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Кузьмичева\"/>
    </mc:Choice>
  </mc:AlternateContent>
  <bookViews>
    <workbookView xWindow="0" yWindow="0" windowWidth="24680" windowHeight="14210"/>
  </bookViews>
  <sheets>
    <sheet name="02-01-02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'02-01-02'!$34:$34</definedName>
    <definedName name="_xlnm.Print_Titles" localSheetId="1">'Ведомость объемов работ'!$17:$17</definedName>
    <definedName name="_xlnm.Print_Area" localSheetId="0">'02-01-02'!$A$1:$K$1508</definedName>
    <definedName name="_xlnm.Print_Area" localSheetId="1">'Ведомость объемов работ'!$A$1:$H$317</definedName>
  </definedNames>
  <calcPr calcId="162913"/>
</workbook>
</file>

<file path=xl/calcChain.xml><?xml version="1.0" encoding="utf-8"?>
<calcChain xmlns="http://schemas.openxmlformats.org/spreadsheetml/2006/main">
  <c r="D315" i="8" l="1"/>
  <c r="D313" i="8"/>
  <c r="G310" i="8"/>
  <c r="F310" i="8"/>
  <c r="E310" i="8"/>
  <c r="C310" i="8"/>
  <c r="B310" i="8"/>
  <c r="A309" i="8"/>
  <c r="F308" i="8"/>
  <c r="E308" i="8"/>
  <c r="C308" i="8"/>
  <c r="B308" i="8"/>
  <c r="G307" i="8"/>
  <c r="F307" i="8"/>
  <c r="E307" i="8"/>
  <c r="C307" i="8"/>
  <c r="B307" i="8"/>
  <c r="F306" i="8"/>
  <c r="E306" i="8"/>
  <c r="C306" i="8"/>
  <c r="B306" i="8"/>
  <c r="F305" i="8"/>
  <c r="E305" i="8"/>
  <c r="C305" i="8"/>
  <c r="B305" i="8"/>
  <c r="G304" i="8"/>
  <c r="F304" i="8"/>
  <c r="E304" i="8"/>
  <c r="C304" i="8"/>
  <c r="B304" i="8"/>
  <c r="F303" i="8"/>
  <c r="E303" i="8"/>
  <c r="C303" i="8"/>
  <c r="B303" i="8"/>
  <c r="G302" i="8"/>
  <c r="F302" i="8"/>
  <c r="E302" i="8"/>
  <c r="C302" i="8"/>
  <c r="B302" i="8"/>
  <c r="F301" i="8"/>
  <c r="E301" i="8"/>
  <c r="C301" i="8"/>
  <c r="B301" i="8"/>
  <c r="F300" i="8"/>
  <c r="E300" i="8"/>
  <c r="C300" i="8"/>
  <c r="B300" i="8"/>
  <c r="F299" i="8"/>
  <c r="E299" i="8"/>
  <c r="C299" i="8"/>
  <c r="B299" i="8"/>
  <c r="G298" i="8"/>
  <c r="F298" i="8"/>
  <c r="E298" i="8"/>
  <c r="C298" i="8"/>
  <c r="B298" i="8"/>
  <c r="A297" i="8"/>
  <c r="F296" i="8"/>
  <c r="E296" i="8"/>
  <c r="C296" i="8"/>
  <c r="B296" i="8"/>
  <c r="G295" i="8"/>
  <c r="F295" i="8"/>
  <c r="E295" i="8"/>
  <c r="C295" i="8"/>
  <c r="B295" i="8"/>
  <c r="F294" i="8"/>
  <c r="E294" i="8"/>
  <c r="C294" i="8"/>
  <c r="B294" i="8"/>
  <c r="F293" i="8"/>
  <c r="E293" i="8"/>
  <c r="C293" i="8"/>
  <c r="B293" i="8"/>
  <c r="F292" i="8"/>
  <c r="E292" i="8"/>
  <c r="C292" i="8"/>
  <c r="B292" i="8"/>
  <c r="F291" i="8"/>
  <c r="E291" i="8"/>
  <c r="C291" i="8"/>
  <c r="B291" i="8"/>
  <c r="G290" i="8"/>
  <c r="F290" i="8"/>
  <c r="E290" i="8"/>
  <c r="C290" i="8"/>
  <c r="B290" i="8"/>
  <c r="F289" i="8"/>
  <c r="E289" i="8"/>
  <c r="C289" i="8"/>
  <c r="B289" i="8"/>
  <c r="G288" i="8"/>
  <c r="F288" i="8"/>
  <c r="E288" i="8"/>
  <c r="C288" i="8"/>
  <c r="B288" i="8"/>
  <c r="F287" i="8"/>
  <c r="E287" i="8"/>
  <c r="C287" i="8"/>
  <c r="B287" i="8"/>
  <c r="F286" i="8"/>
  <c r="E286" i="8"/>
  <c r="C286" i="8"/>
  <c r="B286" i="8"/>
  <c r="F285" i="8"/>
  <c r="E285" i="8"/>
  <c r="C285" i="8"/>
  <c r="B285" i="8"/>
  <c r="F284" i="8"/>
  <c r="E284" i="8"/>
  <c r="C284" i="8"/>
  <c r="B284" i="8"/>
  <c r="G283" i="8"/>
  <c r="F283" i="8"/>
  <c r="E283" i="8"/>
  <c r="C283" i="8"/>
  <c r="B283" i="8"/>
  <c r="F282" i="8"/>
  <c r="E282" i="8"/>
  <c r="C282" i="8"/>
  <c r="B282" i="8"/>
  <c r="G281" i="8"/>
  <c r="F281" i="8"/>
  <c r="E281" i="8"/>
  <c r="C281" i="8"/>
  <c r="B281" i="8"/>
  <c r="F280" i="8"/>
  <c r="E280" i="8"/>
  <c r="C280" i="8"/>
  <c r="B280" i="8"/>
  <c r="F279" i="8"/>
  <c r="E279" i="8"/>
  <c r="C279" i="8"/>
  <c r="B279" i="8"/>
  <c r="F278" i="8"/>
  <c r="E278" i="8"/>
  <c r="C278" i="8"/>
  <c r="B278" i="8"/>
  <c r="F277" i="8"/>
  <c r="E277" i="8"/>
  <c r="C277" i="8"/>
  <c r="B277" i="8"/>
  <c r="G276" i="8"/>
  <c r="F276" i="8"/>
  <c r="E276" i="8"/>
  <c r="C276" i="8"/>
  <c r="B276" i="8"/>
  <c r="F275" i="8"/>
  <c r="E275" i="8"/>
  <c r="C275" i="8"/>
  <c r="B275" i="8"/>
  <c r="G274" i="8"/>
  <c r="F274" i="8"/>
  <c r="E274" i="8"/>
  <c r="C274" i="8"/>
  <c r="B274" i="8"/>
  <c r="F273" i="8"/>
  <c r="E273" i="8"/>
  <c r="C273" i="8"/>
  <c r="B273" i="8"/>
  <c r="F272" i="8"/>
  <c r="E272" i="8"/>
  <c r="C272" i="8"/>
  <c r="B272" i="8"/>
  <c r="F271" i="8"/>
  <c r="E271" i="8"/>
  <c r="C271" i="8"/>
  <c r="B271" i="8"/>
  <c r="F270" i="8"/>
  <c r="E270" i="8"/>
  <c r="C270" i="8"/>
  <c r="B270" i="8"/>
  <c r="G269" i="8"/>
  <c r="F269" i="8"/>
  <c r="E269" i="8"/>
  <c r="C269" i="8"/>
  <c r="B269" i="8"/>
  <c r="A268" i="8"/>
  <c r="F267" i="8"/>
  <c r="E267" i="8"/>
  <c r="C267" i="8"/>
  <c r="B267" i="8"/>
  <c r="F266" i="8"/>
  <c r="E266" i="8"/>
  <c r="C266" i="8"/>
  <c r="B266" i="8"/>
  <c r="G265" i="8"/>
  <c r="F265" i="8"/>
  <c r="E265" i="8"/>
  <c r="C265" i="8"/>
  <c r="B265" i="8"/>
  <c r="F264" i="8"/>
  <c r="E264" i="8"/>
  <c r="C264" i="8"/>
  <c r="B264" i="8"/>
  <c r="F263" i="8"/>
  <c r="E263" i="8"/>
  <c r="C263" i="8"/>
  <c r="B263" i="8"/>
  <c r="F262" i="8"/>
  <c r="E262" i="8"/>
  <c r="C262" i="8"/>
  <c r="B262" i="8"/>
  <c r="G261" i="8"/>
  <c r="F261" i="8"/>
  <c r="E261" i="8"/>
  <c r="C261" i="8"/>
  <c r="B261" i="8"/>
  <c r="F260" i="8"/>
  <c r="E260" i="8"/>
  <c r="C260" i="8"/>
  <c r="B260" i="8"/>
  <c r="G259" i="8"/>
  <c r="F259" i="8"/>
  <c r="E259" i="8"/>
  <c r="C259" i="8"/>
  <c r="B259" i="8"/>
  <c r="F258" i="8"/>
  <c r="E258" i="8"/>
  <c r="C258" i="8"/>
  <c r="B258" i="8"/>
  <c r="G257" i="8"/>
  <c r="F257" i="8"/>
  <c r="E257" i="8"/>
  <c r="C257" i="8"/>
  <c r="B257" i="8"/>
  <c r="A256" i="8"/>
  <c r="F255" i="8"/>
  <c r="E255" i="8"/>
  <c r="C255" i="8"/>
  <c r="B255" i="8"/>
  <c r="F254" i="8"/>
  <c r="E254" i="8"/>
  <c r="C254" i="8"/>
  <c r="B254" i="8"/>
  <c r="F253" i="8"/>
  <c r="E253" i="8"/>
  <c r="C253" i="8"/>
  <c r="B253" i="8"/>
  <c r="G252" i="8"/>
  <c r="F252" i="8"/>
  <c r="E252" i="8"/>
  <c r="C252" i="8"/>
  <c r="B252" i="8"/>
  <c r="F251" i="8"/>
  <c r="E251" i="8"/>
  <c r="C251" i="8"/>
  <c r="B251" i="8"/>
  <c r="G250" i="8"/>
  <c r="F250" i="8"/>
  <c r="E250" i="8"/>
  <c r="C250" i="8"/>
  <c r="B250" i="8"/>
  <c r="F249" i="8"/>
  <c r="E249" i="8"/>
  <c r="C249" i="8"/>
  <c r="B249" i="8"/>
  <c r="G248" i="8"/>
  <c r="F248" i="8"/>
  <c r="E248" i="8"/>
  <c r="C248" i="8"/>
  <c r="B248" i="8"/>
  <c r="F247" i="8"/>
  <c r="E247" i="8"/>
  <c r="C247" i="8"/>
  <c r="B247" i="8"/>
  <c r="G246" i="8"/>
  <c r="F246" i="8"/>
  <c r="E246" i="8"/>
  <c r="C246" i="8"/>
  <c r="B246" i="8"/>
  <c r="A245" i="8"/>
  <c r="F244" i="8"/>
  <c r="E244" i="8"/>
  <c r="C244" i="8"/>
  <c r="B244" i="8"/>
  <c r="G243" i="8"/>
  <c r="F243" i="8"/>
  <c r="E243" i="8"/>
  <c r="C243" i="8"/>
  <c r="B243" i="8"/>
  <c r="F242" i="8"/>
  <c r="E242" i="8"/>
  <c r="C242" i="8"/>
  <c r="B242" i="8"/>
  <c r="F241" i="8"/>
  <c r="E241" i="8"/>
  <c r="C241" i="8"/>
  <c r="B241" i="8"/>
  <c r="F240" i="8"/>
  <c r="E240" i="8"/>
  <c r="C240" i="8"/>
  <c r="B240" i="8"/>
  <c r="G239" i="8"/>
  <c r="F239" i="8"/>
  <c r="E239" i="8"/>
  <c r="C239" i="8"/>
  <c r="B239" i="8"/>
  <c r="F238" i="8"/>
  <c r="E238" i="8"/>
  <c r="C238" i="8"/>
  <c r="B238" i="8"/>
  <c r="G237" i="8"/>
  <c r="F237" i="8"/>
  <c r="E237" i="8"/>
  <c r="C237" i="8"/>
  <c r="B237" i="8"/>
  <c r="F236" i="8"/>
  <c r="E236" i="8"/>
  <c r="C236" i="8"/>
  <c r="B236" i="8"/>
  <c r="G235" i="8"/>
  <c r="F235" i="8"/>
  <c r="E235" i="8"/>
  <c r="C235" i="8"/>
  <c r="B235" i="8"/>
  <c r="A234" i="8"/>
  <c r="F233" i="8"/>
  <c r="E233" i="8"/>
  <c r="C233" i="8"/>
  <c r="B233" i="8"/>
  <c r="F232" i="8"/>
  <c r="E232" i="8"/>
  <c r="C232" i="8"/>
  <c r="B232" i="8"/>
  <c r="F231" i="8"/>
  <c r="E231" i="8"/>
  <c r="C231" i="8"/>
  <c r="B231" i="8"/>
  <c r="G230" i="8"/>
  <c r="F230" i="8"/>
  <c r="E230" i="8"/>
  <c r="C230" i="8"/>
  <c r="B230" i="8"/>
  <c r="F229" i="8"/>
  <c r="E229" i="8"/>
  <c r="C229" i="8"/>
  <c r="B229" i="8"/>
  <c r="G228" i="8"/>
  <c r="F228" i="8"/>
  <c r="E228" i="8"/>
  <c r="C228" i="8"/>
  <c r="B228" i="8"/>
  <c r="F227" i="8"/>
  <c r="E227" i="8"/>
  <c r="C227" i="8"/>
  <c r="B227" i="8"/>
  <c r="G226" i="8"/>
  <c r="F226" i="8"/>
  <c r="E226" i="8"/>
  <c r="C226" i="8"/>
  <c r="B226" i="8"/>
  <c r="A225" i="8"/>
  <c r="F224" i="8"/>
  <c r="E224" i="8"/>
  <c r="C224" i="8"/>
  <c r="B224" i="8"/>
  <c r="G223" i="8"/>
  <c r="F223" i="8"/>
  <c r="E223" i="8"/>
  <c r="C223" i="8"/>
  <c r="B223" i="8"/>
  <c r="F222" i="8"/>
  <c r="E222" i="8"/>
  <c r="C222" i="8"/>
  <c r="B222" i="8"/>
  <c r="F221" i="8"/>
  <c r="E221" i="8"/>
  <c r="C221" i="8"/>
  <c r="B221" i="8"/>
  <c r="F220" i="8"/>
  <c r="E220" i="8"/>
  <c r="C220" i="8"/>
  <c r="B220" i="8"/>
  <c r="F219" i="8"/>
  <c r="E219" i="8"/>
  <c r="C219" i="8"/>
  <c r="B219" i="8"/>
  <c r="F218" i="8"/>
  <c r="E218" i="8"/>
  <c r="C218" i="8"/>
  <c r="B218" i="8"/>
  <c r="G217" i="8"/>
  <c r="F217" i="8"/>
  <c r="E217" i="8"/>
  <c r="C217" i="8"/>
  <c r="B217" i="8"/>
  <c r="F216" i="8"/>
  <c r="E216" i="8"/>
  <c r="C216" i="8"/>
  <c r="B216" i="8"/>
  <c r="F215" i="8"/>
  <c r="E215" i="8"/>
  <c r="C215" i="8"/>
  <c r="B215" i="8"/>
  <c r="G214" i="8"/>
  <c r="F214" i="8"/>
  <c r="E214" i="8"/>
  <c r="C214" i="8"/>
  <c r="B214" i="8"/>
  <c r="F213" i="8"/>
  <c r="E213" i="8"/>
  <c r="C213" i="8"/>
  <c r="B213" i="8"/>
  <c r="G212" i="8"/>
  <c r="F212" i="8"/>
  <c r="E212" i="8"/>
  <c r="C212" i="8"/>
  <c r="B212" i="8"/>
  <c r="F211" i="8"/>
  <c r="E211" i="8"/>
  <c r="C211" i="8"/>
  <c r="B211" i="8"/>
  <c r="F210" i="8"/>
  <c r="E210" i="8"/>
  <c r="C210" i="8"/>
  <c r="B210" i="8"/>
  <c r="F209" i="8"/>
  <c r="E209" i="8"/>
  <c r="C209" i="8"/>
  <c r="B209" i="8"/>
  <c r="G208" i="8"/>
  <c r="F208" i="8"/>
  <c r="E208" i="8"/>
  <c r="C208" i="8"/>
  <c r="B208" i="8"/>
  <c r="F207" i="8"/>
  <c r="E207" i="8"/>
  <c r="C207" i="8"/>
  <c r="B207" i="8"/>
  <c r="G206" i="8"/>
  <c r="F206" i="8"/>
  <c r="E206" i="8"/>
  <c r="C206" i="8"/>
  <c r="B206" i="8"/>
  <c r="F205" i="8"/>
  <c r="E205" i="8"/>
  <c r="C205" i="8"/>
  <c r="B205" i="8"/>
  <c r="G204" i="8"/>
  <c r="F204" i="8"/>
  <c r="E204" i="8"/>
  <c r="C204" i="8"/>
  <c r="B204" i="8"/>
  <c r="A203" i="8"/>
  <c r="F202" i="8"/>
  <c r="E202" i="8"/>
  <c r="C202" i="8"/>
  <c r="B202" i="8"/>
  <c r="G201" i="8"/>
  <c r="F201" i="8"/>
  <c r="E201" i="8"/>
  <c r="C201" i="8"/>
  <c r="B201" i="8"/>
  <c r="F200" i="8"/>
  <c r="E200" i="8"/>
  <c r="C200" i="8"/>
  <c r="B200" i="8"/>
  <c r="F199" i="8"/>
  <c r="E199" i="8"/>
  <c r="C199" i="8"/>
  <c r="B199" i="8"/>
  <c r="F198" i="8"/>
  <c r="E198" i="8"/>
  <c r="C198" i="8"/>
  <c r="B198" i="8"/>
  <c r="F197" i="8"/>
  <c r="E197" i="8"/>
  <c r="C197" i="8"/>
  <c r="B197" i="8"/>
  <c r="F196" i="8"/>
  <c r="E196" i="8"/>
  <c r="C196" i="8"/>
  <c r="B196" i="8"/>
  <c r="F195" i="8"/>
  <c r="E195" i="8"/>
  <c r="C195" i="8"/>
  <c r="B195" i="8"/>
  <c r="G194" i="8"/>
  <c r="F194" i="8"/>
  <c r="E194" i="8"/>
  <c r="C194" i="8"/>
  <c r="B194" i="8"/>
  <c r="F193" i="8"/>
  <c r="E193" i="8"/>
  <c r="C193" i="8"/>
  <c r="B193" i="8"/>
  <c r="F192" i="8"/>
  <c r="E192" i="8"/>
  <c r="C192" i="8"/>
  <c r="B192" i="8"/>
  <c r="F191" i="8"/>
  <c r="E191" i="8"/>
  <c r="C191" i="8"/>
  <c r="B191" i="8"/>
  <c r="F190" i="8"/>
  <c r="E190" i="8"/>
  <c r="C190" i="8"/>
  <c r="B190" i="8"/>
  <c r="F189" i="8"/>
  <c r="E189" i="8"/>
  <c r="C189" i="8"/>
  <c r="B189" i="8"/>
  <c r="G188" i="8"/>
  <c r="F188" i="8"/>
  <c r="E188" i="8"/>
  <c r="C188" i="8"/>
  <c r="B188" i="8"/>
  <c r="F187" i="8"/>
  <c r="E187" i="8"/>
  <c r="C187" i="8"/>
  <c r="B187" i="8"/>
  <c r="G186" i="8"/>
  <c r="F186" i="8"/>
  <c r="E186" i="8"/>
  <c r="C186" i="8"/>
  <c r="B186" i="8"/>
  <c r="F185" i="8"/>
  <c r="E185" i="8"/>
  <c r="C185" i="8"/>
  <c r="B185" i="8"/>
  <c r="F184" i="8"/>
  <c r="E184" i="8"/>
  <c r="C184" i="8"/>
  <c r="B184" i="8"/>
  <c r="F183" i="8"/>
  <c r="E183" i="8"/>
  <c r="C183" i="8"/>
  <c r="B183" i="8"/>
  <c r="G182" i="8"/>
  <c r="F182" i="8"/>
  <c r="E182" i="8"/>
  <c r="C182" i="8"/>
  <c r="B182" i="8"/>
  <c r="F181" i="8"/>
  <c r="E181" i="8"/>
  <c r="C181" i="8"/>
  <c r="B181" i="8"/>
  <c r="G180" i="8"/>
  <c r="F180" i="8"/>
  <c r="E180" i="8"/>
  <c r="C180" i="8"/>
  <c r="B180" i="8"/>
  <c r="F179" i="8"/>
  <c r="E179" i="8"/>
  <c r="C179" i="8"/>
  <c r="B179" i="8"/>
  <c r="G178" i="8"/>
  <c r="F178" i="8"/>
  <c r="E178" i="8"/>
  <c r="C178" i="8"/>
  <c r="B178" i="8"/>
  <c r="F177" i="8"/>
  <c r="E177" i="8"/>
  <c r="C177" i="8"/>
  <c r="B177" i="8"/>
  <c r="F176" i="8"/>
  <c r="E176" i="8"/>
  <c r="C176" i="8"/>
  <c r="B176" i="8"/>
  <c r="F175" i="8"/>
  <c r="E175" i="8"/>
  <c r="C175" i="8"/>
  <c r="B175" i="8"/>
  <c r="F174" i="8"/>
  <c r="E174" i="8"/>
  <c r="C174" i="8"/>
  <c r="B174" i="8"/>
  <c r="G173" i="8"/>
  <c r="F173" i="8"/>
  <c r="E173" i="8"/>
  <c r="C173" i="8"/>
  <c r="B173" i="8"/>
  <c r="F172" i="8"/>
  <c r="E172" i="8"/>
  <c r="C172" i="8"/>
  <c r="B172" i="8"/>
  <c r="G171" i="8"/>
  <c r="F171" i="8"/>
  <c r="E171" i="8"/>
  <c r="C171" i="8"/>
  <c r="B171" i="8"/>
  <c r="F170" i="8"/>
  <c r="E170" i="8"/>
  <c r="C170" i="8"/>
  <c r="B170" i="8"/>
  <c r="F169" i="8"/>
  <c r="E169" i="8"/>
  <c r="C169" i="8"/>
  <c r="B169" i="8"/>
  <c r="F168" i="8"/>
  <c r="E168" i="8"/>
  <c r="C168" i="8"/>
  <c r="B168" i="8"/>
  <c r="F167" i="8"/>
  <c r="E167" i="8"/>
  <c r="C167" i="8"/>
  <c r="B167" i="8"/>
  <c r="G166" i="8"/>
  <c r="F166" i="8"/>
  <c r="E166" i="8"/>
  <c r="C166" i="8"/>
  <c r="B166" i="8"/>
  <c r="A165" i="8"/>
  <c r="F164" i="8"/>
  <c r="E164" i="8"/>
  <c r="C164" i="8"/>
  <c r="B164" i="8"/>
  <c r="F163" i="8"/>
  <c r="E163" i="8"/>
  <c r="C163" i="8"/>
  <c r="B163" i="8"/>
  <c r="F162" i="8"/>
  <c r="E162" i="8"/>
  <c r="C162" i="8"/>
  <c r="B162" i="8"/>
  <c r="F161" i="8"/>
  <c r="E161" i="8"/>
  <c r="C161" i="8"/>
  <c r="B161" i="8"/>
  <c r="G160" i="8"/>
  <c r="F160" i="8"/>
  <c r="E160" i="8"/>
  <c r="C160" i="8"/>
  <c r="B160" i="8"/>
  <c r="A159" i="8"/>
  <c r="G158" i="8"/>
  <c r="F158" i="8"/>
  <c r="E158" i="8"/>
  <c r="C158" i="8"/>
  <c r="B158" i="8"/>
  <c r="A157" i="8"/>
  <c r="F156" i="8"/>
  <c r="E156" i="8"/>
  <c r="C156" i="8"/>
  <c r="B156" i="8"/>
  <c r="G155" i="8"/>
  <c r="F155" i="8"/>
  <c r="E155" i="8"/>
  <c r="C155" i="8"/>
  <c r="B155" i="8"/>
  <c r="F154" i="8"/>
  <c r="E154" i="8"/>
  <c r="C154" i="8"/>
  <c r="B154" i="8"/>
  <c r="G153" i="8"/>
  <c r="F153" i="8"/>
  <c r="E153" i="8"/>
  <c r="C153" i="8"/>
  <c r="B153" i="8"/>
  <c r="F152" i="8"/>
  <c r="E152" i="8"/>
  <c r="C152" i="8"/>
  <c r="B152" i="8"/>
  <c r="F151" i="8"/>
  <c r="E151" i="8"/>
  <c r="C151" i="8"/>
  <c r="B151" i="8"/>
  <c r="F150" i="8"/>
  <c r="E150" i="8"/>
  <c r="C150" i="8"/>
  <c r="B150" i="8"/>
  <c r="G149" i="8"/>
  <c r="F149" i="8"/>
  <c r="E149" i="8"/>
  <c r="C149" i="8"/>
  <c r="B149" i="8"/>
  <c r="F148" i="8"/>
  <c r="E148" i="8"/>
  <c r="C148" i="8"/>
  <c r="B148" i="8"/>
  <c r="F147" i="8"/>
  <c r="E147" i="8"/>
  <c r="C147" i="8"/>
  <c r="B147" i="8"/>
  <c r="G146" i="8"/>
  <c r="F146" i="8"/>
  <c r="E146" i="8"/>
  <c r="C146" i="8"/>
  <c r="B146" i="8"/>
  <c r="A145" i="8"/>
  <c r="F144" i="8"/>
  <c r="E144" i="8"/>
  <c r="C144" i="8"/>
  <c r="B144" i="8"/>
  <c r="F143" i="8"/>
  <c r="E143" i="8"/>
  <c r="C143" i="8"/>
  <c r="B143" i="8"/>
  <c r="F142" i="8"/>
  <c r="E142" i="8"/>
  <c r="C142" i="8"/>
  <c r="B142" i="8"/>
  <c r="G141" i="8"/>
  <c r="F141" i="8"/>
  <c r="E141" i="8"/>
  <c r="C141" i="8"/>
  <c r="B141" i="8"/>
  <c r="F140" i="8"/>
  <c r="E140" i="8"/>
  <c r="C140" i="8"/>
  <c r="B140" i="8"/>
  <c r="G139" i="8"/>
  <c r="F139" i="8"/>
  <c r="E139" i="8"/>
  <c r="C139" i="8"/>
  <c r="B139" i="8"/>
  <c r="F138" i="8"/>
  <c r="E138" i="8"/>
  <c r="C138" i="8"/>
  <c r="B138" i="8"/>
  <c r="G137" i="8"/>
  <c r="F137" i="8"/>
  <c r="E137" i="8"/>
  <c r="C137" i="8"/>
  <c r="B137" i="8"/>
  <c r="A136" i="8"/>
  <c r="G135" i="8"/>
  <c r="F135" i="8"/>
  <c r="E135" i="8"/>
  <c r="C135" i="8"/>
  <c r="B135" i="8"/>
  <c r="F134" i="8"/>
  <c r="E134" i="8"/>
  <c r="C134" i="8"/>
  <c r="B134" i="8"/>
  <c r="F133" i="8"/>
  <c r="E133" i="8"/>
  <c r="C133" i="8"/>
  <c r="B133" i="8"/>
  <c r="G132" i="8"/>
  <c r="F132" i="8"/>
  <c r="E132" i="8"/>
  <c r="C132" i="8"/>
  <c r="B132" i="8"/>
  <c r="F131" i="8"/>
  <c r="E131" i="8"/>
  <c r="C131" i="8"/>
  <c r="B131" i="8"/>
  <c r="G130" i="8"/>
  <c r="F130" i="8"/>
  <c r="E130" i="8"/>
  <c r="C130" i="8"/>
  <c r="B130" i="8"/>
  <c r="A129" i="8"/>
  <c r="F128" i="8"/>
  <c r="E128" i="8"/>
  <c r="C128" i="8"/>
  <c r="B128" i="8"/>
  <c r="G127" i="8"/>
  <c r="F127" i="8"/>
  <c r="E127" i="8"/>
  <c r="C127" i="8"/>
  <c r="B127" i="8"/>
  <c r="G126" i="8"/>
  <c r="F126" i="8"/>
  <c r="E126" i="8"/>
  <c r="C126" i="8"/>
  <c r="B126" i="8"/>
  <c r="F125" i="8"/>
  <c r="E125" i="8"/>
  <c r="C125" i="8"/>
  <c r="B125" i="8"/>
  <c r="F124" i="8"/>
  <c r="E124" i="8"/>
  <c r="C124" i="8"/>
  <c r="B124" i="8"/>
  <c r="G123" i="8"/>
  <c r="F123" i="8"/>
  <c r="E123" i="8"/>
  <c r="C123" i="8"/>
  <c r="B123" i="8"/>
  <c r="F122" i="8"/>
  <c r="E122" i="8"/>
  <c r="C122" i="8"/>
  <c r="B122" i="8"/>
  <c r="G121" i="8"/>
  <c r="F121" i="8"/>
  <c r="E121" i="8"/>
  <c r="C121" i="8"/>
  <c r="B121" i="8"/>
  <c r="A120" i="8"/>
  <c r="G119" i="8"/>
  <c r="F119" i="8"/>
  <c r="E119" i="8"/>
  <c r="C119" i="8"/>
  <c r="B119" i="8"/>
  <c r="F118" i="8"/>
  <c r="E118" i="8"/>
  <c r="C118" i="8"/>
  <c r="B118" i="8"/>
  <c r="G117" i="8"/>
  <c r="F117" i="8"/>
  <c r="E117" i="8"/>
  <c r="C117" i="8"/>
  <c r="B117" i="8"/>
  <c r="F116" i="8"/>
  <c r="E116" i="8"/>
  <c r="C116" i="8"/>
  <c r="B116" i="8"/>
  <c r="F115" i="8"/>
  <c r="E115" i="8"/>
  <c r="C115" i="8"/>
  <c r="B115" i="8"/>
  <c r="G114" i="8"/>
  <c r="F114" i="8"/>
  <c r="E114" i="8"/>
  <c r="C114" i="8"/>
  <c r="B114" i="8"/>
  <c r="F113" i="8"/>
  <c r="E113" i="8"/>
  <c r="C113" i="8"/>
  <c r="B113" i="8"/>
  <c r="F112" i="8"/>
  <c r="E112" i="8"/>
  <c r="C112" i="8"/>
  <c r="B112" i="8"/>
  <c r="F111" i="8"/>
  <c r="E111" i="8"/>
  <c r="C111" i="8"/>
  <c r="B111" i="8"/>
  <c r="G110" i="8"/>
  <c r="F110" i="8"/>
  <c r="E110" i="8"/>
  <c r="C110" i="8"/>
  <c r="B110" i="8"/>
  <c r="A109" i="8"/>
  <c r="F108" i="8"/>
  <c r="E108" i="8"/>
  <c r="C108" i="8"/>
  <c r="B108" i="8"/>
  <c r="F107" i="8"/>
  <c r="E107" i="8"/>
  <c r="C107" i="8"/>
  <c r="B107" i="8"/>
  <c r="F106" i="8"/>
  <c r="E106" i="8"/>
  <c r="C106" i="8"/>
  <c r="B106" i="8"/>
  <c r="F105" i="8"/>
  <c r="E105" i="8"/>
  <c r="C105" i="8"/>
  <c r="B105" i="8"/>
  <c r="G104" i="8"/>
  <c r="F104" i="8"/>
  <c r="E104" i="8"/>
  <c r="C104" i="8"/>
  <c r="B104" i="8"/>
  <c r="F103" i="8"/>
  <c r="E103" i="8"/>
  <c r="C103" i="8"/>
  <c r="B103" i="8"/>
  <c r="G102" i="8"/>
  <c r="F102" i="8"/>
  <c r="E102" i="8"/>
  <c r="C102" i="8"/>
  <c r="B102" i="8"/>
  <c r="A101" i="8"/>
  <c r="F100" i="8"/>
  <c r="E100" i="8"/>
  <c r="C100" i="8"/>
  <c r="B100" i="8"/>
  <c r="F99" i="8"/>
  <c r="E99" i="8"/>
  <c r="C99" i="8"/>
  <c r="B99" i="8"/>
  <c r="F98" i="8"/>
  <c r="E98" i="8"/>
  <c r="C98" i="8"/>
  <c r="B98" i="8"/>
  <c r="F97" i="8"/>
  <c r="E97" i="8"/>
  <c r="C97" i="8"/>
  <c r="B97" i="8"/>
  <c r="G96" i="8"/>
  <c r="F96" i="8"/>
  <c r="E96" i="8"/>
  <c r="C96" i="8"/>
  <c r="B96" i="8"/>
  <c r="F95" i="8"/>
  <c r="E95" i="8"/>
  <c r="C95" i="8"/>
  <c r="B95" i="8"/>
  <c r="F94" i="8"/>
  <c r="E94" i="8"/>
  <c r="C94" i="8"/>
  <c r="B94" i="8"/>
  <c r="G93" i="8"/>
  <c r="F93" i="8"/>
  <c r="E93" i="8"/>
  <c r="C93" i="8"/>
  <c r="B93" i="8"/>
  <c r="A92" i="8"/>
  <c r="F91" i="8"/>
  <c r="E91" i="8"/>
  <c r="C91" i="8"/>
  <c r="B91" i="8"/>
  <c r="F90" i="8"/>
  <c r="E90" i="8"/>
  <c r="C90" i="8"/>
  <c r="B90" i="8"/>
  <c r="F89" i="8"/>
  <c r="E89" i="8"/>
  <c r="C89" i="8"/>
  <c r="B89" i="8"/>
  <c r="F88" i="8"/>
  <c r="E88" i="8"/>
  <c r="C88" i="8"/>
  <c r="B88" i="8"/>
  <c r="G87" i="8"/>
  <c r="F87" i="8"/>
  <c r="E87" i="8"/>
  <c r="C87" i="8"/>
  <c r="B87" i="8"/>
  <c r="A86" i="8"/>
  <c r="F85" i="8"/>
  <c r="E85" i="8"/>
  <c r="C85" i="8"/>
  <c r="B85" i="8"/>
  <c r="G84" i="8"/>
  <c r="F84" i="8"/>
  <c r="E84" i="8"/>
  <c r="C84" i="8"/>
  <c r="B84" i="8"/>
  <c r="G83" i="8"/>
  <c r="F83" i="8"/>
  <c r="E83" i="8"/>
  <c r="C83" i="8"/>
  <c r="B83" i="8"/>
  <c r="F82" i="8"/>
  <c r="E82" i="8"/>
  <c r="C82" i="8"/>
  <c r="B82" i="8"/>
  <c r="G81" i="8"/>
  <c r="F81" i="8"/>
  <c r="E81" i="8"/>
  <c r="C81" i="8"/>
  <c r="B81" i="8"/>
  <c r="F80" i="8"/>
  <c r="E80" i="8"/>
  <c r="C80" i="8"/>
  <c r="B80" i="8"/>
  <c r="G79" i="8"/>
  <c r="F79" i="8"/>
  <c r="E79" i="8"/>
  <c r="C79" i="8"/>
  <c r="B79" i="8"/>
  <c r="F78" i="8"/>
  <c r="E78" i="8"/>
  <c r="C78" i="8"/>
  <c r="B78" i="8"/>
  <c r="F77" i="8"/>
  <c r="E77" i="8"/>
  <c r="C77" i="8"/>
  <c r="B77" i="8"/>
  <c r="F76" i="8"/>
  <c r="E76" i="8"/>
  <c r="C76" i="8"/>
  <c r="B76" i="8"/>
  <c r="G75" i="8"/>
  <c r="F75" i="8"/>
  <c r="E75" i="8"/>
  <c r="C75" i="8"/>
  <c r="B75" i="8"/>
  <c r="A74" i="8"/>
  <c r="G73" i="8"/>
  <c r="F73" i="8"/>
  <c r="E73" i="8"/>
  <c r="C73" i="8"/>
  <c r="B73" i="8"/>
  <c r="F72" i="8"/>
  <c r="E72" i="8"/>
  <c r="C72" i="8"/>
  <c r="B72" i="8"/>
  <c r="F71" i="8"/>
  <c r="E71" i="8"/>
  <c r="C71" i="8"/>
  <c r="B71" i="8"/>
  <c r="F70" i="8"/>
  <c r="E70" i="8"/>
  <c r="C70" i="8"/>
  <c r="B70" i="8"/>
  <c r="F69" i="8"/>
  <c r="E69" i="8"/>
  <c r="C69" i="8"/>
  <c r="B69" i="8"/>
  <c r="F68" i="8"/>
  <c r="E68" i="8"/>
  <c r="C68" i="8"/>
  <c r="B68" i="8"/>
  <c r="G67" i="8"/>
  <c r="F67" i="8"/>
  <c r="E67" i="8"/>
  <c r="C67" i="8"/>
  <c r="B67" i="8"/>
  <c r="F66" i="8"/>
  <c r="E66" i="8"/>
  <c r="C66" i="8"/>
  <c r="B66" i="8"/>
  <c r="F65" i="8"/>
  <c r="E65" i="8"/>
  <c r="C65" i="8"/>
  <c r="B65" i="8"/>
  <c r="F64" i="8"/>
  <c r="E64" i="8"/>
  <c r="C64" i="8"/>
  <c r="B64" i="8"/>
  <c r="G63" i="8"/>
  <c r="F63" i="8"/>
  <c r="E63" i="8"/>
  <c r="C63" i="8"/>
  <c r="B63" i="8"/>
  <c r="A62" i="8"/>
  <c r="F61" i="8"/>
  <c r="E61" i="8"/>
  <c r="C61" i="8"/>
  <c r="B61" i="8"/>
  <c r="F60" i="8"/>
  <c r="E60" i="8"/>
  <c r="C60" i="8"/>
  <c r="B60" i="8"/>
  <c r="F59" i="8"/>
  <c r="E59" i="8"/>
  <c r="C59" i="8"/>
  <c r="B59" i="8"/>
  <c r="G58" i="8"/>
  <c r="F58" i="8"/>
  <c r="E58" i="8"/>
  <c r="C58" i="8"/>
  <c r="B58" i="8"/>
  <c r="A57" i="8"/>
  <c r="F56" i="8"/>
  <c r="E56" i="8"/>
  <c r="C56" i="8"/>
  <c r="B56" i="8"/>
  <c r="G55" i="8"/>
  <c r="F55" i="8"/>
  <c r="E55" i="8"/>
  <c r="C55" i="8"/>
  <c r="B55" i="8"/>
  <c r="F54" i="8"/>
  <c r="E54" i="8"/>
  <c r="C54" i="8"/>
  <c r="B54" i="8"/>
  <c r="G53" i="8"/>
  <c r="F53" i="8"/>
  <c r="E53" i="8"/>
  <c r="C53" i="8"/>
  <c r="B53" i="8"/>
  <c r="F52" i="8"/>
  <c r="E52" i="8"/>
  <c r="C52" i="8"/>
  <c r="B52" i="8"/>
  <c r="G51" i="8"/>
  <c r="F51" i="8"/>
  <c r="E51" i="8"/>
  <c r="C51" i="8"/>
  <c r="B51" i="8"/>
  <c r="A50" i="8"/>
  <c r="F49" i="8"/>
  <c r="E49" i="8"/>
  <c r="C49" i="8"/>
  <c r="B49" i="8"/>
  <c r="G48" i="8"/>
  <c r="F48" i="8"/>
  <c r="E48" i="8"/>
  <c r="C48" i="8"/>
  <c r="B48" i="8"/>
  <c r="F47" i="8"/>
  <c r="E47" i="8"/>
  <c r="C47" i="8"/>
  <c r="B47" i="8"/>
  <c r="F46" i="8"/>
  <c r="E46" i="8"/>
  <c r="C46" i="8"/>
  <c r="B46" i="8"/>
  <c r="F45" i="8"/>
  <c r="E45" i="8"/>
  <c r="C45" i="8"/>
  <c r="B45" i="8"/>
  <c r="F44" i="8"/>
  <c r="E44" i="8"/>
  <c r="C44" i="8"/>
  <c r="B44" i="8"/>
  <c r="G43" i="8"/>
  <c r="F43" i="8"/>
  <c r="E43" i="8"/>
  <c r="C43" i="8"/>
  <c r="B43" i="8"/>
  <c r="AF42" i="8"/>
  <c r="A42" i="8"/>
  <c r="F41" i="8"/>
  <c r="E41" i="8"/>
  <c r="C41" i="8"/>
  <c r="B41" i="8"/>
  <c r="G40" i="8"/>
  <c r="F40" i="8"/>
  <c r="E40" i="8"/>
  <c r="C40" i="8"/>
  <c r="B40" i="8"/>
  <c r="F39" i="8"/>
  <c r="E39" i="8"/>
  <c r="C39" i="8"/>
  <c r="B39" i="8"/>
  <c r="F38" i="8"/>
  <c r="E38" i="8"/>
  <c r="C38" i="8"/>
  <c r="B38" i="8"/>
  <c r="F37" i="8"/>
  <c r="E37" i="8"/>
  <c r="C37" i="8"/>
  <c r="B37" i="8"/>
  <c r="G36" i="8"/>
  <c r="F36" i="8"/>
  <c r="E36" i="8"/>
  <c r="C36" i="8"/>
  <c r="B36" i="8"/>
  <c r="AF35" i="8"/>
  <c r="A35" i="8"/>
  <c r="F34" i="8"/>
  <c r="E34" i="8"/>
  <c r="C34" i="8"/>
  <c r="B34" i="8"/>
  <c r="G33" i="8"/>
  <c r="F33" i="8"/>
  <c r="E33" i="8"/>
  <c r="C33" i="8"/>
  <c r="B33" i="8"/>
  <c r="F32" i="8"/>
  <c r="E32" i="8"/>
  <c r="C32" i="8"/>
  <c r="B32" i="8"/>
  <c r="F31" i="8"/>
  <c r="E31" i="8"/>
  <c r="C31" i="8"/>
  <c r="B31" i="8"/>
  <c r="F30" i="8"/>
  <c r="E30" i="8"/>
  <c r="C30" i="8"/>
  <c r="B30" i="8"/>
  <c r="F29" i="8"/>
  <c r="E29" i="8"/>
  <c r="C29" i="8"/>
  <c r="B29" i="8"/>
  <c r="F28" i="8"/>
  <c r="E28" i="8"/>
  <c r="C28" i="8"/>
  <c r="B28" i="8"/>
  <c r="G27" i="8"/>
  <c r="F27" i="8"/>
  <c r="E27" i="8"/>
  <c r="C27" i="8"/>
  <c r="B27" i="8"/>
  <c r="AF26" i="8"/>
  <c r="A26" i="8"/>
  <c r="F25" i="8"/>
  <c r="E25" i="8"/>
  <c r="C25" i="8"/>
  <c r="B25" i="8"/>
  <c r="G24" i="8"/>
  <c r="F24" i="8"/>
  <c r="E24" i="8"/>
  <c r="C24" i="8"/>
  <c r="B24" i="8"/>
  <c r="F23" i="8"/>
  <c r="E23" i="8"/>
  <c r="C23" i="8"/>
  <c r="B23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F19" i="8"/>
  <c r="A19" i="8"/>
  <c r="A18" i="8"/>
  <c r="B13" i="8"/>
  <c r="B12" i="8"/>
  <c r="A1" i="8"/>
  <c r="H1506" i="7"/>
  <c r="H1503" i="7"/>
  <c r="C1506" i="7"/>
  <c r="C1503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1500" i="7"/>
  <c r="J1500" i="7"/>
  <c r="I1499" i="7"/>
  <c r="J1499" i="7"/>
  <c r="A1498" i="7"/>
  <c r="I1496" i="7"/>
  <c r="J1496" i="7"/>
  <c r="I1495" i="7"/>
  <c r="J1495" i="7"/>
  <c r="A1494" i="7"/>
  <c r="H1490" i="7"/>
  <c r="J1490" i="7"/>
  <c r="I1488" i="7"/>
  <c r="H1488" i="7"/>
  <c r="G1488" i="7"/>
  <c r="E1488" i="7"/>
  <c r="J1487" i="7"/>
  <c r="I1487" i="7"/>
  <c r="E1487" i="7"/>
  <c r="K1486" i="7"/>
  <c r="J1486" i="7"/>
  <c r="E1486" i="7"/>
  <c r="K1485" i="7"/>
  <c r="J1485" i="7"/>
  <c r="I1485" i="7"/>
  <c r="H1485" i="7"/>
  <c r="G1485" i="7"/>
  <c r="F1485" i="7"/>
  <c r="K1484" i="7"/>
  <c r="J1484" i="7"/>
  <c r="I1484" i="7"/>
  <c r="H1484" i="7"/>
  <c r="G1484" i="7"/>
  <c r="F1484" i="7"/>
  <c r="K1483" i="7"/>
  <c r="J1483" i="7"/>
  <c r="I1483" i="7"/>
  <c r="H1483" i="7"/>
  <c r="G1483" i="7"/>
  <c r="F1483" i="7"/>
  <c r="C1482" i="7"/>
  <c r="V1481" i="7"/>
  <c r="T1481" i="7"/>
  <c r="K1487" i="7" s="1"/>
  <c r="R1481" i="7"/>
  <c r="U1481" i="7"/>
  <c r="S1481" i="7"/>
  <c r="Q1481" i="7"/>
  <c r="I1486" i="7" s="1"/>
  <c r="E1481" i="7"/>
  <c r="D1481" i="7"/>
  <c r="A1480" i="7"/>
  <c r="I1478" i="7"/>
  <c r="J1478" i="7"/>
  <c r="I1477" i="7"/>
  <c r="J1477" i="7"/>
  <c r="AQ1476" i="7"/>
  <c r="A1476" i="7"/>
  <c r="H1472" i="7"/>
  <c r="J1472" i="7"/>
  <c r="I1470" i="7"/>
  <c r="H1470" i="7"/>
  <c r="G1470" i="7"/>
  <c r="E1470" i="7"/>
  <c r="J1469" i="7"/>
  <c r="I1469" i="7"/>
  <c r="E1469" i="7"/>
  <c r="J1468" i="7"/>
  <c r="E1468" i="7"/>
  <c r="K1467" i="7"/>
  <c r="J1467" i="7"/>
  <c r="H1467" i="7"/>
  <c r="I1467" i="7"/>
  <c r="F1467" i="7"/>
  <c r="V1467" i="7"/>
  <c r="T1467" i="7"/>
  <c r="R1467" i="7"/>
  <c r="K1468" i="7" s="1"/>
  <c r="U1467" i="7"/>
  <c r="S1467" i="7"/>
  <c r="Q1467" i="7"/>
  <c r="I1468" i="7" s="1"/>
  <c r="E1467" i="7"/>
  <c r="D1467" i="7"/>
  <c r="B1467" i="7"/>
  <c r="K1466" i="7"/>
  <c r="J1466" i="7"/>
  <c r="I1466" i="7"/>
  <c r="H1466" i="7"/>
  <c r="G1466" i="7"/>
  <c r="F1466" i="7"/>
  <c r="K1465" i="7"/>
  <c r="J1471" i="7" s="1"/>
  <c r="J1465" i="7"/>
  <c r="I1465" i="7"/>
  <c r="H1465" i="7"/>
  <c r="G1465" i="7"/>
  <c r="F1465" i="7"/>
  <c r="K1464" i="7"/>
  <c r="J1464" i="7"/>
  <c r="I1464" i="7"/>
  <c r="H1464" i="7"/>
  <c r="G1464" i="7"/>
  <c r="F1464" i="7"/>
  <c r="C1463" i="7"/>
  <c r="V1462" i="7"/>
  <c r="T1462" i="7"/>
  <c r="K1469" i="7" s="1"/>
  <c r="R1462" i="7"/>
  <c r="U1462" i="7"/>
  <c r="S1462" i="7"/>
  <c r="Q1462" i="7"/>
  <c r="E1462" i="7"/>
  <c r="D1462" i="7"/>
  <c r="H1459" i="7"/>
  <c r="J1459" i="7"/>
  <c r="I1457" i="7"/>
  <c r="H1457" i="7"/>
  <c r="G1457" i="7"/>
  <c r="E1457" i="7"/>
  <c r="J1456" i="7"/>
  <c r="E1456" i="7"/>
  <c r="J1455" i="7"/>
  <c r="E1455" i="7"/>
  <c r="K1454" i="7"/>
  <c r="J1454" i="7"/>
  <c r="H1454" i="7"/>
  <c r="I1454" i="7"/>
  <c r="F1454" i="7"/>
  <c r="V1454" i="7"/>
  <c r="T1454" i="7"/>
  <c r="R1454" i="7"/>
  <c r="U1454" i="7"/>
  <c r="S1454" i="7"/>
  <c r="Q1454" i="7"/>
  <c r="E1454" i="7"/>
  <c r="D1454" i="7"/>
  <c r="B1454" i="7"/>
  <c r="K1453" i="7"/>
  <c r="J1453" i="7"/>
  <c r="H1453" i="7"/>
  <c r="I1453" i="7"/>
  <c r="F1453" i="7"/>
  <c r="V1453" i="7"/>
  <c r="T1453" i="7"/>
  <c r="R1453" i="7"/>
  <c r="K1455" i="7" s="1"/>
  <c r="J1458" i="7" s="1"/>
  <c r="U1453" i="7"/>
  <c r="S1453" i="7"/>
  <c r="Q1453" i="7"/>
  <c r="I1455" i="7" s="1"/>
  <c r="E1453" i="7"/>
  <c r="D1453" i="7"/>
  <c r="B1453" i="7"/>
  <c r="K1452" i="7"/>
  <c r="J1452" i="7"/>
  <c r="I1452" i="7"/>
  <c r="H1452" i="7"/>
  <c r="G1452" i="7"/>
  <c r="F1452" i="7"/>
  <c r="K1451" i="7"/>
  <c r="J1451" i="7"/>
  <c r="I1451" i="7"/>
  <c r="H1451" i="7"/>
  <c r="G1451" i="7"/>
  <c r="F1451" i="7"/>
  <c r="K1450" i="7"/>
  <c r="J1450" i="7"/>
  <c r="I1450" i="7"/>
  <c r="H1450" i="7"/>
  <c r="G1450" i="7"/>
  <c r="F1450" i="7"/>
  <c r="C1449" i="7"/>
  <c r="V1448" i="7"/>
  <c r="T1448" i="7"/>
  <c r="K1456" i="7" s="1"/>
  <c r="R1448" i="7"/>
  <c r="U1448" i="7"/>
  <c r="S1448" i="7"/>
  <c r="Q1448" i="7"/>
  <c r="E1448" i="7"/>
  <c r="D1448" i="7"/>
  <c r="C1447" i="7"/>
  <c r="H1444" i="7"/>
  <c r="J1444" i="7"/>
  <c r="I1442" i="7"/>
  <c r="H1442" i="7"/>
  <c r="G1442" i="7"/>
  <c r="E1442" i="7"/>
  <c r="J1441" i="7"/>
  <c r="E1441" i="7"/>
  <c r="J1440" i="7"/>
  <c r="E1440" i="7"/>
  <c r="K1439" i="7"/>
  <c r="J1439" i="7"/>
  <c r="H1439" i="7"/>
  <c r="I1439" i="7"/>
  <c r="F1439" i="7"/>
  <c r="V1439" i="7"/>
  <c r="T1439" i="7"/>
  <c r="R1439" i="7"/>
  <c r="U1439" i="7"/>
  <c r="S1439" i="7"/>
  <c r="Q1439" i="7"/>
  <c r="E1439" i="7"/>
  <c r="D1439" i="7"/>
  <c r="B1439" i="7"/>
  <c r="K1438" i="7"/>
  <c r="J1438" i="7"/>
  <c r="I1438" i="7"/>
  <c r="H1438" i="7"/>
  <c r="G1438" i="7"/>
  <c r="F1438" i="7"/>
  <c r="K1437" i="7"/>
  <c r="J1437" i="7"/>
  <c r="I1437" i="7"/>
  <c r="H1437" i="7"/>
  <c r="G1437" i="7"/>
  <c r="F1437" i="7"/>
  <c r="K1436" i="7"/>
  <c r="J1436" i="7"/>
  <c r="I1436" i="7"/>
  <c r="H1436" i="7"/>
  <c r="G1436" i="7"/>
  <c r="F1436" i="7"/>
  <c r="K1435" i="7"/>
  <c r="J1435" i="7"/>
  <c r="I1435" i="7"/>
  <c r="O1445" i="7" s="1"/>
  <c r="H1435" i="7"/>
  <c r="G1435" i="7"/>
  <c r="F1435" i="7"/>
  <c r="C1434" i="7"/>
  <c r="V1433" i="7"/>
  <c r="T1433" i="7"/>
  <c r="K1441" i="7" s="1"/>
  <c r="R1433" i="7"/>
  <c r="K1440" i="7" s="1"/>
  <c r="U1433" i="7"/>
  <c r="S1433" i="7"/>
  <c r="I1441" i="7" s="1"/>
  <c r="H1445" i="7" s="1"/>
  <c r="Q1433" i="7"/>
  <c r="I1440" i="7" s="1"/>
  <c r="E1433" i="7"/>
  <c r="D1433" i="7"/>
  <c r="H1430" i="7"/>
  <c r="J1430" i="7"/>
  <c r="I1428" i="7"/>
  <c r="H1428" i="7"/>
  <c r="G1428" i="7"/>
  <c r="E1428" i="7"/>
  <c r="J1427" i="7"/>
  <c r="I1427" i="7"/>
  <c r="E1427" i="7"/>
  <c r="J1426" i="7"/>
  <c r="E1426" i="7"/>
  <c r="K1425" i="7"/>
  <c r="J1425" i="7"/>
  <c r="H1425" i="7"/>
  <c r="I1425" i="7"/>
  <c r="F1425" i="7"/>
  <c r="V1425" i="7"/>
  <c r="T1425" i="7"/>
  <c r="R1425" i="7"/>
  <c r="U1425" i="7"/>
  <c r="S1425" i="7"/>
  <c r="Q1425" i="7"/>
  <c r="I1426" i="7" s="1"/>
  <c r="E1425" i="7"/>
  <c r="D1425" i="7"/>
  <c r="B1425" i="7"/>
  <c r="K1424" i="7"/>
  <c r="J1424" i="7"/>
  <c r="H1424" i="7"/>
  <c r="I1424" i="7"/>
  <c r="F1424" i="7"/>
  <c r="V1424" i="7"/>
  <c r="T1424" i="7"/>
  <c r="R1424" i="7"/>
  <c r="U1424" i="7"/>
  <c r="S1424" i="7"/>
  <c r="Q1424" i="7"/>
  <c r="E1424" i="7"/>
  <c r="D1424" i="7"/>
  <c r="B1424" i="7"/>
  <c r="K1423" i="7"/>
  <c r="J1423" i="7"/>
  <c r="H1423" i="7"/>
  <c r="I1423" i="7"/>
  <c r="F1423" i="7"/>
  <c r="V1423" i="7"/>
  <c r="T1423" i="7"/>
  <c r="K1427" i="7" s="1"/>
  <c r="R1423" i="7"/>
  <c r="U1423" i="7"/>
  <c r="S1423" i="7"/>
  <c r="Q1423" i="7"/>
  <c r="E1423" i="7"/>
  <c r="D1423" i="7"/>
  <c r="B1423" i="7"/>
  <c r="K1422" i="7"/>
  <c r="J1422" i="7"/>
  <c r="I1422" i="7"/>
  <c r="H1422" i="7"/>
  <c r="G1422" i="7"/>
  <c r="F1422" i="7"/>
  <c r="K1421" i="7"/>
  <c r="J1421" i="7"/>
  <c r="I1421" i="7"/>
  <c r="H1421" i="7"/>
  <c r="G1421" i="7"/>
  <c r="F1421" i="7"/>
  <c r="K1420" i="7"/>
  <c r="J1420" i="7"/>
  <c r="I1420" i="7"/>
  <c r="H1420" i="7"/>
  <c r="G1420" i="7"/>
  <c r="F1420" i="7"/>
  <c r="C1419" i="7"/>
  <c r="V1418" i="7"/>
  <c r="T1418" i="7"/>
  <c r="R1418" i="7"/>
  <c r="K1426" i="7" s="1"/>
  <c r="U1418" i="7"/>
  <c r="S1418" i="7"/>
  <c r="Q1418" i="7"/>
  <c r="E1418" i="7"/>
  <c r="D1418" i="7"/>
  <c r="C1417" i="7"/>
  <c r="A1416" i="7"/>
  <c r="I1414" i="7"/>
  <c r="J1414" i="7"/>
  <c r="I1413" i="7"/>
  <c r="J1413" i="7"/>
  <c r="AQ1412" i="7"/>
  <c r="A1412" i="7"/>
  <c r="H1408" i="7"/>
  <c r="J1408" i="7"/>
  <c r="I1406" i="7"/>
  <c r="H1406" i="7"/>
  <c r="G1406" i="7"/>
  <c r="E1406" i="7"/>
  <c r="J1405" i="7"/>
  <c r="E1405" i="7"/>
  <c r="J1404" i="7"/>
  <c r="E1404" i="7"/>
  <c r="K1403" i="7"/>
  <c r="J1403" i="7"/>
  <c r="H1403" i="7"/>
  <c r="I1403" i="7"/>
  <c r="F1403" i="7"/>
  <c r="V1403" i="7"/>
  <c r="T1403" i="7"/>
  <c r="R1403" i="7"/>
  <c r="U1403" i="7"/>
  <c r="S1403" i="7"/>
  <c r="Q1403" i="7"/>
  <c r="E1403" i="7"/>
  <c r="D1403" i="7"/>
  <c r="B1403" i="7"/>
  <c r="K1402" i="7"/>
  <c r="J1402" i="7"/>
  <c r="I1402" i="7"/>
  <c r="H1402" i="7"/>
  <c r="G1402" i="7"/>
  <c r="F1402" i="7"/>
  <c r="K1401" i="7"/>
  <c r="J1401" i="7"/>
  <c r="I1401" i="7"/>
  <c r="H1401" i="7"/>
  <c r="G1401" i="7"/>
  <c r="F1401" i="7"/>
  <c r="K1400" i="7"/>
  <c r="J1400" i="7"/>
  <c r="I1400" i="7"/>
  <c r="H1400" i="7"/>
  <c r="G1400" i="7"/>
  <c r="F1400" i="7"/>
  <c r="K1399" i="7"/>
  <c r="J1399" i="7"/>
  <c r="I1399" i="7"/>
  <c r="H1399" i="7"/>
  <c r="G1399" i="7"/>
  <c r="F1399" i="7"/>
  <c r="V1398" i="7"/>
  <c r="T1398" i="7"/>
  <c r="K1405" i="7" s="1"/>
  <c r="R1398" i="7"/>
  <c r="U1398" i="7"/>
  <c r="S1398" i="7"/>
  <c r="I1405" i="7" s="1"/>
  <c r="Q1398" i="7"/>
  <c r="I1404" i="7" s="1"/>
  <c r="H1407" i="7" s="1"/>
  <c r="E1398" i="7"/>
  <c r="D1398" i="7"/>
  <c r="H1395" i="7"/>
  <c r="J1395" i="7"/>
  <c r="I1393" i="7"/>
  <c r="H1393" i="7"/>
  <c r="G1393" i="7"/>
  <c r="E1393" i="7"/>
  <c r="J1392" i="7"/>
  <c r="E1392" i="7"/>
  <c r="J1391" i="7"/>
  <c r="E1391" i="7"/>
  <c r="K1390" i="7"/>
  <c r="J1390" i="7"/>
  <c r="H1390" i="7"/>
  <c r="I1390" i="7"/>
  <c r="F1390" i="7"/>
  <c r="V1390" i="7"/>
  <c r="T1390" i="7"/>
  <c r="R1390" i="7"/>
  <c r="U1390" i="7"/>
  <c r="S1390" i="7"/>
  <c r="Q1390" i="7"/>
  <c r="E1390" i="7"/>
  <c r="D1390" i="7"/>
  <c r="B1390" i="7"/>
  <c r="K1389" i="7"/>
  <c r="J1389" i="7"/>
  <c r="H1389" i="7"/>
  <c r="I1389" i="7"/>
  <c r="F1389" i="7"/>
  <c r="V1389" i="7"/>
  <c r="T1389" i="7"/>
  <c r="R1389" i="7"/>
  <c r="U1389" i="7"/>
  <c r="S1389" i="7"/>
  <c r="Q1389" i="7"/>
  <c r="E1389" i="7"/>
  <c r="D1389" i="7"/>
  <c r="B1389" i="7"/>
  <c r="K1388" i="7"/>
  <c r="J1388" i="7"/>
  <c r="H1388" i="7"/>
  <c r="I1388" i="7"/>
  <c r="F1388" i="7"/>
  <c r="V1388" i="7"/>
  <c r="T1388" i="7"/>
  <c r="R1388" i="7"/>
  <c r="U1388" i="7"/>
  <c r="S1388" i="7"/>
  <c r="Q1388" i="7"/>
  <c r="E1388" i="7"/>
  <c r="D1388" i="7"/>
  <c r="B1388" i="7"/>
  <c r="K1387" i="7"/>
  <c r="J1387" i="7"/>
  <c r="H1387" i="7"/>
  <c r="I1387" i="7"/>
  <c r="F1387" i="7"/>
  <c r="V1387" i="7"/>
  <c r="T1387" i="7"/>
  <c r="R1387" i="7"/>
  <c r="U1387" i="7"/>
  <c r="S1387" i="7"/>
  <c r="Q1387" i="7"/>
  <c r="I1391" i="7" s="1"/>
  <c r="E1387" i="7"/>
  <c r="D1387" i="7"/>
  <c r="B1387" i="7"/>
  <c r="K1386" i="7"/>
  <c r="J1386" i="7"/>
  <c r="I1386" i="7"/>
  <c r="H1386" i="7"/>
  <c r="G1386" i="7"/>
  <c r="F1386" i="7"/>
  <c r="K1385" i="7"/>
  <c r="J1385" i="7"/>
  <c r="I1385" i="7"/>
  <c r="H1385" i="7"/>
  <c r="G1385" i="7"/>
  <c r="F1385" i="7"/>
  <c r="K1384" i="7"/>
  <c r="J1384" i="7"/>
  <c r="I1384" i="7"/>
  <c r="H1384" i="7"/>
  <c r="G1384" i="7"/>
  <c r="F1384" i="7"/>
  <c r="K1383" i="7"/>
  <c r="J1383" i="7"/>
  <c r="I1383" i="7"/>
  <c r="H1383" i="7"/>
  <c r="G1383" i="7"/>
  <c r="F1383" i="7"/>
  <c r="C1382" i="7"/>
  <c r="V1381" i="7"/>
  <c r="T1381" i="7"/>
  <c r="K1392" i="7" s="1"/>
  <c r="R1381" i="7"/>
  <c r="K1391" i="7" s="1"/>
  <c r="U1381" i="7"/>
  <c r="S1381" i="7"/>
  <c r="I1392" i="7" s="1"/>
  <c r="Q1381" i="7"/>
  <c r="E1381" i="7"/>
  <c r="D1381" i="7"/>
  <c r="C1380" i="7"/>
  <c r="H1377" i="7"/>
  <c r="J1377" i="7"/>
  <c r="J1376" i="7"/>
  <c r="I1375" i="7"/>
  <c r="H1375" i="7"/>
  <c r="G1375" i="7"/>
  <c r="E1375" i="7"/>
  <c r="K1374" i="7"/>
  <c r="J1374" i="7"/>
  <c r="E1374" i="7"/>
  <c r="J1373" i="7"/>
  <c r="E1373" i="7"/>
  <c r="K1372" i="7"/>
  <c r="J1372" i="7"/>
  <c r="H1372" i="7"/>
  <c r="I1372" i="7"/>
  <c r="F1372" i="7"/>
  <c r="V1372" i="7"/>
  <c r="T1372" i="7"/>
  <c r="R1372" i="7"/>
  <c r="K1373" i="7" s="1"/>
  <c r="U1372" i="7"/>
  <c r="S1372" i="7"/>
  <c r="Q1372" i="7"/>
  <c r="E1372" i="7"/>
  <c r="D1372" i="7"/>
  <c r="B1372" i="7"/>
  <c r="K1371" i="7"/>
  <c r="J1371" i="7"/>
  <c r="I1371" i="7"/>
  <c r="H1371" i="7"/>
  <c r="G1371" i="7"/>
  <c r="F1371" i="7"/>
  <c r="K1370" i="7"/>
  <c r="J1370" i="7"/>
  <c r="I1370" i="7"/>
  <c r="H1370" i="7"/>
  <c r="G1370" i="7"/>
  <c r="F1370" i="7"/>
  <c r="K1369" i="7"/>
  <c r="J1369" i="7"/>
  <c r="I1369" i="7"/>
  <c r="O1378" i="7" s="1"/>
  <c r="H1369" i="7"/>
  <c r="G1369" i="7"/>
  <c r="F1369" i="7"/>
  <c r="K1368" i="7"/>
  <c r="P1378" i="7" s="1"/>
  <c r="J1368" i="7"/>
  <c r="I1368" i="7"/>
  <c r="H1368" i="7"/>
  <c r="G1368" i="7"/>
  <c r="F1368" i="7"/>
  <c r="V1367" i="7"/>
  <c r="T1367" i="7"/>
  <c r="R1367" i="7"/>
  <c r="U1367" i="7"/>
  <c r="S1367" i="7"/>
  <c r="I1374" i="7" s="1"/>
  <c r="Q1367" i="7"/>
  <c r="I1373" i="7" s="1"/>
  <c r="E1367" i="7"/>
  <c r="D1367" i="7"/>
  <c r="H1364" i="7"/>
  <c r="J1364" i="7"/>
  <c r="I1362" i="7"/>
  <c r="H1362" i="7"/>
  <c r="G1362" i="7"/>
  <c r="E1362" i="7"/>
  <c r="J1361" i="7"/>
  <c r="E1361" i="7"/>
  <c r="J1360" i="7"/>
  <c r="E1360" i="7"/>
  <c r="K1359" i="7"/>
  <c r="J1359" i="7"/>
  <c r="H1359" i="7"/>
  <c r="I1359" i="7"/>
  <c r="F1359" i="7"/>
  <c r="V1359" i="7"/>
  <c r="T1359" i="7"/>
  <c r="R1359" i="7"/>
  <c r="U1359" i="7"/>
  <c r="S1359" i="7"/>
  <c r="Q1359" i="7"/>
  <c r="E1359" i="7"/>
  <c r="D1359" i="7"/>
  <c r="B1359" i="7"/>
  <c r="K1358" i="7"/>
  <c r="J1358" i="7"/>
  <c r="H1358" i="7"/>
  <c r="I1358" i="7"/>
  <c r="F1358" i="7"/>
  <c r="V1358" i="7"/>
  <c r="T1358" i="7"/>
  <c r="R1358" i="7"/>
  <c r="U1358" i="7"/>
  <c r="S1358" i="7"/>
  <c r="Q1358" i="7"/>
  <c r="E1358" i="7"/>
  <c r="D1358" i="7"/>
  <c r="B1358" i="7"/>
  <c r="K1357" i="7"/>
  <c r="J1357" i="7"/>
  <c r="H1357" i="7"/>
  <c r="I1357" i="7"/>
  <c r="F1357" i="7"/>
  <c r="V1357" i="7"/>
  <c r="T1357" i="7"/>
  <c r="R1357" i="7"/>
  <c r="U1357" i="7"/>
  <c r="S1357" i="7"/>
  <c r="Q1357" i="7"/>
  <c r="E1357" i="7"/>
  <c r="D1357" i="7"/>
  <c r="B1357" i="7"/>
  <c r="K1356" i="7"/>
  <c r="J1356" i="7"/>
  <c r="H1356" i="7"/>
  <c r="I1356" i="7"/>
  <c r="F1356" i="7"/>
  <c r="V1356" i="7"/>
  <c r="T1356" i="7"/>
  <c r="R1356" i="7"/>
  <c r="U1356" i="7"/>
  <c r="S1356" i="7"/>
  <c r="Q1356" i="7"/>
  <c r="E1356" i="7"/>
  <c r="D1356" i="7"/>
  <c r="B1356" i="7"/>
  <c r="K1355" i="7"/>
  <c r="J1355" i="7"/>
  <c r="I1355" i="7"/>
  <c r="H1355" i="7"/>
  <c r="G1355" i="7"/>
  <c r="F1355" i="7"/>
  <c r="K1354" i="7"/>
  <c r="J1354" i="7"/>
  <c r="I1354" i="7"/>
  <c r="H1354" i="7"/>
  <c r="G1354" i="7"/>
  <c r="F1354" i="7"/>
  <c r="K1353" i="7"/>
  <c r="J1353" i="7"/>
  <c r="I1353" i="7"/>
  <c r="H1353" i="7"/>
  <c r="G1353" i="7"/>
  <c r="F1353" i="7"/>
  <c r="K1352" i="7"/>
  <c r="J1352" i="7"/>
  <c r="I1352" i="7"/>
  <c r="H1352" i="7"/>
  <c r="G1352" i="7"/>
  <c r="F1352" i="7"/>
  <c r="C1351" i="7"/>
  <c r="V1350" i="7"/>
  <c r="T1350" i="7"/>
  <c r="K1361" i="7" s="1"/>
  <c r="R1350" i="7"/>
  <c r="K1360" i="7" s="1"/>
  <c r="U1350" i="7"/>
  <c r="S1350" i="7"/>
  <c r="I1361" i="7" s="1"/>
  <c r="Q1350" i="7"/>
  <c r="I1360" i="7" s="1"/>
  <c r="E1350" i="7"/>
  <c r="D1350" i="7"/>
  <c r="C1349" i="7"/>
  <c r="H1346" i="7"/>
  <c r="J1346" i="7"/>
  <c r="I1344" i="7"/>
  <c r="H1344" i="7"/>
  <c r="G1344" i="7"/>
  <c r="E1344" i="7"/>
  <c r="J1343" i="7"/>
  <c r="E1343" i="7"/>
  <c r="K1342" i="7"/>
  <c r="J1342" i="7"/>
  <c r="E1342" i="7"/>
  <c r="K1341" i="7"/>
  <c r="J1341" i="7"/>
  <c r="H1341" i="7"/>
  <c r="I1341" i="7"/>
  <c r="F1341" i="7"/>
  <c r="V1341" i="7"/>
  <c r="T1341" i="7"/>
  <c r="R1341" i="7"/>
  <c r="U1341" i="7"/>
  <c r="S1341" i="7"/>
  <c r="Q1341" i="7"/>
  <c r="I1342" i="7" s="1"/>
  <c r="E1341" i="7"/>
  <c r="D1341" i="7"/>
  <c r="B1341" i="7"/>
  <c r="K1340" i="7"/>
  <c r="J1340" i="7"/>
  <c r="I1340" i="7"/>
  <c r="H1340" i="7"/>
  <c r="G1340" i="7"/>
  <c r="F1340" i="7"/>
  <c r="K1339" i="7"/>
  <c r="J1339" i="7"/>
  <c r="I1339" i="7"/>
  <c r="H1339" i="7"/>
  <c r="G1339" i="7"/>
  <c r="F1339" i="7"/>
  <c r="K1338" i="7"/>
  <c r="J1338" i="7"/>
  <c r="I1338" i="7"/>
  <c r="H1338" i="7"/>
  <c r="G1338" i="7"/>
  <c r="F1338" i="7"/>
  <c r="K1337" i="7"/>
  <c r="J1337" i="7"/>
  <c r="I1337" i="7"/>
  <c r="H1337" i="7"/>
  <c r="G1337" i="7"/>
  <c r="F1337" i="7"/>
  <c r="V1336" i="7"/>
  <c r="T1336" i="7"/>
  <c r="K1343" i="7" s="1"/>
  <c r="R1336" i="7"/>
  <c r="U1336" i="7"/>
  <c r="S1336" i="7"/>
  <c r="I1343" i="7" s="1"/>
  <c r="Q1336" i="7"/>
  <c r="E1336" i="7"/>
  <c r="D1336" i="7"/>
  <c r="H1333" i="7"/>
  <c r="J1333" i="7"/>
  <c r="I1331" i="7"/>
  <c r="H1331" i="7"/>
  <c r="G1331" i="7"/>
  <c r="E1331" i="7"/>
  <c r="J1330" i="7"/>
  <c r="E1330" i="7"/>
  <c r="J1329" i="7"/>
  <c r="E1329" i="7"/>
  <c r="K1328" i="7"/>
  <c r="J1328" i="7"/>
  <c r="H1328" i="7"/>
  <c r="I1328" i="7"/>
  <c r="F1328" i="7"/>
  <c r="V1328" i="7"/>
  <c r="T1328" i="7"/>
  <c r="R1328" i="7"/>
  <c r="U1328" i="7"/>
  <c r="S1328" i="7"/>
  <c r="Q1328" i="7"/>
  <c r="E1328" i="7"/>
  <c r="D1328" i="7"/>
  <c r="B1328" i="7"/>
  <c r="K1327" i="7"/>
  <c r="J1327" i="7"/>
  <c r="H1327" i="7"/>
  <c r="I1327" i="7"/>
  <c r="F1327" i="7"/>
  <c r="V1327" i="7"/>
  <c r="T1327" i="7"/>
  <c r="R1327" i="7"/>
  <c r="U1327" i="7"/>
  <c r="S1327" i="7"/>
  <c r="Q1327" i="7"/>
  <c r="E1327" i="7"/>
  <c r="D1327" i="7"/>
  <c r="B1327" i="7"/>
  <c r="K1326" i="7"/>
  <c r="J1326" i="7"/>
  <c r="H1326" i="7"/>
  <c r="I1326" i="7"/>
  <c r="F1326" i="7"/>
  <c r="V1326" i="7"/>
  <c r="T1326" i="7"/>
  <c r="R1326" i="7"/>
  <c r="U1326" i="7"/>
  <c r="S1326" i="7"/>
  <c r="Q1326" i="7"/>
  <c r="E1326" i="7"/>
  <c r="D1326" i="7"/>
  <c r="B1326" i="7"/>
  <c r="K1325" i="7"/>
  <c r="J1325" i="7"/>
  <c r="H1325" i="7"/>
  <c r="I1325" i="7"/>
  <c r="F1325" i="7"/>
  <c r="V1325" i="7"/>
  <c r="T1325" i="7"/>
  <c r="R1325" i="7"/>
  <c r="U1325" i="7"/>
  <c r="S1325" i="7"/>
  <c r="I1330" i="7" s="1"/>
  <c r="Q1325" i="7"/>
  <c r="E1325" i="7"/>
  <c r="D1325" i="7"/>
  <c r="B1325" i="7"/>
  <c r="K1324" i="7"/>
  <c r="J1324" i="7"/>
  <c r="I1324" i="7"/>
  <c r="H1324" i="7"/>
  <c r="G1324" i="7"/>
  <c r="F1324" i="7"/>
  <c r="K1323" i="7"/>
  <c r="J1323" i="7"/>
  <c r="I1323" i="7"/>
  <c r="H1323" i="7"/>
  <c r="G1323" i="7"/>
  <c r="F1323" i="7"/>
  <c r="K1322" i="7"/>
  <c r="J1322" i="7"/>
  <c r="I1322" i="7"/>
  <c r="H1322" i="7"/>
  <c r="G1322" i="7"/>
  <c r="F1322" i="7"/>
  <c r="K1321" i="7"/>
  <c r="J1321" i="7"/>
  <c r="I1321" i="7"/>
  <c r="H1321" i="7"/>
  <c r="G1321" i="7"/>
  <c r="F1321" i="7"/>
  <c r="C1320" i="7"/>
  <c r="V1319" i="7"/>
  <c r="T1319" i="7"/>
  <c r="K1330" i="7" s="1"/>
  <c r="R1319" i="7"/>
  <c r="U1319" i="7"/>
  <c r="S1319" i="7"/>
  <c r="Q1319" i="7"/>
  <c r="I1329" i="7" s="1"/>
  <c r="E1319" i="7"/>
  <c r="D1319" i="7"/>
  <c r="C1318" i="7"/>
  <c r="H1315" i="7"/>
  <c r="J1315" i="7"/>
  <c r="I1313" i="7"/>
  <c r="H1313" i="7"/>
  <c r="G1313" i="7"/>
  <c r="E1313" i="7"/>
  <c r="J1312" i="7"/>
  <c r="E1312" i="7"/>
  <c r="J1311" i="7"/>
  <c r="E1311" i="7"/>
  <c r="K1310" i="7"/>
  <c r="J1310" i="7"/>
  <c r="H1310" i="7"/>
  <c r="I1310" i="7"/>
  <c r="F1310" i="7"/>
  <c r="V1310" i="7"/>
  <c r="T1310" i="7"/>
  <c r="R1310" i="7"/>
  <c r="U1310" i="7"/>
  <c r="S1310" i="7"/>
  <c r="Q1310" i="7"/>
  <c r="E1310" i="7"/>
  <c r="D1310" i="7"/>
  <c r="B1310" i="7"/>
  <c r="K1309" i="7"/>
  <c r="J1309" i="7"/>
  <c r="I1309" i="7"/>
  <c r="H1309" i="7"/>
  <c r="G1309" i="7"/>
  <c r="F1309" i="7"/>
  <c r="K1308" i="7"/>
  <c r="J1308" i="7"/>
  <c r="I1308" i="7"/>
  <c r="H1308" i="7"/>
  <c r="G1308" i="7"/>
  <c r="F1308" i="7"/>
  <c r="K1307" i="7"/>
  <c r="J1307" i="7"/>
  <c r="I1307" i="7"/>
  <c r="H1307" i="7"/>
  <c r="G1307" i="7"/>
  <c r="F1307" i="7"/>
  <c r="K1306" i="7"/>
  <c r="J1306" i="7"/>
  <c r="I1306" i="7"/>
  <c r="O1316" i="7" s="1"/>
  <c r="H1306" i="7"/>
  <c r="G1306" i="7"/>
  <c r="F1306" i="7"/>
  <c r="V1305" i="7"/>
  <c r="T1305" i="7"/>
  <c r="K1312" i="7" s="1"/>
  <c r="R1305" i="7"/>
  <c r="K1311" i="7" s="1"/>
  <c r="J1316" i="7" s="1"/>
  <c r="U1305" i="7"/>
  <c r="S1305" i="7"/>
  <c r="I1312" i="7" s="1"/>
  <c r="Q1305" i="7"/>
  <c r="I1311" i="7" s="1"/>
  <c r="H1314" i="7" s="1"/>
  <c r="E1305" i="7"/>
  <c r="D1305" i="7"/>
  <c r="H1302" i="7"/>
  <c r="J1302" i="7"/>
  <c r="I1300" i="7"/>
  <c r="H1300" i="7"/>
  <c r="G1300" i="7"/>
  <c r="E1300" i="7"/>
  <c r="K1299" i="7"/>
  <c r="J1299" i="7"/>
  <c r="E1299" i="7"/>
  <c r="J1298" i="7"/>
  <c r="E1298" i="7"/>
  <c r="K1297" i="7"/>
  <c r="J1297" i="7"/>
  <c r="H1297" i="7"/>
  <c r="I1297" i="7"/>
  <c r="F1297" i="7"/>
  <c r="V1297" i="7"/>
  <c r="T1297" i="7"/>
  <c r="R1297" i="7"/>
  <c r="U1297" i="7"/>
  <c r="S1297" i="7"/>
  <c r="Q1297" i="7"/>
  <c r="E1297" i="7"/>
  <c r="D1297" i="7"/>
  <c r="B1297" i="7"/>
  <c r="K1296" i="7"/>
  <c r="J1296" i="7"/>
  <c r="H1296" i="7"/>
  <c r="I1296" i="7"/>
  <c r="F1296" i="7"/>
  <c r="V1296" i="7"/>
  <c r="T1296" i="7"/>
  <c r="R1296" i="7"/>
  <c r="U1296" i="7"/>
  <c r="S1296" i="7"/>
  <c r="Q1296" i="7"/>
  <c r="E1296" i="7"/>
  <c r="D1296" i="7"/>
  <c r="B1296" i="7"/>
  <c r="K1295" i="7"/>
  <c r="J1295" i="7"/>
  <c r="H1295" i="7"/>
  <c r="I1295" i="7"/>
  <c r="F1295" i="7"/>
  <c r="V1295" i="7"/>
  <c r="T1295" i="7"/>
  <c r="R1295" i="7"/>
  <c r="U1295" i="7"/>
  <c r="S1295" i="7"/>
  <c r="Q1295" i="7"/>
  <c r="E1295" i="7"/>
  <c r="D1295" i="7"/>
  <c r="B1295" i="7"/>
  <c r="K1294" i="7"/>
  <c r="J1294" i="7"/>
  <c r="H1294" i="7"/>
  <c r="I1294" i="7"/>
  <c r="F1294" i="7"/>
  <c r="V1294" i="7"/>
  <c r="T1294" i="7"/>
  <c r="R1294" i="7"/>
  <c r="U1294" i="7"/>
  <c r="S1294" i="7"/>
  <c r="Q1294" i="7"/>
  <c r="I1298" i="7" s="1"/>
  <c r="E1294" i="7"/>
  <c r="D1294" i="7"/>
  <c r="B1294" i="7"/>
  <c r="K1293" i="7"/>
  <c r="J1293" i="7"/>
  <c r="I1293" i="7"/>
  <c r="H1293" i="7"/>
  <c r="G1293" i="7"/>
  <c r="F1293" i="7"/>
  <c r="K1292" i="7"/>
  <c r="J1292" i="7"/>
  <c r="I1292" i="7"/>
  <c r="H1292" i="7"/>
  <c r="G1292" i="7"/>
  <c r="F1292" i="7"/>
  <c r="K1291" i="7"/>
  <c r="J1291" i="7"/>
  <c r="I1291" i="7"/>
  <c r="H1291" i="7"/>
  <c r="G1291" i="7"/>
  <c r="F1291" i="7"/>
  <c r="K1290" i="7"/>
  <c r="J1290" i="7"/>
  <c r="I1290" i="7"/>
  <c r="O1303" i="7" s="1"/>
  <c r="H1290" i="7"/>
  <c r="G1290" i="7"/>
  <c r="F1290" i="7"/>
  <c r="C1289" i="7"/>
  <c r="V1288" i="7"/>
  <c r="T1288" i="7"/>
  <c r="R1288" i="7"/>
  <c r="U1288" i="7"/>
  <c r="S1288" i="7"/>
  <c r="I1299" i="7" s="1"/>
  <c r="Q1288" i="7"/>
  <c r="E1288" i="7"/>
  <c r="D1288" i="7"/>
  <c r="C1287" i="7"/>
  <c r="A1286" i="7"/>
  <c r="I1284" i="7"/>
  <c r="J1284" i="7"/>
  <c r="I1283" i="7"/>
  <c r="J1283" i="7"/>
  <c r="AQ1282" i="7"/>
  <c r="A1282" i="7"/>
  <c r="H1278" i="7"/>
  <c r="J1278" i="7"/>
  <c r="I1276" i="7"/>
  <c r="H1276" i="7"/>
  <c r="G1276" i="7"/>
  <c r="E1276" i="7"/>
  <c r="K1275" i="7"/>
  <c r="J1275" i="7"/>
  <c r="E1275" i="7"/>
  <c r="J1274" i="7"/>
  <c r="E1274" i="7"/>
  <c r="K1273" i="7"/>
  <c r="J1273" i="7"/>
  <c r="H1273" i="7"/>
  <c r="I1273" i="7"/>
  <c r="F1273" i="7"/>
  <c r="V1273" i="7"/>
  <c r="T1273" i="7"/>
  <c r="R1273" i="7"/>
  <c r="U1273" i="7"/>
  <c r="S1273" i="7"/>
  <c r="Q1273" i="7"/>
  <c r="E1273" i="7"/>
  <c r="D1273" i="7"/>
  <c r="B1273" i="7"/>
  <c r="K1272" i="7"/>
  <c r="J1272" i="7"/>
  <c r="H1272" i="7"/>
  <c r="I1272" i="7"/>
  <c r="F1272" i="7"/>
  <c r="V1272" i="7"/>
  <c r="T1272" i="7"/>
  <c r="R1272" i="7"/>
  <c r="U1272" i="7"/>
  <c r="S1272" i="7"/>
  <c r="Q1272" i="7"/>
  <c r="E1272" i="7"/>
  <c r="D1272" i="7"/>
  <c r="B1272" i="7"/>
  <c r="K1271" i="7"/>
  <c r="J1271" i="7"/>
  <c r="I1271" i="7"/>
  <c r="H1271" i="7"/>
  <c r="G1271" i="7"/>
  <c r="F1271" i="7"/>
  <c r="K1270" i="7"/>
  <c r="J1270" i="7"/>
  <c r="I1270" i="7"/>
  <c r="H1270" i="7"/>
  <c r="G1270" i="7"/>
  <c r="F1270" i="7"/>
  <c r="K1269" i="7"/>
  <c r="J1269" i="7"/>
  <c r="I1269" i="7"/>
  <c r="H1269" i="7"/>
  <c r="G1269" i="7"/>
  <c r="F1269" i="7"/>
  <c r="C1268" i="7"/>
  <c r="V1267" i="7"/>
  <c r="T1267" i="7"/>
  <c r="R1267" i="7"/>
  <c r="K1274" i="7" s="1"/>
  <c r="U1267" i="7"/>
  <c r="S1267" i="7"/>
  <c r="I1275" i="7" s="1"/>
  <c r="Q1267" i="7"/>
  <c r="I1274" i="7" s="1"/>
  <c r="E1267" i="7"/>
  <c r="D1267" i="7"/>
  <c r="H1264" i="7"/>
  <c r="J1264" i="7"/>
  <c r="I1262" i="7"/>
  <c r="H1262" i="7"/>
  <c r="G1262" i="7"/>
  <c r="E1262" i="7"/>
  <c r="J1261" i="7"/>
  <c r="E1261" i="7"/>
  <c r="J1260" i="7"/>
  <c r="E1260" i="7"/>
  <c r="K1259" i="7"/>
  <c r="J1259" i="7"/>
  <c r="H1259" i="7"/>
  <c r="I1259" i="7"/>
  <c r="F1259" i="7"/>
  <c r="V1259" i="7"/>
  <c r="T1259" i="7"/>
  <c r="R1259" i="7"/>
  <c r="U1259" i="7"/>
  <c r="S1259" i="7"/>
  <c r="Q1259" i="7"/>
  <c r="E1259" i="7"/>
  <c r="D1259" i="7"/>
  <c r="B1259" i="7"/>
  <c r="K1258" i="7"/>
  <c r="J1258" i="7"/>
  <c r="H1258" i="7"/>
  <c r="I1258" i="7"/>
  <c r="F1258" i="7"/>
  <c r="V1258" i="7"/>
  <c r="T1258" i="7"/>
  <c r="R1258" i="7"/>
  <c r="U1258" i="7"/>
  <c r="S1258" i="7"/>
  <c r="Q1258" i="7"/>
  <c r="E1258" i="7"/>
  <c r="D1258" i="7"/>
  <c r="B1258" i="7"/>
  <c r="K1257" i="7"/>
  <c r="J1257" i="7"/>
  <c r="H1257" i="7"/>
  <c r="I1257" i="7"/>
  <c r="F1257" i="7"/>
  <c r="V1257" i="7"/>
  <c r="T1257" i="7"/>
  <c r="R1257" i="7"/>
  <c r="K1260" i="7" s="1"/>
  <c r="U1257" i="7"/>
  <c r="S1257" i="7"/>
  <c r="Q1257" i="7"/>
  <c r="E1257" i="7"/>
  <c r="D1257" i="7"/>
  <c r="B1257" i="7"/>
  <c r="K1256" i="7"/>
  <c r="J1256" i="7"/>
  <c r="I1256" i="7"/>
  <c r="H1256" i="7"/>
  <c r="G1256" i="7"/>
  <c r="F1256" i="7"/>
  <c r="K1255" i="7"/>
  <c r="J1255" i="7"/>
  <c r="I1255" i="7"/>
  <c r="H1255" i="7"/>
  <c r="G1255" i="7"/>
  <c r="F1255" i="7"/>
  <c r="K1254" i="7"/>
  <c r="J1254" i="7"/>
  <c r="I1254" i="7"/>
  <c r="H1254" i="7"/>
  <c r="G1254" i="7"/>
  <c r="F1254" i="7"/>
  <c r="K1253" i="7"/>
  <c r="J1253" i="7"/>
  <c r="I1253" i="7"/>
  <c r="H1253" i="7"/>
  <c r="G1253" i="7"/>
  <c r="F1253" i="7"/>
  <c r="C1252" i="7"/>
  <c r="V1251" i="7"/>
  <c r="T1251" i="7"/>
  <c r="K1261" i="7" s="1"/>
  <c r="J1263" i="7" s="1"/>
  <c r="R1251" i="7"/>
  <c r="U1251" i="7"/>
  <c r="S1251" i="7"/>
  <c r="I1261" i="7" s="1"/>
  <c r="Q1251" i="7"/>
  <c r="I1260" i="7" s="1"/>
  <c r="H1263" i="7" s="1"/>
  <c r="E1251" i="7"/>
  <c r="D1251" i="7"/>
  <c r="H1248" i="7"/>
  <c r="J1248" i="7"/>
  <c r="I1246" i="7"/>
  <c r="H1246" i="7"/>
  <c r="G1246" i="7"/>
  <c r="E1246" i="7"/>
  <c r="J1245" i="7"/>
  <c r="I1245" i="7"/>
  <c r="E1245" i="7"/>
  <c r="K1244" i="7"/>
  <c r="J1244" i="7"/>
  <c r="E1244" i="7"/>
  <c r="K1243" i="7"/>
  <c r="J1243" i="7"/>
  <c r="H1243" i="7"/>
  <c r="I1243" i="7"/>
  <c r="F1243" i="7"/>
  <c r="V1243" i="7"/>
  <c r="T1243" i="7"/>
  <c r="R1243" i="7"/>
  <c r="U1243" i="7"/>
  <c r="S1243" i="7"/>
  <c r="Q1243" i="7"/>
  <c r="E1243" i="7"/>
  <c r="D1243" i="7"/>
  <c r="B1243" i="7"/>
  <c r="K1242" i="7"/>
  <c r="J1242" i="7"/>
  <c r="I1242" i="7"/>
  <c r="H1242" i="7"/>
  <c r="G1242" i="7"/>
  <c r="F1242" i="7"/>
  <c r="K1241" i="7"/>
  <c r="J1241" i="7"/>
  <c r="I1241" i="7"/>
  <c r="H1247" i="7" s="1"/>
  <c r="H1241" i="7"/>
  <c r="G1241" i="7"/>
  <c r="F1241" i="7"/>
  <c r="K1240" i="7"/>
  <c r="J1240" i="7"/>
  <c r="I1240" i="7"/>
  <c r="H1240" i="7"/>
  <c r="G1240" i="7"/>
  <c r="F1240" i="7"/>
  <c r="C1239" i="7"/>
  <c r="V1238" i="7"/>
  <c r="T1238" i="7"/>
  <c r="K1245" i="7" s="1"/>
  <c r="R1238" i="7"/>
  <c r="U1238" i="7"/>
  <c r="S1238" i="7"/>
  <c r="Q1238" i="7"/>
  <c r="I1244" i="7" s="1"/>
  <c r="H1249" i="7" s="1"/>
  <c r="E1238" i="7"/>
  <c r="D1238" i="7"/>
  <c r="H1235" i="7"/>
  <c r="J1235" i="7"/>
  <c r="I1233" i="7"/>
  <c r="H1233" i="7"/>
  <c r="G1233" i="7"/>
  <c r="E1233" i="7"/>
  <c r="J1232" i="7"/>
  <c r="E1232" i="7"/>
  <c r="J1231" i="7"/>
  <c r="E1231" i="7"/>
  <c r="K1230" i="7"/>
  <c r="J1230" i="7"/>
  <c r="H1230" i="7"/>
  <c r="I1230" i="7"/>
  <c r="F1230" i="7"/>
  <c r="V1230" i="7"/>
  <c r="T1230" i="7"/>
  <c r="R1230" i="7"/>
  <c r="U1230" i="7"/>
  <c r="S1230" i="7"/>
  <c r="Q1230" i="7"/>
  <c r="E1230" i="7"/>
  <c r="D1230" i="7"/>
  <c r="B1230" i="7"/>
  <c r="K1229" i="7"/>
  <c r="J1229" i="7"/>
  <c r="I1229" i="7"/>
  <c r="H1229" i="7"/>
  <c r="G1229" i="7"/>
  <c r="F1229" i="7"/>
  <c r="K1228" i="7"/>
  <c r="J1228" i="7"/>
  <c r="I1228" i="7"/>
  <c r="H1228" i="7"/>
  <c r="G1228" i="7"/>
  <c r="F1228" i="7"/>
  <c r="K1227" i="7"/>
  <c r="P1236" i="7" s="1"/>
  <c r="J1227" i="7"/>
  <c r="I1227" i="7"/>
  <c r="H1227" i="7"/>
  <c r="G1227" i="7"/>
  <c r="F1227" i="7"/>
  <c r="C1226" i="7"/>
  <c r="V1225" i="7"/>
  <c r="T1225" i="7"/>
  <c r="K1232" i="7" s="1"/>
  <c r="R1225" i="7"/>
  <c r="K1231" i="7" s="1"/>
  <c r="J1234" i="7" s="1"/>
  <c r="U1225" i="7"/>
  <c r="S1225" i="7"/>
  <c r="I1232" i="7" s="1"/>
  <c r="Q1225" i="7"/>
  <c r="I1231" i="7" s="1"/>
  <c r="E1225" i="7"/>
  <c r="D1225" i="7"/>
  <c r="AP1224" i="7"/>
  <c r="A1224" i="7"/>
  <c r="I1222" i="7"/>
  <c r="J1222" i="7"/>
  <c r="I1221" i="7"/>
  <c r="J1221" i="7"/>
  <c r="AQ1220" i="7"/>
  <c r="A1220" i="7"/>
  <c r="H1216" i="7"/>
  <c r="J1216" i="7"/>
  <c r="I1214" i="7"/>
  <c r="H1214" i="7"/>
  <c r="G1214" i="7"/>
  <c r="E1214" i="7"/>
  <c r="J1213" i="7"/>
  <c r="I1213" i="7"/>
  <c r="E1213" i="7"/>
  <c r="K1212" i="7"/>
  <c r="J1212" i="7"/>
  <c r="E1212" i="7"/>
  <c r="K1211" i="7"/>
  <c r="J1211" i="7"/>
  <c r="H1211" i="7"/>
  <c r="I1211" i="7"/>
  <c r="F1211" i="7"/>
  <c r="V1211" i="7"/>
  <c r="T1211" i="7"/>
  <c r="R1211" i="7"/>
  <c r="U1211" i="7"/>
  <c r="S1211" i="7"/>
  <c r="Q1211" i="7"/>
  <c r="E1211" i="7"/>
  <c r="D1211" i="7"/>
  <c r="B1211" i="7"/>
  <c r="K1210" i="7"/>
  <c r="J1210" i="7"/>
  <c r="H1210" i="7"/>
  <c r="I1210" i="7"/>
  <c r="F1210" i="7"/>
  <c r="V1210" i="7"/>
  <c r="T1210" i="7"/>
  <c r="R1210" i="7"/>
  <c r="U1210" i="7"/>
  <c r="S1210" i="7"/>
  <c r="Q1210" i="7"/>
  <c r="E1210" i="7"/>
  <c r="D1210" i="7"/>
  <c r="B1210" i="7"/>
  <c r="K1209" i="7"/>
  <c r="J1209" i="7"/>
  <c r="H1209" i="7"/>
  <c r="I1209" i="7"/>
  <c r="F1209" i="7"/>
  <c r="V1209" i="7"/>
  <c r="T1209" i="7"/>
  <c r="R1209" i="7"/>
  <c r="U1209" i="7"/>
  <c r="S1209" i="7"/>
  <c r="Q1209" i="7"/>
  <c r="E1209" i="7"/>
  <c r="D1209" i="7"/>
  <c r="B1209" i="7"/>
  <c r="K1208" i="7"/>
  <c r="J1208" i="7"/>
  <c r="I1208" i="7"/>
  <c r="H1208" i="7"/>
  <c r="G1208" i="7"/>
  <c r="F1208" i="7"/>
  <c r="K1207" i="7"/>
  <c r="J1207" i="7"/>
  <c r="I1207" i="7"/>
  <c r="H1207" i="7"/>
  <c r="G1207" i="7"/>
  <c r="F1207" i="7"/>
  <c r="K1206" i="7"/>
  <c r="J1206" i="7"/>
  <c r="I1206" i="7"/>
  <c r="H1206" i="7"/>
  <c r="G1206" i="7"/>
  <c r="F1206" i="7"/>
  <c r="K1205" i="7"/>
  <c r="J1205" i="7"/>
  <c r="I1205" i="7"/>
  <c r="H1205" i="7"/>
  <c r="G1205" i="7"/>
  <c r="F1205" i="7"/>
  <c r="C1204" i="7"/>
  <c r="V1203" i="7"/>
  <c r="T1203" i="7"/>
  <c r="K1213" i="7" s="1"/>
  <c r="R1203" i="7"/>
  <c r="U1203" i="7"/>
  <c r="S1203" i="7"/>
  <c r="Q1203" i="7"/>
  <c r="E1203" i="7"/>
  <c r="D1203" i="7"/>
  <c r="H1200" i="7"/>
  <c r="J1200" i="7"/>
  <c r="I1198" i="7"/>
  <c r="H1198" i="7"/>
  <c r="G1198" i="7"/>
  <c r="E1198" i="7"/>
  <c r="K1197" i="7"/>
  <c r="J1197" i="7"/>
  <c r="E1197" i="7"/>
  <c r="J1196" i="7"/>
  <c r="E1196" i="7"/>
  <c r="K1195" i="7"/>
  <c r="J1195" i="7"/>
  <c r="H1195" i="7"/>
  <c r="I1195" i="7"/>
  <c r="F1195" i="7"/>
  <c r="V1195" i="7"/>
  <c r="T1195" i="7"/>
  <c r="R1195" i="7"/>
  <c r="U1195" i="7"/>
  <c r="S1195" i="7"/>
  <c r="Q1195" i="7"/>
  <c r="E1195" i="7"/>
  <c r="D1195" i="7"/>
  <c r="B1195" i="7"/>
  <c r="K1194" i="7"/>
  <c r="J1194" i="7"/>
  <c r="I1194" i="7"/>
  <c r="H1194" i="7"/>
  <c r="G1194" i="7"/>
  <c r="F1194" i="7"/>
  <c r="K1193" i="7"/>
  <c r="J1193" i="7"/>
  <c r="I1193" i="7"/>
  <c r="H1193" i="7"/>
  <c r="G1193" i="7"/>
  <c r="F1193" i="7"/>
  <c r="K1192" i="7"/>
  <c r="J1192" i="7"/>
  <c r="I1192" i="7"/>
  <c r="H1192" i="7"/>
  <c r="G1192" i="7"/>
  <c r="F1192" i="7"/>
  <c r="C1191" i="7"/>
  <c r="V1190" i="7"/>
  <c r="T1190" i="7"/>
  <c r="R1190" i="7"/>
  <c r="K1196" i="7" s="1"/>
  <c r="J1201" i="7" s="1"/>
  <c r="U1190" i="7"/>
  <c r="S1190" i="7"/>
  <c r="I1197" i="7" s="1"/>
  <c r="Q1190" i="7"/>
  <c r="I1196" i="7" s="1"/>
  <c r="H1199" i="7" s="1"/>
  <c r="E1190" i="7"/>
  <c r="D1190" i="7"/>
  <c r="H1187" i="7"/>
  <c r="J1187" i="7"/>
  <c r="I1185" i="7"/>
  <c r="H1185" i="7"/>
  <c r="G1185" i="7"/>
  <c r="E1185" i="7"/>
  <c r="J1184" i="7"/>
  <c r="I1184" i="7"/>
  <c r="E1184" i="7"/>
  <c r="K1183" i="7"/>
  <c r="J1183" i="7"/>
  <c r="E1183" i="7"/>
  <c r="K1182" i="7"/>
  <c r="J1182" i="7"/>
  <c r="H1182" i="7"/>
  <c r="I1182" i="7"/>
  <c r="F1182" i="7"/>
  <c r="V1182" i="7"/>
  <c r="T1182" i="7"/>
  <c r="R1182" i="7"/>
  <c r="U1182" i="7"/>
  <c r="S1182" i="7"/>
  <c r="Q1182" i="7"/>
  <c r="E1182" i="7"/>
  <c r="D1182" i="7"/>
  <c r="B1182" i="7"/>
  <c r="K1181" i="7"/>
  <c r="J1181" i="7"/>
  <c r="I1181" i="7"/>
  <c r="H1181" i="7"/>
  <c r="G1181" i="7"/>
  <c r="F1181" i="7"/>
  <c r="K1180" i="7"/>
  <c r="J1180" i="7"/>
  <c r="I1180" i="7"/>
  <c r="H1188" i="7" s="1"/>
  <c r="H1180" i="7"/>
  <c r="G1180" i="7"/>
  <c r="F1180" i="7"/>
  <c r="K1179" i="7"/>
  <c r="J1179" i="7"/>
  <c r="I1179" i="7"/>
  <c r="H1179" i="7"/>
  <c r="G1179" i="7"/>
  <c r="F1179" i="7"/>
  <c r="C1178" i="7"/>
  <c r="V1177" i="7"/>
  <c r="T1177" i="7"/>
  <c r="K1184" i="7" s="1"/>
  <c r="R1177" i="7"/>
  <c r="U1177" i="7"/>
  <c r="S1177" i="7"/>
  <c r="Q1177" i="7"/>
  <c r="I1183" i="7" s="1"/>
  <c r="E1177" i="7"/>
  <c r="D1177" i="7"/>
  <c r="H1174" i="7"/>
  <c r="J1174" i="7"/>
  <c r="I1172" i="7"/>
  <c r="H1172" i="7"/>
  <c r="G1172" i="7"/>
  <c r="E1172" i="7"/>
  <c r="J1171" i="7"/>
  <c r="E1171" i="7"/>
  <c r="J1170" i="7"/>
  <c r="E1170" i="7"/>
  <c r="K1169" i="7"/>
  <c r="J1169" i="7"/>
  <c r="H1169" i="7"/>
  <c r="I1169" i="7"/>
  <c r="F1169" i="7"/>
  <c r="V1169" i="7"/>
  <c r="T1169" i="7"/>
  <c r="K1171" i="7" s="1"/>
  <c r="R1169" i="7"/>
  <c r="U1169" i="7"/>
  <c r="S1169" i="7"/>
  <c r="Q1169" i="7"/>
  <c r="E1169" i="7"/>
  <c r="D1169" i="7"/>
  <c r="B1169" i="7"/>
  <c r="K1168" i="7"/>
  <c r="J1168" i="7"/>
  <c r="I1168" i="7"/>
  <c r="H1168" i="7"/>
  <c r="G1168" i="7"/>
  <c r="F1168" i="7"/>
  <c r="K1167" i="7"/>
  <c r="J1167" i="7"/>
  <c r="I1167" i="7"/>
  <c r="H1167" i="7"/>
  <c r="G1167" i="7"/>
  <c r="F1167" i="7"/>
  <c r="K1166" i="7"/>
  <c r="J1166" i="7"/>
  <c r="I1166" i="7"/>
  <c r="H1166" i="7"/>
  <c r="G1166" i="7"/>
  <c r="F1166" i="7"/>
  <c r="K1165" i="7"/>
  <c r="J1165" i="7"/>
  <c r="I1165" i="7"/>
  <c r="H1165" i="7"/>
  <c r="G1165" i="7"/>
  <c r="F1165" i="7"/>
  <c r="V1164" i="7"/>
  <c r="T1164" i="7"/>
  <c r="R1164" i="7"/>
  <c r="K1170" i="7" s="1"/>
  <c r="J1173" i="7" s="1"/>
  <c r="U1164" i="7"/>
  <c r="S1164" i="7"/>
  <c r="I1171" i="7" s="1"/>
  <c r="Q1164" i="7"/>
  <c r="I1170" i="7" s="1"/>
  <c r="E1164" i="7"/>
  <c r="D1164" i="7"/>
  <c r="C1163" i="7"/>
  <c r="AP1162" i="7"/>
  <c r="A1162" i="7"/>
  <c r="I1160" i="7"/>
  <c r="J1160" i="7"/>
  <c r="I1159" i="7"/>
  <c r="J1159" i="7"/>
  <c r="A1158" i="7"/>
  <c r="H1154" i="7"/>
  <c r="J1154" i="7"/>
  <c r="I1152" i="7"/>
  <c r="H1152" i="7"/>
  <c r="G1152" i="7"/>
  <c r="E1152" i="7"/>
  <c r="J1151" i="7"/>
  <c r="E1151" i="7"/>
  <c r="J1150" i="7"/>
  <c r="E1150" i="7"/>
  <c r="K1149" i="7"/>
  <c r="J1149" i="7"/>
  <c r="H1149" i="7"/>
  <c r="I1149" i="7"/>
  <c r="F1149" i="7"/>
  <c r="V1149" i="7"/>
  <c r="T1149" i="7"/>
  <c r="R1149" i="7"/>
  <c r="K1150" i="7" s="1"/>
  <c r="J1155" i="7" s="1"/>
  <c r="U1149" i="7"/>
  <c r="S1149" i="7"/>
  <c r="Q1149" i="7"/>
  <c r="I1150" i="7" s="1"/>
  <c r="H1153" i="7" s="1"/>
  <c r="E1149" i="7"/>
  <c r="D1149" i="7"/>
  <c r="B1149" i="7"/>
  <c r="K1148" i="7"/>
  <c r="J1148" i="7"/>
  <c r="I1148" i="7"/>
  <c r="H1148" i="7"/>
  <c r="G1148" i="7"/>
  <c r="F1148" i="7"/>
  <c r="K1147" i="7"/>
  <c r="P1155" i="7" s="1"/>
  <c r="J1147" i="7"/>
  <c r="I1147" i="7"/>
  <c r="H1147" i="7"/>
  <c r="G1147" i="7"/>
  <c r="F1147" i="7"/>
  <c r="K1146" i="7"/>
  <c r="J1153" i="7" s="1"/>
  <c r="J1146" i="7"/>
  <c r="I1146" i="7"/>
  <c r="H1146" i="7"/>
  <c r="G1146" i="7"/>
  <c r="F1146" i="7"/>
  <c r="C1145" i="7"/>
  <c r="V1144" i="7"/>
  <c r="T1144" i="7"/>
  <c r="K1151" i="7" s="1"/>
  <c r="R1144" i="7"/>
  <c r="U1144" i="7"/>
  <c r="S1144" i="7"/>
  <c r="I1151" i="7" s="1"/>
  <c r="Q1144" i="7"/>
  <c r="E1144" i="7"/>
  <c r="D1144" i="7"/>
  <c r="H1141" i="7"/>
  <c r="J1141" i="7"/>
  <c r="I1139" i="7"/>
  <c r="H1139" i="7"/>
  <c r="G1139" i="7"/>
  <c r="E1139" i="7"/>
  <c r="J1138" i="7"/>
  <c r="I1138" i="7"/>
  <c r="E1138" i="7"/>
  <c r="J1137" i="7"/>
  <c r="E1137" i="7"/>
  <c r="K1136" i="7"/>
  <c r="J1136" i="7"/>
  <c r="H1136" i="7"/>
  <c r="I1136" i="7"/>
  <c r="F1136" i="7"/>
  <c r="V1136" i="7"/>
  <c r="T1136" i="7"/>
  <c r="R1136" i="7"/>
  <c r="U1136" i="7"/>
  <c r="S1136" i="7"/>
  <c r="Q1136" i="7"/>
  <c r="E1136" i="7"/>
  <c r="D1136" i="7"/>
  <c r="B1136" i="7"/>
  <c r="K1135" i="7"/>
  <c r="J1135" i="7"/>
  <c r="H1135" i="7"/>
  <c r="I1135" i="7"/>
  <c r="F1135" i="7"/>
  <c r="V1135" i="7"/>
  <c r="T1135" i="7"/>
  <c r="R1135" i="7"/>
  <c r="U1135" i="7"/>
  <c r="S1135" i="7"/>
  <c r="Q1135" i="7"/>
  <c r="E1135" i="7"/>
  <c r="D1135" i="7"/>
  <c r="B1135" i="7"/>
  <c r="K1134" i="7"/>
  <c r="J1134" i="7"/>
  <c r="H1134" i="7"/>
  <c r="I1134" i="7"/>
  <c r="F1134" i="7"/>
  <c r="V1134" i="7"/>
  <c r="T1134" i="7"/>
  <c r="R1134" i="7"/>
  <c r="U1134" i="7"/>
  <c r="S1134" i="7"/>
  <c r="Q1134" i="7"/>
  <c r="E1134" i="7"/>
  <c r="D1134" i="7"/>
  <c r="B1134" i="7"/>
  <c r="K1133" i="7"/>
  <c r="J1133" i="7"/>
  <c r="I1133" i="7"/>
  <c r="H1133" i="7"/>
  <c r="G1133" i="7"/>
  <c r="F1133" i="7"/>
  <c r="K1132" i="7"/>
  <c r="J1132" i="7"/>
  <c r="I1132" i="7"/>
  <c r="H1132" i="7"/>
  <c r="G1132" i="7"/>
  <c r="F1132" i="7"/>
  <c r="K1131" i="7"/>
  <c r="J1131" i="7"/>
  <c r="I1131" i="7"/>
  <c r="H1131" i="7"/>
  <c r="G1131" i="7"/>
  <c r="F1131" i="7"/>
  <c r="K1130" i="7"/>
  <c r="J1130" i="7"/>
  <c r="I1130" i="7"/>
  <c r="H1140" i="7" s="1"/>
  <c r="H1130" i="7"/>
  <c r="G1130" i="7"/>
  <c r="F1130" i="7"/>
  <c r="C1129" i="7"/>
  <c r="V1128" i="7"/>
  <c r="T1128" i="7"/>
  <c r="K1138" i="7" s="1"/>
  <c r="R1128" i="7"/>
  <c r="K1137" i="7" s="1"/>
  <c r="U1128" i="7"/>
  <c r="S1128" i="7"/>
  <c r="Q1128" i="7"/>
  <c r="I1137" i="7" s="1"/>
  <c r="E1128" i="7"/>
  <c r="D1128" i="7"/>
  <c r="H1125" i="7"/>
  <c r="H1124" i="7"/>
  <c r="J1125" i="7"/>
  <c r="I1123" i="7"/>
  <c r="H1123" i="7"/>
  <c r="G1123" i="7"/>
  <c r="E1123" i="7"/>
  <c r="J1122" i="7"/>
  <c r="E1122" i="7"/>
  <c r="J1121" i="7"/>
  <c r="E1121" i="7"/>
  <c r="K1120" i="7"/>
  <c r="J1120" i="7"/>
  <c r="H1120" i="7"/>
  <c r="I1120" i="7"/>
  <c r="F1120" i="7"/>
  <c r="V1120" i="7"/>
  <c r="T1120" i="7"/>
  <c r="R1120" i="7"/>
  <c r="K1121" i="7" s="1"/>
  <c r="U1120" i="7"/>
  <c r="S1120" i="7"/>
  <c r="Q1120" i="7"/>
  <c r="I1121" i="7" s="1"/>
  <c r="E1120" i="7"/>
  <c r="D1120" i="7"/>
  <c r="B1120" i="7"/>
  <c r="K1119" i="7"/>
  <c r="J1119" i="7"/>
  <c r="I1119" i="7"/>
  <c r="H1119" i="7"/>
  <c r="G1119" i="7"/>
  <c r="F1119" i="7"/>
  <c r="K1118" i="7"/>
  <c r="J1118" i="7"/>
  <c r="I1118" i="7"/>
  <c r="H1118" i="7"/>
  <c r="G1118" i="7"/>
  <c r="F1118" i="7"/>
  <c r="K1117" i="7"/>
  <c r="J1124" i="7" s="1"/>
  <c r="J1117" i="7"/>
  <c r="I1117" i="7"/>
  <c r="O1126" i="7" s="1"/>
  <c r="H1117" i="7"/>
  <c r="G1117" i="7"/>
  <c r="F1117" i="7"/>
  <c r="C1116" i="7"/>
  <c r="V1115" i="7"/>
  <c r="T1115" i="7"/>
  <c r="K1122" i="7" s="1"/>
  <c r="R1115" i="7"/>
  <c r="U1115" i="7"/>
  <c r="S1115" i="7"/>
  <c r="I1122" i="7" s="1"/>
  <c r="Q1115" i="7"/>
  <c r="E1115" i="7"/>
  <c r="D1115" i="7"/>
  <c r="H1112" i="7"/>
  <c r="J1112" i="7"/>
  <c r="I1110" i="7"/>
  <c r="H1110" i="7"/>
  <c r="G1110" i="7"/>
  <c r="E1110" i="7"/>
  <c r="J1109" i="7"/>
  <c r="I1109" i="7"/>
  <c r="E1109" i="7"/>
  <c r="J1108" i="7"/>
  <c r="E1108" i="7"/>
  <c r="K1107" i="7"/>
  <c r="J1107" i="7"/>
  <c r="H1107" i="7"/>
  <c r="I1107" i="7"/>
  <c r="F1107" i="7"/>
  <c r="V1107" i="7"/>
  <c r="T1107" i="7"/>
  <c r="R1107" i="7"/>
  <c r="K1108" i="7" s="1"/>
  <c r="U1107" i="7"/>
  <c r="S1107" i="7"/>
  <c r="Q1107" i="7"/>
  <c r="E1107" i="7"/>
  <c r="D1107" i="7"/>
  <c r="B1107" i="7"/>
  <c r="K1106" i="7"/>
  <c r="J1106" i="7"/>
  <c r="I1106" i="7"/>
  <c r="H1106" i="7"/>
  <c r="G1106" i="7"/>
  <c r="F1106" i="7"/>
  <c r="K1105" i="7"/>
  <c r="J1105" i="7"/>
  <c r="I1105" i="7"/>
  <c r="H1105" i="7"/>
  <c r="G1105" i="7"/>
  <c r="F1105" i="7"/>
  <c r="K1104" i="7"/>
  <c r="J1104" i="7"/>
  <c r="I1104" i="7"/>
  <c r="H1104" i="7"/>
  <c r="G1104" i="7"/>
  <c r="F1104" i="7"/>
  <c r="K1103" i="7"/>
  <c r="P1113" i="7" s="1"/>
  <c r="J1103" i="7"/>
  <c r="I1103" i="7"/>
  <c r="O1113" i="7" s="1"/>
  <c r="H1103" i="7"/>
  <c r="G1103" i="7"/>
  <c r="F1103" i="7"/>
  <c r="V1102" i="7"/>
  <c r="T1102" i="7"/>
  <c r="K1109" i="7" s="1"/>
  <c r="R1102" i="7"/>
  <c r="U1102" i="7"/>
  <c r="S1102" i="7"/>
  <c r="Q1102" i="7"/>
  <c r="I1108" i="7" s="1"/>
  <c r="E1102" i="7"/>
  <c r="D1102" i="7"/>
  <c r="C1101" i="7"/>
  <c r="A1100" i="7"/>
  <c r="I1098" i="7"/>
  <c r="J1098" i="7"/>
  <c r="I1097" i="7"/>
  <c r="J1097" i="7"/>
  <c r="A1096" i="7"/>
  <c r="H1092" i="7"/>
  <c r="J1092" i="7"/>
  <c r="I1090" i="7"/>
  <c r="H1090" i="7"/>
  <c r="G1090" i="7"/>
  <c r="E1090" i="7"/>
  <c r="J1089" i="7"/>
  <c r="E1089" i="7"/>
  <c r="J1088" i="7"/>
  <c r="E1088" i="7"/>
  <c r="K1087" i="7"/>
  <c r="J1087" i="7"/>
  <c r="H1087" i="7"/>
  <c r="I1087" i="7"/>
  <c r="F1087" i="7"/>
  <c r="V1087" i="7"/>
  <c r="T1087" i="7"/>
  <c r="K1089" i="7" s="1"/>
  <c r="R1087" i="7"/>
  <c r="U1087" i="7"/>
  <c r="S1087" i="7"/>
  <c r="Q1087" i="7"/>
  <c r="E1087" i="7"/>
  <c r="D1087" i="7"/>
  <c r="B1087" i="7"/>
  <c r="K1086" i="7"/>
  <c r="J1086" i="7"/>
  <c r="H1086" i="7"/>
  <c r="I1086" i="7"/>
  <c r="F1086" i="7"/>
  <c r="V1086" i="7"/>
  <c r="T1086" i="7"/>
  <c r="R1086" i="7"/>
  <c r="U1086" i="7"/>
  <c r="S1086" i="7"/>
  <c r="Q1086" i="7"/>
  <c r="E1086" i="7"/>
  <c r="D1086" i="7"/>
  <c r="B1086" i="7"/>
  <c r="K1085" i="7"/>
  <c r="J1085" i="7"/>
  <c r="H1085" i="7"/>
  <c r="I1085" i="7"/>
  <c r="F1085" i="7"/>
  <c r="V1085" i="7"/>
  <c r="T1085" i="7"/>
  <c r="R1085" i="7"/>
  <c r="U1085" i="7"/>
  <c r="S1085" i="7"/>
  <c r="Q1085" i="7"/>
  <c r="E1085" i="7"/>
  <c r="D1085" i="7"/>
  <c r="B1085" i="7"/>
  <c r="K1084" i="7"/>
  <c r="J1084" i="7"/>
  <c r="I1084" i="7"/>
  <c r="H1084" i="7"/>
  <c r="G1084" i="7"/>
  <c r="F1084" i="7"/>
  <c r="K1083" i="7"/>
  <c r="J1083" i="7"/>
  <c r="I1083" i="7"/>
  <c r="H1083" i="7"/>
  <c r="G1083" i="7"/>
  <c r="F1083" i="7"/>
  <c r="K1082" i="7"/>
  <c r="J1082" i="7"/>
  <c r="I1082" i="7"/>
  <c r="H1082" i="7"/>
  <c r="G1082" i="7"/>
  <c r="F1082" i="7"/>
  <c r="K1081" i="7"/>
  <c r="P1093" i="7" s="1"/>
  <c r="J1081" i="7"/>
  <c r="I1081" i="7"/>
  <c r="H1081" i="7"/>
  <c r="G1081" i="7"/>
  <c r="F1081" i="7"/>
  <c r="C1080" i="7"/>
  <c r="V1079" i="7"/>
  <c r="T1079" i="7"/>
  <c r="R1079" i="7"/>
  <c r="K1088" i="7" s="1"/>
  <c r="J1091" i="7" s="1"/>
  <c r="U1079" i="7"/>
  <c r="S1079" i="7"/>
  <c r="I1089" i="7" s="1"/>
  <c r="Q1079" i="7"/>
  <c r="I1088" i="7" s="1"/>
  <c r="E1079" i="7"/>
  <c r="D1079" i="7"/>
  <c r="H1076" i="7"/>
  <c r="J1076" i="7"/>
  <c r="I1074" i="7"/>
  <c r="H1074" i="7"/>
  <c r="G1074" i="7"/>
  <c r="E1074" i="7"/>
  <c r="K1073" i="7"/>
  <c r="J1073" i="7"/>
  <c r="I1073" i="7"/>
  <c r="E1073" i="7"/>
  <c r="J1072" i="7"/>
  <c r="E1072" i="7"/>
  <c r="K1071" i="7"/>
  <c r="J1071" i="7"/>
  <c r="H1071" i="7"/>
  <c r="I1071" i="7"/>
  <c r="F1071" i="7"/>
  <c r="V1071" i="7"/>
  <c r="T1071" i="7"/>
  <c r="R1071" i="7"/>
  <c r="U1071" i="7"/>
  <c r="S1071" i="7"/>
  <c r="Q1071" i="7"/>
  <c r="I1072" i="7" s="1"/>
  <c r="E1071" i="7"/>
  <c r="D1071" i="7"/>
  <c r="B1071" i="7"/>
  <c r="K1070" i="7"/>
  <c r="J1070" i="7"/>
  <c r="I1070" i="7"/>
  <c r="H1070" i="7"/>
  <c r="G1070" i="7"/>
  <c r="F1070" i="7"/>
  <c r="K1069" i="7"/>
  <c r="J1069" i="7"/>
  <c r="I1069" i="7"/>
  <c r="H1069" i="7"/>
  <c r="G1069" i="7"/>
  <c r="F1069" i="7"/>
  <c r="K1068" i="7"/>
  <c r="J1068" i="7"/>
  <c r="I1068" i="7"/>
  <c r="H1068" i="7"/>
  <c r="G1068" i="7"/>
  <c r="F1068" i="7"/>
  <c r="C1067" i="7"/>
  <c r="V1066" i="7"/>
  <c r="T1066" i="7"/>
  <c r="R1066" i="7"/>
  <c r="K1072" i="7" s="1"/>
  <c r="J1075" i="7" s="1"/>
  <c r="U1066" i="7"/>
  <c r="S1066" i="7"/>
  <c r="Q1066" i="7"/>
  <c r="E1066" i="7"/>
  <c r="D1066" i="7"/>
  <c r="H1063" i="7"/>
  <c r="J1063" i="7"/>
  <c r="I1061" i="7"/>
  <c r="H1061" i="7"/>
  <c r="G1061" i="7"/>
  <c r="E1061" i="7"/>
  <c r="J1060" i="7"/>
  <c r="E1060" i="7"/>
  <c r="J1059" i="7"/>
  <c r="E1059" i="7"/>
  <c r="K1058" i="7"/>
  <c r="J1058" i="7"/>
  <c r="H1058" i="7"/>
  <c r="I1058" i="7"/>
  <c r="F1058" i="7"/>
  <c r="V1058" i="7"/>
  <c r="T1058" i="7"/>
  <c r="R1058" i="7"/>
  <c r="U1058" i="7"/>
  <c r="S1058" i="7"/>
  <c r="Q1058" i="7"/>
  <c r="I1059" i="7" s="1"/>
  <c r="H1064" i="7" s="1"/>
  <c r="E1058" i="7"/>
  <c r="D1058" i="7"/>
  <c r="B1058" i="7"/>
  <c r="K1057" i="7"/>
  <c r="J1057" i="7"/>
  <c r="I1057" i="7"/>
  <c r="H1057" i="7"/>
  <c r="G1057" i="7"/>
  <c r="F1057" i="7"/>
  <c r="K1056" i="7"/>
  <c r="J1056" i="7"/>
  <c r="I1056" i="7"/>
  <c r="H1056" i="7"/>
  <c r="G1056" i="7"/>
  <c r="F1056" i="7"/>
  <c r="K1055" i="7"/>
  <c r="J1055" i="7"/>
  <c r="I1055" i="7"/>
  <c r="H1055" i="7"/>
  <c r="G1055" i="7"/>
  <c r="F1055" i="7"/>
  <c r="K1054" i="7"/>
  <c r="J1054" i="7"/>
  <c r="I1054" i="7"/>
  <c r="H1062" i="7" s="1"/>
  <c r="H1054" i="7"/>
  <c r="G1054" i="7"/>
  <c r="F1054" i="7"/>
  <c r="V1053" i="7"/>
  <c r="T1053" i="7"/>
  <c r="K1060" i="7" s="1"/>
  <c r="R1053" i="7"/>
  <c r="K1059" i="7" s="1"/>
  <c r="U1053" i="7"/>
  <c r="S1053" i="7"/>
  <c r="I1060" i="7" s="1"/>
  <c r="Q1053" i="7"/>
  <c r="E1053" i="7"/>
  <c r="D1053" i="7"/>
  <c r="C1052" i="7"/>
  <c r="A1051" i="7"/>
  <c r="I1049" i="7"/>
  <c r="J1049" i="7"/>
  <c r="I1048" i="7"/>
  <c r="J1048" i="7"/>
  <c r="AQ1047" i="7"/>
  <c r="A1047" i="7"/>
  <c r="H1043" i="7"/>
  <c r="J1043" i="7"/>
  <c r="J1042" i="7"/>
  <c r="I1041" i="7"/>
  <c r="H1041" i="7"/>
  <c r="G1041" i="7"/>
  <c r="E1041" i="7"/>
  <c r="J1040" i="7"/>
  <c r="E1040" i="7"/>
  <c r="J1039" i="7"/>
  <c r="E1039" i="7"/>
  <c r="K1038" i="7"/>
  <c r="J1038" i="7"/>
  <c r="H1038" i="7"/>
  <c r="I1038" i="7"/>
  <c r="F1038" i="7"/>
  <c r="V1038" i="7"/>
  <c r="T1038" i="7"/>
  <c r="R1038" i="7"/>
  <c r="U1038" i="7"/>
  <c r="S1038" i="7"/>
  <c r="Q1038" i="7"/>
  <c r="E1038" i="7"/>
  <c r="D1038" i="7"/>
  <c r="B1038" i="7"/>
  <c r="K1037" i="7"/>
  <c r="J1037" i="7"/>
  <c r="I1037" i="7"/>
  <c r="H1037" i="7"/>
  <c r="G1037" i="7"/>
  <c r="F1037" i="7"/>
  <c r="K1036" i="7"/>
  <c r="J1036" i="7"/>
  <c r="I1036" i="7"/>
  <c r="H1036" i="7"/>
  <c r="G1036" i="7"/>
  <c r="F1036" i="7"/>
  <c r="K1035" i="7"/>
  <c r="P1044" i="7" s="1"/>
  <c r="J1035" i="7"/>
  <c r="I1035" i="7"/>
  <c r="H1035" i="7"/>
  <c r="G1035" i="7"/>
  <c r="F1035" i="7"/>
  <c r="V1034" i="7"/>
  <c r="T1034" i="7"/>
  <c r="K1040" i="7" s="1"/>
  <c r="R1034" i="7"/>
  <c r="K1039" i="7" s="1"/>
  <c r="U1034" i="7"/>
  <c r="S1034" i="7"/>
  <c r="I1040" i="7" s="1"/>
  <c r="Q1034" i="7"/>
  <c r="I1039" i="7" s="1"/>
  <c r="E1034" i="7"/>
  <c r="D1034" i="7"/>
  <c r="H1031" i="7"/>
  <c r="J1031" i="7"/>
  <c r="I1029" i="7"/>
  <c r="H1029" i="7"/>
  <c r="G1029" i="7"/>
  <c r="E1029" i="7"/>
  <c r="J1028" i="7"/>
  <c r="E1028" i="7"/>
  <c r="J1027" i="7"/>
  <c r="E1027" i="7"/>
  <c r="K1026" i="7"/>
  <c r="J1026" i="7"/>
  <c r="H1026" i="7"/>
  <c r="I1026" i="7"/>
  <c r="F1026" i="7"/>
  <c r="V1026" i="7"/>
  <c r="T1026" i="7"/>
  <c r="R1026" i="7"/>
  <c r="U1026" i="7"/>
  <c r="S1026" i="7"/>
  <c r="Q1026" i="7"/>
  <c r="E1026" i="7"/>
  <c r="D1026" i="7"/>
  <c r="B1026" i="7"/>
  <c r="K1025" i="7"/>
  <c r="J1025" i="7"/>
  <c r="H1025" i="7"/>
  <c r="I1025" i="7"/>
  <c r="F1025" i="7"/>
  <c r="V1025" i="7"/>
  <c r="T1025" i="7"/>
  <c r="R1025" i="7"/>
  <c r="U1025" i="7"/>
  <c r="S1025" i="7"/>
  <c r="Q1025" i="7"/>
  <c r="E1025" i="7"/>
  <c r="D1025" i="7"/>
  <c r="B1025" i="7"/>
  <c r="K1024" i="7"/>
  <c r="J1024" i="7"/>
  <c r="H1024" i="7"/>
  <c r="I1024" i="7"/>
  <c r="F1024" i="7"/>
  <c r="V1024" i="7"/>
  <c r="T1024" i="7"/>
  <c r="R1024" i="7"/>
  <c r="U1024" i="7"/>
  <c r="S1024" i="7"/>
  <c r="Q1024" i="7"/>
  <c r="E1024" i="7"/>
  <c r="D1024" i="7"/>
  <c r="B1024" i="7"/>
  <c r="K1023" i="7"/>
  <c r="J1023" i="7"/>
  <c r="H1023" i="7"/>
  <c r="I1023" i="7"/>
  <c r="F1023" i="7"/>
  <c r="V1023" i="7"/>
  <c r="T1023" i="7"/>
  <c r="R1023" i="7"/>
  <c r="U1023" i="7"/>
  <c r="S1023" i="7"/>
  <c r="Q1023" i="7"/>
  <c r="E1023" i="7"/>
  <c r="D1023" i="7"/>
  <c r="B1023" i="7"/>
  <c r="K1022" i="7"/>
  <c r="J1022" i="7"/>
  <c r="H1022" i="7"/>
  <c r="I1022" i="7"/>
  <c r="F1022" i="7"/>
  <c r="V1022" i="7"/>
  <c r="T1022" i="7"/>
  <c r="R1022" i="7"/>
  <c r="U1022" i="7"/>
  <c r="S1022" i="7"/>
  <c r="Q1022" i="7"/>
  <c r="E1022" i="7"/>
  <c r="D1022" i="7"/>
  <c r="B1022" i="7"/>
  <c r="K1021" i="7"/>
  <c r="J1021" i="7"/>
  <c r="I1021" i="7"/>
  <c r="H1021" i="7"/>
  <c r="G1021" i="7"/>
  <c r="F1021" i="7"/>
  <c r="K1020" i="7"/>
  <c r="J1020" i="7"/>
  <c r="I1020" i="7"/>
  <c r="H1020" i="7"/>
  <c r="G1020" i="7"/>
  <c r="F1020" i="7"/>
  <c r="K1019" i="7"/>
  <c r="J1019" i="7"/>
  <c r="I1019" i="7"/>
  <c r="H1019" i="7"/>
  <c r="G1019" i="7"/>
  <c r="F1019" i="7"/>
  <c r="K1018" i="7"/>
  <c r="J1018" i="7"/>
  <c r="I1018" i="7"/>
  <c r="H1018" i="7"/>
  <c r="G1018" i="7"/>
  <c r="F1018" i="7"/>
  <c r="C1017" i="7"/>
  <c r="V1016" i="7"/>
  <c r="T1016" i="7"/>
  <c r="K1028" i="7" s="1"/>
  <c r="R1016" i="7"/>
  <c r="U1016" i="7"/>
  <c r="S1016" i="7"/>
  <c r="Q1016" i="7"/>
  <c r="I1027" i="7" s="1"/>
  <c r="E1016" i="7"/>
  <c r="D1016" i="7"/>
  <c r="C1015" i="7"/>
  <c r="H1012" i="7"/>
  <c r="J1012" i="7"/>
  <c r="I1010" i="7"/>
  <c r="H1010" i="7"/>
  <c r="G1010" i="7"/>
  <c r="E1010" i="7"/>
  <c r="J1009" i="7"/>
  <c r="E1009" i="7"/>
  <c r="J1008" i="7"/>
  <c r="E1008" i="7"/>
  <c r="K1007" i="7"/>
  <c r="J1007" i="7"/>
  <c r="H1007" i="7"/>
  <c r="I1007" i="7"/>
  <c r="F1007" i="7"/>
  <c r="V1007" i="7"/>
  <c r="T1007" i="7"/>
  <c r="R1007" i="7"/>
  <c r="U1007" i="7"/>
  <c r="S1007" i="7"/>
  <c r="Q1007" i="7"/>
  <c r="I1008" i="7" s="1"/>
  <c r="H1011" i="7" s="1"/>
  <c r="E1007" i="7"/>
  <c r="D1007" i="7"/>
  <c r="B1007" i="7"/>
  <c r="K1006" i="7"/>
  <c r="J1006" i="7"/>
  <c r="H1006" i="7"/>
  <c r="I1006" i="7"/>
  <c r="F1006" i="7"/>
  <c r="V1006" i="7"/>
  <c r="T1006" i="7"/>
  <c r="R1006" i="7"/>
  <c r="U1006" i="7"/>
  <c r="S1006" i="7"/>
  <c r="Q1006" i="7"/>
  <c r="E1006" i="7"/>
  <c r="D1006" i="7"/>
  <c r="B1006" i="7"/>
  <c r="K1005" i="7"/>
  <c r="J1005" i="7"/>
  <c r="I1005" i="7"/>
  <c r="H1005" i="7"/>
  <c r="G1005" i="7"/>
  <c r="F1005" i="7"/>
  <c r="K1004" i="7"/>
  <c r="J1004" i="7"/>
  <c r="I1004" i="7"/>
  <c r="H1004" i="7"/>
  <c r="G1004" i="7"/>
  <c r="F1004" i="7"/>
  <c r="K1003" i="7"/>
  <c r="J1003" i="7"/>
  <c r="I1003" i="7"/>
  <c r="H1003" i="7"/>
  <c r="G1003" i="7"/>
  <c r="F1003" i="7"/>
  <c r="C1002" i="7"/>
  <c r="V1001" i="7"/>
  <c r="T1001" i="7"/>
  <c r="K1009" i="7" s="1"/>
  <c r="R1001" i="7"/>
  <c r="U1001" i="7"/>
  <c r="S1001" i="7"/>
  <c r="I1009" i="7" s="1"/>
  <c r="Q1001" i="7"/>
  <c r="E1001" i="7"/>
  <c r="D1001" i="7"/>
  <c r="H998" i="7"/>
  <c r="J998" i="7"/>
  <c r="I996" i="7"/>
  <c r="H996" i="7"/>
  <c r="G996" i="7"/>
  <c r="E996" i="7"/>
  <c r="K995" i="7"/>
  <c r="J995" i="7"/>
  <c r="E995" i="7"/>
  <c r="J994" i="7"/>
  <c r="E994" i="7"/>
  <c r="K993" i="7"/>
  <c r="J993" i="7"/>
  <c r="H993" i="7"/>
  <c r="I993" i="7"/>
  <c r="F993" i="7"/>
  <c r="V993" i="7"/>
  <c r="T993" i="7"/>
  <c r="R993" i="7"/>
  <c r="U993" i="7"/>
  <c r="S993" i="7"/>
  <c r="Q993" i="7"/>
  <c r="I994" i="7" s="1"/>
  <c r="E993" i="7"/>
  <c r="D993" i="7"/>
  <c r="B993" i="7"/>
  <c r="K992" i="7"/>
  <c r="J992" i="7"/>
  <c r="I992" i="7"/>
  <c r="H992" i="7"/>
  <c r="G992" i="7"/>
  <c r="F992" i="7"/>
  <c r="K991" i="7"/>
  <c r="J991" i="7"/>
  <c r="I991" i="7"/>
  <c r="H991" i="7"/>
  <c r="G991" i="7"/>
  <c r="F991" i="7"/>
  <c r="K990" i="7"/>
  <c r="P999" i="7" s="1"/>
  <c r="J990" i="7"/>
  <c r="I990" i="7"/>
  <c r="H990" i="7"/>
  <c r="G990" i="7"/>
  <c r="F990" i="7"/>
  <c r="V989" i="7"/>
  <c r="T989" i="7"/>
  <c r="R989" i="7"/>
  <c r="K994" i="7" s="1"/>
  <c r="U989" i="7"/>
  <c r="S989" i="7"/>
  <c r="I995" i="7" s="1"/>
  <c r="O999" i="7" s="1"/>
  <c r="Q989" i="7"/>
  <c r="E989" i="7"/>
  <c r="D989" i="7"/>
  <c r="H986" i="7"/>
  <c r="J986" i="7"/>
  <c r="I984" i="7"/>
  <c r="H984" i="7"/>
  <c r="G984" i="7"/>
  <c r="E984" i="7"/>
  <c r="K983" i="7"/>
  <c r="J983" i="7"/>
  <c r="I983" i="7"/>
  <c r="E983" i="7"/>
  <c r="J982" i="7"/>
  <c r="E982" i="7"/>
  <c r="K981" i="7"/>
  <c r="J981" i="7"/>
  <c r="H981" i="7"/>
  <c r="I981" i="7"/>
  <c r="F981" i="7"/>
  <c r="V981" i="7"/>
  <c r="T981" i="7"/>
  <c r="R981" i="7"/>
  <c r="U981" i="7"/>
  <c r="S981" i="7"/>
  <c r="Q981" i="7"/>
  <c r="E981" i="7"/>
  <c r="D981" i="7"/>
  <c r="B981" i="7"/>
  <c r="K980" i="7"/>
  <c r="J980" i="7"/>
  <c r="H980" i="7"/>
  <c r="I980" i="7"/>
  <c r="F980" i="7"/>
  <c r="V980" i="7"/>
  <c r="T980" i="7"/>
  <c r="R980" i="7"/>
  <c r="U980" i="7"/>
  <c r="S980" i="7"/>
  <c r="Q980" i="7"/>
  <c r="E980" i="7"/>
  <c r="D980" i="7"/>
  <c r="B980" i="7"/>
  <c r="K979" i="7"/>
  <c r="J979" i="7"/>
  <c r="H979" i="7"/>
  <c r="I979" i="7"/>
  <c r="F979" i="7"/>
  <c r="V979" i="7"/>
  <c r="T979" i="7"/>
  <c r="R979" i="7"/>
  <c r="U979" i="7"/>
  <c r="S979" i="7"/>
  <c r="Q979" i="7"/>
  <c r="E979" i="7"/>
  <c r="D979" i="7"/>
  <c r="B979" i="7"/>
  <c r="K978" i="7"/>
  <c r="J978" i="7"/>
  <c r="I978" i="7"/>
  <c r="H978" i="7"/>
  <c r="G978" i="7"/>
  <c r="F978" i="7"/>
  <c r="K977" i="7"/>
  <c r="J977" i="7"/>
  <c r="I977" i="7"/>
  <c r="H977" i="7"/>
  <c r="G977" i="7"/>
  <c r="F977" i="7"/>
  <c r="K976" i="7"/>
  <c r="J976" i="7"/>
  <c r="I976" i="7"/>
  <c r="H976" i="7"/>
  <c r="G976" i="7"/>
  <c r="F976" i="7"/>
  <c r="K975" i="7"/>
  <c r="J975" i="7"/>
  <c r="I975" i="7"/>
  <c r="H975" i="7"/>
  <c r="G975" i="7"/>
  <c r="F975" i="7"/>
  <c r="C974" i="7"/>
  <c r="V973" i="7"/>
  <c r="T973" i="7"/>
  <c r="R973" i="7"/>
  <c r="K982" i="7" s="1"/>
  <c r="U973" i="7"/>
  <c r="S973" i="7"/>
  <c r="Q973" i="7"/>
  <c r="I982" i="7" s="1"/>
  <c r="E973" i="7"/>
  <c r="D973" i="7"/>
  <c r="H970" i="7"/>
  <c r="J970" i="7"/>
  <c r="I968" i="7"/>
  <c r="H968" i="7"/>
  <c r="G968" i="7"/>
  <c r="E968" i="7"/>
  <c r="J967" i="7"/>
  <c r="E967" i="7"/>
  <c r="K966" i="7"/>
  <c r="J966" i="7"/>
  <c r="E966" i="7"/>
  <c r="K965" i="7"/>
  <c r="J965" i="7"/>
  <c r="H965" i="7"/>
  <c r="I965" i="7"/>
  <c r="F965" i="7"/>
  <c r="V965" i="7"/>
  <c r="T965" i="7"/>
  <c r="R965" i="7"/>
  <c r="U965" i="7"/>
  <c r="S965" i="7"/>
  <c r="Q965" i="7"/>
  <c r="E965" i="7"/>
  <c r="D965" i="7"/>
  <c r="B965" i="7"/>
  <c r="K964" i="7"/>
  <c r="J964" i="7"/>
  <c r="I964" i="7"/>
  <c r="H964" i="7"/>
  <c r="G964" i="7"/>
  <c r="F964" i="7"/>
  <c r="K963" i="7"/>
  <c r="J963" i="7"/>
  <c r="I963" i="7"/>
  <c r="H963" i="7"/>
  <c r="G963" i="7"/>
  <c r="F963" i="7"/>
  <c r="K962" i="7"/>
  <c r="J962" i="7"/>
  <c r="I962" i="7"/>
  <c r="O971" i="7" s="1"/>
  <c r="H962" i="7"/>
  <c r="G962" i="7"/>
  <c r="F962" i="7"/>
  <c r="C961" i="7"/>
  <c r="V960" i="7"/>
  <c r="T960" i="7"/>
  <c r="K967" i="7" s="1"/>
  <c r="R960" i="7"/>
  <c r="U960" i="7"/>
  <c r="S960" i="7"/>
  <c r="I967" i="7" s="1"/>
  <c r="Q960" i="7"/>
  <c r="I966" i="7" s="1"/>
  <c r="E960" i="7"/>
  <c r="D960" i="7"/>
  <c r="H957" i="7"/>
  <c r="J957" i="7"/>
  <c r="I955" i="7"/>
  <c r="H955" i="7"/>
  <c r="G955" i="7"/>
  <c r="E955" i="7"/>
  <c r="K954" i="7"/>
  <c r="J954" i="7"/>
  <c r="E954" i="7"/>
  <c r="J953" i="7"/>
  <c r="E953" i="7"/>
  <c r="K952" i="7"/>
  <c r="J952" i="7"/>
  <c r="H952" i="7"/>
  <c r="I952" i="7"/>
  <c r="F952" i="7"/>
  <c r="V952" i="7"/>
  <c r="T952" i="7"/>
  <c r="R952" i="7"/>
  <c r="U952" i="7"/>
  <c r="S952" i="7"/>
  <c r="Q952" i="7"/>
  <c r="E952" i="7"/>
  <c r="D952" i="7"/>
  <c r="B952" i="7"/>
  <c r="K951" i="7"/>
  <c r="J951" i="7"/>
  <c r="I951" i="7"/>
  <c r="H951" i="7"/>
  <c r="G951" i="7"/>
  <c r="F951" i="7"/>
  <c r="K950" i="7"/>
  <c r="J950" i="7"/>
  <c r="I950" i="7"/>
  <c r="H950" i="7"/>
  <c r="G950" i="7"/>
  <c r="F950" i="7"/>
  <c r="K949" i="7"/>
  <c r="J949" i="7"/>
  <c r="I949" i="7"/>
  <c r="H949" i="7"/>
  <c r="G949" i="7"/>
  <c r="F949" i="7"/>
  <c r="K948" i="7"/>
  <c r="P958" i="7" s="1"/>
  <c r="J948" i="7"/>
  <c r="I948" i="7"/>
  <c r="H948" i="7"/>
  <c r="G948" i="7"/>
  <c r="F948" i="7"/>
  <c r="V947" i="7"/>
  <c r="T947" i="7"/>
  <c r="R947" i="7"/>
  <c r="K953" i="7" s="1"/>
  <c r="J956" i="7" s="1"/>
  <c r="U947" i="7"/>
  <c r="S947" i="7"/>
  <c r="I954" i="7" s="1"/>
  <c r="Q947" i="7"/>
  <c r="I953" i="7" s="1"/>
  <c r="O958" i="7" s="1"/>
  <c r="E947" i="7"/>
  <c r="D947" i="7"/>
  <c r="C946" i="7"/>
  <c r="A945" i="7"/>
  <c r="I943" i="7"/>
  <c r="J943" i="7"/>
  <c r="I942" i="7"/>
  <c r="J942" i="7"/>
  <c r="AQ941" i="7"/>
  <c r="A941" i="7"/>
  <c r="H937" i="7"/>
  <c r="J937" i="7"/>
  <c r="I935" i="7"/>
  <c r="H935" i="7"/>
  <c r="G935" i="7"/>
  <c r="E935" i="7"/>
  <c r="J934" i="7"/>
  <c r="I934" i="7"/>
  <c r="E934" i="7"/>
  <c r="K933" i="7"/>
  <c r="J933" i="7"/>
  <c r="E933" i="7"/>
  <c r="K932" i="7"/>
  <c r="J932" i="7"/>
  <c r="H932" i="7"/>
  <c r="I932" i="7"/>
  <c r="F932" i="7"/>
  <c r="V932" i="7"/>
  <c r="T932" i="7"/>
  <c r="R932" i="7"/>
  <c r="U932" i="7"/>
  <c r="S932" i="7"/>
  <c r="Q932" i="7"/>
  <c r="E932" i="7"/>
  <c r="D932" i="7"/>
  <c r="B932" i="7"/>
  <c r="K931" i="7"/>
  <c r="J931" i="7"/>
  <c r="I931" i="7"/>
  <c r="H931" i="7"/>
  <c r="G931" i="7"/>
  <c r="F931" i="7"/>
  <c r="K930" i="7"/>
  <c r="P938" i="7" s="1"/>
  <c r="J930" i="7"/>
  <c r="I930" i="7"/>
  <c r="H930" i="7"/>
  <c r="G930" i="7"/>
  <c r="F930" i="7"/>
  <c r="K929" i="7"/>
  <c r="J938" i="7" s="1"/>
  <c r="J929" i="7"/>
  <c r="I929" i="7"/>
  <c r="H929" i="7"/>
  <c r="G929" i="7"/>
  <c r="F929" i="7"/>
  <c r="C928" i="7"/>
  <c r="V927" i="7"/>
  <c r="T927" i="7"/>
  <c r="K934" i="7" s="1"/>
  <c r="R927" i="7"/>
  <c r="U927" i="7"/>
  <c r="S927" i="7"/>
  <c r="Q927" i="7"/>
  <c r="I933" i="7" s="1"/>
  <c r="H936" i="7" s="1"/>
  <c r="E927" i="7"/>
  <c r="D927" i="7"/>
  <c r="H924" i="7"/>
  <c r="J924" i="7"/>
  <c r="I922" i="7"/>
  <c r="H922" i="7"/>
  <c r="G922" i="7"/>
  <c r="E922" i="7"/>
  <c r="J921" i="7"/>
  <c r="E921" i="7"/>
  <c r="J920" i="7"/>
  <c r="E920" i="7"/>
  <c r="K919" i="7"/>
  <c r="J919" i="7"/>
  <c r="H919" i="7"/>
  <c r="I919" i="7"/>
  <c r="F919" i="7"/>
  <c r="V919" i="7"/>
  <c r="T919" i="7"/>
  <c r="R919" i="7"/>
  <c r="U919" i="7"/>
  <c r="S919" i="7"/>
  <c r="Q919" i="7"/>
  <c r="E919" i="7"/>
  <c r="D919" i="7"/>
  <c r="B919" i="7"/>
  <c r="K918" i="7"/>
  <c r="J918" i="7"/>
  <c r="H918" i="7"/>
  <c r="I918" i="7"/>
  <c r="F918" i="7"/>
  <c r="V918" i="7"/>
  <c r="T918" i="7"/>
  <c r="R918" i="7"/>
  <c r="U918" i="7"/>
  <c r="S918" i="7"/>
  <c r="Q918" i="7"/>
  <c r="E918" i="7"/>
  <c r="D918" i="7"/>
  <c r="B918" i="7"/>
  <c r="K917" i="7"/>
  <c r="J917" i="7"/>
  <c r="H917" i="7"/>
  <c r="I917" i="7"/>
  <c r="F917" i="7"/>
  <c r="V917" i="7"/>
  <c r="T917" i="7"/>
  <c r="R917" i="7"/>
  <c r="U917" i="7"/>
  <c r="S917" i="7"/>
  <c r="Q917" i="7"/>
  <c r="E917" i="7"/>
  <c r="D917" i="7"/>
  <c r="B917" i="7"/>
  <c r="K916" i="7"/>
  <c r="J916" i="7"/>
  <c r="H916" i="7"/>
  <c r="I916" i="7"/>
  <c r="F916" i="7"/>
  <c r="V916" i="7"/>
  <c r="T916" i="7"/>
  <c r="R916" i="7"/>
  <c r="U916" i="7"/>
  <c r="S916" i="7"/>
  <c r="Q916" i="7"/>
  <c r="E916" i="7"/>
  <c r="D916" i="7"/>
  <c r="B916" i="7"/>
  <c r="K915" i="7"/>
  <c r="J915" i="7"/>
  <c r="H915" i="7"/>
  <c r="I915" i="7"/>
  <c r="F915" i="7"/>
  <c r="V915" i="7"/>
  <c r="T915" i="7"/>
  <c r="R915" i="7"/>
  <c r="U915" i="7"/>
  <c r="S915" i="7"/>
  <c r="Q915" i="7"/>
  <c r="E915" i="7"/>
  <c r="D915" i="7"/>
  <c r="B915" i="7"/>
  <c r="K914" i="7"/>
  <c r="J914" i="7"/>
  <c r="H914" i="7"/>
  <c r="I914" i="7"/>
  <c r="F914" i="7"/>
  <c r="V914" i="7"/>
  <c r="T914" i="7"/>
  <c r="R914" i="7"/>
  <c r="U914" i="7"/>
  <c r="S914" i="7"/>
  <c r="Q914" i="7"/>
  <c r="E914" i="7"/>
  <c r="D914" i="7"/>
  <c r="B914" i="7"/>
  <c r="K913" i="7"/>
  <c r="J913" i="7"/>
  <c r="I913" i="7"/>
  <c r="H913" i="7"/>
  <c r="G913" i="7"/>
  <c r="F913" i="7"/>
  <c r="K912" i="7"/>
  <c r="J912" i="7"/>
  <c r="I912" i="7"/>
  <c r="H912" i="7"/>
  <c r="G912" i="7"/>
  <c r="F912" i="7"/>
  <c r="K911" i="7"/>
  <c r="J911" i="7"/>
  <c r="I911" i="7"/>
  <c r="H911" i="7"/>
  <c r="G911" i="7"/>
  <c r="F911" i="7"/>
  <c r="K910" i="7"/>
  <c r="J910" i="7"/>
  <c r="I910" i="7"/>
  <c r="O925" i="7" s="1"/>
  <c r="H910" i="7"/>
  <c r="G910" i="7"/>
  <c r="F910" i="7"/>
  <c r="C909" i="7"/>
  <c r="V908" i="7"/>
  <c r="T908" i="7"/>
  <c r="K921" i="7" s="1"/>
  <c r="R908" i="7"/>
  <c r="K920" i="7" s="1"/>
  <c r="J923" i="7" s="1"/>
  <c r="U908" i="7"/>
  <c r="S908" i="7"/>
  <c r="I921" i="7" s="1"/>
  <c r="Q908" i="7"/>
  <c r="I920" i="7" s="1"/>
  <c r="E908" i="7"/>
  <c r="D908" i="7"/>
  <c r="C907" i="7"/>
  <c r="H904" i="7"/>
  <c r="J904" i="7"/>
  <c r="I902" i="7"/>
  <c r="H902" i="7"/>
  <c r="G902" i="7"/>
  <c r="E902" i="7"/>
  <c r="J901" i="7"/>
  <c r="E901" i="7"/>
  <c r="J900" i="7"/>
  <c r="E900" i="7"/>
  <c r="K899" i="7"/>
  <c r="J899" i="7"/>
  <c r="H899" i="7"/>
  <c r="I899" i="7"/>
  <c r="F899" i="7"/>
  <c r="V899" i="7"/>
  <c r="T899" i="7"/>
  <c r="R899" i="7"/>
  <c r="U899" i="7"/>
  <c r="S899" i="7"/>
  <c r="Q899" i="7"/>
  <c r="E899" i="7"/>
  <c r="D899" i="7"/>
  <c r="B899" i="7"/>
  <c r="K898" i="7"/>
  <c r="J898" i="7"/>
  <c r="H898" i="7"/>
  <c r="I898" i="7"/>
  <c r="F898" i="7"/>
  <c r="V898" i="7"/>
  <c r="T898" i="7"/>
  <c r="R898" i="7"/>
  <c r="U898" i="7"/>
  <c r="S898" i="7"/>
  <c r="Q898" i="7"/>
  <c r="E898" i="7"/>
  <c r="D898" i="7"/>
  <c r="B898" i="7"/>
  <c r="K897" i="7"/>
  <c r="J897" i="7"/>
  <c r="H897" i="7"/>
  <c r="I897" i="7"/>
  <c r="F897" i="7"/>
  <c r="V897" i="7"/>
  <c r="T897" i="7"/>
  <c r="R897" i="7"/>
  <c r="U897" i="7"/>
  <c r="S897" i="7"/>
  <c r="Q897" i="7"/>
  <c r="E897" i="7"/>
  <c r="D897" i="7"/>
  <c r="B897" i="7"/>
  <c r="K896" i="7"/>
  <c r="J896" i="7"/>
  <c r="H896" i="7"/>
  <c r="I896" i="7"/>
  <c r="F896" i="7"/>
  <c r="V896" i="7"/>
  <c r="T896" i="7"/>
  <c r="R896" i="7"/>
  <c r="U896" i="7"/>
  <c r="S896" i="7"/>
  <c r="Q896" i="7"/>
  <c r="E896" i="7"/>
  <c r="D896" i="7"/>
  <c r="B896" i="7"/>
  <c r="K895" i="7"/>
  <c r="J895" i="7"/>
  <c r="H895" i="7"/>
  <c r="I895" i="7"/>
  <c r="F895" i="7"/>
  <c r="V895" i="7"/>
  <c r="T895" i="7"/>
  <c r="R895" i="7"/>
  <c r="U895" i="7"/>
  <c r="S895" i="7"/>
  <c r="Q895" i="7"/>
  <c r="E895" i="7"/>
  <c r="D895" i="7"/>
  <c r="B895" i="7"/>
  <c r="K894" i="7"/>
  <c r="J894" i="7"/>
  <c r="I894" i="7"/>
  <c r="H894" i="7"/>
  <c r="G894" i="7"/>
  <c r="F894" i="7"/>
  <c r="K893" i="7"/>
  <c r="J893" i="7"/>
  <c r="I893" i="7"/>
  <c r="H893" i="7"/>
  <c r="G893" i="7"/>
  <c r="F893" i="7"/>
  <c r="K892" i="7"/>
  <c r="J892" i="7"/>
  <c r="I892" i="7"/>
  <c r="H892" i="7"/>
  <c r="G892" i="7"/>
  <c r="F892" i="7"/>
  <c r="K891" i="7"/>
  <c r="J905" i="7" s="1"/>
  <c r="J891" i="7"/>
  <c r="I891" i="7"/>
  <c r="H891" i="7"/>
  <c r="G891" i="7"/>
  <c r="F891" i="7"/>
  <c r="C890" i="7"/>
  <c r="V889" i="7"/>
  <c r="T889" i="7"/>
  <c r="K901" i="7" s="1"/>
  <c r="R889" i="7"/>
  <c r="K900" i="7" s="1"/>
  <c r="U889" i="7"/>
  <c r="S889" i="7"/>
  <c r="Q889" i="7"/>
  <c r="I900" i="7" s="1"/>
  <c r="E889" i="7"/>
  <c r="D889" i="7"/>
  <c r="C888" i="7"/>
  <c r="H885" i="7"/>
  <c r="J885" i="7"/>
  <c r="I883" i="7"/>
  <c r="H883" i="7"/>
  <c r="G883" i="7"/>
  <c r="E883" i="7"/>
  <c r="K882" i="7"/>
  <c r="J882" i="7"/>
  <c r="E882" i="7"/>
  <c r="J881" i="7"/>
  <c r="E881" i="7"/>
  <c r="K880" i="7"/>
  <c r="J880" i="7"/>
  <c r="H880" i="7"/>
  <c r="I880" i="7"/>
  <c r="F880" i="7"/>
  <c r="V880" i="7"/>
  <c r="T880" i="7"/>
  <c r="R880" i="7"/>
  <c r="K881" i="7" s="1"/>
  <c r="J886" i="7" s="1"/>
  <c r="U880" i="7"/>
  <c r="S880" i="7"/>
  <c r="Q880" i="7"/>
  <c r="E880" i="7"/>
  <c r="D880" i="7"/>
  <c r="B880" i="7"/>
  <c r="K879" i="7"/>
  <c r="J879" i="7"/>
  <c r="I879" i="7"/>
  <c r="H879" i="7"/>
  <c r="G879" i="7"/>
  <c r="F879" i="7"/>
  <c r="K878" i="7"/>
  <c r="J878" i="7"/>
  <c r="I878" i="7"/>
  <c r="H878" i="7"/>
  <c r="G878" i="7"/>
  <c r="F878" i="7"/>
  <c r="K877" i="7"/>
  <c r="P886" i="7" s="1"/>
  <c r="J877" i="7"/>
  <c r="I877" i="7"/>
  <c r="O886" i="7" s="1"/>
  <c r="H877" i="7"/>
  <c r="G877" i="7"/>
  <c r="F877" i="7"/>
  <c r="C876" i="7"/>
  <c r="V875" i="7"/>
  <c r="T875" i="7"/>
  <c r="R875" i="7"/>
  <c r="U875" i="7"/>
  <c r="S875" i="7"/>
  <c r="I882" i="7" s="1"/>
  <c r="Q875" i="7"/>
  <c r="I881" i="7" s="1"/>
  <c r="E875" i="7"/>
  <c r="D875" i="7"/>
  <c r="H872" i="7"/>
  <c r="J872" i="7"/>
  <c r="I870" i="7"/>
  <c r="H870" i="7"/>
  <c r="G870" i="7"/>
  <c r="E870" i="7"/>
  <c r="J869" i="7"/>
  <c r="I869" i="7"/>
  <c r="E869" i="7"/>
  <c r="K868" i="7"/>
  <c r="J868" i="7"/>
  <c r="E868" i="7"/>
  <c r="K867" i="7"/>
  <c r="J867" i="7"/>
  <c r="H867" i="7"/>
  <c r="I867" i="7"/>
  <c r="F867" i="7"/>
  <c r="V867" i="7"/>
  <c r="T867" i="7"/>
  <c r="R867" i="7"/>
  <c r="U867" i="7"/>
  <c r="S867" i="7"/>
  <c r="Q867" i="7"/>
  <c r="E867" i="7"/>
  <c r="D867" i="7"/>
  <c r="B867" i="7"/>
  <c r="K866" i="7"/>
  <c r="J866" i="7"/>
  <c r="H866" i="7"/>
  <c r="I866" i="7"/>
  <c r="F866" i="7"/>
  <c r="V866" i="7"/>
  <c r="T866" i="7"/>
  <c r="R866" i="7"/>
  <c r="U866" i="7"/>
  <c r="S866" i="7"/>
  <c r="Q866" i="7"/>
  <c r="E866" i="7"/>
  <c r="D866" i="7"/>
  <c r="B866" i="7"/>
  <c r="K865" i="7"/>
  <c r="J865" i="7"/>
  <c r="H865" i="7"/>
  <c r="I865" i="7"/>
  <c r="F865" i="7"/>
  <c r="V865" i="7"/>
  <c r="T865" i="7"/>
  <c r="R865" i="7"/>
  <c r="U865" i="7"/>
  <c r="S865" i="7"/>
  <c r="Q865" i="7"/>
  <c r="E865" i="7"/>
  <c r="D865" i="7"/>
  <c r="B865" i="7"/>
  <c r="K864" i="7"/>
  <c r="J864" i="7"/>
  <c r="I864" i="7"/>
  <c r="H864" i="7"/>
  <c r="G864" i="7"/>
  <c r="F864" i="7"/>
  <c r="K863" i="7"/>
  <c r="J863" i="7"/>
  <c r="I863" i="7"/>
  <c r="H863" i="7"/>
  <c r="G863" i="7"/>
  <c r="F863" i="7"/>
  <c r="K862" i="7"/>
  <c r="J862" i="7"/>
  <c r="I862" i="7"/>
  <c r="H862" i="7"/>
  <c r="G862" i="7"/>
  <c r="F862" i="7"/>
  <c r="K861" i="7"/>
  <c r="J861" i="7"/>
  <c r="I861" i="7"/>
  <c r="H861" i="7"/>
  <c r="G861" i="7"/>
  <c r="F861" i="7"/>
  <c r="C860" i="7"/>
  <c r="V859" i="7"/>
  <c r="T859" i="7"/>
  <c r="K869" i="7" s="1"/>
  <c r="R859" i="7"/>
  <c r="U859" i="7"/>
  <c r="S859" i="7"/>
  <c r="Q859" i="7"/>
  <c r="I868" i="7" s="1"/>
  <c r="E859" i="7"/>
  <c r="D859" i="7"/>
  <c r="H856" i="7"/>
  <c r="J856" i="7"/>
  <c r="I854" i="7"/>
  <c r="H854" i="7"/>
  <c r="G854" i="7"/>
  <c r="E854" i="7"/>
  <c r="K853" i="7"/>
  <c r="J853" i="7"/>
  <c r="E853" i="7"/>
  <c r="J852" i="7"/>
  <c r="E852" i="7"/>
  <c r="K851" i="7"/>
  <c r="J851" i="7"/>
  <c r="H851" i="7"/>
  <c r="I851" i="7"/>
  <c r="F851" i="7"/>
  <c r="V851" i="7"/>
  <c r="T851" i="7"/>
  <c r="R851" i="7"/>
  <c r="K852" i="7" s="1"/>
  <c r="J857" i="7" s="1"/>
  <c r="U851" i="7"/>
  <c r="S851" i="7"/>
  <c r="Q851" i="7"/>
  <c r="E851" i="7"/>
  <c r="D851" i="7"/>
  <c r="B851" i="7"/>
  <c r="K850" i="7"/>
  <c r="J850" i="7"/>
  <c r="I850" i="7"/>
  <c r="H850" i="7"/>
  <c r="G850" i="7"/>
  <c r="F850" i="7"/>
  <c r="K849" i="7"/>
  <c r="J849" i="7"/>
  <c r="I849" i="7"/>
  <c r="H849" i="7"/>
  <c r="G849" i="7"/>
  <c r="F849" i="7"/>
  <c r="K848" i="7"/>
  <c r="J855" i="7" s="1"/>
  <c r="J848" i="7"/>
  <c r="I848" i="7"/>
  <c r="O857" i="7" s="1"/>
  <c r="H848" i="7"/>
  <c r="G848" i="7"/>
  <c r="F848" i="7"/>
  <c r="C847" i="7"/>
  <c r="V846" i="7"/>
  <c r="T846" i="7"/>
  <c r="R846" i="7"/>
  <c r="U846" i="7"/>
  <c r="S846" i="7"/>
  <c r="I853" i="7" s="1"/>
  <c r="Q846" i="7"/>
  <c r="I852" i="7" s="1"/>
  <c r="E846" i="7"/>
  <c r="D846" i="7"/>
  <c r="H843" i="7"/>
  <c r="J843" i="7"/>
  <c r="I841" i="7"/>
  <c r="H841" i="7"/>
  <c r="G841" i="7"/>
  <c r="E841" i="7"/>
  <c r="J840" i="7"/>
  <c r="I840" i="7"/>
  <c r="E840" i="7"/>
  <c r="K839" i="7"/>
  <c r="J839" i="7"/>
  <c r="E839" i="7"/>
  <c r="K838" i="7"/>
  <c r="J838" i="7"/>
  <c r="H838" i="7"/>
  <c r="I838" i="7"/>
  <c r="F838" i="7"/>
  <c r="V838" i="7"/>
  <c r="T838" i="7"/>
  <c r="R838" i="7"/>
  <c r="U838" i="7"/>
  <c r="S838" i="7"/>
  <c r="Q838" i="7"/>
  <c r="E838" i="7"/>
  <c r="D838" i="7"/>
  <c r="B838" i="7"/>
  <c r="K837" i="7"/>
  <c r="J837" i="7"/>
  <c r="I837" i="7"/>
  <c r="H837" i="7"/>
  <c r="G837" i="7"/>
  <c r="F837" i="7"/>
  <c r="K836" i="7"/>
  <c r="J836" i="7"/>
  <c r="I836" i="7"/>
  <c r="H836" i="7"/>
  <c r="G836" i="7"/>
  <c r="F836" i="7"/>
  <c r="K835" i="7"/>
  <c r="J835" i="7"/>
  <c r="I835" i="7"/>
  <c r="H835" i="7"/>
  <c r="G835" i="7"/>
  <c r="F835" i="7"/>
  <c r="K834" i="7"/>
  <c r="J834" i="7"/>
  <c r="I834" i="7"/>
  <c r="H834" i="7"/>
  <c r="G834" i="7"/>
  <c r="F834" i="7"/>
  <c r="C833" i="7"/>
  <c r="V832" i="7"/>
  <c r="T832" i="7"/>
  <c r="K840" i="7" s="1"/>
  <c r="R832" i="7"/>
  <c r="U832" i="7"/>
  <c r="S832" i="7"/>
  <c r="Q832" i="7"/>
  <c r="I839" i="7" s="1"/>
  <c r="E832" i="7"/>
  <c r="D832" i="7"/>
  <c r="C831" i="7"/>
  <c r="O829" i="7"/>
  <c r="H828" i="7"/>
  <c r="J828" i="7"/>
  <c r="I826" i="7"/>
  <c r="H826" i="7"/>
  <c r="G826" i="7"/>
  <c r="E826" i="7"/>
  <c r="K825" i="7"/>
  <c r="J825" i="7"/>
  <c r="I825" i="7"/>
  <c r="E825" i="7"/>
  <c r="J824" i="7"/>
  <c r="E824" i="7"/>
  <c r="K823" i="7"/>
  <c r="J823" i="7"/>
  <c r="H823" i="7"/>
  <c r="I823" i="7"/>
  <c r="F823" i="7"/>
  <c r="V823" i="7"/>
  <c r="T823" i="7"/>
  <c r="R823" i="7"/>
  <c r="U823" i="7"/>
  <c r="S823" i="7"/>
  <c r="Q823" i="7"/>
  <c r="E823" i="7"/>
  <c r="D823" i="7"/>
  <c r="B823" i="7"/>
  <c r="K822" i="7"/>
  <c r="J822" i="7"/>
  <c r="H822" i="7"/>
  <c r="I822" i="7"/>
  <c r="F822" i="7"/>
  <c r="V822" i="7"/>
  <c r="T822" i="7"/>
  <c r="R822" i="7"/>
  <c r="U822" i="7"/>
  <c r="S822" i="7"/>
  <c r="Q822" i="7"/>
  <c r="E822" i="7"/>
  <c r="D822" i="7"/>
  <c r="B822" i="7"/>
  <c r="K821" i="7"/>
  <c r="J821" i="7"/>
  <c r="H821" i="7"/>
  <c r="I821" i="7"/>
  <c r="F821" i="7"/>
  <c r="V821" i="7"/>
  <c r="T821" i="7"/>
  <c r="R821" i="7"/>
  <c r="U821" i="7"/>
  <c r="S821" i="7"/>
  <c r="Q821" i="7"/>
  <c r="E821" i="7"/>
  <c r="D821" i="7"/>
  <c r="B821" i="7"/>
  <c r="K820" i="7"/>
  <c r="J820" i="7"/>
  <c r="H820" i="7"/>
  <c r="I820" i="7"/>
  <c r="F820" i="7"/>
  <c r="V820" i="7"/>
  <c r="T820" i="7"/>
  <c r="R820" i="7"/>
  <c r="U820" i="7"/>
  <c r="S820" i="7"/>
  <c r="Q820" i="7"/>
  <c r="I824" i="7" s="1"/>
  <c r="E820" i="7"/>
  <c r="D820" i="7"/>
  <c r="B820" i="7"/>
  <c r="K819" i="7"/>
  <c r="J819" i="7"/>
  <c r="I819" i="7"/>
  <c r="H819" i="7"/>
  <c r="G819" i="7"/>
  <c r="F819" i="7"/>
  <c r="K818" i="7"/>
  <c r="J818" i="7"/>
  <c r="I818" i="7"/>
  <c r="H818" i="7"/>
  <c r="G818" i="7"/>
  <c r="F818" i="7"/>
  <c r="K817" i="7"/>
  <c r="J817" i="7"/>
  <c r="I817" i="7"/>
  <c r="H817" i="7"/>
  <c r="G817" i="7"/>
  <c r="F817" i="7"/>
  <c r="K816" i="7"/>
  <c r="J816" i="7"/>
  <c r="I816" i="7"/>
  <c r="H816" i="7"/>
  <c r="G816" i="7"/>
  <c r="F816" i="7"/>
  <c r="C815" i="7"/>
  <c r="V814" i="7"/>
  <c r="T814" i="7"/>
  <c r="R814" i="7"/>
  <c r="K824" i="7" s="1"/>
  <c r="U814" i="7"/>
  <c r="S814" i="7"/>
  <c r="Q814" i="7"/>
  <c r="E814" i="7"/>
  <c r="D814" i="7"/>
  <c r="C813" i="7"/>
  <c r="H810" i="7"/>
  <c r="J810" i="7"/>
  <c r="I808" i="7"/>
  <c r="H808" i="7"/>
  <c r="G808" i="7"/>
  <c r="E808" i="7"/>
  <c r="K807" i="7"/>
  <c r="J807" i="7"/>
  <c r="E807" i="7"/>
  <c r="J806" i="7"/>
  <c r="E806" i="7"/>
  <c r="K805" i="7"/>
  <c r="J805" i="7"/>
  <c r="H805" i="7"/>
  <c r="I805" i="7"/>
  <c r="F805" i="7"/>
  <c r="V805" i="7"/>
  <c r="T805" i="7"/>
  <c r="R805" i="7"/>
  <c r="U805" i="7"/>
  <c r="S805" i="7"/>
  <c r="Q805" i="7"/>
  <c r="I806" i="7" s="1"/>
  <c r="E805" i="7"/>
  <c r="D805" i="7"/>
  <c r="B805" i="7"/>
  <c r="K804" i="7"/>
  <c r="J804" i="7"/>
  <c r="I804" i="7"/>
  <c r="H804" i="7"/>
  <c r="G804" i="7"/>
  <c r="F804" i="7"/>
  <c r="K803" i="7"/>
  <c r="J803" i="7"/>
  <c r="I803" i="7"/>
  <c r="H803" i="7"/>
  <c r="G803" i="7"/>
  <c r="F803" i="7"/>
  <c r="K802" i="7"/>
  <c r="J802" i="7"/>
  <c r="I802" i="7"/>
  <c r="H802" i="7"/>
  <c r="G802" i="7"/>
  <c r="F802" i="7"/>
  <c r="K801" i="7"/>
  <c r="J801" i="7"/>
  <c r="I801" i="7"/>
  <c r="H801" i="7"/>
  <c r="G801" i="7"/>
  <c r="F801" i="7"/>
  <c r="V800" i="7"/>
  <c r="T800" i="7"/>
  <c r="R800" i="7"/>
  <c r="K806" i="7" s="1"/>
  <c r="U800" i="7"/>
  <c r="S800" i="7"/>
  <c r="I807" i="7" s="1"/>
  <c r="Q800" i="7"/>
  <c r="E800" i="7"/>
  <c r="D800" i="7"/>
  <c r="H797" i="7"/>
  <c r="J797" i="7"/>
  <c r="I795" i="7"/>
  <c r="H795" i="7"/>
  <c r="G795" i="7"/>
  <c r="E795" i="7"/>
  <c r="J794" i="7"/>
  <c r="E794" i="7"/>
  <c r="K793" i="7"/>
  <c r="J793" i="7"/>
  <c r="E793" i="7"/>
  <c r="K792" i="7"/>
  <c r="J792" i="7"/>
  <c r="H792" i="7"/>
  <c r="I792" i="7"/>
  <c r="F792" i="7"/>
  <c r="V792" i="7"/>
  <c r="T792" i="7"/>
  <c r="R792" i="7"/>
  <c r="U792" i="7"/>
  <c r="S792" i="7"/>
  <c r="Q792" i="7"/>
  <c r="E792" i="7"/>
  <c r="D792" i="7"/>
  <c r="B792" i="7"/>
  <c r="K791" i="7"/>
  <c r="J791" i="7"/>
  <c r="H791" i="7"/>
  <c r="I791" i="7"/>
  <c r="F791" i="7"/>
  <c r="V791" i="7"/>
  <c r="T791" i="7"/>
  <c r="R791" i="7"/>
  <c r="U791" i="7"/>
  <c r="S791" i="7"/>
  <c r="Q791" i="7"/>
  <c r="E791" i="7"/>
  <c r="D791" i="7"/>
  <c r="B791" i="7"/>
  <c r="K790" i="7"/>
  <c r="J790" i="7"/>
  <c r="H790" i="7"/>
  <c r="I790" i="7"/>
  <c r="F790" i="7"/>
  <c r="V790" i="7"/>
  <c r="T790" i="7"/>
  <c r="R790" i="7"/>
  <c r="U790" i="7"/>
  <c r="S790" i="7"/>
  <c r="Q790" i="7"/>
  <c r="E790" i="7"/>
  <c r="D790" i="7"/>
  <c r="B790" i="7"/>
  <c r="K789" i="7"/>
  <c r="J789" i="7"/>
  <c r="H789" i="7"/>
  <c r="I789" i="7"/>
  <c r="F789" i="7"/>
  <c r="V789" i="7"/>
  <c r="T789" i="7"/>
  <c r="R789" i="7"/>
  <c r="U789" i="7"/>
  <c r="S789" i="7"/>
  <c r="Q789" i="7"/>
  <c r="E789" i="7"/>
  <c r="D789" i="7"/>
  <c r="B789" i="7"/>
  <c r="K788" i="7"/>
  <c r="J788" i="7"/>
  <c r="I788" i="7"/>
  <c r="H788" i="7"/>
  <c r="G788" i="7"/>
  <c r="F788" i="7"/>
  <c r="K787" i="7"/>
  <c r="J787" i="7"/>
  <c r="I787" i="7"/>
  <c r="H787" i="7"/>
  <c r="G787" i="7"/>
  <c r="F787" i="7"/>
  <c r="K786" i="7"/>
  <c r="J786" i="7"/>
  <c r="I786" i="7"/>
  <c r="H786" i="7"/>
  <c r="G786" i="7"/>
  <c r="F786" i="7"/>
  <c r="K785" i="7"/>
  <c r="J785" i="7"/>
  <c r="I785" i="7"/>
  <c r="H785" i="7"/>
  <c r="G785" i="7"/>
  <c r="F785" i="7"/>
  <c r="C784" i="7"/>
  <c r="V783" i="7"/>
  <c r="T783" i="7"/>
  <c r="R783" i="7"/>
  <c r="U783" i="7"/>
  <c r="S783" i="7"/>
  <c r="I794" i="7" s="1"/>
  <c r="Q783" i="7"/>
  <c r="I793" i="7" s="1"/>
  <c r="E783" i="7"/>
  <c r="D783" i="7"/>
  <c r="C782" i="7"/>
  <c r="A781" i="7"/>
  <c r="I779" i="7"/>
  <c r="J779" i="7"/>
  <c r="I778" i="7"/>
  <c r="J778" i="7"/>
  <c r="AQ777" i="7"/>
  <c r="A777" i="7"/>
  <c r="H773" i="7"/>
  <c r="J774" i="7"/>
  <c r="J773" i="7"/>
  <c r="I771" i="7"/>
  <c r="H771" i="7"/>
  <c r="G771" i="7"/>
  <c r="E771" i="7"/>
  <c r="J770" i="7"/>
  <c r="E770" i="7"/>
  <c r="J769" i="7"/>
  <c r="E769" i="7"/>
  <c r="K768" i="7"/>
  <c r="J768" i="7"/>
  <c r="H768" i="7"/>
  <c r="I768" i="7"/>
  <c r="F768" i="7"/>
  <c r="V768" i="7"/>
  <c r="T768" i="7"/>
  <c r="R768" i="7"/>
  <c r="U768" i="7"/>
  <c r="S768" i="7"/>
  <c r="Q768" i="7"/>
  <c r="E768" i="7"/>
  <c r="D768" i="7"/>
  <c r="B768" i="7"/>
  <c r="K767" i="7"/>
  <c r="J767" i="7"/>
  <c r="H767" i="7"/>
  <c r="I767" i="7"/>
  <c r="F767" i="7"/>
  <c r="V767" i="7"/>
  <c r="T767" i="7"/>
  <c r="R767" i="7"/>
  <c r="U767" i="7"/>
  <c r="S767" i="7"/>
  <c r="Q767" i="7"/>
  <c r="E767" i="7"/>
  <c r="D767" i="7"/>
  <c r="B767" i="7"/>
  <c r="K766" i="7"/>
  <c r="J766" i="7"/>
  <c r="H766" i="7"/>
  <c r="I766" i="7"/>
  <c r="F766" i="7"/>
  <c r="V766" i="7"/>
  <c r="T766" i="7"/>
  <c r="R766" i="7"/>
  <c r="U766" i="7"/>
  <c r="S766" i="7"/>
  <c r="Q766" i="7"/>
  <c r="E766" i="7"/>
  <c r="D766" i="7"/>
  <c r="B766" i="7"/>
  <c r="K765" i="7"/>
  <c r="J765" i="7"/>
  <c r="H765" i="7"/>
  <c r="I765" i="7"/>
  <c r="F765" i="7"/>
  <c r="V765" i="7"/>
  <c r="T765" i="7"/>
  <c r="R765" i="7"/>
  <c r="U765" i="7"/>
  <c r="S765" i="7"/>
  <c r="Q765" i="7"/>
  <c r="E765" i="7"/>
  <c r="D765" i="7"/>
  <c r="B765" i="7"/>
  <c r="K764" i="7"/>
  <c r="J764" i="7"/>
  <c r="I764" i="7"/>
  <c r="H764" i="7"/>
  <c r="G764" i="7"/>
  <c r="F764" i="7"/>
  <c r="K763" i="7"/>
  <c r="J763" i="7"/>
  <c r="I763" i="7"/>
  <c r="H763" i="7"/>
  <c r="G763" i="7"/>
  <c r="F763" i="7"/>
  <c r="K762" i="7"/>
  <c r="J762" i="7"/>
  <c r="I762" i="7"/>
  <c r="H762" i="7"/>
  <c r="G762" i="7"/>
  <c r="F762" i="7"/>
  <c r="K761" i="7"/>
  <c r="P774" i="7" s="1"/>
  <c r="J777" i="7" s="1"/>
  <c r="J761" i="7"/>
  <c r="I761" i="7"/>
  <c r="H761" i="7"/>
  <c r="G761" i="7"/>
  <c r="F761" i="7"/>
  <c r="C760" i="7"/>
  <c r="V759" i="7"/>
  <c r="T759" i="7"/>
  <c r="K770" i="7" s="1"/>
  <c r="R759" i="7"/>
  <c r="K769" i="7" s="1"/>
  <c r="J772" i="7" s="1"/>
  <c r="U759" i="7"/>
  <c r="S759" i="7"/>
  <c r="I770" i="7" s="1"/>
  <c r="Q759" i="7"/>
  <c r="I769" i="7" s="1"/>
  <c r="E759" i="7"/>
  <c r="D759" i="7"/>
  <c r="A758" i="7"/>
  <c r="I756" i="7"/>
  <c r="J756" i="7"/>
  <c r="I755" i="7"/>
  <c r="J755" i="7"/>
  <c r="AQ754" i="7"/>
  <c r="A754" i="7"/>
  <c r="H750" i="7"/>
  <c r="J750" i="7"/>
  <c r="I748" i="7"/>
  <c r="H748" i="7"/>
  <c r="G748" i="7"/>
  <c r="E748" i="7"/>
  <c r="J747" i="7"/>
  <c r="E747" i="7"/>
  <c r="J746" i="7"/>
  <c r="E746" i="7"/>
  <c r="K745" i="7"/>
  <c r="J745" i="7"/>
  <c r="I745" i="7"/>
  <c r="H745" i="7"/>
  <c r="G745" i="7"/>
  <c r="F745" i="7"/>
  <c r="K744" i="7"/>
  <c r="J744" i="7"/>
  <c r="I744" i="7"/>
  <c r="H744" i="7"/>
  <c r="G744" i="7"/>
  <c r="F744" i="7"/>
  <c r="K743" i="7"/>
  <c r="J743" i="7"/>
  <c r="I743" i="7"/>
  <c r="O751" i="7" s="1"/>
  <c r="H754" i="7" s="1"/>
  <c r="H743" i="7"/>
  <c r="G743" i="7"/>
  <c r="F743" i="7"/>
  <c r="C742" i="7"/>
  <c r="V741" i="7"/>
  <c r="T741" i="7"/>
  <c r="K747" i="7" s="1"/>
  <c r="R741" i="7"/>
  <c r="K746" i="7" s="1"/>
  <c r="J749" i="7" s="1"/>
  <c r="U741" i="7"/>
  <c r="S741" i="7"/>
  <c r="I747" i="7" s="1"/>
  <c r="Q741" i="7"/>
  <c r="I746" i="7" s="1"/>
  <c r="H749" i="7" s="1"/>
  <c r="E741" i="7"/>
  <c r="D741" i="7"/>
  <c r="A740" i="7"/>
  <c r="I738" i="7"/>
  <c r="J738" i="7"/>
  <c r="I737" i="7"/>
  <c r="J737" i="7"/>
  <c r="AQ736" i="7"/>
  <c r="A736" i="7"/>
  <c r="H732" i="7"/>
  <c r="J732" i="7"/>
  <c r="I730" i="7"/>
  <c r="H730" i="7"/>
  <c r="G730" i="7"/>
  <c r="E730" i="7"/>
  <c r="J729" i="7"/>
  <c r="I729" i="7"/>
  <c r="E729" i="7"/>
  <c r="J728" i="7"/>
  <c r="E728" i="7"/>
  <c r="K727" i="7"/>
  <c r="J727" i="7"/>
  <c r="H727" i="7"/>
  <c r="I727" i="7"/>
  <c r="F727" i="7"/>
  <c r="V727" i="7"/>
  <c r="T727" i="7"/>
  <c r="R727" i="7"/>
  <c r="U727" i="7"/>
  <c r="S727" i="7"/>
  <c r="Q727" i="7"/>
  <c r="I728" i="7" s="1"/>
  <c r="E727" i="7"/>
  <c r="D727" i="7"/>
  <c r="B727" i="7"/>
  <c r="K726" i="7"/>
  <c r="J726" i="7"/>
  <c r="I726" i="7"/>
  <c r="H726" i="7"/>
  <c r="G726" i="7"/>
  <c r="F726" i="7"/>
  <c r="K725" i="7"/>
  <c r="J725" i="7"/>
  <c r="I725" i="7"/>
  <c r="H725" i="7"/>
  <c r="G725" i="7"/>
  <c r="F725" i="7"/>
  <c r="C724" i="7"/>
  <c r="V723" i="7"/>
  <c r="T723" i="7"/>
  <c r="K729" i="7" s="1"/>
  <c r="R723" i="7"/>
  <c r="K728" i="7" s="1"/>
  <c r="U723" i="7"/>
  <c r="S723" i="7"/>
  <c r="Q723" i="7"/>
  <c r="E723" i="7"/>
  <c r="D723" i="7"/>
  <c r="H720" i="7"/>
  <c r="P721" i="7"/>
  <c r="J720" i="7"/>
  <c r="I718" i="7"/>
  <c r="H718" i="7"/>
  <c r="G718" i="7"/>
  <c r="E718" i="7"/>
  <c r="K717" i="7"/>
  <c r="J717" i="7"/>
  <c r="E717" i="7"/>
  <c r="K716" i="7"/>
  <c r="J716" i="7"/>
  <c r="E716" i="7"/>
  <c r="K715" i="7"/>
  <c r="J715" i="7"/>
  <c r="H715" i="7"/>
  <c r="I715" i="7"/>
  <c r="F715" i="7"/>
  <c r="V715" i="7"/>
  <c r="T715" i="7"/>
  <c r="R715" i="7"/>
  <c r="U715" i="7"/>
  <c r="S715" i="7"/>
  <c r="Q715" i="7"/>
  <c r="I716" i="7" s="1"/>
  <c r="E715" i="7"/>
  <c r="D715" i="7"/>
  <c r="B715" i="7"/>
  <c r="K714" i="7"/>
  <c r="J714" i="7"/>
  <c r="I714" i="7"/>
  <c r="H714" i="7"/>
  <c r="G714" i="7"/>
  <c r="F714" i="7"/>
  <c r="K713" i="7"/>
  <c r="J713" i="7"/>
  <c r="I713" i="7"/>
  <c r="H713" i="7"/>
  <c r="G713" i="7"/>
  <c r="F713" i="7"/>
  <c r="K712" i="7"/>
  <c r="J712" i="7"/>
  <c r="I712" i="7"/>
  <c r="O721" i="7" s="1"/>
  <c r="H712" i="7"/>
  <c r="G712" i="7"/>
  <c r="F712" i="7"/>
  <c r="C711" i="7"/>
  <c r="V710" i="7"/>
  <c r="T710" i="7"/>
  <c r="R710" i="7"/>
  <c r="U710" i="7"/>
  <c r="S710" i="7"/>
  <c r="I717" i="7" s="1"/>
  <c r="Q710" i="7"/>
  <c r="E710" i="7"/>
  <c r="D710" i="7"/>
  <c r="H707" i="7"/>
  <c r="J707" i="7"/>
  <c r="I705" i="7"/>
  <c r="H705" i="7"/>
  <c r="G705" i="7"/>
  <c r="E705" i="7"/>
  <c r="J704" i="7"/>
  <c r="E704" i="7"/>
  <c r="J703" i="7"/>
  <c r="E703" i="7"/>
  <c r="K702" i="7"/>
  <c r="J702" i="7"/>
  <c r="H702" i="7"/>
  <c r="I702" i="7"/>
  <c r="F702" i="7"/>
  <c r="V702" i="7"/>
  <c r="T702" i="7"/>
  <c r="R702" i="7"/>
  <c r="U702" i="7"/>
  <c r="S702" i="7"/>
  <c r="Q702" i="7"/>
  <c r="I703" i="7" s="1"/>
  <c r="E702" i="7"/>
  <c r="D702" i="7"/>
  <c r="B702" i="7"/>
  <c r="K701" i="7"/>
  <c r="J701" i="7"/>
  <c r="H701" i="7"/>
  <c r="I701" i="7"/>
  <c r="F701" i="7"/>
  <c r="V701" i="7"/>
  <c r="T701" i="7"/>
  <c r="R701" i="7"/>
  <c r="U701" i="7"/>
  <c r="S701" i="7"/>
  <c r="Q701" i="7"/>
  <c r="E701" i="7"/>
  <c r="D701" i="7"/>
  <c r="B701" i="7"/>
  <c r="K700" i="7"/>
  <c r="J700" i="7"/>
  <c r="H700" i="7"/>
  <c r="I700" i="7"/>
  <c r="H706" i="7" s="1"/>
  <c r="F700" i="7"/>
  <c r="V700" i="7"/>
  <c r="T700" i="7"/>
  <c r="R700" i="7"/>
  <c r="U700" i="7"/>
  <c r="S700" i="7"/>
  <c r="Q700" i="7"/>
  <c r="E700" i="7"/>
  <c r="D700" i="7"/>
  <c r="B700" i="7"/>
  <c r="K699" i="7"/>
  <c r="J699" i="7"/>
  <c r="I699" i="7"/>
  <c r="H699" i="7"/>
  <c r="G699" i="7"/>
  <c r="F699" i="7"/>
  <c r="K698" i="7"/>
  <c r="J698" i="7"/>
  <c r="I698" i="7"/>
  <c r="H698" i="7"/>
  <c r="G698" i="7"/>
  <c r="F698" i="7"/>
  <c r="K697" i="7"/>
  <c r="J697" i="7"/>
  <c r="I697" i="7"/>
  <c r="H697" i="7"/>
  <c r="G697" i="7"/>
  <c r="F697" i="7"/>
  <c r="K696" i="7"/>
  <c r="J696" i="7"/>
  <c r="I696" i="7"/>
  <c r="H696" i="7"/>
  <c r="G696" i="7"/>
  <c r="F696" i="7"/>
  <c r="C695" i="7"/>
  <c r="V694" i="7"/>
  <c r="T694" i="7"/>
  <c r="K704" i="7" s="1"/>
  <c r="R694" i="7"/>
  <c r="U694" i="7"/>
  <c r="S694" i="7"/>
  <c r="I704" i="7" s="1"/>
  <c r="Q694" i="7"/>
  <c r="E694" i="7"/>
  <c r="D694" i="7"/>
  <c r="H691" i="7"/>
  <c r="J691" i="7"/>
  <c r="I689" i="7"/>
  <c r="H689" i="7"/>
  <c r="G689" i="7"/>
  <c r="E689" i="7"/>
  <c r="J688" i="7"/>
  <c r="E688" i="7"/>
  <c r="K687" i="7"/>
  <c r="P692" i="7" s="1"/>
  <c r="J687" i="7"/>
  <c r="E687" i="7"/>
  <c r="K686" i="7"/>
  <c r="J686" i="7"/>
  <c r="H686" i="7"/>
  <c r="I686" i="7"/>
  <c r="F686" i="7"/>
  <c r="V686" i="7"/>
  <c r="T686" i="7"/>
  <c r="R686" i="7"/>
  <c r="U686" i="7"/>
  <c r="S686" i="7"/>
  <c r="Q686" i="7"/>
  <c r="E686" i="7"/>
  <c r="D686" i="7"/>
  <c r="B686" i="7"/>
  <c r="K685" i="7"/>
  <c r="J685" i="7"/>
  <c r="H685" i="7"/>
  <c r="I685" i="7"/>
  <c r="F685" i="7"/>
  <c r="V685" i="7"/>
  <c r="T685" i="7"/>
  <c r="K688" i="7" s="1"/>
  <c r="R685" i="7"/>
  <c r="U685" i="7"/>
  <c r="S685" i="7"/>
  <c r="Q685" i="7"/>
  <c r="E685" i="7"/>
  <c r="D685" i="7"/>
  <c r="B685" i="7"/>
  <c r="K684" i="7"/>
  <c r="J692" i="7" s="1"/>
  <c r="J684" i="7"/>
  <c r="I684" i="7"/>
  <c r="H684" i="7"/>
  <c r="G684" i="7"/>
  <c r="F684" i="7"/>
  <c r="C683" i="7"/>
  <c r="V682" i="7"/>
  <c r="T682" i="7"/>
  <c r="R682" i="7"/>
  <c r="U682" i="7"/>
  <c r="S682" i="7"/>
  <c r="I688" i="7" s="1"/>
  <c r="Q682" i="7"/>
  <c r="I687" i="7" s="1"/>
  <c r="O692" i="7" s="1"/>
  <c r="E682" i="7"/>
  <c r="D682" i="7"/>
  <c r="A681" i="7"/>
  <c r="I679" i="7"/>
  <c r="J679" i="7"/>
  <c r="I678" i="7"/>
  <c r="J678" i="7"/>
  <c r="AQ677" i="7"/>
  <c r="A677" i="7"/>
  <c r="H673" i="7"/>
  <c r="J673" i="7"/>
  <c r="I671" i="7"/>
  <c r="H671" i="7"/>
  <c r="G671" i="7"/>
  <c r="E671" i="7"/>
  <c r="J670" i="7"/>
  <c r="E670" i="7"/>
  <c r="K669" i="7"/>
  <c r="P674" i="7" s="1"/>
  <c r="J669" i="7"/>
  <c r="E669" i="7"/>
  <c r="K668" i="7"/>
  <c r="J668" i="7"/>
  <c r="H668" i="7"/>
  <c r="I668" i="7"/>
  <c r="F668" i="7"/>
  <c r="V668" i="7"/>
  <c r="T668" i="7"/>
  <c r="R668" i="7"/>
  <c r="U668" i="7"/>
  <c r="S668" i="7"/>
  <c r="Q668" i="7"/>
  <c r="I669" i="7" s="1"/>
  <c r="E668" i="7"/>
  <c r="D668" i="7"/>
  <c r="B668" i="7"/>
  <c r="K667" i="7"/>
  <c r="J667" i="7"/>
  <c r="H667" i="7"/>
  <c r="I667" i="7"/>
  <c r="F667" i="7"/>
  <c r="V667" i="7"/>
  <c r="T667" i="7"/>
  <c r="R667" i="7"/>
  <c r="U667" i="7"/>
  <c r="S667" i="7"/>
  <c r="Q667" i="7"/>
  <c r="E667" i="7"/>
  <c r="D667" i="7"/>
  <c r="B667" i="7"/>
  <c r="K666" i="7"/>
  <c r="J666" i="7"/>
  <c r="H666" i="7"/>
  <c r="I666" i="7"/>
  <c r="F666" i="7"/>
  <c r="V666" i="7"/>
  <c r="T666" i="7"/>
  <c r="R666" i="7"/>
  <c r="U666" i="7"/>
  <c r="S666" i="7"/>
  <c r="Q666" i="7"/>
  <c r="E666" i="7"/>
  <c r="D666" i="7"/>
  <c r="B666" i="7"/>
  <c r="K665" i="7"/>
  <c r="J665" i="7"/>
  <c r="I665" i="7"/>
  <c r="H665" i="7"/>
  <c r="G665" i="7"/>
  <c r="F665" i="7"/>
  <c r="K664" i="7"/>
  <c r="J664" i="7"/>
  <c r="I664" i="7"/>
  <c r="H664" i="7"/>
  <c r="G664" i="7"/>
  <c r="F664" i="7"/>
  <c r="K663" i="7"/>
  <c r="J663" i="7"/>
  <c r="I663" i="7"/>
  <c r="H663" i="7"/>
  <c r="G663" i="7"/>
  <c r="F663" i="7"/>
  <c r="K662" i="7"/>
  <c r="J674" i="7" s="1"/>
  <c r="J662" i="7"/>
  <c r="I662" i="7"/>
  <c r="O674" i="7" s="1"/>
  <c r="H662" i="7"/>
  <c r="G662" i="7"/>
  <c r="F662" i="7"/>
  <c r="C661" i="7"/>
  <c r="V660" i="7"/>
  <c r="T660" i="7"/>
  <c r="K670" i="7" s="1"/>
  <c r="R660" i="7"/>
  <c r="U660" i="7"/>
  <c r="S660" i="7"/>
  <c r="I670" i="7" s="1"/>
  <c r="Q660" i="7"/>
  <c r="E660" i="7"/>
  <c r="D660" i="7"/>
  <c r="H657" i="7"/>
  <c r="J657" i="7"/>
  <c r="I655" i="7"/>
  <c r="H655" i="7"/>
  <c r="G655" i="7"/>
  <c r="E655" i="7"/>
  <c r="K654" i="7"/>
  <c r="J654" i="7"/>
  <c r="E654" i="7"/>
  <c r="J653" i="7"/>
  <c r="E653" i="7"/>
  <c r="K652" i="7"/>
  <c r="J652" i="7"/>
  <c r="H652" i="7"/>
  <c r="I652" i="7"/>
  <c r="F652" i="7"/>
  <c r="V652" i="7"/>
  <c r="T652" i="7"/>
  <c r="R652" i="7"/>
  <c r="U652" i="7"/>
  <c r="S652" i="7"/>
  <c r="Q652" i="7"/>
  <c r="E652" i="7"/>
  <c r="D652" i="7"/>
  <c r="B652" i="7"/>
  <c r="K651" i="7"/>
  <c r="J651" i="7"/>
  <c r="I651" i="7"/>
  <c r="H651" i="7"/>
  <c r="G651" i="7"/>
  <c r="F651" i="7"/>
  <c r="K650" i="7"/>
  <c r="J650" i="7"/>
  <c r="I650" i="7"/>
  <c r="H650" i="7"/>
  <c r="G650" i="7"/>
  <c r="F650" i="7"/>
  <c r="K649" i="7"/>
  <c r="J649" i="7"/>
  <c r="I649" i="7"/>
  <c r="H649" i="7"/>
  <c r="G649" i="7"/>
  <c r="F649" i="7"/>
  <c r="C648" i="7"/>
  <c r="V647" i="7"/>
  <c r="T647" i="7"/>
  <c r="R647" i="7"/>
  <c r="K653" i="7" s="1"/>
  <c r="J656" i="7" s="1"/>
  <c r="U647" i="7"/>
  <c r="S647" i="7"/>
  <c r="Q647" i="7"/>
  <c r="I653" i="7" s="1"/>
  <c r="E647" i="7"/>
  <c r="D647" i="7"/>
  <c r="H644" i="7"/>
  <c r="J644" i="7"/>
  <c r="I642" i="7"/>
  <c r="H642" i="7"/>
  <c r="G642" i="7"/>
  <c r="E642" i="7"/>
  <c r="J641" i="7"/>
  <c r="E641" i="7"/>
  <c r="K640" i="7"/>
  <c r="J640" i="7"/>
  <c r="E640" i="7"/>
  <c r="K639" i="7"/>
  <c r="J639" i="7"/>
  <c r="H639" i="7"/>
  <c r="I639" i="7"/>
  <c r="F639" i="7"/>
  <c r="V639" i="7"/>
  <c r="T639" i="7"/>
  <c r="R639" i="7"/>
  <c r="U639" i="7"/>
  <c r="S639" i="7"/>
  <c r="Q639" i="7"/>
  <c r="I640" i="7" s="1"/>
  <c r="E639" i="7"/>
  <c r="D639" i="7"/>
  <c r="B639" i="7"/>
  <c r="K638" i="7"/>
  <c r="J638" i="7"/>
  <c r="I638" i="7"/>
  <c r="H638" i="7"/>
  <c r="G638" i="7"/>
  <c r="F638" i="7"/>
  <c r="K637" i="7"/>
  <c r="J637" i="7"/>
  <c r="I637" i="7"/>
  <c r="H643" i="7" s="1"/>
  <c r="H637" i="7"/>
  <c r="G637" i="7"/>
  <c r="F637" i="7"/>
  <c r="K636" i="7"/>
  <c r="J636" i="7"/>
  <c r="I636" i="7"/>
  <c r="O645" i="7" s="1"/>
  <c r="H636" i="7"/>
  <c r="G636" i="7"/>
  <c r="F636" i="7"/>
  <c r="C635" i="7"/>
  <c r="V634" i="7"/>
  <c r="T634" i="7"/>
  <c r="K641" i="7" s="1"/>
  <c r="P645" i="7" s="1"/>
  <c r="R634" i="7"/>
  <c r="U634" i="7"/>
  <c r="S634" i="7"/>
  <c r="I641" i="7" s="1"/>
  <c r="Q634" i="7"/>
  <c r="E634" i="7"/>
  <c r="D634" i="7"/>
  <c r="A633" i="7"/>
  <c r="I631" i="7"/>
  <c r="J631" i="7"/>
  <c r="I630" i="7"/>
  <c r="J630" i="7"/>
  <c r="AQ629" i="7"/>
  <c r="A629" i="7"/>
  <c r="H625" i="7"/>
  <c r="J625" i="7"/>
  <c r="I623" i="7"/>
  <c r="H623" i="7"/>
  <c r="G623" i="7"/>
  <c r="E623" i="7"/>
  <c r="J622" i="7"/>
  <c r="E622" i="7"/>
  <c r="J621" i="7"/>
  <c r="I621" i="7"/>
  <c r="E621" i="7"/>
  <c r="K620" i="7"/>
  <c r="J620" i="7"/>
  <c r="I620" i="7"/>
  <c r="H620" i="7"/>
  <c r="G620" i="7"/>
  <c r="F620" i="7"/>
  <c r="K619" i="7"/>
  <c r="J619" i="7"/>
  <c r="I619" i="7"/>
  <c r="H619" i="7"/>
  <c r="G619" i="7"/>
  <c r="F619" i="7"/>
  <c r="K618" i="7"/>
  <c r="J618" i="7"/>
  <c r="I618" i="7"/>
  <c r="H618" i="7"/>
  <c r="G618" i="7"/>
  <c r="F618" i="7"/>
  <c r="K617" i="7"/>
  <c r="J617" i="7"/>
  <c r="I617" i="7"/>
  <c r="O626" i="7" s="1"/>
  <c r="H617" i="7"/>
  <c r="G617" i="7"/>
  <c r="F617" i="7"/>
  <c r="C616" i="7"/>
  <c r="V615" i="7"/>
  <c r="T615" i="7"/>
  <c r="K622" i="7" s="1"/>
  <c r="R615" i="7"/>
  <c r="K621" i="7" s="1"/>
  <c r="U615" i="7"/>
  <c r="S615" i="7"/>
  <c r="I622" i="7" s="1"/>
  <c r="Q615" i="7"/>
  <c r="E615" i="7"/>
  <c r="D615" i="7"/>
  <c r="H612" i="7"/>
  <c r="J612" i="7"/>
  <c r="I610" i="7"/>
  <c r="H610" i="7"/>
  <c r="G610" i="7"/>
  <c r="E610" i="7"/>
  <c r="J609" i="7"/>
  <c r="E609" i="7"/>
  <c r="J608" i="7"/>
  <c r="E608" i="7"/>
  <c r="K607" i="7"/>
  <c r="J607" i="7"/>
  <c r="H607" i="7"/>
  <c r="I607" i="7"/>
  <c r="F607" i="7"/>
  <c r="V607" i="7"/>
  <c r="T607" i="7"/>
  <c r="R607" i="7"/>
  <c r="U607" i="7"/>
  <c r="S607" i="7"/>
  <c r="Q607" i="7"/>
  <c r="E607" i="7"/>
  <c r="D607" i="7"/>
  <c r="B607" i="7"/>
  <c r="K606" i="7"/>
  <c r="J606" i="7"/>
  <c r="H606" i="7"/>
  <c r="I606" i="7"/>
  <c r="F606" i="7"/>
  <c r="V606" i="7"/>
  <c r="T606" i="7"/>
  <c r="R606" i="7"/>
  <c r="U606" i="7"/>
  <c r="S606" i="7"/>
  <c r="Q606" i="7"/>
  <c r="E606" i="7"/>
  <c r="D606" i="7"/>
  <c r="B606" i="7"/>
  <c r="K605" i="7"/>
  <c r="J605" i="7"/>
  <c r="I605" i="7"/>
  <c r="H605" i="7"/>
  <c r="G605" i="7"/>
  <c r="F605" i="7"/>
  <c r="K604" i="7"/>
  <c r="J604" i="7"/>
  <c r="I604" i="7"/>
  <c r="H604" i="7"/>
  <c r="G604" i="7"/>
  <c r="F604" i="7"/>
  <c r="K603" i="7"/>
  <c r="J603" i="7"/>
  <c r="I603" i="7"/>
  <c r="H603" i="7"/>
  <c r="G603" i="7"/>
  <c r="F603" i="7"/>
  <c r="K602" i="7"/>
  <c r="J602" i="7"/>
  <c r="I602" i="7"/>
  <c r="O613" i="7" s="1"/>
  <c r="H602" i="7"/>
  <c r="G602" i="7"/>
  <c r="F602" i="7"/>
  <c r="C601" i="7"/>
  <c r="V600" i="7"/>
  <c r="T600" i="7"/>
  <c r="K609" i="7" s="1"/>
  <c r="R600" i="7"/>
  <c r="K608" i="7" s="1"/>
  <c r="U600" i="7"/>
  <c r="S600" i="7"/>
  <c r="I609" i="7" s="1"/>
  <c r="H613" i="7" s="1"/>
  <c r="Q600" i="7"/>
  <c r="I608" i="7" s="1"/>
  <c r="E600" i="7"/>
  <c r="D600" i="7"/>
  <c r="H597" i="7"/>
  <c r="J597" i="7"/>
  <c r="I595" i="7"/>
  <c r="H595" i="7"/>
  <c r="G595" i="7"/>
  <c r="E595" i="7"/>
  <c r="J594" i="7"/>
  <c r="E594" i="7"/>
  <c r="K593" i="7"/>
  <c r="J593" i="7"/>
  <c r="E593" i="7"/>
  <c r="K592" i="7"/>
  <c r="J592" i="7"/>
  <c r="H592" i="7"/>
  <c r="I592" i="7"/>
  <c r="F592" i="7"/>
  <c r="V592" i="7"/>
  <c r="T592" i="7"/>
  <c r="R592" i="7"/>
  <c r="U592" i="7"/>
  <c r="S592" i="7"/>
  <c r="Q592" i="7"/>
  <c r="I593" i="7" s="1"/>
  <c r="E592" i="7"/>
  <c r="D592" i="7"/>
  <c r="B592" i="7"/>
  <c r="K591" i="7"/>
  <c r="J591" i="7"/>
  <c r="I591" i="7"/>
  <c r="H591" i="7"/>
  <c r="G591" i="7"/>
  <c r="F591" i="7"/>
  <c r="K590" i="7"/>
  <c r="J590" i="7"/>
  <c r="I590" i="7"/>
  <c r="H590" i="7"/>
  <c r="G590" i="7"/>
  <c r="F590" i="7"/>
  <c r="K589" i="7"/>
  <c r="J589" i="7"/>
  <c r="I589" i="7"/>
  <c r="H589" i="7"/>
  <c r="G589" i="7"/>
  <c r="F589" i="7"/>
  <c r="C588" i="7"/>
  <c r="V587" i="7"/>
  <c r="T587" i="7"/>
  <c r="K594" i="7" s="1"/>
  <c r="R587" i="7"/>
  <c r="U587" i="7"/>
  <c r="S587" i="7"/>
  <c r="I594" i="7" s="1"/>
  <c r="Q587" i="7"/>
  <c r="E587" i="7"/>
  <c r="D587" i="7"/>
  <c r="A586" i="7"/>
  <c r="I584" i="7"/>
  <c r="J584" i="7"/>
  <c r="I583" i="7"/>
  <c r="J583" i="7"/>
  <c r="AQ582" i="7"/>
  <c r="A582" i="7"/>
  <c r="H578" i="7"/>
  <c r="J578" i="7"/>
  <c r="I576" i="7"/>
  <c r="H576" i="7"/>
  <c r="G576" i="7"/>
  <c r="E576" i="7"/>
  <c r="J575" i="7"/>
  <c r="E575" i="7"/>
  <c r="J574" i="7"/>
  <c r="E574" i="7"/>
  <c r="K573" i="7"/>
  <c r="J573" i="7"/>
  <c r="H573" i="7"/>
  <c r="I573" i="7"/>
  <c r="F573" i="7"/>
  <c r="V573" i="7"/>
  <c r="T573" i="7"/>
  <c r="R573" i="7"/>
  <c r="U573" i="7"/>
  <c r="S573" i="7"/>
  <c r="Q573" i="7"/>
  <c r="I574" i="7" s="1"/>
  <c r="E573" i="7"/>
  <c r="D573" i="7"/>
  <c r="B573" i="7"/>
  <c r="K572" i="7"/>
  <c r="J572" i="7"/>
  <c r="I572" i="7"/>
  <c r="H572" i="7"/>
  <c r="G572" i="7"/>
  <c r="F572" i="7"/>
  <c r="K571" i="7"/>
  <c r="J571" i="7"/>
  <c r="I571" i="7"/>
  <c r="H571" i="7"/>
  <c r="G571" i="7"/>
  <c r="F571" i="7"/>
  <c r="K570" i="7"/>
  <c r="J570" i="7"/>
  <c r="I570" i="7"/>
  <c r="H570" i="7"/>
  <c r="G570" i="7"/>
  <c r="F570" i="7"/>
  <c r="K569" i="7"/>
  <c r="J569" i="7"/>
  <c r="I569" i="7"/>
  <c r="H569" i="7"/>
  <c r="G569" i="7"/>
  <c r="F569" i="7"/>
  <c r="V568" i="7"/>
  <c r="T568" i="7"/>
  <c r="K575" i="7" s="1"/>
  <c r="R568" i="7"/>
  <c r="K574" i="7" s="1"/>
  <c r="U568" i="7"/>
  <c r="S568" i="7"/>
  <c r="I575" i="7" s="1"/>
  <c r="Q568" i="7"/>
  <c r="E568" i="7"/>
  <c r="D568" i="7"/>
  <c r="H565" i="7"/>
  <c r="J565" i="7"/>
  <c r="I563" i="7"/>
  <c r="H563" i="7"/>
  <c r="G563" i="7"/>
  <c r="E563" i="7"/>
  <c r="K562" i="7"/>
  <c r="J562" i="7"/>
  <c r="I562" i="7"/>
  <c r="E562" i="7"/>
  <c r="J561" i="7"/>
  <c r="E561" i="7"/>
  <c r="K560" i="7"/>
  <c r="J560" i="7"/>
  <c r="I560" i="7"/>
  <c r="H560" i="7"/>
  <c r="G560" i="7"/>
  <c r="F560" i="7"/>
  <c r="K559" i="7"/>
  <c r="J559" i="7"/>
  <c r="I559" i="7"/>
  <c r="H559" i="7"/>
  <c r="G559" i="7"/>
  <c r="F559" i="7"/>
  <c r="K558" i="7"/>
  <c r="J558" i="7"/>
  <c r="I558" i="7"/>
  <c r="H558" i="7"/>
  <c r="G558" i="7"/>
  <c r="F558" i="7"/>
  <c r="K557" i="7"/>
  <c r="P566" i="7" s="1"/>
  <c r="J557" i="7"/>
  <c r="I557" i="7"/>
  <c r="H557" i="7"/>
  <c r="G557" i="7"/>
  <c r="F557" i="7"/>
  <c r="C556" i="7"/>
  <c r="V555" i="7"/>
  <c r="T555" i="7"/>
  <c r="R555" i="7"/>
  <c r="K561" i="7" s="1"/>
  <c r="U555" i="7"/>
  <c r="S555" i="7"/>
  <c r="Q555" i="7"/>
  <c r="I561" i="7" s="1"/>
  <c r="H564" i="7" s="1"/>
  <c r="E555" i="7"/>
  <c r="D555" i="7"/>
  <c r="H552" i="7"/>
  <c r="J552" i="7"/>
  <c r="J551" i="7"/>
  <c r="I550" i="7"/>
  <c r="H550" i="7"/>
  <c r="G550" i="7"/>
  <c r="E550" i="7"/>
  <c r="J549" i="7"/>
  <c r="E549" i="7"/>
  <c r="J548" i="7"/>
  <c r="E548" i="7"/>
  <c r="K547" i="7"/>
  <c r="J547" i="7"/>
  <c r="H547" i="7"/>
  <c r="I547" i="7"/>
  <c r="F547" i="7"/>
  <c r="V547" i="7"/>
  <c r="T547" i="7"/>
  <c r="R547" i="7"/>
  <c r="U547" i="7"/>
  <c r="S547" i="7"/>
  <c r="Q547" i="7"/>
  <c r="E547" i="7"/>
  <c r="D547" i="7"/>
  <c r="B547" i="7"/>
  <c r="K546" i="7"/>
  <c r="J546" i="7"/>
  <c r="H546" i="7"/>
  <c r="I546" i="7"/>
  <c r="F546" i="7"/>
  <c r="V546" i="7"/>
  <c r="T546" i="7"/>
  <c r="R546" i="7"/>
  <c r="U546" i="7"/>
  <c r="S546" i="7"/>
  <c r="Q546" i="7"/>
  <c r="E546" i="7"/>
  <c r="D546" i="7"/>
  <c r="B546" i="7"/>
  <c r="K545" i="7"/>
  <c r="J545" i="7"/>
  <c r="I545" i="7"/>
  <c r="H545" i="7"/>
  <c r="G545" i="7"/>
  <c r="F545" i="7"/>
  <c r="K544" i="7"/>
  <c r="J544" i="7"/>
  <c r="I544" i="7"/>
  <c r="H544" i="7"/>
  <c r="G544" i="7"/>
  <c r="F544" i="7"/>
  <c r="K543" i="7"/>
  <c r="J543" i="7"/>
  <c r="I543" i="7"/>
  <c r="H543" i="7"/>
  <c r="G543" i="7"/>
  <c r="F543" i="7"/>
  <c r="K542" i="7"/>
  <c r="P553" i="7" s="1"/>
  <c r="J542" i="7"/>
  <c r="I542" i="7"/>
  <c r="H542" i="7"/>
  <c r="G542" i="7"/>
  <c r="F542" i="7"/>
  <c r="C541" i="7"/>
  <c r="V540" i="7"/>
  <c r="T540" i="7"/>
  <c r="K549" i="7" s="1"/>
  <c r="R540" i="7"/>
  <c r="K548" i="7" s="1"/>
  <c r="U540" i="7"/>
  <c r="S540" i="7"/>
  <c r="Q540" i="7"/>
  <c r="I548" i="7" s="1"/>
  <c r="E540" i="7"/>
  <c r="D540" i="7"/>
  <c r="H537" i="7"/>
  <c r="J537" i="7"/>
  <c r="I535" i="7"/>
  <c r="H535" i="7"/>
  <c r="G535" i="7"/>
  <c r="E535" i="7"/>
  <c r="J534" i="7"/>
  <c r="E534" i="7"/>
  <c r="J533" i="7"/>
  <c r="E533" i="7"/>
  <c r="K532" i="7"/>
  <c r="J532" i="7"/>
  <c r="H532" i="7"/>
  <c r="I532" i="7"/>
  <c r="F532" i="7"/>
  <c r="V532" i="7"/>
  <c r="T532" i="7"/>
  <c r="R532" i="7"/>
  <c r="U532" i="7"/>
  <c r="S532" i="7"/>
  <c r="Q532" i="7"/>
  <c r="E532" i="7"/>
  <c r="D532" i="7"/>
  <c r="B532" i="7"/>
  <c r="K531" i="7"/>
  <c r="J531" i="7"/>
  <c r="I531" i="7"/>
  <c r="H531" i="7"/>
  <c r="G531" i="7"/>
  <c r="F531" i="7"/>
  <c r="K530" i="7"/>
  <c r="J530" i="7"/>
  <c r="I530" i="7"/>
  <c r="H530" i="7"/>
  <c r="G530" i="7"/>
  <c r="F530" i="7"/>
  <c r="K529" i="7"/>
  <c r="J529" i="7"/>
  <c r="I529" i="7"/>
  <c r="O538" i="7" s="1"/>
  <c r="H529" i="7"/>
  <c r="G529" i="7"/>
  <c r="F529" i="7"/>
  <c r="C528" i="7"/>
  <c r="V527" i="7"/>
  <c r="T527" i="7"/>
  <c r="K534" i="7" s="1"/>
  <c r="R527" i="7"/>
  <c r="K533" i="7" s="1"/>
  <c r="U527" i="7"/>
  <c r="S527" i="7"/>
  <c r="I534" i="7" s="1"/>
  <c r="Q527" i="7"/>
  <c r="I533" i="7" s="1"/>
  <c r="H538" i="7" s="1"/>
  <c r="E527" i="7"/>
  <c r="D527" i="7"/>
  <c r="A526" i="7"/>
  <c r="I524" i="7"/>
  <c r="J524" i="7"/>
  <c r="I523" i="7"/>
  <c r="J523" i="7"/>
  <c r="AQ522" i="7"/>
  <c r="A522" i="7"/>
  <c r="O519" i="7"/>
  <c r="H518" i="7"/>
  <c r="H517" i="7"/>
  <c r="J518" i="7"/>
  <c r="I516" i="7"/>
  <c r="H516" i="7"/>
  <c r="G516" i="7"/>
  <c r="E516" i="7"/>
  <c r="K515" i="7"/>
  <c r="J515" i="7"/>
  <c r="I515" i="7"/>
  <c r="H515" i="7"/>
  <c r="G515" i="7"/>
  <c r="F515" i="7"/>
  <c r="K514" i="7"/>
  <c r="J514" i="7"/>
  <c r="I514" i="7"/>
  <c r="H514" i="7"/>
  <c r="G514" i="7"/>
  <c r="F514" i="7"/>
  <c r="K513" i="7"/>
  <c r="J513" i="7"/>
  <c r="I513" i="7"/>
  <c r="H513" i="7"/>
  <c r="G513" i="7"/>
  <c r="F513" i="7"/>
  <c r="K512" i="7"/>
  <c r="P519" i="7" s="1"/>
  <c r="J512" i="7"/>
  <c r="I512" i="7"/>
  <c r="H519" i="7" s="1"/>
  <c r="H512" i="7"/>
  <c r="G512" i="7"/>
  <c r="F512" i="7"/>
  <c r="C511" i="7"/>
  <c r="V510" i="7"/>
  <c r="T510" i="7"/>
  <c r="R510" i="7"/>
  <c r="U510" i="7"/>
  <c r="S510" i="7"/>
  <c r="Q510" i="7"/>
  <c r="E510" i="7"/>
  <c r="D510" i="7"/>
  <c r="H507" i="7"/>
  <c r="H506" i="7"/>
  <c r="J507" i="7"/>
  <c r="I505" i="7"/>
  <c r="H505" i="7"/>
  <c r="G505" i="7"/>
  <c r="E505" i="7"/>
  <c r="J504" i="7"/>
  <c r="E504" i="7"/>
  <c r="J503" i="7"/>
  <c r="E503" i="7"/>
  <c r="K502" i="7"/>
  <c r="J502" i="7"/>
  <c r="H502" i="7"/>
  <c r="I502" i="7"/>
  <c r="F502" i="7"/>
  <c r="V502" i="7"/>
  <c r="T502" i="7"/>
  <c r="R502" i="7"/>
  <c r="U502" i="7"/>
  <c r="S502" i="7"/>
  <c r="Q502" i="7"/>
  <c r="I503" i="7" s="1"/>
  <c r="E502" i="7"/>
  <c r="D502" i="7"/>
  <c r="B502" i="7"/>
  <c r="K501" i="7"/>
  <c r="J501" i="7"/>
  <c r="I501" i="7"/>
  <c r="H501" i="7"/>
  <c r="G501" i="7"/>
  <c r="F501" i="7"/>
  <c r="K500" i="7"/>
  <c r="J500" i="7"/>
  <c r="I500" i="7"/>
  <c r="H500" i="7"/>
  <c r="G500" i="7"/>
  <c r="F500" i="7"/>
  <c r="K499" i="7"/>
  <c r="J499" i="7"/>
  <c r="I499" i="7"/>
  <c r="H499" i="7"/>
  <c r="G499" i="7"/>
  <c r="F499" i="7"/>
  <c r="K498" i="7"/>
  <c r="J498" i="7"/>
  <c r="I498" i="7"/>
  <c r="H498" i="7"/>
  <c r="G498" i="7"/>
  <c r="F498" i="7"/>
  <c r="C497" i="7"/>
  <c r="V496" i="7"/>
  <c r="T496" i="7"/>
  <c r="K504" i="7" s="1"/>
  <c r="R496" i="7"/>
  <c r="U496" i="7"/>
  <c r="S496" i="7"/>
  <c r="I504" i="7" s="1"/>
  <c r="Q496" i="7"/>
  <c r="E496" i="7"/>
  <c r="D496" i="7"/>
  <c r="H493" i="7"/>
  <c r="J493" i="7"/>
  <c r="I491" i="7"/>
  <c r="H491" i="7"/>
  <c r="G491" i="7"/>
  <c r="E491" i="7"/>
  <c r="J490" i="7"/>
  <c r="E490" i="7"/>
  <c r="K489" i="7"/>
  <c r="P494" i="7" s="1"/>
  <c r="J489" i="7"/>
  <c r="E489" i="7"/>
  <c r="K488" i="7"/>
  <c r="J488" i="7"/>
  <c r="H488" i="7"/>
  <c r="I488" i="7"/>
  <c r="F488" i="7"/>
  <c r="V488" i="7"/>
  <c r="T488" i="7"/>
  <c r="R488" i="7"/>
  <c r="U488" i="7"/>
  <c r="S488" i="7"/>
  <c r="Q488" i="7"/>
  <c r="E488" i="7"/>
  <c r="D488" i="7"/>
  <c r="B488" i="7"/>
  <c r="K487" i="7"/>
  <c r="J487" i="7"/>
  <c r="H487" i="7"/>
  <c r="I487" i="7"/>
  <c r="F487" i="7"/>
  <c r="V487" i="7"/>
  <c r="T487" i="7"/>
  <c r="R487" i="7"/>
  <c r="U487" i="7"/>
  <c r="S487" i="7"/>
  <c r="Q487" i="7"/>
  <c r="E487" i="7"/>
  <c r="D487" i="7"/>
  <c r="B487" i="7"/>
  <c r="K486" i="7"/>
  <c r="J486" i="7"/>
  <c r="I486" i="7"/>
  <c r="H486" i="7"/>
  <c r="G486" i="7"/>
  <c r="F486" i="7"/>
  <c r="K485" i="7"/>
  <c r="J485" i="7"/>
  <c r="I485" i="7"/>
  <c r="H485" i="7"/>
  <c r="G485" i="7"/>
  <c r="F485" i="7"/>
  <c r="K484" i="7"/>
  <c r="J494" i="7" s="1"/>
  <c r="J484" i="7"/>
  <c r="I484" i="7"/>
  <c r="H484" i="7"/>
  <c r="G484" i="7"/>
  <c r="F484" i="7"/>
  <c r="C483" i="7"/>
  <c r="V482" i="7"/>
  <c r="T482" i="7"/>
  <c r="K490" i="7" s="1"/>
  <c r="R482" i="7"/>
  <c r="U482" i="7"/>
  <c r="S482" i="7"/>
  <c r="I490" i="7" s="1"/>
  <c r="Q482" i="7"/>
  <c r="I489" i="7" s="1"/>
  <c r="E482" i="7"/>
  <c r="D482" i="7"/>
  <c r="H479" i="7"/>
  <c r="J479" i="7"/>
  <c r="I477" i="7"/>
  <c r="H477" i="7"/>
  <c r="G477" i="7"/>
  <c r="E477" i="7"/>
  <c r="J476" i="7"/>
  <c r="E476" i="7"/>
  <c r="J475" i="7"/>
  <c r="E475" i="7"/>
  <c r="K474" i="7"/>
  <c r="J474" i="7"/>
  <c r="H474" i="7"/>
  <c r="I474" i="7"/>
  <c r="F474" i="7"/>
  <c r="V474" i="7"/>
  <c r="T474" i="7"/>
  <c r="R474" i="7"/>
  <c r="U474" i="7"/>
  <c r="S474" i="7"/>
  <c r="Q474" i="7"/>
  <c r="E474" i="7"/>
  <c r="D474" i="7"/>
  <c r="B474" i="7"/>
  <c r="K473" i="7"/>
  <c r="J473" i="7"/>
  <c r="H473" i="7"/>
  <c r="I473" i="7"/>
  <c r="F473" i="7"/>
  <c r="V473" i="7"/>
  <c r="T473" i="7"/>
  <c r="R473" i="7"/>
  <c r="U473" i="7"/>
  <c r="S473" i="7"/>
  <c r="Q473" i="7"/>
  <c r="E473" i="7"/>
  <c r="D473" i="7"/>
  <c r="B473" i="7"/>
  <c r="K472" i="7"/>
  <c r="J472" i="7"/>
  <c r="H472" i="7"/>
  <c r="I472" i="7"/>
  <c r="F472" i="7"/>
  <c r="V472" i="7"/>
  <c r="T472" i="7"/>
  <c r="R472" i="7"/>
  <c r="U472" i="7"/>
  <c r="S472" i="7"/>
  <c r="Q472" i="7"/>
  <c r="E472" i="7"/>
  <c r="D472" i="7"/>
  <c r="B472" i="7"/>
  <c r="K471" i="7"/>
  <c r="J471" i="7"/>
  <c r="I471" i="7"/>
  <c r="H471" i="7"/>
  <c r="G471" i="7"/>
  <c r="F471" i="7"/>
  <c r="K470" i="7"/>
  <c r="J470" i="7"/>
  <c r="I470" i="7"/>
  <c r="H470" i="7"/>
  <c r="G470" i="7"/>
  <c r="F470" i="7"/>
  <c r="K469" i="7"/>
  <c r="J469" i="7"/>
  <c r="I469" i="7"/>
  <c r="H469" i="7"/>
  <c r="G469" i="7"/>
  <c r="F469" i="7"/>
  <c r="K468" i="7"/>
  <c r="J468" i="7"/>
  <c r="I468" i="7"/>
  <c r="H468" i="7"/>
  <c r="G468" i="7"/>
  <c r="F468" i="7"/>
  <c r="C467" i="7"/>
  <c r="V466" i="7"/>
  <c r="T466" i="7"/>
  <c r="K476" i="7" s="1"/>
  <c r="R466" i="7"/>
  <c r="K475" i="7" s="1"/>
  <c r="J480" i="7" s="1"/>
  <c r="U466" i="7"/>
  <c r="S466" i="7"/>
  <c r="Q466" i="7"/>
  <c r="I475" i="7" s="1"/>
  <c r="E466" i="7"/>
  <c r="D466" i="7"/>
  <c r="A465" i="7"/>
  <c r="I463" i="7"/>
  <c r="J463" i="7"/>
  <c r="I462" i="7"/>
  <c r="J462" i="7"/>
  <c r="AQ461" i="7"/>
  <c r="A461" i="7"/>
  <c r="H457" i="7"/>
  <c r="J457" i="7"/>
  <c r="I455" i="7"/>
  <c r="H455" i="7"/>
  <c r="G455" i="7"/>
  <c r="E455" i="7"/>
  <c r="J454" i="7"/>
  <c r="E454" i="7"/>
  <c r="J453" i="7"/>
  <c r="E453" i="7"/>
  <c r="K452" i="7"/>
  <c r="J452" i="7"/>
  <c r="H452" i="7"/>
  <c r="I452" i="7"/>
  <c r="F452" i="7"/>
  <c r="V452" i="7"/>
  <c r="T452" i="7"/>
  <c r="R452" i="7"/>
  <c r="U452" i="7"/>
  <c r="S452" i="7"/>
  <c r="Q452" i="7"/>
  <c r="E452" i="7"/>
  <c r="D452" i="7"/>
  <c r="B452" i="7"/>
  <c r="K451" i="7"/>
  <c r="J451" i="7"/>
  <c r="H451" i="7"/>
  <c r="I451" i="7"/>
  <c r="F451" i="7"/>
  <c r="V451" i="7"/>
  <c r="T451" i="7"/>
  <c r="R451" i="7"/>
  <c r="U451" i="7"/>
  <c r="S451" i="7"/>
  <c r="Q451" i="7"/>
  <c r="E451" i="7"/>
  <c r="D451" i="7"/>
  <c r="B451" i="7"/>
  <c r="K450" i="7"/>
  <c r="J450" i="7"/>
  <c r="H450" i="7"/>
  <c r="I450" i="7"/>
  <c r="F450" i="7"/>
  <c r="V450" i="7"/>
  <c r="T450" i="7"/>
  <c r="R450" i="7"/>
  <c r="U450" i="7"/>
  <c r="S450" i="7"/>
  <c r="Q450" i="7"/>
  <c r="E450" i="7"/>
  <c r="D450" i="7"/>
  <c r="B450" i="7"/>
  <c r="K449" i="7"/>
  <c r="J449" i="7"/>
  <c r="H449" i="7"/>
  <c r="I449" i="7"/>
  <c r="F449" i="7"/>
  <c r="V449" i="7"/>
  <c r="T449" i="7"/>
  <c r="R449" i="7"/>
  <c r="U449" i="7"/>
  <c r="S449" i="7"/>
  <c r="Q449" i="7"/>
  <c r="E449" i="7"/>
  <c r="D449" i="7"/>
  <c r="B449" i="7"/>
  <c r="K448" i="7"/>
  <c r="J448" i="7"/>
  <c r="I448" i="7"/>
  <c r="H448" i="7"/>
  <c r="G448" i="7"/>
  <c r="F448" i="7"/>
  <c r="K447" i="7"/>
  <c r="J447" i="7"/>
  <c r="I447" i="7"/>
  <c r="H447" i="7"/>
  <c r="G447" i="7"/>
  <c r="F447" i="7"/>
  <c r="C446" i="7"/>
  <c r="V445" i="7"/>
  <c r="T445" i="7"/>
  <c r="K454" i="7" s="1"/>
  <c r="R445" i="7"/>
  <c r="U445" i="7"/>
  <c r="S445" i="7"/>
  <c r="I454" i="7" s="1"/>
  <c r="Q445" i="7"/>
  <c r="I453" i="7" s="1"/>
  <c r="E445" i="7"/>
  <c r="D445" i="7"/>
  <c r="H442" i="7"/>
  <c r="J442" i="7"/>
  <c r="I440" i="7"/>
  <c r="H440" i="7"/>
  <c r="G440" i="7"/>
  <c r="E440" i="7"/>
  <c r="J439" i="7"/>
  <c r="E439" i="7"/>
  <c r="J438" i="7"/>
  <c r="E438" i="7"/>
  <c r="K437" i="7"/>
  <c r="J437" i="7"/>
  <c r="H437" i="7"/>
  <c r="I437" i="7"/>
  <c r="F437" i="7"/>
  <c r="V437" i="7"/>
  <c r="T437" i="7"/>
  <c r="R437" i="7"/>
  <c r="K438" i="7" s="1"/>
  <c r="U437" i="7"/>
  <c r="S437" i="7"/>
  <c r="Q437" i="7"/>
  <c r="E437" i="7"/>
  <c r="D437" i="7"/>
  <c r="B437" i="7"/>
  <c r="K436" i="7"/>
  <c r="J436" i="7"/>
  <c r="I436" i="7"/>
  <c r="H436" i="7"/>
  <c r="G436" i="7"/>
  <c r="F436" i="7"/>
  <c r="K435" i="7"/>
  <c r="J435" i="7"/>
  <c r="I435" i="7"/>
  <c r="H435" i="7"/>
  <c r="G435" i="7"/>
  <c r="F435" i="7"/>
  <c r="K434" i="7"/>
  <c r="J434" i="7"/>
  <c r="I434" i="7"/>
  <c r="H434" i="7"/>
  <c r="G434" i="7"/>
  <c r="F434" i="7"/>
  <c r="K433" i="7"/>
  <c r="J433" i="7"/>
  <c r="I433" i="7"/>
  <c r="O443" i="7" s="1"/>
  <c r="H433" i="7"/>
  <c r="G433" i="7"/>
  <c r="F433" i="7"/>
  <c r="V432" i="7"/>
  <c r="T432" i="7"/>
  <c r="K439" i="7" s="1"/>
  <c r="R432" i="7"/>
  <c r="U432" i="7"/>
  <c r="S432" i="7"/>
  <c r="I439" i="7" s="1"/>
  <c r="Q432" i="7"/>
  <c r="I438" i="7" s="1"/>
  <c r="H441" i="7" s="1"/>
  <c r="E432" i="7"/>
  <c r="D432" i="7"/>
  <c r="A431" i="7"/>
  <c r="I429" i="7"/>
  <c r="J429" i="7"/>
  <c r="I428" i="7"/>
  <c r="J428" i="7"/>
  <c r="AQ427" i="7"/>
  <c r="A427" i="7"/>
  <c r="H423" i="7"/>
  <c r="J423" i="7"/>
  <c r="I421" i="7"/>
  <c r="H421" i="7"/>
  <c r="G421" i="7"/>
  <c r="E421" i="7"/>
  <c r="J420" i="7"/>
  <c r="E420" i="7"/>
  <c r="J419" i="7"/>
  <c r="E419" i="7"/>
  <c r="K418" i="7"/>
  <c r="J418" i="7"/>
  <c r="H418" i="7"/>
  <c r="I418" i="7"/>
  <c r="F418" i="7"/>
  <c r="V418" i="7"/>
  <c r="T418" i="7"/>
  <c r="R418" i="7"/>
  <c r="U418" i="7"/>
  <c r="S418" i="7"/>
  <c r="Q418" i="7"/>
  <c r="E418" i="7"/>
  <c r="D418" i="7"/>
  <c r="B418" i="7"/>
  <c r="K417" i="7"/>
  <c r="J417" i="7"/>
  <c r="H417" i="7"/>
  <c r="I417" i="7"/>
  <c r="F417" i="7"/>
  <c r="V417" i="7"/>
  <c r="T417" i="7"/>
  <c r="R417" i="7"/>
  <c r="U417" i="7"/>
  <c r="S417" i="7"/>
  <c r="Q417" i="7"/>
  <c r="E417" i="7"/>
  <c r="D417" i="7"/>
  <c r="B417" i="7"/>
  <c r="K416" i="7"/>
  <c r="J416" i="7"/>
  <c r="H416" i="7"/>
  <c r="I416" i="7"/>
  <c r="F416" i="7"/>
  <c r="V416" i="7"/>
  <c r="T416" i="7"/>
  <c r="R416" i="7"/>
  <c r="U416" i="7"/>
  <c r="S416" i="7"/>
  <c r="Q416" i="7"/>
  <c r="E416" i="7"/>
  <c r="D416" i="7"/>
  <c r="B416" i="7"/>
  <c r="K415" i="7"/>
  <c r="J415" i="7"/>
  <c r="H415" i="7"/>
  <c r="I415" i="7"/>
  <c r="F415" i="7"/>
  <c r="V415" i="7"/>
  <c r="T415" i="7"/>
  <c r="R415" i="7"/>
  <c r="U415" i="7"/>
  <c r="S415" i="7"/>
  <c r="Q415" i="7"/>
  <c r="E415" i="7"/>
  <c r="D415" i="7"/>
  <c r="B415" i="7"/>
  <c r="K414" i="7"/>
  <c r="J414" i="7"/>
  <c r="I414" i="7"/>
  <c r="H414" i="7"/>
  <c r="G414" i="7"/>
  <c r="F414" i="7"/>
  <c r="K413" i="7"/>
  <c r="J413" i="7"/>
  <c r="I413" i="7"/>
  <c r="H413" i="7"/>
  <c r="G413" i="7"/>
  <c r="F413" i="7"/>
  <c r="K412" i="7"/>
  <c r="J412" i="7"/>
  <c r="I412" i="7"/>
  <c r="H412" i="7"/>
  <c r="G412" i="7"/>
  <c r="F412" i="7"/>
  <c r="K411" i="7"/>
  <c r="J411" i="7"/>
  <c r="I411" i="7"/>
  <c r="H411" i="7"/>
  <c r="G411" i="7"/>
  <c r="F411" i="7"/>
  <c r="C410" i="7"/>
  <c r="V409" i="7"/>
  <c r="T409" i="7"/>
  <c r="K420" i="7" s="1"/>
  <c r="R409" i="7"/>
  <c r="K419" i="7" s="1"/>
  <c r="J424" i="7" s="1"/>
  <c r="U409" i="7"/>
  <c r="S409" i="7"/>
  <c r="I420" i="7" s="1"/>
  <c r="Q409" i="7"/>
  <c r="I419" i="7" s="1"/>
  <c r="E409" i="7"/>
  <c r="D409" i="7"/>
  <c r="H406" i="7"/>
  <c r="P407" i="7"/>
  <c r="J406" i="7"/>
  <c r="I404" i="7"/>
  <c r="H404" i="7"/>
  <c r="G404" i="7"/>
  <c r="E404" i="7"/>
  <c r="J403" i="7"/>
  <c r="E403" i="7"/>
  <c r="K402" i="7"/>
  <c r="J402" i="7"/>
  <c r="E402" i="7"/>
  <c r="K401" i="7"/>
  <c r="J401" i="7"/>
  <c r="H401" i="7"/>
  <c r="I401" i="7"/>
  <c r="F401" i="7"/>
  <c r="V401" i="7"/>
  <c r="T401" i="7"/>
  <c r="R401" i="7"/>
  <c r="U401" i="7"/>
  <c r="S401" i="7"/>
  <c r="Q401" i="7"/>
  <c r="I402" i="7" s="1"/>
  <c r="E401" i="7"/>
  <c r="D401" i="7"/>
  <c r="B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I399" i="7"/>
  <c r="H399" i="7"/>
  <c r="G399" i="7"/>
  <c r="F399" i="7"/>
  <c r="K398" i="7"/>
  <c r="J407" i="7" s="1"/>
  <c r="J398" i="7"/>
  <c r="I398" i="7"/>
  <c r="O407" i="7" s="1"/>
  <c r="H398" i="7"/>
  <c r="G398" i="7"/>
  <c r="F398" i="7"/>
  <c r="V397" i="7"/>
  <c r="T397" i="7"/>
  <c r="K403" i="7" s="1"/>
  <c r="R397" i="7"/>
  <c r="U397" i="7"/>
  <c r="S397" i="7"/>
  <c r="I403" i="7" s="1"/>
  <c r="Q397" i="7"/>
  <c r="E397" i="7"/>
  <c r="D397" i="7"/>
  <c r="A396" i="7"/>
  <c r="I394" i="7"/>
  <c r="J394" i="7"/>
  <c r="I393" i="7"/>
  <c r="J393" i="7"/>
  <c r="AQ392" i="7"/>
  <c r="A392" i="7"/>
  <c r="H388" i="7"/>
  <c r="J388" i="7"/>
  <c r="I386" i="7"/>
  <c r="H386" i="7"/>
  <c r="G386" i="7"/>
  <c r="E386" i="7"/>
  <c r="J385" i="7"/>
  <c r="E385" i="7"/>
  <c r="J384" i="7"/>
  <c r="E384" i="7"/>
  <c r="K383" i="7"/>
  <c r="J383" i="7"/>
  <c r="H383" i="7"/>
  <c r="I383" i="7"/>
  <c r="F383" i="7"/>
  <c r="V383" i="7"/>
  <c r="T383" i="7"/>
  <c r="R383" i="7"/>
  <c r="U383" i="7"/>
  <c r="S383" i="7"/>
  <c r="Q383" i="7"/>
  <c r="E383" i="7"/>
  <c r="D383" i="7"/>
  <c r="B383" i="7"/>
  <c r="K382" i="7"/>
  <c r="J382" i="7"/>
  <c r="H382" i="7"/>
  <c r="I382" i="7"/>
  <c r="F382" i="7"/>
  <c r="V382" i="7"/>
  <c r="T382" i="7"/>
  <c r="R382" i="7"/>
  <c r="U382" i="7"/>
  <c r="S382" i="7"/>
  <c r="Q382" i="7"/>
  <c r="E382" i="7"/>
  <c r="D382" i="7"/>
  <c r="B382" i="7"/>
  <c r="K381" i="7"/>
  <c r="J381" i="7"/>
  <c r="H381" i="7"/>
  <c r="I381" i="7"/>
  <c r="F381" i="7"/>
  <c r="V381" i="7"/>
  <c r="T381" i="7"/>
  <c r="R381" i="7"/>
  <c r="U381" i="7"/>
  <c r="S381" i="7"/>
  <c r="Q381" i="7"/>
  <c r="E381" i="7"/>
  <c r="D381" i="7"/>
  <c r="B381" i="7"/>
  <c r="K380" i="7"/>
  <c r="J380" i="7"/>
  <c r="H380" i="7"/>
  <c r="I380" i="7"/>
  <c r="F380" i="7"/>
  <c r="V380" i="7"/>
  <c r="T380" i="7"/>
  <c r="R380" i="7"/>
  <c r="U380" i="7"/>
  <c r="S380" i="7"/>
  <c r="Q380" i="7"/>
  <c r="E380" i="7"/>
  <c r="D380" i="7"/>
  <c r="B380" i="7"/>
  <c r="K379" i="7"/>
  <c r="J379" i="7"/>
  <c r="I379" i="7"/>
  <c r="H379" i="7"/>
  <c r="G379" i="7"/>
  <c r="F379" i="7"/>
  <c r="K378" i="7"/>
  <c r="J378" i="7"/>
  <c r="I378" i="7"/>
  <c r="H378" i="7"/>
  <c r="G378" i="7"/>
  <c r="F378" i="7"/>
  <c r="K377" i="7"/>
  <c r="P389" i="7" s="1"/>
  <c r="J392" i="7" s="1"/>
  <c r="J377" i="7"/>
  <c r="I377" i="7"/>
  <c r="H377" i="7"/>
  <c r="G377" i="7"/>
  <c r="F377" i="7"/>
  <c r="C376" i="7"/>
  <c r="V375" i="7"/>
  <c r="T375" i="7"/>
  <c r="K385" i="7" s="1"/>
  <c r="R375" i="7"/>
  <c r="K384" i="7" s="1"/>
  <c r="U375" i="7"/>
  <c r="S375" i="7"/>
  <c r="I385" i="7" s="1"/>
  <c r="Q375" i="7"/>
  <c r="I384" i="7" s="1"/>
  <c r="E375" i="7"/>
  <c r="D375" i="7"/>
  <c r="A374" i="7"/>
  <c r="I372" i="7"/>
  <c r="J372" i="7"/>
  <c r="I371" i="7"/>
  <c r="J371" i="7"/>
  <c r="AQ370" i="7"/>
  <c r="A370" i="7"/>
  <c r="H366" i="7"/>
  <c r="J366" i="7"/>
  <c r="J365" i="7"/>
  <c r="I364" i="7"/>
  <c r="H364" i="7"/>
  <c r="G364" i="7"/>
  <c r="E364" i="7"/>
  <c r="J363" i="7"/>
  <c r="E363" i="7"/>
  <c r="J362" i="7"/>
  <c r="E362" i="7"/>
  <c r="K361" i="7"/>
  <c r="J361" i="7"/>
  <c r="H361" i="7"/>
  <c r="I361" i="7"/>
  <c r="F361" i="7"/>
  <c r="V361" i="7"/>
  <c r="T361" i="7"/>
  <c r="R361" i="7"/>
  <c r="U361" i="7"/>
  <c r="S361" i="7"/>
  <c r="Q361" i="7"/>
  <c r="E361" i="7"/>
  <c r="D361" i="7"/>
  <c r="B361" i="7"/>
  <c r="K360" i="7"/>
  <c r="J360" i="7"/>
  <c r="I360" i="7"/>
  <c r="H360" i="7"/>
  <c r="G360" i="7"/>
  <c r="F360" i="7"/>
  <c r="K359" i="7"/>
  <c r="J359" i="7"/>
  <c r="I359" i="7"/>
  <c r="H359" i="7"/>
  <c r="G359" i="7"/>
  <c r="F359" i="7"/>
  <c r="K358" i="7"/>
  <c r="J358" i="7"/>
  <c r="I358" i="7"/>
  <c r="H358" i="7"/>
  <c r="G358" i="7"/>
  <c r="F358" i="7"/>
  <c r="K357" i="7"/>
  <c r="P367" i="7" s="1"/>
  <c r="J357" i="7"/>
  <c r="I357" i="7"/>
  <c r="O367" i="7" s="1"/>
  <c r="H357" i="7"/>
  <c r="G357" i="7"/>
  <c r="F357" i="7"/>
  <c r="C356" i="7"/>
  <c r="V355" i="7"/>
  <c r="T355" i="7"/>
  <c r="K363" i="7" s="1"/>
  <c r="R355" i="7"/>
  <c r="K362" i="7" s="1"/>
  <c r="U355" i="7"/>
  <c r="S355" i="7"/>
  <c r="I363" i="7" s="1"/>
  <c r="Q355" i="7"/>
  <c r="I362" i="7" s="1"/>
  <c r="E355" i="7"/>
  <c r="D355" i="7"/>
  <c r="O353" i="7"/>
  <c r="H352" i="7"/>
  <c r="H351" i="7"/>
  <c r="J352" i="7"/>
  <c r="I350" i="7"/>
  <c r="H350" i="7"/>
  <c r="G350" i="7"/>
  <c r="E350" i="7"/>
  <c r="K349" i="7"/>
  <c r="J349" i="7"/>
  <c r="I349" i="7"/>
  <c r="H349" i="7"/>
  <c r="G349" i="7"/>
  <c r="F349" i="7"/>
  <c r="K348" i="7"/>
  <c r="J348" i="7"/>
  <c r="I348" i="7"/>
  <c r="H348" i="7"/>
  <c r="G348" i="7"/>
  <c r="F348" i="7"/>
  <c r="K347" i="7"/>
  <c r="J347" i="7"/>
  <c r="I347" i="7"/>
  <c r="H347" i="7"/>
  <c r="G347" i="7"/>
  <c r="F347" i="7"/>
  <c r="K346" i="7"/>
  <c r="J346" i="7"/>
  <c r="I346" i="7"/>
  <c r="H353" i="7" s="1"/>
  <c r="H346" i="7"/>
  <c r="G346" i="7"/>
  <c r="F346" i="7"/>
  <c r="C345" i="7"/>
  <c r="V344" i="7"/>
  <c r="T344" i="7"/>
  <c r="R344" i="7"/>
  <c r="U344" i="7"/>
  <c r="S344" i="7"/>
  <c r="Q344" i="7"/>
  <c r="E344" i="7"/>
  <c r="D344" i="7"/>
  <c r="H341" i="7"/>
  <c r="J341" i="7"/>
  <c r="I339" i="7"/>
  <c r="H339" i="7"/>
  <c r="G339" i="7"/>
  <c r="E339" i="7"/>
  <c r="J338" i="7"/>
  <c r="E338" i="7"/>
  <c r="J337" i="7"/>
  <c r="E337" i="7"/>
  <c r="K336" i="7"/>
  <c r="J336" i="7"/>
  <c r="H336" i="7"/>
  <c r="I336" i="7"/>
  <c r="F336" i="7"/>
  <c r="V336" i="7"/>
  <c r="T336" i="7"/>
  <c r="R336" i="7"/>
  <c r="U336" i="7"/>
  <c r="S336" i="7"/>
  <c r="Q336" i="7"/>
  <c r="I337" i="7" s="1"/>
  <c r="H340" i="7" s="1"/>
  <c r="E336" i="7"/>
  <c r="D336" i="7"/>
  <c r="B336" i="7"/>
  <c r="K335" i="7"/>
  <c r="J335" i="7"/>
  <c r="I335" i="7"/>
  <c r="H335" i="7"/>
  <c r="G335" i="7"/>
  <c r="F335" i="7"/>
  <c r="K334" i="7"/>
  <c r="J334" i="7"/>
  <c r="I334" i="7"/>
  <c r="H334" i="7"/>
  <c r="G334" i="7"/>
  <c r="F334" i="7"/>
  <c r="K333" i="7"/>
  <c r="J333" i="7"/>
  <c r="I333" i="7"/>
  <c r="H333" i="7"/>
  <c r="G333" i="7"/>
  <c r="F333" i="7"/>
  <c r="K332" i="7"/>
  <c r="J332" i="7"/>
  <c r="I332" i="7"/>
  <c r="H332" i="7"/>
  <c r="G332" i="7"/>
  <c r="F332" i="7"/>
  <c r="C331" i="7"/>
  <c r="V330" i="7"/>
  <c r="T330" i="7"/>
  <c r="K338" i="7" s="1"/>
  <c r="R330" i="7"/>
  <c r="U330" i="7"/>
  <c r="S330" i="7"/>
  <c r="I338" i="7" s="1"/>
  <c r="Q330" i="7"/>
  <c r="E330" i="7"/>
  <c r="D330" i="7"/>
  <c r="H327" i="7"/>
  <c r="J327" i="7"/>
  <c r="I325" i="7"/>
  <c r="H325" i="7"/>
  <c r="G325" i="7"/>
  <c r="E325" i="7"/>
  <c r="J324" i="7"/>
  <c r="E324" i="7"/>
  <c r="J323" i="7"/>
  <c r="E323" i="7"/>
  <c r="K322" i="7"/>
  <c r="J322" i="7"/>
  <c r="H322" i="7"/>
  <c r="I322" i="7"/>
  <c r="F322" i="7"/>
  <c r="V322" i="7"/>
  <c r="T322" i="7"/>
  <c r="R322" i="7"/>
  <c r="U322" i="7"/>
  <c r="S322" i="7"/>
  <c r="Q322" i="7"/>
  <c r="E322" i="7"/>
  <c r="D322" i="7"/>
  <c r="B322" i="7"/>
  <c r="K321" i="7"/>
  <c r="J321" i="7"/>
  <c r="I321" i="7"/>
  <c r="H321" i="7"/>
  <c r="G321" i="7"/>
  <c r="F321" i="7"/>
  <c r="K320" i="7"/>
  <c r="J320" i="7"/>
  <c r="I320" i="7"/>
  <c r="H320" i="7"/>
  <c r="G320" i="7"/>
  <c r="F320" i="7"/>
  <c r="K319" i="7"/>
  <c r="P328" i="7" s="1"/>
  <c r="J319" i="7"/>
  <c r="I319" i="7"/>
  <c r="H319" i="7"/>
  <c r="G319" i="7"/>
  <c r="F319" i="7"/>
  <c r="C318" i="7"/>
  <c r="V317" i="7"/>
  <c r="T317" i="7"/>
  <c r="K324" i="7" s="1"/>
  <c r="R317" i="7"/>
  <c r="K323" i="7" s="1"/>
  <c r="U317" i="7"/>
  <c r="S317" i="7"/>
  <c r="I324" i="7" s="1"/>
  <c r="Q317" i="7"/>
  <c r="I323" i="7" s="1"/>
  <c r="H326" i="7" s="1"/>
  <c r="E317" i="7"/>
  <c r="D317" i="7"/>
  <c r="H314" i="7"/>
  <c r="J314" i="7"/>
  <c r="I312" i="7"/>
  <c r="H312" i="7"/>
  <c r="G312" i="7"/>
  <c r="E312" i="7"/>
  <c r="J311" i="7"/>
  <c r="E311" i="7"/>
  <c r="J310" i="7"/>
  <c r="E310" i="7"/>
  <c r="K309" i="7"/>
  <c r="J309" i="7"/>
  <c r="H309" i="7"/>
  <c r="I309" i="7"/>
  <c r="F309" i="7"/>
  <c r="V309" i="7"/>
  <c r="T309" i="7"/>
  <c r="R309" i="7"/>
  <c r="U309" i="7"/>
  <c r="S309" i="7"/>
  <c r="Q309" i="7"/>
  <c r="E309" i="7"/>
  <c r="D309" i="7"/>
  <c r="B309" i="7"/>
  <c r="K308" i="7"/>
  <c r="J308" i="7"/>
  <c r="H308" i="7"/>
  <c r="I308" i="7"/>
  <c r="F308" i="7"/>
  <c r="V308" i="7"/>
  <c r="T308" i="7"/>
  <c r="R308" i="7"/>
  <c r="U308" i="7"/>
  <c r="S308" i="7"/>
  <c r="Q308" i="7"/>
  <c r="E308" i="7"/>
  <c r="D308" i="7"/>
  <c r="B308" i="7"/>
  <c r="K307" i="7"/>
  <c r="J307" i="7"/>
  <c r="H307" i="7"/>
  <c r="I307" i="7"/>
  <c r="F307" i="7"/>
  <c r="V307" i="7"/>
  <c r="T307" i="7"/>
  <c r="R307" i="7"/>
  <c r="U307" i="7"/>
  <c r="S307" i="7"/>
  <c r="Q307" i="7"/>
  <c r="E307" i="7"/>
  <c r="D307" i="7"/>
  <c r="B307" i="7"/>
  <c r="K306" i="7"/>
  <c r="J306" i="7"/>
  <c r="I306" i="7"/>
  <c r="H306" i="7"/>
  <c r="G306" i="7"/>
  <c r="F306" i="7"/>
  <c r="K305" i="7"/>
  <c r="J305" i="7"/>
  <c r="I305" i="7"/>
  <c r="H305" i="7"/>
  <c r="G305" i="7"/>
  <c r="F305" i="7"/>
  <c r="K304" i="7"/>
  <c r="J304" i="7"/>
  <c r="I304" i="7"/>
  <c r="H304" i="7"/>
  <c r="G304" i="7"/>
  <c r="F304" i="7"/>
  <c r="K303" i="7"/>
  <c r="J303" i="7"/>
  <c r="I303" i="7"/>
  <c r="H303" i="7"/>
  <c r="G303" i="7"/>
  <c r="F303" i="7"/>
  <c r="C302" i="7"/>
  <c r="V301" i="7"/>
  <c r="T301" i="7"/>
  <c r="K311" i="7" s="1"/>
  <c r="R301" i="7"/>
  <c r="U301" i="7"/>
  <c r="S301" i="7"/>
  <c r="I311" i="7" s="1"/>
  <c r="Q301" i="7"/>
  <c r="I310" i="7" s="1"/>
  <c r="E301" i="7"/>
  <c r="D301" i="7"/>
  <c r="A300" i="7"/>
  <c r="I298" i="7"/>
  <c r="J298" i="7"/>
  <c r="I297" i="7"/>
  <c r="J297" i="7"/>
  <c r="AQ296" i="7"/>
  <c r="A296" i="7"/>
  <c r="H292" i="7"/>
  <c r="J292" i="7"/>
  <c r="I290" i="7"/>
  <c r="H290" i="7"/>
  <c r="G290" i="7"/>
  <c r="E290" i="7"/>
  <c r="J289" i="7"/>
  <c r="I289" i="7"/>
  <c r="E289" i="7"/>
  <c r="J288" i="7"/>
  <c r="I288" i="7"/>
  <c r="E288" i="7"/>
  <c r="K287" i="7"/>
  <c r="J287" i="7"/>
  <c r="I287" i="7"/>
  <c r="H287" i="7"/>
  <c r="G287" i="7"/>
  <c r="F287" i="7"/>
  <c r="K286" i="7"/>
  <c r="J286" i="7"/>
  <c r="I286" i="7"/>
  <c r="H286" i="7"/>
  <c r="G286" i="7"/>
  <c r="F286" i="7"/>
  <c r="K285" i="7"/>
  <c r="J285" i="7"/>
  <c r="I285" i="7"/>
  <c r="H285" i="7"/>
  <c r="G285" i="7"/>
  <c r="F285" i="7"/>
  <c r="K284" i="7"/>
  <c r="J284" i="7"/>
  <c r="I284" i="7"/>
  <c r="O293" i="7" s="1"/>
  <c r="H284" i="7"/>
  <c r="G284" i="7"/>
  <c r="F284" i="7"/>
  <c r="V283" i="7"/>
  <c r="T283" i="7"/>
  <c r="K289" i="7" s="1"/>
  <c r="R283" i="7"/>
  <c r="K288" i="7" s="1"/>
  <c r="U283" i="7"/>
  <c r="S283" i="7"/>
  <c r="Q283" i="7"/>
  <c r="E283" i="7"/>
  <c r="D283" i="7"/>
  <c r="H280" i="7"/>
  <c r="J280" i="7"/>
  <c r="J279" i="7"/>
  <c r="I278" i="7"/>
  <c r="H278" i="7"/>
  <c r="G278" i="7"/>
  <c r="E278" i="7"/>
  <c r="J277" i="7"/>
  <c r="E277" i="7"/>
  <c r="J276" i="7"/>
  <c r="E276" i="7"/>
  <c r="K275" i="7"/>
  <c r="J275" i="7"/>
  <c r="H275" i="7"/>
  <c r="I275" i="7"/>
  <c r="F275" i="7"/>
  <c r="V275" i="7"/>
  <c r="T275" i="7"/>
  <c r="R275" i="7"/>
  <c r="U275" i="7"/>
  <c r="S275" i="7"/>
  <c r="Q275" i="7"/>
  <c r="E275" i="7"/>
  <c r="D275" i="7"/>
  <c r="B275" i="7"/>
  <c r="K274" i="7"/>
  <c r="J274" i="7"/>
  <c r="H274" i="7"/>
  <c r="I274" i="7"/>
  <c r="F274" i="7"/>
  <c r="V274" i="7"/>
  <c r="T274" i="7"/>
  <c r="R274" i="7"/>
  <c r="U274" i="7"/>
  <c r="S274" i="7"/>
  <c r="I277" i="7" s="1"/>
  <c r="Q274" i="7"/>
  <c r="E274" i="7"/>
  <c r="D274" i="7"/>
  <c r="B274" i="7"/>
  <c r="K273" i="7"/>
  <c r="J273" i="7"/>
  <c r="H273" i="7"/>
  <c r="I273" i="7"/>
  <c r="F273" i="7"/>
  <c r="V273" i="7"/>
  <c r="T273" i="7"/>
  <c r="R273" i="7"/>
  <c r="U273" i="7"/>
  <c r="S273" i="7"/>
  <c r="Q273" i="7"/>
  <c r="E273" i="7"/>
  <c r="D273" i="7"/>
  <c r="B273" i="7"/>
  <c r="K272" i="7"/>
  <c r="J272" i="7"/>
  <c r="H272" i="7"/>
  <c r="I272" i="7"/>
  <c r="F272" i="7"/>
  <c r="V272" i="7"/>
  <c r="T272" i="7"/>
  <c r="R272" i="7"/>
  <c r="U272" i="7"/>
  <c r="S272" i="7"/>
  <c r="Q272" i="7"/>
  <c r="E272" i="7"/>
  <c r="D272" i="7"/>
  <c r="B272" i="7"/>
  <c r="K271" i="7"/>
  <c r="J271" i="7"/>
  <c r="H271" i="7"/>
  <c r="I271" i="7"/>
  <c r="F271" i="7"/>
  <c r="V271" i="7"/>
  <c r="T271" i="7"/>
  <c r="R271" i="7"/>
  <c r="U271" i="7"/>
  <c r="S271" i="7"/>
  <c r="Q271" i="7"/>
  <c r="E271" i="7"/>
  <c r="D271" i="7"/>
  <c r="B271" i="7"/>
  <c r="K270" i="7"/>
  <c r="J270" i="7"/>
  <c r="I270" i="7"/>
  <c r="H270" i="7"/>
  <c r="G270" i="7"/>
  <c r="F270" i="7"/>
  <c r="K269" i="7"/>
  <c r="J269" i="7"/>
  <c r="I269" i="7"/>
  <c r="H269" i="7"/>
  <c r="G269" i="7"/>
  <c r="F269" i="7"/>
  <c r="K268" i="7"/>
  <c r="J268" i="7"/>
  <c r="I268" i="7"/>
  <c r="H268" i="7"/>
  <c r="G268" i="7"/>
  <c r="F268" i="7"/>
  <c r="K267" i="7"/>
  <c r="P281" i="7" s="1"/>
  <c r="J267" i="7"/>
  <c r="I267" i="7"/>
  <c r="O281" i="7" s="1"/>
  <c r="H267" i="7"/>
  <c r="G267" i="7"/>
  <c r="F267" i="7"/>
  <c r="C266" i="7"/>
  <c r="V265" i="7"/>
  <c r="T265" i="7"/>
  <c r="K277" i="7" s="1"/>
  <c r="R265" i="7"/>
  <c r="K276" i="7" s="1"/>
  <c r="U265" i="7"/>
  <c r="S265" i="7"/>
  <c r="Q265" i="7"/>
  <c r="I276" i="7" s="1"/>
  <c r="E265" i="7"/>
  <c r="D265" i="7"/>
  <c r="H262" i="7"/>
  <c r="J262" i="7"/>
  <c r="I260" i="7"/>
  <c r="H260" i="7"/>
  <c r="G260" i="7"/>
  <c r="E260" i="7"/>
  <c r="J259" i="7"/>
  <c r="E259" i="7"/>
  <c r="K258" i="7"/>
  <c r="J258" i="7"/>
  <c r="E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R255" i="7"/>
  <c r="U255" i="7"/>
  <c r="S255" i="7"/>
  <c r="Q255" i="7"/>
  <c r="E255" i="7"/>
  <c r="D255" i="7"/>
  <c r="B255" i="7"/>
  <c r="K254" i="7"/>
  <c r="J254" i="7"/>
  <c r="I254" i="7"/>
  <c r="H254" i="7"/>
  <c r="G254" i="7"/>
  <c r="F254" i="7"/>
  <c r="K253" i="7"/>
  <c r="J253" i="7"/>
  <c r="I253" i="7"/>
  <c r="H253" i="7"/>
  <c r="G253" i="7"/>
  <c r="F253" i="7"/>
  <c r="K252" i="7"/>
  <c r="J252" i="7"/>
  <c r="I252" i="7"/>
  <c r="H252" i="7"/>
  <c r="G252" i="7"/>
  <c r="F252" i="7"/>
  <c r="K251" i="7"/>
  <c r="J251" i="7"/>
  <c r="I251" i="7"/>
  <c r="H251" i="7"/>
  <c r="G251" i="7"/>
  <c r="F251" i="7"/>
  <c r="C250" i="7"/>
  <c r="V249" i="7"/>
  <c r="T249" i="7"/>
  <c r="K259" i="7" s="1"/>
  <c r="R249" i="7"/>
  <c r="U249" i="7"/>
  <c r="S249" i="7"/>
  <c r="I259" i="7" s="1"/>
  <c r="Q249" i="7"/>
  <c r="I258" i="7" s="1"/>
  <c r="E249" i="7"/>
  <c r="D249" i="7"/>
  <c r="A248" i="7"/>
  <c r="I246" i="7"/>
  <c r="J246" i="7"/>
  <c r="I245" i="7"/>
  <c r="J245" i="7"/>
  <c r="AQ244" i="7"/>
  <c r="A244" i="7"/>
  <c r="H240" i="7"/>
  <c r="J240" i="7"/>
  <c r="I238" i="7"/>
  <c r="H238" i="7"/>
  <c r="G238" i="7"/>
  <c r="E238" i="7"/>
  <c r="J237" i="7"/>
  <c r="E237" i="7"/>
  <c r="J236" i="7"/>
  <c r="E236" i="7"/>
  <c r="K235" i="7"/>
  <c r="J235" i="7"/>
  <c r="H235" i="7"/>
  <c r="I235" i="7"/>
  <c r="F235" i="7"/>
  <c r="V235" i="7"/>
  <c r="T235" i="7"/>
  <c r="R235" i="7"/>
  <c r="U235" i="7"/>
  <c r="S235" i="7"/>
  <c r="Q235" i="7"/>
  <c r="E235" i="7"/>
  <c r="D235" i="7"/>
  <c r="B235" i="7"/>
  <c r="K234" i="7"/>
  <c r="J234" i="7"/>
  <c r="H234" i="7"/>
  <c r="I234" i="7"/>
  <c r="F234" i="7"/>
  <c r="V234" i="7"/>
  <c r="T234" i="7"/>
  <c r="R234" i="7"/>
  <c r="U234" i="7"/>
  <c r="S234" i="7"/>
  <c r="Q234" i="7"/>
  <c r="E234" i="7"/>
  <c r="D234" i="7"/>
  <c r="B234" i="7"/>
  <c r="K233" i="7"/>
  <c r="J233" i="7"/>
  <c r="H233" i="7"/>
  <c r="I233" i="7"/>
  <c r="F233" i="7"/>
  <c r="V233" i="7"/>
  <c r="T233" i="7"/>
  <c r="R233" i="7"/>
  <c r="U233" i="7"/>
  <c r="S233" i="7"/>
  <c r="Q233" i="7"/>
  <c r="E233" i="7"/>
  <c r="D233" i="7"/>
  <c r="B233" i="7"/>
  <c r="K232" i="7"/>
  <c r="J232" i="7"/>
  <c r="I232" i="7"/>
  <c r="H232" i="7"/>
  <c r="G232" i="7"/>
  <c r="F232" i="7"/>
  <c r="K231" i="7"/>
  <c r="J231" i="7"/>
  <c r="I231" i="7"/>
  <c r="H231" i="7"/>
  <c r="G231" i="7"/>
  <c r="F231" i="7"/>
  <c r="K230" i="7"/>
  <c r="J230" i="7"/>
  <c r="I230" i="7"/>
  <c r="H230" i="7"/>
  <c r="G230" i="7"/>
  <c r="F230" i="7"/>
  <c r="K229" i="7"/>
  <c r="J229" i="7"/>
  <c r="I229" i="7"/>
  <c r="O241" i="7" s="1"/>
  <c r="H244" i="7" s="1"/>
  <c r="H229" i="7"/>
  <c r="G229" i="7"/>
  <c r="F229" i="7"/>
  <c r="C228" i="7"/>
  <c r="V227" i="7"/>
  <c r="T227" i="7"/>
  <c r="K237" i="7" s="1"/>
  <c r="R227" i="7"/>
  <c r="K236" i="7" s="1"/>
  <c r="U227" i="7"/>
  <c r="S227" i="7"/>
  <c r="I237" i="7" s="1"/>
  <c r="Q227" i="7"/>
  <c r="I236" i="7" s="1"/>
  <c r="H239" i="7" s="1"/>
  <c r="E227" i="7"/>
  <c r="D227" i="7"/>
  <c r="A226" i="7"/>
  <c r="I224" i="7"/>
  <c r="J224" i="7"/>
  <c r="I223" i="7"/>
  <c r="J223" i="7"/>
  <c r="AQ222" i="7"/>
  <c r="A222" i="7"/>
  <c r="H218" i="7"/>
  <c r="J218" i="7"/>
  <c r="I216" i="7"/>
  <c r="H216" i="7"/>
  <c r="G216" i="7"/>
  <c r="E216" i="7"/>
  <c r="K215" i="7"/>
  <c r="J215" i="7"/>
  <c r="I215" i="7"/>
  <c r="E215" i="7"/>
  <c r="J214" i="7"/>
  <c r="E214" i="7"/>
  <c r="K213" i="7"/>
  <c r="J213" i="7"/>
  <c r="H213" i="7"/>
  <c r="I213" i="7"/>
  <c r="F213" i="7"/>
  <c r="V213" i="7"/>
  <c r="T213" i="7"/>
  <c r="R213" i="7"/>
  <c r="U213" i="7"/>
  <c r="S213" i="7"/>
  <c r="Q213" i="7"/>
  <c r="I214" i="7" s="1"/>
  <c r="E213" i="7"/>
  <c r="D213" i="7"/>
  <c r="B213" i="7"/>
  <c r="K212" i="7"/>
  <c r="J212" i="7"/>
  <c r="I212" i="7"/>
  <c r="H212" i="7"/>
  <c r="G212" i="7"/>
  <c r="F212" i="7"/>
  <c r="K211" i="7"/>
  <c r="J211" i="7"/>
  <c r="I211" i="7"/>
  <c r="H211" i="7"/>
  <c r="G211" i="7"/>
  <c r="F211" i="7"/>
  <c r="K210" i="7"/>
  <c r="P219" i="7" s="1"/>
  <c r="J210" i="7"/>
  <c r="I210" i="7"/>
  <c r="H210" i="7"/>
  <c r="G210" i="7"/>
  <c r="F210" i="7"/>
  <c r="C209" i="7"/>
  <c r="V208" i="7"/>
  <c r="T208" i="7"/>
  <c r="R208" i="7"/>
  <c r="K214" i="7" s="1"/>
  <c r="J217" i="7" s="1"/>
  <c r="U208" i="7"/>
  <c r="S208" i="7"/>
  <c r="Q208" i="7"/>
  <c r="E208" i="7"/>
  <c r="D208" i="7"/>
  <c r="H205" i="7"/>
  <c r="J205" i="7"/>
  <c r="I203" i="7"/>
  <c r="H203" i="7"/>
  <c r="G203" i="7"/>
  <c r="E203" i="7"/>
  <c r="J202" i="7"/>
  <c r="I202" i="7"/>
  <c r="E202" i="7"/>
  <c r="J201" i="7"/>
  <c r="E201" i="7"/>
  <c r="K200" i="7"/>
  <c r="J200" i="7"/>
  <c r="H200" i="7"/>
  <c r="I200" i="7"/>
  <c r="F200" i="7"/>
  <c r="V200" i="7"/>
  <c r="T200" i="7"/>
  <c r="R200" i="7"/>
  <c r="U200" i="7"/>
  <c r="S200" i="7"/>
  <c r="Q200" i="7"/>
  <c r="I201" i="7" s="1"/>
  <c r="E200" i="7"/>
  <c r="D200" i="7"/>
  <c r="B200" i="7"/>
  <c r="K199" i="7"/>
  <c r="J199" i="7"/>
  <c r="I199" i="7"/>
  <c r="H199" i="7"/>
  <c r="G199" i="7"/>
  <c r="F199" i="7"/>
  <c r="C198" i="7"/>
  <c r="V197" i="7"/>
  <c r="T197" i="7"/>
  <c r="K202" i="7" s="1"/>
  <c r="R197" i="7"/>
  <c r="K201" i="7" s="1"/>
  <c r="J204" i="7" s="1"/>
  <c r="U197" i="7"/>
  <c r="S197" i="7"/>
  <c r="Q197" i="7"/>
  <c r="E197" i="7"/>
  <c r="D197" i="7"/>
  <c r="H194" i="7"/>
  <c r="J194" i="7"/>
  <c r="I192" i="7"/>
  <c r="H192" i="7"/>
  <c r="G192" i="7"/>
  <c r="E192" i="7"/>
  <c r="K191" i="7"/>
  <c r="J191" i="7"/>
  <c r="E191" i="7"/>
  <c r="J190" i="7"/>
  <c r="E190" i="7"/>
  <c r="K189" i="7"/>
  <c r="J189" i="7"/>
  <c r="H189" i="7"/>
  <c r="I189" i="7"/>
  <c r="F189" i="7"/>
  <c r="V189" i="7"/>
  <c r="T189" i="7"/>
  <c r="R189" i="7"/>
  <c r="U189" i="7"/>
  <c r="S189" i="7"/>
  <c r="Q189" i="7"/>
  <c r="I190" i="7" s="1"/>
  <c r="H195" i="7" s="1"/>
  <c r="E189" i="7"/>
  <c r="D189" i="7"/>
  <c r="B189" i="7"/>
  <c r="K188" i="7"/>
  <c r="J188" i="7"/>
  <c r="I188" i="7"/>
  <c r="H188" i="7"/>
  <c r="G188" i="7"/>
  <c r="F188" i="7"/>
  <c r="K187" i="7"/>
  <c r="J187" i="7"/>
  <c r="I187" i="7"/>
  <c r="H187" i="7"/>
  <c r="G187" i="7"/>
  <c r="F187" i="7"/>
  <c r="K186" i="7"/>
  <c r="J195" i="7" s="1"/>
  <c r="J186" i="7"/>
  <c r="I186" i="7"/>
  <c r="H186" i="7"/>
  <c r="G186" i="7"/>
  <c r="F186" i="7"/>
  <c r="K185" i="7"/>
  <c r="P195" i="7" s="1"/>
  <c r="J185" i="7"/>
  <c r="I185" i="7"/>
  <c r="O195" i="7" s="1"/>
  <c r="H185" i="7"/>
  <c r="G185" i="7"/>
  <c r="F185" i="7"/>
  <c r="V184" i="7"/>
  <c r="T184" i="7"/>
  <c r="R184" i="7"/>
  <c r="K190" i="7" s="1"/>
  <c r="U184" i="7"/>
  <c r="S184" i="7"/>
  <c r="I191" i="7" s="1"/>
  <c r="Q184" i="7"/>
  <c r="E184" i="7"/>
  <c r="D184" i="7"/>
  <c r="A183" i="7"/>
  <c r="I181" i="7"/>
  <c r="J181" i="7"/>
  <c r="I180" i="7"/>
  <c r="J180" i="7"/>
  <c r="AQ179" i="7"/>
  <c r="A179" i="7"/>
  <c r="H175" i="7"/>
  <c r="J175" i="7"/>
  <c r="I173" i="7"/>
  <c r="H173" i="7"/>
  <c r="G173" i="7"/>
  <c r="E173" i="7"/>
  <c r="J172" i="7"/>
  <c r="E172" i="7"/>
  <c r="J171" i="7"/>
  <c r="E171" i="7"/>
  <c r="K170" i="7"/>
  <c r="J170" i="7"/>
  <c r="H170" i="7"/>
  <c r="I170" i="7"/>
  <c r="F170" i="7"/>
  <c r="V170" i="7"/>
  <c r="T170" i="7"/>
  <c r="R170" i="7"/>
  <c r="U170" i="7"/>
  <c r="S170" i="7"/>
  <c r="Q170" i="7"/>
  <c r="I171" i="7" s="1"/>
  <c r="H174" i="7" s="1"/>
  <c r="E170" i="7"/>
  <c r="D170" i="7"/>
  <c r="B170" i="7"/>
  <c r="K169" i="7"/>
  <c r="J169" i="7"/>
  <c r="I169" i="7"/>
  <c r="H169" i="7"/>
  <c r="G169" i="7"/>
  <c r="F169" i="7"/>
  <c r="K168" i="7"/>
  <c r="J168" i="7"/>
  <c r="I168" i="7"/>
  <c r="H168" i="7"/>
  <c r="G168" i="7"/>
  <c r="F168" i="7"/>
  <c r="K167" i="7"/>
  <c r="J167" i="7"/>
  <c r="I167" i="7"/>
  <c r="H167" i="7"/>
  <c r="G167" i="7"/>
  <c r="F167" i="7"/>
  <c r="K166" i="7"/>
  <c r="J166" i="7"/>
  <c r="I166" i="7"/>
  <c r="O176" i="7" s="1"/>
  <c r="H166" i="7"/>
  <c r="G166" i="7"/>
  <c r="F166" i="7"/>
  <c r="C165" i="7"/>
  <c r="V164" i="7"/>
  <c r="T164" i="7"/>
  <c r="K172" i="7" s="1"/>
  <c r="J174" i="7" s="1"/>
  <c r="R164" i="7"/>
  <c r="K171" i="7" s="1"/>
  <c r="U164" i="7"/>
  <c r="S164" i="7"/>
  <c r="I172" i="7" s="1"/>
  <c r="Q164" i="7"/>
  <c r="E164" i="7"/>
  <c r="D164" i="7"/>
  <c r="H161" i="7"/>
  <c r="J161" i="7"/>
  <c r="I159" i="7"/>
  <c r="H159" i="7"/>
  <c r="G159" i="7"/>
  <c r="E159" i="7"/>
  <c r="K158" i="7"/>
  <c r="J158" i="7"/>
  <c r="E158" i="7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E156" i="7"/>
  <c r="D156" i="7"/>
  <c r="B156" i="7"/>
  <c r="K155" i="7"/>
  <c r="J155" i="7"/>
  <c r="H155" i="7"/>
  <c r="I155" i="7"/>
  <c r="F155" i="7"/>
  <c r="V155" i="7"/>
  <c r="T155" i="7"/>
  <c r="R155" i="7"/>
  <c r="U155" i="7"/>
  <c r="S155" i="7"/>
  <c r="Q155" i="7"/>
  <c r="E155" i="7"/>
  <c r="D155" i="7"/>
  <c r="B155" i="7"/>
  <c r="K154" i="7"/>
  <c r="J154" i="7"/>
  <c r="H154" i="7"/>
  <c r="I154" i="7"/>
  <c r="F154" i="7"/>
  <c r="V154" i="7"/>
  <c r="T154" i="7"/>
  <c r="R154" i="7"/>
  <c r="U154" i="7"/>
  <c r="S154" i="7"/>
  <c r="Q154" i="7"/>
  <c r="E154" i="7"/>
  <c r="D154" i="7"/>
  <c r="B154" i="7"/>
  <c r="K153" i="7"/>
  <c r="J153" i="7"/>
  <c r="H153" i="7"/>
  <c r="I153" i="7"/>
  <c r="F153" i="7"/>
  <c r="V153" i="7"/>
  <c r="T153" i="7"/>
  <c r="R153" i="7"/>
  <c r="U153" i="7"/>
  <c r="S153" i="7"/>
  <c r="I158" i="7" s="1"/>
  <c r="Q153" i="7"/>
  <c r="I157" i="7" s="1"/>
  <c r="E153" i="7"/>
  <c r="D153" i="7"/>
  <c r="B153" i="7"/>
  <c r="K152" i="7"/>
  <c r="J152" i="7"/>
  <c r="I152" i="7"/>
  <c r="H152" i="7"/>
  <c r="G152" i="7"/>
  <c r="F152" i="7"/>
  <c r="K151" i="7"/>
  <c r="J151" i="7"/>
  <c r="I151" i="7"/>
  <c r="H151" i="7"/>
  <c r="G151" i="7"/>
  <c r="F151" i="7"/>
  <c r="K150" i="7"/>
  <c r="J150" i="7"/>
  <c r="I150" i="7"/>
  <c r="H150" i="7"/>
  <c r="G150" i="7"/>
  <c r="F150" i="7"/>
  <c r="K149" i="7"/>
  <c r="J149" i="7"/>
  <c r="I149" i="7"/>
  <c r="H149" i="7"/>
  <c r="G149" i="7"/>
  <c r="F149" i="7"/>
  <c r="C148" i="7"/>
  <c r="V147" i="7"/>
  <c r="T147" i="7"/>
  <c r="R147" i="7"/>
  <c r="K157" i="7" s="1"/>
  <c r="U147" i="7"/>
  <c r="S147" i="7"/>
  <c r="Q147" i="7"/>
  <c r="E147" i="7"/>
  <c r="D147" i="7"/>
  <c r="AP146" i="7"/>
  <c r="A146" i="7"/>
  <c r="I144" i="7"/>
  <c r="J144" i="7"/>
  <c r="I143" i="7"/>
  <c r="J143" i="7"/>
  <c r="AQ142" i="7"/>
  <c r="A142" i="7"/>
  <c r="H138" i="7"/>
  <c r="J138" i="7"/>
  <c r="I136" i="7"/>
  <c r="H136" i="7"/>
  <c r="G136" i="7"/>
  <c r="E136" i="7"/>
  <c r="J135" i="7"/>
  <c r="E135" i="7"/>
  <c r="K134" i="7"/>
  <c r="J134" i="7"/>
  <c r="E134" i="7"/>
  <c r="K133" i="7"/>
  <c r="J133" i="7"/>
  <c r="H133" i="7"/>
  <c r="I133" i="7"/>
  <c r="F133" i="7"/>
  <c r="V133" i="7"/>
  <c r="T133" i="7"/>
  <c r="R133" i="7"/>
  <c r="U133" i="7"/>
  <c r="S133" i="7"/>
  <c r="Q133" i="7"/>
  <c r="E133" i="7"/>
  <c r="D133" i="7"/>
  <c r="B133" i="7"/>
  <c r="K132" i="7"/>
  <c r="J132" i="7"/>
  <c r="I132" i="7"/>
  <c r="H132" i="7"/>
  <c r="G132" i="7"/>
  <c r="F132" i="7"/>
  <c r="K131" i="7"/>
  <c r="J131" i="7"/>
  <c r="I131" i="7"/>
  <c r="H131" i="7"/>
  <c r="G131" i="7"/>
  <c r="F131" i="7"/>
  <c r="K130" i="7"/>
  <c r="J130" i="7"/>
  <c r="I130" i="7"/>
  <c r="H130" i="7"/>
  <c r="G130" i="7"/>
  <c r="F130" i="7"/>
  <c r="K129" i="7"/>
  <c r="P139" i="7" s="1"/>
  <c r="J129" i="7"/>
  <c r="I129" i="7"/>
  <c r="H129" i="7"/>
  <c r="G129" i="7"/>
  <c r="F129" i="7"/>
  <c r="C128" i="7"/>
  <c r="V127" i="7"/>
  <c r="T127" i="7"/>
  <c r="K135" i="7" s="1"/>
  <c r="R127" i="7"/>
  <c r="U127" i="7"/>
  <c r="S127" i="7"/>
  <c r="I135" i="7" s="1"/>
  <c r="Q127" i="7"/>
  <c r="I134" i="7" s="1"/>
  <c r="H137" i="7" s="1"/>
  <c r="E127" i="7"/>
  <c r="D127" i="7"/>
  <c r="H124" i="7"/>
  <c r="J124" i="7"/>
  <c r="I122" i="7"/>
  <c r="H122" i="7"/>
  <c r="G122" i="7"/>
  <c r="E122" i="7"/>
  <c r="J121" i="7"/>
  <c r="E121" i="7"/>
  <c r="J120" i="7"/>
  <c r="E120" i="7"/>
  <c r="K119" i="7"/>
  <c r="J119" i="7"/>
  <c r="H119" i="7"/>
  <c r="I119" i="7"/>
  <c r="F119" i="7"/>
  <c r="V119" i="7"/>
  <c r="T119" i="7"/>
  <c r="R119" i="7"/>
  <c r="U119" i="7"/>
  <c r="S119" i="7"/>
  <c r="Q119" i="7"/>
  <c r="E119" i="7"/>
  <c r="D119" i="7"/>
  <c r="B119" i="7"/>
  <c r="K118" i="7"/>
  <c r="J118" i="7"/>
  <c r="H118" i="7"/>
  <c r="I118" i="7"/>
  <c r="F118" i="7"/>
  <c r="V118" i="7"/>
  <c r="T118" i="7"/>
  <c r="R118" i="7"/>
  <c r="U118" i="7"/>
  <c r="S118" i="7"/>
  <c r="Q118" i="7"/>
  <c r="E118" i="7"/>
  <c r="D118" i="7"/>
  <c r="B118" i="7"/>
  <c r="K117" i="7"/>
  <c r="J117" i="7"/>
  <c r="H117" i="7"/>
  <c r="I117" i="7"/>
  <c r="F117" i="7"/>
  <c r="V117" i="7"/>
  <c r="T117" i="7"/>
  <c r="R117" i="7"/>
  <c r="U117" i="7"/>
  <c r="S117" i="7"/>
  <c r="I121" i="7" s="1"/>
  <c r="Q117" i="7"/>
  <c r="E117" i="7"/>
  <c r="D117" i="7"/>
  <c r="B117" i="7"/>
  <c r="K116" i="7"/>
  <c r="J116" i="7"/>
  <c r="I116" i="7"/>
  <c r="H116" i="7"/>
  <c r="G116" i="7"/>
  <c r="F116" i="7"/>
  <c r="K115" i="7"/>
  <c r="J115" i="7"/>
  <c r="I115" i="7"/>
  <c r="H115" i="7"/>
  <c r="G115" i="7"/>
  <c r="F115" i="7"/>
  <c r="K114" i="7"/>
  <c r="J114" i="7"/>
  <c r="I114" i="7"/>
  <c r="H114" i="7"/>
  <c r="G114" i="7"/>
  <c r="F114" i="7"/>
  <c r="K113" i="7"/>
  <c r="J113" i="7"/>
  <c r="I113" i="7"/>
  <c r="H113" i="7"/>
  <c r="G113" i="7"/>
  <c r="F113" i="7"/>
  <c r="C112" i="7"/>
  <c r="V111" i="7"/>
  <c r="T111" i="7"/>
  <c r="K121" i="7" s="1"/>
  <c r="R111" i="7"/>
  <c r="K120" i="7" s="1"/>
  <c r="U111" i="7"/>
  <c r="S111" i="7"/>
  <c r="Q111" i="7"/>
  <c r="I120" i="7" s="1"/>
  <c r="H125" i="7" s="1"/>
  <c r="E111" i="7"/>
  <c r="D111" i="7"/>
  <c r="AP110" i="7"/>
  <c r="A110" i="7"/>
  <c r="I108" i="7"/>
  <c r="J108" i="7"/>
  <c r="I107" i="7"/>
  <c r="J107" i="7"/>
  <c r="AQ106" i="7"/>
  <c r="A106" i="7"/>
  <c r="H102" i="7"/>
  <c r="J102" i="7"/>
  <c r="I100" i="7"/>
  <c r="H100" i="7"/>
  <c r="G100" i="7"/>
  <c r="E100" i="7"/>
  <c r="J99" i="7"/>
  <c r="E99" i="7"/>
  <c r="K98" i="7"/>
  <c r="J98" i="7"/>
  <c r="E98" i="7"/>
  <c r="K97" i="7"/>
  <c r="J97" i="7"/>
  <c r="H97" i="7"/>
  <c r="I97" i="7"/>
  <c r="F97" i="7"/>
  <c r="V97" i="7"/>
  <c r="T97" i="7"/>
  <c r="R97" i="7"/>
  <c r="U97" i="7"/>
  <c r="S97" i="7"/>
  <c r="Q97" i="7"/>
  <c r="E97" i="7"/>
  <c r="D97" i="7"/>
  <c r="B97" i="7"/>
  <c r="K96" i="7"/>
  <c r="J96" i="7"/>
  <c r="I96" i="7"/>
  <c r="H96" i="7"/>
  <c r="G96" i="7"/>
  <c r="F96" i="7"/>
  <c r="K95" i="7"/>
  <c r="J95" i="7"/>
  <c r="I95" i="7"/>
  <c r="H95" i="7"/>
  <c r="G95" i="7"/>
  <c r="F95" i="7"/>
  <c r="K94" i="7"/>
  <c r="J94" i="7"/>
  <c r="I94" i="7"/>
  <c r="H94" i="7"/>
  <c r="G94" i="7"/>
  <c r="F94" i="7"/>
  <c r="K93" i="7"/>
  <c r="J93" i="7"/>
  <c r="I93" i="7"/>
  <c r="H93" i="7"/>
  <c r="G93" i="7"/>
  <c r="F93" i="7"/>
  <c r="C92" i="7"/>
  <c r="V91" i="7"/>
  <c r="T91" i="7"/>
  <c r="K99" i="7" s="1"/>
  <c r="P103" i="7" s="1"/>
  <c r="R91" i="7"/>
  <c r="U91" i="7"/>
  <c r="S91" i="7"/>
  <c r="I99" i="7" s="1"/>
  <c r="Q91" i="7"/>
  <c r="E91" i="7"/>
  <c r="D91" i="7"/>
  <c r="H88" i="7"/>
  <c r="J88" i="7"/>
  <c r="I86" i="7"/>
  <c r="H86" i="7"/>
  <c r="G86" i="7"/>
  <c r="E86" i="7"/>
  <c r="J85" i="7"/>
  <c r="E85" i="7"/>
  <c r="J84" i="7"/>
  <c r="E84" i="7"/>
  <c r="K83" i="7"/>
  <c r="J83" i="7"/>
  <c r="H83" i="7"/>
  <c r="I83" i="7"/>
  <c r="F83" i="7"/>
  <c r="V83" i="7"/>
  <c r="T83" i="7"/>
  <c r="R83" i="7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R82" i="7"/>
  <c r="U82" i="7"/>
  <c r="S82" i="7"/>
  <c r="Q82" i="7"/>
  <c r="E82" i="7"/>
  <c r="D82" i="7"/>
  <c r="B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Q79" i="7"/>
  <c r="E79" i="7"/>
  <c r="D79" i="7"/>
  <c r="B79" i="7"/>
  <c r="K78" i="7"/>
  <c r="J78" i="7"/>
  <c r="I78" i="7"/>
  <c r="H78" i="7"/>
  <c r="G78" i="7"/>
  <c r="F78" i="7"/>
  <c r="K77" i="7"/>
  <c r="J77" i="7"/>
  <c r="I77" i="7"/>
  <c r="H77" i="7"/>
  <c r="G77" i="7"/>
  <c r="F77" i="7"/>
  <c r="K76" i="7"/>
  <c r="J76" i="7"/>
  <c r="I76" i="7"/>
  <c r="H76" i="7"/>
  <c r="G76" i="7"/>
  <c r="F76" i="7"/>
  <c r="K75" i="7"/>
  <c r="J75" i="7"/>
  <c r="I75" i="7"/>
  <c r="H75" i="7"/>
  <c r="G75" i="7"/>
  <c r="F75" i="7"/>
  <c r="C74" i="7"/>
  <c r="V73" i="7"/>
  <c r="T73" i="7"/>
  <c r="K85" i="7" s="1"/>
  <c r="R73" i="7"/>
  <c r="K84" i="7" s="1"/>
  <c r="U73" i="7"/>
  <c r="S73" i="7"/>
  <c r="I85" i="7" s="1"/>
  <c r="Q73" i="7"/>
  <c r="I84" i="7" s="1"/>
  <c r="E73" i="7"/>
  <c r="D73" i="7"/>
  <c r="AP72" i="7"/>
  <c r="A72" i="7"/>
  <c r="I70" i="7"/>
  <c r="J70" i="7"/>
  <c r="I69" i="7"/>
  <c r="J69" i="7"/>
  <c r="AQ68" i="7"/>
  <c r="A68" i="7"/>
  <c r="H64" i="7"/>
  <c r="J64" i="7"/>
  <c r="I62" i="7"/>
  <c r="H62" i="7"/>
  <c r="G62" i="7"/>
  <c r="E62" i="7"/>
  <c r="J61" i="7"/>
  <c r="I61" i="7"/>
  <c r="E61" i="7"/>
  <c r="J60" i="7"/>
  <c r="E60" i="7"/>
  <c r="K59" i="7"/>
  <c r="J59" i="7"/>
  <c r="H59" i="7"/>
  <c r="I59" i="7"/>
  <c r="F59" i="7"/>
  <c r="V59" i="7"/>
  <c r="T59" i="7"/>
  <c r="R59" i="7"/>
  <c r="U59" i="7"/>
  <c r="S59" i="7"/>
  <c r="Q59" i="7"/>
  <c r="E59" i="7"/>
  <c r="D59" i="7"/>
  <c r="B59" i="7"/>
  <c r="K58" i="7"/>
  <c r="J58" i="7"/>
  <c r="I58" i="7"/>
  <c r="H58" i="7"/>
  <c r="G58" i="7"/>
  <c r="F58" i="7"/>
  <c r="K57" i="7"/>
  <c r="J57" i="7"/>
  <c r="I57" i="7"/>
  <c r="H57" i="7"/>
  <c r="G57" i="7"/>
  <c r="F57" i="7"/>
  <c r="K56" i="7"/>
  <c r="J63" i="7" s="1"/>
  <c r="J56" i="7"/>
  <c r="I56" i="7"/>
  <c r="H56" i="7"/>
  <c r="G56" i="7"/>
  <c r="F56" i="7"/>
  <c r="K55" i="7"/>
  <c r="J55" i="7"/>
  <c r="I55" i="7"/>
  <c r="O65" i="7" s="1"/>
  <c r="H55" i="7"/>
  <c r="G55" i="7"/>
  <c r="F55" i="7"/>
  <c r="C54" i="7"/>
  <c r="V53" i="7"/>
  <c r="T53" i="7"/>
  <c r="K61" i="7" s="1"/>
  <c r="R53" i="7"/>
  <c r="K60" i="7" s="1"/>
  <c r="U53" i="7"/>
  <c r="S53" i="7"/>
  <c r="Q53" i="7"/>
  <c r="I60" i="7" s="1"/>
  <c r="E53" i="7"/>
  <c r="D53" i="7"/>
  <c r="H50" i="7"/>
  <c r="J50" i="7"/>
  <c r="I48" i="7"/>
  <c r="H48" i="7"/>
  <c r="G48" i="7"/>
  <c r="E48" i="7"/>
  <c r="J47" i="7"/>
  <c r="I47" i="7"/>
  <c r="E47" i="7"/>
  <c r="J46" i="7"/>
  <c r="E46" i="7"/>
  <c r="K45" i="7"/>
  <c r="J45" i="7"/>
  <c r="H45" i="7"/>
  <c r="I45" i="7"/>
  <c r="F45" i="7"/>
  <c r="V45" i="7"/>
  <c r="T45" i="7"/>
  <c r="K47" i="7" s="1"/>
  <c r="R45" i="7"/>
  <c r="U45" i="7"/>
  <c r="S45" i="7"/>
  <c r="Q45" i="7"/>
  <c r="E45" i="7"/>
  <c r="D45" i="7"/>
  <c r="B45" i="7"/>
  <c r="K44" i="7"/>
  <c r="J44" i="7"/>
  <c r="H44" i="7"/>
  <c r="I44" i="7"/>
  <c r="F44" i="7"/>
  <c r="V44" i="7"/>
  <c r="T44" i="7"/>
  <c r="R44" i="7"/>
  <c r="U44" i="7"/>
  <c r="S44" i="7"/>
  <c r="Q44" i="7"/>
  <c r="E44" i="7"/>
  <c r="D44" i="7"/>
  <c r="B44" i="7"/>
  <c r="K43" i="7"/>
  <c r="J43" i="7"/>
  <c r="H43" i="7"/>
  <c r="I43" i="7"/>
  <c r="F43" i="7"/>
  <c r="V43" i="7"/>
  <c r="T43" i="7"/>
  <c r="R43" i="7"/>
  <c r="U43" i="7"/>
  <c r="S43" i="7"/>
  <c r="Q43" i="7"/>
  <c r="E43" i="7"/>
  <c r="D43" i="7"/>
  <c r="B43" i="7"/>
  <c r="K42" i="7"/>
  <c r="J42" i="7"/>
  <c r="I42" i="7"/>
  <c r="H42" i="7"/>
  <c r="G42" i="7"/>
  <c r="F42" i="7"/>
  <c r="K41" i="7"/>
  <c r="J41" i="7"/>
  <c r="I41" i="7"/>
  <c r="H41" i="7"/>
  <c r="G41" i="7"/>
  <c r="F41" i="7"/>
  <c r="K40" i="7"/>
  <c r="J49" i="7" s="1"/>
  <c r="J40" i="7"/>
  <c r="I40" i="7"/>
  <c r="H40" i="7"/>
  <c r="G40" i="7"/>
  <c r="F40" i="7"/>
  <c r="K39" i="7"/>
  <c r="P51" i="7" s="1"/>
  <c r="J39" i="7"/>
  <c r="I39" i="7"/>
  <c r="H51" i="7" s="1"/>
  <c r="H39" i="7"/>
  <c r="G39" i="7"/>
  <c r="F39" i="7"/>
  <c r="C38" i="7"/>
  <c r="V37" i="7"/>
  <c r="T37" i="7"/>
  <c r="R37" i="7"/>
  <c r="K46" i="7" s="1"/>
  <c r="U37" i="7"/>
  <c r="S37" i="7"/>
  <c r="Q37" i="7"/>
  <c r="I46" i="7" s="1"/>
  <c r="E37" i="7"/>
  <c r="D37" i="7"/>
  <c r="AP36" i="7"/>
  <c r="A36" i="7"/>
  <c r="A18" i="7"/>
  <c r="A15" i="7"/>
  <c r="G6" i="7"/>
  <c r="B6" i="7"/>
  <c r="A1" i="7"/>
  <c r="O89" i="7" l="1"/>
  <c r="P89" i="7"/>
  <c r="J106" i="7" s="1"/>
  <c r="O1431" i="7"/>
  <c r="H1429" i="7"/>
  <c r="H49" i="7"/>
  <c r="O51" i="7"/>
  <c r="J68" i="7"/>
  <c r="P65" i="7"/>
  <c r="H219" i="7"/>
  <c r="H217" i="7"/>
  <c r="H1077" i="7"/>
  <c r="H1075" i="7"/>
  <c r="H1236" i="7"/>
  <c r="H1234" i="7"/>
  <c r="J1347" i="7"/>
  <c r="J1345" i="7"/>
  <c r="J1396" i="7"/>
  <c r="O905" i="7"/>
  <c r="H1030" i="7"/>
  <c r="P1491" i="7"/>
  <c r="J1494" i="7" s="1"/>
  <c r="J1491" i="7"/>
  <c r="I98" i="7"/>
  <c r="H103" i="7" s="1"/>
  <c r="J101" i="7"/>
  <c r="H206" i="7"/>
  <c r="H204" i="7"/>
  <c r="J261" i="7"/>
  <c r="K310" i="7"/>
  <c r="J313" i="7" s="1"/>
  <c r="O342" i="7"/>
  <c r="P353" i="7"/>
  <c r="O424" i="7"/>
  <c r="P443" i="7"/>
  <c r="K453" i="7"/>
  <c r="O566" i="7"/>
  <c r="O579" i="7"/>
  <c r="H579" i="7"/>
  <c r="H577" i="7"/>
  <c r="H611" i="7"/>
  <c r="J613" i="7"/>
  <c r="J624" i="7"/>
  <c r="O733" i="7"/>
  <c r="H733" i="7"/>
  <c r="H731" i="7"/>
  <c r="O844" i="7"/>
  <c r="H925" i="7"/>
  <c r="I1028" i="7"/>
  <c r="P1077" i="7"/>
  <c r="J1093" i="7"/>
  <c r="O1188" i="7"/>
  <c r="O1249" i="7"/>
  <c r="O1334" i="7"/>
  <c r="H1412" i="7" s="1"/>
  <c r="H1443" i="7"/>
  <c r="P1445" i="7"/>
  <c r="I1456" i="7"/>
  <c r="O103" i="7"/>
  <c r="J123" i="7"/>
  <c r="P125" i="7"/>
  <c r="J142" i="7" s="1"/>
  <c r="J125" i="7"/>
  <c r="P162" i="7"/>
  <c r="P241" i="7"/>
  <c r="J244" i="7" s="1"/>
  <c r="J241" i="7"/>
  <c r="J239" i="7"/>
  <c r="J596" i="7"/>
  <c r="K1404" i="7"/>
  <c r="J1409" i="7" s="1"/>
  <c r="H1431" i="7"/>
  <c r="J1460" i="7"/>
  <c r="H162" i="7"/>
  <c r="H160" i="7"/>
  <c r="J87" i="7"/>
  <c r="H139" i="7"/>
  <c r="J405" i="7"/>
  <c r="J422" i="7"/>
  <c r="O508" i="7"/>
  <c r="P538" i="7"/>
  <c r="J538" i="7"/>
  <c r="J536" i="7"/>
  <c r="J577" i="7"/>
  <c r="P658" i="7"/>
  <c r="J677" i="7" s="1"/>
  <c r="J719" i="7"/>
  <c r="P733" i="7"/>
  <c r="O774" i="7"/>
  <c r="H777" i="7" s="1"/>
  <c r="O798" i="7"/>
  <c r="H844" i="7"/>
  <c r="H842" i="7"/>
  <c r="P844" i="7"/>
  <c r="I901" i="7"/>
  <c r="H903" i="7" s="1"/>
  <c r="O938" i="7"/>
  <c r="H958" i="7"/>
  <c r="O1013" i="7"/>
  <c r="K1027" i="7"/>
  <c r="J1030" i="7" s="1"/>
  <c r="O1044" i="7"/>
  <c r="H1111" i="7"/>
  <c r="O1175" i="7"/>
  <c r="J1188" i="7"/>
  <c r="J1249" i="7"/>
  <c r="H1334" i="7"/>
  <c r="O1365" i="7"/>
  <c r="H736" i="7"/>
  <c r="J65" i="7"/>
  <c r="O139" i="7"/>
  <c r="O162" i="7"/>
  <c r="H179" i="7" s="1"/>
  <c r="O219" i="7"/>
  <c r="H566" i="7"/>
  <c r="P613" i="7"/>
  <c r="J645" i="7"/>
  <c r="O873" i="7"/>
  <c r="H969" i="7"/>
  <c r="J971" i="7"/>
  <c r="J997" i="7"/>
  <c r="H1032" i="7"/>
  <c r="P1064" i="7"/>
  <c r="O1077" i="7"/>
  <c r="P1142" i="7"/>
  <c r="O1155" i="7"/>
  <c r="K1298" i="7"/>
  <c r="J1303" i="7" s="1"/>
  <c r="P1316" i="7"/>
  <c r="H1345" i="7"/>
  <c r="H1347" i="7"/>
  <c r="J1429" i="7"/>
  <c r="H1460" i="7"/>
  <c r="O1473" i="7"/>
  <c r="H1489" i="7"/>
  <c r="J89" i="7"/>
  <c r="J160" i="7"/>
  <c r="P508" i="7"/>
  <c r="J672" i="7"/>
  <c r="O708" i="7"/>
  <c r="H774" i="7"/>
  <c r="P905" i="7"/>
  <c r="J903" i="7"/>
  <c r="H905" i="7"/>
  <c r="H1091" i="7"/>
  <c r="P1175" i="7"/>
  <c r="H1363" i="7"/>
  <c r="P1365" i="7"/>
  <c r="H63" i="7"/>
  <c r="J139" i="7"/>
  <c r="J137" i="7"/>
  <c r="P293" i="7"/>
  <c r="J326" i="7"/>
  <c r="K337" i="7"/>
  <c r="J340" i="7" s="1"/>
  <c r="O598" i="7"/>
  <c r="H629" i="7" s="1"/>
  <c r="J733" i="7"/>
  <c r="J731" i="7"/>
  <c r="H829" i="7"/>
  <c r="H827" i="7"/>
  <c r="P873" i="7"/>
  <c r="J873" i="7"/>
  <c r="J871" i="7"/>
  <c r="H971" i="7"/>
  <c r="H1044" i="7"/>
  <c r="H1042" i="7"/>
  <c r="P1126" i="7"/>
  <c r="J1158" i="7" s="1"/>
  <c r="H1175" i="7"/>
  <c r="H1173" i="7"/>
  <c r="O1201" i="7"/>
  <c r="O1265" i="7"/>
  <c r="K1329" i="7"/>
  <c r="P1334" i="7" s="1"/>
  <c r="P1347" i="7"/>
  <c r="H1365" i="7"/>
  <c r="O1396" i="7"/>
  <c r="P1460" i="7"/>
  <c r="J1489" i="7"/>
  <c r="H427" i="7"/>
  <c r="P1217" i="7"/>
  <c r="J1217" i="7"/>
  <c r="J1215" i="7"/>
  <c r="H87" i="7"/>
  <c r="P176" i="7"/>
  <c r="O206" i="7"/>
  <c r="O480" i="7"/>
  <c r="I549" i="7"/>
  <c r="O553" i="7" s="1"/>
  <c r="H582" i="7" s="1"/>
  <c r="J626" i="7"/>
  <c r="J690" i="7"/>
  <c r="O811" i="7"/>
  <c r="O1093" i="7"/>
  <c r="H1093" i="7"/>
  <c r="H1332" i="7"/>
  <c r="H65" i="7"/>
  <c r="O263" i="7"/>
  <c r="H296" i="7" s="1"/>
  <c r="O315" i="7"/>
  <c r="O458" i="7"/>
  <c r="H461" i="7" s="1"/>
  <c r="K503" i="7"/>
  <c r="J598" i="7"/>
  <c r="P751" i="7"/>
  <c r="J754" i="7" s="1"/>
  <c r="P829" i="7"/>
  <c r="P857" i="7"/>
  <c r="K1008" i="7"/>
  <c r="J1011" i="7" s="1"/>
  <c r="J1064" i="7"/>
  <c r="J1062" i="7"/>
  <c r="O1064" i="7"/>
  <c r="P1201" i="7"/>
  <c r="P1265" i="7"/>
  <c r="P1396" i="7"/>
  <c r="O1409" i="7"/>
  <c r="O125" i="7"/>
  <c r="H142" i="7" s="1"/>
  <c r="I1212" i="7"/>
  <c r="J51" i="7"/>
  <c r="H89" i="7"/>
  <c r="H222" i="7"/>
  <c r="P206" i="7"/>
  <c r="J222" i="7" s="1"/>
  <c r="P263" i="7"/>
  <c r="J296" i="7" s="1"/>
  <c r="O389" i="7"/>
  <c r="H392" i="7" s="1"/>
  <c r="J478" i="7"/>
  <c r="O494" i="7"/>
  <c r="P598" i="7"/>
  <c r="J629" i="7" s="1"/>
  <c r="J721" i="7"/>
  <c r="K794" i="7"/>
  <c r="P798" i="7" s="1"/>
  <c r="J941" i="7" s="1"/>
  <c r="P811" i="7"/>
  <c r="P925" i="7"/>
  <c r="H956" i="7"/>
  <c r="H987" i="7"/>
  <c r="H985" i="7"/>
  <c r="P987" i="7"/>
  <c r="P1188" i="7"/>
  <c r="O1236" i="7"/>
  <c r="P1249" i="7"/>
  <c r="J1282" i="7" s="1"/>
  <c r="H1378" i="7"/>
  <c r="H1376" i="7"/>
  <c r="J103" i="7"/>
  <c r="J263" i="7"/>
  <c r="P315" i="7"/>
  <c r="O328" i="7"/>
  <c r="P458" i="7"/>
  <c r="I476" i="7"/>
  <c r="H480" i="7" s="1"/>
  <c r="J643" i="7"/>
  <c r="I654" i="7"/>
  <c r="H656" i="7" s="1"/>
  <c r="J658" i="7"/>
  <c r="H692" i="7"/>
  <c r="K703" i="7"/>
  <c r="J708" i="7" s="1"/>
  <c r="P971" i="7"/>
  <c r="O987" i="7"/>
  <c r="H999" i="7"/>
  <c r="H997" i="7"/>
  <c r="O1032" i="7"/>
  <c r="H1047" i="7" s="1"/>
  <c r="O1217" i="7"/>
  <c r="O1279" i="7"/>
  <c r="H1279" i="7"/>
  <c r="H1277" i="7"/>
  <c r="P1279" i="7"/>
  <c r="O1347" i="7"/>
  <c r="O1460" i="7"/>
  <c r="H261" i="7"/>
  <c r="H405" i="7"/>
  <c r="P424" i="7"/>
  <c r="J427" i="7" s="1"/>
  <c r="J441" i="7"/>
  <c r="P480" i="7"/>
  <c r="J522" i="7" s="1"/>
  <c r="J492" i="7"/>
  <c r="J579" i="7"/>
  <c r="H596" i="7"/>
  <c r="H672" i="7"/>
  <c r="H690" i="7"/>
  <c r="H719" i="7"/>
  <c r="H796" i="7"/>
  <c r="J842" i="7"/>
  <c r="J936" i="7"/>
  <c r="H1113" i="7"/>
  <c r="H1142" i="7"/>
  <c r="J1186" i="7"/>
  <c r="J1247" i="7"/>
  <c r="J1431" i="7"/>
  <c r="J1473" i="7"/>
  <c r="H1491" i="7"/>
  <c r="J176" i="7"/>
  <c r="J281" i="7"/>
  <c r="J315" i="7"/>
  <c r="H342" i="7"/>
  <c r="J367" i="7"/>
  <c r="H422" i="7"/>
  <c r="J456" i="7"/>
  <c r="H478" i="7"/>
  <c r="H508" i="7"/>
  <c r="J553" i="7"/>
  <c r="P579" i="7"/>
  <c r="P626" i="7"/>
  <c r="H708" i="7"/>
  <c r="J751" i="7"/>
  <c r="H772" i="7"/>
  <c r="J884" i="7"/>
  <c r="J925" i="7"/>
  <c r="H1013" i="7"/>
  <c r="J1032" i="7"/>
  <c r="J1044" i="7"/>
  <c r="H1126" i="7"/>
  <c r="O1142" i="7"/>
  <c r="H1158" i="7" s="1"/>
  <c r="H1155" i="7"/>
  <c r="J1175" i="7"/>
  <c r="J1199" i="7"/>
  <c r="J1236" i="7"/>
  <c r="J1265" i="7"/>
  <c r="H1316" i="7"/>
  <c r="J1378" i="7"/>
  <c r="J1394" i="7"/>
  <c r="H1409" i="7"/>
  <c r="P1431" i="7"/>
  <c r="J1476" i="7" s="1"/>
  <c r="H1458" i="7"/>
  <c r="P1473" i="7"/>
  <c r="O1491" i="7"/>
  <c r="H1494" i="7" s="1"/>
  <c r="H123" i="7"/>
  <c r="J193" i="7"/>
  <c r="H263" i="7"/>
  <c r="J328" i="7"/>
  <c r="H407" i="7"/>
  <c r="J443" i="7"/>
  <c r="H598" i="7"/>
  <c r="H624" i="7"/>
  <c r="H645" i="7"/>
  <c r="H674" i="7"/>
  <c r="H721" i="7"/>
  <c r="H798" i="7"/>
  <c r="J809" i="7"/>
  <c r="J844" i="7"/>
  <c r="J1277" i="7"/>
  <c r="H1471" i="7"/>
  <c r="H279" i="7"/>
  <c r="J291" i="7"/>
  <c r="H313" i="7"/>
  <c r="H365" i="7"/>
  <c r="J387" i="7"/>
  <c r="H424" i="7"/>
  <c r="J458" i="7"/>
  <c r="H551" i="7"/>
  <c r="H658" i="7"/>
  <c r="H923" i="7"/>
  <c r="J351" i="7"/>
  <c r="H492" i="7"/>
  <c r="J517" i="7"/>
  <c r="J564" i="7"/>
  <c r="H626" i="7"/>
  <c r="J811" i="7"/>
  <c r="J827" i="7"/>
  <c r="H871" i="7"/>
  <c r="J985" i="7"/>
  <c r="H1186" i="7"/>
  <c r="H1215" i="7"/>
  <c r="J1279" i="7"/>
  <c r="H1473" i="7"/>
  <c r="H176" i="7"/>
  <c r="J206" i="7"/>
  <c r="H281" i="7"/>
  <c r="J293" i="7"/>
  <c r="H315" i="7"/>
  <c r="H367" i="7"/>
  <c r="J389" i="7"/>
  <c r="H456" i="7"/>
  <c r="H553" i="7"/>
  <c r="J611" i="7"/>
  <c r="H751" i="7"/>
  <c r="H855" i="7"/>
  <c r="H884" i="7"/>
  <c r="J969" i="7"/>
  <c r="H1265" i="7"/>
  <c r="H1301" i="7"/>
  <c r="J1363" i="7"/>
  <c r="H1394" i="7"/>
  <c r="J1443" i="7"/>
  <c r="J162" i="7"/>
  <c r="H193" i="7"/>
  <c r="J219" i="7"/>
  <c r="H241" i="7"/>
  <c r="H328" i="7"/>
  <c r="J353" i="7"/>
  <c r="H443" i="7"/>
  <c r="H494" i="7"/>
  <c r="J519" i="7"/>
  <c r="H536" i="7"/>
  <c r="J566" i="7"/>
  <c r="H809" i="7"/>
  <c r="J829" i="7"/>
  <c r="H873" i="7"/>
  <c r="H938" i="7"/>
  <c r="J958" i="7"/>
  <c r="J987" i="7"/>
  <c r="J999" i="7"/>
  <c r="J1077" i="7"/>
  <c r="J1111" i="7"/>
  <c r="J1140" i="7"/>
  <c r="H1217" i="7"/>
  <c r="H291" i="7"/>
  <c r="H387" i="7"/>
  <c r="H458" i="7"/>
  <c r="J506" i="7"/>
  <c r="H857" i="7"/>
  <c r="H886" i="7"/>
  <c r="H1201" i="7"/>
  <c r="H1303" i="7"/>
  <c r="J1314" i="7"/>
  <c r="J1365" i="7"/>
  <c r="H1396" i="7"/>
  <c r="J1445" i="7"/>
  <c r="J796" i="7"/>
  <c r="H811" i="7"/>
  <c r="J1113" i="7"/>
  <c r="J1142" i="7"/>
  <c r="H293" i="7"/>
  <c r="H389" i="7"/>
  <c r="J508" i="7"/>
  <c r="J1013" i="7"/>
  <c r="J1126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B5" i="3" s="1"/>
  <c r="DA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V39" i="3" s="1"/>
  <c r="CU39" i="3"/>
  <c r="CX39" i="3"/>
  <c r="CY39" i="3"/>
  <c r="CZ39" i="3"/>
  <c r="DB39" i="3" s="1"/>
  <c r="DA39" i="3"/>
  <c r="DC39" i="3"/>
  <c r="DF39" i="3"/>
  <c r="DH39" i="3"/>
  <c r="A40" i="3"/>
  <c r="Y40" i="3"/>
  <c r="CX40" i="3" s="1"/>
  <c r="CW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W42" i="3" s="1"/>
  <c r="CX42" i="3"/>
  <c r="CY42" i="3"/>
  <c r="CZ42" i="3"/>
  <c r="DA42" i="3"/>
  <c r="DB42" i="3"/>
  <c r="DC42" i="3"/>
  <c r="A43" i="3"/>
  <c r="Y43" i="3"/>
  <c r="CX43" i="3" s="1"/>
  <c r="CY43" i="3"/>
  <c r="CZ43" i="3"/>
  <c r="DB43" i="3" s="1"/>
  <c r="DA43" i="3"/>
  <c r="DC43" i="3"/>
  <c r="A44" i="3"/>
  <c r="Y44" i="3"/>
  <c r="CX44" i="3"/>
  <c r="CY44" i="3"/>
  <c r="CZ44" i="3"/>
  <c r="DB44" i="3" s="1"/>
  <c r="DA44" i="3"/>
  <c r="DC44" i="3"/>
  <c r="DF44" i="3"/>
  <c r="DJ44" i="3" s="1"/>
  <c r="A45" i="3"/>
  <c r="Y45" i="3"/>
  <c r="CX45" i="3" s="1"/>
  <c r="CY45" i="3"/>
  <c r="CZ45" i="3"/>
  <c r="DA45" i="3"/>
  <c r="DB45" i="3"/>
  <c r="DC45" i="3"/>
  <c r="DI45" i="3"/>
  <c r="A46" i="3"/>
  <c r="Y46" i="3"/>
  <c r="CX46" i="3"/>
  <c r="CY46" i="3"/>
  <c r="CZ46" i="3"/>
  <c r="DA46" i="3"/>
  <c r="DB46" i="3"/>
  <c r="DC46" i="3"/>
  <c r="A47" i="3"/>
  <c r="Y47" i="3"/>
  <c r="CX47" i="3" s="1"/>
  <c r="CY47" i="3"/>
  <c r="CZ47" i="3"/>
  <c r="DB47" i="3" s="1"/>
  <c r="DA47" i="3"/>
  <c r="DC47" i="3"/>
  <c r="A48" i="3"/>
  <c r="Y48" i="3"/>
  <c r="CX48" i="3"/>
  <c r="CY48" i="3"/>
  <c r="CZ48" i="3"/>
  <c r="DB48" i="3" s="1"/>
  <c r="DA48" i="3"/>
  <c r="DC48" i="3"/>
  <c r="DF48" i="3"/>
  <c r="DJ48" i="3" s="1"/>
  <c r="DH48" i="3"/>
  <c r="A49" i="3"/>
  <c r="Y49" i="3"/>
  <c r="CX49" i="3" s="1"/>
  <c r="CY49" i="3"/>
  <c r="CZ49" i="3"/>
  <c r="DB49" i="3" s="1"/>
  <c r="DA49" i="3"/>
  <c r="DC49" i="3"/>
  <c r="DG49" i="3"/>
  <c r="A50" i="3"/>
  <c r="Y50" i="3"/>
  <c r="CX50" i="3" s="1"/>
  <c r="CY50" i="3"/>
  <c r="CZ50" i="3"/>
  <c r="DA50" i="3"/>
  <c r="DB50" i="3"/>
  <c r="DC50" i="3"/>
  <c r="A51" i="3"/>
  <c r="Y51" i="3"/>
  <c r="CX51" i="3" s="1"/>
  <c r="CY51" i="3"/>
  <c r="CZ51" i="3"/>
  <c r="DA51" i="3"/>
  <c r="DB51" i="3"/>
  <c r="DC51" i="3"/>
  <c r="A52" i="3"/>
  <c r="Y52" i="3"/>
  <c r="CV52" i="3" s="1"/>
  <c r="CU52" i="3"/>
  <c r="CX52" i="3"/>
  <c r="CY52" i="3"/>
  <c r="CZ52" i="3"/>
  <c r="DA52" i="3"/>
  <c r="DB52" i="3"/>
  <c r="DC52" i="3"/>
  <c r="A53" i="3"/>
  <c r="Y53" i="3"/>
  <c r="CW53" i="3" s="1"/>
  <c r="CX53" i="3"/>
  <c r="CY53" i="3"/>
  <c r="CZ53" i="3"/>
  <c r="DA53" i="3"/>
  <c r="DB53" i="3"/>
  <c r="DC53" i="3"/>
  <c r="A54" i="3"/>
  <c r="Y54" i="3"/>
  <c r="CW54" i="3" s="1"/>
  <c r="CX54" i="3"/>
  <c r="CY54" i="3"/>
  <c r="CZ54" i="3"/>
  <c r="DB54" i="3" s="1"/>
  <c r="DA54" i="3"/>
  <c r="DC54" i="3"/>
  <c r="A55" i="3"/>
  <c r="Y55" i="3"/>
  <c r="CW55" i="3" s="1"/>
  <c r="CX55" i="3"/>
  <c r="DI55" i="3" s="1"/>
  <c r="CY55" i="3"/>
  <c r="CZ55" i="3"/>
  <c r="DB55" i="3" s="1"/>
  <c r="DA55" i="3"/>
  <c r="DC55" i="3"/>
  <c r="A56" i="3"/>
  <c r="Y56" i="3"/>
  <c r="CX56" i="3" s="1"/>
  <c r="CY56" i="3"/>
  <c r="CZ56" i="3"/>
  <c r="DA56" i="3"/>
  <c r="DB56" i="3"/>
  <c r="DC56" i="3"/>
  <c r="A57" i="3"/>
  <c r="Y57" i="3"/>
  <c r="CX57" i="3" s="1"/>
  <c r="DF57" i="3" s="1"/>
  <c r="DJ57" i="3" s="1"/>
  <c r="CY57" i="3"/>
  <c r="CZ57" i="3"/>
  <c r="DA57" i="3"/>
  <c r="DB57" i="3"/>
  <c r="DC57" i="3"/>
  <c r="A58" i="3"/>
  <c r="Y58" i="3"/>
  <c r="CX58" i="3" s="1"/>
  <c r="DG58" i="3" s="1"/>
  <c r="CY58" i="3"/>
  <c r="CZ58" i="3"/>
  <c r="DA58" i="3"/>
  <c r="DB58" i="3"/>
  <c r="DC58" i="3"/>
  <c r="DI58" i="3"/>
  <c r="A59" i="3"/>
  <c r="Y59" i="3"/>
  <c r="CX59" i="3"/>
  <c r="DG59" i="3" s="1"/>
  <c r="CY59" i="3"/>
  <c r="CZ59" i="3"/>
  <c r="DB59" i="3" s="1"/>
  <c r="DA59" i="3"/>
  <c r="DC59" i="3"/>
  <c r="DF59" i="3"/>
  <c r="DJ59" i="3" s="1"/>
  <c r="DH59" i="3"/>
  <c r="DI59" i="3"/>
  <c r="A60" i="3"/>
  <c r="Y60" i="3"/>
  <c r="CX60" i="3" s="1"/>
  <c r="DF60" i="3" s="1"/>
  <c r="DJ60" i="3" s="1"/>
  <c r="CY60" i="3"/>
  <c r="CZ60" i="3"/>
  <c r="DB60" i="3" s="1"/>
  <c r="DA60" i="3"/>
  <c r="DC60" i="3"/>
  <c r="DG60" i="3"/>
  <c r="DH60" i="3"/>
  <c r="DI60" i="3"/>
  <c r="A61" i="3"/>
  <c r="Y61" i="3"/>
  <c r="CX61" i="3"/>
  <c r="CY61" i="3"/>
  <c r="CZ61" i="3"/>
  <c r="DA61" i="3"/>
  <c r="DB61" i="3"/>
  <c r="DC61" i="3"/>
  <c r="A62" i="3"/>
  <c r="Y62" i="3"/>
  <c r="CX62" i="3"/>
  <c r="CY62" i="3"/>
  <c r="CZ62" i="3"/>
  <c r="DA62" i="3"/>
  <c r="DB62" i="3"/>
  <c r="DC62" i="3"/>
  <c r="A63" i="3"/>
  <c r="Y63" i="3"/>
  <c r="CX63" i="3"/>
  <c r="CY63" i="3"/>
  <c r="CZ63" i="3"/>
  <c r="DB63" i="3" s="1"/>
  <c r="DA63" i="3"/>
  <c r="DC63" i="3"/>
  <c r="A64" i="3"/>
  <c r="Y64" i="3"/>
  <c r="CX64" i="3" s="1"/>
  <c r="DG64" i="3" s="1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B68" i="3" s="1"/>
  <c r="DA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U157" i="3"/>
  <c r="CV157" i="3"/>
  <c r="CX157" i="3"/>
  <c r="DF157" i="3" s="1"/>
  <c r="CY157" i="3"/>
  <c r="CZ157" i="3"/>
  <c r="DB157" i="3" s="1"/>
  <c r="DA157" i="3"/>
  <c r="DC157" i="3"/>
  <c r="DG157" i="3"/>
  <c r="A158" i="3"/>
  <c r="Y158" i="3"/>
  <c r="CW158" i="3" s="1"/>
  <c r="CX158" i="3"/>
  <c r="DH158" i="3" s="1"/>
  <c r="CY158" i="3"/>
  <c r="CZ158" i="3"/>
  <c r="DB158" i="3" s="1"/>
  <c r="DA158" i="3"/>
  <c r="DC158" i="3"/>
  <c r="DI158" i="3"/>
  <c r="A159" i="3"/>
  <c r="Y159" i="3"/>
  <c r="CX159" i="3" s="1"/>
  <c r="CY159" i="3"/>
  <c r="CZ159" i="3"/>
  <c r="DA159" i="3"/>
  <c r="DB159" i="3"/>
  <c r="DC159" i="3"/>
  <c r="A160" i="3"/>
  <c r="Y160" i="3"/>
  <c r="CU160" i="3"/>
  <c r="CV160" i="3"/>
  <c r="CX160" i="3"/>
  <c r="DF160" i="3" s="1"/>
  <c r="CY160" i="3"/>
  <c r="CZ160" i="3"/>
  <c r="DA160" i="3"/>
  <c r="DB160" i="3"/>
  <c r="DC160" i="3"/>
  <c r="DG160" i="3"/>
  <c r="DH160" i="3"/>
  <c r="A161" i="3"/>
  <c r="Y161" i="3"/>
  <c r="CX161" i="3" s="1"/>
  <c r="DH161" i="3" s="1"/>
  <c r="CW161" i="3"/>
  <c r="CY161" i="3"/>
  <c r="CZ161" i="3"/>
  <c r="DB161" i="3" s="1"/>
  <c r="DA161" i="3"/>
  <c r="DC161" i="3"/>
  <c r="DF161" i="3"/>
  <c r="DG161" i="3"/>
  <c r="DJ161" i="3" s="1"/>
  <c r="A162" i="3"/>
  <c r="Y162" i="3"/>
  <c r="CX162" i="3" s="1"/>
  <c r="DH162" i="3" s="1"/>
  <c r="CY162" i="3"/>
  <c r="CZ162" i="3"/>
  <c r="DB162" i="3" s="1"/>
  <c r="DA162" i="3"/>
  <c r="DC162" i="3"/>
  <c r="DF162" i="3"/>
  <c r="DJ162" i="3" s="1"/>
  <c r="DG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B231" i="3" s="1"/>
  <c r="DA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B248" i="3" s="1"/>
  <c r="DA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V261" i="3" s="1"/>
  <c r="CU261" i="3"/>
  <c r="CY261" i="3"/>
  <c r="CZ261" i="3"/>
  <c r="DB261" i="3" s="1"/>
  <c r="DA261" i="3"/>
  <c r="DC261" i="3"/>
  <c r="A262" i="3"/>
  <c r="Y262" i="3"/>
  <c r="CX262" i="3" s="1"/>
  <c r="CY262" i="3"/>
  <c r="CZ262" i="3"/>
  <c r="DA262" i="3"/>
  <c r="DB262" i="3"/>
  <c r="DC262" i="3"/>
  <c r="A263" i="3"/>
  <c r="Y263" i="3"/>
  <c r="CX263" i="3"/>
  <c r="DI263" i="3" s="1"/>
  <c r="CY263" i="3"/>
  <c r="CZ263" i="3"/>
  <c r="DA263" i="3"/>
  <c r="DB263" i="3"/>
  <c r="DC263" i="3"/>
  <c r="DF263" i="3"/>
  <c r="DJ263" i="3" s="1"/>
  <c r="DG263" i="3"/>
  <c r="DH263" i="3"/>
  <c r="A264" i="3"/>
  <c r="Y264" i="3"/>
  <c r="CX264" i="3" s="1"/>
  <c r="DI264" i="3" s="1"/>
  <c r="CY264" i="3"/>
  <c r="CZ264" i="3"/>
  <c r="DB264" i="3" s="1"/>
  <c r="DA264" i="3"/>
  <c r="DC264" i="3"/>
  <c r="DF264" i="3"/>
  <c r="DJ264" i="3" s="1"/>
  <c r="DG264" i="3"/>
  <c r="DH264" i="3"/>
  <c r="A265" i="3"/>
  <c r="Y265" i="3"/>
  <c r="CX265" i="3"/>
  <c r="CY265" i="3"/>
  <c r="CZ265" i="3"/>
  <c r="DB265" i="3" s="1"/>
  <c r="DA265" i="3"/>
  <c r="DC265" i="3"/>
  <c r="DF265" i="3"/>
  <c r="DJ265" i="3" s="1"/>
  <c r="DG265" i="3"/>
  <c r="DH265" i="3"/>
  <c r="DI265" i="3"/>
  <c r="A266" i="3"/>
  <c r="Y266" i="3"/>
  <c r="CU266" i="3"/>
  <c r="CV266" i="3"/>
  <c r="CX266" i="3"/>
  <c r="DF266" i="3" s="1"/>
  <c r="CY266" i="3"/>
  <c r="CZ266" i="3"/>
  <c r="DB266" i="3" s="1"/>
  <c r="DA266" i="3"/>
  <c r="DC266" i="3"/>
  <c r="A267" i="3"/>
  <c r="Y267" i="3"/>
  <c r="CX267" i="3" s="1"/>
  <c r="CY267" i="3"/>
  <c r="CZ267" i="3"/>
  <c r="DA267" i="3"/>
  <c r="DB267" i="3"/>
  <c r="DC267" i="3"/>
  <c r="A268" i="3"/>
  <c r="Y268" i="3"/>
  <c r="CX268" i="3" s="1"/>
  <c r="CY268" i="3"/>
  <c r="CZ268" i="3"/>
  <c r="DA268" i="3"/>
  <c r="DB268" i="3"/>
  <c r="DC268" i="3"/>
  <c r="DH268" i="3"/>
  <c r="A269" i="3"/>
  <c r="Y269" i="3"/>
  <c r="CX269" i="3"/>
  <c r="DF269" i="3" s="1"/>
  <c r="DJ269" i="3" s="1"/>
  <c r="CY269" i="3"/>
  <c r="CZ269" i="3"/>
  <c r="DB269" i="3" s="1"/>
  <c r="DA269" i="3"/>
  <c r="DC269" i="3"/>
  <c r="DG269" i="3"/>
  <c r="DH269" i="3"/>
  <c r="A270" i="3"/>
  <c r="Y270" i="3"/>
  <c r="CX270" i="3"/>
  <c r="DI270" i="3" s="1"/>
  <c r="CY270" i="3"/>
  <c r="CZ270" i="3"/>
  <c r="DB270" i="3" s="1"/>
  <c r="DA270" i="3"/>
  <c r="DC270" i="3"/>
  <c r="DF270" i="3"/>
  <c r="DJ270" i="3" s="1"/>
  <c r="DG270" i="3"/>
  <c r="DH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B285" i="3" s="1"/>
  <c r="DA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U313" i="3"/>
  <c r="CV313" i="3"/>
  <c r="CX313" i="3"/>
  <c r="DG313" i="3" s="1"/>
  <c r="CY313" i="3"/>
  <c r="CZ313" i="3"/>
  <c r="DA313" i="3"/>
  <c r="DB313" i="3"/>
  <c r="DC313" i="3"/>
  <c r="A314" i="3"/>
  <c r="Y314" i="3"/>
  <c r="CX314" i="3" s="1"/>
  <c r="CY314" i="3"/>
  <c r="CZ314" i="3"/>
  <c r="DB314" i="3" s="1"/>
  <c r="DA314" i="3"/>
  <c r="DC314" i="3"/>
  <c r="A315" i="3"/>
  <c r="Y315" i="3"/>
  <c r="CX315" i="3"/>
  <c r="DH315" i="3" s="1"/>
  <c r="CY315" i="3"/>
  <c r="CZ315" i="3"/>
  <c r="DB315" i="3" s="1"/>
  <c r="DA315" i="3"/>
  <c r="DC315" i="3"/>
  <c r="DG315" i="3"/>
  <c r="DI315" i="3"/>
  <c r="A316" i="3"/>
  <c r="Y316" i="3"/>
  <c r="CX316" i="3" s="1"/>
  <c r="CY316" i="3"/>
  <c r="CZ316" i="3"/>
  <c r="DA316" i="3"/>
  <c r="DB316" i="3"/>
  <c r="DC316" i="3"/>
  <c r="A317" i="3"/>
  <c r="Y317" i="3"/>
  <c r="CU317" i="3"/>
  <c r="CY317" i="3"/>
  <c r="CZ317" i="3"/>
  <c r="DA317" i="3"/>
  <c r="DB317" i="3"/>
  <c r="DC317" i="3"/>
  <c r="A318" i="3"/>
  <c r="Y318" i="3"/>
  <c r="CX318" i="3"/>
  <c r="CY318" i="3"/>
  <c r="CZ318" i="3"/>
  <c r="DA318" i="3"/>
  <c r="DB318" i="3"/>
  <c r="DC318" i="3"/>
  <c r="DF318" i="3"/>
  <c r="DJ318" i="3" s="1"/>
  <c r="A319" i="3"/>
  <c r="Y319" i="3"/>
  <c r="CX319" i="3"/>
  <c r="CY319" i="3"/>
  <c r="CZ319" i="3"/>
  <c r="DB319" i="3" s="1"/>
  <c r="DA319" i="3"/>
  <c r="DC319" i="3"/>
  <c r="DF319" i="3"/>
  <c r="DJ319" i="3" s="1"/>
  <c r="DH319" i="3"/>
  <c r="A320" i="3"/>
  <c r="Y320" i="3"/>
  <c r="CX320" i="3" s="1"/>
  <c r="DG320" i="3" s="1"/>
  <c r="CY320" i="3"/>
  <c r="CZ320" i="3"/>
  <c r="DA320" i="3"/>
  <c r="DB320" i="3"/>
  <c r="DC320" i="3"/>
  <c r="A321" i="3"/>
  <c r="Y321" i="3"/>
  <c r="CV321" i="3" s="1"/>
  <c r="CU321" i="3"/>
  <c r="CX321" i="3"/>
  <c r="DG321" i="3" s="1"/>
  <c r="CY321" i="3"/>
  <c r="CZ321" i="3"/>
  <c r="DA321" i="3"/>
  <c r="DB321" i="3"/>
  <c r="DC321" i="3"/>
  <c r="A322" i="3"/>
  <c r="Y322" i="3"/>
  <c r="CX322" i="3" s="1"/>
  <c r="DG322" i="3" s="1"/>
  <c r="DJ322" i="3" s="1"/>
  <c r="CW322" i="3"/>
  <c r="CY322" i="3"/>
  <c r="CZ322" i="3"/>
  <c r="DB322" i="3" s="1"/>
  <c r="DA322" i="3"/>
  <c r="DC322" i="3"/>
  <c r="A323" i="3"/>
  <c r="Y323" i="3"/>
  <c r="CW323" i="3" s="1"/>
  <c r="CX323" i="3"/>
  <c r="DI323" i="3" s="1"/>
  <c r="CY323" i="3"/>
  <c r="CZ323" i="3"/>
  <c r="DA323" i="3"/>
  <c r="DB323" i="3"/>
  <c r="DC323" i="3"/>
  <c r="A324" i="3"/>
  <c r="Y324" i="3"/>
  <c r="CY324" i="3"/>
  <c r="CZ324" i="3"/>
  <c r="DB324" i="3" s="1"/>
  <c r="DA324" i="3"/>
  <c r="DC324" i="3"/>
  <c r="A325" i="3"/>
  <c r="Y325" i="3"/>
  <c r="CX325" i="3"/>
  <c r="DH325" i="3" s="1"/>
  <c r="CY325" i="3"/>
  <c r="CZ325" i="3"/>
  <c r="DB325" i="3" s="1"/>
  <c r="DA325" i="3"/>
  <c r="DC325" i="3"/>
  <c r="DF325" i="3"/>
  <c r="DJ325" i="3" s="1"/>
  <c r="DG325" i="3"/>
  <c r="DI325" i="3"/>
  <c r="A326" i="3"/>
  <c r="Y326" i="3"/>
  <c r="CX326" i="3"/>
  <c r="CY326" i="3"/>
  <c r="CZ326" i="3"/>
  <c r="DB326" i="3" s="1"/>
  <c r="DA326" i="3"/>
  <c r="DC326" i="3"/>
  <c r="DF326" i="3"/>
  <c r="DJ326" i="3" s="1"/>
  <c r="A327" i="3"/>
  <c r="Y327" i="3"/>
  <c r="CX327" i="3"/>
  <c r="DF327" i="3" s="1"/>
  <c r="DJ327" i="3" s="1"/>
  <c r="CY327" i="3"/>
  <c r="CZ327" i="3"/>
  <c r="DB327" i="3" s="1"/>
  <c r="DA327" i="3"/>
  <c r="DC327" i="3"/>
  <c r="A328" i="3"/>
  <c r="Y328" i="3"/>
  <c r="CX328" i="3" s="1"/>
  <c r="DI328" i="3" s="1"/>
  <c r="CY328" i="3"/>
  <c r="CZ328" i="3"/>
  <c r="DB328" i="3" s="1"/>
  <c r="DA328" i="3"/>
  <c r="DC328" i="3"/>
  <c r="A329" i="3"/>
  <c r="Y329" i="3"/>
  <c r="CX329" i="3"/>
  <c r="CY329" i="3"/>
  <c r="CZ329" i="3"/>
  <c r="DA329" i="3"/>
  <c r="DB329" i="3"/>
  <c r="DC329" i="3"/>
  <c r="DH329" i="3"/>
  <c r="A330" i="3"/>
  <c r="Y330" i="3"/>
  <c r="CX330" i="3" s="1"/>
  <c r="CY330" i="3"/>
  <c r="CZ330" i="3"/>
  <c r="DA330" i="3"/>
  <c r="DB330" i="3"/>
  <c r="DC330" i="3"/>
  <c r="DH330" i="3"/>
  <c r="A331" i="3"/>
  <c r="Y331" i="3"/>
  <c r="CX331" i="3" s="1"/>
  <c r="DF331" i="3" s="1"/>
  <c r="DJ331" i="3" s="1"/>
  <c r="CY331" i="3"/>
  <c r="CZ331" i="3"/>
  <c r="DB331" i="3" s="1"/>
  <c r="DA331" i="3"/>
  <c r="DC331" i="3"/>
  <c r="A332" i="3"/>
  <c r="Y332" i="3"/>
  <c r="CX332" i="3" s="1"/>
  <c r="DF332" i="3" s="1"/>
  <c r="DJ332" i="3" s="1"/>
  <c r="CY332" i="3"/>
  <c r="CZ332" i="3"/>
  <c r="DB332" i="3" s="1"/>
  <c r="DA332" i="3"/>
  <c r="DC332" i="3"/>
  <c r="A333" i="3"/>
  <c r="Y333" i="3"/>
  <c r="CX333" i="3" s="1"/>
  <c r="CY333" i="3"/>
  <c r="CZ333" i="3"/>
  <c r="DA333" i="3"/>
  <c r="DB333" i="3"/>
  <c r="DC333" i="3"/>
  <c r="DG333" i="3"/>
  <c r="DI333" i="3"/>
  <c r="A334" i="3"/>
  <c r="Y334" i="3"/>
  <c r="CU334" i="3"/>
  <c r="CY334" i="3"/>
  <c r="CZ334" i="3"/>
  <c r="DB334" i="3" s="1"/>
  <c r="DA334" i="3"/>
  <c r="DC334" i="3"/>
  <c r="A335" i="3"/>
  <c r="Y335" i="3"/>
  <c r="CW335" i="3"/>
  <c r="CX335" i="3"/>
  <c r="DI335" i="3" s="1"/>
  <c r="CY335" i="3"/>
  <c r="CZ335" i="3"/>
  <c r="DA335" i="3"/>
  <c r="DB335" i="3"/>
  <c r="DC335" i="3"/>
  <c r="DF335" i="3"/>
  <c r="DG335" i="3"/>
  <c r="DJ335" i="3" s="1"/>
  <c r="DH335" i="3"/>
  <c r="A336" i="3"/>
  <c r="Y336" i="3"/>
  <c r="CW336" i="3" s="1"/>
  <c r="CX336" i="3"/>
  <c r="CY336" i="3"/>
  <c r="CZ336" i="3"/>
  <c r="DB336" i="3" s="1"/>
  <c r="DA336" i="3"/>
  <c r="DC336" i="3"/>
  <c r="DF336" i="3"/>
  <c r="DI336" i="3"/>
  <c r="A337" i="3"/>
  <c r="Y337" i="3"/>
  <c r="CY337" i="3"/>
  <c r="CZ337" i="3"/>
  <c r="DB337" i="3" s="1"/>
  <c r="DA337" i="3"/>
  <c r="DC337" i="3"/>
  <c r="A338" i="3"/>
  <c r="Y338" i="3"/>
  <c r="CX338" i="3"/>
  <c r="DH338" i="3" s="1"/>
  <c r="CY338" i="3"/>
  <c r="CZ338" i="3"/>
  <c r="DB338" i="3" s="1"/>
  <c r="DA338" i="3"/>
  <c r="DC338" i="3"/>
  <c r="A339" i="3"/>
  <c r="Y339" i="3"/>
  <c r="CX339" i="3"/>
  <c r="CY339" i="3"/>
  <c r="CZ339" i="3"/>
  <c r="DB339" i="3" s="1"/>
  <c r="DA339" i="3"/>
  <c r="DC339" i="3"/>
  <c r="DG339" i="3"/>
  <c r="DH339" i="3"/>
  <c r="A340" i="3"/>
  <c r="Y340" i="3"/>
  <c r="CX340" i="3"/>
  <c r="DI340" i="3" s="1"/>
  <c r="CY340" i="3"/>
  <c r="CZ340" i="3"/>
  <c r="DA340" i="3"/>
  <c r="DB340" i="3"/>
  <c r="DC340" i="3"/>
  <c r="DF340" i="3"/>
  <c r="DJ340" i="3" s="1"/>
  <c r="DG340" i="3"/>
  <c r="DH340" i="3"/>
  <c r="A341" i="3"/>
  <c r="Y341" i="3"/>
  <c r="CX341" i="3" s="1"/>
  <c r="CY341" i="3"/>
  <c r="CZ341" i="3"/>
  <c r="DA341" i="3"/>
  <c r="DB341" i="3"/>
  <c r="DC341" i="3"/>
  <c r="A342" i="3"/>
  <c r="Y342" i="3"/>
  <c r="CX342" i="3" s="1"/>
  <c r="DF342" i="3" s="1"/>
  <c r="DJ342" i="3" s="1"/>
  <c r="CY342" i="3"/>
  <c r="CZ342" i="3"/>
  <c r="DB342" i="3" s="1"/>
  <c r="DA342" i="3"/>
  <c r="DC342" i="3"/>
  <c r="A343" i="3"/>
  <c r="Y343" i="3"/>
  <c r="CX343" i="3"/>
  <c r="CY343" i="3"/>
  <c r="CZ343" i="3"/>
  <c r="DB343" i="3" s="1"/>
  <c r="DA343" i="3"/>
  <c r="DC343" i="3"/>
  <c r="DF343" i="3"/>
  <c r="DG343" i="3"/>
  <c r="DH343" i="3"/>
  <c r="DI343" i="3"/>
  <c r="DJ343" i="3"/>
  <c r="A344" i="3"/>
  <c r="Y344" i="3"/>
  <c r="CX344" i="3" s="1"/>
  <c r="DG344" i="3" s="1"/>
  <c r="CY344" i="3"/>
  <c r="CZ344" i="3"/>
  <c r="DA344" i="3"/>
  <c r="DB344" i="3"/>
  <c r="DC344" i="3"/>
  <c r="A345" i="3"/>
  <c r="Y345" i="3"/>
  <c r="CX345" i="3" s="1"/>
  <c r="CY345" i="3"/>
  <c r="CZ345" i="3"/>
  <c r="DA345" i="3"/>
  <c r="DB345" i="3"/>
  <c r="DC345" i="3"/>
  <c r="DG345" i="3"/>
  <c r="A346" i="3"/>
  <c r="Y346" i="3"/>
  <c r="CX346" i="3" s="1"/>
  <c r="CY346" i="3"/>
  <c r="CZ346" i="3"/>
  <c r="DA346" i="3"/>
  <c r="DB346" i="3"/>
  <c r="DC346" i="3"/>
  <c r="DG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B361" i="3" s="1"/>
  <c r="DA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B400" i="3" s="1"/>
  <c r="DA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B402" i="3" s="1"/>
  <c r="DA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B407" i="3" s="1"/>
  <c r="DA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B418" i="3" s="1"/>
  <c r="DA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B430" i="3" s="1"/>
  <c r="DA430" i="3"/>
  <c r="DC430" i="3"/>
  <c r="A431" i="3"/>
  <c r="Y431" i="3"/>
  <c r="CY431" i="3"/>
  <c r="CZ431" i="3"/>
  <c r="DB431" i="3" s="1"/>
  <c r="DA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B449" i="3" s="1"/>
  <c r="DA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B452" i="3" s="1"/>
  <c r="DA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B464" i="3" s="1"/>
  <c r="DA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V469" i="3" s="1"/>
  <c r="CU469" i="3"/>
  <c r="CY469" i="3"/>
  <c r="CZ469" i="3"/>
  <c r="DB469" i="3" s="1"/>
  <c r="DA469" i="3"/>
  <c r="DC469" i="3"/>
  <c r="A470" i="3"/>
  <c r="Y470" i="3"/>
  <c r="CW470" i="3"/>
  <c r="CX470" i="3"/>
  <c r="DG470" i="3" s="1"/>
  <c r="DJ470" i="3" s="1"/>
  <c r="CY470" i="3"/>
  <c r="CZ470" i="3"/>
  <c r="DB470" i="3" s="1"/>
  <c r="DA470" i="3"/>
  <c r="DC470" i="3"/>
  <c r="A471" i="3"/>
  <c r="Y471" i="3"/>
  <c r="CY471" i="3"/>
  <c r="CZ471" i="3"/>
  <c r="DB471" i="3" s="1"/>
  <c r="DA471" i="3"/>
  <c r="DC471" i="3"/>
  <c r="A472" i="3"/>
  <c r="Y472" i="3"/>
  <c r="CW472" i="3" s="1"/>
  <c r="CY472" i="3"/>
  <c r="CZ472" i="3"/>
  <c r="DA472" i="3"/>
  <c r="DB472" i="3"/>
  <c r="DC472" i="3"/>
  <c r="A473" i="3"/>
  <c r="Y473" i="3"/>
  <c r="CX473" i="3"/>
  <c r="CY473" i="3"/>
  <c r="CZ473" i="3"/>
  <c r="DB473" i="3" s="1"/>
  <c r="DA473" i="3"/>
  <c r="DC473" i="3"/>
  <c r="DF473" i="3"/>
  <c r="DJ473" i="3" s="1"/>
  <c r="DG473" i="3"/>
  <c r="A474" i="3"/>
  <c r="Y474" i="3"/>
  <c r="CX474" i="3" s="1"/>
  <c r="DH474" i="3" s="1"/>
  <c r="CY474" i="3"/>
  <c r="CZ474" i="3"/>
  <c r="DB474" i="3" s="1"/>
  <c r="DA474" i="3"/>
  <c r="DC474" i="3"/>
  <c r="DF474" i="3"/>
  <c r="DJ474" i="3" s="1"/>
  <c r="A475" i="3"/>
  <c r="Y475" i="3"/>
  <c r="CX475" i="3"/>
  <c r="CY475" i="3"/>
  <c r="CZ475" i="3"/>
  <c r="DA475" i="3"/>
  <c r="DB475" i="3"/>
  <c r="DC475" i="3"/>
  <c r="DG475" i="3"/>
  <c r="A476" i="3"/>
  <c r="Y476" i="3"/>
  <c r="CX476" i="3"/>
  <c r="CY476" i="3"/>
  <c r="CZ476" i="3"/>
  <c r="DA476" i="3"/>
  <c r="DB476" i="3"/>
  <c r="DC476" i="3"/>
  <c r="DF476" i="3"/>
  <c r="DJ476" i="3" s="1"/>
  <c r="DI476" i="3"/>
  <c r="A477" i="3"/>
  <c r="Y477" i="3"/>
  <c r="CX477" i="3" s="1"/>
  <c r="DH477" i="3" s="1"/>
  <c r="CY477" i="3"/>
  <c r="CZ477" i="3"/>
  <c r="DA477" i="3"/>
  <c r="DB477" i="3"/>
  <c r="DC477" i="3"/>
  <c r="A478" i="3"/>
  <c r="Y478" i="3"/>
  <c r="CU478" i="3"/>
  <c r="CV478" i="3"/>
  <c r="CX478" i="3"/>
  <c r="DH478" i="3" s="1"/>
  <c r="CY478" i="3"/>
  <c r="CZ478" i="3"/>
  <c r="DB478" i="3" s="1"/>
  <c r="DA478" i="3"/>
  <c r="DC478" i="3"/>
  <c r="DG478" i="3"/>
  <c r="A479" i="3"/>
  <c r="Y479" i="3"/>
  <c r="CW479" i="3"/>
  <c r="CX479" i="3"/>
  <c r="DF479" i="3" s="1"/>
  <c r="CY479" i="3"/>
  <c r="CZ479" i="3"/>
  <c r="DB479" i="3" s="1"/>
  <c r="DA479" i="3"/>
  <c r="DC479" i="3"/>
  <c r="DI479" i="3"/>
  <c r="A480" i="3"/>
  <c r="Y480" i="3"/>
  <c r="CY480" i="3"/>
  <c r="CZ480" i="3"/>
  <c r="DA480" i="3"/>
  <c r="DB480" i="3"/>
  <c r="DC480" i="3"/>
  <c r="A481" i="3"/>
  <c r="Y481" i="3"/>
  <c r="CX481" i="3" s="1"/>
  <c r="DI481" i="3" s="1"/>
  <c r="CW481" i="3"/>
  <c r="CY481" i="3"/>
  <c r="CZ481" i="3"/>
  <c r="DB481" i="3" s="1"/>
  <c r="DA481" i="3"/>
  <c r="DC481" i="3"/>
  <c r="DF481" i="3"/>
  <c r="DG481" i="3"/>
  <c r="DJ481" i="3" s="1"/>
  <c r="DH481" i="3"/>
  <c r="A482" i="3"/>
  <c r="Y482" i="3"/>
  <c r="CX482" i="3"/>
  <c r="DG482" i="3" s="1"/>
  <c r="CY482" i="3"/>
  <c r="CZ482" i="3"/>
  <c r="DA482" i="3"/>
  <c r="DB482" i="3"/>
  <c r="DC482" i="3"/>
  <c r="DF482" i="3"/>
  <c r="DJ482" i="3" s="1"/>
  <c r="A483" i="3"/>
  <c r="Y483" i="3"/>
  <c r="CX483" i="3" s="1"/>
  <c r="CY483" i="3"/>
  <c r="CZ483" i="3"/>
  <c r="DA483" i="3"/>
  <c r="DB483" i="3"/>
  <c r="DC483" i="3"/>
  <c r="A484" i="3"/>
  <c r="Y484" i="3"/>
  <c r="CX484" i="3" s="1"/>
  <c r="DI484" i="3" s="1"/>
  <c r="CY484" i="3"/>
  <c r="CZ484" i="3"/>
  <c r="DA484" i="3"/>
  <c r="DB484" i="3"/>
  <c r="DC484" i="3"/>
  <c r="DF484" i="3"/>
  <c r="DJ484" i="3" s="1"/>
  <c r="A485" i="3"/>
  <c r="Y485" i="3"/>
  <c r="CX485" i="3" s="1"/>
  <c r="DH485" i="3" s="1"/>
  <c r="CY485" i="3"/>
  <c r="CZ485" i="3"/>
  <c r="DA485" i="3"/>
  <c r="DB485" i="3"/>
  <c r="DC485" i="3"/>
  <c r="DF485" i="3"/>
  <c r="DJ485" i="3" s="1"/>
  <c r="A486" i="3"/>
  <c r="Y486" i="3"/>
  <c r="CX486" i="3"/>
  <c r="CY486" i="3"/>
  <c r="CZ486" i="3"/>
  <c r="DA486" i="3"/>
  <c r="DB486" i="3"/>
  <c r="DC486" i="3"/>
  <c r="A487" i="3"/>
  <c r="Y487" i="3"/>
  <c r="CY487" i="3"/>
  <c r="CZ487" i="3"/>
  <c r="DB487" i="3" s="1"/>
  <c r="DA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A492" i="3"/>
  <c r="DB492" i="3"/>
  <c r="DC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A539" i="3"/>
  <c r="DB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B595" i="3" s="1"/>
  <c r="DA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A597" i="3"/>
  <c r="DB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A617" i="3"/>
  <c r="DB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B623" i="3" s="1"/>
  <c r="DA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B626" i="3" s="1"/>
  <c r="DA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B658" i="3" s="1"/>
  <c r="DA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A661" i="3"/>
  <c r="DB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A670" i="3"/>
  <c r="DB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U677" i="3"/>
  <c r="CY677" i="3"/>
  <c r="CZ677" i="3"/>
  <c r="DB677" i="3" s="1"/>
  <c r="DA677" i="3"/>
  <c r="DC677" i="3"/>
  <c r="A678" i="3"/>
  <c r="Y678" i="3"/>
  <c r="CW678" i="3"/>
  <c r="CX678" i="3"/>
  <c r="CY678" i="3"/>
  <c r="CZ678" i="3"/>
  <c r="DA678" i="3"/>
  <c r="DB678" i="3"/>
  <c r="DC678" i="3"/>
  <c r="DG678" i="3"/>
  <c r="DJ678" i="3" s="1"/>
  <c r="A679" i="3"/>
  <c r="Y679" i="3"/>
  <c r="CX679" i="3" s="1"/>
  <c r="DI679" i="3" s="1"/>
  <c r="CY679" i="3"/>
  <c r="CZ679" i="3"/>
  <c r="DA679" i="3"/>
  <c r="DB679" i="3"/>
  <c r="DC679" i="3"/>
  <c r="A680" i="3"/>
  <c r="Y680" i="3"/>
  <c r="CW680" i="3"/>
  <c r="CX680" i="3"/>
  <c r="DF680" i="3" s="1"/>
  <c r="CY680" i="3"/>
  <c r="CZ680" i="3"/>
  <c r="DB680" i="3" s="1"/>
  <c r="DA680" i="3"/>
  <c r="DC680" i="3"/>
  <c r="A681" i="3"/>
  <c r="Y681" i="3"/>
  <c r="CX681" i="3"/>
  <c r="DI681" i="3" s="1"/>
  <c r="CY681" i="3"/>
  <c r="CZ681" i="3"/>
  <c r="DB681" i="3" s="1"/>
  <c r="DA681" i="3"/>
  <c r="DC681" i="3"/>
  <c r="DG681" i="3"/>
  <c r="A682" i="3"/>
  <c r="Y682" i="3"/>
  <c r="CX682" i="3" s="1"/>
  <c r="CY682" i="3"/>
  <c r="CZ682" i="3"/>
  <c r="DA682" i="3"/>
  <c r="DB682" i="3"/>
  <c r="DC682" i="3"/>
  <c r="A683" i="3"/>
  <c r="Y683" i="3"/>
  <c r="CX683" i="3"/>
  <c r="DG683" i="3" s="1"/>
  <c r="CY683" i="3"/>
  <c r="CZ683" i="3"/>
  <c r="DA683" i="3"/>
  <c r="DB683" i="3"/>
  <c r="DC683" i="3"/>
  <c r="DF683" i="3"/>
  <c r="DI683" i="3"/>
  <c r="DJ683" i="3"/>
  <c r="A684" i="3"/>
  <c r="Y684" i="3"/>
  <c r="CX684" i="3" s="1"/>
  <c r="DF684" i="3" s="1"/>
  <c r="CY684" i="3"/>
  <c r="CZ684" i="3"/>
  <c r="DA684" i="3"/>
  <c r="DB684" i="3"/>
  <c r="DC684" i="3"/>
  <c r="DG684" i="3"/>
  <c r="DH684" i="3"/>
  <c r="DI684" i="3"/>
  <c r="DJ684" i="3"/>
  <c r="A685" i="3"/>
  <c r="Y685" i="3"/>
  <c r="CX685" i="3"/>
  <c r="DF685" i="3" s="1"/>
  <c r="DJ685" i="3" s="1"/>
  <c r="CY685" i="3"/>
  <c r="CZ685" i="3"/>
  <c r="DA685" i="3"/>
  <c r="DB685" i="3"/>
  <c r="DC685" i="3"/>
  <c r="DG685" i="3"/>
  <c r="DH685" i="3"/>
  <c r="DI685" i="3"/>
  <c r="A686" i="3"/>
  <c r="Y686" i="3"/>
  <c r="CU686" i="3"/>
  <c r="CV686" i="3"/>
  <c r="CX686" i="3"/>
  <c r="DH686" i="3" s="1"/>
  <c r="CY686" i="3"/>
  <c r="CZ686" i="3"/>
  <c r="DA686" i="3"/>
  <c r="DB686" i="3"/>
  <c r="DC686" i="3"/>
  <c r="A687" i="3"/>
  <c r="Y687" i="3"/>
  <c r="CX687" i="3" s="1"/>
  <c r="DF687" i="3" s="1"/>
  <c r="CW687" i="3"/>
  <c r="CY687" i="3"/>
  <c r="CZ687" i="3"/>
  <c r="DB687" i="3" s="1"/>
  <c r="DA687" i="3"/>
  <c r="DC687" i="3"/>
  <c r="DG687" i="3"/>
  <c r="DJ687" i="3" s="1"/>
  <c r="DH687" i="3"/>
  <c r="DI687" i="3"/>
  <c r="A688" i="3"/>
  <c r="Y688" i="3"/>
  <c r="CW688" i="3"/>
  <c r="CX688" i="3"/>
  <c r="DH688" i="3" s="1"/>
  <c r="CY688" i="3"/>
  <c r="CZ688" i="3"/>
  <c r="DB688" i="3" s="1"/>
  <c r="DA688" i="3"/>
  <c r="DC688" i="3"/>
  <c r="DF688" i="3"/>
  <c r="DG688" i="3"/>
  <c r="DJ688" i="3" s="1"/>
  <c r="A689" i="3"/>
  <c r="Y689" i="3"/>
  <c r="CW689" i="3"/>
  <c r="CX689" i="3"/>
  <c r="DH689" i="3" s="1"/>
  <c r="CY689" i="3"/>
  <c r="CZ689" i="3"/>
  <c r="DA689" i="3"/>
  <c r="DB689" i="3"/>
  <c r="DC689" i="3"/>
  <c r="DF689" i="3"/>
  <c r="A690" i="3"/>
  <c r="Y690" i="3"/>
  <c r="CX690" i="3" s="1"/>
  <c r="CY690" i="3"/>
  <c r="CZ690" i="3"/>
  <c r="DA690" i="3"/>
  <c r="DB690" i="3"/>
  <c r="DC690" i="3"/>
  <c r="A691" i="3"/>
  <c r="Y691" i="3"/>
  <c r="CX691" i="3" s="1"/>
  <c r="DF691" i="3" s="1"/>
  <c r="DJ691" i="3" s="1"/>
  <c r="CY691" i="3"/>
  <c r="CZ691" i="3"/>
  <c r="DB691" i="3" s="1"/>
  <c r="DA691" i="3"/>
  <c r="DC691" i="3"/>
  <c r="DH691" i="3"/>
  <c r="A692" i="3"/>
  <c r="Y692" i="3"/>
  <c r="CX692" i="3"/>
  <c r="DF692" i="3" s="1"/>
  <c r="DJ692" i="3" s="1"/>
  <c r="CY692" i="3"/>
  <c r="CZ692" i="3"/>
  <c r="DB692" i="3" s="1"/>
  <c r="DA692" i="3"/>
  <c r="DC692" i="3"/>
  <c r="A693" i="3"/>
  <c r="Y693" i="3"/>
  <c r="CX693" i="3" s="1"/>
  <c r="CY693" i="3"/>
  <c r="CZ693" i="3"/>
  <c r="DB693" i="3" s="1"/>
  <c r="DA693" i="3"/>
  <c r="DC693" i="3"/>
  <c r="A694" i="3"/>
  <c r="Y694" i="3"/>
  <c r="CX694" i="3"/>
  <c r="DI694" i="3" s="1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B703" i="3" s="1"/>
  <c r="DA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A717" i="3"/>
  <c r="DB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B719" i="3" s="1"/>
  <c r="DA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B744" i="3" s="1"/>
  <c r="DA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B748" i="3" s="1"/>
  <c r="DA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A750" i="3"/>
  <c r="DB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B761" i="3" s="1"/>
  <c r="DA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B773" i="3" s="1"/>
  <c r="DA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B776" i="3" s="1"/>
  <c r="DA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A782" i="3"/>
  <c r="DB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B790" i="3" s="1"/>
  <c r="DA790" i="3"/>
  <c r="DC790" i="3"/>
  <c r="A791" i="3"/>
  <c r="Y791" i="3"/>
  <c r="CY791" i="3"/>
  <c r="CZ791" i="3"/>
  <c r="DA791" i="3"/>
  <c r="DB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A794" i="3"/>
  <c r="DB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A796" i="3"/>
  <c r="DB796" i="3"/>
  <c r="DC796" i="3"/>
  <c r="A797" i="3"/>
  <c r="Y797" i="3"/>
  <c r="CY797" i="3"/>
  <c r="CZ797" i="3"/>
  <c r="DB797" i="3" s="1"/>
  <c r="DA797" i="3"/>
  <c r="DC797" i="3"/>
  <c r="A798" i="3"/>
  <c r="Y798" i="3"/>
  <c r="CY798" i="3"/>
  <c r="CZ798" i="3"/>
  <c r="DA798" i="3"/>
  <c r="DB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A810" i="3"/>
  <c r="DB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B812" i="3" s="1"/>
  <c r="DA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A827" i="3"/>
  <c r="DB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B830" i="3" s="1"/>
  <c r="DA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B837" i="3" s="1"/>
  <c r="DA837" i="3"/>
  <c r="DC837" i="3"/>
  <c r="A838" i="3"/>
  <c r="Y838" i="3"/>
  <c r="CY838" i="3"/>
  <c r="CZ838" i="3"/>
  <c r="DB838" i="3" s="1"/>
  <c r="DA838" i="3"/>
  <c r="DC838" i="3"/>
  <c r="A839" i="3"/>
  <c r="Y839" i="3"/>
  <c r="CY839" i="3"/>
  <c r="CZ839" i="3"/>
  <c r="DB839" i="3" s="1"/>
  <c r="DA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A841" i="3"/>
  <c r="DB841" i="3"/>
  <c r="DC841" i="3"/>
  <c r="A842" i="3"/>
  <c r="Y842" i="3"/>
  <c r="CY842" i="3"/>
  <c r="CZ842" i="3"/>
  <c r="DB842" i="3" s="1"/>
  <c r="DA842" i="3"/>
  <c r="DC842" i="3"/>
  <c r="A843" i="3"/>
  <c r="Y843" i="3"/>
  <c r="CY843" i="3"/>
  <c r="CZ843" i="3"/>
  <c r="DB843" i="3" s="1"/>
  <c r="DA843" i="3"/>
  <c r="DC843" i="3"/>
  <c r="A844" i="3"/>
  <c r="Y844" i="3"/>
  <c r="CY844" i="3"/>
  <c r="CZ844" i="3"/>
  <c r="DB844" i="3" s="1"/>
  <c r="DA844" i="3"/>
  <c r="DC844" i="3"/>
  <c r="A845" i="3"/>
  <c r="Y845" i="3"/>
  <c r="CY845" i="3"/>
  <c r="CZ845" i="3"/>
  <c r="DB845" i="3" s="1"/>
  <c r="DA845" i="3"/>
  <c r="DC845" i="3"/>
  <c r="A846" i="3"/>
  <c r="Y846" i="3"/>
  <c r="CY846" i="3"/>
  <c r="CZ846" i="3"/>
  <c r="DB846" i="3" s="1"/>
  <c r="DA846" i="3"/>
  <c r="DC846" i="3"/>
  <c r="A847" i="3"/>
  <c r="Y847" i="3"/>
  <c r="CY847" i="3"/>
  <c r="CZ847" i="3"/>
  <c r="DA847" i="3"/>
  <c r="DB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A855" i="3"/>
  <c r="DB855" i="3"/>
  <c r="DC855" i="3"/>
  <c r="A856" i="3"/>
  <c r="Y856" i="3"/>
  <c r="CY856" i="3"/>
  <c r="CZ856" i="3"/>
  <c r="DB856" i="3" s="1"/>
  <c r="DA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A859" i="3"/>
  <c r="DB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B862" i="3" s="1"/>
  <c r="DA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A881" i="3"/>
  <c r="DB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A883" i="3"/>
  <c r="DB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B885" i="3" s="1"/>
  <c r="DA885" i="3"/>
  <c r="DC885" i="3"/>
  <c r="A886" i="3"/>
  <c r="Y886" i="3"/>
  <c r="CY886" i="3"/>
  <c r="CZ886" i="3"/>
  <c r="DA886" i="3"/>
  <c r="DB886" i="3"/>
  <c r="DC886" i="3"/>
  <c r="A887" i="3"/>
  <c r="Y887" i="3"/>
  <c r="CY887" i="3"/>
  <c r="CZ887" i="3"/>
  <c r="DA887" i="3"/>
  <c r="DB887" i="3"/>
  <c r="DC887" i="3"/>
  <c r="A888" i="3"/>
  <c r="Y888" i="3"/>
  <c r="CY888" i="3"/>
  <c r="CZ888" i="3"/>
  <c r="DA888" i="3"/>
  <c r="DB888" i="3"/>
  <c r="DC888" i="3"/>
  <c r="A889" i="3"/>
  <c r="Y889" i="3"/>
  <c r="CY889" i="3"/>
  <c r="CZ889" i="3"/>
  <c r="DA889" i="3"/>
  <c r="DB889" i="3"/>
  <c r="DC889" i="3"/>
  <c r="A890" i="3"/>
  <c r="Y890" i="3"/>
  <c r="CY890" i="3"/>
  <c r="CZ890" i="3"/>
  <c r="DA890" i="3"/>
  <c r="DB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A894" i="3"/>
  <c r="DB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A898" i="3"/>
  <c r="DB898" i="3"/>
  <c r="DC898" i="3"/>
  <c r="A899" i="3"/>
  <c r="Y899" i="3"/>
  <c r="CY899" i="3"/>
  <c r="CZ899" i="3"/>
  <c r="DB899" i="3" s="1"/>
  <c r="DA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A901" i="3"/>
  <c r="DB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B904" i="3" s="1"/>
  <c r="DA904" i="3"/>
  <c r="DC904" i="3"/>
  <c r="A905" i="3"/>
  <c r="Y905" i="3"/>
  <c r="CU905" i="3"/>
  <c r="CV905" i="3"/>
  <c r="CX905" i="3"/>
  <c r="DF905" i="3" s="1"/>
  <c r="CY905" i="3"/>
  <c r="CZ905" i="3"/>
  <c r="DB905" i="3" s="1"/>
  <c r="DA905" i="3"/>
  <c r="DC905" i="3"/>
  <c r="A906" i="3"/>
  <c r="Y906" i="3"/>
  <c r="CW906" i="3" s="1"/>
  <c r="CX906" i="3"/>
  <c r="CY906" i="3"/>
  <c r="CZ906" i="3"/>
  <c r="DA906" i="3"/>
  <c r="DB906" i="3"/>
  <c r="DC906" i="3"/>
  <c r="A907" i="3"/>
  <c r="Y907" i="3"/>
  <c r="CX907" i="3" s="1"/>
  <c r="DF907" i="3" s="1"/>
  <c r="CW907" i="3"/>
  <c r="CY907" i="3"/>
  <c r="CZ907" i="3"/>
  <c r="DB907" i="3" s="1"/>
  <c r="DA907" i="3"/>
  <c r="DC907" i="3"/>
  <c r="DG907" i="3"/>
  <c r="DJ907" i="3" s="1"/>
  <c r="DH907" i="3"/>
  <c r="A908" i="3"/>
  <c r="Y908" i="3"/>
  <c r="CW908" i="3"/>
  <c r="CX908" i="3"/>
  <c r="DF908" i="3" s="1"/>
  <c r="CY908" i="3"/>
  <c r="CZ908" i="3"/>
  <c r="DB908" i="3" s="1"/>
  <c r="DA908" i="3"/>
  <c r="DC908" i="3"/>
  <c r="A909" i="3"/>
  <c r="Y909" i="3"/>
  <c r="CX909" i="3"/>
  <c r="CY909" i="3"/>
  <c r="CZ909" i="3"/>
  <c r="DB909" i="3" s="1"/>
  <c r="DA909" i="3"/>
  <c r="DC909" i="3"/>
  <c r="A910" i="3"/>
  <c r="Y910" i="3"/>
  <c r="CX910" i="3"/>
  <c r="CY910" i="3"/>
  <c r="CZ910" i="3"/>
  <c r="DA910" i="3"/>
  <c r="DB910" i="3"/>
  <c r="DC910" i="3"/>
  <c r="A911" i="3"/>
  <c r="Y911" i="3"/>
  <c r="CX911" i="3"/>
  <c r="CY911" i="3"/>
  <c r="CZ911" i="3"/>
  <c r="DB911" i="3" s="1"/>
  <c r="DA911" i="3"/>
  <c r="DC911" i="3"/>
  <c r="A912" i="3"/>
  <c r="Y912" i="3"/>
  <c r="CX912" i="3"/>
  <c r="CY912" i="3"/>
  <c r="CZ912" i="3"/>
  <c r="DB912" i="3" s="1"/>
  <c r="DA912" i="3"/>
  <c r="DC912" i="3"/>
  <c r="A913" i="3"/>
  <c r="Y913" i="3"/>
  <c r="CX913" i="3" s="1"/>
  <c r="CY913" i="3"/>
  <c r="CZ913" i="3"/>
  <c r="DA913" i="3"/>
  <c r="DB913" i="3"/>
  <c r="DC913" i="3"/>
  <c r="A914" i="3"/>
  <c r="Y914" i="3"/>
  <c r="CX914" i="3" s="1"/>
  <c r="CU914" i="3"/>
  <c r="CY914" i="3"/>
  <c r="CZ914" i="3"/>
  <c r="DB914" i="3" s="1"/>
  <c r="DA914" i="3"/>
  <c r="DC914" i="3"/>
  <c r="DH914" i="3"/>
  <c r="A915" i="3"/>
  <c r="Y915" i="3"/>
  <c r="CW915" i="3"/>
  <c r="CX915" i="3"/>
  <c r="DH915" i="3" s="1"/>
  <c r="CY915" i="3"/>
  <c r="CZ915" i="3"/>
  <c r="DA915" i="3"/>
  <c r="DB915" i="3"/>
  <c r="DC915" i="3"/>
  <c r="DF915" i="3"/>
  <c r="DG915" i="3"/>
  <c r="DJ915" i="3" s="1"/>
  <c r="A916" i="3"/>
  <c r="Y916" i="3"/>
  <c r="CW916" i="3" s="1"/>
  <c r="CY916" i="3"/>
  <c r="CZ916" i="3"/>
  <c r="DA916" i="3"/>
  <c r="DB916" i="3"/>
  <c r="DC916" i="3"/>
  <c r="A917" i="3"/>
  <c r="Y917" i="3"/>
  <c r="CW917" i="3" s="1"/>
  <c r="CX917" i="3"/>
  <c r="DF917" i="3" s="1"/>
  <c r="CY917" i="3"/>
  <c r="CZ917" i="3"/>
  <c r="DB917" i="3" s="1"/>
  <c r="DA917" i="3"/>
  <c r="DC917" i="3"/>
  <c r="DH917" i="3"/>
  <c r="A918" i="3"/>
  <c r="Y918" i="3"/>
  <c r="CX918" i="3" s="1"/>
  <c r="CY918" i="3"/>
  <c r="CZ918" i="3"/>
  <c r="DB918" i="3" s="1"/>
  <c r="DA918" i="3"/>
  <c r="DC918" i="3"/>
  <c r="A919" i="3"/>
  <c r="Y919" i="3"/>
  <c r="CX919" i="3"/>
  <c r="CY919" i="3"/>
  <c r="CZ919" i="3"/>
  <c r="DB919" i="3" s="1"/>
  <c r="DA919" i="3"/>
  <c r="DC919" i="3"/>
  <c r="A920" i="3"/>
  <c r="Y920" i="3"/>
  <c r="CX920" i="3" s="1"/>
  <c r="CY920" i="3"/>
  <c r="CZ920" i="3"/>
  <c r="DA920" i="3"/>
  <c r="DB920" i="3"/>
  <c r="DC920" i="3"/>
  <c r="A921" i="3"/>
  <c r="Y921" i="3"/>
  <c r="CX921" i="3" s="1"/>
  <c r="CY921" i="3"/>
  <c r="CZ921" i="3"/>
  <c r="DA921" i="3"/>
  <c r="DB921" i="3"/>
  <c r="DC921" i="3"/>
  <c r="A922" i="3"/>
  <c r="Y922" i="3"/>
  <c r="CX922" i="3" s="1"/>
  <c r="CY922" i="3"/>
  <c r="CZ922" i="3"/>
  <c r="DA922" i="3"/>
  <c r="DB922" i="3"/>
  <c r="DC922" i="3"/>
  <c r="DI922" i="3"/>
  <c r="A923" i="3"/>
  <c r="Y923" i="3"/>
  <c r="CY923" i="3"/>
  <c r="CZ923" i="3"/>
  <c r="DA923" i="3"/>
  <c r="DB923" i="3"/>
  <c r="DC923" i="3"/>
  <c r="A924" i="3"/>
  <c r="Y924" i="3"/>
  <c r="CY924" i="3"/>
  <c r="CZ924" i="3"/>
  <c r="DA924" i="3"/>
  <c r="DB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A929" i="3"/>
  <c r="DB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B931" i="3" s="1"/>
  <c r="DA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A933" i="3"/>
  <c r="DB933" i="3"/>
  <c r="DC933" i="3"/>
  <c r="A934" i="3"/>
  <c r="Y934" i="3"/>
  <c r="CY934" i="3"/>
  <c r="CZ934" i="3"/>
  <c r="DB934" i="3" s="1"/>
  <c r="DA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A936" i="3"/>
  <c r="DB936" i="3"/>
  <c r="DC936" i="3"/>
  <c r="A937" i="3"/>
  <c r="Y937" i="3"/>
  <c r="CY937" i="3"/>
  <c r="CZ937" i="3"/>
  <c r="DA937" i="3"/>
  <c r="DB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B940" i="3" s="1"/>
  <c r="DA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A942" i="3"/>
  <c r="DB942" i="3"/>
  <c r="DC942" i="3"/>
  <c r="A943" i="3"/>
  <c r="Y943" i="3"/>
  <c r="CY943" i="3"/>
  <c r="CZ943" i="3"/>
  <c r="DA943" i="3"/>
  <c r="DB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B945" i="3" s="1"/>
  <c r="DA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A947" i="3"/>
  <c r="DB947" i="3"/>
  <c r="DC947" i="3"/>
  <c r="A948" i="3"/>
  <c r="Y948" i="3"/>
  <c r="CY948" i="3"/>
  <c r="CZ948" i="3"/>
  <c r="DB948" i="3" s="1"/>
  <c r="DA948" i="3"/>
  <c r="DC948" i="3"/>
  <c r="A949" i="3"/>
  <c r="Y949" i="3"/>
  <c r="CY949" i="3"/>
  <c r="CZ949" i="3"/>
  <c r="DB949" i="3" s="1"/>
  <c r="DA949" i="3"/>
  <c r="DC949" i="3"/>
  <c r="A950" i="3"/>
  <c r="Y950" i="3"/>
  <c r="CY950" i="3"/>
  <c r="CZ950" i="3"/>
  <c r="DA950" i="3"/>
  <c r="DB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A953" i="3"/>
  <c r="DB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B957" i="3" s="1"/>
  <c r="DA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B961" i="3" s="1"/>
  <c r="DA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A963" i="3"/>
  <c r="DB963" i="3"/>
  <c r="DC963" i="3"/>
  <c r="A964" i="3"/>
  <c r="Y964" i="3"/>
  <c r="CY964" i="3"/>
  <c r="CZ964" i="3"/>
  <c r="DA964" i="3"/>
  <c r="DB964" i="3"/>
  <c r="DC964" i="3"/>
  <c r="A965" i="3"/>
  <c r="Y965" i="3"/>
  <c r="CV965" i="3" s="1"/>
  <c r="CU965" i="3"/>
  <c r="CX965" i="3"/>
  <c r="DF965" i="3" s="1"/>
  <c r="CY965" i="3"/>
  <c r="CZ965" i="3"/>
  <c r="DB965" i="3" s="1"/>
  <c r="DA965" i="3"/>
  <c r="DC965" i="3"/>
  <c r="A966" i="3"/>
  <c r="Y966" i="3"/>
  <c r="CW966" i="3" s="1"/>
  <c r="CX966" i="3"/>
  <c r="DI966" i="3" s="1"/>
  <c r="CY966" i="3"/>
  <c r="CZ966" i="3"/>
  <c r="DB966" i="3" s="1"/>
  <c r="DA966" i="3"/>
  <c r="DC966" i="3"/>
  <c r="A967" i="3"/>
  <c r="Y967" i="3"/>
  <c r="CX967" i="3" s="1"/>
  <c r="CY967" i="3"/>
  <c r="CZ967" i="3"/>
  <c r="DA967" i="3"/>
  <c r="DB967" i="3"/>
  <c r="DC967" i="3"/>
  <c r="A968" i="3"/>
  <c r="Y968" i="3"/>
  <c r="CX968" i="3" s="1"/>
  <c r="DG968" i="3" s="1"/>
  <c r="CY968" i="3"/>
  <c r="CZ968" i="3"/>
  <c r="DA968" i="3"/>
  <c r="DB968" i="3"/>
  <c r="DC968" i="3"/>
  <c r="DI968" i="3"/>
  <c r="A969" i="3"/>
  <c r="Y969" i="3"/>
  <c r="CX969" i="3" s="1"/>
  <c r="DF969" i="3" s="1"/>
  <c r="CY969" i="3"/>
  <c r="CZ969" i="3"/>
  <c r="DA969" i="3"/>
  <c r="DB969" i="3"/>
  <c r="DC969" i="3"/>
  <c r="DG969" i="3"/>
  <c r="DH969" i="3"/>
  <c r="DI969" i="3"/>
  <c r="DJ969" i="3"/>
  <c r="A970" i="3"/>
  <c r="Y970" i="3"/>
  <c r="CX970" i="3"/>
  <c r="CY970" i="3"/>
  <c r="CZ970" i="3"/>
  <c r="DA970" i="3"/>
  <c r="DB970" i="3"/>
  <c r="DC970" i="3"/>
  <c r="DF970" i="3"/>
  <c r="DJ970" i="3" s="1"/>
  <c r="DG970" i="3"/>
  <c r="DH970" i="3"/>
  <c r="DI970" i="3"/>
  <c r="A971" i="3"/>
  <c r="Y971" i="3"/>
  <c r="CX971" i="3"/>
  <c r="DI971" i="3" s="1"/>
  <c r="CY971" i="3"/>
  <c r="CZ971" i="3"/>
  <c r="DB971" i="3" s="1"/>
  <c r="DA971" i="3"/>
  <c r="DC971" i="3"/>
  <c r="DF971" i="3"/>
  <c r="DJ971" i="3" s="1"/>
  <c r="DG971" i="3"/>
  <c r="DH971" i="3"/>
  <c r="A972" i="3"/>
  <c r="Y972" i="3"/>
  <c r="CX972" i="3" s="1"/>
  <c r="CU972" i="3"/>
  <c r="CV972" i="3"/>
  <c r="CY972" i="3"/>
  <c r="CZ972" i="3"/>
  <c r="DA972" i="3"/>
  <c r="DB972" i="3"/>
  <c r="DC972" i="3"/>
  <c r="A973" i="3"/>
  <c r="Y973" i="3"/>
  <c r="CW973" i="3" s="1"/>
  <c r="CX973" i="3"/>
  <c r="DF973" i="3" s="1"/>
  <c r="CY973" i="3"/>
  <c r="CZ973" i="3"/>
  <c r="DB973" i="3" s="1"/>
  <c r="DA973" i="3"/>
  <c r="DC973" i="3"/>
  <c r="DG973" i="3"/>
  <c r="DJ973" i="3" s="1"/>
  <c r="A974" i="3"/>
  <c r="Y974" i="3"/>
  <c r="CX974" i="3"/>
  <c r="DF974" i="3" s="1"/>
  <c r="DJ974" i="3" s="1"/>
  <c r="CY974" i="3"/>
  <c r="CZ974" i="3"/>
  <c r="DB974" i="3" s="1"/>
  <c r="DA974" i="3"/>
  <c r="DC974" i="3"/>
  <c r="DG974" i="3"/>
  <c r="DH974" i="3"/>
  <c r="A975" i="3"/>
  <c r="Y975" i="3"/>
  <c r="CX975" i="3"/>
  <c r="DI975" i="3" s="1"/>
  <c r="CY975" i="3"/>
  <c r="CZ975" i="3"/>
  <c r="DB975" i="3" s="1"/>
  <c r="DA975" i="3"/>
  <c r="DC975" i="3"/>
  <c r="DF975" i="3"/>
  <c r="DH975" i="3"/>
  <c r="DJ975" i="3"/>
  <c r="A976" i="3"/>
  <c r="Y976" i="3"/>
  <c r="CX976" i="3"/>
  <c r="DH976" i="3" s="1"/>
  <c r="CY976" i="3"/>
  <c r="CZ976" i="3"/>
  <c r="DA976" i="3"/>
  <c r="DB976" i="3"/>
  <c r="DC976" i="3"/>
  <c r="DF976" i="3"/>
  <c r="DG976" i="3"/>
  <c r="DI976" i="3"/>
  <c r="DJ976" i="3"/>
  <c r="A977" i="3"/>
  <c r="Y977" i="3"/>
  <c r="CX977" i="3"/>
  <c r="DG977" i="3" s="1"/>
  <c r="CY977" i="3"/>
  <c r="CZ977" i="3"/>
  <c r="DA977" i="3"/>
  <c r="DB977" i="3"/>
  <c r="DC977" i="3"/>
  <c r="DF977" i="3"/>
  <c r="DI977" i="3"/>
  <c r="DJ977" i="3"/>
  <c r="A978" i="3"/>
  <c r="Y978" i="3"/>
  <c r="CX978" i="3" s="1"/>
  <c r="DF978" i="3" s="1"/>
  <c r="CY978" i="3"/>
  <c r="CZ978" i="3"/>
  <c r="DA978" i="3"/>
  <c r="DB978" i="3"/>
  <c r="DC978" i="3"/>
  <c r="DG978" i="3"/>
  <c r="DH978" i="3"/>
  <c r="DI978" i="3"/>
  <c r="DJ978" i="3"/>
  <c r="A979" i="3"/>
  <c r="Y979" i="3"/>
  <c r="CY979" i="3"/>
  <c r="CZ979" i="3"/>
  <c r="DA979" i="3"/>
  <c r="DB979" i="3"/>
  <c r="DC979" i="3"/>
  <c r="A980" i="3"/>
  <c r="Y980" i="3"/>
  <c r="CY980" i="3"/>
  <c r="CZ980" i="3"/>
  <c r="DB980" i="3" s="1"/>
  <c r="DA980" i="3"/>
  <c r="DC980" i="3"/>
  <c r="A981" i="3"/>
  <c r="Y981" i="3"/>
  <c r="CY981" i="3"/>
  <c r="CZ981" i="3"/>
  <c r="DA981" i="3"/>
  <c r="DB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A986" i="3"/>
  <c r="DB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A988" i="3"/>
  <c r="DB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A994" i="3"/>
  <c r="DB994" i="3"/>
  <c r="DC994" i="3"/>
  <c r="A995" i="3"/>
  <c r="Y995" i="3"/>
  <c r="CY995" i="3"/>
  <c r="CZ995" i="3"/>
  <c r="DB995" i="3" s="1"/>
  <c r="DA995" i="3"/>
  <c r="DC995" i="3"/>
  <c r="A996" i="3"/>
  <c r="Y996" i="3"/>
  <c r="CY996" i="3"/>
  <c r="CZ996" i="3"/>
  <c r="DA996" i="3"/>
  <c r="DB996" i="3"/>
  <c r="DC996" i="3"/>
  <c r="A997" i="3"/>
  <c r="Y997" i="3"/>
  <c r="CY997" i="3"/>
  <c r="CZ997" i="3"/>
  <c r="DA997" i="3"/>
  <c r="DB997" i="3"/>
  <c r="DC997" i="3"/>
  <c r="A998" i="3"/>
  <c r="Y998" i="3"/>
  <c r="CY998" i="3"/>
  <c r="CZ998" i="3"/>
  <c r="DA998" i="3"/>
  <c r="DB998" i="3"/>
  <c r="DC998" i="3"/>
  <c r="A999" i="3"/>
  <c r="Y999" i="3"/>
  <c r="CY999" i="3"/>
  <c r="CZ999" i="3"/>
  <c r="DB999" i="3" s="1"/>
  <c r="DA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B1001" i="3" s="1"/>
  <c r="DA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B1003" i="3" s="1"/>
  <c r="DA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A1005" i="3"/>
  <c r="DB1005" i="3"/>
  <c r="DC1005" i="3"/>
  <c r="A1006" i="3"/>
  <c r="Y1006" i="3"/>
  <c r="CY1006" i="3"/>
  <c r="CZ1006" i="3"/>
  <c r="DB1006" i="3" s="1"/>
  <c r="DA1006" i="3"/>
  <c r="DC1006" i="3"/>
  <c r="A1007" i="3"/>
  <c r="Y1007" i="3"/>
  <c r="CY1007" i="3"/>
  <c r="CZ1007" i="3"/>
  <c r="DA1007" i="3"/>
  <c r="DB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A1011" i="3"/>
  <c r="DB1011" i="3"/>
  <c r="DC1011" i="3"/>
  <c r="A1012" i="3"/>
  <c r="Y1012" i="3"/>
  <c r="CY1012" i="3"/>
  <c r="CZ1012" i="3"/>
  <c r="DA1012" i="3"/>
  <c r="DB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A1014" i="3"/>
  <c r="DB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B1021" i="3" s="1"/>
  <c r="DA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B1024" i="3" s="1"/>
  <c r="DA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A1031" i="3"/>
  <c r="DB1031" i="3"/>
  <c r="DC1031" i="3"/>
  <c r="A1032" i="3"/>
  <c r="Y1032" i="3"/>
  <c r="CY1032" i="3"/>
  <c r="CZ1032" i="3"/>
  <c r="DB1032" i="3" s="1"/>
  <c r="DA1032" i="3"/>
  <c r="DC1032" i="3"/>
  <c r="A1033" i="3"/>
  <c r="Y1033" i="3"/>
  <c r="CY1033" i="3"/>
  <c r="CZ1033" i="3"/>
  <c r="DA1033" i="3"/>
  <c r="DB1033" i="3"/>
  <c r="DC1033" i="3"/>
  <c r="A1034" i="3"/>
  <c r="Y1034" i="3"/>
  <c r="CY1034" i="3"/>
  <c r="CZ1034" i="3"/>
  <c r="DA1034" i="3"/>
  <c r="DB1034" i="3"/>
  <c r="DC1034" i="3"/>
  <c r="A1035" i="3"/>
  <c r="Y1035" i="3"/>
  <c r="CY1035" i="3"/>
  <c r="CZ1035" i="3"/>
  <c r="DA1035" i="3"/>
  <c r="DB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A1037" i="3"/>
  <c r="DB1037" i="3"/>
  <c r="DC1037" i="3"/>
  <c r="A1038" i="3"/>
  <c r="Y1038" i="3"/>
  <c r="CY1038" i="3"/>
  <c r="CZ1038" i="3"/>
  <c r="DB1038" i="3" s="1"/>
  <c r="DA1038" i="3"/>
  <c r="DC1038" i="3"/>
  <c r="A1039" i="3"/>
  <c r="Y1039" i="3"/>
  <c r="CV1039" i="3" s="1"/>
  <c r="CU1039" i="3"/>
  <c r="CY1039" i="3"/>
  <c r="CZ1039" i="3"/>
  <c r="DB1039" i="3" s="1"/>
  <c r="DA1039" i="3"/>
  <c r="DC1039" i="3"/>
  <c r="A1040" i="3"/>
  <c r="Y1040" i="3"/>
  <c r="CW1040" i="3" s="1"/>
  <c r="CX1040" i="3"/>
  <c r="DF1040" i="3" s="1"/>
  <c r="CY1040" i="3"/>
  <c r="CZ1040" i="3"/>
  <c r="DB1040" i="3" s="1"/>
  <c r="DA1040" i="3"/>
  <c r="DC1040" i="3"/>
  <c r="DH1040" i="3"/>
  <c r="DI1040" i="3"/>
  <c r="A1041" i="3"/>
  <c r="Y1041" i="3"/>
  <c r="CW1041" i="3" s="1"/>
  <c r="CX1041" i="3"/>
  <c r="DI1041" i="3" s="1"/>
  <c r="CY1041" i="3"/>
  <c r="CZ1041" i="3"/>
  <c r="DB1041" i="3" s="1"/>
  <c r="DA1041" i="3"/>
  <c r="DC1041" i="3"/>
  <c r="DH1041" i="3"/>
  <c r="A1042" i="3"/>
  <c r="Y1042" i="3"/>
  <c r="CX1042" i="3"/>
  <c r="DH1042" i="3" s="1"/>
  <c r="CY1042" i="3"/>
  <c r="CZ1042" i="3"/>
  <c r="DA1042" i="3"/>
  <c r="DB1042" i="3"/>
  <c r="DC1042" i="3"/>
  <c r="DI1042" i="3"/>
  <c r="A1043" i="3"/>
  <c r="Y1043" i="3"/>
  <c r="CV1043" i="3" s="1"/>
  <c r="CU1043" i="3"/>
  <c r="CX1043" i="3"/>
  <c r="DF1043" i="3" s="1"/>
  <c r="CY1043" i="3"/>
  <c r="CZ1043" i="3"/>
  <c r="DA1043" i="3"/>
  <c r="DB1043" i="3"/>
  <c r="DC1043" i="3"/>
  <c r="DG1043" i="3"/>
  <c r="A1044" i="3"/>
  <c r="Y1044" i="3"/>
  <c r="CW1044" i="3" s="1"/>
  <c r="CY1044" i="3"/>
  <c r="CZ1044" i="3"/>
  <c r="DA1044" i="3"/>
  <c r="DB1044" i="3"/>
  <c r="DC1044" i="3"/>
  <c r="A1045" i="3"/>
  <c r="Y1045" i="3"/>
  <c r="CX1045" i="3" s="1"/>
  <c r="CY1045" i="3"/>
  <c r="CZ1045" i="3"/>
  <c r="DA1045" i="3"/>
  <c r="DB1045" i="3"/>
  <c r="DC1045" i="3"/>
  <c r="A1046" i="3"/>
  <c r="Y1046" i="3"/>
  <c r="CX1046" i="3" s="1"/>
  <c r="DF1046" i="3" s="1"/>
  <c r="CY1046" i="3"/>
  <c r="CZ1046" i="3"/>
  <c r="DA1046" i="3"/>
  <c r="DB1046" i="3"/>
  <c r="DC1046" i="3"/>
  <c r="DH1046" i="3"/>
  <c r="DI1046" i="3"/>
  <c r="DJ1046" i="3"/>
  <c r="A1047" i="3"/>
  <c r="Y1047" i="3"/>
  <c r="CU1047" i="3"/>
  <c r="CV1047" i="3"/>
  <c r="CX1047" i="3"/>
  <c r="DI1047" i="3" s="1"/>
  <c r="CY1047" i="3"/>
  <c r="CZ1047" i="3"/>
  <c r="DB1047" i="3" s="1"/>
  <c r="DA1047" i="3"/>
  <c r="DC1047" i="3"/>
  <c r="DG1047" i="3"/>
  <c r="DH1047" i="3"/>
  <c r="DJ1047" i="3"/>
  <c r="A1048" i="3"/>
  <c r="Y1048" i="3"/>
  <c r="CW1048" i="3" s="1"/>
  <c r="CX1048" i="3"/>
  <c r="DG1048" i="3" s="1"/>
  <c r="DJ1048" i="3" s="1"/>
  <c r="CY1048" i="3"/>
  <c r="CZ1048" i="3"/>
  <c r="DB1048" i="3" s="1"/>
  <c r="DA1048" i="3"/>
  <c r="DC1048" i="3"/>
  <c r="DF1048" i="3"/>
  <c r="DH1048" i="3"/>
  <c r="DI1048" i="3"/>
  <c r="A1049" i="3"/>
  <c r="Y1049" i="3"/>
  <c r="CW1049" i="3" s="1"/>
  <c r="CX1049" i="3"/>
  <c r="DI1049" i="3" s="1"/>
  <c r="CY1049" i="3"/>
  <c r="CZ1049" i="3"/>
  <c r="DB1049" i="3" s="1"/>
  <c r="DA1049" i="3"/>
  <c r="DC1049" i="3"/>
  <c r="DF1049" i="3"/>
  <c r="DG1049" i="3"/>
  <c r="DJ1049" i="3" s="1"/>
  <c r="DH1049" i="3"/>
  <c r="A1050" i="3"/>
  <c r="Y1050" i="3"/>
  <c r="CW1050" i="3"/>
  <c r="CX1050" i="3"/>
  <c r="DI1050" i="3" s="1"/>
  <c r="CY1050" i="3"/>
  <c r="CZ1050" i="3"/>
  <c r="DA1050" i="3"/>
  <c r="DB1050" i="3"/>
  <c r="DC1050" i="3"/>
  <c r="A1051" i="3"/>
  <c r="Y1051" i="3"/>
  <c r="CX1051" i="3"/>
  <c r="DH1051" i="3" s="1"/>
  <c r="CY1051" i="3"/>
  <c r="CZ1051" i="3"/>
  <c r="DA1051" i="3"/>
  <c r="DB1051" i="3"/>
  <c r="DC1051" i="3"/>
  <c r="A1052" i="3"/>
  <c r="Y1052" i="3"/>
  <c r="CX1052" i="3"/>
  <c r="DG1052" i="3" s="1"/>
  <c r="CY1052" i="3"/>
  <c r="CZ1052" i="3"/>
  <c r="DA1052" i="3"/>
  <c r="DB1052" i="3"/>
  <c r="DC1052" i="3"/>
  <c r="A1053" i="3"/>
  <c r="Y1053" i="3"/>
  <c r="CX1053" i="3" s="1"/>
  <c r="DF1053" i="3" s="1"/>
  <c r="DJ1053" i="3" s="1"/>
  <c r="CY1053" i="3"/>
  <c r="CZ1053" i="3"/>
  <c r="DA1053" i="3"/>
  <c r="DB1053" i="3"/>
  <c r="DC1053" i="3"/>
  <c r="DG1053" i="3"/>
  <c r="DH1053" i="3"/>
  <c r="A1054" i="3"/>
  <c r="Y1054" i="3"/>
  <c r="CX1054" i="3"/>
  <c r="DI1054" i="3" s="1"/>
  <c r="CY1054" i="3"/>
  <c r="CZ1054" i="3"/>
  <c r="DA1054" i="3"/>
  <c r="DB1054" i="3"/>
  <c r="DC1054" i="3"/>
  <c r="DF1054" i="3"/>
  <c r="DJ1054" i="3" s="1"/>
  <c r="A1055" i="3"/>
  <c r="Y1055" i="3"/>
  <c r="CX1055" i="3"/>
  <c r="DI1055" i="3" s="1"/>
  <c r="CY1055" i="3"/>
  <c r="CZ1055" i="3"/>
  <c r="DB1055" i="3" s="1"/>
  <c r="DA1055" i="3"/>
  <c r="DC1055" i="3"/>
  <c r="A1056" i="3"/>
  <c r="Y1056" i="3"/>
  <c r="CX1056" i="3" s="1"/>
  <c r="CU1056" i="3"/>
  <c r="CV1056" i="3"/>
  <c r="CY1056" i="3"/>
  <c r="CZ1056" i="3"/>
  <c r="DA1056" i="3"/>
  <c r="DB1056" i="3"/>
  <c r="DC1056" i="3"/>
  <c r="A1057" i="3"/>
  <c r="Y1057" i="3"/>
  <c r="CW1057" i="3" s="1"/>
  <c r="CY1057" i="3"/>
  <c r="CZ1057" i="3"/>
  <c r="DA1057" i="3"/>
  <c r="DB1057" i="3"/>
  <c r="DC1057" i="3"/>
  <c r="A1058" i="3"/>
  <c r="Y1058" i="3"/>
  <c r="CW1058" i="3"/>
  <c r="CX1058" i="3"/>
  <c r="DI1058" i="3" s="1"/>
  <c r="CY1058" i="3"/>
  <c r="CZ1058" i="3"/>
  <c r="DB1058" i="3" s="1"/>
  <c r="DA1058" i="3"/>
  <c r="DC1058" i="3"/>
  <c r="DG1058" i="3"/>
  <c r="DH1058" i="3"/>
  <c r="DJ1058" i="3"/>
  <c r="A1059" i="3"/>
  <c r="Y1059" i="3"/>
  <c r="CW1059" i="3" s="1"/>
  <c r="CX1059" i="3"/>
  <c r="DG1059" i="3" s="1"/>
  <c r="DJ1059" i="3" s="1"/>
  <c r="CY1059" i="3"/>
  <c r="CZ1059" i="3"/>
  <c r="DB1059" i="3" s="1"/>
  <c r="DA1059" i="3"/>
  <c r="DC1059" i="3"/>
  <c r="DI1059" i="3"/>
  <c r="A1060" i="3"/>
  <c r="Y1060" i="3"/>
  <c r="CX1060" i="3" s="1"/>
  <c r="DF1060" i="3" s="1"/>
  <c r="CY1060" i="3"/>
  <c r="CZ1060" i="3"/>
  <c r="DB1060" i="3" s="1"/>
  <c r="DA1060" i="3"/>
  <c r="DC1060" i="3"/>
  <c r="DH1060" i="3"/>
  <c r="DI1060" i="3"/>
  <c r="DJ1060" i="3"/>
  <c r="A1061" i="3"/>
  <c r="Y1061" i="3"/>
  <c r="CX1061" i="3"/>
  <c r="DF1061" i="3" s="1"/>
  <c r="DJ1061" i="3" s="1"/>
  <c r="CY1061" i="3"/>
  <c r="CZ1061" i="3"/>
  <c r="DB1061" i="3" s="1"/>
  <c r="DA1061" i="3"/>
  <c r="DC1061" i="3"/>
  <c r="DG1061" i="3"/>
  <c r="DH1061" i="3"/>
  <c r="DI1061" i="3"/>
  <c r="A1062" i="3"/>
  <c r="Y1062" i="3"/>
  <c r="CX1062" i="3"/>
  <c r="DF1062" i="3" s="1"/>
  <c r="DJ1062" i="3" s="1"/>
  <c r="CY1062" i="3"/>
  <c r="CZ1062" i="3"/>
  <c r="DB1062" i="3" s="1"/>
  <c r="DA1062" i="3"/>
  <c r="DC1062" i="3"/>
  <c r="DI1062" i="3"/>
  <c r="A1063" i="3"/>
  <c r="Y1063" i="3"/>
  <c r="CX1063" i="3" s="1"/>
  <c r="CY1063" i="3"/>
  <c r="CZ1063" i="3"/>
  <c r="DB1063" i="3" s="1"/>
  <c r="DA1063" i="3"/>
  <c r="DC1063" i="3"/>
  <c r="A1064" i="3"/>
  <c r="Y1064" i="3"/>
  <c r="CX1064" i="3" s="1"/>
  <c r="CY1064" i="3"/>
  <c r="CZ1064" i="3"/>
  <c r="DA1064" i="3"/>
  <c r="DB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A1066" i="3"/>
  <c r="DB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A1068" i="3"/>
  <c r="DB1068" i="3"/>
  <c r="DC1068" i="3"/>
  <c r="A1069" i="3"/>
  <c r="Y1069" i="3"/>
  <c r="CY1069" i="3"/>
  <c r="CZ1069" i="3"/>
  <c r="DB1069" i="3" s="1"/>
  <c r="DA1069" i="3"/>
  <c r="DC1069" i="3"/>
  <c r="A1070" i="3"/>
  <c r="Y1070" i="3"/>
  <c r="CY1070" i="3"/>
  <c r="CZ1070" i="3"/>
  <c r="DA1070" i="3"/>
  <c r="DB1070" i="3"/>
  <c r="DC1070" i="3"/>
  <c r="A1071" i="3"/>
  <c r="Y1071" i="3"/>
  <c r="CY1071" i="3"/>
  <c r="CZ1071" i="3"/>
  <c r="DB1071" i="3" s="1"/>
  <c r="DA1071" i="3"/>
  <c r="DC1071" i="3"/>
  <c r="A1072" i="3"/>
  <c r="Y1072" i="3"/>
  <c r="CY1072" i="3"/>
  <c r="CZ1072" i="3"/>
  <c r="DA1072" i="3"/>
  <c r="DB1072" i="3"/>
  <c r="DC1072" i="3"/>
  <c r="A1073" i="3"/>
  <c r="Y1073" i="3"/>
  <c r="CY1073" i="3"/>
  <c r="CZ1073" i="3"/>
  <c r="DA1073" i="3"/>
  <c r="DB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B1076" i="3" s="1"/>
  <c r="DA1076" i="3"/>
  <c r="DC1076" i="3"/>
  <c r="A1077" i="3"/>
  <c r="Y1077" i="3"/>
  <c r="CY1077" i="3"/>
  <c r="CZ1077" i="3"/>
  <c r="DB1077" i="3" s="1"/>
  <c r="DA1077" i="3"/>
  <c r="DC1077" i="3"/>
  <c r="A1078" i="3"/>
  <c r="Y1078" i="3"/>
  <c r="CY1078" i="3"/>
  <c r="CZ1078" i="3"/>
  <c r="DA1078" i="3"/>
  <c r="DB1078" i="3"/>
  <c r="DC1078" i="3"/>
  <c r="A1079" i="3"/>
  <c r="Y1079" i="3"/>
  <c r="CY1079" i="3"/>
  <c r="CZ1079" i="3"/>
  <c r="DA1079" i="3"/>
  <c r="DB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A1081" i="3"/>
  <c r="DB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B1083" i="3" s="1"/>
  <c r="DA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A1086" i="3"/>
  <c r="DB1086" i="3"/>
  <c r="DC1086" i="3"/>
  <c r="A1087" i="3"/>
  <c r="Y1087" i="3"/>
  <c r="CY1087" i="3"/>
  <c r="CZ1087" i="3"/>
  <c r="DB1087" i="3" s="1"/>
  <c r="DA1087" i="3"/>
  <c r="DC1087" i="3"/>
  <c r="A1088" i="3"/>
  <c r="Y1088" i="3"/>
  <c r="CY1088" i="3"/>
  <c r="CZ1088" i="3"/>
  <c r="DB1088" i="3" s="1"/>
  <c r="DA1088" i="3"/>
  <c r="DC1088" i="3"/>
  <c r="A1089" i="3"/>
  <c r="Y1089" i="3"/>
  <c r="CY1089" i="3"/>
  <c r="CZ1089" i="3"/>
  <c r="DA1089" i="3"/>
  <c r="DB1089" i="3"/>
  <c r="DC1089" i="3"/>
  <c r="A1090" i="3"/>
  <c r="Y1090" i="3"/>
  <c r="CY1090" i="3"/>
  <c r="CZ1090" i="3"/>
  <c r="DA1090" i="3"/>
  <c r="DB1090" i="3"/>
  <c r="DC1090" i="3"/>
  <c r="A1091" i="3"/>
  <c r="Y1091" i="3"/>
  <c r="CY1091" i="3"/>
  <c r="CZ1091" i="3"/>
  <c r="DB1091" i="3" s="1"/>
  <c r="DA1091" i="3"/>
  <c r="DC1091" i="3"/>
  <c r="A1092" i="3"/>
  <c r="Y1092" i="3"/>
  <c r="CY1092" i="3"/>
  <c r="CZ1092" i="3"/>
  <c r="DA1092" i="3"/>
  <c r="DB1092" i="3"/>
  <c r="DC1092" i="3"/>
  <c r="A1093" i="3"/>
  <c r="Y1093" i="3"/>
  <c r="CY1093" i="3"/>
  <c r="CZ1093" i="3"/>
  <c r="DB1093" i="3" s="1"/>
  <c r="DA1093" i="3"/>
  <c r="DC1093" i="3"/>
  <c r="A1094" i="3"/>
  <c r="Y1094" i="3"/>
  <c r="CY1094" i="3"/>
  <c r="CZ1094" i="3"/>
  <c r="DB1094" i="3" s="1"/>
  <c r="DA1094" i="3"/>
  <c r="DC1094" i="3"/>
  <c r="A1095" i="3"/>
  <c r="Y1095" i="3"/>
  <c r="CY1095" i="3"/>
  <c r="CZ1095" i="3"/>
  <c r="DA1095" i="3"/>
  <c r="DB1095" i="3"/>
  <c r="DC1095" i="3"/>
  <c r="A1096" i="3"/>
  <c r="Y1096" i="3"/>
  <c r="CY1096" i="3"/>
  <c r="CZ1096" i="3"/>
  <c r="DA1096" i="3"/>
  <c r="DB1096" i="3"/>
  <c r="DC1096" i="3"/>
  <c r="A1097" i="3"/>
  <c r="Y1097" i="3"/>
  <c r="CY1097" i="3"/>
  <c r="CZ1097" i="3"/>
  <c r="DA1097" i="3"/>
  <c r="DB1097" i="3"/>
  <c r="DC1097" i="3"/>
  <c r="A1098" i="3"/>
  <c r="Y1098" i="3"/>
  <c r="CY1098" i="3"/>
  <c r="CZ1098" i="3"/>
  <c r="DB1098" i="3" s="1"/>
  <c r="DA1098" i="3"/>
  <c r="DC1098" i="3"/>
  <c r="A1099" i="3"/>
  <c r="Y1099" i="3"/>
  <c r="CY1099" i="3"/>
  <c r="CZ1099" i="3"/>
  <c r="DB1099" i="3" s="1"/>
  <c r="DA1099" i="3"/>
  <c r="DC1099" i="3"/>
  <c r="A1100" i="3"/>
  <c r="Y1100" i="3"/>
  <c r="CY1100" i="3"/>
  <c r="CZ1100" i="3"/>
  <c r="DA1100" i="3"/>
  <c r="DB1100" i="3"/>
  <c r="DC1100" i="3"/>
  <c r="A1101" i="3"/>
  <c r="Y1101" i="3"/>
  <c r="CY1101" i="3"/>
  <c r="CZ1101" i="3"/>
  <c r="DA1101" i="3"/>
  <c r="DB1101" i="3"/>
  <c r="DC1101" i="3"/>
  <c r="A1102" i="3"/>
  <c r="Y1102" i="3"/>
  <c r="CY1102" i="3"/>
  <c r="CZ1102" i="3"/>
  <c r="DA1102" i="3"/>
  <c r="DB1102" i="3"/>
  <c r="DC1102" i="3"/>
  <c r="A1103" i="3"/>
  <c r="Y1103" i="3"/>
  <c r="CY1103" i="3"/>
  <c r="CZ1103" i="3"/>
  <c r="DB1103" i="3" s="1"/>
  <c r="DA1103" i="3"/>
  <c r="DC1103" i="3"/>
  <c r="A1104" i="3"/>
  <c r="Y1104" i="3"/>
  <c r="CY1104" i="3"/>
  <c r="CZ1104" i="3"/>
  <c r="DB1104" i="3" s="1"/>
  <c r="DA1104" i="3"/>
  <c r="DC1104" i="3"/>
  <c r="A1105" i="3"/>
  <c r="Y1105" i="3"/>
  <c r="CY1105" i="3"/>
  <c r="CZ1105" i="3"/>
  <c r="DB1105" i="3" s="1"/>
  <c r="DA1105" i="3"/>
  <c r="DC1105" i="3"/>
  <c r="A1106" i="3"/>
  <c r="Y1106" i="3"/>
  <c r="CY1106" i="3"/>
  <c r="CZ1106" i="3"/>
  <c r="DA1106" i="3"/>
  <c r="DB1106" i="3"/>
  <c r="DC1106" i="3"/>
  <c r="A1107" i="3"/>
  <c r="Y1107" i="3"/>
  <c r="CU1107" i="3"/>
  <c r="CY1107" i="3"/>
  <c r="CZ1107" i="3"/>
  <c r="DA1107" i="3"/>
  <c r="DB1107" i="3"/>
  <c r="DC1107" i="3"/>
  <c r="A1108" i="3"/>
  <c r="Y1108" i="3"/>
  <c r="CW1108" i="3"/>
  <c r="CX1108" i="3"/>
  <c r="DI1108" i="3" s="1"/>
  <c r="CY1108" i="3"/>
  <c r="CZ1108" i="3"/>
  <c r="DB1108" i="3" s="1"/>
  <c r="DA1108" i="3"/>
  <c r="DC1108" i="3"/>
  <c r="DF1108" i="3"/>
  <c r="DG1108" i="3"/>
  <c r="DJ1108" i="3" s="1"/>
  <c r="DH1108" i="3"/>
  <c r="A1109" i="3"/>
  <c r="Y1109" i="3"/>
  <c r="CW1109" i="3"/>
  <c r="CX1109" i="3"/>
  <c r="CY1109" i="3"/>
  <c r="CZ1109" i="3"/>
  <c r="DA1109" i="3"/>
  <c r="DB1109" i="3"/>
  <c r="DC1109" i="3"/>
  <c r="A1110" i="3"/>
  <c r="Y1110" i="3"/>
  <c r="CY1110" i="3"/>
  <c r="CZ1110" i="3"/>
  <c r="DB1110" i="3" s="1"/>
  <c r="DA1110" i="3"/>
  <c r="DC1110" i="3"/>
  <c r="A1111" i="3"/>
  <c r="Y1111" i="3"/>
  <c r="CX1111" i="3"/>
  <c r="DF1111" i="3" s="1"/>
  <c r="DJ1111" i="3" s="1"/>
  <c r="CY1111" i="3"/>
  <c r="CZ1111" i="3"/>
  <c r="DB1111" i="3" s="1"/>
  <c r="DA1111" i="3"/>
  <c r="DC1111" i="3"/>
  <c r="DG1111" i="3"/>
  <c r="DH1111" i="3"/>
  <c r="DI1111" i="3"/>
  <c r="A1112" i="3"/>
  <c r="Y1112" i="3"/>
  <c r="CX1112" i="3"/>
  <c r="DG1112" i="3" s="1"/>
  <c r="CY1112" i="3"/>
  <c r="CZ1112" i="3"/>
  <c r="DB1112" i="3" s="1"/>
  <c r="DA1112" i="3"/>
  <c r="DC1112" i="3"/>
  <c r="DH1112" i="3"/>
  <c r="A1113" i="3"/>
  <c r="Y1113" i="3"/>
  <c r="CX1113" i="3" s="1"/>
  <c r="CY1113" i="3"/>
  <c r="CZ1113" i="3"/>
  <c r="DA1113" i="3"/>
  <c r="DB1113" i="3"/>
  <c r="DC1113" i="3"/>
  <c r="A1114" i="3"/>
  <c r="Y1114" i="3"/>
  <c r="CX1114" i="3" s="1"/>
  <c r="CY1114" i="3"/>
  <c r="CZ1114" i="3"/>
  <c r="DA1114" i="3"/>
  <c r="DB1114" i="3"/>
  <c r="DC1114" i="3"/>
  <c r="A1115" i="3"/>
  <c r="Y1115" i="3"/>
  <c r="CX1115" i="3" s="1"/>
  <c r="CY1115" i="3"/>
  <c r="CZ1115" i="3"/>
  <c r="DA1115" i="3"/>
  <c r="DB1115" i="3"/>
  <c r="DC1115" i="3"/>
  <c r="DI1115" i="3"/>
  <c r="A1116" i="3"/>
  <c r="Y1116" i="3"/>
  <c r="CU1116" i="3"/>
  <c r="CV1116" i="3"/>
  <c r="CX1116" i="3"/>
  <c r="DH1116" i="3" s="1"/>
  <c r="CY1116" i="3"/>
  <c r="CZ1116" i="3"/>
  <c r="DB1116" i="3" s="1"/>
  <c r="DA1116" i="3"/>
  <c r="DC1116" i="3"/>
  <c r="DF1116" i="3"/>
  <c r="DG1116" i="3"/>
  <c r="A1117" i="3"/>
  <c r="Y1117" i="3"/>
  <c r="CW1117" i="3"/>
  <c r="CX1117" i="3"/>
  <c r="CY1117" i="3"/>
  <c r="CZ1117" i="3"/>
  <c r="DA1117" i="3"/>
  <c r="DB1117" i="3"/>
  <c r="DC1117" i="3"/>
  <c r="A1118" i="3"/>
  <c r="Y1118" i="3"/>
  <c r="CY1118" i="3"/>
  <c r="CZ1118" i="3"/>
  <c r="DB1118" i="3" s="1"/>
  <c r="DA1118" i="3"/>
  <c r="DC1118" i="3"/>
  <c r="A1119" i="3"/>
  <c r="Y1119" i="3"/>
  <c r="CW1119" i="3"/>
  <c r="CX1119" i="3"/>
  <c r="DI1119" i="3" s="1"/>
  <c r="CY1119" i="3"/>
  <c r="CZ1119" i="3"/>
  <c r="DB1119" i="3" s="1"/>
  <c r="DA1119" i="3"/>
  <c r="DC1119" i="3"/>
  <c r="A1120" i="3"/>
  <c r="Y1120" i="3"/>
  <c r="CX1120" i="3"/>
  <c r="CY1120" i="3"/>
  <c r="CZ1120" i="3"/>
  <c r="DA1120" i="3"/>
  <c r="DB1120" i="3"/>
  <c r="DC1120" i="3"/>
  <c r="A1121" i="3"/>
  <c r="Y1121" i="3"/>
  <c r="CX1121" i="3" s="1"/>
  <c r="CY1121" i="3"/>
  <c r="CZ1121" i="3"/>
  <c r="DA1121" i="3"/>
  <c r="DB1121" i="3"/>
  <c r="DC1121" i="3"/>
  <c r="A1122" i="3"/>
  <c r="Y1122" i="3"/>
  <c r="CX1122" i="3" s="1"/>
  <c r="DI1122" i="3" s="1"/>
  <c r="CY1122" i="3"/>
  <c r="CZ1122" i="3"/>
  <c r="DA1122" i="3"/>
  <c r="DB1122" i="3"/>
  <c r="DC1122" i="3"/>
  <c r="A1123" i="3"/>
  <c r="Y1123" i="3"/>
  <c r="CX1123" i="3"/>
  <c r="DF1123" i="3" s="1"/>
  <c r="CY1123" i="3"/>
  <c r="CZ1123" i="3"/>
  <c r="DA1123" i="3"/>
  <c r="DB1123" i="3"/>
  <c r="DC1123" i="3"/>
  <c r="DG1123" i="3"/>
  <c r="DH1123" i="3"/>
  <c r="DI1123" i="3"/>
  <c r="DJ1123" i="3"/>
  <c r="A1124" i="3"/>
  <c r="Y1124" i="3"/>
  <c r="CX1124" i="3"/>
  <c r="DF1124" i="3" s="1"/>
  <c r="DJ1124" i="3" s="1"/>
  <c r="CY1124" i="3"/>
  <c r="CZ1124" i="3"/>
  <c r="DB1124" i="3" s="1"/>
  <c r="DA1124" i="3"/>
  <c r="DC1124" i="3"/>
  <c r="DG1124" i="3"/>
  <c r="DH1124" i="3"/>
  <c r="DI1124" i="3"/>
  <c r="A1125" i="3"/>
  <c r="Y1125" i="3"/>
  <c r="CY1125" i="3"/>
  <c r="CZ1125" i="3"/>
  <c r="DA1125" i="3"/>
  <c r="DB1125" i="3"/>
  <c r="DC1125" i="3"/>
  <c r="A1126" i="3"/>
  <c r="Y1126" i="3"/>
  <c r="CY1126" i="3"/>
  <c r="CZ1126" i="3"/>
  <c r="DA1126" i="3"/>
  <c r="DB1126" i="3"/>
  <c r="DC1126" i="3"/>
  <c r="A1127" i="3"/>
  <c r="Y1127" i="3"/>
  <c r="CY1127" i="3"/>
  <c r="CZ1127" i="3"/>
  <c r="DB1127" i="3" s="1"/>
  <c r="DA1127" i="3"/>
  <c r="DC1127" i="3"/>
  <c r="A1128" i="3"/>
  <c r="Y1128" i="3"/>
  <c r="CY1128" i="3"/>
  <c r="CZ1128" i="3"/>
  <c r="DA1128" i="3"/>
  <c r="DB1128" i="3"/>
  <c r="DC1128" i="3"/>
  <c r="A1129" i="3"/>
  <c r="Y1129" i="3"/>
  <c r="CY1129" i="3"/>
  <c r="CZ1129" i="3"/>
  <c r="DA1129" i="3"/>
  <c r="DB1129" i="3"/>
  <c r="DC1129" i="3"/>
  <c r="A1130" i="3"/>
  <c r="Y1130" i="3"/>
  <c r="CY1130" i="3"/>
  <c r="CZ1130" i="3"/>
  <c r="DB1130" i="3" s="1"/>
  <c r="DA1130" i="3"/>
  <c r="DC1130" i="3"/>
  <c r="A1131" i="3"/>
  <c r="Y1131" i="3"/>
  <c r="CY1131" i="3"/>
  <c r="CZ1131" i="3"/>
  <c r="DA1131" i="3"/>
  <c r="DB1131" i="3"/>
  <c r="DC1131" i="3"/>
  <c r="A1132" i="3"/>
  <c r="Y1132" i="3"/>
  <c r="CY1132" i="3"/>
  <c r="CZ1132" i="3"/>
  <c r="DB1132" i="3" s="1"/>
  <c r="DA1132" i="3"/>
  <c r="DC1132" i="3"/>
  <c r="A1133" i="3"/>
  <c r="Y1133" i="3"/>
  <c r="CY1133" i="3"/>
  <c r="CZ1133" i="3"/>
  <c r="DB1133" i="3" s="1"/>
  <c r="DA1133" i="3"/>
  <c r="DC1133" i="3"/>
  <c r="A1134" i="3"/>
  <c r="Y1134" i="3"/>
  <c r="CY1134" i="3"/>
  <c r="CZ1134" i="3"/>
  <c r="DA1134" i="3"/>
  <c r="DB1134" i="3"/>
  <c r="DC1134" i="3"/>
  <c r="A1135" i="3"/>
  <c r="Y1135" i="3"/>
  <c r="CY1135" i="3"/>
  <c r="CZ1135" i="3"/>
  <c r="DA1135" i="3"/>
  <c r="DB1135" i="3"/>
  <c r="DC1135" i="3"/>
  <c r="A1136" i="3"/>
  <c r="Y1136" i="3"/>
  <c r="CY1136" i="3"/>
  <c r="CZ1136" i="3"/>
  <c r="DB1136" i="3" s="1"/>
  <c r="DA1136" i="3"/>
  <c r="DC1136" i="3"/>
  <c r="A1137" i="3"/>
  <c r="Y1137" i="3"/>
  <c r="CY1137" i="3"/>
  <c r="CZ1137" i="3"/>
  <c r="DA1137" i="3"/>
  <c r="DB1137" i="3"/>
  <c r="DC1137" i="3"/>
  <c r="A1138" i="3"/>
  <c r="Y1138" i="3"/>
  <c r="CY1138" i="3"/>
  <c r="CZ1138" i="3"/>
  <c r="DA1138" i="3"/>
  <c r="DB1138" i="3"/>
  <c r="DC1138" i="3"/>
  <c r="A1139" i="3"/>
  <c r="Y1139" i="3"/>
  <c r="CY1139" i="3"/>
  <c r="CZ1139" i="3"/>
  <c r="DA1139" i="3"/>
  <c r="DB1139" i="3"/>
  <c r="DC1139" i="3"/>
  <c r="A1140" i="3"/>
  <c r="Y1140" i="3"/>
  <c r="CY1140" i="3"/>
  <c r="CZ1140" i="3"/>
  <c r="DB1140" i="3" s="1"/>
  <c r="DA1140" i="3"/>
  <c r="DC1140" i="3"/>
  <c r="A1141" i="3"/>
  <c r="Y1141" i="3"/>
  <c r="CY1141" i="3"/>
  <c r="CZ1141" i="3"/>
  <c r="DA1141" i="3"/>
  <c r="DB1141" i="3"/>
  <c r="DC1141" i="3"/>
  <c r="A1142" i="3"/>
  <c r="Y1142" i="3"/>
  <c r="CY1142" i="3"/>
  <c r="CZ1142" i="3"/>
  <c r="DA1142" i="3"/>
  <c r="DB1142" i="3"/>
  <c r="DC1142" i="3"/>
  <c r="A1143" i="3"/>
  <c r="Y1143" i="3"/>
  <c r="CY1143" i="3"/>
  <c r="CZ1143" i="3"/>
  <c r="DA1143" i="3"/>
  <c r="DB1143" i="3"/>
  <c r="DC1143" i="3"/>
  <c r="A1144" i="3"/>
  <c r="Y1144" i="3"/>
  <c r="CY1144" i="3"/>
  <c r="CZ1144" i="3"/>
  <c r="DB1144" i="3" s="1"/>
  <c r="DA1144" i="3"/>
  <c r="DC1144" i="3"/>
  <c r="A1145" i="3"/>
  <c r="Y1145" i="3"/>
  <c r="CY1145" i="3"/>
  <c r="CZ1145" i="3"/>
  <c r="DB1145" i="3" s="1"/>
  <c r="DA1145" i="3"/>
  <c r="DC1145" i="3"/>
  <c r="A1146" i="3"/>
  <c r="Y1146" i="3"/>
  <c r="CY1146" i="3"/>
  <c r="CZ1146" i="3"/>
  <c r="DB1146" i="3" s="1"/>
  <c r="DA1146" i="3"/>
  <c r="DC1146" i="3"/>
  <c r="A1147" i="3"/>
  <c r="Y1147" i="3"/>
  <c r="CY1147" i="3"/>
  <c r="CZ1147" i="3"/>
  <c r="DB1147" i="3" s="1"/>
  <c r="DA1147" i="3"/>
  <c r="DC1147" i="3"/>
  <c r="A1148" i="3"/>
  <c r="Y1148" i="3"/>
  <c r="CY1148" i="3"/>
  <c r="CZ1148" i="3"/>
  <c r="DA1148" i="3"/>
  <c r="DB1148" i="3"/>
  <c r="DC1148" i="3"/>
  <c r="A1149" i="3"/>
  <c r="Y1149" i="3"/>
  <c r="CY1149" i="3"/>
  <c r="CZ1149" i="3"/>
  <c r="DB1149" i="3" s="1"/>
  <c r="DA1149" i="3"/>
  <c r="DC1149" i="3"/>
  <c r="A1150" i="3"/>
  <c r="Y1150" i="3"/>
  <c r="CY1150" i="3"/>
  <c r="CZ1150" i="3"/>
  <c r="DA1150" i="3"/>
  <c r="DB1150" i="3"/>
  <c r="DC1150" i="3"/>
  <c r="A1151" i="3"/>
  <c r="Y1151" i="3"/>
  <c r="CY1151" i="3"/>
  <c r="CZ1151" i="3"/>
  <c r="DA1151" i="3"/>
  <c r="DB1151" i="3"/>
  <c r="DC1151" i="3"/>
  <c r="A1152" i="3"/>
  <c r="Y1152" i="3"/>
  <c r="CY1152" i="3"/>
  <c r="CZ1152" i="3"/>
  <c r="DB1152" i="3" s="1"/>
  <c r="DA1152" i="3"/>
  <c r="DC1152" i="3"/>
  <c r="A1153" i="3"/>
  <c r="Y1153" i="3"/>
  <c r="CY1153" i="3"/>
  <c r="CZ1153" i="3"/>
  <c r="DA1153" i="3"/>
  <c r="DB1153" i="3"/>
  <c r="DC1153" i="3"/>
  <c r="A1154" i="3"/>
  <c r="Y1154" i="3"/>
  <c r="CY1154" i="3"/>
  <c r="CZ1154" i="3"/>
  <c r="DB1154" i="3" s="1"/>
  <c r="DA1154" i="3"/>
  <c r="DC1154" i="3"/>
  <c r="A1155" i="3"/>
  <c r="Y1155" i="3"/>
  <c r="CY1155" i="3"/>
  <c r="CZ1155" i="3"/>
  <c r="DB1155" i="3" s="1"/>
  <c r="DA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B1157" i="3" s="1"/>
  <c r="DA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B1159" i="3" s="1"/>
  <c r="DA1159" i="3"/>
  <c r="DC1159" i="3"/>
  <c r="A1160" i="3"/>
  <c r="Y1160" i="3"/>
  <c r="CY1160" i="3"/>
  <c r="CZ1160" i="3"/>
  <c r="DA1160" i="3"/>
  <c r="DB1160" i="3"/>
  <c r="DC1160" i="3"/>
  <c r="A1161" i="3"/>
  <c r="Y1161" i="3"/>
  <c r="CY1161" i="3"/>
  <c r="CZ1161" i="3"/>
  <c r="DA1161" i="3"/>
  <c r="DB1161" i="3"/>
  <c r="DC1161" i="3"/>
  <c r="A1162" i="3"/>
  <c r="Y1162" i="3"/>
  <c r="CY1162" i="3"/>
  <c r="CZ1162" i="3"/>
  <c r="DB1162" i="3" s="1"/>
  <c r="DA1162" i="3"/>
  <c r="DC1162" i="3"/>
  <c r="A1163" i="3"/>
  <c r="Y1163" i="3"/>
  <c r="CY1163" i="3"/>
  <c r="CZ1163" i="3"/>
  <c r="DA1163" i="3"/>
  <c r="DB1163" i="3"/>
  <c r="DC1163" i="3"/>
  <c r="A1164" i="3"/>
  <c r="Y1164" i="3"/>
  <c r="CY1164" i="3"/>
  <c r="CZ1164" i="3"/>
  <c r="DA1164" i="3"/>
  <c r="DB1164" i="3"/>
  <c r="DC1164" i="3"/>
  <c r="A1165" i="3"/>
  <c r="Y1165" i="3"/>
  <c r="CY1165" i="3"/>
  <c r="CZ1165" i="3"/>
  <c r="DB1165" i="3" s="1"/>
  <c r="DA1165" i="3"/>
  <c r="DC1165" i="3"/>
  <c r="A1166" i="3"/>
  <c r="Y1166" i="3"/>
  <c r="CY1166" i="3"/>
  <c r="CZ1166" i="3"/>
  <c r="DB1166" i="3" s="1"/>
  <c r="DA1166" i="3"/>
  <c r="DC1166" i="3"/>
  <c r="A1167" i="3"/>
  <c r="Y1167" i="3"/>
  <c r="CY1167" i="3"/>
  <c r="CZ1167" i="3"/>
  <c r="DB1167" i="3" s="1"/>
  <c r="DA1167" i="3"/>
  <c r="DC1167" i="3"/>
  <c r="A1168" i="3"/>
  <c r="Y1168" i="3"/>
  <c r="CY1168" i="3"/>
  <c r="CZ1168" i="3"/>
  <c r="DB1168" i="3" s="1"/>
  <c r="DA1168" i="3"/>
  <c r="DC1168" i="3"/>
  <c r="A1169" i="3"/>
  <c r="Y1169" i="3"/>
  <c r="CY1169" i="3"/>
  <c r="CZ1169" i="3"/>
  <c r="DA1169" i="3"/>
  <c r="DB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B1171" i="3" s="1"/>
  <c r="DA1171" i="3"/>
  <c r="DC1171" i="3"/>
  <c r="A1172" i="3"/>
  <c r="Y1172" i="3"/>
  <c r="CY1172" i="3"/>
  <c r="CZ1172" i="3"/>
  <c r="DB1172" i="3" s="1"/>
  <c r="DA1172" i="3"/>
  <c r="DC1172" i="3"/>
  <c r="A1173" i="3"/>
  <c r="Y1173" i="3"/>
  <c r="CY1173" i="3"/>
  <c r="CZ1173" i="3"/>
  <c r="DB1173" i="3" s="1"/>
  <c r="DA1173" i="3"/>
  <c r="DC1173" i="3"/>
  <c r="A1174" i="3"/>
  <c r="Y1174" i="3"/>
  <c r="CY1174" i="3"/>
  <c r="CZ1174" i="3"/>
  <c r="DB1174" i="3" s="1"/>
  <c r="DA1174" i="3"/>
  <c r="DC1174" i="3"/>
  <c r="A1175" i="3"/>
  <c r="Y1175" i="3"/>
  <c r="CY1175" i="3"/>
  <c r="CZ1175" i="3"/>
  <c r="DA1175" i="3"/>
  <c r="DB1175" i="3"/>
  <c r="DC1175" i="3"/>
  <c r="A1176" i="3"/>
  <c r="Y1176" i="3"/>
  <c r="CY1176" i="3"/>
  <c r="CZ1176" i="3"/>
  <c r="DA1176" i="3"/>
  <c r="DB1176" i="3"/>
  <c r="DC1176" i="3"/>
  <c r="A1177" i="3"/>
  <c r="Y1177" i="3"/>
  <c r="CV1177" i="3" s="1"/>
  <c r="CU1177" i="3"/>
  <c r="CY1177" i="3"/>
  <c r="CZ1177" i="3"/>
  <c r="DB1177" i="3" s="1"/>
  <c r="DA1177" i="3"/>
  <c r="DC1177" i="3"/>
  <c r="A1178" i="3"/>
  <c r="Y1178" i="3"/>
  <c r="CW1178" i="3" s="1"/>
  <c r="CX1178" i="3"/>
  <c r="DI1178" i="3" s="1"/>
  <c r="CY1178" i="3"/>
  <c r="CZ1178" i="3"/>
  <c r="DB1178" i="3" s="1"/>
  <c r="DA1178" i="3"/>
  <c r="DC1178" i="3"/>
  <c r="A1179" i="3"/>
  <c r="Y1179" i="3"/>
  <c r="CW1179" i="3"/>
  <c r="CX1179" i="3"/>
  <c r="DG1179" i="3" s="1"/>
  <c r="DJ1179" i="3" s="1"/>
  <c r="CY1179" i="3"/>
  <c r="CZ1179" i="3"/>
  <c r="DB1179" i="3" s="1"/>
  <c r="DA1179" i="3"/>
  <c r="DC1179" i="3"/>
  <c r="A1180" i="3"/>
  <c r="Y1180" i="3"/>
  <c r="CW1180" i="3" s="1"/>
  <c r="CY1180" i="3"/>
  <c r="CZ1180" i="3"/>
  <c r="DB1180" i="3" s="1"/>
  <c r="DA1180" i="3"/>
  <c r="DC1180" i="3"/>
  <c r="A1181" i="3"/>
  <c r="Y1181" i="3"/>
  <c r="CX1181" i="3"/>
  <c r="DF1181" i="3" s="1"/>
  <c r="DJ1181" i="3" s="1"/>
  <c r="CY1181" i="3"/>
  <c r="CZ1181" i="3"/>
  <c r="DB1181" i="3" s="1"/>
  <c r="DA1181" i="3"/>
  <c r="DC1181" i="3"/>
  <c r="A1182" i="3"/>
  <c r="Y1182" i="3"/>
  <c r="CX1182" i="3" s="1"/>
  <c r="CY1182" i="3"/>
  <c r="CZ1182" i="3"/>
  <c r="DB1182" i="3" s="1"/>
  <c r="DA1182" i="3"/>
  <c r="DC1182" i="3"/>
  <c r="A1183" i="3"/>
  <c r="Y1183" i="3"/>
  <c r="CX1183" i="3" s="1"/>
  <c r="CY1183" i="3"/>
  <c r="CZ1183" i="3"/>
  <c r="DA1183" i="3"/>
  <c r="DB1183" i="3"/>
  <c r="DC1183" i="3"/>
  <c r="A1184" i="3"/>
  <c r="Y1184" i="3"/>
  <c r="CX1184" i="3" s="1"/>
  <c r="CY1184" i="3"/>
  <c r="CZ1184" i="3"/>
  <c r="DB1184" i="3" s="1"/>
  <c r="DA1184" i="3"/>
  <c r="DC1184" i="3"/>
  <c r="A1185" i="3"/>
  <c r="Y1185" i="3"/>
  <c r="CX1185" i="3" s="1"/>
  <c r="DF1185" i="3" s="1"/>
  <c r="DJ1185" i="3" s="1"/>
  <c r="CY1185" i="3"/>
  <c r="CZ1185" i="3"/>
  <c r="DB1185" i="3" s="1"/>
  <c r="DA1185" i="3"/>
  <c r="DC1185" i="3"/>
  <c r="A1186" i="3"/>
  <c r="Y1186" i="3"/>
  <c r="CU1186" i="3"/>
  <c r="CV1186" i="3"/>
  <c r="CX1186" i="3"/>
  <c r="DI1186" i="3" s="1"/>
  <c r="DJ1186" i="3" s="1"/>
  <c r="CY1186" i="3"/>
  <c r="CZ1186" i="3"/>
  <c r="DA1186" i="3"/>
  <c r="DB1186" i="3"/>
  <c r="DC1186" i="3"/>
  <c r="A1187" i="3"/>
  <c r="Y1187" i="3"/>
  <c r="CX1187" i="3" s="1"/>
  <c r="CW1187" i="3"/>
  <c r="CY1187" i="3"/>
  <c r="CZ1187" i="3"/>
  <c r="DA1187" i="3"/>
  <c r="DB1187" i="3"/>
  <c r="DC1187" i="3"/>
  <c r="A1188" i="3"/>
  <c r="Y1188" i="3"/>
  <c r="CW1188" i="3" s="1"/>
  <c r="CY1188" i="3"/>
  <c r="CZ1188" i="3"/>
  <c r="DA1188" i="3"/>
  <c r="DB1188" i="3"/>
  <c r="DC1188" i="3"/>
  <c r="A1189" i="3"/>
  <c r="Y1189" i="3"/>
  <c r="CW1189" i="3" s="1"/>
  <c r="CY1189" i="3"/>
  <c r="CZ1189" i="3"/>
  <c r="DB1189" i="3" s="1"/>
  <c r="DA1189" i="3"/>
  <c r="DC1189" i="3"/>
  <c r="A1190" i="3"/>
  <c r="Y1190" i="3"/>
  <c r="CX1190" i="3" s="1"/>
  <c r="CY1190" i="3"/>
  <c r="CZ1190" i="3"/>
  <c r="DA1190" i="3"/>
  <c r="DB1190" i="3"/>
  <c r="DC1190" i="3"/>
  <c r="A1191" i="3"/>
  <c r="Y1191" i="3"/>
  <c r="CX1191" i="3" s="1"/>
  <c r="CY1191" i="3"/>
  <c r="CZ1191" i="3"/>
  <c r="DA1191" i="3"/>
  <c r="DB1191" i="3"/>
  <c r="DC1191" i="3"/>
  <c r="A1192" i="3"/>
  <c r="Y1192" i="3"/>
  <c r="CX1192" i="3" s="1"/>
  <c r="DF1192" i="3" s="1"/>
  <c r="CY1192" i="3"/>
  <c r="CZ1192" i="3"/>
  <c r="DB1192" i="3" s="1"/>
  <c r="DA1192" i="3"/>
  <c r="DC1192" i="3"/>
  <c r="DG1192" i="3"/>
  <c r="DI1192" i="3"/>
  <c r="DJ1192" i="3"/>
  <c r="A1193" i="3"/>
  <c r="Y1193" i="3"/>
  <c r="CX1193" i="3"/>
  <c r="DF1193" i="3" s="1"/>
  <c r="DJ1193" i="3" s="1"/>
  <c r="CY1193" i="3"/>
  <c r="CZ1193" i="3"/>
  <c r="DB1193" i="3" s="1"/>
  <c r="DA1193" i="3"/>
  <c r="DC1193" i="3"/>
  <c r="DH1193" i="3"/>
  <c r="DI1193" i="3"/>
  <c r="A1194" i="3"/>
  <c r="Y1194" i="3"/>
  <c r="CX1194" i="3" s="1"/>
  <c r="CY1194" i="3"/>
  <c r="CZ1194" i="3"/>
  <c r="DB1194" i="3" s="1"/>
  <c r="DA1194" i="3"/>
  <c r="DC1194" i="3"/>
  <c r="A1195" i="3"/>
  <c r="Y1195" i="3"/>
  <c r="CY1195" i="3"/>
  <c r="CZ1195" i="3"/>
  <c r="DB1195" i="3" s="1"/>
  <c r="DA1195" i="3"/>
  <c r="DC1195" i="3"/>
  <c r="A1196" i="3"/>
  <c r="Y1196" i="3"/>
  <c r="CY1196" i="3"/>
  <c r="CZ1196" i="3"/>
  <c r="DB1196" i="3" s="1"/>
  <c r="DA1196" i="3"/>
  <c r="DC1196" i="3"/>
  <c r="A1197" i="3"/>
  <c r="Y1197" i="3"/>
  <c r="CY1197" i="3"/>
  <c r="CZ1197" i="3"/>
  <c r="DA1197" i="3"/>
  <c r="DB1197" i="3"/>
  <c r="DC1197" i="3"/>
  <c r="A1198" i="3"/>
  <c r="Y1198" i="3"/>
  <c r="CY1198" i="3"/>
  <c r="CZ1198" i="3"/>
  <c r="DA1198" i="3"/>
  <c r="DB1198" i="3"/>
  <c r="DC1198" i="3"/>
  <c r="A1199" i="3"/>
  <c r="Y1199" i="3"/>
  <c r="CY1199" i="3"/>
  <c r="CZ1199" i="3"/>
  <c r="DB1199" i="3" s="1"/>
  <c r="DA1199" i="3"/>
  <c r="DC1199" i="3"/>
  <c r="A1200" i="3"/>
  <c r="Y1200" i="3"/>
  <c r="CY1200" i="3"/>
  <c r="CZ1200" i="3"/>
  <c r="DB1200" i="3" s="1"/>
  <c r="DA1200" i="3"/>
  <c r="DC1200" i="3"/>
  <c r="A1201" i="3"/>
  <c r="Y1201" i="3"/>
  <c r="CY1201" i="3"/>
  <c r="CZ1201" i="3"/>
  <c r="DA1201" i="3"/>
  <c r="DB1201" i="3"/>
  <c r="DC1201" i="3"/>
  <c r="A1202" i="3"/>
  <c r="Y1202" i="3"/>
  <c r="CY1202" i="3"/>
  <c r="CZ1202" i="3"/>
  <c r="DB1202" i="3" s="1"/>
  <c r="DA1202" i="3"/>
  <c r="DC1202" i="3"/>
  <c r="A1203" i="3"/>
  <c r="Y1203" i="3"/>
  <c r="CY1203" i="3"/>
  <c r="CZ1203" i="3"/>
  <c r="DB1203" i="3" s="1"/>
  <c r="DA1203" i="3"/>
  <c r="DC1203" i="3"/>
  <c r="A1204" i="3"/>
  <c r="Y1204" i="3"/>
  <c r="CY1204" i="3"/>
  <c r="CZ1204" i="3"/>
  <c r="DA1204" i="3"/>
  <c r="DB1204" i="3"/>
  <c r="DC1204" i="3"/>
  <c r="A1205" i="3"/>
  <c r="Y1205" i="3"/>
  <c r="CY1205" i="3"/>
  <c r="CZ1205" i="3"/>
  <c r="DB1205" i="3" s="1"/>
  <c r="DA1205" i="3"/>
  <c r="DC1205" i="3"/>
  <c r="A1206" i="3"/>
  <c r="Y1206" i="3"/>
  <c r="CY1206" i="3"/>
  <c r="CZ1206" i="3"/>
  <c r="DB1206" i="3" s="1"/>
  <c r="DA1206" i="3"/>
  <c r="DC1206" i="3"/>
  <c r="A1207" i="3"/>
  <c r="Y1207" i="3"/>
  <c r="CY1207" i="3"/>
  <c r="CZ1207" i="3"/>
  <c r="DA1207" i="3"/>
  <c r="DB1207" i="3"/>
  <c r="DC1207" i="3"/>
  <c r="A1208" i="3"/>
  <c r="Y1208" i="3"/>
  <c r="CY1208" i="3"/>
  <c r="CZ1208" i="3"/>
  <c r="DB1208" i="3" s="1"/>
  <c r="DA1208" i="3"/>
  <c r="DC1208" i="3"/>
  <c r="A1209" i="3"/>
  <c r="Y1209" i="3"/>
  <c r="CY1209" i="3"/>
  <c r="CZ1209" i="3"/>
  <c r="DA1209" i="3"/>
  <c r="DB1209" i="3"/>
  <c r="DC1209" i="3"/>
  <c r="A1210" i="3"/>
  <c r="Y1210" i="3"/>
  <c r="CY1210" i="3"/>
  <c r="CZ1210" i="3"/>
  <c r="DA1210" i="3"/>
  <c r="DB1210" i="3"/>
  <c r="DC1210" i="3"/>
  <c r="A1211" i="3"/>
  <c r="Y1211" i="3"/>
  <c r="CY1211" i="3"/>
  <c r="CZ1211" i="3"/>
  <c r="DB1211" i="3" s="1"/>
  <c r="DA1211" i="3"/>
  <c r="DC1211" i="3"/>
  <c r="A1212" i="3"/>
  <c r="Y1212" i="3"/>
  <c r="CY1212" i="3"/>
  <c r="CZ1212" i="3"/>
  <c r="DB1212" i="3" s="1"/>
  <c r="DA1212" i="3"/>
  <c r="DC1212" i="3"/>
  <c r="A1213" i="3"/>
  <c r="Y1213" i="3"/>
  <c r="CY1213" i="3"/>
  <c r="CZ1213" i="3"/>
  <c r="DA1213" i="3"/>
  <c r="DB1213" i="3"/>
  <c r="DC1213" i="3"/>
  <c r="A1214" i="3"/>
  <c r="Y1214" i="3"/>
  <c r="CY1214" i="3"/>
  <c r="CZ1214" i="3"/>
  <c r="DB1214" i="3" s="1"/>
  <c r="DA1214" i="3"/>
  <c r="DC1214" i="3"/>
  <c r="A1215" i="3"/>
  <c r="Y1215" i="3"/>
  <c r="CY1215" i="3"/>
  <c r="CZ1215" i="3"/>
  <c r="DB1215" i="3" s="1"/>
  <c r="DA1215" i="3"/>
  <c r="DC1215" i="3"/>
  <c r="A1216" i="3"/>
  <c r="Y1216" i="3"/>
  <c r="CY1216" i="3"/>
  <c r="CZ1216" i="3"/>
  <c r="DA1216" i="3"/>
  <c r="DB1216" i="3"/>
  <c r="DC1216" i="3"/>
  <c r="A1217" i="3"/>
  <c r="Y1217" i="3"/>
  <c r="CY1217" i="3"/>
  <c r="CZ1217" i="3"/>
  <c r="DB1217" i="3" s="1"/>
  <c r="DA1217" i="3"/>
  <c r="DC1217" i="3"/>
  <c r="A1218" i="3"/>
  <c r="Y1218" i="3"/>
  <c r="CY1218" i="3"/>
  <c r="CZ1218" i="3"/>
  <c r="DB1218" i="3" s="1"/>
  <c r="DA1218" i="3"/>
  <c r="DC1218" i="3"/>
  <c r="A1219" i="3"/>
  <c r="Y1219" i="3"/>
  <c r="CY1219" i="3"/>
  <c r="CZ1219" i="3"/>
  <c r="DA1219" i="3"/>
  <c r="DB1219" i="3"/>
  <c r="DC1219" i="3"/>
  <c r="A1220" i="3"/>
  <c r="Y1220" i="3"/>
  <c r="CY1220" i="3"/>
  <c r="CZ1220" i="3"/>
  <c r="DA1220" i="3"/>
  <c r="DB1220" i="3"/>
  <c r="DC1220" i="3"/>
  <c r="A1221" i="3"/>
  <c r="Y1221" i="3"/>
  <c r="CY1221" i="3"/>
  <c r="CZ1221" i="3"/>
  <c r="DB1221" i="3" s="1"/>
  <c r="DA1221" i="3"/>
  <c r="DC1221" i="3"/>
  <c r="A1222" i="3"/>
  <c r="Y1222" i="3"/>
  <c r="CY1222" i="3"/>
  <c r="CZ1222" i="3"/>
  <c r="DA1222" i="3"/>
  <c r="DB1222" i="3"/>
  <c r="DC1222" i="3"/>
  <c r="A1223" i="3"/>
  <c r="Y1223" i="3"/>
  <c r="CY1223" i="3"/>
  <c r="CZ1223" i="3"/>
  <c r="DB1223" i="3" s="1"/>
  <c r="DA1223" i="3"/>
  <c r="DC1223" i="3"/>
  <c r="A1224" i="3"/>
  <c r="Y1224" i="3"/>
  <c r="CY1224" i="3"/>
  <c r="CZ1224" i="3"/>
  <c r="DB1224" i="3" s="1"/>
  <c r="DA1224" i="3"/>
  <c r="DC1224" i="3"/>
  <c r="A1225" i="3"/>
  <c r="Y1225" i="3"/>
  <c r="CY1225" i="3"/>
  <c r="CZ1225" i="3"/>
  <c r="DA1225" i="3"/>
  <c r="DB1225" i="3"/>
  <c r="DC1225" i="3"/>
  <c r="A1226" i="3"/>
  <c r="Y1226" i="3"/>
  <c r="CY1226" i="3"/>
  <c r="CZ1226" i="3"/>
  <c r="DA1226" i="3"/>
  <c r="DB1226" i="3"/>
  <c r="DC1226" i="3"/>
  <c r="A1227" i="3"/>
  <c r="Y1227" i="3"/>
  <c r="CY1227" i="3"/>
  <c r="CZ1227" i="3"/>
  <c r="DB1227" i="3" s="1"/>
  <c r="DA1227" i="3"/>
  <c r="DC1227" i="3"/>
  <c r="A1228" i="3"/>
  <c r="Y1228" i="3"/>
  <c r="CY1228" i="3"/>
  <c r="CZ1228" i="3"/>
  <c r="DB1228" i="3" s="1"/>
  <c r="DA1228" i="3"/>
  <c r="DC1228" i="3"/>
  <c r="A1229" i="3"/>
  <c r="Y1229" i="3"/>
  <c r="CY1229" i="3"/>
  <c r="CZ1229" i="3"/>
  <c r="DB1229" i="3" s="1"/>
  <c r="DA1229" i="3"/>
  <c r="DC1229" i="3"/>
  <c r="A1230" i="3"/>
  <c r="Y1230" i="3"/>
  <c r="CY1230" i="3"/>
  <c r="CZ1230" i="3"/>
  <c r="DA1230" i="3"/>
  <c r="DB1230" i="3"/>
  <c r="DC1230" i="3"/>
  <c r="A1231" i="3"/>
  <c r="Y1231" i="3"/>
  <c r="CY1231" i="3"/>
  <c r="CZ1231" i="3"/>
  <c r="DA1231" i="3"/>
  <c r="DB1231" i="3"/>
  <c r="DC1231" i="3"/>
  <c r="A1232" i="3"/>
  <c r="Y1232" i="3"/>
  <c r="CY1232" i="3"/>
  <c r="CZ1232" i="3"/>
  <c r="DB1232" i="3" s="1"/>
  <c r="DA1232" i="3"/>
  <c r="DC1232" i="3"/>
  <c r="A1233" i="3"/>
  <c r="Y1233" i="3"/>
  <c r="CY1233" i="3"/>
  <c r="CZ1233" i="3"/>
  <c r="DA1233" i="3"/>
  <c r="DB1233" i="3"/>
  <c r="DC1233" i="3"/>
  <c r="A1234" i="3"/>
  <c r="Y1234" i="3"/>
  <c r="CY1234" i="3"/>
  <c r="CZ1234" i="3"/>
  <c r="DB1234" i="3" s="1"/>
  <c r="DA1234" i="3"/>
  <c r="DC1234" i="3"/>
  <c r="A1235" i="3"/>
  <c r="Y1235" i="3"/>
  <c r="CY1235" i="3"/>
  <c r="CZ1235" i="3"/>
  <c r="DB1235" i="3" s="1"/>
  <c r="DA1235" i="3"/>
  <c r="DC1235" i="3"/>
  <c r="A1236" i="3"/>
  <c r="Y1236" i="3"/>
  <c r="CY1236" i="3"/>
  <c r="CZ1236" i="3"/>
  <c r="DA1236" i="3"/>
  <c r="DB1236" i="3"/>
  <c r="DC1236" i="3"/>
  <c r="A1237" i="3"/>
  <c r="Y1237" i="3"/>
  <c r="CY1237" i="3"/>
  <c r="CZ1237" i="3"/>
  <c r="DB1237" i="3" s="1"/>
  <c r="DA1237" i="3"/>
  <c r="DC1237" i="3"/>
  <c r="A1238" i="3"/>
  <c r="Y1238" i="3"/>
  <c r="CY1238" i="3"/>
  <c r="CZ1238" i="3"/>
  <c r="DA1238" i="3"/>
  <c r="DB1238" i="3"/>
  <c r="DC1238" i="3"/>
  <c r="A1239" i="3"/>
  <c r="Y1239" i="3"/>
  <c r="CY1239" i="3"/>
  <c r="CZ1239" i="3"/>
  <c r="DB1239" i="3" s="1"/>
  <c r="DA1239" i="3"/>
  <c r="DC1239" i="3"/>
  <c r="A1240" i="3"/>
  <c r="Y1240" i="3"/>
  <c r="CY1240" i="3"/>
  <c r="CZ1240" i="3"/>
  <c r="DB1240" i="3" s="1"/>
  <c r="DA1240" i="3"/>
  <c r="DC1240" i="3"/>
  <c r="A1241" i="3"/>
  <c r="Y1241" i="3"/>
  <c r="CY1241" i="3"/>
  <c r="CZ1241" i="3"/>
  <c r="DA1241" i="3"/>
  <c r="DB1241" i="3"/>
  <c r="DC1241" i="3"/>
  <c r="A1242" i="3"/>
  <c r="Y1242" i="3"/>
  <c r="CY1242" i="3"/>
  <c r="CZ1242" i="3"/>
  <c r="DA1242" i="3"/>
  <c r="DB1242" i="3"/>
  <c r="DC1242" i="3"/>
  <c r="A1243" i="3"/>
  <c r="Y1243" i="3"/>
  <c r="CY1243" i="3"/>
  <c r="CZ1243" i="3"/>
  <c r="DB1243" i="3" s="1"/>
  <c r="DA1243" i="3"/>
  <c r="DC1243" i="3"/>
  <c r="A1244" i="3"/>
  <c r="Y1244" i="3"/>
  <c r="CY1244" i="3"/>
  <c r="CZ1244" i="3"/>
  <c r="DB1244" i="3" s="1"/>
  <c r="DA1244" i="3"/>
  <c r="DC1244" i="3"/>
  <c r="A1245" i="3"/>
  <c r="Y1245" i="3"/>
  <c r="CY1245" i="3"/>
  <c r="CZ1245" i="3"/>
  <c r="DB1245" i="3" s="1"/>
  <c r="DA1245" i="3"/>
  <c r="DC1245" i="3"/>
  <c r="A1246" i="3"/>
  <c r="Y1246" i="3"/>
  <c r="CY1246" i="3"/>
  <c r="CZ1246" i="3"/>
  <c r="DB1246" i="3" s="1"/>
  <c r="DA1246" i="3"/>
  <c r="DC1246" i="3"/>
  <c r="A1247" i="3"/>
  <c r="Y1247" i="3"/>
  <c r="CY1247" i="3"/>
  <c r="CZ1247" i="3"/>
  <c r="DB1247" i="3" s="1"/>
  <c r="DA1247" i="3"/>
  <c r="DC1247" i="3"/>
  <c r="A1248" i="3"/>
  <c r="Y1248" i="3"/>
  <c r="CY1248" i="3"/>
  <c r="CZ1248" i="3"/>
  <c r="DB1248" i="3" s="1"/>
  <c r="DA1248" i="3"/>
  <c r="DC1248" i="3"/>
  <c r="A1249" i="3"/>
  <c r="Y1249" i="3"/>
  <c r="CY1249" i="3"/>
  <c r="CZ1249" i="3"/>
  <c r="DA1249" i="3"/>
  <c r="DB1249" i="3"/>
  <c r="DC1249" i="3"/>
  <c r="A1250" i="3"/>
  <c r="Y1250" i="3"/>
  <c r="CY1250" i="3"/>
  <c r="CZ1250" i="3"/>
  <c r="DB1250" i="3" s="1"/>
  <c r="DA1250" i="3"/>
  <c r="DC1250" i="3"/>
  <c r="A1251" i="3"/>
  <c r="Y1251" i="3"/>
  <c r="CY1251" i="3"/>
  <c r="CZ1251" i="3"/>
  <c r="DB1251" i="3" s="1"/>
  <c r="DA1251" i="3"/>
  <c r="DC1251" i="3"/>
  <c r="A1252" i="3"/>
  <c r="Y1252" i="3"/>
  <c r="CY1252" i="3"/>
  <c r="CZ1252" i="3"/>
  <c r="DB1252" i="3" s="1"/>
  <c r="DA1252" i="3"/>
  <c r="DC1252" i="3"/>
  <c r="A1253" i="3"/>
  <c r="Y1253" i="3"/>
  <c r="CY1253" i="3"/>
  <c r="CZ1253" i="3"/>
  <c r="DB1253" i="3" s="1"/>
  <c r="DA1253" i="3"/>
  <c r="DC1253" i="3"/>
  <c r="A1254" i="3"/>
  <c r="Y1254" i="3"/>
  <c r="CY1254" i="3"/>
  <c r="CZ1254" i="3"/>
  <c r="DB1254" i="3" s="1"/>
  <c r="DA1254" i="3"/>
  <c r="DC1254" i="3"/>
  <c r="A1255" i="3"/>
  <c r="Y1255" i="3"/>
  <c r="CY1255" i="3"/>
  <c r="CZ1255" i="3"/>
  <c r="DA1255" i="3"/>
  <c r="DB1255" i="3"/>
  <c r="DC1255" i="3"/>
  <c r="A1256" i="3"/>
  <c r="Y1256" i="3"/>
  <c r="CY1256" i="3"/>
  <c r="CZ1256" i="3"/>
  <c r="DB1256" i="3" s="1"/>
  <c r="DA1256" i="3"/>
  <c r="DC1256" i="3"/>
  <c r="A1257" i="3"/>
  <c r="Y1257" i="3"/>
  <c r="CY1257" i="3"/>
  <c r="CZ1257" i="3"/>
  <c r="DB1257" i="3" s="1"/>
  <c r="DA1257" i="3"/>
  <c r="DC1257" i="3"/>
  <c r="A1258" i="3"/>
  <c r="Y1258" i="3"/>
  <c r="CY1258" i="3"/>
  <c r="CZ1258" i="3"/>
  <c r="DB1258" i="3" s="1"/>
  <c r="DA1258" i="3"/>
  <c r="DC1258" i="3"/>
  <c r="A1259" i="3"/>
  <c r="Y1259" i="3"/>
  <c r="CY1259" i="3"/>
  <c r="CZ1259" i="3"/>
  <c r="DB1259" i="3" s="1"/>
  <c r="DA1259" i="3"/>
  <c r="DC1259" i="3"/>
  <c r="A1260" i="3"/>
  <c r="Y1260" i="3"/>
  <c r="CY1260" i="3"/>
  <c r="CZ1260" i="3"/>
  <c r="DB1260" i="3" s="1"/>
  <c r="DA1260" i="3"/>
  <c r="DC1260" i="3"/>
  <c r="A1261" i="3"/>
  <c r="Y1261" i="3"/>
  <c r="CY1261" i="3"/>
  <c r="CZ1261" i="3"/>
  <c r="DB1261" i="3" s="1"/>
  <c r="DA1261" i="3"/>
  <c r="DC1261" i="3"/>
  <c r="A1262" i="3"/>
  <c r="Y1262" i="3"/>
  <c r="CY1262" i="3"/>
  <c r="CZ1262" i="3"/>
  <c r="DA1262" i="3"/>
  <c r="DB1262" i="3"/>
  <c r="DC1262" i="3"/>
  <c r="A1263" i="3"/>
  <c r="Y1263" i="3"/>
  <c r="CY1263" i="3"/>
  <c r="CZ1263" i="3"/>
  <c r="DB1263" i="3" s="1"/>
  <c r="DA1263" i="3"/>
  <c r="DC1263" i="3"/>
  <c r="A1264" i="3"/>
  <c r="Y1264" i="3"/>
  <c r="CY1264" i="3"/>
  <c r="CZ1264" i="3"/>
  <c r="DB1264" i="3" s="1"/>
  <c r="DA1264" i="3"/>
  <c r="DC1264" i="3"/>
  <c r="A1265" i="3"/>
  <c r="Y1265" i="3"/>
  <c r="CY1265" i="3"/>
  <c r="CZ1265" i="3"/>
  <c r="DB1265" i="3" s="1"/>
  <c r="DA1265" i="3"/>
  <c r="DC1265" i="3"/>
  <c r="A1266" i="3"/>
  <c r="Y1266" i="3"/>
  <c r="CY1266" i="3"/>
  <c r="CZ1266" i="3"/>
  <c r="DB1266" i="3" s="1"/>
  <c r="DA1266" i="3"/>
  <c r="DC1266" i="3"/>
  <c r="A1267" i="3"/>
  <c r="Y1267" i="3"/>
  <c r="CY1267" i="3"/>
  <c r="CZ1267" i="3"/>
  <c r="DA1267" i="3"/>
  <c r="DB1267" i="3"/>
  <c r="DC1267" i="3"/>
  <c r="A1268" i="3"/>
  <c r="Y1268" i="3"/>
  <c r="CY1268" i="3"/>
  <c r="CZ1268" i="3"/>
  <c r="DA1268" i="3"/>
  <c r="DB1268" i="3"/>
  <c r="DC1268" i="3"/>
  <c r="A1269" i="3"/>
  <c r="Y1269" i="3"/>
  <c r="CY1269" i="3"/>
  <c r="CZ1269" i="3"/>
  <c r="DB1269" i="3" s="1"/>
  <c r="DA1269" i="3"/>
  <c r="DC1269" i="3"/>
  <c r="A1270" i="3"/>
  <c r="Y1270" i="3"/>
  <c r="CY1270" i="3"/>
  <c r="CZ1270" i="3"/>
  <c r="DA1270" i="3"/>
  <c r="DB1270" i="3"/>
  <c r="DC1270" i="3"/>
  <c r="A1271" i="3"/>
  <c r="Y1271" i="3"/>
  <c r="CY1271" i="3"/>
  <c r="CZ1271" i="3"/>
  <c r="DB1271" i="3" s="1"/>
  <c r="DA1271" i="3"/>
  <c r="DC1271" i="3"/>
  <c r="A1272" i="3"/>
  <c r="Y1272" i="3"/>
  <c r="CY1272" i="3"/>
  <c r="CZ1272" i="3"/>
  <c r="DB1272" i="3" s="1"/>
  <c r="DA1272" i="3"/>
  <c r="DC1272" i="3"/>
  <c r="A1273" i="3"/>
  <c r="Y1273" i="3"/>
  <c r="CY1273" i="3"/>
  <c r="CZ1273" i="3"/>
  <c r="DB1273" i="3" s="1"/>
  <c r="DA1273" i="3"/>
  <c r="DC1273" i="3"/>
  <c r="A1274" i="3"/>
  <c r="Y1274" i="3"/>
  <c r="CY1274" i="3"/>
  <c r="CZ1274" i="3"/>
  <c r="DB1274" i="3" s="1"/>
  <c r="DA1274" i="3"/>
  <c r="DC1274" i="3"/>
  <c r="A1275" i="3"/>
  <c r="Y1275" i="3"/>
  <c r="CY1275" i="3"/>
  <c r="CZ1275" i="3"/>
  <c r="DA1275" i="3"/>
  <c r="DB1275" i="3"/>
  <c r="DC1275" i="3"/>
  <c r="A1276" i="3"/>
  <c r="Y1276" i="3"/>
  <c r="CY1276" i="3"/>
  <c r="CZ1276" i="3"/>
  <c r="DA1276" i="3"/>
  <c r="DB1276" i="3"/>
  <c r="DC1276" i="3"/>
  <c r="A1277" i="3"/>
  <c r="Y1277" i="3"/>
  <c r="CY1277" i="3"/>
  <c r="CZ1277" i="3"/>
  <c r="DB1277" i="3" s="1"/>
  <c r="DA1277" i="3"/>
  <c r="DC1277" i="3"/>
  <c r="A1278" i="3"/>
  <c r="Y1278" i="3"/>
  <c r="CY1278" i="3"/>
  <c r="CZ1278" i="3"/>
  <c r="DA1278" i="3"/>
  <c r="DB1278" i="3"/>
  <c r="DC1278" i="3"/>
  <c r="A1279" i="3"/>
  <c r="Y1279" i="3"/>
  <c r="CY1279" i="3"/>
  <c r="CZ1279" i="3"/>
  <c r="DB1279" i="3" s="1"/>
  <c r="DA1279" i="3"/>
  <c r="DC1279" i="3"/>
  <c r="A1280" i="3"/>
  <c r="Y1280" i="3"/>
  <c r="CY1280" i="3"/>
  <c r="CZ1280" i="3"/>
  <c r="DB1280" i="3" s="1"/>
  <c r="DA1280" i="3"/>
  <c r="DC1280" i="3"/>
  <c r="A1281" i="3"/>
  <c r="Y1281" i="3"/>
  <c r="CY1281" i="3"/>
  <c r="CZ1281" i="3"/>
  <c r="DA1281" i="3"/>
  <c r="DB1281" i="3"/>
  <c r="DC1281" i="3"/>
  <c r="A1282" i="3"/>
  <c r="Y1282" i="3"/>
  <c r="CY1282" i="3"/>
  <c r="CZ1282" i="3"/>
  <c r="DB1282" i="3" s="1"/>
  <c r="DA1282" i="3"/>
  <c r="DC1282" i="3"/>
  <c r="A1283" i="3"/>
  <c r="Y1283" i="3"/>
  <c r="CY1283" i="3"/>
  <c r="CZ1283" i="3"/>
  <c r="DB1283" i="3" s="1"/>
  <c r="DA1283" i="3"/>
  <c r="DC1283" i="3"/>
  <c r="A1284" i="3"/>
  <c r="Y1284" i="3"/>
  <c r="CY1284" i="3"/>
  <c r="CZ1284" i="3"/>
  <c r="DA1284" i="3"/>
  <c r="DB1284" i="3"/>
  <c r="DC1284" i="3"/>
  <c r="A1285" i="3"/>
  <c r="Y1285" i="3"/>
  <c r="CY1285" i="3"/>
  <c r="CZ1285" i="3"/>
  <c r="DA1285" i="3"/>
  <c r="DB1285" i="3"/>
  <c r="DC1285" i="3"/>
  <c r="A1286" i="3"/>
  <c r="Y1286" i="3"/>
  <c r="CY1286" i="3"/>
  <c r="CZ1286" i="3"/>
  <c r="DB1286" i="3" s="1"/>
  <c r="DA1286" i="3"/>
  <c r="DC1286" i="3"/>
  <c r="A1287" i="3"/>
  <c r="Y1287" i="3"/>
  <c r="CY1287" i="3"/>
  <c r="CZ1287" i="3"/>
  <c r="DA1287" i="3"/>
  <c r="DB1287" i="3"/>
  <c r="DC1287" i="3"/>
  <c r="A1288" i="3"/>
  <c r="Y1288" i="3"/>
  <c r="CY1288" i="3"/>
  <c r="CZ1288" i="3"/>
  <c r="DB1288" i="3" s="1"/>
  <c r="DA1288" i="3"/>
  <c r="DC1288" i="3"/>
  <c r="A1289" i="3"/>
  <c r="Y1289" i="3"/>
  <c r="CY1289" i="3"/>
  <c r="CZ1289" i="3"/>
  <c r="DB1289" i="3" s="1"/>
  <c r="DA1289" i="3"/>
  <c r="DC1289" i="3"/>
  <c r="A1290" i="3"/>
  <c r="Y1290" i="3"/>
  <c r="CY1290" i="3"/>
  <c r="CZ1290" i="3"/>
  <c r="DB1290" i="3" s="1"/>
  <c r="DA1290" i="3"/>
  <c r="DC1290" i="3"/>
  <c r="A1291" i="3"/>
  <c r="Y1291" i="3"/>
  <c r="CY1291" i="3"/>
  <c r="CZ1291" i="3"/>
  <c r="DB1291" i="3" s="1"/>
  <c r="DA1291" i="3"/>
  <c r="DC1291" i="3"/>
  <c r="A1292" i="3"/>
  <c r="Y1292" i="3"/>
  <c r="CY1292" i="3"/>
  <c r="CZ1292" i="3"/>
  <c r="DA1292" i="3"/>
  <c r="DB1292" i="3"/>
  <c r="DC1292" i="3"/>
  <c r="A1293" i="3"/>
  <c r="Y1293" i="3"/>
  <c r="CY1293" i="3"/>
  <c r="CZ1293" i="3"/>
  <c r="DB1293" i="3" s="1"/>
  <c r="DA1293" i="3"/>
  <c r="DC1293" i="3"/>
  <c r="A1294" i="3"/>
  <c r="Y1294" i="3"/>
  <c r="CY1294" i="3"/>
  <c r="CZ1294" i="3"/>
  <c r="DA1294" i="3"/>
  <c r="DB1294" i="3"/>
  <c r="DC1294" i="3"/>
  <c r="A1295" i="3"/>
  <c r="Y1295" i="3"/>
  <c r="CY1295" i="3"/>
  <c r="CZ1295" i="3"/>
  <c r="DA1295" i="3"/>
  <c r="DB1295" i="3"/>
  <c r="DC1295" i="3"/>
  <c r="A1296" i="3"/>
  <c r="Y1296" i="3"/>
  <c r="CY1296" i="3"/>
  <c r="CZ1296" i="3"/>
  <c r="DB1296" i="3" s="1"/>
  <c r="DA1296" i="3"/>
  <c r="DC1296" i="3"/>
  <c r="A1297" i="3"/>
  <c r="Y1297" i="3"/>
  <c r="CY1297" i="3"/>
  <c r="CZ1297" i="3"/>
  <c r="DA1297" i="3"/>
  <c r="DB1297" i="3"/>
  <c r="DC1297" i="3"/>
  <c r="A1298" i="3"/>
  <c r="Y1298" i="3"/>
  <c r="CY1298" i="3"/>
  <c r="CZ1298" i="3"/>
  <c r="DA1298" i="3"/>
  <c r="DB1298" i="3"/>
  <c r="DC1298" i="3"/>
  <c r="A1299" i="3"/>
  <c r="Y1299" i="3"/>
  <c r="CY1299" i="3"/>
  <c r="CZ1299" i="3"/>
  <c r="DB1299" i="3" s="1"/>
  <c r="DA1299" i="3"/>
  <c r="DC1299" i="3"/>
  <c r="A1300" i="3"/>
  <c r="Y1300" i="3"/>
  <c r="CY1300" i="3"/>
  <c r="CZ1300" i="3"/>
  <c r="DA1300" i="3"/>
  <c r="DB1300" i="3"/>
  <c r="DC1300" i="3"/>
  <c r="A1301" i="3"/>
  <c r="Y1301" i="3"/>
  <c r="CY1301" i="3"/>
  <c r="CZ1301" i="3"/>
  <c r="DA1301" i="3"/>
  <c r="DB1301" i="3"/>
  <c r="DC1301" i="3"/>
  <c r="A1302" i="3"/>
  <c r="Y1302" i="3"/>
  <c r="CY1302" i="3"/>
  <c r="CZ1302" i="3"/>
  <c r="DA1302" i="3"/>
  <c r="DB1302" i="3"/>
  <c r="DC1302" i="3"/>
  <c r="A1303" i="3"/>
  <c r="Y1303" i="3"/>
  <c r="CY1303" i="3"/>
  <c r="CZ1303" i="3"/>
  <c r="DA1303" i="3"/>
  <c r="DB1303" i="3"/>
  <c r="DC1303" i="3"/>
  <c r="A1304" i="3"/>
  <c r="Y1304" i="3"/>
  <c r="CY1304" i="3"/>
  <c r="CZ1304" i="3"/>
  <c r="DA1304" i="3"/>
  <c r="DB1304" i="3"/>
  <c r="DC1304" i="3"/>
  <c r="A1305" i="3"/>
  <c r="Y1305" i="3"/>
  <c r="CY1305" i="3"/>
  <c r="CZ1305" i="3"/>
  <c r="DB1305" i="3" s="1"/>
  <c r="DA1305" i="3"/>
  <c r="DC1305" i="3"/>
  <c r="A1306" i="3"/>
  <c r="Y1306" i="3"/>
  <c r="CY1306" i="3"/>
  <c r="CZ1306" i="3"/>
  <c r="DB1306" i="3" s="1"/>
  <c r="DA1306" i="3"/>
  <c r="DC1306" i="3"/>
  <c r="A1307" i="3"/>
  <c r="Y1307" i="3"/>
  <c r="CY1307" i="3"/>
  <c r="CZ1307" i="3"/>
  <c r="DB1307" i="3" s="1"/>
  <c r="DA1307" i="3"/>
  <c r="DC1307" i="3"/>
  <c r="A1308" i="3"/>
  <c r="Y1308" i="3"/>
  <c r="CY1308" i="3"/>
  <c r="CZ1308" i="3"/>
  <c r="DA1308" i="3"/>
  <c r="DB1308" i="3"/>
  <c r="DC1308" i="3"/>
  <c r="A1309" i="3"/>
  <c r="Y1309" i="3"/>
  <c r="CY1309" i="3"/>
  <c r="CZ1309" i="3"/>
  <c r="DB1309" i="3" s="1"/>
  <c r="DA1309" i="3"/>
  <c r="DC1309" i="3"/>
  <c r="A1310" i="3"/>
  <c r="Y1310" i="3"/>
  <c r="CY1310" i="3"/>
  <c r="CZ1310" i="3"/>
  <c r="DA1310" i="3"/>
  <c r="DB1310" i="3"/>
  <c r="DC1310" i="3"/>
  <c r="A1311" i="3"/>
  <c r="Y1311" i="3"/>
  <c r="CY1311" i="3"/>
  <c r="CZ1311" i="3"/>
  <c r="DA1311" i="3"/>
  <c r="DB1311" i="3"/>
  <c r="DC1311" i="3"/>
  <c r="A1312" i="3"/>
  <c r="Y1312" i="3"/>
  <c r="CY1312" i="3"/>
  <c r="CZ1312" i="3"/>
  <c r="DA1312" i="3"/>
  <c r="DB1312" i="3"/>
  <c r="DC1312" i="3"/>
  <c r="A1313" i="3"/>
  <c r="Y1313" i="3"/>
  <c r="CY1313" i="3"/>
  <c r="CZ1313" i="3"/>
  <c r="DA1313" i="3"/>
  <c r="DB1313" i="3"/>
  <c r="DC1313" i="3"/>
  <c r="A1314" i="3"/>
  <c r="Y1314" i="3"/>
  <c r="CY1314" i="3"/>
  <c r="CZ1314" i="3"/>
  <c r="DB1314" i="3" s="1"/>
  <c r="DA1314" i="3"/>
  <c r="DC1314" i="3"/>
  <c r="A1315" i="3"/>
  <c r="Y1315" i="3"/>
  <c r="CY1315" i="3"/>
  <c r="CZ1315" i="3"/>
  <c r="DB1315" i="3" s="1"/>
  <c r="DA1315" i="3"/>
  <c r="DC1315" i="3"/>
  <c r="A1316" i="3"/>
  <c r="Y1316" i="3"/>
  <c r="CY1316" i="3"/>
  <c r="CZ1316" i="3"/>
  <c r="DB1316" i="3" s="1"/>
  <c r="DA1316" i="3"/>
  <c r="DC1316" i="3"/>
  <c r="A1317" i="3"/>
  <c r="Y1317" i="3"/>
  <c r="CY1317" i="3"/>
  <c r="CZ1317" i="3"/>
  <c r="DB1317" i="3" s="1"/>
  <c r="DA1317" i="3"/>
  <c r="DC1317" i="3"/>
  <c r="A1318" i="3"/>
  <c r="Y1318" i="3"/>
  <c r="CY1318" i="3"/>
  <c r="CZ1318" i="3"/>
  <c r="DA1318" i="3"/>
  <c r="DB1318" i="3"/>
  <c r="DC1318" i="3"/>
  <c r="A1319" i="3"/>
  <c r="Y1319" i="3"/>
  <c r="CY1319" i="3"/>
  <c r="CZ1319" i="3"/>
  <c r="DB1319" i="3" s="1"/>
  <c r="DA1319" i="3"/>
  <c r="DC1319" i="3"/>
  <c r="A1320" i="3"/>
  <c r="Y1320" i="3"/>
  <c r="CY1320" i="3"/>
  <c r="CZ1320" i="3"/>
  <c r="DA1320" i="3"/>
  <c r="DB1320" i="3"/>
  <c r="DC1320" i="3"/>
  <c r="A1321" i="3"/>
  <c r="Y1321" i="3"/>
  <c r="CY1321" i="3"/>
  <c r="CZ1321" i="3"/>
  <c r="DA1321" i="3"/>
  <c r="DB1321" i="3"/>
  <c r="DC1321" i="3"/>
  <c r="A1322" i="3"/>
  <c r="Y1322" i="3"/>
  <c r="CY1322" i="3"/>
  <c r="CZ1322" i="3"/>
  <c r="DB1322" i="3" s="1"/>
  <c r="DA1322" i="3"/>
  <c r="DC1322" i="3"/>
  <c r="A1323" i="3"/>
  <c r="Y1323" i="3"/>
  <c r="CY1323" i="3"/>
  <c r="CZ1323" i="3"/>
  <c r="DA1323" i="3"/>
  <c r="DB1323" i="3"/>
  <c r="DC1323" i="3"/>
  <c r="A1324" i="3"/>
  <c r="Y1324" i="3"/>
  <c r="CY1324" i="3"/>
  <c r="CZ1324" i="3"/>
  <c r="DA1324" i="3"/>
  <c r="DB1324" i="3"/>
  <c r="DC1324" i="3"/>
  <c r="A1325" i="3"/>
  <c r="Y1325" i="3"/>
  <c r="CY1325" i="3"/>
  <c r="CZ1325" i="3"/>
  <c r="DA1325" i="3"/>
  <c r="DB1325" i="3"/>
  <c r="DC1325" i="3"/>
  <c r="A1326" i="3"/>
  <c r="Y1326" i="3"/>
  <c r="CY1326" i="3"/>
  <c r="CZ1326" i="3"/>
  <c r="DB1326" i="3" s="1"/>
  <c r="DA1326" i="3"/>
  <c r="DC1326" i="3"/>
  <c r="A1327" i="3"/>
  <c r="Y1327" i="3"/>
  <c r="CY1327" i="3"/>
  <c r="CZ1327" i="3"/>
  <c r="DB1327" i="3" s="1"/>
  <c r="DA1327" i="3"/>
  <c r="DC1327" i="3"/>
  <c r="A1328" i="3"/>
  <c r="Y1328" i="3"/>
  <c r="CY1328" i="3"/>
  <c r="CZ1328" i="3"/>
  <c r="DA1328" i="3"/>
  <c r="DB1328" i="3"/>
  <c r="DC1328" i="3"/>
  <c r="A1329" i="3"/>
  <c r="Y1329" i="3"/>
  <c r="CY1329" i="3"/>
  <c r="CZ1329" i="3"/>
  <c r="DB1329" i="3" s="1"/>
  <c r="DA1329" i="3"/>
  <c r="DC1329" i="3"/>
  <c r="A1330" i="3"/>
  <c r="Y1330" i="3"/>
  <c r="CY1330" i="3"/>
  <c r="CZ1330" i="3"/>
  <c r="DB1330" i="3" s="1"/>
  <c r="DA1330" i="3"/>
  <c r="DC1330" i="3"/>
  <c r="A1331" i="3"/>
  <c r="Y1331" i="3"/>
  <c r="CY1331" i="3"/>
  <c r="CZ1331" i="3"/>
  <c r="DA1331" i="3"/>
  <c r="DB1331" i="3"/>
  <c r="DC1331" i="3"/>
  <c r="A1332" i="3"/>
  <c r="Y1332" i="3"/>
  <c r="CY1332" i="3"/>
  <c r="CZ1332" i="3"/>
  <c r="DA1332" i="3"/>
  <c r="DB1332" i="3"/>
  <c r="DC1332" i="3"/>
  <c r="A1333" i="3"/>
  <c r="Y1333" i="3"/>
  <c r="CY1333" i="3"/>
  <c r="CZ1333" i="3"/>
  <c r="DB1333" i="3" s="1"/>
  <c r="DA1333" i="3"/>
  <c r="DC1333" i="3"/>
  <c r="A1334" i="3"/>
  <c r="Y1334" i="3"/>
  <c r="CY1334" i="3"/>
  <c r="CZ1334" i="3"/>
  <c r="DA1334" i="3"/>
  <c r="DB1334" i="3"/>
  <c r="DC1334" i="3"/>
  <c r="A1335" i="3"/>
  <c r="Y1335" i="3"/>
  <c r="CY1335" i="3"/>
  <c r="CZ1335" i="3"/>
  <c r="DA1335" i="3"/>
  <c r="DB1335" i="3"/>
  <c r="DC1335" i="3"/>
  <c r="A1336" i="3"/>
  <c r="Y1336" i="3"/>
  <c r="CY1336" i="3"/>
  <c r="CZ1336" i="3"/>
  <c r="DA1336" i="3"/>
  <c r="DB1336" i="3"/>
  <c r="DC1336" i="3"/>
  <c r="A1337" i="3"/>
  <c r="Y1337" i="3"/>
  <c r="CY1337" i="3"/>
  <c r="CZ1337" i="3"/>
  <c r="DA1337" i="3"/>
  <c r="DB1337" i="3"/>
  <c r="DC1337" i="3"/>
  <c r="A1338" i="3"/>
  <c r="Y1338" i="3"/>
  <c r="CY1338" i="3"/>
  <c r="CZ1338" i="3"/>
  <c r="DB1338" i="3" s="1"/>
  <c r="DA1338" i="3"/>
  <c r="DC1338" i="3"/>
  <c r="A1339" i="3"/>
  <c r="Y1339" i="3"/>
  <c r="CY1339" i="3"/>
  <c r="CZ1339" i="3"/>
  <c r="DA1339" i="3"/>
  <c r="DB1339" i="3"/>
  <c r="DC1339" i="3"/>
  <c r="A1340" i="3"/>
  <c r="Y1340" i="3"/>
  <c r="CY1340" i="3"/>
  <c r="CZ1340" i="3"/>
  <c r="DA1340" i="3"/>
  <c r="DB1340" i="3"/>
  <c r="DC1340" i="3"/>
  <c r="A1341" i="3"/>
  <c r="Y1341" i="3"/>
  <c r="CY1341" i="3"/>
  <c r="CZ1341" i="3"/>
  <c r="DA1341" i="3"/>
  <c r="DB1341" i="3"/>
  <c r="DC1341" i="3"/>
  <c r="A1342" i="3"/>
  <c r="Y1342" i="3"/>
  <c r="CY1342" i="3"/>
  <c r="CZ1342" i="3"/>
  <c r="DB1342" i="3" s="1"/>
  <c r="DA1342" i="3"/>
  <c r="DC1342" i="3"/>
  <c r="A1343" i="3"/>
  <c r="Y1343" i="3"/>
  <c r="CY1343" i="3"/>
  <c r="CZ1343" i="3"/>
  <c r="DB1343" i="3" s="1"/>
  <c r="DA1343" i="3"/>
  <c r="DC1343" i="3"/>
  <c r="A1344" i="3"/>
  <c r="Y1344" i="3"/>
  <c r="CY1344" i="3"/>
  <c r="CZ1344" i="3"/>
  <c r="DB1344" i="3" s="1"/>
  <c r="DA1344" i="3"/>
  <c r="DC1344" i="3"/>
  <c r="A1345" i="3"/>
  <c r="Y1345" i="3"/>
  <c r="CY1345" i="3"/>
  <c r="CZ1345" i="3"/>
  <c r="DB1345" i="3" s="1"/>
  <c r="DA1345" i="3"/>
  <c r="DC1345" i="3"/>
  <c r="A1346" i="3"/>
  <c r="Y1346" i="3"/>
  <c r="CY1346" i="3"/>
  <c r="CZ1346" i="3"/>
  <c r="DA1346" i="3"/>
  <c r="DB1346" i="3"/>
  <c r="DC1346" i="3"/>
  <c r="A1347" i="3"/>
  <c r="Y1347" i="3"/>
  <c r="CV1347" i="3" s="1"/>
  <c r="CU1347" i="3"/>
  <c r="CY1347" i="3"/>
  <c r="CZ1347" i="3"/>
  <c r="DA1347" i="3"/>
  <c r="DB1347" i="3"/>
  <c r="DC1347" i="3"/>
  <c r="A1348" i="3"/>
  <c r="Y1348" i="3"/>
  <c r="CX1348" i="3" s="1"/>
  <c r="CW1348" i="3"/>
  <c r="CY1348" i="3"/>
  <c r="CZ1348" i="3"/>
  <c r="DB1348" i="3" s="1"/>
  <c r="DA1348" i="3"/>
  <c r="DC1348" i="3"/>
  <c r="A1349" i="3"/>
  <c r="Y1349" i="3"/>
  <c r="CW1349" i="3" s="1"/>
  <c r="CY1349" i="3"/>
  <c r="CZ1349" i="3"/>
  <c r="DB1349" i="3" s="1"/>
  <c r="DA1349" i="3"/>
  <c r="DC1349" i="3"/>
  <c r="A1350" i="3"/>
  <c r="Y1350" i="3"/>
  <c r="CW1350" i="3" s="1"/>
  <c r="CX1350" i="3"/>
  <c r="DF1350" i="3" s="1"/>
  <c r="CY1350" i="3"/>
  <c r="CZ1350" i="3"/>
  <c r="DB1350" i="3" s="1"/>
  <c r="DA1350" i="3"/>
  <c r="DC1350" i="3"/>
  <c r="DG1350" i="3"/>
  <c r="DH1350" i="3"/>
  <c r="DJ1350" i="3"/>
  <c r="A1351" i="3"/>
  <c r="Y1351" i="3"/>
  <c r="CX1351" i="3"/>
  <c r="DF1351" i="3" s="1"/>
  <c r="DJ1351" i="3" s="1"/>
  <c r="CY1351" i="3"/>
  <c r="CZ1351" i="3"/>
  <c r="DB1351" i="3" s="1"/>
  <c r="DA1351" i="3"/>
  <c r="DC1351" i="3"/>
  <c r="A1352" i="3"/>
  <c r="Y1352" i="3"/>
  <c r="CX1352" i="3"/>
  <c r="DI1352" i="3" s="1"/>
  <c r="CY1352" i="3"/>
  <c r="CZ1352" i="3"/>
  <c r="DB1352" i="3" s="1"/>
  <c r="DA1352" i="3"/>
  <c r="DC1352" i="3"/>
  <c r="DG1352" i="3"/>
  <c r="DH1352" i="3"/>
  <c r="A1353" i="3"/>
  <c r="Y1353" i="3"/>
  <c r="CX1353" i="3"/>
  <c r="DH1353" i="3" s="1"/>
  <c r="CY1353" i="3"/>
  <c r="CZ1353" i="3"/>
  <c r="DA1353" i="3"/>
  <c r="DB1353" i="3"/>
  <c r="DC1353" i="3"/>
  <c r="A1354" i="3"/>
  <c r="Y1354" i="3"/>
  <c r="CX1354" i="3"/>
  <c r="DG1354" i="3" s="1"/>
  <c r="CY1354" i="3"/>
  <c r="CZ1354" i="3"/>
  <c r="DB1354" i="3" s="1"/>
  <c r="DA1354" i="3"/>
  <c r="DC1354" i="3"/>
  <c r="A1355" i="3"/>
  <c r="Y1355" i="3"/>
  <c r="CX1355" i="3" s="1"/>
  <c r="DF1355" i="3" s="1"/>
  <c r="CY1355" i="3"/>
  <c r="CZ1355" i="3"/>
  <c r="DB1355" i="3" s="1"/>
  <c r="DA1355" i="3"/>
  <c r="DC1355" i="3"/>
  <c r="DH1355" i="3"/>
  <c r="DI1355" i="3"/>
  <c r="DJ1355" i="3"/>
  <c r="A1356" i="3"/>
  <c r="Y1356" i="3"/>
  <c r="CU1356" i="3"/>
  <c r="CV1356" i="3"/>
  <c r="CX1356" i="3"/>
  <c r="DI1356" i="3" s="1"/>
  <c r="CY1356" i="3"/>
  <c r="CZ1356" i="3"/>
  <c r="DB1356" i="3" s="1"/>
  <c r="DA1356" i="3"/>
  <c r="DC1356" i="3"/>
  <c r="DJ1356" i="3"/>
  <c r="A1357" i="3"/>
  <c r="Y1357" i="3"/>
  <c r="CX1357" i="3" s="1"/>
  <c r="CW1357" i="3"/>
  <c r="CY1357" i="3"/>
  <c r="CZ1357" i="3"/>
  <c r="DB1357" i="3" s="1"/>
  <c r="DA1357" i="3"/>
  <c r="DC1357" i="3"/>
  <c r="A1358" i="3"/>
  <c r="Y1358" i="3"/>
  <c r="CW1358" i="3" s="1"/>
  <c r="CY1358" i="3"/>
  <c r="CZ1358" i="3"/>
  <c r="DB1358" i="3" s="1"/>
  <c r="DA1358" i="3"/>
  <c r="DC1358" i="3"/>
  <c r="A1359" i="3"/>
  <c r="Y1359" i="3"/>
  <c r="CW1359" i="3" s="1"/>
  <c r="CY1359" i="3"/>
  <c r="CZ1359" i="3"/>
  <c r="DA1359" i="3"/>
  <c r="DB1359" i="3"/>
  <c r="DC1359" i="3"/>
  <c r="A1360" i="3"/>
  <c r="Y1360" i="3"/>
  <c r="CX1360" i="3" s="1"/>
  <c r="CY1360" i="3"/>
  <c r="CZ1360" i="3"/>
  <c r="DA1360" i="3"/>
  <c r="DB1360" i="3"/>
  <c r="DC1360" i="3"/>
  <c r="A1361" i="3"/>
  <c r="Y1361" i="3"/>
  <c r="CX1361" i="3" s="1"/>
  <c r="CY1361" i="3"/>
  <c r="CZ1361" i="3"/>
  <c r="DA1361" i="3"/>
  <c r="DB1361" i="3"/>
  <c r="DC1361" i="3"/>
  <c r="A1362" i="3"/>
  <c r="Y1362" i="3"/>
  <c r="CX1362" i="3" s="1"/>
  <c r="DF1362" i="3" s="1"/>
  <c r="DJ1362" i="3" s="1"/>
  <c r="CY1362" i="3"/>
  <c r="CZ1362" i="3"/>
  <c r="DA1362" i="3"/>
  <c r="DB1362" i="3"/>
  <c r="DC1362" i="3"/>
  <c r="DH1362" i="3"/>
  <c r="A1363" i="3"/>
  <c r="Y1363" i="3"/>
  <c r="CX1363" i="3"/>
  <c r="DF1363" i="3" s="1"/>
  <c r="DJ1363" i="3" s="1"/>
  <c r="CY1363" i="3"/>
  <c r="CZ1363" i="3"/>
  <c r="DA1363" i="3"/>
  <c r="DB1363" i="3"/>
  <c r="DC1363" i="3"/>
  <c r="DG1363" i="3"/>
  <c r="A1364" i="3"/>
  <c r="Y1364" i="3"/>
  <c r="CX1364" i="3" s="1"/>
  <c r="CY1364" i="3"/>
  <c r="CZ1364" i="3"/>
  <c r="DB1364" i="3" s="1"/>
  <c r="DA1364" i="3"/>
  <c r="DC1364" i="3"/>
  <c r="A1365" i="3"/>
  <c r="Y1365" i="3"/>
  <c r="CY1365" i="3"/>
  <c r="CZ1365" i="3"/>
  <c r="DB1365" i="3" s="1"/>
  <c r="DA1365" i="3"/>
  <c r="DC1365" i="3"/>
  <c r="A1366" i="3"/>
  <c r="Y1366" i="3"/>
  <c r="CY1366" i="3"/>
  <c r="CZ1366" i="3"/>
  <c r="DB1366" i="3" s="1"/>
  <c r="DA1366" i="3"/>
  <c r="DC1366" i="3"/>
  <c r="A1367" i="3"/>
  <c r="Y1367" i="3"/>
  <c r="CY1367" i="3"/>
  <c r="CZ1367" i="3"/>
  <c r="DB1367" i="3" s="1"/>
  <c r="DA1367" i="3"/>
  <c r="DC1367" i="3"/>
  <c r="A1368" i="3"/>
  <c r="Y1368" i="3"/>
  <c r="CY1368" i="3"/>
  <c r="CZ1368" i="3"/>
  <c r="DB1368" i="3" s="1"/>
  <c r="DA1368" i="3"/>
  <c r="DC1368" i="3"/>
  <c r="A1369" i="3"/>
  <c r="Y1369" i="3"/>
  <c r="CY1369" i="3"/>
  <c r="CZ1369" i="3"/>
  <c r="DB1369" i="3" s="1"/>
  <c r="DA1369" i="3"/>
  <c r="DC1369" i="3"/>
  <c r="A1370" i="3"/>
  <c r="Y1370" i="3"/>
  <c r="CY1370" i="3"/>
  <c r="CZ1370" i="3"/>
  <c r="DB1370" i="3" s="1"/>
  <c r="DA1370" i="3"/>
  <c r="DC1370" i="3"/>
  <c r="A1371" i="3"/>
  <c r="Y1371" i="3"/>
  <c r="CY1371" i="3"/>
  <c r="CZ1371" i="3"/>
  <c r="DA1371" i="3"/>
  <c r="DB1371" i="3"/>
  <c r="DC1371" i="3"/>
  <c r="A1372" i="3"/>
  <c r="Y1372" i="3"/>
  <c r="CY1372" i="3"/>
  <c r="CZ1372" i="3"/>
  <c r="DA1372" i="3"/>
  <c r="DB1372" i="3"/>
  <c r="DC1372" i="3"/>
  <c r="A1373" i="3"/>
  <c r="Y1373" i="3"/>
  <c r="CY1373" i="3"/>
  <c r="CZ1373" i="3"/>
  <c r="DA1373" i="3"/>
  <c r="DB1373" i="3"/>
  <c r="DC1373" i="3"/>
  <c r="A1374" i="3"/>
  <c r="Y1374" i="3"/>
  <c r="CY1374" i="3"/>
  <c r="CZ1374" i="3"/>
  <c r="DB1374" i="3" s="1"/>
  <c r="DA1374" i="3"/>
  <c r="DC1374" i="3"/>
  <c r="A1375" i="3"/>
  <c r="Y1375" i="3"/>
  <c r="CY1375" i="3"/>
  <c r="CZ1375" i="3"/>
  <c r="DB1375" i="3" s="1"/>
  <c r="DA1375" i="3"/>
  <c r="DC1375" i="3"/>
  <c r="A1376" i="3"/>
  <c r="Y1376" i="3"/>
  <c r="CY1376" i="3"/>
  <c r="CZ1376" i="3"/>
  <c r="DB1376" i="3" s="1"/>
  <c r="DA1376" i="3"/>
  <c r="DC1376" i="3"/>
  <c r="A1377" i="3"/>
  <c r="Y1377" i="3"/>
  <c r="CY1377" i="3"/>
  <c r="CZ1377" i="3"/>
  <c r="DA1377" i="3"/>
  <c r="DB1377" i="3"/>
  <c r="DC1377" i="3"/>
  <c r="A1378" i="3"/>
  <c r="Y1378" i="3"/>
  <c r="CY1378" i="3"/>
  <c r="CZ1378" i="3"/>
  <c r="DA1378" i="3"/>
  <c r="DB1378" i="3"/>
  <c r="DC1378" i="3"/>
  <c r="A1379" i="3"/>
  <c r="Y1379" i="3"/>
  <c r="CY1379" i="3"/>
  <c r="CZ1379" i="3"/>
  <c r="DB1379" i="3" s="1"/>
  <c r="DA1379" i="3"/>
  <c r="DC1379" i="3"/>
  <c r="A1380" i="3"/>
  <c r="Y1380" i="3"/>
  <c r="CY1380" i="3"/>
  <c r="CZ1380" i="3"/>
  <c r="DA1380" i="3"/>
  <c r="DB1380" i="3"/>
  <c r="DC1380" i="3"/>
  <c r="A1381" i="3"/>
  <c r="Y1381" i="3"/>
  <c r="CY1381" i="3"/>
  <c r="CZ1381" i="3"/>
  <c r="DB1381" i="3" s="1"/>
  <c r="DA1381" i="3"/>
  <c r="DC1381" i="3"/>
  <c r="A1382" i="3"/>
  <c r="Y1382" i="3"/>
  <c r="CY1382" i="3"/>
  <c r="CZ1382" i="3"/>
  <c r="DB1382" i="3" s="1"/>
  <c r="DA1382" i="3"/>
  <c r="DC1382" i="3"/>
  <c r="A1383" i="3"/>
  <c r="Y1383" i="3"/>
  <c r="CY1383" i="3"/>
  <c r="CZ1383" i="3"/>
  <c r="DA1383" i="3"/>
  <c r="DB1383" i="3"/>
  <c r="DC1383" i="3"/>
  <c r="A1384" i="3"/>
  <c r="Y1384" i="3"/>
  <c r="CY1384" i="3"/>
  <c r="CZ1384" i="3"/>
  <c r="DA1384" i="3"/>
  <c r="DB1384" i="3"/>
  <c r="DC1384" i="3"/>
  <c r="A1385" i="3"/>
  <c r="Y1385" i="3"/>
  <c r="CY1385" i="3"/>
  <c r="CZ1385" i="3"/>
  <c r="DA1385" i="3"/>
  <c r="DB1385" i="3"/>
  <c r="DC1385" i="3"/>
  <c r="A1386" i="3"/>
  <c r="Y1386" i="3"/>
  <c r="CY1386" i="3"/>
  <c r="CZ1386" i="3"/>
  <c r="DB1386" i="3" s="1"/>
  <c r="DA1386" i="3"/>
  <c r="DC1386" i="3"/>
  <c r="A1387" i="3"/>
  <c r="Y1387" i="3"/>
  <c r="CY1387" i="3"/>
  <c r="CZ1387" i="3"/>
  <c r="DA1387" i="3"/>
  <c r="DB1387" i="3"/>
  <c r="DC1387" i="3"/>
  <c r="A1388" i="3"/>
  <c r="Y1388" i="3"/>
  <c r="CY1388" i="3"/>
  <c r="CZ1388" i="3"/>
  <c r="DB1388" i="3" s="1"/>
  <c r="DA1388" i="3"/>
  <c r="DC1388" i="3"/>
  <c r="A1389" i="3"/>
  <c r="Y1389" i="3"/>
  <c r="CY1389" i="3"/>
  <c r="CZ1389" i="3"/>
  <c r="DB1389" i="3" s="1"/>
  <c r="DA1389" i="3"/>
  <c r="DC1389" i="3"/>
  <c r="A1390" i="3"/>
  <c r="Y1390" i="3"/>
  <c r="CY1390" i="3"/>
  <c r="CZ1390" i="3"/>
  <c r="DA1390" i="3"/>
  <c r="DB1390" i="3"/>
  <c r="DC1390" i="3"/>
  <c r="A1391" i="3"/>
  <c r="Y1391" i="3"/>
  <c r="CY1391" i="3"/>
  <c r="CZ1391" i="3"/>
  <c r="DA1391" i="3"/>
  <c r="DB1391" i="3"/>
  <c r="DC1391" i="3"/>
  <c r="A1392" i="3"/>
  <c r="Y1392" i="3"/>
  <c r="CY1392" i="3"/>
  <c r="CZ1392" i="3"/>
  <c r="DB1392" i="3" s="1"/>
  <c r="DA1392" i="3"/>
  <c r="DC1392" i="3"/>
  <c r="A1393" i="3"/>
  <c r="Y1393" i="3"/>
  <c r="CY1393" i="3"/>
  <c r="CZ1393" i="3"/>
  <c r="DB1393" i="3" s="1"/>
  <c r="DA1393" i="3"/>
  <c r="DC1393" i="3"/>
  <c r="A1394" i="3"/>
  <c r="Y1394" i="3"/>
  <c r="CY1394" i="3"/>
  <c r="CZ1394" i="3"/>
  <c r="DA1394" i="3"/>
  <c r="DB1394" i="3"/>
  <c r="DC1394" i="3"/>
  <c r="A1395" i="3"/>
  <c r="Y1395" i="3"/>
  <c r="CY1395" i="3"/>
  <c r="CZ1395" i="3"/>
  <c r="DA1395" i="3"/>
  <c r="DB1395" i="3"/>
  <c r="DC1395" i="3"/>
  <c r="A1396" i="3"/>
  <c r="Y1396" i="3"/>
  <c r="CY1396" i="3"/>
  <c r="CZ1396" i="3"/>
  <c r="DB1396" i="3" s="1"/>
  <c r="DA1396" i="3"/>
  <c r="DC1396" i="3"/>
  <c r="A1397" i="3"/>
  <c r="Y1397" i="3"/>
  <c r="CY1397" i="3"/>
  <c r="CZ1397" i="3"/>
  <c r="DA1397" i="3"/>
  <c r="DB1397" i="3"/>
  <c r="DC1397" i="3"/>
  <c r="A1398" i="3"/>
  <c r="Y1398" i="3"/>
  <c r="CY1398" i="3"/>
  <c r="CZ1398" i="3"/>
  <c r="DB1398" i="3" s="1"/>
  <c r="DA1398" i="3"/>
  <c r="DC1398" i="3"/>
  <c r="A1399" i="3"/>
  <c r="Y1399" i="3"/>
  <c r="CY1399" i="3"/>
  <c r="CZ1399" i="3"/>
  <c r="DB1399" i="3" s="1"/>
  <c r="DA1399" i="3"/>
  <c r="DC1399" i="3"/>
  <c r="A1400" i="3"/>
  <c r="Y1400" i="3"/>
  <c r="CY1400" i="3"/>
  <c r="CZ1400" i="3"/>
  <c r="DA1400" i="3"/>
  <c r="DB1400" i="3"/>
  <c r="DC1400" i="3"/>
  <c r="A1401" i="3"/>
  <c r="Y1401" i="3"/>
  <c r="CY1401" i="3"/>
  <c r="CZ1401" i="3"/>
  <c r="DA1401" i="3"/>
  <c r="DB1401" i="3"/>
  <c r="DC1401" i="3"/>
  <c r="A1402" i="3"/>
  <c r="Y1402" i="3"/>
  <c r="CY1402" i="3"/>
  <c r="CZ1402" i="3"/>
  <c r="DA1402" i="3"/>
  <c r="DB1402" i="3"/>
  <c r="DC1402" i="3"/>
  <c r="A1403" i="3"/>
  <c r="Y1403" i="3"/>
  <c r="CY1403" i="3"/>
  <c r="CZ1403" i="3"/>
  <c r="DB1403" i="3" s="1"/>
  <c r="DA1403" i="3"/>
  <c r="DC1403" i="3"/>
  <c r="A1404" i="3"/>
  <c r="Y1404" i="3"/>
  <c r="CY1404" i="3"/>
  <c r="CZ1404" i="3"/>
  <c r="DB1404" i="3" s="1"/>
  <c r="DA1404" i="3"/>
  <c r="DC1404" i="3"/>
  <c r="A1405" i="3"/>
  <c r="Y1405" i="3"/>
  <c r="CY1405" i="3"/>
  <c r="CZ1405" i="3"/>
  <c r="DB1405" i="3" s="1"/>
  <c r="DA1405" i="3"/>
  <c r="DC1405" i="3"/>
  <c r="A1406" i="3"/>
  <c r="Y1406" i="3"/>
  <c r="CY1406" i="3"/>
  <c r="CZ1406" i="3"/>
  <c r="DA1406" i="3"/>
  <c r="DB1406" i="3"/>
  <c r="DC1406" i="3"/>
  <c r="A1407" i="3"/>
  <c r="Y1407" i="3"/>
  <c r="CY1407" i="3"/>
  <c r="CZ1407" i="3"/>
  <c r="DA1407" i="3"/>
  <c r="DB1407" i="3"/>
  <c r="DC1407" i="3"/>
  <c r="A1408" i="3"/>
  <c r="Y1408" i="3"/>
  <c r="CY1408" i="3"/>
  <c r="CZ1408" i="3"/>
  <c r="DB1408" i="3" s="1"/>
  <c r="DA1408" i="3"/>
  <c r="DC1408" i="3"/>
  <c r="A1409" i="3"/>
  <c r="Y1409" i="3"/>
  <c r="CU1409" i="3"/>
  <c r="CV1409" i="3"/>
  <c r="CX1409" i="3"/>
  <c r="CY1409" i="3"/>
  <c r="CZ1409" i="3"/>
  <c r="DB1409" i="3" s="1"/>
  <c r="DA1409" i="3"/>
  <c r="DC1409" i="3"/>
  <c r="DF1409" i="3"/>
  <c r="DG1409" i="3"/>
  <c r="A1410" i="3"/>
  <c r="Y1410" i="3"/>
  <c r="CW1410" i="3" s="1"/>
  <c r="CY1410" i="3"/>
  <c r="CZ1410" i="3"/>
  <c r="DA1410" i="3"/>
  <c r="DB1410" i="3"/>
  <c r="DC1410" i="3"/>
  <c r="A1411" i="3"/>
  <c r="Y1411" i="3"/>
  <c r="CW1411" i="3" s="1"/>
  <c r="CX1411" i="3"/>
  <c r="DG1411" i="3" s="1"/>
  <c r="DJ1411" i="3" s="1"/>
  <c r="CY1411" i="3"/>
  <c r="CZ1411" i="3"/>
  <c r="DB1411" i="3" s="1"/>
  <c r="DA1411" i="3"/>
  <c r="DC1411" i="3"/>
  <c r="A1412" i="3"/>
  <c r="Y1412" i="3"/>
  <c r="CW1412" i="3"/>
  <c r="CX1412" i="3"/>
  <c r="DF1412" i="3" s="1"/>
  <c r="CY1412" i="3"/>
  <c r="CZ1412" i="3"/>
  <c r="DA1412" i="3"/>
  <c r="DB1412" i="3"/>
  <c r="DC1412" i="3"/>
  <c r="DH1412" i="3"/>
  <c r="A1413" i="3"/>
  <c r="Y1413" i="3"/>
  <c r="CX1413" i="3"/>
  <c r="DG1413" i="3" s="1"/>
  <c r="CY1413" i="3"/>
  <c r="CZ1413" i="3"/>
  <c r="DA1413" i="3"/>
  <c r="DB1413" i="3"/>
  <c r="DC1413" i="3"/>
  <c r="A1414" i="3"/>
  <c r="Y1414" i="3"/>
  <c r="CX1414" i="3" s="1"/>
  <c r="DG1414" i="3" s="1"/>
  <c r="CY1414" i="3"/>
  <c r="CZ1414" i="3"/>
  <c r="DA1414" i="3"/>
  <c r="DB1414" i="3"/>
  <c r="DC1414" i="3"/>
  <c r="DF1414" i="3"/>
  <c r="DJ1414" i="3" s="1"/>
  <c r="DI1414" i="3"/>
  <c r="A1415" i="3"/>
  <c r="Y1415" i="3"/>
  <c r="CX1415" i="3" s="1"/>
  <c r="DF1415" i="3" s="1"/>
  <c r="DJ1415" i="3" s="1"/>
  <c r="CY1415" i="3"/>
  <c r="CZ1415" i="3"/>
  <c r="DB1415" i="3" s="1"/>
  <c r="DA1415" i="3"/>
  <c r="DC1415" i="3"/>
  <c r="A1416" i="3"/>
  <c r="Y1416" i="3"/>
  <c r="CX1416" i="3"/>
  <c r="CY1416" i="3"/>
  <c r="CZ1416" i="3"/>
  <c r="DA1416" i="3"/>
  <c r="DB1416" i="3"/>
  <c r="DC1416" i="3"/>
  <c r="DF1416" i="3"/>
  <c r="DJ1416" i="3" s="1"/>
  <c r="DG1416" i="3"/>
  <c r="DH1416" i="3"/>
  <c r="DI1416" i="3"/>
  <c r="A1417" i="3"/>
  <c r="Y1417" i="3"/>
  <c r="CX1417" i="3"/>
  <c r="DI1417" i="3" s="1"/>
  <c r="CY1417" i="3"/>
  <c r="CZ1417" i="3"/>
  <c r="DB1417" i="3" s="1"/>
  <c r="DA1417" i="3"/>
  <c r="DC1417" i="3"/>
  <c r="DG1417" i="3"/>
  <c r="A1418" i="3"/>
  <c r="Y1418" i="3"/>
  <c r="CV1418" i="3" s="1"/>
  <c r="CU1418" i="3"/>
  <c r="CX1418" i="3"/>
  <c r="CY1418" i="3"/>
  <c r="CZ1418" i="3"/>
  <c r="DB1418" i="3" s="1"/>
  <c r="DA1418" i="3"/>
  <c r="DC1418" i="3"/>
  <c r="DH1418" i="3"/>
  <c r="DI1418" i="3"/>
  <c r="DJ1418" i="3" s="1"/>
  <c r="A1419" i="3"/>
  <c r="Y1419" i="3"/>
  <c r="CW1419" i="3" s="1"/>
  <c r="CX1419" i="3"/>
  <c r="DF1419" i="3" s="1"/>
  <c r="CY1419" i="3"/>
  <c r="CZ1419" i="3"/>
  <c r="DB1419" i="3" s="1"/>
  <c r="DA1419" i="3"/>
  <c r="DC1419" i="3"/>
  <c r="DG1419" i="3"/>
  <c r="DJ1419" i="3" s="1"/>
  <c r="DH1419" i="3"/>
  <c r="DI1419" i="3"/>
  <c r="A1420" i="3"/>
  <c r="Y1420" i="3"/>
  <c r="CW1420" i="3"/>
  <c r="CX1420" i="3"/>
  <c r="DI1420" i="3" s="1"/>
  <c r="CY1420" i="3"/>
  <c r="CZ1420" i="3"/>
  <c r="DB1420" i="3" s="1"/>
  <c r="DA1420" i="3"/>
  <c r="DC1420" i="3"/>
  <c r="DF1420" i="3"/>
  <c r="DG1420" i="3"/>
  <c r="DJ1420" i="3" s="1"/>
  <c r="DH1420" i="3"/>
  <c r="A1421" i="3"/>
  <c r="Y1421" i="3"/>
  <c r="CW1421" i="3" s="1"/>
  <c r="CX1421" i="3"/>
  <c r="DG1421" i="3" s="1"/>
  <c r="DJ1421" i="3" s="1"/>
  <c r="CY1421" i="3"/>
  <c r="CZ1421" i="3"/>
  <c r="DA1421" i="3"/>
  <c r="DB1421" i="3"/>
  <c r="DC1421" i="3"/>
  <c r="DF1421" i="3"/>
  <c r="A1422" i="3"/>
  <c r="Y1422" i="3"/>
  <c r="CX1422" i="3" s="1"/>
  <c r="DF1422" i="3" s="1"/>
  <c r="CY1422" i="3"/>
  <c r="CZ1422" i="3"/>
  <c r="DB1422" i="3" s="1"/>
  <c r="DA1422" i="3"/>
  <c r="DC1422" i="3"/>
  <c r="DG1422" i="3"/>
  <c r="DH1422" i="3"/>
  <c r="DJ1422" i="3"/>
  <c r="A1423" i="3"/>
  <c r="Y1423" i="3"/>
  <c r="CX1423" i="3"/>
  <c r="DF1423" i="3" s="1"/>
  <c r="DJ1423" i="3" s="1"/>
  <c r="CY1423" i="3"/>
  <c r="CZ1423" i="3"/>
  <c r="DB1423" i="3" s="1"/>
  <c r="DA1423" i="3"/>
  <c r="DC1423" i="3"/>
  <c r="DG1423" i="3"/>
  <c r="A1424" i="3"/>
  <c r="Y1424" i="3"/>
  <c r="CX1424" i="3"/>
  <c r="DF1424" i="3" s="1"/>
  <c r="DJ1424" i="3" s="1"/>
  <c r="CY1424" i="3"/>
  <c r="CZ1424" i="3"/>
  <c r="DB1424" i="3" s="1"/>
  <c r="DA1424" i="3"/>
  <c r="DC1424" i="3"/>
  <c r="DG1424" i="3"/>
  <c r="A1425" i="3"/>
  <c r="Y1425" i="3"/>
  <c r="CX1425" i="3"/>
  <c r="DI1425" i="3" s="1"/>
  <c r="CY1425" i="3"/>
  <c r="CZ1425" i="3"/>
  <c r="DB1425" i="3" s="1"/>
  <c r="DA1425" i="3"/>
  <c r="DC1425" i="3"/>
  <c r="DG1425" i="3"/>
  <c r="A1426" i="3"/>
  <c r="Y1426" i="3"/>
  <c r="CX1426" i="3"/>
  <c r="DH1426" i="3" s="1"/>
  <c r="CY1426" i="3"/>
  <c r="CZ1426" i="3"/>
  <c r="DA1426" i="3"/>
  <c r="DB1426" i="3"/>
  <c r="DC1426" i="3"/>
  <c r="DG1426" i="3"/>
  <c r="A1427" i="3"/>
  <c r="Y1427" i="3"/>
  <c r="CY1427" i="3"/>
  <c r="CZ1427" i="3"/>
  <c r="DA1427" i="3"/>
  <c r="DB1427" i="3"/>
  <c r="DC1427" i="3"/>
  <c r="A1428" i="3"/>
  <c r="Y1428" i="3"/>
  <c r="CY1428" i="3"/>
  <c r="CZ1428" i="3"/>
  <c r="DA1428" i="3"/>
  <c r="DB1428" i="3"/>
  <c r="DC1428" i="3"/>
  <c r="A1429" i="3"/>
  <c r="Y1429" i="3"/>
  <c r="CY1429" i="3"/>
  <c r="CZ1429" i="3"/>
  <c r="DB1429" i="3" s="1"/>
  <c r="DA1429" i="3"/>
  <c r="DC1429" i="3"/>
  <c r="A1430" i="3"/>
  <c r="Y1430" i="3"/>
  <c r="CY1430" i="3"/>
  <c r="CZ1430" i="3"/>
  <c r="DB1430" i="3" s="1"/>
  <c r="DA1430" i="3"/>
  <c r="DC1430" i="3"/>
  <c r="A1431" i="3"/>
  <c r="Y1431" i="3"/>
  <c r="CY1431" i="3"/>
  <c r="CZ1431" i="3"/>
  <c r="DB1431" i="3" s="1"/>
  <c r="DA1431" i="3"/>
  <c r="DC1431" i="3"/>
  <c r="A1432" i="3"/>
  <c r="Y1432" i="3"/>
  <c r="CY1432" i="3"/>
  <c r="CZ1432" i="3"/>
  <c r="DB1432" i="3" s="1"/>
  <c r="DA1432" i="3"/>
  <c r="DC1432" i="3"/>
  <c r="A1433" i="3"/>
  <c r="Y1433" i="3"/>
  <c r="CY1433" i="3"/>
  <c r="CZ1433" i="3"/>
  <c r="DB1433" i="3" s="1"/>
  <c r="DA1433" i="3"/>
  <c r="DC1433" i="3"/>
  <c r="A1434" i="3"/>
  <c r="Y1434" i="3"/>
  <c r="CY1434" i="3"/>
  <c r="CZ1434" i="3"/>
  <c r="DB1434" i="3" s="1"/>
  <c r="DA1434" i="3"/>
  <c r="DC1434" i="3"/>
  <c r="A1435" i="3"/>
  <c r="Y1435" i="3"/>
  <c r="CY1435" i="3"/>
  <c r="CZ1435" i="3"/>
  <c r="DB1435" i="3" s="1"/>
  <c r="DA1435" i="3"/>
  <c r="DC1435" i="3"/>
  <c r="A1436" i="3"/>
  <c r="Y1436" i="3"/>
  <c r="CY1436" i="3"/>
  <c r="CZ1436" i="3"/>
  <c r="DA1436" i="3"/>
  <c r="DB1436" i="3"/>
  <c r="DC1436" i="3"/>
  <c r="A1437" i="3"/>
  <c r="Y1437" i="3"/>
  <c r="CY1437" i="3"/>
  <c r="CZ1437" i="3"/>
  <c r="DA1437" i="3"/>
  <c r="DB1437" i="3"/>
  <c r="DC1437" i="3"/>
  <c r="A1438" i="3"/>
  <c r="Y1438" i="3"/>
  <c r="CY1438" i="3"/>
  <c r="CZ1438" i="3"/>
  <c r="DB1438" i="3" s="1"/>
  <c r="DA1438" i="3"/>
  <c r="DC1438" i="3"/>
  <c r="A1439" i="3"/>
  <c r="Y1439" i="3"/>
  <c r="CY1439" i="3"/>
  <c r="CZ1439" i="3"/>
  <c r="DB1439" i="3" s="1"/>
  <c r="DA1439" i="3"/>
  <c r="DC1439" i="3"/>
  <c r="A1440" i="3"/>
  <c r="Y1440" i="3"/>
  <c r="CY1440" i="3"/>
  <c r="CZ1440" i="3"/>
  <c r="DB1440" i="3" s="1"/>
  <c r="DA1440" i="3"/>
  <c r="DC1440" i="3"/>
  <c r="A1441" i="3"/>
  <c r="Y1441" i="3"/>
  <c r="CY1441" i="3"/>
  <c r="CZ1441" i="3"/>
  <c r="DB1441" i="3" s="1"/>
  <c r="DA1441" i="3"/>
  <c r="DC1441" i="3"/>
  <c r="A1442" i="3"/>
  <c r="Y1442" i="3"/>
  <c r="CY1442" i="3"/>
  <c r="CZ1442" i="3"/>
  <c r="DA1442" i="3"/>
  <c r="DB1442" i="3"/>
  <c r="DC1442" i="3"/>
  <c r="A1443" i="3"/>
  <c r="Y1443" i="3"/>
  <c r="CY1443" i="3"/>
  <c r="CZ1443" i="3"/>
  <c r="DB1443" i="3" s="1"/>
  <c r="DA1443" i="3"/>
  <c r="DC1443" i="3"/>
  <c r="A1444" i="3"/>
  <c r="Y1444" i="3"/>
  <c r="CY1444" i="3"/>
  <c r="CZ1444" i="3"/>
  <c r="DB1444" i="3" s="1"/>
  <c r="DA1444" i="3"/>
  <c r="DC1444" i="3"/>
  <c r="A1445" i="3"/>
  <c r="Y1445" i="3"/>
  <c r="CY1445" i="3"/>
  <c r="CZ1445" i="3"/>
  <c r="DB1445" i="3" s="1"/>
  <c r="DA1445" i="3"/>
  <c r="DC1445" i="3"/>
  <c r="A1446" i="3"/>
  <c r="Y1446" i="3"/>
  <c r="CY1446" i="3"/>
  <c r="CZ1446" i="3"/>
  <c r="DA1446" i="3"/>
  <c r="DB1446" i="3"/>
  <c r="DC1446" i="3"/>
  <c r="A1447" i="3"/>
  <c r="Y1447" i="3"/>
  <c r="CY1447" i="3"/>
  <c r="CZ1447" i="3"/>
  <c r="DA1447" i="3"/>
  <c r="DB1447" i="3"/>
  <c r="DC1447" i="3"/>
  <c r="A1448" i="3"/>
  <c r="Y1448" i="3"/>
  <c r="CY1448" i="3"/>
  <c r="CZ1448" i="3"/>
  <c r="DB1448" i="3" s="1"/>
  <c r="DA1448" i="3"/>
  <c r="DC1448" i="3"/>
  <c r="A1449" i="3"/>
  <c r="Y1449" i="3"/>
  <c r="CY1449" i="3"/>
  <c r="CZ1449" i="3"/>
  <c r="DA1449" i="3"/>
  <c r="DB1449" i="3"/>
  <c r="DC1449" i="3"/>
  <c r="A1450" i="3"/>
  <c r="Y1450" i="3"/>
  <c r="CY1450" i="3"/>
  <c r="CZ1450" i="3"/>
  <c r="DA1450" i="3"/>
  <c r="DB1450" i="3"/>
  <c r="DC1450" i="3"/>
  <c r="A1451" i="3"/>
  <c r="Y1451" i="3"/>
  <c r="CY1451" i="3"/>
  <c r="CZ1451" i="3"/>
  <c r="DB1451" i="3" s="1"/>
  <c r="DA1451" i="3"/>
  <c r="DC1451" i="3"/>
  <c r="A1452" i="3"/>
  <c r="Y1452" i="3"/>
  <c r="CY1452" i="3"/>
  <c r="CZ1452" i="3"/>
  <c r="DA1452" i="3"/>
  <c r="DB1452" i="3"/>
  <c r="DC1452" i="3"/>
  <c r="A1453" i="3"/>
  <c r="Y1453" i="3"/>
  <c r="CY1453" i="3"/>
  <c r="CZ1453" i="3"/>
  <c r="DA1453" i="3"/>
  <c r="DB1453" i="3"/>
  <c r="DC1453" i="3"/>
  <c r="A1454" i="3"/>
  <c r="Y1454" i="3"/>
  <c r="CY1454" i="3"/>
  <c r="CZ1454" i="3"/>
  <c r="DA1454" i="3"/>
  <c r="DB1454" i="3"/>
  <c r="DC1454" i="3"/>
  <c r="A1455" i="3"/>
  <c r="Y1455" i="3"/>
  <c r="CY1455" i="3"/>
  <c r="CZ1455" i="3"/>
  <c r="DA1455" i="3"/>
  <c r="DB1455" i="3"/>
  <c r="DC1455" i="3"/>
  <c r="A1456" i="3"/>
  <c r="Y1456" i="3"/>
  <c r="CY1456" i="3"/>
  <c r="CZ1456" i="3"/>
  <c r="DB1456" i="3" s="1"/>
  <c r="DA1456" i="3"/>
  <c r="DC1456" i="3"/>
  <c r="A1457" i="3"/>
  <c r="Y1457" i="3"/>
  <c r="CY1457" i="3"/>
  <c r="CZ1457" i="3"/>
  <c r="DA1457" i="3"/>
  <c r="DB1457" i="3"/>
  <c r="DC1457" i="3"/>
  <c r="A1458" i="3"/>
  <c r="Y1458" i="3"/>
  <c r="CY1458" i="3"/>
  <c r="CZ1458" i="3"/>
  <c r="DA1458" i="3"/>
  <c r="DB1458" i="3"/>
  <c r="DC1458" i="3"/>
  <c r="A1459" i="3"/>
  <c r="Y1459" i="3"/>
  <c r="CY1459" i="3"/>
  <c r="CZ1459" i="3"/>
  <c r="DA1459" i="3"/>
  <c r="DB1459" i="3"/>
  <c r="DC1459" i="3"/>
  <c r="A1460" i="3"/>
  <c r="Y1460" i="3"/>
  <c r="CY1460" i="3"/>
  <c r="CZ1460" i="3"/>
  <c r="DA1460" i="3"/>
  <c r="DB1460" i="3"/>
  <c r="DC1460" i="3"/>
  <c r="A1461" i="3"/>
  <c r="Y1461" i="3"/>
  <c r="CY1461" i="3"/>
  <c r="CZ1461" i="3"/>
  <c r="DA1461" i="3"/>
  <c r="DB1461" i="3"/>
  <c r="DC1461" i="3"/>
  <c r="A1462" i="3"/>
  <c r="Y1462" i="3"/>
  <c r="CY1462" i="3"/>
  <c r="CZ1462" i="3"/>
  <c r="DB1462" i="3" s="1"/>
  <c r="DA1462" i="3"/>
  <c r="DC1462" i="3"/>
  <c r="A1463" i="3"/>
  <c r="Y1463" i="3"/>
  <c r="CY1463" i="3"/>
  <c r="CZ1463" i="3"/>
  <c r="DA1463" i="3"/>
  <c r="DB1463" i="3"/>
  <c r="DC1463" i="3"/>
  <c r="A1464" i="3"/>
  <c r="Y1464" i="3"/>
  <c r="CY1464" i="3"/>
  <c r="CZ1464" i="3"/>
  <c r="DA1464" i="3"/>
  <c r="DB1464" i="3"/>
  <c r="DC1464" i="3"/>
  <c r="A1465" i="3"/>
  <c r="Y1465" i="3"/>
  <c r="CV1465" i="3" s="1"/>
  <c r="CU1465" i="3"/>
  <c r="CY1465" i="3"/>
  <c r="CZ1465" i="3"/>
  <c r="DA1465" i="3"/>
  <c r="DB1465" i="3"/>
  <c r="DC1465" i="3"/>
  <c r="A1466" i="3"/>
  <c r="Y1466" i="3"/>
  <c r="CW1466" i="3" s="1"/>
  <c r="CX1466" i="3"/>
  <c r="DI1466" i="3" s="1"/>
  <c r="CY1466" i="3"/>
  <c r="CZ1466" i="3"/>
  <c r="DB1466" i="3" s="1"/>
  <c r="DA1466" i="3"/>
  <c r="DC1466" i="3"/>
  <c r="DH1466" i="3"/>
  <c r="A1467" i="3"/>
  <c r="Y1467" i="3"/>
  <c r="CW1467" i="3"/>
  <c r="CX1467" i="3"/>
  <c r="DG1467" i="3" s="1"/>
  <c r="DJ1467" i="3" s="1"/>
  <c r="CY1467" i="3"/>
  <c r="CZ1467" i="3"/>
  <c r="DB1467" i="3" s="1"/>
  <c r="DA1467" i="3"/>
  <c r="DC1467" i="3"/>
  <c r="A1468" i="3"/>
  <c r="Y1468" i="3"/>
  <c r="CW1468" i="3" s="1"/>
  <c r="CX1468" i="3"/>
  <c r="DF1468" i="3" s="1"/>
  <c r="CY1468" i="3"/>
  <c r="CZ1468" i="3"/>
  <c r="DB1468" i="3" s="1"/>
  <c r="DA1468" i="3"/>
  <c r="DC1468" i="3"/>
  <c r="A1469" i="3"/>
  <c r="Y1469" i="3"/>
  <c r="CX1469" i="3"/>
  <c r="DF1469" i="3" s="1"/>
  <c r="DJ1469" i="3" s="1"/>
  <c r="CY1469" i="3"/>
  <c r="CZ1469" i="3"/>
  <c r="DB1469" i="3" s="1"/>
  <c r="DA1469" i="3"/>
  <c r="DC1469" i="3"/>
  <c r="A1470" i="3"/>
  <c r="Y1470" i="3"/>
  <c r="CX1470" i="3"/>
  <c r="DI1470" i="3" s="1"/>
  <c r="CY1470" i="3"/>
  <c r="CZ1470" i="3"/>
  <c r="DB1470" i="3" s="1"/>
  <c r="DA1470" i="3"/>
  <c r="DC1470" i="3"/>
  <c r="A1471" i="3"/>
  <c r="Y1471" i="3"/>
  <c r="CX1471" i="3"/>
  <c r="DH1471" i="3" s="1"/>
  <c r="CY1471" i="3"/>
  <c r="CZ1471" i="3"/>
  <c r="DA1471" i="3"/>
  <c r="DB1471" i="3"/>
  <c r="DC1471" i="3"/>
  <c r="A1472" i="3"/>
  <c r="Y1472" i="3"/>
  <c r="CX1472" i="3"/>
  <c r="DG1472" i="3" s="1"/>
  <c r="CY1472" i="3"/>
  <c r="CZ1472" i="3"/>
  <c r="DB1472" i="3" s="1"/>
  <c r="DA1472" i="3"/>
  <c r="DC1472" i="3"/>
  <c r="A1473" i="3"/>
  <c r="Y1473" i="3"/>
  <c r="CX1473" i="3" s="1"/>
  <c r="DF1473" i="3" s="1"/>
  <c r="DJ1473" i="3" s="1"/>
  <c r="CY1473" i="3"/>
  <c r="CZ1473" i="3"/>
  <c r="DB1473" i="3" s="1"/>
  <c r="DA1473" i="3"/>
  <c r="DC1473" i="3"/>
  <c r="DI1473" i="3"/>
  <c r="A1474" i="3"/>
  <c r="Y1474" i="3"/>
  <c r="CU1474" i="3"/>
  <c r="CV1474" i="3"/>
  <c r="CX1474" i="3"/>
  <c r="DI1474" i="3" s="1"/>
  <c r="DJ1474" i="3" s="1"/>
  <c r="CY1474" i="3"/>
  <c r="CZ1474" i="3"/>
  <c r="DA1474" i="3"/>
  <c r="DB1474" i="3"/>
  <c r="DC1474" i="3"/>
  <c r="A1475" i="3"/>
  <c r="Y1475" i="3"/>
  <c r="CX1475" i="3" s="1"/>
  <c r="CW1475" i="3"/>
  <c r="CY1475" i="3"/>
  <c r="CZ1475" i="3"/>
  <c r="DA1475" i="3"/>
  <c r="DB1475" i="3"/>
  <c r="DC1475" i="3"/>
  <c r="A1476" i="3"/>
  <c r="Y1476" i="3"/>
  <c r="CW1476" i="3" s="1"/>
  <c r="CY1476" i="3"/>
  <c r="CZ1476" i="3"/>
  <c r="DA1476" i="3"/>
  <c r="DB1476" i="3"/>
  <c r="DC1476" i="3"/>
  <c r="A1477" i="3"/>
  <c r="Y1477" i="3"/>
  <c r="CW1477" i="3" s="1"/>
  <c r="CY1477" i="3"/>
  <c r="CZ1477" i="3"/>
  <c r="DB1477" i="3" s="1"/>
  <c r="DA1477" i="3"/>
  <c r="DC1477" i="3"/>
  <c r="A1478" i="3"/>
  <c r="Y1478" i="3"/>
  <c r="CX1478" i="3" s="1"/>
  <c r="CY1478" i="3"/>
  <c r="CZ1478" i="3"/>
  <c r="DA1478" i="3"/>
  <c r="DB1478" i="3"/>
  <c r="DC1478" i="3"/>
  <c r="A1479" i="3"/>
  <c r="Y1479" i="3"/>
  <c r="CX1479" i="3" s="1"/>
  <c r="CY1479" i="3"/>
  <c r="CZ1479" i="3"/>
  <c r="DB1479" i="3" s="1"/>
  <c r="DA1479" i="3"/>
  <c r="DC1479" i="3"/>
  <c r="A1480" i="3"/>
  <c r="Y1480" i="3"/>
  <c r="CX1480" i="3" s="1"/>
  <c r="DF1480" i="3" s="1"/>
  <c r="CY1480" i="3"/>
  <c r="CZ1480" i="3"/>
  <c r="DA1480" i="3"/>
  <c r="DB1480" i="3"/>
  <c r="DC1480" i="3"/>
  <c r="DG1480" i="3"/>
  <c r="DI1480" i="3"/>
  <c r="DJ1480" i="3"/>
  <c r="A1481" i="3"/>
  <c r="Y1481" i="3"/>
  <c r="CX1481" i="3"/>
  <c r="DG1481" i="3" s="1"/>
  <c r="CY1481" i="3"/>
  <c r="CZ1481" i="3"/>
  <c r="DA1481" i="3"/>
  <c r="DB1481" i="3"/>
  <c r="DC1481" i="3"/>
  <c r="DF1481" i="3"/>
  <c r="DH1481" i="3"/>
  <c r="DI1481" i="3"/>
  <c r="DJ1481" i="3"/>
  <c r="A1482" i="3"/>
  <c r="Y1482" i="3"/>
  <c r="CX1482" i="3" s="1"/>
  <c r="CY1482" i="3"/>
  <c r="CZ1482" i="3"/>
  <c r="DB1482" i="3" s="1"/>
  <c r="DA1482" i="3"/>
  <c r="DC1482" i="3"/>
  <c r="A1483" i="3"/>
  <c r="Y1483" i="3"/>
  <c r="CY1483" i="3"/>
  <c r="CZ1483" i="3"/>
  <c r="DB1483" i="3" s="1"/>
  <c r="DA1483" i="3"/>
  <c r="DC1483" i="3"/>
  <c r="A1484" i="3"/>
  <c r="Y1484" i="3"/>
  <c r="CY1484" i="3"/>
  <c r="CZ1484" i="3"/>
  <c r="DB1484" i="3" s="1"/>
  <c r="DA1484" i="3"/>
  <c r="DC1484" i="3"/>
  <c r="A1485" i="3"/>
  <c r="Y1485" i="3"/>
  <c r="CY1485" i="3"/>
  <c r="CZ1485" i="3"/>
  <c r="DA1485" i="3"/>
  <c r="DB1485" i="3"/>
  <c r="DC1485" i="3"/>
  <c r="A1486" i="3"/>
  <c r="Y1486" i="3"/>
  <c r="CY1486" i="3"/>
  <c r="CZ1486" i="3"/>
  <c r="DA1486" i="3"/>
  <c r="DB1486" i="3"/>
  <c r="DC1486" i="3"/>
  <c r="A1487" i="3"/>
  <c r="Y1487" i="3"/>
  <c r="CY1487" i="3"/>
  <c r="CZ1487" i="3"/>
  <c r="DA1487" i="3"/>
  <c r="DB1487" i="3"/>
  <c r="DC1487" i="3"/>
  <c r="A1488" i="3"/>
  <c r="Y1488" i="3"/>
  <c r="CY1488" i="3"/>
  <c r="CZ1488" i="3"/>
  <c r="DB1488" i="3" s="1"/>
  <c r="DA1488" i="3"/>
  <c r="DC1488" i="3"/>
  <c r="A1489" i="3"/>
  <c r="Y1489" i="3"/>
  <c r="CY1489" i="3"/>
  <c r="CZ1489" i="3"/>
  <c r="DA1489" i="3"/>
  <c r="DB1489" i="3"/>
  <c r="DC1489" i="3"/>
  <c r="A1490" i="3"/>
  <c r="Y1490" i="3"/>
  <c r="CY1490" i="3"/>
  <c r="CZ1490" i="3"/>
  <c r="DB1490" i="3" s="1"/>
  <c r="DA1490" i="3"/>
  <c r="DC1490" i="3"/>
  <c r="A1491" i="3"/>
  <c r="Y1491" i="3"/>
  <c r="CY1491" i="3"/>
  <c r="CZ1491" i="3"/>
  <c r="DA1491" i="3"/>
  <c r="DB1491" i="3"/>
  <c r="DC1491" i="3"/>
  <c r="A1492" i="3"/>
  <c r="Y1492" i="3"/>
  <c r="CY1492" i="3"/>
  <c r="CZ1492" i="3"/>
  <c r="DA1492" i="3"/>
  <c r="DB1492" i="3"/>
  <c r="DC1492" i="3"/>
  <c r="A1493" i="3"/>
  <c r="Y1493" i="3"/>
  <c r="CY1493" i="3"/>
  <c r="CZ1493" i="3"/>
  <c r="DB1493" i="3" s="1"/>
  <c r="DA1493" i="3"/>
  <c r="DC1493" i="3"/>
  <c r="A1494" i="3"/>
  <c r="Y1494" i="3"/>
  <c r="CY1494" i="3"/>
  <c r="CZ1494" i="3"/>
  <c r="DA1494" i="3"/>
  <c r="DB1494" i="3"/>
  <c r="DC1494" i="3"/>
  <c r="A1495" i="3"/>
  <c r="Y1495" i="3"/>
  <c r="CY1495" i="3"/>
  <c r="CZ1495" i="3"/>
  <c r="DA1495" i="3"/>
  <c r="DB1495" i="3"/>
  <c r="DC1495" i="3"/>
  <c r="A1496" i="3"/>
  <c r="Y1496" i="3"/>
  <c r="CY1496" i="3"/>
  <c r="CZ1496" i="3"/>
  <c r="DA1496" i="3"/>
  <c r="DB1496" i="3"/>
  <c r="DC1496" i="3"/>
  <c r="A1497" i="3"/>
  <c r="Y1497" i="3"/>
  <c r="CY1497" i="3"/>
  <c r="CZ1497" i="3"/>
  <c r="DA1497" i="3"/>
  <c r="DB1497" i="3"/>
  <c r="DC1497" i="3"/>
  <c r="A1498" i="3"/>
  <c r="Y1498" i="3"/>
  <c r="CY1498" i="3"/>
  <c r="CZ1498" i="3"/>
  <c r="DA1498" i="3"/>
  <c r="DB1498" i="3"/>
  <c r="DC1498" i="3"/>
  <c r="A1499" i="3"/>
  <c r="Y1499" i="3"/>
  <c r="CY1499" i="3"/>
  <c r="CZ1499" i="3"/>
  <c r="DB1499" i="3" s="1"/>
  <c r="DA1499" i="3"/>
  <c r="DC1499" i="3"/>
  <c r="A1500" i="3"/>
  <c r="Y1500" i="3"/>
  <c r="CY1500" i="3"/>
  <c r="CZ1500" i="3"/>
  <c r="DA1500" i="3"/>
  <c r="DB1500" i="3"/>
  <c r="DC1500" i="3"/>
  <c r="A1501" i="3"/>
  <c r="Y1501" i="3"/>
  <c r="CY1501" i="3"/>
  <c r="CZ1501" i="3"/>
  <c r="DA1501" i="3"/>
  <c r="DB1501" i="3"/>
  <c r="DC1501" i="3"/>
  <c r="A1502" i="3"/>
  <c r="Y1502" i="3"/>
  <c r="CY1502" i="3"/>
  <c r="CZ1502" i="3"/>
  <c r="DA1502" i="3"/>
  <c r="DB1502" i="3"/>
  <c r="DC1502" i="3"/>
  <c r="A1503" i="3"/>
  <c r="Y1503" i="3"/>
  <c r="CY1503" i="3"/>
  <c r="CZ1503" i="3"/>
  <c r="DA1503" i="3"/>
  <c r="DB1503" i="3"/>
  <c r="DC1503" i="3"/>
  <c r="A1504" i="3"/>
  <c r="Y1504" i="3"/>
  <c r="CY1504" i="3"/>
  <c r="CZ1504" i="3"/>
  <c r="DA1504" i="3"/>
  <c r="DB1504" i="3"/>
  <c r="DC1504" i="3"/>
  <c r="A1505" i="3"/>
  <c r="Y1505" i="3"/>
  <c r="CY1505" i="3"/>
  <c r="CZ1505" i="3"/>
  <c r="DB1505" i="3" s="1"/>
  <c r="DA1505" i="3"/>
  <c r="DC1505" i="3"/>
  <c r="A1506" i="3"/>
  <c r="Y1506" i="3"/>
  <c r="CY1506" i="3"/>
  <c r="CZ1506" i="3"/>
  <c r="DB1506" i="3" s="1"/>
  <c r="DA1506" i="3"/>
  <c r="DC1506" i="3"/>
  <c r="A1507" i="3"/>
  <c r="Y1507" i="3"/>
  <c r="CY1507" i="3"/>
  <c r="CZ1507" i="3"/>
  <c r="DA1507" i="3"/>
  <c r="DB1507" i="3"/>
  <c r="DC1507" i="3"/>
  <c r="A1508" i="3"/>
  <c r="Y1508" i="3"/>
  <c r="CY1508" i="3"/>
  <c r="CZ1508" i="3"/>
  <c r="DB1508" i="3" s="1"/>
  <c r="DA1508" i="3"/>
  <c r="DC1508" i="3"/>
  <c r="A1509" i="3"/>
  <c r="Y1509" i="3"/>
  <c r="CY1509" i="3"/>
  <c r="CZ1509" i="3"/>
  <c r="DB1509" i="3" s="1"/>
  <c r="DA1509" i="3"/>
  <c r="DC1509" i="3"/>
  <c r="A1510" i="3"/>
  <c r="Y1510" i="3"/>
  <c r="CY1510" i="3"/>
  <c r="CZ1510" i="3"/>
  <c r="DA1510" i="3"/>
  <c r="DB1510" i="3"/>
  <c r="DC1510" i="3"/>
  <c r="A1511" i="3"/>
  <c r="Y1511" i="3"/>
  <c r="CY1511" i="3"/>
  <c r="CZ1511" i="3"/>
  <c r="DA1511" i="3"/>
  <c r="DB1511" i="3"/>
  <c r="DC1511" i="3"/>
  <c r="A1512" i="3"/>
  <c r="Y1512" i="3"/>
  <c r="CY1512" i="3"/>
  <c r="CZ1512" i="3"/>
  <c r="DA1512" i="3"/>
  <c r="DB1512" i="3"/>
  <c r="DC1512" i="3"/>
  <c r="A1513" i="3"/>
  <c r="Y1513" i="3"/>
  <c r="CY1513" i="3"/>
  <c r="CZ1513" i="3"/>
  <c r="DB1513" i="3" s="1"/>
  <c r="DA1513" i="3"/>
  <c r="DC1513" i="3"/>
  <c r="A1514" i="3"/>
  <c r="Y1514" i="3"/>
  <c r="CY1514" i="3"/>
  <c r="CZ1514" i="3"/>
  <c r="DB1514" i="3" s="1"/>
  <c r="DA1514" i="3"/>
  <c r="DC1514" i="3"/>
  <c r="A1515" i="3"/>
  <c r="Y1515" i="3"/>
  <c r="CY1515" i="3"/>
  <c r="CZ1515" i="3"/>
  <c r="DB1515" i="3" s="1"/>
  <c r="DA1515" i="3"/>
  <c r="DC1515" i="3"/>
  <c r="A1516" i="3"/>
  <c r="Y1516" i="3"/>
  <c r="CY1516" i="3"/>
  <c r="CZ1516" i="3"/>
  <c r="DB1516" i="3" s="1"/>
  <c r="DA1516" i="3"/>
  <c r="DC1516" i="3"/>
  <c r="A1517" i="3"/>
  <c r="Y1517" i="3"/>
  <c r="CY1517" i="3"/>
  <c r="CZ1517" i="3"/>
  <c r="DA1517" i="3"/>
  <c r="DB1517" i="3"/>
  <c r="DC1517" i="3"/>
  <c r="A1518" i="3"/>
  <c r="Y1518" i="3"/>
  <c r="CY1518" i="3"/>
  <c r="CZ1518" i="3"/>
  <c r="DA1518" i="3"/>
  <c r="DB1518" i="3"/>
  <c r="DC1518" i="3"/>
  <c r="A1519" i="3"/>
  <c r="Y1519" i="3"/>
  <c r="CY1519" i="3"/>
  <c r="CZ1519" i="3"/>
  <c r="DB1519" i="3" s="1"/>
  <c r="DA1519" i="3"/>
  <c r="DC1519" i="3"/>
  <c r="A1520" i="3"/>
  <c r="Y1520" i="3"/>
  <c r="CY1520" i="3"/>
  <c r="CZ1520" i="3"/>
  <c r="DB1520" i="3" s="1"/>
  <c r="DA1520" i="3"/>
  <c r="DC1520" i="3"/>
  <c r="A1521" i="3"/>
  <c r="Y1521" i="3"/>
  <c r="CY1521" i="3"/>
  <c r="CZ1521" i="3"/>
  <c r="DB1521" i="3" s="1"/>
  <c r="DA1521" i="3"/>
  <c r="DC1521" i="3"/>
  <c r="A1522" i="3"/>
  <c r="Y1522" i="3"/>
  <c r="CY1522" i="3"/>
  <c r="CZ1522" i="3"/>
  <c r="DA1522" i="3"/>
  <c r="DB1522" i="3"/>
  <c r="DC1522" i="3"/>
  <c r="A1523" i="3"/>
  <c r="Y1523" i="3"/>
  <c r="CY1523" i="3"/>
  <c r="CZ1523" i="3"/>
  <c r="DA1523" i="3"/>
  <c r="DB1523" i="3"/>
  <c r="DC1523" i="3"/>
  <c r="A1524" i="3"/>
  <c r="Y1524" i="3"/>
  <c r="CY1524" i="3"/>
  <c r="CZ1524" i="3"/>
  <c r="DA1524" i="3"/>
  <c r="DB1524" i="3"/>
  <c r="DC1524" i="3"/>
  <c r="A1525" i="3"/>
  <c r="Y1525" i="3"/>
  <c r="CU1525" i="3"/>
  <c r="CV1525" i="3"/>
  <c r="CX1525" i="3"/>
  <c r="DF1525" i="3" s="1"/>
  <c r="CY1525" i="3"/>
  <c r="CZ1525" i="3"/>
  <c r="DB1525" i="3" s="1"/>
  <c r="DA1525" i="3"/>
  <c r="DC1525" i="3"/>
  <c r="A1526" i="3"/>
  <c r="Y1526" i="3"/>
  <c r="CX1526" i="3" s="1"/>
  <c r="CW1526" i="3"/>
  <c r="CY1526" i="3"/>
  <c r="CZ1526" i="3"/>
  <c r="DA1526" i="3"/>
  <c r="DB1526" i="3"/>
  <c r="DC1526" i="3"/>
  <c r="A1527" i="3"/>
  <c r="Y1527" i="3"/>
  <c r="CW1527" i="3" s="1"/>
  <c r="CY1527" i="3"/>
  <c r="CZ1527" i="3"/>
  <c r="DB1527" i="3" s="1"/>
  <c r="DA1527" i="3"/>
  <c r="DC1527" i="3"/>
  <c r="A1528" i="3"/>
  <c r="Y1528" i="3"/>
  <c r="CW1528" i="3"/>
  <c r="CX1528" i="3"/>
  <c r="DI1528" i="3" s="1"/>
  <c r="CY1528" i="3"/>
  <c r="CZ1528" i="3"/>
  <c r="DB1528" i="3" s="1"/>
  <c r="DA1528" i="3"/>
  <c r="DC1528" i="3"/>
  <c r="DF1528" i="3"/>
  <c r="DG1528" i="3"/>
  <c r="DJ1528" i="3" s="1"/>
  <c r="DH1528" i="3"/>
  <c r="A1529" i="3"/>
  <c r="Y1529" i="3"/>
  <c r="CX1529" i="3"/>
  <c r="DH1529" i="3" s="1"/>
  <c r="CY1529" i="3"/>
  <c r="CZ1529" i="3"/>
  <c r="DA1529" i="3"/>
  <c r="DB1529" i="3"/>
  <c r="DC1529" i="3"/>
  <c r="DF1529" i="3"/>
  <c r="DJ1529" i="3" s="1"/>
  <c r="DG1529" i="3"/>
  <c r="A1530" i="3"/>
  <c r="Y1530" i="3"/>
  <c r="CX1530" i="3" s="1"/>
  <c r="CY1530" i="3"/>
  <c r="CZ1530" i="3"/>
  <c r="DA1530" i="3"/>
  <c r="DB1530" i="3"/>
  <c r="DC1530" i="3"/>
  <c r="A1531" i="3"/>
  <c r="Y1531" i="3"/>
  <c r="CX1531" i="3"/>
  <c r="DH1531" i="3" s="1"/>
  <c r="CY1531" i="3"/>
  <c r="CZ1531" i="3"/>
  <c r="DA1531" i="3"/>
  <c r="DB1531" i="3"/>
  <c r="DC1531" i="3"/>
  <c r="A1532" i="3"/>
  <c r="Y1532" i="3"/>
  <c r="CX1532" i="3" s="1"/>
  <c r="CY1532" i="3"/>
  <c r="CZ1532" i="3"/>
  <c r="DB1532" i="3" s="1"/>
  <c r="DA1532" i="3"/>
  <c r="DC1532" i="3"/>
  <c r="A1533" i="3"/>
  <c r="Y1533" i="3"/>
  <c r="CX1533" i="3"/>
  <c r="DF1533" i="3" s="1"/>
  <c r="DJ1533" i="3" s="1"/>
  <c r="CY1533" i="3"/>
  <c r="CZ1533" i="3"/>
  <c r="DB1533" i="3" s="1"/>
  <c r="DA1533" i="3"/>
  <c r="DC1533" i="3"/>
  <c r="A1534" i="3"/>
  <c r="Y1534" i="3"/>
  <c r="CX1534" i="3" s="1"/>
  <c r="CU1534" i="3"/>
  <c r="CV1534" i="3"/>
  <c r="CY1534" i="3"/>
  <c r="CZ1534" i="3"/>
  <c r="DA1534" i="3"/>
  <c r="DB1534" i="3"/>
  <c r="DC1534" i="3"/>
  <c r="A1535" i="3"/>
  <c r="Y1535" i="3"/>
  <c r="CW1535" i="3" s="1"/>
  <c r="CY1535" i="3"/>
  <c r="CZ1535" i="3"/>
  <c r="DB1535" i="3" s="1"/>
  <c r="DA1535" i="3"/>
  <c r="DC1535" i="3"/>
  <c r="A1536" i="3"/>
  <c r="Y1536" i="3"/>
  <c r="CW1536" i="3"/>
  <c r="CX1536" i="3"/>
  <c r="DI1536" i="3" s="1"/>
  <c r="CY1536" i="3"/>
  <c r="CZ1536" i="3"/>
  <c r="DB1536" i="3" s="1"/>
  <c r="DA1536" i="3"/>
  <c r="DC1536" i="3"/>
  <c r="DF1536" i="3"/>
  <c r="DG1536" i="3"/>
  <c r="DJ1536" i="3" s="1"/>
  <c r="DH1536" i="3"/>
  <c r="A1537" i="3"/>
  <c r="Y1537" i="3"/>
  <c r="CX1537" i="3" s="1"/>
  <c r="CW1537" i="3"/>
  <c r="CY1537" i="3"/>
  <c r="CZ1537" i="3"/>
  <c r="DA1537" i="3"/>
  <c r="DB1537" i="3"/>
  <c r="DC1537" i="3"/>
  <c r="A1538" i="3"/>
  <c r="Y1538" i="3"/>
  <c r="CX1538" i="3"/>
  <c r="DH1538" i="3" s="1"/>
  <c r="CY1538" i="3"/>
  <c r="CZ1538" i="3"/>
  <c r="DA1538" i="3"/>
  <c r="DB1538" i="3"/>
  <c r="DC1538" i="3"/>
  <c r="A1539" i="3"/>
  <c r="Y1539" i="3"/>
  <c r="CX1539" i="3" s="1"/>
  <c r="CY1539" i="3"/>
  <c r="CZ1539" i="3"/>
  <c r="DB1539" i="3" s="1"/>
  <c r="DA1539" i="3"/>
  <c r="DC1539" i="3"/>
  <c r="A1540" i="3"/>
  <c r="Y1540" i="3"/>
  <c r="CX1540" i="3"/>
  <c r="DF1540" i="3" s="1"/>
  <c r="DJ1540" i="3" s="1"/>
  <c r="CY1540" i="3"/>
  <c r="CZ1540" i="3"/>
  <c r="DB1540" i="3" s="1"/>
  <c r="DA1540" i="3"/>
  <c r="DC1540" i="3"/>
  <c r="A1541" i="3"/>
  <c r="Y1541" i="3"/>
  <c r="CX1541" i="3"/>
  <c r="CY1541" i="3"/>
  <c r="CZ1541" i="3"/>
  <c r="DB1541" i="3" s="1"/>
  <c r="DA1541" i="3"/>
  <c r="DC1541" i="3"/>
  <c r="A1542" i="3"/>
  <c r="Y1542" i="3"/>
  <c r="CX1542" i="3"/>
  <c r="CY1542" i="3"/>
  <c r="CZ1542" i="3"/>
  <c r="DA1542" i="3"/>
  <c r="DB1542" i="3"/>
  <c r="DC1542" i="3"/>
  <c r="A1543" i="3"/>
  <c r="Y1543" i="3"/>
  <c r="CY1543" i="3"/>
  <c r="CZ1543" i="3"/>
  <c r="DB1543" i="3" s="1"/>
  <c r="DA1543" i="3"/>
  <c r="DC1543" i="3"/>
  <c r="A1544" i="3"/>
  <c r="Y1544" i="3"/>
  <c r="CY1544" i="3"/>
  <c r="CZ1544" i="3"/>
  <c r="DB1544" i="3" s="1"/>
  <c r="DA1544" i="3"/>
  <c r="DC1544" i="3"/>
  <c r="A1545" i="3"/>
  <c r="Y1545" i="3"/>
  <c r="CY1545" i="3"/>
  <c r="CZ1545" i="3"/>
  <c r="DA1545" i="3"/>
  <c r="DB1545" i="3"/>
  <c r="DC1545" i="3"/>
  <c r="A1546" i="3"/>
  <c r="Y1546" i="3"/>
  <c r="CY1546" i="3"/>
  <c r="CZ1546" i="3"/>
  <c r="DA1546" i="3"/>
  <c r="DB1546" i="3"/>
  <c r="DC1546" i="3"/>
  <c r="A1547" i="3"/>
  <c r="Y1547" i="3"/>
  <c r="CY1547" i="3"/>
  <c r="CZ1547" i="3"/>
  <c r="DA1547" i="3"/>
  <c r="DB1547" i="3"/>
  <c r="DC1547" i="3"/>
  <c r="A1548" i="3"/>
  <c r="Y1548" i="3"/>
  <c r="CY1548" i="3"/>
  <c r="CZ1548" i="3"/>
  <c r="DB1548" i="3" s="1"/>
  <c r="DA1548" i="3"/>
  <c r="DC1548" i="3"/>
  <c r="A1549" i="3"/>
  <c r="Y1549" i="3"/>
  <c r="CY1549" i="3"/>
  <c r="CZ1549" i="3"/>
  <c r="DB1549" i="3" s="1"/>
  <c r="DA1549" i="3"/>
  <c r="DC1549" i="3"/>
  <c r="A1550" i="3"/>
  <c r="Y1550" i="3"/>
  <c r="CY1550" i="3"/>
  <c r="CZ1550" i="3"/>
  <c r="DB1550" i="3" s="1"/>
  <c r="DA1550" i="3"/>
  <c r="DC1550" i="3"/>
  <c r="A1551" i="3"/>
  <c r="Y1551" i="3"/>
  <c r="CY1551" i="3"/>
  <c r="CZ1551" i="3"/>
  <c r="DA1551" i="3"/>
  <c r="DB1551" i="3"/>
  <c r="DC1551" i="3"/>
  <c r="A1552" i="3"/>
  <c r="Y1552" i="3"/>
  <c r="CY1552" i="3"/>
  <c r="CZ1552" i="3"/>
  <c r="DB1552" i="3" s="1"/>
  <c r="DA1552" i="3"/>
  <c r="DC1552" i="3"/>
  <c r="A1553" i="3"/>
  <c r="Y1553" i="3"/>
  <c r="CY1553" i="3"/>
  <c r="CZ1553" i="3"/>
  <c r="DB1553" i="3" s="1"/>
  <c r="DA1553" i="3"/>
  <c r="DC1553" i="3"/>
  <c r="A1554" i="3"/>
  <c r="Y1554" i="3"/>
  <c r="CY1554" i="3"/>
  <c r="CZ1554" i="3"/>
  <c r="DA1554" i="3"/>
  <c r="DB1554" i="3"/>
  <c r="DC1554" i="3"/>
  <c r="A1555" i="3"/>
  <c r="Y1555" i="3"/>
  <c r="CY1555" i="3"/>
  <c r="CZ1555" i="3"/>
  <c r="DA1555" i="3"/>
  <c r="DB1555" i="3"/>
  <c r="DC1555" i="3"/>
  <c r="A1556" i="3"/>
  <c r="Y1556" i="3"/>
  <c r="CY1556" i="3"/>
  <c r="CZ1556" i="3"/>
  <c r="DA1556" i="3"/>
  <c r="DB1556" i="3"/>
  <c r="DC1556" i="3"/>
  <c r="A1557" i="3"/>
  <c r="Y1557" i="3"/>
  <c r="CY1557" i="3"/>
  <c r="CZ1557" i="3"/>
  <c r="DB1557" i="3" s="1"/>
  <c r="DA1557" i="3"/>
  <c r="DC1557" i="3"/>
  <c r="A1558" i="3"/>
  <c r="Y1558" i="3"/>
  <c r="CY1558" i="3"/>
  <c r="CZ1558" i="3"/>
  <c r="DB1558" i="3" s="1"/>
  <c r="DA1558" i="3"/>
  <c r="DC1558" i="3"/>
  <c r="A1559" i="3"/>
  <c r="Y1559" i="3"/>
  <c r="CY1559" i="3"/>
  <c r="CZ1559" i="3"/>
  <c r="DB1559" i="3" s="1"/>
  <c r="DA1559" i="3"/>
  <c r="DC1559" i="3"/>
  <c r="A1560" i="3"/>
  <c r="Y1560" i="3"/>
  <c r="CY1560" i="3"/>
  <c r="CZ1560" i="3"/>
  <c r="DA1560" i="3"/>
  <c r="DB1560" i="3"/>
  <c r="DC1560" i="3"/>
  <c r="A1561" i="3"/>
  <c r="Y1561" i="3"/>
  <c r="CY1561" i="3"/>
  <c r="CZ1561" i="3"/>
  <c r="DB1561" i="3" s="1"/>
  <c r="DA1561" i="3"/>
  <c r="DC1561" i="3"/>
  <c r="A1562" i="3"/>
  <c r="Y1562" i="3"/>
  <c r="CY1562" i="3"/>
  <c r="CZ1562" i="3"/>
  <c r="DB1562" i="3" s="1"/>
  <c r="DA1562" i="3"/>
  <c r="DC1562" i="3"/>
  <c r="A1563" i="3"/>
  <c r="Y1563" i="3"/>
  <c r="CY1563" i="3"/>
  <c r="CZ1563" i="3"/>
  <c r="DA1563" i="3"/>
  <c r="DB1563" i="3"/>
  <c r="DC1563" i="3"/>
  <c r="A1564" i="3"/>
  <c r="Y1564" i="3"/>
  <c r="CY1564" i="3"/>
  <c r="CZ1564" i="3"/>
  <c r="DA1564" i="3"/>
  <c r="DB1564" i="3"/>
  <c r="DC1564" i="3"/>
  <c r="A1565" i="3"/>
  <c r="Y1565" i="3"/>
  <c r="CY1565" i="3"/>
  <c r="CZ1565" i="3"/>
  <c r="DB1565" i="3" s="1"/>
  <c r="DA1565" i="3"/>
  <c r="DC1565" i="3"/>
  <c r="A1566" i="3"/>
  <c r="Y1566" i="3"/>
  <c r="CY1566" i="3"/>
  <c r="CZ1566" i="3"/>
  <c r="DA1566" i="3"/>
  <c r="DB1566" i="3"/>
  <c r="DC1566" i="3"/>
  <c r="A1567" i="3"/>
  <c r="Y1567" i="3"/>
  <c r="CY1567" i="3"/>
  <c r="CZ1567" i="3"/>
  <c r="DA1567" i="3"/>
  <c r="DB1567" i="3"/>
  <c r="DC1567" i="3"/>
  <c r="A1568" i="3"/>
  <c r="Y1568" i="3"/>
  <c r="CY1568" i="3"/>
  <c r="CZ1568" i="3"/>
  <c r="DB1568" i="3" s="1"/>
  <c r="DA1568" i="3"/>
  <c r="DC1568" i="3"/>
  <c r="A1569" i="3"/>
  <c r="Y1569" i="3"/>
  <c r="CY1569" i="3"/>
  <c r="CZ1569" i="3"/>
  <c r="DB1569" i="3" s="1"/>
  <c r="DA1569" i="3"/>
  <c r="DC1569" i="3"/>
  <c r="A1570" i="3"/>
  <c r="Y1570" i="3"/>
  <c r="CY1570" i="3"/>
  <c r="CZ1570" i="3"/>
  <c r="DB1570" i="3" s="1"/>
  <c r="DA1570" i="3"/>
  <c r="DC1570" i="3"/>
  <c r="A1571" i="3"/>
  <c r="Y1571" i="3"/>
  <c r="CY1571" i="3"/>
  <c r="CZ1571" i="3"/>
  <c r="DA1571" i="3"/>
  <c r="DB1571" i="3"/>
  <c r="DC1571" i="3"/>
  <c r="A1572" i="3"/>
  <c r="Y1572" i="3"/>
  <c r="CY1572" i="3"/>
  <c r="CZ1572" i="3"/>
  <c r="DA1572" i="3"/>
  <c r="DB1572" i="3"/>
  <c r="DC1572" i="3"/>
  <c r="A1573" i="3"/>
  <c r="Y1573" i="3"/>
  <c r="CY1573" i="3"/>
  <c r="CZ1573" i="3"/>
  <c r="DA1573" i="3"/>
  <c r="DB1573" i="3"/>
  <c r="DC1573" i="3"/>
  <c r="A1574" i="3"/>
  <c r="Y1574" i="3"/>
  <c r="CY1574" i="3"/>
  <c r="CZ1574" i="3"/>
  <c r="DB1574" i="3" s="1"/>
  <c r="DA1574" i="3"/>
  <c r="DC1574" i="3"/>
  <c r="A1575" i="3"/>
  <c r="Y1575" i="3"/>
  <c r="CY1575" i="3"/>
  <c r="CZ1575" i="3"/>
  <c r="DB1575" i="3" s="1"/>
  <c r="DA1575" i="3"/>
  <c r="DC1575" i="3"/>
  <c r="A1576" i="3"/>
  <c r="Y1576" i="3"/>
  <c r="CY1576" i="3"/>
  <c r="CZ1576" i="3"/>
  <c r="DB1576" i="3" s="1"/>
  <c r="DA1576" i="3"/>
  <c r="DC1576" i="3"/>
  <c r="A1577" i="3"/>
  <c r="Y1577" i="3"/>
  <c r="CY1577" i="3"/>
  <c r="CZ1577" i="3"/>
  <c r="DA1577" i="3"/>
  <c r="DB1577" i="3"/>
  <c r="DC1577" i="3"/>
  <c r="A1578" i="3"/>
  <c r="Y1578" i="3"/>
  <c r="CY1578" i="3"/>
  <c r="CZ1578" i="3"/>
  <c r="DA1578" i="3"/>
  <c r="DB1578" i="3"/>
  <c r="DC1578" i="3"/>
  <c r="A1579" i="3"/>
  <c r="Y1579" i="3"/>
  <c r="CY1579" i="3"/>
  <c r="CZ1579" i="3"/>
  <c r="DA1579" i="3"/>
  <c r="DB1579" i="3"/>
  <c r="DC1579" i="3"/>
  <c r="A1580" i="3"/>
  <c r="Y1580" i="3"/>
  <c r="CY1580" i="3"/>
  <c r="CZ1580" i="3"/>
  <c r="DB1580" i="3" s="1"/>
  <c r="DA1580" i="3"/>
  <c r="DC1580" i="3"/>
  <c r="A1581" i="3"/>
  <c r="Y1581" i="3"/>
  <c r="CY1581" i="3"/>
  <c r="CZ1581" i="3"/>
  <c r="DA1581" i="3"/>
  <c r="DB1581" i="3"/>
  <c r="DC1581" i="3"/>
  <c r="A1582" i="3"/>
  <c r="Y1582" i="3"/>
  <c r="CY1582" i="3"/>
  <c r="CZ1582" i="3"/>
  <c r="DA1582" i="3"/>
  <c r="DB1582" i="3"/>
  <c r="DC1582" i="3"/>
  <c r="A1583" i="3"/>
  <c r="Y1583" i="3"/>
  <c r="CY1583" i="3"/>
  <c r="CZ1583" i="3"/>
  <c r="DA1583" i="3"/>
  <c r="DB1583" i="3"/>
  <c r="DC1583" i="3"/>
  <c r="A1584" i="3"/>
  <c r="Y1584" i="3"/>
  <c r="CY1584" i="3"/>
  <c r="CZ1584" i="3"/>
  <c r="DB1584" i="3" s="1"/>
  <c r="DA1584" i="3"/>
  <c r="DC1584" i="3"/>
  <c r="A1585" i="3"/>
  <c r="Y1585" i="3"/>
  <c r="CY1585" i="3"/>
  <c r="CZ1585" i="3"/>
  <c r="DA1585" i="3"/>
  <c r="DB1585" i="3"/>
  <c r="DC1585" i="3"/>
  <c r="A1586" i="3"/>
  <c r="Y1586" i="3"/>
  <c r="CY1586" i="3"/>
  <c r="CZ1586" i="3"/>
  <c r="DA1586" i="3"/>
  <c r="DB1586" i="3"/>
  <c r="DC1586" i="3"/>
  <c r="A1587" i="3"/>
  <c r="Y1587" i="3"/>
  <c r="CY1587" i="3"/>
  <c r="CZ1587" i="3"/>
  <c r="DB1587" i="3" s="1"/>
  <c r="DA1587" i="3"/>
  <c r="DC1587" i="3"/>
  <c r="A1588" i="3"/>
  <c r="Y1588" i="3"/>
  <c r="CY1588" i="3"/>
  <c r="CZ1588" i="3"/>
  <c r="DA1588" i="3"/>
  <c r="DB1588" i="3"/>
  <c r="DC1588" i="3"/>
  <c r="A1589" i="3"/>
  <c r="Y1589" i="3"/>
  <c r="CY1589" i="3"/>
  <c r="CZ1589" i="3"/>
  <c r="DA1589" i="3"/>
  <c r="DB1589" i="3"/>
  <c r="DC1589" i="3"/>
  <c r="A1590" i="3"/>
  <c r="Y1590" i="3"/>
  <c r="CY1590" i="3"/>
  <c r="CZ1590" i="3"/>
  <c r="DA1590" i="3"/>
  <c r="DB1590" i="3"/>
  <c r="DC1590" i="3"/>
  <c r="A1591" i="3"/>
  <c r="Y1591" i="3"/>
  <c r="CY1591" i="3"/>
  <c r="CZ1591" i="3"/>
  <c r="DA1591" i="3"/>
  <c r="DB1591" i="3"/>
  <c r="DC1591" i="3"/>
  <c r="A1592" i="3"/>
  <c r="Y1592" i="3"/>
  <c r="CY1592" i="3"/>
  <c r="CZ1592" i="3"/>
  <c r="DA1592" i="3"/>
  <c r="DB1592" i="3"/>
  <c r="DC1592" i="3"/>
  <c r="A1593" i="3"/>
  <c r="Y1593" i="3"/>
  <c r="CY1593" i="3"/>
  <c r="CZ1593" i="3"/>
  <c r="DB1593" i="3" s="1"/>
  <c r="DA1593" i="3"/>
  <c r="DC1593" i="3"/>
  <c r="A1594" i="3"/>
  <c r="Y1594" i="3"/>
  <c r="CY1594" i="3"/>
  <c r="CZ1594" i="3"/>
  <c r="DA1594" i="3"/>
  <c r="DB1594" i="3"/>
  <c r="DC1594" i="3"/>
  <c r="A1595" i="3"/>
  <c r="Y1595" i="3"/>
  <c r="CY1595" i="3"/>
  <c r="CZ1595" i="3"/>
  <c r="DA1595" i="3"/>
  <c r="DB1595" i="3"/>
  <c r="DC1595" i="3"/>
  <c r="A1596" i="3"/>
  <c r="Y1596" i="3"/>
  <c r="CY1596" i="3"/>
  <c r="CZ1596" i="3"/>
  <c r="DA1596" i="3"/>
  <c r="DB1596" i="3"/>
  <c r="DC1596" i="3"/>
  <c r="A1597" i="3"/>
  <c r="Y1597" i="3"/>
  <c r="CY1597" i="3"/>
  <c r="CZ1597" i="3"/>
  <c r="DA1597" i="3"/>
  <c r="DB1597" i="3"/>
  <c r="DC1597" i="3"/>
  <c r="A1598" i="3"/>
  <c r="Y1598" i="3"/>
  <c r="CY1598" i="3"/>
  <c r="CZ1598" i="3"/>
  <c r="DA1598" i="3"/>
  <c r="DB1598" i="3"/>
  <c r="DC1598" i="3"/>
  <c r="A1599" i="3"/>
  <c r="Y1599" i="3"/>
  <c r="CY1599" i="3"/>
  <c r="CZ1599" i="3"/>
  <c r="DB1599" i="3" s="1"/>
  <c r="DA1599" i="3"/>
  <c r="DC1599" i="3"/>
  <c r="A1600" i="3"/>
  <c r="Y1600" i="3"/>
  <c r="CY1600" i="3"/>
  <c r="CZ1600" i="3"/>
  <c r="DA1600" i="3"/>
  <c r="DB1600" i="3"/>
  <c r="DC1600" i="3"/>
  <c r="A1601" i="3"/>
  <c r="Y1601" i="3"/>
  <c r="CY1601" i="3"/>
  <c r="CZ1601" i="3"/>
  <c r="DA1601" i="3"/>
  <c r="DB1601" i="3"/>
  <c r="DC1601" i="3"/>
  <c r="A1602" i="3"/>
  <c r="Y1602" i="3"/>
  <c r="CY1602" i="3"/>
  <c r="CZ1602" i="3"/>
  <c r="DA1602" i="3"/>
  <c r="DB1602" i="3"/>
  <c r="DC1602" i="3"/>
  <c r="A1603" i="3"/>
  <c r="Y1603" i="3"/>
  <c r="CY1603" i="3"/>
  <c r="CZ1603" i="3"/>
  <c r="DB1603" i="3" s="1"/>
  <c r="DA1603" i="3"/>
  <c r="DC1603" i="3"/>
  <c r="A1604" i="3"/>
  <c r="Y1604" i="3"/>
  <c r="CY1604" i="3"/>
  <c r="CZ1604" i="3"/>
  <c r="DA1604" i="3"/>
  <c r="DB1604" i="3"/>
  <c r="DC1604" i="3"/>
  <c r="A1605" i="3"/>
  <c r="Y1605" i="3"/>
  <c r="CY1605" i="3"/>
  <c r="CZ1605" i="3"/>
  <c r="DA1605" i="3"/>
  <c r="DB1605" i="3"/>
  <c r="DC1605" i="3"/>
  <c r="A1606" i="3"/>
  <c r="Y1606" i="3"/>
  <c r="CY1606" i="3"/>
  <c r="CZ1606" i="3"/>
  <c r="DA1606" i="3"/>
  <c r="DB1606" i="3"/>
  <c r="DC1606" i="3"/>
  <c r="A1607" i="3"/>
  <c r="Y1607" i="3"/>
  <c r="CY1607" i="3"/>
  <c r="CZ1607" i="3"/>
  <c r="DA1607" i="3"/>
  <c r="DB1607" i="3"/>
  <c r="DC1607" i="3"/>
  <c r="A1608" i="3"/>
  <c r="Y1608" i="3"/>
  <c r="CY1608" i="3"/>
  <c r="CZ1608" i="3"/>
  <c r="DB1608" i="3" s="1"/>
  <c r="DA1608" i="3"/>
  <c r="DC1608" i="3"/>
  <c r="A1609" i="3"/>
  <c r="Y1609" i="3"/>
  <c r="CY1609" i="3"/>
  <c r="CZ1609" i="3"/>
  <c r="DA1609" i="3"/>
  <c r="DB1609" i="3"/>
  <c r="DC1609" i="3"/>
  <c r="A1610" i="3"/>
  <c r="Y1610" i="3"/>
  <c r="CY1610" i="3"/>
  <c r="CZ1610" i="3"/>
  <c r="DA1610" i="3"/>
  <c r="DB1610" i="3"/>
  <c r="DC1610" i="3"/>
  <c r="A1611" i="3"/>
  <c r="Y1611" i="3"/>
  <c r="CY1611" i="3"/>
  <c r="CZ1611" i="3"/>
  <c r="DA1611" i="3"/>
  <c r="DB1611" i="3"/>
  <c r="DC1611" i="3"/>
  <c r="A1612" i="3"/>
  <c r="Y1612" i="3"/>
  <c r="CY1612" i="3"/>
  <c r="CZ1612" i="3"/>
  <c r="DB1612" i="3" s="1"/>
  <c r="DA1612" i="3"/>
  <c r="DC1612" i="3"/>
  <c r="A1613" i="3"/>
  <c r="Y1613" i="3"/>
  <c r="CY1613" i="3"/>
  <c r="CZ1613" i="3"/>
  <c r="DA1613" i="3"/>
  <c r="DB1613" i="3"/>
  <c r="DC1613" i="3"/>
  <c r="A1614" i="3"/>
  <c r="Y1614" i="3"/>
  <c r="CY1614" i="3"/>
  <c r="CZ1614" i="3"/>
  <c r="DA1614" i="3"/>
  <c r="DB1614" i="3"/>
  <c r="DC1614" i="3"/>
  <c r="A1615" i="3"/>
  <c r="Y1615" i="3"/>
  <c r="CY1615" i="3"/>
  <c r="CZ1615" i="3"/>
  <c r="DA1615" i="3"/>
  <c r="DB1615" i="3"/>
  <c r="DC1615" i="3"/>
  <c r="A1616" i="3"/>
  <c r="Y1616" i="3"/>
  <c r="CY1616" i="3"/>
  <c r="CZ1616" i="3"/>
  <c r="DA1616" i="3"/>
  <c r="DB1616" i="3"/>
  <c r="DC1616" i="3"/>
  <c r="A1617" i="3"/>
  <c r="Y1617" i="3"/>
  <c r="CY1617" i="3"/>
  <c r="CZ1617" i="3"/>
  <c r="DB1617" i="3" s="1"/>
  <c r="DA1617" i="3"/>
  <c r="DC1617" i="3"/>
  <c r="A1618" i="3"/>
  <c r="Y1618" i="3"/>
  <c r="CY1618" i="3"/>
  <c r="CZ1618" i="3"/>
  <c r="DA1618" i="3"/>
  <c r="DB1618" i="3"/>
  <c r="DC1618" i="3"/>
  <c r="A1619" i="3"/>
  <c r="Y1619" i="3"/>
  <c r="CY1619" i="3"/>
  <c r="CZ1619" i="3"/>
  <c r="DA1619" i="3"/>
  <c r="DB1619" i="3"/>
  <c r="DC1619" i="3"/>
  <c r="A1620" i="3"/>
  <c r="Y1620" i="3"/>
  <c r="CY1620" i="3"/>
  <c r="CZ1620" i="3"/>
  <c r="DA1620" i="3"/>
  <c r="DB1620" i="3"/>
  <c r="DC1620" i="3"/>
  <c r="A1621" i="3"/>
  <c r="Y1621" i="3"/>
  <c r="CY1621" i="3"/>
  <c r="CZ1621" i="3"/>
  <c r="DB1621" i="3" s="1"/>
  <c r="DA1621" i="3"/>
  <c r="DC1621" i="3"/>
  <c r="A1622" i="3"/>
  <c r="Y1622" i="3"/>
  <c r="CY1622" i="3"/>
  <c r="CZ1622" i="3"/>
  <c r="DA1622" i="3"/>
  <c r="DB1622" i="3"/>
  <c r="DC1622" i="3"/>
  <c r="A1623" i="3"/>
  <c r="Y1623" i="3"/>
  <c r="CY1623" i="3"/>
  <c r="CZ1623" i="3"/>
  <c r="DA1623" i="3"/>
  <c r="DB1623" i="3"/>
  <c r="DC1623" i="3"/>
  <c r="A1624" i="3"/>
  <c r="Y1624" i="3"/>
  <c r="CY1624" i="3"/>
  <c r="CZ1624" i="3"/>
  <c r="DA1624" i="3"/>
  <c r="DB1624" i="3"/>
  <c r="DC1624" i="3"/>
  <c r="A1625" i="3"/>
  <c r="Y1625" i="3"/>
  <c r="CY1625" i="3"/>
  <c r="CZ1625" i="3"/>
  <c r="DA1625" i="3"/>
  <c r="DB1625" i="3"/>
  <c r="DC1625" i="3"/>
  <c r="A1626" i="3"/>
  <c r="Y1626" i="3"/>
  <c r="CY1626" i="3"/>
  <c r="CZ1626" i="3"/>
  <c r="DB1626" i="3" s="1"/>
  <c r="DA1626" i="3"/>
  <c r="DC1626" i="3"/>
  <c r="A1627" i="3"/>
  <c r="Y1627" i="3"/>
  <c r="CY1627" i="3"/>
  <c r="CZ1627" i="3"/>
  <c r="DA1627" i="3"/>
  <c r="DB1627" i="3"/>
  <c r="DC1627" i="3"/>
  <c r="A1628" i="3"/>
  <c r="Y1628" i="3"/>
  <c r="CY1628" i="3"/>
  <c r="CZ1628" i="3"/>
  <c r="DA1628" i="3"/>
  <c r="DB1628" i="3"/>
  <c r="DC1628" i="3"/>
  <c r="A1629" i="3"/>
  <c r="Y1629" i="3"/>
  <c r="CY1629" i="3"/>
  <c r="CZ1629" i="3"/>
  <c r="DB1629" i="3" s="1"/>
  <c r="DA1629" i="3"/>
  <c r="DC1629" i="3"/>
  <c r="A1630" i="3"/>
  <c r="Y1630" i="3"/>
  <c r="CY1630" i="3"/>
  <c r="CZ1630" i="3"/>
  <c r="DA1630" i="3"/>
  <c r="DB1630" i="3"/>
  <c r="DC1630" i="3"/>
  <c r="A1631" i="3"/>
  <c r="Y1631" i="3"/>
  <c r="CY1631" i="3"/>
  <c r="CZ1631" i="3"/>
  <c r="DA1631" i="3"/>
  <c r="DB1631" i="3"/>
  <c r="DC1631" i="3"/>
  <c r="A1632" i="3"/>
  <c r="Y1632" i="3"/>
  <c r="CY1632" i="3"/>
  <c r="CZ1632" i="3"/>
  <c r="DA1632" i="3"/>
  <c r="DB1632" i="3"/>
  <c r="DC1632" i="3"/>
  <c r="A1633" i="3"/>
  <c r="Y1633" i="3"/>
  <c r="CY1633" i="3"/>
  <c r="CZ1633" i="3"/>
  <c r="DA1633" i="3"/>
  <c r="DB1633" i="3"/>
  <c r="DC1633" i="3"/>
  <c r="A1634" i="3"/>
  <c r="Y1634" i="3"/>
  <c r="CY1634" i="3"/>
  <c r="CZ1634" i="3"/>
  <c r="DA1634" i="3"/>
  <c r="DB1634" i="3"/>
  <c r="DC1634" i="3"/>
  <c r="A1635" i="3"/>
  <c r="Y1635" i="3"/>
  <c r="CY1635" i="3"/>
  <c r="CZ1635" i="3"/>
  <c r="DA1635" i="3"/>
  <c r="DB1635" i="3"/>
  <c r="DC1635" i="3"/>
  <c r="A1636" i="3"/>
  <c r="Y1636" i="3"/>
  <c r="CY1636" i="3"/>
  <c r="CZ1636" i="3"/>
  <c r="DB1636" i="3" s="1"/>
  <c r="DA1636" i="3"/>
  <c r="DC1636" i="3"/>
  <c r="A1637" i="3"/>
  <c r="Y1637" i="3"/>
  <c r="CY1637" i="3"/>
  <c r="CZ1637" i="3"/>
  <c r="DB1637" i="3" s="1"/>
  <c r="DA1637" i="3"/>
  <c r="DC1637" i="3"/>
  <c r="A1638" i="3"/>
  <c r="Y1638" i="3"/>
  <c r="CY1638" i="3"/>
  <c r="CZ1638" i="3"/>
  <c r="DB1638" i="3" s="1"/>
  <c r="DA1638" i="3"/>
  <c r="DC1638" i="3"/>
  <c r="A1639" i="3"/>
  <c r="Y1639" i="3"/>
  <c r="CY1639" i="3"/>
  <c r="CZ1639" i="3"/>
  <c r="DA1639" i="3"/>
  <c r="DB1639" i="3"/>
  <c r="DC1639" i="3"/>
  <c r="A1640" i="3"/>
  <c r="Y1640" i="3"/>
  <c r="CY1640" i="3"/>
  <c r="CZ1640" i="3"/>
  <c r="DB1640" i="3" s="1"/>
  <c r="DA1640" i="3"/>
  <c r="DC1640" i="3"/>
  <c r="A1641" i="3"/>
  <c r="Y1641" i="3"/>
  <c r="CY1641" i="3"/>
  <c r="CZ1641" i="3"/>
  <c r="DA1641" i="3"/>
  <c r="DB1641" i="3"/>
  <c r="DC1641" i="3"/>
  <c r="A1642" i="3"/>
  <c r="Y1642" i="3"/>
  <c r="CY1642" i="3"/>
  <c r="CZ1642" i="3"/>
  <c r="DA1642" i="3"/>
  <c r="DB1642" i="3"/>
  <c r="DC1642" i="3"/>
  <c r="A1643" i="3"/>
  <c r="Y1643" i="3"/>
  <c r="CY1643" i="3"/>
  <c r="CZ1643" i="3"/>
  <c r="DA1643" i="3"/>
  <c r="DB1643" i="3"/>
  <c r="DC1643" i="3"/>
  <c r="A1644" i="3"/>
  <c r="Y1644" i="3"/>
  <c r="CY1644" i="3"/>
  <c r="CZ1644" i="3"/>
  <c r="DA1644" i="3"/>
  <c r="DB1644" i="3"/>
  <c r="DC164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I32" i="1" s="1"/>
  <c r="K28" i="1"/>
  <c r="Q28" i="1"/>
  <c r="R28" i="1"/>
  <c r="S28" i="1"/>
  <c r="AC28" i="1"/>
  <c r="P28" i="1" s="1"/>
  <c r="AE28" i="1"/>
  <c r="CS28" i="1" s="1"/>
  <c r="AF28" i="1"/>
  <c r="AG28" i="1"/>
  <c r="CU28" i="1" s="1"/>
  <c r="T28" i="1" s="1"/>
  <c r="AH28" i="1"/>
  <c r="AI28" i="1"/>
  <c r="CW28" i="1" s="1"/>
  <c r="V28" i="1" s="1"/>
  <c r="AJ28" i="1"/>
  <c r="CR28" i="1"/>
  <c r="CT28" i="1"/>
  <c r="CV28" i="1"/>
  <c r="U28" i="1" s="1"/>
  <c r="CX28" i="1"/>
  <c r="W28" i="1" s="1"/>
  <c r="GL28" i="1"/>
  <c r="GO28" i="1"/>
  <c r="GP28" i="1"/>
  <c r="GV28" i="1"/>
  <c r="HC28" i="1"/>
  <c r="GX28" i="1" s="1"/>
  <c r="C29" i="1"/>
  <c r="D29" i="1"/>
  <c r="I29" i="1"/>
  <c r="CX5" i="3" s="1"/>
  <c r="K29" i="1"/>
  <c r="P29" i="1"/>
  <c r="W29" i="1"/>
  <c r="AC29" i="1"/>
  <c r="AE29" i="1"/>
  <c r="CR29" i="1" s="1"/>
  <c r="AF29" i="1"/>
  <c r="S29" i="1" s="1"/>
  <c r="AG29" i="1"/>
  <c r="AH29" i="1"/>
  <c r="AI29" i="1"/>
  <c r="AJ29" i="1"/>
  <c r="CX29" i="1" s="1"/>
  <c r="CQ29" i="1"/>
  <c r="CU29" i="1"/>
  <c r="T29" i="1" s="1"/>
  <c r="CV29" i="1"/>
  <c r="U29" i="1" s="1"/>
  <c r="CW29" i="1"/>
  <c r="V29" i="1" s="1"/>
  <c r="GL29" i="1"/>
  <c r="GO29" i="1"/>
  <c r="GP29" i="1"/>
  <c r="GV29" i="1"/>
  <c r="GX29" i="1"/>
  <c r="HC29" i="1"/>
  <c r="I30" i="1"/>
  <c r="GX30" i="1" s="1"/>
  <c r="P30" i="1"/>
  <c r="AC30" i="1"/>
  <c r="AE30" i="1"/>
  <c r="CR30" i="1" s="1"/>
  <c r="AF30" i="1"/>
  <c r="CT30" i="1" s="1"/>
  <c r="AG30" i="1"/>
  <c r="AH30" i="1"/>
  <c r="AI30" i="1"/>
  <c r="AJ30" i="1"/>
  <c r="CQ30" i="1"/>
  <c r="CU30" i="1"/>
  <c r="T30" i="1" s="1"/>
  <c r="CV30" i="1"/>
  <c r="U30" i="1" s="1"/>
  <c r="CW30" i="1"/>
  <c r="V30" i="1" s="1"/>
  <c r="CX30" i="1"/>
  <c r="W30" i="1" s="1"/>
  <c r="GL30" i="1"/>
  <c r="GO30" i="1"/>
  <c r="GP30" i="1"/>
  <c r="CD41" i="1" s="1"/>
  <c r="CD26" i="1" s="1"/>
  <c r="GV30" i="1"/>
  <c r="HC30" i="1"/>
  <c r="I31" i="1"/>
  <c r="Q31" i="1" s="1"/>
  <c r="AC31" i="1"/>
  <c r="AD31" i="1"/>
  <c r="AB31" i="1" s="1"/>
  <c r="AE31" i="1"/>
  <c r="AF31" i="1"/>
  <c r="S31" i="1" s="1"/>
  <c r="AG31" i="1"/>
  <c r="AH31" i="1"/>
  <c r="CV31" i="1" s="1"/>
  <c r="AI31" i="1"/>
  <c r="AJ31" i="1"/>
  <c r="CQ31" i="1"/>
  <c r="CR31" i="1"/>
  <c r="CS31" i="1"/>
  <c r="CU31" i="1"/>
  <c r="T31" i="1" s="1"/>
  <c r="CW31" i="1"/>
  <c r="V31" i="1" s="1"/>
  <c r="CX31" i="1"/>
  <c r="W31" i="1" s="1"/>
  <c r="GL31" i="1"/>
  <c r="GO31" i="1"/>
  <c r="GP31" i="1"/>
  <c r="GV31" i="1"/>
  <c r="HC31" i="1" s="1"/>
  <c r="GX31" i="1" s="1"/>
  <c r="AC32" i="1"/>
  <c r="AD32" i="1"/>
  <c r="AE32" i="1"/>
  <c r="CR32" i="1" s="1"/>
  <c r="AF32" i="1"/>
  <c r="AG32" i="1"/>
  <c r="AH32" i="1"/>
  <c r="CV32" i="1" s="1"/>
  <c r="AI32" i="1"/>
  <c r="AJ32" i="1"/>
  <c r="CX32" i="1" s="1"/>
  <c r="CQ32" i="1"/>
  <c r="CS32" i="1"/>
  <c r="CU32" i="1"/>
  <c r="CW32" i="1"/>
  <c r="GL32" i="1"/>
  <c r="GO32" i="1"/>
  <c r="GP32" i="1"/>
  <c r="GV32" i="1"/>
  <c r="HC32" i="1" s="1"/>
  <c r="GX32" i="1" s="1"/>
  <c r="I33" i="1"/>
  <c r="V33" i="1" s="1"/>
  <c r="Q33" i="1"/>
  <c r="R33" i="1"/>
  <c r="AC33" i="1"/>
  <c r="AD33" i="1"/>
  <c r="AE33" i="1"/>
  <c r="AF33" i="1"/>
  <c r="CT33" i="1" s="1"/>
  <c r="AG33" i="1"/>
  <c r="CU33" i="1" s="1"/>
  <c r="T33" i="1" s="1"/>
  <c r="AH33" i="1"/>
  <c r="CV33" i="1" s="1"/>
  <c r="U33" i="1" s="1"/>
  <c r="AI33" i="1"/>
  <c r="AJ33" i="1"/>
  <c r="CQ33" i="1"/>
  <c r="CR33" i="1"/>
  <c r="CS33" i="1"/>
  <c r="CW33" i="1"/>
  <c r="CX33" i="1"/>
  <c r="W33" i="1" s="1"/>
  <c r="GL33" i="1"/>
  <c r="GO33" i="1"/>
  <c r="GP33" i="1"/>
  <c r="GV33" i="1"/>
  <c r="GX33" i="1"/>
  <c r="HC33" i="1"/>
  <c r="AC34" i="1"/>
  <c r="AD34" i="1"/>
  <c r="AE34" i="1"/>
  <c r="AF34" i="1"/>
  <c r="AB34" i="1" s="1"/>
  <c r="AG34" i="1"/>
  <c r="CU34" i="1" s="1"/>
  <c r="AH34" i="1"/>
  <c r="CV34" i="1" s="1"/>
  <c r="AI34" i="1"/>
  <c r="AJ34" i="1"/>
  <c r="CX34" i="1" s="1"/>
  <c r="CQ34" i="1"/>
  <c r="CR34" i="1"/>
  <c r="CS34" i="1"/>
  <c r="CW34" i="1"/>
  <c r="GL34" i="1"/>
  <c r="GO34" i="1"/>
  <c r="GP34" i="1"/>
  <c r="GV34" i="1"/>
  <c r="HC34" i="1" s="1"/>
  <c r="I35" i="1"/>
  <c r="GX35" i="1" s="1"/>
  <c r="R35" i="1"/>
  <c r="T35" i="1"/>
  <c r="AC35" i="1"/>
  <c r="CQ35" i="1" s="1"/>
  <c r="AD35" i="1"/>
  <c r="AB35" i="1" s="1"/>
  <c r="AE35" i="1"/>
  <c r="CR35" i="1" s="1"/>
  <c r="AF35" i="1"/>
  <c r="AG35" i="1"/>
  <c r="AH35" i="1"/>
  <c r="CV35" i="1" s="1"/>
  <c r="U35" i="1" s="1"/>
  <c r="AI35" i="1"/>
  <c r="CW35" i="1" s="1"/>
  <c r="V35" i="1" s="1"/>
  <c r="AJ35" i="1"/>
  <c r="CX35" i="1" s="1"/>
  <c r="W35" i="1" s="1"/>
  <c r="CS35" i="1"/>
  <c r="CT35" i="1"/>
  <c r="CU35" i="1"/>
  <c r="GL35" i="1"/>
  <c r="GO35" i="1"/>
  <c r="GP35" i="1"/>
  <c r="GV35" i="1"/>
  <c r="HC35" i="1"/>
  <c r="C36" i="1"/>
  <c r="I36" i="1"/>
  <c r="CX7" i="3" s="1"/>
  <c r="K36" i="1"/>
  <c r="P36" i="1"/>
  <c r="AC36" i="1"/>
  <c r="AD36" i="1"/>
  <c r="AB36" i="1" s="1"/>
  <c r="AE36" i="1"/>
  <c r="AF36" i="1"/>
  <c r="CT36" i="1" s="1"/>
  <c r="AG36" i="1"/>
  <c r="AH36" i="1"/>
  <c r="AI36" i="1"/>
  <c r="AJ36" i="1"/>
  <c r="CX36" i="1" s="1"/>
  <c r="W36" i="1" s="1"/>
  <c r="CQ36" i="1"/>
  <c r="CU36" i="1"/>
  <c r="T36" i="1" s="1"/>
  <c r="CV36" i="1"/>
  <c r="U36" i="1" s="1"/>
  <c r="CW36" i="1"/>
  <c r="V36" i="1" s="1"/>
  <c r="GL36" i="1"/>
  <c r="GO36" i="1"/>
  <c r="GP36" i="1"/>
  <c r="GV36" i="1"/>
  <c r="HC36" i="1"/>
  <c r="GX36" i="1" s="1"/>
  <c r="C37" i="1"/>
  <c r="I37" i="1"/>
  <c r="K37" i="1"/>
  <c r="P37" i="1"/>
  <c r="R37" i="1"/>
  <c r="V37" i="1"/>
  <c r="AC37" i="1"/>
  <c r="AD37" i="1"/>
  <c r="AB37" i="1" s="1"/>
  <c r="AE37" i="1"/>
  <c r="CS37" i="1" s="1"/>
  <c r="AF37" i="1"/>
  <c r="CT37" i="1" s="1"/>
  <c r="AG37" i="1"/>
  <c r="AH37" i="1"/>
  <c r="AI37" i="1"/>
  <c r="AJ37" i="1"/>
  <c r="CX37" i="1" s="1"/>
  <c r="W37" i="1" s="1"/>
  <c r="CQ37" i="1"/>
  <c r="CU37" i="1"/>
  <c r="T37" i="1" s="1"/>
  <c r="CV37" i="1"/>
  <c r="U37" i="1" s="1"/>
  <c r="CW37" i="1"/>
  <c r="GL37" i="1"/>
  <c r="FR41" i="1" s="1"/>
  <c r="GO37" i="1"/>
  <c r="GP37" i="1"/>
  <c r="GV37" i="1"/>
  <c r="GX37" i="1"/>
  <c r="HC37" i="1"/>
  <c r="I38" i="1"/>
  <c r="P38" i="1" s="1"/>
  <c r="R38" i="1"/>
  <c r="AC38" i="1"/>
  <c r="AD38" i="1"/>
  <c r="AE38" i="1"/>
  <c r="AF38" i="1"/>
  <c r="AG38" i="1"/>
  <c r="CU38" i="1" s="1"/>
  <c r="T38" i="1" s="1"/>
  <c r="AH38" i="1"/>
  <c r="CV38" i="1" s="1"/>
  <c r="U38" i="1" s="1"/>
  <c r="AI38" i="1"/>
  <c r="AJ38" i="1"/>
  <c r="CQ38" i="1"/>
  <c r="CR38" i="1"/>
  <c r="CS38" i="1"/>
  <c r="CW38" i="1"/>
  <c r="V38" i="1" s="1"/>
  <c r="CX38" i="1"/>
  <c r="W38" i="1" s="1"/>
  <c r="GL38" i="1"/>
  <c r="GO38" i="1"/>
  <c r="CC41" i="1" s="1"/>
  <c r="CC26" i="1" s="1"/>
  <c r="GP38" i="1"/>
  <c r="GV38" i="1"/>
  <c r="HC38" i="1"/>
  <c r="I39" i="1"/>
  <c r="AC39" i="1"/>
  <c r="AD39" i="1"/>
  <c r="AE39" i="1"/>
  <c r="AF39" i="1"/>
  <c r="S39" i="1" s="1"/>
  <c r="AG39" i="1"/>
  <c r="AH39" i="1"/>
  <c r="CV39" i="1" s="1"/>
  <c r="U39" i="1" s="1"/>
  <c r="AI39" i="1"/>
  <c r="CW39" i="1" s="1"/>
  <c r="V39" i="1" s="1"/>
  <c r="AJ39" i="1"/>
  <c r="CX39" i="1" s="1"/>
  <c r="W39" i="1" s="1"/>
  <c r="CR39" i="1"/>
  <c r="CS39" i="1"/>
  <c r="CT39" i="1"/>
  <c r="CU39" i="1"/>
  <c r="T39" i="1" s="1"/>
  <c r="GL39" i="1"/>
  <c r="GO39" i="1"/>
  <c r="GP39" i="1"/>
  <c r="GV39" i="1"/>
  <c r="HC39" i="1" s="1"/>
  <c r="GX39" i="1"/>
  <c r="B41" i="1"/>
  <c r="C41" i="1"/>
  <c r="C26" i="1" s="1"/>
  <c r="D41" i="1"/>
  <c r="D26" i="1" s="1"/>
  <c r="F41" i="1"/>
  <c r="F26" i="1" s="1"/>
  <c r="G41" i="1"/>
  <c r="G26" i="1" s="1"/>
  <c r="AO41" i="1"/>
  <c r="AO26" i="1" s="1"/>
  <c r="BX41" i="1"/>
  <c r="BY41" i="1"/>
  <c r="BZ41" i="1"/>
  <c r="CK41" i="1"/>
  <c r="CK26" i="1" s="1"/>
  <c r="CL41" i="1"/>
  <c r="CM41" i="1"/>
  <c r="EG41" i="1"/>
  <c r="EG26" i="1" s="1"/>
  <c r="EL41" i="1"/>
  <c r="EL26" i="1" s="1"/>
  <c r="FP41" i="1"/>
  <c r="FP26" i="1" s="1"/>
  <c r="FQ41" i="1"/>
  <c r="FU41" i="1"/>
  <c r="FU26" i="1" s="1"/>
  <c r="GC41" i="1"/>
  <c r="GC26" i="1" s="1"/>
  <c r="GD41" i="1"/>
  <c r="GE41" i="1"/>
  <c r="F45" i="1"/>
  <c r="D71" i="1"/>
  <c r="E73" i="1"/>
  <c r="F73" i="1"/>
  <c r="Z73" i="1"/>
  <c r="AA73" i="1"/>
  <c r="AM73" i="1"/>
  <c r="AN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CK73" i="1"/>
  <c r="CL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R73" i="1"/>
  <c r="DS73" i="1"/>
  <c r="EE73" i="1"/>
  <c r="EF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Q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C75" i="1"/>
  <c r="D75" i="1"/>
  <c r="I75" i="1"/>
  <c r="S75" i="1" s="1"/>
  <c r="K75" i="1"/>
  <c r="AC75" i="1"/>
  <c r="AE75" i="1"/>
  <c r="AF75" i="1"/>
  <c r="AG75" i="1"/>
  <c r="CU75" i="1" s="1"/>
  <c r="AH75" i="1"/>
  <c r="CV75" i="1" s="1"/>
  <c r="U75" i="1" s="1"/>
  <c r="AI75" i="1"/>
  <c r="CW75" i="1" s="1"/>
  <c r="V75" i="1" s="1"/>
  <c r="AJ75" i="1"/>
  <c r="CR75" i="1"/>
  <c r="CS75" i="1"/>
  <c r="CT75" i="1"/>
  <c r="CX75" i="1"/>
  <c r="GL75" i="1"/>
  <c r="GO75" i="1"/>
  <c r="GP75" i="1"/>
  <c r="GV75" i="1"/>
  <c r="HC75" i="1" s="1"/>
  <c r="GX75" i="1" s="1"/>
  <c r="C76" i="1"/>
  <c r="D76" i="1"/>
  <c r="I76" i="1"/>
  <c r="R76" i="1" s="1"/>
  <c r="K76" i="1"/>
  <c r="T76" i="1"/>
  <c r="AC76" i="1"/>
  <c r="AD76" i="1"/>
  <c r="AE76" i="1"/>
  <c r="AF76" i="1"/>
  <c r="CT76" i="1" s="1"/>
  <c r="AG76" i="1"/>
  <c r="CU76" i="1" s="1"/>
  <c r="AH76" i="1"/>
  <c r="CV76" i="1" s="1"/>
  <c r="U76" i="1" s="1"/>
  <c r="AI76" i="1"/>
  <c r="AJ76" i="1"/>
  <c r="CQ76" i="1"/>
  <c r="CR76" i="1"/>
  <c r="CS76" i="1"/>
  <c r="CW76" i="1"/>
  <c r="V76" i="1" s="1"/>
  <c r="CX76" i="1"/>
  <c r="GL76" i="1"/>
  <c r="GO76" i="1"/>
  <c r="GP76" i="1"/>
  <c r="GV76" i="1"/>
  <c r="HC76" i="1"/>
  <c r="AC77" i="1"/>
  <c r="CQ77" i="1" s="1"/>
  <c r="AD77" i="1"/>
  <c r="AE77" i="1"/>
  <c r="AF77" i="1"/>
  <c r="AG77" i="1"/>
  <c r="AH77" i="1"/>
  <c r="CV77" i="1" s="1"/>
  <c r="AI77" i="1"/>
  <c r="CW77" i="1" s="1"/>
  <c r="AJ77" i="1"/>
  <c r="CX77" i="1" s="1"/>
  <c r="CR77" i="1"/>
  <c r="CS77" i="1"/>
  <c r="CT77" i="1"/>
  <c r="CU77" i="1"/>
  <c r="GL77" i="1"/>
  <c r="GO77" i="1"/>
  <c r="GP77" i="1"/>
  <c r="CD92" i="1" s="1"/>
  <c r="GV77" i="1"/>
  <c r="HC77" i="1" s="1"/>
  <c r="AC78" i="1"/>
  <c r="AD78" i="1"/>
  <c r="AE78" i="1"/>
  <c r="AF78" i="1"/>
  <c r="AG78" i="1"/>
  <c r="AH78" i="1"/>
  <c r="AI78" i="1"/>
  <c r="AJ78" i="1"/>
  <c r="CX78" i="1" s="1"/>
  <c r="CQ78" i="1"/>
  <c r="CU78" i="1"/>
  <c r="CV78" i="1"/>
  <c r="CW78" i="1"/>
  <c r="GL78" i="1"/>
  <c r="GO78" i="1"/>
  <c r="GP78" i="1"/>
  <c r="GV78" i="1"/>
  <c r="HC78" i="1"/>
  <c r="I79" i="1"/>
  <c r="T79" i="1" s="1"/>
  <c r="R79" i="1"/>
  <c r="S79" i="1"/>
  <c r="CZ79" i="1" s="1"/>
  <c r="Y79" i="1" s="1"/>
  <c r="AB79" i="1"/>
  <c r="AC79" i="1"/>
  <c r="AD79" i="1"/>
  <c r="AE79" i="1"/>
  <c r="AF79" i="1"/>
  <c r="CT79" i="1" s="1"/>
  <c r="AG79" i="1"/>
  <c r="CU79" i="1" s="1"/>
  <c r="AH79" i="1"/>
  <c r="CV79" i="1" s="1"/>
  <c r="U79" i="1" s="1"/>
  <c r="AI79" i="1"/>
  <c r="AJ79" i="1"/>
  <c r="CQ79" i="1"/>
  <c r="CR79" i="1"/>
  <c r="CS79" i="1"/>
  <c r="CW79" i="1"/>
  <c r="CX79" i="1"/>
  <c r="GL79" i="1"/>
  <c r="GO79" i="1"/>
  <c r="GP79" i="1"/>
  <c r="GV79" i="1"/>
  <c r="HC79" i="1"/>
  <c r="I80" i="1"/>
  <c r="T80" i="1"/>
  <c r="U80" i="1"/>
  <c r="V80" i="1"/>
  <c r="AC80" i="1"/>
  <c r="CQ80" i="1" s="1"/>
  <c r="AD80" i="1"/>
  <c r="AE80" i="1"/>
  <c r="AF80" i="1"/>
  <c r="S80" i="1" s="1"/>
  <c r="AG80" i="1"/>
  <c r="AH80" i="1"/>
  <c r="CV80" i="1" s="1"/>
  <c r="AI80" i="1"/>
  <c r="CW80" i="1" s="1"/>
  <c r="AJ80" i="1"/>
  <c r="CX80" i="1" s="1"/>
  <c r="CR80" i="1"/>
  <c r="CS80" i="1"/>
  <c r="CT80" i="1"/>
  <c r="CU80" i="1"/>
  <c r="GL80" i="1"/>
  <c r="GO80" i="1"/>
  <c r="GP80" i="1"/>
  <c r="FV92" i="1" s="1"/>
  <c r="GV80" i="1"/>
  <c r="HC80" i="1" s="1"/>
  <c r="GX80" i="1"/>
  <c r="AC81" i="1"/>
  <c r="AE81" i="1"/>
  <c r="AF81" i="1"/>
  <c r="AG81" i="1"/>
  <c r="AH81" i="1"/>
  <c r="AI81" i="1"/>
  <c r="AJ81" i="1"/>
  <c r="CX81" i="1" s="1"/>
  <c r="CQ81" i="1"/>
  <c r="CU81" i="1"/>
  <c r="CV81" i="1"/>
  <c r="CW81" i="1"/>
  <c r="GL81" i="1"/>
  <c r="GO81" i="1"/>
  <c r="GP81" i="1"/>
  <c r="GV81" i="1"/>
  <c r="HC81" i="1"/>
  <c r="I82" i="1"/>
  <c r="R82" i="1" s="1"/>
  <c r="AC82" i="1"/>
  <c r="AD82" i="1"/>
  <c r="AE82" i="1"/>
  <c r="AF82" i="1"/>
  <c r="CT82" i="1" s="1"/>
  <c r="AG82" i="1"/>
  <c r="CU82" i="1" s="1"/>
  <c r="T82" i="1" s="1"/>
  <c r="AH82" i="1"/>
  <c r="CV82" i="1" s="1"/>
  <c r="AI82" i="1"/>
  <c r="AJ82" i="1"/>
  <c r="CX82" i="1" s="1"/>
  <c r="W82" i="1" s="1"/>
  <c r="CQ82" i="1"/>
  <c r="CR82" i="1"/>
  <c r="CS82" i="1"/>
  <c r="CW82" i="1"/>
  <c r="GL82" i="1"/>
  <c r="GO82" i="1"/>
  <c r="GP82" i="1"/>
  <c r="GV82" i="1"/>
  <c r="GX82" i="1"/>
  <c r="HC82" i="1"/>
  <c r="I83" i="1"/>
  <c r="Q83" i="1" s="1"/>
  <c r="AC83" i="1"/>
  <c r="AD83" i="1"/>
  <c r="AB83" i="1" s="1"/>
  <c r="AE83" i="1"/>
  <c r="AF83" i="1"/>
  <c r="S83" i="1" s="1"/>
  <c r="AG83" i="1"/>
  <c r="AH83" i="1"/>
  <c r="CV83" i="1" s="1"/>
  <c r="AI83" i="1"/>
  <c r="AJ83" i="1"/>
  <c r="CX83" i="1" s="1"/>
  <c r="CQ83" i="1"/>
  <c r="CR83" i="1"/>
  <c r="CS83" i="1"/>
  <c r="CU83" i="1"/>
  <c r="CW83" i="1"/>
  <c r="V83" i="1" s="1"/>
  <c r="GL83" i="1"/>
  <c r="GO83" i="1"/>
  <c r="GP83" i="1"/>
  <c r="GV83" i="1"/>
  <c r="HC83" i="1" s="1"/>
  <c r="I84" i="1"/>
  <c r="Q84" i="1" s="1"/>
  <c r="P84" i="1"/>
  <c r="T84" i="1"/>
  <c r="V84" i="1"/>
  <c r="AC84" i="1"/>
  <c r="AE84" i="1"/>
  <c r="CR84" i="1" s="1"/>
  <c r="AF84" i="1"/>
  <c r="AG84" i="1"/>
  <c r="AH84" i="1"/>
  <c r="AI84" i="1"/>
  <c r="AJ84" i="1"/>
  <c r="CX84" i="1" s="1"/>
  <c r="W84" i="1" s="1"/>
  <c r="CQ84" i="1"/>
  <c r="CU84" i="1"/>
  <c r="CV84" i="1"/>
  <c r="U84" i="1" s="1"/>
  <c r="CW84" i="1"/>
  <c r="GL84" i="1"/>
  <c r="GO84" i="1"/>
  <c r="GP84" i="1"/>
  <c r="GV84" i="1"/>
  <c r="HC84" i="1"/>
  <c r="GX84" i="1" s="1"/>
  <c r="AB85" i="1"/>
  <c r="AC85" i="1"/>
  <c r="AD85" i="1"/>
  <c r="AE85" i="1"/>
  <c r="AF85" i="1"/>
  <c r="CT85" i="1" s="1"/>
  <c r="AG85" i="1"/>
  <c r="AH85" i="1"/>
  <c r="CV85" i="1" s="1"/>
  <c r="AI85" i="1"/>
  <c r="AJ85" i="1"/>
  <c r="CQ85" i="1"/>
  <c r="CR85" i="1"/>
  <c r="CS85" i="1"/>
  <c r="CU85" i="1"/>
  <c r="CW85" i="1"/>
  <c r="CX85" i="1"/>
  <c r="GL85" i="1"/>
  <c r="GO85" i="1"/>
  <c r="CC92" i="1" s="1"/>
  <c r="GP85" i="1"/>
  <c r="GV85" i="1"/>
  <c r="HC85" i="1"/>
  <c r="I86" i="1"/>
  <c r="Q86" i="1" s="1"/>
  <c r="P86" i="1"/>
  <c r="CP86" i="1" s="1"/>
  <c r="O86" i="1" s="1"/>
  <c r="AC86" i="1"/>
  <c r="CQ86" i="1" s="1"/>
  <c r="AD86" i="1"/>
  <c r="AE86" i="1"/>
  <c r="AF86" i="1"/>
  <c r="S86" i="1" s="1"/>
  <c r="AG86" i="1"/>
  <c r="AH86" i="1"/>
  <c r="CV86" i="1" s="1"/>
  <c r="U86" i="1" s="1"/>
  <c r="AI86" i="1"/>
  <c r="AJ86" i="1"/>
  <c r="CX86" i="1" s="1"/>
  <c r="CR86" i="1"/>
  <c r="CS86" i="1"/>
  <c r="CU86" i="1"/>
  <c r="CW86" i="1"/>
  <c r="GL86" i="1"/>
  <c r="GO86" i="1"/>
  <c r="GP86" i="1"/>
  <c r="GV86" i="1"/>
  <c r="HC86" i="1" s="1"/>
  <c r="C87" i="1"/>
  <c r="I87" i="1"/>
  <c r="Q87" i="1" s="1"/>
  <c r="K87" i="1"/>
  <c r="R87" i="1"/>
  <c r="CZ87" i="1" s="1"/>
  <c r="Y87" i="1" s="1"/>
  <c r="T87" i="1"/>
  <c r="U87" i="1"/>
  <c r="AC87" i="1"/>
  <c r="P87" i="1" s="1"/>
  <c r="CP87" i="1" s="1"/>
  <c r="O87" i="1" s="1"/>
  <c r="AD87" i="1"/>
  <c r="AE87" i="1"/>
  <c r="AF87" i="1"/>
  <c r="S87" i="1" s="1"/>
  <c r="AG87" i="1"/>
  <c r="AH87" i="1"/>
  <c r="CV87" i="1" s="1"/>
  <c r="AI87" i="1"/>
  <c r="CW87" i="1" s="1"/>
  <c r="V87" i="1" s="1"/>
  <c r="AJ87" i="1"/>
  <c r="CX87" i="1" s="1"/>
  <c r="W87" i="1" s="1"/>
  <c r="CQ87" i="1"/>
  <c r="CR87" i="1"/>
  <c r="CS87" i="1"/>
  <c r="CU87" i="1"/>
  <c r="CY87" i="1"/>
  <c r="X87" i="1" s="1"/>
  <c r="GL87" i="1"/>
  <c r="GO87" i="1"/>
  <c r="GP87" i="1"/>
  <c r="GV87" i="1"/>
  <c r="HC87" i="1" s="1"/>
  <c r="GX87" i="1" s="1"/>
  <c r="C88" i="1"/>
  <c r="I88" i="1"/>
  <c r="Q88" i="1" s="1"/>
  <c r="K88" i="1"/>
  <c r="P88" i="1"/>
  <c r="CP88" i="1" s="1"/>
  <c r="O88" i="1" s="1"/>
  <c r="GM88" i="1" s="1"/>
  <c r="GN88" i="1" s="1"/>
  <c r="R88" i="1"/>
  <c r="T88" i="1"/>
  <c r="V88" i="1"/>
  <c r="AB88" i="1"/>
  <c r="AC88" i="1"/>
  <c r="CQ88" i="1" s="1"/>
  <c r="AD88" i="1"/>
  <c r="AE88" i="1"/>
  <c r="AF88" i="1"/>
  <c r="S88" i="1" s="1"/>
  <c r="CY88" i="1" s="1"/>
  <c r="X88" i="1" s="1"/>
  <c r="AG88" i="1"/>
  <c r="AH88" i="1"/>
  <c r="CV88" i="1" s="1"/>
  <c r="U88" i="1" s="1"/>
  <c r="AI88" i="1"/>
  <c r="AJ88" i="1"/>
  <c r="CX88" i="1" s="1"/>
  <c r="W88" i="1" s="1"/>
  <c r="CR88" i="1"/>
  <c r="CS88" i="1"/>
  <c r="CT88" i="1"/>
  <c r="CU88" i="1"/>
  <c r="CW88" i="1"/>
  <c r="CZ88" i="1"/>
  <c r="Y88" i="1" s="1"/>
  <c r="GL88" i="1"/>
  <c r="GO88" i="1"/>
  <c r="GP88" i="1"/>
  <c r="GV88" i="1"/>
  <c r="HC88" i="1" s="1"/>
  <c r="GX88" i="1"/>
  <c r="I89" i="1"/>
  <c r="Q89" i="1" s="1"/>
  <c r="P89" i="1"/>
  <c r="AC89" i="1"/>
  <c r="AE89" i="1"/>
  <c r="CR89" i="1" s="1"/>
  <c r="AF89" i="1"/>
  <c r="AG89" i="1"/>
  <c r="AH89" i="1"/>
  <c r="AI89" i="1"/>
  <c r="AJ89" i="1"/>
  <c r="CX89" i="1" s="1"/>
  <c r="CQ89" i="1"/>
  <c r="CS89" i="1"/>
  <c r="CU89" i="1"/>
  <c r="T89" i="1" s="1"/>
  <c r="CV89" i="1"/>
  <c r="CW89" i="1"/>
  <c r="GL89" i="1"/>
  <c r="GO89" i="1"/>
  <c r="GP89" i="1"/>
  <c r="GV89" i="1"/>
  <c r="HC89" i="1"/>
  <c r="GX89" i="1" s="1"/>
  <c r="I90" i="1"/>
  <c r="Q90" i="1" s="1"/>
  <c r="P90" i="1"/>
  <c r="S90" i="1"/>
  <c r="V90" i="1"/>
  <c r="AC90" i="1"/>
  <c r="AD90" i="1"/>
  <c r="AB90" i="1" s="1"/>
  <c r="AE90" i="1"/>
  <c r="AF90" i="1"/>
  <c r="CT90" i="1" s="1"/>
  <c r="AG90" i="1"/>
  <c r="CU90" i="1" s="1"/>
  <c r="T90" i="1" s="1"/>
  <c r="AH90" i="1"/>
  <c r="CV90" i="1" s="1"/>
  <c r="AI90" i="1"/>
  <c r="AJ90" i="1"/>
  <c r="CQ90" i="1"/>
  <c r="CR90" i="1"/>
  <c r="CS90" i="1"/>
  <c r="CW90" i="1"/>
  <c r="CX90" i="1"/>
  <c r="W90" i="1" s="1"/>
  <c r="GL90" i="1"/>
  <c r="GO90" i="1"/>
  <c r="GP90" i="1"/>
  <c r="GV90" i="1"/>
  <c r="GX90" i="1"/>
  <c r="HC90" i="1"/>
  <c r="B92" i="1"/>
  <c r="B73" i="1" s="1"/>
  <c r="C92" i="1"/>
  <c r="C73" i="1" s="1"/>
  <c r="D92" i="1"/>
  <c r="D73" i="1" s="1"/>
  <c r="F92" i="1"/>
  <c r="G92" i="1"/>
  <c r="G73" i="1" s="1"/>
  <c r="AP92" i="1"/>
  <c r="AP73" i="1" s="1"/>
  <c r="BB92" i="1"/>
  <c r="BB73" i="1" s="1"/>
  <c r="BC92" i="1"/>
  <c r="F108" i="1" s="1"/>
  <c r="BX92" i="1"/>
  <c r="BY92" i="1"/>
  <c r="BY73" i="1" s="1"/>
  <c r="CK92" i="1"/>
  <c r="CL92" i="1"/>
  <c r="CM92" i="1"/>
  <c r="BD92" i="1" s="1"/>
  <c r="EH92" i="1"/>
  <c r="EH73" i="1" s="1"/>
  <c r="ET92" i="1"/>
  <c r="ET73" i="1" s="1"/>
  <c r="EU92" i="1"/>
  <c r="EU73" i="1" s="1"/>
  <c r="EV92" i="1"/>
  <c r="EV73" i="1" s="1"/>
  <c r="FP92" i="1"/>
  <c r="FQ92" i="1"/>
  <c r="FU92" i="1"/>
  <c r="FU73" i="1" s="1"/>
  <c r="GC92" i="1"/>
  <c r="GD92" i="1"/>
  <c r="GE92" i="1"/>
  <c r="F101" i="1"/>
  <c r="P101" i="1"/>
  <c r="F105" i="1"/>
  <c r="P108" i="1"/>
  <c r="P117" i="1"/>
  <c r="D122" i="1"/>
  <c r="E124" i="1"/>
  <c r="F124" i="1"/>
  <c r="Z124" i="1"/>
  <c r="AA124" i="1"/>
  <c r="AM124" i="1"/>
  <c r="AN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CL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R124" i="1"/>
  <c r="DS124" i="1"/>
  <c r="EE124" i="1"/>
  <c r="EF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GD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C126" i="1"/>
  <c r="D126" i="1"/>
  <c r="I126" i="1"/>
  <c r="Q126" i="1" s="1"/>
  <c r="K126" i="1"/>
  <c r="AC126" i="1"/>
  <c r="CQ126" i="1" s="1"/>
  <c r="AE126" i="1"/>
  <c r="AD126" i="1" s="1"/>
  <c r="AF126" i="1"/>
  <c r="AG126" i="1"/>
  <c r="CU126" i="1" s="1"/>
  <c r="T126" i="1" s="1"/>
  <c r="AH126" i="1"/>
  <c r="CV126" i="1" s="1"/>
  <c r="U126" i="1" s="1"/>
  <c r="AI126" i="1"/>
  <c r="CW126" i="1" s="1"/>
  <c r="V126" i="1" s="1"/>
  <c r="AJ126" i="1"/>
  <c r="CR126" i="1"/>
  <c r="CS126" i="1"/>
  <c r="CT126" i="1"/>
  <c r="CX126" i="1"/>
  <c r="W126" i="1" s="1"/>
  <c r="GL126" i="1"/>
  <c r="GO126" i="1"/>
  <c r="GP126" i="1"/>
  <c r="GV126" i="1"/>
  <c r="HC126" i="1" s="1"/>
  <c r="GX126" i="1" s="1"/>
  <c r="C127" i="1"/>
  <c r="D127" i="1"/>
  <c r="I127" i="1"/>
  <c r="CX25" i="3" s="1"/>
  <c r="K127" i="1"/>
  <c r="R127" i="1"/>
  <c r="AB127" i="1"/>
  <c r="AC127" i="1"/>
  <c r="AD127" i="1"/>
  <c r="AE127" i="1"/>
  <c r="AF127" i="1"/>
  <c r="S127" i="1" s="1"/>
  <c r="AG127" i="1"/>
  <c r="CU127" i="1" s="1"/>
  <c r="T127" i="1" s="1"/>
  <c r="AH127" i="1"/>
  <c r="CV127" i="1" s="1"/>
  <c r="U127" i="1" s="1"/>
  <c r="AI127" i="1"/>
  <c r="AJ127" i="1"/>
  <c r="CQ127" i="1"/>
  <c r="CR127" i="1"/>
  <c r="CS127" i="1"/>
  <c r="CW127" i="1"/>
  <c r="V127" i="1" s="1"/>
  <c r="CX127" i="1"/>
  <c r="W127" i="1" s="1"/>
  <c r="GL127" i="1"/>
  <c r="GO127" i="1"/>
  <c r="GP127" i="1"/>
  <c r="GV127" i="1"/>
  <c r="HC127" i="1" s="1"/>
  <c r="GX127" i="1" s="1"/>
  <c r="I128" i="1"/>
  <c r="Q128" i="1" s="1"/>
  <c r="P128" i="1"/>
  <c r="AC128" i="1"/>
  <c r="CQ128" i="1" s="1"/>
  <c r="AD128" i="1"/>
  <c r="AB128" i="1" s="1"/>
  <c r="AE128" i="1"/>
  <c r="CR128" i="1" s="1"/>
  <c r="AF128" i="1"/>
  <c r="S128" i="1" s="1"/>
  <c r="AG128" i="1"/>
  <c r="AH128" i="1"/>
  <c r="CV128" i="1" s="1"/>
  <c r="U128" i="1" s="1"/>
  <c r="AI128" i="1"/>
  <c r="CW128" i="1" s="1"/>
  <c r="V128" i="1" s="1"/>
  <c r="AJ128" i="1"/>
  <c r="CX128" i="1" s="1"/>
  <c r="W128" i="1" s="1"/>
  <c r="CS128" i="1"/>
  <c r="CT128" i="1"/>
  <c r="CU128" i="1"/>
  <c r="T128" i="1" s="1"/>
  <c r="GL128" i="1"/>
  <c r="GO128" i="1"/>
  <c r="GP128" i="1"/>
  <c r="GV128" i="1"/>
  <c r="HC128" i="1" s="1"/>
  <c r="GX128" i="1" s="1"/>
  <c r="AC129" i="1"/>
  <c r="AE129" i="1"/>
  <c r="CR129" i="1" s="1"/>
  <c r="AF129" i="1"/>
  <c r="CT129" i="1" s="1"/>
  <c r="AG129" i="1"/>
  <c r="AH129" i="1"/>
  <c r="AI129" i="1"/>
  <c r="AJ129" i="1"/>
  <c r="CX129" i="1" s="1"/>
  <c r="CQ129" i="1"/>
  <c r="CU129" i="1"/>
  <c r="CV129" i="1"/>
  <c r="CW129" i="1"/>
  <c r="GL129" i="1"/>
  <c r="GO129" i="1"/>
  <c r="GP129" i="1"/>
  <c r="GV129" i="1"/>
  <c r="HC129" i="1"/>
  <c r="I130" i="1"/>
  <c r="P130" i="1" s="1"/>
  <c r="AB130" i="1"/>
  <c r="AC130" i="1"/>
  <c r="AD130" i="1"/>
  <c r="AE130" i="1"/>
  <c r="AF130" i="1"/>
  <c r="S130" i="1" s="1"/>
  <c r="AG130" i="1"/>
  <c r="CU130" i="1" s="1"/>
  <c r="T130" i="1" s="1"/>
  <c r="AH130" i="1"/>
  <c r="CV130" i="1" s="1"/>
  <c r="U130" i="1" s="1"/>
  <c r="AI130" i="1"/>
  <c r="AJ130" i="1"/>
  <c r="CQ130" i="1"/>
  <c r="CR130" i="1"/>
  <c r="CS130" i="1"/>
  <c r="CW130" i="1"/>
  <c r="V130" i="1" s="1"/>
  <c r="CX130" i="1"/>
  <c r="W130" i="1" s="1"/>
  <c r="GL130" i="1"/>
  <c r="GO130" i="1"/>
  <c r="GP130" i="1"/>
  <c r="GV130" i="1"/>
  <c r="HC130" i="1" s="1"/>
  <c r="GX130" i="1" s="1"/>
  <c r="I131" i="1"/>
  <c r="Q131" i="1" s="1"/>
  <c r="P131" i="1"/>
  <c r="AC131" i="1"/>
  <c r="CQ131" i="1" s="1"/>
  <c r="AD131" i="1"/>
  <c r="AB131" i="1" s="1"/>
  <c r="AE131" i="1"/>
  <c r="CR131" i="1" s="1"/>
  <c r="AF131" i="1"/>
  <c r="S131" i="1" s="1"/>
  <c r="AG131" i="1"/>
  <c r="AH131" i="1"/>
  <c r="CV131" i="1" s="1"/>
  <c r="U131" i="1" s="1"/>
  <c r="AI131" i="1"/>
  <c r="CW131" i="1" s="1"/>
  <c r="V131" i="1" s="1"/>
  <c r="AJ131" i="1"/>
  <c r="CX131" i="1" s="1"/>
  <c r="W131" i="1" s="1"/>
  <c r="CS131" i="1"/>
  <c r="CT131" i="1"/>
  <c r="CU131" i="1"/>
  <c r="T131" i="1" s="1"/>
  <c r="GL131" i="1"/>
  <c r="GO131" i="1"/>
  <c r="GP131" i="1"/>
  <c r="GV131" i="1"/>
  <c r="HC131" i="1" s="1"/>
  <c r="GX131" i="1" s="1"/>
  <c r="AC132" i="1"/>
  <c r="AE132" i="1"/>
  <c r="CR132" i="1" s="1"/>
  <c r="AF132" i="1"/>
  <c r="CT132" i="1" s="1"/>
  <c r="AG132" i="1"/>
  <c r="AH132" i="1"/>
  <c r="AI132" i="1"/>
  <c r="AJ132" i="1"/>
  <c r="CX132" i="1" s="1"/>
  <c r="CQ132" i="1"/>
  <c r="CU132" i="1"/>
  <c r="CV132" i="1"/>
  <c r="CW132" i="1"/>
  <c r="GL132" i="1"/>
  <c r="GO132" i="1"/>
  <c r="GP132" i="1"/>
  <c r="GV132" i="1"/>
  <c r="HC132" i="1"/>
  <c r="I133" i="1"/>
  <c r="P133" i="1" s="1"/>
  <c r="AB133" i="1"/>
  <c r="AC133" i="1"/>
  <c r="AD133" i="1"/>
  <c r="AE133" i="1"/>
  <c r="AF133" i="1"/>
  <c r="S133" i="1" s="1"/>
  <c r="AG133" i="1"/>
  <c r="CU133" i="1" s="1"/>
  <c r="T133" i="1" s="1"/>
  <c r="AH133" i="1"/>
  <c r="CV133" i="1" s="1"/>
  <c r="U133" i="1" s="1"/>
  <c r="AI133" i="1"/>
  <c r="AJ133" i="1"/>
  <c r="CQ133" i="1"/>
  <c r="CR133" i="1"/>
  <c r="CS133" i="1"/>
  <c r="CW133" i="1"/>
  <c r="V133" i="1" s="1"/>
  <c r="CX133" i="1"/>
  <c r="W133" i="1" s="1"/>
  <c r="GL133" i="1"/>
  <c r="GO133" i="1"/>
  <c r="GP133" i="1"/>
  <c r="GV133" i="1"/>
  <c r="HC133" i="1" s="1"/>
  <c r="GX133" i="1" s="1"/>
  <c r="C134" i="1"/>
  <c r="I134" i="1"/>
  <c r="CX27" i="3" s="1"/>
  <c r="K134" i="1"/>
  <c r="S134" i="1"/>
  <c r="AB134" i="1"/>
  <c r="AC134" i="1"/>
  <c r="AD134" i="1"/>
  <c r="AE134" i="1"/>
  <c r="AF134" i="1"/>
  <c r="CT134" i="1" s="1"/>
  <c r="AG134" i="1"/>
  <c r="CU134" i="1" s="1"/>
  <c r="T134" i="1" s="1"/>
  <c r="AH134" i="1"/>
  <c r="CV134" i="1" s="1"/>
  <c r="U134" i="1" s="1"/>
  <c r="AI134" i="1"/>
  <c r="AJ134" i="1"/>
  <c r="CQ134" i="1"/>
  <c r="CR134" i="1"/>
  <c r="CS134" i="1"/>
  <c r="CW134" i="1"/>
  <c r="V134" i="1" s="1"/>
  <c r="CX134" i="1"/>
  <c r="W134" i="1" s="1"/>
  <c r="GL134" i="1"/>
  <c r="GO134" i="1"/>
  <c r="GP134" i="1"/>
  <c r="GV134" i="1"/>
  <c r="HC134" i="1" s="1"/>
  <c r="GX134" i="1" s="1"/>
  <c r="C135" i="1"/>
  <c r="I135" i="1"/>
  <c r="P135" i="1" s="1"/>
  <c r="K135" i="1"/>
  <c r="R135" i="1"/>
  <c r="AB135" i="1"/>
  <c r="AC135" i="1"/>
  <c r="AD135" i="1"/>
  <c r="AE135" i="1"/>
  <c r="AF135" i="1"/>
  <c r="AG135" i="1"/>
  <c r="CU135" i="1" s="1"/>
  <c r="T135" i="1" s="1"/>
  <c r="AH135" i="1"/>
  <c r="CV135" i="1" s="1"/>
  <c r="U135" i="1" s="1"/>
  <c r="AI135" i="1"/>
  <c r="AJ135" i="1"/>
  <c r="CQ135" i="1"/>
  <c r="CR135" i="1"/>
  <c r="CS135" i="1"/>
  <c r="CW135" i="1"/>
  <c r="V135" i="1" s="1"/>
  <c r="CX135" i="1"/>
  <c r="W135" i="1" s="1"/>
  <c r="GL135" i="1"/>
  <c r="GO135" i="1"/>
  <c r="GP135" i="1"/>
  <c r="GV135" i="1"/>
  <c r="HC135" i="1" s="1"/>
  <c r="GX135" i="1" s="1"/>
  <c r="I136" i="1"/>
  <c r="P136" i="1"/>
  <c r="AC136" i="1"/>
  <c r="CQ136" i="1" s="1"/>
  <c r="AD136" i="1"/>
  <c r="AB136" i="1" s="1"/>
  <c r="AE136" i="1"/>
  <c r="CR136" i="1" s="1"/>
  <c r="AF136" i="1"/>
  <c r="S136" i="1" s="1"/>
  <c r="AG136" i="1"/>
  <c r="AH136" i="1"/>
  <c r="CV136" i="1" s="1"/>
  <c r="U136" i="1" s="1"/>
  <c r="AI136" i="1"/>
  <c r="CW136" i="1" s="1"/>
  <c r="V136" i="1" s="1"/>
  <c r="AJ136" i="1"/>
  <c r="CX136" i="1" s="1"/>
  <c r="W136" i="1" s="1"/>
  <c r="CS136" i="1"/>
  <c r="CT136" i="1"/>
  <c r="CU136" i="1"/>
  <c r="T136" i="1" s="1"/>
  <c r="GL136" i="1"/>
  <c r="GO136" i="1"/>
  <c r="GP136" i="1"/>
  <c r="GV136" i="1"/>
  <c r="HC136" i="1" s="1"/>
  <c r="GX136" i="1"/>
  <c r="AC137" i="1"/>
  <c r="AE137" i="1"/>
  <c r="CR137" i="1" s="1"/>
  <c r="AF137" i="1"/>
  <c r="AG137" i="1"/>
  <c r="AH137" i="1"/>
  <c r="AI137" i="1"/>
  <c r="AJ137" i="1"/>
  <c r="CX137" i="1" s="1"/>
  <c r="CQ137" i="1"/>
  <c r="CU137" i="1"/>
  <c r="CV137" i="1"/>
  <c r="CW137" i="1"/>
  <c r="GL137" i="1"/>
  <c r="GO137" i="1"/>
  <c r="GP137" i="1"/>
  <c r="GV137" i="1"/>
  <c r="HC137" i="1"/>
  <c r="B139" i="1"/>
  <c r="B124" i="1" s="1"/>
  <c r="C139" i="1"/>
  <c r="C124" i="1" s="1"/>
  <c r="D139" i="1"/>
  <c r="D124" i="1" s="1"/>
  <c r="F139" i="1"/>
  <c r="G139" i="1"/>
  <c r="G124" i="1" s="1"/>
  <c r="AP139" i="1"/>
  <c r="BB139" i="1"/>
  <c r="BC139" i="1"/>
  <c r="BD139" i="1"/>
  <c r="BX139" i="1"/>
  <c r="BX124" i="1" s="1"/>
  <c r="BY139" i="1"/>
  <c r="BY124" i="1" s="1"/>
  <c r="CC139" i="1"/>
  <c r="CK139" i="1"/>
  <c r="CK124" i="1" s="1"/>
  <c r="CL139" i="1"/>
  <c r="CM139" i="1"/>
  <c r="CM124" i="1" s="1"/>
  <c r="EH139" i="1"/>
  <c r="EH124" i="1" s="1"/>
  <c r="ET139" i="1"/>
  <c r="ET124" i="1" s="1"/>
  <c r="EU139" i="1"/>
  <c r="FP139" i="1"/>
  <c r="FP124" i="1" s="1"/>
  <c r="FQ139" i="1"/>
  <c r="FQ124" i="1" s="1"/>
  <c r="FU139" i="1"/>
  <c r="GC139" i="1"/>
  <c r="GC124" i="1" s="1"/>
  <c r="GD139" i="1"/>
  <c r="GE139" i="1"/>
  <c r="GE124" i="1" s="1"/>
  <c r="P152" i="1"/>
  <c r="D169" i="1"/>
  <c r="E171" i="1"/>
  <c r="F171" i="1"/>
  <c r="Z171" i="1"/>
  <c r="AA171" i="1"/>
  <c r="AM171" i="1"/>
  <c r="AN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R171" i="1"/>
  <c r="DS171" i="1"/>
  <c r="EE171" i="1"/>
  <c r="EF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C173" i="1"/>
  <c r="D173" i="1"/>
  <c r="I173" i="1"/>
  <c r="CX29" i="3" s="1"/>
  <c r="K173" i="1"/>
  <c r="P173" i="1"/>
  <c r="V173" i="1"/>
  <c r="W173" i="1"/>
  <c r="AC173" i="1"/>
  <c r="AE173" i="1"/>
  <c r="Q173" i="1" s="1"/>
  <c r="AF173" i="1"/>
  <c r="AG173" i="1"/>
  <c r="AH173" i="1"/>
  <c r="AI173" i="1"/>
  <c r="CW173" i="1" s="1"/>
  <c r="AJ173" i="1"/>
  <c r="CX173" i="1" s="1"/>
  <c r="CT173" i="1"/>
  <c r="CU173" i="1"/>
  <c r="T173" i="1" s="1"/>
  <c r="CV173" i="1"/>
  <c r="U173" i="1" s="1"/>
  <c r="GL173" i="1"/>
  <c r="GO173" i="1"/>
  <c r="GP173" i="1"/>
  <c r="GV173" i="1"/>
  <c r="HC173" i="1" s="1"/>
  <c r="GX173" i="1" s="1"/>
  <c r="C174" i="1"/>
  <c r="D174" i="1"/>
  <c r="I174" i="1"/>
  <c r="K174" i="1"/>
  <c r="P174" i="1"/>
  <c r="R174" i="1"/>
  <c r="U174" i="1"/>
  <c r="V174" i="1"/>
  <c r="AC174" i="1"/>
  <c r="CQ174" i="1" s="1"/>
  <c r="AD174" i="1"/>
  <c r="AE174" i="1"/>
  <c r="CR174" i="1" s="1"/>
  <c r="AF174" i="1"/>
  <c r="S174" i="1" s="1"/>
  <c r="CY174" i="1" s="1"/>
  <c r="X174" i="1" s="1"/>
  <c r="AG174" i="1"/>
  <c r="AH174" i="1"/>
  <c r="CV174" i="1" s="1"/>
  <c r="AI174" i="1"/>
  <c r="CW174" i="1" s="1"/>
  <c r="AJ174" i="1"/>
  <c r="CX174" i="1" s="1"/>
  <c r="W174" i="1" s="1"/>
  <c r="CS174" i="1"/>
  <c r="CT174" i="1"/>
  <c r="CU174" i="1"/>
  <c r="T174" i="1" s="1"/>
  <c r="GL174" i="1"/>
  <c r="GO174" i="1"/>
  <c r="GP174" i="1"/>
  <c r="GV174" i="1"/>
  <c r="HC174" i="1" s="1"/>
  <c r="GX174" i="1" s="1"/>
  <c r="I175" i="1"/>
  <c r="P175" i="1"/>
  <c r="V175" i="1"/>
  <c r="AC175" i="1"/>
  <c r="AE175" i="1"/>
  <c r="AF175" i="1"/>
  <c r="AG175" i="1"/>
  <c r="AH175" i="1"/>
  <c r="AI175" i="1"/>
  <c r="AJ175" i="1"/>
  <c r="CX175" i="1" s="1"/>
  <c r="W175" i="1" s="1"/>
  <c r="CQ175" i="1"/>
  <c r="CU175" i="1"/>
  <c r="T175" i="1" s="1"/>
  <c r="CV175" i="1"/>
  <c r="U175" i="1" s="1"/>
  <c r="CW175" i="1"/>
  <c r="GL175" i="1"/>
  <c r="GO175" i="1"/>
  <c r="GP175" i="1"/>
  <c r="GV175" i="1"/>
  <c r="HC175" i="1"/>
  <c r="GX175" i="1" s="1"/>
  <c r="I176" i="1"/>
  <c r="R176" i="1" s="1"/>
  <c r="AB176" i="1"/>
  <c r="AC176" i="1"/>
  <c r="AD176" i="1"/>
  <c r="AE176" i="1"/>
  <c r="AF176" i="1"/>
  <c r="CT176" i="1" s="1"/>
  <c r="AG176" i="1"/>
  <c r="CU176" i="1" s="1"/>
  <c r="T176" i="1" s="1"/>
  <c r="AH176" i="1"/>
  <c r="CV176" i="1" s="1"/>
  <c r="U176" i="1" s="1"/>
  <c r="AI176" i="1"/>
  <c r="AJ176" i="1"/>
  <c r="CQ176" i="1"/>
  <c r="CR176" i="1"/>
  <c r="CS176" i="1"/>
  <c r="CW176" i="1"/>
  <c r="CX176" i="1"/>
  <c r="GL176" i="1"/>
  <c r="GO176" i="1"/>
  <c r="GP176" i="1"/>
  <c r="GV176" i="1"/>
  <c r="HC176" i="1" s="1"/>
  <c r="I177" i="1"/>
  <c r="P177" i="1"/>
  <c r="T177" i="1"/>
  <c r="U177" i="1"/>
  <c r="AC177" i="1"/>
  <c r="CQ177" i="1" s="1"/>
  <c r="AD177" i="1"/>
  <c r="AB177" i="1" s="1"/>
  <c r="AE177" i="1"/>
  <c r="CR177" i="1" s="1"/>
  <c r="AF177" i="1"/>
  <c r="S177" i="1" s="1"/>
  <c r="AG177" i="1"/>
  <c r="AH177" i="1"/>
  <c r="CV177" i="1" s="1"/>
  <c r="AI177" i="1"/>
  <c r="CW177" i="1" s="1"/>
  <c r="V177" i="1" s="1"/>
  <c r="AJ177" i="1"/>
  <c r="CX177" i="1" s="1"/>
  <c r="W177" i="1" s="1"/>
  <c r="CS177" i="1"/>
  <c r="CT177" i="1"/>
  <c r="CU177" i="1"/>
  <c r="GL177" i="1"/>
  <c r="GO177" i="1"/>
  <c r="GP177" i="1"/>
  <c r="GV177" i="1"/>
  <c r="HC177" i="1" s="1"/>
  <c r="GX177" i="1"/>
  <c r="I178" i="1"/>
  <c r="P178" i="1"/>
  <c r="Q178" i="1"/>
  <c r="R178" i="1"/>
  <c r="AC178" i="1"/>
  <c r="AD178" i="1"/>
  <c r="AB178" i="1" s="1"/>
  <c r="AE178" i="1"/>
  <c r="CR178" i="1" s="1"/>
  <c r="AF178" i="1"/>
  <c r="AG178" i="1"/>
  <c r="AH178" i="1"/>
  <c r="AI178" i="1"/>
  <c r="AJ178" i="1"/>
  <c r="CX178" i="1" s="1"/>
  <c r="W178" i="1" s="1"/>
  <c r="CQ178" i="1"/>
  <c r="CS178" i="1"/>
  <c r="CU178" i="1"/>
  <c r="CV178" i="1"/>
  <c r="U178" i="1" s="1"/>
  <c r="CW178" i="1"/>
  <c r="V178" i="1" s="1"/>
  <c r="GL178" i="1"/>
  <c r="GO178" i="1"/>
  <c r="GP178" i="1"/>
  <c r="GV178" i="1"/>
  <c r="HC178" i="1"/>
  <c r="GX178" i="1" s="1"/>
  <c r="I179" i="1"/>
  <c r="R179" i="1"/>
  <c r="S179" i="1"/>
  <c r="CZ179" i="1" s="1"/>
  <c r="Y179" i="1" s="1"/>
  <c r="T179" i="1"/>
  <c r="AB179" i="1"/>
  <c r="AC179" i="1"/>
  <c r="AD179" i="1"/>
  <c r="AE179" i="1"/>
  <c r="AF179" i="1"/>
  <c r="CT179" i="1" s="1"/>
  <c r="AG179" i="1"/>
  <c r="CU179" i="1" s="1"/>
  <c r="AH179" i="1"/>
  <c r="CV179" i="1" s="1"/>
  <c r="U179" i="1" s="1"/>
  <c r="AI179" i="1"/>
  <c r="AJ179" i="1"/>
  <c r="CX179" i="1" s="1"/>
  <c r="W179" i="1" s="1"/>
  <c r="CQ179" i="1"/>
  <c r="CR179" i="1"/>
  <c r="CS179" i="1"/>
  <c r="CW179" i="1"/>
  <c r="V179" i="1" s="1"/>
  <c r="CY179" i="1"/>
  <c r="X179" i="1" s="1"/>
  <c r="GL179" i="1"/>
  <c r="GO179" i="1"/>
  <c r="GP179" i="1"/>
  <c r="GV179" i="1"/>
  <c r="HC179" i="1" s="1"/>
  <c r="GX179" i="1" s="1"/>
  <c r="I180" i="1"/>
  <c r="Q180" i="1" s="1"/>
  <c r="AC180" i="1"/>
  <c r="CQ180" i="1" s="1"/>
  <c r="AD180" i="1"/>
  <c r="AE180" i="1"/>
  <c r="CR180" i="1" s="1"/>
  <c r="AF180" i="1"/>
  <c r="AG180" i="1"/>
  <c r="AH180" i="1"/>
  <c r="CV180" i="1" s="1"/>
  <c r="AI180" i="1"/>
  <c r="CW180" i="1" s="1"/>
  <c r="V180" i="1" s="1"/>
  <c r="AJ180" i="1"/>
  <c r="CX180" i="1" s="1"/>
  <c r="CS180" i="1"/>
  <c r="CT180" i="1"/>
  <c r="CU180" i="1"/>
  <c r="T180" i="1" s="1"/>
  <c r="GL180" i="1"/>
  <c r="GO180" i="1"/>
  <c r="GP180" i="1"/>
  <c r="GV180" i="1"/>
  <c r="HC180" i="1" s="1"/>
  <c r="I181" i="1"/>
  <c r="P181" i="1"/>
  <c r="Q181" i="1"/>
  <c r="R181" i="1"/>
  <c r="AC181" i="1"/>
  <c r="AD181" i="1"/>
  <c r="AB181" i="1" s="1"/>
  <c r="AE181" i="1"/>
  <c r="CR181" i="1" s="1"/>
  <c r="AF181" i="1"/>
  <c r="AG181" i="1"/>
  <c r="AH181" i="1"/>
  <c r="CV181" i="1" s="1"/>
  <c r="U181" i="1" s="1"/>
  <c r="AI181" i="1"/>
  <c r="AJ181" i="1"/>
  <c r="CX181" i="1" s="1"/>
  <c r="W181" i="1" s="1"/>
  <c r="CQ181" i="1"/>
  <c r="CS181" i="1"/>
  <c r="CU181" i="1"/>
  <c r="T181" i="1" s="1"/>
  <c r="CW181" i="1"/>
  <c r="V181" i="1" s="1"/>
  <c r="GL181" i="1"/>
  <c r="GO181" i="1"/>
  <c r="GP181" i="1"/>
  <c r="GV181" i="1"/>
  <c r="GX181" i="1"/>
  <c r="HC181" i="1"/>
  <c r="I182" i="1"/>
  <c r="Q182" i="1" s="1"/>
  <c r="P182" i="1"/>
  <c r="R182" i="1"/>
  <c r="AB182" i="1"/>
  <c r="AC182" i="1"/>
  <c r="AD182" i="1"/>
  <c r="AE182" i="1"/>
  <c r="AF182" i="1"/>
  <c r="CT182" i="1" s="1"/>
  <c r="AG182" i="1"/>
  <c r="AH182" i="1"/>
  <c r="CV182" i="1" s="1"/>
  <c r="U182" i="1" s="1"/>
  <c r="AI182" i="1"/>
  <c r="AJ182" i="1"/>
  <c r="CQ182" i="1"/>
  <c r="CR182" i="1"/>
  <c r="CS182" i="1"/>
  <c r="CU182" i="1"/>
  <c r="T182" i="1" s="1"/>
  <c r="CW182" i="1"/>
  <c r="CX182" i="1"/>
  <c r="W182" i="1" s="1"/>
  <c r="GL182" i="1"/>
  <c r="GO182" i="1"/>
  <c r="GP182" i="1"/>
  <c r="GV182" i="1"/>
  <c r="HC182" i="1" s="1"/>
  <c r="C183" i="1"/>
  <c r="I183" i="1"/>
  <c r="P183" i="1" s="1"/>
  <c r="K183" i="1"/>
  <c r="AC183" i="1"/>
  <c r="AD183" i="1"/>
  <c r="AB183" i="1" s="1"/>
  <c r="AE183" i="1"/>
  <c r="AF183" i="1"/>
  <c r="CT183" i="1" s="1"/>
  <c r="AG183" i="1"/>
  <c r="AH183" i="1"/>
  <c r="CV183" i="1" s="1"/>
  <c r="AI183" i="1"/>
  <c r="AJ183" i="1"/>
  <c r="CQ183" i="1"/>
  <c r="CR183" i="1"/>
  <c r="CS183" i="1"/>
  <c r="CU183" i="1"/>
  <c r="CW183" i="1"/>
  <c r="CX183" i="1"/>
  <c r="GL183" i="1"/>
  <c r="GO183" i="1"/>
  <c r="GP183" i="1"/>
  <c r="GV183" i="1"/>
  <c r="HC183" i="1" s="1"/>
  <c r="C184" i="1"/>
  <c r="I184" i="1"/>
  <c r="Q184" i="1" s="1"/>
  <c r="K184" i="1"/>
  <c r="P184" i="1"/>
  <c r="R184" i="1"/>
  <c r="S184" i="1"/>
  <c r="CZ184" i="1" s="1"/>
  <c r="Y184" i="1" s="1"/>
  <c r="T184" i="1"/>
  <c r="AC184" i="1"/>
  <c r="AD184" i="1"/>
  <c r="AB184" i="1" s="1"/>
  <c r="AE184" i="1"/>
  <c r="AF184" i="1"/>
  <c r="CT184" i="1" s="1"/>
  <c r="AG184" i="1"/>
  <c r="AH184" i="1"/>
  <c r="CV184" i="1" s="1"/>
  <c r="U184" i="1" s="1"/>
  <c r="AI184" i="1"/>
  <c r="AJ184" i="1"/>
  <c r="CQ184" i="1"/>
  <c r="CR184" i="1"/>
  <c r="CS184" i="1"/>
  <c r="CU184" i="1"/>
  <c r="CW184" i="1"/>
  <c r="V184" i="1" s="1"/>
  <c r="CX184" i="1"/>
  <c r="W184" i="1" s="1"/>
  <c r="GL184" i="1"/>
  <c r="GO184" i="1"/>
  <c r="GP184" i="1"/>
  <c r="GV184" i="1"/>
  <c r="HC184" i="1" s="1"/>
  <c r="GX184" i="1" s="1"/>
  <c r="AC185" i="1"/>
  <c r="AD185" i="1"/>
  <c r="AE185" i="1"/>
  <c r="CR185" i="1" s="1"/>
  <c r="AF185" i="1"/>
  <c r="CT185" i="1" s="1"/>
  <c r="AG185" i="1"/>
  <c r="AH185" i="1"/>
  <c r="CV185" i="1" s="1"/>
  <c r="AI185" i="1"/>
  <c r="AJ185" i="1"/>
  <c r="CX185" i="1" s="1"/>
  <c r="CS185" i="1"/>
  <c r="CU185" i="1"/>
  <c r="CW185" i="1"/>
  <c r="GL185" i="1"/>
  <c r="GO185" i="1"/>
  <c r="GP185" i="1"/>
  <c r="GV185" i="1"/>
  <c r="HC185" i="1" s="1"/>
  <c r="I186" i="1"/>
  <c r="P186" i="1"/>
  <c r="Q186" i="1"/>
  <c r="R186" i="1"/>
  <c r="T186" i="1"/>
  <c r="AC186" i="1"/>
  <c r="AD186" i="1"/>
  <c r="AB186" i="1" s="1"/>
  <c r="AE186" i="1"/>
  <c r="CR186" i="1" s="1"/>
  <c r="AF186" i="1"/>
  <c r="AG186" i="1"/>
  <c r="AH186" i="1"/>
  <c r="CV186" i="1" s="1"/>
  <c r="U186" i="1" s="1"/>
  <c r="AI186" i="1"/>
  <c r="AJ186" i="1"/>
  <c r="CX186" i="1" s="1"/>
  <c r="W186" i="1" s="1"/>
  <c r="CQ186" i="1"/>
  <c r="CS186" i="1"/>
  <c r="CU186" i="1"/>
  <c r="CW186" i="1"/>
  <c r="V186" i="1" s="1"/>
  <c r="GL186" i="1"/>
  <c r="GO186" i="1"/>
  <c r="GP186" i="1"/>
  <c r="GV186" i="1"/>
  <c r="GX186" i="1"/>
  <c r="HC186" i="1"/>
  <c r="B188" i="1"/>
  <c r="B171" i="1" s="1"/>
  <c r="C188" i="1"/>
  <c r="C171" i="1" s="1"/>
  <c r="D188" i="1"/>
  <c r="D171" i="1" s="1"/>
  <c r="F188" i="1"/>
  <c r="G188" i="1"/>
  <c r="G171" i="1" s="1"/>
  <c r="BC188" i="1"/>
  <c r="F204" i="1" s="1"/>
  <c r="BX188" i="1"/>
  <c r="AO188" i="1" s="1"/>
  <c r="BY188" i="1"/>
  <c r="BY171" i="1" s="1"/>
  <c r="CC188" i="1"/>
  <c r="AT188" i="1" s="1"/>
  <c r="CK188" i="1"/>
  <c r="CK171" i="1" s="1"/>
  <c r="CL188" i="1"/>
  <c r="CL171" i="1" s="1"/>
  <c r="CM188" i="1"/>
  <c r="BD188" i="1" s="1"/>
  <c r="EU188" i="1"/>
  <c r="EU171" i="1" s="1"/>
  <c r="FP188" i="1"/>
  <c r="FP171" i="1" s="1"/>
  <c r="FQ188" i="1"/>
  <c r="FQ171" i="1" s="1"/>
  <c r="FU188" i="1"/>
  <c r="FU171" i="1" s="1"/>
  <c r="GC188" i="1"/>
  <c r="GC171" i="1" s="1"/>
  <c r="GD188" i="1"/>
  <c r="GD171" i="1" s="1"/>
  <c r="GE188" i="1"/>
  <c r="GE171" i="1" s="1"/>
  <c r="D218" i="1"/>
  <c r="E220" i="1"/>
  <c r="Z220" i="1"/>
  <c r="AA220" i="1"/>
  <c r="AM220" i="1"/>
  <c r="AN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R220" i="1"/>
  <c r="DS220" i="1"/>
  <c r="EE220" i="1"/>
  <c r="EF220" i="1"/>
  <c r="EW220" i="1"/>
  <c r="EX220" i="1"/>
  <c r="EY220" i="1"/>
  <c r="EZ220" i="1"/>
  <c r="FA220" i="1"/>
  <c r="FB220" i="1"/>
  <c r="FC220" i="1"/>
  <c r="FD220" i="1"/>
  <c r="FE220" i="1"/>
  <c r="FF220" i="1"/>
  <c r="FG220" i="1"/>
  <c r="FH220" i="1"/>
  <c r="FI220" i="1"/>
  <c r="FJ220" i="1"/>
  <c r="FK220" i="1"/>
  <c r="FL220" i="1"/>
  <c r="FM220" i="1"/>
  <c r="FN220" i="1"/>
  <c r="FO220" i="1"/>
  <c r="GF220" i="1"/>
  <c r="GG220" i="1"/>
  <c r="GH220" i="1"/>
  <c r="GI220" i="1"/>
  <c r="GJ220" i="1"/>
  <c r="GK220" i="1"/>
  <c r="GL220" i="1"/>
  <c r="GM220" i="1"/>
  <c r="GN220" i="1"/>
  <c r="GO220" i="1"/>
  <c r="GP220" i="1"/>
  <c r="GQ220" i="1"/>
  <c r="GR220" i="1"/>
  <c r="GS220" i="1"/>
  <c r="GT220" i="1"/>
  <c r="GU220" i="1"/>
  <c r="GV220" i="1"/>
  <c r="GW220" i="1"/>
  <c r="GX220" i="1"/>
  <c r="C222" i="1"/>
  <c r="D222" i="1"/>
  <c r="Q222" i="1"/>
  <c r="R222" i="1"/>
  <c r="AC222" i="1"/>
  <c r="P222" i="1" s="1"/>
  <c r="AE222" i="1"/>
  <c r="AD222" i="1" s="1"/>
  <c r="AF222" i="1"/>
  <c r="CT222" i="1" s="1"/>
  <c r="AG222" i="1"/>
  <c r="CU222" i="1" s="1"/>
  <c r="T222" i="1" s="1"/>
  <c r="AH222" i="1"/>
  <c r="CV222" i="1" s="1"/>
  <c r="U222" i="1" s="1"/>
  <c r="AI222" i="1"/>
  <c r="AJ222" i="1"/>
  <c r="CQ222" i="1"/>
  <c r="CR222" i="1"/>
  <c r="CS222" i="1"/>
  <c r="CW222" i="1"/>
  <c r="V222" i="1" s="1"/>
  <c r="CX222" i="1"/>
  <c r="W222" i="1" s="1"/>
  <c r="GL222" i="1"/>
  <c r="GO222" i="1"/>
  <c r="GP222" i="1"/>
  <c r="GV222" i="1"/>
  <c r="HC222" i="1" s="1"/>
  <c r="GX222" i="1" s="1"/>
  <c r="C223" i="1"/>
  <c r="D223" i="1"/>
  <c r="P223" i="1"/>
  <c r="AC223" i="1"/>
  <c r="AE223" i="1"/>
  <c r="Q223" i="1" s="1"/>
  <c r="AF223" i="1"/>
  <c r="CT223" i="1" s="1"/>
  <c r="AG223" i="1"/>
  <c r="CU223" i="1" s="1"/>
  <c r="T223" i="1" s="1"/>
  <c r="AH223" i="1"/>
  <c r="AI223" i="1"/>
  <c r="AJ223" i="1"/>
  <c r="CQ223" i="1"/>
  <c r="CV223" i="1"/>
  <c r="U223" i="1" s="1"/>
  <c r="CW223" i="1"/>
  <c r="V223" i="1" s="1"/>
  <c r="CX223" i="1"/>
  <c r="W223" i="1" s="1"/>
  <c r="GL223" i="1"/>
  <c r="GO223" i="1"/>
  <c r="GP223" i="1"/>
  <c r="GV223" i="1"/>
  <c r="HC223" i="1"/>
  <c r="GX223" i="1" s="1"/>
  <c r="I224" i="1"/>
  <c r="R224" i="1" s="1"/>
  <c r="AB224" i="1"/>
  <c r="AC224" i="1"/>
  <c r="CQ224" i="1" s="1"/>
  <c r="AD224" i="1"/>
  <c r="AE224" i="1"/>
  <c r="AF224" i="1"/>
  <c r="S224" i="1" s="1"/>
  <c r="AG224" i="1"/>
  <c r="AH224" i="1"/>
  <c r="CV224" i="1" s="1"/>
  <c r="U224" i="1" s="1"/>
  <c r="AI224" i="1"/>
  <c r="CW224" i="1" s="1"/>
  <c r="V224" i="1" s="1"/>
  <c r="AJ224" i="1"/>
  <c r="CX224" i="1" s="1"/>
  <c r="W224" i="1" s="1"/>
  <c r="CR224" i="1"/>
  <c r="CS224" i="1"/>
  <c r="CT224" i="1"/>
  <c r="CU224" i="1"/>
  <c r="T224" i="1" s="1"/>
  <c r="GL224" i="1"/>
  <c r="GO224" i="1"/>
  <c r="GP224" i="1"/>
  <c r="CD235" i="1" s="1"/>
  <c r="GV224" i="1"/>
  <c r="HC224" i="1" s="1"/>
  <c r="GX224" i="1" s="1"/>
  <c r="I225" i="1"/>
  <c r="P225" i="1" s="1"/>
  <c r="R225" i="1"/>
  <c r="V225" i="1"/>
  <c r="AC225" i="1"/>
  <c r="AE225" i="1"/>
  <c r="CS225" i="1" s="1"/>
  <c r="AF225" i="1"/>
  <c r="CT225" i="1" s="1"/>
  <c r="AG225" i="1"/>
  <c r="AH225" i="1"/>
  <c r="AI225" i="1"/>
  <c r="AJ225" i="1"/>
  <c r="CX225" i="1" s="1"/>
  <c r="W225" i="1" s="1"/>
  <c r="CQ225" i="1"/>
  <c r="CU225" i="1"/>
  <c r="T225" i="1" s="1"/>
  <c r="CV225" i="1"/>
  <c r="U225" i="1" s="1"/>
  <c r="CW225" i="1"/>
  <c r="GL225" i="1"/>
  <c r="GO225" i="1"/>
  <c r="GP225" i="1"/>
  <c r="GV225" i="1"/>
  <c r="HC225" i="1"/>
  <c r="GX225" i="1" s="1"/>
  <c r="C226" i="1"/>
  <c r="D226" i="1"/>
  <c r="I226" i="1"/>
  <c r="K226" i="1"/>
  <c r="S226" i="1"/>
  <c r="AC226" i="1"/>
  <c r="CQ226" i="1" s="1"/>
  <c r="AE226" i="1"/>
  <c r="CR226" i="1" s="1"/>
  <c r="AF226" i="1"/>
  <c r="AG226" i="1"/>
  <c r="AH226" i="1"/>
  <c r="AI226" i="1"/>
  <c r="CW226" i="1" s="1"/>
  <c r="V226" i="1" s="1"/>
  <c r="AJ226" i="1"/>
  <c r="CX226" i="1" s="1"/>
  <c r="W226" i="1" s="1"/>
  <c r="CT226" i="1"/>
  <c r="CU226" i="1"/>
  <c r="T226" i="1" s="1"/>
  <c r="CV226" i="1"/>
  <c r="U226" i="1" s="1"/>
  <c r="GL226" i="1"/>
  <c r="GO226" i="1"/>
  <c r="GP226" i="1"/>
  <c r="GV226" i="1"/>
  <c r="HC226" i="1" s="1"/>
  <c r="GX226" i="1" s="1"/>
  <c r="C227" i="1"/>
  <c r="D227" i="1"/>
  <c r="I227" i="1"/>
  <c r="CU67" i="3" s="1"/>
  <c r="K227" i="1"/>
  <c r="P227" i="1"/>
  <c r="S227" i="1"/>
  <c r="T227" i="1"/>
  <c r="AC227" i="1"/>
  <c r="CQ227" i="1" s="1"/>
  <c r="AD227" i="1"/>
  <c r="AE227" i="1"/>
  <c r="AF227" i="1"/>
  <c r="AG227" i="1"/>
  <c r="AH227" i="1"/>
  <c r="CV227" i="1" s="1"/>
  <c r="U227" i="1" s="1"/>
  <c r="AI227" i="1"/>
  <c r="CW227" i="1" s="1"/>
  <c r="V227" i="1" s="1"/>
  <c r="AJ227" i="1"/>
  <c r="CX227" i="1" s="1"/>
  <c r="W227" i="1" s="1"/>
  <c r="CR227" i="1"/>
  <c r="CS227" i="1"/>
  <c r="CT227" i="1"/>
  <c r="CU227" i="1"/>
  <c r="GL227" i="1"/>
  <c r="GO227" i="1"/>
  <c r="GP227" i="1"/>
  <c r="GV227" i="1"/>
  <c r="HC227" i="1" s="1"/>
  <c r="GX227" i="1" s="1"/>
  <c r="I228" i="1"/>
  <c r="P228" i="1"/>
  <c r="R228" i="1"/>
  <c r="AC228" i="1"/>
  <c r="AB228" i="1" s="1"/>
  <c r="AD228" i="1"/>
  <c r="AE228" i="1"/>
  <c r="CR228" i="1" s="1"/>
  <c r="AF228" i="1"/>
  <c r="CT228" i="1" s="1"/>
  <c r="AG228" i="1"/>
  <c r="AH228" i="1"/>
  <c r="AI228" i="1"/>
  <c r="AJ228" i="1"/>
  <c r="CX228" i="1" s="1"/>
  <c r="W228" i="1" s="1"/>
  <c r="CQ228" i="1"/>
  <c r="CU228" i="1"/>
  <c r="T228" i="1" s="1"/>
  <c r="CV228" i="1"/>
  <c r="U228" i="1" s="1"/>
  <c r="CW228" i="1"/>
  <c r="V228" i="1" s="1"/>
  <c r="GL228" i="1"/>
  <c r="GO228" i="1"/>
  <c r="GP228" i="1"/>
  <c r="GV228" i="1"/>
  <c r="GX228" i="1"/>
  <c r="HC228" i="1"/>
  <c r="I229" i="1"/>
  <c r="P229" i="1" s="1"/>
  <c r="AB229" i="1"/>
  <c r="AC229" i="1"/>
  <c r="AD229" i="1"/>
  <c r="AE229" i="1"/>
  <c r="AF229" i="1"/>
  <c r="CT229" i="1" s="1"/>
  <c r="AG229" i="1"/>
  <c r="CU229" i="1" s="1"/>
  <c r="T229" i="1" s="1"/>
  <c r="AH229" i="1"/>
  <c r="CV229" i="1" s="1"/>
  <c r="U229" i="1" s="1"/>
  <c r="AI229" i="1"/>
  <c r="AJ229" i="1"/>
  <c r="CQ229" i="1"/>
  <c r="CR229" i="1"/>
  <c r="CS229" i="1"/>
  <c r="CW229" i="1"/>
  <c r="V229" i="1" s="1"/>
  <c r="CX229" i="1"/>
  <c r="W229" i="1" s="1"/>
  <c r="GL229" i="1"/>
  <c r="GO229" i="1"/>
  <c r="FU235" i="1" s="1"/>
  <c r="GP229" i="1"/>
  <c r="FV235" i="1" s="1"/>
  <c r="GV229" i="1"/>
  <c r="HC229" i="1"/>
  <c r="C230" i="1"/>
  <c r="D230" i="1"/>
  <c r="I230" i="1"/>
  <c r="P230" i="1" s="1"/>
  <c r="K230" i="1"/>
  <c r="AC230" i="1"/>
  <c r="AE230" i="1"/>
  <c r="CR230" i="1" s="1"/>
  <c r="AF230" i="1"/>
  <c r="CT230" i="1" s="1"/>
  <c r="AG230" i="1"/>
  <c r="CU230" i="1" s="1"/>
  <c r="T230" i="1" s="1"/>
  <c r="AH230" i="1"/>
  <c r="AI230" i="1"/>
  <c r="AJ230" i="1"/>
  <c r="CQ230" i="1"/>
  <c r="CV230" i="1"/>
  <c r="U230" i="1" s="1"/>
  <c r="CW230" i="1"/>
  <c r="V230" i="1" s="1"/>
  <c r="CX230" i="1"/>
  <c r="W230" i="1" s="1"/>
  <c r="GL230" i="1"/>
  <c r="GO230" i="1"/>
  <c r="CC235" i="1" s="1"/>
  <c r="GP230" i="1"/>
  <c r="GV230" i="1"/>
  <c r="HC230" i="1"/>
  <c r="GX230" i="1" s="1"/>
  <c r="C231" i="1"/>
  <c r="D231" i="1"/>
  <c r="I231" i="1"/>
  <c r="K231" i="1"/>
  <c r="P231" i="1"/>
  <c r="R231" i="1"/>
  <c r="V231" i="1"/>
  <c r="AC231" i="1"/>
  <c r="AE231" i="1"/>
  <c r="CS231" i="1" s="1"/>
  <c r="AF231" i="1"/>
  <c r="CT231" i="1" s="1"/>
  <c r="AG231" i="1"/>
  <c r="AH231" i="1"/>
  <c r="AI231" i="1"/>
  <c r="AJ231" i="1"/>
  <c r="CX231" i="1" s="1"/>
  <c r="W231" i="1" s="1"/>
  <c r="CQ231" i="1"/>
  <c r="CU231" i="1"/>
  <c r="T231" i="1" s="1"/>
  <c r="CV231" i="1"/>
  <c r="U231" i="1" s="1"/>
  <c r="CW231" i="1"/>
  <c r="GL231" i="1"/>
  <c r="FR235" i="1" s="1"/>
  <c r="GO231" i="1"/>
  <c r="GP231" i="1"/>
  <c r="GV231" i="1"/>
  <c r="HC231" i="1"/>
  <c r="GX231" i="1" s="1"/>
  <c r="I232" i="1"/>
  <c r="P232" i="1" s="1"/>
  <c r="R232" i="1"/>
  <c r="AC232" i="1"/>
  <c r="AE232" i="1"/>
  <c r="AD232" i="1" s="1"/>
  <c r="AB232" i="1" s="1"/>
  <c r="AF232" i="1"/>
  <c r="CT232" i="1" s="1"/>
  <c r="AG232" i="1"/>
  <c r="CU232" i="1" s="1"/>
  <c r="T232" i="1" s="1"/>
  <c r="AH232" i="1"/>
  <c r="CV232" i="1" s="1"/>
  <c r="U232" i="1" s="1"/>
  <c r="AI232" i="1"/>
  <c r="AJ232" i="1"/>
  <c r="CQ232" i="1"/>
  <c r="CR232" i="1"/>
  <c r="CS232" i="1"/>
  <c r="CW232" i="1"/>
  <c r="V232" i="1" s="1"/>
  <c r="CX232" i="1"/>
  <c r="W232" i="1" s="1"/>
  <c r="GL232" i="1"/>
  <c r="GO232" i="1"/>
  <c r="GP232" i="1"/>
  <c r="GV232" i="1"/>
  <c r="HC232" i="1"/>
  <c r="GX232" i="1" s="1"/>
  <c r="I233" i="1"/>
  <c r="R233" i="1" s="1"/>
  <c r="AB233" i="1"/>
  <c r="AC233" i="1"/>
  <c r="CQ233" i="1" s="1"/>
  <c r="AD233" i="1"/>
  <c r="AE233" i="1"/>
  <c r="AF233" i="1"/>
  <c r="S233" i="1" s="1"/>
  <c r="AG233" i="1"/>
  <c r="AH233" i="1"/>
  <c r="CV233" i="1" s="1"/>
  <c r="U233" i="1" s="1"/>
  <c r="AI233" i="1"/>
  <c r="CW233" i="1" s="1"/>
  <c r="V233" i="1" s="1"/>
  <c r="AJ233" i="1"/>
  <c r="CX233" i="1" s="1"/>
  <c r="W233" i="1" s="1"/>
  <c r="CR233" i="1"/>
  <c r="CS233" i="1"/>
  <c r="CT233" i="1"/>
  <c r="CU233" i="1"/>
  <c r="T233" i="1" s="1"/>
  <c r="GL233" i="1"/>
  <c r="GO233" i="1"/>
  <c r="GP233" i="1"/>
  <c r="GV233" i="1"/>
  <c r="HC233" i="1" s="1"/>
  <c r="GX233" i="1" s="1"/>
  <c r="B235" i="1"/>
  <c r="B220" i="1" s="1"/>
  <c r="C235" i="1"/>
  <c r="C220" i="1" s="1"/>
  <c r="D235" i="1"/>
  <c r="D220" i="1" s="1"/>
  <c r="F235" i="1"/>
  <c r="F220" i="1" s="1"/>
  <c r="G235" i="1"/>
  <c r="G220" i="1" s="1"/>
  <c r="AO235" i="1"/>
  <c r="AO220" i="1" s="1"/>
  <c r="BX235" i="1"/>
  <c r="BX220" i="1" s="1"/>
  <c r="BY235" i="1"/>
  <c r="AP235" i="1" s="1"/>
  <c r="BZ235" i="1"/>
  <c r="BZ220" i="1" s="1"/>
  <c r="CG235" i="1"/>
  <c r="AX235" i="1" s="1"/>
  <c r="CK235" i="1"/>
  <c r="CK220" i="1" s="1"/>
  <c r="CL235" i="1"/>
  <c r="CL220" i="1" s="1"/>
  <c r="CM235" i="1"/>
  <c r="CM220" i="1" s="1"/>
  <c r="EG235" i="1"/>
  <c r="EG220" i="1" s="1"/>
  <c r="EH235" i="1"/>
  <c r="EH220" i="1" s="1"/>
  <c r="ET235" i="1"/>
  <c r="ET220" i="1" s="1"/>
  <c r="FP235" i="1"/>
  <c r="FP220" i="1" s="1"/>
  <c r="FQ235" i="1"/>
  <c r="GA235" i="1" s="1"/>
  <c r="GC235" i="1"/>
  <c r="GC220" i="1" s="1"/>
  <c r="GD235" i="1"/>
  <c r="GD220" i="1" s="1"/>
  <c r="GE235" i="1"/>
  <c r="EV235" i="1" s="1"/>
  <c r="F239" i="1"/>
  <c r="P239" i="1"/>
  <c r="P244" i="1"/>
  <c r="P248" i="1"/>
  <c r="D265" i="1"/>
  <c r="E267" i="1"/>
  <c r="F267" i="1"/>
  <c r="Z267" i="1"/>
  <c r="AA267" i="1"/>
  <c r="AM267" i="1"/>
  <c r="AN267" i="1"/>
  <c r="BC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CL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R267" i="1"/>
  <c r="DS267" i="1"/>
  <c r="EE267" i="1"/>
  <c r="EF267" i="1"/>
  <c r="EW267" i="1"/>
  <c r="EX267" i="1"/>
  <c r="EY267" i="1"/>
  <c r="EZ267" i="1"/>
  <c r="FA267" i="1"/>
  <c r="FB267" i="1"/>
  <c r="FC267" i="1"/>
  <c r="FD267" i="1"/>
  <c r="FE267" i="1"/>
  <c r="FF267" i="1"/>
  <c r="FG267" i="1"/>
  <c r="FH267" i="1"/>
  <c r="FI267" i="1"/>
  <c r="FJ267" i="1"/>
  <c r="FK267" i="1"/>
  <c r="FL267" i="1"/>
  <c r="FM267" i="1"/>
  <c r="FN267" i="1"/>
  <c r="FO267" i="1"/>
  <c r="GD267" i="1"/>
  <c r="GF267" i="1"/>
  <c r="GG267" i="1"/>
  <c r="GH267" i="1"/>
  <c r="GI267" i="1"/>
  <c r="GJ267" i="1"/>
  <c r="GK267" i="1"/>
  <c r="GL267" i="1"/>
  <c r="GM267" i="1"/>
  <c r="GN267" i="1"/>
  <c r="GO267" i="1"/>
  <c r="GP267" i="1"/>
  <c r="GQ267" i="1"/>
  <c r="GR267" i="1"/>
  <c r="GS267" i="1"/>
  <c r="GT267" i="1"/>
  <c r="GU267" i="1"/>
  <c r="GV267" i="1"/>
  <c r="GW267" i="1"/>
  <c r="GX267" i="1"/>
  <c r="C269" i="1"/>
  <c r="D269" i="1"/>
  <c r="I269" i="1"/>
  <c r="K269" i="1"/>
  <c r="AC269" i="1"/>
  <c r="CQ269" i="1" s="1"/>
  <c r="AE269" i="1"/>
  <c r="R269" i="1" s="1"/>
  <c r="AF269" i="1"/>
  <c r="AG269" i="1"/>
  <c r="CU269" i="1" s="1"/>
  <c r="T269" i="1" s="1"/>
  <c r="AH269" i="1"/>
  <c r="CV269" i="1" s="1"/>
  <c r="U269" i="1" s="1"/>
  <c r="AI269" i="1"/>
  <c r="CW269" i="1" s="1"/>
  <c r="V269" i="1" s="1"/>
  <c r="AJ269" i="1"/>
  <c r="CR269" i="1"/>
  <c r="CS269" i="1"/>
  <c r="CT269" i="1"/>
  <c r="CX269" i="1"/>
  <c r="W269" i="1" s="1"/>
  <c r="GL269" i="1"/>
  <c r="GO269" i="1"/>
  <c r="GP269" i="1"/>
  <c r="GV269" i="1"/>
  <c r="HC269" i="1" s="1"/>
  <c r="GX269" i="1" s="1"/>
  <c r="C270" i="1"/>
  <c r="D270" i="1"/>
  <c r="I270" i="1"/>
  <c r="P270" i="1" s="1"/>
  <c r="K270" i="1"/>
  <c r="R270" i="1"/>
  <c r="AC270" i="1"/>
  <c r="AE270" i="1"/>
  <c r="AD270" i="1" s="1"/>
  <c r="AB270" i="1" s="1"/>
  <c r="AF270" i="1"/>
  <c r="CT270" i="1" s="1"/>
  <c r="AG270" i="1"/>
  <c r="CU270" i="1" s="1"/>
  <c r="T270" i="1" s="1"/>
  <c r="AH270" i="1"/>
  <c r="CV270" i="1" s="1"/>
  <c r="U270" i="1" s="1"/>
  <c r="AI270" i="1"/>
  <c r="AJ270" i="1"/>
  <c r="CQ270" i="1"/>
  <c r="CR270" i="1"/>
  <c r="CS270" i="1"/>
  <c r="CW270" i="1"/>
  <c r="V270" i="1" s="1"/>
  <c r="CX270" i="1"/>
  <c r="W270" i="1" s="1"/>
  <c r="GL270" i="1"/>
  <c r="FR278" i="1" s="1"/>
  <c r="GA278" i="1" s="1"/>
  <c r="GO270" i="1"/>
  <c r="GP270" i="1"/>
  <c r="GV270" i="1"/>
  <c r="HC270" i="1"/>
  <c r="GX270" i="1" s="1"/>
  <c r="I271" i="1"/>
  <c r="R271" i="1" s="1"/>
  <c r="AB271" i="1"/>
  <c r="AC271" i="1"/>
  <c r="CQ271" i="1" s="1"/>
  <c r="AD271" i="1"/>
  <c r="AE271" i="1"/>
  <c r="AF271" i="1"/>
  <c r="S271" i="1" s="1"/>
  <c r="AG271" i="1"/>
  <c r="AH271" i="1"/>
  <c r="CV271" i="1" s="1"/>
  <c r="U271" i="1" s="1"/>
  <c r="AI271" i="1"/>
  <c r="CW271" i="1" s="1"/>
  <c r="V271" i="1" s="1"/>
  <c r="AJ271" i="1"/>
  <c r="CX271" i="1" s="1"/>
  <c r="W271" i="1" s="1"/>
  <c r="CR271" i="1"/>
  <c r="CS271" i="1"/>
  <c r="CT271" i="1"/>
  <c r="CU271" i="1"/>
  <c r="T271" i="1" s="1"/>
  <c r="GL271" i="1"/>
  <c r="GO271" i="1"/>
  <c r="GP271" i="1"/>
  <c r="CD278" i="1" s="1"/>
  <c r="GV271" i="1"/>
  <c r="HC271" i="1" s="1"/>
  <c r="GX271" i="1" s="1"/>
  <c r="AC272" i="1"/>
  <c r="AE272" i="1"/>
  <c r="CS272" i="1" s="1"/>
  <c r="AF272" i="1"/>
  <c r="CT272" i="1" s="1"/>
  <c r="AG272" i="1"/>
  <c r="AH272" i="1"/>
  <c r="AI272" i="1"/>
  <c r="AJ272" i="1"/>
  <c r="CX272" i="1" s="1"/>
  <c r="CQ272" i="1"/>
  <c r="CU272" i="1"/>
  <c r="CV272" i="1"/>
  <c r="CW272" i="1"/>
  <c r="GL272" i="1"/>
  <c r="GO272" i="1"/>
  <c r="GP272" i="1"/>
  <c r="GV272" i="1"/>
  <c r="HC272" i="1"/>
  <c r="AC273" i="1"/>
  <c r="AE273" i="1"/>
  <c r="AD273" i="1" s="1"/>
  <c r="AB273" i="1" s="1"/>
  <c r="AF273" i="1"/>
  <c r="AG273" i="1"/>
  <c r="CU273" i="1" s="1"/>
  <c r="AH273" i="1"/>
  <c r="CV273" i="1" s="1"/>
  <c r="AI273" i="1"/>
  <c r="AJ273" i="1"/>
  <c r="CQ273" i="1"/>
  <c r="CR273" i="1"/>
  <c r="CS273" i="1"/>
  <c r="CW273" i="1"/>
  <c r="CX273" i="1"/>
  <c r="GL273" i="1"/>
  <c r="GO273" i="1"/>
  <c r="GP273" i="1"/>
  <c r="GV273" i="1"/>
  <c r="HC273" i="1"/>
  <c r="I274" i="1"/>
  <c r="AB274" i="1"/>
  <c r="AC274" i="1"/>
  <c r="CQ274" i="1" s="1"/>
  <c r="AD274" i="1"/>
  <c r="AE274" i="1"/>
  <c r="AF274" i="1"/>
  <c r="S274" i="1" s="1"/>
  <c r="AG274" i="1"/>
  <c r="AH274" i="1"/>
  <c r="CV274" i="1" s="1"/>
  <c r="AI274" i="1"/>
  <c r="CW274" i="1" s="1"/>
  <c r="AJ274" i="1"/>
  <c r="CX274" i="1" s="1"/>
  <c r="CR274" i="1"/>
  <c r="CS274" i="1"/>
  <c r="CT274" i="1"/>
  <c r="CU274" i="1"/>
  <c r="GL274" i="1"/>
  <c r="GO274" i="1"/>
  <c r="GP274" i="1"/>
  <c r="FV278" i="1" s="1"/>
  <c r="GV274" i="1"/>
  <c r="HC274" i="1" s="1"/>
  <c r="GX274" i="1" s="1"/>
  <c r="AC275" i="1"/>
  <c r="AE275" i="1"/>
  <c r="CS275" i="1" s="1"/>
  <c r="AF275" i="1"/>
  <c r="CT275" i="1" s="1"/>
  <c r="AG275" i="1"/>
  <c r="AH275" i="1"/>
  <c r="AI275" i="1"/>
  <c r="AJ275" i="1"/>
  <c r="CX275" i="1" s="1"/>
  <c r="CQ275" i="1"/>
  <c r="CU275" i="1"/>
  <c r="CV275" i="1"/>
  <c r="CW275" i="1"/>
  <c r="GL275" i="1"/>
  <c r="GO275" i="1"/>
  <c r="GP275" i="1"/>
  <c r="GV275" i="1"/>
  <c r="HC275" i="1"/>
  <c r="I276" i="1"/>
  <c r="P276" i="1" s="1"/>
  <c r="R276" i="1"/>
  <c r="AC276" i="1"/>
  <c r="AE276" i="1"/>
  <c r="AD276" i="1" s="1"/>
  <c r="AB276" i="1" s="1"/>
  <c r="AF276" i="1"/>
  <c r="AG276" i="1"/>
  <c r="CU276" i="1" s="1"/>
  <c r="T276" i="1" s="1"/>
  <c r="AH276" i="1"/>
  <c r="CV276" i="1" s="1"/>
  <c r="U276" i="1" s="1"/>
  <c r="AI276" i="1"/>
  <c r="AJ276" i="1"/>
  <c r="CQ276" i="1"/>
  <c r="CR276" i="1"/>
  <c r="CS276" i="1"/>
  <c r="CW276" i="1"/>
  <c r="V276" i="1" s="1"/>
  <c r="CX276" i="1"/>
  <c r="W276" i="1" s="1"/>
  <c r="GL276" i="1"/>
  <c r="GO276" i="1"/>
  <c r="FU278" i="1" s="1"/>
  <c r="GP276" i="1"/>
  <c r="GV276" i="1"/>
  <c r="HC276" i="1"/>
  <c r="GX276" i="1" s="1"/>
  <c r="B278" i="1"/>
  <c r="B267" i="1" s="1"/>
  <c r="C278" i="1"/>
  <c r="C267" i="1" s="1"/>
  <c r="D278" i="1"/>
  <c r="D267" i="1" s="1"/>
  <c r="F278" i="1"/>
  <c r="G278" i="1"/>
  <c r="G267" i="1" s="1"/>
  <c r="BC278" i="1"/>
  <c r="F294" i="1" s="1"/>
  <c r="BD278" i="1"/>
  <c r="BD267" i="1" s="1"/>
  <c r="BX278" i="1"/>
  <c r="BY278" i="1"/>
  <c r="AP278" i="1" s="1"/>
  <c r="CC278" i="1"/>
  <c r="CK278" i="1"/>
  <c r="CL278" i="1"/>
  <c r="CM278" i="1"/>
  <c r="CM267" i="1" s="1"/>
  <c r="EU278" i="1"/>
  <c r="P294" i="1" s="1"/>
  <c r="EV278" i="1"/>
  <c r="FP278" i="1"/>
  <c r="EG278" i="1" s="1"/>
  <c r="FQ278" i="1"/>
  <c r="EH278" i="1" s="1"/>
  <c r="EH267" i="1" s="1"/>
  <c r="GC278" i="1"/>
  <c r="ET278" i="1" s="1"/>
  <c r="GD278" i="1"/>
  <c r="GE278" i="1"/>
  <c r="GE267" i="1" s="1"/>
  <c r="P287" i="1"/>
  <c r="D308" i="1"/>
  <c r="C310" i="1"/>
  <c r="E310" i="1"/>
  <c r="Z310" i="1"/>
  <c r="AA310" i="1"/>
  <c r="AM310" i="1"/>
  <c r="AN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CN310" i="1"/>
  <c r="CO310" i="1"/>
  <c r="CP310" i="1"/>
  <c r="CQ310" i="1"/>
  <c r="CR310" i="1"/>
  <c r="CS310" i="1"/>
  <c r="CT310" i="1"/>
  <c r="CU310" i="1"/>
  <c r="CV310" i="1"/>
  <c r="CW310" i="1"/>
  <c r="CX310" i="1"/>
  <c r="CY310" i="1"/>
  <c r="CZ310" i="1"/>
  <c r="DA310" i="1"/>
  <c r="DB310" i="1"/>
  <c r="DC310" i="1"/>
  <c r="DD310" i="1"/>
  <c r="DE310" i="1"/>
  <c r="DF310" i="1"/>
  <c r="DR310" i="1"/>
  <c r="DS310" i="1"/>
  <c r="EE310" i="1"/>
  <c r="EF310" i="1"/>
  <c r="EW310" i="1"/>
  <c r="EX310" i="1"/>
  <c r="EY310" i="1"/>
  <c r="EZ310" i="1"/>
  <c r="FA310" i="1"/>
  <c r="FB310" i="1"/>
  <c r="FC310" i="1"/>
  <c r="FD310" i="1"/>
  <c r="FE310" i="1"/>
  <c r="FF310" i="1"/>
  <c r="FG310" i="1"/>
  <c r="FH310" i="1"/>
  <c r="FI310" i="1"/>
  <c r="FJ310" i="1"/>
  <c r="FK310" i="1"/>
  <c r="FL310" i="1"/>
  <c r="FM310" i="1"/>
  <c r="FN310" i="1"/>
  <c r="FO310" i="1"/>
  <c r="FP310" i="1"/>
  <c r="GF310" i="1"/>
  <c r="GG310" i="1"/>
  <c r="GH310" i="1"/>
  <c r="GI310" i="1"/>
  <c r="GJ310" i="1"/>
  <c r="GK310" i="1"/>
  <c r="GL310" i="1"/>
  <c r="GM310" i="1"/>
  <c r="GN310" i="1"/>
  <c r="GO310" i="1"/>
  <c r="GP310" i="1"/>
  <c r="GQ310" i="1"/>
  <c r="GR310" i="1"/>
  <c r="GS310" i="1"/>
  <c r="GT310" i="1"/>
  <c r="GU310" i="1"/>
  <c r="GV310" i="1"/>
  <c r="GW310" i="1"/>
  <c r="GX310" i="1"/>
  <c r="C312" i="1"/>
  <c r="D312" i="1"/>
  <c r="I312" i="1"/>
  <c r="K312" i="1"/>
  <c r="Q312" i="1"/>
  <c r="R312" i="1"/>
  <c r="S312" i="1"/>
  <c r="AC312" i="1"/>
  <c r="AE312" i="1"/>
  <c r="AF312" i="1"/>
  <c r="CT312" i="1" s="1"/>
  <c r="AG312" i="1"/>
  <c r="CU312" i="1" s="1"/>
  <c r="T312" i="1" s="1"/>
  <c r="AH312" i="1"/>
  <c r="AI312" i="1"/>
  <c r="AJ312" i="1"/>
  <c r="CQ312" i="1"/>
  <c r="CR312" i="1"/>
  <c r="CV312" i="1"/>
  <c r="U312" i="1" s="1"/>
  <c r="CW312" i="1"/>
  <c r="V312" i="1" s="1"/>
  <c r="CX312" i="1"/>
  <c r="GL312" i="1"/>
  <c r="GO312" i="1"/>
  <c r="GP312" i="1"/>
  <c r="GV312" i="1"/>
  <c r="HC312" i="1"/>
  <c r="GX312" i="1" s="1"/>
  <c r="C313" i="1"/>
  <c r="D313" i="1"/>
  <c r="I313" i="1"/>
  <c r="K313" i="1"/>
  <c r="P313" i="1"/>
  <c r="R313" i="1"/>
  <c r="AC313" i="1"/>
  <c r="AE313" i="1"/>
  <c r="AF313" i="1"/>
  <c r="AG313" i="1"/>
  <c r="AH313" i="1"/>
  <c r="AI313" i="1"/>
  <c r="AJ313" i="1"/>
  <c r="CX313" i="1" s="1"/>
  <c r="W313" i="1" s="1"/>
  <c r="CQ313" i="1"/>
  <c r="CU313" i="1"/>
  <c r="T313" i="1" s="1"/>
  <c r="CV313" i="1"/>
  <c r="U313" i="1" s="1"/>
  <c r="CW313" i="1"/>
  <c r="V313" i="1" s="1"/>
  <c r="GL313" i="1"/>
  <c r="GO313" i="1"/>
  <c r="GP313" i="1"/>
  <c r="GV313" i="1"/>
  <c r="HC313" i="1"/>
  <c r="GX313" i="1" s="1"/>
  <c r="I314" i="1"/>
  <c r="R314" i="1"/>
  <c r="AB314" i="1"/>
  <c r="AC314" i="1"/>
  <c r="AE314" i="1"/>
  <c r="AD314" i="1" s="1"/>
  <c r="AF314" i="1"/>
  <c r="CT314" i="1" s="1"/>
  <c r="AG314" i="1"/>
  <c r="CU314" i="1" s="1"/>
  <c r="T314" i="1" s="1"/>
  <c r="AH314" i="1"/>
  <c r="CV314" i="1" s="1"/>
  <c r="U314" i="1" s="1"/>
  <c r="AI314" i="1"/>
  <c r="AJ314" i="1"/>
  <c r="CQ314" i="1"/>
  <c r="CR314" i="1"/>
  <c r="CS314" i="1"/>
  <c r="CW314" i="1"/>
  <c r="V314" i="1" s="1"/>
  <c r="CX314" i="1"/>
  <c r="W314" i="1" s="1"/>
  <c r="GL314" i="1"/>
  <c r="GO314" i="1"/>
  <c r="GP314" i="1"/>
  <c r="GV314" i="1"/>
  <c r="HC314" i="1"/>
  <c r="I315" i="1"/>
  <c r="V315" i="1"/>
  <c r="AB315" i="1"/>
  <c r="AC315" i="1"/>
  <c r="CQ315" i="1" s="1"/>
  <c r="AD315" i="1"/>
  <c r="AE315" i="1"/>
  <c r="AF315" i="1"/>
  <c r="S315" i="1" s="1"/>
  <c r="AG315" i="1"/>
  <c r="AH315" i="1"/>
  <c r="CV315" i="1" s="1"/>
  <c r="U315" i="1" s="1"/>
  <c r="AI315" i="1"/>
  <c r="CW315" i="1" s="1"/>
  <c r="AJ315" i="1"/>
  <c r="CX315" i="1" s="1"/>
  <c r="W315" i="1" s="1"/>
  <c r="CR315" i="1"/>
  <c r="CS315" i="1"/>
  <c r="CT315" i="1"/>
  <c r="CU315" i="1"/>
  <c r="T315" i="1" s="1"/>
  <c r="GL315" i="1"/>
  <c r="GO315" i="1"/>
  <c r="GP315" i="1"/>
  <c r="GV315" i="1"/>
  <c r="HC315" i="1" s="1"/>
  <c r="GX315" i="1"/>
  <c r="AC316" i="1"/>
  <c r="AE316" i="1"/>
  <c r="AF316" i="1"/>
  <c r="AG316" i="1"/>
  <c r="AH316" i="1"/>
  <c r="AI316" i="1"/>
  <c r="AJ316" i="1"/>
  <c r="CX316" i="1" s="1"/>
  <c r="CQ316" i="1"/>
  <c r="CU316" i="1"/>
  <c r="CV316" i="1"/>
  <c r="CW316" i="1"/>
  <c r="GL316" i="1"/>
  <c r="GO316" i="1"/>
  <c r="GP316" i="1"/>
  <c r="GV316" i="1"/>
  <c r="HC316" i="1"/>
  <c r="I317" i="1"/>
  <c r="R317" i="1"/>
  <c r="AC317" i="1"/>
  <c r="AD317" i="1"/>
  <c r="AE317" i="1"/>
  <c r="AF317" i="1"/>
  <c r="CT317" i="1" s="1"/>
  <c r="AG317" i="1"/>
  <c r="CU317" i="1" s="1"/>
  <c r="T317" i="1" s="1"/>
  <c r="AH317" i="1"/>
  <c r="CV317" i="1" s="1"/>
  <c r="U317" i="1" s="1"/>
  <c r="AI317" i="1"/>
  <c r="AJ317" i="1"/>
  <c r="CQ317" i="1"/>
  <c r="CR317" i="1"/>
  <c r="CS317" i="1"/>
  <c r="CW317" i="1"/>
  <c r="V317" i="1" s="1"/>
  <c r="CX317" i="1"/>
  <c r="W317" i="1" s="1"/>
  <c r="GL317" i="1"/>
  <c r="GO317" i="1"/>
  <c r="FU337" i="1" s="1"/>
  <c r="GP317" i="1"/>
  <c r="GV317" i="1"/>
  <c r="HC317" i="1"/>
  <c r="AC318" i="1"/>
  <c r="CQ318" i="1" s="1"/>
  <c r="AD318" i="1"/>
  <c r="AE318" i="1"/>
  <c r="AF318" i="1"/>
  <c r="AG318" i="1"/>
  <c r="AH318" i="1"/>
  <c r="CV318" i="1" s="1"/>
  <c r="AI318" i="1"/>
  <c r="CW318" i="1" s="1"/>
  <c r="AJ318" i="1"/>
  <c r="CX318" i="1" s="1"/>
  <c r="CR318" i="1"/>
  <c r="CS318" i="1"/>
  <c r="CT318" i="1"/>
  <c r="CU318" i="1"/>
  <c r="GL318" i="1"/>
  <c r="GO318" i="1"/>
  <c r="GP318" i="1"/>
  <c r="GV318" i="1"/>
  <c r="HC318" i="1" s="1"/>
  <c r="I319" i="1"/>
  <c r="P319" i="1"/>
  <c r="W319" i="1"/>
  <c r="AC319" i="1"/>
  <c r="AE319" i="1"/>
  <c r="Q319" i="1" s="1"/>
  <c r="AF319" i="1"/>
  <c r="AG319" i="1"/>
  <c r="AH319" i="1"/>
  <c r="AI319" i="1"/>
  <c r="AJ319" i="1"/>
  <c r="CX319" i="1" s="1"/>
  <c r="CQ319" i="1"/>
  <c r="CU319" i="1"/>
  <c r="T319" i="1" s="1"/>
  <c r="CV319" i="1"/>
  <c r="U319" i="1" s="1"/>
  <c r="CW319" i="1"/>
  <c r="V319" i="1" s="1"/>
  <c r="GL319" i="1"/>
  <c r="GO319" i="1"/>
  <c r="GP319" i="1"/>
  <c r="GV319" i="1"/>
  <c r="HC319" i="1"/>
  <c r="GX319" i="1" s="1"/>
  <c r="I320" i="1"/>
  <c r="R320" i="1"/>
  <c r="T320" i="1"/>
  <c r="AC320" i="1"/>
  <c r="AE320" i="1"/>
  <c r="AD320" i="1" s="1"/>
  <c r="AB320" i="1" s="1"/>
  <c r="AF320" i="1"/>
  <c r="CT320" i="1" s="1"/>
  <c r="AG320" i="1"/>
  <c r="CU320" i="1" s="1"/>
  <c r="AH320" i="1"/>
  <c r="CV320" i="1" s="1"/>
  <c r="U320" i="1" s="1"/>
  <c r="AI320" i="1"/>
  <c r="AJ320" i="1"/>
  <c r="CQ320" i="1"/>
  <c r="CR320" i="1"/>
  <c r="CS320" i="1"/>
  <c r="CW320" i="1"/>
  <c r="V320" i="1" s="1"/>
  <c r="CX320" i="1"/>
  <c r="GL320" i="1"/>
  <c r="GO320" i="1"/>
  <c r="GP320" i="1"/>
  <c r="GV320" i="1"/>
  <c r="HC320" i="1"/>
  <c r="GX320" i="1" s="1"/>
  <c r="I321" i="1"/>
  <c r="AC321" i="1"/>
  <c r="CQ321" i="1" s="1"/>
  <c r="AD321" i="1"/>
  <c r="AE321" i="1"/>
  <c r="AF321" i="1"/>
  <c r="AG321" i="1"/>
  <c r="AH321" i="1"/>
  <c r="CV321" i="1" s="1"/>
  <c r="U321" i="1" s="1"/>
  <c r="AI321" i="1"/>
  <c r="CW321" i="1" s="1"/>
  <c r="V321" i="1" s="1"/>
  <c r="AJ321" i="1"/>
  <c r="CX321" i="1" s="1"/>
  <c r="CR321" i="1"/>
  <c r="CS321" i="1"/>
  <c r="CT321" i="1"/>
  <c r="CU321" i="1"/>
  <c r="T321" i="1" s="1"/>
  <c r="GL321" i="1"/>
  <c r="GO321" i="1"/>
  <c r="GP321" i="1"/>
  <c r="GV321" i="1"/>
  <c r="HC321" i="1" s="1"/>
  <c r="GX321" i="1"/>
  <c r="C322" i="1"/>
  <c r="D322" i="1"/>
  <c r="I322" i="1"/>
  <c r="K322" i="1"/>
  <c r="S322" i="1"/>
  <c r="U322" i="1"/>
  <c r="AB322" i="1"/>
  <c r="AC322" i="1"/>
  <c r="AE322" i="1"/>
  <c r="AD322" i="1" s="1"/>
  <c r="AF322" i="1"/>
  <c r="AG322" i="1"/>
  <c r="CU322" i="1" s="1"/>
  <c r="T322" i="1" s="1"/>
  <c r="AH322" i="1"/>
  <c r="CV322" i="1" s="1"/>
  <c r="AI322" i="1"/>
  <c r="CW322" i="1" s="1"/>
  <c r="V322" i="1" s="1"/>
  <c r="AJ322" i="1"/>
  <c r="CR322" i="1"/>
  <c r="CS322" i="1"/>
  <c r="CT322" i="1"/>
  <c r="CX322" i="1"/>
  <c r="W322" i="1" s="1"/>
  <c r="GL322" i="1"/>
  <c r="GO322" i="1"/>
  <c r="GP322" i="1"/>
  <c r="GV322" i="1"/>
  <c r="HC322" i="1"/>
  <c r="GX322" i="1" s="1"/>
  <c r="C323" i="1"/>
  <c r="D323" i="1"/>
  <c r="I323" i="1"/>
  <c r="K323" i="1"/>
  <c r="R323" i="1"/>
  <c r="S323" i="1"/>
  <c r="AB323" i="1"/>
  <c r="AC323" i="1"/>
  <c r="AD323" i="1"/>
  <c r="AE323" i="1"/>
  <c r="AF323" i="1"/>
  <c r="CT323" i="1" s="1"/>
  <c r="AG323" i="1"/>
  <c r="CU323" i="1" s="1"/>
  <c r="T323" i="1" s="1"/>
  <c r="AH323" i="1"/>
  <c r="CV323" i="1" s="1"/>
  <c r="U323" i="1" s="1"/>
  <c r="AI323" i="1"/>
  <c r="AJ323" i="1"/>
  <c r="CQ323" i="1"/>
  <c r="CR323" i="1"/>
  <c r="CS323" i="1"/>
  <c r="CW323" i="1"/>
  <c r="V323" i="1" s="1"/>
  <c r="CX323" i="1"/>
  <c r="W323" i="1" s="1"/>
  <c r="GL323" i="1"/>
  <c r="GO323" i="1"/>
  <c r="GP323" i="1"/>
  <c r="GV323" i="1"/>
  <c r="HC323" i="1"/>
  <c r="GX323" i="1" s="1"/>
  <c r="I324" i="1"/>
  <c r="Q324" i="1" s="1"/>
  <c r="S324" i="1"/>
  <c r="AC324" i="1"/>
  <c r="P324" i="1" s="1"/>
  <c r="CP324" i="1" s="1"/>
  <c r="O324" i="1" s="1"/>
  <c r="AD324" i="1"/>
  <c r="AE324" i="1"/>
  <c r="AF324" i="1"/>
  <c r="AG324" i="1"/>
  <c r="AH324" i="1"/>
  <c r="CV324" i="1" s="1"/>
  <c r="U324" i="1" s="1"/>
  <c r="AI324" i="1"/>
  <c r="AJ324" i="1"/>
  <c r="CX324" i="1" s="1"/>
  <c r="W324" i="1" s="1"/>
  <c r="CR324" i="1"/>
  <c r="CS324" i="1"/>
  <c r="CT324" i="1"/>
  <c r="CU324" i="1"/>
  <c r="T324" i="1" s="1"/>
  <c r="CW324" i="1"/>
  <c r="V324" i="1" s="1"/>
  <c r="GL324" i="1"/>
  <c r="BZ337" i="1" s="1"/>
  <c r="GO324" i="1"/>
  <c r="GP324" i="1"/>
  <c r="GV324" i="1"/>
  <c r="HC324" i="1" s="1"/>
  <c r="GX324" i="1" s="1"/>
  <c r="I325" i="1"/>
  <c r="T325" i="1" s="1"/>
  <c r="P325" i="1"/>
  <c r="U325" i="1"/>
  <c r="AC325" i="1"/>
  <c r="AE325" i="1"/>
  <c r="CR325" i="1" s="1"/>
  <c r="AF325" i="1"/>
  <c r="S325" i="1" s="1"/>
  <c r="AG325" i="1"/>
  <c r="AH325" i="1"/>
  <c r="AI325" i="1"/>
  <c r="AJ325" i="1"/>
  <c r="CX325" i="1" s="1"/>
  <c r="W325" i="1" s="1"/>
  <c r="CQ325" i="1"/>
  <c r="CU325" i="1"/>
  <c r="CV325" i="1"/>
  <c r="CW325" i="1"/>
  <c r="V325" i="1" s="1"/>
  <c r="GL325" i="1"/>
  <c r="GO325" i="1"/>
  <c r="GP325" i="1"/>
  <c r="GV325" i="1"/>
  <c r="HC325" i="1" s="1"/>
  <c r="GX325" i="1" s="1"/>
  <c r="I326" i="1"/>
  <c r="GX326" i="1" s="1"/>
  <c r="P326" i="1"/>
  <c r="Q326" i="1"/>
  <c r="V326" i="1"/>
  <c r="AC326" i="1"/>
  <c r="AE326" i="1"/>
  <c r="CR326" i="1" s="1"/>
  <c r="AF326" i="1"/>
  <c r="CT326" i="1" s="1"/>
  <c r="AG326" i="1"/>
  <c r="CU326" i="1" s="1"/>
  <c r="T326" i="1" s="1"/>
  <c r="AH326" i="1"/>
  <c r="AI326" i="1"/>
  <c r="AJ326" i="1"/>
  <c r="CQ326" i="1"/>
  <c r="CV326" i="1"/>
  <c r="U326" i="1" s="1"/>
  <c r="CW326" i="1"/>
  <c r="CX326" i="1"/>
  <c r="W326" i="1" s="1"/>
  <c r="GL326" i="1"/>
  <c r="GO326" i="1"/>
  <c r="GP326" i="1"/>
  <c r="GV326" i="1"/>
  <c r="HC326" i="1"/>
  <c r="I327" i="1"/>
  <c r="Q327" i="1" s="1"/>
  <c r="P327" i="1"/>
  <c r="U327" i="1"/>
  <c r="AC327" i="1"/>
  <c r="AD327" i="1"/>
  <c r="AB327" i="1" s="1"/>
  <c r="AE327" i="1"/>
  <c r="AF327" i="1"/>
  <c r="S327" i="1" s="1"/>
  <c r="AG327" i="1"/>
  <c r="CU327" i="1" s="1"/>
  <c r="T327" i="1" s="1"/>
  <c r="AH327" i="1"/>
  <c r="CV327" i="1" s="1"/>
  <c r="AI327" i="1"/>
  <c r="AJ327" i="1"/>
  <c r="CX327" i="1" s="1"/>
  <c r="W327" i="1" s="1"/>
  <c r="CQ327" i="1"/>
  <c r="CR327" i="1"/>
  <c r="CS327" i="1"/>
  <c r="CW327" i="1"/>
  <c r="V327" i="1" s="1"/>
  <c r="GL327" i="1"/>
  <c r="GO327" i="1"/>
  <c r="GP327" i="1"/>
  <c r="GV327" i="1"/>
  <c r="HC327" i="1" s="1"/>
  <c r="GX327" i="1" s="1"/>
  <c r="I328" i="1"/>
  <c r="T328" i="1" s="1"/>
  <c r="P328" i="1"/>
  <c r="CP328" i="1" s="1"/>
  <c r="O328" i="1" s="1"/>
  <c r="Q328" i="1"/>
  <c r="R328" i="1"/>
  <c r="CY328" i="1" s="1"/>
  <c r="X328" i="1" s="1"/>
  <c r="W328" i="1"/>
  <c r="AB328" i="1"/>
  <c r="AC328" i="1"/>
  <c r="AD328" i="1"/>
  <c r="AE328" i="1"/>
  <c r="CR328" i="1" s="1"/>
  <c r="AF328" i="1"/>
  <c r="S328" i="1" s="1"/>
  <c r="AG328" i="1"/>
  <c r="AH328" i="1"/>
  <c r="CV328" i="1" s="1"/>
  <c r="U328" i="1" s="1"/>
  <c r="AI328" i="1"/>
  <c r="CW328" i="1" s="1"/>
  <c r="V328" i="1" s="1"/>
  <c r="AJ328" i="1"/>
  <c r="CX328" i="1" s="1"/>
  <c r="CQ328" i="1"/>
  <c r="CS328" i="1"/>
  <c r="CT328" i="1"/>
  <c r="CU328" i="1"/>
  <c r="GL328" i="1"/>
  <c r="GO328" i="1"/>
  <c r="GP328" i="1"/>
  <c r="GV328" i="1"/>
  <c r="HC328" i="1" s="1"/>
  <c r="GX328" i="1" s="1"/>
  <c r="I329" i="1"/>
  <c r="V329" i="1" s="1"/>
  <c r="Q329" i="1"/>
  <c r="R329" i="1"/>
  <c r="S329" i="1"/>
  <c r="CZ329" i="1" s="1"/>
  <c r="Y329" i="1" s="1"/>
  <c r="AB329" i="1"/>
  <c r="AC329" i="1"/>
  <c r="AD329" i="1"/>
  <c r="AE329" i="1"/>
  <c r="AF329" i="1"/>
  <c r="CT329" i="1" s="1"/>
  <c r="AG329" i="1"/>
  <c r="CU329" i="1" s="1"/>
  <c r="T329" i="1" s="1"/>
  <c r="AH329" i="1"/>
  <c r="CV329" i="1" s="1"/>
  <c r="U329" i="1" s="1"/>
  <c r="AI329" i="1"/>
  <c r="AJ329" i="1"/>
  <c r="CQ329" i="1"/>
  <c r="CR329" i="1"/>
  <c r="CS329" i="1"/>
  <c r="CW329" i="1"/>
  <c r="CX329" i="1"/>
  <c r="W329" i="1" s="1"/>
  <c r="GL329" i="1"/>
  <c r="GO329" i="1"/>
  <c r="GP329" i="1"/>
  <c r="GV329" i="1"/>
  <c r="GX329" i="1"/>
  <c r="HC329" i="1"/>
  <c r="I330" i="1"/>
  <c r="Q330" i="1" s="1"/>
  <c r="P330" i="1"/>
  <c r="R330" i="1"/>
  <c r="S330" i="1"/>
  <c r="CY330" i="1" s="1"/>
  <c r="X330" i="1" s="1"/>
  <c r="AB330" i="1"/>
  <c r="AC330" i="1"/>
  <c r="AD330" i="1"/>
  <c r="AE330" i="1"/>
  <c r="AF330" i="1"/>
  <c r="AG330" i="1"/>
  <c r="CU330" i="1" s="1"/>
  <c r="T330" i="1" s="1"/>
  <c r="AH330" i="1"/>
  <c r="CV330" i="1" s="1"/>
  <c r="U330" i="1" s="1"/>
  <c r="AI330" i="1"/>
  <c r="AJ330" i="1"/>
  <c r="CX330" i="1" s="1"/>
  <c r="W330" i="1" s="1"/>
  <c r="CQ330" i="1"/>
  <c r="CR330" i="1"/>
  <c r="CS330" i="1"/>
  <c r="CT330" i="1"/>
  <c r="CW330" i="1"/>
  <c r="V330" i="1" s="1"/>
  <c r="GL330" i="1"/>
  <c r="GO330" i="1"/>
  <c r="GP330" i="1"/>
  <c r="GV330" i="1"/>
  <c r="HC330" i="1" s="1"/>
  <c r="GX330" i="1" s="1"/>
  <c r="I331" i="1"/>
  <c r="Q331" i="1" s="1"/>
  <c r="U331" i="1"/>
  <c r="AB331" i="1"/>
  <c r="AC331" i="1"/>
  <c r="CQ331" i="1" s="1"/>
  <c r="AD331" i="1"/>
  <c r="AE331" i="1"/>
  <c r="CR331" i="1" s="1"/>
  <c r="AF331" i="1"/>
  <c r="AG331" i="1"/>
  <c r="AH331" i="1"/>
  <c r="AI331" i="1"/>
  <c r="CW331" i="1" s="1"/>
  <c r="V331" i="1" s="1"/>
  <c r="AJ331" i="1"/>
  <c r="CX331" i="1" s="1"/>
  <c r="W331" i="1" s="1"/>
  <c r="CS331" i="1"/>
  <c r="CT331" i="1"/>
  <c r="CU331" i="1"/>
  <c r="T331" i="1" s="1"/>
  <c r="CV331" i="1"/>
  <c r="GL331" i="1"/>
  <c r="GO331" i="1"/>
  <c r="GP331" i="1"/>
  <c r="GV331" i="1"/>
  <c r="GX331" i="1"/>
  <c r="HC331" i="1"/>
  <c r="I332" i="1"/>
  <c r="P332" i="1" s="1"/>
  <c r="V332" i="1"/>
  <c r="AB332" i="1"/>
  <c r="AC332" i="1"/>
  <c r="AD332" i="1"/>
  <c r="AE332" i="1"/>
  <c r="R332" i="1" s="1"/>
  <c r="AF332" i="1"/>
  <c r="CT332" i="1" s="1"/>
  <c r="AG332" i="1"/>
  <c r="AH332" i="1"/>
  <c r="AI332" i="1"/>
  <c r="AJ332" i="1"/>
  <c r="CX332" i="1" s="1"/>
  <c r="W332" i="1" s="1"/>
  <c r="CQ332" i="1"/>
  <c r="CR332" i="1"/>
  <c r="CS332" i="1"/>
  <c r="CU332" i="1"/>
  <c r="T332" i="1" s="1"/>
  <c r="CV332" i="1"/>
  <c r="U332" i="1" s="1"/>
  <c r="CW332" i="1"/>
  <c r="GL332" i="1"/>
  <c r="GO332" i="1"/>
  <c r="GP332" i="1"/>
  <c r="GV332" i="1"/>
  <c r="GX332" i="1"/>
  <c r="HC332" i="1"/>
  <c r="I333" i="1"/>
  <c r="Q333" i="1" s="1"/>
  <c r="U333" i="1"/>
  <c r="AB333" i="1"/>
  <c r="AC333" i="1"/>
  <c r="P333" i="1" s="1"/>
  <c r="AD333" i="1"/>
  <c r="AE333" i="1"/>
  <c r="AF333" i="1"/>
  <c r="AG333" i="1"/>
  <c r="AH333" i="1"/>
  <c r="CV333" i="1" s="1"/>
  <c r="AI333" i="1"/>
  <c r="AJ333" i="1"/>
  <c r="CX333" i="1" s="1"/>
  <c r="W333" i="1" s="1"/>
  <c r="CR333" i="1"/>
  <c r="CS333" i="1"/>
  <c r="CT333" i="1"/>
  <c r="CU333" i="1"/>
  <c r="T333" i="1" s="1"/>
  <c r="CW333" i="1"/>
  <c r="V333" i="1" s="1"/>
  <c r="GL333" i="1"/>
  <c r="GO333" i="1"/>
  <c r="GP333" i="1"/>
  <c r="GV333" i="1"/>
  <c r="HC333" i="1" s="1"/>
  <c r="GX333" i="1" s="1"/>
  <c r="C334" i="1"/>
  <c r="D334" i="1"/>
  <c r="S334" i="1"/>
  <c r="V334" i="1"/>
  <c r="AC334" i="1"/>
  <c r="CQ334" i="1" s="1"/>
  <c r="AE334" i="1"/>
  <c r="R334" i="1" s="1"/>
  <c r="CY334" i="1" s="1"/>
  <c r="X334" i="1" s="1"/>
  <c r="AF334" i="1"/>
  <c r="AG334" i="1"/>
  <c r="AH334" i="1"/>
  <c r="AI334" i="1"/>
  <c r="CW334" i="1" s="1"/>
  <c r="AJ334" i="1"/>
  <c r="CT334" i="1"/>
  <c r="CU334" i="1"/>
  <c r="T334" i="1" s="1"/>
  <c r="CV334" i="1"/>
  <c r="U334" i="1" s="1"/>
  <c r="CX334" i="1"/>
  <c r="W334" i="1" s="1"/>
  <c r="GL334" i="1"/>
  <c r="GO334" i="1"/>
  <c r="GP334" i="1"/>
  <c r="GV334" i="1"/>
  <c r="GX334" i="1"/>
  <c r="HC334" i="1"/>
  <c r="C335" i="1"/>
  <c r="D335" i="1"/>
  <c r="AC335" i="1"/>
  <c r="AE335" i="1"/>
  <c r="CR335" i="1" s="1"/>
  <c r="AF335" i="1"/>
  <c r="S335" i="1" s="1"/>
  <c r="AG335" i="1"/>
  <c r="AH335" i="1"/>
  <c r="AI335" i="1"/>
  <c r="AJ335" i="1"/>
  <c r="CX335" i="1" s="1"/>
  <c r="W335" i="1" s="1"/>
  <c r="CT335" i="1"/>
  <c r="CU335" i="1"/>
  <c r="T335" i="1" s="1"/>
  <c r="CV335" i="1"/>
  <c r="U335" i="1" s="1"/>
  <c r="CW335" i="1"/>
  <c r="V335" i="1" s="1"/>
  <c r="GL335" i="1"/>
  <c r="GO335" i="1"/>
  <c r="GP335" i="1"/>
  <c r="GV335" i="1"/>
  <c r="HC335" i="1"/>
  <c r="GX335" i="1" s="1"/>
  <c r="B337" i="1"/>
  <c r="B310" i="1" s="1"/>
  <c r="C337" i="1"/>
  <c r="D337" i="1"/>
  <c r="D310" i="1" s="1"/>
  <c r="F337" i="1"/>
  <c r="F310" i="1" s="1"/>
  <c r="G337" i="1"/>
  <c r="G310" i="1" s="1"/>
  <c r="AO337" i="1"/>
  <c r="AO310" i="1" s="1"/>
  <c r="AP337" i="1"/>
  <c r="BD337" i="1"/>
  <c r="BD310" i="1" s="1"/>
  <c r="BX337" i="1"/>
  <c r="BY337" i="1"/>
  <c r="BY310" i="1" s="1"/>
  <c r="CC337" i="1"/>
  <c r="CC310" i="1" s="1"/>
  <c r="CK337" i="1"/>
  <c r="BB337" i="1" s="1"/>
  <c r="CL337" i="1"/>
  <c r="CL310" i="1" s="1"/>
  <c r="CM337" i="1"/>
  <c r="CM310" i="1" s="1"/>
  <c r="EG337" i="1"/>
  <c r="EG310" i="1" s="1"/>
  <c r="FP337" i="1"/>
  <c r="FQ337" i="1"/>
  <c r="GA337" i="1" s="1"/>
  <c r="FR337" i="1"/>
  <c r="FR310" i="1" s="1"/>
  <c r="GC337" i="1"/>
  <c r="GC310" i="1" s="1"/>
  <c r="GD337" i="1"/>
  <c r="GD310" i="1" s="1"/>
  <c r="GE337" i="1"/>
  <c r="GE310" i="1" s="1"/>
  <c r="P341" i="1"/>
  <c r="D367" i="1"/>
  <c r="E369" i="1"/>
  <c r="Z369" i="1"/>
  <c r="AA369" i="1"/>
  <c r="AM369" i="1"/>
  <c r="AN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DA369" i="1"/>
  <c r="DB369" i="1"/>
  <c r="DC369" i="1"/>
  <c r="DD369" i="1"/>
  <c r="DE369" i="1"/>
  <c r="DF369" i="1"/>
  <c r="DR369" i="1"/>
  <c r="DS369" i="1"/>
  <c r="EE369" i="1"/>
  <c r="EF369" i="1"/>
  <c r="EG369" i="1"/>
  <c r="EW369" i="1"/>
  <c r="EX369" i="1"/>
  <c r="EY369" i="1"/>
  <c r="EZ369" i="1"/>
  <c r="FA369" i="1"/>
  <c r="FB369" i="1"/>
  <c r="FC369" i="1"/>
  <c r="FD369" i="1"/>
  <c r="FE369" i="1"/>
  <c r="FF369" i="1"/>
  <c r="FG369" i="1"/>
  <c r="FH369" i="1"/>
  <c r="FI369" i="1"/>
  <c r="FJ369" i="1"/>
  <c r="FK369" i="1"/>
  <c r="FL369" i="1"/>
  <c r="FM369" i="1"/>
  <c r="FN369" i="1"/>
  <c r="FO369" i="1"/>
  <c r="GD369" i="1"/>
  <c r="GF369" i="1"/>
  <c r="GG369" i="1"/>
  <c r="GH369" i="1"/>
  <c r="GI369" i="1"/>
  <c r="GJ369" i="1"/>
  <c r="GK369" i="1"/>
  <c r="GL369" i="1"/>
  <c r="GM369" i="1"/>
  <c r="GN369" i="1"/>
  <c r="GO369" i="1"/>
  <c r="GP369" i="1"/>
  <c r="GQ369" i="1"/>
  <c r="GR369" i="1"/>
  <c r="GS369" i="1"/>
  <c r="GT369" i="1"/>
  <c r="GU369" i="1"/>
  <c r="GV369" i="1"/>
  <c r="GW369" i="1"/>
  <c r="GX369" i="1"/>
  <c r="C371" i="1"/>
  <c r="D371" i="1"/>
  <c r="I371" i="1"/>
  <c r="Q371" i="1" s="1"/>
  <c r="K371" i="1"/>
  <c r="AC371" i="1"/>
  <c r="CQ371" i="1" s="1"/>
  <c r="AD371" i="1"/>
  <c r="AB371" i="1" s="1"/>
  <c r="AE371" i="1"/>
  <c r="AF371" i="1"/>
  <c r="AG371" i="1"/>
  <c r="AH371" i="1"/>
  <c r="AI371" i="1"/>
  <c r="CW371" i="1" s="1"/>
  <c r="V371" i="1" s="1"/>
  <c r="AJ371" i="1"/>
  <c r="CX371" i="1" s="1"/>
  <c r="W371" i="1" s="1"/>
  <c r="AJ394" i="1" s="1"/>
  <c r="CR371" i="1"/>
  <c r="CS371" i="1"/>
  <c r="CT371" i="1"/>
  <c r="CU371" i="1"/>
  <c r="T371" i="1" s="1"/>
  <c r="CV371" i="1"/>
  <c r="U371" i="1" s="1"/>
  <c r="GL371" i="1"/>
  <c r="BZ394" i="1" s="1"/>
  <c r="GO371" i="1"/>
  <c r="GP371" i="1"/>
  <c r="GV371" i="1"/>
  <c r="HC371" i="1"/>
  <c r="GX371" i="1" s="1"/>
  <c r="C372" i="1"/>
  <c r="D372" i="1"/>
  <c r="I372" i="1"/>
  <c r="K372" i="1"/>
  <c r="P372" i="1"/>
  <c r="R372" i="1"/>
  <c r="S372" i="1"/>
  <c r="CY372" i="1" s="1"/>
  <c r="X372" i="1" s="1"/>
  <c r="AB372" i="1"/>
  <c r="AC372" i="1"/>
  <c r="AD372" i="1"/>
  <c r="AE372" i="1"/>
  <c r="AF372" i="1"/>
  <c r="AG372" i="1"/>
  <c r="CU372" i="1" s="1"/>
  <c r="T372" i="1" s="1"/>
  <c r="AH372" i="1"/>
  <c r="CV372" i="1" s="1"/>
  <c r="U372" i="1" s="1"/>
  <c r="AI372" i="1"/>
  <c r="AJ372" i="1"/>
  <c r="CX372" i="1" s="1"/>
  <c r="W372" i="1" s="1"/>
  <c r="CQ372" i="1"/>
  <c r="CR372" i="1"/>
  <c r="CS372" i="1"/>
  <c r="CT372" i="1"/>
  <c r="CW372" i="1"/>
  <c r="V372" i="1" s="1"/>
  <c r="GL372" i="1"/>
  <c r="GO372" i="1"/>
  <c r="GP372" i="1"/>
  <c r="GV372" i="1"/>
  <c r="HC372" i="1" s="1"/>
  <c r="GX372" i="1" s="1"/>
  <c r="I373" i="1"/>
  <c r="GX373" i="1" s="1"/>
  <c r="AC373" i="1"/>
  <c r="CQ373" i="1" s="1"/>
  <c r="AD373" i="1"/>
  <c r="AB373" i="1" s="1"/>
  <c r="AE373" i="1"/>
  <c r="CR373" i="1" s="1"/>
  <c r="AF373" i="1"/>
  <c r="AG373" i="1"/>
  <c r="AH373" i="1"/>
  <c r="AI373" i="1"/>
  <c r="CW373" i="1" s="1"/>
  <c r="V373" i="1" s="1"/>
  <c r="AJ373" i="1"/>
  <c r="CX373" i="1" s="1"/>
  <c r="W373" i="1" s="1"/>
  <c r="CS373" i="1"/>
  <c r="CT373" i="1"/>
  <c r="CU373" i="1"/>
  <c r="T373" i="1" s="1"/>
  <c r="CV373" i="1"/>
  <c r="U373" i="1" s="1"/>
  <c r="GL373" i="1"/>
  <c r="GO373" i="1"/>
  <c r="GP373" i="1"/>
  <c r="GV373" i="1"/>
  <c r="HC373" i="1"/>
  <c r="I374" i="1"/>
  <c r="GX374" i="1" s="1"/>
  <c r="AC374" i="1"/>
  <c r="AD374" i="1"/>
  <c r="AB374" i="1" s="1"/>
  <c r="AE374" i="1"/>
  <c r="R374" i="1" s="1"/>
  <c r="AF374" i="1"/>
  <c r="CT374" i="1" s="1"/>
  <c r="AG374" i="1"/>
  <c r="AH374" i="1"/>
  <c r="AI374" i="1"/>
  <c r="AJ374" i="1"/>
  <c r="CX374" i="1" s="1"/>
  <c r="W374" i="1" s="1"/>
  <c r="CQ374" i="1"/>
  <c r="CR374" i="1"/>
  <c r="CS374" i="1"/>
  <c r="CU374" i="1"/>
  <c r="T374" i="1" s="1"/>
  <c r="CV374" i="1"/>
  <c r="U374" i="1" s="1"/>
  <c r="CW374" i="1"/>
  <c r="GL374" i="1"/>
  <c r="GO374" i="1"/>
  <c r="GP374" i="1"/>
  <c r="GV374" i="1"/>
  <c r="HC374" i="1"/>
  <c r="I375" i="1"/>
  <c r="Q375" i="1" s="1"/>
  <c r="AC375" i="1"/>
  <c r="P375" i="1" s="1"/>
  <c r="AD375" i="1"/>
  <c r="AB375" i="1" s="1"/>
  <c r="AE375" i="1"/>
  <c r="AF375" i="1"/>
  <c r="AG375" i="1"/>
  <c r="AH375" i="1"/>
  <c r="CV375" i="1" s="1"/>
  <c r="AI375" i="1"/>
  <c r="AJ375" i="1"/>
  <c r="CX375" i="1" s="1"/>
  <c r="W375" i="1" s="1"/>
  <c r="CR375" i="1"/>
  <c r="CS375" i="1"/>
  <c r="CT375" i="1"/>
  <c r="CU375" i="1"/>
  <c r="T375" i="1" s="1"/>
  <c r="CW375" i="1"/>
  <c r="V375" i="1" s="1"/>
  <c r="GL375" i="1"/>
  <c r="GO375" i="1"/>
  <c r="GP375" i="1"/>
  <c r="GV375" i="1"/>
  <c r="HC375" i="1" s="1"/>
  <c r="GX375" i="1" s="1"/>
  <c r="I376" i="1"/>
  <c r="GX376" i="1" s="1"/>
  <c r="P376" i="1"/>
  <c r="AC376" i="1"/>
  <c r="AD376" i="1"/>
  <c r="AB376" i="1" s="1"/>
  <c r="AE376" i="1"/>
  <c r="CR376" i="1" s="1"/>
  <c r="AF376" i="1"/>
  <c r="S376" i="1" s="1"/>
  <c r="AG376" i="1"/>
  <c r="AH376" i="1"/>
  <c r="AI376" i="1"/>
  <c r="AJ376" i="1"/>
  <c r="CX376" i="1" s="1"/>
  <c r="CQ376" i="1"/>
  <c r="CU376" i="1"/>
  <c r="T376" i="1" s="1"/>
  <c r="CV376" i="1"/>
  <c r="U376" i="1" s="1"/>
  <c r="CW376" i="1"/>
  <c r="V376" i="1" s="1"/>
  <c r="GL376" i="1"/>
  <c r="GO376" i="1"/>
  <c r="GP376" i="1"/>
  <c r="FV394" i="1" s="1"/>
  <c r="GV376" i="1"/>
  <c r="HC376" i="1"/>
  <c r="I377" i="1"/>
  <c r="P377" i="1" s="1"/>
  <c r="Q377" i="1"/>
  <c r="AC377" i="1"/>
  <c r="AD377" i="1"/>
  <c r="AB377" i="1" s="1"/>
  <c r="AE377" i="1"/>
  <c r="CS377" i="1" s="1"/>
  <c r="AF377" i="1"/>
  <c r="CT377" i="1" s="1"/>
  <c r="AG377" i="1"/>
  <c r="AH377" i="1"/>
  <c r="AI377" i="1"/>
  <c r="AJ377" i="1"/>
  <c r="CX377" i="1" s="1"/>
  <c r="W377" i="1" s="1"/>
  <c r="CQ377" i="1"/>
  <c r="CU377" i="1"/>
  <c r="T377" i="1" s="1"/>
  <c r="CV377" i="1"/>
  <c r="CW377" i="1"/>
  <c r="V377" i="1" s="1"/>
  <c r="GL377" i="1"/>
  <c r="GO377" i="1"/>
  <c r="GP377" i="1"/>
  <c r="CD394" i="1" s="1"/>
  <c r="GV377" i="1"/>
  <c r="GX377" i="1"/>
  <c r="HC377" i="1"/>
  <c r="I378" i="1"/>
  <c r="P378" i="1" s="1"/>
  <c r="AB378" i="1"/>
  <c r="AC378" i="1"/>
  <c r="AD378" i="1"/>
  <c r="AE378" i="1"/>
  <c r="AF378" i="1"/>
  <c r="CT378" i="1" s="1"/>
  <c r="AG378" i="1"/>
  <c r="CU378" i="1" s="1"/>
  <c r="T378" i="1" s="1"/>
  <c r="AH378" i="1"/>
  <c r="CV378" i="1" s="1"/>
  <c r="U378" i="1" s="1"/>
  <c r="AI378" i="1"/>
  <c r="AJ378" i="1"/>
  <c r="CQ378" i="1"/>
  <c r="CR378" i="1"/>
  <c r="CS378" i="1"/>
  <c r="CW378" i="1"/>
  <c r="V378" i="1" s="1"/>
  <c r="CX378" i="1"/>
  <c r="W378" i="1" s="1"/>
  <c r="GL378" i="1"/>
  <c r="GO378" i="1"/>
  <c r="GP378" i="1"/>
  <c r="GV378" i="1"/>
  <c r="HC378" i="1" s="1"/>
  <c r="GX378" i="1" s="1"/>
  <c r="C379" i="1"/>
  <c r="D379" i="1"/>
  <c r="I379" i="1"/>
  <c r="K379" i="1"/>
  <c r="S379" i="1"/>
  <c r="AC379" i="1"/>
  <c r="P379" i="1" s="1"/>
  <c r="AE379" i="1"/>
  <c r="AD379" i="1" s="1"/>
  <c r="AF379" i="1"/>
  <c r="CT379" i="1" s="1"/>
  <c r="AG379" i="1"/>
  <c r="CU379" i="1" s="1"/>
  <c r="T379" i="1" s="1"/>
  <c r="AH379" i="1"/>
  <c r="AI379" i="1"/>
  <c r="AJ379" i="1"/>
  <c r="CQ379" i="1"/>
  <c r="CV379" i="1"/>
  <c r="U379" i="1" s="1"/>
  <c r="CW379" i="1"/>
  <c r="V379" i="1" s="1"/>
  <c r="CX379" i="1"/>
  <c r="W379" i="1" s="1"/>
  <c r="GL379" i="1"/>
  <c r="GO379" i="1"/>
  <c r="GP379" i="1"/>
  <c r="GV379" i="1"/>
  <c r="HC379" i="1"/>
  <c r="GX379" i="1" s="1"/>
  <c r="C380" i="1"/>
  <c r="D380" i="1"/>
  <c r="I380" i="1"/>
  <c r="K380" i="1"/>
  <c r="P380" i="1"/>
  <c r="R380" i="1"/>
  <c r="V380" i="1"/>
  <c r="AC380" i="1"/>
  <c r="AD380" i="1"/>
  <c r="AB380" i="1" s="1"/>
  <c r="AE380" i="1"/>
  <c r="CR380" i="1" s="1"/>
  <c r="AF380" i="1"/>
  <c r="CT380" i="1" s="1"/>
  <c r="AG380" i="1"/>
  <c r="AH380" i="1"/>
  <c r="AI380" i="1"/>
  <c r="AJ380" i="1"/>
  <c r="CX380" i="1" s="1"/>
  <c r="W380" i="1" s="1"/>
  <c r="CQ380" i="1"/>
  <c r="CU380" i="1"/>
  <c r="T380" i="1" s="1"/>
  <c r="CV380" i="1"/>
  <c r="U380" i="1" s="1"/>
  <c r="CW380" i="1"/>
  <c r="GL380" i="1"/>
  <c r="GO380" i="1"/>
  <c r="GP380" i="1"/>
  <c r="GV380" i="1"/>
  <c r="GX380" i="1"/>
  <c r="HC380" i="1"/>
  <c r="I381" i="1"/>
  <c r="P381" i="1" s="1"/>
  <c r="R381" i="1"/>
  <c r="AC381" i="1"/>
  <c r="AD381" i="1"/>
  <c r="AE381" i="1"/>
  <c r="AF381" i="1"/>
  <c r="S381" i="1" s="1"/>
  <c r="AG381" i="1"/>
  <c r="CU381" i="1" s="1"/>
  <c r="T381" i="1" s="1"/>
  <c r="AH381" i="1"/>
  <c r="CV381" i="1" s="1"/>
  <c r="U381" i="1" s="1"/>
  <c r="AI381" i="1"/>
  <c r="AJ381" i="1"/>
  <c r="CQ381" i="1"/>
  <c r="CR381" i="1"/>
  <c r="CS381" i="1"/>
  <c r="CW381" i="1"/>
  <c r="V381" i="1" s="1"/>
  <c r="CX381" i="1"/>
  <c r="W381" i="1" s="1"/>
  <c r="GL381" i="1"/>
  <c r="GO381" i="1"/>
  <c r="GP381" i="1"/>
  <c r="GV381" i="1"/>
  <c r="HC381" i="1"/>
  <c r="I382" i="1"/>
  <c r="Q382" i="1" s="1"/>
  <c r="P382" i="1"/>
  <c r="CP382" i="1" s="1"/>
  <c r="O382" i="1" s="1"/>
  <c r="AC382" i="1"/>
  <c r="CQ382" i="1" s="1"/>
  <c r="AD382" i="1"/>
  <c r="AB382" i="1" s="1"/>
  <c r="AE382" i="1"/>
  <c r="AF382" i="1"/>
  <c r="S382" i="1" s="1"/>
  <c r="AG382" i="1"/>
  <c r="AH382" i="1"/>
  <c r="CV382" i="1" s="1"/>
  <c r="U382" i="1" s="1"/>
  <c r="AI382" i="1"/>
  <c r="CW382" i="1" s="1"/>
  <c r="V382" i="1" s="1"/>
  <c r="AJ382" i="1"/>
  <c r="CX382" i="1" s="1"/>
  <c r="W382" i="1" s="1"/>
  <c r="CR382" i="1"/>
  <c r="CS382" i="1"/>
  <c r="CT382" i="1"/>
  <c r="CU382" i="1"/>
  <c r="T382" i="1" s="1"/>
  <c r="GL382" i="1"/>
  <c r="GO382" i="1"/>
  <c r="GP382" i="1"/>
  <c r="GV382" i="1"/>
  <c r="HC382" i="1" s="1"/>
  <c r="GX382" i="1" s="1"/>
  <c r="C383" i="1"/>
  <c r="I383" i="1"/>
  <c r="CX217" i="3" s="1"/>
  <c r="K383" i="1"/>
  <c r="P383" i="1"/>
  <c r="R383" i="1"/>
  <c r="T383" i="1"/>
  <c r="AC383" i="1"/>
  <c r="CQ383" i="1" s="1"/>
  <c r="AD383" i="1"/>
  <c r="AB383" i="1" s="1"/>
  <c r="AE383" i="1"/>
  <c r="AF383" i="1"/>
  <c r="S383" i="1" s="1"/>
  <c r="AG383" i="1"/>
  <c r="AH383" i="1"/>
  <c r="CV383" i="1" s="1"/>
  <c r="U383" i="1" s="1"/>
  <c r="AI383" i="1"/>
  <c r="CW383" i="1" s="1"/>
  <c r="V383" i="1" s="1"/>
  <c r="AJ383" i="1"/>
  <c r="CX383" i="1" s="1"/>
  <c r="W383" i="1" s="1"/>
  <c r="CR383" i="1"/>
  <c r="CS383" i="1"/>
  <c r="CT383" i="1"/>
  <c r="CU383" i="1"/>
  <c r="GL383" i="1"/>
  <c r="GO383" i="1"/>
  <c r="GP383" i="1"/>
  <c r="GV383" i="1"/>
  <c r="HC383" i="1" s="1"/>
  <c r="GX383" i="1" s="1"/>
  <c r="C384" i="1"/>
  <c r="I384" i="1"/>
  <c r="Q384" i="1" s="1"/>
  <c r="K384" i="1"/>
  <c r="P384" i="1"/>
  <c r="CP384" i="1" s="1"/>
  <c r="O384" i="1" s="1"/>
  <c r="R384" i="1"/>
  <c r="AC384" i="1"/>
  <c r="CQ384" i="1" s="1"/>
  <c r="AD384" i="1"/>
  <c r="AB384" i="1" s="1"/>
  <c r="AE384" i="1"/>
  <c r="AF384" i="1"/>
  <c r="S384" i="1" s="1"/>
  <c r="AG384" i="1"/>
  <c r="AH384" i="1"/>
  <c r="CV384" i="1" s="1"/>
  <c r="U384" i="1" s="1"/>
  <c r="AI384" i="1"/>
  <c r="CW384" i="1" s="1"/>
  <c r="V384" i="1" s="1"/>
  <c r="AJ384" i="1"/>
  <c r="CX384" i="1" s="1"/>
  <c r="W384" i="1" s="1"/>
  <c r="CR384" i="1"/>
  <c r="CS384" i="1"/>
  <c r="CT384" i="1"/>
  <c r="CU384" i="1"/>
  <c r="T384" i="1" s="1"/>
  <c r="GL384" i="1"/>
  <c r="GO384" i="1"/>
  <c r="GP384" i="1"/>
  <c r="GV384" i="1"/>
  <c r="HC384" i="1" s="1"/>
  <c r="GX384" i="1"/>
  <c r="I385" i="1"/>
  <c r="P385" i="1"/>
  <c r="R385" i="1"/>
  <c r="V385" i="1"/>
  <c r="AC385" i="1"/>
  <c r="AD385" i="1"/>
  <c r="AB385" i="1" s="1"/>
  <c r="AE385" i="1"/>
  <c r="CR385" i="1" s="1"/>
  <c r="AF385" i="1"/>
  <c r="CT385" i="1" s="1"/>
  <c r="AG385" i="1"/>
  <c r="AH385" i="1"/>
  <c r="AI385" i="1"/>
  <c r="AJ385" i="1"/>
  <c r="CX385" i="1" s="1"/>
  <c r="W385" i="1" s="1"/>
  <c r="CQ385" i="1"/>
  <c r="CU385" i="1"/>
  <c r="T385" i="1" s="1"/>
  <c r="CV385" i="1"/>
  <c r="U385" i="1" s="1"/>
  <c r="CW385" i="1"/>
  <c r="GL385" i="1"/>
  <c r="GO385" i="1"/>
  <c r="GP385" i="1"/>
  <c r="GV385" i="1"/>
  <c r="GX385" i="1"/>
  <c r="HC385" i="1"/>
  <c r="I386" i="1"/>
  <c r="P386" i="1" s="1"/>
  <c r="R386" i="1"/>
  <c r="T386" i="1"/>
  <c r="AC386" i="1"/>
  <c r="AD386" i="1"/>
  <c r="AE386" i="1"/>
  <c r="AF386" i="1"/>
  <c r="S386" i="1" s="1"/>
  <c r="CZ386" i="1" s="1"/>
  <c r="Y386" i="1" s="1"/>
  <c r="AG386" i="1"/>
  <c r="CU386" i="1" s="1"/>
  <c r="AH386" i="1"/>
  <c r="CV386" i="1" s="1"/>
  <c r="U386" i="1" s="1"/>
  <c r="AI386" i="1"/>
  <c r="AJ386" i="1"/>
  <c r="CQ386" i="1"/>
  <c r="CR386" i="1"/>
  <c r="CS386" i="1"/>
  <c r="CW386" i="1"/>
  <c r="V386" i="1" s="1"/>
  <c r="CX386" i="1"/>
  <c r="W386" i="1" s="1"/>
  <c r="CY386" i="1"/>
  <c r="X386" i="1" s="1"/>
  <c r="GL386" i="1"/>
  <c r="GO386" i="1"/>
  <c r="GP386" i="1"/>
  <c r="GV386" i="1"/>
  <c r="HC386" i="1"/>
  <c r="I387" i="1"/>
  <c r="K387" i="1"/>
  <c r="Y387" i="1"/>
  <c r="AC387" i="1"/>
  <c r="AD387" i="1"/>
  <c r="AE387" i="1"/>
  <c r="AF387" i="1"/>
  <c r="AG387" i="1"/>
  <c r="CU387" i="1" s="1"/>
  <c r="T387" i="1" s="1"/>
  <c r="AH387" i="1"/>
  <c r="CV387" i="1" s="1"/>
  <c r="U387" i="1" s="1"/>
  <c r="AI387" i="1"/>
  <c r="CW387" i="1" s="1"/>
  <c r="V387" i="1" s="1"/>
  <c r="AJ387" i="1"/>
  <c r="CR387" i="1"/>
  <c r="Q387" i="1" s="1"/>
  <c r="CS387" i="1"/>
  <c r="R387" i="1" s="1"/>
  <c r="CT387" i="1"/>
  <c r="S387" i="1" s="1"/>
  <c r="CX387" i="1"/>
  <c r="W387" i="1" s="1"/>
  <c r="CY387" i="1"/>
  <c r="X387" i="1" s="1"/>
  <c r="CZ387" i="1"/>
  <c r="GL387" i="1"/>
  <c r="GO387" i="1"/>
  <c r="GP387" i="1"/>
  <c r="GV387" i="1"/>
  <c r="HC387" i="1" s="1"/>
  <c r="GX387" i="1" s="1"/>
  <c r="I388" i="1"/>
  <c r="K388" i="1"/>
  <c r="T388" i="1"/>
  <c r="V388" i="1"/>
  <c r="AC388" i="1"/>
  <c r="CQ388" i="1" s="1"/>
  <c r="P388" i="1" s="1"/>
  <c r="CP388" i="1" s="1"/>
  <c r="O388" i="1" s="1"/>
  <c r="AD388" i="1"/>
  <c r="CR388" i="1" s="1"/>
  <c r="Q388" i="1" s="1"/>
  <c r="AE388" i="1"/>
  <c r="AF388" i="1"/>
  <c r="AG388" i="1"/>
  <c r="AH388" i="1"/>
  <c r="CV388" i="1" s="1"/>
  <c r="U388" i="1" s="1"/>
  <c r="AI388" i="1"/>
  <c r="CW388" i="1" s="1"/>
  <c r="AJ388" i="1"/>
  <c r="CX388" i="1" s="1"/>
  <c r="W388" i="1" s="1"/>
  <c r="CS388" i="1"/>
  <c r="R388" i="1" s="1"/>
  <c r="CT388" i="1"/>
  <c r="S388" i="1" s="1"/>
  <c r="CU388" i="1"/>
  <c r="CY388" i="1"/>
  <c r="X388" i="1" s="1"/>
  <c r="CZ388" i="1"/>
  <c r="Y388" i="1" s="1"/>
  <c r="GL388" i="1"/>
  <c r="GO388" i="1"/>
  <c r="GP388" i="1"/>
  <c r="GV388" i="1"/>
  <c r="HC388" i="1" s="1"/>
  <c r="GX388" i="1" s="1"/>
  <c r="C389" i="1"/>
  <c r="D389" i="1"/>
  <c r="I389" i="1"/>
  <c r="Q389" i="1" s="1"/>
  <c r="K389" i="1"/>
  <c r="AC389" i="1"/>
  <c r="AE389" i="1"/>
  <c r="AD389" i="1" s="1"/>
  <c r="AF389" i="1"/>
  <c r="AG389" i="1"/>
  <c r="CU389" i="1" s="1"/>
  <c r="T389" i="1" s="1"/>
  <c r="AH389" i="1"/>
  <c r="CV389" i="1" s="1"/>
  <c r="U389" i="1" s="1"/>
  <c r="AI389" i="1"/>
  <c r="CW389" i="1" s="1"/>
  <c r="V389" i="1" s="1"/>
  <c r="AJ389" i="1"/>
  <c r="CR389" i="1"/>
  <c r="CS389" i="1"/>
  <c r="CT389" i="1"/>
  <c r="CX389" i="1"/>
  <c r="W389" i="1" s="1"/>
  <c r="GL389" i="1"/>
  <c r="GO389" i="1"/>
  <c r="CC394" i="1" s="1"/>
  <c r="GP389" i="1"/>
  <c r="GV389" i="1"/>
  <c r="HC389" i="1" s="1"/>
  <c r="GX389" i="1" s="1"/>
  <c r="C390" i="1"/>
  <c r="D390" i="1"/>
  <c r="I390" i="1"/>
  <c r="K390" i="1"/>
  <c r="R390" i="1"/>
  <c r="AC390" i="1"/>
  <c r="AD390" i="1"/>
  <c r="AE390" i="1"/>
  <c r="AF390" i="1"/>
  <c r="AG390" i="1"/>
  <c r="CU390" i="1" s="1"/>
  <c r="T390" i="1" s="1"/>
  <c r="AH390" i="1"/>
  <c r="CV390" i="1" s="1"/>
  <c r="U390" i="1" s="1"/>
  <c r="AI390" i="1"/>
  <c r="AJ390" i="1"/>
  <c r="CQ390" i="1"/>
  <c r="CR390" i="1"/>
  <c r="CS390" i="1"/>
  <c r="CW390" i="1"/>
  <c r="V390" i="1" s="1"/>
  <c r="CX390" i="1"/>
  <c r="W390" i="1" s="1"/>
  <c r="GL390" i="1"/>
  <c r="GO390" i="1"/>
  <c r="GP390" i="1"/>
  <c r="GV390" i="1"/>
  <c r="HC390" i="1"/>
  <c r="I391" i="1"/>
  <c r="P391" i="1" s="1"/>
  <c r="AC391" i="1"/>
  <c r="CQ391" i="1" s="1"/>
  <c r="AD391" i="1"/>
  <c r="AB391" i="1" s="1"/>
  <c r="AE391" i="1"/>
  <c r="AF391" i="1"/>
  <c r="S391" i="1" s="1"/>
  <c r="AG391" i="1"/>
  <c r="AH391" i="1"/>
  <c r="CV391" i="1" s="1"/>
  <c r="U391" i="1" s="1"/>
  <c r="AI391" i="1"/>
  <c r="CW391" i="1" s="1"/>
  <c r="V391" i="1" s="1"/>
  <c r="AJ391" i="1"/>
  <c r="CX391" i="1" s="1"/>
  <c r="W391" i="1" s="1"/>
  <c r="CR391" i="1"/>
  <c r="CS391" i="1"/>
  <c r="CT391" i="1"/>
  <c r="CU391" i="1"/>
  <c r="T391" i="1" s="1"/>
  <c r="GL391" i="1"/>
  <c r="GO391" i="1"/>
  <c r="GP391" i="1"/>
  <c r="GV391" i="1"/>
  <c r="HC391" i="1" s="1"/>
  <c r="GX391" i="1" s="1"/>
  <c r="AC392" i="1"/>
  <c r="AD392" i="1"/>
  <c r="AB392" i="1" s="1"/>
  <c r="AE392" i="1"/>
  <c r="CR392" i="1" s="1"/>
  <c r="AF392" i="1"/>
  <c r="AG392" i="1"/>
  <c r="AH392" i="1"/>
  <c r="AI392" i="1"/>
  <c r="AJ392" i="1"/>
  <c r="CX392" i="1" s="1"/>
  <c r="CQ392" i="1"/>
  <c r="CU392" i="1"/>
  <c r="CV392" i="1"/>
  <c r="CW392" i="1"/>
  <c r="GL392" i="1"/>
  <c r="GO392" i="1"/>
  <c r="GP392" i="1"/>
  <c r="GV392" i="1"/>
  <c r="HC392" i="1"/>
  <c r="B394" i="1"/>
  <c r="B369" i="1" s="1"/>
  <c r="C394" i="1"/>
  <c r="C369" i="1" s="1"/>
  <c r="D394" i="1"/>
  <c r="D369" i="1" s="1"/>
  <c r="F394" i="1"/>
  <c r="F369" i="1" s="1"/>
  <c r="G394" i="1"/>
  <c r="G369" i="1" s="1"/>
  <c r="AO394" i="1"/>
  <c r="AO369" i="1" s="1"/>
  <c r="AP394" i="1"/>
  <c r="BB394" i="1"/>
  <c r="BC394" i="1"/>
  <c r="BC369" i="1" s="1"/>
  <c r="BD394" i="1"/>
  <c r="BX394" i="1"/>
  <c r="BX369" i="1" s="1"/>
  <c r="BY394" i="1"/>
  <c r="BY369" i="1" s="1"/>
  <c r="CG394" i="1"/>
  <c r="CG369" i="1" s="1"/>
  <c r="CK394" i="1"/>
  <c r="CK369" i="1" s="1"/>
  <c r="CL394" i="1"/>
  <c r="CL369" i="1" s="1"/>
  <c r="CM394" i="1"/>
  <c r="CM369" i="1" s="1"/>
  <c r="EG394" i="1"/>
  <c r="EH394" i="1"/>
  <c r="ET394" i="1"/>
  <c r="ET369" i="1" s="1"/>
  <c r="EU394" i="1"/>
  <c r="EU369" i="1" s="1"/>
  <c r="FP394" i="1"/>
  <c r="FP369" i="1" s="1"/>
  <c r="FQ394" i="1"/>
  <c r="FQ369" i="1" s="1"/>
  <c r="FU394" i="1"/>
  <c r="GC394" i="1"/>
  <c r="GC369" i="1" s="1"/>
  <c r="GD394" i="1"/>
  <c r="GE394" i="1"/>
  <c r="GE369" i="1" s="1"/>
  <c r="F398" i="1"/>
  <c r="P398" i="1"/>
  <c r="P410" i="1"/>
  <c r="D424" i="1"/>
  <c r="E426" i="1"/>
  <c r="F426" i="1"/>
  <c r="G426" i="1"/>
  <c r="Z426" i="1"/>
  <c r="AA426" i="1"/>
  <c r="AM426" i="1"/>
  <c r="AN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CM426" i="1"/>
  <c r="CN426" i="1"/>
  <c r="CO426" i="1"/>
  <c r="CP426" i="1"/>
  <c r="CQ426" i="1"/>
  <c r="CR426" i="1"/>
  <c r="CS426" i="1"/>
  <c r="CT426" i="1"/>
  <c r="CU426" i="1"/>
  <c r="CV426" i="1"/>
  <c r="CW426" i="1"/>
  <c r="CX426" i="1"/>
  <c r="CY426" i="1"/>
  <c r="CZ426" i="1"/>
  <c r="DA426" i="1"/>
  <c r="DB426" i="1"/>
  <c r="DC426" i="1"/>
  <c r="DD426" i="1"/>
  <c r="DE426" i="1"/>
  <c r="DF426" i="1"/>
  <c r="DR426" i="1"/>
  <c r="DS426" i="1"/>
  <c r="EE426" i="1"/>
  <c r="EF426" i="1"/>
  <c r="EU426" i="1"/>
  <c r="EW426" i="1"/>
  <c r="EX426" i="1"/>
  <c r="EY426" i="1"/>
  <c r="EZ426" i="1"/>
  <c r="FA426" i="1"/>
  <c r="FB426" i="1"/>
  <c r="FC426" i="1"/>
  <c r="FD426" i="1"/>
  <c r="FE426" i="1"/>
  <c r="FF426" i="1"/>
  <c r="FG426" i="1"/>
  <c r="FH426" i="1"/>
  <c r="FI426" i="1"/>
  <c r="FJ426" i="1"/>
  <c r="FK426" i="1"/>
  <c r="FL426" i="1"/>
  <c r="FM426" i="1"/>
  <c r="FN426" i="1"/>
  <c r="FO426" i="1"/>
  <c r="GF426" i="1"/>
  <c r="GG426" i="1"/>
  <c r="GH426" i="1"/>
  <c r="GI426" i="1"/>
  <c r="GJ426" i="1"/>
  <c r="GK426" i="1"/>
  <c r="GL426" i="1"/>
  <c r="GM426" i="1"/>
  <c r="GN426" i="1"/>
  <c r="GO426" i="1"/>
  <c r="GP426" i="1"/>
  <c r="GQ426" i="1"/>
  <c r="GR426" i="1"/>
  <c r="GS426" i="1"/>
  <c r="GT426" i="1"/>
  <c r="GU426" i="1"/>
  <c r="GV426" i="1"/>
  <c r="GW426" i="1"/>
  <c r="GX426" i="1"/>
  <c r="C428" i="1"/>
  <c r="D428" i="1"/>
  <c r="I428" i="1"/>
  <c r="K428" i="1"/>
  <c r="P428" i="1"/>
  <c r="U428" i="1"/>
  <c r="V428" i="1"/>
  <c r="AC428" i="1"/>
  <c r="AE428" i="1"/>
  <c r="AF428" i="1"/>
  <c r="AG428" i="1"/>
  <c r="AH428" i="1"/>
  <c r="AI428" i="1"/>
  <c r="CW428" i="1" s="1"/>
  <c r="AJ428" i="1"/>
  <c r="CX428" i="1" s="1"/>
  <c r="W428" i="1" s="1"/>
  <c r="CT428" i="1"/>
  <c r="CU428" i="1"/>
  <c r="T428" i="1" s="1"/>
  <c r="CV428" i="1"/>
  <c r="GL428" i="1"/>
  <c r="BZ439" i="1" s="1"/>
  <c r="GO428" i="1"/>
  <c r="GP428" i="1"/>
  <c r="GV428" i="1"/>
  <c r="HC428" i="1"/>
  <c r="GX428" i="1" s="1"/>
  <c r="C429" i="1"/>
  <c r="D429" i="1"/>
  <c r="I429" i="1"/>
  <c r="Q429" i="1" s="1"/>
  <c r="K429" i="1"/>
  <c r="R429" i="1"/>
  <c r="T429" i="1"/>
  <c r="U429" i="1"/>
  <c r="AC429" i="1"/>
  <c r="CQ429" i="1" s="1"/>
  <c r="AD429" i="1"/>
  <c r="AE429" i="1"/>
  <c r="AF429" i="1"/>
  <c r="S429" i="1" s="1"/>
  <c r="AG429" i="1"/>
  <c r="AH429" i="1"/>
  <c r="CV429" i="1" s="1"/>
  <c r="AI429" i="1"/>
  <c r="CW429" i="1" s="1"/>
  <c r="V429" i="1" s="1"/>
  <c r="EA439" i="1" s="1"/>
  <c r="AJ429" i="1"/>
  <c r="CX429" i="1" s="1"/>
  <c r="W429" i="1" s="1"/>
  <c r="EB439" i="1" s="1"/>
  <c r="CR429" i="1"/>
  <c r="CS429" i="1"/>
  <c r="CT429" i="1"/>
  <c r="CU429" i="1"/>
  <c r="CY429" i="1"/>
  <c r="X429" i="1" s="1"/>
  <c r="CZ429" i="1"/>
  <c r="Y429" i="1" s="1"/>
  <c r="GL429" i="1"/>
  <c r="GO429" i="1"/>
  <c r="GP429" i="1"/>
  <c r="GV429" i="1"/>
  <c r="HC429" i="1" s="1"/>
  <c r="GX429" i="1"/>
  <c r="I430" i="1"/>
  <c r="P430" i="1"/>
  <c r="R430" i="1"/>
  <c r="W430" i="1"/>
  <c r="AC430" i="1"/>
  <c r="AE430" i="1"/>
  <c r="Q430" i="1" s="1"/>
  <c r="AF430" i="1"/>
  <c r="AG430" i="1"/>
  <c r="AH430" i="1"/>
  <c r="AI430" i="1"/>
  <c r="AJ430" i="1"/>
  <c r="CX430" i="1" s="1"/>
  <c r="CQ430" i="1"/>
  <c r="CU430" i="1"/>
  <c r="T430" i="1" s="1"/>
  <c r="CV430" i="1"/>
  <c r="U430" i="1" s="1"/>
  <c r="CW430" i="1"/>
  <c r="V430" i="1" s="1"/>
  <c r="GL430" i="1"/>
  <c r="GO430" i="1"/>
  <c r="GP430" i="1"/>
  <c r="GV430" i="1"/>
  <c r="HC430" i="1"/>
  <c r="GX430" i="1" s="1"/>
  <c r="I431" i="1"/>
  <c r="R431" i="1"/>
  <c r="S431" i="1"/>
  <c r="CY431" i="1" s="1"/>
  <c r="X431" i="1" s="1"/>
  <c r="T431" i="1"/>
  <c r="AC431" i="1"/>
  <c r="AD431" i="1"/>
  <c r="AE431" i="1"/>
  <c r="AF431" i="1"/>
  <c r="CT431" i="1" s="1"/>
  <c r="AG431" i="1"/>
  <c r="CU431" i="1" s="1"/>
  <c r="AH431" i="1"/>
  <c r="CV431" i="1" s="1"/>
  <c r="U431" i="1" s="1"/>
  <c r="AI431" i="1"/>
  <c r="AJ431" i="1"/>
  <c r="CQ431" i="1"/>
  <c r="CR431" i="1"/>
  <c r="CS431" i="1"/>
  <c r="CW431" i="1"/>
  <c r="V431" i="1" s="1"/>
  <c r="CX431" i="1"/>
  <c r="W431" i="1" s="1"/>
  <c r="GL431" i="1"/>
  <c r="GO431" i="1"/>
  <c r="GP431" i="1"/>
  <c r="GV431" i="1"/>
  <c r="HC431" i="1"/>
  <c r="I432" i="1"/>
  <c r="P432" i="1" s="1"/>
  <c r="AB432" i="1"/>
  <c r="AC432" i="1"/>
  <c r="CQ432" i="1" s="1"/>
  <c r="AD432" i="1"/>
  <c r="AE432" i="1"/>
  <c r="AF432" i="1"/>
  <c r="S432" i="1" s="1"/>
  <c r="AG432" i="1"/>
  <c r="AH432" i="1"/>
  <c r="CV432" i="1" s="1"/>
  <c r="U432" i="1" s="1"/>
  <c r="AI432" i="1"/>
  <c r="CW432" i="1" s="1"/>
  <c r="AJ432" i="1"/>
  <c r="CX432" i="1" s="1"/>
  <c r="CR432" i="1"/>
  <c r="CS432" i="1"/>
  <c r="CT432" i="1"/>
  <c r="CU432" i="1"/>
  <c r="T432" i="1" s="1"/>
  <c r="GL432" i="1"/>
  <c r="GO432" i="1"/>
  <c r="GP432" i="1"/>
  <c r="CD439" i="1" s="1"/>
  <c r="GV432" i="1"/>
  <c r="HC432" i="1" s="1"/>
  <c r="GX432" i="1" s="1"/>
  <c r="I433" i="1"/>
  <c r="P433" i="1"/>
  <c r="V433" i="1"/>
  <c r="AC433" i="1"/>
  <c r="AD433" i="1"/>
  <c r="AB433" i="1" s="1"/>
  <c r="AE433" i="1"/>
  <c r="Q433" i="1" s="1"/>
  <c r="AF433" i="1"/>
  <c r="AG433" i="1"/>
  <c r="AH433" i="1"/>
  <c r="AI433" i="1"/>
  <c r="AJ433" i="1"/>
  <c r="CX433" i="1" s="1"/>
  <c r="W433" i="1" s="1"/>
  <c r="CQ433" i="1"/>
  <c r="CU433" i="1"/>
  <c r="T433" i="1" s="1"/>
  <c r="CV433" i="1"/>
  <c r="U433" i="1" s="1"/>
  <c r="DZ439" i="1" s="1"/>
  <c r="CW433" i="1"/>
  <c r="GL433" i="1"/>
  <c r="GO433" i="1"/>
  <c r="GP433" i="1"/>
  <c r="GV433" i="1"/>
  <c r="HC433" i="1"/>
  <c r="GX433" i="1" s="1"/>
  <c r="I434" i="1"/>
  <c r="R434" i="1" s="1"/>
  <c r="AB434" i="1"/>
  <c r="AC434" i="1"/>
  <c r="AD434" i="1"/>
  <c r="AE434" i="1"/>
  <c r="AF434" i="1"/>
  <c r="CT434" i="1" s="1"/>
  <c r="AG434" i="1"/>
  <c r="CU434" i="1" s="1"/>
  <c r="T434" i="1" s="1"/>
  <c r="AH434" i="1"/>
  <c r="CV434" i="1" s="1"/>
  <c r="U434" i="1" s="1"/>
  <c r="AI434" i="1"/>
  <c r="AJ434" i="1"/>
  <c r="CQ434" i="1"/>
  <c r="CR434" i="1"/>
  <c r="CS434" i="1"/>
  <c r="CW434" i="1"/>
  <c r="V434" i="1" s="1"/>
  <c r="CX434" i="1"/>
  <c r="GL434" i="1"/>
  <c r="GO434" i="1"/>
  <c r="CC439" i="1" s="1"/>
  <c r="GP434" i="1"/>
  <c r="GV434" i="1"/>
  <c r="HC434" i="1"/>
  <c r="I435" i="1"/>
  <c r="P435" i="1"/>
  <c r="T435" i="1"/>
  <c r="U435" i="1"/>
  <c r="AC435" i="1"/>
  <c r="CQ435" i="1" s="1"/>
  <c r="AD435" i="1"/>
  <c r="AE435" i="1"/>
  <c r="AF435" i="1"/>
  <c r="S435" i="1" s="1"/>
  <c r="AG435" i="1"/>
  <c r="AH435" i="1"/>
  <c r="CV435" i="1" s="1"/>
  <c r="AI435" i="1"/>
  <c r="CW435" i="1" s="1"/>
  <c r="V435" i="1" s="1"/>
  <c r="AJ435" i="1"/>
  <c r="CX435" i="1" s="1"/>
  <c r="W435" i="1" s="1"/>
  <c r="CR435" i="1"/>
  <c r="CS435" i="1"/>
  <c r="CT435" i="1"/>
  <c r="CU435" i="1"/>
  <c r="GL435" i="1"/>
  <c r="GO435" i="1"/>
  <c r="GP435" i="1"/>
  <c r="GV435" i="1"/>
  <c r="HC435" i="1" s="1"/>
  <c r="GX435" i="1"/>
  <c r="I436" i="1"/>
  <c r="P436" i="1"/>
  <c r="W436" i="1"/>
  <c r="AC436" i="1"/>
  <c r="AE436" i="1"/>
  <c r="Q436" i="1" s="1"/>
  <c r="AF436" i="1"/>
  <c r="AG436" i="1"/>
  <c r="AH436" i="1"/>
  <c r="AI436" i="1"/>
  <c r="AJ436" i="1"/>
  <c r="CX436" i="1" s="1"/>
  <c r="CQ436" i="1"/>
  <c r="CU436" i="1"/>
  <c r="T436" i="1" s="1"/>
  <c r="CV436" i="1"/>
  <c r="U436" i="1" s="1"/>
  <c r="CW436" i="1"/>
  <c r="V436" i="1" s="1"/>
  <c r="GL436" i="1"/>
  <c r="GO436" i="1"/>
  <c r="GP436" i="1"/>
  <c r="GV436" i="1"/>
  <c r="HC436" i="1"/>
  <c r="GX436" i="1" s="1"/>
  <c r="I437" i="1"/>
  <c r="R437" i="1"/>
  <c r="S437" i="1"/>
  <c r="CZ437" i="1" s="1"/>
  <c r="Y437" i="1" s="1"/>
  <c r="T437" i="1"/>
  <c r="AC437" i="1"/>
  <c r="AD437" i="1"/>
  <c r="AE437" i="1"/>
  <c r="AF437" i="1"/>
  <c r="CT437" i="1" s="1"/>
  <c r="AG437" i="1"/>
  <c r="CU437" i="1" s="1"/>
  <c r="AH437" i="1"/>
  <c r="CV437" i="1" s="1"/>
  <c r="U437" i="1" s="1"/>
  <c r="AI437" i="1"/>
  <c r="AJ437" i="1"/>
  <c r="CQ437" i="1"/>
  <c r="CR437" i="1"/>
  <c r="CS437" i="1"/>
  <c r="CW437" i="1"/>
  <c r="V437" i="1" s="1"/>
  <c r="CX437" i="1"/>
  <c r="W437" i="1" s="1"/>
  <c r="CY437" i="1"/>
  <c r="X437" i="1" s="1"/>
  <c r="GL437" i="1"/>
  <c r="GO437" i="1"/>
  <c r="GP437" i="1"/>
  <c r="GV437" i="1"/>
  <c r="HC437" i="1"/>
  <c r="B439" i="1"/>
  <c r="B426" i="1" s="1"/>
  <c r="C439" i="1"/>
  <c r="C426" i="1" s="1"/>
  <c r="D439" i="1"/>
  <c r="D426" i="1" s="1"/>
  <c r="F439" i="1"/>
  <c r="G439" i="1"/>
  <c r="BD439" i="1"/>
  <c r="BX439" i="1"/>
  <c r="BY439" i="1"/>
  <c r="CI439" i="1"/>
  <c r="CI426" i="1" s="1"/>
  <c r="CK439" i="1"/>
  <c r="CL439" i="1"/>
  <c r="CL426" i="1" s="1"/>
  <c r="CM439" i="1"/>
  <c r="EU439" i="1"/>
  <c r="FP439" i="1"/>
  <c r="FQ439" i="1"/>
  <c r="FU439" i="1"/>
  <c r="FU426" i="1" s="1"/>
  <c r="FV439" i="1"/>
  <c r="GC439" i="1"/>
  <c r="GD439" i="1"/>
  <c r="GD426" i="1" s="1"/>
  <c r="GE439" i="1"/>
  <c r="GE426" i="1" s="1"/>
  <c r="P455" i="1"/>
  <c r="D469" i="1"/>
  <c r="E471" i="1"/>
  <c r="Z471" i="1"/>
  <c r="AA471" i="1"/>
  <c r="AM471" i="1"/>
  <c r="AN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CN471" i="1"/>
  <c r="CO471" i="1"/>
  <c r="CP471" i="1"/>
  <c r="CQ471" i="1"/>
  <c r="CR471" i="1"/>
  <c r="CS471" i="1"/>
  <c r="CT471" i="1"/>
  <c r="CU471" i="1"/>
  <c r="CV471" i="1"/>
  <c r="CW471" i="1"/>
  <c r="CX471" i="1"/>
  <c r="CY471" i="1"/>
  <c r="CZ471" i="1"/>
  <c r="DA471" i="1"/>
  <c r="DB471" i="1"/>
  <c r="DC471" i="1"/>
  <c r="DD471" i="1"/>
  <c r="DE471" i="1"/>
  <c r="DF471" i="1"/>
  <c r="DR471" i="1"/>
  <c r="DS471" i="1"/>
  <c r="EE471" i="1"/>
  <c r="EF471" i="1"/>
  <c r="EW471" i="1"/>
  <c r="EX471" i="1"/>
  <c r="EY471" i="1"/>
  <c r="EZ471" i="1"/>
  <c r="FA471" i="1"/>
  <c r="FB471" i="1"/>
  <c r="FC471" i="1"/>
  <c r="FD471" i="1"/>
  <c r="FE471" i="1"/>
  <c r="FF471" i="1"/>
  <c r="FG471" i="1"/>
  <c r="FH471" i="1"/>
  <c r="FI471" i="1"/>
  <c r="FJ471" i="1"/>
  <c r="FK471" i="1"/>
  <c r="FL471" i="1"/>
  <c r="FM471" i="1"/>
  <c r="FN471" i="1"/>
  <c r="FO471" i="1"/>
  <c r="GF471" i="1"/>
  <c r="GG471" i="1"/>
  <c r="GH471" i="1"/>
  <c r="GI471" i="1"/>
  <c r="GJ471" i="1"/>
  <c r="GK471" i="1"/>
  <c r="GL471" i="1"/>
  <c r="GM471" i="1"/>
  <c r="GN471" i="1"/>
  <c r="GO471" i="1"/>
  <c r="GP471" i="1"/>
  <c r="GQ471" i="1"/>
  <c r="GR471" i="1"/>
  <c r="GS471" i="1"/>
  <c r="GT471" i="1"/>
  <c r="GU471" i="1"/>
  <c r="GV471" i="1"/>
  <c r="GW471" i="1"/>
  <c r="GX471" i="1"/>
  <c r="C473" i="1"/>
  <c r="D473" i="1"/>
  <c r="Q473" i="1"/>
  <c r="S473" i="1"/>
  <c r="W473" i="1"/>
  <c r="AC473" i="1"/>
  <c r="AE473" i="1"/>
  <c r="AF473" i="1"/>
  <c r="AG473" i="1"/>
  <c r="CU473" i="1" s="1"/>
  <c r="T473" i="1" s="1"/>
  <c r="AH473" i="1"/>
  <c r="CV473" i="1" s="1"/>
  <c r="U473" i="1" s="1"/>
  <c r="AI473" i="1"/>
  <c r="CW473" i="1" s="1"/>
  <c r="V473" i="1" s="1"/>
  <c r="AJ473" i="1"/>
  <c r="CR473" i="1"/>
  <c r="CS473" i="1"/>
  <c r="CT473" i="1"/>
  <c r="CX473" i="1"/>
  <c r="GL473" i="1"/>
  <c r="GO473" i="1"/>
  <c r="GP473" i="1"/>
  <c r="GV473" i="1"/>
  <c r="HC473" i="1"/>
  <c r="GX473" i="1" s="1"/>
  <c r="C474" i="1"/>
  <c r="D474" i="1"/>
  <c r="P474" i="1"/>
  <c r="R474" i="1"/>
  <c r="T474" i="1"/>
  <c r="U474" i="1"/>
  <c r="AC474" i="1"/>
  <c r="AD474" i="1"/>
  <c r="AB474" i="1" s="1"/>
  <c r="AE474" i="1"/>
  <c r="CR474" i="1" s="1"/>
  <c r="AF474" i="1"/>
  <c r="S474" i="1" s="1"/>
  <c r="CZ474" i="1" s="1"/>
  <c r="Y474" i="1" s="1"/>
  <c r="AG474" i="1"/>
  <c r="AH474" i="1"/>
  <c r="CV474" i="1" s="1"/>
  <c r="AI474" i="1"/>
  <c r="CW474" i="1" s="1"/>
  <c r="V474" i="1" s="1"/>
  <c r="AJ474" i="1"/>
  <c r="CX474" i="1" s="1"/>
  <c r="W474" i="1" s="1"/>
  <c r="CQ474" i="1"/>
  <c r="CS474" i="1"/>
  <c r="CU474" i="1"/>
  <c r="CY474" i="1"/>
  <c r="X474" i="1" s="1"/>
  <c r="GL474" i="1"/>
  <c r="FR490" i="1" s="1"/>
  <c r="GO474" i="1"/>
  <c r="GP474" i="1"/>
  <c r="GV474" i="1"/>
  <c r="HC474" i="1" s="1"/>
  <c r="GX474" i="1"/>
  <c r="I475" i="1"/>
  <c r="Q475" i="1" s="1"/>
  <c r="T475" i="1"/>
  <c r="AC475" i="1"/>
  <c r="AE475" i="1"/>
  <c r="CR475" i="1" s="1"/>
  <c r="AF475" i="1"/>
  <c r="AG475" i="1"/>
  <c r="AH475" i="1"/>
  <c r="CV475" i="1" s="1"/>
  <c r="U475" i="1" s="1"/>
  <c r="AI475" i="1"/>
  <c r="AJ475" i="1"/>
  <c r="CX475" i="1" s="1"/>
  <c r="W475" i="1" s="1"/>
  <c r="CQ475" i="1"/>
  <c r="CU475" i="1"/>
  <c r="CW475" i="1"/>
  <c r="GL475" i="1"/>
  <c r="BZ490" i="1" s="1"/>
  <c r="GO475" i="1"/>
  <c r="GP475" i="1"/>
  <c r="GV475" i="1"/>
  <c r="GX475" i="1"/>
  <c r="HC475" i="1"/>
  <c r="I476" i="1"/>
  <c r="Q476" i="1" s="1"/>
  <c r="R476" i="1"/>
  <c r="S476" i="1"/>
  <c r="CZ476" i="1" s="1"/>
  <c r="Y476" i="1" s="1"/>
  <c r="AC476" i="1"/>
  <c r="AD476" i="1"/>
  <c r="AB476" i="1" s="1"/>
  <c r="AE476" i="1"/>
  <c r="AF476" i="1"/>
  <c r="CT476" i="1" s="1"/>
  <c r="AG476" i="1"/>
  <c r="AH476" i="1"/>
  <c r="CV476" i="1" s="1"/>
  <c r="U476" i="1" s="1"/>
  <c r="AI476" i="1"/>
  <c r="AJ476" i="1"/>
  <c r="CQ476" i="1"/>
  <c r="CR476" i="1"/>
  <c r="CS476" i="1"/>
  <c r="CU476" i="1"/>
  <c r="T476" i="1" s="1"/>
  <c r="CW476" i="1"/>
  <c r="V476" i="1" s="1"/>
  <c r="CX476" i="1"/>
  <c r="W476" i="1" s="1"/>
  <c r="GL476" i="1"/>
  <c r="GO476" i="1"/>
  <c r="GP476" i="1"/>
  <c r="GV476" i="1"/>
  <c r="HC476" i="1"/>
  <c r="I477" i="1"/>
  <c r="Q477" i="1" s="1"/>
  <c r="R477" i="1"/>
  <c r="CZ477" i="1" s="1"/>
  <c r="Y477" i="1" s="1"/>
  <c r="AC477" i="1"/>
  <c r="P477" i="1" s="1"/>
  <c r="CP477" i="1" s="1"/>
  <c r="O477" i="1" s="1"/>
  <c r="AD477" i="1"/>
  <c r="AE477" i="1"/>
  <c r="CR477" i="1" s="1"/>
  <c r="AF477" i="1"/>
  <c r="S477" i="1" s="1"/>
  <c r="AG477" i="1"/>
  <c r="AH477" i="1"/>
  <c r="CV477" i="1" s="1"/>
  <c r="U477" i="1" s="1"/>
  <c r="AI477" i="1"/>
  <c r="CW477" i="1" s="1"/>
  <c r="V477" i="1" s="1"/>
  <c r="AJ477" i="1"/>
  <c r="CX477" i="1" s="1"/>
  <c r="W477" i="1" s="1"/>
  <c r="CS477" i="1"/>
  <c r="CT477" i="1"/>
  <c r="CU477" i="1"/>
  <c r="T477" i="1" s="1"/>
  <c r="GL477" i="1"/>
  <c r="GO477" i="1"/>
  <c r="GP477" i="1"/>
  <c r="GV477" i="1"/>
  <c r="HC477" i="1" s="1"/>
  <c r="GX477" i="1"/>
  <c r="I478" i="1"/>
  <c r="P478" i="1"/>
  <c r="Q478" i="1"/>
  <c r="R478" i="1"/>
  <c r="V478" i="1"/>
  <c r="AC478" i="1"/>
  <c r="AE478" i="1"/>
  <c r="CR478" i="1" s="1"/>
  <c r="AF478" i="1"/>
  <c r="AG478" i="1"/>
  <c r="AH478" i="1"/>
  <c r="AI478" i="1"/>
  <c r="AJ478" i="1"/>
  <c r="CX478" i="1" s="1"/>
  <c r="W478" i="1" s="1"/>
  <c r="CQ478" i="1"/>
  <c r="CS478" i="1"/>
  <c r="CU478" i="1"/>
  <c r="T478" i="1" s="1"/>
  <c r="CV478" i="1"/>
  <c r="U478" i="1" s="1"/>
  <c r="CW478" i="1"/>
  <c r="GL478" i="1"/>
  <c r="GO478" i="1"/>
  <c r="GP478" i="1"/>
  <c r="GV478" i="1"/>
  <c r="HC478" i="1"/>
  <c r="GX478" i="1" s="1"/>
  <c r="C479" i="1"/>
  <c r="D479" i="1"/>
  <c r="I479" i="1"/>
  <c r="K479" i="1"/>
  <c r="P479" i="1"/>
  <c r="CP479" i="1" s="1"/>
  <c r="O479" i="1" s="1"/>
  <c r="Q479" i="1"/>
  <c r="S479" i="1"/>
  <c r="AC479" i="1"/>
  <c r="AD479" i="1"/>
  <c r="AE479" i="1"/>
  <c r="AF479" i="1"/>
  <c r="AG479" i="1"/>
  <c r="AH479" i="1"/>
  <c r="AI479" i="1"/>
  <c r="CW479" i="1" s="1"/>
  <c r="V479" i="1" s="1"/>
  <c r="AJ479" i="1"/>
  <c r="CR479" i="1"/>
  <c r="CT479" i="1"/>
  <c r="CU479" i="1"/>
  <c r="T479" i="1" s="1"/>
  <c r="CV479" i="1"/>
  <c r="U479" i="1" s="1"/>
  <c r="CX479" i="1"/>
  <c r="W479" i="1" s="1"/>
  <c r="GL479" i="1"/>
  <c r="GO479" i="1"/>
  <c r="GP479" i="1"/>
  <c r="GV479" i="1"/>
  <c r="HC479" i="1" s="1"/>
  <c r="GX479" i="1" s="1"/>
  <c r="C480" i="1"/>
  <c r="D480" i="1"/>
  <c r="I480" i="1"/>
  <c r="K480" i="1"/>
  <c r="P480" i="1"/>
  <c r="R480" i="1"/>
  <c r="T480" i="1"/>
  <c r="U480" i="1"/>
  <c r="V480" i="1"/>
  <c r="AC480" i="1"/>
  <c r="AD480" i="1"/>
  <c r="AB480" i="1" s="1"/>
  <c r="AE480" i="1"/>
  <c r="CR480" i="1" s="1"/>
  <c r="AF480" i="1"/>
  <c r="S480" i="1" s="1"/>
  <c r="CY480" i="1" s="1"/>
  <c r="X480" i="1" s="1"/>
  <c r="AG480" i="1"/>
  <c r="AH480" i="1"/>
  <c r="CV480" i="1" s="1"/>
  <c r="AI480" i="1"/>
  <c r="AJ480" i="1"/>
  <c r="CX480" i="1" s="1"/>
  <c r="W480" i="1" s="1"/>
  <c r="CQ480" i="1"/>
  <c r="CS480" i="1"/>
  <c r="CU480" i="1"/>
  <c r="CW480" i="1"/>
  <c r="GL480" i="1"/>
  <c r="GO480" i="1"/>
  <c r="GP480" i="1"/>
  <c r="GV480" i="1"/>
  <c r="HC480" i="1" s="1"/>
  <c r="GX480" i="1"/>
  <c r="I481" i="1"/>
  <c r="Q481" i="1" s="1"/>
  <c r="T481" i="1"/>
  <c r="W481" i="1"/>
  <c r="AC481" i="1"/>
  <c r="AE481" i="1"/>
  <c r="CR481" i="1" s="1"/>
  <c r="AF481" i="1"/>
  <c r="AG481" i="1"/>
  <c r="AH481" i="1"/>
  <c r="CV481" i="1" s="1"/>
  <c r="U481" i="1" s="1"/>
  <c r="AI481" i="1"/>
  <c r="AJ481" i="1"/>
  <c r="CX481" i="1" s="1"/>
  <c r="CQ481" i="1"/>
  <c r="CU481" i="1"/>
  <c r="CW481" i="1"/>
  <c r="V481" i="1" s="1"/>
  <c r="GL481" i="1"/>
  <c r="GO481" i="1"/>
  <c r="GP481" i="1"/>
  <c r="GV481" i="1"/>
  <c r="GX481" i="1"/>
  <c r="HC481" i="1"/>
  <c r="I482" i="1"/>
  <c r="Q482" i="1" s="1"/>
  <c r="R482" i="1"/>
  <c r="S482" i="1"/>
  <c r="CZ482" i="1" s="1"/>
  <c r="Y482" i="1" s="1"/>
  <c r="AC482" i="1"/>
  <c r="AD482" i="1"/>
  <c r="AB482" i="1" s="1"/>
  <c r="AE482" i="1"/>
  <c r="AF482" i="1"/>
  <c r="CT482" i="1" s="1"/>
  <c r="AG482" i="1"/>
  <c r="AH482" i="1"/>
  <c r="CV482" i="1" s="1"/>
  <c r="U482" i="1" s="1"/>
  <c r="AI482" i="1"/>
  <c r="AJ482" i="1"/>
  <c r="CQ482" i="1"/>
  <c r="CR482" i="1"/>
  <c r="CS482" i="1"/>
  <c r="CU482" i="1"/>
  <c r="T482" i="1" s="1"/>
  <c r="CW482" i="1"/>
  <c r="V482" i="1" s="1"/>
  <c r="CX482" i="1"/>
  <c r="W482" i="1" s="1"/>
  <c r="GL482" i="1"/>
  <c r="GO482" i="1"/>
  <c r="GP482" i="1"/>
  <c r="GV482" i="1"/>
  <c r="HC482" i="1" s="1"/>
  <c r="GX482" i="1" s="1"/>
  <c r="I483" i="1"/>
  <c r="Q483" i="1" s="1"/>
  <c r="P483" i="1"/>
  <c r="CP483" i="1" s="1"/>
  <c r="O483" i="1" s="1"/>
  <c r="GM483" i="1" s="1"/>
  <c r="GN483" i="1" s="1"/>
  <c r="R483" i="1"/>
  <c r="T483" i="1"/>
  <c r="AC483" i="1"/>
  <c r="CQ483" i="1" s="1"/>
  <c r="AD483" i="1"/>
  <c r="AE483" i="1"/>
  <c r="CR483" i="1" s="1"/>
  <c r="AF483" i="1"/>
  <c r="S483" i="1" s="1"/>
  <c r="CZ483" i="1" s="1"/>
  <c r="Y483" i="1" s="1"/>
  <c r="AG483" i="1"/>
  <c r="AH483" i="1"/>
  <c r="CV483" i="1" s="1"/>
  <c r="U483" i="1" s="1"/>
  <c r="AI483" i="1"/>
  <c r="AJ483" i="1"/>
  <c r="CX483" i="1" s="1"/>
  <c r="W483" i="1" s="1"/>
  <c r="CS483" i="1"/>
  <c r="CU483" i="1"/>
  <c r="CW483" i="1"/>
  <c r="V483" i="1" s="1"/>
  <c r="CY483" i="1"/>
  <c r="X483" i="1" s="1"/>
  <c r="GL483" i="1"/>
  <c r="GO483" i="1"/>
  <c r="GP483" i="1"/>
  <c r="GV483" i="1"/>
  <c r="HC483" i="1" s="1"/>
  <c r="GX483" i="1" s="1"/>
  <c r="I484" i="1"/>
  <c r="P484" i="1" s="1"/>
  <c r="Q484" i="1"/>
  <c r="R484" i="1"/>
  <c r="AC484" i="1"/>
  <c r="AD484" i="1"/>
  <c r="AB484" i="1" s="1"/>
  <c r="AE484" i="1"/>
  <c r="CR484" i="1" s="1"/>
  <c r="AF484" i="1"/>
  <c r="AG484" i="1"/>
  <c r="AH484" i="1"/>
  <c r="CV484" i="1" s="1"/>
  <c r="U484" i="1" s="1"/>
  <c r="DZ490" i="1" s="1"/>
  <c r="AI484" i="1"/>
  <c r="AJ484" i="1"/>
  <c r="CX484" i="1" s="1"/>
  <c r="W484" i="1" s="1"/>
  <c r="CQ484" i="1"/>
  <c r="CU484" i="1"/>
  <c r="T484" i="1" s="1"/>
  <c r="CW484" i="1"/>
  <c r="V484" i="1" s="1"/>
  <c r="GL484" i="1"/>
  <c r="GO484" i="1"/>
  <c r="GP484" i="1"/>
  <c r="GV484" i="1"/>
  <c r="GX484" i="1"/>
  <c r="HC484" i="1"/>
  <c r="I485" i="1"/>
  <c r="Q485" i="1" s="1"/>
  <c r="R485" i="1"/>
  <c r="AC485" i="1"/>
  <c r="AD485" i="1"/>
  <c r="AE485" i="1"/>
  <c r="AF485" i="1"/>
  <c r="S485" i="1" s="1"/>
  <c r="AG485" i="1"/>
  <c r="CU485" i="1" s="1"/>
  <c r="T485" i="1" s="1"/>
  <c r="AH485" i="1"/>
  <c r="CV485" i="1" s="1"/>
  <c r="U485" i="1" s="1"/>
  <c r="AI485" i="1"/>
  <c r="AJ485" i="1"/>
  <c r="CQ485" i="1"/>
  <c r="CR485" i="1"/>
  <c r="CS485" i="1"/>
  <c r="CW485" i="1"/>
  <c r="V485" i="1" s="1"/>
  <c r="CX485" i="1"/>
  <c r="GL485" i="1"/>
  <c r="GO485" i="1"/>
  <c r="GP485" i="1"/>
  <c r="GV485" i="1"/>
  <c r="HC485" i="1" s="1"/>
  <c r="GX485" i="1" s="1"/>
  <c r="I486" i="1"/>
  <c r="Q486" i="1" s="1"/>
  <c r="P486" i="1"/>
  <c r="AC486" i="1"/>
  <c r="CQ486" i="1" s="1"/>
  <c r="AD486" i="1"/>
  <c r="AB486" i="1" s="1"/>
  <c r="AE486" i="1"/>
  <c r="CR486" i="1" s="1"/>
  <c r="AF486" i="1"/>
  <c r="S486" i="1" s="1"/>
  <c r="AG486" i="1"/>
  <c r="AH486" i="1"/>
  <c r="CV486" i="1" s="1"/>
  <c r="U486" i="1" s="1"/>
  <c r="AI486" i="1"/>
  <c r="CW486" i="1" s="1"/>
  <c r="V486" i="1" s="1"/>
  <c r="AJ486" i="1"/>
  <c r="CX486" i="1" s="1"/>
  <c r="W486" i="1" s="1"/>
  <c r="CS486" i="1"/>
  <c r="CT486" i="1"/>
  <c r="CU486" i="1"/>
  <c r="T486" i="1" s="1"/>
  <c r="GL486" i="1"/>
  <c r="GO486" i="1"/>
  <c r="GP486" i="1"/>
  <c r="GV486" i="1"/>
  <c r="HC486" i="1" s="1"/>
  <c r="GX486" i="1" s="1"/>
  <c r="I487" i="1"/>
  <c r="P487" i="1"/>
  <c r="V487" i="1"/>
  <c r="AC487" i="1"/>
  <c r="AE487" i="1"/>
  <c r="CR487" i="1" s="1"/>
  <c r="AF487" i="1"/>
  <c r="CT487" i="1" s="1"/>
  <c r="AG487" i="1"/>
  <c r="AH487" i="1"/>
  <c r="AI487" i="1"/>
  <c r="AJ487" i="1"/>
  <c r="CX487" i="1" s="1"/>
  <c r="W487" i="1" s="1"/>
  <c r="CQ487" i="1"/>
  <c r="CU487" i="1"/>
  <c r="T487" i="1" s="1"/>
  <c r="CV487" i="1"/>
  <c r="U487" i="1" s="1"/>
  <c r="CW487" i="1"/>
  <c r="GL487" i="1"/>
  <c r="GO487" i="1"/>
  <c r="GP487" i="1"/>
  <c r="GV487" i="1"/>
  <c r="HC487" i="1"/>
  <c r="GX487" i="1" s="1"/>
  <c r="I488" i="1"/>
  <c r="P488" i="1" s="1"/>
  <c r="R488" i="1"/>
  <c r="AC488" i="1"/>
  <c r="AD488" i="1"/>
  <c r="AE488" i="1"/>
  <c r="AF488" i="1"/>
  <c r="S488" i="1" s="1"/>
  <c r="AG488" i="1"/>
  <c r="CU488" i="1" s="1"/>
  <c r="T488" i="1" s="1"/>
  <c r="AH488" i="1"/>
  <c r="CV488" i="1" s="1"/>
  <c r="U488" i="1" s="1"/>
  <c r="AI488" i="1"/>
  <c r="AJ488" i="1"/>
  <c r="CQ488" i="1"/>
  <c r="CR488" i="1"/>
  <c r="CS488" i="1"/>
  <c r="CW488" i="1"/>
  <c r="V488" i="1" s="1"/>
  <c r="CX488" i="1"/>
  <c r="W488" i="1" s="1"/>
  <c r="GL488" i="1"/>
  <c r="GO488" i="1"/>
  <c r="GP488" i="1"/>
  <c r="GV488" i="1"/>
  <c r="HC488" i="1" s="1"/>
  <c r="GX488" i="1" s="1"/>
  <c r="B490" i="1"/>
  <c r="B471" i="1" s="1"/>
  <c r="C490" i="1"/>
  <c r="C471" i="1" s="1"/>
  <c r="D490" i="1"/>
  <c r="D471" i="1" s="1"/>
  <c r="F490" i="1"/>
  <c r="F471" i="1" s="1"/>
  <c r="G490" i="1"/>
  <c r="G471" i="1" s="1"/>
  <c r="BD490" i="1"/>
  <c r="BD471" i="1" s="1"/>
  <c r="BX490" i="1"/>
  <c r="BX471" i="1" s="1"/>
  <c r="BY490" i="1"/>
  <c r="BY471" i="1" s="1"/>
  <c r="CC490" i="1"/>
  <c r="CC471" i="1" s="1"/>
  <c r="CD490" i="1"/>
  <c r="CD471" i="1" s="1"/>
  <c r="CK490" i="1"/>
  <c r="BB490" i="1" s="1"/>
  <c r="CL490" i="1"/>
  <c r="CL471" i="1" s="1"/>
  <c r="CM490" i="1"/>
  <c r="CM471" i="1" s="1"/>
  <c r="EL490" i="1"/>
  <c r="EL471" i="1" s="1"/>
  <c r="EV490" i="1"/>
  <c r="EV471" i="1" s="1"/>
  <c r="FP490" i="1"/>
  <c r="FY490" i="1" s="1"/>
  <c r="FQ490" i="1"/>
  <c r="EH490" i="1" s="1"/>
  <c r="FU490" i="1"/>
  <c r="FU471" i="1" s="1"/>
  <c r="FV490" i="1"/>
  <c r="EM490" i="1" s="1"/>
  <c r="GC490" i="1"/>
  <c r="ET490" i="1" s="1"/>
  <c r="GD490" i="1"/>
  <c r="GD471" i="1" s="1"/>
  <c r="GE490" i="1"/>
  <c r="GE471" i="1" s="1"/>
  <c r="P508" i="1"/>
  <c r="D520" i="1"/>
  <c r="C522" i="1"/>
  <c r="D522" i="1"/>
  <c r="E522" i="1"/>
  <c r="F522" i="1"/>
  <c r="Z522" i="1"/>
  <c r="AA522" i="1"/>
  <c r="AM522" i="1"/>
  <c r="AN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CN522" i="1"/>
  <c r="CO522" i="1"/>
  <c r="CP522" i="1"/>
  <c r="CQ522" i="1"/>
  <c r="CR522" i="1"/>
  <c r="CS522" i="1"/>
  <c r="CT522" i="1"/>
  <c r="CU522" i="1"/>
  <c r="CV522" i="1"/>
  <c r="CW522" i="1"/>
  <c r="CX522" i="1"/>
  <c r="CY522" i="1"/>
  <c r="CZ522" i="1"/>
  <c r="DA522" i="1"/>
  <c r="DB522" i="1"/>
  <c r="DC522" i="1"/>
  <c r="DD522" i="1"/>
  <c r="DE522" i="1"/>
  <c r="DF522" i="1"/>
  <c r="DR522" i="1"/>
  <c r="DS522" i="1"/>
  <c r="EE522" i="1"/>
  <c r="EF522" i="1"/>
  <c r="EW522" i="1"/>
  <c r="EX522" i="1"/>
  <c r="EY522" i="1"/>
  <c r="EZ522" i="1"/>
  <c r="FA522" i="1"/>
  <c r="FB522" i="1"/>
  <c r="FC522" i="1"/>
  <c r="FD522" i="1"/>
  <c r="FE522" i="1"/>
  <c r="FF522" i="1"/>
  <c r="FG522" i="1"/>
  <c r="FH522" i="1"/>
  <c r="FI522" i="1"/>
  <c r="FJ522" i="1"/>
  <c r="FK522" i="1"/>
  <c r="FL522" i="1"/>
  <c r="FM522" i="1"/>
  <c r="FN522" i="1"/>
  <c r="FO522" i="1"/>
  <c r="FP522" i="1"/>
  <c r="GF522" i="1"/>
  <c r="GG522" i="1"/>
  <c r="GH522" i="1"/>
  <c r="GI522" i="1"/>
  <c r="GJ522" i="1"/>
  <c r="GK522" i="1"/>
  <c r="GL522" i="1"/>
  <c r="GM522" i="1"/>
  <c r="GN522" i="1"/>
  <c r="GO522" i="1"/>
  <c r="GP522" i="1"/>
  <c r="GQ522" i="1"/>
  <c r="GR522" i="1"/>
  <c r="GS522" i="1"/>
  <c r="GT522" i="1"/>
  <c r="GU522" i="1"/>
  <c r="GV522" i="1"/>
  <c r="GW522" i="1"/>
  <c r="GX522" i="1"/>
  <c r="C524" i="1"/>
  <c r="D524" i="1"/>
  <c r="S524" i="1"/>
  <c r="AC524" i="1"/>
  <c r="CQ524" i="1" s="1"/>
  <c r="AE524" i="1"/>
  <c r="Q524" i="1" s="1"/>
  <c r="AF524" i="1"/>
  <c r="AG524" i="1"/>
  <c r="CU524" i="1" s="1"/>
  <c r="T524" i="1" s="1"/>
  <c r="AH524" i="1"/>
  <c r="CV524" i="1" s="1"/>
  <c r="U524" i="1" s="1"/>
  <c r="AI524" i="1"/>
  <c r="CW524" i="1" s="1"/>
  <c r="V524" i="1" s="1"/>
  <c r="AJ524" i="1"/>
  <c r="CR524" i="1"/>
  <c r="CS524" i="1"/>
  <c r="CT524" i="1"/>
  <c r="CX524" i="1"/>
  <c r="W524" i="1" s="1"/>
  <c r="GL524" i="1"/>
  <c r="GO524" i="1"/>
  <c r="GP524" i="1"/>
  <c r="GV524" i="1"/>
  <c r="HC524" i="1" s="1"/>
  <c r="GX524" i="1" s="1"/>
  <c r="C525" i="1"/>
  <c r="D525" i="1"/>
  <c r="P525" i="1"/>
  <c r="R525" i="1"/>
  <c r="AC525" i="1"/>
  <c r="CQ525" i="1" s="1"/>
  <c r="AD525" i="1"/>
  <c r="AB525" i="1" s="1"/>
  <c r="AE525" i="1"/>
  <c r="CR525" i="1" s="1"/>
  <c r="AF525" i="1"/>
  <c r="S525" i="1" s="1"/>
  <c r="AG525" i="1"/>
  <c r="AH525" i="1"/>
  <c r="CV525" i="1" s="1"/>
  <c r="U525" i="1" s="1"/>
  <c r="AI525" i="1"/>
  <c r="CW525" i="1" s="1"/>
  <c r="V525" i="1" s="1"/>
  <c r="AJ525" i="1"/>
  <c r="CX525" i="1" s="1"/>
  <c r="W525" i="1" s="1"/>
  <c r="CS525" i="1"/>
  <c r="CT525" i="1"/>
  <c r="CU525" i="1"/>
  <c r="T525" i="1" s="1"/>
  <c r="GL525" i="1"/>
  <c r="GO525" i="1"/>
  <c r="GP525" i="1"/>
  <c r="GV525" i="1"/>
  <c r="HC525" i="1" s="1"/>
  <c r="GX525" i="1" s="1"/>
  <c r="C526" i="1"/>
  <c r="D526" i="1"/>
  <c r="P526" i="1"/>
  <c r="S526" i="1"/>
  <c r="AC526" i="1"/>
  <c r="CQ526" i="1" s="1"/>
  <c r="AD526" i="1"/>
  <c r="AE526" i="1"/>
  <c r="CR526" i="1" s="1"/>
  <c r="AF526" i="1"/>
  <c r="AG526" i="1"/>
  <c r="AH526" i="1"/>
  <c r="AI526" i="1"/>
  <c r="CW526" i="1" s="1"/>
  <c r="V526" i="1" s="1"/>
  <c r="AJ526" i="1"/>
  <c r="CX526" i="1" s="1"/>
  <c r="W526" i="1" s="1"/>
  <c r="CT526" i="1"/>
  <c r="CU526" i="1"/>
  <c r="T526" i="1" s="1"/>
  <c r="CV526" i="1"/>
  <c r="U526" i="1" s="1"/>
  <c r="GL526" i="1"/>
  <c r="BZ541" i="1" s="1"/>
  <c r="GO526" i="1"/>
  <c r="GP526" i="1"/>
  <c r="GV526" i="1"/>
  <c r="GX526" i="1"/>
  <c r="HC526" i="1"/>
  <c r="C527" i="1"/>
  <c r="D527" i="1"/>
  <c r="P527" i="1"/>
  <c r="R527" i="1"/>
  <c r="AC527" i="1"/>
  <c r="AD527" i="1"/>
  <c r="AB527" i="1" s="1"/>
  <c r="AE527" i="1"/>
  <c r="CS527" i="1" s="1"/>
  <c r="AF527" i="1"/>
  <c r="CT527" i="1" s="1"/>
  <c r="AG527" i="1"/>
  <c r="AH527" i="1"/>
  <c r="AI527" i="1"/>
  <c r="AJ527" i="1"/>
  <c r="CX527" i="1" s="1"/>
  <c r="W527" i="1" s="1"/>
  <c r="CQ527" i="1"/>
  <c r="CU527" i="1"/>
  <c r="T527" i="1" s="1"/>
  <c r="CV527" i="1"/>
  <c r="U527" i="1" s="1"/>
  <c r="CW527" i="1"/>
  <c r="V527" i="1" s="1"/>
  <c r="GL527" i="1"/>
  <c r="FR541" i="1" s="1"/>
  <c r="GO527" i="1"/>
  <c r="GP527" i="1"/>
  <c r="GV527" i="1"/>
  <c r="GX527" i="1"/>
  <c r="HC527" i="1"/>
  <c r="I528" i="1"/>
  <c r="P528" i="1" s="1"/>
  <c r="AB528" i="1"/>
  <c r="AC528" i="1"/>
  <c r="AD528" i="1"/>
  <c r="AE528" i="1"/>
  <c r="AF528" i="1"/>
  <c r="CT528" i="1" s="1"/>
  <c r="AG528" i="1"/>
  <c r="CU528" i="1" s="1"/>
  <c r="T528" i="1" s="1"/>
  <c r="AH528" i="1"/>
  <c r="CV528" i="1" s="1"/>
  <c r="U528" i="1" s="1"/>
  <c r="AI528" i="1"/>
  <c r="AJ528" i="1"/>
  <c r="CQ528" i="1"/>
  <c r="CR528" i="1"/>
  <c r="CS528" i="1"/>
  <c r="CW528" i="1"/>
  <c r="V528" i="1" s="1"/>
  <c r="CX528" i="1"/>
  <c r="W528" i="1" s="1"/>
  <c r="GL528" i="1"/>
  <c r="GO528" i="1"/>
  <c r="GP528" i="1"/>
  <c r="CD541" i="1" s="1"/>
  <c r="GV528" i="1"/>
  <c r="HC528" i="1" s="1"/>
  <c r="GX528" i="1" s="1"/>
  <c r="I529" i="1"/>
  <c r="R529" i="1" s="1"/>
  <c r="AC529" i="1"/>
  <c r="CQ529" i="1" s="1"/>
  <c r="AD529" i="1"/>
  <c r="AE529" i="1"/>
  <c r="CR529" i="1" s="1"/>
  <c r="AF529" i="1"/>
  <c r="S529" i="1" s="1"/>
  <c r="AG529" i="1"/>
  <c r="AH529" i="1"/>
  <c r="CV529" i="1" s="1"/>
  <c r="U529" i="1" s="1"/>
  <c r="AI529" i="1"/>
  <c r="CW529" i="1" s="1"/>
  <c r="V529" i="1" s="1"/>
  <c r="AJ529" i="1"/>
  <c r="CX529" i="1" s="1"/>
  <c r="W529" i="1" s="1"/>
  <c r="CS529" i="1"/>
  <c r="CT529" i="1"/>
  <c r="CU529" i="1"/>
  <c r="T529" i="1" s="1"/>
  <c r="GL529" i="1"/>
  <c r="GO529" i="1"/>
  <c r="GP529" i="1"/>
  <c r="FV541" i="1" s="1"/>
  <c r="GV529" i="1"/>
  <c r="HC529" i="1" s="1"/>
  <c r="GX529" i="1" s="1"/>
  <c r="C530" i="1"/>
  <c r="D530" i="1"/>
  <c r="I530" i="1"/>
  <c r="Q530" i="1" s="1"/>
  <c r="K530" i="1"/>
  <c r="AC530" i="1"/>
  <c r="CQ530" i="1" s="1"/>
  <c r="AE530" i="1"/>
  <c r="AD530" i="1" s="1"/>
  <c r="AF530" i="1"/>
  <c r="AG530" i="1"/>
  <c r="CU530" i="1" s="1"/>
  <c r="T530" i="1" s="1"/>
  <c r="AH530" i="1"/>
  <c r="CV530" i="1" s="1"/>
  <c r="U530" i="1" s="1"/>
  <c r="AI530" i="1"/>
  <c r="CW530" i="1" s="1"/>
  <c r="V530" i="1" s="1"/>
  <c r="AJ530" i="1"/>
  <c r="CR530" i="1"/>
  <c r="CS530" i="1"/>
  <c r="CT530" i="1"/>
  <c r="CX530" i="1"/>
  <c r="W530" i="1" s="1"/>
  <c r="GL530" i="1"/>
  <c r="GO530" i="1"/>
  <c r="GP530" i="1"/>
  <c r="GV530" i="1"/>
  <c r="HC530" i="1" s="1"/>
  <c r="GX530" i="1" s="1"/>
  <c r="C531" i="1"/>
  <c r="D531" i="1"/>
  <c r="I531" i="1"/>
  <c r="K531" i="1"/>
  <c r="AC531" i="1"/>
  <c r="AD531" i="1"/>
  <c r="AE531" i="1"/>
  <c r="AF531" i="1"/>
  <c r="S531" i="1" s="1"/>
  <c r="AG531" i="1"/>
  <c r="CU531" i="1" s="1"/>
  <c r="T531" i="1" s="1"/>
  <c r="AH531" i="1"/>
  <c r="CV531" i="1" s="1"/>
  <c r="U531" i="1" s="1"/>
  <c r="AI531" i="1"/>
  <c r="AJ531" i="1"/>
  <c r="CQ531" i="1"/>
  <c r="CR531" i="1"/>
  <c r="CS531" i="1"/>
  <c r="CW531" i="1"/>
  <c r="V531" i="1" s="1"/>
  <c r="CX531" i="1"/>
  <c r="W531" i="1" s="1"/>
  <c r="GL531" i="1"/>
  <c r="GO531" i="1"/>
  <c r="GP531" i="1"/>
  <c r="GV531" i="1"/>
  <c r="HC531" i="1" s="1"/>
  <c r="GX531" i="1" s="1"/>
  <c r="I532" i="1"/>
  <c r="Q532" i="1" s="1"/>
  <c r="P532" i="1"/>
  <c r="AC532" i="1"/>
  <c r="CQ532" i="1" s="1"/>
  <c r="AD532" i="1"/>
  <c r="AB532" i="1" s="1"/>
  <c r="AE532" i="1"/>
  <c r="CR532" i="1" s="1"/>
  <c r="AF532" i="1"/>
  <c r="S532" i="1" s="1"/>
  <c r="AG532" i="1"/>
  <c r="AH532" i="1"/>
  <c r="CV532" i="1" s="1"/>
  <c r="U532" i="1" s="1"/>
  <c r="AI532" i="1"/>
  <c r="CW532" i="1" s="1"/>
  <c r="V532" i="1" s="1"/>
  <c r="AJ532" i="1"/>
  <c r="CX532" i="1" s="1"/>
  <c r="W532" i="1" s="1"/>
  <c r="CS532" i="1"/>
  <c r="CT532" i="1"/>
  <c r="CU532" i="1"/>
  <c r="T532" i="1" s="1"/>
  <c r="GL532" i="1"/>
  <c r="GO532" i="1"/>
  <c r="GP532" i="1"/>
  <c r="GV532" i="1"/>
  <c r="HC532" i="1" s="1"/>
  <c r="GX532" i="1" s="1"/>
  <c r="AC533" i="1"/>
  <c r="AE533" i="1"/>
  <c r="CR533" i="1" s="1"/>
  <c r="AF533" i="1"/>
  <c r="CT533" i="1" s="1"/>
  <c r="AG533" i="1"/>
  <c r="AH533" i="1"/>
  <c r="AI533" i="1"/>
  <c r="AJ533" i="1"/>
  <c r="CX533" i="1" s="1"/>
  <c r="CQ533" i="1"/>
  <c r="CU533" i="1"/>
  <c r="CV533" i="1"/>
  <c r="CW533" i="1"/>
  <c r="GL533" i="1"/>
  <c r="GO533" i="1"/>
  <c r="GP533" i="1"/>
  <c r="GV533" i="1"/>
  <c r="HC533" i="1"/>
  <c r="I534" i="1"/>
  <c r="P534" i="1" s="1"/>
  <c r="R534" i="1"/>
  <c r="AC534" i="1"/>
  <c r="AD534" i="1"/>
  <c r="AE534" i="1"/>
  <c r="AF534" i="1"/>
  <c r="S534" i="1" s="1"/>
  <c r="AG534" i="1"/>
  <c r="CU534" i="1" s="1"/>
  <c r="T534" i="1" s="1"/>
  <c r="AH534" i="1"/>
  <c r="CV534" i="1" s="1"/>
  <c r="U534" i="1" s="1"/>
  <c r="AI534" i="1"/>
  <c r="AJ534" i="1"/>
  <c r="CQ534" i="1"/>
  <c r="CR534" i="1"/>
  <c r="CS534" i="1"/>
  <c r="CW534" i="1"/>
  <c r="V534" i="1" s="1"/>
  <c r="CX534" i="1"/>
  <c r="W534" i="1" s="1"/>
  <c r="GL534" i="1"/>
  <c r="GO534" i="1"/>
  <c r="GP534" i="1"/>
  <c r="GV534" i="1"/>
  <c r="HC534" i="1" s="1"/>
  <c r="GX534" i="1" s="1"/>
  <c r="I535" i="1"/>
  <c r="Q535" i="1" s="1"/>
  <c r="P535" i="1"/>
  <c r="AC535" i="1"/>
  <c r="CQ535" i="1" s="1"/>
  <c r="AD535" i="1"/>
  <c r="AB535" i="1" s="1"/>
  <c r="AE535" i="1"/>
  <c r="CR535" i="1" s="1"/>
  <c r="AF535" i="1"/>
  <c r="S535" i="1" s="1"/>
  <c r="AG535" i="1"/>
  <c r="AH535" i="1"/>
  <c r="CV535" i="1" s="1"/>
  <c r="U535" i="1" s="1"/>
  <c r="AI535" i="1"/>
  <c r="CW535" i="1" s="1"/>
  <c r="V535" i="1" s="1"/>
  <c r="AJ535" i="1"/>
  <c r="CX535" i="1" s="1"/>
  <c r="W535" i="1" s="1"/>
  <c r="CS535" i="1"/>
  <c r="CT535" i="1"/>
  <c r="CU535" i="1"/>
  <c r="T535" i="1" s="1"/>
  <c r="GL535" i="1"/>
  <c r="GO535" i="1"/>
  <c r="GP535" i="1"/>
  <c r="GV535" i="1"/>
  <c r="HC535" i="1" s="1"/>
  <c r="GX535" i="1" s="1"/>
  <c r="AC536" i="1"/>
  <c r="AE536" i="1"/>
  <c r="CR536" i="1" s="1"/>
  <c r="AF536" i="1"/>
  <c r="CT536" i="1" s="1"/>
  <c r="AG536" i="1"/>
  <c r="AH536" i="1"/>
  <c r="AI536" i="1"/>
  <c r="AJ536" i="1"/>
  <c r="CX536" i="1" s="1"/>
  <c r="CQ536" i="1"/>
  <c r="CU536" i="1"/>
  <c r="CV536" i="1"/>
  <c r="CW536" i="1"/>
  <c r="GL536" i="1"/>
  <c r="GO536" i="1"/>
  <c r="GP536" i="1"/>
  <c r="GV536" i="1"/>
  <c r="HC536" i="1"/>
  <c r="I537" i="1"/>
  <c r="P537" i="1" s="1"/>
  <c r="R537" i="1"/>
  <c r="AC537" i="1"/>
  <c r="AD537" i="1"/>
  <c r="AE537" i="1"/>
  <c r="AF537" i="1"/>
  <c r="S537" i="1" s="1"/>
  <c r="AG537" i="1"/>
  <c r="CU537" i="1" s="1"/>
  <c r="T537" i="1" s="1"/>
  <c r="AH537" i="1"/>
  <c r="CV537" i="1" s="1"/>
  <c r="U537" i="1" s="1"/>
  <c r="AI537" i="1"/>
  <c r="AJ537" i="1"/>
  <c r="CQ537" i="1"/>
  <c r="CR537" i="1"/>
  <c r="CS537" i="1"/>
  <c r="CW537" i="1"/>
  <c r="V537" i="1" s="1"/>
  <c r="CX537" i="1"/>
  <c r="W537" i="1" s="1"/>
  <c r="GL537" i="1"/>
  <c r="GO537" i="1"/>
  <c r="GP537" i="1"/>
  <c r="GV537" i="1"/>
  <c r="HC537" i="1" s="1"/>
  <c r="GX537" i="1" s="1"/>
  <c r="I538" i="1"/>
  <c r="Q538" i="1" s="1"/>
  <c r="P538" i="1"/>
  <c r="CP538" i="1" s="1"/>
  <c r="O538" i="1" s="1"/>
  <c r="AC538" i="1"/>
  <c r="CQ538" i="1" s="1"/>
  <c r="AD538" i="1"/>
  <c r="AB538" i="1" s="1"/>
  <c r="AE538" i="1"/>
  <c r="CR538" i="1" s="1"/>
  <c r="AF538" i="1"/>
  <c r="S538" i="1" s="1"/>
  <c r="AG538" i="1"/>
  <c r="AH538" i="1"/>
  <c r="CV538" i="1" s="1"/>
  <c r="U538" i="1" s="1"/>
  <c r="AI538" i="1"/>
  <c r="CW538" i="1" s="1"/>
  <c r="V538" i="1" s="1"/>
  <c r="AJ538" i="1"/>
  <c r="CX538" i="1" s="1"/>
  <c r="W538" i="1" s="1"/>
  <c r="CS538" i="1"/>
  <c r="CT538" i="1"/>
  <c r="CU538" i="1"/>
  <c r="T538" i="1" s="1"/>
  <c r="GL538" i="1"/>
  <c r="GO538" i="1"/>
  <c r="GP538" i="1"/>
  <c r="GV538" i="1"/>
  <c r="HC538" i="1" s="1"/>
  <c r="GX538" i="1" s="1"/>
  <c r="AC539" i="1"/>
  <c r="AE539" i="1"/>
  <c r="CR539" i="1" s="1"/>
  <c r="AF539" i="1"/>
  <c r="CT539" i="1" s="1"/>
  <c r="AG539" i="1"/>
  <c r="AH539" i="1"/>
  <c r="AI539" i="1"/>
  <c r="AJ539" i="1"/>
  <c r="CX539" i="1" s="1"/>
  <c r="CQ539" i="1"/>
  <c r="CU539" i="1"/>
  <c r="CV539" i="1"/>
  <c r="CW539" i="1"/>
  <c r="GL539" i="1"/>
  <c r="GO539" i="1"/>
  <c r="GP539" i="1"/>
  <c r="GV539" i="1"/>
  <c r="HC539" i="1"/>
  <c r="B541" i="1"/>
  <c r="B522" i="1" s="1"/>
  <c r="C541" i="1"/>
  <c r="D541" i="1"/>
  <c r="F541" i="1"/>
  <c r="G541" i="1"/>
  <c r="G522" i="1" s="1"/>
  <c r="AP541" i="1"/>
  <c r="F550" i="1" s="1"/>
  <c r="BB541" i="1"/>
  <c r="F554" i="1" s="1"/>
  <c r="BC541" i="1"/>
  <c r="BC522" i="1" s="1"/>
  <c r="BD541" i="1"/>
  <c r="BD522" i="1" s="1"/>
  <c r="BX541" i="1"/>
  <c r="AO541" i="1" s="1"/>
  <c r="BY541" i="1"/>
  <c r="BY522" i="1" s="1"/>
  <c r="CC541" i="1"/>
  <c r="CC522" i="1" s="1"/>
  <c r="CK541" i="1"/>
  <c r="CK522" i="1" s="1"/>
  <c r="CL541" i="1"/>
  <c r="CL522" i="1" s="1"/>
  <c r="CM541" i="1"/>
  <c r="CM522" i="1" s="1"/>
  <c r="EH541" i="1"/>
  <c r="P550" i="1" s="1"/>
  <c r="ET541" i="1"/>
  <c r="ET522" i="1" s="1"/>
  <c r="EU541" i="1"/>
  <c r="EU522" i="1" s="1"/>
  <c r="FP541" i="1"/>
  <c r="EG541" i="1" s="1"/>
  <c r="FQ541" i="1"/>
  <c r="FQ522" i="1" s="1"/>
  <c r="FU541" i="1"/>
  <c r="EL541" i="1" s="1"/>
  <c r="GC541" i="1"/>
  <c r="GC522" i="1" s="1"/>
  <c r="GD541" i="1"/>
  <c r="GD522" i="1" s="1"/>
  <c r="GE541" i="1"/>
  <c r="GE522" i="1" s="1"/>
  <c r="P554" i="1"/>
  <c r="D571" i="1"/>
  <c r="E573" i="1"/>
  <c r="Z573" i="1"/>
  <c r="AA573" i="1"/>
  <c r="AM573" i="1"/>
  <c r="AN573" i="1"/>
  <c r="BE573" i="1"/>
  <c r="BF573" i="1"/>
  <c r="BG573" i="1"/>
  <c r="BH573" i="1"/>
  <c r="BI573" i="1"/>
  <c r="BJ573" i="1"/>
  <c r="BK573" i="1"/>
  <c r="BL573" i="1"/>
  <c r="BM573" i="1"/>
  <c r="BN573" i="1"/>
  <c r="BO573" i="1"/>
  <c r="BP573" i="1"/>
  <c r="BQ573" i="1"/>
  <c r="BR573" i="1"/>
  <c r="BS573" i="1"/>
  <c r="BT573" i="1"/>
  <c r="BU573" i="1"/>
  <c r="BV573" i="1"/>
  <c r="BW573" i="1"/>
  <c r="CN573" i="1"/>
  <c r="CO573" i="1"/>
  <c r="CP573" i="1"/>
  <c r="CQ573" i="1"/>
  <c r="CR573" i="1"/>
  <c r="CS573" i="1"/>
  <c r="CT573" i="1"/>
  <c r="CU573" i="1"/>
  <c r="CV573" i="1"/>
  <c r="CW573" i="1"/>
  <c r="CX573" i="1"/>
  <c r="CY573" i="1"/>
  <c r="CZ573" i="1"/>
  <c r="DA573" i="1"/>
  <c r="DB573" i="1"/>
  <c r="DC573" i="1"/>
  <c r="DD573" i="1"/>
  <c r="DE573" i="1"/>
  <c r="DF573" i="1"/>
  <c r="DR573" i="1"/>
  <c r="DS573" i="1"/>
  <c r="EE573" i="1"/>
  <c r="EF573" i="1"/>
  <c r="EW573" i="1"/>
  <c r="EX573" i="1"/>
  <c r="EY573" i="1"/>
  <c r="EZ573" i="1"/>
  <c r="FA573" i="1"/>
  <c r="FB573" i="1"/>
  <c r="FC573" i="1"/>
  <c r="FD573" i="1"/>
  <c r="FE573" i="1"/>
  <c r="FF573" i="1"/>
  <c r="FG573" i="1"/>
  <c r="FH573" i="1"/>
  <c r="FI573" i="1"/>
  <c r="FJ573" i="1"/>
  <c r="FK573" i="1"/>
  <c r="FL573" i="1"/>
  <c r="FM573" i="1"/>
  <c r="FN573" i="1"/>
  <c r="FO573" i="1"/>
  <c r="GF573" i="1"/>
  <c r="GG573" i="1"/>
  <c r="GH573" i="1"/>
  <c r="GI573" i="1"/>
  <c r="GJ573" i="1"/>
  <c r="GK573" i="1"/>
  <c r="GL573" i="1"/>
  <c r="GM573" i="1"/>
  <c r="GN573" i="1"/>
  <c r="GO573" i="1"/>
  <c r="GP573" i="1"/>
  <c r="GQ573" i="1"/>
  <c r="GR573" i="1"/>
  <c r="GS573" i="1"/>
  <c r="GT573" i="1"/>
  <c r="GU573" i="1"/>
  <c r="GV573" i="1"/>
  <c r="GW573" i="1"/>
  <c r="GX573" i="1"/>
  <c r="C575" i="1"/>
  <c r="D575" i="1"/>
  <c r="I575" i="1"/>
  <c r="K575" i="1"/>
  <c r="P575" i="1"/>
  <c r="U575" i="1"/>
  <c r="AC575" i="1"/>
  <c r="CQ575" i="1" s="1"/>
  <c r="AD575" i="1"/>
  <c r="AE575" i="1"/>
  <c r="CR575" i="1" s="1"/>
  <c r="AF575" i="1"/>
  <c r="AG575" i="1"/>
  <c r="AH575" i="1"/>
  <c r="AI575" i="1"/>
  <c r="CW575" i="1" s="1"/>
  <c r="V575" i="1" s="1"/>
  <c r="AJ575" i="1"/>
  <c r="CX575" i="1" s="1"/>
  <c r="W575" i="1" s="1"/>
  <c r="CT575" i="1"/>
  <c r="CU575" i="1"/>
  <c r="T575" i="1" s="1"/>
  <c r="CV575" i="1"/>
  <c r="GL575" i="1"/>
  <c r="GO575" i="1"/>
  <c r="GP575" i="1"/>
  <c r="GV575" i="1"/>
  <c r="HC575" i="1" s="1"/>
  <c r="GX575" i="1" s="1"/>
  <c r="C576" i="1"/>
  <c r="D576" i="1"/>
  <c r="I576" i="1"/>
  <c r="K576" i="1"/>
  <c r="P576" i="1"/>
  <c r="R576" i="1"/>
  <c r="AC576" i="1"/>
  <c r="CQ576" i="1" s="1"/>
  <c r="AD576" i="1"/>
  <c r="AB576" i="1" s="1"/>
  <c r="AE576" i="1"/>
  <c r="CR576" i="1" s="1"/>
  <c r="AF576" i="1"/>
  <c r="S576" i="1" s="1"/>
  <c r="AG576" i="1"/>
  <c r="AH576" i="1"/>
  <c r="CV576" i="1" s="1"/>
  <c r="U576" i="1" s="1"/>
  <c r="AI576" i="1"/>
  <c r="CW576" i="1" s="1"/>
  <c r="V576" i="1" s="1"/>
  <c r="AJ576" i="1"/>
  <c r="CX576" i="1" s="1"/>
  <c r="W576" i="1" s="1"/>
  <c r="CS576" i="1"/>
  <c r="CT576" i="1"/>
  <c r="CU576" i="1"/>
  <c r="T576" i="1" s="1"/>
  <c r="GL576" i="1"/>
  <c r="GO576" i="1"/>
  <c r="GP576" i="1"/>
  <c r="FV596" i="1" s="1"/>
  <c r="GV576" i="1"/>
  <c r="HC576" i="1" s="1"/>
  <c r="GX576" i="1" s="1"/>
  <c r="I577" i="1"/>
  <c r="P577" i="1"/>
  <c r="V577" i="1"/>
  <c r="AC577" i="1"/>
  <c r="AE577" i="1"/>
  <c r="CR577" i="1" s="1"/>
  <c r="AF577" i="1"/>
  <c r="CT577" i="1" s="1"/>
  <c r="AG577" i="1"/>
  <c r="AH577" i="1"/>
  <c r="AI577" i="1"/>
  <c r="AJ577" i="1"/>
  <c r="CX577" i="1" s="1"/>
  <c r="W577" i="1" s="1"/>
  <c r="CQ577" i="1"/>
  <c r="CU577" i="1"/>
  <c r="T577" i="1" s="1"/>
  <c r="CV577" i="1"/>
  <c r="U577" i="1" s="1"/>
  <c r="CW577" i="1"/>
  <c r="GL577" i="1"/>
  <c r="GO577" i="1"/>
  <c r="GP577" i="1"/>
  <c r="CD596" i="1" s="1"/>
  <c r="GV577" i="1"/>
  <c r="HC577" i="1"/>
  <c r="GX577" i="1" s="1"/>
  <c r="I578" i="1"/>
  <c r="P578" i="1" s="1"/>
  <c r="R578" i="1"/>
  <c r="AC578" i="1"/>
  <c r="AD578" i="1"/>
  <c r="AE578" i="1"/>
  <c r="AF578" i="1"/>
  <c r="S578" i="1" s="1"/>
  <c r="AG578" i="1"/>
  <c r="CU578" i="1" s="1"/>
  <c r="T578" i="1" s="1"/>
  <c r="AH578" i="1"/>
  <c r="CV578" i="1" s="1"/>
  <c r="U578" i="1" s="1"/>
  <c r="AI578" i="1"/>
  <c r="AJ578" i="1"/>
  <c r="CQ578" i="1"/>
  <c r="CR578" i="1"/>
  <c r="CS578" i="1"/>
  <c r="CW578" i="1"/>
  <c r="V578" i="1" s="1"/>
  <c r="CX578" i="1"/>
  <c r="W578" i="1" s="1"/>
  <c r="GL578" i="1"/>
  <c r="GO578" i="1"/>
  <c r="FU596" i="1" s="1"/>
  <c r="GP578" i="1"/>
  <c r="GV578" i="1"/>
  <c r="HC578" i="1" s="1"/>
  <c r="GX578" i="1" s="1"/>
  <c r="I579" i="1"/>
  <c r="Q579" i="1" s="1"/>
  <c r="P579" i="1"/>
  <c r="AC579" i="1"/>
  <c r="CQ579" i="1" s="1"/>
  <c r="AD579" i="1"/>
  <c r="AB579" i="1" s="1"/>
  <c r="AE579" i="1"/>
  <c r="CR579" i="1" s="1"/>
  <c r="AF579" i="1"/>
  <c r="S579" i="1" s="1"/>
  <c r="AG579" i="1"/>
  <c r="AH579" i="1"/>
  <c r="CV579" i="1" s="1"/>
  <c r="U579" i="1" s="1"/>
  <c r="AI579" i="1"/>
  <c r="CW579" i="1" s="1"/>
  <c r="V579" i="1" s="1"/>
  <c r="AJ579" i="1"/>
  <c r="CX579" i="1" s="1"/>
  <c r="W579" i="1" s="1"/>
  <c r="CS579" i="1"/>
  <c r="CT579" i="1"/>
  <c r="CU579" i="1"/>
  <c r="T579" i="1" s="1"/>
  <c r="GL579" i="1"/>
  <c r="GO579" i="1"/>
  <c r="GP579" i="1"/>
  <c r="GV579" i="1"/>
  <c r="HC579" i="1" s="1"/>
  <c r="GX579" i="1" s="1"/>
  <c r="I580" i="1"/>
  <c r="P580" i="1"/>
  <c r="V580" i="1"/>
  <c r="AC580" i="1"/>
  <c r="AE580" i="1"/>
  <c r="CR580" i="1" s="1"/>
  <c r="AF580" i="1"/>
  <c r="CT580" i="1" s="1"/>
  <c r="AG580" i="1"/>
  <c r="AH580" i="1"/>
  <c r="AI580" i="1"/>
  <c r="AJ580" i="1"/>
  <c r="CX580" i="1" s="1"/>
  <c r="W580" i="1" s="1"/>
  <c r="CQ580" i="1"/>
  <c r="CU580" i="1"/>
  <c r="T580" i="1" s="1"/>
  <c r="CV580" i="1"/>
  <c r="U580" i="1" s="1"/>
  <c r="CW580" i="1"/>
  <c r="GL580" i="1"/>
  <c r="GO580" i="1"/>
  <c r="GP580" i="1"/>
  <c r="GV580" i="1"/>
  <c r="HC580" i="1"/>
  <c r="GX580" i="1" s="1"/>
  <c r="I581" i="1"/>
  <c r="P581" i="1" s="1"/>
  <c r="R581" i="1"/>
  <c r="AC581" i="1"/>
  <c r="AD581" i="1"/>
  <c r="AE581" i="1"/>
  <c r="AF581" i="1"/>
  <c r="S581" i="1" s="1"/>
  <c r="AG581" i="1"/>
  <c r="CU581" i="1" s="1"/>
  <c r="T581" i="1" s="1"/>
  <c r="AH581" i="1"/>
  <c r="CV581" i="1" s="1"/>
  <c r="U581" i="1" s="1"/>
  <c r="AI581" i="1"/>
  <c r="AJ581" i="1"/>
  <c r="CQ581" i="1"/>
  <c r="CR581" i="1"/>
  <c r="CS581" i="1"/>
  <c r="CW581" i="1"/>
  <c r="V581" i="1" s="1"/>
  <c r="CX581" i="1"/>
  <c r="W581" i="1" s="1"/>
  <c r="GL581" i="1"/>
  <c r="GO581" i="1"/>
  <c r="CC596" i="1" s="1"/>
  <c r="GP581" i="1"/>
  <c r="GV581" i="1"/>
  <c r="HC581" i="1" s="1"/>
  <c r="GX581" i="1" s="1"/>
  <c r="I582" i="1"/>
  <c r="Q582" i="1" s="1"/>
  <c r="P582" i="1"/>
  <c r="AC582" i="1"/>
  <c r="CQ582" i="1" s="1"/>
  <c r="AD582" i="1"/>
  <c r="AB582" i="1" s="1"/>
  <c r="AE582" i="1"/>
  <c r="CR582" i="1" s="1"/>
  <c r="AF582" i="1"/>
  <c r="S582" i="1" s="1"/>
  <c r="AG582" i="1"/>
  <c r="AH582" i="1"/>
  <c r="CV582" i="1" s="1"/>
  <c r="U582" i="1" s="1"/>
  <c r="AI582" i="1"/>
  <c r="CW582" i="1" s="1"/>
  <c r="V582" i="1" s="1"/>
  <c r="AJ582" i="1"/>
  <c r="CX582" i="1" s="1"/>
  <c r="W582" i="1" s="1"/>
  <c r="CS582" i="1"/>
  <c r="CT582" i="1"/>
  <c r="CU582" i="1"/>
  <c r="T582" i="1" s="1"/>
  <c r="GL582" i="1"/>
  <c r="GO582" i="1"/>
  <c r="GP582" i="1"/>
  <c r="GV582" i="1"/>
  <c r="HC582" i="1" s="1"/>
  <c r="GX582" i="1" s="1"/>
  <c r="C583" i="1"/>
  <c r="D583" i="1"/>
  <c r="I583" i="1"/>
  <c r="K583" i="1"/>
  <c r="S583" i="1"/>
  <c r="AC583" i="1"/>
  <c r="CQ583" i="1" s="1"/>
  <c r="AE583" i="1"/>
  <c r="R583" i="1" s="1"/>
  <c r="CZ583" i="1" s="1"/>
  <c r="Y583" i="1" s="1"/>
  <c r="AF583" i="1"/>
  <c r="AG583" i="1"/>
  <c r="CU583" i="1" s="1"/>
  <c r="T583" i="1" s="1"/>
  <c r="AH583" i="1"/>
  <c r="CV583" i="1" s="1"/>
  <c r="U583" i="1" s="1"/>
  <c r="AI583" i="1"/>
  <c r="CW583" i="1" s="1"/>
  <c r="V583" i="1" s="1"/>
  <c r="AJ583" i="1"/>
  <c r="CR583" i="1"/>
  <c r="CS583" i="1"/>
  <c r="CT583" i="1"/>
  <c r="CX583" i="1"/>
  <c r="W583" i="1" s="1"/>
  <c r="GL583" i="1"/>
  <c r="GO583" i="1"/>
  <c r="GP583" i="1"/>
  <c r="GV583" i="1"/>
  <c r="HC583" i="1" s="1"/>
  <c r="GX583" i="1" s="1"/>
  <c r="C584" i="1"/>
  <c r="D584" i="1"/>
  <c r="I584" i="1"/>
  <c r="P584" i="1" s="1"/>
  <c r="K584" i="1"/>
  <c r="R584" i="1"/>
  <c r="AB584" i="1"/>
  <c r="AC584" i="1"/>
  <c r="AD584" i="1"/>
  <c r="AE584" i="1"/>
  <c r="AF584" i="1"/>
  <c r="CT584" i="1" s="1"/>
  <c r="AG584" i="1"/>
  <c r="CU584" i="1" s="1"/>
  <c r="T584" i="1" s="1"/>
  <c r="AH584" i="1"/>
  <c r="CV584" i="1" s="1"/>
  <c r="U584" i="1" s="1"/>
  <c r="AI584" i="1"/>
  <c r="AJ584" i="1"/>
  <c r="CQ584" i="1"/>
  <c r="CR584" i="1"/>
  <c r="CS584" i="1"/>
  <c r="CW584" i="1"/>
  <c r="V584" i="1" s="1"/>
  <c r="CX584" i="1"/>
  <c r="W584" i="1" s="1"/>
  <c r="GL584" i="1"/>
  <c r="GO584" i="1"/>
  <c r="GP584" i="1"/>
  <c r="GV584" i="1"/>
  <c r="HC584" i="1" s="1"/>
  <c r="GX584" i="1" s="1"/>
  <c r="I585" i="1"/>
  <c r="R585" i="1" s="1"/>
  <c r="T585" i="1"/>
  <c r="AC585" i="1"/>
  <c r="CQ585" i="1" s="1"/>
  <c r="AD585" i="1"/>
  <c r="AE585" i="1"/>
  <c r="CR585" i="1" s="1"/>
  <c r="AF585" i="1"/>
  <c r="S585" i="1" s="1"/>
  <c r="AG585" i="1"/>
  <c r="AH585" i="1"/>
  <c r="CV585" i="1" s="1"/>
  <c r="U585" i="1" s="1"/>
  <c r="AI585" i="1"/>
  <c r="CW585" i="1" s="1"/>
  <c r="V585" i="1" s="1"/>
  <c r="AJ585" i="1"/>
  <c r="CX585" i="1" s="1"/>
  <c r="W585" i="1" s="1"/>
  <c r="CS585" i="1"/>
  <c r="CT585" i="1"/>
  <c r="CU585" i="1"/>
  <c r="GL585" i="1"/>
  <c r="BZ596" i="1" s="1"/>
  <c r="GO585" i="1"/>
  <c r="GP585" i="1"/>
  <c r="GV585" i="1"/>
  <c r="HC585" i="1" s="1"/>
  <c r="GX585" i="1" s="1"/>
  <c r="AC586" i="1"/>
  <c r="AD586" i="1"/>
  <c r="AB586" i="1" s="1"/>
  <c r="AE586" i="1"/>
  <c r="CS586" i="1" s="1"/>
  <c r="AF586" i="1"/>
  <c r="CT586" i="1" s="1"/>
  <c r="AG586" i="1"/>
  <c r="AH586" i="1"/>
  <c r="AI586" i="1"/>
  <c r="AJ586" i="1"/>
  <c r="CX586" i="1" s="1"/>
  <c r="CQ586" i="1"/>
  <c r="CU586" i="1"/>
  <c r="CV586" i="1"/>
  <c r="CW586" i="1"/>
  <c r="GL586" i="1"/>
  <c r="GO586" i="1"/>
  <c r="GP586" i="1"/>
  <c r="GV586" i="1"/>
  <c r="HC586" i="1"/>
  <c r="I587" i="1"/>
  <c r="P587" i="1" s="1"/>
  <c r="AB587" i="1"/>
  <c r="AC587" i="1"/>
  <c r="AD587" i="1"/>
  <c r="AE587" i="1"/>
  <c r="AF587" i="1"/>
  <c r="CT587" i="1" s="1"/>
  <c r="AG587" i="1"/>
  <c r="CU587" i="1" s="1"/>
  <c r="T587" i="1" s="1"/>
  <c r="AH587" i="1"/>
  <c r="CV587" i="1" s="1"/>
  <c r="U587" i="1" s="1"/>
  <c r="AI587" i="1"/>
  <c r="AJ587" i="1"/>
  <c r="CQ587" i="1"/>
  <c r="CR587" i="1"/>
  <c r="CS587" i="1"/>
  <c r="CW587" i="1"/>
  <c r="V587" i="1" s="1"/>
  <c r="CX587" i="1"/>
  <c r="W587" i="1" s="1"/>
  <c r="GL587" i="1"/>
  <c r="GO587" i="1"/>
  <c r="GP587" i="1"/>
  <c r="GV587" i="1"/>
  <c r="HC587" i="1" s="1"/>
  <c r="GX587" i="1" s="1"/>
  <c r="I588" i="1"/>
  <c r="R588" i="1" s="1"/>
  <c r="T588" i="1"/>
  <c r="AC588" i="1"/>
  <c r="CQ588" i="1" s="1"/>
  <c r="AD588" i="1"/>
  <c r="AE588" i="1"/>
  <c r="CR588" i="1" s="1"/>
  <c r="AF588" i="1"/>
  <c r="S588" i="1" s="1"/>
  <c r="AG588" i="1"/>
  <c r="AH588" i="1"/>
  <c r="CV588" i="1" s="1"/>
  <c r="U588" i="1" s="1"/>
  <c r="AI588" i="1"/>
  <c r="CW588" i="1" s="1"/>
  <c r="V588" i="1" s="1"/>
  <c r="AJ588" i="1"/>
  <c r="CX588" i="1" s="1"/>
  <c r="W588" i="1" s="1"/>
  <c r="CS588" i="1"/>
  <c r="CT588" i="1"/>
  <c r="CU588" i="1"/>
  <c r="GL588" i="1"/>
  <c r="GO588" i="1"/>
  <c r="GP588" i="1"/>
  <c r="GV588" i="1"/>
  <c r="HC588" i="1" s="1"/>
  <c r="GX588" i="1" s="1"/>
  <c r="C589" i="1"/>
  <c r="I589" i="1"/>
  <c r="K589" i="1"/>
  <c r="P589" i="1"/>
  <c r="R589" i="1"/>
  <c r="AC589" i="1"/>
  <c r="CQ589" i="1" s="1"/>
  <c r="AD589" i="1"/>
  <c r="AB589" i="1" s="1"/>
  <c r="AE589" i="1"/>
  <c r="CR589" i="1" s="1"/>
  <c r="AF589" i="1"/>
  <c r="S589" i="1" s="1"/>
  <c r="AG589" i="1"/>
  <c r="AH589" i="1"/>
  <c r="CV589" i="1" s="1"/>
  <c r="U589" i="1" s="1"/>
  <c r="AI589" i="1"/>
  <c r="CW589" i="1" s="1"/>
  <c r="V589" i="1" s="1"/>
  <c r="AJ589" i="1"/>
  <c r="CX589" i="1" s="1"/>
  <c r="W589" i="1" s="1"/>
  <c r="CS589" i="1"/>
  <c r="CT589" i="1"/>
  <c r="CU589" i="1"/>
  <c r="T589" i="1" s="1"/>
  <c r="GL589" i="1"/>
  <c r="GO589" i="1"/>
  <c r="GP589" i="1"/>
  <c r="GV589" i="1"/>
  <c r="HC589" i="1" s="1"/>
  <c r="GX589" i="1" s="1"/>
  <c r="C590" i="1"/>
  <c r="I590" i="1"/>
  <c r="K590" i="1"/>
  <c r="R590" i="1"/>
  <c r="T590" i="1"/>
  <c r="AC590" i="1"/>
  <c r="CQ590" i="1" s="1"/>
  <c r="AD590" i="1"/>
  <c r="AE590" i="1"/>
  <c r="CR590" i="1" s="1"/>
  <c r="AF590" i="1"/>
  <c r="S590" i="1" s="1"/>
  <c r="AG590" i="1"/>
  <c r="AH590" i="1"/>
  <c r="CV590" i="1" s="1"/>
  <c r="U590" i="1" s="1"/>
  <c r="AI590" i="1"/>
  <c r="CW590" i="1" s="1"/>
  <c r="V590" i="1" s="1"/>
  <c r="AJ590" i="1"/>
  <c r="CX590" i="1" s="1"/>
  <c r="W590" i="1" s="1"/>
  <c r="CS590" i="1"/>
  <c r="CT590" i="1"/>
  <c r="CU590" i="1"/>
  <c r="GL590" i="1"/>
  <c r="FR596" i="1" s="1"/>
  <c r="GO590" i="1"/>
  <c r="GP590" i="1"/>
  <c r="GV590" i="1"/>
  <c r="HC590" i="1" s="1"/>
  <c r="GX590" i="1" s="1"/>
  <c r="I591" i="1"/>
  <c r="P591" i="1"/>
  <c r="R591" i="1"/>
  <c r="AC591" i="1"/>
  <c r="AD591" i="1"/>
  <c r="AE591" i="1"/>
  <c r="CS591" i="1" s="1"/>
  <c r="AF591" i="1"/>
  <c r="AG591" i="1"/>
  <c r="AH591" i="1"/>
  <c r="AI591" i="1"/>
  <c r="AJ591" i="1"/>
  <c r="CX591" i="1" s="1"/>
  <c r="W591" i="1" s="1"/>
  <c r="CQ591" i="1"/>
  <c r="CU591" i="1"/>
  <c r="T591" i="1" s="1"/>
  <c r="CV591" i="1"/>
  <c r="U591" i="1" s="1"/>
  <c r="CW591" i="1"/>
  <c r="V591" i="1" s="1"/>
  <c r="GL591" i="1"/>
  <c r="GO591" i="1"/>
  <c r="GP591" i="1"/>
  <c r="GV591" i="1"/>
  <c r="GX591" i="1"/>
  <c r="HC591" i="1"/>
  <c r="I592" i="1"/>
  <c r="AB592" i="1"/>
  <c r="AC592" i="1"/>
  <c r="AD592" i="1"/>
  <c r="AE592" i="1"/>
  <c r="AF592" i="1"/>
  <c r="CT592" i="1" s="1"/>
  <c r="AG592" i="1"/>
  <c r="CU592" i="1" s="1"/>
  <c r="AH592" i="1"/>
  <c r="CV592" i="1" s="1"/>
  <c r="AI592" i="1"/>
  <c r="AJ592" i="1"/>
  <c r="CQ592" i="1"/>
  <c r="CR592" i="1"/>
  <c r="CS592" i="1"/>
  <c r="CW592" i="1"/>
  <c r="CX592" i="1"/>
  <c r="W592" i="1" s="1"/>
  <c r="GL592" i="1"/>
  <c r="GO592" i="1"/>
  <c r="GP592" i="1"/>
  <c r="GV592" i="1"/>
  <c r="HC592" i="1" s="1"/>
  <c r="I593" i="1"/>
  <c r="K593" i="1"/>
  <c r="S593" i="1"/>
  <c r="U593" i="1"/>
  <c r="AB593" i="1"/>
  <c r="AC593" i="1"/>
  <c r="CQ593" i="1" s="1"/>
  <c r="P593" i="1" s="1"/>
  <c r="AD593" i="1"/>
  <c r="AE593" i="1"/>
  <c r="AF593" i="1"/>
  <c r="AG593" i="1"/>
  <c r="CU593" i="1" s="1"/>
  <c r="T593" i="1" s="1"/>
  <c r="AH593" i="1"/>
  <c r="CV593" i="1" s="1"/>
  <c r="AI593" i="1"/>
  <c r="CW593" i="1" s="1"/>
  <c r="V593" i="1" s="1"/>
  <c r="AJ593" i="1"/>
  <c r="CR593" i="1"/>
  <c r="Q593" i="1" s="1"/>
  <c r="CS593" i="1"/>
  <c r="R593" i="1" s="1"/>
  <c r="CT593" i="1"/>
  <c r="CX593" i="1"/>
  <c r="W593" i="1" s="1"/>
  <c r="CY593" i="1"/>
  <c r="X593" i="1" s="1"/>
  <c r="CZ593" i="1"/>
  <c r="Y593" i="1" s="1"/>
  <c r="GL593" i="1"/>
  <c r="GO593" i="1"/>
  <c r="GP593" i="1"/>
  <c r="GV593" i="1"/>
  <c r="HC593" i="1" s="1"/>
  <c r="GX593" i="1" s="1"/>
  <c r="I594" i="1"/>
  <c r="K594" i="1"/>
  <c r="AC594" i="1"/>
  <c r="CQ594" i="1" s="1"/>
  <c r="P594" i="1" s="1"/>
  <c r="AD594" i="1"/>
  <c r="AE594" i="1"/>
  <c r="AF594" i="1"/>
  <c r="AG594" i="1"/>
  <c r="AH594" i="1"/>
  <c r="CV594" i="1" s="1"/>
  <c r="U594" i="1" s="1"/>
  <c r="AI594" i="1"/>
  <c r="CW594" i="1" s="1"/>
  <c r="V594" i="1" s="1"/>
  <c r="AJ594" i="1"/>
  <c r="CX594" i="1" s="1"/>
  <c r="W594" i="1" s="1"/>
  <c r="CS594" i="1"/>
  <c r="R594" i="1" s="1"/>
  <c r="CT594" i="1"/>
  <c r="S594" i="1" s="1"/>
  <c r="CU594" i="1"/>
  <c r="T594" i="1" s="1"/>
  <c r="CY594" i="1"/>
  <c r="X594" i="1" s="1"/>
  <c r="CZ594" i="1"/>
  <c r="Y594" i="1" s="1"/>
  <c r="GL594" i="1"/>
  <c r="GO594" i="1"/>
  <c r="GP594" i="1"/>
  <c r="GV594" i="1"/>
  <c r="HC594" i="1" s="1"/>
  <c r="GX594" i="1"/>
  <c r="B596" i="1"/>
  <c r="B573" i="1" s="1"/>
  <c r="C596" i="1"/>
  <c r="C573" i="1" s="1"/>
  <c r="D596" i="1"/>
  <c r="D573" i="1" s="1"/>
  <c r="F596" i="1"/>
  <c r="F573" i="1" s="1"/>
  <c r="G596" i="1"/>
  <c r="G573" i="1" s="1"/>
  <c r="AH596" i="1"/>
  <c r="AO596" i="1"/>
  <c r="F600" i="1" s="1"/>
  <c r="BX596" i="1"/>
  <c r="BX573" i="1" s="1"/>
  <c r="BY596" i="1"/>
  <c r="CK596" i="1"/>
  <c r="CL596" i="1"/>
  <c r="CL573" i="1" s="1"/>
  <c r="CM596" i="1"/>
  <c r="EG596" i="1"/>
  <c r="EG573" i="1" s="1"/>
  <c r="EH596" i="1"/>
  <c r="EH573" i="1" s="1"/>
  <c r="ET596" i="1"/>
  <c r="ET573" i="1" s="1"/>
  <c r="FP596" i="1"/>
  <c r="FP573" i="1" s="1"/>
  <c r="FQ596" i="1"/>
  <c r="FQ573" i="1" s="1"/>
  <c r="FY596" i="1"/>
  <c r="GC596" i="1"/>
  <c r="GC573" i="1" s="1"/>
  <c r="GD596" i="1"/>
  <c r="GE596" i="1"/>
  <c r="EV596" i="1" s="1"/>
  <c r="EV573" i="1" s="1"/>
  <c r="P600" i="1"/>
  <c r="P621" i="1"/>
  <c r="D626" i="1"/>
  <c r="E628" i="1"/>
  <c r="F628" i="1"/>
  <c r="Z628" i="1"/>
  <c r="AA628" i="1"/>
  <c r="AM628" i="1"/>
  <c r="AN628" i="1"/>
  <c r="AO628" i="1"/>
  <c r="BE628" i="1"/>
  <c r="BF628" i="1"/>
  <c r="BG628" i="1"/>
  <c r="BH628" i="1"/>
  <c r="BI628" i="1"/>
  <c r="BJ628" i="1"/>
  <c r="BK628" i="1"/>
  <c r="BL628" i="1"/>
  <c r="BM628" i="1"/>
  <c r="BN628" i="1"/>
  <c r="BO628" i="1"/>
  <c r="BP628" i="1"/>
  <c r="BQ628" i="1"/>
  <c r="BR628" i="1"/>
  <c r="BS628" i="1"/>
  <c r="BT628" i="1"/>
  <c r="BU628" i="1"/>
  <c r="BV628" i="1"/>
  <c r="BW628" i="1"/>
  <c r="CN628" i="1"/>
  <c r="CO628" i="1"/>
  <c r="CP628" i="1"/>
  <c r="CQ628" i="1"/>
  <c r="CR628" i="1"/>
  <c r="CS628" i="1"/>
  <c r="CT628" i="1"/>
  <c r="CU628" i="1"/>
  <c r="CV628" i="1"/>
  <c r="CW628" i="1"/>
  <c r="CX628" i="1"/>
  <c r="CY628" i="1"/>
  <c r="CZ628" i="1"/>
  <c r="DA628" i="1"/>
  <c r="DB628" i="1"/>
  <c r="DC628" i="1"/>
  <c r="DD628" i="1"/>
  <c r="DE628" i="1"/>
  <c r="DF628" i="1"/>
  <c r="DR628" i="1"/>
  <c r="DS628" i="1"/>
  <c r="EE628" i="1"/>
  <c r="EF628" i="1"/>
  <c r="EW628" i="1"/>
  <c r="EX628" i="1"/>
  <c r="EY628" i="1"/>
  <c r="EZ628" i="1"/>
  <c r="FA628" i="1"/>
  <c r="FB628" i="1"/>
  <c r="FC628" i="1"/>
  <c r="FD628" i="1"/>
  <c r="FE628" i="1"/>
  <c r="FF628" i="1"/>
  <c r="FG628" i="1"/>
  <c r="FH628" i="1"/>
  <c r="FI628" i="1"/>
  <c r="FJ628" i="1"/>
  <c r="FK628" i="1"/>
  <c r="FL628" i="1"/>
  <c r="FM628" i="1"/>
  <c r="FN628" i="1"/>
  <c r="FO628" i="1"/>
  <c r="GE628" i="1"/>
  <c r="GF628" i="1"/>
  <c r="GG628" i="1"/>
  <c r="GH628" i="1"/>
  <c r="GI628" i="1"/>
  <c r="GJ628" i="1"/>
  <c r="GK628" i="1"/>
  <c r="GL628" i="1"/>
  <c r="GM628" i="1"/>
  <c r="GN628" i="1"/>
  <c r="GO628" i="1"/>
  <c r="GP628" i="1"/>
  <c r="GQ628" i="1"/>
  <c r="GR628" i="1"/>
  <c r="GS628" i="1"/>
  <c r="GT628" i="1"/>
  <c r="GU628" i="1"/>
  <c r="GV628" i="1"/>
  <c r="GW628" i="1"/>
  <c r="GX628" i="1"/>
  <c r="C630" i="1"/>
  <c r="D630" i="1"/>
  <c r="I630" i="1"/>
  <c r="U630" i="1" s="1"/>
  <c r="K630" i="1"/>
  <c r="S630" i="1"/>
  <c r="T630" i="1"/>
  <c r="AC630" i="1"/>
  <c r="AE630" i="1"/>
  <c r="AD630" i="1" s="1"/>
  <c r="AF630" i="1"/>
  <c r="AG630" i="1"/>
  <c r="CU630" i="1" s="1"/>
  <c r="AH630" i="1"/>
  <c r="CV630" i="1" s="1"/>
  <c r="AI630" i="1"/>
  <c r="CW630" i="1" s="1"/>
  <c r="V630" i="1" s="1"/>
  <c r="AJ630" i="1"/>
  <c r="CR630" i="1"/>
  <c r="CS630" i="1"/>
  <c r="CT630" i="1"/>
  <c r="CX630" i="1"/>
  <c r="GL630" i="1"/>
  <c r="GO630" i="1"/>
  <c r="CC647" i="1" s="1"/>
  <c r="CC628" i="1" s="1"/>
  <c r="GP630" i="1"/>
  <c r="GV630" i="1"/>
  <c r="HC630" i="1" s="1"/>
  <c r="C631" i="1"/>
  <c r="D631" i="1"/>
  <c r="I631" i="1"/>
  <c r="R631" i="1" s="1"/>
  <c r="K631" i="1"/>
  <c r="AB631" i="1"/>
  <c r="AC631" i="1"/>
  <c r="AD631" i="1"/>
  <c r="AE631" i="1"/>
  <c r="AF631" i="1"/>
  <c r="AG631" i="1"/>
  <c r="CU631" i="1" s="1"/>
  <c r="AH631" i="1"/>
  <c r="CV631" i="1" s="1"/>
  <c r="U631" i="1" s="1"/>
  <c r="AI631" i="1"/>
  <c r="AJ631" i="1"/>
  <c r="CQ631" i="1"/>
  <c r="CR631" i="1"/>
  <c r="CS631" i="1"/>
  <c r="CW631" i="1"/>
  <c r="CX631" i="1"/>
  <c r="W631" i="1" s="1"/>
  <c r="GL631" i="1"/>
  <c r="GO631" i="1"/>
  <c r="GP631" i="1"/>
  <c r="GV631" i="1"/>
  <c r="HC631" i="1" s="1"/>
  <c r="I632" i="1"/>
  <c r="P632" i="1" s="1"/>
  <c r="AB632" i="1"/>
  <c r="AC632" i="1"/>
  <c r="CQ632" i="1" s="1"/>
  <c r="AD632" i="1"/>
  <c r="AE632" i="1"/>
  <c r="CR632" i="1" s="1"/>
  <c r="AF632" i="1"/>
  <c r="AG632" i="1"/>
  <c r="AH632" i="1"/>
  <c r="CV632" i="1" s="1"/>
  <c r="U632" i="1" s="1"/>
  <c r="AI632" i="1"/>
  <c r="CW632" i="1" s="1"/>
  <c r="V632" i="1" s="1"/>
  <c r="AJ632" i="1"/>
  <c r="CX632" i="1" s="1"/>
  <c r="CS632" i="1"/>
  <c r="CT632" i="1"/>
  <c r="CU632" i="1"/>
  <c r="T632" i="1" s="1"/>
  <c r="AG647" i="1" s="1"/>
  <c r="GL632" i="1"/>
  <c r="GO632" i="1"/>
  <c r="GP632" i="1"/>
  <c r="GV632" i="1"/>
  <c r="HC632" i="1" s="1"/>
  <c r="GX632" i="1" s="1"/>
  <c r="AC633" i="1"/>
  <c r="AD633" i="1"/>
  <c r="AB633" i="1" s="1"/>
  <c r="AE633" i="1"/>
  <c r="AF633" i="1"/>
  <c r="AG633" i="1"/>
  <c r="AH633" i="1"/>
  <c r="AI633" i="1"/>
  <c r="AJ633" i="1"/>
  <c r="CX633" i="1" s="1"/>
  <c r="CQ633" i="1"/>
  <c r="CU633" i="1"/>
  <c r="CV633" i="1"/>
  <c r="CW633" i="1"/>
  <c r="GL633" i="1"/>
  <c r="GO633" i="1"/>
  <c r="GP633" i="1"/>
  <c r="GV633" i="1"/>
  <c r="HC633" i="1"/>
  <c r="C634" i="1"/>
  <c r="D634" i="1"/>
  <c r="I634" i="1"/>
  <c r="K634" i="1"/>
  <c r="S634" i="1"/>
  <c r="V634" i="1"/>
  <c r="W634" i="1"/>
  <c r="AC634" i="1"/>
  <c r="P634" i="1" s="1"/>
  <c r="CP634" i="1" s="1"/>
  <c r="O634" i="1" s="1"/>
  <c r="AE634" i="1"/>
  <c r="Q634" i="1" s="1"/>
  <c r="AF634" i="1"/>
  <c r="AG634" i="1"/>
  <c r="AH634" i="1"/>
  <c r="AI634" i="1"/>
  <c r="CW634" i="1" s="1"/>
  <c r="AJ634" i="1"/>
  <c r="CX634" i="1" s="1"/>
  <c r="CT634" i="1"/>
  <c r="CU634" i="1"/>
  <c r="T634" i="1" s="1"/>
  <c r="CV634" i="1"/>
  <c r="U634" i="1" s="1"/>
  <c r="GL634" i="1"/>
  <c r="BZ647" i="1" s="1"/>
  <c r="GO634" i="1"/>
  <c r="GP634" i="1"/>
  <c r="GV634" i="1"/>
  <c r="HC634" i="1" s="1"/>
  <c r="GX634" i="1" s="1"/>
  <c r="C635" i="1"/>
  <c r="D635" i="1"/>
  <c r="I635" i="1"/>
  <c r="K635" i="1"/>
  <c r="P635" i="1"/>
  <c r="R635" i="1"/>
  <c r="V635" i="1"/>
  <c r="AB635" i="1"/>
  <c r="AC635" i="1"/>
  <c r="CQ635" i="1" s="1"/>
  <c r="AD635" i="1"/>
  <c r="AE635" i="1"/>
  <c r="CR635" i="1" s="1"/>
  <c r="AF635" i="1"/>
  <c r="S635" i="1" s="1"/>
  <c r="CY635" i="1" s="1"/>
  <c r="X635" i="1" s="1"/>
  <c r="AG635" i="1"/>
  <c r="AH635" i="1"/>
  <c r="CV635" i="1" s="1"/>
  <c r="U635" i="1" s="1"/>
  <c r="AI635" i="1"/>
  <c r="CW635" i="1" s="1"/>
  <c r="AJ635" i="1"/>
  <c r="CX635" i="1" s="1"/>
  <c r="W635" i="1" s="1"/>
  <c r="CS635" i="1"/>
  <c r="CT635" i="1"/>
  <c r="CU635" i="1"/>
  <c r="T635" i="1" s="1"/>
  <c r="GL635" i="1"/>
  <c r="GO635" i="1"/>
  <c r="GP635" i="1"/>
  <c r="GV635" i="1"/>
  <c r="HC635" i="1" s="1"/>
  <c r="GX635" i="1"/>
  <c r="I636" i="1"/>
  <c r="P636" i="1"/>
  <c r="V636" i="1"/>
  <c r="W636" i="1"/>
  <c r="AC636" i="1"/>
  <c r="AE636" i="1"/>
  <c r="Q636" i="1" s="1"/>
  <c r="AF636" i="1"/>
  <c r="AG636" i="1"/>
  <c r="AH636" i="1"/>
  <c r="AI636" i="1"/>
  <c r="AJ636" i="1"/>
  <c r="CX636" i="1" s="1"/>
  <c r="CQ636" i="1"/>
  <c r="CU636" i="1"/>
  <c r="T636" i="1" s="1"/>
  <c r="CV636" i="1"/>
  <c r="U636" i="1" s="1"/>
  <c r="CW636" i="1"/>
  <c r="GL636" i="1"/>
  <c r="GO636" i="1"/>
  <c r="GP636" i="1"/>
  <c r="GV636" i="1"/>
  <c r="HC636" i="1"/>
  <c r="GX636" i="1" s="1"/>
  <c r="I637" i="1"/>
  <c r="R637" i="1" s="1"/>
  <c r="AB637" i="1"/>
  <c r="AC637" i="1"/>
  <c r="AD637" i="1"/>
  <c r="AE637" i="1"/>
  <c r="AF637" i="1"/>
  <c r="CT637" i="1" s="1"/>
  <c r="AG637" i="1"/>
  <c r="CU637" i="1" s="1"/>
  <c r="T637" i="1" s="1"/>
  <c r="AH637" i="1"/>
  <c r="CV637" i="1" s="1"/>
  <c r="U637" i="1" s="1"/>
  <c r="AI637" i="1"/>
  <c r="AJ637" i="1"/>
  <c r="CQ637" i="1"/>
  <c r="CR637" i="1"/>
  <c r="CS637" i="1"/>
  <c r="CW637" i="1"/>
  <c r="CX637" i="1"/>
  <c r="GL637" i="1"/>
  <c r="GO637" i="1"/>
  <c r="FU647" i="1" s="1"/>
  <c r="GP637" i="1"/>
  <c r="GV637" i="1"/>
  <c r="HC637" i="1" s="1"/>
  <c r="I638" i="1"/>
  <c r="T638" i="1"/>
  <c r="U638" i="1"/>
  <c r="V638" i="1"/>
  <c r="AC638" i="1"/>
  <c r="CQ638" i="1" s="1"/>
  <c r="AD638" i="1"/>
  <c r="AE638" i="1"/>
  <c r="CR638" i="1" s="1"/>
  <c r="AF638" i="1"/>
  <c r="S638" i="1" s="1"/>
  <c r="AG638" i="1"/>
  <c r="AH638" i="1"/>
  <c r="CV638" i="1" s="1"/>
  <c r="AI638" i="1"/>
  <c r="CW638" i="1" s="1"/>
  <c r="AJ638" i="1"/>
  <c r="CX638" i="1" s="1"/>
  <c r="CS638" i="1"/>
  <c r="CT638" i="1"/>
  <c r="CU638" i="1"/>
  <c r="GL638" i="1"/>
  <c r="GO638" i="1"/>
  <c r="GP638" i="1"/>
  <c r="GV638" i="1"/>
  <c r="HC638" i="1" s="1"/>
  <c r="GX638" i="1" s="1"/>
  <c r="I639" i="1"/>
  <c r="P639" i="1"/>
  <c r="V639" i="1"/>
  <c r="AC639" i="1"/>
  <c r="AE639" i="1"/>
  <c r="AF639" i="1"/>
  <c r="AG639" i="1"/>
  <c r="AH639" i="1"/>
  <c r="AI639" i="1"/>
  <c r="AJ639" i="1"/>
  <c r="CX639" i="1" s="1"/>
  <c r="W639" i="1" s="1"/>
  <c r="CQ639" i="1"/>
  <c r="CU639" i="1"/>
  <c r="T639" i="1" s="1"/>
  <c r="CV639" i="1"/>
  <c r="U639" i="1" s="1"/>
  <c r="CW639" i="1"/>
  <c r="GL639" i="1"/>
  <c r="GO639" i="1"/>
  <c r="GP639" i="1"/>
  <c r="GV639" i="1"/>
  <c r="GX639" i="1"/>
  <c r="HC639" i="1"/>
  <c r="C640" i="1"/>
  <c r="D640" i="1"/>
  <c r="I640" i="1"/>
  <c r="K640" i="1"/>
  <c r="P640" i="1"/>
  <c r="U640" i="1"/>
  <c r="AC640" i="1"/>
  <c r="AE640" i="1"/>
  <c r="Q640" i="1" s="1"/>
  <c r="AF640" i="1"/>
  <c r="AG640" i="1"/>
  <c r="AH640" i="1"/>
  <c r="AI640" i="1"/>
  <c r="CW640" i="1" s="1"/>
  <c r="V640" i="1" s="1"/>
  <c r="AJ640" i="1"/>
  <c r="CX640" i="1" s="1"/>
  <c r="W640" i="1" s="1"/>
  <c r="CT640" i="1"/>
  <c r="CU640" i="1"/>
  <c r="T640" i="1" s="1"/>
  <c r="CV640" i="1"/>
  <c r="GL640" i="1"/>
  <c r="GO640" i="1"/>
  <c r="GP640" i="1"/>
  <c r="GV640" i="1"/>
  <c r="HC640" i="1"/>
  <c r="GX640" i="1" s="1"/>
  <c r="C641" i="1"/>
  <c r="D641" i="1"/>
  <c r="I641" i="1"/>
  <c r="K641" i="1"/>
  <c r="R641" i="1"/>
  <c r="T641" i="1"/>
  <c r="AC641" i="1"/>
  <c r="CQ641" i="1" s="1"/>
  <c r="AD641" i="1"/>
  <c r="AE641" i="1"/>
  <c r="CR641" i="1" s="1"/>
  <c r="AF641" i="1"/>
  <c r="S641" i="1" s="1"/>
  <c r="AG641" i="1"/>
  <c r="AH641" i="1"/>
  <c r="CV641" i="1" s="1"/>
  <c r="U641" i="1" s="1"/>
  <c r="AI641" i="1"/>
  <c r="CW641" i="1" s="1"/>
  <c r="V641" i="1" s="1"/>
  <c r="AJ641" i="1"/>
  <c r="CX641" i="1" s="1"/>
  <c r="W641" i="1" s="1"/>
  <c r="CS641" i="1"/>
  <c r="CT641" i="1"/>
  <c r="CU641" i="1"/>
  <c r="CY641" i="1"/>
  <c r="X641" i="1" s="1"/>
  <c r="CZ641" i="1"/>
  <c r="Y641" i="1" s="1"/>
  <c r="GL641" i="1"/>
  <c r="GO641" i="1"/>
  <c r="GP641" i="1"/>
  <c r="GV641" i="1"/>
  <c r="HC641" i="1" s="1"/>
  <c r="GX641" i="1"/>
  <c r="C642" i="1"/>
  <c r="D642" i="1"/>
  <c r="S642" i="1"/>
  <c r="U642" i="1"/>
  <c r="V642" i="1"/>
  <c r="W642" i="1"/>
  <c r="AC642" i="1"/>
  <c r="P642" i="1" s="1"/>
  <c r="AE642" i="1"/>
  <c r="Q642" i="1" s="1"/>
  <c r="AF642" i="1"/>
  <c r="AG642" i="1"/>
  <c r="AH642" i="1"/>
  <c r="AI642" i="1"/>
  <c r="CW642" i="1" s="1"/>
  <c r="AJ642" i="1"/>
  <c r="CX642" i="1" s="1"/>
  <c r="CT642" i="1"/>
  <c r="CU642" i="1"/>
  <c r="T642" i="1" s="1"/>
  <c r="CV642" i="1"/>
  <c r="GL642" i="1"/>
  <c r="GO642" i="1"/>
  <c r="GP642" i="1"/>
  <c r="GV642" i="1"/>
  <c r="HC642" i="1" s="1"/>
  <c r="GX642" i="1" s="1"/>
  <c r="C643" i="1"/>
  <c r="D643" i="1"/>
  <c r="P643" i="1"/>
  <c r="W643" i="1"/>
  <c r="AC643" i="1"/>
  <c r="AE643" i="1"/>
  <c r="Q643" i="1" s="1"/>
  <c r="AF643" i="1"/>
  <c r="AG643" i="1"/>
  <c r="AH643" i="1"/>
  <c r="AI643" i="1"/>
  <c r="AJ643" i="1"/>
  <c r="CX643" i="1" s="1"/>
  <c r="CQ643" i="1"/>
  <c r="CU643" i="1"/>
  <c r="T643" i="1" s="1"/>
  <c r="CV643" i="1"/>
  <c r="U643" i="1" s="1"/>
  <c r="CW643" i="1"/>
  <c r="V643" i="1" s="1"/>
  <c r="GL643" i="1"/>
  <c r="GO643" i="1"/>
  <c r="GP643" i="1"/>
  <c r="GV643" i="1"/>
  <c r="HC643" i="1"/>
  <c r="GX643" i="1" s="1"/>
  <c r="I644" i="1"/>
  <c r="R644" i="1"/>
  <c r="S644" i="1"/>
  <c r="T644" i="1"/>
  <c r="AC644" i="1"/>
  <c r="AD644" i="1"/>
  <c r="AE644" i="1"/>
  <c r="AF644" i="1"/>
  <c r="CT644" i="1" s="1"/>
  <c r="AG644" i="1"/>
  <c r="CU644" i="1" s="1"/>
  <c r="AH644" i="1"/>
  <c r="CV644" i="1" s="1"/>
  <c r="U644" i="1" s="1"/>
  <c r="AI644" i="1"/>
  <c r="AJ644" i="1"/>
  <c r="CQ644" i="1"/>
  <c r="CR644" i="1"/>
  <c r="CS644" i="1"/>
  <c r="CW644" i="1"/>
  <c r="CX644" i="1"/>
  <c r="W644" i="1" s="1"/>
  <c r="CY644" i="1"/>
  <c r="X644" i="1" s="1"/>
  <c r="GL644" i="1"/>
  <c r="GO644" i="1"/>
  <c r="GP644" i="1"/>
  <c r="GV644" i="1"/>
  <c r="HC644" i="1" s="1"/>
  <c r="GX644" i="1" s="1"/>
  <c r="I645" i="1"/>
  <c r="AB645" i="1"/>
  <c r="AC645" i="1"/>
  <c r="CQ645" i="1" s="1"/>
  <c r="AD645" i="1"/>
  <c r="AE645" i="1"/>
  <c r="CR645" i="1" s="1"/>
  <c r="AF645" i="1"/>
  <c r="AG645" i="1"/>
  <c r="AH645" i="1"/>
  <c r="CV645" i="1" s="1"/>
  <c r="U645" i="1" s="1"/>
  <c r="AI645" i="1"/>
  <c r="CW645" i="1" s="1"/>
  <c r="V645" i="1" s="1"/>
  <c r="AJ645" i="1"/>
  <c r="CX645" i="1" s="1"/>
  <c r="CS645" i="1"/>
  <c r="CT645" i="1"/>
  <c r="CU645" i="1"/>
  <c r="T645" i="1" s="1"/>
  <c r="GL645" i="1"/>
  <c r="GO645" i="1"/>
  <c r="GP645" i="1"/>
  <c r="GV645" i="1"/>
  <c r="HC645" i="1" s="1"/>
  <c r="GX645" i="1" s="1"/>
  <c r="B647" i="1"/>
  <c r="B628" i="1" s="1"/>
  <c r="C647" i="1"/>
  <c r="C628" i="1" s="1"/>
  <c r="D647" i="1"/>
  <c r="D628" i="1" s="1"/>
  <c r="F647" i="1"/>
  <c r="G647" i="1"/>
  <c r="G628" i="1" s="1"/>
  <c r="AO647" i="1"/>
  <c r="AP647" i="1"/>
  <c r="AT647" i="1"/>
  <c r="BB647" i="1"/>
  <c r="BB628" i="1" s="1"/>
  <c r="BD647" i="1"/>
  <c r="BD628" i="1" s="1"/>
  <c r="BX647" i="1"/>
  <c r="BX628" i="1" s="1"/>
  <c r="BY647" i="1"/>
  <c r="CI647" i="1" s="1"/>
  <c r="CK647" i="1"/>
  <c r="CK628" i="1" s="1"/>
  <c r="CL647" i="1"/>
  <c r="CM647" i="1"/>
  <c r="CM628" i="1" s="1"/>
  <c r="EG647" i="1"/>
  <c r="P651" i="1" s="1"/>
  <c r="FP647" i="1"/>
  <c r="FP628" i="1" s="1"/>
  <c r="FQ647" i="1"/>
  <c r="GA647" i="1" s="1"/>
  <c r="GA628" i="1" s="1"/>
  <c r="FR647" i="1"/>
  <c r="FY647" i="1" s="1"/>
  <c r="GC647" i="1"/>
  <c r="ET647" i="1" s="1"/>
  <c r="GD647" i="1"/>
  <c r="GE647" i="1"/>
  <c r="EV647" i="1" s="1"/>
  <c r="EV628" i="1" s="1"/>
  <c r="F651" i="1"/>
  <c r="P672" i="1"/>
  <c r="D677" i="1"/>
  <c r="B679" i="1"/>
  <c r="E679" i="1"/>
  <c r="Z679" i="1"/>
  <c r="AA679" i="1"/>
  <c r="AM679" i="1"/>
  <c r="AN679" i="1"/>
  <c r="BE679" i="1"/>
  <c r="BF679" i="1"/>
  <c r="BG679" i="1"/>
  <c r="BH679" i="1"/>
  <c r="BI679" i="1"/>
  <c r="BJ679" i="1"/>
  <c r="BK679" i="1"/>
  <c r="BL679" i="1"/>
  <c r="BM679" i="1"/>
  <c r="BN679" i="1"/>
  <c r="BO679" i="1"/>
  <c r="BP679" i="1"/>
  <c r="BQ679" i="1"/>
  <c r="BR679" i="1"/>
  <c r="BS679" i="1"/>
  <c r="BT679" i="1"/>
  <c r="BU679" i="1"/>
  <c r="BV679" i="1"/>
  <c r="BW679" i="1"/>
  <c r="CM679" i="1"/>
  <c r="CN679" i="1"/>
  <c r="CO679" i="1"/>
  <c r="CP679" i="1"/>
  <c r="CQ679" i="1"/>
  <c r="CR679" i="1"/>
  <c r="CS679" i="1"/>
  <c r="CT679" i="1"/>
  <c r="CU679" i="1"/>
  <c r="CV679" i="1"/>
  <c r="CW679" i="1"/>
  <c r="CX679" i="1"/>
  <c r="CY679" i="1"/>
  <c r="CZ679" i="1"/>
  <c r="DA679" i="1"/>
  <c r="DB679" i="1"/>
  <c r="DC679" i="1"/>
  <c r="DD679" i="1"/>
  <c r="DE679" i="1"/>
  <c r="DF679" i="1"/>
  <c r="DR679" i="1"/>
  <c r="DS679" i="1"/>
  <c r="EE679" i="1"/>
  <c r="EF679" i="1"/>
  <c r="EW679" i="1"/>
  <c r="EX679" i="1"/>
  <c r="EY679" i="1"/>
  <c r="EZ679" i="1"/>
  <c r="FA679" i="1"/>
  <c r="FB679" i="1"/>
  <c r="FC679" i="1"/>
  <c r="FD679" i="1"/>
  <c r="FE679" i="1"/>
  <c r="FF679" i="1"/>
  <c r="FG679" i="1"/>
  <c r="FH679" i="1"/>
  <c r="FI679" i="1"/>
  <c r="FJ679" i="1"/>
  <c r="FK679" i="1"/>
  <c r="FL679" i="1"/>
  <c r="FM679" i="1"/>
  <c r="FN679" i="1"/>
  <c r="FO679" i="1"/>
  <c r="GE679" i="1"/>
  <c r="GF679" i="1"/>
  <c r="GG679" i="1"/>
  <c r="GH679" i="1"/>
  <c r="GI679" i="1"/>
  <c r="GJ679" i="1"/>
  <c r="GK679" i="1"/>
  <c r="GL679" i="1"/>
  <c r="GM679" i="1"/>
  <c r="GN679" i="1"/>
  <c r="GO679" i="1"/>
  <c r="GP679" i="1"/>
  <c r="GQ679" i="1"/>
  <c r="GR679" i="1"/>
  <c r="GS679" i="1"/>
  <c r="GT679" i="1"/>
  <c r="GU679" i="1"/>
  <c r="GV679" i="1"/>
  <c r="GW679" i="1"/>
  <c r="GX679" i="1"/>
  <c r="C681" i="1"/>
  <c r="D681" i="1"/>
  <c r="I681" i="1"/>
  <c r="Q681" i="1" s="1"/>
  <c r="K681" i="1"/>
  <c r="AC681" i="1"/>
  <c r="AE681" i="1"/>
  <c r="AF681" i="1"/>
  <c r="AG681" i="1"/>
  <c r="CU681" i="1" s="1"/>
  <c r="T681" i="1" s="1"/>
  <c r="AH681" i="1"/>
  <c r="CV681" i="1" s="1"/>
  <c r="U681" i="1" s="1"/>
  <c r="AI681" i="1"/>
  <c r="CW681" i="1" s="1"/>
  <c r="AJ681" i="1"/>
  <c r="CR681" i="1"/>
  <c r="CS681" i="1"/>
  <c r="CT681" i="1"/>
  <c r="CX681" i="1"/>
  <c r="GL681" i="1"/>
  <c r="GO681" i="1"/>
  <c r="CC694" i="1" s="1"/>
  <c r="GP681" i="1"/>
  <c r="GV681" i="1"/>
  <c r="HC681" i="1"/>
  <c r="GX681" i="1" s="1"/>
  <c r="C682" i="1"/>
  <c r="D682" i="1"/>
  <c r="I682" i="1"/>
  <c r="P682" i="1" s="1"/>
  <c r="K682" i="1"/>
  <c r="R682" i="1"/>
  <c r="S682" i="1"/>
  <c r="CZ682" i="1" s="1"/>
  <c r="Y682" i="1" s="1"/>
  <c r="AB682" i="1"/>
  <c r="AC682" i="1"/>
  <c r="AD682" i="1"/>
  <c r="AE682" i="1"/>
  <c r="AF682" i="1"/>
  <c r="CT682" i="1" s="1"/>
  <c r="AG682" i="1"/>
  <c r="AH682" i="1"/>
  <c r="CV682" i="1" s="1"/>
  <c r="U682" i="1" s="1"/>
  <c r="AI682" i="1"/>
  <c r="AJ682" i="1"/>
  <c r="CQ682" i="1"/>
  <c r="CR682" i="1"/>
  <c r="CS682" i="1"/>
  <c r="CU682" i="1"/>
  <c r="T682" i="1" s="1"/>
  <c r="CW682" i="1"/>
  <c r="V682" i="1" s="1"/>
  <c r="CX682" i="1"/>
  <c r="W682" i="1" s="1"/>
  <c r="GL682" i="1"/>
  <c r="GO682" i="1"/>
  <c r="FU694" i="1" s="1"/>
  <c r="GP682" i="1"/>
  <c r="GV682" i="1"/>
  <c r="GX682" i="1"/>
  <c r="HC682" i="1"/>
  <c r="AB683" i="1"/>
  <c r="AC683" i="1"/>
  <c r="AD683" i="1"/>
  <c r="AE683" i="1"/>
  <c r="AF683" i="1"/>
  <c r="AG683" i="1"/>
  <c r="AH683" i="1"/>
  <c r="CV683" i="1" s="1"/>
  <c r="AI683" i="1"/>
  <c r="CW683" i="1" s="1"/>
  <c r="AJ683" i="1"/>
  <c r="CX683" i="1" s="1"/>
  <c r="CR683" i="1"/>
  <c r="CS683" i="1"/>
  <c r="CT683" i="1"/>
  <c r="CU683" i="1"/>
  <c r="GL683" i="1"/>
  <c r="GO683" i="1"/>
  <c r="GP683" i="1"/>
  <c r="GV683" i="1"/>
  <c r="HC683" i="1" s="1"/>
  <c r="I684" i="1"/>
  <c r="Q684" i="1" s="1"/>
  <c r="P684" i="1"/>
  <c r="W684" i="1"/>
  <c r="AB684" i="1"/>
  <c r="AC684" i="1"/>
  <c r="AD684" i="1"/>
  <c r="AE684" i="1"/>
  <c r="CR684" i="1" s="1"/>
  <c r="AF684" i="1"/>
  <c r="AG684" i="1"/>
  <c r="AH684" i="1"/>
  <c r="CV684" i="1" s="1"/>
  <c r="U684" i="1" s="1"/>
  <c r="AI684" i="1"/>
  <c r="AJ684" i="1"/>
  <c r="CX684" i="1" s="1"/>
  <c r="CQ684" i="1"/>
  <c r="CS684" i="1"/>
  <c r="CU684" i="1"/>
  <c r="T684" i="1" s="1"/>
  <c r="CW684" i="1"/>
  <c r="V684" i="1" s="1"/>
  <c r="GL684" i="1"/>
  <c r="GO684" i="1"/>
  <c r="GP684" i="1"/>
  <c r="GV684" i="1"/>
  <c r="GX684" i="1"/>
  <c r="HC684" i="1"/>
  <c r="C685" i="1"/>
  <c r="D685" i="1"/>
  <c r="I685" i="1"/>
  <c r="S685" i="1" s="1"/>
  <c r="K685" i="1"/>
  <c r="P685" i="1"/>
  <c r="CP685" i="1" s="1"/>
  <c r="O685" i="1" s="1"/>
  <c r="Q685" i="1"/>
  <c r="AC685" i="1"/>
  <c r="AE685" i="1"/>
  <c r="AF685" i="1"/>
  <c r="AG685" i="1"/>
  <c r="CU685" i="1" s="1"/>
  <c r="T685" i="1" s="1"/>
  <c r="AH685" i="1"/>
  <c r="AI685" i="1"/>
  <c r="CW685" i="1" s="1"/>
  <c r="V685" i="1" s="1"/>
  <c r="AJ685" i="1"/>
  <c r="CX685" i="1" s="1"/>
  <c r="W685" i="1" s="1"/>
  <c r="CT685" i="1"/>
  <c r="CV685" i="1"/>
  <c r="U685" i="1" s="1"/>
  <c r="GL685" i="1"/>
  <c r="GO685" i="1"/>
  <c r="GP685" i="1"/>
  <c r="GV685" i="1"/>
  <c r="HC685" i="1" s="1"/>
  <c r="GX685" i="1" s="1"/>
  <c r="C686" i="1"/>
  <c r="D686" i="1"/>
  <c r="I686" i="1"/>
  <c r="Q686" i="1" s="1"/>
  <c r="K686" i="1"/>
  <c r="R686" i="1"/>
  <c r="CZ686" i="1" s="1"/>
  <c r="Y686" i="1" s="1"/>
  <c r="T686" i="1"/>
  <c r="U686" i="1"/>
  <c r="AC686" i="1"/>
  <c r="AB686" i="1" s="1"/>
  <c r="AD686" i="1"/>
  <c r="AE686" i="1"/>
  <c r="AF686" i="1"/>
  <c r="S686" i="1" s="1"/>
  <c r="AG686" i="1"/>
  <c r="AH686" i="1"/>
  <c r="CV686" i="1" s="1"/>
  <c r="AI686" i="1"/>
  <c r="CW686" i="1" s="1"/>
  <c r="V686" i="1" s="1"/>
  <c r="AJ686" i="1"/>
  <c r="CX686" i="1" s="1"/>
  <c r="W686" i="1" s="1"/>
  <c r="CR686" i="1"/>
  <c r="CS686" i="1"/>
  <c r="CU686" i="1"/>
  <c r="CY686" i="1"/>
  <c r="X686" i="1" s="1"/>
  <c r="GL686" i="1"/>
  <c r="GO686" i="1"/>
  <c r="GP686" i="1"/>
  <c r="GV686" i="1"/>
  <c r="HC686" i="1" s="1"/>
  <c r="GX686" i="1" s="1"/>
  <c r="AB687" i="1"/>
  <c r="AC687" i="1"/>
  <c r="AD687" i="1"/>
  <c r="AE687" i="1"/>
  <c r="CR687" i="1" s="1"/>
  <c r="AF687" i="1"/>
  <c r="AG687" i="1"/>
  <c r="AH687" i="1"/>
  <c r="AI687" i="1"/>
  <c r="AJ687" i="1"/>
  <c r="CX687" i="1" s="1"/>
  <c r="CQ687" i="1"/>
  <c r="CU687" i="1"/>
  <c r="CV687" i="1"/>
  <c r="CW687" i="1"/>
  <c r="GL687" i="1"/>
  <c r="GO687" i="1"/>
  <c r="GP687" i="1"/>
  <c r="GV687" i="1"/>
  <c r="HC687" i="1"/>
  <c r="I688" i="1"/>
  <c r="Q688" i="1" s="1"/>
  <c r="P688" i="1"/>
  <c r="AB688" i="1"/>
  <c r="AC688" i="1"/>
  <c r="AD688" i="1"/>
  <c r="AE688" i="1"/>
  <c r="AF688" i="1"/>
  <c r="CT688" i="1" s="1"/>
  <c r="AG688" i="1"/>
  <c r="CU688" i="1" s="1"/>
  <c r="T688" i="1" s="1"/>
  <c r="AH688" i="1"/>
  <c r="CV688" i="1" s="1"/>
  <c r="AI688" i="1"/>
  <c r="AJ688" i="1"/>
  <c r="CQ688" i="1"/>
  <c r="CR688" i="1"/>
  <c r="CS688" i="1"/>
  <c r="CW688" i="1"/>
  <c r="V688" i="1" s="1"/>
  <c r="CX688" i="1"/>
  <c r="GL688" i="1"/>
  <c r="GO688" i="1"/>
  <c r="GP688" i="1"/>
  <c r="GV688" i="1"/>
  <c r="HC688" i="1"/>
  <c r="I689" i="1"/>
  <c r="Q689" i="1" s="1"/>
  <c r="U689" i="1"/>
  <c r="AC689" i="1"/>
  <c r="P689" i="1" s="1"/>
  <c r="CP689" i="1" s="1"/>
  <c r="O689" i="1" s="1"/>
  <c r="AD689" i="1"/>
  <c r="AE689" i="1"/>
  <c r="AF689" i="1"/>
  <c r="S689" i="1" s="1"/>
  <c r="AG689" i="1"/>
  <c r="AH689" i="1"/>
  <c r="CV689" i="1" s="1"/>
  <c r="AI689" i="1"/>
  <c r="CW689" i="1" s="1"/>
  <c r="V689" i="1" s="1"/>
  <c r="AJ689" i="1"/>
  <c r="CX689" i="1" s="1"/>
  <c r="CQ689" i="1"/>
  <c r="CR689" i="1"/>
  <c r="CS689" i="1"/>
  <c r="CU689" i="1"/>
  <c r="T689" i="1" s="1"/>
  <c r="GL689" i="1"/>
  <c r="GO689" i="1"/>
  <c r="GP689" i="1"/>
  <c r="GV689" i="1"/>
  <c r="HC689" i="1" s="1"/>
  <c r="GX689" i="1"/>
  <c r="I690" i="1"/>
  <c r="Q690" i="1" s="1"/>
  <c r="T690" i="1"/>
  <c r="AC690" i="1"/>
  <c r="AE690" i="1"/>
  <c r="CR690" i="1" s="1"/>
  <c r="AF690" i="1"/>
  <c r="AG690" i="1"/>
  <c r="AH690" i="1"/>
  <c r="CV690" i="1" s="1"/>
  <c r="U690" i="1" s="1"/>
  <c r="AI690" i="1"/>
  <c r="AJ690" i="1"/>
  <c r="CX690" i="1" s="1"/>
  <c r="W690" i="1" s="1"/>
  <c r="CQ690" i="1"/>
  <c r="CU690" i="1"/>
  <c r="CW690" i="1"/>
  <c r="V690" i="1" s="1"/>
  <c r="GL690" i="1"/>
  <c r="GO690" i="1"/>
  <c r="GP690" i="1"/>
  <c r="GV690" i="1"/>
  <c r="GX690" i="1"/>
  <c r="HC690" i="1"/>
  <c r="C691" i="1"/>
  <c r="D691" i="1"/>
  <c r="I691" i="1"/>
  <c r="K691" i="1"/>
  <c r="U691" i="1"/>
  <c r="AC691" i="1"/>
  <c r="P691" i="1" s="1"/>
  <c r="AE691" i="1"/>
  <c r="AF691" i="1"/>
  <c r="AG691" i="1"/>
  <c r="CU691" i="1" s="1"/>
  <c r="T691" i="1" s="1"/>
  <c r="AH691" i="1"/>
  <c r="AI691" i="1"/>
  <c r="CW691" i="1" s="1"/>
  <c r="AJ691" i="1"/>
  <c r="CX691" i="1" s="1"/>
  <c r="W691" i="1" s="1"/>
  <c r="CT691" i="1"/>
  <c r="CV691" i="1"/>
  <c r="GL691" i="1"/>
  <c r="BZ694" i="1" s="1"/>
  <c r="GO691" i="1"/>
  <c r="GP691" i="1"/>
  <c r="GV691" i="1"/>
  <c r="GX691" i="1"/>
  <c r="HC691" i="1"/>
  <c r="C692" i="1"/>
  <c r="D692" i="1"/>
  <c r="I692" i="1"/>
  <c r="K692" i="1"/>
  <c r="P692" i="1"/>
  <c r="CP692" i="1" s="1"/>
  <c r="O692" i="1" s="1"/>
  <c r="R692" i="1"/>
  <c r="AC692" i="1"/>
  <c r="CQ692" i="1" s="1"/>
  <c r="AE692" i="1"/>
  <c r="Q692" i="1" s="1"/>
  <c r="AF692" i="1"/>
  <c r="S692" i="1" s="1"/>
  <c r="AG692" i="1"/>
  <c r="CU692" i="1" s="1"/>
  <c r="T692" i="1" s="1"/>
  <c r="AH692" i="1"/>
  <c r="CV692" i="1" s="1"/>
  <c r="U692" i="1" s="1"/>
  <c r="AI692" i="1"/>
  <c r="CW692" i="1" s="1"/>
  <c r="V692" i="1" s="1"/>
  <c r="AJ692" i="1"/>
  <c r="CR692" i="1"/>
  <c r="CS692" i="1"/>
  <c r="CT692" i="1"/>
  <c r="CX692" i="1"/>
  <c r="W692" i="1" s="1"/>
  <c r="CY692" i="1"/>
  <c r="X692" i="1" s="1"/>
  <c r="CZ692" i="1"/>
  <c r="Y692" i="1" s="1"/>
  <c r="GL692" i="1"/>
  <c r="GO692" i="1"/>
  <c r="GP692" i="1"/>
  <c r="GV692" i="1"/>
  <c r="HC692" i="1" s="1"/>
  <c r="GX692" i="1" s="1"/>
  <c r="B694" i="1"/>
  <c r="C694" i="1"/>
  <c r="C679" i="1" s="1"/>
  <c r="D694" i="1"/>
  <c r="D679" i="1" s="1"/>
  <c r="F694" i="1"/>
  <c r="F679" i="1" s="1"/>
  <c r="G694" i="1"/>
  <c r="G679" i="1" s="1"/>
  <c r="BX694" i="1"/>
  <c r="BX679" i="1" s="1"/>
  <c r="BY694" i="1"/>
  <c r="CI694" i="1" s="1"/>
  <c r="CD694" i="1"/>
  <c r="CD679" i="1" s="1"/>
  <c r="CK694" i="1"/>
  <c r="CK679" i="1" s="1"/>
  <c r="CL694" i="1"/>
  <c r="BC694" i="1" s="1"/>
  <c r="CM694" i="1"/>
  <c r="BD694" i="1" s="1"/>
  <c r="FP694" i="1"/>
  <c r="FP679" i="1" s="1"/>
  <c r="FQ694" i="1"/>
  <c r="FQ679" i="1" s="1"/>
  <c r="FR694" i="1"/>
  <c r="FR679" i="1" s="1"/>
  <c r="FV694" i="1"/>
  <c r="FV679" i="1" s="1"/>
  <c r="GC694" i="1"/>
  <c r="ET694" i="1" s="1"/>
  <c r="GD694" i="1"/>
  <c r="EU694" i="1" s="1"/>
  <c r="GE694" i="1"/>
  <c r="EV694" i="1" s="1"/>
  <c r="D724" i="1"/>
  <c r="C726" i="1"/>
  <c r="D726" i="1"/>
  <c r="E726" i="1"/>
  <c r="Z726" i="1"/>
  <c r="AA726" i="1"/>
  <c r="AM726" i="1"/>
  <c r="AN726" i="1"/>
  <c r="BE726" i="1"/>
  <c r="BF726" i="1"/>
  <c r="BG726" i="1"/>
  <c r="BH726" i="1"/>
  <c r="BI726" i="1"/>
  <c r="BJ726" i="1"/>
  <c r="BK726" i="1"/>
  <c r="BL726" i="1"/>
  <c r="BM726" i="1"/>
  <c r="BN726" i="1"/>
  <c r="BO726" i="1"/>
  <c r="BP726" i="1"/>
  <c r="BQ726" i="1"/>
  <c r="BR726" i="1"/>
  <c r="BS726" i="1"/>
  <c r="BT726" i="1"/>
  <c r="BU726" i="1"/>
  <c r="BV726" i="1"/>
  <c r="BW726" i="1"/>
  <c r="BX726" i="1"/>
  <c r="BY726" i="1"/>
  <c r="CK726" i="1"/>
  <c r="CN726" i="1"/>
  <c r="CO726" i="1"/>
  <c r="CP726" i="1"/>
  <c r="CQ726" i="1"/>
  <c r="CR726" i="1"/>
  <c r="CS726" i="1"/>
  <c r="CT726" i="1"/>
  <c r="CU726" i="1"/>
  <c r="CV726" i="1"/>
  <c r="CW726" i="1"/>
  <c r="CX726" i="1"/>
  <c r="CY726" i="1"/>
  <c r="CZ726" i="1"/>
  <c r="DA726" i="1"/>
  <c r="DB726" i="1"/>
  <c r="DC726" i="1"/>
  <c r="DD726" i="1"/>
  <c r="DE726" i="1"/>
  <c r="DF726" i="1"/>
  <c r="DR726" i="1"/>
  <c r="DS726" i="1"/>
  <c r="EE726" i="1"/>
  <c r="EF726" i="1"/>
  <c r="EW726" i="1"/>
  <c r="EX726" i="1"/>
  <c r="EY726" i="1"/>
  <c r="EZ726" i="1"/>
  <c r="FA726" i="1"/>
  <c r="FB726" i="1"/>
  <c r="FC726" i="1"/>
  <c r="FD726" i="1"/>
  <c r="FE726" i="1"/>
  <c r="FF726" i="1"/>
  <c r="FG726" i="1"/>
  <c r="FH726" i="1"/>
  <c r="FI726" i="1"/>
  <c r="FJ726" i="1"/>
  <c r="FK726" i="1"/>
  <c r="FL726" i="1"/>
  <c r="FM726" i="1"/>
  <c r="FN726" i="1"/>
  <c r="FO726" i="1"/>
  <c r="FP726" i="1"/>
  <c r="FQ726" i="1"/>
  <c r="GC726" i="1"/>
  <c r="GF726" i="1"/>
  <c r="GG726" i="1"/>
  <c r="GH726" i="1"/>
  <c r="GI726" i="1"/>
  <c r="GJ726" i="1"/>
  <c r="GK726" i="1"/>
  <c r="GL726" i="1"/>
  <c r="GM726" i="1"/>
  <c r="GN726" i="1"/>
  <c r="GO726" i="1"/>
  <c r="GP726" i="1"/>
  <c r="GQ726" i="1"/>
  <c r="GR726" i="1"/>
  <c r="GS726" i="1"/>
  <c r="GT726" i="1"/>
  <c r="GU726" i="1"/>
  <c r="GV726" i="1"/>
  <c r="GW726" i="1"/>
  <c r="GX726" i="1"/>
  <c r="C728" i="1"/>
  <c r="D728" i="1"/>
  <c r="I728" i="1"/>
  <c r="P728" i="1" s="1"/>
  <c r="K728" i="1"/>
  <c r="R728" i="1"/>
  <c r="S728" i="1"/>
  <c r="AC728" i="1"/>
  <c r="AD728" i="1"/>
  <c r="AE728" i="1"/>
  <c r="AF728" i="1"/>
  <c r="AB728" i="1" s="1"/>
  <c r="AG728" i="1"/>
  <c r="CU728" i="1" s="1"/>
  <c r="T728" i="1" s="1"/>
  <c r="AH728" i="1"/>
  <c r="CV728" i="1" s="1"/>
  <c r="U728" i="1" s="1"/>
  <c r="AI728" i="1"/>
  <c r="AJ728" i="1"/>
  <c r="CQ728" i="1"/>
  <c r="CR728" i="1"/>
  <c r="CS728" i="1"/>
  <c r="CW728" i="1"/>
  <c r="V728" i="1" s="1"/>
  <c r="CX728" i="1"/>
  <c r="W728" i="1" s="1"/>
  <c r="GL728" i="1"/>
  <c r="GO728" i="1"/>
  <c r="CC745" i="1" s="1"/>
  <c r="GP728" i="1"/>
  <c r="CD745" i="1" s="1"/>
  <c r="GV728" i="1"/>
  <c r="HC728" i="1" s="1"/>
  <c r="GX728" i="1" s="1"/>
  <c r="C729" i="1"/>
  <c r="D729" i="1"/>
  <c r="I729" i="1"/>
  <c r="K729" i="1"/>
  <c r="S729" i="1"/>
  <c r="W729" i="1"/>
  <c r="AC729" i="1"/>
  <c r="P729" i="1" s="1"/>
  <c r="AE729" i="1"/>
  <c r="AD729" i="1" s="1"/>
  <c r="AF729" i="1"/>
  <c r="CT729" i="1" s="1"/>
  <c r="AG729" i="1"/>
  <c r="CU729" i="1" s="1"/>
  <c r="T729" i="1" s="1"/>
  <c r="AH729" i="1"/>
  <c r="AI729" i="1"/>
  <c r="AJ729" i="1"/>
  <c r="CQ729" i="1"/>
  <c r="CV729" i="1"/>
  <c r="U729" i="1" s="1"/>
  <c r="CW729" i="1"/>
  <c r="V729" i="1" s="1"/>
  <c r="CX729" i="1"/>
  <c r="GL729" i="1"/>
  <c r="GO729" i="1"/>
  <c r="FU745" i="1" s="1"/>
  <c r="GP729" i="1"/>
  <c r="GV729" i="1"/>
  <c r="HC729" i="1"/>
  <c r="GX729" i="1" s="1"/>
  <c r="I730" i="1"/>
  <c r="Q730" i="1" s="1"/>
  <c r="S730" i="1"/>
  <c r="AC730" i="1"/>
  <c r="CQ730" i="1" s="1"/>
  <c r="AE730" i="1"/>
  <c r="AD730" i="1" s="1"/>
  <c r="AF730" i="1"/>
  <c r="AG730" i="1"/>
  <c r="CU730" i="1" s="1"/>
  <c r="T730" i="1" s="1"/>
  <c r="AH730" i="1"/>
  <c r="CV730" i="1" s="1"/>
  <c r="U730" i="1" s="1"/>
  <c r="AI730" i="1"/>
  <c r="CW730" i="1" s="1"/>
  <c r="V730" i="1" s="1"/>
  <c r="AJ730" i="1"/>
  <c r="CR730" i="1"/>
  <c r="CS730" i="1"/>
  <c r="CT730" i="1"/>
  <c r="CX730" i="1"/>
  <c r="W730" i="1" s="1"/>
  <c r="GL730" i="1"/>
  <c r="GO730" i="1"/>
  <c r="GP730" i="1"/>
  <c r="GV730" i="1"/>
  <c r="HC730" i="1" s="1"/>
  <c r="GX730" i="1" s="1"/>
  <c r="AC731" i="1"/>
  <c r="CQ731" i="1" s="1"/>
  <c r="AD731" i="1"/>
  <c r="AE731" i="1"/>
  <c r="CR731" i="1" s="1"/>
  <c r="AF731" i="1"/>
  <c r="AG731" i="1"/>
  <c r="AH731" i="1"/>
  <c r="AI731" i="1"/>
  <c r="CW731" i="1" s="1"/>
  <c r="AJ731" i="1"/>
  <c r="CX731" i="1" s="1"/>
  <c r="CT731" i="1"/>
  <c r="CU731" i="1"/>
  <c r="CV731" i="1"/>
  <c r="GL731" i="1"/>
  <c r="GO731" i="1"/>
  <c r="GP731" i="1"/>
  <c r="GV731" i="1"/>
  <c r="HC731" i="1" s="1"/>
  <c r="C732" i="1"/>
  <c r="D732" i="1"/>
  <c r="I732" i="1"/>
  <c r="K732" i="1"/>
  <c r="P732" i="1"/>
  <c r="R732" i="1"/>
  <c r="T732" i="1"/>
  <c r="AB732" i="1"/>
  <c r="AC732" i="1"/>
  <c r="CQ732" i="1" s="1"/>
  <c r="AD732" i="1"/>
  <c r="AE732" i="1"/>
  <c r="CR732" i="1" s="1"/>
  <c r="AF732" i="1"/>
  <c r="S732" i="1" s="1"/>
  <c r="AG732" i="1"/>
  <c r="AH732" i="1"/>
  <c r="CV732" i="1" s="1"/>
  <c r="U732" i="1" s="1"/>
  <c r="AI732" i="1"/>
  <c r="CW732" i="1" s="1"/>
  <c r="V732" i="1" s="1"/>
  <c r="AJ732" i="1"/>
  <c r="CX732" i="1" s="1"/>
  <c r="W732" i="1" s="1"/>
  <c r="CS732" i="1"/>
  <c r="CT732" i="1"/>
  <c r="CU732" i="1"/>
  <c r="GL732" i="1"/>
  <c r="GO732" i="1"/>
  <c r="GP732" i="1"/>
  <c r="GV732" i="1"/>
  <c r="HC732" i="1" s="1"/>
  <c r="GX732" i="1" s="1"/>
  <c r="C733" i="1"/>
  <c r="D733" i="1"/>
  <c r="I733" i="1"/>
  <c r="K733" i="1"/>
  <c r="S733" i="1"/>
  <c r="CY733" i="1" s="1"/>
  <c r="X733" i="1" s="1"/>
  <c r="AC733" i="1"/>
  <c r="CQ733" i="1" s="1"/>
  <c r="AE733" i="1"/>
  <c r="R733" i="1" s="1"/>
  <c r="AF733" i="1"/>
  <c r="AG733" i="1"/>
  <c r="CU733" i="1" s="1"/>
  <c r="T733" i="1" s="1"/>
  <c r="AH733" i="1"/>
  <c r="CV733" i="1" s="1"/>
  <c r="U733" i="1" s="1"/>
  <c r="AI733" i="1"/>
  <c r="CW733" i="1" s="1"/>
  <c r="V733" i="1" s="1"/>
  <c r="AJ733" i="1"/>
  <c r="CR733" i="1"/>
  <c r="CS733" i="1"/>
  <c r="CT733" i="1"/>
  <c r="CX733" i="1"/>
  <c r="W733" i="1" s="1"/>
  <c r="GL733" i="1"/>
  <c r="GO733" i="1"/>
  <c r="GP733" i="1"/>
  <c r="FV745" i="1" s="1"/>
  <c r="GV733" i="1"/>
  <c r="HC733" i="1" s="1"/>
  <c r="GX733" i="1" s="1"/>
  <c r="I734" i="1"/>
  <c r="S734" i="1"/>
  <c r="U734" i="1"/>
  <c r="AC734" i="1"/>
  <c r="AE734" i="1"/>
  <c r="CR734" i="1" s="1"/>
  <c r="AF734" i="1"/>
  <c r="AG734" i="1"/>
  <c r="AH734" i="1"/>
  <c r="AI734" i="1"/>
  <c r="CW734" i="1" s="1"/>
  <c r="V734" i="1" s="1"/>
  <c r="AJ734" i="1"/>
  <c r="CX734" i="1" s="1"/>
  <c r="W734" i="1" s="1"/>
  <c r="CT734" i="1"/>
  <c r="CU734" i="1"/>
  <c r="T734" i="1" s="1"/>
  <c r="CV734" i="1"/>
  <c r="GL734" i="1"/>
  <c r="GO734" i="1"/>
  <c r="GP734" i="1"/>
  <c r="GV734" i="1"/>
  <c r="HC734" i="1" s="1"/>
  <c r="GX734" i="1" s="1"/>
  <c r="AC735" i="1"/>
  <c r="AE735" i="1"/>
  <c r="CR735" i="1" s="1"/>
  <c r="AF735" i="1"/>
  <c r="CT735" i="1" s="1"/>
  <c r="AG735" i="1"/>
  <c r="CU735" i="1" s="1"/>
  <c r="AH735" i="1"/>
  <c r="AI735" i="1"/>
  <c r="AJ735" i="1"/>
  <c r="CQ735" i="1"/>
  <c r="CV735" i="1"/>
  <c r="CW735" i="1"/>
  <c r="CX735" i="1"/>
  <c r="GL735" i="1"/>
  <c r="GO735" i="1"/>
  <c r="GP735" i="1"/>
  <c r="GV735" i="1"/>
  <c r="HC735" i="1"/>
  <c r="C736" i="1"/>
  <c r="D736" i="1"/>
  <c r="I736" i="1"/>
  <c r="K736" i="1"/>
  <c r="P736" i="1"/>
  <c r="R736" i="1"/>
  <c r="V736" i="1"/>
  <c r="AC736" i="1"/>
  <c r="AD736" i="1"/>
  <c r="AB736" i="1" s="1"/>
  <c r="AE736" i="1"/>
  <c r="CS736" i="1" s="1"/>
  <c r="AF736" i="1"/>
  <c r="CT736" i="1" s="1"/>
  <c r="AG736" i="1"/>
  <c r="AH736" i="1"/>
  <c r="AI736" i="1"/>
  <c r="AJ736" i="1"/>
  <c r="CX736" i="1" s="1"/>
  <c r="W736" i="1" s="1"/>
  <c r="CQ736" i="1"/>
  <c r="CU736" i="1"/>
  <c r="T736" i="1" s="1"/>
  <c r="CV736" i="1"/>
  <c r="U736" i="1" s="1"/>
  <c r="CW736" i="1"/>
  <c r="GL736" i="1"/>
  <c r="GO736" i="1"/>
  <c r="GP736" i="1"/>
  <c r="GV736" i="1"/>
  <c r="GX736" i="1"/>
  <c r="HC736" i="1"/>
  <c r="C737" i="1"/>
  <c r="D737" i="1"/>
  <c r="I737" i="1"/>
  <c r="I743" i="1" s="1"/>
  <c r="K737" i="1"/>
  <c r="P737" i="1"/>
  <c r="U737" i="1"/>
  <c r="AC737" i="1"/>
  <c r="CQ737" i="1" s="1"/>
  <c r="AD737" i="1"/>
  <c r="AE737" i="1"/>
  <c r="CR737" i="1" s="1"/>
  <c r="AF737" i="1"/>
  <c r="AG737" i="1"/>
  <c r="AH737" i="1"/>
  <c r="AI737" i="1"/>
  <c r="CW737" i="1" s="1"/>
  <c r="V737" i="1" s="1"/>
  <c r="AJ737" i="1"/>
  <c r="CX737" i="1" s="1"/>
  <c r="W737" i="1" s="1"/>
  <c r="CT737" i="1"/>
  <c r="CU737" i="1"/>
  <c r="T737" i="1" s="1"/>
  <c r="CV737" i="1"/>
  <c r="GL737" i="1"/>
  <c r="GO737" i="1"/>
  <c r="GP737" i="1"/>
  <c r="GV737" i="1"/>
  <c r="HC737" i="1" s="1"/>
  <c r="GX737" i="1" s="1"/>
  <c r="I738" i="1"/>
  <c r="S738" i="1"/>
  <c r="W738" i="1"/>
  <c r="AC738" i="1"/>
  <c r="P738" i="1" s="1"/>
  <c r="AE738" i="1"/>
  <c r="AD738" i="1" s="1"/>
  <c r="AF738" i="1"/>
  <c r="CT738" i="1" s="1"/>
  <c r="AG738" i="1"/>
  <c r="CU738" i="1" s="1"/>
  <c r="T738" i="1" s="1"/>
  <c r="AH738" i="1"/>
  <c r="AI738" i="1"/>
  <c r="AJ738" i="1"/>
  <c r="CQ738" i="1"/>
  <c r="CV738" i="1"/>
  <c r="U738" i="1" s="1"/>
  <c r="CW738" i="1"/>
  <c r="V738" i="1" s="1"/>
  <c r="CX738" i="1"/>
  <c r="GL738" i="1"/>
  <c r="GO738" i="1"/>
  <c r="GP738" i="1"/>
  <c r="GV738" i="1"/>
  <c r="HC738" i="1"/>
  <c r="GX738" i="1" s="1"/>
  <c r="I739" i="1"/>
  <c r="Q739" i="1" s="1"/>
  <c r="S739" i="1"/>
  <c r="AC739" i="1"/>
  <c r="CQ739" i="1" s="1"/>
  <c r="AE739" i="1"/>
  <c r="AD739" i="1" s="1"/>
  <c r="AF739" i="1"/>
  <c r="AG739" i="1"/>
  <c r="CU739" i="1" s="1"/>
  <c r="T739" i="1" s="1"/>
  <c r="AH739" i="1"/>
  <c r="CV739" i="1" s="1"/>
  <c r="U739" i="1" s="1"/>
  <c r="AI739" i="1"/>
  <c r="CW739" i="1" s="1"/>
  <c r="V739" i="1" s="1"/>
  <c r="AJ739" i="1"/>
  <c r="CR739" i="1"/>
  <c r="CS739" i="1"/>
  <c r="CT739" i="1"/>
  <c r="CX739" i="1"/>
  <c r="W739" i="1" s="1"/>
  <c r="GL739" i="1"/>
  <c r="GO739" i="1"/>
  <c r="GP739" i="1"/>
  <c r="GV739" i="1"/>
  <c r="HC739" i="1" s="1"/>
  <c r="GX739" i="1" s="1"/>
  <c r="AC740" i="1"/>
  <c r="CQ740" i="1" s="1"/>
  <c r="AD740" i="1"/>
  <c r="AE740" i="1"/>
  <c r="CR740" i="1" s="1"/>
  <c r="AF740" i="1"/>
  <c r="AG740" i="1"/>
  <c r="AH740" i="1"/>
  <c r="AI740" i="1"/>
  <c r="CW740" i="1" s="1"/>
  <c r="AJ740" i="1"/>
  <c r="CX740" i="1" s="1"/>
  <c r="CT740" i="1"/>
  <c r="CU740" i="1"/>
  <c r="CV740" i="1"/>
  <c r="GL740" i="1"/>
  <c r="GO740" i="1"/>
  <c r="GP740" i="1"/>
  <c r="GV740" i="1"/>
  <c r="HC740" i="1" s="1"/>
  <c r="AC741" i="1"/>
  <c r="AE741" i="1"/>
  <c r="AD741" i="1" s="1"/>
  <c r="AF741" i="1"/>
  <c r="CT741" i="1" s="1"/>
  <c r="AG741" i="1"/>
  <c r="CU741" i="1" s="1"/>
  <c r="AH741" i="1"/>
  <c r="AI741" i="1"/>
  <c r="AJ741" i="1"/>
  <c r="CQ741" i="1"/>
  <c r="CV741" i="1"/>
  <c r="CW741" i="1"/>
  <c r="CX741" i="1"/>
  <c r="GL741" i="1"/>
  <c r="GO741" i="1"/>
  <c r="GP741" i="1"/>
  <c r="GV741" i="1"/>
  <c r="HC741" i="1"/>
  <c r="I742" i="1"/>
  <c r="Q742" i="1" s="1"/>
  <c r="S742" i="1"/>
  <c r="AC742" i="1"/>
  <c r="CQ742" i="1" s="1"/>
  <c r="AE742" i="1"/>
  <c r="AD742" i="1" s="1"/>
  <c r="AF742" i="1"/>
  <c r="AG742" i="1"/>
  <c r="CU742" i="1" s="1"/>
  <c r="T742" i="1" s="1"/>
  <c r="AH742" i="1"/>
  <c r="CV742" i="1" s="1"/>
  <c r="U742" i="1" s="1"/>
  <c r="AI742" i="1"/>
  <c r="CW742" i="1" s="1"/>
  <c r="V742" i="1" s="1"/>
  <c r="AJ742" i="1"/>
  <c r="CR742" i="1"/>
  <c r="CS742" i="1"/>
  <c r="CT742" i="1"/>
  <c r="CX742" i="1"/>
  <c r="W742" i="1" s="1"/>
  <c r="GL742" i="1"/>
  <c r="GO742" i="1"/>
  <c r="GP742" i="1"/>
  <c r="GV742" i="1"/>
  <c r="HC742" i="1" s="1"/>
  <c r="GX742" i="1" s="1"/>
  <c r="AC743" i="1"/>
  <c r="CQ743" i="1" s="1"/>
  <c r="AD743" i="1"/>
  <c r="AE743" i="1"/>
  <c r="CR743" i="1" s="1"/>
  <c r="AF743" i="1"/>
  <c r="AG743" i="1"/>
  <c r="AH743" i="1"/>
  <c r="AI743" i="1"/>
  <c r="CW743" i="1" s="1"/>
  <c r="V743" i="1" s="1"/>
  <c r="AJ743" i="1"/>
  <c r="CX743" i="1" s="1"/>
  <c r="W743" i="1" s="1"/>
  <c r="CT743" i="1"/>
  <c r="CU743" i="1"/>
  <c r="T743" i="1" s="1"/>
  <c r="CV743" i="1"/>
  <c r="GL743" i="1"/>
  <c r="GO743" i="1"/>
  <c r="GP743" i="1"/>
  <c r="GV743" i="1"/>
  <c r="HC743" i="1" s="1"/>
  <c r="B745" i="1"/>
  <c r="B726" i="1" s="1"/>
  <c r="C745" i="1"/>
  <c r="D745" i="1"/>
  <c r="F745" i="1"/>
  <c r="F726" i="1" s="1"/>
  <c r="G745" i="1"/>
  <c r="G726" i="1" s="1"/>
  <c r="AO745" i="1"/>
  <c r="AO726" i="1" s="1"/>
  <c r="AP745" i="1"/>
  <c r="AP726" i="1" s="1"/>
  <c r="BB745" i="1"/>
  <c r="BB726" i="1" s="1"/>
  <c r="BX745" i="1"/>
  <c r="BY745" i="1"/>
  <c r="BZ745" i="1"/>
  <c r="CG745" i="1" s="1"/>
  <c r="CK745" i="1"/>
  <c r="CL745" i="1"/>
  <c r="CL726" i="1" s="1"/>
  <c r="CM745" i="1"/>
  <c r="CM726" i="1" s="1"/>
  <c r="EG745" i="1"/>
  <c r="EG726" i="1" s="1"/>
  <c r="EH745" i="1"/>
  <c r="EH726" i="1" s="1"/>
  <c r="ET745" i="1"/>
  <c r="P758" i="1" s="1"/>
  <c r="FP745" i="1"/>
  <c r="FQ745" i="1"/>
  <c r="FR745" i="1"/>
  <c r="FR726" i="1" s="1"/>
  <c r="FY745" i="1"/>
  <c r="EP745" i="1" s="1"/>
  <c r="GC745" i="1"/>
  <c r="GD745" i="1"/>
  <c r="GD726" i="1" s="1"/>
  <c r="GE745" i="1"/>
  <c r="GE726" i="1" s="1"/>
  <c r="F749" i="1"/>
  <c r="P749" i="1"/>
  <c r="F758" i="1"/>
  <c r="D775" i="1"/>
  <c r="E777" i="1"/>
  <c r="G777" i="1"/>
  <c r="Z777" i="1"/>
  <c r="AA777" i="1"/>
  <c r="AM777" i="1"/>
  <c r="AN777" i="1"/>
  <c r="BE777" i="1"/>
  <c r="BF777" i="1"/>
  <c r="BG777" i="1"/>
  <c r="BH777" i="1"/>
  <c r="BI777" i="1"/>
  <c r="BJ777" i="1"/>
  <c r="BK777" i="1"/>
  <c r="BL777" i="1"/>
  <c r="BM777" i="1"/>
  <c r="BN777" i="1"/>
  <c r="BO777" i="1"/>
  <c r="BP777" i="1"/>
  <c r="BQ777" i="1"/>
  <c r="BR777" i="1"/>
  <c r="BS777" i="1"/>
  <c r="BT777" i="1"/>
  <c r="BU777" i="1"/>
  <c r="BV777" i="1"/>
  <c r="BW777" i="1"/>
  <c r="CM777" i="1"/>
  <c r="CN777" i="1"/>
  <c r="CO777" i="1"/>
  <c r="CP777" i="1"/>
  <c r="CQ777" i="1"/>
  <c r="CR777" i="1"/>
  <c r="CS777" i="1"/>
  <c r="CT777" i="1"/>
  <c r="CU777" i="1"/>
  <c r="CV777" i="1"/>
  <c r="CW777" i="1"/>
  <c r="CX777" i="1"/>
  <c r="CY777" i="1"/>
  <c r="CZ777" i="1"/>
  <c r="DA777" i="1"/>
  <c r="DB777" i="1"/>
  <c r="DC777" i="1"/>
  <c r="DD777" i="1"/>
  <c r="DE777" i="1"/>
  <c r="DF777" i="1"/>
  <c r="DR777" i="1"/>
  <c r="DS777" i="1"/>
  <c r="EE777" i="1"/>
  <c r="EF777" i="1"/>
  <c r="EW777" i="1"/>
  <c r="EX777" i="1"/>
  <c r="EY777" i="1"/>
  <c r="EZ777" i="1"/>
  <c r="FA777" i="1"/>
  <c r="FB777" i="1"/>
  <c r="FC777" i="1"/>
  <c r="FD777" i="1"/>
  <c r="FE777" i="1"/>
  <c r="FF777" i="1"/>
  <c r="FG777" i="1"/>
  <c r="FH777" i="1"/>
  <c r="FI777" i="1"/>
  <c r="FJ777" i="1"/>
  <c r="FK777" i="1"/>
  <c r="FL777" i="1"/>
  <c r="FM777" i="1"/>
  <c r="FN777" i="1"/>
  <c r="FO777" i="1"/>
  <c r="GD777" i="1"/>
  <c r="GE777" i="1"/>
  <c r="GF777" i="1"/>
  <c r="GG777" i="1"/>
  <c r="GH777" i="1"/>
  <c r="GI777" i="1"/>
  <c r="GJ777" i="1"/>
  <c r="GK777" i="1"/>
  <c r="GL777" i="1"/>
  <c r="GM777" i="1"/>
  <c r="GN777" i="1"/>
  <c r="GO777" i="1"/>
  <c r="GP777" i="1"/>
  <c r="GQ777" i="1"/>
  <c r="GR777" i="1"/>
  <c r="GS777" i="1"/>
  <c r="GT777" i="1"/>
  <c r="GU777" i="1"/>
  <c r="GV777" i="1"/>
  <c r="GW777" i="1"/>
  <c r="GX777" i="1"/>
  <c r="C779" i="1"/>
  <c r="D779" i="1"/>
  <c r="I779" i="1"/>
  <c r="K779" i="1"/>
  <c r="R779" i="1"/>
  <c r="T779" i="1"/>
  <c r="AC779" i="1"/>
  <c r="CQ779" i="1" s="1"/>
  <c r="AD779" i="1"/>
  <c r="AE779" i="1"/>
  <c r="CR779" i="1" s="1"/>
  <c r="AF779" i="1"/>
  <c r="S779" i="1" s="1"/>
  <c r="AG779" i="1"/>
  <c r="AH779" i="1"/>
  <c r="CV779" i="1" s="1"/>
  <c r="U779" i="1" s="1"/>
  <c r="AI779" i="1"/>
  <c r="CW779" i="1" s="1"/>
  <c r="V779" i="1" s="1"/>
  <c r="AJ779" i="1"/>
  <c r="CX779" i="1" s="1"/>
  <c r="W779" i="1" s="1"/>
  <c r="AJ802" i="1" s="1"/>
  <c r="CS779" i="1"/>
  <c r="CT779" i="1"/>
  <c r="CU779" i="1"/>
  <c r="GL779" i="1"/>
  <c r="GO779" i="1"/>
  <c r="GP779" i="1"/>
  <c r="GV779" i="1"/>
  <c r="HC779" i="1" s="1"/>
  <c r="GX779" i="1" s="1"/>
  <c r="C780" i="1"/>
  <c r="D780" i="1"/>
  <c r="I780" i="1"/>
  <c r="CU592" i="3" s="1"/>
  <c r="K780" i="1"/>
  <c r="AC780" i="1"/>
  <c r="CQ780" i="1" s="1"/>
  <c r="AE780" i="1"/>
  <c r="AD780" i="1" s="1"/>
  <c r="AB780" i="1" s="1"/>
  <c r="AF780" i="1"/>
  <c r="AG780" i="1"/>
  <c r="CU780" i="1" s="1"/>
  <c r="T780" i="1" s="1"/>
  <c r="AH780" i="1"/>
  <c r="CV780" i="1" s="1"/>
  <c r="U780" i="1" s="1"/>
  <c r="AI780" i="1"/>
  <c r="CW780" i="1" s="1"/>
  <c r="V780" i="1" s="1"/>
  <c r="AJ780" i="1"/>
  <c r="CR780" i="1"/>
  <c r="CS780" i="1"/>
  <c r="CT780" i="1"/>
  <c r="CX780" i="1"/>
  <c r="W780" i="1" s="1"/>
  <c r="GL780" i="1"/>
  <c r="GO780" i="1"/>
  <c r="GP780" i="1"/>
  <c r="GV780" i="1"/>
  <c r="HC780" i="1" s="1"/>
  <c r="GX780" i="1" s="1"/>
  <c r="I781" i="1"/>
  <c r="P781" i="1"/>
  <c r="S781" i="1"/>
  <c r="U781" i="1"/>
  <c r="AC781" i="1"/>
  <c r="CQ781" i="1" s="1"/>
  <c r="AD781" i="1"/>
  <c r="AE781" i="1"/>
  <c r="CR781" i="1" s="1"/>
  <c r="AF781" i="1"/>
  <c r="AG781" i="1"/>
  <c r="AH781" i="1"/>
  <c r="AI781" i="1"/>
  <c r="CW781" i="1" s="1"/>
  <c r="V781" i="1" s="1"/>
  <c r="AJ781" i="1"/>
  <c r="CX781" i="1" s="1"/>
  <c r="W781" i="1" s="1"/>
  <c r="CT781" i="1"/>
  <c r="CU781" i="1"/>
  <c r="T781" i="1" s="1"/>
  <c r="CV781" i="1"/>
  <c r="GL781" i="1"/>
  <c r="GO781" i="1"/>
  <c r="GP781" i="1"/>
  <c r="GV781" i="1"/>
  <c r="HC781" i="1" s="1"/>
  <c r="GX781" i="1" s="1"/>
  <c r="AC782" i="1"/>
  <c r="AE782" i="1"/>
  <c r="AD782" i="1" s="1"/>
  <c r="AF782" i="1"/>
  <c r="CT782" i="1" s="1"/>
  <c r="AG782" i="1"/>
  <c r="CU782" i="1" s="1"/>
  <c r="AH782" i="1"/>
  <c r="AI782" i="1"/>
  <c r="AJ782" i="1"/>
  <c r="CQ782" i="1"/>
  <c r="CV782" i="1"/>
  <c r="CW782" i="1"/>
  <c r="CX782" i="1"/>
  <c r="GL782" i="1"/>
  <c r="GO782" i="1"/>
  <c r="GP782" i="1"/>
  <c r="GV782" i="1"/>
  <c r="HC782" i="1"/>
  <c r="I783" i="1"/>
  <c r="Q783" i="1" s="1"/>
  <c r="S783" i="1"/>
  <c r="AC783" i="1"/>
  <c r="CQ783" i="1" s="1"/>
  <c r="AE783" i="1"/>
  <c r="AD783" i="1" s="1"/>
  <c r="AB783" i="1" s="1"/>
  <c r="AF783" i="1"/>
  <c r="AG783" i="1"/>
  <c r="CU783" i="1" s="1"/>
  <c r="T783" i="1" s="1"/>
  <c r="AH783" i="1"/>
  <c r="CV783" i="1" s="1"/>
  <c r="U783" i="1" s="1"/>
  <c r="AI783" i="1"/>
  <c r="CW783" i="1" s="1"/>
  <c r="V783" i="1" s="1"/>
  <c r="AJ783" i="1"/>
  <c r="CR783" i="1"/>
  <c r="CS783" i="1"/>
  <c r="CT783" i="1"/>
  <c r="CX783" i="1"/>
  <c r="W783" i="1" s="1"/>
  <c r="GL783" i="1"/>
  <c r="GO783" i="1"/>
  <c r="GP783" i="1"/>
  <c r="GV783" i="1"/>
  <c r="HC783" i="1" s="1"/>
  <c r="GX783" i="1" s="1"/>
  <c r="AC784" i="1"/>
  <c r="CQ784" i="1" s="1"/>
  <c r="AD784" i="1"/>
  <c r="AE784" i="1"/>
  <c r="CR784" i="1" s="1"/>
  <c r="AF784" i="1"/>
  <c r="AG784" i="1"/>
  <c r="AH784" i="1"/>
  <c r="AI784" i="1"/>
  <c r="CW784" i="1" s="1"/>
  <c r="AJ784" i="1"/>
  <c r="CX784" i="1" s="1"/>
  <c r="CT784" i="1"/>
  <c r="CU784" i="1"/>
  <c r="CV784" i="1"/>
  <c r="GL784" i="1"/>
  <c r="FR802" i="1" s="1"/>
  <c r="FR777" i="1" s="1"/>
  <c r="GO784" i="1"/>
  <c r="GP784" i="1"/>
  <c r="GV784" i="1"/>
  <c r="HC784" i="1" s="1"/>
  <c r="C785" i="1"/>
  <c r="D785" i="1"/>
  <c r="I785" i="1"/>
  <c r="K785" i="1"/>
  <c r="R785" i="1"/>
  <c r="T785" i="1"/>
  <c r="AB785" i="1"/>
  <c r="AC785" i="1"/>
  <c r="CQ785" i="1" s="1"/>
  <c r="AD785" i="1"/>
  <c r="AE785" i="1"/>
  <c r="CR785" i="1" s="1"/>
  <c r="AF785" i="1"/>
  <c r="S785" i="1" s="1"/>
  <c r="AG785" i="1"/>
  <c r="AH785" i="1"/>
  <c r="CV785" i="1" s="1"/>
  <c r="U785" i="1" s="1"/>
  <c r="AI785" i="1"/>
  <c r="CW785" i="1" s="1"/>
  <c r="V785" i="1" s="1"/>
  <c r="AJ785" i="1"/>
  <c r="CX785" i="1" s="1"/>
  <c r="W785" i="1" s="1"/>
  <c r="CS785" i="1"/>
  <c r="CT785" i="1"/>
  <c r="CU785" i="1"/>
  <c r="GL785" i="1"/>
  <c r="GO785" i="1"/>
  <c r="GP785" i="1"/>
  <c r="GV785" i="1"/>
  <c r="HC785" i="1" s="1"/>
  <c r="GX785" i="1" s="1"/>
  <c r="C786" i="1"/>
  <c r="D786" i="1"/>
  <c r="I786" i="1"/>
  <c r="K786" i="1"/>
  <c r="S786" i="1"/>
  <c r="CY786" i="1" s="1"/>
  <c r="X786" i="1" s="1"/>
  <c r="AC786" i="1"/>
  <c r="CQ786" i="1" s="1"/>
  <c r="AE786" i="1"/>
  <c r="R786" i="1" s="1"/>
  <c r="AF786" i="1"/>
  <c r="AG786" i="1"/>
  <c r="CU786" i="1" s="1"/>
  <c r="T786" i="1" s="1"/>
  <c r="AH786" i="1"/>
  <c r="CV786" i="1" s="1"/>
  <c r="U786" i="1" s="1"/>
  <c r="AI786" i="1"/>
  <c r="CW786" i="1" s="1"/>
  <c r="V786" i="1" s="1"/>
  <c r="AJ786" i="1"/>
  <c r="CR786" i="1"/>
  <c r="CS786" i="1"/>
  <c r="CT786" i="1"/>
  <c r="CX786" i="1"/>
  <c r="W786" i="1" s="1"/>
  <c r="GL786" i="1"/>
  <c r="GO786" i="1"/>
  <c r="GP786" i="1"/>
  <c r="GV786" i="1"/>
  <c r="HC786" i="1" s="1"/>
  <c r="GX786" i="1" s="1"/>
  <c r="I787" i="1"/>
  <c r="S787" i="1"/>
  <c r="U787" i="1"/>
  <c r="AC787" i="1"/>
  <c r="AB787" i="1" s="1"/>
  <c r="AD787" i="1"/>
  <c r="AE787" i="1"/>
  <c r="CR787" i="1" s="1"/>
  <c r="AF787" i="1"/>
  <c r="AG787" i="1"/>
  <c r="AH787" i="1"/>
  <c r="AI787" i="1"/>
  <c r="CW787" i="1" s="1"/>
  <c r="V787" i="1" s="1"/>
  <c r="AJ787" i="1"/>
  <c r="CX787" i="1" s="1"/>
  <c r="W787" i="1" s="1"/>
  <c r="CT787" i="1"/>
  <c r="CU787" i="1"/>
  <c r="T787" i="1" s="1"/>
  <c r="CV787" i="1"/>
  <c r="GL787" i="1"/>
  <c r="BZ802" i="1" s="1"/>
  <c r="BZ777" i="1" s="1"/>
  <c r="GO787" i="1"/>
  <c r="GP787" i="1"/>
  <c r="GV787" i="1"/>
  <c r="HC787" i="1" s="1"/>
  <c r="GX787" i="1" s="1"/>
  <c r="AC788" i="1"/>
  <c r="AE788" i="1"/>
  <c r="CR788" i="1" s="1"/>
  <c r="AF788" i="1"/>
  <c r="CT788" i="1" s="1"/>
  <c r="AG788" i="1"/>
  <c r="CU788" i="1" s="1"/>
  <c r="AH788" i="1"/>
  <c r="AI788" i="1"/>
  <c r="AJ788" i="1"/>
  <c r="CQ788" i="1"/>
  <c r="CV788" i="1"/>
  <c r="CW788" i="1"/>
  <c r="CX788" i="1"/>
  <c r="GL788" i="1"/>
  <c r="GO788" i="1"/>
  <c r="GP788" i="1"/>
  <c r="GV788" i="1"/>
  <c r="HC788" i="1"/>
  <c r="I789" i="1"/>
  <c r="AC789" i="1"/>
  <c r="CQ789" i="1" s="1"/>
  <c r="AE789" i="1"/>
  <c r="R789" i="1" s="1"/>
  <c r="AF789" i="1"/>
  <c r="AG789" i="1"/>
  <c r="CU789" i="1" s="1"/>
  <c r="AH789" i="1"/>
  <c r="CV789" i="1" s="1"/>
  <c r="AI789" i="1"/>
  <c r="CW789" i="1" s="1"/>
  <c r="AJ789" i="1"/>
  <c r="CR789" i="1"/>
  <c r="CS789" i="1"/>
  <c r="CT789" i="1"/>
  <c r="CX789" i="1"/>
  <c r="W789" i="1" s="1"/>
  <c r="GL789" i="1"/>
  <c r="GO789" i="1"/>
  <c r="GP789" i="1"/>
  <c r="CD802" i="1" s="1"/>
  <c r="GV789" i="1"/>
  <c r="HC789" i="1" s="1"/>
  <c r="GX789" i="1" s="1"/>
  <c r="CJ802" i="1" s="1"/>
  <c r="AC790" i="1"/>
  <c r="AB790" i="1" s="1"/>
  <c r="AD790" i="1"/>
  <c r="AE790" i="1"/>
  <c r="CR790" i="1" s="1"/>
  <c r="AF790" i="1"/>
  <c r="AG790" i="1"/>
  <c r="AH790" i="1"/>
  <c r="AI790" i="1"/>
  <c r="CW790" i="1" s="1"/>
  <c r="AJ790" i="1"/>
  <c r="CX790" i="1" s="1"/>
  <c r="CT790" i="1"/>
  <c r="CU790" i="1"/>
  <c r="CV790" i="1"/>
  <c r="GL790" i="1"/>
  <c r="GO790" i="1"/>
  <c r="GP790" i="1"/>
  <c r="GV790" i="1"/>
  <c r="HC790" i="1" s="1"/>
  <c r="I791" i="1"/>
  <c r="R791" i="1"/>
  <c r="W791" i="1"/>
  <c r="AC791" i="1"/>
  <c r="AE791" i="1"/>
  <c r="CR791" i="1" s="1"/>
  <c r="AF791" i="1"/>
  <c r="AG791" i="1"/>
  <c r="CU791" i="1" s="1"/>
  <c r="T791" i="1" s="1"/>
  <c r="AH791" i="1"/>
  <c r="AI791" i="1"/>
  <c r="AJ791" i="1"/>
  <c r="CQ791" i="1"/>
  <c r="CV791" i="1"/>
  <c r="U791" i="1" s="1"/>
  <c r="CW791" i="1"/>
  <c r="V791" i="1" s="1"/>
  <c r="CX791" i="1"/>
  <c r="GL791" i="1"/>
  <c r="GO791" i="1"/>
  <c r="GP791" i="1"/>
  <c r="GV791" i="1"/>
  <c r="HC791" i="1"/>
  <c r="GX791" i="1" s="1"/>
  <c r="I792" i="1"/>
  <c r="AC792" i="1"/>
  <c r="CQ792" i="1" s="1"/>
  <c r="AE792" i="1"/>
  <c r="AF792" i="1"/>
  <c r="AG792" i="1"/>
  <c r="CU792" i="1" s="1"/>
  <c r="AH792" i="1"/>
  <c r="CV792" i="1" s="1"/>
  <c r="AI792" i="1"/>
  <c r="CW792" i="1" s="1"/>
  <c r="AJ792" i="1"/>
  <c r="CR792" i="1"/>
  <c r="CS792" i="1"/>
  <c r="CT792" i="1"/>
  <c r="CX792" i="1"/>
  <c r="W792" i="1" s="1"/>
  <c r="GL792" i="1"/>
  <c r="GO792" i="1"/>
  <c r="GP792" i="1"/>
  <c r="GV792" i="1"/>
  <c r="HC792" i="1" s="1"/>
  <c r="C793" i="1"/>
  <c r="D793" i="1"/>
  <c r="I793" i="1"/>
  <c r="P793" i="1" s="1"/>
  <c r="K793" i="1"/>
  <c r="R793" i="1"/>
  <c r="S793" i="1"/>
  <c r="AC793" i="1"/>
  <c r="AD793" i="1"/>
  <c r="AE793" i="1"/>
  <c r="AF793" i="1"/>
  <c r="AB793" i="1" s="1"/>
  <c r="AG793" i="1"/>
  <c r="CU793" i="1" s="1"/>
  <c r="T793" i="1" s="1"/>
  <c r="AH793" i="1"/>
  <c r="CV793" i="1" s="1"/>
  <c r="U793" i="1" s="1"/>
  <c r="AI793" i="1"/>
  <c r="AJ793" i="1"/>
  <c r="CQ793" i="1"/>
  <c r="CR793" i="1"/>
  <c r="CS793" i="1"/>
  <c r="CW793" i="1"/>
  <c r="V793" i="1" s="1"/>
  <c r="CX793" i="1"/>
  <c r="W793" i="1" s="1"/>
  <c r="GL793" i="1"/>
  <c r="GO793" i="1"/>
  <c r="GP793" i="1"/>
  <c r="GV793" i="1"/>
  <c r="HC793" i="1" s="1"/>
  <c r="GX793" i="1" s="1"/>
  <c r="C794" i="1"/>
  <c r="D794" i="1"/>
  <c r="I794" i="1"/>
  <c r="K794" i="1"/>
  <c r="W794" i="1"/>
  <c r="AC794" i="1"/>
  <c r="P794" i="1" s="1"/>
  <c r="AE794" i="1"/>
  <c r="AF794" i="1"/>
  <c r="CT794" i="1" s="1"/>
  <c r="AG794" i="1"/>
  <c r="CU794" i="1" s="1"/>
  <c r="T794" i="1" s="1"/>
  <c r="AH794" i="1"/>
  <c r="AI794" i="1"/>
  <c r="AJ794" i="1"/>
  <c r="CQ794" i="1"/>
  <c r="CV794" i="1"/>
  <c r="U794" i="1" s="1"/>
  <c r="CW794" i="1"/>
  <c r="V794" i="1" s="1"/>
  <c r="CX794" i="1"/>
  <c r="GL794" i="1"/>
  <c r="GO794" i="1"/>
  <c r="GP794" i="1"/>
  <c r="GV794" i="1"/>
  <c r="HC794" i="1"/>
  <c r="GX794" i="1" s="1"/>
  <c r="I795" i="1"/>
  <c r="Q795" i="1" s="1"/>
  <c r="S795" i="1"/>
  <c r="T795" i="1"/>
  <c r="AC795" i="1"/>
  <c r="CQ795" i="1" s="1"/>
  <c r="AE795" i="1"/>
  <c r="AD795" i="1" s="1"/>
  <c r="AB795" i="1" s="1"/>
  <c r="AF795" i="1"/>
  <c r="AG795" i="1"/>
  <c r="CU795" i="1" s="1"/>
  <c r="AH795" i="1"/>
  <c r="CV795" i="1" s="1"/>
  <c r="U795" i="1" s="1"/>
  <c r="AI795" i="1"/>
  <c r="CW795" i="1" s="1"/>
  <c r="V795" i="1" s="1"/>
  <c r="AJ795" i="1"/>
  <c r="CR795" i="1"/>
  <c r="CS795" i="1"/>
  <c r="CT795" i="1"/>
  <c r="CX795" i="1"/>
  <c r="W795" i="1" s="1"/>
  <c r="GL795" i="1"/>
  <c r="GO795" i="1"/>
  <c r="CC802" i="1" s="1"/>
  <c r="GP795" i="1"/>
  <c r="GV795" i="1"/>
  <c r="HC795" i="1" s="1"/>
  <c r="GX795" i="1" s="1"/>
  <c r="AC796" i="1"/>
  <c r="AD796" i="1"/>
  <c r="AE796" i="1"/>
  <c r="CR796" i="1" s="1"/>
  <c r="AF796" i="1"/>
  <c r="AG796" i="1"/>
  <c r="AH796" i="1"/>
  <c r="AI796" i="1"/>
  <c r="CW796" i="1" s="1"/>
  <c r="AJ796" i="1"/>
  <c r="CX796" i="1" s="1"/>
  <c r="CT796" i="1"/>
  <c r="CU796" i="1"/>
  <c r="CV796" i="1"/>
  <c r="GL796" i="1"/>
  <c r="GO796" i="1"/>
  <c r="GP796" i="1"/>
  <c r="GV796" i="1"/>
  <c r="HC796" i="1" s="1"/>
  <c r="C797" i="1"/>
  <c r="D797" i="1"/>
  <c r="I797" i="1"/>
  <c r="K797" i="1"/>
  <c r="R797" i="1"/>
  <c r="T797" i="1"/>
  <c r="AC797" i="1"/>
  <c r="AD797" i="1"/>
  <c r="AE797" i="1"/>
  <c r="CR797" i="1" s="1"/>
  <c r="AF797" i="1"/>
  <c r="S797" i="1" s="1"/>
  <c r="AG797" i="1"/>
  <c r="AH797" i="1"/>
  <c r="CV797" i="1" s="1"/>
  <c r="U797" i="1" s="1"/>
  <c r="AI797" i="1"/>
  <c r="CW797" i="1" s="1"/>
  <c r="V797" i="1" s="1"/>
  <c r="AJ797" i="1"/>
  <c r="CX797" i="1" s="1"/>
  <c r="W797" i="1" s="1"/>
  <c r="CS797" i="1"/>
  <c r="CT797" i="1"/>
  <c r="CU797" i="1"/>
  <c r="CY797" i="1"/>
  <c r="X797" i="1" s="1"/>
  <c r="CZ797" i="1"/>
  <c r="Y797" i="1" s="1"/>
  <c r="GL797" i="1"/>
  <c r="GO797" i="1"/>
  <c r="GP797" i="1"/>
  <c r="GV797" i="1"/>
  <c r="HC797" i="1" s="1"/>
  <c r="GX797" i="1" s="1"/>
  <c r="C798" i="1"/>
  <c r="D798" i="1"/>
  <c r="I798" i="1"/>
  <c r="K798" i="1"/>
  <c r="T798" i="1"/>
  <c r="AC798" i="1"/>
  <c r="CQ798" i="1" s="1"/>
  <c r="AE798" i="1"/>
  <c r="R798" i="1" s="1"/>
  <c r="AF798" i="1"/>
  <c r="AG798" i="1"/>
  <c r="CU798" i="1" s="1"/>
  <c r="AH798" i="1"/>
  <c r="CV798" i="1" s="1"/>
  <c r="U798" i="1" s="1"/>
  <c r="AI798" i="1"/>
  <c r="CW798" i="1" s="1"/>
  <c r="V798" i="1" s="1"/>
  <c r="AJ798" i="1"/>
  <c r="CR798" i="1"/>
  <c r="CS798" i="1"/>
  <c r="CT798" i="1"/>
  <c r="CX798" i="1"/>
  <c r="W798" i="1" s="1"/>
  <c r="GL798" i="1"/>
  <c r="GO798" i="1"/>
  <c r="GP798" i="1"/>
  <c r="GV798" i="1"/>
  <c r="HC798" i="1" s="1"/>
  <c r="GX798" i="1" s="1"/>
  <c r="I799" i="1"/>
  <c r="S799" i="1"/>
  <c r="U799" i="1"/>
  <c r="AC799" i="1"/>
  <c r="P799" i="1" s="1"/>
  <c r="AD799" i="1"/>
  <c r="AE799" i="1"/>
  <c r="CR799" i="1" s="1"/>
  <c r="AF799" i="1"/>
  <c r="AG799" i="1"/>
  <c r="AH799" i="1"/>
  <c r="AI799" i="1"/>
  <c r="CW799" i="1" s="1"/>
  <c r="V799" i="1" s="1"/>
  <c r="AJ799" i="1"/>
  <c r="CX799" i="1" s="1"/>
  <c r="W799" i="1" s="1"/>
  <c r="CT799" i="1"/>
  <c r="CU799" i="1"/>
  <c r="T799" i="1" s="1"/>
  <c r="CV799" i="1"/>
  <c r="GL799" i="1"/>
  <c r="GO799" i="1"/>
  <c r="GP799" i="1"/>
  <c r="GV799" i="1"/>
  <c r="HC799" i="1" s="1"/>
  <c r="GX799" i="1" s="1"/>
  <c r="AC800" i="1"/>
  <c r="AE800" i="1"/>
  <c r="AF800" i="1"/>
  <c r="AG800" i="1"/>
  <c r="CU800" i="1" s="1"/>
  <c r="AH800" i="1"/>
  <c r="AI800" i="1"/>
  <c r="AJ800" i="1"/>
  <c r="CQ800" i="1"/>
  <c r="CV800" i="1"/>
  <c r="CW800" i="1"/>
  <c r="CX800" i="1"/>
  <c r="GL800" i="1"/>
  <c r="GO800" i="1"/>
  <c r="GP800" i="1"/>
  <c r="GV800" i="1"/>
  <c r="HC800" i="1"/>
  <c r="B802" i="1"/>
  <c r="B777" i="1" s="1"/>
  <c r="C802" i="1"/>
  <c r="C777" i="1" s="1"/>
  <c r="D802" i="1"/>
  <c r="D777" i="1" s="1"/>
  <c r="F802" i="1"/>
  <c r="F777" i="1" s="1"/>
  <c r="G802" i="1"/>
  <c r="BC802" i="1"/>
  <c r="BD802" i="1"/>
  <c r="BX802" i="1"/>
  <c r="BY802" i="1"/>
  <c r="AP802" i="1" s="1"/>
  <c r="AP777" i="1" s="1"/>
  <c r="CK802" i="1"/>
  <c r="BB802" i="1" s="1"/>
  <c r="CL802" i="1"/>
  <c r="CL777" i="1" s="1"/>
  <c r="CM802" i="1"/>
  <c r="EU802" i="1"/>
  <c r="EV802" i="1"/>
  <c r="FP802" i="1"/>
  <c r="FP777" i="1" s="1"/>
  <c r="FQ802" i="1"/>
  <c r="FQ777" i="1" s="1"/>
  <c r="FU802" i="1"/>
  <c r="FV802" i="1"/>
  <c r="GC802" i="1"/>
  <c r="GC777" i="1" s="1"/>
  <c r="GD802" i="1"/>
  <c r="GE802" i="1"/>
  <c r="D832" i="1"/>
  <c r="B834" i="1"/>
  <c r="C834" i="1"/>
  <c r="E834" i="1"/>
  <c r="G834" i="1"/>
  <c r="Z834" i="1"/>
  <c r="AA834" i="1"/>
  <c r="AG834" i="1"/>
  <c r="AH834" i="1"/>
  <c r="AM834" i="1"/>
  <c r="AN834" i="1"/>
  <c r="AT834" i="1"/>
  <c r="BE834" i="1"/>
  <c r="BF834" i="1"/>
  <c r="BG834" i="1"/>
  <c r="BH834" i="1"/>
  <c r="BI834" i="1"/>
  <c r="BJ834" i="1"/>
  <c r="BK834" i="1"/>
  <c r="BL834" i="1"/>
  <c r="BM834" i="1"/>
  <c r="BN834" i="1"/>
  <c r="BO834" i="1"/>
  <c r="BP834" i="1"/>
  <c r="BQ834" i="1"/>
  <c r="BR834" i="1"/>
  <c r="BS834" i="1"/>
  <c r="BT834" i="1"/>
  <c r="BU834" i="1"/>
  <c r="BV834" i="1"/>
  <c r="BW834" i="1"/>
  <c r="BX834" i="1"/>
  <c r="CC834" i="1"/>
  <c r="CD834" i="1"/>
  <c r="CN834" i="1"/>
  <c r="CO834" i="1"/>
  <c r="CP834" i="1"/>
  <c r="CQ834" i="1"/>
  <c r="CR834" i="1"/>
  <c r="CS834" i="1"/>
  <c r="CT834" i="1"/>
  <c r="CU834" i="1"/>
  <c r="CV834" i="1"/>
  <c r="CW834" i="1"/>
  <c r="CX834" i="1"/>
  <c r="CY834" i="1"/>
  <c r="CZ834" i="1"/>
  <c r="DA834" i="1"/>
  <c r="DB834" i="1"/>
  <c r="DC834" i="1"/>
  <c r="DD834" i="1"/>
  <c r="DE834" i="1"/>
  <c r="DF834" i="1"/>
  <c r="DR834" i="1"/>
  <c r="DS834" i="1"/>
  <c r="EE834" i="1"/>
  <c r="EF834" i="1"/>
  <c r="EL834" i="1"/>
  <c r="EW834" i="1"/>
  <c r="EX834" i="1"/>
  <c r="EY834" i="1"/>
  <c r="EZ834" i="1"/>
  <c r="FA834" i="1"/>
  <c r="FB834" i="1"/>
  <c r="FC834" i="1"/>
  <c r="FD834" i="1"/>
  <c r="FE834" i="1"/>
  <c r="FF834" i="1"/>
  <c r="FG834" i="1"/>
  <c r="FH834" i="1"/>
  <c r="FI834" i="1"/>
  <c r="FJ834" i="1"/>
  <c r="FK834" i="1"/>
  <c r="FL834" i="1"/>
  <c r="FM834" i="1"/>
  <c r="FN834" i="1"/>
  <c r="FO834" i="1"/>
  <c r="FP834" i="1"/>
  <c r="FV834" i="1"/>
  <c r="GF834" i="1"/>
  <c r="GG834" i="1"/>
  <c r="GH834" i="1"/>
  <c r="GI834" i="1"/>
  <c r="GJ834" i="1"/>
  <c r="GK834" i="1"/>
  <c r="GL834" i="1"/>
  <c r="GM834" i="1"/>
  <c r="GN834" i="1"/>
  <c r="GO834" i="1"/>
  <c r="GP834" i="1"/>
  <c r="GQ834" i="1"/>
  <c r="GR834" i="1"/>
  <c r="GS834" i="1"/>
  <c r="GT834" i="1"/>
  <c r="GU834" i="1"/>
  <c r="GV834" i="1"/>
  <c r="GW834" i="1"/>
  <c r="GX834" i="1"/>
  <c r="C836" i="1"/>
  <c r="D836" i="1"/>
  <c r="I836" i="1"/>
  <c r="K836" i="1"/>
  <c r="P836" i="1"/>
  <c r="AC839" i="1" s="1"/>
  <c r="Q836" i="1"/>
  <c r="AD839" i="1" s="1"/>
  <c r="AC836" i="1"/>
  <c r="AD836" i="1"/>
  <c r="AB836" i="1" s="1"/>
  <c r="AE836" i="1"/>
  <c r="AF836" i="1"/>
  <c r="AG836" i="1"/>
  <c r="AH836" i="1"/>
  <c r="AI836" i="1"/>
  <c r="AJ836" i="1"/>
  <c r="CX836" i="1" s="1"/>
  <c r="W836" i="1" s="1"/>
  <c r="AJ839" i="1" s="1"/>
  <c r="CQ836" i="1"/>
  <c r="CU836" i="1"/>
  <c r="T836" i="1" s="1"/>
  <c r="CV836" i="1"/>
  <c r="U836" i="1" s="1"/>
  <c r="CW836" i="1"/>
  <c r="V836" i="1" s="1"/>
  <c r="AI839" i="1" s="1"/>
  <c r="GL836" i="1"/>
  <c r="BZ839" i="1" s="1"/>
  <c r="GO836" i="1"/>
  <c r="GP836" i="1"/>
  <c r="GV836" i="1"/>
  <c r="GX836" i="1"/>
  <c r="CJ839" i="1" s="1"/>
  <c r="CJ834" i="1" s="1"/>
  <c r="HC836" i="1"/>
  <c r="C837" i="1"/>
  <c r="D837" i="1"/>
  <c r="I837" i="1"/>
  <c r="K837" i="1"/>
  <c r="Q837" i="1"/>
  <c r="DV839" i="1" s="1"/>
  <c r="S837" i="1"/>
  <c r="V837" i="1"/>
  <c r="EA839" i="1" s="1"/>
  <c r="W837" i="1"/>
  <c r="EB839" i="1" s="1"/>
  <c r="AC837" i="1"/>
  <c r="P837" i="1" s="1"/>
  <c r="AD837" i="1"/>
  <c r="AE837" i="1"/>
  <c r="AF837" i="1"/>
  <c r="AG837" i="1"/>
  <c r="AH837" i="1"/>
  <c r="AI837" i="1"/>
  <c r="CW837" i="1" s="1"/>
  <c r="AJ837" i="1"/>
  <c r="CX837" i="1" s="1"/>
  <c r="CT837" i="1"/>
  <c r="CU837" i="1"/>
  <c r="T837" i="1" s="1"/>
  <c r="CV837" i="1"/>
  <c r="U837" i="1" s="1"/>
  <c r="DZ839" i="1" s="1"/>
  <c r="GL837" i="1"/>
  <c r="FR839" i="1" s="1"/>
  <c r="GO837" i="1"/>
  <c r="FU839" i="1" s="1"/>
  <c r="EL839" i="1" s="1"/>
  <c r="P857" i="1" s="1"/>
  <c r="GP837" i="1"/>
  <c r="GV837" i="1"/>
  <c r="HC837" i="1" s="1"/>
  <c r="GX837" i="1" s="1"/>
  <c r="GB839" i="1" s="1"/>
  <c r="B839" i="1"/>
  <c r="C839" i="1"/>
  <c r="D839" i="1"/>
  <c r="D834" i="1" s="1"/>
  <c r="F839" i="1"/>
  <c r="F834" i="1" s="1"/>
  <c r="G839" i="1"/>
  <c r="T839" i="1"/>
  <c r="F860" i="1" s="1"/>
  <c r="U839" i="1"/>
  <c r="U834" i="1" s="1"/>
  <c r="AG839" i="1"/>
  <c r="AH839" i="1"/>
  <c r="AO839" i="1"/>
  <c r="AO834" i="1" s="1"/>
  <c r="AP839" i="1"/>
  <c r="AU839" i="1"/>
  <c r="AU834" i="1" s="1"/>
  <c r="BA839" i="1"/>
  <c r="BA834" i="1" s="1"/>
  <c r="BB839" i="1"/>
  <c r="BB834" i="1" s="1"/>
  <c r="BX839" i="1"/>
  <c r="BY839" i="1"/>
  <c r="BY834" i="1" s="1"/>
  <c r="CC839" i="1"/>
  <c r="AT839" i="1" s="1"/>
  <c r="F857" i="1" s="1"/>
  <c r="CD839" i="1"/>
  <c r="CK839" i="1"/>
  <c r="CK834" i="1" s="1"/>
  <c r="CL839" i="1"/>
  <c r="CL834" i="1" s="1"/>
  <c r="CM839" i="1"/>
  <c r="DL839" i="1"/>
  <c r="P860" i="1" s="1"/>
  <c r="DY839" i="1"/>
  <c r="DY834" i="1" s="1"/>
  <c r="EG839" i="1"/>
  <c r="EG834" i="1" s="1"/>
  <c r="EH839" i="1"/>
  <c r="EM839" i="1"/>
  <c r="EM834" i="1" s="1"/>
  <c r="ET839" i="1"/>
  <c r="ET834" i="1" s="1"/>
  <c r="EU839" i="1"/>
  <c r="EU834" i="1" s="1"/>
  <c r="FP839" i="1"/>
  <c r="FQ839" i="1"/>
  <c r="FQ834" i="1" s="1"/>
  <c r="FV839" i="1"/>
  <c r="GC839" i="1"/>
  <c r="GC834" i="1" s="1"/>
  <c r="GD839" i="1"/>
  <c r="GD834" i="1" s="1"/>
  <c r="GE839" i="1"/>
  <c r="F843" i="1"/>
  <c r="P852" i="1"/>
  <c r="F858" i="1"/>
  <c r="F861" i="1"/>
  <c r="D869" i="1"/>
  <c r="E871" i="1"/>
  <c r="G871" i="1"/>
  <c r="Z871" i="1"/>
  <c r="AA871" i="1"/>
  <c r="AM871" i="1"/>
  <c r="AN871" i="1"/>
  <c r="BE871" i="1"/>
  <c r="BF871" i="1"/>
  <c r="BG871" i="1"/>
  <c r="BH871" i="1"/>
  <c r="BI871" i="1"/>
  <c r="BJ871" i="1"/>
  <c r="BK871" i="1"/>
  <c r="BL871" i="1"/>
  <c r="BM871" i="1"/>
  <c r="BN871" i="1"/>
  <c r="BO871" i="1"/>
  <c r="BP871" i="1"/>
  <c r="BQ871" i="1"/>
  <c r="BR871" i="1"/>
  <c r="BS871" i="1"/>
  <c r="BT871" i="1"/>
  <c r="BU871" i="1"/>
  <c r="BV871" i="1"/>
  <c r="BW871" i="1"/>
  <c r="CM871" i="1"/>
  <c r="CN871" i="1"/>
  <c r="CO871" i="1"/>
  <c r="CP871" i="1"/>
  <c r="CQ871" i="1"/>
  <c r="CR871" i="1"/>
  <c r="CS871" i="1"/>
  <c r="CT871" i="1"/>
  <c r="CU871" i="1"/>
  <c r="CV871" i="1"/>
  <c r="CW871" i="1"/>
  <c r="CX871" i="1"/>
  <c r="CY871" i="1"/>
  <c r="CZ871" i="1"/>
  <c r="DA871" i="1"/>
  <c r="DB871" i="1"/>
  <c r="DC871" i="1"/>
  <c r="DD871" i="1"/>
  <c r="DE871" i="1"/>
  <c r="DF871" i="1"/>
  <c r="DR871" i="1"/>
  <c r="DS871" i="1"/>
  <c r="EE871" i="1"/>
  <c r="EF871" i="1"/>
  <c r="EW871" i="1"/>
  <c r="EX871" i="1"/>
  <c r="EY871" i="1"/>
  <c r="EZ871" i="1"/>
  <c r="FA871" i="1"/>
  <c r="FB871" i="1"/>
  <c r="FC871" i="1"/>
  <c r="FD871" i="1"/>
  <c r="FE871" i="1"/>
  <c r="FF871" i="1"/>
  <c r="FG871" i="1"/>
  <c r="FH871" i="1"/>
  <c r="FI871" i="1"/>
  <c r="FJ871" i="1"/>
  <c r="FK871" i="1"/>
  <c r="FL871" i="1"/>
  <c r="FM871" i="1"/>
  <c r="FN871" i="1"/>
  <c r="FO871" i="1"/>
  <c r="GE871" i="1"/>
  <c r="GF871" i="1"/>
  <c r="GG871" i="1"/>
  <c r="GH871" i="1"/>
  <c r="GI871" i="1"/>
  <c r="GJ871" i="1"/>
  <c r="GK871" i="1"/>
  <c r="GL871" i="1"/>
  <c r="GM871" i="1"/>
  <c r="GN871" i="1"/>
  <c r="GO871" i="1"/>
  <c r="GP871" i="1"/>
  <c r="GQ871" i="1"/>
  <c r="GR871" i="1"/>
  <c r="GS871" i="1"/>
  <c r="GT871" i="1"/>
  <c r="GU871" i="1"/>
  <c r="GV871" i="1"/>
  <c r="GW871" i="1"/>
  <c r="GX871" i="1"/>
  <c r="C873" i="1"/>
  <c r="D873" i="1"/>
  <c r="I873" i="1"/>
  <c r="K873" i="1"/>
  <c r="R873" i="1"/>
  <c r="CZ873" i="1" s="1"/>
  <c r="Y873" i="1" s="1"/>
  <c r="AB873" i="1"/>
  <c r="AC873" i="1"/>
  <c r="CQ873" i="1" s="1"/>
  <c r="AD873" i="1"/>
  <c r="AE873" i="1"/>
  <c r="CR873" i="1" s="1"/>
  <c r="AF873" i="1"/>
  <c r="S873" i="1" s="1"/>
  <c r="CY873" i="1" s="1"/>
  <c r="X873" i="1" s="1"/>
  <c r="AG873" i="1"/>
  <c r="AH873" i="1"/>
  <c r="CV873" i="1" s="1"/>
  <c r="U873" i="1" s="1"/>
  <c r="AI873" i="1"/>
  <c r="AJ873" i="1"/>
  <c r="CX873" i="1" s="1"/>
  <c r="W873" i="1" s="1"/>
  <c r="CS873" i="1"/>
  <c r="CT873" i="1"/>
  <c r="CU873" i="1"/>
  <c r="T873" i="1" s="1"/>
  <c r="AG884" i="1" s="1"/>
  <c r="CW873" i="1"/>
  <c r="V873" i="1" s="1"/>
  <c r="GL873" i="1"/>
  <c r="GO873" i="1"/>
  <c r="GP873" i="1"/>
  <c r="GV873" i="1"/>
  <c r="HC873" i="1" s="1"/>
  <c r="GX873" i="1" s="1"/>
  <c r="C874" i="1"/>
  <c r="D874" i="1"/>
  <c r="I874" i="1"/>
  <c r="S874" i="1" s="1"/>
  <c r="K874" i="1"/>
  <c r="AC874" i="1"/>
  <c r="AE874" i="1"/>
  <c r="AF874" i="1"/>
  <c r="AG874" i="1"/>
  <c r="CU874" i="1" s="1"/>
  <c r="T874" i="1" s="1"/>
  <c r="AH874" i="1"/>
  <c r="CV874" i="1" s="1"/>
  <c r="U874" i="1" s="1"/>
  <c r="AI874" i="1"/>
  <c r="CW874" i="1" s="1"/>
  <c r="V874" i="1" s="1"/>
  <c r="AJ874" i="1"/>
  <c r="CR874" i="1"/>
  <c r="CS874" i="1"/>
  <c r="CT874" i="1"/>
  <c r="CX874" i="1"/>
  <c r="W874" i="1" s="1"/>
  <c r="GL874" i="1"/>
  <c r="GO874" i="1"/>
  <c r="GP874" i="1"/>
  <c r="GV874" i="1"/>
  <c r="HC874" i="1" s="1"/>
  <c r="I875" i="1"/>
  <c r="S875" i="1"/>
  <c r="U875" i="1"/>
  <c r="V875" i="1"/>
  <c r="AC875" i="1"/>
  <c r="AE875" i="1"/>
  <c r="AF875" i="1"/>
  <c r="AG875" i="1"/>
  <c r="AH875" i="1"/>
  <c r="AI875" i="1"/>
  <c r="CW875" i="1" s="1"/>
  <c r="AJ875" i="1"/>
  <c r="CX875" i="1" s="1"/>
  <c r="W875" i="1" s="1"/>
  <c r="AJ884" i="1" s="1"/>
  <c r="CT875" i="1"/>
  <c r="CU875" i="1"/>
  <c r="T875" i="1" s="1"/>
  <c r="CV875" i="1"/>
  <c r="GL875" i="1"/>
  <c r="BZ884" i="1" s="1"/>
  <c r="GO875" i="1"/>
  <c r="GP875" i="1"/>
  <c r="GV875" i="1"/>
  <c r="HC875" i="1"/>
  <c r="GX875" i="1" s="1"/>
  <c r="AC876" i="1"/>
  <c r="AE876" i="1"/>
  <c r="AF876" i="1"/>
  <c r="AG876" i="1"/>
  <c r="CU876" i="1" s="1"/>
  <c r="AH876" i="1"/>
  <c r="AI876" i="1"/>
  <c r="AJ876" i="1"/>
  <c r="CQ876" i="1"/>
  <c r="CR876" i="1"/>
  <c r="CT876" i="1"/>
  <c r="CV876" i="1"/>
  <c r="CW876" i="1"/>
  <c r="CX876" i="1"/>
  <c r="GL876" i="1"/>
  <c r="GO876" i="1"/>
  <c r="GP876" i="1"/>
  <c r="GV876" i="1"/>
  <c r="HC876" i="1"/>
  <c r="I877" i="1"/>
  <c r="Q877" i="1" s="1"/>
  <c r="AC877" i="1"/>
  <c r="AE877" i="1"/>
  <c r="AF877" i="1"/>
  <c r="AG877" i="1"/>
  <c r="CU877" i="1" s="1"/>
  <c r="T877" i="1" s="1"/>
  <c r="AH877" i="1"/>
  <c r="CV877" i="1" s="1"/>
  <c r="U877" i="1" s="1"/>
  <c r="AI877" i="1"/>
  <c r="CW877" i="1" s="1"/>
  <c r="V877" i="1" s="1"/>
  <c r="AJ877" i="1"/>
  <c r="CR877" i="1"/>
  <c r="CS877" i="1"/>
  <c r="CT877" i="1"/>
  <c r="CX877" i="1"/>
  <c r="W877" i="1" s="1"/>
  <c r="GL877" i="1"/>
  <c r="GO877" i="1"/>
  <c r="CC884" i="1" s="1"/>
  <c r="GP877" i="1"/>
  <c r="CD884" i="1" s="1"/>
  <c r="GV877" i="1"/>
  <c r="HC877" i="1" s="1"/>
  <c r="AC878" i="1"/>
  <c r="AE878" i="1"/>
  <c r="AF878" i="1"/>
  <c r="AG878" i="1"/>
  <c r="CU878" i="1" s="1"/>
  <c r="AH878" i="1"/>
  <c r="AI878" i="1"/>
  <c r="CW878" i="1" s="1"/>
  <c r="AJ878" i="1"/>
  <c r="CX878" i="1" s="1"/>
  <c r="CT878" i="1"/>
  <c r="CV878" i="1"/>
  <c r="GL878" i="1"/>
  <c r="FR884" i="1" s="1"/>
  <c r="GO878" i="1"/>
  <c r="GP878" i="1"/>
  <c r="GV878" i="1"/>
  <c r="HC878" i="1"/>
  <c r="I879" i="1"/>
  <c r="Q879" i="1"/>
  <c r="U879" i="1"/>
  <c r="W879" i="1"/>
  <c r="AC879" i="1"/>
  <c r="AE879" i="1"/>
  <c r="R879" i="1" s="1"/>
  <c r="AF879" i="1"/>
  <c r="S879" i="1" s="1"/>
  <c r="AG879" i="1"/>
  <c r="CU879" i="1" s="1"/>
  <c r="T879" i="1" s="1"/>
  <c r="AH879" i="1"/>
  <c r="AI879" i="1"/>
  <c r="CW879" i="1" s="1"/>
  <c r="V879" i="1" s="1"/>
  <c r="AJ879" i="1"/>
  <c r="CQ879" i="1"/>
  <c r="CR879" i="1"/>
  <c r="CV879" i="1"/>
  <c r="CX879" i="1"/>
  <c r="GL879" i="1"/>
  <c r="GO879" i="1"/>
  <c r="GP879" i="1"/>
  <c r="GV879" i="1"/>
  <c r="HC879" i="1"/>
  <c r="GX879" i="1" s="1"/>
  <c r="AC880" i="1"/>
  <c r="AE880" i="1"/>
  <c r="AF880" i="1"/>
  <c r="AG880" i="1"/>
  <c r="CU880" i="1" s="1"/>
  <c r="AH880" i="1"/>
  <c r="CV880" i="1" s="1"/>
  <c r="AI880" i="1"/>
  <c r="CW880" i="1" s="1"/>
  <c r="AJ880" i="1"/>
  <c r="CR880" i="1"/>
  <c r="CT880" i="1"/>
  <c r="CX880" i="1"/>
  <c r="GL880" i="1"/>
  <c r="GO880" i="1"/>
  <c r="GP880" i="1"/>
  <c r="GV880" i="1"/>
  <c r="HC880" i="1"/>
  <c r="I881" i="1"/>
  <c r="S881" i="1"/>
  <c r="U881" i="1"/>
  <c r="AC881" i="1"/>
  <c r="P881" i="1" s="1"/>
  <c r="AE881" i="1"/>
  <c r="Q881" i="1" s="1"/>
  <c r="AF881" i="1"/>
  <c r="AG881" i="1"/>
  <c r="CU881" i="1" s="1"/>
  <c r="T881" i="1" s="1"/>
  <c r="AH881" i="1"/>
  <c r="AI881" i="1"/>
  <c r="CW881" i="1" s="1"/>
  <c r="V881" i="1" s="1"/>
  <c r="AJ881" i="1"/>
  <c r="CX881" i="1" s="1"/>
  <c r="W881" i="1" s="1"/>
  <c r="CT881" i="1"/>
  <c r="CV881" i="1"/>
  <c r="GL881" i="1"/>
  <c r="GO881" i="1"/>
  <c r="GP881" i="1"/>
  <c r="GV881" i="1"/>
  <c r="HC881" i="1" s="1"/>
  <c r="GX881" i="1" s="1"/>
  <c r="AC882" i="1"/>
  <c r="AE882" i="1"/>
  <c r="AF882" i="1"/>
  <c r="AG882" i="1"/>
  <c r="CU882" i="1" s="1"/>
  <c r="AH882" i="1"/>
  <c r="AI882" i="1"/>
  <c r="AJ882" i="1"/>
  <c r="CQ882" i="1"/>
  <c r="CV882" i="1"/>
  <c r="CW882" i="1"/>
  <c r="CX882" i="1"/>
  <c r="GL882" i="1"/>
  <c r="GO882" i="1"/>
  <c r="GP882" i="1"/>
  <c r="GV882" i="1"/>
  <c r="HC882" i="1" s="1"/>
  <c r="B884" i="1"/>
  <c r="B871" i="1" s="1"/>
  <c r="C884" i="1"/>
  <c r="C871" i="1" s="1"/>
  <c r="D884" i="1"/>
  <c r="D871" i="1" s="1"/>
  <c r="F884" i="1"/>
  <c r="F871" i="1" s="1"/>
  <c r="G884" i="1"/>
  <c r="AO884" i="1"/>
  <c r="AO871" i="1" s="1"/>
  <c r="BD884" i="1"/>
  <c r="BD871" i="1" s="1"/>
  <c r="BX884" i="1"/>
  <c r="BY884" i="1"/>
  <c r="BY871" i="1" s="1"/>
  <c r="CK884" i="1"/>
  <c r="CK871" i="1" s="1"/>
  <c r="CL884" i="1"/>
  <c r="CL871" i="1" s="1"/>
  <c r="CM884" i="1"/>
  <c r="EV884" i="1"/>
  <c r="P909" i="1" s="1"/>
  <c r="FP884" i="1"/>
  <c r="EG884" i="1" s="1"/>
  <c r="FQ884" i="1"/>
  <c r="FQ871" i="1" s="1"/>
  <c r="FU884" i="1"/>
  <c r="FV884" i="1"/>
  <c r="FV871" i="1" s="1"/>
  <c r="GC884" i="1"/>
  <c r="GC871" i="1" s="1"/>
  <c r="GD884" i="1"/>
  <c r="EU884" i="1" s="1"/>
  <c r="GE884" i="1"/>
  <c r="F888" i="1"/>
  <c r="F909" i="1"/>
  <c r="D914" i="1"/>
  <c r="E916" i="1"/>
  <c r="Z916" i="1"/>
  <c r="AA916" i="1"/>
  <c r="AM916" i="1"/>
  <c r="AN916" i="1"/>
  <c r="BE916" i="1"/>
  <c r="BF916" i="1"/>
  <c r="BG916" i="1"/>
  <c r="BH916" i="1"/>
  <c r="BI916" i="1"/>
  <c r="BJ916" i="1"/>
  <c r="BK916" i="1"/>
  <c r="BL916" i="1"/>
  <c r="BM916" i="1"/>
  <c r="BN916" i="1"/>
  <c r="BO916" i="1"/>
  <c r="BP916" i="1"/>
  <c r="BQ916" i="1"/>
  <c r="BR916" i="1"/>
  <c r="BS916" i="1"/>
  <c r="BT916" i="1"/>
  <c r="BU916" i="1"/>
  <c r="BV916" i="1"/>
  <c r="BW916" i="1"/>
  <c r="CN916" i="1"/>
  <c r="CO916" i="1"/>
  <c r="CP916" i="1"/>
  <c r="CQ916" i="1"/>
  <c r="CR916" i="1"/>
  <c r="CS916" i="1"/>
  <c r="CT916" i="1"/>
  <c r="CU916" i="1"/>
  <c r="CV916" i="1"/>
  <c r="CW916" i="1"/>
  <c r="CX916" i="1"/>
  <c r="CY916" i="1"/>
  <c r="CZ916" i="1"/>
  <c r="DA916" i="1"/>
  <c r="DB916" i="1"/>
  <c r="DC916" i="1"/>
  <c r="DD916" i="1"/>
  <c r="DE916" i="1"/>
  <c r="DF916" i="1"/>
  <c r="DR916" i="1"/>
  <c r="DS916" i="1"/>
  <c r="EE916" i="1"/>
  <c r="EF916" i="1"/>
  <c r="EW916" i="1"/>
  <c r="EX916" i="1"/>
  <c r="EY916" i="1"/>
  <c r="EZ916" i="1"/>
  <c r="FA916" i="1"/>
  <c r="FB916" i="1"/>
  <c r="FC916" i="1"/>
  <c r="FD916" i="1"/>
  <c r="FE916" i="1"/>
  <c r="FF916" i="1"/>
  <c r="FG916" i="1"/>
  <c r="FH916" i="1"/>
  <c r="FI916" i="1"/>
  <c r="FJ916" i="1"/>
  <c r="FK916" i="1"/>
  <c r="FL916" i="1"/>
  <c r="FM916" i="1"/>
  <c r="FN916" i="1"/>
  <c r="FO916" i="1"/>
  <c r="GF916" i="1"/>
  <c r="GG916" i="1"/>
  <c r="GH916" i="1"/>
  <c r="GI916" i="1"/>
  <c r="GJ916" i="1"/>
  <c r="GK916" i="1"/>
  <c r="GL916" i="1"/>
  <c r="GM916" i="1"/>
  <c r="GN916" i="1"/>
  <c r="GO916" i="1"/>
  <c r="GP916" i="1"/>
  <c r="GQ916" i="1"/>
  <c r="GR916" i="1"/>
  <c r="GS916" i="1"/>
  <c r="GT916" i="1"/>
  <c r="GU916" i="1"/>
  <c r="GV916" i="1"/>
  <c r="GW916" i="1"/>
  <c r="GX916" i="1"/>
  <c r="C919" i="1"/>
  <c r="D919" i="1"/>
  <c r="I919" i="1"/>
  <c r="K919" i="1"/>
  <c r="P919" i="1"/>
  <c r="V919" i="1"/>
  <c r="W919" i="1"/>
  <c r="AC919" i="1"/>
  <c r="AE919" i="1"/>
  <c r="CR919" i="1" s="1"/>
  <c r="AF919" i="1"/>
  <c r="AG919" i="1"/>
  <c r="AH919" i="1"/>
  <c r="AI919" i="1"/>
  <c r="AJ919" i="1"/>
  <c r="CX919" i="1" s="1"/>
  <c r="CQ919" i="1"/>
  <c r="CS919" i="1"/>
  <c r="CU919" i="1"/>
  <c r="T919" i="1" s="1"/>
  <c r="CV919" i="1"/>
  <c r="U919" i="1" s="1"/>
  <c r="CW919" i="1"/>
  <c r="GL919" i="1"/>
  <c r="GO919" i="1"/>
  <c r="GP919" i="1"/>
  <c r="GV919" i="1"/>
  <c r="HC919" i="1"/>
  <c r="GX919" i="1" s="1"/>
  <c r="C920" i="1"/>
  <c r="D920" i="1"/>
  <c r="I920" i="1"/>
  <c r="K920" i="1"/>
  <c r="P920" i="1"/>
  <c r="CP920" i="1" s="1"/>
  <c r="O920" i="1" s="1"/>
  <c r="Q920" i="1"/>
  <c r="S920" i="1"/>
  <c r="AC920" i="1"/>
  <c r="AD920" i="1"/>
  <c r="AE920" i="1"/>
  <c r="AF920" i="1"/>
  <c r="AG920" i="1"/>
  <c r="AH920" i="1"/>
  <c r="AI920" i="1"/>
  <c r="AJ920" i="1"/>
  <c r="CX920" i="1" s="1"/>
  <c r="W920" i="1" s="1"/>
  <c r="CR920" i="1"/>
  <c r="CT920" i="1"/>
  <c r="CU920" i="1"/>
  <c r="T920" i="1" s="1"/>
  <c r="CV920" i="1"/>
  <c r="U920" i="1" s="1"/>
  <c r="CW920" i="1"/>
  <c r="V920" i="1" s="1"/>
  <c r="GL920" i="1"/>
  <c r="GO920" i="1"/>
  <c r="GP920" i="1"/>
  <c r="GV920" i="1"/>
  <c r="HC920" i="1"/>
  <c r="GX920" i="1" s="1"/>
  <c r="I921" i="1"/>
  <c r="Q921" i="1" s="1"/>
  <c r="AC921" i="1"/>
  <c r="AE921" i="1"/>
  <c r="AD921" i="1" s="1"/>
  <c r="AF921" i="1"/>
  <c r="CT921" i="1" s="1"/>
  <c r="AG921" i="1"/>
  <c r="CU921" i="1" s="1"/>
  <c r="AH921" i="1"/>
  <c r="AI921" i="1"/>
  <c r="AJ921" i="1"/>
  <c r="CQ921" i="1"/>
  <c r="CV921" i="1"/>
  <c r="CW921" i="1"/>
  <c r="CX921" i="1"/>
  <c r="W921" i="1" s="1"/>
  <c r="GL921" i="1"/>
  <c r="GO921" i="1"/>
  <c r="GP921" i="1"/>
  <c r="GV921" i="1"/>
  <c r="HC921" i="1" s="1"/>
  <c r="GX921" i="1" s="1"/>
  <c r="I922" i="1"/>
  <c r="Q922" i="1" s="1"/>
  <c r="P922" i="1"/>
  <c r="CP922" i="1" s="1"/>
  <c r="O922" i="1" s="1"/>
  <c r="AC922" i="1"/>
  <c r="AE922" i="1"/>
  <c r="CR922" i="1" s="1"/>
  <c r="AF922" i="1"/>
  <c r="S922" i="1" s="1"/>
  <c r="AG922" i="1"/>
  <c r="AH922" i="1"/>
  <c r="AI922" i="1"/>
  <c r="CW922" i="1" s="1"/>
  <c r="V922" i="1" s="1"/>
  <c r="AJ922" i="1"/>
  <c r="CX922" i="1" s="1"/>
  <c r="W922" i="1" s="1"/>
  <c r="CT922" i="1"/>
  <c r="CU922" i="1"/>
  <c r="T922" i="1" s="1"/>
  <c r="CV922" i="1"/>
  <c r="U922" i="1" s="1"/>
  <c r="GL922" i="1"/>
  <c r="GO922" i="1"/>
  <c r="GP922" i="1"/>
  <c r="GV922" i="1"/>
  <c r="HC922" i="1"/>
  <c r="GX922" i="1" s="1"/>
  <c r="I923" i="1"/>
  <c r="R923" i="1"/>
  <c r="S923" i="1"/>
  <c r="CZ923" i="1" s="1"/>
  <c r="Y923" i="1" s="1"/>
  <c r="AC923" i="1"/>
  <c r="AE923" i="1"/>
  <c r="CS923" i="1" s="1"/>
  <c r="AF923" i="1"/>
  <c r="CT923" i="1" s="1"/>
  <c r="AG923" i="1"/>
  <c r="CU923" i="1" s="1"/>
  <c r="T923" i="1" s="1"/>
  <c r="AH923" i="1"/>
  <c r="AI923" i="1"/>
  <c r="AJ923" i="1"/>
  <c r="CQ923" i="1"/>
  <c r="CR923" i="1"/>
  <c r="CV923" i="1"/>
  <c r="U923" i="1" s="1"/>
  <c r="CW923" i="1"/>
  <c r="V923" i="1" s="1"/>
  <c r="CX923" i="1"/>
  <c r="W923" i="1" s="1"/>
  <c r="GL923" i="1"/>
  <c r="GO923" i="1"/>
  <c r="GP923" i="1"/>
  <c r="GV923" i="1"/>
  <c r="HC923" i="1"/>
  <c r="GX923" i="1" s="1"/>
  <c r="I924" i="1"/>
  <c r="Q924" i="1" s="1"/>
  <c r="AC924" i="1"/>
  <c r="CQ924" i="1" s="1"/>
  <c r="AE924" i="1"/>
  <c r="R924" i="1" s="1"/>
  <c r="AF924" i="1"/>
  <c r="AG924" i="1"/>
  <c r="CU924" i="1" s="1"/>
  <c r="T924" i="1" s="1"/>
  <c r="AH924" i="1"/>
  <c r="CV924" i="1" s="1"/>
  <c r="U924" i="1" s="1"/>
  <c r="AI924" i="1"/>
  <c r="CW924" i="1" s="1"/>
  <c r="V924" i="1" s="1"/>
  <c r="AJ924" i="1"/>
  <c r="CR924" i="1"/>
  <c r="CS924" i="1"/>
  <c r="CT924" i="1"/>
  <c r="CX924" i="1"/>
  <c r="GL924" i="1"/>
  <c r="GO924" i="1"/>
  <c r="GP924" i="1"/>
  <c r="GV924" i="1"/>
  <c r="HC924" i="1" s="1"/>
  <c r="GX924" i="1" s="1"/>
  <c r="I925" i="1"/>
  <c r="P925" i="1"/>
  <c r="S925" i="1"/>
  <c r="AC925" i="1"/>
  <c r="AE925" i="1"/>
  <c r="CR925" i="1" s="1"/>
  <c r="AF925" i="1"/>
  <c r="AG925" i="1"/>
  <c r="AH925" i="1"/>
  <c r="AI925" i="1"/>
  <c r="CW925" i="1" s="1"/>
  <c r="V925" i="1" s="1"/>
  <c r="AJ925" i="1"/>
  <c r="CX925" i="1" s="1"/>
  <c r="W925" i="1" s="1"/>
  <c r="CT925" i="1"/>
  <c r="CU925" i="1"/>
  <c r="T925" i="1" s="1"/>
  <c r="CV925" i="1"/>
  <c r="U925" i="1" s="1"/>
  <c r="GL925" i="1"/>
  <c r="GO925" i="1"/>
  <c r="GP925" i="1"/>
  <c r="GV925" i="1"/>
  <c r="HC925" i="1"/>
  <c r="GX925" i="1" s="1"/>
  <c r="I926" i="1"/>
  <c r="R926" i="1"/>
  <c r="S926" i="1"/>
  <c r="CZ926" i="1" s="1"/>
  <c r="Y926" i="1" s="1"/>
  <c r="AC926" i="1"/>
  <c r="AE926" i="1"/>
  <c r="CS926" i="1" s="1"/>
  <c r="AF926" i="1"/>
  <c r="CT926" i="1" s="1"/>
  <c r="AG926" i="1"/>
  <c r="CU926" i="1" s="1"/>
  <c r="T926" i="1" s="1"/>
  <c r="AH926" i="1"/>
  <c r="AI926" i="1"/>
  <c r="AJ926" i="1"/>
  <c r="CQ926" i="1"/>
  <c r="CR926" i="1"/>
  <c r="CV926" i="1"/>
  <c r="U926" i="1" s="1"/>
  <c r="CW926" i="1"/>
  <c r="V926" i="1" s="1"/>
  <c r="CX926" i="1"/>
  <c r="W926" i="1" s="1"/>
  <c r="GL926" i="1"/>
  <c r="GO926" i="1"/>
  <c r="GP926" i="1"/>
  <c r="GV926" i="1"/>
  <c r="HC926" i="1"/>
  <c r="GX926" i="1" s="1"/>
  <c r="I927" i="1"/>
  <c r="Q927" i="1" s="1"/>
  <c r="AC927" i="1"/>
  <c r="CQ927" i="1" s="1"/>
  <c r="AE927" i="1"/>
  <c r="R927" i="1" s="1"/>
  <c r="AF927" i="1"/>
  <c r="AG927" i="1"/>
  <c r="CU927" i="1" s="1"/>
  <c r="T927" i="1" s="1"/>
  <c r="AH927" i="1"/>
  <c r="CV927" i="1" s="1"/>
  <c r="U927" i="1" s="1"/>
  <c r="AI927" i="1"/>
  <c r="CW927" i="1" s="1"/>
  <c r="V927" i="1" s="1"/>
  <c r="AJ927" i="1"/>
  <c r="CR927" i="1"/>
  <c r="CS927" i="1"/>
  <c r="CT927" i="1"/>
  <c r="CX927" i="1"/>
  <c r="GL927" i="1"/>
  <c r="GO927" i="1"/>
  <c r="GP927" i="1"/>
  <c r="GV927" i="1"/>
  <c r="HC927" i="1" s="1"/>
  <c r="GX927" i="1" s="1"/>
  <c r="I928" i="1"/>
  <c r="P928" i="1"/>
  <c r="S928" i="1"/>
  <c r="AC928" i="1"/>
  <c r="AE928" i="1"/>
  <c r="CR928" i="1" s="1"/>
  <c r="AF928" i="1"/>
  <c r="AG928" i="1"/>
  <c r="AH928" i="1"/>
  <c r="AI928" i="1"/>
  <c r="CW928" i="1" s="1"/>
  <c r="V928" i="1" s="1"/>
  <c r="AJ928" i="1"/>
  <c r="CX928" i="1" s="1"/>
  <c r="W928" i="1" s="1"/>
  <c r="CT928" i="1"/>
  <c r="CU928" i="1"/>
  <c r="T928" i="1" s="1"/>
  <c r="CV928" i="1"/>
  <c r="U928" i="1" s="1"/>
  <c r="GL928" i="1"/>
  <c r="GO928" i="1"/>
  <c r="GP928" i="1"/>
  <c r="GV928" i="1"/>
  <c r="HC928" i="1"/>
  <c r="GX928" i="1" s="1"/>
  <c r="C929" i="1"/>
  <c r="D929" i="1"/>
  <c r="P929" i="1"/>
  <c r="R929" i="1"/>
  <c r="AC929" i="1"/>
  <c r="AE929" i="1"/>
  <c r="CR929" i="1" s="1"/>
  <c r="AF929" i="1"/>
  <c r="CT929" i="1" s="1"/>
  <c r="AG929" i="1"/>
  <c r="AH929" i="1"/>
  <c r="AI929" i="1"/>
  <c r="AJ929" i="1"/>
  <c r="CX929" i="1" s="1"/>
  <c r="W929" i="1" s="1"/>
  <c r="CQ929" i="1"/>
  <c r="CU929" i="1"/>
  <c r="T929" i="1" s="1"/>
  <c r="CV929" i="1"/>
  <c r="U929" i="1" s="1"/>
  <c r="CW929" i="1"/>
  <c r="V929" i="1" s="1"/>
  <c r="GL929" i="1"/>
  <c r="GO929" i="1"/>
  <c r="GP929" i="1"/>
  <c r="GV929" i="1"/>
  <c r="HC929" i="1"/>
  <c r="GX929" i="1" s="1"/>
  <c r="C930" i="1"/>
  <c r="D930" i="1"/>
  <c r="R930" i="1"/>
  <c r="S930" i="1"/>
  <c r="CY930" i="1" s="1"/>
  <c r="X930" i="1" s="1"/>
  <c r="AC930" i="1"/>
  <c r="P930" i="1" s="1"/>
  <c r="AE930" i="1"/>
  <c r="AD930" i="1" s="1"/>
  <c r="AF930" i="1"/>
  <c r="CT930" i="1" s="1"/>
  <c r="AG930" i="1"/>
  <c r="CU930" i="1" s="1"/>
  <c r="T930" i="1" s="1"/>
  <c r="AH930" i="1"/>
  <c r="AI930" i="1"/>
  <c r="AJ930" i="1"/>
  <c r="CQ930" i="1"/>
  <c r="CR930" i="1"/>
  <c r="CV930" i="1"/>
  <c r="U930" i="1" s="1"/>
  <c r="CW930" i="1"/>
  <c r="V930" i="1" s="1"/>
  <c r="CX930" i="1"/>
  <c r="W930" i="1" s="1"/>
  <c r="GL930" i="1"/>
  <c r="GO930" i="1"/>
  <c r="GP930" i="1"/>
  <c r="GV930" i="1"/>
  <c r="HC930" i="1"/>
  <c r="GX930" i="1" s="1"/>
  <c r="I931" i="1"/>
  <c r="Q931" i="1" s="1"/>
  <c r="AC931" i="1"/>
  <c r="CQ931" i="1" s="1"/>
  <c r="AE931" i="1"/>
  <c r="CR931" i="1" s="1"/>
  <c r="AF931" i="1"/>
  <c r="AG931" i="1"/>
  <c r="CU931" i="1" s="1"/>
  <c r="T931" i="1" s="1"/>
  <c r="AH931" i="1"/>
  <c r="CV931" i="1" s="1"/>
  <c r="U931" i="1" s="1"/>
  <c r="AI931" i="1"/>
  <c r="CW931" i="1" s="1"/>
  <c r="V931" i="1" s="1"/>
  <c r="AJ931" i="1"/>
  <c r="CS931" i="1"/>
  <c r="CT931" i="1"/>
  <c r="CX931" i="1"/>
  <c r="W931" i="1" s="1"/>
  <c r="GL931" i="1"/>
  <c r="GO931" i="1"/>
  <c r="GP931" i="1"/>
  <c r="GV931" i="1"/>
  <c r="HC931" i="1" s="1"/>
  <c r="GX931" i="1" s="1"/>
  <c r="I932" i="1"/>
  <c r="P932" i="1"/>
  <c r="S932" i="1"/>
  <c r="AC932" i="1"/>
  <c r="CQ932" i="1" s="1"/>
  <c r="AE932" i="1"/>
  <c r="CR932" i="1" s="1"/>
  <c r="AF932" i="1"/>
  <c r="AG932" i="1"/>
  <c r="AH932" i="1"/>
  <c r="AI932" i="1"/>
  <c r="CW932" i="1" s="1"/>
  <c r="V932" i="1" s="1"/>
  <c r="AJ932" i="1"/>
  <c r="CX932" i="1" s="1"/>
  <c r="W932" i="1" s="1"/>
  <c r="CT932" i="1"/>
  <c r="CU932" i="1"/>
  <c r="T932" i="1" s="1"/>
  <c r="CV932" i="1"/>
  <c r="U932" i="1" s="1"/>
  <c r="GL932" i="1"/>
  <c r="GO932" i="1"/>
  <c r="GP932" i="1"/>
  <c r="GV932" i="1"/>
  <c r="HC932" i="1"/>
  <c r="GX932" i="1" s="1"/>
  <c r="C934" i="1"/>
  <c r="D934" i="1"/>
  <c r="I934" i="1"/>
  <c r="K934" i="1"/>
  <c r="P934" i="1"/>
  <c r="R934" i="1"/>
  <c r="AC934" i="1"/>
  <c r="CQ934" i="1" s="1"/>
  <c r="AD934" i="1"/>
  <c r="AE934" i="1"/>
  <c r="CR934" i="1" s="1"/>
  <c r="AF934" i="1"/>
  <c r="S934" i="1" s="1"/>
  <c r="AG934" i="1"/>
  <c r="AH934" i="1"/>
  <c r="CV934" i="1" s="1"/>
  <c r="U934" i="1" s="1"/>
  <c r="AI934" i="1"/>
  <c r="CW934" i="1" s="1"/>
  <c r="V934" i="1" s="1"/>
  <c r="AJ934" i="1"/>
  <c r="CX934" i="1" s="1"/>
  <c r="W934" i="1" s="1"/>
  <c r="CS934" i="1"/>
  <c r="CT934" i="1"/>
  <c r="CU934" i="1"/>
  <c r="T934" i="1" s="1"/>
  <c r="GL934" i="1"/>
  <c r="GO934" i="1"/>
  <c r="GP934" i="1"/>
  <c r="GV934" i="1"/>
  <c r="HC934" i="1" s="1"/>
  <c r="GX934" i="1" s="1"/>
  <c r="C935" i="1"/>
  <c r="D935" i="1"/>
  <c r="I935" i="1"/>
  <c r="K935" i="1"/>
  <c r="AC935" i="1"/>
  <c r="CQ935" i="1" s="1"/>
  <c r="AE935" i="1"/>
  <c r="R935" i="1" s="1"/>
  <c r="AF935" i="1"/>
  <c r="AG935" i="1"/>
  <c r="CU935" i="1" s="1"/>
  <c r="T935" i="1" s="1"/>
  <c r="AH935" i="1"/>
  <c r="CV935" i="1" s="1"/>
  <c r="U935" i="1" s="1"/>
  <c r="AI935" i="1"/>
  <c r="CW935" i="1" s="1"/>
  <c r="V935" i="1" s="1"/>
  <c r="AJ935" i="1"/>
  <c r="CR935" i="1"/>
  <c r="CS935" i="1"/>
  <c r="CT935" i="1"/>
  <c r="CX935" i="1"/>
  <c r="W935" i="1" s="1"/>
  <c r="GL935" i="1"/>
  <c r="GO935" i="1"/>
  <c r="GP935" i="1"/>
  <c r="GV935" i="1"/>
  <c r="HC935" i="1" s="1"/>
  <c r="GX935" i="1" s="1"/>
  <c r="I936" i="1"/>
  <c r="P936" i="1"/>
  <c r="S936" i="1"/>
  <c r="AC936" i="1"/>
  <c r="AE936" i="1"/>
  <c r="CR936" i="1" s="1"/>
  <c r="AF936" i="1"/>
  <c r="AG936" i="1"/>
  <c r="AH936" i="1"/>
  <c r="AI936" i="1"/>
  <c r="CW936" i="1" s="1"/>
  <c r="V936" i="1" s="1"/>
  <c r="AJ936" i="1"/>
  <c r="CX936" i="1" s="1"/>
  <c r="W936" i="1" s="1"/>
  <c r="CT936" i="1"/>
  <c r="CU936" i="1"/>
  <c r="T936" i="1" s="1"/>
  <c r="CV936" i="1"/>
  <c r="U936" i="1" s="1"/>
  <c r="GL936" i="1"/>
  <c r="GO936" i="1"/>
  <c r="GP936" i="1"/>
  <c r="GV936" i="1"/>
  <c r="HC936" i="1"/>
  <c r="GX936" i="1" s="1"/>
  <c r="AC937" i="1"/>
  <c r="AE937" i="1"/>
  <c r="CS937" i="1" s="1"/>
  <c r="AF937" i="1"/>
  <c r="CT937" i="1" s="1"/>
  <c r="AG937" i="1"/>
  <c r="CU937" i="1" s="1"/>
  <c r="AH937" i="1"/>
  <c r="AI937" i="1"/>
  <c r="AJ937" i="1"/>
  <c r="CQ937" i="1"/>
  <c r="CR937" i="1"/>
  <c r="CV937" i="1"/>
  <c r="CW937" i="1"/>
  <c r="CX937" i="1"/>
  <c r="GL937" i="1"/>
  <c r="GO937" i="1"/>
  <c r="GP937" i="1"/>
  <c r="GV937" i="1"/>
  <c r="HC937" i="1"/>
  <c r="I938" i="1"/>
  <c r="Q938" i="1" s="1"/>
  <c r="AC938" i="1"/>
  <c r="CQ938" i="1" s="1"/>
  <c r="AE938" i="1"/>
  <c r="R938" i="1" s="1"/>
  <c r="AF938" i="1"/>
  <c r="AG938" i="1"/>
  <c r="CU938" i="1" s="1"/>
  <c r="T938" i="1" s="1"/>
  <c r="AH938" i="1"/>
  <c r="CV938" i="1" s="1"/>
  <c r="U938" i="1" s="1"/>
  <c r="AI938" i="1"/>
  <c r="CW938" i="1" s="1"/>
  <c r="V938" i="1" s="1"/>
  <c r="AJ938" i="1"/>
  <c r="CR938" i="1"/>
  <c r="CS938" i="1"/>
  <c r="CT938" i="1"/>
  <c r="CX938" i="1"/>
  <c r="GL938" i="1"/>
  <c r="GO938" i="1"/>
  <c r="GP938" i="1"/>
  <c r="GV938" i="1"/>
  <c r="HC938" i="1" s="1"/>
  <c r="GX938" i="1" s="1"/>
  <c r="AC939" i="1"/>
  <c r="AE939" i="1"/>
  <c r="CR939" i="1" s="1"/>
  <c r="AF939" i="1"/>
  <c r="AG939" i="1"/>
  <c r="AH939" i="1"/>
  <c r="AI939" i="1"/>
  <c r="CW939" i="1" s="1"/>
  <c r="AJ939" i="1"/>
  <c r="CX939" i="1" s="1"/>
  <c r="CT939" i="1"/>
  <c r="CU939" i="1"/>
  <c r="CV939" i="1"/>
  <c r="GL939" i="1"/>
  <c r="GO939" i="1"/>
  <c r="GP939" i="1"/>
  <c r="GV939" i="1"/>
  <c r="HC939" i="1"/>
  <c r="I940" i="1"/>
  <c r="R940" i="1"/>
  <c r="S940" i="1"/>
  <c r="CZ940" i="1" s="1"/>
  <c r="Y940" i="1" s="1"/>
  <c r="AC940" i="1"/>
  <c r="AE940" i="1"/>
  <c r="CS940" i="1" s="1"/>
  <c r="AF940" i="1"/>
  <c r="CT940" i="1" s="1"/>
  <c r="AG940" i="1"/>
  <c r="CU940" i="1" s="1"/>
  <c r="T940" i="1" s="1"/>
  <c r="AH940" i="1"/>
  <c r="AI940" i="1"/>
  <c r="AJ940" i="1"/>
  <c r="CQ940" i="1"/>
  <c r="CR940" i="1"/>
  <c r="CV940" i="1"/>
  <c r="U940" i="1" s="1"/>
  <c r="CW940" i="1"/>
  <c r="V940" i="1" s="1"/>
  <c r="CX940" i="1"/>
  <c r="W940" i="1" s="1"/>
  <c r="GL940" i="1"/>
  <c r="GO940" i="1"/>
  <c r="GP940" i="1"/>
  <c r="GV940" i="1"/>
  <c r="HC940" i="1"/>
  <c r="GX940" i="1" s="1"/>
  <c r="I941" i="1"/>
  <c r="Q941" i="1" s="1"/>
  <c r="AC941" i="1"/>
  <c r="CQ941" i="1" s="1"/>
  <c r="AE941" i="1"/>
  <c r="R941" i="1" s="1"/>
  <c r="AF941" i="1"/>
  <c r="AG941" i="1"/>
  <c r="CU941" i="1" s="1"/>
  <c r="T941" i="1" s="1"/>
  <c r="AH941" i="1"/>
  <c r="CV941" i="1" s="1"/>
  <c r="U941" i="1" s="1"/>
  <c r="AI941" i="1"/>
  <c r="CW941" i="1" s="1"/>
  <c r="V941" i="1" s="1"/>
  <c r="AJ941" i="1"/>
  <c r="CR941" i="1"/>
  <c r="CS941" i="1"/>
  <c r="CT941" i="1"/>
  <c r="CX941" i="1"/>
  <c r="GL941" i="1"/>
  <c r="GO941" i="1"/>
  <c r="GP941" i="1"/>
  <c r="GV941" i="1"/>
  <c r="HC941" i="1" s="1"/>
  <c r="GX941" i="1" s="1"/>
  <c r="I942" i="1"/>
  <c r="P942" i="1"/>
  <c r="S942" i="1"/>
  <c r="AC942" i="1"/>
  <c r="AE942" i="1"/>
  <c r="CR942" i="1" s="1"/>
  <c r="AF942" i="1"/>
  <c r="AG942" i="1"/>
  <c r="AH942" i="1"/>
  <c r="AI942" i="1"/>
  <c r="CW942" i="1" s="1"/>
  <c r="V942" i="1" s="1"/>
  <c r="AJ942" i="1"/>
  <c r="CX942" i="1" s="1"/>
  <c r="W942" i="1" s="1"/>
  <c r="CT942" i="1"/>
  <c r="CU942" i="1"/>
  <c r="T942" i="1" s="1"/>
  <c r="CV942" i="1"/>
  <c r="U942" i="1" s="1"/>
  <c r="GL942" i="1"/>
  <c r="GO942" i="1"/>
  <c r="GP942" i="1"/>
  <c r="GV942" i="1"/>
  <c r="HC942" i="1"/>
  <c r="GX942" i="1" s="1"/>
  <c r="AC943" i="1"/>
  <c r="AE943" i="1"/>
  <c r="CS943" i="1" s="1"/>
  <c r="AF943" i="1"/>
  <c r="CT943" i="1" s="1"/>
  <c r="AG943" i="1"/>
  <c r="CU943" i="1" s="1"/>
  <c r="AH943" i="1"/>
  <c r="AI943" i="1"/>
  <c r="AJ943" i="1"/>
  <c r="CQ943" i="1"/>
  <c r="CR943" i="1"/>
  <c r="CV943" i="1"/>
  <c r="CW943" i="1"/>
  <c r="CX943" i="1"/>
  <c r="GL943" i="1"/>
  <c r="GO943" i="1"/>
  <c r="GP943" i="1"/>
  <c r="GV943" i="1"/>
  <c r="HC943" i="1"/>
  <c r="C945" i="1"/>
  <c r="D945" i="1"/>
  <c r="I945" i="1"/>
  <c r="K945" i="1"/>
  <c r="P945" i="1"/>
  <c r="R945" i="1"/>
  <c r="AC945" i="1"/>
  <c r="AE945" i="1"/>
  <c r="CS945" i="1" s="1"/>
  <c r="AF945" i="1"/>
  <c r="CT945" i="1" s="1"/>
  <c r="AG945" i="1"/>
  <c r="AH945" i="1"/>
  <c r="AI945" i="1"/>
  <c r="AJ945" i="1"/>
  <c r="CX945" i="1" s="1"/>
  <c r="W945" i="1" s="1"/>
  <c r="CQ945" i="1"/>
  <c r="CU945" i="1"/>
  <c r="T945" i="1" s="1"/>
  <c r="CV945" i="1"/>
  <c r="U945" i="1" s="1"/>
  <c r="CW945" i="1"/>
  <c r="V945" i="1" s="1"/>
  <c r="GL945" i="1"/>
  <c r="GO945" i="1"/>
  <c r="GP945" i="1"/>
  <c r="GV945" i="1"/>
  <c r="HC945" i="1"/>
  <c r="GX945" i="1" s="1"/>
  <c r="C946" i="1"/>
  <c r="D946" i="1"/>
  <c r="I946" i="1"/>
  <c r="K946" i="1"/>
  <c r="P946" i="1"/>
  <c r="AC946" i="1"/>
  <c r="CQ946" i="1" s="1"/>
  <c r="AE946" i="1"/>
  <c r="CR946" i="1" s="1"/>
  <c r="AF946" i="1"/>
  <c r="AG946" i="1"/>
  <c r="AH946" i="1"/>
  <c r="AI946" i="1"/>
  <c r="CW946" i="1" s="1"/>
  <c r="V946" i="1" s="1"/>
  <c r="AJ946" i="1"/>
  <c r="CX946" i="1" s="1"/>
  <c r="W946" i="1" s="1"/>
  <c r="CT946" i="1"/>
  <c r="CU946" i="1"/>
  <c r="T946" i="1" s="1"/>
  <c r="CV946" i="1"/>
  <c r="U946" i="1" s="1"/>
  <c r="GL946" i="1"/>
  <c r="GO946" i="1"/>
  <c r="GP946" i="1"/>
  <c r="GV946" i="1"/>
  <c r="HC946" i="1"/>
  <c r="GX946" i="1" s="1"/>
  <c r="I947" i="1"/>
  <c r="R947" i="1"/>
  <c r="S947" i="1"/>
  <c r="CY947" i="1" s="1"/>
  <c r="X947" i="1" s="1"/>
  <c r="AC947" i="1"/>
  <c r="P947" i="1" s="1"/>
  <c r="AE947" i="1"/>
  <c r="AD947" i="1" s="1"/>
  <c r="AF947" i="1"/>
  <c r="CT947" i="1" s="1"/>
  <c r="AG947" i="1"/>
  <c r="CU947" i="1" s="1"/>
  <c r="T947" i="1" s="1"/>
  <c r="AH947" i="1"/>
  <c r="AI947" i="1"/>
  <c r="AJ947" i="1"/>
  <c r="CQ947" i="1"/>
  <c r="CR947" i="1"/>
  <c r="CV947" i="1"/>
  <c r="U947" i="1" s="1"/>
  <c r="CW947" i="1"/>
  <c r="V947" i="1" s="1"/>
  <c r="CX947" i="1"/>
  <c r="W947" i="1" s="1"/>
  <c r="GL947" i="1"/>
  <c r="GO947" i="1"/>
  <c r="GP947" i="1"/>
  <c r="GV947" i="1"/>
  <c r="HC947" i="1"/>
  <c r="GX947" i="1" s="1"/>
  <c r="I948" i="1"/>
  <c r="Q948" i="1" s="1"/>
  <c r="AC948" i="1"/>
  <c r="CQ948" i="1" s="1"/>
  <c r="AE948" i="1"/>
  <c r="AD948" i="1" s="1"/>
  <c r="AF948" i="1"/>
  <c r="AG948" i="1"/>
  <c r="CU948" i="1" s="1"/>
  <c r="T948" i="1" s="1"/>
  <c r="AH948" i="1"/>
  <c r="CV948" i="1" s="1"/>
  <c r="U948" i="1" s="1"/>
  <c r="AI948" i="1"/>
  <c r="CW948" i="1" s="1"/>
  <c r="V948" i="1" s="1"/>
  <c r="AJ948" i="1"/>
  <c r="CR948" i="1"/>
  <c r="CS948" i="1"/>
  <c r="CT948" i="1"/>
  <c r="CX948" i="1"/>
  <c r="W948" i="1" s="1"/>
  <c r="GL948" i="1"/>
  <c r="GO948" i="1"/>
  <c r="GP948" i="1"/>
  <c r="GV948" i="1"/>
  <c r="HC948" i="1" s="1"/>
  <c r="GX948" i="1" s="1"/>
  <c r="C949" i="1"/>
  <c r="D949" i="1"/>
  <c r="I949" i="1"/>
  <c r="K949" i="1"/>
  <c r="AB949" i="1"/>
  <c r="AC949" i="1"/>
  <c r="AD949" i="1"/>
  <c r="AE949" i="1"/>
  <c r="AF949" i="1"/>
  <c r="CT949" i="1" s="1"/>
  <c r="AG949" i="1"/>
  <c r="CU949" i="1" s="1"/>
  <c r="T949" i="1" s="1"/>
  <c r="AH949" i="1"/>
  <c r="CV949" i="1" s="1"/>
  <c r="U949" i="1" s="1"/>
  <c r="AI949" i="1"/>
  <c r="AJ949" i="1"/>
  <c r="CQ949" i="1"/>
  <c r="CR949" i="1"/>
  <c r="CS949" i="1"/>
  <c r="CW949" i="1"/>
  <c r="V949" i="1" s="1"/>
  <c r="CX949" i="1"/>
  <c r="W949" i="1" s="1"/>
  <c r="GL949" i="1"/>
  <c r="GO949" i="1"/>
  <c r="GP949" i="1"/>
  <c r="GV949" i="1"/>
  <c r="HC949" i="1" s="1"/>
  <c r="GX949" i="1" s="1"/>
  <c r="C950" i="1"/>
  <c r="D950" i="1"/>
  <c r="I950" i="1"/>
  <c r="Q950" i="1" s="1"/>
  <c r="K950" i="1"/>
  <c r="S950" i="1"/>
  <c r="AC950" i="1"/>
  <c r="AE950" i="1"/>
  <c r="CS950" i="1" s="1"/>
  <c r="AF950" i="1"/>
  <c r="CT950" i="1" s="1"/>
  <c r="AG950" i="1"/>
  <c r="CU950" i="1" s="1"/>
  <c r="T950" i="1" s="1"/>
  <c r="AH950" i="1"/>
  <c r="AI950" i="1"/>
  <c r="AJ950" i="1"/>
  <c r="CQ950" i="1"/>
  <c r="CR950" i="1"/>
  <c r="CV950" i="1"/>
  <c r="U950" i="1" s="1"/>
  <c r="CW950" i="1"/>
  <c r="V950" i="1" s="1"/>
  <c r="CX950" i="1"/>
  <c r="W950" i="1" s="1"/>
  <c r="GL950" i="1"/>
  <c r="GO950" i="1"/>
  <c r="GP950" i="1"/>
  <c r="GV950" i="1"/>
  <c r="HC950" i="1"/>
  <c r="GX950" i="1" s="1"/>
  <c r="I951" i="1"/>
  <c r="Q951" i="1" s="1"/>
  <c r="AC951" i="1"/>
  <c r="CQ951" i="1" s="1"/>
  <c r="AE951" i="1"/>
  <c r="R951" i="1" s="1"/>
  <c r="AF951" i="1"/>
  <c r="AG951" i="1"/>
  <c r="CU951" i="1" s="1"/>
  <c r="T951" i="1" s="1"/>
  <c r="AH951" i="1"/>
  <c r="CV951" i="1" s="1"/>
  <c r="U951" i="1" s="1"/>
  <c r="AI951" i="1"/>
  <c r="CW951" i="1" s="1"/>
  <c r="V951" i="1" s="1"/>
  <c r="AJ951" i="1"/>
  <c r="CR951" i="1"/>
  <c r="CS951" i="1"/>
  <c r="CT951" i="1"/>
  <c r="CX951" i="1"/>
  <c r="W951" i="1" s="1"/>
  <c r="GL951" i="1"/>
  <c r="GO951" i="1"/>
  <c r="GP951" i="1"/>
  <c r="GV951" i="1"/>
  <c r="HC951" i="1" s="1"/>
  <c r="GX951" i="1" s="1"/>
  <c r="AC952" i="1"/>
  <c r="AE952" i="1"/>
  <c r="CR952" i="1" s="1"/>
  <c r="AF952" i="1"/>
  <c r="AG952" i="1"/>
  <c r="AH952" i="1"/>
  <c r="AI952" i="1"/>
  <c r="CW952" i="1" s="1"/>
  <c r="AJ952" i="1"/>
  <c r="CX952" i="1" s="1"/>
  <c r="CT952" i="1"/>
  <c r="CU952" i="1"/>
  <c r="CV952" i="1"/>
  <c r="GL952" i="1"/>
  <c r="GO952" i="1"/>
  <c r="GP952" i="1"/>
  <c r="GV952" i="1"/>
  <c r="HC952" i="1"/>
  <c r="C953" i="1"/>
  <c r="D953" i="1"/>
  <c r="I953" i="1"/>
  <c r="K953" i="1"/>
  <c r="P953" i="1"/>
  <c r="R953" i="1"/>
  <c r="AC953" i="1"/>
  <c r="CQ953" i="1" s="1"/>
  <c r="AD953" i="1"/>
  <c r="AE953" i="1"/>
  <c r="CR953" i="1" s="1"/>
  <c r="AF953" i="1"/>
  <c r="S953" i="1" s="1"/>
  <c r="AG953" i="1"/>
  <c r="AH953" i="1"/>
  <c r="CV953" i="1" s="1"/>
  <c r="U953" i="1" s="1"/>
  <c r="AI953" i="1"/>
  <c r="CW953" i="1" s="1"/>
  <c r="V953" i="1" s="1"/>
  <c r="AJ953" i="1"/>
  <c r="CX953" i="1" s="1"/>
  <c r="W953" i="1" s="1"/>
  <c r="CS953" i="1"/>
  <c r="CT953" i="1"/>
  <c r="CU953" i="1"/>
  <c r="T953" i="1" s="1"/>
  <c r="GL953" i="1"/>
  <c r="GO953" i="1"/>
  <c r="GP953" i="1"/>
  <c r="GV953" i="1"/>
  <c r="HC953" i="1" s="1"/>
  <c r="GX953" i="1" s="1"/>
  <c r="C954" i="1"/>
  <c r="D954" i="1"/>
  <c r="I954" i="1"/>
  <c r="Q954" i="1" s="1"/>
  <c r="K954" i="1"/>
  <c r="S954" i="1"/>
  <c r="AC954" i="1"/>
  <c r="CQ954" i="1" s="1"/>
  <c r="AE954" i="1"/>
  <c r="AD954" i="1" s="1"/>
  <c r="AF954" i="1"/>
  <c r="AG954" i="1"/>
  <c r="CU954" i="1" s="1"/>
  <c r="T954" i="1" s="1"/>
  <c r="AH954" i="1"/>
  <c r="CV954" i="1" s="1"/>
  <c r="U954" i="1" s="1"/>
  <c r="AI954" i="1"/>
  <c r="CW954" i="1" s="1"/>
  <c r="V954" i="1" s="1"/>
  <c r="AJ954" i="1"/>
  <c r="CR954" i="1"/>
  <c r="CS954" i="1"/>
  <c r="CT954" i="1"/>
  <c r="CX954" i="1"/>
  <c r="W954" i="1" s="1"/>
  <c r="GL954" i="1"/>
  <c r="GO954" i="1"/>
  <c r="GP954" i="1"/>
  <c r="GV954" i="1"/>
  <c r="HC954" i="1" s="1"/>
  <c r="GX954" i="1" s="1"/>
  <c r="I955" i="1"/>
  <c r="P955" i="1"/>
  <c r="S955" i="1"/>
  <c r="AC955" i="1"/>
  <c r="CQ955" i="1" s="1"/>
  <c r="AE955" i="1"/>
  <c r="CR955" i="1" s="1"/>
  <c r="AF955" i="1"/>
  <c r="AG955" i="1"/>
  <c r="AH955" i="1"/>
  <c r="AI955" i="1"/>
  <c r="CW955" i="1" s="1"/>
  <c r="V955" i="1" s="1"/>
  <c r="AJ955" i="1"/>
  <c r="CX955" i="1" s="1"/>
  <c r="W955" i="1" s="1"/>
  <c r="CT955" i="1"/>
  <c r="CU955" i="1"/>
  <c r="T955" i="1" s="1"/>
  <c r="CV955" i="1"/>
  <c r="U955" i="1" s="1"/>
  <c r="GL955" i="1"/>
  <c r="GO955" i="1"/>
  <c r="GP955" i="1"/>
  <c r="GV955" i="1"/>
  <c r="HC955" i="1"/>
  <c r="GX955" i="1" s="1"/>
  <c r="AC956" i="1"/>
  <c r="AE956" i="1"/>
  <c r="AD956" i="1" s="1"/>
  <c r="AF956" i="1"/>
  <c r="CT956" i="1" s="1"/>
  <c r="AG956" i="1"/>
  <c r="CU956" i="1" s="1"/>
  <c r="AH956" i="1"/>
  <c r="AI956" i="1"/>
  <c r="AJ956" i="1"/>
  <c r="CQ956" i="1"/>
  <c r="CR956" i="1"/>
  <c r="CV956" i="1"/>
  <c r="CW956" i="1"/>
  <c r="CX956" i="1"/>
  <c r="GL956" i="1"/>
  <c r="GO956" i="1"/>
  <c r="GP956" i="1"/>
  <c r="GV956" i="1"/>
  <c r="HC956" i="1"/>
  <c r="I957" i="1"/>
  <c r="Q957" i="1" s="1"/>
  <c r="AC957" i="1"/>
  <c r="CQ957" i="1" s="1"/>
  <c r="AE957" i="1"/>
  <c r="AD957" i="1" s="1"/>
  <c r="AF957" i="1"/>
  <c r="AG957" i="1"/>
  <c r="CU957" i="1" s="1"/>
  <c r="T957" i="1" s="1"/>
  <c r="AH957" i="1"/>
  <c r="CV957" i="1" s="1"/>
  <c r="U957" i="1" s="1"/>
  <c r="AI957" i="1"/>
  <c r="CW957" i="1" s="1"/>
  <c r="V957" i="1" s="1"/>
  <c r="AJ957" i="1"/>
  <c r="CR957" i="1"/>
  <c r="CS957" i="1"/>
  <c r="CT957" i="1"/>
  <c r="CX957" i="1"/>
  <c r="W957" i="1" s="1"/>
  <c r="GL957" i="1"/>
  <c r="GO957" i="1"/>
  <c r="GP957" i="1"/>
  <c r="GV957" i="1"/>
  <c r="HC957" i="1" s="1"/>
  <c r="GX957" i="1" s="1"/>
  <c r="AC958" i="1"/>
  <c r="CQ958" i="1" s="1"/>
  <c r="AE958" i="1"/>
  <c r="CR958" i="1" s="1"/>
  <c r="AF958" i="1"/>
  <c r="AG958" i="1"/>
  <c r="AH958" i="1"/>
  <c r="AI958" i="1"/>
  <c r="CW958" i="1" s="1"/>
  <c r="AJ958" i="1"/>
  <c r="CX958" i="1" s="1"/>
  <c r="CT958" i="1"/>
  <c r="CU958" i="1"/>
  <c r="CV958" i="1"/>
  <c r="GL958" i="1"/>
  <c r="GO958" i="1"/>
  <c r="GP958" i="1"/>
  <c r="GV958" i="1"/>
  <c r="HC958" i="1"/>
  <c r="I959" i="1"/>
  <c r="R959" i="1"/>
  <c r="S959" i="1"/>
  <c r="CY959" i="1" s="1"/>
  <c r="X959" i="1" s="1"/>
  <c r="AC959" i="1"/>
  <c r="P959" i="1" s="1"/>
  <c r="AE959" i="1"/>
  <c r="AD959" i="1" s="1"/>
  <c r="AF959" i="1"/>
  <c r="CT959" i="1" s="1"/>
  <c r="AG959" i="1"/>
  <c r="CU959" i="1" s="1"/>
  <c r="T959" i="1" s="1"/>
  <c r="AH959" i="1"/>
  <c r="AI959" i="1"/>
  <c r="AJ959" i="1"/>
  <c r="CQ959" i="1"/>
  <c r="CR959" i="1"/>
  <c r="CV959" i="1"/>
  <c r="U959" i="1" s="1"/>
  <c r="CW959" i="1"/>
  <c r="V959" i="1" s="1"/>
  <c r="CX959" i="1"/>
  <c r="W959" i="1" s="1"/>
  <c r="GL959" i="1"/>
  <c r="GO959" i="1"/>
  <c r="GP959" i="1"/>
  <c r="GV959" i="1"/>
  <c r="HC959" i="1"/>
  <c r="GX959" i="1" s="1"/>
  <c r="I960" i="1"/>
  <c r="Q960" i="1" s="1"/>
  <c r="AC960" i="1"/>
  <c r="CQ960" i="1" s="1"/>
  <c r="AE960" i="1"/>
  <c r="AD960" i="1" s="1"/>
  <c r="AF960" i="1"/>
  <c r="AG960" i="1"/>
  <c r="CU960" i="1" s="1"/>
  <c r="T960" i="1" s="1"/>
  <c r="AH960" i="1"/>
  <c r="CV960" i="1" s="1"/>
  <c r="U960" i="1" s="1"/>
  <c r="AI960" i="1"/>
  <c r="CW960" i="1" s="1"/>
  <c r="V960" i="1" s="1"/>
  <c r="AJ960" i="1"/>
  <c r="CR960" i="1"/>
  <c r="CS960" i="1"/>
  <c r="CT960" i="1"/>
  <c r="CX960" i="1"/>
  <c r="W960" i="1" s="1"/>
  <c r="GL960" i="1"/>
  <c r="GO960" i="1"/>
  <c r="GP960" i="1"/>
  <c r="GV960" i="1"/>
  <c r="HC960" i="1" s="1"/>
  <c r="GX960" i="1" s="1"/>
  <c r="C961" i="1"/>
  <c r="D961" i="1"/>
  <c r="I961" i="1"/>
  <c r="K961" i="1"/>
  <c r="AB961" i="1"/>
  <c r="AC961" i="1"/>
  <c r="AD961" i="1"/>
  <c r="AE961" i="1"/>
  <c r="AF961" i="1"/>
  <c r="CT961" i="1" s="1"/>
  <c r="AG961" i="1"/>
  <c r="CU961" i="1" s="1"/>
  <c r="T961" i="1" s="1"/>
  <c r="AH961" i="1"/>
  <c r="CV961" i="1" s="1"/>
  <c r="U961" i="1" s="1"/>
  <c r="AI961" i="1"/>
  <c r="AJ961" i="1"/>
  <c r="CQ961" i="1"/>
  <c r="CR961" i="1"/>
  <c r="CS961" i="1"/>
  <c r="CW961" i="1"/>
  <c r="V961" i="1" s="1"/>
  <c r="CX961" i="1"/>
  <c r="W961" i="1" s="1"/>
  <c r="GL961" i="1"/>
  <c r="GO961" i="1"/>
  <c r="GP961" i="1"/>
  <c r="GV961" i="1"/>
  <c r="HC961" i="1" s="1"/>
  <c r="GX961" i="1" s="1"/>
  <c r="C962" i="1"/>
  <c r="D962" i="1"/>
  <c r="I962" i="1"/>
  <c r="Q962" i="1" s="1"/>
  <c r="K962" i="1"/>
  <c r="S962" i="1"/>
  <c r="AC962" i="1"/>
  <c r="AE962" i="1"/>
  <c r="CS962" i="1" s="1"/>
  <c r="AF962" i="1"/>
  <c r="CT962" i="1" s="1"/>
  <c r="AG962" i="1"/>
  <c r="CU962" i="1" s="1"/>
  <c r="T962" i="1" s="1"/>
  <c r="AH962" i="1"/>
  <c r="AI962" i="1"/>
  <c r="AJ962" i="1"/>
  <c r="CQ962" i="1"/>
  <c r="CR962" i="1"/>
  <c r="CV962" i="1"/>
  <c r="U962" i="1" s="1"/>
  <c r="CW962" i="1"/>
  <c r="V962" i="1" s="1"/>
  <c r="CX962" i="1"/>
  <c r="W962" i="1" s="1"/>
  <c r="GL962" i="1"/>
  <c r="GO962" i="1"/>
  <c r="GP962" i="1"/>
  <c r="GV962" i="1"/>
  <c r="HC962" i="1"/>
  <c r="GX962" i="1" s="1"/>
  <c r="I963" i="1"/>
  <c r="Q963" i="1" s="1"/>
  <c r="AC963" i="1"/>
  <c r="CQ963" i="1" s="1"/>
  <c r="AE963" i="1"/>
  <c r="R963" i="1" s="1"/>
  <c r="AF963" i="1"/>
  <c r="AG963" i="1"/>
  <c r="CU963" i="1" s="1"/>
  <c r="T963" i="1" s="1"/>
  <c r="AH963" i="1"/>
  <c r="CV963" i="1" s="1"/>
  <c r="U963" i="1" s="1"/>
  <c r="AI963" i="1"/>
  <c r="CW963" i="1" s="1"/>
  <c r="V963" i="1" s="1"/>
  <c r="AJ963" i="1"/>
  <c r="CR963" i="1"/>
  <c r="CS963" i="1"/>
  <c r="CT963" i="1"/>
  <c r="CX963" i="1"/>
  <c r="W963" i="1" s="1"/>
  <c r="GL963" i="1"/>
  <c r="GO963" i="1"/>
  <c r="GP963" i="1"/>
  <c r="GV963" i="1"/>
  <c r="HC963" i="1" s="1"/>
  <c r="GX963" i="1" s="1"/>
  <c r="AC964" i="1"/>
  <c r="AE964" i="1"/>
  <c r="CR964" i="1" s="1"/>
  <c r="AF964" i="1"/>
  <c r="AG964" i="1"/>
  <c r="AH964" i="1"/>
  <c r="AI964" i="1"/>
  <c r="CW964" i="1" s="1"/>
  <c r="AJ964" i="1"/>
  <c r="CX964" i="1" s="1"/>
  <c r="CT964" i="1"/>
  <c r="CU964" i="1"/>
  <c r="CV964" i="1"/>
  <c r="GL964" i="1"/>
  <c r="GO964" i="1"/>
  <c r="GP964" i="1"/>
  <c r="GV964" i="1"/>
  <c r="HC964" i="1"/>
  <c r="C966" i="1"/>
  <c r="D966" i="1"/>
  <c r="I966" i="1"/>
  <c r="K966" i="1"/>
  <c r="P966" i="1"/>
  <c r="R966" i="1"/>
  <c r="AC966" i="1"/>
  <c r="CQ966" i="1" s="1"/>
  <c r="AD966" i="1"/>
  <c r="AE966" i="1"/>
  <c r="CR966" i="1" s="1"/>
  <c r="AF966" i="1"/>
  <c r="S966" i="1" s="1"/>
  <c r="AG966" i="1"/>
  <c r="AH966" i="1"/>
  <c r="CV966" i="1" s="1"/>
  <c r="U966" i="1" s="1"/>
  <c r="AI966" i="1"/>
  <c r="CW966" i="1" s="1"/>
  <c r="V966" i="1" s="1"/>
  <c r="AJ966" i="1"/>
  <c r="CX966" i="1" s="1"/>
  <c r="W966" i="1" s="1"/>
  <c r="CS966" i="1"/>
  <c r="CT966" i="1"/>
  <c r="CU966" i="1"/>
  <c r="T966" i="1" s="1"/>
  <c r="GL966" i="1"/>
  <c r="GO966" i="1"/>
  <c r="GP966" i="1"/>
  <c r="GV966" i="1"/>
  <c r="HC966" i="1" s="1"/>
  <c r="GX966" i="1" s="1"/>
  <c r="C967" i="1"/>
  <c r="D967" i="1"/>
  <c r="I967" i="1"/>
  <c r="Q967" i="1" s="1"/>
  <c r="K967" i="1"/>
  <c r="S967" i="1"/>
  <c r="AC967" i="1"/>
  <c r="CQ967" i="1" s="1"/>
  <c r="AE967" i="1"/>
  <c r="AD967" i="1" s="1"/>
  <c r="AF967" i="1"/>
  <c r="AG967" i="1"/>
  <c r="CU967" i="1" s="1"/>
  <c r="T967" i="1" s="1"/>
  <c r="AH967" i="1"/>
  <c r="CV967" i="1" s="1"/>
  <c r="U967" i="1" s="1"/>
  <c r="AI967" i="1"/>
  <c r="CW967" i="1" s="1"/>
  <c r="V967" i="1" s="1"/>
  <c r="AJ967" i="1"/>
  <c r="CR967" i="1"/>
  <c r="CS967" i="1"/>
  <c r="CT967" i="1"/>
  <c r="CX967" i="1"/>
  <c r="W967" i="1" s="1"/>
  <c r="GL967" i="1"/>
  <c r="GO967" i="1"/>
  <c r="GP967" i="1"/>
  <c r="GV967" i="1"/>
  <c r="HC967" i="1" s="1"/>
  <c r="GX967" i="1" s="1"/>
  <c r="I968" i="1"/>
  <c r="P968" i="1"/>
  <c r="S968" i="1"/>
  <c r="AC968" i="1"/>
  <c r="CQ968" i="1" s="1"/>
  <c r="AE968" i="1"/>
  <c r="CR968" i="1" s="1"/>
  <c r="AF968" i="1"/>
  <c r="AG968" i="1"/>
  <c r="AH968" i="1"/>
  <c r="AI968" i="1"/>
  <c r="CW968" i="1" s="1"/>
  <c r="V968" i="1" s="1"/>
  <c r="AJ968" i="1"/>
  <c r="CX968" i="1" s="1"/>
  <c r="W968" i="1" s="1"/>
  <c r="CT968" i="1"/>
  <c r="CU968" i="1"/>
  <c r="T968" i="1" s="1"/>
  <c r="CV968" i="1"/>
  <c r="U968" i="1" s="1"/>
  <c r="GL968" i="1"/>
  <c r="GO968" i="1"/>
  <c r="GP968" i="1"/>
  <c r="GV968" i="1"/>
  <c r="HC968" i="1"/>
  <c r="GX968" i="1" s="1"/>
  <c r="AC969" i="1"/>
  <c r="AE969" i="1"/>
  <c r="AD969" i="1" s="1"/>
  <c r="AF969" i="1"/>
  <c r="CT969" i="1" s="1"/>
  <c r="AG969" i="1"/>
  <c r="CU969" i="1" s="1"/>
  <c r="AH969" i="1"/>
  <c r="AI969" i="1"/>
  <c r="AJ969" i="1"/>
  <c r="CQ969" i="1"/>
  <c r="CR969" i="1"/>
  <c r="CV969" i="1"/>
  <c r="CW969" i="1"/>
  <c r="CX969" i="1"/>
  <c r="GL969" i="1"/>
  <c r="GO969" i="1"/>
  <c r="GP969" i="1"/>
  <c r="GV969" i="1"/>
  <c r="HC969" i="1"/>
  <c r="I970" i="1"/>
  <c r="Q970" i="1" s="1"/>
  <c r="AC970" i="1"/>
  <c r="CQ970" i="1" s="1"/>
  <c r="AE970" i="1"/>
  <c r="AD970" i="1" s="1"/>
  <c r="AF970" i="1"/>
  <c r="AG970" i="1"/>
  <c r="CU970" i="1" s="1"/>
  <c r="T970" i="1" s="1"/>
  <c r="AH970" i="1"/>
  <c r="CV970" i="1" s="1"/>
  <c r="U970" i="1" s="1"/>
  <c r="AI970" i="1"/>
  <c r="CW970" i="1" s="1"/>
  <c r="V970" i="1" s="1"/>
  <c r="AJ970" i="1"/>
  <c r="CR970" i="1"/>
  <c r="CS970" i="1"/>
  <c r="CT970" i="1"/>
  <c r="CX970" i="1"/>
  <c r="W970" i="1" s="1"/>
  <c r="GL970" i="1"/>
  <c r="GO970" i="1"/>
  <c r="GP970" i="1"/>
  <c r="GV970" i="1"/>
  <c r="HC970" i="1" s="1"/>
  <c r="GX970" i="1" s="1"/>
  <c r="AC971" i="1"/>
  <c r="CQ971" i="1" s="1"/>
  <c r="AE971" i="1"/>
  <c r="CR971" i="1" s="1"/>
  <c r="AF971" i="1"/>
  <c r="AG971" i="1"/>
  <c r="AH971" i="1"/>
  <c r="AI971" i="1"/>
  <c r="CW971" i="1" s="1"/>
  <c r="AJ971" i="1"/>
  <c r="CX971" i="1" s="1"/>
  <c r="CT971" i="1"/>
  <c r="CU971" i="1"/>
  <c r="CV971" i="1"/>
  <c r="GL971" i="1"/>
  <c r="GO971" i="1"/>
  <c r="GP971" i="1"/>
  <c r="GV971" i="1"/>
  <c r="HC971" i="1"/>
  <c r="I972" i="1"/>
  <c r="R972" i="1"/>
  <c r="S972" i="1"/>
  <c r="AC972" i="1"/>
  <c r="P972" i="1" s="1"/>
  <c r="AE972" i="1"/>
  <c r="AD972" i="1" s="1"/>
  <c r="AF972" i="1"/>
  <c r="CT972" i="1" s="1"/>
  <c r="AG972" i="1"/>
  <c r="CU972" i="1" s="1"/>
  <c r="T972" i="1" s="1"/>
  <c r="AH972" i="1"/>
  <c r="AI972" i="1"/>
  <c r="AJ972" i="1"/>
  <c r="CQ972" i="1"/>
  <c r="CR972" i="1"/>
  <c r="CV972" i="1"/>
  <c r="U972" i="1" s="1"/>
  <c r="CW972" i="1"/>
  <c r="V972" i="1" s="1"/>
  <c r="CX972" i="1"/>
  <c r="W972" i="1" s="1"/>
  <c r="GL972" i="1"/>
  <c r="GO972" i="1"/>
  <c r="GP972" i="1"/>
  <c r="GV972" i="1"/>
  <c r="HC972" i="1"/>
  <c r="GX972" i="1" s="1"/>
  <c r="I973" i="1"/>
  <c r="Q973" i="1" s="1"/>
  <c r="U973" i="1"/>
  <c r="AC973" i="1"/>
  <c r="AE973" i="1"/>
  <c r="AD973" i="1" s="1"/>
  <c r="AF973" i="1"/>
  <c r="AG973" i="1"/>
  <c r="CU973" i="1" s="1"/>
  <c r="T973" i="1" s="1"/>
  <c r="AH973" i="1"/>
  <c r="CV973" i="1" s="1"/>
  <c r="AI973" i="1"/>
  <c r="CW973" i="1" s="1"/>
  <c r="V973" i="1" s="1"/>
  <c r="AJ973" i="1"/>
  <c r="CR973" i="1"/>
  <c r="CS973" i="1"/>
  <c r="CT973" i="1"/>
  <c r="CX973" i="1"/>
  <c r="W973" i="1" s="1"/>
  <c r="GL973" i="1"/>
  <c r="GO973" i="1"/>
  <c r="GP973" i="1"/>
  <c r="GV973" i="1"/>
  <c r="HC973" i="1" s="1"/>
  <c r="GX973" i="1" s="1"/>
  <c r="I974" i="1"/>
  <c r="P974" i="1"/>
  <c r="Q974" i="1"/>
  <c r="CP974" i="1" s="1"/>
  <c r="O974" i="1" s="1"/>
  <c r="S974" i="1"/>
  <c r="AC974" i="1"/>
  <c r="CQ974" i="1" s="1"/>
  <c r="AE974" i="1"/>
  <c r="AF974" i="1"/>
  <c r="AG974" i="1"/>
  <c r="AH974" i="1"/>
  <c r="AI974" i="1"/>
  <c r="CW974" i="1" s="1"/>
  <c r="V974" i="1" s="1"/>
  <c r="AJ974" i="1"/>
  <c r="CX974" i="1" s="1"/>
  <c r="W974" i="1" s="1"/>
  <c r="CT974" i="1"/>
  <c r="CU974" i="1"/>
  <c r="T974" i="1" s="1"/>
  <c r="CV974" i="1"/>
  <c r="U974" i="1" s="1"/>
  <c r="GL974" i="1"/>
  <c r="GO974" i="1"/>
  <c r="GP974" i="1"/>
  <c r="GV974" i="1"/>
  <c r="HC974" i="1"/>
  <c r="GX974" i="1" s="1"/>
  <c r="AC975" i="1"/>
  <c r="AE975" i="1"/>
  <c r="AD975" i="1" s="1"/>
  <c r="AF975" i="1"/>
  <c r="CT975" i="1" s="1"/>
  <c r="AG975" i="1"/>
  <c r="CU975" i="1" s="1"/>
  <c r="AH975" i="1"/>
  <c r="AI975" i="1"/>
  <c r="AJ975" i="1"/>
  <c r="CQ975" i="1"/>
  <c r="CR975" i="1"/>
  <c r="CV975" i="1"/>
  <c r="CW975" i="1"/>
  <c r="CX975" i="1"/>
  <c r="GL975" i="1"/>
  <c r="GO975" i="1"/>
  <c r="GP975" i="1"/>
  <c r="GV975" i="1"/>
  <c r="HC975" i="1"/>
  <c r="I976" i="1"/>
  <c r="Q976" i="1" s="1"/>
  <c r="U976" i="1"/>
  <c r="AC976" i="1"/>
  <c r="AE976" i="1"/>
  <c r="AD976" i="1" s="1"/>
  <c r="AF976" i="1"/>
  <c r="AG976" i="1"/>
  <c r="CU976" i="1" s="1"/>
  <c r="T976" i="1" s="1"/>
  <c r="AH976" i="1"/>
  <c r="CV976" i="1" s="1"/>
  <c r="AI976" i="1"/>
  <c r="CW976" i="1" s="1"/>
  <c r="V976" i="1" s="1"/>
  <c r="AJ976" i="1"/>
  <c r="CR976" i="1"/>
  <c r="CS976" i="1"/>
  <c r="CT976" i="1"/>
  <c r="CX976" i="1"/>
  <c r="W976" i="1" s="1"/>
  <c r="GL976" i="1"/>
  <c r="GO976" i="1"/>
  <c r="GP976" i="1"/>
  <c r="GV976" i="1"/>
  <c r="HC976" i="1" s="1"/>
  <c r="GX976" i="1" s="1"/>
  <c r="AC977" i="1"/>
  <c r="CQ977" i="1" s="1"/>
  <c r="AE977" i="1"/>
  <c r="AF977" i="1"/>
  <c r="AG977" i="1"/>
  <c r="AH977" i="1"/>
  <c r="AI977" i="1"/>
  <c r="CW977" i="1" s="1"/>
  <c r="AJ977" i="1"/>
  <c r="CX977" i="1" s="1"/>
  <c r="CT977" i="1"/>
  <c r="CU977" i="1"/>
  <c r="CV977" i="1"/>
  <c r="GL977" i="1"/>
  <c r="GO977" i="1"/>
  <c r="GP977" i="1"/>
  <c r="GV977" i="1"/>
  <c r="HC977" i="1"/>
  <c r="C979" i="1"/>
  <c r="D979" i="1"/>
  <c r="I979" i="1"/>
  <c r="K979" i="1"/>
  <c r="P979" i="1"/>
  <c r="R979" i="1"/>
  <c r="AC979" i="1"/>
  <c r="CQ979" i="1" s="1"/>
  <c r="AD979" i="1"/>
  <c r="AE979" i="1"/>
  <c r="CR979" i="1" s="1"/>
  <c r="AF979" i="1"/>
  <c r="S979" i="1" s="1"/>
  <c r="CY979" i="1" s="1"/>
  <c r="X979" i="1" s="1"/>
  <c r="AG979" i="1"/>
  <c r="AH979" i="1"/>
  <c r="CV979" i="1" s="1"/>
  <c r="U979" i="1" s="1"/>
  <c r="AI979" i="1"/>
  <c r="CW979" i="1" s="1"/>
  <c r="V979" i="1" s="1"/>
  <c r="AJ979" i="1"/>
  <c r="CX979" i="1" s="1"/>
  <c r="W979" i="1" s="1"/>
  <c r="CS979" i="1"/>
  <c r="CT979" i="1"/>
  <c r="CU979" i="1"/>
  <c r="T979" i="1" s="1"/>
  <c r="GL979" i="1"/>
  <c r="GO979" i="1"/>
  <c r="GP979" i="1"/>
  <c r="GV979" i="1"/>
  <c r="HC979" i="1" s="1"/>
  <c r="GX979" i="1" s="1"/>
  <c r="C980" i="1"/>
  <c r="D980" i="1"/>
  <c r="I980" i="1"/>
  <c r="K980" i="1"/>
  <c r="U980" i="1"/>
  <c r="AC980" i="1"/>
  <c r="AE980" i="1"/>
  <c r="R980" i="1" s="1"/>
  <c r="AF980" i="1"/>
  <c r="AG980" i="1"/>
  <c r="CU980" i="1" s="1"/>
  <c r="T980" i="1" s="1"/>
  <c r="AH980" i="1"/>
  <c r="CV980" i="1" s="1"/>
  <c r="AI980" i="1"/>
  <c r="CW980" i="1" s="1"/>
  <c r="V980" i="1" s="1"/>
  <c r="AJ980" i="1"/>
  <c r="CR980" i="1"/>
  <c r="CS980" i="1"/>
  <c r="CT980" i="1"/>
  <c r="CX980" i="1"/>
  <c r="W980" i="1" s="1"/>
  <c r="GL980" i="1"/>
  <c r="GO980" i="1"/>
  <c r="GP980" i="1"/>
  <c r="GV980" i="1"/>
  <c r="HC980" i="1" s="1"/>
  <c r="GX980" i="1" s="1"/>
  <c r="I981" i="1"/>
  <c r="P981" i="1"/>
  <c r="Q981" i="1"/>
  <c r="CP981" i="1" s="1"/>
  <c r="O981" i="1" s="1"/>
  <c r="S981" i="1"/>
  <c r="W981" i="1"/>
  <c r="AC981" i="1"/>
  <c r="AE981" i="1"/>
  <c r="AF981" i="1"/>
  <c r="AG981" i="1"/>
  <c r="AH981" i="1"/>
  <c r="AI981" i="1"/>
  <c r="CW981" i="1" s="1"/>
  <c r="V981" i="1" s="1"/>
  <c r="AJ981" i="1"/>
  <c r="CX981" i="1" s="1"/>
  <c r="CT981" i="1"/>
  <c r="CU981" i="1"/>
  <c r="T981" i="1" s="1"/>
  <c r="CV981" i="1"/>
  <c r="U981" i="1" s="1"/>
  <c r="GL981" i="1"/>
  <c r="BZ998" i="1" s="1"/>
  <c r="GO981" i="1"/>
  <c r="GP981" i="1"/>
  <c r="GV981" i="1"/>
  <c r="HC981" i="1"/>
  <c r="GX981" i="1" s="1"/>
  <c r="AC982" i="1"/>
  <c r="AE982" i="1"/>
  <c r="CS982" i="1" s="1"/>
  <c r="AF982" i="1"/>
  <c r="CT982" i="1" s="1"/>
  <c r="AG982" i="1"/>
  <c r="CU982" i="1" s="1"/>
  <c r="AH982" i="1"/>
  <c r="AI982" i="1"/>
  <c r="AJ982" i="1"/>
  <c r="CQ982" i="1"/>
  <c r="CR982" i="1"/>
  <c r="CV982" i="1"/>
  <c r="CW982" i="1"/>
  <c r="CX982" i="1"/>
  <c r="GL982" i="1"/>
  <c r="GO982" i="1"/>
  <c r="GP982" i="1"/>
  <c r="GV982" i="1"/>
  <c r="HC982" i="1"/>
  <c r="I983" i="1"/>
  <c r="AC983" i="1"/>
  <c r="AE983" i="1"/>
  <c r="R983" i="1" s="1"/>
  <c r="AF983" i="1"/>
  <c r="AG983" i="1"/>
  <c r="CU983" i="1" s="1"/>
  <c r="T983" i="1" s="1"/>
  <c r="AH983" i="1"/>
  <c r="CV983" i="1" s="1"/>
  <c r="U983" i="1" s="1"/>
  <c r="AI983" i="1"/>
  <c r="CW983" i="1" s="1"/>
  <c r="AJ983" i="1"/>
  <c r="CR983" i="1"/>
  <c r="CS983" i="1"/>
  <c r="CT983" i="1"/>
  <c r="CX983" i="1"/>
  <c r="W983" i="1" s="1"/>
  <c r="GL983" i="1"/>
  <c r="GO983" i="1"/>
  <c r="GP983" i="1"/>
  <c r="GV983" i="1"/>
  <c r="HC983" i="1" s="1"/>
  <c r="GX983" i="1" s="1"/>
  <c r="AC984" i="1"/>
  <c r="AD984" i="1"/>
  <c r="AE984" i="1"/>
  <c r="AF984" i="1"/>
  <c r="AG984" i="1"/>
  <c r="AH984" i="1"/>
  <c r="AI984" i="1"/>
  <c r="CW984" i="1" s="1"/>
  <c r="AJ984" i="1"/>
  <c r="CX984" i="1" s="1"/>
  <c r="CT984" i="1"/>
  <c r="CU984" i="1"/>
  <c r="CV984" i="1"/>
  <c r="GL984" i="1"/>
  <c r="GO984" i="1"/>
  <c r="GP984" i="1"/>
  <c r="GV984" i="1"/>
  <c r="HC984" i="1"/>
  <c r="I985" i="1"/>
  <c r="R985" i="1"/>
  <c r="S985" i="1"/>
  <c r="AC985" i="1"/>
  <c r="AE985" i="1"/>
  <c r="CS985" i="1" s="1"/>
  <c r="AF985" i="1"/>
  <c r="CT985" i="1" s="1"/>
  <c r="AG985" i="1"/>
  <c r="CU985" i="1" s="1"/>
  <c r="T985" i="1" s="1"/>
  <c r="AH985" i="1"/>
  <c r="AI985" i="1"/>
  <c r="AJ985" i="1"/>
  <c r="CQ985" i="1"/>
  <c r="CR985" i="1"/>
  <c r="CV985" i="1"/>
  <c r="U985" i="1" s="1"/>
  <c r="CW985" i="1"/>
  <c r="V985" i="1" s="1"/>
  <c r="CX985" i="1"/>
  <c r="W985" i="1" s="1"/>
  <c r="GL985" i="1"/>
  <c r="GO985" i="1"/>
  <c r="GP985" i="1"/>
  <c r="GV985" i="1"/>
  <c r="HC985" i="1"/>
  <c r="GX985" i="1" s="1"/>
  <c r="I986" i="1"/>
  <c r="T986" i="1" s="1"/>
  <c r="AC986" i="1"/>
  <c r="AE986" i="1"/>
  <c r="AF986" i="1"/>
  <c r="AG986" i="1"/>
  <c r="CU986" i="1" s="1"/>
  <c r="AH986" i="1"/>
  <c r="CV986" i="1" s="1"/>
  <c r="U986" i="1" s="1"/>
  <c r="AI986" i="1"/>
  <c r="CW986" i="1" s="1"/>
  <c r="V986" i="1" s="1"/>
  <c r="AJ986" i="1"/>
  <c r="CR986" i="1"/>
  <c r="CS986" i="1"/>
  <c r="CT986" i="1"/>
  <c r="CX986" i="1"/>
  <c r="GL986" i="1"/>
  <c r="GO986" i="1"/>
  <c r="GP986" i="1"/>
  <c r="GV986" i="1"/>
  <c r="HC986" i="1" s="1"/>
  <c r="I987" i="1"/>
  <c r="P987" i="1"/>
  <c r="CP987" i="1" s="1"/>
  <c r="O987" i="1" s="1"/>
  <c r="Q987" i="1"/>
  <c r="S987" i="1"/>
  <c r="AC987" i="1"/>
  <c r="AD987" i="1"/>
  <c r="AE987" i="1"/>
  <c r="AF987" i="1"/>
  <c r="AG987" i="1"/>
  <c r="AH987" i="1"/>
  <c r="AI987" i="1"/>
  <c r="CW987" i="1" s="1"/>
  <c r="V987" i="1" s="1"/>
  <c r="AJ987" i="1"/>
  <c r="CX987" i="1" s="1"/>
  <c r="W987" i="1" s="1"/>
  <c r="CT987" i="1"/>
  <c r="CU987" i="1"/>
  <c r="T987" i="1" s="1"/>
  <c r="CV987" i="1"/>
  <c r="U987" i="1" s="1"/>
  <c r="GL987" i="1"/>
  <c r="GO987" i="1"/>
  <c r="GP987" i="1"/>
  <c r="GV987" i="1"/>
  <c r="HC987" i="1"/>
  <c r="GX987" i="1" s="1"/>
  <c r="AC988" i="1"/>
  <c r="AE988" i="1"/>
  <c r="CS988" i="1" s="1"/>
  <c r="AF988" i="1"/>
  <c r="CT988" i="1" s="1"/>
  <c r="AG988" i="1"/>
  <c r="CU988" i="1" s="1"/>
  <c r="AH988" i="1"/>
  <c r="AI988" i="1"/>
  <c r="AJ988" i="1"/>
  <c r="CQ988" i="1"/>
  <c r="CR988" i="1"/>
  <c r="CV988" i="1"/>
  <c r="CW988" i="1"/>
  <c r="CX988" i="1"/>
  <c r="GL988" i="1"/>
  <c r="GO988" i="1"/>
  <c r="GP988" i="1"/>
  <c r="GV988" i="1"/>
  <c r="HC988" i="1"/>
  <c r="I989" i="1"/>
  <c r="T989" i="1"/>
  <c r="U989" i="1"/>
  <c r="AC989" i="1"/>
  <c r="AE989" i="1"/>
  <c r="AF989" i="1"/>
  <c r="AG989" i="1"/>
  <c r="CU989" i="1" s="1"/>
  <c r="AH989" i="1"/>
  <c r="CV989" i="1" s="1"/>
  <c r="AI989" i="1"/>
  <c r="CW989" i="1" s="1"/>
  <c r="V989" i="1" s="1"/>
  <c r="AJ989" i="1"/>
  <c r="CR989" i="1"/>
  <c r="CS989" i="1"/>
  <c r="CT989" i="1"/>
  <c r="CX989" i="1"/>
  <c r="W989" i="1" s="1"/>
  <c r="GL989" i="1"/>
  <c r="GO989" i="1"/>
  <c r="GP989" i="1"/>
  <c r="GV989" i="1"/>
  <c r="HC989" i="1" s="1"/>
  <c r="AC990" i="1"/>
  <c r="AE990" i="1"/>
  <c r="AF990" i="1"/>
  <c r="AG990" i="1"/>
  <c r="AH990" i="1"/>
  <c r="AI990" i="1"/>
  <c r="CW990" i="1" s="1"/>
  <c r="AJ990" i="1"/>
  <c r="CX990" i="1" s="1"/>
  <c r="CT990" i="1"/>
  <c r="CU990" i="1"/>
  <c r="CV990" i="1"/>
  <c r="GL990" i="1"/>
  <c r="GO990" i="1"/>
  <c r="GP990" i="1"/>
  <c r="GV990" i="1"/>
  <c r="HC990" i="1"/>
  <c r="I991" i="1"/>
  <c r="R991" i="1"/>
  <c r="AC991" i="1"/>
  <c r="AE991" i="1"/>
  <c r="CS991" i="1" s="1"/>
  <c r="AF991" i="1"/>
  <c r="AG991" i="1"/>
  <c r="CU991" i="1" s="1"/>
  <c r="T991" i="1" s="1"/>
  <c r="AH991" i="1"/>
  <c r="AI991" i="1"/>
  <c r="AJ991" i="1"/>
  <c r="CQ991" i="1"/>
  <c r="CR991" i="1"/>
  <c r="CV991" i="1"/>
  <c r="U991" i="1" s="1"/>
  <c r="CW991" i="1"/>
  <c r="V991" i="1" s="1"/>
  <c r="CX991" i="1"/>
  <c r="W991" i="1" s="1"/>
  <c r="GL991" i="1"/>
  <c r="GO991" i="1"/>
  <c r="GP991" i="1"/>
  <c r="GV991" i="1"/>
  <c r="HC991" i="1"/>
  <c r="GX991" i="1" s="1"/>
  <c r="I992" i="1"/>
  <c r="AC992" i="1"/>
  <c r="AE992" i="1"/>
  <c r="R992" i="1" s="1"/>
  <c r="AF992" i="1"/>
  <c r="AG992" i="1"/>
  <c r="CU992" i="1" s="1"/>
  <c r="T992" i="1" s="1"/>
  <c r="AH992" i="1"/>
  <c r="CV992" i="1" s="1"/>
  <c r="U992" i="1" s="1"/>
  <c r="AI992" i="1"/>
  <c r="CW992" i="1" s="1"/>
  <c r="AJ992" i="1"/>
  <c r="CR992" i="1"/>
  <c r="CS992" i="1"/>
  <c r="CT992" i="1"/>
  <c r="CX992" i="1"/>
  <c r="GL992" i="1"/>
  <c r="GO992" i="1"/>
  <c r="GP992" i="1"/>
  <c r="FV998" i="1" s="1"/>
  <c r="GV992" i="1"/>
  <c r="HC992" i="1" s="1"/>
  <c r="C993" i="1"/>
  <c r="D993" i="1"/>
  <c r="I993" i="1"/>
  <c r="K993" i="1"/>
  <c r="R993" i="1"/>
  <c r="AB993" i="1"/>
  <c r="AC993" i="1"/>
  <c r="AD993" i="1"/>
  <c r="AE993" i="1"/>
  <c r="AF993" i="1"/>
  <c r="CT993" i="1" s="1"/>
  <c r="AG993" i="1"/>
  <c r="CU993" i="1" s="1"/>
  <c r="T993" i="1" s="1"/>
  <c r="AH993" i="1"/>
  <c r="CV993" i="1" s="1"/>
  <c r="U993" i="1" s="1"/>
  <c r="AI993" i="1"/>
  <c r="AJ993" i="1"/>
  <c r="CQ993" i="1"/>
  <c r="CR993" i="1"/>
  <c r="CS993" i="1"/>
  <c r="CW993" i="1"/>
  <c r="V993" i="1" s="1"/>
  <c r="CX993" i="1"/>
  <c r="GL993" i="1"/>
  <c r="GO993" i="1"/>
  <c r="GP993" i="1"/>
  <c r="GV993" i="1"/>
  <c r="HC993" i="1" s="1"/>
  <c r="GX993" i="1" s="1"/>
  <c r="C994" i="1"/>
  <c r="D994" i="1"/>
  <c r="I994" i="1"/>
  <c r="K994" i="1"/>
  <c r="R994" i="1"/>
  <c r="W994" i="1"/>
  <c r="AC994" i="1"/>
  <c r="P994" i="1" s="1"/>
  <c r="AE994" i="1"/>
  <c r="AD994" i="1" s="1"/>
  <c r="AF994" i="1"/>
  <c r="CT994" i="1" s="1"/>
  <c r="AG994" i="1"/>
  <c r="CU994" i="1" s="1"/>
  <c r="T994" i="1" s="1"/>
  <c r="AH994" i="1"/>
  <c r="AI994" i="1"/>
  <c r="AJ994" i="1"/>
  <c r="CQ994" i="1"/>
  <c r="CR994" i="1"/>
  <c r="CV994" i="1"/>
  <c r="U994" i="1" s="1"/>
  <c r="CW994" i="1"/>
  <c r="V994" i="1" s="1"/>
  <c r="CX994" i="1"/>
  <c r="GL994" i="1"/>
  <c r="GO994" i="1"/>
  <c r="GP994" i="1"/>
  <c r="GV994" i="1"/>
  <c r="HC994" i="1"/>
  <c r="GX994" i="1" s="1"/>
  <c r="I995" i="1"/>
  <c r="Q995" i="1" s="1"/>
  <c r="S995" i="1"/>
  <c r="AC995" i="1"/>
  <c r="AE995" i="1"/>
  <c r="AD995" i="1" s="1"/>
  <c r="AF995" i="1"/>
  <c r="AG995" i="1"/>
  <c r="CU995" i="1" s="1"/>
  <c r="AH995" i="1"/>
  <c r="CV995" i="1" s="1"/>
  <c r="U995" i="1" s="1"/>
  <c r="AI995" i="1"/>
  <c r="CW995" i="1" s="1"/>
  <c r="AJ995" i="1"/>
  <c r="CR995" i="1"/>
  <c r="CS995" i="1"/>
  <c r="CT995" i="1"/>
  <c r="CX995" i="1"/>
  <c r="GL995" i="1"/>
  <c r="GO995" i="1"/>
  <c r="GP995" i="1"/>
  <c r="GV995" i="1"/>
  <c r="HC995" i="1" s="1"/>
  <c r="AC996" i="1"/>
  <c r="AE996" i="1"/>
  <c r="AF996" i="1"/>
  <c r="AG996" i="1"/>
  <c r="AH996" i="1"/>
  <c r="AI996" i="1"/>
  <c r="CW996" i="1" s="1"/>
  <c r="AJ996" i="1"/>
  <c r="CX996" i="1" s="1"/>
  <c r="CT996" i="1"/>
  <c r="CU996" i="1"/>
  <c r="CV996" i="1"/>
  <c r="GL996" i="1"/>
  <c r="GO996" i="1"/>
  <c r="GP996" i="1"/>
  <c r="GV996" i="1"/>
  <c r="HC996" i="1"/>
  <c r="B998" i="1"/>
  <c r="B916" i="1" s="1"/>
  <c r="C998" i="1"/>
  <c r="C916" i="1" s="1"/>
  <c r="D998" i="1"/>
  <c r="D916" i="1" s="1"/>
  <c r="F998" i="1"/>
  <c r="F916" i="1" s="1"/>
  <c r="G998" i="1"/>
  <c r="G916" i="1" s="1"/>
  <c r="AO998" i="1"/>
  <c r="AO916" i="1" s="1"/>
  <c r="AP998" i="1"/>
  <c r="AP916" i="1" s="1"/>
  <c r="BB998" i="1"/>
  <c r="BB916" i="1" s="1"/>
  <c r="BC998" i="1"/>
  <c r="BC916" i="1" s="1"/>
  <c r="BX998" i="1"/>
  <c r="BX916" i="1" s="1"/>
  <c r="BY998" i="1"/>
  <c r="BY916" i="1" s="1"/>
  <c r="CK998" i="1"/>
  <c r="CK916" i="1" s="1"/>
  <c r="CL998" i="1"/>
  <c r="CL916" i="1" s="1"/>
  <c r="CM998" i="1"/>
  <c r="EG998" i="1"/>
  <c r="EG916" i="1" s="1"/>
  <c r="EH998" i="1"/>
  <c r="ET998" i="1"/>
  <c r="ET916" i="1" s="1"/>
  <c r="EU998" i="1"/>
  <c r="EU916" i="1" s="1"/>
  <c r="FP998" i="1"/>
  <c r="FP916" i="1" s="1"/>
  <c r="FQ998" i="1"/>
  <c r="FQ916" i="1" s="1"/>
  <c r="FR998" i="1"/>
  <c r="FR916" i="1" s="1"/>
  <c r="GC998" i="1"/>
  <c r="GC916" i="1" s="1"/>
  <c r="GD998" i="1"/>
  <c r="GD916" i="1" s="1"/>
  <c r="GE998" i="1"/>
  <c r="F1002" i="1"/>
  <c r="P1002" i="1"/>
  <c r="F1007" i="1"/>
  <c r="F1011" i="1"/>
  <c r="P1011" i="1"/>
  <c r="F1014" i="1"/>
  <c r="P1014" i="1"/>
  <c r="D1028" i="1"/>
  <c r="E1030" i="1"/>
  <c r="Z1030" i="1"/>
  <c r="AA1030" i="1"/>
  <c r="AM1030" i="1"/>
  <c r="AN1030" i="1"/>
  <c r="BE1030" i="1"/>
  <c r="BF1030" i="1"/>
  <c r="BG1030" i="1"/>
  <c r="BH1030" i="1"/>
  <c r="BI1030" i="1"/>
  <c r="BJ1030" i="1"/>
  <c r="BK1030" i="1"/>
  <c r="BL1030" i="1"/>
  <c r="BM1030" i="1"/>
  <c r="BN1030" i="1"/>
  <c r="BO1030" i="1"/>
  <c r="BP1030" i="1"/>
  <c r="BQ1030" i="1"/>
  <c r="BR1030" i="1"/>
  <c r="BS1030" i="1"/>
  <c r="BT1030" i="1"/>
  <c r="BU1030" i="1"/>
  <c r="BV1030" i="1"/>
  <c r="BW1030" i="1"/>
  <c r="CN1030" i="1"/>
  <c r="CO1030" i="1"/>
  <c r="CP1030" i="1"/>
  <c r="CQ1030" i="1"/>
  <c r="CR1030" i="1"/>
  <c r="CS1030" i="1"/>
  <c r="CT1030" i="1"/>
  <c r="CU1030" i="1"/>
  <c r="CV1030" i="1"/>
  <c r="CW1030" i="1"/>
  <c r="CX1030" i="1"/>
  <c r="CY1030" i="1"/>
  <c r="CZ1030" i="1"/>
  <c r="DA1030" i="1"/>
  <c r="DB1030" i="1"/>
  <c r="DC1030" i="1"/>
  <c r="DD1030" i="1"/>
  <c r="DE1030" i="1"/>
  <c r="DF1030" i="1"/>
  <c r="DR1030" i="1"/>
  <c r="DS1030" i="1"/>
  <c r="EE1030" i="1"/>
  <c r="EF1030" i="1"/>
  <c r="EW1030" i="1"/>
  <c r="EX1030" i="1"/>
  <c r="EY1030" i="1"/>
  <c r="EZ1030" i="1"/>
  <c r="FA1030" i="1"/>
  <c r="FB1030" i="1"/>
  <c r="FC1030" i="1"/>
  <c r="FD1030" i="1"/>
  <c r="FE1030" i="1"/>
  <c r="FF1030" i="1"/>
  <c r="FG1030" i="1"/>
  <c r="FH1030" i="1"/>
  <c r="FI1030" i="1"/>
  <c r="FJ1030" i="1"/>
  <c r="FK1030" i="1"/>
  <c r="FL1030" i="1"/>
  <c r="FM1030" i="1"/>
  <c r="FN1030" i="1"/>
  <c r="FO1030" i="1"/>
  <c r="GF1030" i="1"/>
  <c r="GG1030" i="1"/>
  <c r="GH1030" i="1"/>
  <c r="GI1030" i="1"/>
  <c r="GJ1030" i="1"/>
  <c r="GK1030" i="1"/>
  <c r="GL1030" i="1"/>
  <c r="GM1030" i="1"/>
  <c r="GN1030" i="1"/>
  <c r="GO1030" i="1"/>
  <c r="GP1030" i="1"/>
  <c r="GQ1030" i="1"/>
  <c r="GR1030" i="1"/>
  <c r="GS1030" i="1"/>
  <c r="GT1030" i="1"/>
  <c r="GU1030" i="1"/>
  <c r="GV1030" i="1"/>
  <c r="GW1030" i="1"/>
  <c r="GX1030" i="1"/>
  <c r="C1033" i="1"/>
  <c r="D1033" i="1"/>
  <c r="P1033" i="1"/>
  <c r="T1033" i="1"/>
  <c r="V1033" i="1"/>
  <c r="AC1033" i="1"/>
  <c r="AE1033" i="1"/>
  <c r="CR1033" i="1" s="1"/>
  <c r="AF1033" i="1"/>
  <c r="AG1033" i="1"/>
  <c r="AH1033" i="1"/>
  <c r="AI1033" i="1"/>
  <c r="AJ1033" i="1"/>
  <c r="CX1033" i="1" s="1"/>
  <c r="W1033" i="1" s="1"/>
  <c r="CQ1033" i="1"/>
  <c r="CS1033" i="1"/>
  <c r="CU1033" i="1"/>
  <c r="CV1033" i="1"/>
  <c r="U1033" i="1" s="1"/>
  <c r="CW1033" i="1"/>
  <c r="GL1033" i="1"/>
  <c r="GO1033" i="1"/>
  <c r="GP1033" i="1"/>
  <c r="GV1033" i="1"/>
  <c r="HC1033" i="1"/>
  <c r="GX1033" i="1" s="1"/>
  <c r="C1034" i="1"/>
  <c r="D1034" i="1"/>
  <c r="S1034" i="1"/>
  <c r="AC1034" i="1"/>
  <c r="AE1034" i="1"/>
  <c r="Q1034" i="1" s="1"/>
  <c r="AF1034" i="1"/>
  <c r="AG1034" i="1"/>
  <c r="CU1034" i="1" s="1"/>
  <c r="T1034" i="1" s="1"/>
  <c r="AH1034" i="1"/>
  <c r="AI1034" i="1"/>
  <c r="CW1034" i="1" s="1"/>
  <c r="V1034" i="1" s="1"/>
  <c r="AJ1034" i="1"/>
  <c r="CT1034" i="1"/>
  <c r="CV1034" i="1"/>
  <c r="U1034" i="1" s="1"/>
  <c r="CX1034" i="1"/>
  <c r="W1034" i="1" s="1"/>
  <c r="GL1034" i="1"/>
  <c r="GO1034" i="1"/>
  <c r="GP1034" i="1"/>
  <c r="GV1034" i="1"/>
  <c r="HC1034" i="1"/>
  <c r="GX1034" i="1" s="1"/>
  <c r="I1035" i="1"/>
  <c r="Q1035" i="1" s="1"/>
  <c r="S1035" i="1"/>
  <c r="AC1035" i="1"/>
  <c r="AE1035" i="1"/>
  <c r="AF1035" i="1"/>
  <c r="AG1035" i="1"/>
  <c r="CU1035" i="1" s="1"/>
  <c r="T1035" i="1" s="1"/>
  <c r="AH1035" i="1"/>
  <c r="CV1035" i="1" s="1"/>
  <c r="U1035" i="1" s="1"/>
  <c r="AI1035" i="1"/>
  <c r="CW1035" i="1" s="1"/>
  <c r="AJ1035" i="1"/>
  <c r="CR1035" i="1"/>
  <c r="CS1035" i="1"/>
  <c r="CT1035" i="1"/>
  <c r="CX1035" i="1"/>
  <c r="W1035" i="1" s="1"/>
  <c r="GL1035" i="1"/>
  <c r="GO1035" i="1"/>
  <c r="GP1035" i="1"/>
  <c r="GV1035" i="1"/>
  <c r="HC1035" i="1"/>
  <c r="I1036" i="1"/>
  <c r="Q1036" i="1"/>
  <c r="S1036" i="1"/>
  <c r="W1036" i="1"/>
  <c r="AC1036" i="1"/>
  <c r="P1036" i="1" s="1"/>
  <c r="CP1036" i="1" s="1"/>
  <c r="O1036" i="1" s="1"/>
  <c r="AE1036" i="1"/>
  <c r="AF1036" i="1"/>
  <c r="AG1036" i="1"/>
  <c r="CU1036" i="1" s="1"/>
  <c r="T1036" i="1" s="1"/>
  <c r="AH1036" i="1"/>
  <c r="AI1036" i="1"/>
  <c r="CW1036" i="1" s="1"/>
  <c r="V1036" i="1" s="1"/>
  <c r="AJ1036" i="1"/>
  <c r="CR1036" i="1"/>
  <c r="CT1036" i="1"/>
  <c r="CV1036" i="1"/>
  <c r="U1036" i="1" s="1"/>
  <c r="CX1036" i="1"/>
  <c r="GL1036" i="1"/>
  <c r="GO1036" i="1"/>
  <c r="GP1036" i="1"/>
  <c r="GV1036" i="1"/>
  <c r="HC1036" i="1"/>
  <c r="GX1036" i="1" s="1"/>
  <c r="C1037" i="1"/>
  <c r="D1037" i="1"/>
  <c r="I1037" i="1"/>
  <c r="Q1037" i="1" s="1"/>
  <c r="K1037" i="1"/>
  <c r="R1037" i="1"/>
  <c r="CZ1037" i="1" s="1"/>
  <c r="Y1037" i="1" s="1"/>
  <c r="U1037" i="1"/>
  <c r="AC1037" i="1"/>
  <c r="P1037" i="1" s="1"/>
  <c r="CP1037" i="1" s="1"/>
  <c r="O1037" i="1" s="1"/>
  <c r="GM1037" i="1" s="1"/>
  <c r="GN1037" i="1" s="1"/>
  <c r="AD1037" i="1"/>
  <c r="AE1037" i="1"/>
  <c r="AF1037" i="1"/>
  <c r="S1037" i="1" s="1"/>
  <c r="AG1037" i="1"/>
  <c r="AH1037" i="1"/>
  <c r="CV1037" i="1" s="1"/>
  <c r="AI1037" i="1"/>
  <c r="CW1037" i="1" s="1"/>
  <c r="V1037" i="1" s="1"/>
  <c r="AJ1037" i="1"/>
  <c r="CX1037" i="1" s="1"/>
  <c r="W1037" i="1" s="1"/>
  <c r="CQ1037" i="1"/>
  <c r="CR1037" i="1"/>
  <c r="CS1037" i="1"/>
  <c r="CT1037" i="1"/>
  <c r="CU1037" i="1"/>
  <c r="T1037" i="1" s="1"/>
  <c r="CY1037" i="1"/>
  <c r="X1037" i="1" s="1"/>
  <c r="GL1037" i="1"/>
  <c r="GO1037" i="1"/>
  <c r="GP1037" i="1"/>
  <c r="GV1037" i="1"/>
  <c r="HC1037" i="1" s="1"/>
  <c r="GX1037" i="1" s="1"/>
  <c r="C1038" i="1"/>
  <c r="D1038" i="1"/>
  <c r="I1038" i="1"/>
  <c r="K1038" i="1"/>
  <c r="AC1038" i="1"/>
  <c r="AE1038" i="1"/>
  <c r="AF1038" i="1"/>
  <c r="AG1038" i="1"/>
  <c r="CU1038" i="1" s="1"/>
  <c r="AH1038" i="1"/>
  <c r="CV1038" i="1" s="1"/>
  <c r="U1038" i="1" s="1"/>
  <c r="AI1038" i="1"/>
  <c r="CW1038" i="1" s="1"/>
  <c r="AJ1038" i="1"/>
  <c r="CR1038" i="1"/>
  <c r="CT1038" i="1"/>
  <c r="CX1038" i="1"/>
  <c r="W1038" i="1" s="1"/>
  <c r="GL1038" i="1"/>
  <c r="GO1038" i="1"/>
  <c r="GP1038" i="1"/>
  <c r="GV1038" i="1"/>
  <c r="HC1038" i="1"/>
  <c r="GX1038" i="1" s="1"/>
  <c r="I1039" i="1"/>
  <c r="S1039" i="1"/>
  <c r="U1039" i="1"/>
  <c r="AC1039" i="1"/>
  <c r="P1039" i="1" s="1"/>
  <c r="AE1039" i="1"/>
  <c r="Q1039" i="1" s="1"/>
  <c r="AF1039" i="1"/>
  <c r="AG1039" i="1"/>
  <c r="CU1039" i="1" s="1"/>
  <c r="T1039" i="1" s="1"/>
  <c r="AH1039" i="1"/>
  <c r="AI1039" i="1"/>
  <c r="CW1039" i="1" s="1"/>
  <c r="V1039" i="1" s="1"/>
  <c r="AJ1039" i="1"/>
  <c r="CX1039" i="1" s="1"/>
  <c r="W1039" i="1" s="1"/>
  <c r="CT1039" i="1"/>
  <c r="CV1039" i="1"/>
  <c r="GL1039" i="1"/>
  <c r="GO1039" i="1"/>
  <c r="GP1039" i="1"/>
  <c r="GV1039" i="1"/>
  <c r="HC1039" i="1" s="1"/>
  <c r="GX1039" i="1" s="1"/>
  <c r="AC1040" i="1"/>
  <c r="AE1040" i="1"/>
  <c r="AF1040" i="1"/>
  <c r="AG1040" i="1"/>
  <c r="CU1040" i="1" s="1"/>
  <c r="AH1040" i="1"/>
  <c r="AI1040" i="1"/>
  <c r="AJ1040" i="1"/>
  <c r="CQ1040" i="1"/>
  <c r="CT1040" i="1"/>
  <c r="CV1040" i="1"/>
  <c r="CW1040" i="1"/>
  <c r="CX1040" i="1"/>
  <c r="GL1040" i="1"/>
  <c r="GO1040" i="1"/>
  <c r="GP1040" i="1"/>
  <c r="GV1040" i="1"/>
  <c r="HC1040" i="1" s="1"/>
  <c r="C1041" i="1"/>
  <c r="D1041" i="1"/>
  <c r="I1041" i="1"/>
  <c r="K1041" i="1"/>
  <c r="P1041" i="1"/>
  <c r="R1041" i="1"/>
  <c r="V1041" i="1"/>
  <c r="W1041" i="1"/>
  <c r="AC1041" i="1"/>
  <c r="AE1041" i="1"/>
  <c r="CR1041" i="1" s="1"/>
  <c r="AF1041" i="1"/>
  <c r="AG1041" i="1"/>
  <c r="AH1041" i="1"/>
  <c r="AI1041" i="1"/>
  <c r="AJ1041" i="1"/>
  <c r="CX1041" i="1" s="1"/>
  <c r="CQ1041" i="1"/>
  <c r="CS1041" i="1"/>
  <c r="CU1041" i="1"/>
  <c r="T1041" i="1" s="1"/>
  <c r="CV1041" i="1"/>
  <c r="U1041" i="1" s="1"/>
  <c r="CW1041" i="1"/>
  <c r="GL1041" i="1"/>
  <c r="GO1041" i="1"/>
  <c r="GP1041" i="1"/>
  <c r="GV1041" i="1"/>
  <c r="HC1041" i="1"/>
  <c r="GX1041" i="1" s="1"/>
  <c r="C1042" i="1"/>
  <c r="D1042" i="1"/>
  <c r="I1042" i="1"/>
  <c r="K1042" i="1"/>
  <c r="S1042" i="1"/>
  <c r="AC1042" i="1"/>
  <c r="AE1042" i="1"/>
  <c r="Q1042" i="1" s="1"/>
  <c r="AF1042" i="1"/>
  <c r="AG1042" i="1"/>
  <c r="CU1042" i="1" s="1"/>
  <c r="T1042" i="1" s="1"/>
  <c r="AH1042" i="1"/>
  <c r="AI1042" i="1"/>
  <c r="CW1042" i="1" s="1"/>
  <c r="V1042" i="1" s="1"/>
  <c r="AJ1042" i="1"/>
  <c r="CX1042" i="1" s="1"/>
  <c r="W1042" i="1" s="1"/>
  <c r="CR1042" i="1"/>
  <c r="CT1042" i="1"/>
  <c r="CV1042" i="1"/>
  <c r="U1042" i="1" s="1"/>
  <c r="GL1042" i="1"/>
  <c r="GO1042" i="1"/>
  <c r="GP1042" i="1"/>
  <c r="GV1042" i="1"/>
  <c r="HC1042" i="1"/>
  <c r="GX1042" i="1" s="1"/>
  <c r="I1043" i="1"/>
  <c r="Q1043" i="1"/>
  <c r="R1043" i="1"/>
  <c r="AC1043" i="1"/>
  <c r="P1043" i="1" s="1"/>
  <c r="AD1043" i="1"/>
  <c r="AE1043" i="1"/>
  <c r="CS1043" i="1" s="1"/>
  <c r="AF1043" i="1"/>
  <c r="AG1043" i="1"/>
  <c r="AH1043" i="1"/>
  <c r="AI1043" i="1"/>
  <c r="CW1043" i="1" s="1"/>
  <c r="V1043" i="1" s="1"/>
  <c r="AJ1043" i="1"/>
  <c r="CQ1043" i="1"/>
  <c r="CU1043" i="1"/>
  <c r="T1043" i="1" s="1"/>
  <c r="CV1043" i="1"/>
  <c r="U1043" i="1" s="1"/>
  <c r="CX1043" i="1"/>
  <c r="W1043" i="1" s="1"/>
  <c r="GL1043" i="1"/>
  <c r="GO1043" i="1"/>
  <c r="GP1043" i="1"/>
  <c r="GV1043" i="1"/>
  <c r="HC1043" i="1"/>
  <c r="GX1043" i="1" s="1"/>
  <c r="I1044" i="1"/>
  <c r="S1044" i="1" s="1"/>
  <c r="Q1044" i="1"/>
  <c r="AC1044" i="1"/>
  <c r="CQ1044" i="1" s="1"/>
  <c r="AE1044" i="1"/>
  <c r="AD1044" i="1" s="1"/>
  <c r="AF1044" i="1"/>
  <c r="AG1044" i="1"/>
  <c r="CU1044" i="1" s="1"/>
  <c r="T1044" i="1" s="1"/>
  <c r="AH1044" i="1"/>
  <c r="AI1044" i="1"/>
  <c r="AJ1044" i="1"/>
  <c r="CR1044" i="1"/>
  <c r="CT1044" i="1"/>
  <c r="CV1044" i="1"/>
  <c r="U1044" i="1" s="1"/>
  <c r="CW1044" i="1"/>
  <c r="V1044" i="1" s="1"/>
  <c r="CX1044" i="1"/>
  <c r="W1044" i="1" s="1"/>
  <c r="GL1044" i="1"/>
  <c r="GO1044" i="1"/>
  <c r="GP1044" i="1"/>
  <c r="GV1044" i="1"/>
  <c r="HC1044" i="1"/>
  <c r="I1045" i="1"/>
  <c r="S1045" i="1" s="1"/>
  <c r="CY1045" i="1" s="1"/>
  <c r="X1045" i="1" s="1"/>
  <c r="Q1045" i="1"/>
  <c r="V1045" i="1"/>
  <c r="AC1045" i="1"/>
  <c r="CQ1045" i="1" s="1"/>
  <c r="AE1045" i="1"/>
  <c r="R1045" i="1" s="1"/>
  <c r="AF1045" i="1"/>
  <c r="AG1045" i="1"/>
  <c r="CU1045" i="1" s="1"/>
  <c r="T1045" i="1" s="1"/>
  <c r="AH1045" i="1"/>
  <c r="AI1045" i="1"/>
  <c r="CW1045" i="1" s="1"/>
  <c r="AJ1045" i="1"/>
  <c r="CS1045" i="1"/>
  <c r="CT1045" i="1"/>
  <c r="CV1045" i="1"/>
  <c r="U1045" i="1" s="1"/>
  <c r="CX1045" i="1"/>
  <c r="W1045" i="1" s="1"/>
  <c r="GL1045" i="1"/>
  <c r="GO1045" i="1"/>
  <c r="GP1045" i="1"/>
  <c r="GV1045" i="1"/>
  <c r="HC1045" i="1" s="1"/>
  <c r="GX1045" i="1" s="1"/>
  <c r="AC1046" i="1"/>
  <c r="AE1046" i="1"/>
  <c r="CS1046" i="1" s="1"/>
  <c r="AF1046" i="1"/>
  <c r="CT1046" i="1" s="1"/>
  <c r="AG1046" i="1"/>
  <c r="AH1046" i="1"/>
  <c r="AI1046" i="1"/>
  <c r="CW1046" i="1" s="1"/>
  <c r="AJ1046" i="1"/>
  <c r="CR1046" i="1"/>
  <c r="CU1046" i="1"/>
  <c r="CV1046" i="1"/>
  <c r="CX1046" i="1"/>
  <c r="GL1046" i="1"/>
  <c r="GO1046" i="1"/>
  <c r="GP1046" i="1"/>
  <c r="GV1046" i="1"/>
  <c r="HC1046" i="1"/>
  <c r="I1047" i="1"/>
  <c r="Q1047" i="1"/>
  <c r="R1047" i="1"/>
  <c r="T1047" i="1"/>
  <c r="W1047" i="1"/>
  <c r="AC1047" i="1"/>
  <c r="P1047" i="1" s="1"/>
  <c r="CP1047" i="1" s="1"/>
  <c r="O1047" i="1" s="1"/>
  <c r="AE1047" i="1"/>
  <c r="AD1047" i="1" s="1"/>
  <c r="AF1047" i="1"/>
  <c r="S1047" i="1" s="1"/>
  <c r="AG1047" i="1"/>
  <c r="CU1047" i="1" s="1"/>
  <c r="AH1047" i="1"/>
  <c r="AI1047" i="1"/>
  <c r="CW1047" i="1" s="1"/>
  <c r="V1047" i="1" s="1"/>
  <c r="AJ1047" i="1"/>
  <c r="CR1047" i="1"/>
  <c r="CS1047" i="1"/>
  <c r="CV1047" i="1"/>
  <c r="U1047" i="1" s="1"/>
  <c r="CX1047" i="1"/>
  <c r="GL1047" i="1"/>
  <c r="GO1047" i="1"/>
  <c r="GP1047" i="1"/>
  <c r="GV1047" i="1"/>
  <c r="HC1047" i="1" s="1"/>
  <c r="GX1047" i="1" s="1"/>
  <c r="I1048" i="1"/>
  <c r="P1048" i="1" s="1"/>
  <c r="T1048" i="1"/>
  <c r="AC1048" i="1"/>
  <c r="AE1048" i="1"/>
  <c r="AD1048" i="1" s="1"/>
  <c r="AB1048" i="1" s="1"/>
  <c r="AF1048" i="1"/>
  <c r="CT1048" i="1" s="1"/>
  <c r="AG1048" i="1"/>
  <c r="AH1048" i="1"/>
  <c r="CV1048" i="1" s="1"/>
  <c r="U1048" i="1" s="1"/>
  <c r="AI1048" i="1"/>
  <c r="AJ1048" i="1"/>
  <c r="CX1048" i="1" s="1"/>
  <c r="W1048" i="1" s="1"/>
  <c r="CQ1048" i="1"/>
  <c r="CS1048" i="1"/>
  <c r="CU1048" i="1"/>
  <c r="CW1048" i="1"/>
  <c r="V1048" i="1" s="1"/>
  <c r="GL1048" i="1"/>
  <c r="GO1048" i="1"/>
  <c r="GP1048" i="1"/>
  <c r="GV1048" i="1"/>
  <c r="HC1048" i="1"/>
  <c r="GX1048" i="1" s="1"/>
  <c r="I1049" i="1"/>
  <c r="Q1049" i="1" s="1"/>
  <c r="P1049" i="1"/>
  <c r="V1049" i="1"/>
  <c r="AC1049" i="1"/>
  <c r="AD1049" i="1"/>
  <c r="AB1049" i="1" s="1"/>
  <c r="AE1049" i="1"/>
  <c r="AF1049" i="1"/>
  <c r="CT1049" i="1" s="1"/>
  <c r="AG1049" i="1"/>
  <c r="AH1049" i="1"/>
  <c r="CV1049" i="1" s="1"/>
  <c r="U1049" i="1" s="1"/>
  <c r="AI1049" i="1"/>
  <c r="AJ1049" i="1"/>
  <c r="CX1049" i="1" s="1"/>
  <c r="W1049" i="1" s="1"/>
  <c r="CQ1049" i="1"/>
  <c r="CR1049" i="1"/>
  <c r="CS1049" i="1"/>
  <c r="CU1049" i="1"/>
  <c r="T1049" i="1" s="1"/>
  <c r="CW1049" i="1"/>
  <c r="GL1049" i="1"/>
  <c r="GO1049" i="1"/>
  <c r="GP1049" i="1"/>
  <c r="GV1049" i="1"/>
  <c r="HC1049" i="1" s="1"/>
  <c r="GX1049" i="1"/>
  <c r="I1050" i="1"/>
  <c r="Q1050" i="1" s="1"/>
  <c r="P1050" i="1"/>
  <c r="CP1050" i="1" s="1"/>
  <c r="O1050" i="1" s="1"/>
  <c r="R1050" i="1"/>
  <c r="AC1050" i="1"/>
  <c r="AB1050" i="1" s="1"/>
  <c r="AD1050" i="1"/>
  <c r="AE1050" i="1"/>
  <c r="CR1050" i="1" s="1"/>
  <c r="AF1050" i="1"/>
  <c r="S1050" i="1" s="1"/>
  <c r="AG1050" i="1"/>
  <c r="AH1050" i="1"/>
  <c r="CV1050" i="1" s="1"/>
  <c r="U1050" i="1" s="1"/>
  <c r="AI1050" i="1"/>
  <c r="AJ1050" i="1"/>
  <c r="CX1050" i="1" s="1"/>
  <c r="W1050" i="1" s="1"/>
  <c r="CQ1050" i="1"/>
  <c r="CS1050" i="1"/>
  <c r="CU1050" i="1"/>
  <c r="T1050" i="1" s="1"/>
  <c r="CW1050" i="1"/>
  <c r="V1050" i="1" s="1"/>
  <c r="GL1050" i="1"/>
  <c r="GO1050" i="1"/>
  <c r="GP1050" i="1"/>
  <c r="GV1050" i="1"/>
  <c r="HC1050" i="1" s="1"/>
  <c r="GX1050" i="1" s="1"/>
  <c r="C1051" i="1"/>
  <c r="D1051" i="1"/>
  <c r="P1051" i="1"/>
  <c r="S1051" i="1"/>
  <c r="AC1051" i="1"/>
  <c r="AE1051" i="1"/>
  <c r="CS1051" i="1" s="1"/>
  <c r="AF1051" i="1"/>
  <c r="AG1051" i="1"/>
  <c r="CU1051" i="1" s="1"/>
  <c r="T1051" i="1" s="1"/>
  <c r="AH1051" i="1"/>
  <c r="AI1051" i="1"/>
  <c r="CW1051" i="1" s="1"/>
  <c r="V1051" i="1" s="1"/>
  <c r="AJ1051" i="1"/>
  <c r="CR1051" i="1"/>
  <c r="CT1051" i="1"/>
  <c r="CV1051" i="1"/>
  <c r="U1051" i="1" s="1"/>
  <c r="CX1051" i="1"/>
  <c r="W1051" i="1" s="1"/>
  <c r="GL1051" i="1"/>
  <c r="GO1051" i="1"/>
  <c r="GP1051" i="1"/>
  <c r="GV1051" i="1"/>
  <c r="HC1051" i="1"/>
  <c r="GX1051" i="1" s="1"/>
  <c r="C1052" i="1"/>
  <c r="D1052" i="1"/>
  <c r="P1052" i="1"/>
  <c r="R1052" i="1"/>
  <c r="T1052" i="1"/>
  <c r="AC1052" i="1"/>
  <c r="AE1052" i="1"/>
  <c r="CR1052" i="1" s="1"/>
  <c r="AF1052" i="1"/>
  <c r="CT1052" i="1" s="1"/>
  <c r="AG1052" i="1"/>
  <c r="AH1052" i="1"/>
  <c r="CV1052" i="1" s="1"/>
  <c r="U1052" i="1" s="1"/>
  <c r="AI1052" i="1"/>
  <c r="AJ1052" i="1"/>
  <c r="CX1052" i="1" s="1"/>
  <c r="W1052" i="1" s="1"/>
  <c r="CQ1052" i="1"/>
  <c r="CS1052" i="1"/>
  <c r="CU1052" i="1"/>
  <c r="CW1052" i="1"/>
  <c r="V1052" i="1" s="1"/>
  <c r="GL1052" i="1"/>
  <c r="GO1052" i="1"/>
  <c r="GP1052" i="1"/>
  <c r="GV1052" i="1"/>
  <c r="HC1052" i="1"/>
  <c r="GX1052" i="1" s="1"/>
  <c r="I1053" i="1"/>
  <c r="Q1053" i="1" s="1"/>
  <c r="P1053" i="1"/>
  <c r="V1053" i="1"/>
  <c r="AC1053" i="1"/>
  <c r="AD1053" i="1"/>
  <c r="AB1053" i="1" s="1"/>
  <c r="AE1053" i="1"/>
  <c r="AF1053" i="1"/>
  <c r="CT1053" i="1" s="1"/>
  <c r="AG1053" i="1"/>
  <c r="AH1053" i="1"/>
  <c r="CV1053" i="1" s="1"/>
  <c r="U1053" i="1" s="1"/>
  <c r="AI1053" i="1"/>
  <c r="AJ1053" i="1"/>
  <c r="CX1053" i="1" s="1"/>
  <c r="W1053" i="1" s="1"/>
  <c r="CQ1053" i="1"/>
  <c r="CR1053" i="1"/>
  <c r="CS1053" i="1"/>
  <c r="CU1053" i="1"/>
  <c r="T1053" i="1" s="1"/>
  <c r="CW1053" i="1"/>
  <c r="GL1053" i="1"/>
  <c r="GO1053" i="1"/>
  <c r="GP1053" i="1"/>
  <c r="GV1053" i="1"/>
  <c r="HC1053" i="1" s="1"/>
  <c r="GX1053" i="1" s="1"/>
  <c r="I1054" i="1"/>
  <c r="Q1054" i="1" s="1"/>
  <c r="P1054" i="1"/>
  <c r="R1054" i="1"/>
  <c r="AC1054" i="1"/>
  <c r="AB1054" i="1" s="1"/>
  <c r="AD1054" i="1"/>
  <c r="AE1054" i="1"/>
  <c r="CR1054" i="1" s="1"/>
  <c r="AF1054" i="1"/>
  <c r="AG1054" i="1"/>
  <c r="AH1054" i="1"/>
  <c r="CV1054" i="1" s="1"/>
  <c r="U1054" i="1" s="1"/>
  <c r="AI1054" i="1"/>
  <c r="AJ1054" i="1"/>
  <c r="CX1054" i="1" s="1"/>
  <c r="W1054" i="1" s="1"/>
  <c r="CQ1054" i="1"/>
  <c r="CS1054" i="1"/>
  <c r="CU1054" i="1"/>
  <c r="T1054" i="1" s="1"/>
  <c r="CW1054" i="1"/>
  <c r="V1054" i="1" s="1"/>
  <c r="GL1054" i="1"/>
  <c r="GO1054" i="1"/>
  <c r="GP1054" i="1"/>
  <c r="GV1054" i="1"/>
  <c r="HC1054" i="1" s="1"/>
  <c r="GX1054" i="1" s="1"/>
  <c r="C1055" i="1"/>
  <c r="D1055" i="1"/>
  <c r="I1055" i="1"/>
  <c r="K1055" i="1"/>
  <c r="W1055" i="1"/>
  <c r="AC1055" i="1"/>
  <c r="CQ1055" i="1" s="1"/>
  <c r="AE1055" i="1"/>
  <c r="Q1055" i="1" s="1"/>
  <c r="AF1055" i="1"/>
  <c r="AG1055" i="1"/>
  <c r="CU1055" i="1" s="1"/>
  <c r="T1055" i="1" s="1"/>
  <c r="AH1055" i="1"/>
  <c r="AI1055" i="1"/>
  <c r="CW1055" i="1" s="1"/>
  <c r="V1055" i="1" s="1"/>
  <c r="AJ1055" i="1"/>
  <c r="CT1055" i="1"/>
  <c r="CV1055" i="1"/>
  <c r="U1055" i="1" s="1"/>
  <c r="CX1055" i="1"/>
  <c r="GL1055" i="1"/>
  <c r="GO1055" i="1"/>
  <c r="GP1055" i="1"/>
  <c r="GV1055" i="1"/>
  <c r="HC1055" i="1"/>
  <c r="GX1055" i="1" s="1"/>
  <c r="C1056" i="1"/>
  <c r="D1056" i="1"/>
  <c r="I1056" i="1"/>
  <c r="Q1056" i="1" s="1"/>
  <c r="K1056" i="1"/>
  <c r="P1056" i="1"/>
  <c r="CP1056" i="1" s="1"/>
  <c r="O1056" i="1" s="1"/>
  <c r="S1056" i="1"/>
  <c r="V1056" i="1"/>
  <c r="AC1056" i="1"/>
  <c r="AD1056" i="1"/>
  <c r="AB1056" i="1" s="1"/>
  <c r="AE1056" i="1"/>
  <c r="AF1056" i="1"/>
  <c r="CT1056" i="1" s="1"/>
  <c r="AG1056" i="1"/>
  <c r="AH1056" i="1"/>
  <c r="CV1056" i="1" s="1"/>
  <c r="U1056" i="1" s="1"/>
  <c r="AI1056" i="1"/>
  <c r="AJ1056" i="1"/>
  <c r="CX1056" i="1" s="1"/>
  <c r="W1056" i="1" s="1"/>
  <c r="CQ1056" i="1"/>
  <c r="CR1056" i="1"/>
  <c r="CS1056" i="1"/>
  <c r="CU1056" i="1"/>
  <c r="T1056" i="1" s="1"/>
  <c r="CW1056" i="1"/>
  <c r="GL1056" i="1"/>
  <c r="GO1056" i="1"/>
  <c r="GP1056" i="1"/>
  <c r="GV1056" i="1"/>
  <c r="HC1056" i="1" s="1"/>
  <c r="GX1056" i="1"/>
  <c r="I1057" i="1"/>
  <c r="Q1057" i="1" s="1"/>
  <c r="P1057" i="1"/>
  <c r="R1057" i="1"/>
  <c r="AC1057" i="1"/>
  <c r="AB1057" i="1" s="1"/>
  <c r="AD1057" i="1"/>
  <c r="AE1057" i="1"/>
  <c r="CR1057" i="1" s="1"/>
  <c r="AF1057" i="1"/>
  <c r="S1057" i="1" s="1"/>
  <c r="AG1057" i="1"/>
  <c r="AH1057" i="1"/>
  <c r="CV1057" i="1" s="1"/>
  <c r="U1057" i="1" s="1"/>
  <c r="AI1057" i="1"/>
  <c r="AJ1057" i="1"/>
  <c r="CX1057" i="1" s="1"/>
  <c r="W1057" i="1" s="1"/>
  <c r="CQ1057" i="1"/>
  <c r="CS1057" i="1"/>
  <c r="CU1057" i="1"/>
  <c r="T1057" i="1" s="1"/>
  <c r="CW1057" i="1"/>
  <c r="V1057" i="1" s="1"/>
  <c r="GL1057" i="1"/>
  <c r="GO1057" i="1"/>
  <c r="GP1057" i="1"/>
  <c r="GV1057" i="1"/>
  <c r="HC1057" i="1" s="1"/>
  <c r="GX1057" i="1" s="1"/>
  <c r="I1058" i="1"/>
  <c r="P1058" i="1" s="1"/>
  <c r="T1058" i="1"/>
  <c r="AC1058" i="1"/>
  <c r="AE1058" i="1"/>
  <c r="AD1058" i="1" s="1"/>
  <c r="AB1058" i="1" s="1"/>
  <c r="AF1058" i="1"/>
  <c r="CT1058" i="1" s="1"/>
  <c r="AG1058" i="1"/>
  <c r="AH1058" i="1"/>
  <c r="CV1058" i="1" s="1"/>
  <c r="U1058" i="1" s="1"/>
  <c r="AI1058" i="1"/>
  <c r="AJ1058" i="1"/>
  <c r="CX1058" i="1" s="1"/>
  <c r="W1058" i="1" s="1"/>
  <c r="CQ1058" i="1"/>
  <c r="CS1058" i="1"/>
  <c r="CU1058" i="1"/>
  <c r="CW1058" i="1"/>
  <c r="V1058" i="1" s="1"/>
  <c r="GL1058" i="1"/>
  <c r="GO1058" i="1"/>
  <c r="GP1058" i="1"/>
  <c r="GV1058" i="1"/>
  <c r="HC1058" i="1"/>
  <c r="GX1058" i="1" s="1"/>
  <c r="I1059" i="1"/>
  <c r="Q1059" i="1" s="1"/>
  <c r="P1059" i="1"/>
  <c r="V1059" i="1"/>
  <c r="AC1059" i="1"/>
  <c r="AD1059" i="1"/>
  <c r="AB1059" i="1" s="1"/>
  <c r="AE1059" i="1"/>
  <c r="AF1059" i="1"/>
  <c r="CT1059" i="1" s="1"/>
  <c r="AG1059" i="1"/>
  <c r="AH1059" i="1"/>
  <c r="CV1059" i="1" s="1"/>
  <c r="U1059" i="1" s="1"/>
  <c r="AI1059" i="1"/>
  <c r="AJ1059" i="1"/>
  <c r="CX1059" i="1" s="1"/>
  <c r="W1059" i="1" s="1"/>
  <c r="CQ1059" i="1"/>
  <c r="CR1059" i="1"/>
  <c r="CS1059" i="1"/>
  <c r="CU1059" i="1"/>
  <c r="T1059" i="1" s="1"/>
  <c r="CW1059" i="1"/>
  <c r="GL1059" i="1"/>
  <c r="GO1059" i="1"/>
  <c r="GP1059" i="1"/>
  <c r="GV1059" i="1"/>
  <c r="HC1059" i="1" s="1"/>
  <c r="GX1059" i="1" s="1"/>
  <c r="AC1060" i="1"/>
  <c r="AB1060" i="1" s="1"/>
  <c r="AD1060" i="1"/>
  <c r="AE1060" i="1"/>
  <c r="CR1060" i="1" s="1"/>
  <c r="AF1060" i="1"/>
  <c r="AG1060" i="1"/>
  <c r="AH1060" i="1"/>
  <c r="CV1060" i="1" s="1"/>
  <c r="AI1060" i="1"/>
  <c r="AJ1060" i="1"/>
  <c r="CX1060" i="1" s="1"/>
  <c r="CQ1060" i="1"/>
  <c r="CS1060" i="1"/>
  <c r="CU1060" i="1"/>
  <c r="CW1060" i="1"/>
  <c r="GL1060" i="1"/>
  <c r="GO1060" i="1"/>
  <c r="GP1060" i="1"/>
  <c r="GV1060" i="1"/>
  <c r="HC1060" i="1" s="1"/>
  <c r="C1062" i="1"/>
  <c r="D1062" i="1"/>
  <c r="I1062" i="1"/>
  <c r="S1062" i="1" s="1"/>
  <c r="K1062" i="1"/>
  <c r="W1062" i="1"/>
  <c r="AC1062" i="1"/>
  <c r="CQ1062" i="1" s="1"/>
  <c r="AE1062" i="1"/>
  <c r="AF1062" i="1"/>
  <c r="AG1062" i="1"/>
  <c r="CU1062" i="1" s="1"/>
  <c r="T1062" i="1" s="1"/>
  <c r="AH1062" i="1"/>
  <c r="AI1062" i="1"/>
  <c r="CW1062" i="1" s="1"/>
  <c r="V1062" i="1" s="1"/>
  <c r="AJ1062" i="1"/>
  <c r="CT1062" i="1"/>
  <c r="CV1062" i="1"/>
  <c r="U1062" i="1" s="1"/>
  <c r="CX1062" i="1"/>
  <c r="GL1062" i="1"/>
  <c r="GO1062" i="1"/>
  <c r="GP1062" i="1"/>
  <c r="GV1062" i="1"/>
  <c r="HC1062" i="1"/>
  <c r="GX1062" i="1" s="1"/>
  <c r="C1063" i="1"/>
  <c r="D1063" i="1"/>
  <c r="I1063" i="1"/>
  <c r="K1063" i="1"/>
  <c r="P1063" i="1"/>
  <c r="S1063" i="1"/>
  <c r="V1063" i="1"/>
  <c r="AC1063" i="1"/>
  <c r="AD1063" i="1"/>
  <c r="AB1063" i="1" s="1"/>
  <c r="AE1063" i="1"/>
  <c r="AF1063" i="1"/>
  <c r="CT1063" i="1" s="1"/>
  <c r="AG1063" i="1"/>
  <c r="AH1063" i="1"/>
  <c r="CV1063" i="1" s="1"/>
  <c r="U1063" i="1" s="1"/>
  <c r="AI1063" i="1"/>
  <c r="AJ1063" i="1"/>
  <c r="CX1063" i="1" s="1"/>
  <c r="W1063" i="1" s="1"/>
  <c r="CQ1063" i="1"/>
  <c r="CR1063" i="1"/>
  <c r="CS1063" i="1"/>
  <c r="CU1063" i="1"/>
  <c r="T1063" i="1" s="1"/>
  <c r="CW1063" i="1"/>
  <c r="GL1063" i="1"/>
  <c r="GO1063" i="1"/>
  <c r="GP1063" i="1"/>
  <c r="GV1063" i="1"/>
  <c r="HC1063" i="1" s="1"/>
  <c r="GX1063" i="1" s="1"/>
  <c r="I1064" i="1"/>
  <c r="Q1064" i="1" s="1"/>
  <c r="P1064" i="1"/>
  <c r="R1064" i="1"/>
  <c r="AC1064" i="1"/>
  <c r="AD1064" i="1"/>
  <c r="AE1064" i="1"/>
  <c r="CR1064" i="1" s="1"/>
  <c r="AF1064" i="1"/>
  <c r="AG1064" i="1"/>
  <c r="AH1064" i="1"/>
  <c r="CV1064" i="1" s="1"/>
  <c r="U1064" i="1" s="1"/>
  <c r="AI1064" i="1"/>
  <c r="AJ1064" i="1"/>
  <c r="CX1064" i="1" s="1"/>
  <c r="W1064" i="1" s="1"/>
  <c r="CQ1064" i="1"/>
  <c r="CS1064" i="1"/>
  <c r="CU1064" i="1"/>
  <c r="T1064" i="1" s="1"/>
  <c r="CW1064" i="1"/>
  <c r="V1064" i="1" s="1"/>
  <c r="GL1064" i="1"/>
  <c r="GO1064" i="1"/>
  <c r="GP1064" i="1"/>
  <c r="GV1064" i="1"/>
  <c r="HC1064" i="1" s="1"/>
  <c r="GX1064" i="1" s="1"/>
  <c r="I1065" i="1"/>
  <c r="AC1065" i="1"/>
  <c r="AE1065" i="1"/>
  <c r="CR1065" i="1" s="1"/>
  <c r="AF1065" i="1"/>
  <c r="CT1065" i="1" s="1"/>
  <c r="AG1065" i="1"/>
  <c r="AH1065" i="1"/>
  <c r="CV1065" i="1" s="1"/>
  <c r="AI1065" i="1"/>
  <c r="AJ1065" i="1"/>
  <c r="CX1065" i="1" s="1"/>
  <c r="CQ1065" i="1"/>
  <c r="CS1065" i="1"/>
  <c r="CU1065" i="1"/>
  <c r="CW1065" i="1"/>
  <c r="V1065" i="1" s="1"/>
  <c r="GL1065" i="1"/>
  <c r="GO1065" i="1"/>
  <c r="GP1065" i="1"/>
  <c r="GV1065" i="1"/>
  <c r="HC1065" i="1"/>
  <c r="I1066" i="1"/>
  <c r="Q1066" i="1" s="1"/>
  <c r="P1066" i="1"/>
  <c r="V1066" i="1"/>
  <c r="AC1066" i="1"/>
  <c r="AD1066" i="1"/>
  <c r="AB1066" i="1" s="1"/>
  <c r="AE1066" i="1"/>
  <c r="AF1066" i="1"/>
  <c r="CT1066" i="1" s="1"/>
  <c r="AG1066" i="1"/>
  <c r="AH1066" i="1"/>
  <c r="CV1066" i="1" s="1"/>
  <c r="U1066" i="1" s="1"/>
  <c r="AI1066" i="1"/>
  <c r="AJ1066" i="1"/>
  <c r="CX1066" i="1" s="1"/>
  <c r="W1066" i="1" s="1"/>
  <c r="CQ1066" i="1"/>
  <c r="CR1066" i="1"/>
  <c r="CS1066" i="1"/>
  <c r="CU1066" i="1"/>
  <c r="T1066" i="1" s="1"/>
  <c r="CW1066" i="1"/>
  <c r="GL1066" i="1"/>
  <c r="GO1066" i="1"/>
  <c r="GP1066" i="1"/>
  <c r="GV1066" i="1"/>
  <c r="HC1066" i="1" s="1"/>
  <c r="GX1066" i="1" s="1"/>
  <c r="AC1067" i="1"/>
  <c r="AB1067" i="1" s="1"/>
  <c r="AD1067" i="1"/>
  <c r="AE1067" i="1"/>
  <c r="CR1067" i="1" s="1"/>
  <c r="AF1067" i="1"/>
  <c r="AG1067" i="1"/>
  <c r="AH1067" i="1"/>
  <c r="CV1067" i="1" s="1"/>
  <c r="AI1067" i="1"/>
  <c r="AJ1067" i="1"/>
  <c r="CX1067" i="1" s="1"/>
  <c r="CQ1067" i="1"/>
  <c r="CS1067" i="1"/>
  <c r="CU1067" i="1"/>
  <c r="CW1067" i="1"/>
  <c r="GL1067" i="1"/>
  <c r="GO1067" i="1"/>
  <c r="GP1067" i="1"/>
  <c r="GV1067" i="1"/>
  <c r="HC1067" i="1" s="1"/>
  <c r="I1068" i="1"/>
  <c r="AC1068" i="1"/>
  <c r="AE1068" i="1"/>
  <c r="CR1068" i="1" s="1"/>
  <c r="AF1068" i="1"/>
  <c r="CT1068" i="1" s="1"/>
  <c r="AG1068" i="1"/>
  <c r="AH1068" i="1"/>
  <c r="CV1068" i="1" s="1"/>
  <c r="AI1068" i="1"/>
  <c r="AJ1068" i="1"/>
  <c r="CX1068" i="1" s="1"/>
  <c r="CQ1068" i="1"/>
  <c r="CS1068" i="1"/>
  <c r="CU1068" i="1"/>
  <c r="CW1068" i="1"/>
  <c r="GL1068" i="1"/>
  <c r="GO1068" i="1"/>
  <c r="GP1068" i="1"/>
  <c r="GV1068" i="1"/>
  <c r="HC1068" i="1"/>
  <c r="I1069" i="1"/>
  <c r="Q1069" i="1" s="1"/>
  <c r="P1069" i="1"/>
  <c r="V1069" i="1"/>
  <c r="AC1069" i="1"/>
  <c r="AD1069" i="1"/>
  <c r="AB1069" i="1" s="1"/>
  <c r="AE1069" i="1"/>
  <c r="AF1069" i="1"/>
  <c r="CT1069" i="1" s="1"/>
  <c r="AG1069" i="1"/>
  <c r="AH1069" i="1"/>
  <c r="CV1069" i="1" s="1"/>
  <c r="U1069" i="1" s="1"/>
  <c r="AI1069" i="1"/>
  <c r="AJ1069" i="1"/>
  <c r="CX1069" i="1" s="1"/>
  <c r="W1069" i="1" s="1"/>
  <c r="CQ1069" i="1"/>
  <c r="CR1069" i="1"/>
  <c r="CS1069" i="1"/>
  <c r="CU1069" i="1"/>
  <c r="T1069" i="1" s="1"/>
  <c r="CW1069" i="1"/>
  <c r="GL1069" i="1"/>
  <c r="GO1069" i="1"/>
  <c r="GP1069" i="1"/>
  <c r="GV1069" i="1"/>
  <c r="HC1069" i="1" s="1"/>
  <c r="GX1069" i="1" s="1"/>
  <c r="I1070" i="1"/>
  <c r="Q1070" i="1" s="1"/>
  <c r="P1070" i="1"/>
  <c r="R1070" i="1"/>
  <c r="AC1070" i="1"/>
  <c r="AD1070" i="1"/>
  <c r="AE1070" i="1"/>
  <c r="CR1070" i="1" s="1"/>
  <c r="AF1070" i="1"/>
  <c r="AG1070" i="1"/>
  <c r="AH1070" i="1"/>
  <c r="CV1070" i="1" s="1"/>
  <c r="U1070" i="1" s="1"/>
  <c r="AI1070" i="1"/>
  <c r="AJ1070" i="1"/>
  <c r="CX1070" i="1" s="1"/>
  <c r="W1070" i="1" s="1"/>
  <c r="CQ1070" i="1"/>
  <c r="CS1070" i="1"/>
  <c r="CU1070" i="1"/>
  <c r="T1070" i="1" s="1"/>
  <c r="CW1070" i="1"/>
  <c r="V1070" i="1" s="1"/>
  <c r="GL1070" i="1"/>
  <c r="GO1070" i="1"/>
  <c r="GP1070" i="1"/>
  <c r="GV1070" i="1"/>
  <c r="HC1070" i="1" s="1"/>
  <c r="GX1070" i="1" s="1"/>
  <c r="I1071" i="1"/>
  <c r="T1071" i="1" s="1"/>
  <c r="AC1071" i="1"/>
  <c r="AE1071" i="1"/>
  <c r="CR1071" i="1" s="1"/>
  <c r="AF1071" i="1"/>
  <c r="CT1071" i="1" s="1"/>
  <c r="AG1071" i="1"/>
  <c r="AH1071" i="1"/>
  <c r="CV1071" i="1" s="1"/>
  <c r="U1071" i="1" s="1"/>
  <c r="AI1071" i="1"/>
  <c r="AJ1071" i="1"/>
  <c r="CX1071" i="1" s="1"/>
  <c r="W1071" i="1" s="1"/>
  <c r="CQ1071" i="1"/>
  <c r="CS1071" i="1"/>
  <c r="CU1071" i="1"/>
  <c r="CW1071" i="1"/>
  <c r="GL1071" i="1"/>
  <c r="GO1071" i="1"/>
  <c r="GP1071" i="1"/>
  <c r="GV1071" i="1"/>
  <c r="HC1071" i="1"/>
  <c r="GX1071" i="1" s="1"/>
  <c r="I1072" i="1"/>
  <c r="Q1072" i="1" s="1"/>
  <c r="P1072" i="1"/>
  <c r="V1072" i="1"/>
  <c r="AC1072" i="1"/>
  <c r="AD1072" i="1"/>
  <c r="AB1072" i="1" s="1"/>
  <c r="AE1072" i="1"/>
  <c r="AF1072" i="1"/>
  <c r="CT1072" i="1" s="1"/>
  <c r="AG1072" i="1"/>
  <c r="AH1072" i="1"/>
  <c r="CV1072" i="1" s="1"/>
  <c r="U1072" i="1" s="1"/>
  <c r="AI1072" i="1"/>
  <c r="AJ1072" i="1"/>
  <c r="CX1072" i="1" s="1"/>
  <c r="W1072" i="1" s="1"/>
  <c r="CQ1072" i="1"/>
  <c r="CR1072" i="1"/>
  <c r="CS1072" i="1"/>
  <c r="CU1072" i="1"/>
  <c r="T1072" i="1" s="1"/>
  <c r="CW1072" i="1"/>
  <c r="GL1072" i="1"/>
  <c r="GO1072" i="1"/>
  <c r="GP1072" i="1"/>
  <c r="GV1072" i="1"/>
  <c r="HC1072" i="1" s="1"/>
  <c r="GX1072" i="1" s="1"/>
  <c r="AC1073" i="1"/>
  <c r="AD1073" i="1"/>
  <c r="AE1073" i="1"/>
  <c r="AF1073" i="1"/>
  <c r="AG1073" i="1"/>
  <c r="AH1073" i="1"/>
  <c r="CV1073" i="1" s="1"/>
  <c r="AI1073" i="1"/>
  <c r="AJ1073" i="1"/>
  <c r="CX1073" i="1" s="1"/>
  <c r="CQ1073" i="1"/>
  <c r="CR1073" i="1"/>
  <c r="CS1073" i="1"/>
  <c r="CU1073" i="1"/>
  <c r="CW1073" i="1"/>
  <c r="GL1073" i="1"/>
  <c r="GO1073" i="1"/>
  <c r="GP1073" i="1"/>
  <c r="GV1073" i="1"/>
  <c r="HC1073" i="1" s="1"/>
  <c r="C1074" i="1"/>
  <c r="D1074" i="1"/>
  <c r="P1074" i="1"/>
  <c r="S1074" i="1"/>
  <c r="AC1074" i="1"/>
  <c r="CQ1074" i="1" s="1"/>
  <c r="AE1074" i="1"/>
  <c r="CS1074" i="1" s="1"/>
  <c r="AF1074" i="1"/>
  <c r="AG1074" i="1"/>
  <c r="CU1074" i="1" s="1"/>
  <c r="T1074" i="1" s="1"/>
  <c r="AH1074" i="1"/>
  <c r="AI1074" i="1"/>
  <c r="CW1074" i="1" s="1"/>
  <c r="V1074" i="1" s="1"/>
  <c r="AJ1074" i="1"/>
  <c r="CR1074" i="1"/>
  <c r="CT1074" i="1"/>
  <c r="CV1074" i="1"/>
  <c r="U1074" i="1" s="1"/>
  <c r="CX1074" i="1"/>
  <c r="W1074" i="1" s="1"/>
  <c r="GL1074" i="1"/>
  <c r="GO1074" i="1"/>
  <c r="GP1074" i="1"/>
  <c r="GV1074" i="1"/>
  <c r="HC1074" i="1"/>
  <c r="GX1074" i="1" s="1"/>
  <c r="C1075" i="1"/>
  <c r="D1075" i="1"/>
  <c r="P1075" i="1"/>
  <c r="R1075" i="1"/>
  <c r="T1075" i="1"/>
  <c r="AB1075" i="1"/>
  <c r="AC1075" i="1"/>
  <c r="AE1075" i="1"/>
  <c r="AD1075" i="1" s="1"/>
  <c r="AF1075" i="1"/>
  <c r="CT1075" i="1" s="1"/>
  <c r="AG1075" i="1"/>
  <c r="AH1075" i="1"/>
  <c r="CV1075" i="1" s="1"/>
  <c r="U1075" i="1" s="1"/>
  <c r="AI1075" i="1"/>
  <c r="AJ1075" i="1"/>
  <c r="CX1075" i="1" s="1"/>
  <c r="W1075" i="1" s="1"/>
  <c r="CQ1075" i="1"/>
  <c r="CS1075" i="1"/>
  <c r="CU1075" i="1"/>
  <c r="CW1075" i="1"/>
  <c r="V1075" i="1" s="1"/>
  <c r="GL1075" i="1"/>
  <c r="GO1075" i="1"/>
  <c r="GP1075" i="1"/>
  <c r="GV1075" i="1"/>
  <c r="HC1075" i="1"/>
  <c r="GX1075" i="1" s="1"/>
  <c r="I1076" i="1"/>
  <c r="Q1076" i="1" s="1"/>
  <c r="P1076" i="1"/>
  <c r="V1076" i="1"/>
  <c r="AC1076" i="1"/>
  <c r="AD1076" i="1"/>
  <c r="AB1076" i="1" s="1"/>
  <c r="AE1076" i="1"/>
  <c r="AF1076" i="1"/>
  <c r="CT1076" i="1" s="1"/>
  <c r="AG1076" i="1"/>
  <c r="AH1076" i="1"/>
  <c r="CV1076" i="1" s="1"/>
  <c r="U1076" i="1" s="1"/>
  <c r="AI1076" i="1"/>
  <c r="AJ1076" i="1"/>
  <c r="CX1076" i="1" s="1"/>
  <c r="W1076" i="1" s="1"/>
  <c r="CQ1076" i="1"/>
  <c r="CR1076" i="1"/>
  <c r="CS1076" i="1"/>
  <c r="CU1076" i="1"/>
  <c r="T1076" i="1" s="1"/>
  <c r="CW1076" i="1"/>
  <c r="GL1076" i="1"/>
  <c r="GO1076" i="1"/>
  <c r="GP1076" i="1"/>
  <c r="GV1076" i="1"/>
  <c r="HC1076" i="1" s="1"/>
  <c r="GX1076" i="1" s="1"/>
  <c r="I1077" i="1"/>
  <c r="Q1077" i="1" s="1"/>
  <c r="P1077" i="1"/>
  <c r="R1077" i="1"/>
  <c r="AC1077" i="1"/>
  <c r="AB1077" i="1" s="1"/>
  <c r="AD1077" i="1"/>
  <c r="AE1077" i="1"/>
  <c r="AF1077" i="1"/>
  <c r="AG1077" i="1"/>
  <c r="AH1077" i="1"/>
  <c r="CV1077" i="1" s="1"/>
  <c r="U1077" i="1" s="1"/>
  <c r="AI1077" i="1"/>
  <c r="AJ1077" i="1"/>
  <c r="CX1077" i="1" s="1"/>
  <c r="W1077" i="1" s="1"/>
  <c r="CQ1077" i="1"/>
  <c r="CR1077" i="1"/>
  <c r="CS1077" i="1"/>
  <c r="CU1077" i="1"/>
  <c r="T1077" i="1" s="1"/>
  <c r="CW1077" i="1"/>
  <c r="V1077" i="1" s="1"/>
  <c r="GL1077" i="1"/>
  <c r="GO1077" i="1"/>
  <c r="GP1077" i="1"/>
  <c r="GV1077" i="1"/>
  <c r="HC1077" i="1" s="1"/>
  <c r="GX1077" i="1" s="1"/>
  <c r="B1079" i="1"/>
  <c r="B1030" i="1" s="1"/>
  <c r="C1079" i="1"/>
  <c r="C1030" i="1" s="1"/>
  <c r="D1079" i="1"/>
  <c r="D1030" i="1" s="1"/>
  <c r="F1079" i="1"/>
  <c r="F1030" i="1" s="1"/>
  <c r="G1079" i="1"/>
  <c r="G1030" i="1" s="1"/>
  <c r="AO1079" i="1"/>
  <c r="AO1030" i="1" s="1"/>
  <c r="AP1079" i="1"/>
  <c r="F1088" i="1" s="1"/>
  <c r="BB1079" i="1"/>
  <c r="F1092" i="1" s="1"/>
  <c r="BD1079" i="1"/>
  <c r="BX1079" i="1"/>
  <c r="BX1030" i="1" s="1"/>
  <c r="BY1079" i="1"/>
  <c r="BY1030" i="1" s="1"/>
  <c r="CC1079" i="1"/>
  <c r="CK1079" i="1"/>
  <c r="CK1030" i="1" s="1"/>
  <c r="CL1079" i="1"/>
  <c r="CL1030" i="1" s="1"/>
  <c r="CM1079" i="1"/>
  <c r="CM1030" i="1" s="1"/>
  <c r="EG1079" i="1"/>
  <c r="EG1030" i="1" s="1"/>
  <c r="EH1079" i="1"/>
  <c r="EH1030" i="1" s="1"/>
  <c r="ET1079" i="1"/>
  <c r="ET1030" i="1" s="1"/>
  <c r="EV1079" i="1"/>
  <c r="FP1079" i="1"/>
  <c r="FP1030" i="1" s="1"/>
  <c r="FQ1079" i="1"/>
  <c r="FQ1030" i="1" s="1"/>
  <c r="FU1079" i="1"/>
  <c r="GC1079" i="1"/>
  <c r="GC1030" i="1" s="1"/>
  <c r="GD1079" i="1"/>
  <c r="GD1030" i="1" s="1"/>
  <c r="GE1079" i="1"/>
  <c r="GE1030" i="1" s="1"/>
  <c r="F1083" i="1"/>
  <c r="P1083" i="1"/>
  <c r="P1092" i="1"/>
  <c r="D1109" i="1"/>
  <c r="B1111" i="1"/>
  <c r="E1111" i="1"/>
  <c r="F1111" i="1"/>
  <c r="Z1111" i="1"/>
  <c r="AA1111" i="1"/>
  <c r="AM1111" i="1"/>
  <c r="AN1111" i="1"/>
  <c r="BE1111" i="1"/>
  <c r="BF1111" i="1"/>
  <c r="BG1111" i="1"/>
  <c r="BH1111" i="1"/>
  <c r="BI1111" i="1"/>
  <c r="BJ1111" i="1"/>
  <c r="BK1111" i="1"/>
  <c r="BL1111" i="1"/>
  <c r="BM1111" i="1"/>
  <c r="BN1111" i="1"/>
  <c r="BO1111" i="1"/>
  <c r="BP1111" i="1"/>
  <c r="BQ1111" i="1"/>
  <c r="BR1111" i="1"/>
  <c r="BS1111" i="1"/>
  <c r="BT1111" i="1"/>
  <c r="BU1111" i="1"/>
  <c r="BV1111" i="1"/>
  <c r="BW1111" i="1"/>
  <c r="CN1111" i="1"/>
  <c r="CO1111" i="1"/>
  <c r="CP1111" i="1"/>
  <c r="CQ1111" i="1"/>
  <c r="CR1111" i="1"/>
  <c r="CS1111" i="1"/>
  <c r="CT1111" i="1"/>
  <c r="CU1111" i="1"/>
  <c r="CV1111" i="1"/>
  <c r="CW1111" i="1"/>
  <c r="CX1111" i="1"/>
  <c r="CY1111" i="1"/>
  <c r="CZ1111" i="1"/>
  <c r="DA1111" i="1"/>
  <c r="DB1111" i="1"/>
  <c r="DC1111" i="1"/>
  <c r="DD1111" i="1"/>
  <c r="DE1111" i="1"/>
  <c r="DF1111" i="1"/>
  <c r="DR1111" i="1"/>
  <c r="DS1111" i="1"/>
  <c r="EE1111" i="1"/>
  <c r="EF1111" i="1"/>
  <c r="EW1111" i="1"/>
  <c r="EX1111" i="1"/>
  <c r="EY1111" i="1"/>
  <c r="EZ1111" i="1"/>
  <c r="FA1111" i="1"/>
  <c r="FB1111" i="1"/>
  <c r="FC1111" i="1"/>
  <c r="FD1111" i="1"/>
  <c r="FE1111" i="1"/>
  <c r="FF1111" i="1"/>
  <c r="FG1111" i="1"/>
  <c r="FH1111" i="1"/>
  <c r="FI1111" i="1"/>
  <c r="FJ1111" i="1"/>
  <c r="FK1111" i="1"/>
  <c r="FL1111" i="1"/>
  <c r="FM1111" i="1"/>
  <c r="FN1111" i="1"/>
  <c r="FO1111" i="1"/>
  <c r="GF1111" i="1"/>
  <c r="GG1111" i="1"/>
  <c r="GH1111" i="1"/>
  <c r="GI1111" i="1"/>
  <c r="GJ1111" i="1"/>
  <c r="GK1111" i="1"/>
  <c r="GL1111" i="1"/>
  <c r="GM1111" i="1"/>
  <c r="GN1111" i="1"/>
  <c r="GO1111" i="1"/>
  <c r="GP1111" i="1"/>
  <c r="GQ1111" i="1"/>
  <c r="GR1111" i="1"/>
  <c r="GS1111" i="1"/>
  <c r="GT1111" i="1"/>
  <c r="GU1111" i="1"/>
  <c r="GV1111" i="1"/>
  <c r="GW1111" i="1"/>
  <c r="GX1111" i="1"/>
  <c r="C1114" i="1"/>
  <c r="D1114" i="1"/>
  <c r="P1114" i="1"/>
  <c r="S1114" i="1"/>
  <c r="AC1114" i="1"/>
  <c r="CQ1114" i="1" s="1"/>
  <c r="AE1114" i="1"/>
  <c r="CS1114" i="1" s="1"/>
  <c r="AF1114" i="1"/>
  <c r="AG1114" i="1"/>
  <c r="CU1114" i="1" s="1"/>
  <c r="T1114" i="1" s="1"/>
  <c r="AH1114" i="1"/>
  <c r="AI1114" i="1"/>
  <c r="CW1114" i="1" s="1"/>
  <c r="V1114" i="1" s="1"/>
  <c r="AJ1114" i="1"/>
  <c r="CR1114" i="1"/>
  <c r="CT1114" i="1"/>
  <c r="CV1114" i="1"/>
  <c r="U1114" i="1" s="1"/>
  <c r="CX1114" i="1"/>
  <c r="W1114" i="1" s="1"/>
  <c r="GL1114" i="1"/>
  <c r="GO1114" i="1"/>
  <c r="CC1133" i="1" s="1"/>
  <c r="CC1111" i="1" s="1"/>
  <c r="GP1114" i="1"/>
  <c r="GV1114" i="1"/>
  <c r="HC1114" i="1"/>
  <c r="GX1114" i="1" s="1"/>
  <c r="C1115" i="1"/>
  <c r="D1115" i="1"/>
  <c r="P1115" i="1"/>
  <c r="R1115" i="1"/>
  <c r="T1115" i="1"/>
  <c r="AC1115" i="1"/>
  <c r="AE1115" i="1"/>
  <c r="AD1115" i="1" s="1"/>
  <c r="AF1115" i="1"/>
  <c r="AG1115" i="1"/>
  <c r="AH1115" i="1"/>
  <c r="CV1115" i="1" s="1"/>
  <c r="U1115" i="1" s="1"/>
  <c r="AI1115" i="1"/>
  <c r="AJ1115" i="1"/>
  <c r="CX1115" i="1" s="1"/>
  <c r="W1115" i="1" s="1"/>
  <c r="CQ1115" i="1"/>
  <c r="CS1115" i="1"/>
  <c r="CU1115" i="1"/>
  <c r="CW1115" i="1"/>
  <c r="V1115" i="1" s="1"/>
  <c r="GL1115" i="1"/>
  <c r="GO1115" i="1"/>
  <c r="GP1115" i="1"/>
  <c r="FV1133" i="1" s="1"/>
  <c r="GV1115" i="1"/>
  <c r="HC1115" i="1"/>
  <c r="GX1115" i="1" s="1"/>
  <c r="I1116" i="1"/>
  <c r="P1116" i="1" s="1"/>
  <c r="AB1116" i="1"/>
  <c r="AC1116" i="1"/>
  <c r="AD1116" i="1"/>
  <c r="AE1116" i="1"/>
  <c r="AF1116" i="1"/>
  <c r="CT1116" i="1" s="1"/>
  <c r="AG1116" i="1"/>
  <c r="AH1116" i="1"/>
  <c r="CV1116" i="1" s="1"/>
  <c r="U1116" i="1" s="1"/>
  <c r="AI1116" i="1"/>
  <c r="AJ1116" i="1"/>
  <c r="CX1116" i="1" s="1"/>
  <c r="CQ1116" i="1"/>
  <c r="CR1116" i="1"/>
  <c r="CS1116" i="1"/>
  <c r="CU1116" i="1"/>
  <c r="T1116" i="1" s="1"/>
  <c r="CW1116" i="1"/>
  <c r="GL1116" i="1"/>
  <c r="GO1116" i="1"/>
  <c r="GP1116" i="1"/>
  <c r="CD1133" i="1" s="1"/>
  <c r="GV1116" i="1"/>
  <c r="GX1116" i="1"/>
  <c r="HC1116" i="1"/>
  <c r="I1117" i="1"/>
  <c r="Q1117" i="1" s="1"/>
  <c r="P1117" i="1"/>
  <c r="R1117" i="1"/>
  <c r="AC1117" i="1"/>
  <c r="AD1117" i="1"/>
  <c r="AE1117" i="1"/>
  <c r="AF1117" i="1"/>
  <c r="AG1117" i="1"/>
  <c r="AH1117" i="1"/>
  <c r="CV1117" i="1" s="1"/>
  <c r="U1117" i="1" s="1"/>
  <c r="AI1117" i="1"/>
  <c r="AJ1117" i="1"/>
  <c r="CX1117" i="1" s="1"/>
  <c r="W1117" i="1" s="1"/>
  <c r="CQ1117" i="1"/>
  <c r="CR1117" i="1"/>
  <c r="CS1117" i="1"/>
  <c r="CU1117" i="1"/>
  <c r="T1117" i="1" s="1"/>
  <c r="CW1117" i="1"/>
  <c r="V1117" i="1" s="1"/>
  <c r="GL1117" i="1"/>
  <c r="GO1117" i="1"/>
  <c r="GP1117" i="1"/>
  <c r="GV1117" i="1"/>
  <c r="HC1117" i="1" s="1"/>
  <c r="GX1117" i="1" s="1"/>
  <c r="C1118" i="1"/>
  <c r="D1118" i="1"/>
  <c r="I1118" i="1"/>
  <c r="K1118" i="1"/>
  <c r="Q1118" i="1"/>
  <c r="S1118" i="1"/>
  <c r="W1118" i="1"/>
  <c r="AC1118" i="1"/>
  <c r="AE1118" i="1"/>
  <c r="AF1118" i="1"/>
  <c r="AG1118" i="1"/>
  <c r="CU1118" i="1" s="1"/>
  <c r="T1118" i="1" s="1"/>
  <c r="AH1118" i="1"/>
  <c r="AI1118" i="1"/>
  <c r="CW1118" i="1" s="1"/>
  <c r="V1118" i="1" s="1"/>
  <c r="AJ1118" i="1"/>
  <c r="CT1118" i="1"/>
  <c r="CV1118" i="1"/>
  <c r="U1118" i="1" s="1"/>
  <c r="CX1118" i="1"/>
  <c r="GL1118" i="1"/>
  <c r="GO1118" i="1"/>
  <c r="GP1118" i="1"/>
  <c r="GV1118" i="1"/>
  <c r="HC1118" i="1" s="1"/>
  <c r="GX1118" i="1" s="1"/>
  <c r="C1119" i="1"/>
  <c r="D1119" i="1"/>
  <c r="I1119" i="1"/>
  <c r="K1119" i="1"/>
  <c r="P1119" i="1"/>
  <c r="S1119" i="1"/>
  <c r="T1119" i="1"/>
  <c r="V1119" i="1"/>
  <c r="AC1119" i="1"/>
  <c r="AD1119" i="1"/>
  <c r="AB1119" i="1" s="1"/>
  <c r="AE1119" i="1"/>
  <c r="AF1119" i="1"/>
  <c r="CT1119" i="1" s="1"/>
  <c r="AG1119" i="1"/>
  <c r="AH1119" i="1"/>
  <c r="CV1119" i="1" s="1"/>
  <c r="U1119" i="1" s="1"/>
  <c r="AI1119" i="1"/>
  <c r="AJ1119" i="1"/>
  <c r="CX1119" i="1" s="1"/>
  <c r="W1119" i="1" s="1"/>
  <c r="CQ1119" i="1"/>
  <c r="CR1119" i="1"/>
  <c r="CS1119" i="1"/>
  <c r="CU1119" i="1"/>
  <c r="CW1119" i="1"/>
  <c r="GL1119" i="1"/>
  <c r="GO1119" i="1"/>
  <c r="GP1119" i="1"/>
  <c r="GV1119" i="1"/>
  <c r="GX1119" i="1"/>
  <c r="HC1119" i="1"/>
  <c r="I1120" i="1"/>
  <c r="Q1120" i="1" s="1"/>
  <c r="P1120" i="1"/>
  <c r="R1120" i="1"/>
  <c r="AC1120" i="1"/>
  <c r="AB1120" i="1" s="1"/>
  <c r="AD1120" i="1"/>
  <c r="AE1120" i="1"/>
  <c r="AF1120" i="1"/>
  <c r="AG1120" i="1"/>
  <c r="AH1120" i="1"/>
  <c r="CV1120" i="1" s="1"/>
  <c r="U1120" i="1" s="1"/>
  <c r="AI1120" i="1"/>
  <c r="AJ1120" i="1"/>
  <c r="CX1120" i="1" s="1"/>
  <c r="W1120" i="1" s="1"/>
  <c r="CQ1120" i="1"/>
  <c r="CR1120" i="1"/>
  <c r="CS1120" i="1"/>
  <c r="CU1120" i="1"/>
  <c r="T1120" i="1" s="1"/>
  <c r="CW1120" i="1"/>
  <c r="V1120" i="1" s="1"/>
  <c r="GL1120" i="1"/>
  <c r="GO1120" i="1"/>
  <c r="GP1120" i="1"/>
  <c r="GV1120" i="1"/>
  <c r="HC1120" i="1" s="1"/>
  <c r="GX1120" i="1" s="1"/>
  <c r="I1121" i="1"/>
  <c r="R1121" i="1"/>
  <c r="T1121" i="1"/>
  <c r="AC1121" i="1"/>
  <c r="AE1121" i="1"/>
  <c r="CR1121" i="1" s="1"/>
  <c r="AF1121" i="1"/>
  <c r="AG1121" i="1"/>
  <c r="AH1121" i="1"/>
  <c r="CV1121" i="1" s="1"/>
  <c r="AI1121" i="1"/>
  <c r="AJ1121" i="1"/>
  <c r="CX1121" i="1" s="1"/>
  <c r="W1121" i="1" s="1"/>
  <c r="CQ1121" i="1"/>
  <c r="CS1121" i="1"/>
  <c r="CU1121" i="1"/>
  <c r="CW1121" i="1"/>
  <c r="GL1121" i="1"/>
  <c r="GO1121" i="1"/>
  <c r="GP1121" i="1"/>
  <c r="GV1121" i="1"/>
  <c r="HC1121" i="1"/>
  <c r="GX1121" i="1" s="1"/>
  <c r="C1122" i="1"/>
  <c r="D1122" i="1"/>
  <c r="I1122" i="1"/>
  <c r="Q1122" i="1" s="1"/>
  <c r="K1122" i="1"/>
  <c r="S1122" i="1"/>
  <c r="W1122" i="1"/>
  <c r="AC1122" i="1"/>
  <c r="AE1122" i="1"/>
  <c r="CR1122" i="1" s="1"/>
  <c r="AF1122" i="1"/>
  <c r="AG1122" i="1"/>
  <c r="CU1122" i="1" s="1"/>
  <c r="T1122" i="1" s="1"/>
  <c r="AH1122" i="1"/>
  <c r="AI1122" i="1"/>
  <c r="CW1122" i="1" s="1"/>
  <c r="AJ1122" i="1"/>
  <c r="CT1122" i="1"/>
  <c r="CV1122" i="1"/>
  <c r="U1122" i="1" s="1"/>
  <c r="CX1122" i="1"/>
  <c r="GL1122" i="1"/>
  <c r="GO1122" i="1"/>
  <c r="GP1122" i="1"/>
  <c r="GV1122" i="1"/>
  <c r="HC1122" i="1"/>
  <c r="C1123" i="1"/>
  <c r="D1123" i="1"/>
  <c r="I1123" i="1"/>
  <c r="Q1123" i="1" s="1"/>
  <c r="K1123" i="1"/>
  <c r="P1123" i="1"/>
  <c r="R1123" i="1"/>
  <c r="V1123" i="1"/>
  <c r="AC1123" i="1"/>
  <c r="AD1123" i="1"/>
  <c r="AE1123" i="1"/>
  <c r="AF1123" i="1"/>
  <c r="AG1123" i="1"/>
  <c r="AH1123" i="1"/>
  <c r="CV1123" i="1" s="1"/>
  <c r="U1123" i="1" s="1"/>
  <c r="AI1123" i="1"/>
  <c r="AJ1123" i="1"/>
  <c r="CX1123" i="1" s="1"/>
  <c r="W1123" i="1" s="1"/>
  <c r="CQ1123" i="1"/>
  <c r="CR1123" i="1"/>
  <c r="CS1123" i="1"/>
  <c r="CU1123" i="1"/>
  <c r="T1123" i="1" s="1"/>
  <c r="CW1123" i="1"/>
  <c r="GL1123" i="1"/>
  <c r="GO1123" i="1"/>
  <c r="GP1123" i="1"/>
  <c r="GV1123" i="1"/>
  <c r="HC1123" i="1" s="1"/>
  <c r="GX1123" i="1" s="1"/>
  <c r="I1124" i="1"/>
  <c r="R1124" i="1"/>
  <c r="AC1124" i="1"/>
  <c r="AE1124" i="1"/>
  <c r="AD1124" i="1" s="1"/>
  <c r="AB1124" i="1" s="1"/>
  <c r="AF1124" i="1"/>
  <c r="AG1124" i="1"/>
  <c r="AH1124" i="1"/>
  <c r="CV1124" i="1" s="1"/>
  <c r="AI1124" i="1"/>
  <c r="AJ1124" i="1"/>
  <c r="CX1124" i="1" s="1"/>
  <c r="CQ1124" i="1"/>
  <c r="CS1124" i="1"/>
  <c r="CU1124" i="1"/>
  <c r="CW1124" i="1"/>
  <c r="GL1124" i="1"/>
  <c r="GO1124" i="1"/>
  <c r="GP1124" i="1"/>
  <c r="GV1124" i="1"/>
  <c r="HC1124" i="1"/>
  <c r="I1125" i="1"/>
  <c r="P1125" i="1"/>
  <c r="S1125" i="1"/>
  <c r="V1125" i="1"/>
  <c r="AC1125" i="1"/>
  <c r="AD1125" i="1"/>
  <c r="AB1125" i="1" s="1"/>
  <c r="AE1125" i="1"/>
  <c r="AF1125" i="1"/>
  <c r="CT1125" i="1" s="1"/>
  <c r="AG1125" i="1"/>
  <c r="CU1125" i="1" s="1"/>
  <c r="T1125" i="1" s="1"/>
  <c r="AH1125" i="1"/>
  <c r="CV1125" i="1" s="1"/>
  <c r="U1125" i="1" s="1"/>
  <c r="AI1125" i="1"/>
  <c r="AJ1125" i="1"/>
  <c r="CX1125" i="1" s="1"/>
  <c r="W1125" i="1" s="1"/>
  <c r="CQ1125" i="1"/>
  <c r="CR1125" i="1"/>
  <c r="CS1125" i="1"/>
  <c r="CW1125" i="1"/>
  <c r="GL1125" i="1"/>
  <c r="GO1125" i="1"/>
  <c r="FU1133" i="1" s="1"/>
  <c r="FU1111" i="1" s="1"/>
  <c r="GP1125" i="1"/>
  <c r="GV1125" i="1"/>
  <c r="GX1125" i="1"/>
  <c r="HC1125" i="1"/>
  <c r="AC1126" i="1"/>
  <c r="AD1126" i="1"/>
  <c r="AE1126" i="1"/>
  <c r="AF1126" i="1"/>
  <c r="AG1126" i="1"/>
  <c r="AH1126" i="1"/>
  <c r="CV1126" i="1" s="1"/>
  <c r="AI1126" i="1"/>
  <c r="AJ1126" i="1"/>
  <c r="CX1126" i="1" s="1"/>
  <c r="CR1126" i="1"/>
  <c r="CS1126" i="1"/>
  <c r="CU1126" i="1"/>
  <c r="CW1126" i="1"/>
  <c r="GL1126" i="1"/>
  <c r="GO1126" i="1"/>
  <c r="GP1126" i="1"/>
  <c r="GV1126" i="1"/>
  <c r="HC1126" i="1" s="1"/>
  <c r="I1127" i="1"/>
  <c r="P1127" i="1" s="1"/>
  <c r="AC1127" i="1"/>
  <c r="AE1127" i="1"/>
  <c r="AF1127" i="1"/>
  <c r="AG1127" i="1"/>
  <c r="AH1127" i="1"/>
  <c r="AI1127" i="1"/>
  <c r="AJ1127" i="1"/>
  <c r="CX1127" i="1" s="1"/>
  <c r="CQ1127" i="1"/>
  <c r="CS1127" i="1"/>
  <c r="CU1127" i="1"/>
  <c r="CV1127" i="1"/>
  <c r="U1127" i="1" s="1"/>
  <c r="CW1127" i="1"/>
  <c r="V1127" i="1" s="1"/>
  <c r="GL1127" i="1"/>
  <c r="GO1127" i="1"/>
  <c r="GP1127" i="1"/>
  <c r="GV1127" i="1"/>
  <c r="HC1127" i="1"/>
  <c r="I1128" i="1"/>
  <c r="P1128" i="1" s="1"/>
  <c r="S1128" i="1"/>
  <c r="T1128" i="1"/>
  <c r="AC1128" i="1"/>
  <c r="AD1128" i="1"/>
  <c r="AB1128" i="1" s="1"/>
  <c r="AE1128" i="1"/>
  <c r="AF1128" i="1"/>
  <c r="CT1128" i="1" s="1"/>
  <c r="AG1128" i="1"/>
  <c r="CU1128" i="1" s="1"/>
  <c r="AH1128" i="1"/>
  <c r="CV1128" i="1" s="1"/>
  <c r="U1128" i="1" s="1"/>
  <c r="AI1128" i="1"/>
  <c r="AJ1128" i="1"/>
  <c r="CX1128" i="1" s="1"/>
  <c r="W1128" i="1" s="1"/>
  <c r="CQ1128" i="1"/>
  <c r="CR1128" i="1"/>
  <c r="CS1128" i="1"/>
  <c r="CW1128" i="1"/>
  <c r="GL1128" i="1"/>
  <c r="GO1128" i="1"/>
  <c r="GP1128" i="1"/>
  <c r="GV1128" i="1"/>
  <c r="GX1128" i="1"/>
  <c r="HC1128" i="1"/>
  <c r="I1129" i="1"/>
  <c r="Q1129" i="1" s="1"/>
  <c r="R1129" i="1"/>
  <c r="U1129" i="1"/>
  <c r="AC1129" i="1"/>
  <c r="AD1129" i="1"/>
  <c r="AE1129" i="1"/>
  <c r="AF1129" i="1"/>
  <c r="S1129" i="1" s="1"/>
  <c r="CY1129" i="1" s="1"/>
  <c r="X1129" i="1" s="1"/>
  <c r="AG1129" i="1"/>
  <c r="AH1129" i="1"/>
  <c r="CV1129" i="1" s="1"/>
  <c r="AI1129" i="1"/>
  <c r="AJ1129" i="1"/>
  <c r="CX1129" i="1" s="1"/>
  <c r="W1129" i="1" s="1"/>
  <c r="CR1129" i="1"/>
  <c r="CS1129" i="1"/>
  <c r="CU1129" i="1"/>
  <c r="T1129" i="1" s="1"/>
  <c r="CW1129" i="1"/>
  <c r="V1129" i="1" s="1"/>
  <c r="GL1129" i="1"/>
  <c r="GO1129" i="1"/>
  <c r="GP1129" i="1"/>
  <c r="GV1129" i="1"/>
  <c r="HC1129" i="1" s="1"/>
  <c r="GX1129" i="1" s="1"/>
  <c r="I1130" i="1"/>
  <c r="P1130" i="1" s="1"/>
  <c r="AC1130" i="1"/>
  <c r="AE1130" i="1"/>
  <c r="AF1130" i="1"/>
  <c r="AG1130" i="1"/>
  <c r="AH1130" i="1"/>
  <c r="AI1130" i="1"/>
  <c r="AJ1130" i="1"/>
  <c r="CX1130" i="1" s="1"/>
  <c r="CQ1130" i="1"/>
  <c r="CS1130" i="1"/>
  <c r="CU1130" i="1"/>
  <c r="CV1130" i="1"/>
  <c r="U1130" i="1" s="1"/>
  <c r="CW1130" i="1"/>
  <c r="V1130" i="1" s="1"/>
  <c r="GL1130" i="1"/>
  <c r="GO1130" i="1"/>
  <c r="GP1130" i="1"/>
  <c r="GV1130" i="1"/>
  <c r="HC1130" i="1"/>
  <c r="I1131" i="1"/>
  <c r="P1131" i="1" s="1"/>
  <c r="S1131" i="1"/>
  <c r="T1131" i="1"/>
  <c r="AC1131" i="1"/>
  <c r="AD1131" i="1"/>
  <c r="AB1131" i="1" s="1"/>
  <c r="AE1131" i="1"/>
  <c r="AF1131" i="1"/>
  <c r="CT1131" i="1" s="1"/>
  <c r="AG1131" i="1"/>
  <c r="CU1131" i="1" s="1"/>
  <c r="AH1131" i="1"/>
  <c r="CV1131" i="1" s="1"/>
  <c r="U1131" i="1" s="1"/>
  <c r="AI1131" i="1"/>
  <c r="AJ1131" i="1"/>
  <c r="CX1131" i="1" s="1"/>
  <c r="W1131" i="1" s="1"/>
  <c r="CQ1131" i="1"/>
  <c r="CR1131" i="1"/>
  <c r="CS1131" i="1"/>
  <c r="CW1131" i="1"/>
  <c r="GL1131" i="1"/>
  <c r="GO1131" i="1"/>
  <c r="GP1131" i="1"/>
  <c r="GV1131" i="1"/>
  <c r="GX1131" i="1"/>
  <c r="HC1131" i="1"/>
  <c r="B1133" i="1"/>
  <c r="C1133" i="1"/>
  <c r="C1111" i="1" s="1"/>
  <c r="D1133" i="1"/>
  <c r="D1111" i="1" s="1"/>
  <c r="F1133" i="1"/>
  <c r="G1133" i="1"/>
  <c r="G1111" i="1" s="1"/>
  <c r="AP1133" i="1"/>
  <c r="AP1111" i="1" s="1"/>
  <c r="BB1133" i="1"/>
  <c r="BX1133" i="1"/>
  <c r="BY1133" i="1"/>
  <c r="CK1133" i="1"/>
  <c r="CK1111" i="1" s="1"/>
  <c r="CL1133" i="1"/>
  <c r="BC1133" i="1" s="1"/>
  <c r="CM1133" i="1"/>
  <c r="EL1133" i="1"/>
  <c r="EL1111" i="1" s="1"/>
  <c r="FP1133" i="1"/>
  <c r="FQ1133" i="1"/>
  <c r="EH1133" i="1" s="1"/>
  <c r="GC1133" i="1"/>
  <c r="GC1111" i="1" s="1"/>
  <c r="GD1133" i="1"/>
  <c r="EU1133" i="1" s="1"/>
  <c r="GE1133" i="1"/>
  <c r="D1163" i="1"/>
  <c r="D1165" i="1"/>
  <c r="E1165" i="1"/>
  <c r="Z1165" i="1"/>
  <c r="AA1165" i="1"/>
  <c r="AM1165" i="1"/>
  <c r="AN1165" i="1"/>
  <c r="BE1165" i="1"/>
  <c r="BF1165" i="1"/>
  <c r="BG1165" i="1"/>
  <c r="BH1165" i="1"/>
  <c r="BI1165" i="1"/>
  <c r="BJ1165" i="1"/>
  <c r="BK1165" i="1"/>
  <c r="BL1165" i="1"/>
  <c r="BM1165" i="1"/>
  <c r="BN1165" i="1"/>
  <c r="BO1165" i="1"/>
  <c r="BP1165" i="1"/>
  <c r="BQ1165" i="1"/>
  <c r="BR1165" i="1"/>
  <c r="BS1165" i="1"/>
  <c r="BT1165" i="1"/>
  <c r="BU1165" i="1"/>
  <c r="BV1165" i="1"/>
  <c r="BW1165" i="1"/>
  <c r="BY1165" i="1"/>
  <c r="CN1165" i="1"/>
  <c r="CO1165" i="1"/>
  <c r="CP1165" i="1"/>
  <c r="CQ1165" i="1"/>
  <c r="CR1165" i="1"/>
  <c r="CS1165" i="1"/>
  <c r="CT1165" i="1"/>
  <c r="CU1165" i="1"/>
  <c r="CV1165" i="1"/>
  <c r="CW1165" i="1"/>
  <c r="CX1165" i="1"/>
  <c r="CY1165" i="1"/>
  <c r="CZ1165" i="1"/>
  <c r="DA1165" i="1"/>
  <c r="DB1165" i="1"/>
  <c r="DC1165" i="1"/>
  <c r="DD1165" i="1"/>
  <c r="DE1165" i="1"/>
  <c r="DF1165" i="1"/>
  <c r="DR1165" i="1"/>
  <c r="DS1165" i="1"/>
  <c r="EE1165" i="1"/>
  <c r="EF1165" i="1"/>
  <c r="EW1165" i="1"/>
  <c r="EX1165" i="1"/>
  <c r="EY1165" i="1"/>
  <c r="EZ1165" i="1"/>
  <c r="FA1165" i="1"/>
  <c r="FB1165" i="1"/>
  <c r="FC1165" i="1"/>
  <c r="FD1165" i="1"/>
  <c r="FE1165" i="1"/>
  <c r="FF1165" i="1"/>
  <c r="FG1165" i="1"/>
  <c r="FH1165" i="1"/>
  <c r="FI1165" i="1"/>
  <c r="FJ1165" i="1"/>
  <c r="FK1165" i="1"/>
  <c r="FL1165" i="1"/>
  <c r="FM1165" i="1"/>
  <c r="FN1165" i="1"/>
  <c r="FO1165" i="1"/>
  <c r="FQ1165" i="1"/>
  <c r="GE1165" i="1"/>
  <c r="GF1165" i="1"/>
  <c r="GG1165" i="1"/>
  <c r="GH1165" i="1"/>
  <c r="GI1165" i="1"/>
  <c r="GJ1165" i="1"/>
  <c r="GK1165" i="1"/>
  <c r="GL1165" i="1"/>
  <c r="GM1165" i="1"/>
  <c r="GN1165" i="1"/>
  <c r="GO1165" i="1"/>
  <c r="GP1165" i="1"/>
  <c r="GQ1165" i="1"/>
  <c r="GR1165" i="1"/>
  <c r="GS1165" i="1"/>
  <c r="GT1165" i="1"/>
  <c r="GU1165" i="1"/>
  <c r="GV1165" i="1"/>
  <c r="GW1165" i="1"/>
  <c r="GX1165" i="1"/>
  <c r="C1168" i="1"/>
  <c r="D1168" i="1"/>
  <c r="S1168" i="1"/>
  <c r="T1168" i="1"/>
  <c r="AC1168" i="1"/>
  <c r="AE1168" i="1"/>
  <c r="Q1168" i="1" s="1"/>
  <c r="AF1168" i="1"/>
  <c r="AG1168" i="1"/>
  <c r="CU1168" i="1" s="1"/>
  <c r="AH1168" i="1"/>
  <c r="CV1168" i="1" s="1"/>
  <c r="U1168" i="1" s="1"/>
  <c r="AI1168" i="1"/>
  <c r="CW1168" i="1" s="1"/>
  <c r="V1168" i="1" s="1"/>
  <c r="AJ1168" i="1"/>
  <c r="CS1168" i="1"/>
  <c r="CT1168" i="1"/>
  <c r="CX1168" i="1"/>
  <c r="W1168" i="1" s="1"/>
  <c r="GL1168" i="1"/>
  <c r="GO1168" i="1"/>
  <c r="GP1168" i="1"/>
  <c r="CD1189" i="1" s="1"/>
  <c r="CD1165" i="1" s="1"/>
  <c r="GV1168" i="1"/>
  <c r="HC1168" i="1" s="1"/>
  <c r="GX1168" i="1" s="1"/>
  <c r="C1169" i="1"/>
  <c r="D1169" i="1"/>
  <c r="R1169" i="1"/>
  <c r="AC1169" i="1"/>
  <c r="AD1169" i="1"/>
  <c r="AE1169" i="1"/>
  <c r="CR1169" i="1" s="1"/>
  <c r="AF1169" i="1"/>
  <c r="S1169" i="1" s="1"/>
  <c r="CY1169" i="1" s="1"/>
  <c r="X1169" i="1" s="1"/>
  <c r="AG1169" i="1"/>
  <c r="AH1169" i="1"/>
  <c r="CV1169" i="1" s="1"/>
  <c r="U1169" i="1" s="1"/>
  <c r="AI1169" i="1"/>
  <c r="AJ1169" i="1"/>
  <c r="CX1169" i="1" s="1"/>
  <c r="W1169" i="1" s="1"/>
  <c r="CS1169" i="1"/>
  <c r="CU1169" i="1"/>
  <c r="T1169" i="1" s="1"/>
  <c r="CW1169" i="1"/>
  <c r="V1169" i="1" s="1"/>
  <c r="CZ1169" i="1"/>
  <c r="Y1169" i="1" s="1"/>
  <c r="GL1169" i="1"/>
  <c r="GO1169" i="1"/>
  <c r="GP1169" i="1"/>
  <c r="GV1169" i="1"/>
  <c r="HC1169" i="1" s="1"/>
  <c r="GX1169" i="1"/>
  <c r="I1170" i="1"/>
  <c r="V1170" i="1" s="1"/>
  <c r="Q1170" i="1"/>
  <c r="R1170" i="1"/>
  <c r="AC1170" i="1"/>
  <c r="AE1170" i="1"/>
  <c r="CR1170" i="1" s="1"/>
  <c r="AF1170" i="1"/>
  <c r="AG1170" i="1"/>
  <c r="AH1170" i="1"/>
  <c r="CV1170" i="1" s="1"/>
  <c r="U1170" i="1" s="1"/>
  <c r="AI1170" i="1"/>
  <c r="AJ1170" i="1"/>
  <c r="CX1170" i="1" s="1"/>
  <c r="CQ1170" i="1"/>
  <c r="CU1170" i="1"/>
  <c r="T1170" i="1" s="1"/>
  <c r="CW1170" i="1"/>
  <c r="GL1170" i="1"/>
  <c r="GO1170" i="1"/>
  <c r="GP1170" i="1"/>
  <c r="GV1170" i="1"/>
  <c r="HC1170" i="1"/>
  <c r="I1171" i="1"/>
  <c r="AC1171" i="1"/>
  <c r="AD1171" i="1"/>
  <c r="AE1171" i="1"/>
  <c r="AF1171" i="1"/>
  <c r="AG1171" i="1"/>
  <c r="CU1171" i="1" s="1"/>
  <c r="AH1171" i="1"/>
  <c r="CV1171" i="1" s="1"/>
  <c r="AI1171" i="1"/>
  <c r="AJ1171" i="1"/>
  <c r="CX1171" i="1" s="1"/>
  <c r="CQ1171" i="1"/>
  <c r="CR1171" i="1"/>
  <c r="CS1171" i="1"/>
  <c r="CW1171" i="1"/>
  <c r="GL1171" i="1"/>
  <c r="FR1189" i="1" s="1"/>
  <c r="GO1171" i="1"/>
  <c r="GP1171" i="1"/>
  <c r="GV1171" i="1"/>
  <c r="HC1171" i="1" s="1"/>
  <c r="GX1171" i="1" s="1"/>
  <c r="C1172" i="1"/>
  <c r="D1172" i="1"/>
  <c r="I1172" i="1"/>
  <c r="K1172" i="1"/>
  <c r="S1172" i="1"/>
  <c r="U1172" i="1"/>
  <c r="AC1172" i="1"/>
  <c r="AE1172" i="1"/>
  <c r="AF1172" i="1"/>
  <c r="AG1172" i="1"/>
  <c r="CU1172" i="1" s="1"/>
  <c r="T1172" i="1" s="1"/>
  <c r="AH1172" i="1"/>
  <c r="AI1172" i="1"/>
  <c r="AJ1172" i="1"/>
  <c r="CT1172" i="1"/>
  <c r="CV1172" i="1"/>
  <c r="CW1172" i="1"/>
  <c r="V1172" i="1" s="1"/>
  <c r="CX1172" i="1"/>
  <c r="W1172" i="1" s="1"/>
  <c r="GL1172" i="1"/>
  <c r="GO1172" i="1"/>
  <c r="GP1172" i="1"/>
  <c r="GV1172" i="1"/>
  <c r="HC1172" i="1"/>
  <c r="GX1172" i="1" s="1"/>
  <c r="C1173" i="1"/>
  <c r="D1173" i="1"/>
  <c r="I1173" i="1"/>
  <c r="K1173" i="1"/>
  <c r="P1173" i="1"/>
  <c r="V1173" i="1"/>
  <c r="W1173" i="1"/>
  <c r="AC1173" i="1"/>
  <c r="AE1173" i="1"/>
  <c r="AF1173" i="1"/>
  <c r="AG1173" i="1"/>
  <c r="AH1173" i="1"/>
  <c r="AI1173" i="1"/>
  <c r="AJ1173" i="1"/>
  <c r="CX1173" i="1" s="1"/>
  <c r="CQ1173" i="1"/>
  <c r="CU1173" i="1"/>
  <c r="T1173" i="1" s="1"/>
  <c r="CV1173" i="1"/>
  <c r="U1173" i="1" s="1"/>
  <c r="CW1173" i="1"/>
  <c r="GL1173" i="1"/>
  <c r="GO1173" i="1"/>
  <c r="GP1173" i="1"/>
  <c r="GV1173" i="1"/>
  <c r="GX1173" i="1"/>
  <c r="HC1173" i="1"/>
  <c r="I1174" i="1"/>
  <c r="P1174" i="1"/>
  <c r="S1174" i="1"/>
  <c r="T1174" i="1"/>
  <c r="AC1174" i="1"/>
  <c r="CQ1174" i="1" s="1"/>
  <c r="AE1174" i="1"/>
  <c r="AF1174" i="1"/>
  <c r="AG1174" i="1"/>
  <c r="CU1174" i="1" s="1"/>
  <c r="AH1174" i="1"/>
  <c r="CV1174" i="1" s="1"/>
  <c r="U1174" i="1" s="1"/>
  <c r="AH1189" i="1" s="1"/>
  <c r="AI1174" i="1"/>
  <c r="CW1174" i="1" s="1"/>
  <c r="V1174" i="1" s="1"/>
  <c r="AJ1174" i="1"/>
  <c r="CR1174" i="1"/>
  <c r="CT1174" i="1"/>
  <c r="CX1174" i="1"/>
  <c r="W1174" i="1" s="1"/>
  <c r="GL1174" i="1"/>
  <c r="GO1174" i="1"/>
  <c r="GP1174" i="1"/>
  <c r="GV1174" i="1"/>
  <c r="HC1174" i="1"/>
  <c r="GX1174" i="1" s="1"/>
  <c r="I1175" i="1"/>
  <c r="P1175" i="1"/>
  <c r="CP1175" i="1" s="1"/>
  <c r="O1175" i="1" s="1"/>
  <c r="R1175" i="1"/>
  <c r="U1175" i="1"/>
  <c r="AC1175" i="1"/>
  <c r="AD1175" i="1"/>
  <c r="AE1175" i="1"/>
  <c r="Q1175" i="1" s="1"/>
  <c r="AF1175" i="1"/>
  <c r="S1175" i="1" s="1"/>
  <c r="CY1175" i="1" s="1"/>
  <c r="X1175" i="1" s="1"/>
  <c r="AG1175" i="1"/>
  <c r="AH1175" i="1"/>
  <c r="AI1175" i="1"/>
  <c r="CW1175" i="1" s="1"/>
  <c r="V1175" i="1" s="1"/>
  <c r="AJ1175" i="1"/>
  <c r="CX1175" i="1" s="1"/>
  <c r="W1175" i="1" s="1"/>
  <c r="CR1175" i="1"/>
  <c r="CT1175" i="1"/>
  <c r="CU1175" i="1"/>
  <c r="T1175" i="1" s="1"/>
  <c r="CV1175" i="1"/>
  <c r="GL1175" i="1"/>
  <c r="GO1175" i="1"/>
  <c r="GP1175" i="1"/>
  <c r="GV1175" i="1"/>
  <c r="HC1175" i="1" s="1"/>
  <c r="GX1175" i="1"/>
  <c r="C1176" i="1"/>
  <c r="D1176" i="1"/>
  <c r="I1176" i="1"/>
  <c r="K1176" i="1"/>
  <c r="R1176" i="1"/>
  <c r="T1176" i="1"/>
  <c r="AC1176" i="1"/>
  <c r="CQ1176" i="1" s="1"/>
  <c r="AE1176" i="1"/>
  <c r="CR1176" i="1" s="1"/>
  <c r="AF1176" i="1"/>
  <c r="AG1176" i="1"/>
  <c r="AH1176" i="1"/>
  <c r="CV1176" i="1" s="1"/>
  <c r="U1176" i="1" s="1"/>
  <c r="AI1176" i="1"/>
  <c r="CW1176" i="1" s="1"/>
  <c r="V1176" i="1" s="1"/>
  <c r="AJ1176" i="1"/>
  <c r="CX1176" i="1" s="1"/>
  <c r="W1176" i="1" s="1"/>
  <c r="CS1176" i="1"/>
  <c r="CU1176" i="1"/>
  <c r="GL1176" i="1"/>
  <c r="GO1176" i="1"/>
  <c r="GP1176" i="1"/>
  <c r="GV1176" i="1"/>
  <c r="HC1176" i="1"/>
  <c r="GX1176" i="1" s="1"/>
  <c r="C1177" i="1"/>
  <c r="D1177" i="1"/>
  <c r="I1177" i="1"/>
  <c r="K1177" i="1"/>
  <c r="AB1177" i="1"/>
  <c r="AC1177" i="1"/>
  <c r="CQ1177" i="1" s="1"/>
  <c r="AD1177" i="1"/>
  <c r="AE1177" i="1"/>
  <c r="AF1177" i="1"/>
  <c r="AG1177" i="1"/>
  <c r="CU1177" i="1" s="1"/>
  <c r="AH1177" i="1"/>
  <c r="CV1177" i="1" s="1"/>
  <c r="U1177" i="1" s="1"/>
  <c r="AI1177" i="1"/>
  <c r="CW1177" i="1" s="1"/>
  <c r="V1177" i="1" s="1"/>
  <c r="AJ1177" i="1"/>
  <c r="CR1177" i="1"/>
  <c r="CS1177" i="1"/>
  <c r="CT1177" i="1"/>
  <c r="CX1177" i="1"/>
  <c r="W1177" i="1" s="1"/>
  <c r="GL1177" i="1"/>
  <c r="GO1177" i="1"/>
  <c r="GP1177" i="1"/>
  <c r="GV1177" i="1"/>
  <c r="HC1177" i="1"/>
  <c r="I1178" i="1"/>
  <c r="R1178" i="1"/>
  <c r="S1178" i="1"/>
  <c r="CY1178" i="1" s="1"/>
  <c r="X1178" i="1" s="1"/>
  <c r="U1178" i="1"/>
  <c r="V1178" i="1"/>
  <c r="AC1178" i="1"/>
  <c r="AD1178" i="1"/>
  <c r="AE1178" i="1"/>
  <c r="CS1178" i="1" s="1"/>
  <c r="AF1178" i="1"/>
  <c r="AG1178" i="1"/>
  <c r="CU1178" i="1" s="1"/>
  <c r="T1178" i="1" s="1"/>
  <c r="AH1178" i="1"/>
  <c r="AI1178" i="1"/>
  <c r="CW1178" i="1" s="1"/>
  <c r="AJ1178" i="1"/>
  <c r="CR1178" i="1"/>
  <c r="CT1178" i="1"/>
  <c r="CV1178" i="1"/>
  <c r="CX1178" i="1"/>
  <c r="W1178" i="1" s="1"/>
  <c r="GL1178" i="1"/>
  <c r="GO1178" i="1"/>
  <c r="GP1178" i="1"/>
  <c r="GV1178" i="1"/>
  <c r="HC1178" i="1" s="1"/>
  <c r="GX1178" i="1" s="1"/>
  <c r="AC1179" i="1"/>
  <c r="AE1179" i="1"/>
  <c r="AF1179" i="1"/>
  <c r="CT1179" i="1" s="1"/>
  <c r="AG1179" i="1"/>
  <c r="CU1179" i="1" s="1"/>
  <c r="AH1179" i="1"/>
  <c r="AI1179" i="1"/>
  <c r="AJ1179" i="1"/>
  <c r="CV1179" i="1"/>
  <c r="CW1179" i="1"/>
  <c r="CX1179" i="1"/>
  <c r="GL1179" i="1"/>
  <c r="GO1179" i="1"/>
  <c r="GP1179" i="1"/>
  <c r="GV1179" i="1"/>
  <c r="HC1179" i="1"/>
  <c r="I1180" i="1"/>
  <c r="S1180" i="1"/>
  <c r="W1180" i="1"/>
  <c r="AB1180" i="1"/>
  <c r="AC1180" i="1"/>
  <c r="CQ1180" i="1" s="1"/>
  <c r="AD1180" i="1"/>
  <c r="AE1180" i="1"/>
  <c r="R1180" i="1" s="1"/>
  <c r="AF1180" i="1"/>
  <c r="AG1180" i="1"/>
  <c r="CU1180" i="1" s="1"/>
  <c r="AH1180" i="1"/>
  <c r="AI1180" i="1"/>
  <c r="CW1180" i="1" s="1"/>
  <c r="V1180" i="1" s="1"/>
  <c r="AJ1180" i="1"/>
  <c r="CR1180" i="1"/>
  <c r="CS1180" i="1"/>
  <c r="CT1180" i="1"/>
  <c r="CV1180" i="1"/>
  <c r="U1180" i="1" s="1"/>
  <c r="CX1180" i="1"/>
  <c r="GL1180" i="1"/>
  <c r="GO1180" i="1"/>
  <c r="GP1180" i="1"/>
  <c r="GV1180" i="1"/>
  <c r="HC1180" i="1"/>
  <c r="AC1181" i="1"/>
  <c r="AD1181" i="1"/>
  <c r="AE1181" i="1"/>
  <c r="CS1181" i="1" s="1"/>
  <c r="AF1181" i="1"/>
  <c r="AG1181" i="1"/>
  <c r="CU1181" i="1" s="1"/>
  <c r="AH1181" i="1"/>
  <c r="AI1181" i="1"/>
  <c r="CW1181" i="1" s="1"/>
  <c r="AJ1181" i="1"/>
  <c r="CR1181" i="1"/>
  <c r="CT1181" i="1"/>
  <c r="CV1181" i="1"/>
  <c r="CX1181" i="1"/>
  <c r="GL1181" i="1"/>
  <c r="GO1181" i="1"/>
  <c r="GP1181" i="1"/>
  <c r="GV1181" i="1"/>
  <c r="HC1181" i="1" s="1"/>
  <c r="I1182" i="1"/>
  <c r="R1182" i="1"/>
  <c r="W1182" i="1"/>
  <c r="AC1182" i="1"/>
  <c r="AE1182" i="1"/>
  <c r="Q1182" i="1" s="1"/>
  <c r="AF1182" i="1"/>
  <c r="S1182" i="1" s="1"/>
  <c r="AG1182" i="1"/>
  <c r="CU1182" i="1" s="1"/>
  <c r="T1182" i="1" s="1"/>
  <c r="AH1182" i="1"/>
  <c r="AI1182" i="1"/>
  <c r="AJ1182" i="1"/>
  <c r="CT1182" i="1"/>
  <c r="CV1182" i="1"/>
  <c r="U1182" i="1" s="1"/>
  <c r="CW1182" i="1"/>
  <c r="V1182" i="1" s="1"/>
  <c r="CX1182" i="1"/>
  <c r="GL1182" i="1"/>
  <c r="GO1182" i="1"/>
  <c r="GP1182" i="1"/>
  <c r="GV1182" i="1"/>
  <c r="HC1182" i="1"/>
  <c r="GX1182" i="1" s="1"/>
  <c r="AB1183" i="1"/>
  <c r="AC1183" i="1"/>
  <c r="CQ1183" i="1" s="1"/>
  <c r="AD1183" i="1"/>
  <c r="AE1183" i="1"/>
  <c r="AF1183" i="1"/>
  <c r="AG1183" i="1"/>
  <c r="CU1183" i="1" s="1"/>
  <c r="AH1183" i="1"/>
  <c r="AI1183" i="1"/>
  <c r="CW1183" i="1" s="1"/>
  <c r="AJ1183" i="1"/>
  <c r="CR1183" i="1"/>
  <c r="CS1183" i="1"/>
  <c r="CT1183" i="1"/>
  <c r="CV1183" i="1"/>
  <c r="CX1183" i="1"/>
  <c r="GL1183" i="1"/>
  <c r="GO1183" i="1"/>
  <c r="GP1183" i="1"/>
  <c r="GV1183" i="1"/>
  <c r="HC1183" i="1"/>
  <c r="C1184" i="1"/>
  <c r="D1184" i="1"/>
  <c r="I1184" i="1"/>
  <c r="Q1184" i="1" s="1"/>
  <c r="K1184" i="1"/>
  <c r="P1184" i="1"/>
  <c r="CP1184" i="1" s="1"/>
  <c r="O1184" i="1" s="1"/>
  <c r="R1184" i="1"/>
  <c r="S1184" i="1"/>
  <c r="AC1184" i="1"/>
  <c r="AD1184" i="1"/>
  <c r="AE1184" i="1"/>
  <c r="AF1184" i="1"/>
  <c r="CT1184" i="1" s="1"/>
  <c r="AG1184" i="1"/>
  <c r="AH1184" i="1"/>
  <c r="CV1184" i="1" s="1"/>
  <c r="U1184" i="1" s="1"/>
  <c r="AI1184" i="1"/>
  <c r="AJ1184" i="1"/>
  <c r="CQ1184" i="1"/>
  <c r="CR1184" i="1"/>
  <c r="CS1184" i="1"/>
  <c r="CU1184" i="1"/>
  <c r="T1184" i="1" s="1"/>
  <c r="CW1184" i="1"/>
  <c r="V1184" i="1" s="1"/>
  <c r="CX1184" i="1"/>
  <c r="W1184" i="1" s="1"/>
  <c r="GL1184" i="1"/>
  <c r="GO1184" i="1"/>
  <c r="GP1184" i="1"/>
  <c r="GV1184" i="1"/>
  <c r="HC1184" i="1" s="1"/>
  <c r="GX1184" i="1"/>
  <c r="C1185" i="1"/>
  <c r="D1185" i="1"/>
  <c r="I1185" i="1"/>
  <c r="I1187" i="1" s="1"/>
  <c r="K1185" i="1"/>
  <c r="W1185" i="1"/>
  <c r="AC1185" i="1"/>
  <c r="P1185" i="1" s="1"/>
  <c r="AE1185" i="1"/>
  <c r="AF1185" i="1"/>
  <c r="CT1185" i="1" s="1"/>
  <c r="AG1185" i="1"/>
  <c r="CU1185" i="1" s="1"/>
  <c r="T1185" i="1" s="1"/>
  <c r="AH1185" i="1"/>
  <c r="AI1185" i="1"/>
  <c r="CW1185" i="1" s="1"/>
  <c r="V1185" i="1" s="1"/>
  <c r="AJ1185" i="1"/>
  <c r="CQ1185" i="1"/>
  <c r="CV1185" i="1"/>
  <c r="U1185" i="1" s="1"/>
  <c r="CX1185" i="1"/>
  <c r="GL1185" i="1"/>
  <c r="GO1185" i="1"/>
  <c r="GP1185" i="1"/>
  <c r="GV1185" i="1"/>
  <c r="HC1185" i="1"/>
  <c r="GX1185" i="1" s="1"/>
  <c r="I1186" i="1"/>
  <c r="P1186" i="1"/>
  <c r="Q1186" i="1"/>
  <c r="S1186" i="1"/>
  <c r="AC1186" i="1"/>
  <c r="CQ1186" i="1" s="1"/>
  <c r="AE1186" i="1"/>
  <c r="AF1186" i="1"/>
  <c r="AG1186" i="1"/>
  <c r="CU1186" i="1" s="1"/>
  <c r="T1186" i="1" s="1"/>
  <c r="AH1186" i="1"/>
  <c r="AI1186" i="1"/>
  <c r="CW1186" i="1" s="1"/>
  <c r="V1186" i="1" s="1"/>
  <c r="AJ1186" i="1"/>
  <c r="CT1186" i="1"/>
  <c r="CV1186" i="1"/>
  <c r="U1186" i="1" s="1"/>
  <c r="CX1186" i="1"/>
  <c r="W1186" i="1" s="1"/>
  <c r="GL1186" i="1"/>
  <c r="GO1186" i="1"/>
  <c r="GP1186" i="1"/>
  <c r="GV1186" i="1"/>
  <c r="HC1186" i="1"/>
  <c r="GX1186" i="1" s="1"/>
  <c r="U1187" i="1"/>
  <c r="AC1187" i="1"/>
  <c r="AD1187" i="1"/>
  <c r="AE1187" i="1"/>
  <c r="CS1187" i="1" s="1"/>
  <c r="AF1187" i="1"/>
  <c r="S1187" i="1" s="1"/>
  <c r="AG1187" i="1"/>
  <c r="AH1187" i="1"/>
  <c r="AI1187" i="1"/>
  <c r="CW1187" i="1" s="1"/>
  <c r="V1187" i="1" s="1"/>
  <c r="AJ1187" i="1"/>
  <c r="CX1187" i="1" s="1"/>
  <c r="CR1187" i="1"/>
  <c r="CT1187" i="1"/>
  <c r="CU1187" i="1"/>
  <c r="T1187" i="1" s="1"/>
  <c r="CV1187" i="1"/>
  <c r="GL1187" i="1"/>
  <c r="GO1187" i="1"/>
  <c r="GP1187" i="1"/>
  <c r="GV1187" i="1"/>
  <c r="HC1187" i="1" s="1"/>
  <c r="GX1187" i="1"/>
  <c r="B1189" i="1"/>
  <c r="B1165" i="1" s="1"/>
  <c r="C1189" i="1"/>
  <c r="C1165" i="1" s="1"/>
  <c r="D1189" i="1"/>
  <c r="F1189" i="1"/>
  <c r="F1165" i="1" s="1"/>
  <c r="G1189" i="1"/>
  <c r="G1165" i="1" s="1"/>
  <c r="AO1189" i="1"/>
  <c r="AO1165" i="1" s="1"/>
  <c r="AP1189" i="1"/>
  <c r="AP1165" i="1" s="1"/>
  <c r="AU1189" i="1"/>
  <c r="AU1165" i="1" s="1"/>
  <c r="BB1189" i="1"/>
  <c r="BB1165" i="1" s="1"/>
  <c r="BX1189" i="1"/>
  <c r="BY1189" i="1"/>
  <c r="BZ1189" i="1"/>
  <c r="CK1189" i="1"/>
  <c r="CK1165" i="1" s="1"/>
  <c r="CL1189" i="1"/>
  <c r="CM1189" i="1"/>
  <c r="EG1189" i="1"/>
  <c r="EG1165" i="1" s="1"/>
  <c r="EH1189" i="1"/>
  <c r="EM1189" i="1"/>
  <c r="P1208" i="1" s="1"/>
  <c r="ET1189" i="1"/>
  <c r="EV1189" i="1"/>
  <c r="EV1165" i="1" s="1"/>
  <c r="FP1189" i="1"/>
  <c r="FP1165" i="1" s="1"/>
  <c r="FQ1189" i="1"/>
  <c r="FV1189" i="1"/>
  <c r="FV1165" i="1" s="1"/>
  <c r="GC1189" i="1"/>
  <c r="GC1165" i="1" s="1"/>
  <c r="GD1189" i="1"/>
  <c r="GE1189" i="1"/>
  <c r="P1193" i="1"/>
  <c r="F1198" i="1"/>
  <c r="F1202" i="1"/>
  <c r="D1219" i="1"/>
  <c r="E1221" i="1"/>
  <c r="Z1221" i="1"/>
  <c r="AA1221" i="1"/>
  <c r="AM1221" i="1"/>
  <c r="AN1221" i="1"/>
  <c r="BE1221" i="1"/>
  <c r="BF1221" i="1"/>
  <c r="BG1221" i="1"/>
  <c r="BH1221" i="1"/>
  <c r="BI1221" i="1"/>
  <c r="BJ1221" i="1"/>
  <c r="BK1221" i="1"/>
  <c r="BL1221" i="1"/>
  <c r="BM1221" i="1"/>
  <c r="BN1221" i="1"/>
  <c r="BO1221" i="1"/>
  <c r="BP1221" i="1"/>
  <c r="BQ1221" i="1"/>
  <c r="BR1221" i="1"/>
  <c r="BS1221" i="1"/>
  <c r="BT1221" i="1"/>
  <c r="BU1221" i="1"/>
  <c r="BV1221" i="1"/>
  <c r="BW1221" i="1"/>
  <c r="CM1221" i="1"/>
  <c r="CN1221" i="1"/>
  <c r="CO1221" i="1"/>
  <c r="CP1221" i="1"/>
  <c r="CQ1221" i="1"/>
  <c r="CR1221" i="1"/>
  <c r="CS1221" i="1"/>
  <c r="CT1221" i="1"/>
  <c r="CU1221" i="1"/>
  <c r="CV1221" i="1"/>
  <c r="CW1221" i="1"/>
  <c r="CX1221" i="1"/>
  <c r="CY1221" i="1"/>
  <c r="CZ1221" i="1"/>
  <c r="DA1221" i="1"/>
  <c r="DB1221" i="1"/>
  <c r="DC1221" i="1"/>
  <c r="DD1221" i="1"/>
  <c r="DE1221" i="1"/>
  <c r="DF1221" i="1"/>
  <c r="DR1221" i="1"/>
  <c r="DS1221" i="1"/>
  <c r="EE1221" i="1"/>
  <c r="EF1221" i="1"/>
  <c r="EW1221" i="1"/>
  <c r="EX1221" i="1"/>
  <c r="EY1221" i="1"/>
  <c r="EZ1221" i="1"/>
  <c r="FA1221" i="1"/>
  <c r="FB1221" i="1"/>
  <c r="FC1221" i="1"/>
  <c r="FD1221" i="1"/>
  <c r="FE1221" i="1"/>
  <c r="FF1221" i="1"/>
  <c r="FG1221" i="1"/>
  <c r="FH1221" i="1"/>
  <c r="FI1221" i="1"/>
  <c r="FJ1221" i="1"/>
  <c r="FK1221" i="1"/>
  <c r="FL1221" i="1"/>
  <c r="FM1221" i="1"/>
  <c r="FN1221" i="1"/>
  <c r="FO1221" i="1"/>
  <c r="GD1221" i="1"/>
  <c r="GF1221" i="1"/>
  <c r="GG1221" i="1"/>
  <c r="GH1221" i="1"/>
  <c r="GI1221" i="1"/>
  <c r="GJ1221" i="1"/>
  <c r="GK1221" i="1"/>
  <c r="GL1221" i="1"/>
  <c r="GM1221" i="1"/>
  <c r="GN1221" i="1"/>
  <c r="GO1221" i="1"/>
  <c r="GP1221" i="1"/>
  <c r="GQ1221" i="1"/>
  <c r="GR1221" i="1"/>
  <c r="GS1221" i="1"/>
  <c r="GT1221" i="1"/>
  <c r="GU1221" i="1"/>
  <c r="GV1221" i="1"/>
  <c r="GW1221" i="1"/>
  <c r="GX1221" i="1"/>
  <c r="C1224" i="1"/>
  <c r="D1224" i="1"/>
  <c r="P1224" i="1"/>
  <c r="CP1224" i="1" s="1"/>
  <c r="O1224" i="1" s="1"/>
  <c r="Q1224" i="1"/>
  <c r="S1224" i="1"/>
  <c r="V1224" i="1"/>
  <c r="AC1224" i="1"/>
  <c r="AD1224" i="1"/>
  <c r="AB1224" i="1" s="1"/>
  <c r="AE1224" i="1"/>
  <c r="R1224" i="1" s="1"/>
  <c r="AF1224" i="1"/>
  <c r="CT1224" i="1" s="1"/>
  <c r="AG1224" i="1"/>
  <c r="CU1224" i="1" s="1"/>
  <c r="T1224" i="1" s="1"/>
  <c r="AH1224" i="1"/>
  <c r="AI1224" i="1"/>
  <c r="AJ1224" i="1"/>
  <c r="CX1224" i="1" s="1"/>
  <c r="W1224" i="1" s="1"/>
  <c r="CQ1224" i="1"/>
  <c r="CR1224" i="1"/>
  <c r="CS1224" i="1"/>
  <c r="CV1224" i="1"/>
  <c r="U1224" i="1" s="1"/>
  <c r="CW1224" i="1"/>
  <c r="GL1224" i="1"/>
  <c r="GO1224" i="1"/>
  <c r="GP1224" i="1"/>
  <c r="GV1224" i="1"/>
  <c r="GX1224" i="1"/>
  <c r="HC1224" i="1"/>
  <c r="C1225" i="1"/>
  <c r="D1225" i="1"/>
  <c r="T1225" i="1"/>
  <c r="U1225" i="1"/>
  <c r="W1225" i="1"/>
  <c r="AC1225" i="1"/>
  <c r="P1225" i="1" s="1"/>
  <c r="AE1225" i="1"/>
  <c r="AF1225" i="1"/>
  <c r="CT1225" i="1" s="1"/>
  <c r="AG1225" i="1"/>
  <c r="CU1225" i="1" s="1"/>
  <c r="AH1225" i="1"/>
  <c r="AI1225" i="1"/>
  <c r="CW1225" i="1" s="1"/>
  <c r="V1225" i="1" s="1"/>
  <c r="AJ1225" i="1"/>
  <c r="CQ1225" i="1"/>
  <c r="CV1225" i="1"/>
  <c r="CX1225" i="1"/>
  <c r="GL1225" i="1"/>
  <c r="GO1225" i="1"/>
  <c r="GP1225" i="1"/>
  <c r="GV1225" i="1"/>
  <c r="HC1225" i="1"/>
  <c r="GX1225" i="1" s="1"/>
  <c r="I1226" i="1"/>
  <c r="P1226" i="1"/>
  <c r="Q1226" i="1"/>
  <c r="S1226" i="1"/>
  <c r="V1226" i="1"/>
  <c r="AC1226" i="1"/>
  <c r="CQ1226" i="1" s="1"/>
  <c r="AD1226" i="1"/>
  <c r="AB1226" i="1" s="1"/>
  <c r="AE1226" i="1"/>
  <c r="AF1226" i="1"/>
  <c r="AG1226" i="1"/>
  <c r="CU1226" i="1" s="1"/>
  <c r="T1226" i="1" s="1"/>
  <c r="AH1226" i="1"/>
  <c r="AI1226" i="1"/>
  <c r="CW1226" i="1" s="1"/>
  <c r="AJ1226" i="1"/>
  <c r="CX1226" i="1" s="1"/>
  <c r="W1226" i="1" s="1"/>
  <c r="CR1226" i="1"/>
  <c r="CT1226" i="1"/>
  <c r="CV1226" i="1"/>
  <c r="U1226" i="1" s="1"/>
  <c r="GL1226" i="1"/>
  <c r="GO1226" i="1"/>
  <c r="GP1226" i="1"/>
  <c r="GV1226" i="1"/>
  <c r="HC1226" i="1"/>
  <c r="GX1226" i="1" s="1"/>
  <c r="I1227" i="1"/>
  <c r="O1227" i="1"/>
  <c r="P1227" i="1"/>
  <c r="CP1227" i="1" s="1"/>
  <c r="R1227" i="1"/>
  <c r="U1227" i="1"/>
  <c r="X1227" i="1"/>
  <c r="AC1227" i="1"/>
  <c r="CQ1227" i="1" s="1"/>
  <c r="AD1227" i="1"/>
  <c r="AE1227" i="1"/>
  <c r="Q1227" i="1" s="1"/>
  <c r="AF1227" i="1"/>
  <c r="S1227" i="1" s="1"/>
  <c r="CY1227" i="1" s="1"/>
  <c r="AG1227" i="1"/>
  <c r="AH1227" i="1"/>
  <c r="AI1227" i="1"/>
  <c r="CW1227" i="1" s="1"/>
  <c r="V1227" i="1" s="1"/>
  <c r="AJ1227" i="1"/>
  <c r="CX1227" i="1" s="1"/>
  <c r="W1227" i="1" s="1"/>
  <c r="CR1227" i="1"/>
  <c r="CT1227" i="1"/>
  <c r="CU1227" i="1"/>
  <c r="T1227" i="1" s="1"/>
  <c r="CV1227" i="1"/>
  <c r="GL1227" i="1"/>
  <c r="GO1227" i="1"/>
  <c r="GP1227" i="1"/>
  <c r="GV1227" i="1"/>
  <c r="HC1227" i="1" s="1"/>
  <c r="GX1227" i="1" s="1"/>
  <c r="C1228" i="1"/>
  <c r="D1228" i="1"/>
  <c r="I1228" i="1"/>
  <c r="K1228" i="1"/>
  <c r="Q1228" i="1"/>
  <c r="T1228" i="1"/>
  <c r="U1228" i="1"/>
  <c r="AC1228" i="1"/>
  <c r="CQ1228" i="1" s="1"/>
  <c r="AE1228" i="1"/>
  <c r="AF1228" i="1"/>
  <c r="AG1228" i="1"/>
  <c r="AH1228" i="1"/>
  <c r="AI1228" i="1"/>
  <c r="AJ1228" i="1"/>
  <c r="CX1228" i="1" s="1"/>
  <c r="W1228" i="1" s="1"/>
  <c r="CS1228" i="1"/>
  <c r="CU1228" i="1"/>
  <c r="CV1228" i="1"/>
  <c r="CW1228" i="1"/>
  <c r="V1228" i="1" s="1"/>
  <c r="GL1228" i="1"/>
  <c r="GO1228" i="1"/>
  <c r="GP1228" i="1"/>
  <c r="GV1228" i="1"/>
  <c r="HC1228" i="1"/>
  <c r="GX1228" i="1" s="1"/>
  <c r="C1229" i="1"/>
  <c r="D1229" i="1"/>
  <c r="I1229" i="1"/>
  <c r="S1229" i="1" s="1"/>
  <c r="K1229" i="1"/>
  <c r="P1229" i="1"/>
  <c r="AB1229" i="1"/>
  <c r="AC1229" i="1"/>
  <c r="CQ1229" i="1" s="1"/>
  <c r="AD1229" i="1"/>
  <c r="AE1229" i="1"/>
  <c r="AF1229" i="1"/>
  <c r="AG1229" i="1"/>
  <c r="AH1229" i="1"/>
  <c r="CV1229" i="1" s="1"/>
  <c r="U1229" i="1" s="1"/>
  <c r="AI1229" i="1"/>
  <c r="CW1229" i="1" s="1"/>
  <c r="V1229" i="1" s="1"/>
  <c r="AJ1229" i="1"/>
  <c r="CX1229" i="1" s="1"/>
  <c r="W1229" i="1" s="1"/>
  <c r="CR1229" i="1"/>
  <c r="CS1229" i="1"/>
  <c r="CT1229" i="1"/>
  <c r="CU1229" i="1"/>
  <c r="T1229" i="1" s="1"/>
  <c r="GL1229" i="1"/>
  <c r="GO1229" i="1"/>
  <c r="GP1229" i="1"/>
  <c r="GV1229" i="1"/>
  <c r="HC1229" i="1"/>
  <c r="I1230" i="1"/>
  <c r="R1230" i="1"/>
  <c r="S1230" i="1"/>
  <c r="CY1230" i="1" s="1"/>
  <c r="X1230" i="1" s="1"/>
  <c r="U1230" i="1"/>
  <c r="AC1230" i="1"/>
  <c r="AD1230" i="1"/>
  <c r="AE1230" i="1"/>
  <c r="CS1230" i="1" s="1"/>
  <c r="AF1230" i="1"/>
  <c r="AG1230" i="1"/>
  <c r="AH1230" i="1"/>
  <c r="AI1230" i="1"/>
  <c r="AJ1230" i="1"/>
  <c r="CQ1230" i="1"/>
  <c r="CR1230" i="1"/>
  <c r="CT1230" i="1"/>
  <c r="CU1230" i="1"/>
  <c r="T1230" i="1" s="1"/>
  <c r="CV1230" i="1"/>
  <c r="CW1230" i="1"/>
  <c r="V1230" i="1" s="1"/>
  <c r="CX1230" i="1"/>
  <c r="W1230" i="1" s="1"/>
  <c r="GL1230" i="1"/>
  <c r="GO1230" i="1"/>
  <c r="GP1230" i="1"/>
  <c r="GV1230" i="1"/>
  <c r="HC1230" i="1" s="1"/>
  <c r="GX1230" i="1" s="1"/>
  <c r="I1231" i="1"/>
  <c r="W1231" i="1" s="1"/>
  <c r="R1231" i="1"/>
  <c r="T1231" i="1"/>
  <c r="AC1231" i="1"/>
  <c r="AE1231" i="1"/>
  <c r="Q1231" i="1" s="1"/>
  <c r="AF1231" i="1"/>
  <c r="S1231" i="1" s="1"/>
  <c r="CZ1231" i="1" s="1"/>
  <c r="Y1231" i="1" s="1"/>
  <c r="AG1231" i="1"/>
  <c r="CU1231" i="1" s="1"/>
  <c r="AH1231" i="1"/>
  <c r="AI1231" i="1"/>
  <c r="AJ1231" i="1"/>
  <c r="CQ1231" i="1"/>
  <c r="CV1231" i="1"/>
  <c r="U1231" i="1" s="1"/>
  <c r="CW1231" i="1"/>
  <c r="CX1231" i="1"/>
  <c r="CY1231" i="1"/>
  <c r="X1231" i="1" s="1"/>
  <c r="GL1231" i="1"/>
  <c r="GO1231" i="1"/>
  <c r="GP1231" i="1"/>
  <c r="GV1231" i="1"/>
  <c r="HC1231" i="1" s="1"/>
  <c r="GX1231" i="1" s="1"/>
  <c r="C1232" i="1"/>
  <c r="D1232" i="1"/>
  <c r="I1232" i="1"/>
  <c r="Q1232" i="1" s="1"/>
  <c r="K1232" i="1"/>
  <c r="P1232" i="1"/>
  <c r="S1232" i="1"/>
  <c r="CZ1232" i="1" s="1"/>
  <c r="V1232" i="1"/>
  <c r="Y1232" i="1"/>
  <c r="AC1232" i="1"/>
  <c r="AD1232" i="1"/>
  <c r="AB1232" i="1" s="1"/>
  <c r="AE1232" i="1"/>
  <c r="R1232" i="1" s="1"/>
  <c r="AF1232" i="1"/>
  <c r="CT1232" i="1" s="1"/>
  <c r="AG1232" i="1"/>
  <c r="CU1232" i="1" s="1"/>
  <c r="T1232" i="1" s="1"/>
  <c r="AH1232" i="1"/>
  <c r="AI1232" i="1"/>
  <c r="AJ1232" i="1"/>
  <c r="CX1232" i="1" s="1"/>
  <c r="W1232" i="1" s="1"/>
  <c r="CQ1232" i="1"/>
  <c r="CR1232" i="1"/>
  <c r="CV1232" i="1"/>
  <c r="U1232" i="1" s="1"/>
  <c r="CW1232" i="1"/>
  <c r="CY1232" i="1"/>
  <c r="X1232" i="1" s="1"/>
  <c r="GL1232" i="1"/>
  <c r="GO1232" i="1"/>
  <c r="GP1232" i="1"/>
  <c r="GV1232" i="1"/>
  <c r="GX1232" i="1"/>
  <c r="HC1232" i="1"/>
  <c r="C1233" i="1"/>
  <c r="D1233" i="1"/>
  <c r="I1233" i="1"/>
  <c r="K1233" i="1"/>
  <c r="R1233" i="1"/>
  <c r="S1233" i="1"/>
  <c r="CY1233" i="1" s="1"/>
  <c r="X1233" i="1" s="1"/>
  <c r="U1233" i="1"/>
  <c r="AC1233" i="1"/>
  <c r="P1233" i="1" s="1"/>
  <c r="AD1233" i="1"/>
  <c r="AE1233" i="1"/>
  <c r="CS1233" i="1" s="1"/>
  <c r="AF1233" i="1"/>
  <c r="AG1233" i="1"/>
  <c r="CU1233" i="1" s="1"/>
  <c r="T1233" i="1" s="1"/>
  <c r="AH1233" i="1"/>
  <c r="AI1233" i="1"/>
  <c r="AJ1233" i="1"/>
  <c r="CX1233" i="1" s="1"/>
  <c r="W1233" i="1" s="1"/>
  <c r="CQ1233" i="1"/>
  <c r="CR1233" i="1"/>
  <c r="CT1233" i="1"/>
  <c r="CV1233" i="1"/>
  <c r="CW1233" i="1"/>
  <c r="V1233" i="1" s="1"/>
  <c r="GL1233" i="1"/>
  <c r="GO1233" i="1"/>
  <c r="GP1233" i="1"/>
  <c r="GV1233" i="1"/>
  <c r="HC1233" i="1" s="1"/>
  <c r="GX1233" i="1"/>
  <c r="I1234" i="1"/>
  <c r="Q1234" i="1" s="1"/>
  <c r="R1234" i="1"/>
  <c r="W1234" i="1"/>
  <c r="AC1234" i="1"/>
  <c r="P1234" i="1" s="1"/>
  <c r="CP1234" i="1" s="1"/>
  <c r="O1234" i="1" s="1"/>
  <c r="GM1234" i="1" s="1"/>
  <c r="GN1234" i="1" s="1"/>
  <c r="AE1234" i="1"/>
  <c r="AF1234" i="1"/>
  <c r="S1234" i="1" s="1"/>
  <c r="CZ1234" i="1" s="1"/>
  <c r="Y1234" i="1" s="1"/>
  <c r="AG1234" i="1"/>
  <c r="CU1234" i="1" s="1"/>
  <c r="T1234" i="1" s="1"/>
  <c r="AH1234" i="1"/>
  <c r="AI1234" i="1"/>
  <c r="AJ1234" i="1"/>
  <c r="CS1234" i="1"/>
  <c r="CV1234" i="1"/>
  <c r="U1234" i="1" s="1"/>
  <c r="CW1234" i="1"/>
  <c r="V1234" i="1" s="1"/>
  <c r="CX1234" i="1"/>
  <c r="CY1234" i="1"/>
  <c r="X1234" i="1" s="1"/>
  <c r="GL1234" i="1"/>
  <c r="GO1234" i="1"/>
  <c r="GP1234" i="1"/>
  <c r="GV1234" i="1"/>
  <c r="HC1234" i="1" s="1"/>
  <c r="GX1234" i="1" s="1"/>
  <c r="I1235" i="1"/>
  <c r="Q1235" i="1" s="1"/>
  <c r="P1235" i="1"/>
  <c r="S1235" i="1"/>
  <c r="AC1235" i="1"/>
  <c r="CQ1235" i="1" s="1"/>
  <c r="AD1235" i="1"/>
  <c r="AB1235" i="1" s="1"/>
  <c r="AE1235" i="1"/>
  <c r="AF1235" i="1"/>
  <c r="AG1235" i="1"/>
  <c r="CU1235" i="1" s="1"/>
  <c r="T1235" i="1" s="1"/>
  <c r="AH1235" i="1"/>
  <c r="AI1235" i="1"/>
  <c r="CW1235" i="1" s="1"/>
  <c r="V1235" i="1" s="1"/>
  <c r="AJ1235" i="1"/>
  <c r="CX1235" i="1" s="1"/>
  <c r="W1235" i="1" s="1"/>
  <c r="CR1235" i="1"/>
  <c r="CS1235" i="1"/>
  <c r="CT1235" i="1"/>
  <c r="CV1235" i="1"/>
  <c r="U1235" i="1" s="1"/>
  <c r="GL1235" i="1"/>
  <c r="GO1235" i="1"/>
  <c r="GP1235" i="1"/>
  <c r="GV1235" i="1"/>
  <c r="HC1235" i="1"/>
  <c r="GX1235" i="1" s="1"/>
  <c r="C1236" i="1"/>
  <c r="D1236" i="1"/>
  <c r="I1236" i="1"/>
  <c r="P1236" i="1" s="1"/>
  <c r="K1236" i="1"/>
  <c r="AC1236" i="1"/>
  <c r="AD1236" i="1"/>
  <c r="AE1236" i="1"/>
  <c r="AF1236" i="1"/>
  <c r="AG1236" i="1"/>
  <c r="CU1236" i="1" s="1"/>
  <c r="T1236" i="1" s="1"/>
  <c r="AH1236" i="1"/>
  <c r="CV1236" i="1" s="1"/>
  <c r="U1236" i="1" s="1"/>
  <c r="AI1236" i="1"/>
  <c r="AJ1236" i="1"/>
  <c r="CQ1236" i="1"/>
  <c r="CR1236" i="1"/>
  <c r="CS1236" i="1"/>
  <c r="CT1236" i="1"/>
  <c r="CW1236" i="1"/>
  <c r="V1236" i="1" s="1"/>
  <c r="CX1236" i="1"/>
  <c r="W1236" i="1" s="1"/>
  <c r="GL1236" i="1"/>
  <c r="GO1236" i="1"/>
  <c r="GP1236" i="1"/>
  <c r="GV1236" i="1"/>
  <c r="HC1236" i="1" s="1"/>
  <c r="GX1236" i="1" s="1"/>
  <c r="C1237" i="1"/>
  <c r="D1237" i="1"/>
  <c r="I1237" i="1"/>
  <c r="K1237" i="1"/>
  <c r="T1237" i="1"/>
  <c r="W1237" i="1"/>
  <c r="AC1237" i="1"/>
  <c r="P1237" i="1" s="1"/>
  <c r="AE1237" i="1"/>
  <c r="Q1237" i="1" s="1"/>
  <c r="CP1237" i="1" s="1"/>
  <c r="O1237" i="1" s="1"/>
  <c r="AF1237" i="1"/>
  <c r="S1237" i="1" s="1"/>
  <c r="AG1237" i="1"/>
  <c r="CU1237" i="1" s="1"/>
  <c r="AH1237" i="1"/>
  <c r="CV1237" i="1" s="1"/>
  <c r="U1237" i="1" s="1"/>
  <c r="AI1237" i="1"/>
  <c r="AJ1237" i="1"/>
  <c r="CQ1237" i="1"/>
  <c r="CT1237" i="1"/>
  <c r="CW1237" i="1"/>
  <c r="V1237" i="1" s="1"/>
  <c r="CX1237" i="1"/>
  <c r="GL1237" i="1"/>
  <c r="GO1237" i="1"/>
  <c r="GP1237" i="1"/>
  <c r="GV1237" i="1"/>
  <c r="HC1237" i="1" s="1"/>
  <c r="GX1237" i="1" s="1"/>
  <c r="AC1238" i="1"/>
  <c r="CQ1238" i="1" s="1"/>
  <c r="AE1238" i="1"/>
  <c r="AF1238" i="1"/>
  <c r="AG1238" i="1"/>
  <c r="AH1238" i="1"/>
  <c r="CV1238" i="1" s="1"/>
  <c r="AI1238" i="1"/>
  <c r="CW1238" i="1" s="1"/>
  <c r="AJ1238" i="1"/>
  <c r="CT1238" i="1"/>
  <c r="CU1238" i="1"/>
  <c r="CX1238" i="1"/>
  <c r="GL1238" i="1"/>
  <c r="GO1238" i="1"/>
  <c r="GP1238" i="1"/>
  <c r="GV1238" i="1"/>
  <c r="HC1238" i="1"/>
  <c r="AC1239" i="1"/>
  <c r="AD1239" i="1"/>
  <c r="AE1239" i="1"/>
  <c r="CS1239" i="1" s="1"/>
  <c r="AF1239" i="1"/>
  <c r="AG1239" i="1"/>
  <c r="CU1239" i="1" s="1"/>
  <c r="AH1239" i="1"/>
  <c r="AI1239" i="1"/>
  <c r="AJ1239" i="1"/>
  <c r="CX1239" i="1" s="1"/>
  <c r="CR1239" i="1"/>
  <c r="CT1239" i="1"/>
  <c r="CV1239" i="1"/>
  <c r="CW1239" i="1"/>
  <c r="GL1239" i="1"/>
  <c r="FR1245" i="1" s="1"/>
  <c r="GO1239" i="1"/>
  <c r="FU1245" i="1" s="1"/>
  <c r="GP1239" i="1"/>
  <c r="GV1239" i="1"/>
  <c r="HC1239" i="1"/>
  <c r="AC1240" i="1"/>
  <c r="AB1240" i="1" s="1"/>
  <c r="AE1240" i="1"/>
  <c r="AD1240" i="1" s="1"/>
  <c r="AF1240" i="1"/>
  <c r="CT1240" i="1" s="1"/>
  <c r="AG1240" i="1"/>
  <c r="CU1240" i="1" s="1"/>
  <c r="AH1240" i="1"/>
  <c r="CV1240" i="1" s="1"/>
  <c r="AI1240" i="1"/>
  <c r="AJ1240" i="1"/>
  <c r="CQ1240" i="1"/>
  <c r="CR1240" i="1"/>
  <c r="CW1240" i="1"/>
  <c r="CX1240" i="1"/>
  <c r="GL1240" i="1"/>
  <c r="GO1240" i="1"/>
  <c r="GP1240" i="1"/>
  <c r="CD1245" i="1" s="1"/>
  <c r="GV1240" i="1"/>
  <c r="HC1240" i="1" s="1"/>
  <c r="I1241" i="1"/>
  <c r="P1241" i="1" s="1"/>
  <c r="S1241" i="1"/>
  <c r="CY1241" i="1" s="1"/>
  <c r="X1241" i="1" s="1"/>
  <c r="V1241" i="1"/>
  <c r="AC1241" i="1"/>
  <c r="CQ1241" i="1" s="1"/>
  <c r="AE1241" i="1"/>
  <c r="R1241" i="1" s="1"/>
  <c r="AF1241" i="1"/>
  <c r="AG1241" i="1"/>
  <c r="CU1241" i="1" s="1"/>
  <c r="T1241" i="1" s="1"/>
  <c r="AH1241" i="1"/>
  <c r="CV1241" i="1" s="1"/>
  <c r="U1241" i="1" s="1"/>
  <c r="AI1241" i="1"/>
  <c r="CW1241" i="1" s="1"/>
  <c r="AJ1241" i="1"/>
  <c r="CS1241" i="1"/>
  <c r="CT1241" i="1"/>
  <c r="CX1241" i="1"/>
  <c r="W1241" i="1" s="1"/>
  <c r="GL1241" i="1"/>
  <c r="GO1241" i="1"/>
  <c r="GP1241" i="1"/>
  <c r="FV1245" i="1" s="1"/>
  <c r="GV1241" i="1"/>
  <c r="GX1241" i="1"/>
  <c r="HC1241" i="1"/>
  <c r="AC1242" i="1"/>
  <c r="AB1242" i="1" s="1"/>
  <c r="AD1242" i="1"/>
  <c r="AE1242" i="1"/>
  <c r="CS1242" i="1" s="1"/>
  <c r="AF1242" i="1"/>
  <c r="AG1242" i="1"/>
  <c r="AH1242" i="1"/>
  <c r="AI1242" i="1"/>
  <c r="CW1242" i="1" s="1"/>
  <c r="AJ1242" i="1"/>
  <c r="CX1242" i="1" s="1"/>
  <c r="CR1242" i="1"/>
  <c r="CT1242" i="1"/>
  <c r="CU1242" i="1"/>
  <c r="CV1242" i="1"/>
  <c r="GL1242" i="1"/>
  <c r="GO1242" i="1"/>
  <c r="GP1242" i="1"/>
  <c r="GV1242" i="1"/>
  <c r="HC1242" i="1" s="1"/>
  <c r="I1243" i="1"/>
  <c r="Q1243" i="1" s="1"/>
  <c r="R1243" i="1"/>
  <c r="U1243" i="1"/>
  <c r="AC1243" i="1"/>
  <c r="P1243" i="1" s="1"/>
  <c r="AE1243" i="1"/>
  <c r="AD1243" i="1" s="1"/>
  <c r="AF1243" i="1"/>
  <c r="AG1243" i="1"/>
  <c r="CU1243" i="1" s="1"/>
  <c r="AH1243" i="1"/>
  <c r="AI1243" i="1"/>
  <c r="AJ1243" i="1"/>
  <c r="CS1243" i="1"/>
  <c r="CT1243" i="1"/>
  <c r="CV1243" i="1"/>
  <c r="CW1243" i="1"/>
  <c r="V1243" i="1" s="1"/>
  <c r="CX1243" i="1"/>
  <c r="W1243" i="1" s="1"/>
  <c r="GL1243" i="1"/>
  <c r="GO1243" i="1"/>
  <c r="GP1243" i="1"/>
  <c r="GV1243" i="1"/>
  <c r="HC1243" i="1" s="1"/>
  <c r="GX1243" i="1" s="1"/>
  <c r="B1245" i="1"/>
  <c r="B1221" i="1" s="1"/>
  <c r="C1245" i="1"/>
  <c r="C1221" i="1" s="1"/>
  <c r="D1245" i="1"/>
  <c r="D1221" i="1" s="1"/>
  <c r="F1245" i="1"/>
  <c r="F1221" i="1" s="1"/>
  <c r="G1245" i="1"/>
  <c r="G1221" i="1" s="1"/>
  <c r="AQ1245" i="1"/>
  <c r="F1255" i="1" s="1"/>
  <c r="AT1245" i="1"/>
  <c r="AT1221" i="1" s="1"/>
  <c r="AX1245" i="1"/>
  <c r="AX1221" i="1" s="1"/>
  <c r="BD1245" i="1"/>
  <c r="BD1221" i="1" s="1"/>
  <c r="BX1245" i="1"/>
  <c r="CG1245" i="1" s="1"/>
  <c r="CG1221" i="1" s="1"/>
  <c r="BY1245" i="1"/>
  <c r="BZ1245" i="1"/>
  <c r="BZ1221" i="1" s="1"/>
  <c r="CC1245" i="1"/>
  <c r="CC1221" i="1" s="1"/>
  <c r="CI1245" i="1"/>
  <c r="CI1221" i="1" s="1"/>
  <c r="CK1245" i="1"/>
  <c r="CL1245" i="1"/>
  <c r="CL1221" i="1" s="1"/>
  <c r="CM1245" i="1"/>
  <c r="EH1245" i="1"/>
  <c r="EH1221" i="1" s="1"/>
  <c r="EU1245" i="1"/>
  <c r="P1261" i="1" s="1"/>
  <c r="EV1245" i="1"/>
  <c r="EV1221" i="1" s="1"/>
  <c r="FP1245" i="1"/>
  <c r="FP1221" i="1" s="1"/>
  <c r="FQ1245" i="1"/>
  <c r="FQ1221" i="1" s="1"/>
  <c r="GC1245" i="1"/>
  <c r="GC1221" i="1" s="1"/>
  <c r="GD1245" i="1"/>
  <c r="GE1245" i="1"/>
  <c r="GE1221" i="1" s="1"/>
  <c r="P1254" i="1"/>
  <c r="F1263" i="1"/>
  <c r="D1275" i="1"/>
  <c r="E1277" i="1"/>
  <c r="Z1277" i="1"/>
  <c r="AA1277" i="1"/>
  <c r="AM1277" i="1"/>
  <c r="AN1277" i="1"/>
  <c r="BE1277" i="1"/>
  <c r="BF1277" i="1"/>
  <c r="BG1277" i="1"/>
  <c r="BH1277" i="1"/>
  <c r="BI1277" i="1"/>
  <c r="BJ1277" i="1"/>
  <c r="BK1277" i="1"/>
  <c r="BL1277" i="1"/>
  <c r="BM1277" i="1"/>
  <c r="BN1277" i="1"/>
  <c r="BO1277" i="1"/>
  <c r="BP1277" i="1"/>
  <c r="BQ1277" i="1"/>
  <c r="BR1277" i="1"/>
  <c r="BS1277" i="1"/>
  <c r="BT1277" i="1"/>
  <c r="BU1277" i="1"/>
  <c r="BV1277" i="1"/>
  <c r="BW1277" i="1"/>
  <c r="CN1277" i="1"/>
  <c r="CO1277" i="1"/>
  <c r="CP1277" i="1"/>
  <c r="CQ1277" i="1"/>
  <c r="CR1277" i="1"/>
  <c r="CS1277" i="1"/>
  <c r="CT1277" i="1"/>
  <c r="CU1277" i="1"/>
  <c r="CV1277" i="1"/>
  <c r="CW1277" i="1"/>
  <c r="CX1277" i="1"/>
  <c r="CY1277" i="1"/>
  <c r="CZ1277" i="1"/>
  <c r="DA1277" i="1"/>
  <c r="DB1277" i="1"/>
  <c r="DC1277" i="1"/>
  <c r="DD1277" i="1"/>
  <c r="DE1277" i="1"/>
  <c r="DF1277" i="1"/>
  <c r="DR1277" i="1"/>
  <c r="DS1277" i="1"/>
  <c r="EE1277" i="1"/>
  <c r="EF1277" i="1"/>
  <c r="EW1277" i="1"/>
  <c r="EX1277" i="1"/>
  <c r="EY1277" i="1"/>
  <c r="EZ1277" i="1"/>
  <c r="FA1277" i="1"/>
  <c r="FB1277" i="1"/>
  <c r="FC1277" i="1"/>
  <c r="FD1277" i="1"/>
  <c r="FE1277" i="1"/>
  <c r="FF1277" i="1"/>
  <c r="FG1277" i="1"/>
  <c r="FH1277" i="1"/>
  <c r="FI1277" i="1"/>
  <c r="FJ1277" i="1"/>
  <c r="FK1277" i="1"/>
  <c r="FL1277" i="1"/>
  <c r="FM1277" i="1"/>
  <c r="FN1277" i="1"/>
  <c r="FO1277" i="1"/>
  <c r="GF1277" i="1"/>
  <c r="GG1277" i="1"/>
  <c r="GH1277" i="1"/>
  <c r="GI1277" i="1"/>
  <c r="GJ1277" i="1"/>
  <c r="GK1277" i="1"/>
  <c r="GL1277" i="1"/>
  <c r="GM1277" i="1"/>
  <c r="GN1277" i="1"/>
  <c r="GO1277" i="1"/>
  <c r="GP1277" i="1"/>
  <c r="GQ1277" i="1"/>
  <c r="GR1277" i="1"/>
  <c r="GS1277" i="1"/>
  <c r="GT1277" i="1"/>
  <c r="GU1277" i="1"/>
  <c r="GV1277" i="1"/>
  <c r="GW1277" i="1"/>
  <c r="GX1277" i="1"/>
  <c r="C1279" i="1"/>
  <c r="D1279" i="1"/>
  <c r="I1279" i="1"/>
  <c r="P1279" i="1" s="1"/>
  <c r="K1279" i="1"/>
  <c r="R1279" i="1"/>
  <c r="AC1279" i="1"/>
  <c r="AB1279" i="1" s="1"/>
  <c r="AD1279" i="1"/>
  <c r="AE1279" i="1"/>
  <c r="CS1279" i="1" s="1"/>
  <c r="AF1279" i="1"/>
  <c r="CT1279" i="1" s="1"/>
  <c r="AG1279" i="1"/>
  <c r="CU1279" i="1" s="1"/>
  <c r="T1279" i="1" s="1"/>
  <c r="AH1279" i="1"/>
  <c r="AI1279" i="1"/>
  <c r="AJ1279" i="1"/>
  <c r="CQ1279" i="1"/>
  <c r="CR1279" i="1"/>
  <c r="CV1279" i="1"/>
  <c r="CW1279" i="1"/>
  <c r="V1279" i="1" s="1"/>
  <c r="CX1279" i="1"/>
  <c r="W1279" i="1" s="1"/>
  <c r="GL1279" i="1"/>
  <c r="GO1279" i="1"/>
  <c r="GP1279" i="1"/>
  <c r="GV1279" i="1"/>
  <c r="HC1279" i="1"/>
  <c r="C1280" i="1"/>
  <c r="D1280" i="1"/>
  <c r="I1280" i="1"/>
  <c r="K1280" i="1"/>
  <c r="R1280" i="1"/>
  <c r="U1280" i="1"/>
  <c r="AC1280" i="1"/>
  <c r="AB1280" i="1" s="1"/>
  <c r="AE1280" i="1"/>
  <c r="AD1280" i="1" s="1"/>
  <c r="AF1280" i="1"/>
  <c r="CT1280" i="1" s="1"/>
  <c r="AG1280" i="1"/>
  <c r="AH1280" i="1"/>
  <c r="AI1280" i="1"/>
  <c r="AJ1280" i="1"/>
  <c r="CX1280" i="1" s="1"/>
  <c r="W1280" i="1" s="1"/>
  <c r="CQ1280" i="1"/>
  <c r="CS1280" i="1"/>
  <c r="CU1280" i="1"/>
  <c r="T1280" i="1" s="1"/>
  <c r="CV1280" i="1"/>
  <c r="CW1280" i="1"/>
  <c r="V1280" i="1" s="1"/>
  <c r="GL1280" i="1"/>
  <c r="GO1280" i="1"/>
  <c r="GP1280" i="1"/>
  <c r="GV1280" i="1"/>
  <c r="HC1280" i="1" s="1"/>
  <c r="GX1280" i="1" s="1"/>
  <c r="I1281" i="1"/>
  <c r="V1281" i="1" s="1"/>
  <c r="S1281" i="1"/>
  <c r="AC1281" i="1"/>
  <c r="AE1281" i="1"/>
  <c r="CR1281" i="1" s="1"/>
  <c r="AF1281" i="1"/>
  <c r="CT1281" i="1" s="1"/>
  <c r="AG1281" i="1"/>
  <c r="CU1281" i="1" s="1"/>
  <c r="T1281" i="1" s="1"/>
  <c r="AH1281" i="1"/>
  <c r="CV1281" i="1" s="1"/>
  <c r="U1281" i="1" s="1"/>
  <c r="AI1281" i="1"/>
  <c r="AJ1281" i="1"/>
  <c r="CQ1281" i="1"/>
  <c r="CS1281" i="1"/>
  <c r="CW1281" i="1"/>
  <c r="CX1281" i="1"/>
  <c r="W1281" i="1" s="1"/>
  <c r="GL1281" i="1"/>
  <c r="GO1281" i="1"/>
  <c r="GP1281" i="1"/>
  <c r="GV1281" i="1"/>
  <c r="HC1281" i="1"/>
  <c r="GX1281" i="1" s="1"/>
  <c r="I1282" i="1"/>
  <c r="Q1282" i="1" s="1"/>
  <c r="R1282" i="1"/>
  <c r="S1282" i="1"/>
  <c r="CY1282" i="1" s="1"/>
  <c r="X1282" i="1" s="1"/>
  <c r="V1282" i="1"/>
  <c r="AC1282" i="1"/>
  <c r="CQ1282" i="1" s="1"/>
  <c r="AD1282" i="1"/>
  <c r="AE1282" i="1"/>
  <c r="AF1282" i="1"/>
  <c r="AG1282" i="1"/>
  <c r="AH1282" i="1"/>
  <c r="CV1282" i="1" s="1"/>
  <c r="U1282" i="1" s="1"/>
  <c r="AI1282" i="1"/>
  <c r="AJ1282" i="1"/>
  <c r="CX1282" i="1" s="1"/>
  <c r="W1282" i="1" s="1"/>
  <c r="CR1282" i="1"/>
  <c r="CS1282" i="1"/>
  <c r="CT1282" i="1"/>
  <c r="CU1282" i="1"/>
  <c r="T1282" i="1" s="1"/>
  <c r="CW1282" i="1"/>
  <c r="GL1282" i="1"/>
  <c r="GO1282" i="1"/>
  <c r="GP1282" i="1"/>
  <c r="GV1282" i="1"/>
  <c r="HC1282" i="1" s="1"/>
  <c r="GX1282" i="1" s="1"/>
  <c r="C1283" i="1"/>
  <c r="D1283" i="1"/>
  <c r="I1283" i="1"/>
  <c r="Q1283" i="1" s="1"/>
  <c r="K1283" i="1"/>
  <c r="R1283" i="1"/>
  <c r="W1283" i="1"/>
  <c r="AC1283" i="1"/>
  <c r="CQ1283" i="1" s="1"/>
  <c r="AE1283" i="1"/>
  <c r="AD1283" i="1" s="1"/>
  <c r="AF1283" i="1"/>
  <c r="S1283" i="1" s="1"/>
  <c r="AG1283" i="1"/>
  <c r="CU1283" i="1" s="1"/>
  <c r="T1283" i="1" s="1"/>
  <c r="AH1283" i="1"/>
  <c r="CV1283" i="1" s="1"/>
  <c r="U1283" i="1" s="1"/>
  <c r="AI1283" i="1"/>
  <c r="CW1283" i="1" s="1"/>
  <c r="V1283" i="1" s="1"/>
  <c r="AJ1283" i="1"/>
  <c r="CR1283" i="1"/>
  <c r="CS1283" i="1"/>
  <c r="CT1283" i="1"/>
  <c r="CX1283" i="1"/>
  <c r="GL1283" i="1"/>
  <c r="GO1283" i="1"/>
  <c r="GP1283" i="1"/>
  <c r="GV1283" i="1"/>
  <c r="HC1283" i="1" s="1"/>
  <c r="GX1283" i="1" s="1"/>
  <c r="C1284" i="1"/>
  <c r="D1284" i="1"/>
  <c r="I1284" i="1"/>
  <c r="K1284" i="1"/>
  <c r="AC1284" i="1"/>
  <c r="AE1284" i="1"/>
  <c r="AD1284" i="1" s="1"/>
  <c r="AB1284" i="1" s="1"/>
  <c r="AF1284" i="1"/>
  <c r="CT1284" i="1" s="1"/>
  <c r="AG1284" i="1"/>
  <c r="AH1284" i="1"/>
  <c r="CV1284" i="1" s="1"/>
  <c r="U1284" i="1" s="1"/>
  <c r="AI1284" i="1"/>
  <c r="AJ1284" i="1"/>
  <c r="CQ1284" i="1"/>
  <c r="CR1284" i="1"/>
  <c r="CS1284" i="1"/>
  <c r="CU1284" i="1"/>
  <c r="CW1284" i="1"/>
  <c r="V1284" i="1" s="1"/>
  <c r="CX1284" i="1"/>
  <c r="GL1284" i="1"/>
  <c r="GO1284" i="1"/>
  <c r="GP1284" i="1"/>
  <c r="GV1284" i="1"/>
  <c r="HC1284" i="1"/>
  <c r="GX1284" i="1" s="1"/>
  <c r="I1285" i="1"/>
  <c r="Q1285" i="1" s="1"/>
  <c r="P1285" i="1"/>
  <c r="CP1285" i="1" s="1"/>
  <c r="O1285" i="1" s="1"/>
  <c r="S1285" i="1"/>
  <c r="AC1285" i="1"/>
  <c r="AB1285" i="1" s="1"/>
  <c r="AD1285" i="1"/>
  <c r="AE1285" i="1"/>
  <c r="AF1285" i="1"/>
  <c r="AG1285" i="1"/>
  <c r="AH1285" i="1"/>
  <c r="CV1285" i="1" s="1"/>
  <c r="U1285" i="1" s="1"/>
  <c r="AI1285" i="1"/>
  <c r="CW1285" i="1" s="1"/>
  <c r="V1285" i="1" s="1"/>
  <c r="AJ1285" i="1"/>
  <c r="CX1285" i="1" s="1"/>
  <c r="W1285" i="1" s="1"/>
  <c r="CQ1285" i="1"/>
  <c r="CR1285" i="1"/>
  <c r="CS1285" i="1"/>
  <c r="CT1285" i="1"/>
  <c r="CU1285" i="1"/>
  <c r="T1285" i="1" s="1"/>
  <c r="GL1285" i="1"/>
  <c r="GO1285" i="1"/>
  <c r="GP1285" i="1"/>
  <c r="GV1285" i="1"/>
  <c r="HC1285" i="1" s="1"/>
  <c r="GX1285" i="1" s="1"/>
  <c r="AC1286" i="1"/>
  <c r="AE1286" i="1"/>
  <c r="CR1286" i="1" s="1"/>
  <c r="AF1286" i="1"/>
  <c r="CT1286" i="1" s="1"/>
  <c r="AG1286" i="1"/>
  <c r="AH1286" i="1"/>
  <c r="AI1286" i="1"/>
  <c r="AJ1286" i="1"/>
  <c r="CX1286" i="1" s="1"/>
  <c r="CQ1286" i="1"/>
  <c r="CU1286" i="1"/>
  <c r="CV1286" i="1"/>
  <c r="CW1286" i="1"/>
  <c r="GL1286" i="1"/>
  <c r="GO1286" i="1"/>
  <c r="GP1286" i="1"/>
  <c r="GV1286" i="1"/>
  <c r="HC1286" i="1"/>
  <c r="C1287" i="1"/>
  <c r="D1287" i="1"/>
  <c r="I1287" i="1"/>
  <c r="S1287" i="1" s="1"/>
  <c r="K1287" i="1"/>
  <c r="T1287" i="1"/>
  <c r="AC1287" i="1"/>
  <c r="P1287" i="1" s="1"/>
  <c r="AE1287" i="1"/>
  <c r="CR1287" i="1" s="1"/>
  <c r="AF1287" i="1"/>
  <c r="AG1287" i="1"/>
  <c r="AH1287" i="1"/>
  <c r="AI1287" i="1"/>
  <c r="CW1287" i="1" s="1"/>
  <c r="V1287" i="1" s="1"/>
  <c r="AJ1287" i="1"/>
  <c r="CX1287" i="1" s="1"/>
  <c r="W1287" i="1" s="1"/>
  <c r="CT1287" i="1"/>
  <c r="CU1287" i="1"/>
  <c r="CV1287" i="1"/>
  <c r="U1287" i="1" s="1"/>
  <c r="GL1287" i="1"/>
  <c r="BZ1302" i="1" s="1"/>
  <c r="GO1287" i="1"/>
  <c r="GP1287" i="1"/>
  <c r="GV1287" i="1"/>
  <c r="HC1287" i="1"/>
  <c r="GX1287" i="1" s="1"/>
  <c r="C1288" i="1"/>
  <c r="D1288" i="1"/>
  <c r="I1288" i="1"/>
  <c r="I1294" i="1" s="1"/>
  <c r="K1288" i="1"/>
  <c r="S1288" i="1"/>
  <c r="V1288" i="1"/>
  <c r="AC1288" i="1"/>
  <c r="CQ1288" i="1" s="1"/>
  <c r="AD1288" i="1"/>
  <c r="AE1288" i="1"/>
  <c r="AF1288" i="1"/>
  <c r="AG1288" i="1"/>
  <c r="AH1288" i="1"/>
  <c r="CV1288" i="1" s="1"/>
  <c r="U1288" i="1" s="1"/>
  <c r="AI1288" i="1"/>
  <c r="AJ1288" i="1"/>
  <c r="CX1288" i="1" s="1"/>
  <c r="W1288" i="1" s="1"/>
  <c r="CR1288" i="1"/>
  <c r="CS1288" i="1"/>
  <c r="CT1288" i="1"/>
  <c r="CU1288" i="1"/>
  <c r="T1288" i="1" s="1"/>
  <c r="CW1288" i="1"/>
  <c r="GL1288" i="1"/>
  <c r="GO1288" i="1"/>
  <c r="GP1288" i="1"/>
  <c r="GV1288" i="1"/>
  <c r="HC1288" i="1" s="1"/>
  <c r="GX1288" i="1" s="1"/>
  <c r="I1289" i="1"/>
  <c r="Q1289" i="1" s="1"/>
  <c r="R1289" i="1"/>
  <c r="U1289" i="1"/>
  <c r="AC1289" i="1"/>
  <c r="AB1289" i="1" s="1"/>
  <c r="AD1289" i="1"/>
  <c r="AE1289" i="1"/>
  <c r="CR1289" i="1" s="1"/>
  <c r="AF1289" i="1"/>
  <c r="CT1289" i="1" s="1"/>
  <c r="AG1289" i="1"/>
  <c r="AH1289" i="1"/>
  <c r="AI1289" i="1"/>
  <c r="AJ1289" i="1"/>
  <c r="CX1289" i="1" s="1"/>
  <c r="W1289" i="1" s="1"/>
  <c r="CQ1289" i="1"/>
  <c r="CS1289" i="1"/>
  <c r="CU1289" i="1"/>
  <c r="T1289" i="1" s="1"/>
  <c r="CV1289" i="1"/>
  <c r="CW1289" i="1"/>
  <c r="V1289" i="1" s="1"/>
  <c r="GL1289" i="1"/>
  <c r="GO1289" i="1"/>
  <c r="GP1289" i="1"/>
  <c r="GV1289" i="1"/>
  <c r="HC1289" i="1" s="1"/>
  <c r="GX1289" i="1" s="1"/>
  <c r="I1290" i="1"/>
  <c r="V1290" i="1" s="1"/>
  <c r="S1290" i="1"/>
  <c r="AC1290" i="1"/>
  <c r="AE1290" i="1"/>
  <c r="CR1290" i="1" s="1"/>
  <c r="AF1290" i="1"/>
  <c r="CT1290" i="1" s="1"/>
  <c r="AG1290" i="1"/>
  <c r="CU1290" i="1" s="1"/>
  <c r="T1290" i="1" s="1"/>
  <c r="AH1290" i="1"/>
  <c r="CV1290" i="1" s="1"/>
  <c r="U1290" i="1" s="1"/>
  <c r="AI1290" i="1"/>
  <c r="AJ1290" i="1"/>
  <c r="CQ1290" i="1"/>
  <c r="CS1290" i="1"/>
  <c r="CW1290" i="1"/>
  <c r="CX1290" i="1"/>
  <c r="W1290" i="1" s="1"/>
  <c r="GL1290" i="1"/>
  <c r="GO1290" i="1"/>
  <c r="GP1290" i="1"/>
  <c r="GV1290" i="1"/>
  <c r="HC1290" i="1"/>
  <c r="GX1290" i="1" s="1"/>
  <c r="I1291" i="1"/>
  <c r="Q1291" i="1" s="1"/>
  <c r="R1291" i="1"/>
  <c r="S1291" i="1"/>
  <c r="CY1291" i="1" s="1"/>
  <c r="X1291" i="1" s="1"/>
  <c r="V1291" i="1"/>
  <c r="AC1291" i="1"/>
  <c r="CQ1291" i="1" s="1"/>
  <c r="AD1291" i="1"/>
  <c r="AE1291" i="1"/>
  <c r="AF1291" i="1"/>
  <c r="AG1291" i="1"/>
  <c r="AH1291" i="1"/>
  <c r="CV1291" i="1" s="1"/>
  <c r="U1291" i="1" s="1"/>
  <c r="AI1291" i="1"/>
  <c r="AJ1291" i="1"/>
  <c r="CX1291" i="1" s="1"/>
  <c r="W1291" i="1" s="1"/>
  <c r="CR1291" i="1"/>
  <c r="CS1291" i="1"/>
  <c r="CT1291" i="1"/>
  <c r="CU1291" i="1"/>
  <c r="T1291" i="1" s="1"/>
  <c r="CW1291" i="1"/>
  <c r="GL1291" i="1"/>
  <c r="GO1291" i="1"/>
  <c r="GP1291" i="1"/>
  <c r="GV1291" i="1"/>
  <c r="HC1291" i="1" s="1"/>
  <c r="GX1291" i="1" s="1"/>
  <c r="AC1292" i="1"/>
  <c r="AB1292" i="1" s="1"/>
  <c r="AD1292" i="1"/>
  <c r="AE1292" i="1"/>
  <c r="CR1292" i="1" s="1"/>
  <c r="AF1292" i="1"/>
  <c r="CT1292" i="1" s="1"/>
  <c r="AG1292" i="1"/>
  <c r="AH1292" i="1"/>
  <c r="AI1292" i="1"/>
  <c r="AJ1292" i="1"/>
  <c r="CX1292" i="1" s="1"/>
  <c r="CQ1292" i="1"/>
  <c r="CS1292" i="1"/>
  <c r="CU1292" i="1"/>
  <c r="CV1292" i="1"/>
  <c r="CW1292" i="1"/>
  <c r="GL1292" i="1"/>
  <c r="GO1292" i="1"/>
  <c r="GP1292" i="1"/>
  <c r="GV1292" i="1"/>
  <c r="HC1292" i="1" s="1"/>
  <c r="I1293" i="1"/>
  <c r="V1293" i="1" s="1"/>
  <c r="S1293" i="1"/>
  <c r="AC1293" i="1"/>
  <c r="AE1293" i="1"/>
  <c r="CR1293" i="1" s="1"/>
  <c r="AF1293" i="1"/>
  <c r="CT1293" i="1" s="1"/>
  <c r="AG1293" i="1"/>
  <c r="CU1293" i="1" s="1"/>
  <c r="T1293" i="1" s="1"/>
  <c r="AH1293" i="1"/>
  <c r="CV1293" i="1" s="1"/>
  <c r="U1293" i="1" s="1"/>
  <c r="AI1293" i="1"/>
  <c r="AJ1293" i="1"/>
  <c r="CQ1293" i="1"/>
  <c r="CS1293" i="1"/>
  <c r="CW1293" i="1"/>
  <c r="CX1293" i="1"/>
  <c r="W1293" i="1" s="1"/>
  <c r="GL1293" i="1"/>
  <c r="GO1293" i="1"/>
  <c r="GP1293" i="1"/>
  <c r="GV1293" i="1"/>
  <c r="HC1293" i="1"/>
  <c r="GX1293" i="1" s="1"/>
  <c r="AC1294" i="1"/>
  <c r="CQ1294" i="1" s="1"/>
  <c r="AD1294" i="1"/>
  <c r="AE1294" i="1"/>
  <c r="AF1294" i="1"/>
  <c r="AG1294" i="1"/>
  <c r="AH1294" i="1"/>
  <c r="CV1294" i="1" s="1"/>
  <c r="U1294" i="1" s="1"/>
  <c r="AI1294" i="1"/>
  <c r="AJ1294" i="1"/>
  <c r="CX1294" i="1" s="1"/>
  <c r="W1294" i="1" s="1"/>
  <c r="CR1294" i="1"/>
  <c r="CS1294" i="1"/>
  <c r="CT1294" i="1"/>
  <c r="CU1294" i="1"/>
  <c r="T1294" i="1" s="1"/>
  <c r="CW1294" i="1"/>
  <c r="GL1294" i="1"/>
  <c r="GO1294" i="1"/>
  <c r="GP1294" i="1"/>
  <c r="GV1294" i="1"/>
  <c r="HC1294" i="1" s="1"/>
  <c r="C1295" i="1"/>
  <c r="D1295" i="1"/>
  <c r="I1295" i="1"/>
  <c r="Q1295" i="1" s="1"/>
  <c r="K1295" i="1"/>
  <c r="R1295" i="1"/>
  <c r="W1295" i="1"/>
  <c r="AC1295" i="1"/>
  <c r="CQ1295" i="1" s="1"/>
  <c r="AE1295" i="1"/>
  <c r="AD1295" i="1" s="1"/>
  <c r="AF1295" i="1"/>
  <c r="S1295" i="1" s="1"/>
  <c r="AG1295" i="1"/>
  <c r="CU1295" i="1" s="1"/>
  <c r="T1295" i="1" s="1"/>
  <c r="AH1295" i="1"/>
  <c r="CV1295" i="1" s="1"/>
  <c r="U1295" i="1" s="1"/>
  <c r="AI1295" i="1"/>
  <c r="CW1295" i="1" s="1"/>
  <c r="V1295" i="1" s="1"/>
  <c r="AJ1295" i="1"/>
  <c r="CR1295" i="1"/>
  <c r="CS1295" i="1"/>
  <c r="CT1295" i="1"/>
  <c r="CX1295" i="1"/>
  <c r="GL1295" i="1"/>
  <c r="GO1295" i="1"/>
  <c r="GP1295" i="1"/>
  <c r="GV1295" i="1"/>
  <c r="HC1295" i="1" s="1"/>
  <c r="GX1295" i="1" s="1"/>
  <c r="C1296" i="1"/>
  <c r="D1296" i="1"/>
  <c r="I1296" i="1"/>
  <c r="K1296" i="1"/>
  <c r="AC1296" i="1"/>
  <c r="AE1296" i="1"/>
  <c r="AD1296" i="1" s="1"/>
  <c r="AB1296" i="1" s="1"/>
  <c r="AF1296" i="1"/>
  <c r="S1296" i="1" s="1"/>
  <c r="AG1296" i="1"/>
  <c r="AH1296" i="1"/>
  <c r="CV1296" i="1" s="1"/>
  <c r="U1296" i="1" s="1"/>
  <c r="AI1296" i="1"/>
  <c r="AJ1296" i="1"/>
  <c r="CQ1296" i="1"/>
  <c r="CR1296" i="1"/>
  <c r="CS1296" i="1"/>
  <c r="CU1296" i="1"/>
  <c r="CW1296" i="1"/>
  <c r="V1296" i="1" s="1"/>
  <c r="CX1296" i="1"/>
  <c r="GL1296" i="1"/>
  <c r="GO1296" i="1"/>
  <c r="FU1302" i="1" s="1"/>
  <c r="GP1296" i="1"/>
  <c r="GV1296" i="1"/>
  <c r="HC1296" i="1"/>
  <c r="GX1296" i="1" s="1"/>
  <c r="I1297" i="1"/>
  <c r="Q1297" i="1" s="1"/>
  <c r="P1297" i="1"/>
  <c r="S1297" i="1"/>
  <c r="AC1297" i="1"/>
  <c r="AD1297" i="1"/>
  <c r="AB1297" i="1" s="1"/>
  <c r="AE1297" i="1"/>
  <c r="AF1297" i="1"/>
  <c r="AG1297" i="1"/>
  <c r="AH1297" i="1"/>
  <c r="CV1297" i="1" s="1"/>
  <c r="U1297" i="1" s="1"/>
  <c r="AI1297" i="1"/>
  <c r="CW1297" i="1" s="1"/>
  <c r="V1297" i="1" s="1"/>
  <c r="AJ1297" i="1"/>
  <c r="CX1297" i="1" s="1"/>
  <c r="W1297" i="1" s="1"/>
  <c r="CQ1297" i="1"/>
  <c r="CR1297" i="1"/>
  <c r="CS1297" i="1"/>
  <c r="CT1297" i="1"/>
  <c r="CU1297" i="1"/>
  <c r="T1297" i="1" s="1"/>
  <c r="GL1297" i="1"/>
  <c r="GO1297" i="1"/>
  <c r="CC1302" i="1" s="1"/>
  <c r="GP1297" i="1"/>
  <c r="GV1297" i="1"/>
  <c r="HC1297" i="1" s="1"/>
  <c r="GX1297" i="1" s="1"/>
  <c r="AC1298" i="1"/>
  <c r="AE1298" i="1"/>
  <c r="CR1298" i="1" s="1"/>
  <c r="AF1298" i="1"/>
  <c r="CT1298" i="1" s="1"/>
  <c r="AG1298" i="1"/>
  <c r="AH1298" i="1"/>
  <c r="AI1298" i="1"/>
  <c r="AJ1298" i="1"/>
  <c r="CX1298" i="1" s="1"/>
  <c r="CQ1298" i="1"/>
  <c r="CU1298" i="1"/>
  <c r="CV1298" i="1"/>
  <c r="CW1298" i="1"/>
  <c r="GL1298" i="1"/>
  <c r="GO1298" i="1"/>
  <c r="GP1298" i="1"/>
  <c r="GV1298" i="1"/>
  <c r="HC1298" i="1"/>
  <c r="I1299" i="1"/>
  <c r="P1299" i="1" s="1"/>
  <c r="T1299" i="1"/>
  <c r="AC1299" i="1"/>
  <c r="AE1299" i="1"/>
  <c r="AD1299" i="1" s="1"/>
  <c r="AB1299" i="1" s="1"/>
  <c r="AF1299" i="1"/>
  <c r="S1299" i="1" s="1"/>
  <c r="AG1299" i="1"/>
  <c r="AH1299" i="1"/>
  <c r="CV1299" i="1" s="1"/>
  <c r="U1299" i="1" s="1"/>
  <c r="AI1299" i="1"/>
  <c r="AJ1299" i="1"/>
  <c r="CQ1299" i="1"/>
  <c r="CR1299" i="1"/>
  <c r="CS1299" i="1"/>
  <c r="CU1299" i="1"/>
  <c r="CW1299" i="1"/>
  <c r="V1299" i="1" s="1"/>
  <c r="CX1299" i="1"/>
  <c r="GL1299" i="1"/>
  <c r="GO1299" i="1"/>
  <c r="GP1299" i="1"/>
  <c r="CD1302" i="1" s="1"/>
  <c r="GV1299" i="1"/>
  <c r="HC1299" i="1"/>
  <c r="GX1299" i="1" s="1"/>
  <c r="AC1300" i="1"/>
  <c r="AD1300" i="1"/>
  <c r="AB1300" i="1" s="1"/>
  <c r="AE1300" i="1"/>
  <c r="AF1300" i="1"/>
  <c r="AG1300" i="1"/>
  <c r="AH1300" i="1"/>
  <c r="CV1300" i="1" s="1"/>
  <c r="AI1300" i="1"/>
  <c r="CW1300" i="1" s="1"/>
  <c r="AJ1300" i="1"/>
  <c r="CX1300" i="1" s="1"/>
  <c r="CQ1300" i="1"/>
  <c r="CR1300" i="1"/>
  <c r="CS1300" i="1"/>
  <c r="CT1300" i="1"/>
  <c r="CU1300" i="1"/>
  <c r="GL1300" i="1"/>
  <c r="GO1300" i="1"/>
  <c r="GP1300" i="1"/>
  <c r="GV1300" i="1"/>
  <c r="HC1300" i="1" s="1"/>
  <c r="B1302" i="1"/>
  <c r="B1277" i="1" s="1"/>
  <c r="C1302" i="1"/>
  <c r="C1277" i="1" s="1"/>
  <c r="D1302" i="1"/>
  <c r="D1277" i="1" s="1"/>
  <c r="F1302" i="1"/>
  <c r="F1277" i="1" s="1"/>
  <c r="G1302" i="1"/>
  <c r="G1277" i="1" s="1"/>
  <c r="AO1302" i="1"/>
  <c r="F1306" i="1" s="1"/>
  <c r="AP1302" i="1"/>
  <c r="AP1277" i="1" s="1"/>
  <c r="BB1302" i="1"/>
  <c r="BB1277" i="1" s="1"/>
  <c r="BX1302" i="1"/>
  <c r="BX1277" i="1" s="1"/>
  <c r="BY1302" i="1"/>
  <c r="CI1302" i="1" s="1"/>
  <c r="CK1302" i="1"/>
  <c r="CK1277" i="1" s="1"/>
  <c r="CL1302" i="1"/>
  <c r="CL1277" i="1" s="1"/>
  <c r="CM1302" i="1"/>
  <c r="BD1302" i="1" s="1"/>
  <c r="EH1302" i="1"/>
  <c r="P1311" i="1" s="1"/>
  <c r="EM1302" i="1"/>
  <c r="EM1277" i="1" s="1"/>
  <c r="ET1302" i="1"/>
  <c r="ET1277" i="1" s="1"/>
  <c r="FP1302" i="1"/>
  <c r="FP1277" i="1" s="1"/>
  <c r="FQ1302" i="1"/>
  <c r="FQ1277" i="1" s="1"/>
  <c r="FR1302" i="1"/>
  <c r="FY1302" i="1" s="1"/>
  <c r="FV1302" i="1"/>
  <c r="FV1277" i="1" s="1"/>
  <c r="GC1302" i="1"/>
  <c r="GC1277" i="1" s="1"/>
  <c r="GD1302" i="1"/>
  <c r="GD1277" i="1" s="1"/>
  <c r="GE1302" i="1"/>
  <c r="GE1277" i="1" s="1"/>
  <c r="F1311" i="1"/>
  <c r="F1315" i="1"/>
  <c r="D1332" i="1"/>
  <c r="E1334" i="1"/>
  <c r="Z1334" i="1"/>
  <c r="AA1334" i="1"/>
  <c r="AM1334" i="1"/>
  <c r="AN1334" i="1"/>
  <c r="BE1334" i="1"/>
  <c r="BF1334" i="1"/>
  <c r="BG1334" i="1"/>
  <c r="BH1334" i="1"/>
  <c r="BI1334" i="1"/>
  <c r="BJ1334" i="1"/>
  <c r="BK1334" i="1"/>
  <c r="BL1334" i="1"/>
  <c r="BM1334" i="1"/>
  <c r="BN1334" i="1"/>
  <c r="BO1334" i="1"/>
  <c r="BP1334" i="1"/>
  <c r="BQ1334" i="1"/>
  <c r="BR1334" i="1"/>
  <c r="BS1334" i="1"/>
  <c r="BT1334" i="1"/>
  <c r="BU1334" i="1"/>
  <c r="BV1334" i="1"/>
  <c r="BW1334" i="1"/>
  <c r="CN1334" i="1"/>
  <c r="CO1334" i="1"/>
  <c r="CP1334" i="1"/>
  <c r="CQ1334" i="1"/>
  <c r="CR1334" i="1"/>
  <c r="CS1334" i="1"/>
  <c r="CT1334" i="1"/>
  <c r="CU1334" i="1"/>
  <c r="CV1334" i="1"/>
  <c r="CW1334" i="1"/>
  <c r="CX1334" i="1"/>
  <c r="CY1334" i="1"/>
  <c r="CZ1334" i="1"/>
  <c r="DA1334" i="1"/>
  <c r="DB1334" i="1"/>
  <c r="DC1334" i="1"/>
  <c r="DD1334" i="1"/>
  <c r="DE1334" i="1"/>
  <c r="DF1334" i="1"/>
  <c r="DR1334" i="1"/>
  <c r="DS1334" i="1"/>
  <c r="EE1334" i="1"/>
  <c r="EF1334" i="1"/>
  <c r="EW1334" i="1"/>
  <c r="EX1334" i="1"/>
  <c r="EY1334" i="1"/>
  <c r="EZ1334" i="1"/>
  <c r="FA1334" i="1"/>
  <c r="FB1334" i="1"/>
  <c r="FC1334" i="1"/>
  <c r="FD1334" i="1"/>
  <c r="FE1334" i="1"/>
  <c r="FF1334" i="1"/>
  <c r="FG1334" i="1"/>
  <c r="FH1334" i="1"/>
  <c r="FI1334" i="1"/>
  <c r="FJ1334" i="1"/>
  <c r="FK1334" i="1"/>
  <c r="FL1334" i="1"/>
  <c r="FM1334" i="1"/>
  <c r="FN1334" i="1"/>
  <c r="FO1334" i="1"/>
  <c r="GF1334" i="1"/>
  <c r="GG1334" i="1"/>
  <c r="GH1334" i="1"/>
  <c r="GI1334" i="1"/>
  <c r="GJ1334" i="1"/>
  <c r="GK1334" i="1"/>
  <c r="GL1334" i="1"/>
  <c r="GM1334" i="1"/>
  <c r="GN1334" i="1"/>
  <c r="GO1334" i="1"/>
  <c r="GP1334" i="1"/>
  <c r="GQ1334" i="1"/>
  <c r="GR1334" i="1"/>
  <c r="GS1334" i="1"/>
  <c r="GT1334" i="1"/>
  <c r="GU1334" i="1"/>
  <c r="GV1334" i="1"/>
  <c r="GW1334" i="1"/>
  <c r="GX1334" i="1"/>
  <c r="C1337" i="1"/>
  <c r="D1337" i="1"/>
  <c r="I1337" i="1"/>
  <c r="Q1337" i="1" s="1"/>
  <c r="K1337" i="1"/>
  <c r="R1337" i="1"/>
  <c r="AC1337" i="1"/>
  <c r="CQ1337" i="1" s="1"/>
  <c r="AE1337" i="1"/>
  <c r="AD1337" i="1" s="1"/>
  <c r="AF1337" i="1"/>
  <c r="S1337" i="1" s="1"/>
  <c r="AG1337" i="1"/>
  <c r="CU1337" i="1" s="1"/>
  <c r="T1337" i="1" s="1"/>
  <c r="AH1337" i="1"/>
  <c r="CV1337" i="1" s="1"/>
  <c r="U1337" i="1" s="1"/>
  <c r="AI1337" i="1"/>
  <c r="CW1337" i="1" s="1"/>
  <c r="V1337" i="1" s="1"/>
  <c r="AJ1337" i="1"/>
  <c r="CR1337" i="1"/>
  <c r="CS1337" i="1"/>
  <c r="CT1337" i="1"/>
  <c r="CX1337" i="1"/>
  <c r="GL1337" i="1"/>
  <c r="GO1337" i="1"/>
  <c r="GP1337" i="1"/>
  <c r="GV1337" i="1"/>
  <c r="HC1337" i="1" s="1"/>
  <c r="GX1337" i="1" s="1"/>
  <c r="C1338" i="1"/>
  <c r="D1338" i="1"/>
  <c r="I1338" i="1"/>
  <c r="I1344" i="1" s="1"/>
  <c r="K1338" i="1"/>
  <c r="AC1338" i="1"/>
  <c r="AE1338" i="1"/>
  <c r="AD1338" i="1" s="1"/>
  <c r="AB1338" i="1" s="1"/>
  <c r="AF1338" i="1"/>
  <c r="S1338" i="1" s="1"/>
  <c r="AG1338" i="1"/>
  <c r="AH1338" i="1"/>
  <c r="CV1338" i="1" s="1"/>
  <c r="U1338" i="1" s="1"/>
  <c r="AI1338" i="1"/>
  <c r="AJ1338" i="1"/>
  <c r="CQ1338" i="1"/>
  <c r="CR1338" i="1"/>
  <c r="CS1338" i="1"/>
  <c r="CU1338" i="1"/>
  <c r="CW1338" i="1"/>
  <c r="V1338" i="1" s="1"/>
  <c r="CX1338" i="1"/>
  <c r="GL1338" i="1"/>
  <c r="GO1338" i="1"/>
  <c r="GP1338" i="1"/>
  <c r="GV1338" i="1"/>
  <c r="HC1338" i="1"/>
  <c r="GX1338" i="1" s="1"/>
  <c r="I1339" i="1"/>
  <c r="Q1339" i="1" s="1"/>
  <c r="P1339" i="1"/>
  <c r="CP1339" i="1" s="1"/>
  <c r="O1339" i="1" s="1"/>
  <c r="S1339" i="1"/>
  <c r="AC1339" i="1"/>
  <c r="AD1339" i="1"/>
  <c r="AB1339" i="1" s="1"/>
  <c r="AE1339" i="1"/>
  <c r="AF1339" i="1"/>
  <c r="AG1339" i="1"/>
  <c r="AH1339" i="1"/>
  <c r="CV1339" i="1" s="1"/>
  <c r="U1339" i="1" s="1"/>
  <c r="AI1339" i="1"/>
  <c r="CW1339" i="1" s="1"/>
  <c r="V1339" i="1" s="1"/>
  <c r="AJ1339" i="1"/>
  <c r="CX1339" i="1" s="1"/>
  <c r="W1339" i="1" s="1"/>
  <c r="CQ1339" i="1"/>
  <c r="CR1339" i="1"/>
  <c r="CS1339" i="1"/>
  <c r="CT1339" i="1"/>
  <c r="CU1339" i="1"/>
  <c r="T1339" i="1" s="1"/>
  <c r="GL1339" i="1"/>
  <c r="GO1339" i="1"/>
  <c r="GP1339" i="1"/>
  <c r="GV1339" i="1"/>
  <c r="HC1339" i="1" s="1"/>
  <c r="GX1339" i="1" s="1"/>
  <c r="AC1340" i="1"/>
  <c r="AE1340" i="1"/>
  <c r="CR1340" i="1" s="1"/>
  <c r="AF1340" i="1"/>
  <c r="CT1340" i="1" s="1"/>
  <c r="AG1340" i="1"/>
  <c r="AH1340" i="1"/>
  <c r="AI1340" i="1"/>
  <c r="AJ1340" i="1"/>
  <c r="CX1340" i="1" s="1"/>
  <c r="CQ1340" i="1"/>
  <c r="CU1340" i="1"/>
  <c r="CV1340" i="1"/>
  <c r="CW1340" i="1"/>
  <c r="GL1340" i="1"/>
  <c r="GO1340" i="1"/>
  <c r="GP1340" i="1"/>
  <c r="GV1340" i="1"/>
  <c r="HC1340" i="1"/>
  <c r="I1341" i="1"/>
  <c r="P1341" i="1" s="1"/>
  <c r="T1341" i="1"/>
  <c r="AC1341" i="1"/>
  <c r="AE1341" i="1"/>
  <c r="AD1341" i="1" s="1"/>
  <c r="AB1341" i="1" s="1"/>
  <c r="AF1341" i="1"/>
  <c r="S1341" i="1" s="1"/>
  <c r="AG1341" i="1"/>
  <c r="AH1341" i="1"/>
  <c r="CV1341" i="1" s="1"/>
  <c r="U1341" i="1" s="1"/>
  <c r="AI1341" i="1"/>
  <c r="AJ1341" i="1"/>
  <c r="CQ1341" i="1"/>
  <c r="CR1341" i="1"/>
  <c r="CS1341" i="1"/>
  <c r="CU1341" i="1"/>
  <c r="CW1341" i="1"/>
  <c r="V1341" i="1" s="1"/>
  <c r="CX1341" i="1"/>
  <c r="GL1341" i="1"/>
  <c r="GO1341" i="1"/>
  <c r="GP1341" i="1"/>
  <c r="GV1341" i="1"/>
  <c r="HC1341" i="1"/>
  <c r="GX1341" i="1" s="1"/>
  <c r="AC1342" i="1"/>
  <c r="AD1342" i="1"/>
  <c r="AB1342" i="1" s="1"/>
  <c r="AE1342" i="1"/>
  <c r="AF1342" i="1"/>
  <c r="AG1342" i="1"/>
  <c r="AH1342" i="1"/>
  <c r="CV1342" i="1" s="1"/>
  <c r="AI1342" i="1"/>
  <c r="CW1342" i="1" s="1"/>
  <c r="AJ1342" i="1"/>
  <c r="CX1342" i="1" s="1"/>
  <c r="CQ1342" i="1"/>
  <c r="CR1342" i="1"/>
  <c r="CS1342" i="1"/>
  <c r="CT1342" i="1"/>
  <c r="CU1342" i="1"/>
  <c r="GL1342" i="1"/>
  <c r="GO1342" i="1"/>
  <c r="GP1342" i="1"/>
  <c r="GV1342" i="1"/>
  <c r="HC1342" i="1" s="1"/>
  <c r="AC1343" i="1"/>
  <c r="AE1343" i="1"/>
  <c r="CR1343" i="1" s="1"/>
  <c r="AF1343" i="1"/>
  <c r="CT1343" i="1" s="1"/>
  <c r="AG1343" i="1"/>
  <c r="AH1343" i="1"/>
  <c r="AI1343" i="1"/>
  <c r="AJ1343" i="1"/>
  <c r="CX1343" i="1" s="1"/>
  <c r="CQ1343" i="1"/>
  <c r="CU1343" i="1"/>
  <c r="CV1343" i="1"/>
  <c r="CW1343" i="1"/>
  <c r="GL1343" i="1"/>
  <c r="GO1343" i="1"/>
  <c r="GP1343" i="1"/>
  <c r="GV1343" i="1"/>
  <c r="HC1343" i="1"/>
  <c r="AC1344" i="1"/>
  <c r="AE1344" i="1"/>
  <c r="AD1344" i="1" s="1"/>
  <c r="AB1344" i="1" s="1"/>
  <c r="AF1344" i="1"/>
  <c r="AG1344" i="1"/>
  <c r="AH1344" i="1"/>
  <c r="CV1344" i="1" s="1"/>
  <c r="AI1344" i="1"/>
  <c r="AJ1344" i="1"/>
  <c r="CQ1344" i="1"/>
  <c r="CR1344" i="1"/>
  <c r="CS1344" i="1"/>
  <c r="CU1344" i="1"/>
  <c r="CW1344" i="1"/>
  <c r="V1344" i="1" s="1"/>
  <c r="CX1344" i="1"/>
  <c r="GL1344" i="1"/>
  <c r="GO1344" i="1"/>
  <c r="GP1344" i="1"/>
  <c r="GV1344" i="1"/>
  <c r="HC1344" i="1"/>
  <c r="I1345" i="1"/>
  <c r="Q1345" i="1" s="1"/>
  <c r="P1345" i="1"/>
  <c r="CP1345" i="1" s="1"/>
  <c r="O1345" i="1" s="1"/>
  <c r="S1345" i="1"/>
  <c r="AC1345" i="1"/>
  <c r="AD1345" i="1"/>
  <c r="AB1345" i="1" s="1"/>
  <c r="AE1345" i="1"/>
  <c r="AF1345" i="1"/>
  <c r="AG1345" i="1"/>
  <c r="AH1345" i="1"/>
  <c r="CV1345" i="1" s="1"/>
  <c r="U1345" i="1" s="1"/>
  <c r="AI1345" i="1"/>
  <c r="CW1345" i="1" s="1"/>
  <c r="V1345" i="1" s="1"/>
  <c r="AJ1345" i="1"/>
  <c r="CX1345" i="1" s="1"/>
  <c r="W1345" i="1" s="1"/>
  <c r="CQ1345" i="1"/>
  <c r="CR1345" i="1"/>
  <c r="CS1345" i="1"/>
  <c r="CT1345" i="1"/>
  <c r="CU1345" i="1"/>
  <c r="T1345" i="1" s="1"/>
  <c r="GL1345" i="1"/>
  <c r="GO1345" i="1"/>
  <c r="GP1345" i="1"/>
  <c r="GV1345" i="1"/>
  <c r="HC1345" i="1" s="1"/>
  <c r="GX1345" i="1" s="1"/>
  <c r="AC1346" i="1"/>
  <c r="AE1346" i="1"/>
  <c r="CR1346" i="1" s="1"/>
  <c r="AF1346" i="1"/>
  <c r="CT1346" i="1" s="1"/>
  <c r="AG1346" i="1"/>
  <c r="AH1346" i="1"/>
  <c r="AI1346" i="1"/>
  <c r="AJ1346" i="1"/>
  <c r="CX1346" i="1" s="1"/>
  <c r="CQ1346" i="1"/>
  <c r="CU1346" i="1"/>
  <c r="CV1346" i="1"/>
  <c r="CW1346" i="1"/>
  <c r="GL1346" i="1"/>
  <c r="GO1346" i="1"/>
  <c r="GP1346" i="1"/>
  <c r="GV1346" i="1"/>
  <c r="HC1346" i="1"/>
  <c r="C1347" i="1"/>
  <c r="D1347" i="1"/>
  <c r="P1347" i="1"/>
  <c r="S1347" i="1"/>
  <c r="V1347" i="1"/>
  <c r="AC1347" i="1"/>
  <c r="AB1347" i="1" s="1"/>
  <c r="AD1347" i="1"/>
  <c r="AE1347" i="1"/>
  <c r="Q1347" i="1" s="1"/>
  <c r="AF1347" i="1"/>
  <c r="AG1347" i="1"/>
  <c r="CU1347" i="1" s="1"/>
  <c r="T1347" i="1" s="1"/>
  <c r="AH1347" i="1"/>
  <c r="AI1347" i="1"/>
  <c r="AJ1347" i="1"/>
  <c r="CQ1347" i="1"/>
  <c r="CR1347" i="1"/>
  <c r="CT1347" i="1"/>
  <c r="CV1347" i="1"/>
  <c r="U1347" i="1" s="1"/>
  <c r="CW1347" i="1"/>
  <c r="CX1347" i="1"/>
  <c r="W1347" i="1" s="1"/>
  <c r="GL1347" i="1"/>
  <c r="GO1347" i="1"/>
  <c r="GP1347" i="1"/>
  <c r="GV1347" i="1"/>
  <c r="GX1347" i="1"/>
  <c r="HC1347" i="1"/>
  <c r="C1348" i="1"/>
  <c r="D1348" i="1"/>
  <c r="P1348" i="1"/>
  <c r="S1348" i="1"/>
  <c r="V1348" i="1"/>
  <c r="AC1348" i="1"/>
  <c r="AE1348" i="1"/>
  <c r="CR1348" i="1" s="1"/>
  <c r="AF1348" i="1"/>
  <c r="CT1348" i="1" s="1"/>
  <c r="AG1348" i="1"/>
  <c r="CU1348" i="1" s="1"/>
  <c r="T1348" i="1" s="1"/>
  <c r="AH1348" i="1"/>
  <c r="CV1348" i="1" s="1"/>
  <c r="U1348" i="1" s="1"/>
  <c r="AI1348" i="1"/>
  <c r="AJ1348" i="1"/>
  <c r="CQ1348" i="1"/>
  <c r="CS1348" i="1"/>
  <c r="CW1348" i="1"/>
  <c r="CX1348" i="1"/>
  <c r="W1348" i="1" s="1"/>
  <c r="GL1348" i="1"/>
  <c r="GO1348" i="1"/>
  <c r="GP1348" i="1"/>
  <c r="GV1348" i="1"/>
  <c r="HC1348" i="1"/>
  <c r="GX1348" i="1" s="1"/>
  <c r="I1349" i="1"/>
  <c r="Q1349" i="1" s="1"/>
  <c r="R1349" i="1"/>
  <c r="S1349" i="1"/>
  <c r="CY1349" i="1" s="1"/>
  <c r="X1349" i="1" s="1"/>
  <c r="V1349" i="1"/>
  <c r="AC1349" i="1"/>
  <c r="CQ1349" i="1" s="1"/>
  <c r="AD1349" i="1"/>
  <c r="AE1349" i="1"/>
  <c r="AF1349" i="1"/>
  <c r="AG1349" i="1"/>
  <c r="AH1349" i="1"/>
  <c r="CV1349" i="1" s="1"/>
  <c r="U1349" i="1" s="1"/>
  <c r="AI1349" i="1"/>
  <c r="AJ1349" i="1"/>
  <c r="CX1349" i="1" s="1"/>
  <c r="W1349" i="1" s="1"/>
  <c r="CR1349" i="1"/>
  <c r="CS1349" i="1"/>
  <c r="CT1349" i="1"/>
  <c r="CU1349" i="1"/>
  <c r="T1349" i="1" s="1"/>
  <c r="CW1349" i="1"/>
  <c r="GL1349" i="1"/>
  <c r="GO1349" i="1"/>
  <c r="GP1349" i="1"/>
  <c r="GV1349" i="1"/>
  <c r="HC1349" i="1" s="1"/>
  <c r="GX1349" i="1" s="1"/>
  <c r="I1350" i="1"/>
  <c r="Q1350" i="1" s="1"/>
  <c r="R1350" i="1"/>
  <c r="U1350" i="1"/>
  <c r="AC1350" i="1"/>
  <c r="AB1350" i="1" s="1"/>
  <c r="AD1350" i="1"/>
  <c r="AE1350" i="1"/>
  <c r="CR1350" i="1" s="1"/>
  <c r="AF1350" i="1"/>
  <c r="CT1350" i="1" s="1"/>
  <c r="AG1350" i="1"/>
  <c r="AH1350" i="1"/>
  <c r="AI1350" i="1"/>
  <c r="AJ1350" i="1"/>
  <c r="CX1350" i="1" s="1"/>
  <c r="W1350" i="1" s="1"/>
  <c r="CQ1350" i="1"/>
  <c r="CS1350" i="1"/>
  <c r="CU1350" i="1"/>
  <c r="T1350" i="1" s="1"/>
  <c r="CV1350" i="1"/>
  <c r="CW1350" i="1"/>
  <c r="V1350" i="1" s="1"/>
  <c r="GL1350" i="1"/>
  <c r="GO1350" i="1"/>
  <c r="GP1350" i="1"/>
  <c r="GV1350" i="1"/>
  <c r="HC1350" i="1" s="1"/>
  <c r="GX1350" i="1" s="1"/>
  <c r="C1352" i="1"/>
  <c r="D1352" i="1"/>
  <c r="I1352" i="1"/>
  <c r="K1352" i="1"/>
  <c r="P1352" i="1"/>
  <c r="S1352" i="1"/>
  <c r="W1352" i="1"/>
  <c r="AC1352" i="1"/>
  <c r="CQ1352" i="1" s="1"/>
  <c r="AD1352" i="1"/>
  <c r="AB1352" i="1" s="1"/>
  <c r="AE1352" i="1"/>
  <c r="CR1352" i="1" s="1"/>
  <c r="AF1352" i="1"/>
  <c r="AG1352" i="1"/>
  <c r="AH1352" i="1"/>
  <c r="AI1352" i="1"/>
  <c r="CW1352" i="1" s="1"/>
  <c r="V1352" i="1" s="1"/>
  <c r="AJ1352" i="1"/>
  <c r="CT1352" i="1"/>
  <c r="CU1352" i="1"/>
  <c r="T1352" i="1" s="1"/>
  <c r="CV1352" i="1"/>
  <c r="U1352" i="1" s="1"/>
  <c r="CX1352" i="1"/>
  <c r="GL1352" i="1"/>
  <c r="GO1352" i="1"/>
  <c r="GP1352" i="1"/>
  <c r="GV1352" i="1"/>
  <c r="GX1352" i="1"/>
  <c r="HC1352" i="1"/>
  <c r="C1353" i="1"/>
  <c r="D1353" i="1"/>
  <c r="I1353" i="1"/>
  <c r="I1359" i="1" s="1"/>
  <c r="K1353" i="1"/>
  <c r="P1353" i="1"/>
  <c r="AC1353" i="1"/>
  <c r="AD1353" i="1"/>
  <c r="AB1353" i="1" s="1"/>
  <c r="AE1353" i="1"/>
  <c r="AF1353" i="1"/>
  <c r="CT1353" i="1" s="1"/>
  <c r="AG1353" i="1"/>
  <c r="AH1353" i="1"/>
  <c r="CV1353" i="1" s="1"/>
  <c r="U1353" i="1" s="1"/>
  <c r="AI1353" i="1"/>
  <c r="CW1353" i="1" s="1"/>
  <c r="V1353" i="1" s="1"/>
  <c r="AJ1353" i="1"/>
  <c r="CX1353" i="1" s="1"/>
  <c r="W1353" i="1" s="1"/>
  <c r="CQ1353" i="1"/>
  <c r="CR1353" i="1"/>
  <c r="CS1353" i="1"/>
  <c r="CU1353" i="1"/>
  <c r="T1353" i="1" s="1"/>
  <c r="GL1353" i="1"/>
  <c r="GO1353" i="1"/>
  <c r="GP1353" i="1"/>
  <c r="GV1353" i="1"/>
  <c r="HC1353" i="1" s="1"/>
  <c r="GX1353" i="1" s="1"/>
  <c r="I1354" i="1"/>
  <c r="T1354" i="1"/>
  <c r="AC1354" i="1"/>
  <c r="AE1354" i="1"/>
  <c r="AF1354" i="1"/>
  <c r="CT1354" i="1" s="1"/>
  <c r="AG1354" i="1"/>
  <c r="AH1354" i="1"/>
  <c r="AI1354" i="1"/>
  <c r="AJ1354" i="1"/>
  <c r="CX1354" i="1" s="1"/>
  <c r="W1354" i="1" s="1"/>
  <c r="CQ1354" i="1"/>
  <c r="CU1354" i="1"/>
  <c r="CV1354" i="1"/>
  <c r="U1354" i="1" s="1"/>
  <c r="CW1354" i="1"/>
  <c r="V1354" i="1" s="1"/>
  <c r="GL1354" i="1"/>
  <c r="GO1354" i="1"/>
  <c r="GP1354" i="1"/>
  <c r="GV1354" i="1"/>
  <c r="HC1354" i="1"/>
  <c r="GX1354" i="1" s="1"/>
  <c r="I1355" i="1"/>
  <c r="P1355" i="1" s="1"/>
  <c r="T1355" i="1"/>
  <c r="AC1355" i="1"/>
  <c r="AE1355" i="1"/>
  <c r="AD1355" i="1" s="1"/>
  <c r="AB1355" i="1" s="1"/>
  <c r="AF1355" i="1"/>
  <c r="S1355" i="1" s="1"/>
  <c r="AG1355" i="1"/>
  <c r="AH1355" i="1"/>
  <c r="CV1355" i="1" s="1"/>
  <c r="U1355" i="1" s="1"/>
  <c r="AI1355" i="1"/>
  <c r="AJ1355" i="1"/>
  <c r="CX1355" i="1" s="1"/>
  <c r="W1355" i="1" s="1"/>
  <c r="CQ1355" i="1"/>
  <c r="CR1355" i="1"/>
  <c r="CS1355" i="1"/>
  <c r="CU1355" i="1"/>
  <c r="CW1355" i="1"/>
  <c r="V1355" i="1" s="1"/>
  <c r="GL1355" i="1"/>
  <c r="GO1355" i="1"/>
  <c r="GP1355" i="1"/>
  <c r="GV1355" i="1"/>
  <c r="HC1355" i="1"/>
  <c r="GX1355" i="1" s="1"/>
  <c r="I1356" i="1"/>
  <c r="Q1356" i="1" s="1"/>
  <c r="P1356" i="1"/>
  <c r="U1356" i="1"/>
  <c r="AC1356" i="1"/>
  <c r="AD1356" i="1"/>
  <c r="AB1356" i="1" s="1"/>
  <c r="AE1356" i="1"/>
  <c r="AF1356" i="1"/>
  <c r="CT1356" i="1" s="1"/>
  <c r="AG1356" i="1"/>
  <c r="AH1356" i="1"/>
  <c r="CV1356" i="1" s="1"/>
  <c r="AI1356" i="1"/>
  <c r="CW1356" i="1" s="1"/>
  <c r="V1356" i="1" s="1"/>
  <c r="AJ1356" i="1"/>
  <c r="CX1356" i="1" s="1"/>
  <c r="W1356" i="1" s="1"/>
  <c r="CQ1356" i="1"/>
  <c r="CR1356" i="1"/>
  <c r="CS1356" i="1"/>
  <c r="CU1356" i="1"/>
  <c r="T1356" i="1" s="1"/>
  <c r="GL1356" i="1"/>
  <c r="GO1356" i="1"/>
  <c r="GP1356" i="1"/>
  <c r="GV1356" i="1"/>
  <c r="HC1356" i="1" s="1"/>
  <c r="GX1356" i="1"/>
  <c r="AC1357" i="1"/>
  <c r="AE1357" i="1"/>
  <c r="AF1357" i="1"/>
  <c r="CT1357" i="1" s="1"/>
  <c r="AG1357" i="1"/>
  <c r="AH1357" i="1"/>
  <c r="AI1357" i="1"/>
  <c r="AJ1357" i="1"/>
  <c r="CX1357" i="1" s="1"/>
  <c r="CQ1357" i="1"/>
  <c r="CU1357" i="1"/>
  <c r="CV1357" i="1"/>
  <c r="CW1357" i="1"/>
  <c r="GL1357" i="1"/>
  <c r="GO1357" i="1"/>
  <c r="GP1357" i="1"/>
  <c r="GV1357" i="1"/>
  <c r="HC1357" i="1"/>
  <c r="I1358" i="1"/>
  <c r="P1358" i="1" s="1"/>
  <c r="T1358" i="1"/>
  <c r="AC1358" i="1"/>
  <c r="AE1358" i="1"/>
  <c r="AD1358" i="1" s="1"/>
  <c r="AB1358" i="1" s="1"/>
  <c r="AF1358" i="1"/>
  <c r="S1358" i="1" s="1"/>
  <c r="AG1358" i="1"/>
  <c r="AH1358" i="1"/>
  <c r="CV1358" i="1" s="1"/>
  <c r="U1358" i="1" s="1"/>
  <c r="AI1358" i="1"/>
  <c r="AJ1358" i="1"/>
  <c r="CX1358" i="1" s="1"/>
  <c r="W1358" i="1" s="1"/>
  <c r="CQ1358" i="1"/>
  <c r="CR1358" i="1"/>
  <c r="CS1358" i="1"/>
  <c r="CU1358" i="1"/>
  <c r="CW1358" i="1"/>
  <c r="V1358" i="1" s="1"/>
  <c r="GL1358" i="1"/>
  <c r="GO1358" i="1"/>
  <c r="GP1358" i="1"/>
  <c r="GV1358" i="1"/>
  <c r="HC1358" i="1"/>
  <c r="GX1358" i="1" s="1"/>
  <c r="P1359" i="1"/>
  <c r="U1359" i="1"/>
  <c r="AC1359" i="1"/>
  <c r="AD1359" i="1"/>
  <c r="AB1359" i="1" s="1"/>
  <c r="AE1359" i="1"/>
  <c r="AF1359" i="1"/>
  <c r="CT1359" i="1" s="1"/>
  <c r="AG1359" i="1"/>
  <c r="AH1359" i="1"/>
  <c r="CV1359" i="1" s="1"/>
  <c r="AI1359" i="1"/>
  <c r="CW1359" i="1" s="1"/>
  <c r="V1359" i="1" s="1"/>
  <c r="AJ1359" i="1"/>
  <c r="CX1359" i="1" s="1"/>
  <c r="W1359" i="1" s="1"/>
  <c r="CQ1359" i="1"/>
  <c r="CR1359" i="1"/>
  <c r="CS1359" i="1"/>
  <c r="CU1359" i="1"/>
  <c r="T1359" i="1" s="1"/>
  <c r="GL1359" i="1"/>
  <c r="GO1359" i="1"/>
  <c r="GP1359" i="1"/>
  <c r="GV1359" i="1"/>
  <c r="HC1359" i="1" s="1"/>
  <c r="GX1359" i="1"/>
  <c r="I1360" i="1"/>
  <c r="T1360" i="1"/>
  <c r="AC1360" i="1"/>
  <c r="AE1360" i="1"/>
  <c r="AF1360" i="1"/>
  <c r="CT1360" i="1" s="1"/>
  <c r="AG1360" i="1"/>
  <c r="AH1360" i="1"/>
  <c r="AI1360" i="1"/>
  <c r="AJ1360" i="1"/>
  <c r="CX1360" i="1" s="1"/>
  <c r="W1360" i="1" s="1"/>
  <c r="CQ1360" i="1"/>
  <c r="CU1360" i="1"/>
  <c r="CV1360" i="1"/>
  <c r="U1360" i="1" s="1"/>
  <c r="CW1360" i="1"/>
  <c r="V1360" i="1" s="1"/>
  <c r="GL1360" i="1"/>
  <c r="GO1360" i="1"/>
  <c r="GP1360" i="1"/>
  <c r="GV1360" i="1"/>
  <c r="HC1360" i="1"/>
  <c r="GX1360" i="1" s="1"/>
  <c r="I1361" i="1"/>
  <c r="P1361" i="1" s="1"/>
  <c r="T1361" i="1"/>
  <c r="AC1361" i="1"/>
  <c r="AE1361" i="1"/>
  <c r="AD1361" i="1" s="1"/>
  <c r="AB1361" i="1" s="1"/>
  <c r="AF1361" i="1"/>
  <c r="S1361" i="1" s="1"/>
  <c r="AG1361" i="1"/>
  <c r="AH1361" i="1"/>
  <c r="CV1361" i="1" s="1"/>
  <c r="U1361" i="1" s="1"/>
  <c r="AI1361" i="1"/>
  <c r="AJ1361" i="1"/>
  <c r="CX1361" i="1" s="1"/>
  <c r="W1361" i="1" s="1"/>
  <c r="CQ1361" i="1"/>
  <c r="CR1361" i="1"/>
  <c r="CS1361" i="1"/>
  <c r="CU1361" i="1"/>
  <c r="CW1361" i="1"/>
  <c r="V1361" i="1" s="1"/>
  <c r="GL1361" i="1"/>
  <c r="GO1361" i="1"/>
  <c r="GP1361" i="1"/>
  <c r="GV1361" i="1"/>
  <c r="HC1361" i="1"/>
  <c r="GX1361" i="1" s="1"/>
  <c r="I1362" i="1"/>
  <c r="Q1362" i="1" s="1"/>
  <c r="P1362" i="1"/>
  <c r="AC1362" i="1"/>
  <c r="AD1362" i="1"/>
  <c r="AB1362" i="1" s="1"/>
  <c r="AE1362" i="1"/>
  <c r="AF1362" i="1"/>
  <c r="CT1362" i="1" s="1"/>
  <c r="AG1362" i="1"/>
  <c r="AH1362" i="1"/>
  <c r="CV1362" i="1" s="1"/>
  <c r="U1362" i="1" s="1"/>
  <c r="AI1362" i="1"/>
  <c r="CW1362" i="1" s="1"/>
  <c r="V1362" i="1" s="1"/>
  <c r="AJ1362" i="1"/>
  <c r="CX1362" i="1" s="1"/>
  <c r="W1362" i="1" s="1"/>
  <c r="CQ1362" i="1"/>
  <c r="CR1362" i="1"/>
  <c r="CS1362" i="1"/>
  <c r="CU1362" i="1"/>
  <c r="T1362" i="1" s="1"/>
  <c r="GL1362" i="1"/>
  <c r="GO1362" i="1"/>
  <c r="GP1362" i="1"/>
  <c r="GV1362" i="1"/>
  <c r="HC1362" i="1" s="1"/>
  <c r="GX1362" i="1"/>
  <c r="AC1363" i="1"/>
  <c r="AE1363" i="1"/>
  <c r="AF1363" i="1"/>
  <c r="AG1363" i="1"/>
  <c r="AH1363" i="1"/>
  <c r="AI1363" i="1"/>
  <c r="AJ1363" i="1"/>
  <c r="CX1363" i="1" s="1"/>
  <c r="CQ1363" i="1"/>
  <c r="CU1363" i="1"/>
  <c r="CV1363" i="1"/>
  <c r="CW1363" i="1"/>
  <c r="GL1363" i="1"/>
  <c r="GO1363" i="1"/>
  <c r="GP1363" i="1"/>
  <c r="GV1363" i="1"/>
  <c r="HC1363" i="1"/>
  <c r="C1364" i="1"/>
  <c r="D1364" i="1"/>
  <c r="P1364" i="1"/>
  <c r="S1364" i="1"/>
  <c r="AC1364" i="1"/>
  <c r="AB1364" i="1" s="1"/>
  <c r="AD1364" i="1"/>
  <c r="AE1364" i="1"/>
  <c r="Q1364" i="1" s="1"/>
  <c r="AF1364" i="1"/>
  <c r="AG1364" i="1"/>
  <c r="CU1364" i="1" s="1"/>
  <c r="T1364" i="1" s="1"/>
  <c r="AH1364" i="1"/>
  <c r="AI1364" i="1"/>
  <c r="CW1364" i="1" s="1"/>
  <c r="V1364" i="1" s="1"/>
  <c r="AJ1364" i="1"/>
  <c r="CQ1364" i="1"/>
  <c r="CR1364" i="1"/>
  <c r="CT1364" i="1"/>
  <c r="CV1364" i="1"/>
  <c r="U1364" i="1" s="1"/>
  <c r="CX1364" i="1"/>
  <c r="W1364" i="1" s="1"/>
  <c r="GL1364" i="1"/>
  <c r="GO1364" i="1"/>
  <c r="GP1364" i="1"/>
  <c r="GV1364" i="1"/>
  <c r="GX1364" i="1"/>
  <c r="HC1364" i="1"/>
  <c r="C1365" i="1"/>
  <c r="D1365" i="1"/>
  <c r="P1365" i="1"/>
  <c r="S1365" i="1"/>
  <c r="T1365" i="1"/>
  <c r="V1365" i="1"/>
  <c r="W1365" i="1"/>
  <c r="AC1365" i="1"/>
  <c r="AE1365" i="1"/>
  <c r="CR1365" i="1" s="1"/>
  <c r="AF1365" i="1"/>
  <c r="CT1365" i="1" s="1"/>
  <c r="AG1365" i="1"/>
  <c r="CU1365" i="1" s="1"/>
  <c r="AH1365" i="1"/>
  <c r="CV1365" i="1" s="1"/>
  <c r="U1365" i="1" s="1"/>
  <c r="AI1365" i="1"/>
  <c r="AJ1365" i="1"/>
  <c r="CQ1365" i="1"/>
  <c r="CS1365" i="1"/>
  <c r="CW1365" i="1"/>
  <c r="CX1365" i="1"/>
  <c r="GL1365" i="1"/>
  <c r="GO1365" i="1"/>
  <c r="GP1365" i="1"/>
  <c r="GV1365" i="1"/>
  <c r="HC1365" i="1"/>
  <c r="GX1365" i="1" s="1"/>
  <c r="I1366" i="1"/>
  <c r="Q1366" i="1" s="1"/>
  <c r="P1366" i="1"/>
  <c r="R1366" i="1"/>
  <c r="S1366" i="1"/>
  <c r="V1366" i="1"/>
  <c r="AC1366" i="1"/>
  <c r="AD1366" i="1"/>
  <c r="AE1366" i="1"/>
  <c r="AF1366" i="1"/>
  <c r="AG1366" i="1"/>
  <c r="CU1366" i="1" s="1"/>
  <c r="T1366" i="1" s="1"/>
  <c r="AH1366" i="1"/>
  <c r="CV1366" i="1" s="1"/>
  <c r="U1366" i="1" s="1"/>
  <c r="AI1366" i="1"/>
  <c r="AJ1366" i="1"/>
  <c r="CX1366" i="1" s="1"/>
  <c r="W1366" i="1" s="1"/>
  <c r="CR1366" i="1"/>
  <c r="CS1366" i="1"/>
  <c r="CT1366" i="1"/>
  <c r="CW1366" i="1"/>
  <c r="GL1366" i="1"/>
  <c r="BZ1399" i="1" s="1"/>
  <c r="GO1366" i="1"/>
  <c r="GP1366" i="1"/>
  <c r="GV1366" i="1"/>
  <c r="HC1366" i="1" s="1"/>
  <c r="GX1366" i="1"/>
  <c r="I1367" i="1"/>
  <c r="Q1367" i="1" s="1"/>
  <c r="R1367" i="1"/>
  <c r="W1367" i="1"/>
  <c r="AC1367" i="1"/>
  <c r="AD1367" i="1"/>
  <c r="AE1367" i="1"/>
  <c r="CR1367" i="1" s="1"/>
  <c r="AF1367" i="1"/>
  <c r="S1367" i="1" s="1"/>
  <c r="AG1367" i="1"/>
  <c r="AH1367" i="1"/>
  <c r="CV1367" i="1" s="1"/>
  <c r="U1367" i="1" s="1"/>
  <c r="AI1367" i="1"/>
  <c r="AJ1367" i="1"/>
  <c r="CX1367" i="1" s="1"/>
  <c r="CQ1367" i="1"/>
  <c r="CS1367" i="1"/>
  <c r="CU1367" i="1"/>
  <c r="T1367" i="1" s="1"/>
  <c r="CW1367" i="1"/>
  <c r="V1367" i="1" s="1"/>
  <c r="GL1367" i="1"/>
  <c r="GO1367" i="1"/>
  <c r="GP1367" i="1"/>
  <c r="GV1367" i="1"/>
  <c r="HC1367" i="1" s="1"/>
  <c r="GX1367" i="1" s="1"/>
  <c r="C1369" i="1"/>
  <c r="D1369" i="1"/>
  <c r="I1369" i="1"/>
  <c r="K1369" i="1"/>
  <c r="P1369" i="1"/>
  <c r="S1369" i="1"/>
  <c r="W1369" i="1"/>
  <c r="AC1369" i="1"/>
  <c r="CQ1369" i="1" s="1"/>
  <c r="AE1369" i="1"/>
  <c r="AF1369" i="1"/>
  <c r="AG1369" i="1"/>
  <c r="AH1369" i="1"/>
  <c r="AI1369" i="1"/>
  <c r="CW1369" i="1" s="1"/>
  <c r="V1369" i="1" s="1"/>
  <c r="AJ1369" i="1"/>
  <c r="CT1369" i="1"/>
  <c r="CU1369" i="1"/>
  <c r="T1369" i="1" s="1"/>
  <c r="CV1369" i="1"/>
  <c r="U1369" i="1" s="1"/>
  <c r="CX1369" i="1"/>
  <c r="GL1369" i="1"/>
  <c r="GO1369" i="1"/>
  <c r="GP1369" i="1"/>
  <c r="GV1369" i="1"/>
  <c r="HC1369" i="1"/>
  <c r="GX1369" i="1" s="1"/>
  <c r="C1370" i="1"/>
  <c r="D1370" i="1"/>
  <c r="I1370" i="1"/>
  <c r="I1378" i="1" s="1"/>
  <c r="K1370" i="1"/>
  <c r="AC1370" i="1"/>
  <c r="AD1370" i="1"/>
  <c r="AB1370" i="1" s="1"/>
  <c r="AE1370" i="1"/>
  <c r="AF1370" i="1"/>
  <c r="CT1370" i="1" s="1"/>
  <c r="AG1370" i="1"/>
  <c r="AH1370" i="1"/>
  <c r="CV1370" i="1" s="1"/>
  <c r="AI1370" i="1"/>
  <c r="CW1370" i="1" s="1"/>
  <c r="V1370" i="1" s="1"/>
  <c r="AJ1370" i="1"/>
  <c r="CX1370" i="1" s="1"/>
  <c r="CQ1370" i="1"/>
  <c r="CR1370" i="1"/>
  <c r="CS1370" i="1"/>
  <c r="CU1370" i="1"/>
  <c r="GL1370" i="1"/>
  <c r="GO1370" i="1"/>
  <c r="GP1370" i="1"/>
  <c r="GV1370" i="1"/>
  <c r="HC1370" i="1" s="1"/>
  <c r="GX1370" i="1" s="1"/>
  <c r="I1371" i="1"/>
  <c r="R1371" i="1"/>
  <c r="T1371" i="1"/>
  <c r="AC1371" i="1"/>
  <c r="AE1371" i="1"/>
  <c r="AF1371" i="1"/>
  <c r="AG1371" i="1"/>
  <c r="AH1371" i="1"/>
  <c r="AI1371" i="1"/>
  <c r="AJ1371" i="1"/>
  <c r="CX1371" i="1" s="1"/>
  <c r="W1371" i="1" s="1"/>
  <c r="CQ1371" i="1"/>
  <c r="CU1371" i="1"/>
  <c r="CV1371" i="1"/>
  <c r="U1371" i="1" s="1"/>
  <c r="CW1371" i="1"/>
  <c r="V1371" i="1" s="1"/>
  <c r="GL1371" i="1"/>
  <c r="GO1371" i="1"/>
  <c r="GP1371" i="1"/>
  <c r="GV1371" i="1"/>
  <c r="HC1371" i="1"/>
  <c r="GX1371" i="1" s="1"/>
  <c r="I1372" i="1"/>
  <c r="P1372" i="1" s="1"/>
  <c r="AC1372" i="1"/>
  <c r="AE1372" i="1"/>
  <c r="AF1372" i="1"/>
  <c r="AG1372" i="1"/>
  <c r="AH1372" i="1"/>
  <c r="AI1372" i="1"/>
  <c r="AJ1372" i="1"/>
  <c r="CX1372" i="1" s="1"/>
  <c r="CQ1372" i="1"/>
  <c r="CU1372" i="1"/>
  <c r="CV1372" i="1"/>
  <c r="CW1372" i="1"/>
  <c r="GL1372" i="1"/>
  <c r="GO1372" i="1"/>
  <c r="GP1372" i="1"/>
  <c r="GV1372" i="1"/>
  <c r="HC1372" i="1"/>
  <c r="I1373" i="1"/>
  <c r="Q1373" i="1" s="1"/>
  <c r="P1373" i="1"/>
  <c r="U1373" i="1"/>
  <c r="V1373" i="1"/>
  <c r="AC1373" i="1"/>
  <c r="AD1373" i="1"/>
  <c r="AB1373" i="1" s="1"/>
  <c r="AE1373" i="1"/>
  <c r="AF1373" i="1"/>
  <c r="CT1373" i="1" s="1"/>
  <c r="AG1373" i="1"/>
  <c r="AH1373" i="1"/>
  <c r="CV1373" i="1" s="1"/>
  <c r="AI1373" i="1"/>
  <c r="CW1373" i="1" s="1"/>
  <c r="AJ1373" i="1"/>
  <c r="CX1373" i="1" s="1"/>
  <c r="W1373" i="1" s="1"/>
  <c r="CQ1373" i="1"/>
  <c r="CR1373" i="1"/>
  <c r="CS1373" i="1"/>
  <c r="CU1373" i="1"/>
  <c r="T1373" i="1" s="1"/>
  <c r="GL1373" i="1"/>
  <c r="GO1373" i="1"/>
  <c r="GP1373" i="1"/>
  <c r="GV1373" i="1"/>
  <c r="HC1373" i="1" s="1"/>
  <c r="GX1373" i="1"/>
  <c r="AC1374" i="1"/>
  <c r="AE1374" i="1"/>
  <c r="AF1374" i="1"/>
  <c r="AG1374" i="1"/>
  <c r="AH1374" i="1"/>
  <c r="AI1374" i="1"/>
  <c r="CW1374" i="1" s="1"/>
  <c r="AJ1374" i="1"/>
  <c r="CX1374" i="1" s="1"/>
  <c r="CQ1374" i="1"/>
  <c r="CU1374" i="1"/>
  <c r="CV1374" i="1"/>
  <c r="GL1374" i="1"/>
  <c r="GO1374" i="1"/>
  <c r="GP1374" i="1"/>
  <c r="GV1374" i="1"/>
  <c r="HC1374" i="1"/>
  <c r="I1375" i="1"/>
  <c r="P1375" i="1" s="1"/>
  <c r="T1375" i="1"/>
  <c r="AC1375" i="1"/>
  <c r="AE1375" i="1"/>
  <c r="AF1375" i="1"/>
  <c r="S1375" i="1" s="1"/>
  <c r="AG1375" i="1"/>
  <c r="AH1375" i="1"/>
  <c r="CV1375" i="1" s="1"/>
  <c r="U1375" i="1" s="1"/>
  <c r="AI1375" i="1"/>
  <c r="AJ1375" i="1"/>
  <c r="CX1375" i="1" s="1"/>
  <c r="CQ1375" i="1"/>
  <c r="CU1375" i="1"/>
  <c r="CW1375" i="1"/>
  <c r="V1375" i="1" s="1"/>
  <c r="GL1375" i="1"/>
  <c r="GO1375" i="1"/>
  <c r="GP1375" i="1"/>
  <c r="GV1375" i="1"/>
  <c r="HC1375" i="1"/>
  <c r="AC1376" i="1"/>
  <c r="AD1376" i="1"/>
  <c r="AB1376" i="1" s="1"/>
  <c r="AE1376" i="1"/>
  <c r="AF1376" i="1"/>
  <c r="CT1376" i="1" s="1"/>
  <c r="AG1376" i="1"/>
  <c r="AH1376" i="1"/>
  <c r="CV1376" i="1" s="1"/>
  <c r="AI1376" i="1"/>
  <c r="CW1376" i="1" s="1"/>
  <c r="AJ1376" i="1"/>
  <c r="CQ1376" i="1"/>
  <c r="CR1376" i="1"/>
  <c r="CS1376" i="1"/>
  <c r="CU1376" i="1"/>
  <c r="CX1376" i="1"/>
  <c r="GL1376" i="1"/>
  <c r="GO1376" i="1"/>
  <c r="GP1376" i="1"/>
  <c r="GV1376" i="1"/>
  <c r="HC1376" i="1" s="1"/>
  <c r="I1377" i="1"/>
  <c r="Q1377" i="1"/>
  <c r="T1377" i="1"/>
  <c r="U1377" i="1"/>
  <c r="AC1377" i="1"/>
  <c r="AE1377" i="1"/>
  <c r="AF1377" i="1"/>
  <c r="S1377" i="1" s="1"/>
  <c r="AG1377" i="1"/>
  <c r="AH1377" i="1"/>
  <c r="AI1377" i="1"/>
  <c r="AJ1377" i="1"/>
  <c r="CX1377" i="1" s="1"/>
  <c r="W1377" i="1" s="1"/>
  <c r="CT1377" i="1"/>
  <c r="CU1377" i="1"/>
  <c r="CV1377" i="1"/>
  <c r="CW1377" i="1"/>
  <c r="V1377" i="1" s="1"/>
  <c r="GL1377" i="1"/>
  <c r="GO1377" i="1"/>
  <c r="GP1377" i="1"/>
  <c r="GV1377" i="1"/>
  <c r="HC1377" i="1"/>
  <c r="GX1377" i="1" s="1"/>
  <c r="AC1378" i="1"/>
  <c r="AE1378" i="1"/>
  <c r="AD1378" i="1" s="1"/>
  <c r="AB1378" i="1" s="1"/>
  <c r="AF1378" i="1"/>
  <c r="AG1378" i="1"/>
  <c r="AH1378" i="1"/>
  <c r="CV1378" i="1" s="1"/>
  <c r="AI1378" i="1"/>
  <c r="AJ1378" i="1"/>
  <c r="CX1378" i="1" s="1"/>
  <c r="CQ1378" i="1"/>
  <c r="CR1378" i="1"/>
  <c r="CS1378" i="1"/>
  <c r="CU1378" i="1"/>
  <c r="CW1378" i="1"/>
  <c r="GL1378" i="1"/>
  <c r="GO1378" i="1"/>
  <c r="GP1378" i="1"/>
  <c r="FV1399" i="1" s="1"/>
  <c r="GV1378" i="1"/>
  <c r="HC1378" i="1"/>
  <c r="C1379" i="1"/>
  <c r="D1379" i="1"/>
  <c r="R1379" i="1"/>
  <c r="W1379" i="1"/>
  <c r="AC1379" i="1"/>
  <c r="AE1379" i="1"/>
  <c r="CS1379" i="1" s="1"/>
  <c r="AF1379" i="1"/>
  <c r="S1379" i="1" s="1"/>
  <c r="CY1379" i="1" s="1"/>
  <c r="X1379" i="1" s="1"/>
  <c r="AG1379" i="1"/>
  <c r="CU1379" i="1" s="1"/>
  <c r="T1379" i="1" s="1"/>
  <c r="AH1379" i="1"/>
  <c r="CV1379" i="1" s="1"/>
  <c r="U1379" i="1" s="1"/>
  <c r="AI1379" i="1"/>
  <c r="AJ1379" i="1"/>
  <c r="CR1379" i="1"/>
  <c r="CW1379" i="1"/>
  <c r="V1379" i="1" s="1"/>
  <c r="CX1379" i="1"/>
  <c r="GL1379" i="1"/>
  <c r="GO1379" i="1"/>
  <c r="GP1379" i="1"/>
  <c r="GV1379" i="1"/>
  <c r="HC1379" i="1" s="1"/>
  <c r="GX1379" i="1" s="1"/>
  <c r="C1380" i="1"/>
  <c r="D1380" i="1"/>
  <c r="P1380" i="1"/>
  <c r="CP1380" i="1" s="1"/>
  <c r="O1380" i="1" s="1"/>
  <c r="R1380" i="1"/>
  <c r="S1380" i="1"/>
  <c r="CZ1380" i="1" s="1"/>
  <c r="Y1380" i="1"/>
  <c r="AC1380" i="1"/>
  <c r="AD1380" i="1"/>
  <c r="AE1380" i="1"/>
  <c r="Q1380" i="1" s="1"/>
  <c r="AF1380" i="1"/>
  <c r="AG1380" i="1"/>
  <c r="AH1380" i="1"/>
  <c r="CV1380" i="1" s="1"/>
  <c r="U1380" i="1" s="1"/>
  <c r="AI1380" i="1"/>
  <c r="AJ1380" i="1"/>
  <c r="CR1380" i="1"/>
  <c r="CS1380" i="1"/>
  <c r="CT1380" i="1"/>
  <c r="CU1380" i="1"/>
  <c r="T1380" i="1" s="1"/>
  <c r="CW1380" i="1"/>
  <c r="V1380" i="1" s="1"/>
  <c r="CX1380" i="1"/>
  <c r="W1380" i="1" s="1"/>
  <c r="GL1380" i="1"/>
  <c r="GO1380" i="1"/>
  <c r="GP1380" i="1"/>
  <c r="GV1380" i="1"/>
  <c r="HC1380" i="1" s="1"/>
  <c r="GX1380" i="1" s="1"/>
  <c r="I1381" i="1"/>
  <c r="Q1381" i="1" s="1"/>
  <c r="P1381" i="1"/>
  <c r="R1381" i="1"/>
  <c r="U1381" i="1"/>
  <c r="AC1381" i="1"/>
  <c r="AB1381" i="1" s="1"/>
  <c r="AD1381" i="1"/>
  <c r="AE1381" i="1"/>
  <c r="CR1381" i="1" s="1"/>
  <c r="AF1381" i="1"/>
  <c r="AG1381" i="1"/>
  <c r="AH1381" i="1"/>
  <c r="CV1381" i="1" s="1"/>
  <c r="AI1381" i="1"/>
  <c r="CW1381" i="1" s="1"/>
  <c r="V1381" i="1" s="1"/>
  <c r="AJ1381" i="1"/>
  <c r="CX1381" i="1" s="1"/>
  <c r="W1381" i="1" s="1"/>
  <c r="CS1381" i="1"/>
  <c r="CT1381" i="1"/>
  <c r="CU1381" i="1"/>
  <c r="GL1381" i="1"/>
  <c r="GO1381" i="1"/>
  <c r="GP1381" i="1"/>
  <c r="GV1381" i="1"/>
  <c r="HC1381" i="1" s="1"/>
  <c r="I1382" i="1"/>
  <c r="Q1382" i="1" s="1"/>
  <c r="CP1382" i="1" s="1"/>
  <c r="O1382" i="1" s="1"/>
  <c r="P1382" i="1"/>
  <c r="S1382" i="1"/>
  <c r="V1382" i="1"/>
  <c r="W1382" i="1"/>
  <c r="AC1382" i="1"/>
  <c r="AE1382" i="1"/>
  <c r="AD1382" i="1" s="1"/>
  <c r="AB1382" i="1" s="1"/>
  <c r="AF1382" i="1"/>
  <c r="CT1382" i="1" s="1"/>
  <c r="AG1382" i="1"/>
  <c r="AH1382" i="1"/>
  <c r="AI1382" i="1"/>
  <c r="AJ1382" i="1"/>
  <c r="CQ1382" i="1"/>
  <c r="CS1382" i="1"/>
  <c r="CU1382" i="1"/>
  <c r="T1382" i="1" s="1"/>
  <c r="CV1382" i="1"/>
  <c r="U1382" i="1" s="1"/>
  <c r="CW1382" i="1"/>
  <c r="CX1382" i="1"/>
  <c r="GL1382" i="1"/>
  <c r="GO1382" i="1"/>
  <c r="GP1382" i="1"/>
  <c r="GV1382" i="1"/>
  <c r="HC1382" i="1"/>
  <c r="GX1382" i="1" s="1"/>
  <c r="C1384" i="1"/>
  <c r="D1384" i="1"/>
  <c r="I1384" i="1"/>
  <c r="S1384" i="1" s="1"/>
  <c r="K1384" i="1"/>
  <c r="Q1384" i="1"/>
  <c r="AC1384" i="1"/>
  <c r="AE1384" i="1"/>
  <c r="AD1384" i="1" s="1"/>
  <c r="AF1384" i="1"/>
  <c r="AG1384" i="1"/>
  <c r="AH1384" i="1"/>
  <c r="AI1384" i="1"/>
  <c r="CW1384" i="1" s="1"/>
  <c r="V1384" i="1" s="1"/>
  <c r="AJ1384" i="1"/>
  <c r="CR1384" i="1"/>
  <c r="CT1384" i="1"/>
  <c r="CU1384" i="1"/>
  <c r="T1384" i="1" s="1"/>
  <c r="CV1384" i="1"/>
  <c r="U1384" i="1" s="1"/>
  <c r="CX1384" i="1"/>
  <c r="GL1384" i="1"/>
  <c r="GO1384" i="1"/>
  <c r="GP1384" i="1"/>
  <c r="GV1384" i="1"/>
  <c r="HC1384" i="1"/>
  <c r="GX1384" i="1" s="1"/>
  <c r="C1385" i="1"/>
  <c r="D1385" i="1"/>
  <c r="I1385" i="1"/>
  <c r="K1385" i="1"/>
  <c r="U1385" i="1"/>
  <c r="AC1385" i="1"/>
  <c r="P1385" i="1" s="1"/>
  <c r="AE1385" i="1"/>
  <c r="CR1385" i="1" s="1"/>
  <c r="AF1385" i="1"/>
  <c r="S1385" i="1" s="1"/>
  <c r="AG1385" i="1"/>
  <c r="AH1385" i="1"/>
  <c r="AI1385" i="1"/>
  <c r="AJ1385" i="1"/>
  <c r="CX1385" i="1" s="1"/>
  <c r="W1385" i="1" s="1"/>
  <c r="CQ1385" i="1"/>
  <c r="CT1385" i="1"/>
  <c r="CU1385" i="1"/>
  <c r="T1385" i="1" s="1"/>
  <c r="CV1385" i="1"/>
  <c r="CW1385" i="1"/>
  <c r="V1385" i="1" s="1"/>
  <c r="GL1385" i="1"/>
  <c r="GO1385" i="1"/>
  <c r="GP1385" i="1"/>
  <c r="GV1385" i="1"/>
  <c r="HC1385" i="1" s="1"/>
  <c r="GX1385" i="1" s="1"/>
  <c r="I1386" i="1"/>
  <c r="W1386" i="1" s="1"/>
  <c r="P1386" i="1"/>
  <c r="Q1386" i="1"/>
  <c r="R1386" i="1"/>
  <c r="AC1386" i="1"/>
  <c r="AE1386" i="1"/>
  <c r="CR1386" i="1" s="1"/>
  <c r="AF1386" i="1"/>
  <c r="AG1386" i="1"/>
  <c r="AH1386" i="1"/>
  <c r="CV1386" i="1" s="1"/>
  <c r="U1386" i="1" s="1"/>
  <c r="AI1386" i="1"/>
  <c r="AJ1386" i="1"/>
  <c r="CX1386" i="1" s="1"/>
  <c r="CQ1386" i="1"/>
  <c r="CS1386" i="1"/>
  <c r="CU1386" i="1"/>
  <c r="CW1386" i="1"/>
  <c r="V1386" i="1" s="1"/>
  <c r="GL1386" i="1"/>
  <c r="GO1386" i="1"/>
  <c r="GP1386" i="1"/>
  <c r="GV1386" i="1"/>
  <c r="HC1386" i="1"/>
  <c r="GX1386" i="1" s="1"/>
  <c r="I1387" i="1"/>
  <c r="Q1387" i="1" s="1"/>
  <c r="P1387" i="1"/>
  <c r="R1387" i="1"/>
  <c r="S1387" i="1"/>
  <c r="CY1387" i="1" s="1"/>
  <c r="X1387" i="1" s="1"/>
  <c r="AC1387" i="1"/>
  <c r="AD1387" i="1"/>
  <c r="AB1387" i="1" s="1"/>
  <c r="AE1387" i="1"/>
  <c r="AF1387" i="1"/>
  <c r="CT1387" i="1" s="1"/>
  <c r="AG1387" i="1"/>
  <c r="CU1387" i="1" s="1"/>
  <c r="T1387" i="1" s="1"/>
  <c r="AH1387" i="1"/>
  <c r="CV1387" i="1" s="1"/>
  <c r="U1387" i="1" s="1"/>
  <c r="AI1387" i="1"/>
  <c r="AJ1387" i="1"/>
  <c r="CX1387" i="1" s="1"/>
  <c r="W1387" i="1" s="1"/>
  <c r="CQ1387" i="1"/>
  <c r="CR1387" i="1"/>
  <c r="CS1387" i="1"/>
  <c r="CW1387" i="1"/>
  <c r="V1387" i="1" s="1"/>
  <c r="GL1387" i="1"/>
  <c r="GO1387" i="1"/>
  <c r="GP1387" i="1"/>
  <c r="GV1387" i="1"/>
  <c r="HC1387" i="1" s="1"/>
  <c r="GX1387" i="1"/>
  <c r="I1388" i="1"/>
  <c r="Q1388" i="1" s="1"/>
  <c r="P1388" i="1"/>
  <c r="CP1388" i="1" s="1"/>
  <c r="O1388" i="1" s="1"/>
  <c r="R1388" i="1"/>
  <c r="AC1388" i="1"/>
  <c r="AB1388" i="1" s="1"/>
  <c r="AD1388" i="1"/>
  <c r="AE1388" i="1"/>
  <c r="CR1388" i="1" s="1"/>
  <c r="AF1388" i="1"/>
  <c r="S1388" i="1" s="1"/>
  <c r="CZ1388" i="1" s="1"/>
  <c r="Y1388" i="1" s="1"/>
  <c r="AG1388" i="1"/>
  <c r="AH1388" i="1"/>
  <c r="CV1388" i="1" s="1"/>
  <c r="U1388" i="1" s="1"/>
  <c r="AI1388" i="1"/>
  <c r="CW1388" i="1" s="1"/>
  <c r="V1388" i="1" s="1"/>
  <c r="AJ1388" i="1"/>
  <c r="CX1388" i="1" s="1"/>
  <c r="W1388" i="1" s="1"/>
  <c r="CQ1388" i="1"/>
  <c r="CU1388" i="1"/>
  <c r="CY1388" i="1"/>
  <c r="X1388" i="1" s="1"/>
  <c r="GL1388" i="1"/>
  <c r="GO1388" i="1"/>
  <c r="GP1388" i="1"/>
  <c r="GV1388" i="1"/>
  <c r="HC1388" i="1"/>
  <c r="GX1388" i="1" s="1"/>
  <c r="I1389" i="1"/>
  <c r="P1389" i="1" s="1"/>
  <c r="Q1389" i="1"/>
  <c r="V1389" i="1"/>
  <c r="AC1389" i="1"/>
  <c r="AD1389" i="1"/>
  <c r="AB1389" i="1" s="1"/>
  <c r="AE1389" i="1"/>
  <c r="CS1389" i="1" s="1"/>
  <c r="AF1389" i="1"/>
  <c r="CT1389" i="1" s="1"/>
  <c r="AG1389" i="1"/>
  <c r="AH1389" i="1"/>
  <c r="CV1389" i="1" s="1"/>
  <c r="U1389" i="1" s="1"/>
  <c r="AI1389" i="1"/>
  <c r="AJ1389" i="1"/>
  <c r="CQ1389" i="1"/>
  <c r="CU1389" i="1"/>
  <c r="CW1389" i="1"/>
  <c r="CX1389" i="1"/>
  <c r="W1389" i="1" s="1"/>
  <c r="GL1389" i="1"/>
  <c r="GO1389" i="1"/>
  <c r="GP1389" i="1"/>
  <c r="GV1389" i="1"/>
  <c r="HC1389" i="1"/>
  <c r="GX1389" i="1" s="1"/>
  <c r="I1390" i="1"/>
  <c r="Q1390" i="1" s="1"/>
  <c r="P1390" i="1"/>
  <c r="U1390" i="1"/>
  <c r="AC1390" i="1"/>
  <c r="AB1390" i="1" s="1"/>
  <c r="AD1390" i="1"/>
  <c r="AE1390" i="1"/>
  <c r="AF1390" i="1"/>
  <c r="CT1390" i="1" s="1"/>
  <c r="AG1390" i="1"/>
  <c r="AH1390" i="1"/>
  <c r="CV1390" i="1" s="1"/>
  <c r="AI1390" i="1"/>
  <c r="AJ1390" i="1"/>
  <c r="CX1390" i="1" s="1"/>
  <c r="W1390" i="1" s="1"/>
  <c r="CQ1390" i="1"/>
  <c r="CR1390" i="1"/>
  <c r="CS1390" i="1"/>
  <c r="CU1390" i="1"/>
  <c r="CW1390" i="1"/>
  <c r="V1390" i="1" s="1"/>
  <c r="GL1390" i="1"/>
  <c r="GO1390" i="1"/>
  <c r="GP1390" i="1"/>
  <c r="GV1390" i="1"/>
  <c r="HC1390" i="1" s="1"/>
  <c r="GX1390" i="1" s="1"/>
  <c r="I1391" i="1"/>
  <c r="P1391" i="1"/>
  <c r="CP1391" i="1" s="1"/>
  <c r="O1391" i="1" s="1"/>
  <c r="Q1391" i="1"/>
  <c r="R1391" i="1"/>
  <c r="CY1391" i="1" s="1"/>
  <c r="X1391" i="1" s="1"/>
  <c r="V1391" i="1"/>
  <c r="W1391" i="1"/>
  <c r="AC1391" i="1"/>
  <c r="AE1391" i="1"/>
  <c r="CR1391" i="1" s="1"/>
  <c r="AF1391" i="1"/>
  <c r="S1391" i="1" s="1"/>
  <c r="CZ1391" i="1" s="1"/>
  <c r="Y1391" i="1" s="1"/>
  <c r="AG1391" i="1"/>
  <c r="AH1391" i="1"/>
  <c r="CV1391" i="1" s="1"/>
  <c r="U1391" i="1" s="1"/>
  <c r="AI1391" i="1"/>
  <c r="AJ1391" i="1"/>
  <c r="CX1391" i="1" s="1"/>
  <c r="CQ1391" i="1"/>
  <c r="CS1391" i="1"/>
  <c r="CT1391" i="1"/>
  <c r="CU1391" i="1"/>
  <c r="T1391" i="1" s="1"/>
  <c r="CW1391" i="1"/>
  <c r="GL1391" i="1"/>
  <c r="GO1391" i="1"/>
  <c r="GP1391" i="1"/>
  <c r="GV1391" i="1"/>
  <c r="HC1391" i="1" s="1"/>
  <c r="GX1391" i="1" s="1"/>
  <c r="I1392" i="1"/>
  <c r="P1392" i="1"/>
  <c r="Q1392" i="1"/>
  <c r="CP1392" i="1" s="1"/>
  <c r="O1392" i="1" s="1"/>
  <c r="S1392" i="1"/>
  <c r="V1392" i="1"/>
  <c r="AC1392" i="1"/>
  <c r="AE1392" i="1"/>
  <c r="AD1392" i="1" s="1"/>
  <c r="AB1392" i="1" s="1"/>
  <c r="AF1392" i="1"/>
  <c r="CT1392" i="1" s="1"/>
  <c r="AG1392" i="1"/>
  <c r="CU1392" i="1" s="1"/>
  <c r="T1392" i="1" s="1"/>
  <c r="AH1392" i="1"/>
  <c r="CV1392" i="1" s="1"/>
  <c r="U1392" i="1" s="1"/>
  <c r="AI1392" i="1"/>
  <c r="AJ1392" i="1"/>
  <c r="CQ1392" i="1"/>
  <c r="CR1392" i="1"/>
  <c r="CS1392" i="1"/>
  <c r="CW1392" i="1"/>
  <c r="CX1392" i="1"/>
  <c r="W1392" i="1" s="1"/>
  <c r="GL1392" i="1"/>
  <c r="GO1392" i="1"/>
  <c r="GP1392" i="1"/>
  <c r="GV1392" i="1"/>
  <c r="GX1392" i="1"/>
  <c r="HC1392" i="1"/>
  <c r="I1393" i="1"/>
  <c r="Q1393" i="1" s="1"/>
  <c r="P1393" i="1"/>
  <c r="R1393" i="1"/>
  <c r="S1393" i="1"/>
  <c r="CY1393" i="1" s="1"/>
  <c r="X1393" i="1" s="1"/>
  <c r="V1393" i="1"/>
  <c r="AB1393" i="1"/>
  <c r="AC1393" i="1"/>
  <c r="AD1393" i="1"/>
  <c r="AE1393" i="1"/>
  <c r="AF1393" i="1"/>
  <c r="AG1393" i="1"/>
  <c r="CU1393" i="1" s="1"/>
  <c r="T1393" i="1" s="1"/>
  <c r="AH1393" i="1"/>
  <c r="CV1393" i="1" s="1"/>
  <c r="U1393" i="1" s="1"/>
  <c r="AI1393" i="1"/>
  <c r="AJ1393" i="1"/>
  <c r="CX1393" i="1" s="1"/>
  <c r="W1393" i="1" s="1"/>
  <c r="CQ1393" i="1"/>
  <c r="CR1393" i="1"/>
  <c r="CS1393" i="1"/>
  <c r="CT1393" i="1"/>
  <c r="CW1393" i="1"/>
  <c r="GL1393" i="1"/>
  <c r="FR1399" i="1" s="1"/>
  <c r="GO1393" i="1"/>
  <c r="GP1393" i="1"/>
  <c r="GV1393" i="1"/>
  <c r="HC1393" i="1" s="1"/>
  <c r="GX1393" i="1" s="1"/>
  <c r="C1394" i="1"/>
  <c r="D1394" i="1"/>
  <c r="Q1394" i="1"/>
  <c r="S1394" i="1"/>
  <c r="CY1394" i="1" s="1"/>
  <c r="X1394" i="1" s="1"/>
  <c r="T1394" i="1"/>
  <c r="W1394" i="1"/>
  <c r="Y1394" i="1"/>
  <c r="AC1394" i="1"/>
  <c r="CQ1394" i="1" s="1"/>
  <c r="AE1394" i="1"/>
  <c r="R1394" i="1" s="1"/>
  <c r="AF1394" i="1"/>
  <c r="AG1394" i="1"/>
  <c r="AH1394" i="1"/>
  <c r="CV1394" i="1" s="1"/>
  <c r="U1394" i="1" s="1"/>
  <c r="AI1394" i="1"/>
  <c r="CW1394" i="1" s="1"/>
  <c r="V1394" i="1" s="1"/>
  <c r="AJ1394" i="1"/>
  <c r="CR1394" i="1"/>
  <c r="CS1394" i="1"/>
  <c r="CT1394" i="1"/>
  <c r="CU1394" i="1"/>
  <c r="CX1394" i="1"/>
  <c r="CZ1394" i="1"/>
  <c r="GL1394" i="1"/>
  <c r="GO1394" i="1"/>
  <c r="GP1394" i="1"/>
  <c r="GV1394" i="1"/>
  <c r="GX1394" i="1"/>
  <c r="HC1394" i="1"/>
  <c r="C1395" i="1"/>
  <c r="D1395" i="1"/>
  <c r="Q1395" i="1"/>
  <c r="R1395" i="1"/>
  <c r="CY1395" i="1" s="1"/>
  <c r="X1395" i="1" s="1"/>
  <c r="T1395" i="1"/>
  <c r="W1395" i="1"/>
  <c r="AC1395" i="1"/>
  <c r="P1395" i="1" s="1"/>
  <c r="CP1395" i="1" s="1"/>
  <c r="O1395" i="1" s="1"/>
  <c r="GM1395" i="1" s="1"/>
  <c r="GN1395" i="1" s="1"/>
  <c r="AE1395" i="1"/>
  <c r="CR1395" i="1" s="1"/>
  <c r="AF1395" i="1"/>
  <c r="S1395" i="1" s="1"/>
  <c r="AG1395" i="1"/>
  <c r="AH1395" i="1"/>
  <c r="CV1395" i="1" s="1"/>
  <c r="U1395" i="1" s="1"/>
  <c r="AI1395" i="1"/>
  <c r="CW1395" i="1" s="1"/>
  <c r="V1395" i="1" s="1"/>
  <c r="AJ1395" i="1"/>
  <c r="CX1395" i="1" s="1"/>
  <c r="CS1395" i="1"/>
  <c r="CT1395" i="1"/>
  <c r="CU1395" i="1"/>
  <c r="CZ1395" i="1"/>
  <c r="Y1395" i="1" s="1"/>
  <c r="GL1395" i="1"/>
  <c r="GO1395" i="1"/>
  <c r="GP1395" i="1"/>
  <c r="GV1395" i="1"/>
  <c r="HC1395" i="1" s="1"/>
  <c r="GX1395" i="1" s="1"/>
  <c r="I1396" i="1"/>
  <c r="P1396" i="1"/>
  <c r="R1396" i="1"/>
  <c r="S1396" i="1"/>
  <c r="W1396" i="1"/>
  <c r="AC1396" i="1"/>
  <c r="AE1396" i="1"/>
  <c r="Q1396" i="1" s="1"/>
  <c r="CP1396" i="1" s="1"/>
  <c r="O1396" i="1" s="1"/>
  <c r="AF1396" i="1"/>
  <c r="CT1396" i="1" s="1"/>
  <c r="AG1396" i="1"/>
  <c r="CU1396" i="1" s="1"/>
  <c r="T1396" i="1" s="1"/>
  <c r="AH1396" i="1"/>
  <c r="CV1396" i="1" s="1"/>
  <c r="U1396" i="1" s="1"/>
  <c r="AI1396" i="1"/>
  <c r="AJ1396" i="1"/>
  <c r="CQ1396" i="1"/>
  <c r="CR1396" i="1"/>
  <c r="CS1396" i="1"/>
  <c r="CW1396" i="1"/>
  <c r="V1396" i="1" s="1"/>
  <c r="CX1396" i="1"/>
  <c r="CY1396" i="1"/>
  <c r="X1396" i="1" s="1"/>
  <c r="GL1396" i="1"/>
  <c r="GO1396" i="1"/>
  <c r="GP1396" i="1"/>
  <c r="GV1396" i="1"/>
  <c r="HC1396" i="1"/>
  <c r="GX1396" i="1" s="1"/>
  <c r="I1397" i="1"/>
  <c r="Q1397" i="1" s="1"/>
  <c r="R1397" i="1"/>
  <c r="S1397" i="1"/>
  <c r="CY1397" i="1" s="1"/>
  <c r="X1397" i="1" s="1"/>
  <c r="Y1397" i="1"/>
  <c r="AC1397" i="1"/>
  <c r="P1397" i="1" s="1"/>
  <c r="CP1397" i="1" s="1"/>
  <c r="O1397" i="1" s="1"/>
  <c r="GM1397" i="1" s="1"/>
  <c r="GN1397" i="1" s="1"/>
  <c r="AD1397" i="1"/>
  <c r="AE1397" i="1"/>
  <c r="AF1397" i="1"/>
  <c r="AG1397" i="1"/>
  <c r="CU1397" i="1" s="1"/>
  <c r="T1397" i="1" s="1"/>
  <c r="AH1397" i="1"/>
  <c r="CV1397" i="1" s="1"/>
  <c r="U1397" i="1" s="1"/>
  <c r="AI1397" i="1"/>
  <c r="CW1397" i="1" s="1"/>
  <c r="V1397" i="1" s="1"/>
  <c r="AJ1397" i="1"/>
  <c r="CR1397" i="1"/>
  <c r="CS1397" i="1"/>
  <c r="CT1397" i="1"/>
  <c r="CX1397" i="1"/>
  <c r="W1397" i="1" s="1"/>
  <c r="CZ1397" i="1"/>
  <c r="GL1397" i="1"/>
  <c r="GO1397" i="1"/>
  <c r="GP1397" i="1"/>
  <c r="GV1397" i="1"/>
  <c r="HC1397" i="1" s="1"/>
  <c r="GX1397" i="1"/>
  <c r="B1399" i="1"/>
  <c r="B1334" i="1" s="1"/>
  <c r="C1399" i="1"/>
  <c r="C1334" i="1" s="1"/>
  <c r="D1399" i="1"/>
  <c r="D1334" i="1" s="1"/>
  <c r="F1399" i="1"/>
  <c r="F1334" i="1" s="1"/>
  <c r="G1399" i="1"/>
  <c r="G1334" i="1" s="1"/>
  <c r="AO1399" i="1"/>
  <c r="AO1334" i="1" s="1"/>
  <c r="BX1399" i="1"/>
  <c r="BX1334" i="1" s="1"/>
  <c r="BY1399" i="1"/>
  <c r="BY1334" i="1" s="1"/>
  <c r="CC1399" i="1"/>
  <c r="CC1334" i="1" s="1"/>
  <c r="CD1399" i="1"/>
  <c r="CD1334" i="1" s="1"/>
  <c r="CK1399" i="1"/>
  <c r="CK1334" i="1" s="1"/>
  <c r="CL1399" i="1"/>
  <c r="CM1399" i="1"/>
  <c r="CM1334" i="1" s="1"/>
  <c r="ET1399" i="1"/>
  <c r="ET1334" i="1" s="1"/>
  <c r="FP1399" i="1"/>
  <c r="FP1334" i="1" s="1"/>
  <c r="FQ1399" i="1"/>
  <c r="FQ1334" i="1" s="1"/>
  <c r="FU1399" i="1"/>
  <c r="FU1334" i="1" s="1"/>
  <c r="GC1399" i="1"/>
  <c r="GC1334" i="1" s="1"/>
  <c r="GD1399" i="1"/>
  <c r="GE1399" i="1"/>
  <c r="GE1334" i="1" s="1"/>
  <c r="D1429" i="1"/>
  <c r="E1431" i="1"/>
  <c r="F1431" i="1"/>
  <c r="Z1431" i="1"/>
  <c r="AA1431" i="1"/>
  <c r="AM1431" i="1"/>
  <c r="AN1431" i="1"/>
  <c r="BE1431" i="1"/>
  <c r="BF1431" i="1"/>
  <c r="BG1431" i="1"/>
  <c r="BH1431" i="1"/>
  <c r="BI1431" i="1"/>
  <c r="BJ1431" i="1"/>
  <c r="BK1431" i="1"/>
  <c r="BL1431" i="1"/>
  <c r="BM1431" i="1"/>
  <c r="BN1431" i="1"/>
  <c r="BO1431" i="1"/>
  <c r="BP1431" i="1"/>
  <c r="BQ1431" i="1"/>
  <c r="BR1431" i="1"/>
  <c r="BS1431" i="1"/>
  <c r="BT1431" i="1"/>
  <c r="BU1431" i="1"/>
  <c r="BV1431" i="1"/>
  <c r="BW1431" i="1"/>
  <c r="CL1431" i="1"/>
  <c r="CN1431" i="1"/>
  <c r="CO1431" i="1"/>
  <c r="CP1431" i="1"/>
  <c r="CQ1431" i="1"/>
  <c r="CR1431" i="1"/>
  <c r="CS1431" i="1"/>
  <c r="CT1431" i="1"/>
  <c r="CU1431" i="1"/>
  <c r="CV1431" i="1"/>
  <c r="CW1431" i="1"/>
  <c r="CX1431" i="1"/>
  <c r="CY1431" i="1"/>
  <c r="CZ1431" i="1"/>
  <c r="DA1431" i="1"/>
  <c r="DB1431" i="1"/>
  <c r="DC1431" i="1"/>
  <c r="DD1431" i="1"/>
  <c r="DE1431" i="1"/>
  <c r="DF1431" i="1"/>
  <c r="DR1431" i="1"/>
  <c r="DS1431" i="1"/>
  <c r="EE1431" i="1"/>
  <c r="EF1431" i="1"/>
  <c r="EW1431" i="1"/>
  <c r="EX1431" i="1"/>
  <c r="EY1431" i="1"/>
  <c r="EZ1431" i="1"/>
  <c r="FA1431" i="1"/>
  <c r="FB1431" i="1"/>
  <c r="FC1431" i="1"/>
  <c r="FD1431" i="1"/>
  <c r="FE1431" i="1"/>
  <c r="FF1431" i="1"/>
  <c r="FG1431" i="1"/>
  <c r="FH1431" i="1"/>
  <c r="FI1431" i="1"/>
  <c r="FJ1431" i="1"/>
  <c r="FK1431" i="1"/>
  <c r="FL1431" i="1"/>
  <c r="FM1431" i="1"/>
  <c r="FN1431" i="1"/>
  <c r="FO1431" i="1"/>
  <c r="GD1431" i="1"/>
  <c r="GF1431" i="1"/>
  <c r="GG1431" i="1"/>
  <c r="GH1431" i="1"/>
  <c r="GI1431" i="1"/>
  <c r="GJ1431" i="1"/>
  <c r="GK1431" i="1"/>
  <c r="GL1431" i="1"/>
  <c r="GM1431" i="1"/>
  <c r="GN1431" i="1"/>
  <c r="GO1431" i="1"/>
  <c r="GP1431" i="1"/>
  <c r="GQ1431" i="1"/>
  <c r="GR1431" i="1"/>
  <c r="GS1431" i="1"/>
  <c r="GT1431" i="1"/>
  <c r="GU1431" i="1"/>
  <c r="GV1431" i="1"/>
  <c r="GW1431" i="1"/>
  <c r="GX1431" i="1"/>
  <c r="C1434" i="1"/>
  <c r="D1434" i="1"/>
  <c r="I1434" i="1"/>
  <c r="K1434" i="1"/>
  <c r="S1434" i="1"/>
  <c r="U1434" i="1"/>
  <c r="AC1434" i="1"/>
  <c r="P1434" i="1" s="1"/>
  <c r="AE1434" i="1"/>
  <c r="AD1434" i="1" s="1"/>
  <c r="AB1434" i="1" s="1"/>
  <c r="AF1434" i="1"/>
  <c r="AG1434" i="1"/>
  <c r="CU1434" i="1" s="1"/>
  <c r="AH1434" i="1"/>
  <c r="AI1434" i="1"/>
  <c r="AJ1434" i="1"/>
  <c r="CT1434" i="1"/>
  <c r="CV1434" i="1"/>
  <c r="CW1434" i="1"/>
  <c r="V1434" i="1" s="1"/>
  <c r="CX1434" i="1"/>
  <c r="W1434" i="1" s="1"/>
  <c r="GL1434" i="1"/>
  <c r="GO1434" i="1"/>
  <c r="GP1434" i="1"/>
  <c r="GV1434" i="1"/>
  <c r="HC1434" i="1"/>
  <c r="GX1434" i="1" s="1"/>
  <c r="C1435" i="1"/>
  <c r="D1435" i="1"/>
  <c r="I1435" i="1"/>
  <c r="K1435" i="1"/>
  <c r="P1435" i="1"/>
  <c r="Q1435" i="1"/>
  <c r="CP1435" i="1" s="1"/>
  <c r="O1435" i="1" s="1"/>
  <c r="S1435" i="1"/>
  <c r="V1435" i="1"/>
  <c r="AC1435" i="1"/>
  <c r="AE1435" i="1"/>
  <c r="AD1435" i="1" s="1"/>
  <c r="AB1435" i="1" s="1"/>
  <c r="AF1435" i="1"/>
  <c r="CT1435" i="1" s="1"/>
  <c r="AG1435" i="1"/>
  <c r="CU1435" i="1" s="1"/>
  <c r="T1435" i="1" s="1"/>
  <c r="AH1435" i="1"/>
  <c r="CV1435" i="1" s="1"/>
  <c r="U1435" i="1" s="1"/>
  <c r="AI1435" i="1"/>
  <c r="AJ1435" i="1"/>
  <c r="CQ1435" i="1"/>
  <c r="CR1435" i="1"/>
  <c r="CS1435" i="1"/>
  <c r="CW1435" i="1"/>
  <c r="CX1435" i="1"/>
  <c r="W1435" i="1" s="1"/>
  <c r="EB1460" i="1" s="1"/>
  <c r="GL1435" i="1"/>
  <c r="FR1460" i="1" s="1"/>
  <c r="GO1435" i="1"/>
  <c r="GP1435" i="1"/>
  <c r="GV1435" i="1"/>
  <c r="GX1435" i="1"/>
  <c r="HC1435" i="1"/>
  <c r="AB1436" i="1"/>
  <c r="AC1436" i="1"/>
  <c r="AD1436" i="1"/>
  <c r="AE1436" i="1"/>
  <c r="AF1436" i="1"/>
  <c r="AG1436" i="1"/>
  <c r="CU1436" i="1" s="1"/>
  <c r="AH1436" i="1"/>
  <c r="CV1436" i="1" s="1"/>
  <c r="AI1436" i="1"/>
  <c r="AJ1436" i="1"/>
  <c r="CX1436" i="1" s="1"/>
  <c r="CQ1436" i="1"/>
  <c r="CR1436" i="1"/>
  <c r="CS1436" i="1"/>
  <c r="CT1436" i="1"/>
  <c r="CW1436" i="1"/>
  <c r="GL1436" i="1"/>
  <c r="BZ1460" i="1" s="1"/>
  <c r="GO1436" i="1"/>
  <c r="GP1436" i="1"/>
  <c r="GV1436" i="1"/>
  <c r="HC1436" i="1" s="1"/>
  <c r="I1437" i="1"/>
  <c r="Q1437" i="1" s="1"/>
  <c r="U1437" i="1"/>
  <c r="AC1437" i="1"/>
  <c r="P1437" i="1" s="1"/>
  <c r="AD1437" i="1"/>
  <c r="AB1437" i="1" s="1"/>
  <c r="AE1437" i="1"/>
  <c r="CR1437" i="1" s="1"/>
  <c r="AF1437" i="1"/>
  <c r="AG1437" i="1"/>
  <c r="AH1437" i="1"/>
  <c r="AI1437" i="1"/>
  <c r="CW1437" i="1" s="1"/>
  <c r="V1437" i="1" s="1"/>
  <c r="AJ1437" i="1"/>
  <c r="CX1437" i="1" s="1"/>
  <c r="W1437" i="1" s="1"/>
  <c r="CS1437" i="1"/>
  <c r="CT1437" i="1"/>
  <c r="CU1437" i="1"/>
  <c r="T1437" i="1" s="1"/>
  <c r="CV1437" i="1"/>
  <c r="GL1437" i="1"/>
  <c r="GO1437" i="1"/>
  <c r="GP1437" i="1"/>
  <c r="GV1437" i="1"/>
  <c r="HC1437" i="1" s="1"/>
  <c r="GX1437" i="1" s="1"/>
  <c r="I1438" i="1"/>
  <c r="Q1438" i="1" s="1"/>
  <c r="V1438" i="1"/>
  <c r="AC1438" i="1"/>
  <c r="AD1438" i="1"/>
  <c r="AB1438" i="1" s="1"/>
  <c r="AE1438" i="1"/>
  <c r="AF1438" i="1"/>
  <c r="CT1438" i="1" s="1"/>
  <c r="AG1438" i="1"/>
  <c r="AH1438" i="1"/>
  <c r="AI1438" i="1"/>
  <c r="AJ1438" i="1"/>
  <c r="CX1438" i="1" s="1"/>
  <c r="W1438" i="1" s="1"/>
  <c r="CQ1438" i="1"/>
  <c r="CR1438" i="1"/>
  <c r="CS1438" i="1"/>
  <c r="CU1438" i="1"/>
  <c r="T1438" i="1" s="1"/>
  <c r="CV1438" i="1"/>
  <c r="U1438" i="1" s="1"/>
  <c r="CW1438" i="1"/>
  <c r="GL1438" i="1"/>
  <c r="GO1438" i="1"/>
  <c r="GP1438" i="1"/>
  <c r="GV1438" i="1"/>
  <c r="HC1438" i="1"/>
  <c r="I1439" i="1"/>
  <c r="Q1439" i="1" s="1"/>
  <c r="U1439" i="1"/>
  <c r="AC1439" i="1"/>
  <c r="P1439" i="1" s="1"/>
  <c r="AD1439" i="1"/>
  <c r="AB1439" i="1" s="1"/>
  <c r="AE1439" i="1"/>
  <c r="AF1439" i="1"/>
  <c r="AG1439" i="1"/>
  <c r="AH1439" i="1"/>
  <c r="CV1439" i="1" s="1"/>
  <c r="AI1439" i="1"/>
  <c r="AJ1439" i="1"/>
  <c r="CX1439" i="1" s="1"/>
  <c r="W1439" i="1" s="1"/>
  <c r="CR1439" i="1"/>
  <c r="CS1439" i="1"/>
  <c r="CT1439" i="1"/>
  <c r="CU1439" i="1"/>
  <c r="T1439" i="1" s="1"/>
  <c r="CW1439" i="1"/>
  <c r="V1439" i="1" s="1"/>
  <c r="GL1439" i="1"/>
  <c r="GO1439" i="1"/>
  <c r="GP1439" i="1"/>
  <c r="GV1439" i="1"/>
  <c r="HC1439" i="1" s="1"/>
  <c r="I1440" i="1"/>
  <c r="Q1440" i="1" s="1"/>
  <c r="P1440" i="1"/>
  <c r="CP1440" i="1" s="1"/>
  <c r="O1440" i="1" s="1"/>
  <c r="W1440" i="1"/>
  <c r="AC1440" i="1"/>
  <c r="AB1440" i="1" s="1"/>
  <c r="AD1440" i="1"/>
  <c r="AE1440" i="1"/>
  <c r="CR1440" i="1" s="1"/>
  <c r="AF1440" i="1"/>
  <c r="S1440" i="1" s="1"/>
  <c r="AG1440" i="1"/>
  <c r="AH1440" i="1"/>
  <c r="AI1440" i="1"/>
  <c r="AJ1440" i="1"/>
  <c r="CX1440" i="1" s="1"/>
  <c r="CQ1440" i="1"/>
  <c r="CU1440" i="1"/>
  <c r="T1440" i="1" s="1"/>
  <c r="CV1440" i="1"/>
  <c r="U1440" i="1" s="1"/>
  <c r="CW1440" i="1"/>
  <c r="V1440" i="1" s="1"/>
  <c r="GL1440" i="1"/>
  <c r="GO1440" i="1"/>
  <c r="GP1440" i="1"/>
  <c r="CD1460" i="1" s="1"/>
  <c r="GV1440" i="1"/>
  <c r="HC1440" i="1"/>
  <c r="GX1440" i="1" s="1"/>
  <c r="I1441" i="1"/>
  <c r="V1441" i="1" s="1"/>
  <c r="Q1441" i="1"/>
  <c r="AC1441" i="1"/>
  <c r="AD1441" i="1"/>
  <c r="AB1441" i="1" s="1"/>
  <c r="AE1441" i="1"/>
  <c r="CR1441" i="1" s="1"/>
  <c r="AF1441" i="1"/>
  <c r="CT1441" i="1" s="1"/>
  <c r="AG1441" i="1"/>
  <c r="AH1441" i="1"/>
  <c r="AI1441" i="1"/>
  <c r="AJ1441" i="1"/>
  <c r="CQ1441" i="1"/>
  <c r="CU1441" i="1"/>
  <c r="T1441" i="1" s="1"/>
  <c r="CV1441" i="1"/>
  <c r="U1441" i="1" s="1"/>
  <c r="CW1441" i="1"/>
  <c r="CX1441" i="1"/>
  <c r="W1441" i="1" s="1"/>
  <c r="GL1441" i="1"/>
  <c r="GO1441" i="1"/>
  <c r="GP1441" i="1"/>
  <c r="FV1460" i="1" s="1"/>
  <c r="GV1441" i="1"/>
  <c r="HC1441" i="1"/>
  <c r="GX1441" i="1" s="1"/>
  <c r="C1442" i="1"/>
  <c r="D1442" i="1"/>
  <c r="I1442" i="1"/>
  <c r="K1442" i="1"/>
  <c r="S1442" i="1"/>
  <c r="AC1442" i="1"/>
  <c r="AE1442" i="1"/>
  <c r="CS1442" i="1" s="1"/>
  <c r="AF1442" i="1"/>
  <c r="AG1442" i="1"/>
  <c r="AH1442" i="1"/>
  <c r="AI1442" i="1"/>
  <c r="CW1442" i="1" s="1"/>
  <c r="V1442" i="1" s="1"/>
  <c r="AJ1442" i="1"/>
  <c r="CR1442" i="1"/>
  <c r="CT1442" i="1"/>
  <c r="CU1442" i="1"/>
  <c r="T1442" i="1" s="1"/>
  <c r="CV1442" i="1"/>
  <c r="U1442" i="1" s="1"/>
  <c r="CX1442" i="1"/>
  <c r="GL1442" i="1"/>
  <c r="GO1442" i="1"/>
  <c r="GP1442" i="1"/>
  <c r="GV1442" i="1"/>
  <c r="HC1442" i="1"/>
  <c r="GX1442" i="1" s="1"/>
  <c r="C1443" i="1"/>
  <c r="D1443" i="1"/>
  <c r="I1443" i="1"/>
  <c r="Q1443" i="1" s="1"/>
  <c r="K1443" i="1"/>
  <c r="P1443" i="1"/>
  <c r="CP1443" i="1" s="1"/>
  <c r="O1443" i="1" s="1"/>
  <c r="R1443" i="1"/>
  <c r="S1443" i="1"/>
  <c r="CZ1443" i="1" s="1"/>
  <c r="Y1443" i="1" s="1"/>
  <c r="AC1443" i="1"/>
  <c r="AD1443" i="1"/>
  <c r="AB1443" i="1" s="1"/>
  <c r="AE1443" i="1"/>
  <c r="AF1443" i="1"/>
  <c r="CT1443" i="1" s="1"/>
  <c r="AG1443" i="1"/>
  <c r="AH1443" i="1"/>
  <c r="CV1443" i="1" s="1"/>
  <c r="U1443" i="1" s="1"/>
  <c r="AI1443" i="1"/>
  <c r="CW1443" i="1" s="1"/>
  <c r="V1443" i="1" s="1"/>
  <c r="AJ1443" i="1"/>
  <c r="CX1443" i="1" s="1"/>
  <c r="W1443" i="1" s="1"/>
  <c r="CQ1443" i="1"/>
  <c r="CR1443" i="1"/>
  <c r="CS1443" i="1"/>
  <c r="CU1443" i="1"/>
  <c r="T1443" i="1" s="1"/>
  <c r="CY1443" i="1"/>
  <c r="X1443" i="1" s="1"/>
  <c r="GL1443" i="1"/>
  <c r="GO1443" i="1"/>
  <c r="GP1443" i="1"/>
  <c r="GV1443" i="1"/>
  <c r="HC1443" i="1" s="1"/>
  <c r="GX1443" i="1" s="1"/>
  <c r="AC1444" i="1"/>
  <c r="AB1444" i="1" s="1"/>
  <c r="AD1444" i="1"/>
  <c r="AE1444" i="1"/>
  <c r="CR1444" i="1" s="1"/>
  <c r="AF1444" i="1"/>
  <c r="CT1444" i="1" s="1"/>
  <c r="AG1444" i="1"/>
  <c r="AH1444" i="1"/>
  <c r="AI1444" i="1"/>
  <c r="AJ1444" i="1"/>
  <c r="CX1444" i="1" s="1"/>
  <c r="CQ1444" i="1"/>
  <c r="CU1444" i="1"/>
  <c r="CV1444" i="1"/>
  <c r="CW1444" i="1"/>
  <c r="GL1444" i="1"/>
  <c r="GO1444" i="1"/>
  <c r="GP1444" i="1"/>
  <c r="GV1444" i="1"/>
  <c r="HC1444" i="1" s="1"/>
  <c r="I1445" i="1"/>
  <c r="P1445" i="1" s="1"/>
  <c r="T1445" i="1"/>
  <c r="AC1445" i="1"/>
  <c r="AE1445" i="1"/>
  <c r="AD1445" i="1" s="1"/>
  <c r="AB1445" i="1" s="1"/>
  <c r="AF1445" i="1"/>
  <c r="S1445" i="1" s="1"/>
  <c r="AG1445" i="1"/>
  <c r="AH1445" i="1"/>
  <c r="CV1445" i="1" s="1"/>
  <c r="U1445" i="1" s="1"/>
  <c r="AI1445" i="1"/>
  <c r="AJ1445" i="1"/>
  <c r="CX1445" i="1" s="1"/>
  <c r="W1445" i="1" s="1"/>
  <c r="CQ1445" i="1"/>
  <c r="CR1445" i="1"/>
  <c r="CS1445" i="1"/>
  <c r="CU1445" i="1"/>
  <c r="CW1445" i="1"/>
  <c r="V1445" i="1" s="1"/>
  <c r="GL1445" i="1"/>
  <c r="GO1445" i="1"/>
  <c r="GP1445" i="1"/>
  <c r="GV1445" i="1"/>
  <c r="HC1445" i="1"/>
  <c r="GX1445" i="1" s="1"/>
  <c r="C1447" i="1"/>
  <c r="D1447" i="1"/>
  <c r="I1447" i="1"/>
  <c r="P1447" i="1" s="1"/>
  <c r="K1447" i="1"/>
  <c r="AC1447" i="1"/>
  <c r="CQ1447" i="1" s="1"/>
  <c r="AE1447" i="1"/>
  <c r="CS1447" i="1" s="1"/>
  <c r="AF1447" i="1"/>
  <c r="CT1447" i="1" s="1"/>
  <c r="AG1447" i="1"/>
  <c r="CU1447" i="1" s="1"/>
  <c r="T1447" i="1" s="1"/>
  <c r="AH1447" i="1"/>
  <c r="AI1447" i="1"/>
  <c r="AJ1447" i="1"/>
  <c r="CR1447" i="1"/>
  <c r="CV1447" i="1"/>
  <c r="U1447" i="1" s="1"/>
  <c r="CW1447" i="1"/>
  <c r="V1447" i="1" s="1"/>
  <c r="CX1447" i="1"/>
  <c r="W1447" i="1" s="1"/>
  <c r="GL1447" i="1"/>
  <c r="GO1447" i="1"/>
  <c r="CC1460" i="1" s="1"/>
  <c r="GP1447" i="1"/>
  <c r="GV1447" i="1"/>
  <c r="HC1447" i="1"/>
  <c r="GX1447" i="1" s="1"/>
  <c r="C1448" i="1"/>
  <c r="D1448" i="1"/>
  <c r="I1448" i="1"/>
  <c r="K1448" i="1"/>
  <c r="P1448" i="1"/>
  <c r="R1448" i="1"/>
  <c r="AC1448" i="1"/>
  <c r="AD1448" i="1"/>
  <c r="AB1448" i="1" s="1"/>
  <c r="AE1448" i="1"/>
  <c r="Q1448" i="1" s="1"/>
  <c r="AF1448" i="1"/>
  <c r="CT1448" i="1" s="1"/>
  <c r="AG1448" i="1"/>
  <c r="AH1448" i="1"/>
  <c r="CV1448" i="1" s="1"/>
  <c r="U1448" i="1" s="1"/>
  <c r="AI1448" i="1"/>
  <c r="AJ1448" i="1"/>
  <c r="CX1448" i="1" s="1"/>
  <c r="W1448" i="1" s="1"/>
  <c r="CQ1448" i="1"/>
  <c r="CS1448" i="1"/>
  <c r="CU1448" i="1"/>
  <c r="T1448" i="1" s="1"/>
  <c r="CW1448" i="1"/>
  <c r="V1448" i="1" s="1"/>
  <c r="GL1448" i="1"/>
  <c r="GO1448" i="1"/>
  <c r="GP1448" i="1"/>
  <c r="GV1448" i="1"/>
  <c r="HC1448" i="1" s="1"/>
  <c r="GX1448" i="1" s="1"/>
  <c r="I1449" i="1"/>
  <c r="P1449" i="1" s="1"/>
  <c r="AC1449" i="1"/>
  <c r="AE1449" i="1"/>
  <c r="CR1449" i="1" s="1"/>
  <c r="AF1449" i="1"/>
  <c r="CT1449" i="1" s="1"/>
  <c r="AG1449" i="1"/>
  <c r="CU1449" i="1" s="1"/>
  <c r="T1449" i="1" s="1"/>
  <c r="AH1449" i="1"/>
  <c r="CV1449" i="1" s="1"/>
  <c r="U1449" i="1" s="1"/>
  <c r="AI1449" i="1"/>
  <c r="AJ1449" i="1"/>
  <c r="CQ1449" i="1"/>
  <c r="CS1449" i="1"/>
  <c r="CW1449" i="1"/>
  <c r="V1449" i="1" s="1"/>
  <c r="CX1449" i="1"/>
  <c r="W1449" i="1" s="1"/>
  <c r="GL1449" i="1"/>
  <c r="GO1449" i="1"/>
  <c r="GP1449" i="1"/>
  <c r="GV1449" i="1"/>
  <c r="HC1449" i="1"/>
  <c r="GX1449" i="1" s="1"/>
  <c r="I1450" i="1"/>
  <c r="R1450" i="1" s="1"/>
  <c r="P1450" i="1"/>
  <c r="V1450" i="1"/>
  <c r="AC1450" i="1"/>
  <c r="CQ1450" i="1" s="1"/>
  <c r="AD1450" i="1"/>
  <c r="AB1450" i="1" s="1"/>
  <c r="AE1450" i="1"/>
  <c r="AF1450" i="1"/>
  <c r="AG1450" i="1"/>
  <c r="AH1450" i="1"/>
  <c r="CV1450" i="1" s="1"/>
  <c r="U1450" i="1" s="1"/>
  <c r="AI1450" i="1"/>
  <c r="AJ1450" i="1"/>
  <c r="CX1450" i="1" s="1"/>
  <c r="W1450" i="1" s="1"/>
  <c r="CR1450" i="1"/>
  <c r="CS1450" i="1"/>
  <c r="CT1450" i="1"/>
  <c r="CU1450" i="1"/>
  <c r="T1450" i="1" s="1"/>
  <c r="CW1450" i="1"/>
  <c r="GL1450" i="1"/>
  <c r="GO1450" i="1"/>
  <c r="GP1450" i="1"/>
  <c r="GV1450" i="1"/>
  <c r="HC1450" i="1" s="1"/>
  <c r="GX1450" i="1" s="1"/>
  <c r="AC1451" i="1"/>
  <c r="AB1451" i="1" s="1"/>
  <c r="AD1451" i="1"/>
  <c r="AE1451" i="1"/>
  <c r="CR1451" i="1" s="1"/>
  <c r="AF1451" i="1"/>
  <c r="CT1451" i="1" s="1"/>
  <c r="AG1451" i="1"/>
  <c r="AH1451" i="1"/>
  <c r="CV1451" i="1" s="1"/>
  <c r="AI1451" i="1"/>
  <c r="AJ1451" i="1"/>
  <c r="CX1451" i="1" s="1"/>
  <c r="CQ1451" i="1"/>
  <c r="CS1451" i="1"/>
  <c r="CU1451" i="1"/>
  <c r="CW1451" i="1"/>
  <c r="GL1451" i="1"/>
  <c r="GO1451" i="1"/>
  <c r="GP1451" i="1"/>
  <c r="GV1451" i="1"/>
  <c r="HC1451" i="1" s="1"/>
  <c r="I1452" i="1"/>
  <c r="P1452" i="1" s="1"/>
  <c r="AC1452" i="1"/>
  <c r="AE1452" i="1"/>
  <c r="CR1452" i="1" s="1"/>
  <c r="AF1452" i="1"/>
  <c r="CT1452" i="1" s="1"/>
  <c r="AG1452" i="1"/>
  <c r="CU1452" i="1" s="1"/>
  <c r="T1452" i="1" s="1"/>
  <c r="AH1452" i="1"/>
  <c r="CV1452" i="1" s="1"/>
  <c r="U1452" i="1" s="1"/>
  <c r="AI1452" i="1"/>
  <c r="AJ1452" i="1"/>
  <c r="CQ1452" i="1"/>
  <c r="CS1452" i="1"/>
  <c r="CW1452" i="1"/>
  <c r="V1452" i="1" s="1"/>
  <c r="CX1452" i="1"/>
  <c r="W1452" i="1" s="1"/>
  <c r="GL1452" i="1"/>
  <c r="GO1452" i="1"/>
  <c r="GP1452" i="1"/>
  <c r="GV1452" i="1"/>
  <c r="HC1452" i="1"/>
  <c r="GX1452" i="1" s="1"/>
  <c r="AC1453" i="1"/>
  <c r="CQ1453" i="1" s="1"/>
  <c r="AD1453" i="1"/>
  <c r="AB1453" i="1" s="1"/>
  <c r="AE1453" i="1"/>
  <c r="AF1453" i="1"/>
  <c r="AG1453" i="1"/>
  <c r="AH1453" i="1"/>
  <c r="CV1453" i="1" s="1"/>
  <c r="AI1453" i="1"/>
  <c r="AJ1453" i="1"/>
  <c r="CX1453" i="1" s="1"/>
  <c r="CR1453" i="1"/>
  <c r="CS1453" i="1"/>
  <c r="CT1453" i="1"/>
  <c r="CU1453" i="1"/>
  <c r="CW1453" i="1"/>
  <c r="GL1453" i="1"/>
  <c r="GO1453" i="1"/>
  <c r="GP1453" i="1"/>
  <c r="GV1453" i="1"/>
  <c r="HC1453" i="1" s="1"/>
  <c r="I1454" i="1"/>
  <c r="Q1454" i="1" s="1"/>
  <c r="P1454" i="1"/>
  <c r="R1454" i="1"/>
  <c r="AC1454" i="1"/>
  <c r="AB1454" i="1" s="1"/>
  <c r="AD1454" i="1"/>
  <c r="AE1454" i="1"/>
  <c r="CR1454" i="1" s="1"/>
  <c r="AF1454" i="1"/>
  <c r="CT1454" i="1" s="1"/>
  <c r="AG1454" i="1"/>
  <c r="AH1454" i="1"/>
  <c r="CV1454" i="1" s="1"/>
  <c r="U1454" i="1" s="1"/>
  <c r="AI1454" i="1"/>
  <c r="AJ1454" i="1"/>
  <c r="CX1454" i="1" s="1"/>
  <c r="W1454" i="1" s="1"/>
  <c r="CQ1454" i="1"/>
  <c r="CS1454" i="1"/>
  <c r="CU1454" i="1"/>
  <c r="T1454" i="1" s="1"/>
  <c r="CW1454" i="1"/>
  <c r="V1454" i="1" s="1"/>
  <c r="GL1454" i="1"/>
  <c r="GO1454" i="1"/>
  <c r="GP1454" i="1"/>
  <c r="GV1454" i="1"/>
  <c r="HC1454" i="1" s="1"/>
  <c r="GX1454" i="1" s="1"/>
  <c r="C1455" i="1"/>
  <c r="D1455" i="1"/>
  <c r="I1455" i="1"/>
  <c r="K1455" i="1"/>
  <c r="W1455" i="1"/>
  <c r="AC1455" i="1"/>
  <c r="CQ1455" i="1" s="1"/>
  <c r="AE1455" i="1"/>
  <c r="CR1455" i="1" s="1"/>
  <c r="AF1455" i="1"/>
  <c r="AG1455" i="1"/>
  <c r="AH1455" i="1"/>
  <c r="AI1455" i="1"/>
  <c r="CW1455" i="1" s="1"/>
  <c r="V1455" i="1" s="1"/>
  <c r="AJ1455" i="1"/>
  <c r="CT1455" i="1"/>
  <c r="CU1455" i="1"/>
  <c r="T1455" i="1" s="1"/>
  <c r="CV1455" i="1"/>
  <c r="U1455" i="1" s="1"/>
  <c r="CX1455" i="1"/>
  <c r="GL1455" i="1"/>
  <c r="GO1455" i="1"/>
  <c r="GP1455" i="1"/>
  <c r="GV1455" i="1"/>
  <c r="HC1455" i="1"/>
  <c r="GX1455" i="1" s="1"/>
  <c r="C1456" i="1"/>
  <c r="D1456" i="1"/>
  <c r="I1456" i="1"/>
  <c r="Q1456" i="1" s="1"/>
  <c r="K1456" i="1"/>
  <c r="P1456" i="1"/>
  <c r="CP1456" i="1" s="1"/>
  <c r="O1456" i="1" s="1"/>
  <c r="R1456" i="1"/>
  <c r="S1456" i="1"/>
  <c r="CZ1456" i="1" s="1"/>
  <c r="Y1456" i="1" s="1"/>
  <c r="AC1456" i="1"/>
  <c r="CQ1456" i="1" s="1"/>
  <c r="AD1456" i="1"/>
  <c r="AB1456" i="1" s="1"/>
  <c r="AE1456" i="1"/>
  <c r="AF1456" i="1"/>
  <c r="CT1456" i="1" s="1"/>
  <c r="AG1456" i="1"/>
  <c r="AH1456" i="1"/>
  <c r="CV1456" i="1" s="1"/>
  <c r="U1456" i="1" s="1"/>
  <c r="AI1456" i="1"/>
  <c r="CW1456" i="1" s="1"/>
  <c r="V1456" i="1" s="1"/>
  <c r="AJ1456" i="1"/>
  <c r="CX1456" i="1" s="1"/>
  <c r="W1456" i="1" s="1"/>
  <c r="CR1456" i="1"/>
  <c r="CS1456" i="1"/>
  <c r="CU1456" i="1"/>
  <c r="T1456" i="1" s="1"/>
  <c r="CY1456" i="1"/>
  <c r="X1456" i="1" s="1"/>
  <c r="GL1456" i="1"/>
  <c r="GO1456" i="1"/>
  <c r="GP1456" i="1"/>
  <c r="GV1456" i="1"/>
  <c r="HC1456" i="1" s="1"/>
  <c r="GX1456" i="1" s="1"/>
  <c r="I1457" i="1"/>
  <c r="P1457" i="1"/>
  <c r="R1457" i="1"/>
  <c r="AC1457" i="1"/>
  <c r="AB1457" i="1" s="1"/>
  <c r="AD1457" i="1"/>
  <c r="AE1457" i="1"/>
  <c r="CR1457" i="1" s="1"/>
  <c r="AF1457" i="1"/>
  <c r="CT1457" i="1" s="1"/>
  <c r="AG1457" i="1"/>
  <c r="AH1457" i="1"/>
  <c r="AI1457" i="1"/>
  <c r="AJ1457" i="1"/>
  <c r="CX1457" i="1" s="1"/>
  <c r="W1457" i="1" s="1"/>
  <c r="CQ1457" i="1"/>
  <c r="CU1457" i="1"/>
  <c r="T1457" i="1" s="1"/>
  <c r="CV1457" i="1"/>
  <c r="U1457" i="1" s="1"/>
  <c r="CW1457" i="1"/>
  <c r="V1457" i="1" s="1"/>
  <c r="GL1457" i="1"/>
  <c r="GO1457" i="1"/>
  <c r="GP1457" i="1"/>
  <c r="GV1457" i="1"/>
  <c r="HC1457" i="1" s="1"/>
  <c r="GX1457" i="1" s="1"/>
  <c r="I1458" i="1"/>
  <c r="Q1458" i="1" s="1"/>
  <c r="AC1458" i="1"/>
  <c r="AE1458" i="1"/>
  <c r="AD1458" i="1" s="1"/>
  <c r="AB1458" i="1" s="1"/>
  <c r="AF1458" i="1"/>
  <c r="S1458" i="1" s="1"/>
  <c r="AG1458" i="1"/>
  <c r="CU1458" i="1" s="1"/>
  <c r="T1458" i="1" s="1"/>
  <c r="AH1458" i="1"/>
  <c r="CV1458" i="1" s="1"/>
  <c r="U1458" i="1" s="1"/>
  <c r="AI1458" i="1"/>
  <c r="AJ1458" i="1"/>
  <c r="CX1458" i="1" s="1"/>
  <c r="W1458" i="1" s="1"/>
  <c r="CQ1458" i="1"/>
  <c r="CR1458" i="1"/>
  <c r="CS1458" i="1"/>
  <c r="CW1458" i="1"/>
  <c r="V1458" i="1" s="1"/>
  <c r="GL1458" i="1"/>
  <c r="GO1458" i="1"/>
  <c r="GP1458" i="1"/>
  <c r="GV1458" i="1"/>
  <c r="HC1458" i="1"/>
  <c r="GX1458" i="1" s="1"/>
  <c r="B1460" i="1"/>
  <c r="B1431" i="1" s="1"/>
  <c r="C1460" i="1"/>
  <c r="C1431" i="1" s="1"/>
  <c r="D1460" i="1"/>
  <c r="D1431" i="1" s="1"/>
  <c r="F1460" i="1"/>
  <c r="G1460" i="1"/>
  <c r="G1431" i="1" s="1"/>
  <c r="BC1460" i="1"/>
  <c r="BC1431" i="1" s="1"/>
  <c r="BD1460" i="1"/>
  <c r="BD1431" i="1" s="1"/>
  <c r="BX1460" i="1"/>
  <c r="AO1460" i="1" s="1"/>
  <c r="BY1460" i="1"/>
  <c r="CK1460" i="1"/>
  <c r="CK1431" i="1" s="1"/>
  <c r="CL1460" i="1"/>
  <c r="CM1460" i="1"/>
  <c r="CM1431" i="1" s="1"/>
  <c r="EL1460" i="1"/>
  <c r="EL1431" i="1" s="1"/>
  <c r="EU1460" i="1"/>
  <c r="P1476" i="1" s="1"/>
  <c r="EV1460" i="1"/>
  <c r="EV1431" i="1" s="1"/>
  <c r="FP1460" i="1"/>
  <c r="FY1460" i="1" s="1"/>
  <c r="FQ1460" i="1"/>
  <c r="EH1460" i="1" s="1"/>
  <c r="FU1460" i="1"/>
  <c r="FU1431" i="1" s="1"/>
  <c r="GC1460" i="1"/>
  <c r="ET1460" i="1" s="1"/>
  <c r="GD1460" i="1"/>
  <c r="GE1460" i="1"/>
  <c r="GE1431" i="1" s="1"/>
  <c r="P1478" i="1"/>
  <c r="D1490" i="1"/>
  <c r="C1492" i="1"/>
  <c r="D1492" i="1"/>
  <c r="E1492" i="1"/>
  <c r="Z1492" i="1"/>
  <c r="AA1492" i="1"/>
  <c r="AM1492" i="1"/>
  <c r="AN1492" i="1"/>
  <c r="AO1492" i="1"/>
  <c r="AU1492" i="1"/>
  <c r="BE1492" i="1"/>
  <c r="BF1492" i="1"/>
  <c r="BG1492" i="1"/>
  <c r="BH1492" i="1"/>
  <c r="BI1492" i="1"/>
  <c r="BJ1492" i="1"/>
  <c r="BK1492" i="1"/>
  <c r="BL1492" i="1"/>
  <c r="BM1492" i="1"/>
  <c r="BN1492" i="1"/>
  <c r="BO1492" i="1"/>
  <c r="BP1492" i="1"/>
  <c r="BQ1492" i="1"/>
  <c r="BR1492" i="1"/>
  <c r="BS1492" i="1"/>
  <c r="BT1492" i="1"/>
  <c r="BU1492" i="1"/>
  <c r="BV1492" i="1"/>
  <c r="BW1492" i="1"/>
  <c r="BX1492" i="1"/>
  <c r="BY1492" i="1"/>
  <c r="CD1492" i="1"/>
  <c r="CK1492" i="1"/>
  <c r="CN1492" i="1"/>
  <c r="CO1492" i="1"/>
  <c r="CP1492" i="1"/>
  <c r="CQ1492" i="1"/>
  <c r="CR1492" i="1"/>
  <c r="CS1492" i="1"/>
  <c r="CT1492" i="1"/>
  <c r="CU1492" i="1"/>
  <c r="CV1492" i="1"/>
  <c r="CW1492" i="1"/>
  <c r="CX1492" i="1"/>
  <c r="CY1492" i="1"/>
  <c r="CZ1492" i="1"/>
  <c r="DA1492" i="1"/>
  <c r="DB1492" i="1"/>
  <c r="DC1492" i="1"/>
  <c r="DD1492" i="1"/>
  <c r="DE1492" i="1"/>
  <c r="DF1492" i="1"/>
  <c r="DR1492" i="1"/>
  <c r="DS1492" i="1"/>
  <c r="EE1492" i="1"/>
  <c r="EF1492" i="1"/>
  <c r="EG1492" i="1"/>
  <c r="EW1492" i="1"/>
  <c r="EX1492" i="1"/>
  <c r="EY1492" i="1"/>
  <c r="EZ1492" i="1"/>
  <c r="FA1492" i="1"/>
  <c r="FB1492" i="1"/>
  <c r="FC1492" i="1"/>
  <c r="FD1492" i="1"/>
  <c r="FE1492" i="1"/>
  <c r="FF1492" i="1"/>
  <c r="FG1492" i="1"/>
  <c r="FH1492" i="1"/>
  <c r="FI1492" i="1"/>
  <c r="FJ1492" i="1"/>
  <c r="FK1492" i="1"/>
  <c r="FL1492" i="1"/>
  <c r="FM1492" i="1"/>
  <c r="FN1492" i="1"/>
  <c r="FO1492" i="1"/>
  <c r="FP1492" i="1"/>
  <c r="FQ1492" i="1"/>
  <c r="GC1492" i="1"/>
  <c r="GF1492" i="1"/>
  <c r="GG1492" i="1"/>
  <c r="GH1492" i="1"/>
  <c r="GI1492" i="1"/>
  <c r="GJ1492" i="1"/>
  <c r="GK1492" i="1"/>
  <c r="GL1492" i="1"/>
  <c r="GM1492" i="1"/>
  <c r="GN1492" i="1"/>
  <c r="GO1492" i="1"/>
  <c r="GP1492" i="1"/>
  <c r="GQ1492" i="1"/>
  <c r="GR1492" i="1"/>
  <c r="GS1492" i="1"/>
  <c r="GT1492" i="1"/>
  <c r="GU1492" i="1"/>
  <c r="GV1492" i="1"/>
  <c r="GW1492" i="1"/>
  <c r="GX1492" i="1"/>
  <c r="C1494" i="1"/>
  <c r="D1494" i="1"/>
  <c r="I1494" i="1"/>
  <c r="K1494" i="1"/>
  <c r="AC1494" i="1"/>
  <c r="AB1494" i="1" s="1"/>
  <c r="AE1494" i="1"/>
  <c r="AD1494" i="1" s="1"/>
  <c r="AF1494" i="1"/>
  <c r="CT1494" i="1" s="1"/>
  <c r="AG1494" i="1"/>
  <c r="CU1494" i="1" s="1"/>
  <c r="T1494" i="1" s="1"/>
  <c r="AG1497" i="1" s="1"/>
  <c r="AH1494" i="1"/>
  <c r="AI1494" i="1"/>
  <c r="AJ1494" i="1"/>
  <c r="CQ1494" i="1"/>
  <c r="CR1494" i="1"/>
  <c r="CV1494" i="1"/>
  <c r="U1494" i="1" s="1"/>
  <c r="AH1497" i="1" s="1"/>
  <c r="CW1494" i="1"/>
  <c r="CX1494" i="1"/>
  <c r="W1494" i="1" s="1"/>
  <c r="AJ1497" i="1" s="1"/>
  <c r="GL1494" i="1"/>
  <c r="GO1494" i="1"/>
  <c r="GP1494" i="1"/>
  <c r="GV1494" i="1"/>
  <c r="HC1494" i="1"/>
  <c r="GX1494" i="1" s="1"/>
  <c r="CJ1497" i="1" s="1"/>
  <c r="C1495" i="1"/>
  <c r="D1495" i="1"/>
  <c r="I1495" i="1"/>
  <c r="K1495" i="1"/>
  <c r="P1495" i="1"/>
  <c r="R1495" i="1"/>
  <c r="DW1497" i="1" s="1"/>
  <c r="AC1495" i="1"/>
  <c r="AB1495" i="1" s="1"/>
  <c r="AD1495" i="1"/>
  <c r="AE1495" i="1"/>
  <c r="CR1495" i="1" s="1"/>
  <c r="AF1495" i="1"/>
  <c r="CT1495" i="1" s="1"/>
  <c r="AG1495" i="1"/>
  <c r="AH1495" i="1"/>
  <c r="AI1495" i="1"/>
  <c r="AJ1495" i="1"/>
  <c r="CX1495" i="1" s="1"/>
  <c r="W1495" i="1" s="1"/>
  <c r="EB1497" i="1" s="1"/>
  <c r="CQ1495" i="1"/>
  <c r="CU1495" i="1"/>
  <c r="T1495" i="1" s="1"/>
  <c r="DY1497" i="1" s="1"/>
  <c r="CV1495" i="1"/>
  <c r="U1495" i="1" s="1"/>
  <c r="DZ1497" i="1" s="1"/>
  <c r="CW1495" i="1"/>
  <c r="V1495" i="1" s="1"/>
  <c r="EA1497" i="1" s="1"/>
  <c r="GL1495" i="1"/>
  <c r="FR1497" i="1" s="1"/>
  <c r="GO1495" i="1"/>
  <c r="GP1495" i="1"/>
  <c r="FV1497" i="1" s="1"/>
  <c r="GV1495" i="1"/>
  <c r="GX1495" i="1"/>
  <c r="GB1497" i="1" s="1"/>
  <c r="HC1495" i="1"/>
  <c r="B1497" i="1"/>
  <c r="B1492" i="1" s="1"/>
  <c r="C1497" i="1"/>
  <c r="D1497" i="1"/>
  <c r="F1497" i="1"/>
  <c r="F1492" i="1" s="1"/>
  <c r="G1497" i="1"/>
  <c r="G1492" i="1" s="1"/>
  <c r="AO1497" i="1"/>
  <c r="AP1497" i="1"/>
  <c r="F1506" i="1" s="1"/>
  <c r="AU1497" i="1"/>
  <c r="F1516" i="1" s="1"/>
  <c r="AX1497" i="1"/>
  <c r="F1504" i="1" s="1"/>
  <c r="BB1497" i="1"/>
  <c r="F1510" i="1" s="1"/>
  <c r="BD1497" i="1"/>
  <c r="BD1492" i="1" s="1"/>
  <c r="BX1497" i="1"/>
  <c r="BY1497" i="1"/>
  <c r="BZ1497" i="1"/>
  <c r="AQ1497" i="1" s="1"/>
  <c r="CC1497" i="1"/>
  <c r="CC1492" i="1" s="1"/>
  <c r="CD1497" i="1"/>
  <c r="CG1497" i="1"/>
  <c r="CG1492" i="1" s="1"/>
  <c r="CI1497" i="1"/>
  <c r="AZ1497" i="1" s="1"/>
  <c r="CK1497" i="1"/>
  <c r="CL1497" i="1"/>
  <c r="BC1497" i="1" s="1"/>
  <c r="CM1497" i="1"/>
  <c r="CM1492" i="1" s="1"/>
  <c r="EG1497" i="1"/>
  <c r="EH1497" i="1"/>
  <c r="P1506" i="1" s="1"/>
  <c r="ET1497" i="1"/>
  <c r="P1510" i="1" s="1"/>
  <c r="EU1497" i="1"/>
  <c r="EU1492" i="1" s="1"/>
  <c r="EV1497" i="1"/>
  <c r="EV1492" i="1" s="1"/>
  <c r="FP1497" i="1"/>
  <c r="FQ1497" i="1"/>
  <c r="FU1497" i="1"/>
  <c r="EL1497" i="1" s="1"/>
  <c r="GC1497" i="1"/>
  <c r="GD1497" i="1"/>
  <c r="GD1492" i="1" s="1"/>
  <c r="GE1497" i="1"/>
  <c r="GE1492" i="1" s="1"/>
  <c r="F1501" i="1"/>
  <c r="P1501" i="1"/>
  <c r="P1513" i="1"/>
  <c r="B1527" i="1"/>
  <c r="B22" i="1" s="1"/>
  <c r="C1527" i="1"/>
  <c r="C22" i="1" s="1"/>
  <c r="D1527" i="1"/>
  <c r="D22" i="1" s="1"/>
  <c r="F1527" i="1"/>
  <c r="F22" i="1" s="1"/>
  <c r="G1527" i="1"/>
  <c r="G22" i="1" s="1"/>
  <c r="B1557" i="1"/>
  <c r="B18" i="1" s="1"/>
  <c r="C1557" i="1"/>
  <c r="C18" i="1" s="1"/>
  <c r="D1557" i="1"/>
  <c r="D18" i="1" s="1"/>
  <c r="F1557" i="1"/>
  <c r="F18" i="1" s="1"/>
  <c r="G1557" i="1"/>
  <c r="G18" i="1" s="1"/>
  <c r="F12" i="6"/>
  <c r="G12" i="6"/>
  <c r="CY12" i="6"/>
  <c r="P708" i="7" l="1"/>
  <c r="J736" i="7" s="1"/>
  <c r="J582" i="7"/>
  <c r="H68" i="7"/>
  <c r="J342" i="7"/>
  <c r="J1301" i="7"/>
  <c r="O658" i="7"/>
  <c r="H677" i="7" s="1"/>
  <c r="J461" i="7"/>
  <c r="P1013" i="7"/>
  <c r="J798" i="7"/>
  <c r="J706" i="7"/>
  <c r="P1032" i="7"/>
  <c r="H1476" i="7"/>
  <c r="P1409" i="7"/>
  <c r="H941" i="7"/>
  <c r="P342" i="7"/>
  <c r="P1303" i="7"/>
  <c r="H370" i="7"/>
  <c r="H522" i="7"/>
  <c r="H101" i="7"/>
  <c r="H1220" i="7"/>
  <c r="H1282" i="7"/>
  <c r="J1332" i="7"/>
  <c r="J1334" i="7"/>
  <c r="H1096" i="7"/>
  <c r="J179" i="7"/>
  <c r="H106" i="7"/>
  <c r="J1407" i="7"/>
  <c r="J1220" i="7"/>
  <c r="J1096" i="7"/>
  <c r="EH1431" i="1"/>
  <c r="P1469" i="1"/>
  <c r="AJ1492" i="1"/>
  <c r="W1497" i="1"/>
  <c r="GM1391" i="1"/>
  <c r="GN1391" i="1" s="1"/>
  <c r="AZ1492" i="1"/>
  <c r="F1508" i="1"/>
  <c r="EA1492" i="1"/>
  <c r="DN1497" i="1"/>
  <c r="DJ1497" i="1"/>
  <c r="DW1492" i="1"/>
  <c r="U1378" i="1"/>
  <c r="DZ1492" i="1"/>
  <c r="DM1497" i="1"/>
  <c r="AH1492" i="1"/>
  <c r="U1497" i="1"/>
  <c r="FR1431" i="1"/>
  <c r="EI1460" i="1"/>
  <c r="FV1431" i="1"/>
  <c r="EM1460" i="1"/>
  <c r="DO1460" i="1"/>
  <c r="EB1431" i="1"/>
  <c r="FV1334" i="1"/>
  <c r="EM1399" i="1"/>
  <c r="DY1492" i="1"/>
  <c r="DL1497" i="1"/>
  <c r="EB1492" i="1"/>
  <c r="DO1497" i="1"/>
  <c r="P1378" i="1"/>
  <c r="Q1378" i="1"/>
  <c r="R1378" i="1"/>
  <c r="T1378" i="1"/>
  <c r="W1378" i="1"/>
  <c r="EA1460" i="1"/>
  <c r="BZ1334" i="1"/>
  <c r="AQ1399" i="1"/>
  <c r="AQ1492" i="1"/>
  <c r="F1507" i="1"/>
  <c r="AQ1460" i="1"/>
  <c r="BZ1431" i="1"/>
  <c r="BA1497" i="1"/>
  <c r="CJ1492" i="1"/>
  <c r="CI1460" i="1"/>
  <c r="ES1497" i="1"/>
  <c r="GB1492" i="1"/>
  <c r="AG1492" i="1"/>
  <c r="T1497" i="1"/>
  <c r="AO1431" i="1"/>
  <c r="F1464" i="1"/>
  <c r="ET1431" i="1"/>
  <c r="P1473" i="1"/>
  <c r="FR1334" i="1"/>
  <c r="EI1399" i="1"/>
  <c r="FY1399" i="1"/>
  <c r="EM1497" i="1"/>
  <c r="FV1492" i="1"/>
  <c r="GM1456" i="1"/>
  <c r="GN1456" i="1" s="1"/>
  <c r="GM1443" i="1"/>
  <c r="GN1443" i="1" s="1"/>
  <c r="DZ1460" i="1"/>
  <c r="BC1492" i="1"/>
  <c r="F1513" i="1"/>
  <c r="CD1431" i="1"/>
  <c r="AU1460" i="1"/>
  <c r="DY1460" i="1"/>
  <c r="GM1388" i="1"/>
  <c r="GN1388" i="1" s="1"/>
  <c r="EL1492" i="1"/>
  <c r="P1515" i="1"/>
  <c r="AT1460" i="1"/>
  <c r="CC1431" i="1"/>
  <c r="FY1497" i="1"/>
  <c r="GA1497" i="1"/>
  <c r="EI1497" i="1"/>
  <c r="FR1492" i="1"/>
  <c r="FY1431" i="1"/>
  <c r="EP1460" i="1"/>
  <c r="F1522" i="1"/>
  <c r="P1458" i="1"/>
  <c r="CP1458" i="1" s="1"/>
  <c r="O1458" i="1" s="1"/>
  <c r="S1495" i="1"/>
  <c r="CS1494" i="1"/>
  <c r="ET1492" i="1"/>
  <c r="EH1492" i="1"/>
  <c r="CL1492" i="1"/>
  <c r="BZ1492" i="1"/>
  <c r="BB1492" i="1"/>
  <c r="AP1492" i="1"/>
  <c r="F1476" i="1"/>
  <c r="EG1460" i="1"/>
  <c r="CT1458" i="1"/>
  <c r="S1457" i="1"/>
  <c r="R1455" i="1"/>
  <c r="Q1450" i="1"/>
  <c r="CP1450" i="1" s="1"/>
  <c r="O1450" i="1" s="1"/>
  <c r="CR1448" i="1"/>
  <c r="CU1612" i="3"/>
  <c r="CV1612" i="3"/>
  <c r="CW1613" i="3"/>
  <c r="CX1616" i="3"/>
  <c r="CX1618" i="3"/>
  <c r="CX1619" i="3"/>
  <c r="CX1620" i="3"/>
  <c r="CT1445" i="1"/>
  <c r="AD1442" i="1"/>
  <c r="R1441" i="1"/>
  <c r="P1438" i="1"/>
  <c r="CW1553" i="3"/>
  <c r="CX1553" i="3"/>
  <c r="CX1554" i="3"/>
  <c r="CX1556" i="3"/>
  <c r="CU1552" i="3"/>
  <c r="CX1558" i="3"/>
  <c r="CX1559" i="3"/>
  <c r="FQ1431" i="1"/>
  <c r="F1403" i="1"/>
  <c r="AD1396" i="1"/>
  <c r="AB1396" i="1" s="1"/>
  <c r="AD1395" i="1"/>
  <c r="AD1394" i="1"/>
  <c r="CR1389" i="1"/>
  <c r="CS1388" i="1"/>
  <c r="T1386" i="1"/>
  <c r="W1384" i="1"/>
  <c r="CQ1381" i="1"/>
  <c r="CR1377" i="1"/>
  <c r="CS1377" i="1"/>
  <c r="AD1377" i="1"/>
  <c r="S1372" i="1"/>
  <c r="CR1371" i="1"/>
  <c r="CS1371" i="1"/>
  <c r="AD1371" i="1"/>
  <c r="AB1371" i="1" s="1"/>
  <c r="CT1367" i="1"/>
  <c r="AG1302" i="1"/>
  <c r="Q1455" i="1"/>
  <c r="S1447" i="1"/>
  <c r="AB1442" i="1"/>
  <c r="CW1562" i="3"/>
  <c r="CX1562" i="3"/>
  <c r="CW1564" i="3"/>
  <c r="CW1566" i="3"/>
  <c r="CX1575" i="3"/>
  <c r="CX1566" i="3"/>
  <c r="CU1561" i="3"/>
  <c r="CW1565" i="3"/>
  <c r="CX1573" i="3"/>
  <c r="CX1565" i="3"/>
  <c r="CX1581" i="3"/>
  <c r="CX1571" i="3"/>
  <c r="CX1569" i="3"/>
  <c r="CX1570" i="3"/>
  <c r="CX1578" i="3"/>
  <c r="CX1577" i="3"/>
  <c r="CW1563" i="3"/>
  <c r="FP1431" i="1"/>
  <c r="AB1384" i="1"/>
  <c r="CQ1380" i="1"/>
  <c r="AB1380" i="1"/>
  <c r="AB1377" i="1"/>
  <c r="P1377" i="1"/>
  <c r="CP1377" i="1" s="1"/>
  <c r="O1377" i="1" s="1"/>
  <c r="AD1372" i="1"/>
  <c r="AB1372" i="1" s="1"/>
  <c r="R1372" i="1"/>
  <c r="CY1366" i="1"/>
  <c r="X1366" i="1" s="1"/>
  <c r="CZ1366" i="1"/>
  <c r="Y1366" i="1" s="1"/>
  <c r="CT1363" i="1"/>
  <c r="GX1344" i="1"/>
  <c r="FU1277" i="1"/>
  <c r="EL1302" i="1"/>
  <c r="CY1283" i="1"/>
  <c r="X1283" i="1" s="1"/>
  <c r="CZ1283" i="1"/>
  <c r="Y1283" i="1" s="1"/>
  <c r="DU1497" i="1"/>
  <c r="Q1495" i="1"/>
  <c r="DV1497" i="1" s="1"/>
  <c r="Q1457" i="1"/>
  <c r="CP1457" i="1" s="1"/>
  <c r="O1457" i="1" s="1"/>
  <c r="AD1455" i="1"/>
  <c r="AB1455" i="1" s="1"/>
  <c r="P1455" i="1"/>
  <c r="S1452" i="1"/>
  <c r="S1449" i="1"/>
  <c r="R1447" i="1"/>
  <c r="P1441" i="1"/>
  <c r="CW1544" i="3"/>
  <c r="CX1544" i="3"/>
  <c r="CX1545" i="3"/>
  <c r="CX1547" i="3"/>
  <c r="CU1543" i="3"/>
  <c r="CX1549" i="3"/>
  <c r="CX1551" i="3"/>
  <c r="GC1431" i="1"/>
  <c r="EL1399" i="1"/>
  <c r="CL1334" i="1"/>
  <c r="BC1399" i="1"/>
  <c r="AP1399" i="1"/>
  <c r="AB1397" i="1"/>
  <c r="AB1395" i="1"/>
  <c r="AB1394" i="1"/>
  <c r="AD1385" i="1"/>
  <c r="CT1374" i="1"/>
  <c r="V1372" i="1"/>
  <c r="T1370" i="1"/>
  <c r="CR1363" i="1"/>
  <c r="CS1363" i="1"/>
  <c r="AD1363" i="1"/>
  <c r="AB1363" i="1" s="1"/>
  <c r="U1344" i="1"/>
  <c r="FY1277" i="1"/>
  <c r="EP1302" i="1"/>
  <c r="I1453" i="1"/>
  <c r="T1453" i="1" s="1"/>
  <c r="R1452" i="1"/>
  <c r="R1449" i="1"/>
  <c r="Q1447" i="1"/>
  <c r="CP1447" i="1" s="1"/>
  <c r="O1447" i="1" s="1"/>
  <c r="GX1438" i="1"/>
  <c r="BD1399" i="1"/>
  <c r="S1386" i="1"/>
  <c r="CP1386" i="1" s="1"/>
  <c r="O1386" i="1" s="1"/>
  <c r="CT1386" i="1"/>
  <c r="GX1378" i="1"/>
  <c r="CR1374" i="1"/>
  <c r="CS1374" i="1"/>
  <c r="AD1374" i="1"/>
  <c r="U1372" i="1"/>
  <c r="CP1366" i="1"/>
  <c r="O1366" i="1" s="1"/>
  <c r="EL1245" i="1"/>
  <c r="FU1221" i="1"/>
  <c r="CU1635" i="3"/>
  <c r="CW1637" i="3"/>
  <c r="CX1637" i="3"/>
  <c r="V1494" i="1"/>
  <c r="AI1497" i="1" s="1"/>
  <c r="AX1492" i="1"/>
  <c r="CS1455" i="1"/>
  <c r="Q1452" i="1"/>
  <c r="CP1452" i="1" s="1"/>
  <c r="O1452" i="1" s="1"/>
  <c r="Q1449" i="1"/>
  <c r="CP1449" i="1" s="1"/>
  <c r="O1449" i="1" s="1"/>
  <c r="AD1447" i="1"/>
  <c r="CQ1442" i="1"/>
  <c r="W1442" i="1"/>
  <c r="GX1439" i="1"/>
  <c r="GB1460" i="1" s="1"/>
  <c r="CS1434" i="1"/>
  <c r="BY1431" i="1"/>
  <c r="BB1399" i="1"/>
  <c r="CQ1395" i="1"/>
  <c r="T1390" i="1"/>
  <c r="T1389" i="1"/>
  <c r="T1388" i="1"/>
  <c r="CZ1387" i="1"/>
  <c r="Y1387" i="1" s="1"/>
  <c r="AB1385" i="1"/>
  <c r="CZ1379" i="1"/>
  <c r="Y1379" i="1" s="1"/>
  <c r="AD1375" i="1"/>
  <c r="AB1375" i="1" s="1"/>
  <c r="R1375" i="1"/>
  <c r="CY1375" i="1" s="1"/>
  <c r="X1375" i="1" s="1"/>
  <c r="AB1374" i="1"/>
  <c r="U1370" i="1"/>
  <c r="CR1369" i="1"/>
  <c r="CS1369" i="1"/>
  <c r="R1369" i="1"/>
  <c r="CR1360" i="1"/>
  <c r="CS1360" i="1"/>
  <c r="AD1360" i="1"/>
  <c r="R1360" i="1"/>
  <c r="S1344" i="1"/>
  <c r="AU1302" i="1"/>
  <c r="CD1277" i="1"/>
  <c r="AT1302" i="1"/>
  <c r="CC1277" i="1"/>
  <c r="R1294" i="1"/>
  <c r="S1294" i="1"/>
  <c r="V1294" i="1"/>
  <c r="Q1294" i="1"/>
  <c r="FR1221" i="1"/>
  <c r="GA1245" i="1"/>
  <c r="EI1245" i="1"/>
  <c r="CI1492" i="1"/>
  <c r="CS1495" i="1"/>
  <c r="CG1460" i="1"/>
  <c r="AP1460" i="1"/>
  <c r="CU1621" i="3"/>
  <c r="CV1621" i="3"/>
  <c r="CW1622" i="3"/>
  <c r="CX1625" i="3"/>
  <c r="CX1627" i="3"/>
  <c r="AD1452" i="1"/>
  <c r="AB1452" i="1" s="1"/>
  <c r="AD1449" i="1"/>
  <c r="AB1449" i="1" s="1"/>
  <c r="CS1444" i="1"/>
  <c r="I1444" i="1"/>
  <c r="GX1444" i="1" s="1"/>
  <c r="CS1441" i="1"/>
  <c r="CT1440" i="1"/>
  <c r="CQ1437" i="1"/>
  <c r="CR1434" i="1"/>
  <c r="BX1431" i="1"/>
  <c r="GD1334" i="1"/>
  <c r="EU1399" i="1"/>
  <c r="EH1399" i="1"/>
  <c r="CI1399" i="1"/>
  <c r="CQ1397" i="1"/>
  <c r="S1390" i="1"/>
  <c r="S1389" i="1"/>
  <c r="CP1389" i="1" s="1"/>
  <c r="O1389" i="1" s="1"/>
  <c r="CP1387" i="1"/>
  <c r="O1387" i="1" s="1"/>
  <c r="GM1387" i="1" s="1"/>
  <c r="GN1387" i="1" s="1"/>
  <c r="AD1386" i="1"/>
  <c r="AB1386" i="1" s="1"/>
  <c r="CQ1384" i="1"/>
  <c r="P1379" i="1"/>
  <c r="CS1372" i="1"/>
  <c r="T1372" i="1"/>
  <c r="P1370" i="1"/>
  <c r="AD1369" i="1"/>
  <c r="AB1369" i="1" s="1"/>
  <c r="AB1360" i="1"/>
  <c r="CR1354" i="1"/>
  <c r="CS1354" i="1"/>
  <c r="AD1354" i="1"/>
  <c r="R1354" i="1"/>
  <c r="GX1294" i="1"/>
  <c r="AI1302" i="1"/>
  <c r="FV1221" i="1"/>
  <c r="EM1245" i="1"/>
  <c r="CP1232" i="1"/>
  <c r="O1232" i="1" s="1"/>
  <c r="GM1232" i="1" s="1"/>
  <c r="GN1232" i="1" s="1"/>
  <c r="FR1165" i="1"/>
  <c r="EI1189" i="1"/>
  <c r="FY1189" i="1"/>
  <c r="GA1189" i="1"/>
  <c r="AT1497" i="1"/>
  <c r="P1485" i="1"/>
  <c r="BB1460" i="1"/>
  <c r="CS1457" i="1"/>
  <c r="CU1640" i="3"/>
  <c r="CX1640" i="3"/>
  <c r="CW1641" i="3"/>
  <c r="CX1641" i="3"/>
  <c r="CX1644" i="3"/>
  <c r="F1485" i="1"/>
  <c r="S1454" i="1"/>
  <c r="S1448" i="1"/>
  <c r="CP1448" i="1" s="1"/>
  <c r="O1448" i="1" s="1"/>
  <c r="AB1447" i="1"/>
  <c r="CS1440" i="1"/>
  <c r="CQ1439" i="1"/>
  <c r="CQ1434" i="1"/>
  <c r="EV1399" i="1"/>
  <c r="EG1399" i="1"/>
  <c r="CG1399" i="1"/>
  <c r="R1390" i="1"/>
  <c r="R1389" i="1"/>
  <c r="CS1385" i="1"/>
  <c r="S1381" i="1"/>
  <c r="CQ1377" i="1"/>
  <c r="R1377" i="1"/>
  <c r="CZ1377" i="1" s="1"/>
  <c r="Y1377" i="1" s="1"/>
  <c r="CR1372" i="1"/>
  <c r="Q1372" i="1"/>
  <c r="Q1371" i="1"/>
  <c r="W1370" i="1"/>
  <c r="CR1357" i="1"/>
  <c r="CS1357" i="1"/>
  <c r="AD1357" i="1"/>
  <c r="AB1354" i="1"/>
  <c r="Q1359" i="1"/>
  <c r="CP1359" i="1" s="1"/>
  <c r="O1359" i="1" s="1"/>
  <c r="R1359" i="1"/>
  <c r="S1359" i="1"/>
  <c r="CU1603" i="3"/>
  <c r="CV1603" i="3"/>
  <c r="CW1604" i="3"/>
  <c r="CX1607" i="3"/>
  <c r="CX1609" i="3"/>
  <c r="CX1610" i="3"/>
  <c r="CX1611" i="3"/>
  <c r="CY1442" i="1"/>
  <c r="X1442" i="1" s="1"/>
  <c r="CZ1392" i="1"/>
  <c r="Y1392" i="1" s="1"/>
  <c r="CP1390" i="1"/>
  <c r="O1390" i="1" s="1"/>
  <c r="CP1372" i="1"/>
  <c r="O1372" i="1" s="1"/>
  <c r="CU1446" i="3"/>
  <c r="CV1446" i="3"/>
  <c r="CW1448" i="3"/>
  <c r="CX1461" i="3"/>
  <c r="CX1448" i="3"/>
  <c r="CW1450" i="3"/>
  <c r="CW1451" i="3"/>
  <c r="CW1452" i="3"/>
  <c r="CX1455" i="3"/>
  <c r="CX1457" i="3"/>
  <c r="CX1458" i="3"/>
  <c r="CX1459" i="3"/>
  <c r="CX1462" i="3"/>
  <c r="CX1451" i="3"/>
  <c r="Q1370" i="1"/>
  <c r="R1370" i="1"/>
  <c r="I1374" i="1"/>
  <c r="S1374" i="1" s="1"/>
  <c r="S1370" i="1"/>
  <c r="AB1357" i="1"/>
  <c r="P1344" i="1"/>
  <c r="Q1344" i="1"/>
  <c r="T1344" i="1"/>
  <c r="W1344" i="1"/>
  <c r="U1189" i="1"/>
  <c r="AH1165" i="1"/>
  <c r="S1494" i="1"/>
  <c r="R1494" i="1"/>
  <c r="AE1497" i="1" s="1"/>
  <c r="R1442" i="1"/>
  <c r="R1435" i="1"/>
  <c r="CZ1435" i="1" s="1"/>
  <c r="Y1435" i="1" s="1"/>
  <c r="T1434" i="1"/>
  <c r="P1412" i="1"/>
  <c r="GA1399" i="1"/>
  <c r="CZ1396" i="1"/>
  <c r="Y1396" i="1" s="1"/>
  <c r="GM1396" i="1" s="1"/>
  <c r="GN1396" i="1" s="1"/>
  <c r="CZ1393" i="1"/>
  <c r="Y1393" i="1" s="1"/>
  <c r="CY1392" i="1"/>
  <c r="X1392" i="1" s="1"/>
  <c r="GM1392" i="1" s="1"/>
  <c r="GN1392" i="1" s="1"/>
  <c r="R1392" i="1"/>
  <c r="P1384" i="1"/>
  <c r="CP1384" i="1" s="1"/>
  <c r="O1384" i="1" s="1"/>
  <c r="CT1379" i="1"/>
  <c r="CS1375" i="1"/>
  <c r="GX1372" i="1"/>
  <c r="W1372" i="1"/>
  <c r="CY1367" i="1"/>
  <c r="X1367" i="1" s="1"/>
  <c r="CZ1367" i="1"/>
  <c r="Y1367" i="1" s="1"/>
  <c r="CP1364" i="1"/>
  <c r="O1364" i="1" s="1"/>
  <c r="Q1360" i="1"/>
  <c r="Q1354" i="1"/>
  <c r="BD1277" i="1"/>
  <c r="F1327" i="1"/>
  <c r="CP1297" i="1"/>
  <c r="O1297" i="1" s="1"/>
  <c r="CY1295" i="1"/>
  <c r="X1295" i="1" s="1"/>
  <c r="CZ1295" i="1"/>
  <c r="Y1295" i="1" s="1"/>
  <c r="P1522" i="1"/>
  <c r="FU1492" i="1"/>
  <c r="GA1460" i="1"/>
  <c r="R1445" i="1"/>
  <c r="CY1445" i="1" s="1"/>
  <c r="X1445" i="1" s="1"/>
  <c r="CZ1442" i="1"/>
  <c r="Y1442" i="1" s="1"/>
  <c r="Q1442" i="1"/>
  <c r="S1439" i="1"/>
  <c r="CP1439" i="1" s="1"/>
  <c r="O1439" i="1" s="1"/>
  <c r="S1438" i="1"/>
  <c r="R1437" i="1"/>
  <c r="EU1431" i="1"/>
  <c r="CP1393" i="1"/>
  <c r="O1393" i="1" s="1"/>
  <c r="GM1393" i="1" s="1"/>
  <c r="GN1393" i="1" s="1"/>
  <c r="R1385" i="1"/>
  <c r="T1381" i="1"/>
  <c r="S1378" i="1"/>
  <c r="CT1378" i="1"/>
  <c r="CR1375" i="1"/>
  <c r="Q1375" i="1"/>
  <c r="CP1235" i="1"/>
  <c r="O1235" i="1" s="1"/>
  <c r="R1458" i="1"/>
  <c r="CY1458" i="1" s="1"/>
  <c r="X1458" i="1" s="1"/>
  <c r="P1494" i="1"/>
  <c r="CU1628" i="3"/>
  <c r="CX1634" i="3"/>
  <c r="CW1629" i="3"/>
  <c r="CX1629" i="3"/>
  <c r="S1450" i="1"/>
  <c r="Q1445" i="1"/>
  <c r="DV1460" i="1" s="1"/>
  <c r="CX1598" i="3"/>
  <c r="CX1600" i="3"/>
  <c r="CX1601" i="3"/>
  <c r="CX1602" i="3"/>
  <c r="CU1582" i="3"/>
  <c r="CW1584" i="3"/>
  <c r="CX1592" i="3"/>
  <c r="CW1583" i="3"/>
  <c r="CX1584" i="3"/>
  <c r="CW1586" i="3"/>
  <c r="CW1587" i="3"/>
  <c r="CX1588" i="3"/>
  <c r="CX1589" i="3"/>
  <c r="CX1590" i="3"/>
  <c r="CX1593" i="3"/>
  <c r="CX1587" i="3"/>
  <c r="P1442" i="1"/>
  <c r="CP1442" i="1" s="1"/>
  <c r="O1442" i="1" s="1"/>
  <c r="GM1442" i="1" s="1"/>
  <c r="GN1442" i="1" s="1"/>
  <c r="R1439" i="1"/>
  <c r="R1438" i="1"/>
  <c r="R1434" i="1"/>
  <c r="CY1434" i="1" s="1"/>
  <c r="X1434" i="1" s="1"/>
  <c r="AU1399" i="1"/>
  <c r="P1394" i="1"/>
  <c r="CP1394" i="1" s="1"/>
  <c r="O1394" i="1" s="1"/>
  <c r="GM1394" i="1" s="1"/>
  <c r="GN1394" i="1" s="1"/>
  <c r="Q1385" i="1"/>
  <c r="CP1385" i="1" s="1"/>
  <c r="O1385" i="1" s="1"/>
  <c r="CQ1379" i="1"/>
  <c r="V1378" i="1"/>
  <c r="I1376" i="1"/>
  <c r="CP1375" i="1"/>
  <c r="O1375" i="1" s="1"/>
  <c r="W1374" i="1"/>
  <c r="Q1369" i="1"/>
  <c r="CP1369" i="1" s="1"/>
  <c r="O1369" i="1" s="1"/>
  <c r="CP1347" i="1"/>
  <c r="O1347" i="1" s="1"/>
  <c r="CY1337" i="1"/>
  <c r="X1337" i="1" s="1"/>
  <c r="CZ1337" i="1"/>
  <c r="Y1337" i="1" s="1"/>
  <c r="CD1221" i="1"/>
  <c r="AU1245" i="1"/>
  <c r="W1238" i="1"/>
  <c r="Q1494" i="1"/>
  <c r="AD1497" i="1" s="1"/>
  <c r="S1455" i="1"/>
  <c r="I1451" i="1"/>
  <c r="GX1451" i="1" s="1"/>
  <c r="S1441" i="1"/>
  <c r="R1440" i="1"/>
  <c r="CY1440" i="1" s="1"/>
  <c r="X1440" i="1" s="1"/>
  <c r="S1437" i="1"/>
  <c r="I1436" i="1"/>
  <c r="U1436" i="1" s="1"/>
  <c r="Q1434" i="1"/>
  <c r="AT1399" i="1"/>
  <c r="AD1391" i="1"/>
  <c r="AB1391" i="1" s="1"/>
  <c r="CT1388" i="1"/>
  <c r="R1384" i="1"/>
  <c r="CY1384" i="1" s="1"/>
  <c r="X1384" i="1" s="1"/>
  <c r="CS1384" i="1"/>
  <c r="CX1484" i="3"/>
  <c r="CX1485" i="3"/>
  <c r="CW1486" i="3"/>
  <c r="CX1498" i="3"/>
  <c r="CW1488" i="3"/>
  <c r="CX1492" i="3"/>
  <c r="CX1494" i="3"/>
  <c r="CX1495" i="3"/>
  <c r="CX1496" i="3"/>
  <c r="CX1499" i="3"/>
  <c r="CU1483" i="3"/>
  <c r="CR1382" i="1"/>
  <c r="R1382" i="1"/>
  <c r="CY1382" i="1" s="1"/>
  <c r="X1382" i="1" s="1"/>
  <c r="GX1381" i="1"/>
  <c r="CY1380" i="1"/>
  <c r="X1380" i="1" s="1"/>
  <c r="GM1380" i="1" s="1"/>
  <c r="GN1380" i="1" s="1"/>
  <c r="CY1377" i="1"/>
  <c r="X1377" i="1" s="1"/>
  <c r="GX1375" i="1"/>
  <c r="W1375" i="1"/>
  <c r="GX1374" i="1"/>
  <c r="CT1371" i="1"/>
  <c r="S1371" i="1"/>
  <c r="AB1367" i="1"/>
  <c r="P1367" i="1"/>
  <c r="CP1367" i="1" s="1"/>
  <c r="O1367" i="1" s="1"/>
  <c r="CQ1366" i="1"/>
  <c r="AB1366" i="1"/>
  <c r="CI1277" i="1"/>
  <c r="AZ1302" i="1"/>
  <c r="BZ1277" i="1"/>
  <c r="CG1302" i="1"/>
  <c r="AQ1302" i="1"/>
  <c r="CY1281" i="1"/>
  <c r="X1281" i="1" s="1"/>
  <c r="CT1375" i="1"/>
  <c r="CT1372" i="1"/>
  <c r="CS1364" i="1"/>
  <c r="CT1361" i="1"/>
  <c r="S1360" i="1"/>
  <c r="CT1358" i="1"/>
  <c r="CT1355" i="1"/>
  <c r="S1354" i="1"/>
  <c r="R1352" i="1"/>
  <c r="CS1347" i="1"/>
  <c r="S1346" i="1"/>
  <c r="CT1344" i="1"/>
  <c r="CT1341" i="1"/>
  <c r="CT1338" i="1"/>
  <c r="BC1302" i="1"/>
  <c r="CT1299" i="1"/>
  <c r="CT1296" i="1"/>
  <c r="Q1288" i="1"/>
  <c r="CQ1287" i="1"/>
  <c r="CZ1281" i="1"/>
  <c r="Y1281" i="1" s="1"/>
  <c r="CR1280" i="1"/>
  <c r="CX1254" i="3"/>
  <c r="CW1256" i="3"/>
  <c r="CU1253" i="3"/>
  <c r="CX1257" i="3"/>
  <c r="F1270" i="1"/>
  <c r="F1252" i="1"/>
  <c r="AP1245" i="1"/>
  <c r="BY1221" i="1"/>
  <c r="CQ1239" i="1"/>
  <c r="I1238" i="1"/>
  <c r="U1238" i="1" s="1"/>
  <c r="CS1232" i="1"/>
  <c r="CS1231" i="1"/>
  <c r="CZ1230" i="1"/>
  <c r="Y1230" i="1" s="1"/>
  <c r="GX1229" i="1"/>
  <c r="CR1228" i="1"/>
  <c r="AD1228" i="1"/>
  <c r="AB1228" i="1" s="1"/>
  <c r="CY1224" i="1"/>
  <c r="X1224" i="1" s="1"/>
  <c r="CZ1224" i="1"/>
  <c r="Y1224" i="1" s="1"/>
  <c r="GD1165" i="1"/>
  <c r="EU1189" i="1"/>
  <c r="W1187" i="1"/>
  <c r="CQ1182" i="1"/>
  <c r="P1182" i="1"/>
  <c r="CP1182" i="1" s="1"/>
  <c r="O1182" i="1" s="1"/>
  <c r="U1179" i="1"/>
  <c r="W1171" i="1"/>
  <c r="FV1111" i="1"/>
  <c r="EM1133" i="1"/>
  <c r="Q1352" i="1"/>
  <c r="CP1352" i="1" s="1"/>
  <c r="O1352" i="1" s="1"/>
  <c r="P1349" i="1"/>
  <c r="CP1349" i="1" s="1"/>
  <c r="O1349" i="1" s="1"/>
  <c r="P1321" i="1"/>
  <c r="P1315" i="1"/>
  <c r="P1294" i="1"/>
  <c r="CP1294" i="1" s="1"/>
  <c r="O1294" i="1" s="1"/>
  <c r="P1291" i="1"/>
  <c r="CP1291" i="1" s="1"/>
  <c r="O1291" i="1" s="1"/>
  <c r="P1288" i="1"/>
  <c r="P1282" i="1"/>
  <c r="CP1282" i="1" s="1"/>
  <c r="O1282" i="1" s="1"/>
  <c r="S1279" i="1"/>
  <c r="CS1240" i="1"/>
  <c r="R1238" i="1"/>
  <c r="CU1148" i="3"/>
  <c r="CW1149" i="3"/>
  <c r="CW1150" i="3"/>
  <c r="CX1149" i="3"/>
  <c r="CX1150" i="3"/>
  <c r="CW1151" i="3"/>
  <c r="CW1152" i="3"/>
  <c r="CW1153" i="3"/>
  <c r="CX1161" i="3"/>
  <c r="CX1163" i="3"/>
  <c r="CX1164" i="3"/>
  <c r="CX1152" i="3"/>
  <c r="CX1155" i="3"/>
  <c r="P1177" i="1"/>
  <c r="GX1177" i="1"/>
  <c r="Q1177" i="1"/>
  <c r="I1181" i="1"/>
  <c r="V1181" i="1" s="1"/>
  <c r="I1179" i="1"/>
  <c r="Q1172" i="1"/>
  <c r="AD1189" i="1" s="1"/>
  <c r="CT1073" i="1"/>
  <c r="P1068" i="1"/>
  <c r="Q1068" i="1"/>
  <c r="R1068" i="1"/>
  <c r="T1068" i="1"/>
  <c r="CQ1042" i="1"/>
  <c r="P1042" i="1"/>
  <c r="CP1042" i="1" s="1"/>
  <c r="O1042" i="1" s="1"/>
  <c r="CU1328" i="3"/>
  <c r="CV1328" i="3"/>
  <c r="CX1328" i="3"/>
  <c r="CW1330" i="3"/>
  <c r="CX1343" i="3"/>
  <c r="CX1346" i="3"/>
  <c r="CX1330" i="3"/>
  <c r="CW1333" i="3"/>
  <c r="CX1337" i="3"/>
  <c r="CX1333" i="3"/>
  <c r="CX1334" i="3"/>
  <c r="CX1335" i="3"/>
  <c r="CX1338" i="3"/>
  <c r="CU1304" i="3"/>
  <c r="CW1305" i="3"/>
  <c r="CW1306" i="3"/>
  <c r="CX1307" i="3"/>
  <c r="CX1308" i="3"/>
  <c r="CX1306" i="3"/>
  <c r="CU1262" i="3"/>
  <c r="CV1262" i="3"/>
  <c r="CX1263" i="3"/>
  <c r="CX1264" i="3"/>
  <c r="BB1245" i="1"/>
  <c r="CK1221" i="1"/>
  <c r="AO1245" i="1"/>
  <c r="AD1238" i="1"/>
  <c r="AB1238" i="1" s="1"/>
  <c r="CS1237" i="1"/>
  <c r="S1236" i="1"/>
  <c r="CR1225" i="1"/>
  <c r="AD1225" i="1"/>
  <c r="AB1225" i="1" s="1"/>
  <c r="R1225" i="1"/>
  <c r="GM1224" i="1"/>
  <c r="EH1165" i="1"/>
  <c r="P1198" i="1"/>
  <c r="CY1180" i="1"/>
  <c r="X1180" i="1" s="1"/>
  <c r="CZ1180" i="1"/>
  <c r="Y1180" i="1" s="1"/>
  <c r="EM1165" i="1"/>
  <c r="BZ916" i="1"/>
  <c r="AQ998" i="1"/>
  <c r="CG998" i="1"/>
  <c r="P1374" i="1"/>
  <c r="P1371" i="1"/>
  <c r="R1365" i="1"/>
  <c r="CY1365" i="1" s="1"/>
  <c r="X1365" i="1" s="1"/>
  <c r="P1360" i="1"/>
  <c r="CP1360" i="1" s="1"/>
  <c r="O1360" i="1" s="1"/>
  <c r="P1354" i="1"/>
  <c r="CP1354" i="1" s="1"/>
  <c r="O1354" i="1" s="1"/>
  <c r="AB1349" i="1"/>
  <c r="R1348" i="1"/>
  <c r="CY1348" i="1" s="1"/>
  <c r="X1348" i="1" s="1"/>
  <c r="AD1346" i="1"/>
  <c r="AB1346" i="1" s="1"/>
  <c r="P1346" i="1"/>
  <c r="AD1343" i="1"/>
  <c r="AB1343" i="1" s="1"/>
  <c r="P1343" i="1"/>
  <c r="AD1340" i="1"/>
  <c r="AB1340" i="1" s="1"/>
  <c r="AD1298" i="1"/>
  <c r="AB1298" i="1" s="1"/>
  <c r="AB1294" i="1"/>
  <c r="R1293" i="1"/>
  <c r="CZ1293" i="1" s="1"/>
  <c r="Y1293" i="1" s="1"/>
  <c r="AB1291" i="1"/>
  <c r="R1290" i="1"/>
  <c r="CZ1290" i="1" s="1"/>
  <c r="Y1290" i="1" s="1"/>
  <c r="AB1288" i="1"/>
  <c r="AD1286" i="1"/>
  <c r="AB1286" i="1" s="1"/>
  <c r="AB1282" i="1"/>
  <c r="R1281" i="1"/>
  <c r="Q1279" i="1"/>
  <c r="BC1245" i="1"/>
  <c r="AB1243" i="1"/>
  <c r="CR1241" i="1"/>
  <c r="R1236" i="1"/>
  <c r="CR1234" i="1"/>
  <c r="AD1234" i="1"/>
  <c r="AB1230" i="1"/>
  <c r="P1230" i="1"/>
  <c r="CX1203" i="3"/>
  <c r="CU1201" i="3"/>
  <c r="CV1201" i="3"/>
  <c r="CX1201" i="3"/>
  <c r="Q1229" i="1"/>
  <c r="CP1229" i="1" s="1"/>
  <c r="O1229" i="1" s="1"/>
  <c r="CS1186" i="1"/>
  <c r="AD1186" i="1"/>
  <c r="AB1186" i="1" s="1"/>
  <c r="R1186" i="1"/>
  <c r="CY1186" i="1" s="1"/>
  <c r="X1186" i="1" s="1"/>
  <c r="P1180" i="1"/>
  <c r="CP1180" i="1" s="1"/>
  <c r="O1180" i="1" s="1"/>
  <c r="GX1180" i="1"/>
  <c r="Q1180" i="1"/>
  <c r="T1177" i="1"/>
  <c r="T1171" i="1"/>
  <c r="S1373" i="1"/>
  <c r="Q1365" i="1"/>
  <c r="CP1365" i="1" s="1"/>
  <c r="O1365" i="1" s="1"/>
  <c r="S1362" i="1"/>
  <c r="S1356" i="1"/>
  <c r="S1353" i="1"/>
  <c r="CS1352" i="1"/>
  <c r="Q1348" i="1"/>
  <c r="CP1348" i="1" s="1"/>
  <c r="O1348" i="1" s="1"/>
  <c r="W1341" i="1"/>
  <c r="W1338" i="1"/>
  <c r="W1299" i="1"/>
  <c r="AJ1302" i="1" s="1"/>
  <c r="W1296" i="1"/>
  <c r="Q1293" i="1"/>
  <c r="Q1290" i="1"/>
  <c r="CU1282" i="3"/>
  <c r="CW1283" i="3"/>
  <c r="CW1285" i="3"/>
  <c r="CW1286" i="3"/>
  <c r="CW1287" i="3"/>
  <c r="CX1295" i="3"/>
  <c r="CX1297" i="3"/>
  <c r="CX1298" i="3"/>
  <c r="CX1283" i="3"/>
  <c r="CX1286" i="3"/>
  <c r="CX1287" i="3"/>
  <c r="CW1288" i="3"/>
  <c r="CX1289" i="3"/>
  <c r="CX1291" i="3"/>
  <c r="CX1292" i="3"/>
  <c r="CX1293" i="3"/>
  <c r="CX1296" i="3"/>
  <c r="W1284" i="1"/>
  <c r="Q1281" i="1"/>
  <c r="GX1279" i="1"/>
  <c r="CJ1302" i="1" s="1"/>
  <c r="ET1245" i="1"/>
  <c r="EG1245" i="1"/>
  <c r="EU1221" i="1"/>
  <c r="BX1221" i="1"/>
  <c r="BZ1165" i="1"/>
  <c r="AQ1189" i="1"/>
  <c r="CI1189" i="1"/>
  <c r="CR1185" i="1"/>
  <c r="CS1185" i="1"/>
  <c r="AD1185" i="1"/>
  <c r="AB1185" i="1" s="1"/>
  <c r="R1185" i="1"/>
  <c r="GX1179" i="1"/>
  <c r="CT1171" i="1"/>
  <c r="S1171" i="1"/>
  <c r="CD1111" i="1"/>
  <c r="AU1133" i="1"/>
  <c r="CT991" i="1"/>
  <c r="S991" i="1"/>
  <c r="Q1379" i="1"/>
  <c r="R1373" i="1"/>
  <c r="CW1431" i="3"/>
  <c r="CX1445" i="3"/>
  <c r="CX1431" i="3"/>
  <c r="CX1439" i="3"/>
  <c r="CX1432" i="3"/>
  <c r="CX1433" i="3"/>
  <c r="CX1435" i="3"/>
  <c r="CX1436" i="3"/>
  <c r="CX1437" i="3"/>
  <c r="CX1440" i="3"/>
  <c r="CU1427" i="3"/>
  <c r="CX1427" i="3"/>
  <c r="AD1365" i="1"/>
  <c r="AB1365" i="1" s="1"/>
  <c r="I1363" i="1"/>
  <c r="P1363" i="1" s="1"/>
  <c r="R1362" i="1"/>
  <c r="I1357" i="1"/>
  <c r="P1357" i="1" s="1"/>
  <c r="R1356" i="1"/>
  <c r="R1353" i="1"/>
  <c r="CW1367" i="3"/>
  <c r="CX1380" i="3"/>
  <c r="CX1367" i="3"/>
  <c r="CW1368" i="3"/>
  <c r="CX1381" i="3"/>
  <c r="CX1368" i="3"/>
  <c r="CX1370" i="3"/>
  <c r="CX1371" i="3"/>
  <c r="CX1372" i="3"/>
  <c r="CX1384" i="3"/>
  <c r="CX1374" i="3"/>
  <c r="CX1386" i="3"/>
  <c r="CX1375" i="3"/>
  <c r="CU1365" i="3"/>
  <c r="CX1377" i="3"/>
  <c r="AD1348" i="1"/>
  <c r="AB1348" i="1" s="1"/>
  <c r="CS1346" i="1"/>
  <c r="I1346" i="1"/>
  <c r="U1346" i="1" s="1"/>
  <c r="R1345" i="1"/>
  <c r="CZ1345" i="1" s="1"/>
  <c r="Y1345" i="1" s="1"/>
  <c r="CS1343" i="1"/>
  <c r="I1343" i="1"/>
  <c r="CS1340" i="1"/>
  <c r="I1340" i="1"/>
  <c r="R1339" i="1"/>
  <c r="GA1302" i="1"/>
  <c r="EV1302" i="1"/>
  <c r="CS1298" i="1"/>
  <c r="I1298" i="1"/>
  <c r="S1298" i="1" s="1"/>
  <c r="R1297" i="1"/>
  <c r="CZ1297" i="1" s="1"/>
  <c r="Y1297" i="1" s="1"/>
  <c r="AD1293" i="1"/>
  <c r="AB1293" i="1" s="1"/>
  <c r="P1293" i="1"/>
  <c r="CP1293" i="1" s="1"/>
  <c r="O1293" i="1" s="1"/>
  <c r="AD1290" i="1"/>
  <c r="AB1290" i="1" s="1"/>
  <c r="P1290" i="1"/>
  <c r="CP1290" i="1" s="1"/>
  <c r="O1290" i="1" s="1"/>
  <c r="CS1286" i="1"/>
  <c r="I1286" i="1"/>
  <c r="R1285" i="1"/>
  <c r="CZ1285" i="1" s="1"/>
  <c r="Y1285" i="1" s="1"/>
  <c r="AD1281" i="1"/>
  <c r="AB1281" i="1" s="1"/>
  <c r="P1281" i="1"/>
  <c r="CP1281" i="1" s="1"/>
  <c r="O1281" i="1" s="1"/>
  <c r="GM1281" i="1" s="1"/>
  <c r="GN1281" i="1" s="1"/>
  <c r="CM1277" i="1"/>
  <c r="FY1245" i="1"/>
  <c r="AZ1245" i="1"/>
  <c r="CR1243" i="1"/>
  <c r="CQ1242" i="1"/>
  <c r="CS1238" i="1"/>
  <c r="R1237" i="1"/>
  <c r="CY1235" i="1"/>
  <c r="X1235" i="1" s="1"/>
  <c r="AB1234" i="1"/>
  <c r="R1229" i="1"/>
  <c r="CY1229" i="1" s="1"/>
  <c r="X1229" i="1" s="1"/>
  <c r="CP1226" i="1"/>
  <c r="O1226" i="1" s="1"/>
  <c r="AQ1221" i="1"/>
  <c r="R1177" i="1"/>
  <c r="AI1189" i="1"/>
  <c r="CW1509" i="3"/>
  <c r="CX1520" i="3"/>
  <c r="CX1509" i="3"/>
  <c r="CX1521" i="3"/>
  <c r="CU1504" i="3"/>
  <c r="CX1510" i="3"/>
  <c r="CX1522" i="3"/>
  <c r="CV1504" i="3"/>
  <c r="CX1504" i="3"/>
  <c r="CW1505" i="3"/>
  <c r="CX1512" i="3"/>
  <c r="CX1524" i="3"/>
  <c r="CW1506" i="3"/>
  <c r="CX1514" i="3"/>
  <c r="CX1506" i="3"/>
  <c r="CX1515" i="3"/>
  <c r="CW1507" i="3"/>
  <c r="CX1516" i="3"/>
  <c r="AD1379" i="1"/>
  <c r="AB1379" i="1" s="1"/>
  <c r="Q1353" i="1"/>
  <c r="CP1353" i="1" s="1"/>
  <c r="O1353" i="1" s="1"/>
  <c r="S1350" i="1"/>
  <c r="P1337" i="1"/>
  <c r="EU1302" i="1"/>
  <c r="EI1302" i="1"/>
  <c r="P1295" i="1"/>
  <c r="CP1295" i="1" s="1"/>
  <c r="O1295" i="1" s="1"/>
  <c r="GM1295" i="1" s="1"/>
  <c r="GN1295" i="1" s="1"/>
  <c r="S1289" i="1"/>
  <c r="R1287" i="1"/>
  <c r="CY1287" i="1" s="1"/>
  <c r="X1287" i="1" s="1"/>
  <c r="P1283" i="1"/>
  <c r="CP1283" i="1" s="1"/>
  <c r="O1283" i="1" s="1"/>
  <c r="GM1283" i="1" s="1"/>
  <c r="GN1283" i="1" s="1"/>
  <c r="S1280" i="1"/>
  <c r="FR1277" i="1"/>
  <c r="EH1277" i="1"/>
  <c r="CQ1243" i="1"/>
  <c r="CR1238" i="1"/>
  <c r="R1235" i="1"/>
  <c r="CZ1235" i="1" s="1"/>
  <c r="Y1235" i="1" s="1"/>
  <c r="CT1234" i="1"/>
  <c r="R1228" i="1"/>
  <c r="CZ1227" i="1"/>
  <c r="Y1227" i="1" s="1"/>
  <c r="GM1227" i="1" s="1"/>
  <c r="GN1227" i="1" s="1"/>
  <c r="CS1225" i="1"/>
  <c r="CG1189" i="1"/>
  <c r="BX1165" i="1"/>
  <c r="I1183" i="1"/>
  <c r="V1183" i="1" s="1"/>
  <c r="GX1181" i="1"/>
  <c r="T1181" i="1"/>
  <c r="T1180" i="1"/>
  <c r="AG1189" i="1" s="1"/>
  <c r="T1179" i="1"/>
  <c r="CZ1178" i="1"/>
  <c r="Y1178" i="1" s="1"/>
  <c r="CQ1178" i="1"/>
  <c r="AB1178" i="1"/>
  <c r="P1178" i="1"/>
  <c r="CT1176" i="1"/>
  <c r="S1176" i="1"/>
  <c r="AB1171" i="1"/>
  <c r="CT1070" i="1"/>
  <c r="S1070" i="1"/>
  <c r="T1338" i="1"/>
  <c r="T1296" i="1"/>
  <c r="Q1287" i="1"/>
  <c r="CP1287" i="1" s="1"/>
  <c r="O1287" i="1" s="1"/>
  <c r="T1284" i="1"/>
  <c r="CX1248" i="3"/>
  <c r="CW1250" i="3"/>
  <c r="CU1247" i="3"/>
  <c r="CX1251" i="3"/>
  <c r="BY1277" i="1"/>
  <c r="AO1277" i="1"/>
  <c r="CX1215" i="3"/>
  <c r="CX1223" i="3"/>
  <c r="CX1225" i="3"/>
  <c r="CW1217" i="3"/>
  <c r="CX1226" i="3"/>
  <c r="CU1213" i="3"/>
  <c r="CX1218" i="3"/>
  <c r="CX1229" i="3"/>
  <c r="CV1213" i="3"/>
  <c r="CX1213" i="3"/>
  <c r="Q1236" i="1"/>
  <c r="CP1236" i="1" s="1"/>
  <c r="O1236" i="1" s="1"/>
  <c r="I1242" i="1"/>
  <c r="V1242" i="1" s="1"/>
  <c r="CQ1187" i="1"/>
  <c r="AB1187" i="1"/>
  <c r="CZ1186" i="1"/>
  <c r="Y1186" i="1" s="1"/>
  <c r="S1179" i="1"/>
  <c r="CT1173" i="1"/>
  <c r="S1173" i="1"/>
  <c r="AD1172" i="1"/>
  <c r="CS1172" i="1"/>
  <c r="CR1172" i="1"/>
  <c r="R1364" i="1"/>
  <c r="CY1364" i="1" s="1"/>
  <c r="X1364" i="1" s="1"/>
  <c r="CZ1349" i="1"/>
  <c r="Y1349" i="1" s="1"/>
  <c r="R1347" i="1"/>
  <c r="CZ1347" i="1" s="1"/>
  <c r="Y1347" i="1" s="1"/>
  <c r="AB1337" i="1"/>
  <c r="EG1302" i="1"/>
  <c r="AB1295" i="1"/>
  <c r="CZ1291" i="1"/>
  <c r="Y1291" i="1" s="1"/>
  <c r="AD1287" i="1"/>
  <c r="AB1287" i="1" s="1"/>
  <c r="S1284" i="1"/>
  <c r="AB1283" i="1"/>
  <c r="CZ1282" i="1"/>
  <c r="Y1282" i="1" s="1"/>
  <c r="Q1280" i="1"/>
  <c r="T1243" i="1"/>
  <c r="CZ1241" i="1"/>
  <c r="Y1241" i="1" s="1"/>
  <c r="Q1241" i="1"/>
  <c r="CP1241" i="1" s="1"/>
  <c r="O1241" i="1" s="1"/>
  <c r="GM1241" i="1" s="1"/>
  <c r="GN1241" i="1" s="1"/>
  <c r="AB1239" i="1"/>
  <c r="CQ1234" i="1"/>
  <c r="CZ1233" i="1"/>
  <c r="Y1233" i="1" s="1"/>
  <c r="CR1231" i="1"/>
  <c r="AD1231" i="1"/>
  <c r="AB1231" i="1" s="1"/>
  <c r="AB1227" i="1"/>
  <c r="F1208" i="1"/>
  <c r="CR1179" i="1"/>
  <c r="CS1179" i="1"/>
  <c r="AD1179" i="1"/>
  <c r="FU1189" i="1"/>
  <c r="CS1174" i="1"/>
  <c r="AD1174" i="1"/>
  <c r="AB1174" i="1" s="1"/>
  <c r="R1174" i="1"/>
  <c r="CY1174" i="1" s="1"/>
  <c r="X1174" i="1" s="1"/>
  <c r="CR1173" i="1"/>
  <c r="Q1173" i="1"/>
  <c r="R1173" i="1"/>
  <c r="CS1173" i="1"/>
  <c r="AD1173" i="1"/>
  <c r="AB1173" i="1" s="1"/>
  <c r="CC1189" i="1"/>
  <c r="P1172" i="1"/>
  <c r="CP1172" i="1" s="1"/>
  <c r="O1172" i="1" s="1"/>
  <c r="AB1172" i="1"/>
  <c r="CQ1172" i="1"/>
  <c r="V1171" i="1"/>
  <c r="EA1189" i="1" s="1"/>
  <c r="BX1111" i="1"/>
  <c r="AO1133" i="1"/>
  <c r="R1361" i="1"/>
  <c r="CY1361" i="1" s="1"/>
  <c r="X1361" i="1" s="1"/>
  <c r="R1358" i="1"/>
  <c r="CZ1358" i="1" s="1"/>
  <c r="Y1358" i="1" s="1"/>
  <c r="R1355" i="1"/>
  <c r="CY1355" i="1" s="1"/>
  <c r="X1355" i="1" s="1"/>
  <c r="P1350" i="1"/>
  <c r="CP1350" i="1" s="1"/>
  <c r="O1350" i="1" s="1"/>
  <c r="R1344" i="1"/>
  <c r="I1342" i="1"/>
  <c r="U1342" i="1" s="1"/>
  <c r="R1341" i="1"/>
  <c r="CY1341" i="1" s="1"/>
  <c r="X1341" i="1" s="1"/>
  <c r="R1338" i="1"/>
  <c r="CY1338" i="1" s="1"/>
  <c r="X1338" i="1" s="1"/>
  <c r="CW1314" i="3"/>
  <c r="CX1321" i="3"/>
  <c r="CX1323" i="3"/>
  <c r="CX1324" i="3"/>
  <c r="CX1325" i="3"/>
  <c r="CX1314" i="3"/>
  <c r="CX1315" i="3"/>
  <c r="CX1317" i="3"/>
  <c r="CX1318" i="3"/>
  <c r="CX1319" i="3"/>
  <c r="CX1322" i="3"/>
  <c r="CX1316" i="3"/>
  <c r="CU1309" i="3"/>
  <c r="CX1309" i="3"/>
  <c r="CW1310" i="3"/>
  <c r="CX1310" i="3"/>
  <c r="CW1311" i="3"/>
  <c r="CX1327" i="3"/>
  <c r="I1300" i="1"/>
  <c r="T1300" i="1" s="1"/>
  <c r="R1299" i="1"/>
  <c r="CZ1299" i="1" s="1"/>
  <c r="Y1299" i="1" s="1"/>
  <c r="R1296" i="1"/>
  <c r="CY1296" i="1" s="1"/>
  <c r="X1296" i="1" s="1"/>
  <c r="CU1299" i="3"/>
  <c r="CX1299" i="3"/>
  <c r="CX1303" i="3"/>
  <c r="CX1301" i="3"/>
  <c r="P1289" i="1"/>
  <c r="CP1289" i="1" s="1"/>
  <c r="O1289" i="1" s="1"/>
  <c r="R1284" i="1"/>
  <c r="CX1260" i="3"/>
  <c r="CU1259" i="3"/>
  <c r="P1280" i="1"/>
  <c r="S1243" i="1"/>
  <c r="CP1243" i="1" s="1"/>
  <c r="O1243" i="1" s="1"/>
  <c r="S1240" i="1"/>
  <c r="I1240" i="1"/>
  <c r="GX1240" i="1" s="1"/>
  <c r="AB1236" i="1"/>
  <c r="CU1210" i="3"/>
  <c r="CV1210" i="3"/>
  <c r="CX1210" i="3"/>
  <c r="CW1211" i="3"/>
  <c r="Q1233" i="1"/>
  <c r="CP1233" i="1" s="1"/>
  <c r="O1233" i="1" s="1"/>
  <c r="GM1233" i="1" s="1"/>
  <c r="GN1233" i="1" s="1"/>
  <c r="CU1207" i="3"/>
  <c r="CV1207" i="3"/>
  <c r="CX1207" i="3"/>
  <c r="V1231" i="1"/>
  <c r="P1231" i="1"/>
  <c r="CS1226" i="1"/>
  <c r="R1226" i="1"/>
  <c r="CZ1226" i="1" s="1"/>
  <c r="Y1226" i="1" s="1"/>
  <c r="Q1225" i="1"/>
  <c r="F1193" i="1"/>
  <c r="CR1186" i="1"/>
  <c r="CP1186" i="1"/>
  <c r="O1186" i="1" s="1"/>
  <c r="Q1185" i="1"/>
  <c r="AB1184" i="1"/>
  <c r="CQ1179" i="1"/>
  <c r="AB1179" i="1"/>
  <c r="P1179" i="1"/>
  <c r="EU1111" i="1"/>
  <c r="P1149" i="1"/>
  <c r="Q1361" i="1"/>
  <c r="CP1361" i="1" s="1"/>
  <c r="O1361" i="1" s="1"/>
  <c r="Q1358" i="1"/>
  <c r="CP1358" i="1" s="1"/>
  <c r="O1358" i="1" s="1"/>
  <c r="Q1355" i="1"/>
  <c r="CP1355" i="1" s="1"/>
  <c r="O1355" i="1" s="1"/>
  <c r="CW1389" i="3"/>
  <c r="CX1397" i="3"/>
  <c r="CX1389" i="3"/>
  <c r="CX1398" i="3"/>
  <c r="CW1392" i="3"/>
  <c r="CU1387" i="3"/>
  <c r="CX1392" i="3"/>
  <c r="CV1387" i="3"/>
  <c r="CX1387" i="3"/>
  <c r="CX1404" i="3"/>
  <c r="CX1403" i="3"/>
  <c r="CX1394" i="3"/>
  <c r="CW1391" i="3"/>
  <c r="CX1406" i="3"/>
  <c r="CX1401" i="3"/>
  <c r="Q1341" i="1"/>
  <c r="Q1338" i="1"/>
  <c r="Q1299" i="1"/>
  <c r="CP1299" i="1" s="1"/>
  <c r="O1299" i="1" s="1"/>
  <c r="Q1296" i="1"/>
  <c r="CS1287" i="1"/>
  <c r="Q1284" i="1"/>
  <c r="V1240" i="1"/>
  <c r="CR1237" i="1"/>
  <c r="AD1237" i="1"/>
  <c r="AB1237" i="1" s="1"/>
  <c r="ET1165" i="1"/>
  <c r="P1202" i="1"/>
  <c r="CM1165" i="1"/>
  <c r="BD1189" i="1"/>
  <c r="P1187" i="1"/>
  <c r="CY1182" i="1"/>
  <c r="X1182" i="1" s="1"/>
  <c r="CZ1182" i="1"/>
  <c r="Y1182" i="1" s="1"/>
  <c r="CQ1181" i="1"/>
  <c r="AB1181" i="1"/>
  <c r="P1181" i="1"/>
  <c r="CZ1175" i="1"/>
  <c r="Y1175" i="1" s="1"/>
  <c r="GM1175" i="1" s="1"/>
  <c r="GN1175" i="1" s="1"/>
  <c r="CQ1175" i="1"/>
  <c r="AB1175" i="1"/>
  <c r="Q1171" i="1"/>
  <c r="P1171" i="1"/>
  <c r="R1171" i="1"/>
  <c r="P1169" i="1"/>
  <c r="CQ1169" i="1"/>
  <c r="P1338" i="1"/>
  <c r="W1337" i="1"/>
  <c r="P1296" i="1"/>
  <c r="I1292" i="1"/>
  <c r="S1292" i="1" s="1"/>
  <c r="R1288" i="1"/>
  <c r="CY1288" i="1" s="1"/>
  <c r="X1288" i="1" s="1"/>
  <c r="CX1273" i="3"/>
  <c r="CX1281" i="3"/>
  <c r="CX1266" i="3"/>
  <c r="CW1270" i="3"/>
  <c r="CX1279" i="3"/>
  <c r="CU1265" i="3"/>
  <c r="CX1269" i="3"/>
  <c r="CX1276" i="3"/>
  <c r="CX1275" i="3"/>
  <c r="CW1268" i="3"/>
  <c r="P1284" i="1"/>
  <c r="CP1284" i="1" s="1"/>
  <c r="O1284" i="1" s="1"/>
  <c r="U1279" i="1"/>
  <c r="AH1302" i="1" s="1"/>
  <c r="P1270" i="1"/>
  <c r="P1242" i="1"/>
  <c r="AD1241" i="1"/>
  <c r="AB1241" i="1" s="1"/>
  <c r="AB1233" i="1"/>
  <c r="CT1231" i="1"/>
  <c r="CT1228" i="1"/>
  <c r="S1228" i="1"/>
  <c r="CL1165" i="1"/>
  <c r="BC1189" i="1"/>
  <c r="Q1187" i="1"/>
  <c r="R1187" i="1"/>
  <c r="CZ1187" i="1" s="1"/>
  <c r="Y1187" i="1" s="1"/>
  <c r="CY1184" i="1"/>
  <c r="X1184" i="1" s="1"/>
  <c r="GM1184" i="1" s="1"/>
  <c r="GN1184" i="1" s="1"/>
  <c r="CZ1184" i="1"/>
  <c r="Y1184" i="1" s="1"/>
  <c r="R1183" i="1"/>
  <c r="CR1182" i="1"/>
  <c r="CS1182" i="1"/>
  <c r="AD1182" i="1"/>
  <c r="AB1182" i="1" s="1"/>
  <c r="W1181" i="1"/>
  <c r="V1179" i="1"/>
  <c r="R1179" i="1"/>
  <c r="S1177" i="1"/>
  <c r="R1172" i="1"/>
  <c r="AB1169" i="1"/>
  <c r="EH1111" i="1"/>
  <c r="P1142" i="1"/>
  <c r="BB1111" i="1"/>
  <c r="F1146" i="1"/>
  <c r="P1124" i="1"/>
  <c r="Q1124" i="1"/>
  <c r="CT1115" i="1"/>
  <c r="S1115" i="1"/>
  <c r="CC1030" i="1"/>
  <c r="AT1079" i="1"/>
  <c r="CP1039" i="1"/>
  <c r="O1039" i="1" s="1"/>
  <c r="CQ1035" i="1"/>
  <c r="P1035" i="1"/>
  <c r="CP1035" i="1" s="1"/>
  <c r="O1035" i="1" s="1"/>
  <c r="CS1227" i="1"/>
  <c r="CS1175" i="1"/>
  <c r="P1170" i="1"/>
  <c r="CT1169" i="1"/>
  <c r="CZ1129" i="1"/>
  <c r="Y1129" i="1" s="1"/>
  <c r="Q1125" i="1"/>
  <c r="CP1125" i="1" s="1"/>
  <c r="O1125" i="1" s="1"/>
  <c r="R1125" i="1"/>
  <c r="CZ1125" i="1" s="1"/>
  <c r="Y1125" i="1" s="1"/>
  <c r="W1124" i="1"/>
  <c r="V1121" i="1"/>
  <c r="CT1067" i="1"/>
  <c r="W1065" i="1"/>
  <c r="AB1064" i="1"/>
  <c r="CY1057" i="1"/>
  <c r="X1057" i="1" s="1"/>
  <c r="CZ1057" i="1"/>
  <c r="Y1057" i="1" s="1"/>
  <c r="FR1079" i="1"/>
  <c r="CZ1045" i="1"/>
  <c r="Y1045" i="1" s="1"/>
  <c r="CT1043" i="1"/>
  <c r="S1043" i="1"/>
  <c r="CT1170" i="1"/>
  <c r="S1170" i="1"/>
  <c r="BD1133" i="1"/>
  <c r="CM1111" i="1"/>
  <c r="Q1131" i="1"/>
  <c r="CP1131" i="1" s="1"/>
  <c r="O1131" i="1" s="1"/>
  <c r="R1131" i="1"/>
  <c r="CZ1131" i="1" s="1"/>
  <c r="Y1131" i="1" s="1"/>
  <c r="W1130" i="1"/>
  <c r="Q1128" i="1"/>
  <c r="CP1128" i="1" s="1"/>
  <c r="O1128" i="1" s="1"/>
  <c r="R1128" i="1"/>
  <c r="CZ1128" i="1" s="1"/>
  <c r="Y1128" i="1" s="1"/>
  <c r="W1127" i="1"/>
  <c r="GX1124" i="1"/>
  <c r="CR1118" i="1"/>
  <c r="CS1118" i="1"/>
  <c r="AD1118" i="1"/>
  <c r="R1118" i="1"/>
  <c r="S1117" i="1"/>
  <c r="CT1117" i="1"/>
  <c r="BZ1133" i="1"/>
  <c r="CG1133" i="1" s="1"/>
  <c r="AB1073" i="1"/>
  <c r="AB1070" i="1"/>
  <c r="W1068" i="1"/>
  <c r="AJ1079" i="1" s="1"/>
  <c r="Q1176" i="1"/>
  <c r="Q1174" i="1"/>
  <c r="CP1174" i="1" s="1"/>
  <c r="O1174" i="1" s="1"/>
  <c r="F1142" i="1"/>
  <c r="F1149" i="1"/>
  <c r="BC1111" i="1"/>
  <c r="GX1130" i="1"/>
  <c r="T1130" i="1"/>
  <c r="AB1129" i="1"/>
  <c r="GX1127" i="1"/>
  <c r="GB1133" i="1" s="1"/>
  <c r="T1127" i="1"/>
  <c r="DY1133" i="1" s="1"/>
  <c r="AB1126" i="1"/>
  <c r="U1124" i="1"/>
  <c r="CX1081" i="3"/>
  <c r="CU1071" i="3"/>
  <c r="CX1071" i="3"/>
  <c r="CX1083" i="3"/>
  <c r="CW1072" i="3"/>
  <c r="CX1084" i="3"/>
  <c r="CX1072" i="3"/>
  <c r="CW1075" i="3"/>
  <c r="CX1087" i="3"/>
  <c r="CX1075" i="3"/>
  <c r="CX1076" i="3"/>
  <c r="CW1073" i="3"/>
  <c r="CX1085" i="3"/>
  <c r="CX1077" i="3"/>
  <c r="P1122" i="1"/>
  <c r="CP1122" i="1" s="1"/>
  <c r="O1122" i="1" s="1"/>
  <c r="I1126" i="1"/>
  <c r="GX1126" i="1" s="1"/>
  <c r="CQ1118" i="1"/>
  <c r="AB1118" i="1"/>
  <c r="P1118" i="1"/>
  <c r="CP1118" i="1" s="1"/>
  <c r="O1118" i="1" s="1"/>
  <c r="AB1115" i="1"/>
  <c r="F1104" i="1"/>
  <c r="BD1030" i="1"/>
  <c r="U1065" i="1"/>
  <c r="CW1232" i="3"/>
  <c r="CX1239" i="3"/>
  <c r="CX1232" i="3"/>
  <c r="CW1233" i="3"/>
  <c r="CX1241" i="3"/>
  <c r="CX1233" i="3"/>
  <c r="CX1242" i="3"/>
  <c r="CU1230" i="3"/>
  <c r="CX1235" i="3"/>
  <c r="CW1236" i="3"/>
  <c r="CX1245" i="3"/>
  <c r="CW1235" i="3"/>
  <c r="Q1230" i="1"/>
  <c r="P1228" i="1"/>
  <c r="S1225" i="1"/>
  <c r="S1185" i="1"/>
  <c r="Q1178" i="1"/>
  <c r="AD1176" i="1"/>
  <c r="AB1176" i="1" s="1"/>
  <c r="P1176" i="1"/>
  <c r="CP1176" i="1" s="1"/>
  <c r="O1176" i="1" s="1"/>
  <c r="U1171" i="1"/>
  <c r="AD1170" i="1"/>
  <c r="AB1170" i="1" s="1"/>
  <c r="AT1133" i="1"/>
  <c r="R1130" i="1"/>
  <c r="CT1129" i="1"/>
  <c r="R1127" i="1"/>
  <c r="CT1126" i="1"/>
  <c r="S1123" i="1"/>
  <c r="CP1123" i="1" s="1"/>
  <c r="O1123" i="1" s="1"/>
  <c r="CT1123" i="1"/>
  <c r="GX1122" i="1"/>
  <c r="CJ1133" i="1" s="1"/>
  <c r="V1122" i="1"/>
  <c r="P1121" i="1"/>
  <c r="CP1121" i="1" s="1"/>
  <c r="O1121" i="1" s="1"/>
  <c r="Q1121" i="1"/>
  <c r="FR1133" i="1"/>
  <c r="GX1068" i="1"/>
  <c r="U1068" i="1"/>
  <c r="AH1079" i="1" s="1"/>
  <c r="GX1065" i="1"/>
  <c r="CP1043" i="1"/>
  <c r="O1043" i="1" s="1"/>
  <c r="CY972" i="1"/>
  <c r="X972" i="1" s="1"/>
  <c r="CZ972" i="1"/>
  <c r="Y972" i="1" s="1"/>
  <c r="CC998" i="1"/>
  <c r="P1214" i="1"/>
  <c r="CU1165" i="3"/>
  <c r="CX1166" i="3"/>
  <c r="CW1167" i="3"/>
  <c r="CX1167" i="3"/>
  <c r="CW1169" i="3"/>
  <c r="CX1169" i="3"/>
  <c r="CY1172" i="1"/>
  <c r="X1172" i="1" s="1"/>
  <c r="AD1168" i="1"/>
  <c r="R1168" i="1"/>
  <c r="AE1189" i="1" s="1"/>
  <c r="P1151" i="1"/>
  <c r="CY1131" i="1"/>
  <c r="X1131" i="1" s="1"/>
  <c r="Q1130" i="1"/>
  <c r="CP1130" i="1" s="1"/>
  <c r="O1130" i="1" s="1"/>
  <c r="CY1128" i="1"/>
  <c r="X1128" i="1" s="1"/>
  <c r="Q1127" i="1"/>
  <c r="CP1127" i="1" s="1"/>
  <c r="O1127" i="1" s="1"/>
  <c r="CT1124" i="1"/>
  <c r="S1124" i="1"/>
  <c r="AB1117" i="1"/>
  <c r="CY1114" i="1"/>
  <c r="X1114" i="1" s="1"/>
  <c r="CP1070" i="1"/>
  <c r="O1070" i="1" s="1"/>
  <c r="CR990" i="1"/>
  <c r="CS990" i="1"/>
  <c r="AD990" i="1"/>
  <c r="CQ1168" i="1"/>
  <c r="P1168" i="1"/>
  <c r="FQ1111" i="1"/>
  <c r="GA1133" i="1"/>
  <c r="CR1062" i="1"/>
  <c r="CS1062" i="1"/>
  <c r="AD1062" i="1"/>
  <c r="R1062" i="1"/>
  <c r="CZ1062" i="1" s="1"/>
  <c r="Y1062" i="1" s="1"/>
  <c r="BZ1079" i="1"/>
  <c r="CY1050" i="1"/>
  <c r="X1050" i="1" s="1"/>
  <c r="GM1050" i="1" s="1"/>
  <c r="GN1050" i="1" s="1"/>
  <c r="CZ1050" i="1"/>
  <c r="Y1050" i="1" s="1"/>
  <c r="FV1079" i="1"/>
  <c r="FV916" i="1"/>
  <c r="EM998" i="1"/>
  <c r="I1239" i="1"/>
  <c r="P1239" i="1" s="1"/>
  <c r="CX1195" i="3"/>
  <c r="CX1196" i="3"/>
  <c r="CW1198" i="3"/>
  <c r="CX1198" i="3"/>
  <c r="CU1195" i="3"/>
  <c r="CW1133" i="3"/>
  <c r="CV1131" i="3"/>
  <c r="CX1131" i="3"/>
  <c r="CX1145" i="3"/>
  <c r="CX1139" i="3"/>
  <c r="CX1141" i="3"/>
  <c r="CX1142" i="3"/>
  <c r="CX1143" i="3"/>
  <c r="CX1146" i="3"/>
  <c r="CX1140" i="3"/>
  <c r="CW1136" i="3"/>
  <c r="CX1136" i="3"/>
  <c r="CX1133" i="3"/>
  <c r="CU1131" i="3"/>
  <c r="CS1170" i="1"/>
  <c r="AB1168" i="1"/>
  <c r="EG1133" i="1"/>
  <c r="FP1111" i="1"/>
  <c r="CQ1129" i="1"/>
  <c r="CQ1126" i="1"/>
  <c r="AB1123" i="1"/>
  <c r="U1121" i="1"/>
  <c r="DZ1133" i="1" s="1"/>
  <c r="V1116" i="1"/>
  <c r="FU1030" i="1"/>
  <c r="EL1079" i="1"/>
  <c r="CP1057" i="1"/>
  <c r="O1057" i="1" s="1"/>
  <c r="GM1057" i="1" s="1"/>
  <c r="GN1057" i="1" s="1"/>
  <c r="CY1047" i="1"/>
  <c r="X1047" i="1" s="1"/>
  <c r="GM1047" i="1" s="1"/>
  <c r="GN1047" i="1" s="1"/>
  <c r="CZ1047" i="1"/>
  <c r="Y1047" i="1" s="1"/>
  <c r="P1046" i="1"/>
  <c r="GX1170" i="1"/>
  <c r="CJ1189" i="1" s="1"/>
  <c r="W1170" i="1"/>
  <c r="AJ1189" i="1" s="1"/>
  <c r="ET1133" i="1"/>
  <c r="P1129" i="1"/>
  <c r="CP1129" i="1" s="1"/>
  <c r="O1129" i="1" s="1"/>
  <c r="GM1129" i="1" s="1"/>
  <c r="GN1129" i="1" s="1"/>
  <c r="W1126" i="1"/>
  <c r="P1126" i="1"/>
  <c r="CS1122" i="1"/>
  <c r="AD1122" i="1"/>
  <c r="AB1122" i="1" s="1"/>
  <c r="R1122" i="1"/>
  <c r="CY1122" i="1" s="1"/>
  <c r="X1122" i="1" s="1"/>
  <c r="CT1120" i="1"/>
  <c r="S1120" i="1"/>
  <c r="CP1120" i="1" s="1"/>
  <c r="O1120" i="1" s="1"/>
  <c r="EB1133" i="1"/>
  <c r="S1077" i="1"/>
  <c r="CT1077" i="1"/>
  <c r="V1071" i="1"/>
  <c r="CT1054" i="1"/>
  <c r="S1054" i="1"/>
  <c r="CT1130" i="1"/>
  <c r="S1130" i="1"/>
  <c r="CT1127" i="1"/>
  <c r="S1127" i="1"/>
  <c r="V1124" i="1"/>
  <c r="CT1121" i="1"/>
  <c r="S1121" i="1"/>
  <c r="CP1117" i="1"/>
  <c r="O1117" i="1" s="1"/>
  <c r="Q1116" i="1"/>
  <c r="CP1116" i="1" s="1"/>
  <c r="O1116" i="1" s="1"/>
  <c r="R1116" i="1"/>
  <c r="S1116" i="1"/>
  <c r="P1071" i="1"/>
  <c r="CP1071" i="1" s="1"/>
  <c r="O1071" i="1" s="1"/>
  <c r="Q1071" i="1"/>
  <c r="R1071" i="1"/>
  <c r="T1065" i="1"/>
  <c r="P1065" i="1"/>
  <c r="Q1065" i="1"/>
  <c r="R1065" i="1"/>
  <c r="Q1062" i="1"/>
  <c r="W1046" i="1"/>
  <c r="AG1079" i="1"/>
  <c r="CX1172" i="3"/>
  <c r="CW1173" i="3"/>
  <c r="CX1173" i="3"/>
  <c r="CW1175" i="3"/>
  <c r="CX1175" i="3"/>
  <c r="CU1171" i="3"/>
  <c r="CZ1172" i="1"/>
  <c r="Y1172" i="1" s="1"/>
  <c r="CX1127" i="3"/>
  <c r="CU1125" i="3"/>
  <c r="CV1125" i="3"/>
  <c r="CX1125" i="3"/>
  <c r="CR1168" i="1"/>
  <c r="EV1133" i="1"/>
  <c r="GE1111" i="1"/>
  <c r="CI1133" i="1"/>
  <c r="BY1111" i="1"/>
  <c r="V1131" i="1"/>
  <c r="EA1133" i="1" s="1"/>
  <c r="AD1130" i="1"/>
  <c r="AB1130" i="1" s="1"/>
  <c r="CR1130" i="1"/>
  <c r="V1128" i="1"/>
  <c r="AD1127" i="1"/>
  <c r="AB1127" i="1" s="1"/>
  <c r="CR1127" i="1"/>
  <c r="T1124" i="1"/>
  <c r="W1116" i="1"/>
  <c r="AJ1133" i="1" s="1"/>
  <c r="EV1030" i="1"/>
  <c r="P1104" i="1"/>
  <c r="V1068" i="1"/>
  <c r="CT1064" i="1"/>
  <c r="S1064" i="1"/>
  <c r="CD1079" i="1"/>
  <c r="Q1169" i="1"/>
  <c r="CR1124" i="1"/>
  <c r="CQ1122" i="1"/>
  <c r="CR1115" i="1"/>
  <c r="R1114" i="1"/>
  <c r="EU1079" i="1"/>
  <c r="CR1075" i="1"/>
  <c r="R1074" i="1"/>
  <c r="CY1074" i="1" s="1"/>
  <c r="X1074" i="1" s="1"/>
  <c r="S1071" i="1"/>
  <c r="S1068" i="1"/>
  <c r="S1065" i="1"/>
  <c r="CR1058" i="1"/>
  <c r="AD1055" i="1"/>
  <c r="P1055" i="1"/>
  <c r="S1052" i="1"/>
  <c r="CQ1051" i="1"/>
  <c r="CR1048" i="1"/>
  <c r="CT1047" i="1"/>
  <c r="AB1047" i="1"/>
  <c r="CR1045" i="1"/>
  <c r="Q1041" i="1"/>
  <c r="CP1041" i="1" s="1"/>
  <c r="O1041" i="1" s="1"/>
  <c r="CR1039" i="1"/>
  <c r="V1035" i="1"/>
  <c r="AI1079" i="1" s="1"/>
  <c r="P1034" i="1"/>
  <c r="GX989" i="1"/>
  <c r="CR987" i="1"/>
  <c r="CS987" i="1"/>
  <c r="R987" i="1"/>
  <c r="CZ987" i="1" s="1"/>
  <c r="Y987" i="1" s="1"/>
  <c r="R986" i="1"/>
  <c r="AB984" i="1"/>
  <c r="CD871" i="1"/>
  <c r="AU884" i="1"/>
  <c r="AT802" i="1"/>
  <c r="CC777" i="1"/>
  <c r="Q1114" i="1"/>
  <c r="Q1074" i="1"/>
  <c r="CP1074" i="1" s="1"/>
  <c r="O1074" i="1" s="1"/>
  <c r="CU926" i="3"/>
  <c r="CV926" i="3"/>
  <c r="CX926" i="3"/>
  <c r="I1040" i="1"/>
  <c r="S1040" i="1" s="1"/>
  <c r="CR996" i="1"/>
  <c r="CS996" i="1"/>
  <c r="CQ995" i="1"/>
  <c r="P995" i="1"/>
  <c r="CP995" i="1" s="1"/>
  <c r="O995" i="1" s="1"/>
  <c r="CU897" i="3"/>
  <c r="CV897" i="3"/>
  <c r="CX897" i="3"/>
  <c r="CW899" i="3"/>
  <c r="CX899" i="3"/>
  <c r="P993" i="1"/>
  <c r="Q993" i="1"/>
  <c r="Q992" i="1"/>
  <c r="S992" i="1"/>
  <c r="CQ986" i="1"/>
  <c r="P986" i="1"/>
  <c r="CR977" i="1"/>
  <c r="CS977" i="1"/>
  <c r="AD977" i="1"/>
  <c r="EG871" i="1"/>
  <c r="P888" i="1"/>
  <c r="GA884" i="1"/>
  <c r="EI884" i="1"/>
  <c r="FR871" i="1"/>
  <c r="CC871" i="1"/>
  <c r="AT884" i="1"/>
  <c r="AQ884" i="1"/>
  <c r="CI884" i="1"/>
  <c r="BZ871" i="1"/>
  <c r="AJ834" i="1"/>
  <c r="W839" i="1"/>
  <c r="CW1069" i="3"/>
  <c r="CX1069" i="3"/>
  <c r="CU1068" i="3"/>
  <c r="AD1114" i="1"/>
  <c r="GD1111" i="1"/>
  <c r="CL1111" i="1"/>
  <c r="S1076" i="1"/>
  <c r="AD1074" i="1"/>
  <c r="CU1017" i="3"/>
  <c r="CX1037" i="3"/>
  <c r="CW1018" i="3"/>
  <c r="CX1031" i="3"/>
  <c r="CX1018" i="3"/>
  <c r="CW1020" i="3"/>
  <c r="CW1021" i="3"/>
  <c r="CW1022" i="3"/>
  <c r="CX1025" i="3"/>
  <c r="CX1027" i="3"/>
  <c r="CX1028" i="3"/>
  <c r="CX1029" i="3"/>
  <c r="CX1032" i="3"/>
  <c r="CX1021" i="3"/>
  <c r="CX1022" i="3"/>
  <c r="CT1060" i="1"/>
  <c r="S1059" i="1"/>
  <c r="CP1059" i="1" s="1"/>
  <c r="O1059" i="1" s="1"/>
  <c r="CT1057" i="1"/>
  <c r="CS1055" i="1"/>
  <c r="AB1055" i="1"/>
  <c r="Q1052" i="1"/>
  <c r="CP1052" i="1" s="1"/>
  <c r="O1052" i="1" s="1"/>
  <c r="CT1050" i="1"/>
  <c r="S1049" i="1"/>
  <c r="CP1049" i="1" s="1"/>
  <c r="O1049" i="1" s="1"/>
  <c r="CQ1046" i="1"/>
  <c r="CT1041" i="1"/>
  <c r="S1041" i="1"/>
  <c r="CS1040" i="1"/>
  <c r="AD1040" i="1"/>
  <c r="R1038" i="1"/>
  <c r="AD1038" i="1"/>
  <c r="AB1037" i="1"/>
  <c r="AP1030" i="1"/>
  <c r="GE916" i="1"/>
  <c r="EV998" i="1"/>
  <c r="AD996" i="1"/>
  <c r="AB995" i="1"/>
  <c r="AB987" i="1"/>
  <c r="Q983" i="1"/>
  <c r="S983" i="1"/>
  <c r="CQ980" i="1"/>
  <c r="P980" i="1"/>
  <c r="CY879" i="1"/>
  <c r="X879" i="1" s="1"/>
  <c r="CZ879" i="1"/>
  <c r="Y879" i="1" s="1"/>
  <c r="BA802" i="1"/>
  <c r="CJ777" i="1"/>
  <c r="AD1121" i="1"/>
  <c r="AB1121" i="1" s="1"/>
  <c r="P1088" i="1"/>
  <c r="R1076" i="1"/>
  <c r="AD1071" i="1"/>
  <c r="AB1071" i="1" s="1"/>
  <c r="AD1068" i="1"/>
  <c r="AB1068" i="1" s="1"/>
  <c r="AD1065" i="1"/>
  <c r="AB1065" i="1" s="1"/>
  <c r="I1060" i="1"/>
  <c r="GX1060" i="1" s="1"/>
  <c r="R1059" i="1"/>
  <c r="R1056" i="1"/>
  <c r="CY1056" i="1" s="1"/>
  <c r="X1056" i="1" s="1"/>
  <c r="CR1055" i="1"/>
  <c r="CU979" i="3"/>
  <c r="CX979" i="3"/>
  <c r="CW980" i="3"/>
  <c r="CX982" i="3"/>
  <c r="CX984" i="3"/>
  <c r="CX985" i="3"/>
  <c r="CX986" i="3"/>
  <c r="CX980" i="3"/>
  <c r="CV979" i="3"/>
  <c r="AD1052" i="1"/>
  <c r="AB1052" i="1" s="1"/>
  <c r="R1049" i="1"/>
  <c r="CQ1047" i="1"/>
  <c r="CS1042" i="1"/>
  <c r="R1042" i="1"/>
  <c r="CY1042" i="1" s="1"/>
  <c r="X1042" i="1" s="1"/>
  <c r="AB1040" i="1"/>
  <c r="P1040" i="1"/>
  <c r="CQ1038" i="1"/>
  <c r="P1038" i="1"/>
  <c r="CR1034" i="1"/>
  <c r="R1033" i="1"/>
  <c r="CQ996" i="1"/>
  <c r="AB996" i="1"/>
  <c r="W995" i="1"/>
  <c r="V992" i="1"/>
  <c r="R989" i="1"/>
  <c r="W986" i="1"/>
  <c r="CZ985" i="1"/>
  <c r="Y985" i="1" s="1"/>
  <c r="CY985" i="1"/>
  <c r="X985" i="1" s="1"/>
  <c r="CR981" i="1"/>
  <c r="CS981" i="1"/>
  <c r="AD981" i="1"/>
  <c r="AB981" i="1" s="1"/>
  <c r="R981" i="1"/>
  <c r="CZ981" i="1" s="1"/>
  <c r="Y981" i="1" s="1"/>
  <c r="CZ979" i="1"/>
  <c r="Y979" i="1" s="1"/>
  <c r="CJ998" i="1"/>
  <c r="AI884" i="1"/>
  <c r="DU1133" i="1"/>
  <c r="CX1097" i="3"/>
  <c r="CX1091" i="3"/>
  <c r="CX1099" i="3"/>
  <c r="CW1092" i="3"/>
  <c r="CX1100" i="3"/>
  <c r="CX1103" i="3"/>
  <c r="CX1104" i="3"/>
  <c r="CX1089" i="3"/>
  <c r="CW1095" i="3"/>
  <c r="CX1092" i="3"/>
  <c r="CX1094" i="3"/>
  <c r="CX1101" i="3"/>
  <c r="CU1089" i="3"/>
  <c r="CX1105" i="3"/>
  <c r="CV1089" i="3"/>
  <c r="AB1114" i="1"/>
  <c r="AB1074" i="1"/>
  <c r="R1044" i="1"/>
  <c r="CY1044" i="1" s="1"/>
  <c r="X1044" i="1" s="1"/>
  <c r="AD1042" i="1"/>
  <c r="AB1042" i="1" s="1"/>
  <c r="CX961" i="3"/>
  <c r="CW952" i="3"/>
  <c r="CX947" i="3"/>
  <c r="CV947" i="3"/>
  <c r="CX956" i="3"/>
  <c r="CX962" i="3"/>
  <c r="CX955" i="3"/>
  <c r="CW950" i="3"/>
  <c r="CX949" i="3"/>
  <c r="CX948" i="3"/>
  <c r="CU947" i="3"/>
  <c r="CX952" i="3"/>
  <c r="I1046" i="1"/>
  <c r="V1046" i="1" s="1"/>
  <c r="AD1041" i="1"/>
  <c r="AB1041" i="1" s="1"/>
  <c r="AB1038" i="1"/>
  <c r="CY1036" i="1"/>
  <c r="X1036" i="1" s="1"/>
  <c r="GM1036" i="1" s="1"/>
  <c r="GN1036" i="1" s="1"/>
  <c r="AD1035" i="1"/>
  <c r="AB1035" i="1" s="1"/>
  <c r="R1035" i="1"/>
  <c r="CY1035" i="1" s="1"/>
  <c r="X1035" i="1" s="1"/>
  <c r="CQ1034" i="1"/>
  <c r="Q1033" i="1"/>
  <c r="CP1033" i="1" s="1"/>
  <c r="O1033" i="1" s="1"/>
  <c r="T995" i="1"/>
  <c r="GX992" i="1"/>
  <c r="CQ989" i="1"/>
  <c r="P989" i="1"/>
  <c r="V983" i="1"/>
  <c r="AG871" i="1"/>
  <c r="T884" i="1"/>
  <c r="GB834" i="1"/>
  <c r="ES839" i="1"/>
  <c r="CY934" i="1"/>
  <c r="X934" i="1" s="1"/>
  <c r="CZ934" i="1"/>
  <c r="Y934" i="1" s="1"/>
  <c r="AJ871" i="1"/>
  <c r="W884" i="1"/>
  <c r="CX1130" i="3"/>
  <c r="CU1128" i="3"/>
  <c r="CV1128" i="3"/>
  <c r="CX1128" i="3"/>
  <c r="BC1079" i="1"/>
  <c r="S1075" i="1"/>
  <c r="P1062" i="1"/>
  <c r="CP1062" i="1" s="1"/>
  <c r="O1062" i="1" s="1"/>
  <c r="S1058" i="1"/>
  <c r="R1051" i="1"/>
  <c r="CY1051" i="1" s="1"/>
  <c r="X1051" i="1" s="1"/>
  <c r="S1048" i="1"/>
  <c r="R1046" i="1"/>
  <c r="P1045" i="1"/>
  <c r="CP1045" i="1" s="1"/>
  <c r="O1045" i="1" s="1"/>
  <c r="GM1045" i="1" s="1"/>
  <c r="GN1045" i="1" s="1"/>
  <c r="CR1040" i="1"/>
  <c r="CS1038" i="1"/>
  <c r="R1034" i="1"/>
  <c r="CY1034" i="1" s="1"/>
  <c r="X1034" i="1" s="1"/>
  <c r="CT1033" i="1"/>
  <c r="S1033" i="1"/>
  <c r="BB1030" i="1"/>
  <c r="FY998" i="1"/>
  <c r="W993" i="1"/>
  <c r="Q986" i="1"/>
  <c r="S986" i="1"/>
  <c r="CD998" i="1"/>
  <c r="CP881" i="1"/>
  <c r="O881" i="1" s="1"/>
  <c r="CP837" i="1"/>
  <c r="O837" i="1" s="1"/>
  <c r="DU839" i="1"/>
  <c r="R1058" i="1"/>
  <c r="Q1051" i="1"/>
  <c r="CP1051" i="1" s="1"/>
  <c r="O1051" i="1" s="1"/>
  <c r="R1048" i="1"/>
  <c r="CS1039" i="1"/>
  <c r="R1039" i="1"/>
  <c r="CZ1039" i="1" s="1"/>
  <c r="Y1039" i="1" s="1"/>
  <c r="S994" i="1"/>
  <c r="AB990" i="1"/>
  <c r="GA839" i="1"/>
  <c r="FR834" i="1"/>
  <c r="EI839" i="1"/>
  <c r="FY839" i="1"/>
  <c r="AJ777" i="1"/>
  <c r="W802" i="1"/>
  <c r="Q1115" i="1"/>
  <c r="Q1075" i="1"/>
  <c r="CP1075" i="1" s="1"/>
  <c r="O1075" i="1" s="1"/>
  <c r="S1072" i="1"/>
  <c r="S1069" i="1"/>
  <c r="S1066" i="1"/>
  <c r="AB1062" i="1"/>
  <c r="Q1058" i="1"/>
  <c r="CP1058" i="1" s="1"/>
  <c r="O1058" i="1" s="1"/>
  <c r="CU987" i="3"/>
  <c r="CV987" i="3"/>
  <c r="CW988" i="3"/>
  <c r="CX991" i="3"/>
  <c r="CX993" i="3"/>
  <c r="CX994" i="3"/>
  <c r="CX987" i="3"/>
  <c r="CX988" i="3"/>
  <c r="S1053" i="1"/>
  <c r="CP1053" i="1" s="1"/>
  <c r="O1053" i="1" s="1"/>
  <c r="AD1051" i="1"/>
  <c r="AB1051" i="1" s="1"/>
  <c r="Q1048" i="1"/>
  <c r="CP1048" i="1" s="1"/>
  <c r="O1048" i="1" s="1"/>
  <c r="AD1045" i="1"/>
  <c r="P1044" i="1"/>
  <c r="CP1044" i="1" s="1"/>
  <c r="O1044" i="1" s="1"/>
  <c r="AB1043" i="1"/>
  <c r="AD1039" i="1"/>
  <c r="T1038" i="1"/>
  <c r="AD1033" i="1"/>
  <c r="AB1033" i="1" s="1"/>
  <c r="EI998" i="1"/>
  <c r="V995" i="1"/>
  <c r="CQ992" i="1"/>
  <c r="P992" i="1"/>
  <c r="CP992" i="1" s="1"/>
  <c r="O992" i="1" s="1"/>
  <c r="CQ976" i="1"/>
  <c r="AB976" i="1"/>
  <c r="P976" i="1"/>
  <c r="CQ973" i="1"/>
  <c r="AB973" i="1"/>
  <c r="P973" i="1"/>
  <c r="FU998" i="1"/>
  <c r="P900" i="1"/>
  <c r="EU871" i="1"/>
  <c r="DZ834" i="1"/>
  <c r="DM839" i="1"/>
  <c r="EA834" i="1"/>
  <c r="DN839" i="1"/>
  <c r="BZ834" i="1"/>
  <c r="CI839" i="1"/>
  <c r="AQ839" i="1"/>
  <c r="CG839" i="1"/>
  <c r="R1119" i="1"/>
  <c r="CY1119" i="1" s="1"/>
  <c r="X1119" i="1" s="1"/>
  <c r="CU1065" i="3"/>
  <c r="CX1065" i="3"/>
  <c r="I1073" i="1"/>
  <c r="GX1073" i="1" s="1"/>
  <c r="R1072" i="1"/>
  <c r="R1069" i="1"/>
  <c r="I1067" i="1"/>
  <c r="U1067" i="1" s="1"/>
  <c r="R1066" i="1"/>
  <c r="R1063" i="1"/>
  <c r="CY1063" i="1" s="1"/>
  <c r="X1063" i="1" s="1"/>
  <c r="CU995" i="3"/>
  <c r="CX995" i="3"/>
  <c r="CW996" i="3"/>
  <c r="CX996" i="3"/>
  <c r="CW997" i="3"/>
  <c r="CX997" i="3"/>
  <c r="CX998" i="3"/>
  <c r="CX1014" i="3"/>
  <c r="CX1016" i="3"/>
  <c r="CX1008" i="3"/>
  <c r="CW1000" i="3"/>
  <c r="CX1002" i="3"/>
  <c r="CX1004" i="3"/>
  <c r="CX1005" i="3"/>
  <c r="CX1006" i="3"/>
  <c r="CX1009" i="3"/>
  <c r="CX1000" i="3"/>
  <c r="S1055" i="1"/>
  <c r="R1053" i="1"/>
  <c r="GX1044" i="1"/>
  <c r="AB1044" i="1"/>
  <c r="R1040" i="1"/>
  <c r="AB1039" i="1"/>
  <c r="CQ1039" i="1"/>
  <c r="S1038" i="1"/>
  <c r="CS1036" i="1"/>
  <c r="R1036" i="1"/>
  <c r="CZ1036" i="1" s="1"/>
  <c r="Y1036" i="1" s="1"/>
  <c r="GX1035" i="1"/>
  <c r="CJ1079" i="1" s="1"/>
  <c r="P1007" i="1"/>
  <c r="EH916" i="1"/>
  <c r="CM916" i="1"/>
  <c r="BD998" i="1"/>
  <c r="GX995" i="1"/>
  <c r="AB992" i="1"/>
  <c r="Q989" i="1"/>
  <c r="S989" i="1"/>
  <c r="GX986" i="1"/>
  <c r="CQ983" i="1"/>
  <c r="P983" i="1"/>
  <c r="CP983" i="1" s="1"/>
  <c r="O983" i="1" s="1"/>
  <c r="CY966" i="1"/>
  <c r="X966" i="1" s="1"/>
  <c r="CZ966" i="1"/>
  <c r="Y966" i="1" s="1"/>
  <c r="AH884" i="1"/>
  <c r="V839" i="1"/>
  <c r="AI834" i="1"/>
  <c r="Q1119" i="1"/>
  <c r="CP1119" i="1" s="1"/>
  <c r="O1119" i="1" s="1"/>
  <c r="Q1063" i="1"/>
  <c r="CP1063" i="1" s="1"/>
  <c r="O1063" i="1" s="1"/>
  <c r="R1055" i="1"/>
  <c r="AD1046" i="1"/>
  <c r="AB1045" i="1"/>
  <c r="CS1044" i="1"/>
  <c r="CR1043" i="1"/>
  <c r="V1038" i="1"/>
  <c r="Q1038" i="1"/>
  <c r="AD1036" i="1"/>
  <c r="AB1036" i="1" s="1"/>
  <c r="CU901" i="3"/>
  <c r="CW902" i="3"/>
  <c r="CX902" i="3"/>
  <c r="CX903" i="3"/>
  <c r="CX904" i="3"/>
  <c r="Q994" i="1"/>
  <c r="CP994" i="1" s="1"/>
  <c r="O994" i="1" s="1"/>
  <c r="I996" i="1"/>
  <c r="W996" i="1" s="1"/>
  <c r="S993" i="1"/>
  <c r="W992" i="1"/>
  <c r="CR984" i="1"/>
  <c r="CS984" i="1"/>
  <c r="CR974" i="1"/>
  <c r="CS974" i="1"/>
  <c r="AD974" i="1"/>
  <c r="R974" i="1"/>
  <c r="CZ974" i="1" s="1"/>
  <c r="Y974" i="1" s="1"/>
  <c r="AC834" i="1"/>
  <c r="CE839" i="1"/>
  <c r="P839" i="1"/>
  <c r="CF839" i="1"/>
  <c r="CH839" i="1"/>
  <c r="T1046" i="1"/>
  <c r="AB1046" i="1"/>
  <c r="CQ1036" i="1"/>
  <c r="AD1034" i="1"/>
  <c r="AB1034" i="1" s="1"/>
  <c r="CS1034" i="1"/>
  <c r="CY968" i="1"/>
  <c r="X968" i="1" s="1"/>
  <c r="CY953" i="1"/>
  <c r="X953" i="1" s="1"/>
  <c r="CZ953" i="1"/>
  <c r="Y953" i="1" s="1"/>
  <c r="CU929" i="3"/>
  <c r="CX945" i="3"/>
  <c r="CV929" i="3"/>
  <c r="CW935" i="3"/>
  <c r="CX946" i="3"/>
  <c r="CX929" i="3"/>
  <c r="CX931" i="3"/>
  <c r="CX942" i="3"/>
  <c r="CX941" i="3"/>
  <c r="CX936" i="3"/>
  <c r="CX932" i="3"/>
  <c r="CX935" i="3"/>
  <c r="CX939" i="3"/>
  <c r="GA998" i="1"/>
  <c r="CS994" i="1"/>
  <c r="AB994" i="1"/>
  <c r="AD992" i="1"/>
  <c r="CQ990" i="1"/>
  <c r="AD989" i="1"/>
  <c r="AB989" i="1" s="1"/>
  <c r="CQ987" i="1"/>
  <c r="AD986" i="1"/>
  <c r="AB986" i="1" s="1"/>
  <c r="CQ984" i="1"/>
  <c r="AD983" i="1"/>
  <c r="AB983" i="1" s="1"/>
  <c r="CQ981" i="1"/>
  <c r="AD980" i="1"/>
  <c r="AB980" i="1" s="1"/>
  <c r="CS975" i="1"/>
  <c r="AB975" i="1"/>
  <c r="I975" i="1"/>
  <c r="GX975" i="1" s="1"/>
  <c r="CS972" i="1"/>
  <c r="AB972" i="1"/>
  <c r="CS969" i="1"/>
  <c r="AB969" i="1"/>
  <c r="I969" i="1"/>
  <c r="P969" i="1" s="1"/>
  <c r="R968" i="1"/>
  <c r="CZ968" i="1" s="1"/>
  <c r="Y968" i="1" s="1"/>
  <c r="Q966" i="1"/>
  <c r="CP966" i="1" s="1"/>
  <c r="O966" i="1" s="1"/>
  <c r="GM966" i="1" s="1"/>
  <c r="GN966" i="1" s="1"/>
  <c r="CQ964" i="1"/>
  <c r="AD963" i="1"/>
  <c r="P963" i="1"/>
  <c r="CY962" i="1"/>
  <c r="X962" i="1" s="1"/>
  <c r="CS959" i="1"/>
  <c r="AB959" i="1"/>
  <c r="CS956" i="1"/>
  <c r="AB956" i="1"/>
  <c r="I956" i="1"/>
  <c r="R955" i="1"/>
  <c r="CZ955" i="1" s="1"/>
  <c r="Y955" i="1" s="1"/>
  <c r="Q953" i="1"/>
  <c r="CP953" i="1" s="1"/>
  <c r="O953" i="1" s="1"/>
  <c r="GM953" i="1" s="1"/>
  <c r="GN953" i="1" s="1"/>
  <c r="CQ952" i="1"/>
  <c r="AD951" i="1"/>
  <c r="P951" i="1"/>
  <c r="CY950" i="1"/>
  <c r="X950" i="1" s="1"/>
  <c r="CS947" i="1"/>
  <c r="AB947" i="1"/>
  <c r="R946" i="1"/>
  <c r="CR945" i="1"/>
  <c r="CX735" i="3"/>
  <c r="CX736" i="3"/>
  <c r="CX737" i="3"/>
  <c r="CU731" i="3"/>
  <c r="CX739" i="3"/>
  <c r="CW732" i="3"/>
  <c r="CX732" i="3"/>
  <c r="CW733" i="3"/>
  <c r="CX733" i="3"/>
  <c r="CQ942" i="1"/>
  <c r="AD941" i="1"/>
  <c r="AB941" i="1" s="1"/>
  <c r="P941" i="1"/>
  <c r="CY940" i="1"/>
  <c r="X940" i="1" s="1"/>
  <c r="CQ939" i="1"/>
  <c r="AD938" i="1"/>
  <c r="P938" i="1"/>
  <c r="CQ936" i="1"/>
  <c r="AD935" i="1"/>
  <c r="AB935" i="1" s="1"/>
  <c r="P935" i="1"/>
  <c r="R932" i="1"/>
  <c r="CZ932" i="1" s="1"/>
  <c r="Y932" i="1" s="1"/>
  <c r="CS930" i="1"/>
  <c r="AB930" i="1"/>
  <c r="S929" i="1"/>
  <c r="CQ928" i="1"/>
  <c r="AD927" i="1"/>
  <c r="P927" i="1"/>
  <c r="CY926" i="1"/>
  <c r="X926" i="1" s="1"/>
  <c r="CQ925" i="1"/>
  <c r="AD924" i="1"/>
  <c r="AB924" i="1" s="1"/>
  <c r="P924" i="1"/>
  <c r="CY923" i="1"/>
  <c r="X923" i="1" s="1"/>
  <c r="CQ922" i="1"/>
  <c r="CR921" i="1"/>
  <c r="Q919" i="1"/>
  <c r="CP919" i="1" s="1"/>
  <c r="O919" i="1" s="1"/>
  <c r="BC884" i="1"/>
  <c r="CR881" i="1"/>
  <c r="I880" i="1"/>
  <c r="CT879" i="1"/>
  <c r="GX877" i="1"/>
  <c r="CJ884" i="1" s="1"/>
  <c r="S877" i="1"/>
  <c r="GX874" i="1"/>
  <c r="P855" i="1"/>
  <c r="P843" i="1"/>
  <c r="CR836" i="1"/>
  <c r="CS836" i="1"/>
  <c r="FU834" i="1"/>
  <c r="F811" i="1"/>
  <c r="EI802" i="1"/>
  <c r="CX624" i="3"/>
  <c r="CU622" i="3"/>
  <c r="Q798" i="1"/>
  <c r="I800" i="1"/>
  <c r="T789" i="1"/>
  <c r="AQ694" i="1"/>
  <c r="BZ679" i="1"/>
  <c r="DY694" i="1"/>
  <c r="ET628" i="1"/>
  <c r="P660" i="1"/>
  <c r="AG628" i="1"/>
  <c r="T647" i="1"/>
  <c r="Q968" i="1"/>
  <c r="CP968" i="1" s="1"/>
  <c r="O968" i="1" s="1"/>
  <c r="Q955" i="1"/>
  <c r="CP955" i="1" s="1"/>
  <c r="O955" i="1" s="1"/>
  <c r="Q946" i="1"/>
  <c r="Q932" i="1"/>
  <c r="CP932" i="1" s="1"/>
  <c r="O932" i="1" s="1"/>
  <c r="CR875" i="1"/>
  <c r="CS875" i="1"/>
  <c r="R875" i="1"/>
  <c r="FV777" i="1"/>
  <c r="EM802" i="1"/>
  <c r="F815" i="1"/>
  <c r="BB777" i="1"/>
  <c r="AD794" i="1"/>
  <c r="R794" i="1"/>
  <c r="CR794" i="1"/>
  <c r="CS794" i="1"/>
  <c r="Q792" i="1"/>
  <c r="S792" i="1"/>
  <c r="CI679" i="1"/>
  <c r="AZ694" i="1"/>
  <c r="FY628" i="1"/>
  <c r="EP647" i="1"/>
  <c r="AD971" i="1"/>
  <c r="AD968" i="1"/>
  <c r="AB963" i="1"/>
  <c r="R962" i="1"/>
  <c r="CZ962" i="1" s="1"/>
  <c r="Y962" i="1" s="1"/>
  <c r="CX800" i="3"/>
  <c r="CU795" i="3"/>
  <c r="CW797" i="3"/>
  <c r="CX797" i="3"/>
  <c r="CV795" i="3"/>
  <c r="CX795" i="3"/>
  <c r="CW798" i="3"/>
  <c r="CX798" i="3"/>
  <c r="AD958" i="1"/>
  <c r="AD955" i="1"/>
  <c r="AB951" i="1"/>
  <c r="R950" i="1"/>
  <c r="CZ950" i="1" s="1"/>
  <c r="Y950" i="1" s="1"/>
  <c r="CX751" i="3"/>
  <c r="CU749" i="3"/>
  <c r="CV749" i="3"/>
  <c r="CX749" i="3"/>
  <c r="AD946" i="1"/>
  <c r="AB938" i="1"/>
  <c r="AD932" i="1"/>
  <c r="Q929" i="1"/>
  <c r="CP929" i="1" s="1"/>
  <c r="O929" i="1" s="1"/>
  <c r="AB927" i="1"/>
  <c r="U921" i="1"/>
  <c r="AH998" i="1" s="1"/>
  <c r="CT919" i="1"/>
  <c r="S919" i="1"/>
  <c r="EM884" i="1"/>
  <c r="CS882" i="1"/>
  <c r="AD882" i="1"/>
  <c r="AD880" i="1"/>
  <c r="CR878" i="1"/>
  <c r="CS878" i="1"/>
  <c r="AD875" i="1"/>
  <c r="AB875" i="1" s="1"/>
  <c r="FU777" i="1"/>
  <c r="EL802" i="1"/>
  <c r="CD777" i="1"/>
  <c r="AU802" i="1"/>
  <c r="EV679" i="1"/>
  <c r="P719" i="1"/>
  <c r="GM692" i="1"/>
  <c r="GN692" i="1" s="1"/>
  <c r="Q991" i="1"/>
  <c r="Q985" i="1"/>
  <c r="CU874" i="3"/>
  <c r="CX896" i="3"/>
  <c r="CV874" i="3"/>
  <c r="CX890" i="3"/>
  <c r="CX892" i="3"/>
  <c r="CX893" i="3"/>
  <c r="CX894" i="3"/>
  <c r="CX874" i="3"/>
  <c r="CW876" i="3"/>
  <c r="CX884" i="3"/>
  <c r="CX876" i="3"/>
  <c r="CW879" i="3"/>
  <c r="CX879" i="3"/>
  <c r="S976" i="1"/>
  <c r="S973" i="1"/>
  <c r="S970" i="1"/>
  <c r="AB966" i="1"/>
  <c r="S960" i="1"/>
  <c r="S957" i="1"/>
  <c r="AB953" i="1"/>
  <c r="S948" i="1"/>
  <c r="Q940" i="1"/>
  <c r="CU713" i="3"/>
  <c r="CX728" i="3"/>
  <c r="CX729" i="3"/>
  <c r="CX730" i="3"/>
  <c r="CV713" i="3"/>
  <c r="CW714" i="3"/>
  <c r="CW716" i="3"/>
  <c r="CX716" i="3"/>
  <c r="CW718" i="3"/>
  <c r="CW719" i="3"/>
  <c r="CX720" i="3"/>
  <c r="CX721" i="3"/>
  <c r="CX722" i="3"/>
  <c r="CX719" i="3"/>
  <c r="CX724" i="3"/>
  <c r="CX725" i="3"/>
  <c r="S931" i="1"/>
  <c r="AD929" i="1"/>
  <c r="AB929" i="1" s="1"/>
  <c r="Q926" i="1"/>
  <c r="Q923" i="1"/>
  <c r="S921" i="1"/>
  <c r="FU871" i="1"/>
  <c r="EL884" i="1"/>
  <c r="AB882" i="1"/>
  <c r="CQ880" i="1"/>
  <c r="AD878" i="1"/>
  <c r="AB878" i="1" s="1"/>
  <c r="CQ875" i="1"/>
  <c r="CX640" i="3"/>
  <c r="CX637" i="3"/>
  <c r="Q874" i="1"/>
  <c r="I878" i="1"/>
  <c r="GX878" i="1" s="1"/>
  <c r="I876" i="1"/>
  <c r="GX876" i="1" s="1"/>
  <c r="I882" i="1"/>
  <c r="GX882" i="1" s="1"/>
  <c r="EV839" i="1"/>
  <c r="GE834" i="1"/>
  <c r="CI802" i="1"/>
  <c r="AQ802" i="1"/>
  <c r="CY793" i="1"/>
  <c r="X793" i="1" s="1"/>
  <c r="CZ793" i="1"/>
  <c r="Y793" i="1" s="1"/>
  <c r="CT791" i="1"/>
  <c r="S791" i="1"/>
  <c r="AG802" i="1"/>
  <c r="S743" i="1"/>
  <c r="U743" i="1"/>
  <c r="P743" i="1"/>
  <c r="CP743" i="1" s="1"/>
  <c r="O743" i="1" s="1"/>
  <c r="Q743" i="1"/>
  <c r="EU679" i="1"/>
  <c r="P710" i="1"/>
  <c r="R995" i="1"/>
  <c r="CY995" i="1" s="1"/>
  <c r="X995" i="1" s="1"/>
  <c r="AD991" i="1"/>
  <c r="AB991" i="1" s="1"/>
  <c r="P991" i="1"/>
  <c r="AD988" i="1"/>
  <c r="AB988" i="1" s="1"/>
  <c r="AD985" i="1"/>
  <c r="AB985" i="1" s="1"/>
  <c r="P985" i="1"/>
  <c r="CP985" i="1" s="1"/>
  <c r="O985" i="1" s="1"/>
  <c r="GM985" i="1" s="1"/>
  <c r="GN985" i="1" s="1"/>
  <c r="AD982" i="1"/>
  <c r="AB982" i="1" s="1"/>
  <c r="P982" i="1"/>
  <c r="AB977" i="1"/>
  <c r="I977" i="1"/>
  <c r="R976" i="1"/>
  <c r="AB974" i="1"/>
  <c r="R973" i="1"/>
  <c r="CS971" i="1"/>
  <c r="AB971" i="1"/>
  <c r="I971" i="1"/>
  <c r="T971" i="1" s="1"/>
  <c r="R970" i="1"/>
  <c r="CS968" i="1"/>
  <c r="AB968" i="1"/>
  <c r="R967" i="1"/>
  <c r="CW812" i="3"/>
  <c r="CU807" i="3"/>
  <c r="CW809" i="3"/>
  <c r="CX809" i="3"/>
  <c r="CX807" i="3"/>
  <c r="CW813" i="3"/>
  <c r="CX814" i="3"/>
  <c r="CX817" i="3"/>
  <c r="CX813" i="3"/>
  <c r="CX812" i="3"/>
  <c r="CW810" i="3"/>
  <c r="CX810" i="3"/>
  <c r="CX828" i="3"/>
  <c r="CX822" i="3"/>
  <c r="CV807" i="3"/>
  <c r="CX816" i="3"/>
  <c r="AD962" i="1"/>
  <c r="AB962" i="1" s="1"/>
  <c r="P962" i="1"/>
  <c r="CP962" i="1" s="1"/>
  <c r="O962" i="1" s="1"/>
  <c r="R960" i="1"/>
  <c r="CS958" i="1"/>
  <c r="AB958" i="1"/>
  <c r="I958" i="1"/>
  <c r="V958" i="1" s="1"/>
  <c r="R957" i="1"/>
  <c r="CS955" i="1"/>
  <c r="AB955" i="1"/>
  <c r="R954" i="1"/>
  <c r="CW757" i="3"/>
  <c r="CX765" i="3"/>
  <c r="CX757" i="3"/>
  <c r="CX766" i="3"/>
  <c r="CW758" i="3"/>
  <c r="CX767" i="3"/>
  <c r="CX758" i="3"/>
  <c r="CX768" i="3"/>
  <c r="CW759" i="3"/>
  <c r="CX769" i="3"/>
  <c r="CW760" i="3"/>
  <c r="CX771" i="3"/>
  <c r="CU755" i="3"/>
  <c r="CX760" i="3"/>
  <c r="CV755" i="3"/>
  <c r="CX761" i="3"/>
  <c r="CX773" i="3"/>
  <c r="CX755" i="3"/>
  <c r="CX762" i="3"/>
  <c r="CX774" i="3"/>
  <c r="AD950" i="1"/>
  <c r="AB950" i="1" s="1"/>
  <c r="P950" i="1"/>
  <c r="CP950" i="1" s="1"/>
  <c r="O950" i="1" s="1"/>
  <c r="R948" i="1"/>
  <c r="CS946" i="1"/>
  <c r="AB946" i="1"/>
  <c r="AD943" i="1"/>
  <c r="AB943" i="1" s="1"/>
  <c r="AD940" i="1"/>
  <c r="AB940" i="1" s="1"/>
  <c r="P940" i="1"/>
  <c r="CP940" i="1" s="1"/>
  <c r="O940" i="1" s="1"/>
  <c r="GM940" i="1" s="1"/>
  <c r="GN940" i="1" s="1"/>
  <c r="AD937" i="1"/>
  <c r="AB937" i="1" s="1"/>
  <c r="P937" i="1"/>
  <c r="CS932" i="1"/>
  <c r="AB932" i="1"/>
  <c r="R931" i="1"/>
  <c r="AD926" i="1"/>
  <c r="AB926" i="1" s="1"/>
  <c r="P926" i="1"/>
  <c r="AD923" i="1"/>
  <c r="AB923" i="1" s="1"/>
  <c r="P923" i="1"/>
  <c r="CP923" i="1" s="1"/>
  <c r="O923" i="1" s="1"/>
  <c r="GM923" i="1" s="1"/>
  <c r="GN923" i="1" s="1"/>
  <c r="R921" i="1"/>
  <c r="CS920" i="1"/>
  <c r="R920" i="1"/>
  <c r="CW663" i="3"/>
  <c r="CX672" i="3"/>
  <c r="CX663" i="3"/>
  <c r="CX673" i="3"/>
  <c r="CW660" i="3"/>
  <c r="CX666" i="3"/>
  <c r="CX660" i="3"/>
  <c r="CX667" i="3"/>
  <c r="CW661" i="3"/>
  <c r="CW664" i="3"/>
  <c r="CX670" i="3"/>
  <c r="CX675" i="3"/>
  <c r="CX664" i="3"/>
  <c r="CX669" i="3"/>
  <c r="CX674" i="3"/>
  <c r="CU659" i="3"/>
  <c r="CV659" i="3"/>
  <c r="CX668" i="3"/>
  <c r="CX661" i="3"/>
  <c r="AD919" i="1"/>
  <c r="AB919" i="1" s="1"/>
  <c r="AB880" i="1"/>
  <c r="CQ878" i="1"/>
  <c r="F852" i="1"/>
  <c r="CR837" i="1"/>
  <c r="CS837" i="1"/>
  <c r="R837" i="1"/>
  <c r="CY837" i="1" s="1"/>
  <c r="X837" i="1" s="1"/>
  <c r="EC839" i="1" s="1"/>
  <c r="DL834" i="1"/>
  <c r="ET679" i="1"/>
  <c r="P707" i="1"/>
  <c r="CZ959" i="1"/>
  <c r="Y959" i="1" s="1"/>
  <c r="CZ947" i="1"/>
  <c r="Y947" i="1" s="1"/>
  <c r="CW743" i="3"/>
  <c r="CX743" i="3"/>
  <c r="CX744" i="3"/>
  <c r="CX746" i="3"/>
  <c r="CU740" i="3"/>
  <c r="CX748" i="3"/>
  <c r="CW741" i="3"/>
  <c r="CX741" i="3"/>
  <c r="W941" i="1"/>
  <c r="W938" i="1"/>
  <c r="CZ930" i="1"/>
  <c r="Y930" i="1" s="1"/>
  <c r="CS929" i="1"/>
  <c r="W927" i="1"/>
  <c r="AJ998" i="1" s="1"/>
  <c r="W924" i="1"/>
  <c r="R922" i="1"/>
  <c r="CY922" i="1" s="1"/>
  <c r="X922" i="1" s="1"/>
  <c r="CT882" i="1"/>
  <c r="R877" i="1"/>
  <c r="R874" i="1"/>
  <c r="CY874" i="1" s="1"/>
  <c r="X874" i="1" s="1"/>
  <c r="GX800" i="1"/>
  <c r="Q794" i="1"/>
  <c r="Q789" i="1"/>
  <c r="S789" i="1"/>
  <c r="EM745" i="1"/>
  <c r="FV726" i="1"/>
  <c r="FU628" i="1"/>
  <c r="EL647" i="1"/>
  <c r="AH647" i="1"/>
  <c r="CI998" i="1"/>
  <c r="I988" i="1"/>
  <c r="I982" i="1"/>
  <c r="Q979" i="1"/>
  <c r="CP979" i="1" s="1"/>
  <c r="O979" i="1" s="1"/>
  <c r="GM979" i="1" s="1"/>
  <c r="GN979" i="1" s="1"/>
  <c r="P970" i="1"/>
  <c r="CP970" i="1" s="1"/>
  <c r="O970" i="1" s="1"/>
  <c r="P967" i="1"/>
  <c r="CP967" i="1" s="1"/>
  <c r="O967" i="1" s="1"/>
  <c r="P960" i="1"/>
  <c r="CP960" i="1" s="1"/>
  <c r="O960" i="1" s="1"/>
  <c r="P957" i="1"/>
  <c r="P954" i="1"/>
  <c r="CP954" i="1" s="1"/>
  <c r="O954" i="1" s="1"/>
  <c r="R952" i="1"/>
  <c r="P948" i="1"/>
  <c r="CP948" i="1" s="1"/>
  <c r="O948" i="1" s="1"/>
  <c r="S945" i="1"/>
  <c r="I943" i="1"/>
  <c r="T943" i="1" s="1"/>
  <c r="R942" i="1"/>
  <c r="CZ942" i="1" s="1"/>
  <c r="Y942" i="1" s="1"/>
  <c r="I937" i="1"/>
  <c r="W937" i="1" s="1"/>
  <c r="R936" i="1"/>
  <c r="CZ936" i="1" s="1"/>
  <c r="Y936" i="1" s="1"/>
  <c r="Q934" i="1"/>
  <c r="CP934" i="1" s="1"/>
  <c r="O934" i="1" s="1"/>
  <c r="GM934" i="1" s="1"/>
  <c r="GN934" i="1" s="1"/>
  <c r="AD931" i="1"/>
  <c r="P931" i="1"/>
  <c r="R928" i="1"/>
  <c r="CZ928" i="1" s="1"/>
  <c r="Y928" i="1" s="1"/>
  <c r="R925" i="1"/>
  <c r="CZ925" i="1" s="1"/>
  <c r="Y925" i="1" s="1"/>
  <c r="T921" i="1"/>
  <c r="AG998" i="1" s="1"/>
  <c r="AB920" i="1"/>
  <c r="CQ920" i="1"/>
  <c r="CR882" i="1"/>
  <c r="CS880" i="1"/>
  <c r="CQ877" i="1"/>
  <c r="P877" i="1"/>
  <c r="CP877" i="1" s="1"/>
  <c r="O877" i="1" s="1"/>
  <c r="CQ874" i="1"/>
  <c r="P874" i="1"/>
  <c r="P873" i="1"/>
  <c r="F848" i="1"/>
  <c r="AP834" i="1"/>
  <c r="AB837" i="1"/>
  <c r="CQ837" i="1"/>
  <c r="CP836" i="1"/>
  <c r="O836" i="1" s="1"/>
  <c r="R836" i="1"/>
  <c r="AE839" i="1" s="1"/>
  <c r="P827" i="1"/>
  <c r="EV777" i="1"/>
  <c r="V792" i="1"/>
  <c r="GX782" i="1"/>
  <c r="T782" i="1"/>
  <c r="GX743" i="1"/>
  <c r="CD726" i="1"/>
  <c r="AU745" i="1"/>
  <c r="CX806" i="3"/>
  <c r="CU801" i="3"/>
  <c r="CW803" i="3"/>
  <c r="CX803" i="3"/>
  <c r="CX801" i="3"/>
  <c r="CW804" i="3"/>
  <c r="CX804" i="3"/>
  <c r="CV801" i="3"/>
  <c r="CU752" i="3"/>
  <c r="CV752" i="3"/>
  <c r="CX752" i="3"/>
  <c r="CW753" i="3"/>
  <c r="CX754" i="3"/>
  <c r="Q942" i="1"/>
  <c r="CP942" i="1" s="1"/>
  <c r="O942" i="1" s="1"/>
  <c r="Q936" i="1"/>
  <c r="CP936" i="1" s="1"/>
  <c r="O936" i="1" s="1"/>
  <c r="Q928" i="1"/>
  <c r="CP928" i="1" s="1"/>
  <c r="O928" i="1" s="1"/>
  <c r="Q925" i="1"/>
  <c r="CP925" i="1" s="1"/>
  <c r="O925" i="1" s="1"/>
  <c r="FP871" i="1"/>
  <c r="FY884" i="1"/>
  <c r="CS881" i="1"/>
  <c r="R881" i="1"/>
  <c r="CZ881" i="1" s="1"/>
  <c r="Y881" i="1" s="1"/>
  <c r="GX880" i="1"/>
  <c r="CY875" i="1"/>
  <c r="X875" i="1" s="1"/>
  <c r="EB834" i="1"/>
  <c r="DO839" i="1"/>
  <c r="Q839" i="1"/>
  <c r="AD834" i="1"/>
  <c r="P818" i="1"/>
  <c r="EU777" i="1"/>
  <c r="CQ797" i="1"/>
  <c r="P797" i="1"/>
  <c r="U792" i="1"/>
  <c r="CG726" i="1"/>
  <c r="AX745" i="1"/>
  <c r="CC726" i="1"/>
  <c r="AT745" i="1"/>
  <c r="AB970" i="1"/>
  <c r="AB967" i="1"/>
  <c r="AD964" i="1"/>
  <c r="AB964" i="1" s="1"/>
  <c r="S961" i="1"/>
  <c r="AB960" i="1"/>
  <c r="AB957" i="1"/>
  <c r="AB954" i="1"/>
  <c r="AD952" i="1"/>
  <c r="AB952" i="1" s="1"/>
  <c r="S949" i="1"/>
  <c r="AB948" i="1"/>
  <c r="Q945" i="1"/>
  <c r="CP945" i="1" s="1"/>
  <c r="O945" i="1" s="1"/>
  <c r="AD942" i="1"/>
  <c r="AB942" i="1" s="1"/>
  <c r="AD939" i="1"/>
  <c r="AB939" i="1" s="1"/>
  <c r="AD936" i="1"/>
  <c r="AB936" i="1" s="1"/>
  <c r="AB931" i="1"/>
  <c r="AD928" i="1"/>
  <c r="AB928" i="1" s="1"/>
  <c r="AD925" i="1"/>
  <c r="AB925" i="1" s="1"/>
  <c r="AD922" i="1"/>
  <c r="AB922" i="1" s="1"/>
  <c r="V921" i="1"/>
  <c r="AI998" i="1" s="1"/>
  <c r="AD881" i="1"/>
  <c r="T876" i="1"/>
  <c r="Q875" i="1"/>
  <c r="GD871" i="1"/>
  <c r="F859" i="1"/>
  <c r="AO802" i="1"/>
  <c r="CG802" i="1"/>
  <c r="BX777" i="1"/>
  <c r="T800" i="1"/>
  <c r="AB799" i="1"/>
  <c r="CQ799" i="1"/>
  <c r="AB797" i="1"/>
  <c r="CQ796" i="1"/>
  <c r="AB796" i="1"/>
  <c r="T792" i="1"/>
  <c r="FU679" i="1"/>
  <c r="EL694" i="1"/>
  <c r="CI628" i="1"/>
  <c r="AZ647" i="1"/>
  <c r="CP642" i="1"/>
  <c r="O642" i="1" s="1"/>
  <c r="S980" i="1"/>
  <c r="AB979" i="1"/>
  <c r="Q972" i="1"/>
  <c r="CP972" i="1" s="1"/>
  <c r="O972" i="1" s="1"/>
  <c r="GM972" i="1" s="1"/>
  <c r="GN972" i="1" s="1"/>
  <c r="CW830" i="3"/>
  <c r="CW831" i="3"/>
  <c r="CW832" i="3"/>
  <c r="CX844" i="3"/>
  <c r="CX846" i="3"/>
  <c r="CX847" i="3"/>
  <c r="CX848" i="3"/>
  <c r="CX831" i="3"/>
  <c r="CX832" i="3"/>
  <c r="CW833" i="3"/>
  <c r="CW834" i="3"/>
  <c r="CW835" i="3"/>
  <c r="CX838" i="3"/>
  <c r="CX840" i="3"/>
  <c r="CX841" i="3"/>
  <c r="CX842" i="3"/>
  <c r="CX845" i="3"/>
  <c r="CX834" i="3"/>
  <c r="CX835" i="3"/>
  <c r="CX836" i="3"/>
  <c r="CX839" i="3"/>
  <c r="CU829" i="3"/>
  <c r="CX850" i="3"/>
  <c r="S963" i="1"/>
  <c r="R961" i="1"/>
  <c r="Q959" i="1"/>
  <c r="CP959" i="1" s="1"/>
  <c r="O959" i="1" s="1"/>
  <c r="GM959" i="1" s="1"/>
  <c r="GN959" i="1" s="1"/>
  <c r="CX782" i="3"/>
  <c r="CX794" i="3"/>
  <c r="CW776" i="3"/>
  <c r="CX783" i="3"/>
  <c r="CX776" i="3"/>
  <c r="CX784" i="3"/>
  <c r="CW777" i="3"/>
  <c r="CX785" i="3"/>
  <c r="CX777" i="3"/>
  <c r="CX786" i="3"/>
  <c r="CX788" i="3"/>
  <c r="CW779" i="3"/>
  <c r="CX789" i="3"/>
  <c r="CU775" i="3"/>
  <c r="CX791" i="3"/>
  <c r="CX779" i="3"/>
  <c r="CX790" i="3"/>
  <c r="CW780" i="3"/>
  <c r="S951" i="1"/>
  <c r="R949" i="1"/>
  <c r="Q947" i="1"/>
  <c r="CP947" i="1" s="1"/>
  <c r="O947" i="1" s="1"/>
  <c r="GM947" i="1" s="1"/>
  <c r="GN947" i="1" s="1"/>
  <c r="AD945" i="1"/>
  <c r="AB945" i="1" s="1"/>
  <c r="S941" i="1"/>
  <c r="S938" i="1"/>
  <c r="S935" i="1"/>
  <c r="AB934" i="1"/>
  <c r="Q930" i="1"/>
  <c r="CP930" i="1" s="1"/>
  <c r="O930" i="1" s="1"/>
  <c r="GM930" i="1" s="1"/>
  <c r="GN930" i="1" s="1"/>
  <c r="S927" i="1"/>
  <c r="S924" i="1"/>
  <c r="P921" i="1"/>
  <c r="R882" i="1"/>
  <c r="AB881" i="1"/>
  <c r="CQ881" i="1"/>
  <c r="CS879" i="1"/>
  <c r="AD879" i="1"/>
  <c r="P875" i="1"/>
  <c r="CP875" i="1" s="1"/>
  <c r="O875" i="1" s="1"/>
  <c r="AF884" i="1"/>
  <c r="P858" i="1"/>
  <c r="F827" i="1"/>
  <c r="BD777" i="1"/>
  <c r="CT800" i="1"/>
  <c r="S800" i="1"/>
  <c r="GX792" i="1"/>
  <c r="P782" i="1"/>
  <c r="EP726" i="1"/>
  <c r="P752" i="1"/>
  <c r="BD679" i="1"/>
  <c r="F719" i="1"/>
  <c r="BZ628" i="1"/>
  <c r="AQ647" i="1"/>
  <c r="CG647" i="1"/>
  <c r="CU923" i="3"/>
  <c r="CV923" i="3"/>
  <c r="CX923" i="3"/>
  <c r="I990" i="1"/>
  <c r="R990" i="1" s="1"/>
  <c r="I984" i="1"/>
  <c r="W984" i="1" s="1"/>
  <c r="CU851" i="3"/>
  <c r="CX873" i="3"/>
  <c r="CV851" i="3"/>
  <c r="CX867" i="3"/>
  <c r="CX869" i="3"/>
  <c r="CX870" i="3"/>
  <c r="CX871" i="3"/>
  <c r="CX851" i="3"/>
  <c r="CW852" i="3"/>
  <c r="CW853" i="3"/>
  <c r="CW854" i="3"/>
  <c r="CX861" i="3"/>
  <c r="CX863" i="3"/>
  <c r="CX864" i="3"/>
  <c r="CX865" i="3"/>
  <c r="CX868" i="3"/>
  <c r="CX853" i="3"/>
  <c r="CX854" i="3"/>
  <c r="CW856" i="3"/>
  <c r="CX856" i="3"/>
  <c r="CS964" i="1"/>
  <c r="I964" i="1"/>
  <c r="Q961" i="1"/>
  <c r="CS952" i="1"/>
  <c r="I952" i="1"/>
  <c r="Q949" i="1"/>
  <c r="CS942" i="1"/>
  <c r="CS939" i="1"/>
  <c r="I939" i="1"/>
  <c r="T939" i="1" s="1"/>
  <c r="CS936" i="1"/>
  <c r="CU695" i="3"/>
  <c r="CV695" i="3"/>
  <c r="CW696" i="3"/>
  <c r="CX696" i="3"/>
  <c r="CW698" i="3"/>
  <c r="CW699" i="3"/>
  <c r="CW700" i="3"/>
  <c r="CX708" i="3"/>
  <c r="CX710" i="3"/>
  <c r="CX711" i="3"/>
  <c r="CX712" i="3"/>
  <c r="CX699" i="3"/>
  <c r="CX702" i="3"/>
  <c r="CX703" i="3"/>
  <c r="CS928" i="1"/>
  <c r="CS925" i="1"/>
  <c r="CS922" i="1"/>
  <c r="AB921" i="1"/>
  <c r="BX871" i="1"/>
  <c r="CG884" i="1"/>
  <c r="V880" i="1"/>
  <c r="AB879" i="1"/>
  <c r="P879" i="1"/>
  <c r="CP879" i="1" s="1"/>
  <c r="O879" i="1" s="1"/>
  <c r="GM879" i="1" s="1"/>
  <c r="GN879" i="1" s="1"/>
  <c r="CS876" i="1"/>
  <c r="AD876" i="1"/>
  <c r="EV871" i="1"/>
  <c r="P848" i="1"/>
  <c r="EH834" i="1"/>
  <c r="CM834" i="1"/>
  <c r="BD839" i="1"/>
  <c r="T834" i="1"/>
  <c r="F818" i="1"/>
  <c r="BC777" i="1"/>
  <c r="CR800" i="1"/>
  <c r="CS800" i="1"/>
  <c r="AD800" i="1"/>
  <c r="S798" i="1"/>
  <c r="P796" i="1"/>
  <c r="R792" i="1"/>
  <c r="V789" i="1"/>
  <c r="AI802" i="1" s="1"/>
  <c r="EL745" i="1"/>
  <c r="FU726" i="1"/>
  <c r="F710" i="1"/>
  <c r="BC679" i="1"/>
  <c r="AT694" i="1"/>
  <c r="CC679" i="1"/>
  <c r="Q980" i="1"/>
  <c r="P961" i="1"/>
  <c r="CP961" i="1" s="1"/>
  <c r="O961" i="1" s="1"/>
  <c r="P949" i="1"/>
  <c r="S946" i="1"/>
  <c r="Q935" i="1"/>
  <c r="CS921" i="1"/>
  <c r="CY920" i="1"/>
  <c r="X920" i="1" s="1"/>
  <c r="R919" i="1"/>
  <c r="AE998" i="1" s="1"/>
  <c r="V876" i="1"/>
  <c r="AB876" i="1"/>
  <c r="P876" i="1"/>
  <c r="BC839" i="1"/>
  <c r="DV834" i="1"/>
  <c r="DI839" i="1"/>
  <c r="CT836" i="1"/>
  <c r="S836" i="1"/>
  <c r="GA802" i="1"/>
  <c r="AB800" i="1"/>
  <c r="T796" i="1"/>
  <c r="U789" i="1"/>
  <c r="AH802" i="1" s="1"/>
  <c r="CY785" i="1"/>
  <c r="X785" i="1" s="1"/>
  <c r="CZ785" i="1"/>
  <c r="Y785" i="1" s="1"/>
  <c r="CY779" i="1"/>
  <c r="X779" i="1" s="1"/>
  <c r="CZ779" i="1"/>
  <c r="Y779" i="1" s="1"/>
  <c r="AF802" i="1"/>
  <c r="CY732" i="1"/>
  <c r="X732" i="1" s="1"/>
  <c r="CZ732" i="1"/>
  <c r="Y732" i="1" s="1"/>
  <c r="EA694" i="1"/>
  <c r="AD877" i="1"/>
  <c r="AB877" i="1" s="1"/>
  <c r="AD874" i="1"/>
  <c r="AB874" i="1" s="1"/>
  <c r="AD798" i="1"/>
  <c r="AB798" i="1" s="1"/>
  <c r="P798" i="1"/>
  <c r="R796" i="1"/>
  <c r="AB794" i="1"/>
  <c r="AD792" i="1"/>
  <c r="AB792" i="1" s="1"/>
  <c r="P792" i="1"/>
  <c r="CP792" i="1" s="1"/>
  <c r="O792" i="1" s="1"/>
  <c r="CQ790" i="1"/>
  <c r="AD789" i="1"/>
  <c r="AB789" i="1" s="1"/>
  <c r="P789" i="1"/>
  <c r="CP789" i="1" s="1"/>
  <c r="O789" i="1" s="1"/>
  <c r="CQ787" i="1"/>
  <c r="AD786" i="1"/>
  <c r="AB786" i="1" s="1"/>
  <c r="P786" i="1"/>
  <c r="CS782" i="1"/>
  <c r="AB782" i="1"/>
  <c r="I782" i="1"/>
  <c r="R781" i="1"/>
  <c r="Q779" i="1"/>
  <c r="GA745" i="1"/>
  <c r="EV745" i="1"/>
  <c r="R743" i="1"/>
  <c r="CS741" i="1"/>
  <c r="AB741" i="1"/>
  <c r="I741" i="1"/>
  <c r="GX741" i="1" s="1"/>
  <c r="CS738" i="1"/>
  <c r="AB738" i="1"/>
  <c r="R737" i="1"/>
  <c r="CR736" i="1"/>
  <c r="CU549" i="3"/>
  <c r="CX565" i="3"/>
  <c r="CX557" i="3"/>
  <c r="CW551" i="3"/>
  <c r="CW552" i="3"/>
  <c r="CV549" i="3"/>
  <c r="CW550" i="3"/>
  <c r="CX551" i="3"/>
  <c r="CX552" i="3"/>
  <c r="CW553" i="3"/>
  <c r="CW554" i="3"/>
  <c r="CX555" i="3"/>
  <c r="CX550" i="3"/>
  <c r="CX554" i="3"/>
  <c r="CX559" i="3"/>
  <c r="CX560" i="3"/>
  <c r="CX566" i="3"/>
  <c r="CX567" i="3"/>
  <c r="CQ734" i="1"/>
  <c r="AD733" i="1"/>
  <c r="AB733" i="1" s="1"/>
  <c r="P733" i="1"/>
  <c r="CS729" i="1"/>
  <c r="AB729" i="1"/>
  <c r="CZ728" i="1"/>
  <c r="Y728" i="1" s="1"/>
  <c r="FY726" i="1"/>
  <c r="CG694" i="1"/>
  <c r="BB694" i="1"/>
  <c r="AP694" i="1"/>
  <c r="P690" i="1"/>
  <c r="CP690" i="1" s="1"/>
  <c r="O690" i="1" s="1"/>
  <c r="CT689" i="1"/>
  <c r="AB689" i="1"/>
  <c r="S688" i="1"/>
  <c r="CP688" i="1" s="1"/>
  <c r="O688" i="1" s="1"/>
  <c r="R684" i="1"/>
  <c r="V681" i="1"/>
  <c r="R638" i="1"/>
  <c r="CY638" i="1" s="1"/>
  <c r="X638" i="1" s="1"/>
  <c r="Q638" i="1"/>
  <c r="S637" i="1"/>
  <c r="CZ635" i="1"/>
  <c r="Y635" i="1" s="1"/>
  <c r="CR633" i="1"/>
  <c r="CS633" i="1"/>
  <c r="GX630" i="1"/>
  <c r="CJ647" i="1" s="1"/>
  <c r="EI596" i="1"/>
  <c r="FR573" i="1"/>
  <c r="AG596" i="1"/>
  <c r="P545" i="1"/>
  <c r="EG522" i="1"/>
  <c r="EH471" i="1"/>
  <c r="P499" i="1"/>
  <c r="BZ471" i="1"/>
  <c r="AQ490" i="1"/>
  <c r="AG490" i="1"/>
  <c r="CU615" i="3"/>
  <c r="CV615" i="3"/>
  <c r="CX615" i="3"/>
  <c r="CW616" i="3"/>
  <c r="CX617" i="3"/>
  <c r="CR782" i="1"/>
  <c r="Q781" i="1"/>
  <c r="CP781" i="1" s="1"/>
  <c r="O781" i="1" s="1"/>
  <c r="P779" i="1"/>
  <c r="EU745" i="1"/>
  <c r="EI745" i="1"/>
  <c r="CR741" i="1"/>
  <c r="CR738" i="1"/>
  <c r="Q737" i="1"/>
  <c r="CP737" i="1" s="1"/>
  <c r="O737" i="1" s="1"/>
  <c r="CR729" i="1"/>
  <c r="CU540" i="3"/>
  <c r="CX542" i="3"/>
  <c r="CW541" i="3"/>
  <c r="CY728" i="1"/>
  <c r="X728" i="1" s="1"/>
  <c r="EM694" i="1"/>
  <c r="AO694" i="1"/>
  <c r="CT690" i="1"/>
  <c r="S690" i="1"/>
  <c r="U688" i="1"/>
  <c r="DZ694" i="1" s="1"/>
  <c r="R688" i="1"/>
  <c r="CQ686" i="1"/>
  <c r="GD628" i="1"/>
  <c r="EU647" i="1"/>
  <c r="ER647" i="1"/>
  <c r="F665" i="1"/>
  <c r="AT628" i="1"/>
  <c r="CT639" i="1"/>
  <c r="S639" i="1"/>
  <c r="GX637" i="1"/>
  <c r="CD647" i="1"/>
  <c r="CR594" i="1"/>
  <c r="Q594" i="1" s="1"/>
  <c r="CP594" i="1" s="1"/>
  <c r="O594" i="1" s="1"/>
  <c r="GM594" i="1" s="1"/>
  <c r="GN594" i="1" s="1"/>
  <c r="AB594" i="1"/>
  <c r="FY471" i="1"/>
  <c r="EP490" i="1"/>
  <c r="CY485" i="1"/>
  <c r="X485" i="1" s="1"/>
  <c r="CZ485" i="1"/>
  <c r="Y485" i="1" s="1"/>
  <c r="DM439" i="1"/>
  <c r="DZ426" i="1"/>
  <c r="CC369" i="1"/>
  <c r="AT394" i="1"/>
  <c r="GD679" i="1"/>
  <c r="CS639" i="1"/>
  <c r="CR639" i="1"/>
  <c r="P637" i="1"/>
  <c r="CP637" i="1" s="1"/>
  <c r="O637" i="1" s="1"/>
  <c r="Q637" i="1"/>
  <c r="U596" i="1"/>
  <c r="AH573" i="1"/>
  <c r="CT591" i="1"/>
  <c r="S591" i="1"/>
  <c r="CY588" i="1"/>
  <c r="X588" i="1" s="1"/>
  <c r="CZ588" i="1"/>
  <c r="Y588" i="1" s="1"/>
  <c r="CY581" i="1"/>
  <c r="X581" i="1" s="1"/>
  <c r="CZ581" i="1"/>
  <c r="Y581" i="1" s="1"/>
  <c r="AJ596" i="1"/>
  <c r="CC426" i="1"/>
  <c r="AT439" i="1"/>
  <c r="EB426" i="1"/>
  <c r="DO439" i="1"/>
  <c r="Q791" i="1"/>
  <c r="CU603" i="3"/>
  <c r="CV603" i="3"/>
  <c r="CX603" i="3"/>
  <c r="CX606" i="3"/>
  <c r="S780" i="1"/>
  <c r="AB779" i="1"/>
  <c r="CU546" i="3"/>
  <c r="CX548" i="3"/>
  <c r="CV546" i="3"/>
  <c r="CS691" i="1"/>
  <c r="R691" i="1"/>
  <c r="CX528" i="3"/>
  <c r="CW527" i="3"/>
  <c r="CU525" i="3"/>
  <c r="AD690" i="1"/>
  <c r="AB690" i="1" s="1"/>
  <c r="CT684" i="1"/>
  <c r="S684" i="1"/>
  <c r="CU487" i="3"/>
  <c r="CW488" i="3"/>
  <c r="CX487" i="3"/>
  <c r="CV487" i="3"/>
  <c r="CX489" i="3"/>
  <c r="CX488" i="3"/>
  <c r="GC679" i="1"/>
  <c r="AP628" i="1"/>
  <c r="F656" i="1"/>
  <c r="AB641" i="1"/>
  <c r="AD639" i="1"/>
  <c r="AB639" i="1" s="1"/>
  <c r="R636" i="1"/>
  <c r="V631" i="1"/>
  <c r="FQ628" i="1"/>
  <c r="CY583" i="1"/>
  <c r="X583" i="1" s="1"/>
  <c r="AT596" i="1"/>
  <c r="CC573" i="1"/>
  <c r="AI596" i="1"/>
  <c r="CY529" i="1"/>
  <c r="X529" i="1" s="1"/>
  <c r="CZ529" i="1"/>
  <c r="Y529" i="1" s="1"/>
  <c r="EB490" i="1"/>
  <c r="EA426" i="1"/>
  <c r="DN439" i="1"/>
  <c r="ET884" i="1"/>
  <c r="EH884" i="1"/>
  <c r="DX839" i="1"/>
  <c r="FY802" i="1"/>
  <c r="ET802" i="1"/>
  <c r="EH802" i="1"/>
  <c r="P800" i="1"/>
  <c r="CS796" i="1"/>
  <c r="I796" i="1"/>
  <c r="V796" i="1" s="1"/>
  <c r="R795" i="1"/>
  <c r="CZ795" i="1" s="1"/>
  <c r="Y795" i="1" s="1"/>
  <c r="Q793" i="1"/>
  <c r="CP793" i="1" s="1"/>
  <c r="O793" i="1" s="1"/>
  <c r="GM793" i="1" s="1"/>
  <c r="GN793" i="1" s="1"/>
  <c r="AD791" i="1"/>
  <c r="AB791" i="1" s="1"/>
  <c r="P791" i="1"/>
  <c r="AD788" i="1"/>
  <c r="AB788" i="1" s="1"/>
  <c r="CS784" i="1"/>
  <c r="AB784" i="1"/>
  <c r="I784" i="1"/>
  <c r="V784" i="1" s="1"/>
  <c r="R783" i="1"/>
  <c r="CY783" i="1" s="1"/>
  <c r="X783" i="1" s="1"/>
  <c r="CS781" i="1"/>
  <c r="AB781" i="1"/>
  <c r="R780" i="1"/>
  <c r="CU589" i="3"/>
  <c r="CV589" i="3"/>
  <c r="CX591" i="3"/>
  <c r="CK777" i="1"/>
  <c r="BY777" i="1"/>
  <c r="P754" i="1"/>
  <c r="CS743" i="1"/>
  <c r="AB743" i="1"/>
  <c r="R742" i="1"/>
  <c r="CY742" i="1" s="1"/>
  <c r="X742" i="1" s="1"/>
  <c r="CS740" i="1"/>
  <c r="AB740" i="1"/>
  <c r="I740" i="1"/>
  <c r="GX740" i="1" s="1"/>
  <c r="CJ745" i="1" s="1"/>
  <c r="R739" i="1"/>
  <c r="CY739" i="1" s="1"/>
  <c r="X739" i="1" s="1"/>
  <c r="CS737" i="1"/>
  <c r="AB737" i="1"/>
  <c r="AD735" i="1"/>
  <c r="AB735" i="1" s="1"/>
  <c r="CS731" i="1"/>
  <c r="AB731" i="1"/>
  <c r="I731" i="1"/>
  <c r="R731" i="1" s="1"/>
  <c r="R730" i="1"/>
  <c r="CY730" i="1" s="1"/>
  <c r="X730" i="1" s="1"/>
  <c r="Q728" i="1"/>
  <c r="CP728" i="1" s="1"/>
  <c r="O728" i="1" s="1"/>
  <c r="GA694" i="1"/>
  <c r="AD691" i="1"/>
  <c r="AB691" i="1" s="1"/>
  <c r="W689" i="1"/>
  <c r="CS687" i="1"/>
  <c r="P686" i="1"/>
  <c r="CP686" i="1" s="1"/>
  <c r="O686" i="1" s="1"/>
  <c r="GM686" i="1" s="1"/>
  <c r="GN686" i="1" s="1"/>
  <c r="R681" i="1"/>
  <c r="AD681" i="1"/>
  <c r="V644" i="1"/>
  <c r="AI647" i="1" s="1"/>
  <c r="AB644" i="1"/>
  <c r="CT643" i="1"/>
  <c r="S643" i="1"/>
  <c r="CP643" i="1" s="1"/>
  <c r="O643" i="1" s="1"/>
  <c r="CQ630" i="1"/>
  <c r="AB630" i="1"/>
  <c r="P630" i="1"/>
  <c r="U592" i="1"/>
  <c r="AB591" i="1"/>
  <c r="CD426" i="1"/>
  <c r="AU439" i="1"/>
  <c r="EG802" i="1"/>
  <c r="Q780" i="1"/>
  <c r="F754" i="1"/>
  <c r="CU569" i="3"/>
  <c r="CX576" i="3"/>
  <c r="CV569" i="3"/>
  <c r="CW570" i="3"/>
  <c r="CX587" i="3"/>
  <c r="CX569" i="3"/>
  <c r="CX570" i="3"/>
  <c r="CW572" i="3"/>
  <c r="CX581" i="3"/>
  <c r="CX572" i="3"/>
  <c r="CX575" i="3"/>
  <c r="EI694" i="1"/>
  <c r="CQ691" i="1"/>
  <c r="R689" i="1"/>
  <c r="W688" i="1"/>
  <c r="EB694" i="1" s="1"/>
  <c r="CS685" i="1"/>
  <c r="R685" i="1"/>
  <c r="CY685" i="1" s="1"/>
  <c r="X685" i="1" s="1"/>
  <c r="CW495" i="3"/>
  <c r="CW496" i="3"/>
  <c r="CX496" i="3"/>
  <c r="CW498" i="3"/>
  <c r="CX504" i="3"/>
  <c r="CX508" i="3"/>
  <c r="CU493" i="3"/>
  <c r="CX498" i="3"/>
  <c r="CX506" i="3"/>
  <c r="CX505" i="3"/>
  <c r="CX499" i="3"/>
  <c r="CQ683" i="1"/>
  <c r="CQ681" i="1"/>
  <c r="P681" i="1"/>
  <c r="CS643" i="1"/>
  <c r="CR643" i="1"/>
  <c r="CZ638" i="1"/>
  <c r="Y638" i="1" s="1"/>
  <c r="CR634" i="1"/>
  <c r="CS634" i="1"/>
  <c r="R634" i="1"/>
  <c r="CZ634" i="1" s="1"/>
  <c r="Y634" i="1" s="1"/>
  <c r="EG628" i="1"/>
  <c r="EU596" i="1"/>
  <c r="GD573" i="1"/>
  <c r="GX592" i="1"/>
  <c r="T592" i="1"/>
  <c r="AU596" i="1"/>
  <c r="CD573" i="1"/>
  <c r="CY537" i="1"/>
  <c r="X537" i="1" s="1"/>
  <c r="CZ537" i="1"/>
  <c r="Y537" i="1" s="1"/>
  <c r="EM541" i="1"/>
  <c r="FV522" i="1"/>
  <c r="CJ490" i="1"/>
  <c r="FR471" i="1"/>
  <c r="EI490" i="1"/>
  <c r="CW646" i="3"/>
  <c r="CX656" i="3"/>
  <c r="CU641" i="3"/>
  <c r="CX646" i="3"/>
  <c r="CX657" i="3"/>
  <c r="CV641" i="3"/>
  <c r="CW647" i="3"/>
  <c r="CX658" i="3"/>
  <c r="CW643" i="3"/>
  <c r="CX650" i="3"/>
  <c r="CX643" i="3"/>
  <c r="CW644" i="3"/>
  <c r="CX652" i="3"/>
  <c r="CX641" i="3"/>
  <c r="CX644" i="3"/>
  <c r="CX647" i="3"/>
  <c r="CX653" i="3"/>
  <c r="Q873" i="1"/>
  <c r="AD884" i="1" s="1"/>
  <c r="CV625" i="3"/>
  <c r="CW626" i="3"/>
  <c r="CX626" i="3"/>
  <c r="CX627" i="3"/>
  <c r="CX628" i="3"/>
  <c r="CU625" i="3"/>
  <c r="R799" i="1"/>
  <c r="CZ799" i="1" s="1"/>
  <c r="Y799" i="1" s="1"/>
  <c r="Q797" i="1"/>
  <c r="P795" i="1"/>
  <c r="CP795" i="1" s="1"/>
  <c r="O795" i="1" s="1"/>
  <c r="CT793" i="1"/>
  <c r="CS791" i="1"/>
  <c r="CS788" i="1"/>
  <c r="I788" i="1"/>
  <c r="GX788" i="1" s="1"/>
  <c r="R787" i="1"/>
  <c r="CZ787" i="1" s="1"/>
  <c r="Y787" i="1" s="1"/>
  <c r="Q785" i="1"/>
  <c r="P783" i="1"/>
  <c r="CP783" i="1" s="1"/>
  <c r="O783" i="1" s="1"/>
  <c r="P780" i="1"/>
  <c r="CI745" i="1"/>
  <c r="BD745" i="1"/>
  <c r="P742" i="1"/>
  <c r="CP742" i="1" s="1"/>
  <c r="O742" i="1" s="1"/>
  <c r="P739" i="1"/>
  <c r="CP739" i="1" s="1"/>
  <c r="O739" i="1" s="1"/>
  <c r="S736" i="1"/>
  <c r="CS735" i="1"/>
  <c r="I735" i="1"/>
  <c r="V735" i="1" s="1"/>
  <c r="R734" i="1"/>
  <c r="CZ734" i="1" s="1"/>
  <c r="Y734" i="1" s="1"/>
  <c r="Q732" i="1"/>
  <c r="CP732" i="1" s="1"/>
  <c r="O732" i="1" s="1"/>
  <c r="GM732" i="1" s="1"/>
  <c r="GN732" i="1" s="1"/>
  <c r="P730" i="1"/>
  <c r="CP730" i="1" s="1"/>
  <c r="O730" i="1" s="1"/>
  <c r="CT728" i="1"/>
  <c r="FY694" i="1"/>
  <c r="EH694" i="1"/>
  <c r="AD692" i="1"/>
  <c r="CS690" i="1"/>
  <c r="AD685" i="1"/>
  <c r="CY682" i="1"/>
  <c r="X682" i="1" s="1"/>
  <c r="CU490" i="3"/>
  <c r="CX490" i="3"/>
  <c r="CX492" i="3"/>
  <c r="CV490" i="3"/>
  <c r="Q682" i="1"/>
  <c r="DV694" i="1" s="1"/>
  <c r="AB681" i="1"/>
  <c r="BY679" i="1"/>
  <c r="F672" i="1"/>
  <c r="EH647" i="1"/>
  <c r="W645" i="1"/>
  <c r="P645" i="1"/>
  <c r="AD643" i="1"/>
  <c r="AB643" i="1" s="1"/>
  <c r="AB638" i="1"/>
  <c r="AD634" i="1"/>
  <c r="W632" i="1"/>
  <c r="T631" i="1"/>
  <c r="W630" i="1"/>
  <c r="P609" i="1"/>
  <c r="BD596" i="1"/>
  <c r="CM573" i="1"/>
  <c r="CY589" i="1"/>
  <c r="X589" i="1" s="1"/>
  <c r="CZ589" i="1"/>
  <c r="Y589" i="1" s="1"/>
  <c r="CP579" i="1"/>
  <c r="O579" i="1" s="1"/>
  <c r="CP535" i="1"/>
  <c r="O535" i="1" s="1"/>
  <c r="CG541" i="1"/>
  <c r="AQ541" i="1"/>
  <c r="CI541" i="1"/>
  <c r="BZ522" i="1"/>
  <c r="BB471" i="1"/>
  <c r="F503" i="1"/>
  <c r="CY488" i="1"/>
  <c r="X488" i="1" s="1"/>
  <c r="CZ488" i="1"/>
  <c r="Y488" i="1" s="1"/>
  <c r="DZ471" i="1"/>
  <c r="DM490" i="1"/>
  <c r="Q799" i="1"/>
  <c r="CP799" i="1" s="1"/>
  <c r="O799" i="1" s="1"/>
  <c r="S794" i="1"/>
  <c r="Q787" i="1"/>
  <c r="CZ786" i="1"/>
  <c r="Y786" i="1" s="1"/>
  <c r="P785" i="1"/>
  <c r="S782" i="1"/>
  <c r="BC745" i="1"/>
  <c r="AQ745" i="1"/>
  <c r="Q734" i="1"/>
  <c r="CZ733" i="1"/>
  <c r="Y733" i="1" s="1"/>
  <c r="ET726" i="1"/>
  <c r="BZ726" i="1"/>
  <c r="EG694" i="1"/>
  <c r="AU694" i="1"/>
  <c r="CQ685" i="1"/>
  <c r="AB685" i="1"/>
  <c r="CR640" i="1"/>
  <c r="CS640" i="1"/>
  <c r="R640" i="1"/>
  <c r="W637" i="1"/>
  <c r="AB634" i="1"/>
  <c r="CQ634" i="1"/>
  <c r="Q632" i="1"/>
  <c r="CP632" i="1" s="1"/>
  <c r="O632" i="1" s="1"/>
  <c r="R632" i="1"/>
  <c r="EP596" i="1"/>
  <c r="FY573" i="1"/>
  <c r="CY585" i="1"/>
  <c r="X585" i="1" s="1"/>
  <c r="CZ585" i="1"/>
  <c r="Y585" i="1" s="1"/>
  <c r="CJ596" i="1"/>
  <c r="DY490" i="1"/>
  <c r="CU611" i="3"/>
  <c r="CV611" i="3"/>
  <c r="CX611" i="3"/>
  <c r="CW612" i="3"/>
  <c r="CX614" i="3"/>
  <c r="CX612" i="3"/>
  <c r="P787" i="1"/>
  <c r="R782" i="1"/>
  <c r="AB742" i="1"/>
  <c r="R741" i="1"/>
  <c r="AB739" i="1"/>
  <c r="R738" i="1"/>
  <c r="CY738" i="1" s="1"/>
  <c r="X738" i="1" s="1"/>
  <c r="Q736" i="1"/>
  <c r="CP736" i="1" s="1"/>
  <c r="O736" i="1" s="1"/>
  <c r="AD734" i="1"/>
  <c r="AB734" i="1" s="1"/>
  <c r="P734" i="1"/>
  <c r="AB730" i="1"/>
  <c r="R729" i="1"/>
  <c r="CX538" i="3"/>
  <c r="CU537" i="3"/>
  <c r="CW538" i="3"/>
  <c r="CV537" i="3"/>
  <c r="AB692" i="1"/>
  <c r="CR691" i="1"/>
  <c r="V691" i="1"/>
  <c r="W681" i="1"/>
  <c r="FR628" i="1"/>
  <c r="EI647" i="1"/>
  <c r="R645" i="1"/>
  <c r="Q645" i="1"/>
  <c r="CZ644" i="1"/>
  <c r="Y644" i="1" s="1"/>
  <c r="P641" i="1"/>
  <c r="AD640" i="1"/>
  <c r="R639" i="1"/>
  <c r="V637" i="1"/>
  <c r="CT636" i="1"/>
  <c r="S636" i="1"/>
  <c r="GX631" i="1"/>
  <c r="CK573" i="1"/>
  <c r="BB596" i="1"/>
  <c r="CY590" i="1"/>
  <c r="X590" i="1" s="1"/>
  <c r="CZ590" i="1"/>
  <c r="Y590" i="1" s="1"/>
  <c r="FY541" i="1"/>
  <c r="EI541" i="1"/>
  <c r="GA541" i="1"/>
  <c r="FR522" i="1"/>
  <c r="Q738" i="1"/>
  <c r="CP738" i="1" s="1"/>
  <c r="O738" i="1" s="1"/>
  <c r="Q729" i="1"/>
  <c r="CL679" i="1"/>
  <c r="CL628" i="1"/>
  <c r="BC647" i="1"/>
  <c r="CR642" i="1"/>
  <c r="CS642" i="1"/>
  <c r="R642" i="1"/>
  <c r="CZ642" i="1" s="1"/>
  <c r="Y642" i="1" s="1"/>
  <c r="CQ640" i="1"/>
  <c r="AB640" i="1"/>
  <c r="Q639" i="1"/>
  <c r="CP639" i="1" s="1"/>
  <c r="O639" i="1" s="1"/>
  <c r="CS636" i="1"/>
  <c r="CR636" i="1"/>
  <c r="FV647" i="1"/>
  <c r="CX423" i="3"/>
  <c r="CX424" i="3"/>
  <c r="CU422" i="3"/>
  <c r="P631" i="1"/>
  <c r="Q631" i="1"/>
  <c r="I633" i="1"/>
  <c r="U633" i="1" s="1"/>
  <c r="DZ647" i="1" s="1"/>
  <c r="BY628" i="1"/>
  <c r="CY578" i="1"/>
  <c r="X578" i="1" s="1"/>
  <c r="CZ578" i="1"/>
  <c r="Y578" i="1" s="1"/>
  <c r="CY576" i="1"/>
  <c r="X576" i="1" s="1"/>
  <c r="CZ576" i="1"/>
  <c r="Y576" i="1" s="1"/>
  <c r="F545" i="1"/>
  <c r="AO522" i="1"/>
  <c r="CY534" i="1"/>
  <c r="X534" i="1" s="1"/>
  <c r="CZ534" i="1"/>
  <c r="Y534" i="1" s="1"/>
  <c r="CD522" i="1"/>
  <c r="AU541" i="1"/>
  <c r="CY525" i="1"/>
  <c r="X525" i="1" s="1"/>
  <c r="CZ525" i="1"/>
  <c r="Y525" i="1" s="1"/>
  <c r="ET471" i="1"/>
  <c r="P503" i="1"/>
  <c r="AJ369" i="1"/>
  <c r="W394" i="1"/>
  <c r="BB884" i="1"/>
  <c r="AP884" i="1"/>
  <c r="CX634" i="3"/>
  <c r="CX636" i="3"/>
  <c r="CS799" i="1"/>
  <c r="CX621" i="3"/>
  <c r="CU619" i="3"/>
  <c r="CV619" i="3"/>
  <c r="CS790" i="1"/>
  <c r="I790" i="1"/>
  <c r="V790" i="1" s="1"/>
  <c r="CS787" i="1"/>
  <c r="CU595" i="3"/>
  <c r="CV595" i="3"/>
  <c r="CX595" i="3"/>
  <c r="CW596" i="3"/>
  <c r="CX596" i="3"/>
  <c r="CX597" i="3"/>
  <c r="CX599" i="3"/>
  <c r="CX600" i="3"/>
  <c r="CX601" i="3"/>
  <c r="CS734" i="1"/>
  <c r="CU543" i="3"/>
  <c r="CW544" i="3"/>
  <c r="CX544" i="3"/>
  <c r="S691" i="1"/>
  <c r="R690" i="1"/>
  <c r="GX688" i="1"/>
  <c r="GB694" i="1" s="1"/>
  <c r="CT686" i="1"/>
  <c r="CR685" i="1"/>
  <c r="I683" i="1"/>
  <c r="T683" i="1" s="1"/>
  <c r="F660" i="1"/>
  <c r="S645" i="1"/>
  <c r="P644" i="1"/>
  <c r="CP644" i="1" s="1"/>
  <c r="O644" i="1" s="1"/>
  <c r="GM644" i="1" s="1"/>
  <c r="GN644" i="1" s="1"/>
  <c r="Q644" i="1"/>
  <c r="AD642" i="1"/>
  <c r="AB642" i="1" s="1"/>
  <c r="W638" i="1"/>
  <c r="P638" i="1"/>
  <c r="CP638" i="1" s="1"/>
  <c r="O638" i="1" s="1"/>
  <c r="AD636" i="1"/>
  <c r="AB636" i="1" s="1"/>
  <c r="S632" i="1"/>
  <c r="GC628" i="1"/>
  <c r="P605" i="1"/>
  <c r="CI596" i="1"/>
  <c r="V592" i="1"/>
  <c r="EL596" i="1"/>
  <c r="FU573" i="1"/>
  <c r="P559" i="1"/>
  <c r="EL522" i="1"/>
  <c r="CP532" i="1"/>
  <c r="O532" i="1" s="1"/>
  <c r="EM471" i="1"/>
  <c r="P509" i="1"/>
  <c r="CP486" i="1"/>
  <c r="O486" i="1" s="1"/>
  <c r="CX630" i="3"/>
  <c r="CU629" i="3"/>
  <c r="CX631" i="3"/>
  <c r="Q786" i="1"/>
  <c r="S737" i="1"/>
  <c r="Q733" i="1"/>
  <c r="Q691" i="1"/>
  <c r="CP691" i="1" s="1"/>
  <c r="O691" i="1" s="1"/>
  <c r="CT687" i="1"/>
  <c r="S687" i="1"/>
  <c r="I687" i="1"/>
  <c r="V687" i="1" s="1"/>
  <c r="S681" i="1"/>
  <c r="R643" i="1"/>
  <c r="CQ642" i="1"/>
  <c r="CY634" i="1"/>
  <c r="X634" i="1" s="1"/>
  <c r="GM634" i="1" s="1"/>
  <c r="GN634" i="1" s="1"/>
  <c r="CT633" i="1"/>
  <c r="S633" i="1"/>
  <c r="S631" i="1"/>
  <c r="CT631" i="1"/>
  <c r="CU419" i="3"/>
  <c r="CX419" i="3"/>
  <c r="Q630" i="1"/>
  <c r="AD647" i="1" s="1"/>
  <c r="CP593" i="1"/>
  <c r="O593" i="1" s="1"/>
  <c r="GM593" i="1" s="1"/>
  <c r="GN593" i="1" s="1"/>
  <c r="P592" i="1"/>
  <c r="CP592" i="1" s="1"/>
  <c r="O592" i="1" s="1"/>
  <c r="Q592" i="1"/>
  <c r="R592" i="1"/>
  <c r="BZ573" i="1"/>
  <c r="CG596" i="1"/>
  <c r="AQ596" i="1"/>
  <c r="CP582" i="1"/>
  <c r="O582" i="1" s="1"/>
  <c r="EM596" i="1"/>
  <c r="FV573" i="1"/>
  <c r="GX536" i="1"/>
  <c r="CJ541" i="1" s="1"/>
  <c r="EA490" i="1"/>
  <c r="AH490" i="1"/>
  <c r="Q635" i="1"/>
  <c r="CP635" i="1" s="1"/>
  <c r="O635" i="1" s="1"/>
  <c r="GM635" i="1" s="1"/>
  <c r="GN635" i="1" s="1"/>
  <c r="BC596" i="1"/>
  <c r="CR591" i="1"/>
  <c r="Q590" i="1"/>
  <c r="Q588" i="1"/>
  <c r="CR586" i="1"/>
  <c r="Q585" i="1"/>
  <c r="AD583" i="1"/>
  <c r="AB583" i="1" s="1"/>
  <c r="P583" i="1"/>
  <c r="CT581" i="1"/>
  <c r="S580" i="1"/>
  <c r="CT578" i="1"/>
  <c r="S577" i="1"/>
  <c r="R575" i="1"/>
  <c r="CT537" i="1"/>
  <c r="S536" i="1"/>
  <c r="CT534" i="1"/>
  <c r="CT531" i="1"/>
  <c r="Q529" i="1"/>
  <c r="CR527" i="1"/>
  <c r="R526" i="1"/>
  <c r="CY526" i="1" s="1"/>
  <c r="X526" i="1" s="1"/>
  <c r="AD524" i="1"/>
  <c r="AB524" i="1" s="1"/>
  <c r="P524" i="1"/>
  <c r="CP524" i="1" s="1"/>
  <c r="O524" i="1" s="1"/>
  <c r="EH522" i="1"/>
  <c r="BB522" i="1"/>
  <c r="AP522" i="1"/>
  <c r="EG490" i="1"/>
  <c r="AU490" i="1"/>
  <c r="CT488" i="1"/>
  <c r="S487" i="1"/>
  <c r="CT485" i="1"/>
  <c r="P481" i="1"/>
  <c r="CT480" i="1"/>
  <c r="CY477" i="1"/>
  <c r="X477" i="1" s="1"/>
  <c r="GM477" i="1" s="1"/>
  <c r="GN477" i="1" s="1"/>
  <c r="GX476" i="1"/>
  <c r="GB490" i="1" s="1"/>
  <c r="P475" i="1"/>
  <c r="CP475" i="1" s="1"/>
  <c r="O475" i="1" s="1"/>
  <c r="CT474" i="1"/>
  <c r="GC471" i="1"/>
  <c r="CK471" i="1"/>
  <c r="EL439" i="1"/>
  <c r="BY426" i="1"/>
  <c r="AP439" i="1"/>
  <c r="AD436" i="1"/>
  <c r="AB436" i="1" s="1"/>
  <c r="AX394" i="1"/>
  <c r="CY381" i="1"/>
  <c r="X381" i="1" s="1"/>
  <c r="CZ381" i="1"/>
  <c r="Y381" i="1" s="1"/>
  <c r="DY337" i="1"/>
  <c r="AP596" i="1"/>
  <c r="P590" i="1"/>
  <c r="CP590" i="1" s="1"/>
  <c r="O590" i="1" s="1"/>
  <c r="GM590" i="1" s="1"/>
  <c r="GN590" i="1" s="1"/>
  <c r="P588" i="1"/>
  <c r="CP588" i="1" s="1"/>
  <c r="O588" i="1" s="1"/>
  <c r="GM588" i="1" s="1"/>
  <c r="GN588" i="1" s="1"/>
  <c r="P585" i="1"/>
  <c r="AB581" i="1"/>
  <c r="R580" i="1"/>
  <c r="AB578" i="1"/>
  <c r="R577" i="1"/>
  <c r="Q575" i="1"/>
  <c r="EV541" i="1"/>
  <c r="AB537" i="1"/>
  <c r="R536" i="1"/>
  <c r="AB534" i="1"/>
  <c r="AB531" i="1"/>
  <c r="P529" i="1"/>
  <c r="Q526" i="1"/>
  <c r="AT490" i="1"/>
  <c r="AB488" i="1"/>
  <c r="R487" i="1"/>
  <c r="AB485" i="1"/>
  <c r="CT481" i="1"/>
  <c r="S481" i="1"/>
  <c r="CT475" i="1"/>
  <c r="S475" i="1"/>
  <c r="EM439" i="1"/>
  <c r="FV426" i="1"/>
  <c r="BX426" i="1"/>
  <c r="AO439" i="1"/>
  <c r="CG439" i="1"/>
  <c r="P434" i="1"/>
  <c r="GX434" i="1"/>
  <c r="CJ439" i="1" s="1"/>
  <c r="Q434" i="1"/>
  <c r="DY439" i="1"/>
  <c r="FR394" i="1"/>
  <c r="S592" i="1"/>
  <c r="S587" i="1"/>
  <c r="S584" i="1"/>
  <c r="Q580" i="1"/>
  <c r="CP580" i="1" s="1"/>
  <c r="O580" i="1" s="1"/>
  <c r="Q577" i="1"/>
  <c r="CP577" i="1" s="1"/>
  <c r="O577" i="1" s="1"/>
  <c r="CU353" i="3"/>
  <c r="CX358" i="3"/>
  <c r="CX356" i="3"/>
  <c r="S528" i="1"/>
  <c r="Q487" i="1"/>
  <c r="AD490" i="1" s="1"/>
  <c r="AB477" i="1"/>
  <c r="F464" i="1"/>
  <c r="BD426" i="1"/>
  <c r="R433" i="1"/>
  <c r="V432" i="1"/>
  <c r="AI439" i="1" s="1"/>
  <c r="CR428" i="1"/>
  <c r="CS428" i="1"/>
  <c r="R428" i="1"/>
  <c r="F403" i="1"/>
  <c r="AP369" i="1"/>
  <c r="CD369" i="1"/>
  <c r="AU394" i="1"/>
  <c r="BZ310" i="1"/>
  <c r="CG337" i="1"/>
  <c r="CI337" i="1"/>
  <c r="AQ337" i="1"/>
  <c r="AB590" i="1"/>
  <c r="AB588" i="1"/>
  <c r="R587" i="1"/>
  <c r="AB585" i="1"/>
  <c r="CU401" i="3"/>
  <c r="CX408" i="3"/>
  <c r="CX406" i="3"/>
  <c r="CX403" i="3"/>
  <c r="CX404" i="3"/>
  <c r="AD580" i="1"/>
  <c r="AB580" i="1" s="1"/>
  <c r="AD577" i="1"/>
  <c r="AB577" i="1" s="1"/>
  <c r="GE573" i="1"/>
  <c r="P557" i="1"/>
  <c r="AD539" i="1"/>
  <c r="AB539" i="1" s="1"/>
  <c r="AD536" i="1"/>
  <c r="AB536" i="1" s="1"/>
  <c r="AD533" i="1"/>
  <c r="AB533" i="1" s="1"/>
  <c r="S530" i="1"/>
  <c r="AB529" i="1"/>
  <c r="R528" i="1"/>
  <c r="CI490" i="1"/>
  <c r="AD487" i="1"/>
  <c r="AB487" i="1" s="1"/>
  <c r="AB483" i="1"/>
  <c r="AD481" i="1"/>
  <c r="AB481" i="1" s="1"/>
  <c r="AD475" i="1"/>
  <c r="AB475" i="1" s="1"/>
  <c r="AZ439" i="1"/>
  <c r="P429" i="1"/>
  <c r="BZ426" i="1"/>
  <c r="AQ439" i="1"/>
  <c r="AD428" i="1"/>
  <c r="AB428" i="1" s="1"/>
  <c r="BZ369" i="1"/>
  <c r="AQ394" i="1"/>
  <c r="CU531" i="3"/>
  <c r="CX536" i="3"/>
  <c r="CV531" i="3"/>
  <c r="CW532" i="3"/>
  <c r="CW533" i="3"/>
  <c r="CX534" i="3"/>
  <c r="CX531" i="3"/>
  <c r="CX532" i="3"/>
  <c r="CX533" i="3"/>
  <c r="CX446" i="3"/>
  <c r="CW447" i="3"/>
  <c r="CX447" i="3"/>
  <c r="CX449" i="3"/>
  <c r="CX453" i="3"/>
  <c r="CU441" i="3"/>
  <c r="CV441" i="3"/>
  <c r="CX442" i="3"/>
  <c r="CW443" i="3"/>
  <c r="CX456" i="3"/>
  <c r="CX455" i="3"/>
  <c r="R630" i="1"/>
  <c r="Q587" i="1"/>
  <c r="CP587" i="1" s="1"/>
  <c r="O587" i="1" s="1"/>
  <c r="Q584" i="1"/>
  <c r="CP584" i="1" s="1"/>
  <c r="O584" i="1" s="1"/>
  <c r="CS575" i="1"/>
  <c r="AB575" i="1"/>
  <c r="F557" i="1"/>
  <c r="R530" i="1"/>
  <c r="Q528" i="1"/>
  <c r="CP528" i="1" s="1"/>
  <c r="O528" i="1" s="1"/>
  <c r="CS526" i="1"/>
  <c r="AB526" i="1"/>
  <c r="BC490" i="1"/>
  <c r="CT483" i="1"/>
  <c r="P482" i="1"/>
  <c r="CP482" i="1" s="1"/>
  <c r="O482" i="1" s="1"/>
  <c r="CT478" i="1"/>
  <c r="S478" i="1"/>
  <c r="CP478" i="1" s="1"/>
  <c r="O478" i="1" s="1"/>
  <c r="P476" i="1"/>
  <c r="CP476" i="1" s="1"/>
  <c r="O476" i="1" s="1"/>
  <c r="R473" i="1"/>
  <c r="CY473" i="1" s="1"/>
  <c r="X473" i="1" s="1"/>
  <c r="AD473" i="1"/>
  <c r="EH439" i="1"/>
  <c r="FQ426" i="1"/>
  <c r="P437" i="1"/>
  <c r="CP437" i="1" s="1"/>
  <c r="O437" i="1" s="1"/>
  <c r="GM437" i="1" s="1"/>
  <c r="GN437" i="1" s="1"/>
  <c r="GX437" i="1"/>
  <c r="Q437" i="1"/>
  <c r="AB435" i="1"/>
  <c r="AB431" i="1"/>
  <c r="CT430" i="1"/>
  <c r="S430" i="1"/>
  <c r="CP430" i="1" s="1"/>
  <c r="O430" i="1" s="1"/>
  <c r="CQ428" i="1"/>
  <c r="P407" i="1"/>
  <c r="P403" i="1"/>
  <c r="EH369" i="1"/>
  <c r="CI394" i="1"/>
  <c r="CT392" i="1"/>
  <c r="EA337" i="1"/>
  <c r="CU457" i="3"/>
  <c r="CW459" i="3"/>
  <c r="CX460" i="3"/>
  <c r="CX461" i="3"/>
  <c r="GA596" i="1"/>
  <c r="R582" i="1"/>
  <c r="CY582" i="1" s="1"/>
  <c r="X582" i="1" s="1"/>
  <c r="CS580" i="1"/>
  <c r="R579" i="1"/>
  <c r="CY579" i="1" s="1"/>
  <c r="X579" i="1" s="1"/>
  <c r="CS577" i="1"/>
  <c r="CX361" i="3"/>
  <c r="CW361" i="3"/>
  <c r="CX368" i="3"/>
  <c r="CX374" i="3"/>
  <c r="CW360" i="3"/>
  <c r="CU359" i="3"/>
  <c r="CX372" i="3"/>
  <c r="CX378" i="3"/>
  <c r="CV359" i="3"/>
  <c r="CX371" i="3"/>
  <c r="CX364" i="3"/>
  <c r="CX370" i="3"/>
  <c r="CX376" i="3"/>
  <c r="CW363" i="3"/>
  <c r="BY573" i="1"/>
  <c r="AO573" i="1"/>
  <c r="AT541" i="1"/>
  <c r="CS539" i="1"/>
  <c r="I539" i="1"/>
  <c r="T539" i="1" s="1"/>
  <c r="R538" i="1"/>
  <c r="CY538" i="1" s="1"/>
  <c r="X538" i="1" s="1"/>
  <c r="CS536" i="1"/>
  <c r="I536" i="1"/>
  <c r="R535" i="1"/>
  <c r="CZ535" i="1" s="1"/>
  <c r="Y535" i="1" s="1"/>
  <c r="CS533" i="1"/>
  <c r="I533" i="1"/>
  <c r="S533" i="1" s="1"/>
  <c r="R532" i="1"/>
  <c r="CY532" i="1" s="1"/>
  <c r="X532" i="1" s="1"/>
  <c r="P515" i="1"/>
  <c r="CG490" i="1"/>
  <c r="AP490" i="1"/>
  <c r="CS487" i="1"/>
  <c r="R486" i="1"/>
  <c r="DW490" i="1" s="1"/>
  <c r="CT484" i="1"/>
  <c r="S484" i="1"/>
  <c r="CQ477" i="1"/>
  <c r="CQ473" i="1"/>
  <c r="P473" i="1"/>
  <c r="FV471" i="1"/>
  <c r="FP426" i="1"/>
  <c r="EG439" i="1"/>
  <c r="R436" i="1"/>
  <c r="W432" i="1"/>
  <c r="AJ439" i="1" s="1"/>
  <c r="CR430" i="1"/>
  <c r="CS430" i="1"/>
  <c r="Q391" i="1"/>
  <c r="CP391" i="1" s="1"/>
  <c r="O391" i="1" s="1"/>
  <c r="GM391" i="1" s="1"/>
  <c r="GN391" i="1" s="1"/>
  <c r="R391" i="1"/>
  <c r="CZ391" i="1" s="1"/>
  <c r="Y391" i="1" s="1"/>
  <c r="CQ387" i="1"/>
  <c r="P387" i="1" s="1"/>
  <c r="CP387" i="1" s="1"/>
  <c r="O387" i="1" s="1"/>
  <c r="GM387" i="1" s="1"/>
  <c r="GN387" i="1" s="1"/>
  <c r="AB387" i="1"/>
  <c r="AG394" i="1"/>
  <c r="Q641" i="1"/>
  <c r="Q589" i="1"/>
  <c r="CP589" i="1" s="1"/>
  <c r="O589" i="1" s="1"/>
  <c r="GM589" i="1" s="1"/>
  <c r="GN589" i="1" s="1"/>
  <c r="Q576" i="1"/>
  <c r="P530" i="1"/>
  <c r="CP530" i="1" s="1"/>
  <c r="O530" i="1" s="1"/>
  <c r="S527" i="1"/>
  <c r="Q525" i="1"/>
  <c r="CP525" i="1" s="1"/>
  <c r="O525" i="1" s="1"/>
  <c r="GM525" i="1" s="1"/>
  <c r="GN525" i="1" s="1"/>
  <c r="F515" i="1"/>
  <c r="AO490" i="1"/>
  <c r="CY482" i="1"/>
  <c r="X482" i="1" s="1"/>
  <c r="CS481" i="1"/>
  <c r="CZ479" i="1"/>
  <c r="Y479" i="1" s="1"/>
  <c r="CS479" i="1"/>
  <c r="R479" i="1"/>
  <c r="CY479" i="1" s="1"/>
  <c r="X479" i="1" s="1"/>
  <c r="GM479" i="1" s="1"/>
  <c r="GN479" i="1" s="1"/>
  <c r="CW273" i="3"/>
  <c r="CW274" i="3"/>
  <c r="CW275" i="3"/>
  <c r="CX286" i="3"/>
  <c r="CX287" i="3"/>
  <c r="CX288" i="3"/>
  <c r="CX289" i="3"/>
  <c r="CX273" i="3"/>
  <c r="CU271" i="3"/>
  <c r="CX276" i="3"/>
  <c r="CX282" i="3"/>
  <c r="CX281" i="3"/>
  <c r="CX284" i="3"/>
  <c r="CX277" i="3"/>
  <c r="CX283" i="3"/>
  <c r="AD478" i="1"/>
  <c r="AB478" i="1" s="1"/>
  <c r="CY476" i="1"/>
  <c r="X476" i="1" s="1"/>
  <c r="CS475" i="1"/>
  <c r="AB473" i="1"/>
  <c r="EV439" i="1"/>
  <c r="CK426" i="1"/>
  <c r="BB439" i="1"/>
  <c r="W434" i="1"/>
  <c r="AD430" i="1"/>
  <c r="AB430" i="1" s="1"/>
  <c r="AG439" i="1"/>
  <c r="EL394" i="1"/>
  <c r="FU369" i="1"/>
  <c r="CY383" i="1"/>
  <c r="X383" i="1" s="1"/>
  <c r="CZ383" i="1"/>
  <c r="Y383" i="1" s="1"/>
  <c r="GA310" i="1"/>
  <c r="ER337" i="1"/>
  <c r="DZ337" i="1"/>
  <c r="FQ471" i="1"/>
  <c r="CT433" i="1"/>
  <c r="S433" i="1"/>
  <c r="CP433" i="1" s="1"/>
  <c r="O433" i="1" s="1"/>
  <c r="Q432" i="1"/>
  <c r="CP432" i="1" s="1"/>
  <c r="O432" i="1" s="1"/>
  <c r="R432" i="1"/>
  <c r="CZ432" i="1" s="1"/>
  <c r="Y432" i="1" s="1"/>
  <c r="FR439" i="1"/>
  <c r="FY439" i="1" s="1"/>
  <c r="AH439" i="1"/>
  <c r="GM388" i="1"/>
  <c r="GN388" i="1" s="1"/>
  <c r="Q591" i="1"/>
  <c r="CP591" i="1" s="1"/>
  <c r="O591" i="1" s="1"/>
  <c r="CU409" i="3"/>
  <c r="CX409" i="3"/>
  <c r="CW410" i="3"/>
  <c r="CX411" i="3"/>
  <c r="CX415" i="3"/>
  <c r="CX416" i="3"/>
  <c r="AB530" i="1"/>
  <c r="Q527" i="1"/>
  <c r="W485" i="1"/>
  <c r="AJ490" i="1" s="1"/>
  <c r="P485" i="1"/>
  <c r="CP485" i="1" s="1"/>
  <c r="O485" i="1" s="1"/>
  <c r="GM485" i="1" s="1"/>
  <c r="GN485" i="1" s="1"/>
  <c r="CZ480" i="1"/>
  <c r="Y480" i="1" s="1"/>
  <c r="AB479" i="1"/>
  <c r="CQ479" i="1"/>
  <c r="V475" i="1"/>
  <c r="AI490" i="1" s="1"/>
  <c r="FP471" i="1"/>
  <c r="CR433" i="1"/>
  <c r="CS433" i="1"/>
  <c r="CZ431" i="1"/>
  <c r="Y431" i="1" s="1"/>
  <c r="Q428" i="1"/>
  <c r="AD439" i="1" s="1"/>
  <c r="R531" i="1"/>
  <c r="CU347" i="3"/>
  <c r="CX352" i="3"/>
  <c r="CX349" i="3"/>
  <c r="CX348" i="3"/>
  <c r="FU522" i="1"/>
  <c r="GA490" i="1"/>
  <c r="ET439" i="1"/>
  <c r="GC426" i="1"/>
  <c r="AC439" i="1"/>
  <c r="F419" i="1"/>
  <c r="BD369" i="1"/>
  <c r="S390" i="1"/>
  <c r="AB390" i="1"/>
  <c r="CT390" i="1"/>
  <c r="CQ389" i="1"/>
  <c r="AB389" i="1"/>
  <c r="P389" i="1"/>
  <c r="CY384" i="1"/>
  <c r="X384" i="1" s="1"/>
  <c r="CZ384" i="1"/>
  <c r="Y384" i="1" s="1"/>
  <c r="GM384" i="1" s="1"/>
  <c r="GN384" i="1" s="1"/>
  <c r="FV369" i="1"/>
  <c r="EM394" i="1"/>
  <c r="CP325" i="1"/>
  <c r="O325" i="1" s="1"/>
  <c r="CU509" i="3"/>
  <c r="CX514" i="3"/>
  <c r="CX509" i="3"/>
  <c r="CW515" i="3"/>
  <c r="CX524" i="3"/>
  <c r="CW514" i="3"/>
  <c r="CX520" i="3"/>
  <c r="CW512" i="3"/>
  <c r="CX512" i="3"/>
  <c r="CX518" i="3"/>
  <c r="CW511" i="3"/>
  <c r="CX517" i="3"/>
  <c r="CW510" i="3"/>
  <c r="CV509" i="3"/>
  <c r="CX510" i="3"/>
  <c r="CX468" i="3"/>
  <c r="CU463" i="3"/>
  <c r="CV463" i="3"/>
  <c r="CX463" i="3"/>
  <c r="CX466" i="3"/>
  <c r="Q581" i="1"/>
  <c r="CP581" i="1" s="1"/>
  <c r="O581" i="1" s="1"/>
  <c r="GM581" i="1" s="1"/>
  <c r="GN581" i="1" s="1"/>
  <c r="Q578" i="1"/>
  <c r="CP578" i="1" s="1"/>
  <c r="O578" i="1" s="1"/>
  <c r="GM578" i="1" s="1"/>
  <c r="GN578" i="1" s="1"/>
  <c r="CU380" i="3"/>
  <c r="CW381" i="3"/>
  <c r="CX380" i="3"/>
  <c r="CX390" i="3"/>
  <c r="CX391" i="3"/>
  <c r="CX393" i="3"/>
  <c r="CX397" i="3"/>
  <c r="CX398" i="3"/>
  <c r="CW384" i="3"/>
  <c r="CX385" i="3"/>
  <c r="CX386" i="3"/>
  <c r="F566" i="1"/>
  <c r="Q537" i="1"/>
  <c r="CP537" i="1" s="1"/>
  <c r="O537" i="1" s="1"/>
  <c r="GM537" i="1" s="1"/>
  <c r="GN537" i="1" s="1"/>
  <c r="Q534" i="1"/>
  <c r="CP534" i="1" s="1"/>
  <c r="O534" i="1" s="1"/>
  <c r="GM534" i="1" s="1"/>
  <c r="GN534" i="1" s="1"/>
  <c r="Q531" i="1"/>
  <c r="R524" i="1"/>
  <c r="CZ524" i="1" s="1"/>
  <c r="Y524" i="1" s="1"/>
  <c r="EU490" i="1"/>
  <c r="DU490" i="1"/>
  <c r="Q488" i="1"/>
  <c r="CP488" i="1" s="1"/>
  <c r="O488" i="1" s="1"/>
  <c r="GM488" i="1" s="1"/>
  <c r="GN488" i="1" s="1"/>
  <c r="CS484" i="1"/>
  <c r="R481" i="1"/>
  <c r="R475" i="1"/>
  <c r="AB437" i="1"/>
  <c r="CT436" i="1"/>
  <c r="S436" i="1"/>
  <c r="Q435" i="1"/>
  <c r="CP435" i="1" s="1"/>
  <c r="O435" i="1" s="1"/>
  <c r="R435" i="1"/>
  <c r="P431" i="1"/>
  <c r="GX431" i="1"/>
  <c r="GB439" i="1" s="1"/>
  <c r="Q431" i="1"/>
  <c r="AB429" i="1"/>
  <c r="EV394" i="1"/>
  <c r="AI394" i="1"/>
  <c r="EL337" i="1"/>
  <c r="FU310" i="1"/>
  <c r="S640" i="1"/>
  <c r="CP640" i="1" s="1"/>
  <c r="O640" i="1" s="1"/>
  <c r="CV425" i="3"/>
  <c r="CX425" i="3"/>
  <c r="CX428" i="3"/>
  <c r="CX430" i="3"/>
  <c r="CW431" i="3"/>
  <c r="CX439" i="3"/>
  <c r="CX440" i="3"/>
  <c r="CX433" i="3"/>
  <c r="CX437" i="3"/>
  <c r="CX434" i="3"/>
  <c r="CX435" i="3"/>
  <c r="CU425" i="3"/>
  <c r="I586" i="1"/>
  <c r="W586" i="1" s="1"/>
  <c r="EB596" i="1" s="1"/>
  <c r="Q583" i="1"/>
  <c r="S575" i="1"/>
  <c r="P531" i="1"/>
  <c r="CP531" i="1" s="1"/>
  <c r="O531" i="1" s="1"/>
  <c r="CR436" i="1"/>
  <c r="CS436" i="1"/>
  <c r="S434" i="1"/>
  <c r="F407" i="1"/>
  <c r="BB369" i="1"/>
  <c r="CY391" i="1"/>
  <c r="X391" i="1" s="1"/>
  <c r="BB310" i="1"/>
  <c r="F350" i="1"/>
  <c r="GA267" i="1"/>
  <c r="ER278" i="1"/>
  <c r="Q480" i="1"/>
  <c r="CP480" i="1" s="1"/>
  <c r="O480" i="1" s="1"/>
  <c r="GM480" i="1" s="1"/>
  <c r="GN480" i="1" s="1"/>
  <c r="CT386" i="1"/>
  <c r="S385" i="1"/>
  <c r="Q383" i="1"/>
  <c r="CP383" i="1" s="1"/>
  <c r="O383" i="1" s="1"/>
  <c r="GM383" i="1" s="1"/>
  <c r="GN383" i="1" s="1"/>
  <c r="CT381" i="1"/>
  <c r="S380" i="1"/>
  <c r="CS379" i="1"/>
  <c r="AB379" i="1"/>
  <c r="CR377" i="1"/>
  <c r="CS376" i="1"/>
  <c r="CQ375" i="1"/>
  <c r="ET337" i="1"/>
  <c r="CQ335" i="1"/>
  <c r="CR334" i="1"/>
  <c r="CQ333" i="1"/>
  <c r="R327" i="1"/>
  <c r="CZ327" i="1" s="1"/>
  <c r="Y327" i="1" s="1"/>
  <c r="R326" i="1"/>
  <c r="Q325" i="1"/>
  <c r="CS316" i="1"/>
  <c r="AD316" i="1"/>
  <c r="AB316" i="1" s="1"/>
  <c r="CR316" i="1"/>
  <c r="CS313" i="1"/>
  <c r="AD313" i="1"/>
  <c r="AB313" i="1" s="1"/>
  <c r="CR313" i="1"/>
  <c r="CX105" i="3"/>
  <c r="CX101" i="3"/>
  <c r="CX93" i="3"/>
  <c r="CU93" i="3"/>
  <c r="CX99" i="3"/>
  <c r="I316" i="1"/>
  <c r="W316" i="1" s="1"/>
  <c r="P312" i="1"/>
  <c r="T274" i="1"/>
  <c r="FR220" i="1"/>
  <c r="FY235" i="1"/>
  <c r="EI235" i="1"/>
  <c r="AB386" i="1"/>
  <c r="AB381" i="1"/>
  <c r="CR379" i="1"/>
  <c r="CV209" i="3"/>
  <c r="CX209" i="3"/>
  <c r="CW210" i="3"/>
  <c r="CX210" i="3"/>
  <c r="CU209" i="3"/>
  <c r="W376" i="1"/>
  <c r="U375" i="1"/>
  <c r="AH394" i="1" s="1"/>
  <c r="V374" i="1"/>
  <c r="FY337" i="1"/>
  <c r="CP327" i="1"/>
  <c r="O327" i="1" s="1"/>
  <c r="AB317" i="1"/>
  <c r="FQ310" i="1"/>
  <c r="R274" i="1"/>
  <c r="CZ274" i="1" s="1"/>
  <c r="Y274" i="1" s="1"/>
  <c r="P274" i="1"/>
  <c r="CP274" i="1" s="1"/>
  <c r="O274" i="1" s="1"/>
  <c r="Q274" i="1"/>
  <c r="CY271" i="1"/>
  <c r="X271" i="1" s="1"/>
  <c r="CZ271" i="1"/>
  <c r="Y271" i="1" s="1"/>
  <c r="GA220" i="1"/>
  <c r="ER235" i="1"/>
  <c r="CX238" i="3"/>
  <c r="CW231" i="3"/>
  <c r="CX239" i="3"/>
  <c r="CW234" i="3"/>
  <c r="CU230" i="3"/>
  <c r="CX234" i="3"/>
  <c r="CX240" i="3"/>
  <c r="CW232" i="3"/>
  <c r="CX231" i="3"/>
  <c r="Q385" i="1"/>
  <c r="Q380" i="1"/>
  <c r="CP380" i="1" s="1"/>
  <c r="O380" i="1" s="1"/>
  <c r="S378" i="1"/>
  <c r="CZ372" i="1"/>
  <c r="Y372" i="1" s="1"/>
  <c r="CZ330" i="1"/>
  <c r="Y330" i="1" s="1"/>
  <c r="CY329" i="1"/>
  <c r="X329" i="1" s="1"/>
  <c r="CZ328" i="1"/>
  <c r="Y328" i="1" s="1"/>
  <c r="GM328" i="1" s="1"/>
  <c r="GN328" i="1" s="1"/>
  <c r="AB321" i="1"/>
  <c r="CD267" i="1"/>
  <c r="AU278" i="1"/>
  <c r="AJ235" i="1"/>
  <c r="S389" i="1"/>
  <c r="AB388" i="1"/>
  <c r="R378" i="1"/>
  <c r="S375" i="1"/>
  <c r="CP375" i="1" s="1"/>
  <c r="O375" i="1" s="1"/>
  <c r="S374" i="1"/>
  <c r="R373" i="1"/>
  <c r="S371" i="1"/>
  <c r="S333" i="1"/>
  <c r="S332" i="1"/>
  <c r="R331" i="1"/>
  <c r="CP330" i="1"/>
  <c r="O330" i="1" s="1"/>
  <c r="GM330" i="1" s="1"/>
  <c r="GN330" i="1" s="1"/>
  <c r="AD326" i="1"/>
  <c r="AB326" i="1" s="1"/>
  <c r="AD325" i="1"/>
  <c r="AB325" i="1" s="1"/>
  <c r="AB324" i="1"/>
  <c r="U316" i="1"/>
  <c r="P291" i="1"/>
  <c r="ET267" i="1"/>
  <c r="DY235" i="1"/>
  <c r="AI235" i="1"/>
  <c r="F213" i="1"/>
  <c r="BD171" i="1"/>
  <c r="CU292" i="3"/>
  <c r="CX298" i="3"/>
  <c r="CV292" i="3"/>
  <c r="CX306" i="3"/>
  <c r="CX307" i="3"/>
  <c r="CX292" i="3"/>
  <c r="CX312" i="3"/>
  <c r="CX305" i="3"/>
  <c r="CX304" i="3"/>
  <c r="CX303" i="3"/>
  <c r="CX310" i="3"/>
  <c r="CW294" i="3"/>
  <c r="CX299" i="3"/>
  <c r="CX294" i="3"/>
  <c r="CX302" i="3"/>
  <c r="CW293" i="3"/>
  <c r="CX293" i="3"/>
  <c r="CW296" i="3"/>
  <c r="CX311" i="3"/>
  <c r="BC439" i="1"/>
  <c r="F410" i="1"/>
  <c r="R389" i="1"/>
  <c r="DI217" i="3"/>
  <c r="DG217" i="3"/>
  <c r="DH217" i="3"/>
  <c r="DF217" i="3"/>
  <c r="DJ217" i="3" s="1"/>
  <c r="Q378" i="1"/>
  <c r="CP378" i="1" s="1"/>
  <c r="O378" i="1" s="1"/>
  <c r="R375" i="1"/>
  <c r="Q373" i="1"/>
  <c r="F341" i="1"/>
  <c r="R335" i="1"/>
  <c r="R333" i="1"/>
  <c r="P329" i="1"/>
  <c r="CP329" i="1" s="1"/>
  <c r="O329" i="1" s="1"/>
  <c r="GM329" i="1" s="1"/>
  <c r="GN329" i="1" s="1"/>
  <c r="CX119" i="3"/>
  <c r="CX122" i="3"/>
  <c r="CX125" i="3"/>
  <c r="CU119" i="3"/>
  <c r="CV119" i="3"/>
  <c r="CX135" i="3"/>
  <c r="CX127" i="3"/>
  <c r="CX133" i="3"/>
  <c r="CX131" i="3"/>
  <c r="CX130" i="3"/>
  <c r="CX129" i="3"/>
  <c r="Q322" i="1"/>
  <c r="W320" i="1"/>
  <c r="CT319" i="1"/>
  <c r="S319" i="1"/>
  <c r="CP319" i="1" s="1"/>
  <c r="O319" i="1" s="1"/>
  <c r="I318" i="1"/>
  <c r="W318" i="1" s="1"/>
  <c r="S317" i="1"/>
  <c r="T316" i="1"/>
  <c r="P315" i="1"/>
  <c r="S314" i="1"/>
  <c r="CS312" i="1"/>
  <c r="AD312" i="1"/>
  <c r="AB312" i="1" s="1"/>
  <c r="W274" i="1"/>
  <c r="CT273" i="1"/>
  <c r="BZ278" i="1"/>
  <c r="CX247" i="3"/>
  <c r="CX246" i="3"/>
  <c r="CX243" i="3"/>
  <c r="CX244" i="3"/>
  <c r="CU241" i="3"/>
  <c r="CX249" i="3"/>
  <c r="CS392" i="1"/>
  <c r="I392" i="1"/>
  <c r="T392" i="1" s="1"/>
  <c r="DY394" i="1" s="1"/>
  <c r="CS385" i="1"/>
  <c r="R382" i="1"/>
  <c r="CY382" i="1" s="1"/>
  <c r="X382" i="1" s="1"/>
  <c r="CS380" i="1"/>
  <c r="S377" i="1"/>
  <c r="R376" i="1"/>
  <c r="CY376" i="1" s="1"/>
  <c r="X376" i="1" s="1"/>
  <c r="Q374" i="1"/>
  <c r="S373" i="1"/>
  <c r="P373" i="1"/>
  <c r="P371" i="1"/>
  <c r="F362" i="1"/>
  <c r="AT337" i="1"/>
  <c r="Q335" i="1"/>
  <c r="CZ334" i="1"/>
  <c r="Y334" i="1" s="1"/>
  <c r="Q334" i="1"/>
  <c r="Q332" i="1"/>
  <c r="CP332" i="1" s="1"/>
  <c r="O332" i="1" s="1"/>
  <c r="S331" i="1"/>
  <c r="P331" i="1"/>
  <c r="CT327" i="1"/>
  <c r="CS326" i="1"/>
  <c r="CT325" i="1"/>
  <c r="CS319" i="1"/>
  <c r="CR319" i="1"/>
  <c r="V274" i="1"/>
  <c r="FV220" i="1"/>
  <c r="EM235" i="1"/>
  <c r="Q474" i="1"/>
  <c r="DV490" i="1" s="1"/>
  <c r="CW215" i="3"/>
  <c r="CX215" i="3"/>
  <c r="CX216" i="3"/>
  <c r="CU213" i="3"/>
  <c r="CV213" i="3"/>
  <c r="CX213" i="3"/>
  <c r="R377" i="1"/>
  <c r="Q376" i="1"/>
  <c r="CP376" i="1" s="1"/>
  <c r="O376" i="1" s="1"/>
  <c r="P374" i="1"/>
  <c r="CX190" i="3"/>
  <c r="CW191" i="3"/>
  <c r="CX191" i="3"/>
  <c r="CX192" i="3"/>
  <c r="CX193" i="3"/>
  <c r="CX194" i="3"/>
  <c r="CU186" i="3"/>
  <c r="CX197" i="3"/>
  <c r="CW187" i="3"/>
  <c r="CX204" i="3"/>
  <c r="CX205" i="3"/>
  <c r="CX206" i="3"/>
  <c r="CX207" i="3"/>
  <c r="CX187" i="3"/>
  <c r="Q372" i="1"/>
  <c r="R371" i="1"/>
  <c r="P335" i="1"/>
  <c r="P334" i="1"/>
  <c r="CP334" i="1" s="1"/>
  <c r="O334" i="1" s="1"/>
  <c r="GM334" i="1" s="1"/>
  <c r="GN334" i="1" s="1"/>
  <c r="CS325" i="1"/>
  <c r="CQ324" i="1"/>
  <c r="W321" i="1"/>
  <c r="EB337" i="1" s="1"/>
  <c r="P321" i="1"/>
  <c r="AD319" i="1"/>
  <c r="AB319" i="1" s="1"/>
  <c r="S318" i="1"/>
  <c r="P317" i="1"/>
  <c r="GX317" i="1"/>
  <c r="GB337" i="1" s="1"/>
  <c r="Q317" i="1"/>
  <c r="R315" i="1"/>
  <c r="CZ315" i="1" s="1"/>
  <c r="Y315" i="1" s="1"/>
  <c r="Q315" i="1"/>
  <c r="P314" i="1"/>
  <c r="CP314" i="1" s="1"/>
  <c r="O314" i="1" s="1"/>
  <c r="GX314" i="1"/>
  <c r="Q314" i="1"/>
  <c r="Q313" i="1"/>
  <c r="W312" i="1"/>
  <c r="BB278" i="1"/>
  <c r="CK267" i="1"/>
  <c r="U274" i="1"/>
  <c r="FU220" i="1"/>
  <c r="EL235" i="1"/>
  <c r="AT171" i="1"/>
  <c r="F206" i="1"/>
  <c r="GX316" i="1"/>
  <c r="CK310" i="1"/>
  <c r="P282" i="1"/>
  <c r="EG267" i="1"/>
  <c r="CC267" i="1"/>
  <c r="AT278" i="1"/>
  <c r="CY233" i="1"/>
  <c r="X233" i="1" s="1"/>
  <c r="CZ233" i="1"/>
  <c r="Y233" i="1" s="1"/>
  <c r="R379" i="1"/>
  <c r="CY379" i="1" s="1"/>
  <c r="X379" i="1" s="1"/>
  <c r="U377" i="1"/>
  <c r="CU163" i="3"/>
  <c r="CV163" i="3"/>
  <c r="CX163" i="3"/>
  <c r="CW166" i="3"/>
  <c r="CX172" i="3"/>
  <c r="CX180" i="3"/>
  <c r="CW167" i="3"/>
  <c r="CX170" i="3"/>
  <c r="CX168" i="3"/>
  <c r="CX169" i="3"/>
  <c r="AP310" i="1"/>
  <c r="F346" i="1"/>
  <c r="AD335" i="1"/>
  <c r="AB335" i="1" s="1"/>
  <c r="AD334" i="1"/>
  <c r="AB334" i="1" s="1"/>
  <c r="CZ323" i="1"/>
  <c r="Y323" i="1" s="1"/>
  <c r="CQ322" i="1"/>
  <c r="P322" i="1"/>
  <c r="CP322" i="1" s="1"/>
  <c r="O322" i="1" s="1"/>
  <c r="R321" i="1"/>
  <c r="Q321" i="1"/>
  <c r="S320" i="1"/>
  <c r="CZ312" i="1"/>
  <c r="Y312" i="1" s="1"/>
  <c r="CY312" i="1"/>
  <c r="X312" i="1" s="1"/>
  <c r="P303" i="1"/>
  <c r="EV267" i="1"/>
  <c r="F287" i="1"/>
  <c r="AP267" i="1"/>
  <c r="CY274" i="1"/>
  <c r="X274" i="1" s="1"/>
  <c r="CW222" i="3"/>
  <c r="CX222" i="3"/>
  <c r="CU219" i="3"/>
  <c r="CX227" i="3"/>
  <c r="CX220" i="3"/>
  <c r="CW223" i="3"/>
  <c r="CX223" i="3"/>
  <c r="CX229" i="3"/>
  <c r="CX228" i="3"/>
  <c r="CW220" i="3"/>
  <c r="Q379" i="1"/>
  <c r="CP379" i="1" s="1"/>
  <c r="O379" i="1" s="1"/>
  <c r="EI337" i="1"/>
  <c r="BC337" i="1"/>
  <c r="CY315" i="1"/>
  <c r="X315" i="1" s="1"/>
  <c r="CD337" i="1"/>
  <c r="FV337" i="1"/>
  <c r="CG278" i="1"/>
  <c r="FV267" i="1"/>
  <c r="EM278" i="1"/>
  <c r="F242" i="1"/>
  <c r="AX220" i="1"/>
  <c r="CY224" i="1"/>
  <c r="X224" i="1" s="1"/>
  <c r="CZ224" i="1"/>
  <c r="Y224" i="1" s="1"/>
  <c r="EA235" i="1"/>
  <c r="AH235" i="1"/>
  <c r="GB188" i="1"/>
  <c r="CU251" i="3"/>
  <c r="CW252" i="3"/>
  <c r="CX260" i="3"/>
  <c r="CX253" i="3"/>
  <c r="CX258" i="3"/>
  <c r="CX256" i="3"/>
  <c r="CX257" i="3"/>
  <c r="Q390" i="1"/>
  <c r="Q386" i="1"/>
  <c r="CP386" i="1" s="1"/>
  <c r="O386" i="1" s="1"/>
  <c r="GM386" i="1" s="1"/>
  <c r="GN386" i="1" s="1"/>
  <c r="Q381" i="1"/>
  <c r="CP381" i="1" s="1"/>
  <c r="O381" i="1" s="1"/>
  <c r="GM381" i="1" s="1"/>
  <c r="GN381" i="1" s="1"/>
  <c r="EV337" i="1"/>
  <c r="EH337" i="1"/>
  <c r="R324" i="1"/>
  <c r="CY324" i="1" s="1"/>
  <c r="X324" i="1" s="1"/>
  <c r="CY323" i="1"/>
  <c r="X323" i="1" s="1"/>
  <c r="S321" i="1"/>
  <c r="P320" i="1"/>
  <c r="CP320" i="1" s="1"/>
  <c r="O320" i="1" s="1"/>
  <c r="Q320" i="1"/>
  <c r="AB318" i="1"/>
  <c r="CT276" i="1"/>
  <c r="S276" i="1"/>
  <c r="EV220" i="1"/>
  <c r="P260" i="1"/>
  <c r="CC220" i="1"/>
  <c r="AT235" i="1"/>
  <c r="AB230" i="1"/>
  <c r="CD220" i="1"/>
  <c r="AU235" i="1"/>
  <c r="DZ235" i="1"/>
  <c r="CJ235" i="1"/>
  <c r="AG235" i="1"/>
  <c r="S428" i="1"/>
  <c r="GX390" i="1"/>
  <c r="P390" i="1"/>
  <c r="CP390" i="1" s="1"/>
  <c r="O390" i="1" s="1"/>
  <c r="GX386" i="1"/>
  <c r="GX381" i="1"/>
  <c r="CJ394" i="1" s="1"/>
  <c r="CT376" i="1"/>
  <c r="EU337" i="1"/>
  <c r="CS335" i="1"/>
  <c r="CS334" i="1"/>
  <c r="S326" i="1"/>
  <c r="R325" i="1"/>
  <c r="CY325" i="1" s="1"/>
  <c r="X325" i="1" s="1"/>
  <c r="CX141" i="3"/>
  <c r="CU138" i="3"/>
  <c r="CX139" i="3"/>
  <c r="CX145" i="3"/>
  <c r="CX146" i="3"/>
  <c r="CV138" i="3"/>
  <c r="CX150" i="3"/>
  <c r="CX151" i="3"/>
  <c r="CX152" i="3"/>
  <c r="CX153" i="3"/>
  <c r="CW141" i="3"/>
  <c r="CW139" i="3"/>
  <c r="CX147" i="3"/>
  <c r="P323" i="1"/>
  <c r="CP323" i="1" s="1"/>
  <c r="O323" i="1" s="1"/>
  <c r="GM323" i="1" s="1"/>
  <c r="GN323" i="1" s="1"/>
  <c r="Q323" i="1"/>
  <c r="R319" i="1"/>
  <c r="DW337" i="1" s="1"/>
  <c r="CT316" i="1"/>
  <c r="S316" i="1"/>
  <c r="CT313" i="1"/>
  <c r="S313" i="1"/>
  <c r="FU267" i="1"/>
  <c r="EL278" i="1"/>
  <c r="EI278" i="1"/>
  <c r="FR267" i="1"/>
  <c r="AP220" i="1"/>
  <c r="F244" i="1"/>
  <c r="EB235" i="1"/>
  <c r="CU106" i="3"/>
  <c r="CW107" i="3"/>
  <c r="CX117" i="3"/>
  <c r="CX109" i="3"/>
  <c r="CW108" i="3"/>
  <c r="CX114" i="3"/>
  <c r="CX113" i="3"/>
  <c r="CX106" i="3"/>
  <c r="CX111" i="3"/>
  <c r="CX115" i="3"/>
  <c r="CW109" i="3"/>
  <c r="F303" i="1"/>
  <c r="AO278" i="1"/>
  <c r="CR275" i="1"/>
  <c r="CR272" i="1"/>
  <c r="Q271" i="1"/>
  <c r="AD269" i="1"/>
  <c r="P269" i="1"/>
  <c r="EU235" i="1"/>
  <c r="Q233" i="1"/>
  <c r="CR231" i="1"/>
  <c r="CV72" i="3"/>
  <c r="CX73" i="3"/>
  <c r="CX72" i="3"/>
  <c r="CU72" i="3"/>
  <c r="S228" i="1"/>
  <c r="R226" i="1"/>
  <c r="AE235" i="1" s="1"/>
  <c r="CR225" i="1"/>
  <c r="Q224" i="1"/>
  <c r="S223" i="1"/>
  <c r="CP223" i="1" s="1"/>
  <c r="O223" i="1" s="1"/>
  <c r="S222" i="1"/>
  <c r="CP222" i="1" s="1"/>
  <c r="O222" i="1" s="1"/>
  <c r="FQ220" i="1"/>
  <c r="AB180" i="1"/>
  <c r="W176" i="1"/>
  <c r="CQ173" i="1"/>
  <c r="EU124" i="1"/>
  <c r="P155" i="1"/>
  <c r="CC124" i="1"/>
  <c r="AT139" i="1"/>
  <c r="Q136" i="1"/>
  <c r="R136" i="1"/>
  <c r="CY136" i="1" s="1"/>
  <c r="X136" i="1" s="1"/>
  <c r="FV139" i="1"/>
  <c r="CY127" i="1"/>
  <c r="X127" i="1" s="1"/>
  <c r="CZ127" i="1"/>
  <c r="Y127" i="1" s="1"/>
  <c r="P271" i="1"/>
  <c r="EU267" i="1"/>
  <c r="P233" i="1"/>
  <c r="S230" i="1"/>
  <c r="Q226" i="1"/>
  <c r="P224" i="1"/>
  <c r="CP224" i="1" s="1"/>
  <c r="O224" i="1" s="1"/>
  <c r="R223" i="1"/>
  <c r="GE220" i="1"/>
  <c r="CG220" i="1"/>
  <c r="EV188" i="1"/>
  <c r="AP188" i="1"/>
  <c r="V176" i="1"/>
  <c r="CT175" i="1"/>
  <c r="S175" i="1"/>
  <c r="CM171" i="1"/>
  <c r="BD73" i="1"/>
  <c r="F117" i="1"/>
  <c r="S270" i="1"/>
  <c r="AB269" i="1"/>
  <c r="S232" i="1"/>
  <c r="R230" i="1"/>
  <c r="Q228" i="1"/>
  <c r="CP228" i="1" s="1"/>
  <c r="O228" i="1" s="1"/>
  <c r="AD226" i="1"/>
  <c r="P226" i="1"/>
  <c r="AO171" i="1"/>
  <c r="F192" i="1"/>
  <c r="CX37" i="3"/>
  <c r="Q183" i="1"/>
  <c r="CP183" i="1" s="1"/>
  <c r="O183" i="1" s="1"/>
  <c r="U180" i="1"/>
  <c r="DZ188" i="1" s="1"/>
  <c r="CR175" i="1"/>
  <c r="CS175" i="1"/>
  <c r="FV188" i="1"/>
  <c r="FR139" i="1"/>
  <c r="CD73" i="1"/>
  <c r="AU92" i="1"/>
  <c r="CX82" i="3"/>
  <c r="CV75" i="3"/>
  <c r="CX75" i="3"/>
  <c r="CU75" i="3"/>
  <c r="CX80" i="3"/>
  <c r="GC267" i="1"/>
  <c r="FQ267" i="1"/>
  <c r="BY267" i="1"/>
  <c r="Q230" i="1"/>
  <c r="CP230" i="1" s="1"/>
  <c r="O230" i="1" s="1"/>
  <c r="ET188" i="1"/>
  <c r="AB185" i="1"/>
  <c r="W183" i="1"/>
  <c r="AJ188" i="1" s="1"/>
  <c r="CP177" i="1"/>
  <c r="O177" i="1" s="1"/>
  <c r="AD175" i="1"/>
  <c r="AB175" i="1" s="1"/>
  <c r="S135" i="1"/>
  <c r="CT135" i="1"/>
  <c r="GM87" i="1"/>
  <c r="GN87" i="1" s="1"/>
  <c r="FV73" i="1"/>
  <c r="EM92" i="1"/>
  <c r="R322" i="1"/>
  <c r="CZ322" i="1" s="1"/>
  <c r="Y322" i="1" s="1"/>
  <c r="Q276" i="1"/>
  <c r="CP276" i="1" s="1"/>
  <c r="O276" i="1" s="1"/>
  <c r="Q270" i="1"/>
  <c r="CP270" i="1" s="1"/>
  <c r="O270" i="1" s="1"/>
  <c r="FP267" i="1"/>
  <c r="BX267" i="1"/>
  <c r="Q232" i="1"/>
  <c r="CP232" i="1" s="1"/>
  <c r="O232" i="1" s="1"/>
  <c r="AD230" i="1"/>
  <c r="CS226" i="1"/>
  <c r="AB226" i="1"/>
  <c r="AD223" i="1"/>
  <c r="AB223" i="1" s="1"/>
  <c r="GA188" i="1"/>
  <c r="CP184" i="1"/>
  <c r="O184" i="1" s="1"/>
  <c r="GX182" i="1"/>
  <c r="V182" i="1"/>
  <c r="W180" i="1"/>
  <c r="R180" i="1"/>
  <c r="FR188" i="1"/>
  <c r="BC171" i="1"/>
  <c r="F164" i="1"/>
  <c r="BD124" i="1"/>
  <c r="FY278" i="1"/>
  <c r="CI235" i="1"/>
  <c r="BD235" i="1"/>
  <c r="CS228" i="1"/>
  <c r="R227" i="1"/>
  <c r="CV65" i="3"/>
  <c r="CU65" i="3"/>
  <c r="CX65" i="3"/>
  <c r="P204" i="1"/>
  <c r="BB188" i="1"/>
  <c r="CT186" i="1"/>
  <c r="S186" i="1"/>
  <c r="CP186" i="1" s="1"/>
  <c r="O186" i="1" s="1"/>
  <c r="CT181" i="1"/>
  <c r="S181" i="1"/>
  <c r="GX180" i="1"/>
  <c r="P180" i="1"/>
  <c r="CP180" i="1" s="1"/>
  <c r="O180" i="1" s="1"/>
  <c r="CT178" i="1"/>
  <c r="S178" i="1"/>
  <c r="Q177" i="1"/>
  <c r="R177" i="1"/>
  <c r="CZ177" i="1" s="1"/>
  <c r="Y177" i="1" s="1"/>
  <c r="S176" i="1"/>
  <c r="CZ174" i="1"/>
  <c r="Y174" i="1" s="1"/>
  <c r="CC171" i="1"/>
  <c r="BC124" i="1"/>
  <c r="F155" i="1"/>
  <c r="CZ136" i="1"/>
  <c r="Y136" i="1" s="1"/>
  <c r="CP131" i="1"/>
  <c r="O131" i="1" s="1"/>
  <c r="CY128" i="1"/>
  <c r="X128" i="1" s="1"/>
  <c r="BC235" i="1"/>
  <c r="AQ235" i="1"/>
  <c r="S231" i="1"/>
  <c r="CS230" i="1"/>
  <c r="Q227" i="1"/>
  <c r="CP227" i="1" s="1"/>
  <c r="O227" i="1" s="1"/>
  <c r="S225" i="1"/>
  <c r="AB222" i="1"/>
  <c r="BY220" i="1"/>
  <c r="CQ185" i="1"/>
  <c r="CY184" i="1"/>
  <c r="X184" i="1" s="1"/>
  <c r="S182" i="1"/>
  <c r="GX176" i="1"/>
  <c r="AB174" i="1"/>
  <c r="EL139" i="1"/>
  <c r="FU124" i="1"/>
  <c r="F152" i="1"/>
  <c r="BB124" i="1"/>
  <c r="I273" i="1"/>
  <c r="T273" i="1" s="1"/>
  <c r="BB235" i="1"/>
  <c r="CU69" i="3"/>
  <c r="CV69" i="3"/>
  <c r="CX70" i="3"/>
  <c r="CX69" i="3"/>
  <c r="CS223" i="1"/>
  <c r="W185" i="1"/>
  <c r="P176" i="1"/>
  <c r="DU188" i="1" s="1"/>
  <c r="Q176" i="1"/>
  <c r="CC73" i="1"/>
  <c r="AT92" i="1"/>
  <c r="CX91" i="3"/>
  <c r="CU84" i="3"/>
  <c r="CX90" i="3"/>
  <c r="CX89" i="3"/>
  <c r="CX86" i="3"/>
  <c r="Q231" i="1"/>
  <c r="S229" i="1"/>
  <c r="Q225" i="1"/>
  <c r="CR223" i="1"/>
  <c r="EL188" i="1"/>
  <c r="GX183" i="1"/>
  <c r="CJ188" i="1" s="1"/>
  <c r="V183" i="1"/>
  <c r="CP182" i="1"/>
  <c r="O182" i="1" s="1"/>
  <c r="S180" i="1"/>
  <c r="R175" i="1"/>
  <c r="FY92" i="1"/>
  <c r="CY75" i="1"/>
  <c r="X75" i="1" s="1"/>
  <c r="CZ75" i="1"/>
  <c r="Y75" i="1" s="1"/>
  <c r="CI278" i="1"/>
  <c r="AD275" i="1"/>
  <c r="AB275" i="1" s="1"/>
  <c r="AD272" i="1"/>
  <c r="AB272" i="1" s="1"/>
  <c r="S269" i="1"/>
  <c r="AD231" i="1"/>
  <c r="AB231" i="1" s="1"/>
  <c r="R229" i="1"/>
  <c r="AB227" i="1"/>
  <c r="CZ226" i="1"/>
  <c r="Y226" i="1" s="1"/>
  <c r="AD225" i="1"/>
  <c r="AB225" i="1" s="1"/>
  <c r="T183" i="1"/>
  <c r="T178" i="1"/>
  <c r="DY188" i="1" s="1"/>
  <c r="Q175" i="1"/>
  <c r="GX137" i="1"/>
  <c r="CP133" i="1"/>
  <c r="O133" i="1" s="1"/>
  <c r="BZ139" i="1"/>
  <c r="CP128" i="1"/>
  <c r="O128" i="1" s="1"/>
  <c r="Q229" i="1"/>
  <c r="CP229" i="1" s="1"/>
  <c r="O229" i="1" s="1"/>
  <c r="S183" i="1"/>
  <c r="P179" i="1"/>
  <c r="Q179" i="1"/>
  <c r="DW188" i="1"/>
  <c r="CR173" i="1"/>
  <c r="CS173" i="1"/>
  <c r="R173" i="1"/>
  <c r="AP124" i="1"/>
  <c r="F148" i="1"/>
  <c r="CY86" i="1"/>
  <c r="X86" i="1" s="1"/>
  <c r="I275" i="1"/>
  <c r="W275" i="1" s="1"/>
  <c r="I272" i="1"/>
  <c r="W272" i="1" s="1"/>
  <c r="EB278" i="1" s="1"/>
  <c r="Q269" i="1"/>
  <c r="GX229" i="1"/>
  <c r="GB235" i="1" s="1"/>
  <c r="EH188" i="1"/>
  <c r="S185" i="1"/>
  <c r="I185" i="1"/>
  <c r="GX185" i="1" s="1"/>
  <c r="U183" i="1"/>
  <c r="R183" i="1"/>
  <c r="CD188" i="1"/>
  <c r="BZ188" i="1"/>
  <c r="CI188" i="1" s="1"/>
  <c r="AD173" i="1"/>
  <c r="AB173" i="1" s="1"/>
  <c r="EV139" i="1"/>
  <c r="CT137" i="1"/>
  <c r="S137" i="1"/>
  <c r="CP136" i="1"/>
  <c r="O136" i="1" s="1"/>
  <c r="CD139" i="1"/>
  <c r="R81" i="1"/>
  <c r="CT133" i="1"/>
  <c r="S132" i="1"/>
  <c r="CT130" i="1"/>
  <c r="CT127" i="1"/>
  <c r="P105" i="1"/>
  <c r="CT84" i="1"/>
  <c r="S84" i="1"/>
  <c r="U82" i="1"/>
  <c r="AB80" i="1"/>
  <c r="R75" i="1"/>
  <c r="BZ26" i="1"/>
  <c r="AQ41" i="1"/>
  <c r="CX1604" i="3"/>
  <c r="CT86" i="1"/>
  <c r="AB86" i="1"/>
  <c r="GX83" i="1"/>
  <c r="P82" i="1"/>
  <c r="Q82" i="1"/>
  <c r="CY79" i="1"/>
  <c r="X79" i="1" s="1"/>
  <c r="CQ75" i="1"/>
  <c r="P75" i="1"/>
  <c r="BY26" i="1"/>
  <c r="CI41" i="1"/>
  <c r="CQ39" i="1"/>
  <c r="P39" i="1"/>
  <c r="EA41" i="1"/>
  <c r="CP29" i="1"/>
  <c r="O29" i="1" s="1"/>
  <c r="CX1595" i="3"/>
  <c r="DH25" i="3"/>
  <c r="DI25" i="3"/>
  <c r="DG25" i="3"/>
  <c r="DF25" i="3"/>
  <c r="DJ25" i="3" s="1"/>
  <c r="W89" i="1"/>
  <c r="AD84" i="1"/>
  <c r="AB84" i="1" s="1"/>
  <c r="U83" i="1"/>
  <c r="W79" i="1"/>
  <c r="I77" i="1"/>
  <c r="U77" i="1" s="1"/>
  <c r="AB75" i="1"/>
  <c r="AB39" i="1"/>
  <c r="W32" i="1"/>
  <c r="AJ41" i="1" s="1"/>
  <c r="P32" i="1"/>
  <c r="Q32" i="1"/>
  <c r="R32" i="1"/>
  <c r="CX1632" i="3"/>
  <c r="AD137" i="1"/>
  <c r="AB137" i="1" s="1"/>
  <c r="R134" i="1"/>
  <c r="CY134" i="1" s="1"/>
  <c r="X134" i="1" s="1"/>
  <c r="AD132" i="1"/>
  <c r="AB132" i="1" s="1"/>
  <c r="AD129" i="1"/>
  <c r="AB129" i="1" s="1"/>
  <c r="S126" i="1"/>
  <c r="V89" i="1"/>
  <c r="GX86" i="1"/>
  <c r="GM86" i="1" s="1"/>
  <c r="GN86" i="1" s="1"/>
  <c r="V86" i="1"/>
  <c r="W83" i="1"/>
  <c r="T83" i="1"/>
  <c r="V79" i="1"/>
  <c r="CT78" i="1"/>
  <c r="S78" i="1"/>
  <c r="S76" i="1"/>
  <c r="W75" i="1"/>
  <c r="P59" i="1"/>
  <c r="GA41" i="1"/>
  <c r="FQ26" i="1"/>
  <c r="BB41" i="1"/>
  <c r="V34" i="1"/>
  <c r="DY41" i="1"/>
  <c r="CX1623" i="3"/>
  <c r="EG188" i="1"/>
  <c r="EG139" i="1"/>
  <c r="Q134" i="1"/>
  <c r="R126" i="1"/>
  <c r="CT87" i="1"/>
  <c r="AB87" i="1"/>
  <c r="I85" i="1"/>
  <c r="U85" i="1" s="1"/>
  <c r="R83" i="1"/>
  <c r="CZ83" i="1" s="1"/>
  <c r="Y83" i="1" s="1"/>
  <c r="W80" i="1"/>
  <c r="P80" i="1"/>
  <c r="CS78" i="1"/>
  <c r="CR78" i="1"/>
  <c r="P45" i="1"/>
  <c r="R39" i="1"/>
  <c r="CZ39" i="1" s="1"/>
  <c r="Y39" i="1" s="1"/>
  <c r="Q39" i="1"/>
  <c r="CX1639" i="3"/>
  <c r="CX1630" i="3"/>
  <c r="CX1621" i="3"/>
  <c r="CX1614" i="3"/>
  <c r="DF29" i="3"/>
  <c r="DJ29" i="3" s="1"/>
  <c r="DG29" i="3"/>
  <c r="DI29" i="3"/>
  <c r="DH29" i="3"/>
  <c r="P148" i="1"/>
  <c r="CS137" i="1"/>
  <c r="I137" i="1"/>
  <c r="P134" i="1"/>
  <c r="CS132" i="1"/>
  <c r="I132" i="1"/>
  <c r="T132" i="1" s="1"/>
  <c r="AG139" i="1" s="1"/>
  <c r="R131" i="1"/>
  <c r="CY131" i="1" s="1"/>
  <c r="X131" i="1" s="1"/>
  <c r="CS129" i="1"/>
  <c r="I129" i="1"/>
  <c r="U129" i="1" s="1"/>
  <c r="R128" i="1"/>
  <c r="CZ128" i="1" s="1"/>
  <c r="Y128" i="1" s="1"/>
  <c r="R89" i="1"/>
  <c r="W86" i="1"/>
  <c r="T86" i="1"/>
  <c r="CS84" i="1"/>
  <c r="P83" i="1"/>
  <c r="CP83" i="1" s="1"/>
  <c r="O83" i="1" s="1"/>
  <c r="FR92" i="1"/>
  <c r="AB78" i="1"/>
  <c r="BZ92" i="1"/>
  <c r="CG92" i="1" s="1"/>
  <c r="T75" i="1"/>
  <c r="ET41" i="1"/>
  <c r="AU41" i="1"/>
  <c r="V32" i="1"/>
  <c r="AI41" i="1" s="1"/>
  <c r="GB41" i="1"/>
  <c r="CV1635" i="3"/>
  <c r="CV1628" i="3"/>
  <c r="CX1612" i="3"/>
  <c r="CX1605" i="3"/>
  <c r="CV1582" i="3"/>
  <c r="CX1560" i="3"/>
  <c r="Q174" i="1"/>
  <c r="DV188" i="1" s="1"/>
  <c r="BX171" i="1"/>
  <c r="P126" i="1"/>
  <c r="R86" i="1"/>
  <c r="CZ86" i="1" s="1"/>
  <c r="Y86" i="1" s="1"/>
  <c r="W85" i="1"/>
  <c r="AB82" i="1"/>
  <c r="R80" i="1"/>
  <c r="CZ80" i="1" s="1"/>
  <c r="Y80" i="1" s="1"/>
  <c r="Q80" i="1"/>
  <c r="CX15" i="3"/>
  <c r="CX18" i="3"/>
  <c r="CX17" i="3"/>
  <c r="I78" i="1"/>
  <c r="P76" i="1"/>
  <c r="GX76" i="1"/>
  <c r="Q76" i="1"/>
  <c r="AT41" i="1"/>
  <c r="T32" i="1"/>
  <c r="AG41" i="1" s="1"/>
  <c r="CX1626" i="3"/>
  <c r="CX1603" i="3"/>
  <c r="CX1596" i="3"/>
  <c r="CT81" i="1"/>
  <c r="S81" i="1"/>
  <c r="U78" i="1"/>
  <c r="CM73" i="1"/>
  <c r="EV41" i="1"/>
  <c r="GE26" i="1"/>
  <c r="CM26" i="1"/>
  <c r="BD41" i="1"/>
  <c r="AP41" i="1"/>
  <c r="AB38" i="1"/>
  <c r="CT38" i="1"/>
  <c r="W34" i="1"/>
  <c r="CZ31" i="1"/>
  <c r="Y31" i="1" s="1"/>
  <c r="CX1617" i="3"/>
  <c r="DF27" i="3"/>
  <c r="DJ27" i="3" s="1"/>
  <c r="DG27" i="3"/>
  <c r="DH27" i="3"/>
  <c r="DI27" i="3"/>
  <c r="AB126" i="1"/>
  <c r="EL92" i="1"/>
  <c r="CT89" i="1"/>
  <c r="S89" i="1"/>
  <c r="CS81" i="1"/>
  <c r="CR81" i="1"/>
  <c r="T78" i="1"/>
  <c r="DY92" i="1" s="1"/>
  <c r="AB77" i="1"/>
  <c r="GD26" i="1"/>
  <c r="EU41" i="1"/>
  <c r="CL26" i="1"/>
  <c r="BC41" i="1"/>
  <c r="FR26" i="1"/>
  <c r="EI41" i="1"/>
  <c r="CR36" i="1"/>
  <c r="CS36" i="1"/>
  <c r="R36" i="1"/>
  <c r="CW1642" i="3"/>
  <c r="CX1608" i="3"/>
  <c r="CX1594" i="3"/>
  <c r="R133" i="1"/>
  <c r="CY133" i="1" s="1"/>
  <c r="X133" i="1" s="1"/>
  <c r="R130" i="1"/>
  <c r="CY130" i="1" s="1"/>
  <c r="X130" i="1" s="1"/>
  <c r="CX21" i="3"/>
  <c r="CX23" i="3"/>
  <c r="BX73" i="1"/>
  <c r="AO92" i="1"/>
  <c r="CZ90" i="1"/>
  <c r="Y90" i="1" s="1"/>
  <c r="R84" i="1"/>
  <c r="V82" i="1"/>
  <c r="AD81" i="1"/>
  <c r="AB81" i="1" s="1"/>
  <c r="P79" i="1"/>
  <c r="CP79" i="1" s="1"/>
  <c r="O79" i="1" s="1"/>
  <c r="GX79" i="1"/>
  <c r="Q79" i="1"/>
  <c r="CX9" i="3"/>
  <c r="CX11" i="3"/>
  <c r="CX13" i="3"/>
  <c r="Q75" i="1"/>
  <c r="I81" i="1"/>
  <c r="U34" i="1"/>
  <c r="EB41" i="1"/>
  <c r="CP28" i="1"/>
  <c r="O28" i="1" s="1"/>
  <c r="CX1631" i="3"/>
  <c r="CX1599" i="3"/>
  <c r="CW1585" i="3"/>
  <c r="CX1576" i="3"/>
  <c r="CX1550" i="3"/>
  <c r="CX33" i="3"/>
  <c r="CX35" i="3"/>
  <c r="AO139" i="1"/>
  <c r="Q135" i="1"/>
  <c r="CP135" i="1" s="1"/>
  <c r="O135" i="1" s="1"/>
  <c r="Q133" i="1"/>
  <c r="Q130" i="1"/>
  <c r="Q127" i="1"/>
  <c r="U90" i="1"/>
  <c r="R90" i="1"/>
  <c r="CY90" i="1" s="1"/>
  <c r="X90" i="1" s="1"/>
  <c r="AD89" i="1"/>
  <c r="AB89" i="1" s="1"/>
  <c r="W76" i="1"/>
  <c r="FY41" i="1"/>
  <c r="EH41" i="1"/>
  <c r="CG41" i="1"/>
  <c r="CY39" i="1"/>
  <c r="X39" i="1" s="1"/>
  <c r="T34" i="1"/>
  <c r="FV41" i="1"/>
  <c r="CX1638" i="3"/>
  <c r="CW1636" i="3"/>
  <c r="CX1622" i="3"/>
  <c r="S173" i="1"/>
  <c r="CP173" i="1" s="1"/>
  <c r="O173" i="1" s="1"/>
  <c r="P127" i="1"/>
  <c r="EG92" i="1"/>
  <c r="FP73" i="1"/>
  <c r="CP90" i="1"/>
  <c r="O90" i="1" s="1"/>
  <c r="GM90" i="1" s="1"/>
  <c r="GN90" i="1" s="1"/>
  <c r="U89" i="1"/>
  <c r="CT83" i="1"/>
  <c r="S82" i="1"/>
  <c r="U81" i="1"/>
  <c r="AB76" i="1"/>
  <c r="BC73" i="1"/>
  <c r="S38" i="1"/>
  <c r="Q36" i="1"/>
  <c r="GX34" i="1"/>
  <c r="CJ41" i="1" s="1"/>
  <c r="U32" i="1"/>
  <c r="CX1613" i="3"/>
  <c r="AD75" i="1"/>
  <c r="DU41" i="1"/>
  <c r="CR37" i="1"/>
  <c r="S36" i="1"/>
  <c r="CP36" i="1" s="1"/>
  <c r="O36" i="1" s="1"/>
  <c r="R31" i="1"/>
  <c r="CY31" i="1" s="1"/>
  <c r="X31" i="1" s="1"/>
  <c r="R30" i="1"/>
  <c r="Q29" i="1"/>
  <c r="CX1642" i="3"/>
  <c r="CX1548" i="3"/>
  <c r="CX1500" i="3"/>
  <c r="CX1434" i="3"/>
  <c r="CW1432" i="3"/>
  <c r="CX1430" i="3"/>
  <c r="S34" i="1"/>
  <c r="S33" i="1"/>
  <c r="P31" i="1"/>
  <c r="CP31" i="1" s="1"/>
  <c r="O31" i="1" s="1"/>
  <c r="Q30" i="1"/>
  <c r="CP30" i="1" s="1"/>
  <c r="O30" i="1" s="1"/>
  <c r="CY28" i="1"/>
  <c r="X28" i="1" s="1"/>
  <c r="CX1643" i="3"/>
  <c r="CX1567" i="3"/>
  <c r="CX1507" i="3"/>
  <c r="CX1505" i="3"/>
  <c r="CX1456" i="3"/>
  <c r="CW1449" i="3"/>
  <c r="CW1428" i="3"/>
  <c r="CX1568" i="3"/>
  <c r="CX1563" i="3"/>
  <c r="CX1546" i="3"/>
  <c r="CV1543" i="3"/>
  <c r="CX1543" i="3"/>
  <c r="CX1518" i="3"/>
  <c r="CX1489" i="3"/>
  <c r="CX1463" i="3"/>
  <c r="CW1447" i="3"/>
  <c r="CX1405" i="3"/>
  <c r="S32" i="1"/>
  <c r="AD30" i="1"/>
  <c r="AB30" i="1" s="1"/>
  <c r="AD29" i="1"/>
  <c r="AB29" i="1" s="1"/>
  <c r="CZ28" i="1"/>
  <c r="Y28" i="1" s="1"/>
  <c r="DF1534" i="3"/>
  <c r="DG1534" i="3"/>
  <c r="DH1534" i="3"/>
  <c r="DI1534" i="3"/>
  <c r="DJ1534" i="3" s="1"/>
  <c r="CX1487" i="3"/>
  <c r="DG1479" i="3"/>
  <c r="DF1479" i="3"/>
  <c r="DJ1479" i="3" s="1"/>
  <c r="DH1479" i="3"/>
  <c r="DI1479" i="3"/>
  <c r="CX1443" i="3"/>
  <c r="Q38" i="1"/>
  <c r="CP38" i="1" s="1"/>
  <c r="O38" i="1" s="1"/>
  <c r="Q35" i="1"/>
  <c r="P33" i="1"/>
  <c r="CP33" i="1" s="1"/>
  <c r="O33" i="1" s="1"/>
  <c r="CX1635" i="3"/>
  <c r="CX1557" i="3"/>
  <c r="DF1541" i="3"/>
  <c r="DJ1541" i="3" s="1"/>
  <c r="DG1541" i="3"/>
  <c r="DH1541" i="3"/>
  <c r="DI1541" i="3"/>
  <c r="DG1532" i="3"/>
  <c r="DH1532" i="3"/>
  <c r="DI1532" i="3"/>
  <c r="DF1532" i="3"/>
  <c r="DJ1532" i="3" s="1"/>
  <c r="CX1441" i="3"/>
  <c r="GX38" i="1"/>
  <c r="S35" i="1"/>
  <c r="P35" i="1"/>
  <c r="CP35" i="1" s="1"/>
  <c r="O35" i="1" s="1"/>
  <c r="I34" i="1"/>
  <c r="CT31" i="1"/>
  <c r="CS30" i="1"/>
  <c r="CT29" i="1"/>
  <c r="CV1640" i="3"/>
  <c r="CX1636" i="3"/>
  <c r="CX1585" i="3"/>
  <c r="CX1579" i="3"/>
  <c r="CX1564" i="3"/>
  <c r="CX1501" i="3"/>
  <c r="CW1485" i="3"/>
  <c r="CX1483" i="3"/>
  <c r="CX1452" i="3"/>
  <c r="S37" i="1"/>
  <c r="DG7" i="3"/>
  <c r="DI7" i="3"/>
  <c r="DF7" i="3"/>
  <c r="DJ7" i="3" s="1"/>
  <c r="DH7" i="3"/>
  <c r="CS29" i="1"/>
  <c r="AD28" i="1"/>
  <c r="AB28" i="1" s="1"/>
  <c r="CX1591" i="3"/>
  <c r="CX1586" i="3"/>
  <c r="CX1583" i="3"/>
  <c r="CX1580" i="3"/>
  <c r="CX1555" i="3"/>
  <c r="DG1539" i="3"/>
  <c r="DH1539" i="3"/>
  <c r="DI1539" i="3"/>
  <c r="DF1539" i="3"/>
  <c r="DJ1539" i="3" s="1"/>
  <c r="CX1523" i="3"/>
  <c r="CW1508" i="3"/>
  <c r="CW1429" i="3"/>
  <c r="CT34" i="1"/>
  <c r="AB33" i="1"/>
  <c r="CT32" i="1"/>
  <c r="AB32" i="1"/>
  <c r="CX1" i="3"/>
  <c r="CX3" i="3"/>
  <c r="CX1633" i="3"/>
  <c r="CX1624" i="3"/>
  <c r="CX1615" i="3"/>
  <c r="CX1606" i="3"/>
  <c r="CX1597" i="3"/>
  <c r="CX1582" i="3"/>
  <c r="CX1572" i="3"/>
  <c r="CV1552" i="3"/>
  <c r="CX1552" i="3"/>
  <c r="DI1530" i="3"/>
  <c r="DF1530" i="3"/>
  <c r="DJ1530" i="3" s="1"/>
  <c r="DG1530" i="3"/>
  <c r="DH1530" i="3"/>
  <c r="DF1526" i="3"/>
  <c r="DG1526" i="3"/>
  <c r="DJ1526" i="3" s="1"/>
  <c r="DH1526" i="3"/>
  <c r="DI1526" i="3"/>
  <c r="CX1519" i="3"/>
  <c r="CX1490" i="3"/>
  <c r="DG1475" i="3"/>
  <c r="DJ1475" i="3" s="1"/>
  <c r="DF1475" i="3"/>
  <c r="DH1475" i="3"/>
  <c r="DI1475" i="3"/>
  <c r="CX1464" i="3"/>
  <c r="Q37" i="1"/>
  <c r="CX1628" i="3"/>
  <c r="CX1488" i="3"/>
  <c r="U31" i="1"/>
  <c r="DZ41" i="1" s="1"/>
  <c r="DF1542" i="3"/>
  <c r="DJ1542" i="3" s="1"/>
  <c r="DG1542" i="3"/>
  <c r="DH1542" i="3"/>
  <c r="DI1542" i="3"/>
  <c r="CX1517" i="3"/>
  <c r="CX1513" i="3"/>
  <c r="CX1446" i="3"/>
  <c r="CQ28" i="1"/>
  <c r="CX1574" i="3"/>
  <c r="CV1561" i="3"/>
  <c r="CX1561" i="3"/>
  <c r="DI1537" i="3"/>
  <c r="DF1537" i="3"/>
  <c r="DG1537" i="3"/>
  <c r="DJ1537" i="3" s="1"/>
  <c r="DH1537" i="3"/>
  <c r="CX1502" i="3"/>
  <c r="CX1486" i="3"/>
  <c r="DH1478" i="3"/>
  <c r="DF1478" i="3"/>
  <c r="DJ1478" i="3" s="1"/>
  <c r="DG1478" i="3"/>
  <c r="DI1478" i="3"/>
  <c r="CX1453" i="3"/>
  <c r="CX1442" i="3"/>
  <c r="S30" i="1"/>
  <c r="R29" i="1"/>
  <c r="CZ29" i="1" s="1"/>
  <c r="Y29" i="1" s="1"/>
  <c r="CX1511" i="3"/>
  <c r="CX1493" i="3"/>
  <c r="DF1482" i="3"/>
  <c r="DJ1482" i="3" s="1"/>
  <c r="DG1482" i="3"/>
  <c r="DH1482" i="3"/>
  <c r="DI1482" i="3"/>
  <c r="DF5" i="3"/>
  <c r="DJ5" i="3" s="1"/>
  <c r="DG5" i="3"/>
  <c r="DH5" i="3"/>
  <c r="DI5" i="3"/>
  <c r="DG1538" i="3"/>
  <c r="CX1535" i="3"/>
  <c r="DG1531" i="3"/>
  <c r="DI1529" i="3"/>
  <c r="CX1527" i="3"/>
  <c r="CX1508" i="3"/>
  <c r="CW1484" i="3"/>
  <c r="CV1483" i="3"/>
  <c r="CX1477" i="3"/>
  <c r="CX1429" i="3"/>
  <c r="CX1395" i="3"/>
  <c r="CX1385" i="3"/>
  <c r="CW1331" i="3"/>
  <c r="CW1329" i="3"/>
  <c r="CX1270" i="3"/>
  <c r="DF1538" i="3"/>
  <c r="DJ1538" i="3" s="1"/>
  <c r="DF1531" i="3"/>
  <c r="DJ1531" i="3" s="1"/>
  <c r="CW1430" i="3"/>
  <c r="CX1428" i="3"/>
  <c r="CX1476" i="3"/>
  <c r="CW1390" i="3"/>
  <c r="CW1388" i="3"/>
  <c r="CX1383" i="3"/>
  <c r="CW1370" i="3"/>
  <c r="CX1366" i="3"/>
  <c r="DF1364" i="3"/>
  <c r="DJ1364" i="3" s="1"/>
  <c r="DG1364" i="3"/>
  <c r="DH1364" i="3"/>
  <c r="DI1364" i="3"/>
  <c r="DG1361" i="3"/>
  <c r="DF1361" i="3"/>
  <c r="DJ1361" i="3" s="1"/>
  <c r="DH1361" i="3"/>
  <c r="DI1361" i="3"/>
  <c r="DH1411" i="3"/>
  <c r="CX1379" i="3"/>
  <c r="CX1345" i="3"/>
  <c r="CX1312" i="3"/>
  <c r="DF1418" i="3"/>
  <c r="DG1418" i="3"/>
  <c r="DI1413" i="3"/>
  <c r="CX1396" i="3"/>
  <c r="CX1393" i="3"/>
  <c r="CX1341" i="3"/>
  <c r="CW1334" i="3"/>
  <c r="CW1301" i="3"/>
  <c r="CX1290" i="3"/>
  <c r="CV1427" i="3"/>
  <c r="DH1409" i="3"/>
  <c r="DI1409" i="3"/>
  <c r="DJ1409" i="3" s="1"/>
  <c r="CX1407" i="3"/>
  <c r="DG1357" i="3"/>
  <c r="DJ1357" i="3" s="1"/>
  <c r="DF1357" i="3"/>
  <c r="DH1357" i="3"/>
  <c r="DI1357" i="3"/>
  <c r="CW1332" i="3"/>
  <c r="CW1271" i="3"/>
  <c r="DH1480" i="3"/>
  <c r="DH1414" i="3"/>
  <c r="CX1408" i="3"/>
  <c r="CX1399" i="3"/>
  <c r="CX1373" i="3"/>
  <c r="DI1348" i="3"/>
  <c r="DG1348" i="3"/>
  <c r="DJ1348" i="3" s="1"/>
  <c r="DH1348" i="3"/>
  <c r="DF1348" i="3"/>
  <c r="CX1339" i="3"/>
  <c r="DI1525" i="3"/>
  <c r="DJ1525" i="3" s="1"/>
  <c r="CX1491" i="3"/>
  <c r="DH1474" i="3"/>
  <c r="DI1469" i="3"/>
  <c r="DI1468" i="3"/>
  <c r="CX1465" i="3"/>
  <c r="CX1454" i="3"/>
  <c r="CX1449" i="3"/>
  <c r="DI1424" i="3"/>
  <c r="DI1423" i="3"/>
  <c r="DI1421" i="3"/>
  <c r="DI1415" i="3"/>
  <c r="CX1410" i="3"/>
  <c r="CX1402" i="3"/>
  <c r="CX1391" i="3"/>
  <c r="CV1304" i="3"/>
  <c r="CX1284" i="3"/>
  <c r="DI1540" i="3"/>
  <c r="DI1533" i="3"/>
  <c r="DH1525" i="3"/>
  <c r="CX1497" i="3"/>
  <c r="DG1474" i="3"/>
  <c r="DI1472" i="3"/>
  <c r="DI1471" i="3"/>
  <c r="DH1470" i="3"/>
  <c r="DH1469" i="3"/>
  <c r="DH1468" i="3"/>
  <c r="DI1467" i="3"/>
  <c r="CX1460" i="3"/>
  <c r="CX1450" i="3"/>
  <c r="DI1426" i="3"/>
  <c r="DH1425" i="3"/>
  <c r="DH1424" i="3"/>
  <c r="DH1423" i="3"/>
  <c r="DI1422" i="3"/>
  <c r="DH1421" i="3"/>
  <c r="DH1417" i="3"/>
  <c r="DH1415" i="3"/>
  <c r="CX1382" i="3"/>
  <c r="CX1369" i="3"/>
  <c r="CV1365" i="3"/>
  <c r="CX1313" i="3"/>
  <c r="CX1280" i="3"/>
  <c r="DH1540" i="3"/>
  <c r="DH1533" i="3"/>
  <c r="DG1525" i="3"/>
  <c r="CX1503" i="3"/>
  <c r="CW1487" i="3"/>
  <c r="DF1474" i="3"/>
  <c r="DH1472" i="3"/>
  <c r="DG1471" i="3"/>
  <c r="DG1470" i="3"/>
  <c r="DG1469" i="3"/>
  <c r="DG1468" i="3"/>
  <c r="DJ1468" i="3" s="1"/>
  <c r="DH1467" i="3"/>
  <c r="CX1447" i="3"/>
  <c r="DG1415" i="3"/>
  <c r="DF1411" i="3"/>
  <c r="DI1411" i="3"/>
  <c r="DH1360" i="3"/>
  <c r="DF1360" i="3"/>
  <c r="DJ1360" i="3" s="1"/>
  <c r="DG1360" i="3"/>
  <c r="DI1360" i="3"/>
  <c r="CX1344" i="3"/>
  <c r="DG1540" i="3"/>
  <c r="DI1538" i="3"/>
  <c r="DG1533" i="3"/>
  <c r="DI1531" i="3"/>
  <c r="DH1473" i="3"/>
  <c r="DF1472" i="3"/>
  <c r="DJ1472" i="3" s="1"/>
  <c r="DF1471" i="3"/>
  <c r="DJ1471" i="3" s="1"/>
  <c r="DF1470" i="3"/>
  <c r="DJ1470" i="3" s="1"/>
  <c r="DF1467" i="3"/>
  <c r="DG1466" i="3"/>
  <c r="DJ1466" i="3" s="1"/>
  <c r="CX1438" i="3"/>
  <c r="CW1433" i="3"/>
  <c r="DF1426" i="3"/>
  <c r="DJ1426" i="3" s="1"/>
  <c r="DF1425" i="3"/>
  <c r="DJ1425" i="3" s="1"/>
  <c r="DF1417" i="3"/>
  <c r="DJ1417" i="3" s="1"/>
  <c r="DG1412" i="3"/>
  <c r="DJ1412" i="3" s="1"/>
  <c r="DI1412" i="3"/>
  <c r="CX1378" i="3"/>
  <c r="CX1311" i="3"/>
  <c r="DG1473" i="3"/>
  <c r="DF1466" i="3"/>
  <c r="CX1444" i="3"/>
  <c r="DF1413" i="3"/>
  <c r="DJ1413" i="3" s="1"/>
  <c r="DH1413" i="3"/>
  <c r="CX1400" i="3"/>
  <c r="CX1376" i="3"/>
  <c r="CX1340" i="3"/>
  <c r="CW1300" i="3"/>
  <c r="CX1274" i="3"/>
  <c r="CX1388" i="3"/>
  <c r="CX1365" i="3"/>
  <c r="DG1355" i="3"/>
  <c r="CX1326" i="3"/>
  <c r="CW1313" i="3"/>
  <c r="CV1299" i="3"/>
  <c r="CX1285" i="3"/>
  <c r="CW1284" i="3"/>
  <c r="CV1282" i="3"/>
  <c r="CX1282" i="3"/>
  <c r="CW1263" i="3"/>
  <c r="CW1260" i="3"/>
  <c r="CV1253" i="3"/>
  <c r="CV1230" i="3"/>
  <c r="CX1228" i="3"/>
  <c r="CW1215" i="3"/>
  <c r="CX1200" i="3"/>
  <c r="DH1183" i="3"/>
  <c r="DF1183" i="3"/>
  <c r="DJ1183" i="3" s="1"/>
  <c r="DG1183" i="3"/>
  <c r="DI1183" i="3"/>
  <c r="CX1176" i="3"/>
  <c r="CV1148" i="3"/>
  <c r="CW1137" i="3"/>
  <c r="CW1366" i="3"/>
  <c r="CX1359" i="3"/>
  <c r="CW1251" i="3"/>
  <c r="CX1240" i="3"/>
  <c r="CX1211" i="3"/>
  <c r="CX1174" i="3"/>
  <c r="CW1172" i="3"/>
  <c r="CX1159" i="3"/>
  <c r="CW1312" i="3"/>
  <c r="CX1268" i="3"/>
  <c r="CX1258" i="3"/>
  <c r="CW1249" i="3"/>
  <c r="CX1224" i="3"/>
  <c r="DF1194" i="3"/>
  <c r="DJ1194" i="3" s="1"/>
  <c r="DG1194" i="3"/>
  <c r="DH1194" i="3"/>
  <c r="DI1194" i="3"/>
  <c r="CX1170" i="3"/>
  <c r="CX1157" i="3"/>
  <c r="CX1078" i="3"/>
  <c r="CX1358" i="3"/>
  <c r="CX1256" i="3"/>
  <c r="CX1222" i="3"/>
  <c r="CX1209" i="3"/>
  <c r="DG1191" i="3"/>
  <c r="DF1191" i="3"/>
  <c r="DJ1191" i="3" s="1"/>
  <c r="DH1191" i="3"/>
  <c r="DI1191" i="3"/>
  <c r="CX1168" i="3"/>
  <c r="CW1166" i="3"/>
  <c r="CX1153" i="3"/>
  <c r="CX1261" i="3"/>
  <c r="CV1247" i="3"/>
  <c r="CX1238" i="3"/>
  <c r="CX1220" i="3"/>
  <c r="CW1205" i="3"/>
  <c r="DI1363" i="3"/>
  <c r="CX1349" i="3"/>
  <c r="CX1304" i="3"/>
  <c r="CX1277" i="3"/>
  <c r="CW1269" i="3"/>
  <c r="CW1254" i="3"/>
  <c r="CX1243" i="3"/>
  <c r="CW1231" i="3"/>
  <c r="CW1218" i="3"/>
  <c r="CW1203" i="3"/>
  <c r="DG1184" i="3"/>
  <c r="DF1184" i="3"/>
  <c r="DJ1184" i="3" s="1"/>
  <c r="DH1184" i="3"/>
  <c r="DI1184" i="3"/>
  <c r="CX1162" i="3"/>
  <c r="DH1363" i="3"/>
  <c r="DI1362" i="3"/>
  <c r="CV1309" i="3"/>
  <c r="CX1305" i="3"/>
  <c r="CX1252" i="3"/>
  <c r="CX1227" i="3"/>
  <c r="CW1216" i="3"/>
  <c r="CW1214" i="3"/>
  <c r="CW1199" i="3"/>
  <c r="DI1182" i="3"/>
  <c r="DF1182" i="3"/>
  <c r="DJ1182" i="3" s="1"/>
  <c r="DG1182" i="3"/>
  <c r="DH1182" i="3"/>
  <c r="CX1147" i="3"/>
  <c r="CX1278" i="3"/>
  <c r="CV1265" i="3"/>
  <c r="CX1265" i="3"/>
  <c r="CX1250" i="3"/>
  <c r="CX1236" i="3"/>
  <c r="CX1212" i="3"/>
  <c r="DG1187" i="3"/>
  <c r="DJ1187" i="3" s="1"/>
  <c r="DF1187" i="3"/>
  <c r="DH1187" i="3"/>
  <c r="DI1187" i="3"/>
  <c r="CX1171" i="3"/>
  <c r="DG1121" i="3"/>
  <c r="DH1121" i="3"/>
  <c r="DI1121" i="3"/>
  <c r="DF1121" i="3"/>
  <c r="DJ1121" i="3" s="1"/>
  <c r="CX1390" i="3"/>
  <c r="DG1362" i="3"/>
  <c r="DH1356" i="3"/>
  <c r="DI1351" i="3"/>
  <c r="DI1350" i="3"/>
  <c r="CX1347" i="3"/>
  <c r="CX1336" i="3"/>
  <c r="CX1331" i="3"/>
  <c r="CX1302" i="3"/>
  <c r="CX1300" i="3"/>
  <c r="CX1262" i="3"/>
  <c r="CV1259" i="3"/>
  <c r="CW1234" i="3"/>
  <c r="CW1197" i="3"/>
  <c r="CV1195" i="3"/>
  <c r="CX1158" i="3"/>
  <c r="CX1156" i="3"/>
  <c r="CW1154" i="3"/>
  <c r="CW1134" i="3"/>
  <c r="DG1356" i="3"/>
  <c r="DI1354" i="3"/>
  <c r="DI1353" i="3"/>
  <c r="DH1351" i="3"/>
  <c r="CX1342" i="3"/>
  <c r="CX1332" i="3"/>
  <c r="CX1271" i="3"/>
  <c r="CW1266" i="3"/>
  <c r="CW1257" i="3"/>
  <c r="CW1248" i="3"/>
  <c r="CX1221" i="3"/>
  <c r="CW1208" i="3"/>
  <c r="CX1165" i="3"/>
  <c r="CW1369" i="3"/>
  <c r="DF1356" i="3"/>
  <c r="DH1354" i="3"/>
  <c r="DG1353" i="3"/>
  <c r="DG1351" i="3"/>
  <c r="CX1329" i="3"/>
  <c r="CW1255" i="3"/>
  <c r="CX1246" i="3"/>
  <c r="CX1206" i="3"/>
  <c r="DH1190" i="3"/>
  <c r="DF1190" i="3"/>
  <c r="DJ1190" i="3" s="1"/>
  <c r="DG1190" i="3"/>
  <c r="DI1190" i="3"/>
  <c r="CX1106" i="3"/>
  <c r="DF1354" i="3"/>
  <c r="DJ1354" i="3" s="1"/>
  <c r="DF1353" i="3"/>
  <c r="DJ1353" i="3" s="1"/>
  <c r="DF1352" i="3"/>
  <c r="DJ1352" i="3" s="1"/>
  <c r="CX1320" i="3"/>
  <c r="CW1315" i="3"/>
  <c r="CX1294" i="3"/>
  <c r="CX1288" i="3"/>
  <c r="CX1272" i="3"/>
  <c r="CW1267" i="3"/>
  <c r="CX1267" i="3"/>
  <c r="CX1244" i="3"/>
  <c r="CX1237" i="3"/>
  <c r="CW1219" i="3"/>
  <c r="CX1217" i="3"/>
  <c r="CW1204" i="3"/>
  <c r="CW1202" i="3"/>
  <c r="DH1113" i="3"/>
  <c r="DI1113" i="3"/>
  <c r="DF1113" i="3"/>
  <c r="DJ1113" i="3" s="1"/>
  <c r="DG1113" i="3"/>
  <c r="CX1231" i="3"/>
  <c r="CW1196" i="3"/>
  <c r="CX1189" i="3"/>
  <c r="CX1102" i="3"/>
  <c r="CX1095" i="3"/>
  <c r="CX1086" i="3"/>
  <c r="CW1076" i="3"/>
  <c r="CX963" i="3"/>
  <c r="CX1259" i="3"/>
  <c r="CX1253" i="3"/>
  <c r="CX1247" i="3"/>
  <c r="CX1214" i="3"/>
  <c r="CX1208" i="3"/>
  <c r="CX1202" i="3"/>
  <c r="CW1132" i="3"/>
  <c r="CX1132" i="3"/>
  <c r="CW1118" i="3"/>
  <c r="CX1118" i="3"/>
  <c r="CX1026" i="3"/>
  <c r="CX1230" i="3"/>
  <c r="CX1188" i="3"/>
  <c r="CX1096" i="3"/>
  <c r="CX1080" i="3"/>
  <c r="CW1074" i="3"/>
  <c r="CX1074" i="3"/>
  <c r="CX1067" i="3"/>
  <c r="CX1035" i="3"/>
  <c r="CX989" i="3"/>
  <c r="CX1219" i="3"/>
  <c r="CV1171" i="3"/>
  <c r="CX1134" i="3"/>
  <c r="CW1126" i="3"/>
  <c r="CX1126" i="3"/>
  <c r="DG1114" i="3"/>
  <c r="DH1114" i="3"/>
  <c r="DI1114" i="3"/>
  <c r="CW1093" i="3"/>
  <c r="CX1093" i="3"/>
  <c r="CX1011" i="3"/>
  <c r="CX957" i="3"/>
  <c r="CX1180" i="3"/>
  <c r="CW1110" i="3"/>
  <c r="CX1110" i="3"/>
  <c r="CX1090" i="3"/>
  <c r="DI1063" i="3"/>
  <c r="DF1063" i="3"/>
  <c r="DJ1063" i="3" s="1"/>
  <c r="DG1063" i="3"/>
  <c r="DH1063" i="3"/>
  <c r="CX1033" i="3"/>
  <c r="CW933" i="3"/>
  <c r="CW1168" i="3"/>
  <c r="DH1120" i="3"/>
  <c r="DI1120" i="3"/>
  <c r="CX1038" i="3"/>
  <c r="CX964" i="3"/>
  <c r="CW953" i="3"/>
  <c r="CX1234" i="3"/>
  <c r="DG1193" i="3"/>
  <c r="DH1192" i="3"/>
  <c r="CX1137" i="3"/>
  <c r="CX1135" i="3"/>
  <c r="CW1135" i="3"/>
  <c r="DF1115" i="3"/>
  <c r="DJ1115" i="3" s="1"/>
  <c r="DG1115" i="3"/>
  <c r="DH1115" i="3"/>
  <c r="CX1070" i="3"/>
  <c r="DG1056" i="3"/>
  <c r="DH1056" i="3"/>
  <c r="DI1056" i="3"/>
  <c r="DJ1056" i="3" s="1"/>
  <c r="DF1056" i="3"/>
  <c r="CX992" i="3"/>
  <c r="CX983" i="3"/>
  <c r="CX1205" i="3"/>
  <c r="CX1199" i="3"/>
  <c r="DH1186" i="3"/>
  <c r="DI1181" i="3"/>
  <c r="CX1177" i="3"/>
  <c r="CW1091" i="3"/>
  <c r="CX1068" i="3"/>
  <c r="CX1023" i="3"/>
  <c r="CX1003" i="3"/>
  <c r="CW999" i="3"/>
  <c r="DH972" i="3"/>
  <c r="DF972" i="3"/>
  <c r="DG972" i="3"/>
  <c r="DI972" i="3"/>
  <c r="DJ972" i="3" s="1"/>
  <c r="DH967" i="3"/>
  <c r="DF967" i="3"/>
  <c r="DJ967" i="3" s="1"/>
  <c r="DG967" i="3"/>
  <c r="DI967" i="3"/>
  <c r="DG1186" i="3"/>
  <c r="DH1181" i="3"/>
  <c r="DI1179" i="3"/>
  <c r="CX1160" i="3"/>
  <c r="CX1154" i="3"/>
  <c r="CX1138" i="3"/>
  <c r="CX1129" i="3"/>
  <c r="CW1129" i="3"/>
  <c r="DH1119" i="3"/>
  <c r="DH1117" i="3"/>
  <c r="DI1117" i="3"/>
  <c r="DF1117" i="3"/>
  <c r="DG1117" i="3"/>
  <c r="DJ1117" i="3" s="1"/>
  <c r="CX1098" i="3"/>
  <c r="CW1094" i="3"/>
  <c r="CX1082" i="3"/>
  <c r="CX1012" i="3"/>
  <c r="CX1255" i="3"/>
  <c r="CX1249" i="3"/>
  <c r="CX1216" i="3"/>
  <c r="CX1204" i="3"/>
  <c r="CX1197" i="3"/>
  <c r="DF1186" i="3"/>
  <c r="DI1185" i="3"/>
  <c r="DG1181" i="3"/>
  <c r="DH1179" i="3"/>
  <c r="DH1178" i="3"/>
  <c r="CV1165" i="3"/>
  <c r="CX1151" i="3"/>
  <c r="DG1119" i="3"/>
  <c r="DJ1119" i="3" s="1"/>
  <c r="DF1114" i="3"/>
  <c r="DJ1114" i="3" s="1"/>
  <c r="DF1112" i="3"/>
  <c r="DJ1112" i="3" s="1"/>
  <c r="DI1112" i="3"/>
  <c r="CW1066" i="3"/>
  <c r="DG1045" i="3"/>
  <c r="DJ1045" i="3" s="1"/>
  <c r="DF1045" i="3"/>
  <c r="DH1045" i="3"/>
  <c r="DI1045" i="3"/>
  <c r="CX1034" i="3"/>
  <c r="CW1019" i="3"/>
  <c r="CX958" i="3"/>
  <c r="DH1185" i="3"/>
  <c r="DF1179" i="3"/>
  <c r="DG1178" i="3"/>
  <c r="DJ1178" i="3" s="1"/>
  <c r="CX1144" i="3"/>
  <c r="DF1122" i="3"/>
  <c r="DJ1122" i="3" s="1"/>
  <c r="DG1122" i="3"/>
  <c r="DH1122" i="3"/>
  <c r="DG1120" i="3"/>
  <c r="DF1119" i="3"/>
  <c r="CX1107" i="3"/>
  <c r="CV1107" i="3"/>
  <c r="CX1088" i="3"/>
  <c r="CX1073" i="3"/>
  <c r="DH1064" i="3"/>
  <c r="DF1064" i="3"/>
  <c r="DJ1064" i="3" s="1"/>
  <c r="DG1064" i="3"/>
  <c r="DI1064" i="3"/>
  <c r="CV1017" i="3"/>
  <c r="CX1010" i="3"/>
  <c r="DG1185" i="3"/>
  <c r="DF1178" i="3"/>
  <c r="CW1174" i="3"/>
  <c r="CX1148" i="3"/>
  <c r="DF1120" i="3"/>
  <c r="DJ1120" i="3" s="1"/>
  <c r="DH1109" i="3"/>
  <c r="DI1109" i="3"/>
  <c r="DF1109" i="3"/>
  <c r="DG1109" i="3"/>
  <c r="DJ1109" i="3" s="1"/>
  <c r="CX1079" i="3"/>
  <c r="CX1015" i="3"/>
  <c r="DI1116" i="3"/>
  <c r="DJ1116" i="3" s="1"/>
  <c r="CW1090" i="3"/>
  <c r="DH1055" i="3"/>
  <c r="DH1054" i="3"/>
  <c r="DI1053" i="3"/>
  <c r="DH1052" i="3"/>
  <c r="DG1051" i="3"/>
  <c r="DG1050" i="3"/>
  <c r="DJ1050" i="3" s="1"/>
  <c r="CW1045" i="3"/>
  <c r="CX1044" i="3"/>
  <c r="CV995" i="3"/>
  <c r="DH910" i="3"/>
  <c r="DF910" i="3"/>
  <c r="DJ910" i="3" s="1"/>
  <c r="DG910" i="3"/>
  <c r="DI910" i="3"/>
  <c r="CX825" i="3"/>
  <c r="CX818" i="3"/>
  <c r="CX1066" i="3"/>
  <c r="DG1055" i="3"/>
  <c r="DG1054" i="3"/>
  <c r="DF1052" i="3"/>
  <c r="DJ1052" i="3" s="1"/>
  <c r="DF1051" i="3"/>
  <c r="DJ1051" i="3" s="1"/>
  <c r="DF1050" i="3"/>
  <c r="DI974" i="3"/>
  <c r="DI973" i="3"/>
  <c r="CX943" i="3"/>
  <c r="CX886" i="3"/>
  <c r="CX862" i="3"/>
  <c r="CX823" i="3"/>
  <c r="CV1068" i="3"/>
  <c r="DF1055" i="3"/>
  <c r="DJ1055" i="3" s="1"/>
  <c r="DH973" i="3"/>
  <c r="CW924" i="3"/>
  <c r="DF921" i="3"/>
  <c r="DJ921" i="3" s="1"/>
  <c r="DG921" i="3"/>
  <c r="DH921" i="3"/>
  <c r="DI921" i="3"/>
  <c r="CX891" i="3"/>
  <c r="CW877" i="3"/>
  <c r="CW805" i="3"/>
  <c r="CW796" i="3"/>
  <c r="CX953" i="3"/>
  <c r="CW948" i="3"/>
  <c r="CW932" i="3"/>
  <c r="DF919" i="3"/>
  <c r="DJ919" i="3" s="1"/>
  <c r="DG919" i="3"/>
  <c r="DH919" i="3"/>
  <c r="DI919" i="3"/>
  <c r="DF913" i="3"/>
  <c r="DJ913" i="3" s="1"/>
  <c r="DG913" i="3"/>
  <c r="DH913" i="3"/>
  <c r="DI913" i="3"/>
  <c r="CX900" i="3"/>
  <c r="CW875" i="3"/>
  <c r="CX858" i="3"/>
  <c r="CW1077" i="3"/>
  <c r="DF1047" i="3"/>
  <c r="DH977" i="3"/>
  <c r="DG975" i="3"/>
  <c r="CX944" i="3"/>
  <c r="CW930" i="3"/>
  <c r="DG911" i="3"/>
  <c r="DF911" i="3"/>
  <c r="DJ911" i="3" s="1"/>
  <c r="DH911" i="3"/>
  <c r="DI911" i="3"/>
  <c r="CW898" i="3"/>
  <c r="CX882" i="3"/>
  <c r="CV1065" i="3"/>
  <c r="DI1043" i="3"/>
  <c r="DJ1043" i="3" s="1"/>
  <c r="CX1039" i="3"/>
  <c r="CX1024" i="3"/>
  <c r="CX1019" i="3"/>
  <c r="CX1001" i="3"/>
  <c r="CX999" i="3"/>
  <c r="CX940" i="3"/>
  <c r="CW927" i="3"/>
  <c r="CX927" i="3"/>
  <c r="CX826" i="3"/>
  <c r="CX819" i="3"/>
  <c r="CX1057" i="3"/>
  <c r="DG1046" i="3"/>
  <c r="DH1043" i="3"/>
  <c r="CX1030" i="3"/>
  <c r="CX1020" i="3"/>
  <c r="CX1007" i="3"/>
  <c r="CX959" i="3"/>
  <c r="CX954" i="3"/>
  <c r="CW949" i="3"/>
  <c r="DF922" i="3"/>
  <c r="DJ922" i="3" s="1"/>
  <c r="DG922" i="3"/>
  <c r="DH922" i="3"/>
  <c r="CX887" i="3"/>
  <c r="CX880" i="3"/>
  <c r="CW808" i="3"/>
  <c r="CX1036" i="3"/>
  <c r="CX1013" i="3"/>
  <c r="CX937" i="3"/>
  <c r="CX933" i="3"/>
  <c r="CX925" i="3"/>
  <c r="DI909" i="3"/>
  <c r="DF909" i="3"/>
  <c r="DJ909" i="3" s="1"/>
  <c r="DG909" i="3"/>
  <c r="DH909" i="3"/>
  <c r="CW903" i="3"/>
  <c r="CX885" i="3"/>
  <c r="CW878" i="3"/>
  <c r="CX824" i="3"/>
  <c r="DH1062" i="3"/>
  <c r="DH1059" i="3"/>
  <c r="DG1042" i="3"/>
  <c r="DG1041" i="3"/>
  <c r="DJ1041" i="3" s="1"/>
  <c r="CX1017" i="3"/>
  <c r="CW998" i="3"/>
  <c r="DH966" i="3"/>
  <c r="DI965" i="3"/>
  <c r="DJ965" i="3" s="1"/>
  <c r="CX960" i="3"/>
  <c r="CX950" i="3"/>
  <c r="DF914" i="3"/>
  <c r="DG914" i="3"/>
  <c r="DI914" i="3"/>
  <c r="DJ914" i="3" s="1"/>
  <c r="DH906" i="3"/>
  <c r="DF906" i="3"/>
  <c r="DG906" i="3"/>
  <c r="DJ906" i="3" s="1"/>
  <c r="DI906" i="3"/>
  <c r="CV901" i="3"/>
  <c r="CX859" i="3"/>
  <c r="CX829" i="3"/>
  <c r="DG1062" i="3"/>
  <c r="DF1059" i="3"/>
  <c r="DF1042" i="3"/>
  <c r="DJ1042" i="3" s="1"/>
  <c r="DF1041" i="3"/>
  <c r="DG966" i="3"/>
  <c r="DJ966" i="3" s="1"/>
  <c r="DH965" i="3"/>
  <c r="CW931" i="3"/>
  <c r="CX928" i="3"/>
  <c r="DF920" i="3"/>
  <c r="DJ920" i="3" s="1"/>
  <c r="DG920" i="3"/>
  <c r="DH920" i="3"/>
  <c r="DI920" i="3"/>
  <c r="DF912" i="3"/>
  <c r="DJ912" i="3" s="1"/>
  <c r="DG912" i="3"/>
  <c r="DH912" i="3"/>
  <c r="DI912" i="3"/>
  <c r="DG1060" i="3"/>
  <c r="DF1058" i="3"/>
  <c r="DG1040" i="3"/>
  <c r="DJ1040" i="3" s="1"/>
  <c r="DH968" i="3"/>
  <c r="DF966" i="3"/>
  <c r="DG965" i="3"/>
  <c r="CX951" i="3"/>
  <c r="CX934" i="3"/>
  <c r="DF918" i="3"/>
  <c r="DJ918" i="3" s="1"/>
  <c r="DG918" i="3"/>
  <c r="DH918" i="3"/>
  <c r="DI918" i="3"/>
  <c r="CX857" i="3"/>
  <c r="CX820" i="3"/>
  <c r="CW811" i="3"/>
  <c r="CW802" i="3"/>
  <c r="CV1071" i="3"/>
  <c r="DI1052" i="3"/>
  <c r="DI1051" i="3"/>
  <c r="DH1050" i="3"/>
  <c r="CX990" i="3"/>
  <c r="CX981" i="3"/>
  <c r="DF968" i="3"/>
  <c r="DJ968" i="3" s="1"/>
  <c r="CX938" i="3"/>
  <c r="CX888" i="3"/>
  <c r="CX881" i="3"/>
  <c r="CW855" i="3"/>
  <c r="CW951" i="3"/>
  <c r="CW934" i="3"/>
  <c r="DI915" i="3"/>
  <c r="CV914" i="3"/>
  <c r="CX849" i="3"/>
  <c r="CX830" i="3"/>
  <c r="CV829" i="3"/>
  <c r="CX815" i="3"/>
  <c r="CX770" i="3"/>
  <c r="CV740" i="3"/>
  <c r="CX727" i="3"/>
  <c r="CX714" i="3"/>
  <c r="CW665" i="3"/>
  <c r="CX821" i="3"/>
  <c r="CX796" i="3"/>
  <c r="CX705" i="3"/>
  <c r="CX676" i="3"/>
  <c r="CX654" i="3"/>
  <c r="CX827" i="3"/>
  <c r="CX808" i="3"/>
  <c r="CX792" i="3"/>
  <c r="CW756" i="3"/>
  <c r="CX747" i="3"/>
  <c r="CX738" i="3"/>
  <c r="CX723" i="3"/>
  <c r="DI682" i="3"/>
  <c r="DH682" i="3"/>
  <c r="DF682" i="3"/>
  <c r="DJ682" i="3" s="1"/>
  <c r="DG682" i="3"/>
  <c r="CX802" i="3"/>
  <c r="CX775" i="3"/>
  <c r="CV775" i="3"/>
  <c r="CW734" i="3"/>
  <c r="CX780" i="3"/>
  <c r="CX763" i="3"/>
  <c r="CX745" i="3"/>
  <c r="CW717" i="3"/>
  <c r="CW701" i="3"/>
  <c r="CX793" i="3"/>
  <c r="CW778" i="3"/>
  <c r="CW715" i="3"/>
  <c r="DI908" i="3"/>
  <c r="CX787" i="3"/>
  <c r="CX759" i="3"/>
  <c r="CW750" i="3"/>
  <c r="CX713" i="3"/>
  <c r="CX706" i="3"/>
  <c r="DG690" i="3"/>
  <c r="DF690" i="3"/>
  <c r="DJ690" i="3" s="1"/>
  <c r="DH690" i="3"/>
  <c r="DI690" i="3"/>
  <c r="CX930" i="3"/>
  <c r="CX924" i="3"/>
  <c r="CX916" i="3"/>
  <c r="DH908" i="3"/>
  <c r="DI907" i="3"/>
  <c r="DI905" i="3"/>
  <c r="DJ905" i="3" s="1"/>
  <c r="CX877" i="3"/>
  <c r="CW799" i="3"/>
  <c r="CX799" i="3"/>
  <c r="CX781" i="3"/>
  <c r="CX726" i="3"/>
  <c r="CW697" i="3"/>
  <c r="DI917" i="3"/>
  <c r="DG908" i="3"/>
  <c r="DJ908" i="3" s="1"/>
  <c r="DH905" i="3"/>
  <c r="CX901" i="3"/>
  <c r="CX898" i="3"/>
  <c r="CX883" i="3"/>
  <c r="CX878" i="3"/>
  <c r="CX811" i="3"/>
  <c r="CX704" i="3"/>
  <c r="CW662" i="3"/>
  <c r="DG905" i="3"/>
  <c r="CX889" i="3"/>
  <c r="CX875" i="3"/>
  <c r="CX860" i="3"/>
  <c r="CX855" i="3"/>
  <c r="CX805" i="3"/>
  <c r="CX764" i="3"/>
  <c r="CX709" i="3"/>
  <c r="DF693" i="3"/>
  <c r="DJ693" i="3" s="1"/>
  <c r="DG693" i="3"/>
  <c r="DH693" i="3"/>
  <c r="DI693" i="3"/>
  <c r="DG917" i="3"/>
  <c r="DJ917" i="3" s="1"/>
  <c r="CX895" i="3"/>
  <c r="CX866" i="3"/>
  <c r="CX852" i="3"/>
  <c r="CX837" i="3"/>
  <c r="CX753" i="3"/>
  <c r="CX872" i="3"/>
  <c r="CX843" i="3"/>
  <c r="CX833" i="3"/>
  <c r="CX772" i="3"/>
  <c r="CW742" i="3"/>
  <c r="CV731" i="3"/>
  <c r="CX700" i="3"/>
  <c r="CX756" i="3"/>
  <c r="CX750" i="3"/>
  <c r="CX742" i="3"/>
  <c r="CX734" i="3"/>
  <c r="DI692" i="3"/>
  <c r="DI689" i="3"/>
  <c r="DI688" i="3"/>
  <c r="DI680" i="3"/>
  <c r="CX635" i="3"/>
  <c r="CX593" i="3"/>
  <c r="CX579" i="3"/>
  <c r="CX526" i="3"/>
  <c r="CW513" i="3"/>
  <c r="DH694" i="3"/>
  <c r="DH692" i="3"/>
  <c r="DI691" i="3"/>
  <c r="DG689" i="3"/>
  <c r="DJ689" i="3" s="1"/>
  <c r="DI686" i="3"/>
  <c r="DJ686" i="3" s="1"/>
  <c r="DH681" i="3"/>
  <c r="DH680" i="3"/>
  <c r="CX665" i="3"/>
  <c r="CX638" i="3"/>
  <c r="CW630" i="3"/>
  <c r="CX609" i="3"/>
  <c r="CX546" i="3"/>
  <c r="CX539" i="3"/>
  <c r="DG694" i="3"/>
  <c r="DG692" i="3"/>
  <c r="DG686" i="3"/>
  <c r="DG680" i="3"/>
  <c r="DJ680" i="3" s="1"/>
  <c r="CX671" i="3"/>
  <c r="CX584" i="3"/>
  <c r="CX577" i="3"/>
  <c r="DF694" i="3"/>
  <c r="DJ694" i="3" s="1"/>
  <c r="DG691" i="3"/>
  <c r="DF686" i="3"/>
  <c r="DF681" i="3"/>
  <c r="DJ681" i="3" s="1"/>
  <c r="CX625" i="3"/>
  <c r="CX623" i="3"/>
  <c r="CX607" i="3"/>
  <c r="CX598" i="3"/>
  <c r="CX582" i="3"/>
  <c r="CX740" i="3"/>
  <c r="DH683" i="3"/>
  <c r="DH678" i="3"/>
  <c r="DI678" i="3"/>
  <c r="CV677" i="3"/>
  <c r="CX677" i="3"/>
  <c r="CX633" i="3"/>
  <c r="CX605" i="3"/>
  <c r="CX589" i="3"/>
  <c r="CX529" i="3"/>
  <c r="CX778" i="3"/>
  <c r="CX717" i="3"/>
  <c r="CX662" i="3"/>
  <c r="CX651" i="3"/>
  <c r="CX648" i="3"/>
  <c r="CW645" i="3"/>
  <c r="CX645" i="3"/>
  <c r="CW642" i="3"/>
  <c r="CX642" i="3"/>
  <c r="CX619" i="3"/>
  <c r="CW573" i="3"/>
  <c r="CX516" i="3"/>
  <c r="CX731" i="3"/>
  <c r="CX718" i="3"/>
  <c r="CW679" i="3"/>
  <c r="CX655" i="3"/>
  <c r="CX639" i="3"/>
  <c r="CW571" i="3"/>
  <c r="CW547" i="3"/>
  <c r="CX540" i="3"/>
  <c r="CX715" i="3"/>
  <c r="CX707" i="3"/>
  <c r="CX701" i="3"/>
  <c r="CX697" i="3"/>
  <c r="DF679" i="3"/>
  <c r="DG679" i="3"/>
  <c r="DJ679" i="3" s="1"/>
  <c r="DH679" i="3"/>
  <c r="CV592" i="3"/>
  <c r="CX585" i="3"/>
  <c r="CX578" i="3"/>
  <c r="CX558" i="3"/>
  <c r="CX698" i="3"/>
  <c r="CX629" i="3"/>
  <c r="CX608" i="3"/>
  <c r="CX545" i="3"/>
  <c r="CX659" i="3"/>
  <c r="CV622" i="3"/>
  <c r="CX583" i="3"/>
  <c r="CX530" i="3"/>
  <c r="CX695" i="3"/>
  <c r="DF678" i="3"/>
  <c r="CX649" i="3"/>
  <c r="CX620" i="3"/>
  <c r="CX588" i="3"/>
  <c r="CW574" i="3"/>
  <c r="CV543" i="3"/>
  <c r="CX632" i="3"/>
  <c r="CX618" i="3"/>
  <c r="CW604" i="3"/>
  <c r="CV629" i="3"/>
  <c r="CX573" i="3"/>
  <c r="CX515" i="3"/>
  <c r="CX491" i="3"/>
  <c r="CW491" i="3"/>
  <c r="CW620" i="3"/>
  <c r="CX590" i="3"/>
  <c r="CX580" i="3"/>
  <c r="CX574" i="3"/>
  <c r="CV525" i="3"/>
  <c r="CX586" i="3"/>
  <c r="CX571" i="3"/>
  <c r="CW526" i="3"/>
  <c r="CW499" i="3"/>
  <c r="CX616" i="3"/>
  <c r="CX535" i="3"/>
  <c r="CX511" i="3"/>
  <c r="CX502" i="3"/>
  <c r="CX519" i="3"/>
  <c r="CX494" i="3"/>
  <c r="CX613" i="3"/>
  <c r="CX561" i="3"/>
  <c r="CX537" i="3"/>
  <c r="CW497" i="3"/>
  <c r="DG486" i="3"/>
  <c r="DH486" i="3"/>
  <c r="DI486" i="3"/>
  <c r="DF483" i="3"/>
  <c r="DJ483" i="3" s="1"/>
  <c r="DG483" i="3"/>
  <c r="DH483" i="3"/>
  <c r="DI483" i="3"/>
  <c r="CX604" i="3"/>
  <c r="CX521" i="3"/>
  <c r="CX500" i="3"/>
  <c r="CX610" i="3"/>
  <c r="CW605" i="3"/>
  <c r="CX562" i="3"/>
  <c r="CX543" i="3"/>
  <c r="CX513" i="3"/>
  <c r="CX547" i="3"/>
  <c r="CV540" i="3"/>
  <c r="CX522" i="3"/>
  <c r="CX602" i="3"/>
  <c r="CW597" i="3"/>
  <c r="CX563" i="3"/>
  <c r="CX553" i="3"/>
  <c r="CX549" i="3"/>
  <c r="CX622" i="3"/>
  <c r="CX592" i="3"/>
  <c r="CX556" i="3"/>
  <c r="CX523" i="3"/>
  <c r="CX493" i="3"/>
  <c r="CV493" i="3"/>
  <c r="CW623" i="3"/>
  <c r="CX594" i="3"/>
  <c r="CX525" i="3"/>
  <c r="CX501" i="3"/>
  <c r="DF486" i="3"/>
  <c r="DJ486" i="3" s="1"/>
  <c r="CX541" i="3"/>
  <c r="CX495" i="3"/>
  <c r="CW494" i="3"/>
  <c r="CX459" i="3"/>
  <c r="CW423" i="3"/>
  <c r="CV401" i="3"/>
  <c r="DF475" i="3"/>
  <c r="DJ475" i="3" s="1"/>
  <c r="DH475" i="3"/>
  <c r="DI475" i="3"/>
  <c r="CW471" i="3"/>
  <c r="CX471" i="3"/>
  <c r="CW464" i="3"/>
  <c r="CX464" i="3"/>
  <c r="CX450" i="3"/>
  <c r="CW446" i="3"/>
  <c r="CX444" i="3"/>
  <c r="CX421" i="3"/>
  <c r="CX399" i="3"/>
  <c r="CX395" i="3"/>
  <c r="CX438" i="3"/>
  <c r="CX412" i="3"/>
  <c r="CX382" i="3"/>
  <c r="CX354" i="3"/>
  <c r="DG476" i="3"/>
  <c r="DH476" i="3"/>
  <c r="DH470" i="3"/>
  <c r="CV457" i="3"/>
  <c r="CX457" i="3"/>
  <c r="CV419" i="3"/>
  <c r="CX417" i="3"/>
  <c r="CX389" i="3"/>
  <c r="CX387" i="3"/>
  <c r="DI482" i="3"/>
  <c r="CX462" i="3"/>
  <c r="CW430" i="3"/>
  <c r="CX365" i="3"/>
  <c r="CX350" i="3"/>
  <c r="DH484" i="3"/>
  <c r="DH482" i="3"/>
  <c r="CW465" i="3"/>
  <c r="CX568" i="3"/>
  <c r="CX564" i="3"/>
  <c r="CX527" i="3"/>
  <c r="DI485" i="3"/>
  <c r="DG484" i="3"/>
  <c r="DF478" i="3"/>
  <c r="DI478" i="3"/>
  <c r="DJ478" i="3" s="1"/>
  <c r="DF477" i="3"/>
  <c r="DJ477" i="3" s="1"/>
  <c r="DG477" i="3"/>
  <c r="DI477" i="3"/>
  <c r="DH473" i="3"/>
  <c r="DI473" i="3"/>
  <c r="CX451" i="3"/>
  <c r="CX426" i="3"/>
  <c r="CX422" i="3"/>
  <c r="CX402" i="3"/>
  <c r="CX400" i="3"/>
  <c r="DG485" i="3"/>
  <c r="CW445" i="3"/>
  <c r="CX443" i="3"/>
  <c r="CX413" i="3"/>
  <c r="CX383" i="3"/>
  <c r="DG479" i="3"/>
  <c r="DJ479" i="3" s="1"/>
  <c r="DH479" i="3"/>
  <c r="CW458" i="3"/>
  <c r="CX441" i="3"/>
  <c r="CX420" i="3"/>
  <c r="CX394" i="3"/>
  <c r="CX353" i="3"/>
  <c r="DF470" i="3"/>
  <c r="DI470" i="3"/>
  <c r="CX418" i="3"/>
  <c r="CX388" i="3"/>
  <c r="DH314" i="3"/>
  <c r="DI314" i="3"/>
  <c r="DF314" i="3"/>
  <c r="DJ314" i="3" s="1"/>
  <c r="DG314" i="3"/>
  <c r="CX507" i="3"/>
  <c r="CX503" i="3"/>
  <c r="DG474" i="3"/>
  <c r="DI474" i="3"/>
  <c r="CX431" i="3"/>
  <c r="CV409" i="3"/>
  <c r="CX407" i="3"/>
  <c r="CX377" i="3"/>
  <c r="CX366" i="3"/>
  <c r="CV347" i="3"/>
  <c r="DH341" i="3"/>
  <c r="DF341" i="3"/>
  <c r="DJ341" i="3" s="1"/>
  <c r="DG341" i="3"/>
  <c r="DI341" i="3"/>
  <c r="CX497" i="3"/>
  <c r="CW480" i="3"/>
  <c r="CX480" i="3"/>
  <c r="CX467" i="3"/>
  <c r="CX454" i="3"/>
  <c r="CW429" i="3"/>
  <c r="CW427" i="3"/>
  <c r="CW362" i="3"/>
  <c r="CX469" i="3"/>
  <c r="CX445" i="3"/>
  <c r="CX381" i="3"/>
  <c r="CV380" i="3"/>
  <c r="CX375" i="3"/>
  <c r="DG342" i="3"/>
  <c r="DF339" i="3"/>
  <c r="DJ339" i="3" s="1"/>
  <c r="DI339" i="3"/>
  <c r="DI321" i="3"/>
  <c r="DJ321" i="3" s="1"/>
  <c r="DI319" i="3"/>
  <c r="DG319" i="3"/>
  <c r="CX369" i="3"/>
  <c r="DG327" i="3"/>
  <c r="CW444" i="3"/>
  <c r="CV422" i="3"/>
  <c r="CW382" i="3"/>
  <c r="CX362" i="3"/>
  <c r="DI344" i="3"/>
  <c r="DH331" i="3"/>
  <c r="DF329" i="3"/>
  <c r="DJ329" i="3" s="1"/>
  <c r="DG329" i="3"/>
  <c r="DI329" i="3"/>
  <c r="DH323" i="3"/>
  <c r="DI322" i="3"/>
  <c r="DI316" i="3"/>
  <c r="DG316" i="3"/>
  <c r="DF316" i="3"/>
  <c r="DJ316" i="3" s="1"/>
  <c r="DH316" i="3"/>
  <c r="CW420" i="3"/>
  <c r="CX414" i="3"/>
  <c r="CW383" i="3"/>
  <c r="CX357" i="3"/>
  <c r="CX351" i="3"/>
  <c r="DH346" i="3"/>
  <c r="DF346" i="3"/>
  <c r="DJ346" i="3" s="1"/>
  <c r="DI346" i="3"/>
  <c r="DI338" i="3"/>
  <c r="DI326" i="3"/>
  <c r="DH326" i="3"/>
  <c r="DG326" i="3"/>
  <c r="DG323" i="3"/>
  <c r="DJ323" i="3" s="1"/>
  <c r="DH322" i="3"/>
  <c r="CX300" i="3"/>
  <c r="CW295" i="3"/>
  <c r="CX278" i="3"/>
  <c r="CW442" i="3"/>
  <c r="CX436" i="3"/>
  <c r="CX432" i="3"/>
  <c r="CX410" i="3"/>
  <c r="CX405" i="3"/>
  <c r="CX384" i="3"/>
  <c r="DH333" i="3"/>
  <c r="DF333" i="3"/>
  <c r="DJ333" i="3" s="1"/>
  <c r="DF323" i="3"/>
  <c r="DF322" i="3"/>
  <c r="CW402" i="3"/>
  <c r="CX401" i="3"/>
  <c r="CX396" i="3"/>
  <c r="CX392" i="3"/>
  <c r="DG336" i="3"/>
  <c r="DJ336" i="3" s="1"/>
  <c r="DH336" i="3"/>
  <c r="CX472" i="3"/>
  <c r="CX465" i="3"/>
  <c r="CX458" i="3"/>
  <c r="CX429" i="3"/>
  <c r="DH342" i="3"/>
  <c r="DI342" i="3"/>
  <c r="CV317" i="3"/>
  <c r="CX317" i="3"/>
  <c r="CX308" i="3"/>
  <c r="CX427" i="3"/>
  <c r="CV353" i="3"/>
  <c r="CX347" i="3"/>
  <c r="CW337" i="3"/>
  <c r="CX337" i="3"/>
  <c r="DH327" i="3"/>
  <c r="DI327" i="3"/>
  <c r="DF321" i="3"/>
  <c r="DH321" i="3"/>
  <c r="CW428" i="3"/>
  <c r="DI331" i="3"/>
  <c r="DG331" i="3"/>
  <c r="CX301" i="3"/>
  <c r="CX373" i="3"/>
  <c r="DF344" i="3"/>
  <c r="DJ344" i="3" s="1"/>
  <c r="DH344" i="3"/>
  <c r="DF338" i="3"/>
  <c r="DJ338" i="3" s="1"/>
  <c r="DG338" i="3"/>
  <c r="DG318" i="3"/>
  <c r="DI318" i="3"/>
  <c r="DH318" i="3"/>
  <c r="CX452" i="3"/>
  <c r="CX448" i="3"/>
  <c r="CW426" i="3"/>
  <c r="CX379" i="3"/>
  <c r="CX367" i="3"/>
  <c r="CX355" i="3"/>
  <c r="DG328" i="3"/>
  <c r="DH328" i="3"/>
  <c r="DF328" i="3"/>
  <c r="DJ328" i="3" s="1"/>
  <c r="DI332" i="3"/>
  <c r="DG332" i="3"/>
  <c r="DH332" i="3"/>
  <c r="CX360" i="3"/>
  <c r="CX359" i="3"/>
  <c r="CW276" i="3"/>
  <c r="CX252" i="3"/>
  <c r="CV241" i="3"/>
  <c r="CX250" i="3"/>
  <c r="CX248" i="3"/>
  <c r="CX274" i="3"/>
  <c r="DF268" i="3"/>
  <c r="DJ268" i="3" s="1"/>
  <c r="DG268" i="3"/>
  <c r="DI268" i="3"/>
  <c r="CX280" i="3"/>
  <c r="CX235" i="3"/>
  <c r="CX363" i="3"/>
  <c r="DI345" i="3"/>
  <c r="DF345" i="3"/>
  <c r="DJ345" i="3" s="1"/>
  <c r="DH345" i="3"/>
  <c r="CW324" i="3"/>
  <c r="CX324" i="3"/>
  <c r="DI313" i="3"/>
  <c r="DJ313" i="3" s="1"/>
  <c r="CX309" i="3"/>
  <c r="CX259" i="3"/>
  <c r="DF330" i="3"/>
  <c r="DJ330" i="3" s="1"/>
  <c r="DI330" i="3"/>
  <c r="DG330" i="3"/>
  <c r="CX295" i="3"/>
  <c r="CX290" i="3"/>
  <c r="CV251" i="3"/>
  <c r="CX188" i="3"/>
  <c r="CX275" i="3"/>
  <c r="CX296" i="3"/>
  <c r="DG267" i="3"/>
  <c r="DH267" i="3"/>
  <c r="DF267" i="3"/>
  <c r="DJ267" i="3" s="1"/>
  <c r="DI267" i="3"/>
  <c r="DF262" i="3"/>
  <c r="DJ262" i="3" s="1"/>
  <c r="DG262" i="3"/>
  <c r="DH262" i="3"/>
  <c r="DI262" i="3"/>
  <c r="DF315" i="3"/>
  <c r="DJ315" i="3" s="1"/>
  <c r="CX279" i="3"/>
  <c r="DH320" i="3"/>
  <c r="DI320" i="3"/>
  <c r="DF320" i="3"/>
  <c r="DJ320" i="3" s="1"/>
  <c r="DF313" i="3"/>
  <c r="DH313" i="3"/>
  <c r="CX285" i="3"/>
  <c r="CV271" i="3"/>
  <c r="CW272" i="3"/>
  <c r="CX272" i="3"/>
  <c r="CX271" i="3"/>
  <c r="CX202" i="3"/>
  <c r="CX200" i="3"/>
  <c r="CX198" i="3"/>
  <c r="CX224" i="3"/>
  <c r="CW190" i="3"/>
  <c r="CX212" i="3"/>
  <c r="CX185" i="3"/>
  <c r="CW165" i="3"/>
  <c r="CW142" i="3"/>
  <c r="CX102" i="3"/>
  <c r="CX255" i="3"/>
  <c r="CX254" i="3"/>
  <c r="CW221" i="3"/>
  <c r="CX221" i="3"/>
  <c r="CX218" i="3"/>
  <c r="CX176" i="3"/>
  <c r="CX174" i="3"/>
  <c r="DG266" i="3"/>
  <c r="CX261" i="3"/>
  <c r="CX236" i="3"/>
  <c r="CX232" i="3"/>
  <c r="CX183" i="3"/>
  <c r="DF159" i="3"/>
  <c r="DJ159" i="3" s="1"/>
  <c r="DG159" i="3"/>
  <c r="DH159" i="3"/>
  <c r="DI159" i="3"/>
  <c r="CX149" i="3"/>
  <c r="CW140" i="3"/>
  <c r="CX251" i="3"/>
  <c r="CX241" i="3"/>
  <c r="CX225" i="3"/>
  <c r="CW188" i="3"/>
  <c r="CX181" i="3"/>
  <c r="CV334" i="3"/>
  <c r="CX334" i="3"/>
  <c r="CW297" i="3"/>
  <c r="CX297" i="3"/>
  <c r="DI269" i="3"/>
  <c r="CX203" i="3"/>
  <c r="CX201" i="3"/>
  <c r="CX199" i="3"/>
  <c r="CW233" i="3"/>
  <c r="CV186" i="3"/>
  <c r="CX154" i="3"/>
  <c r="CX103" i="3"/>
  <c r="CW242" i="3"/>
  <c r="CX242" i="3"/>
  <c r="CX237" i="3"/>
  <c r="CX226" i="3"/>
  <c r="CV219" i="3"/>
  <c r="CX208" i="3"/>
  <c r="CX177" i="3"/>
  <c r="CX166" i="3"/>
  <c r="CW143" i="3"/>
  <c r="CX230" i="3"/>
  <c r="CV230" i="3"/>
  <c r="CW211" i="3"/>
  <c r="CX195" i="3"/>
  <c r="CW189" i="3"/>
  <c r="CX189" i="3"/>
  <c r="CX184" i="3"/>
  <c r="CX175" i="3"/>
  <c r="CW164" i="3"/>
  <c r="CW110" i="3"/>
  <c r="CX291" i="3"/>
  <c r="CX173" i="3"/>
  <c r="DH266" i="3"/>
  <c r="DI266" i="3"/>
  <c r="DJ266" i="3" s="1"/>
  <c r="CX245" i="3"/>
  <c r="CW214" i="3"/>
  <c r="CX214" i="3"/>
  <c r="CX182" i="3"/>
  <c r="CX171" i="3"/>
  <c r="CX148" i="3"/>
  <c r="DI162" i="3"/>
  <c r="DI161" i="3"/>
  <c r="CW144" i="3"/>
  <c r="CX144" i="3"/>
  <c r="CX143" i="3"/>
  <c r="CX128" i="3"/>
  <c r="CW122" i="3"/>
  <c r="DG50" i="3"/>
  <c r="DI50" i="3"/>
  <c r="DF50" i="3"/>
  <c r="DJ50" i="3" s="1"/>
  <c r="DH50" i="3"/>
  <c r="DI160" i="3"/>
  <c r="DJ160" i="3" s="1"/>
  <c r="CX142" i="3"/>
  <c r="CX134" i="3"/>
  <c r="CX98" i="3"/>
  <c r="DI63" i="3"/>
  <c r="DG63" i="3"/>
  <c r="DF63" i="3"/>
  <c r="DJ63" i="3" s="1"/>
  <c r="DH63" i="3"/>
  <c r="CX156" i="3"/>
  <c r="CX155" i="3"/>
  <c r="CX140" i="3"/>
  <c r="CX110" i="3"/>
  <c r="CX85" i="3"/>
  <c r="CW77" i="3"/>
  <c r="CX77" i="3"/>
  <c r="DH56" i="3"/>
  <c r="DI56" i="3"/>
  <c r="DF56" i="3"/>
  <c r="DJ56" i="3" s="1"/>
  <c r="DG56" i="3"/>
  <c r="CX14" i="3"/>
  <c r="CX123" i="3"/>
  <c r="CW95" i="3"/>
  <c r="CX95" i="3"/>
  <c r="DF54" i="3"/>
  <c r="DG54" i="3"/>
  <c r="DJ54" i="3" s="1"/>
  <c r="DH54" i="3"/>
  <c r="DI54" i="3"/>
  <c r="CX31" i="3"/>
  <c r="CX19" i="3"/>
  <c r="CX10" i="3"/>
  <c r="CX219" i="3"/>
  <c r="CW168" i="3"/>
  <c r="CV106" i="3"/>
  <c r="DF51" i="3"/>
  <c r="DJ51" i="3" s="1"/>
  <c r="DH51" i="3"/>
  <c r="DG51" i="3"/>
  <c r="DI51" i="3"/>
  <c r="DI43" i="3"/>
  <c r="DH43" i="3"/>
  <c r="DG43" i="3"/>
  <c r="DF43" i="3"/>
  <c r="DJ43" i="3" s="1"/>
  <c r="DG40" i="3"/>
  <c r="DJ40" i="3" s="1"/>
  <c r="DI40" i="3"/>
  <c r="DF40" i="3"/>
  <c r="DH40" i="3"/>
  <c r="CX233" i="3"/>
  <c r="CX186" i="3"/>
  <c r="CX167" i="3"/>
  <c r="CX124" i="3"/>
  <c r="CX83" i="3"/>
  <c r="CX66" i="3"/>
  <c r="DI61" i="3"/>
  <c r="DF61" i="3"/>
  <c r="DJ61" i="3" s="1"/>
  <c r="DG61" i="3"/>
  <c r="DH61" i="3"/>
  <c r="DF46" i="3"/>
  <c r="DJ46" i="3" s="1"/>
  <c r="DG46" i="3"/>
  <c r="DI46" i="3"/>
  <c r="DH46" i="3"/>
  <c r="CX211" i="3"/>
  <c r="CX179" i="3"/>
  <c r="CX178" i="3"/>
  <c r="CX165" i="3"/>
  <c r="CX164" i="3"/>
  <c r="CW96" i="3"/>
  <c r="CX96" i="3"/>
  <c r="CW86" i="3"/>
  <c r="CW78" i="3"/>
  <c r="CX78" i="3"/>
  <c r="CX196" i="3"/>
  <c r="CX136" i="3"/>
  <c r="CX132" i="3"/>
  <c r="CW125" i="3"/>
  <c r="CX116" i="3"/>
  <c r="DG57" i="3"/>
  <c r="DI57" i="3"/>
  <c r="DH57" i="3"/>
  <c r="DI52" i="3"/>
  <c r="DJ52" i="3" s="1"/>
  <c r="DF52" i="3"/>
  <c r="DG52" i="3"/>
  <c r="DH52" i="3"/>
  <c r="DF49" i="3"/>
  <c r="DJ49" i="3" s="1"/>
  <c r="DH49" i="3"/>
  <c r="DI49" i="3"/>
  <c r="CX41" i="3"/>
  <c r="CW41" i="3"/>
  <c r="CX120" i="3"/>
  <c r="CV93" i="3"/>
  <c r="CX137" i="3"/>
  <c r="CW97" i="3"/>
  <c r="CX97" i="3"/>
  <c r="DI62" i="3"/>
  <c r="DH62" i="3"/>
  <c r="DF62" i="3"/>
  <c r="DJ62" i="3" s="1"/>
  <c r="DG62" i="3"/>
  <c r="CX30" i="3"/>
  <c r="CX121" i="3"/>
  <c r="CX104" i="3"/>
  <c r="CX87" i="3"/>
  <c r="CV84" i="3"/>
  <c r="CX84" i="3"/>
  <c r="CX79" i="3"/>
  <c r="CW76" i="3"/>
  <c r="CX76" i="3"/>
  <c r="CX67" i="3"/>
  <c r="DF47" i="3"/>
  <c r="DJ47" i="3" s="1"/>
  <c r="DH47" i="3"/>
  <c r="DI47" i="3"/>
  <c r="DG47" i="3"/>
  <c r="DF158" i="3"/>
  <c r="DG158" i="3"/>
  <c r="DJ158" i="3" s="1"/>
  <c r="DH157" i="3"/>
  <c r="DI157" i="3"/>
  <c r="DJ157" i="3" s="1"/>
  <c r="CX138" i="3"/>
  <c r="CW94" i="3"/>
  <c r="CX94" i="3"/>
  <c r="DH53" i="3"/>
  <c r="DI53" i="3"/>
  <c r="DG53" i="3"/>
  <c r="DJ53" i="3" s="1"/>
  <c r="DF53" i="3"/>
  <c r="DI42" i="3"/>
  <c r="DF42" i="3"/>
  <c r="DG42" i="3"/>
  <c r="DJ42" i="3" s="1"/>
  <c r="DH42" i="3"/>
  <c r="CX6" i="3"/>
  <c r="CX107" i="3"/>
  <c r="CX74" i="3"/>
  <c r="CW73" i="3"/>
  <c r="DI64" i="3"/>
  <c r="DG55" i="3"/>
  <c r="DJ55" i="3" s="1"/>
  <c r="DG39" i="3"/>
  <c r="DI39" i="3"/>
  <c r="DJ39" i="3" s="1"/>
  <c r="CX34" i="3"/>
  <c r="CX2" i="3"/>
  <c r="CX126" i="3"/>
  <c r="CW124" i="3"/>
  <c r="CW123" i="3"/>
  <c r="CW121" i="3"/>
  <c r="CW120" i="3"/>
  <c r="CX108" i="3"/>
  <c r="CX92" i="3"/>
  <c r="DF55" i="3"/>
  <c r="CX26" i="3"/>
  <c r="CX22" i="3"/>
  <c r="CX112" i="3"/>
  <c r="CX100" i="3"/>
  <c r="CX81" i="3"/>
  <c r="CX36" i="3"/>
  <c r="CX24" i="3"/>
  <c r="CX88" i="3"/>
  <c r="CW87" i="3"/>
  <c r="CW85" i="3"/>
  <c r="DH64" i="3"/>
  <c r="DF64" i="3"/>
  <c r="DJ64" i="3" s="1"/>
  <c r="CX12" i="3"/>
  <c r="CX68" i="3"/>
  <c r="DG48" i="3"/>
  <c r="DI48" i="3"/>
  <c r="DH44" i="3"/>
  <c r="DI44" i="3"/>
  <c r="DG44" i="3"/>
  <c r="CV67" i="3"/>
  <c r="CX32" i="3"/>
  <c r="CX28" i="3"/>
  <c r="CX4" i="3"/>
  <c r="CX71" i="3"/>
  <c r="CW70" i="3"/>
  <c r="DF58" i="3"/>
  <c r="DJ58" i="3" s="1"/>
  <c r="DH58" i="3"/>
  <c r="CX38" i="3"/>
  <c r="CX20" i="3"/>
  <c r="CX16" i="3"/>
  <c r="CX118" i="3"/>
  <c r="DH55" i="3"/>
  <c r="DG45" i="3"/>
  <c r="DH45" i="3"/>
  <c r="DF45" i="3"/>
  <c r="DJ45" i="3" s="1"/>
  <c r="CX8" i="3"/>
  <c r="J1047" i="7" l="1"/>
  <c r="J1412" i="7"/>
  <c r="J1498" i="7"/>
  <c r="H1498" i="7"/>
  <c r="J370" i="7"/>
  <c r="DF6" i="3"/>
  <c r="DJ6" i="3" s="1"/>
  <c r="DH6" i="3"/>
  <c r="DG6" i="3"/>
  <c r="DI6" i="3"/>
  <c r="DG137" i="3"/>
  <c r="DI137" i="3"/>
  <c r="DF137" i="3"/>
  <c r="DJ137" i="3" s="1"/>
  <c r="DH137" i="3"/>
  <c r="DG19" i="3"/>
  <c r="DI19" i="3"/>
  <c r="DH19" i="3"/>
  <c r="DF19" i="3"/>
  <c r="DJ19" i="3" s="1"/>
  <c r="DI36" i="3"/>
  <c r="DH36" i="3"/>
  <c r="DF36" i="3"/>
  <c r="DJ36" i="3" s="1"/>
  <c r="DG36" i="3"/>
  <c r="DF164" i="3"/>
  <c r="DG164" i="3"/>
  <c r="DJ164" i="3" s="1"/>
  <c r="DI164" i="3"/>
  <c r="DH164" i="3"/>
  <c r="DG31" i="3"/>
  <c r="DI31" i="3"/>
  <c r="DF31" i="3"/>
  <c r="DJ31" i="3" s="1"/>
  <c r="DH31" i="3"/>
  <c r="DH98" i="3"/>
  <c r="DF98" i="3"/>
  <c r="DJ98" i="3" s="1"/>
  <c r="DG98" i="3"/>
  <c r="DI98" i="3"/>
  <c r="DF291" i="3"/>
  <c r="DJ291" i="3" s="1"/>
  <c r="DI291" i="3"/>
  <c r="DG291" i="3"/>
  <c r="DH291" i="3"/>
  <c r="DI199" i="3"/>
  <c r="DF199" i="3"/>
  <c r="DJ199" i="3" s="1"/>
  <c r="DG199" i="3"/>
  <c r="DH199" i="3"/>
  <c r="DI174" i="3"/>
  <c r="DF174" i="3"/>
  <c r="DJ174" i="3" s="1"/>
  <c r="DG174" i="3"/>
  <c r="DH174" i="3"/>
  <c r="DI465" i="3"/>
  <c r="DF465" i="3"/>
  <c r="DG465" i="3"/>
  <c r="DJ465" i="3" s="1"/>
  <c r="DH465" i="3"/>
  <c r="DG381" i="3"/>
  <c r="DJ381" i="3" s="1"/>
  <c r="DI381" i="3"/>
  <c r="DF381" i="3"/>
  <c r="DH381" i="3"/>
  <c r="DH507" i="3"/>
  <c r="DF507" i="3"/>
  <c r="DJ507" i="3" s="1"/>
  <c r="DG507" i="3"/>
  <c r="DI507" i="3"/>
  <c r="DF426" i="3"/>
  <c r="DG426" i="3"/>
  <c r="DJ426" i="3" s="1"/>
  <c r="DH426" i="3"/>
  <c r="DI426" i="3"/>
  <c r="DI417" i="3"/>
  <c r="DF417" i="3"/>
  <c r="DJ417" i="3" s="1"/>
  <c r="DG417" i="3"/>
  <c r="DH417" i="3"/>
  <c r="DH547" i="3"/>
  <c r="DF547" i="3"/>
  <c r="DG547" i="3"/>
  <c r="DJ547" i="3" s="1"/>
  <c r="DI547" i="3"/>
  <c r="DF535" i="3"/>
  <c r="DJ535" i="3" s="1"/>
  <c r="DG535" i="3"/>
  <c r="DH535" i="3"/>
  <c r="DI535" i="3"/>
  <c r="DF639" i="3"/>
  <c r="DJ639" i="3" s="1"/>
  <c r="DG639" i="3"/>
  <c r="DH639" i="3"/>
  <c r="DI639" i="3"/>
  <c r="DG706" i="3"/>
  <c r="DH706" i="3"/>
  <c r="DI706" i="3"/>
  <c r="DF706" i="3"/>
  <c r="DJ706" i="3" s="1"/>
  <c r="DF20" i="3"/>
  <c r="DJ20" i="3" s="1"/>
  <c r="DH20" i="3"/>
  <c r="DG20" i="3"/>
  <c r="DI20" i="3"/>
  <c r="DF81" i="3"/>
  <c r="DJ81" i="3" s="1"/>
  <c r="DG81" i="3"/>
  <c r="DH81" i="3"/>
  <c r="DI81" i="3"/>
  <c r="DF126" i="3"/>
  <c r="DJ126" i="3" s="1"/>
  <c r="DH126" i="3"/>
  <c r="DG126" i="3"/>
  <c r="DI126" i="3"/>
  <c r="DG87" i="3"/>
  <c r="DJ87" i="3" s="1"/>
  <c r="DH87" i="3"/>
  <c r="DI87" i="3"/>
  <c r="DF87" i="3"/>
  <c r="DG120" i="3"/>
  <c r="DJ120" i="3" s="1"/>
  <c r="DI120" i="3"/>
  <c r="DF120" i="3"/>
  <c r="DH120" i="3"/>
  <c r="DH165" i="3"/>
  <c r="DI165" i="3"/>
  <c r="DF165" i="3"/>
  <c r="DG165" i="3"/>
  <c r="DJ165" i="3" s="1"/>
  <c r="DH66" i="3"/>
  <c r="DI66" i="3"/>
  <c r="DF66" i="3"/>
  <c r="DJ66" i="3" s="1"/>
  <c r="DG66" i="3"/>
  <c r="DI77" i="3"/>
  <c r="DF77" i="3"/>
  <c r="DG77" i="3"/>
  <c r="DJ77" i="3" s="1"/>
  <c r="DH77" i="3"/>
  <c r="DF134" i="3"/>
  <c r="DJ134" i="3" s="1"/>
  <c r="DH134" i="3"/>
  <c r="DG134" i="3"/>
  <c r="DI134" i="3"/>
  <c r="DG177" i="3"/>
  <c r="DH177" i="3"/>
  <c r="DI177" i="3"/>
  <c r="DF177" i="3"/>
  <c r="DJ177" i="3" s="1"/>
  <c r="DG201" i="3"/>
  <c r="DF201" i="3"/>
  <c r="DJ201" i="3" s="1"/>
  <c r="DH201" i="3"/>
  <c r="DI201" i="3"/>
  <c r="DH176" i="3"/>
  <c r="DI176" i="3"/>
  <c r="DF176" i="3"/>
  <c r="DJ176" i="3" s="1"/>
  <c r="DG176" i="3"/>
  <c r="DH224" i="3"/>
  <c r="DI224" i="3"/>
  <c r="DF224" i="3"/>
  <c r="DJ224" i="3" s="1"/>
  <c r="DG224" i="3"/>
  <c r="DG296" i="3"/>
  <c r="DJ296" i="3" s="1"/>
  <c r="DH296" i="3"/>
  <c r="DF296" i="3"/>
  <c r="DI296" i="3"/>
  <c r="DI324" i="3"/>
  <c r="DF324" i="3"/>
  <c r="DG324" i="3"/>
  <c r="DJ324" i="3" s="1"/>
  <c r="DH324" i="3"/>
  <c r="DI248" i="3"/>
  <c r="DF248" i="3"/>
  <c r="DJ248" i="3" s="1"/>
  <c r="DG248" i="3"/>
  <c r="DH248" i="3"/>
  <c r="DI472" i="3"/>
  <c r="DF472" i="3"/>
  <c r="DG472" i="3"/>
  <c r="DJ472" i="3" s="1"/>
  <c r="DH472" i="3"/>
  <c r="DH405" i="3"/>
  <c r="DF405" i="3"/>
  <c r="DJ405" i="3" s="1"/>
  <c r="DG405" i="3"/>
  <c r="DI405" i="3"/>
  <c r="DI445" i="3"/>
  <c r="DF445" i="3"/>
  <c r="DG445" i="3"/>
  <c r="DJ445" i="3" s="1"/>
  <c r="DH445" i="3"/>
  <c r="DI451" i="3"/>
  <c r="DF451" i="3"/>
  <c r="DJ451" i="3" s="1"/>
  <c r="DG451" i="3"/>
  <c r="DH451" i="3"/>
  <c r="DH568" i="3"/>
  <c r="DF568" i="3"/>
  <c r="DJ568" i="3" s="1"/>
  <c r="DG568" i="3"/>
  <c r="DI568" i="3"/>
  <c r="DF421" i="3"/>
  <c r="DJ421" i="3" s="1"/>
  <c r="DG421" i="3"/>
  <c r="DH421" i="3"/>
  <c r="DI421" i="3"/>
  <c r="DH523" i="3"/>
  <c r="DG523" i="3"/>
  <c r="DF523" i="3"/>
  <c r="DJ523" i="3" s="1"/>
  <c r="DI523" i="3"/>
  <c r="DH513" i="3"/>
  <c r="DI513" i="3"/>
  <c r="DG513" i="3"/>
  <c r="DJ513" i="3" s="1"/>
  <c r="DF513" i="3"/>
  <c r="DF616" i="3"/>
  <c r="DG616" i="3"/>
  <c r="DJ616" i="3" s="1"/>
  <c r="DH616" i="3"/>
  <c r="DI616" i="3"/>
  <c r="DH515" i="3"/>
  <c r="DG515" i="3"/>
  <c r="DJ515" i="3" s="1"/>
  <c r="DF515" i="3"/>
  <c r="DI515" i="3"/>
  <c r="DF695" i="3"/>
  <c r="DG695" i="3"/>
  <c r="DH695" i="3"/>
  <c r="DI695" i="3"/>
  <c r="DJ695" i="3" s="1"/>
  <c r="DF655" i="3"/>
  <c r="DJ655" i="3" s="1"/>
  <c r="DG655" i="3"/>
  <c r="DH655" i="3"/>
  <c r="DI655" i="3"/>
  <c r="DF651" i="3"/>
  <c r="DJ651" i="3" s="1"/>
  <c r="DG651" i="3"/>
  <c r="DI651" i="3"/>
  <c r="DH651" i="3"/>
  <c r="DY73" i="1"/>
  <c r="DL92" i="1"/>
  <c r="EB310" i="1"/>
  <c r="DO337" i="1"/>
  <c r="V647" i="1"/>
  <c r="AI628" i="1"/>
  <c r="EA1111" i="1"/>
  <c r="DN1133" i="1"/>
  <c r="AH1030" i="1"/>
  <c r="U1079" i="1"/>
  <c r="DY1111" i="1"/>
  <c r="DL1133" i="1"/>
  <c r="AD1165" i="1"/>
  <c r="Q1189" i="1"/>
  <c r="DF28" i="3"/>
  <c r="DJ28" i="3" s="1"/>
  <c r="DG28" i="3"/>
  <c r="DH28" i="3"/>
  <c r="DI28" i="3"/>
  <c r="DF104" i="3"/>
  <c r="DJ104" i="3" s="1"/>
  <c r="DH104" i="3"/>
  <c r="DG104" i="3"/>
  <c r="DI104" i="3"/>
  <c r="DH116" i="3"/>
  <c r="DF116" i="3"/>
  <c r="DJ116" i="3" s="1"/>
  <c r="DG116" i="3"/>
  <c r="DI116" i="3"/>
  <c r="DG178" i="3"/>
  <c r="DH178" i="3"/>
  <c r="DI178" i="3"/>
  <c r="DF178" i="3"/>
  <c r="DJ178" i="3" s="1"/>
  <c r="DH83" i="3"/>
  <c r="DG83" i="3"/>
  <c r="DI83" i="3"/>
  <c r="DF83" i="3"/>
  <c r="DJ83" i="3" s="1"/>
  <c r="DF142" i="3"/>
  <c r="DG142" i="3"/>
  <c r="DJ142" i="3" s="1"/>
  <c r="DH142" i="3"/>
  <c r="DI142" i="3"/>
  <c r="DF208" i="3"/>
  <c r="DJ208" i="3" s="1"/>
  <c r="DG208" i="3"/>
  <c r="DH208" i="3"/>
  <c r="DI208" i="3"/>
  <c r="DF203" i="3"/>
  <c r="DJ203" i="3" s="1"/>
  <c r="DG203" i="3"/>
  <c r="DH203" i="3"/>
  <c r="DI203" i="3"/>
  <c r="DF149" i="3"/>
  <c r="DJ149" i="3" s="1"/>
  <c r="DG149" i="3"/>
  <c r="DH149" i="3"/>
  <c r="DI149" i="3"/>
  <c r="DH218" i="3"/>
  <c r="DI218" i="3"/>
  <c r="DF218" i="3"/>
  <c r="DJ218" i="3" s="1"/>
  <c r="DG218" i="3"/>
  <c r="DF198" i="3"/>
  <c r="DJ198" i="3" s="1"/>
  <c r="DG198" i="3"/>
  <c r="DH198" i="3"/>
  <c r="DI198" i="3"/>
  <c r="DF275" i="3"/>
  <c r="DG275" i="3"/>
  <c r="DJ275" i="3" s="1"/>
  <c r="DH275" i="3"/>
  <c r="DI275" i="3"/>
  <c r="DG250" i="3"/>
  <c r="DH250" i="3"/>
  <c r="DI250" i="3"/>
  <c r="DF250" i="3"/>
  <c r="DJ250" i="3" s="1"/>
  <c r="DF355" i="3"/>
  <c r="DJ355" i="3" s="1"/>
  <c r="DH355" i="3"/>
  <c r="DI355" i="3"/>
  <c r="DG355" i="3"/>
  <c r="DF347" i="3"/>
  <c r="DG347" i="3"/>
  <c r="DH347" i="3"/>
  <c r="DI347" i="3"/>
  <c r="DJ347" i="3" s="1"/>
  <c r="DF410" i="3"/>
  <c r="DG410" i="3"/>
  <c r="DJ410" i="3" s="1"/>
  <c r="DH410" i="3"/>
  <c r="DI410" i="3"/>
  <c r="DF469" i="3"/>
  <c r="DH469" i="3"/>
  <c r="DI469" i="3"/>
  <c r="DJ469" i="3" s="1"/>
  <c r="DG469" i="3"/>
  <c r="DF457" i="3"/>
  <c r="DG457" i="3"/>
  <c r="DH457" i="3"/>
  <c r="DI457" i="3"/>
  <c r="DJ457" i="3" s="1"/>
  <c r="DG444" i="3"/>
  <c r="DJ444" i="3" s="1"/>
  <c r="DF444" i="3"/>
  <c r="DH444" i="3"/>
  <c r="DI444" i="3"/>
  <c r="DF459" i="3"/>
  <c r="DG459" i="3"/>
  <c r="DJ459" i="3" s="1"/>
  <c r="DH459" i="3"/>
  <c r="DI459" i="3"/>
  <c r="DH556" i="3"/>
  <c r="DF556" i="3"/>
  <c r="DJ556" i="3" s="1"/>
  <c r="DG556" i="3"/>
  <c r="DI556" i="3"/>
  <c r="DH543" i="3"/>
  <c r="DF543" i="3"/>
  <c r="DG543" i="3"/>
  <c r="DI543" i="3"/>
  <c r="DJ543" i="3" s="1"/>
  <c r="DH573" i="3"/>
  <c r="DF573" i="3"/>
  <c r="DG573" i="3"/>
  <c r="DJ573" i="3" s="1"/>
  <c r="DI573" i="3"/>
  <c r="DI530" i="3"/>
  <c r="DF530" i="3"/>
  <c r="DJ530" i="3" s="1"/>
  <c r="DG530" i="3"/>
  <c r="DH530" i="3"/>
  <c r="DF662" i="3"/>
  <c r="DG662" i="3"/>
  <c r="DJ662" i="3" s="1"/>
  <c r="DH662" i="3"/>
  <c r="DI662" i="3"/>
  <c r="DF740" i="3"/>
  <c r="DG740" i="3"/>
  <c r="DH740" i="3"/>
  <c r="DI740" i="3"/>
  <c r="DJ740" i="3" s="1"/>
  <c r="DU171" i="1"/>
  <c r="FX188" i="1"/>
  <c r="FW188" i="1"/>
  <c r="FZ188" i="1"/>
  <c r="DH188" i="1"/>
  <c r="GB426" i="1"/>
  <c r="ES439" i="1"/>
  <c r="AJ471" i="1"/>
  <c r="W490" i="1"/>
  <c r="EP439" i="1"/>
  <c r="FY426" i="1"/>
  <c r="AI426" i="1"/>
  <c r="V439" i="1"/>
  <c r="AH777" i="1"/>
  <c r="U802" i="1"/>
  <c r="ES1133" i="1"/>
  <c r="GB1111" i="1"/>
  <c r="CG1111" i="1"/>
  <c r="AX1133" i="1"/>
  <c r="DI1460" i="1"/>
  <c r="DV1431" i="1"/>
  <c r="GB1431" i="1"/>
  <c r="ES1460" i="1"/>
  <c r="DG76" i="3"/>
  <c r="DJ76" i="3" s="1"/>
  <c r="DF76" i="3"/>
  <c r="DH76" i="3"/>
  <c r="DI76" i="3"/>
  <c r="DG38" i="3"/>
  <c r="DH38" i="3"/>
  <c r="DF38" i="3"/>
  <c r="DJ38" i="3" s="1"/>
  <c r="DI38" i="3"/>
  <c r="DF112" i="3"/>
  <c r="DJ112" i="3" s="1"/>
  <c r="DG112" i="3"/>
  <c r="DH112" i="3"/>
  <c r="DI112" i="3"/>
  <c r="DI121" i="3"/>
  <c r="DH121" i="3"/>
  <c r="DF121" i="3"/>
  <c r="DG121" i="3"/>
  <c r="DJ121" i="3" s="1"/>
  <c r="DI175" i="3"/>
  <c r="DF175" i="3"/>
  <c r="DJ175" i="3" s="1"/>
  <c r="DG175" i="3"/>
  <c r="DH175" i="3"/>
  <c r="DF221" i="3"/>
  <c r="DG221" i="3"/>
  <c r="DJ221" i="3" s="1"/>
  <c r="DH221" i="3"/>
  <c r="DI221" i="3"/>
  <c r="DH200" i="3"/>
  <c r="DF200" i="3"/>
  <c r="DJ200" i="3" s="1"/>
  <c r="DG200" i="3"/>
  <c r="DI200" i="3"/>
  <c r="DF188" i="3"/>
  <c r="DG188" i="3"/>
  <c r="DJ188" i="3" s="1"/>
  <c r="DH188" i="3"/>
  <c r="DI188" i="3"/>
  <c r="DH367" i="3"/>
  <c r="DF367" i="3"/>
  <c r="DJ367" i="3" s="1"/>
  <c r="DG367" i="3"/>
  <c r="DI367" i="3"/>
  <c r="DF373" i="3"/>
  <c r="DJ373" i="3" s="1"/>
  <c r="DH373" i="3"/>
  <c r="DG373" i="3"/>
  <c r="DI373" i="3"/>
  <c r="DF432" i="3"/>
  <c r="DJ432" i="3" s="1"/>
  <c r="DG432" i="3"/>
  <c r="DH432" i="3"/>
  <c r="DI432" i="3"/>
  <c r="DF369" i="3"/>
  <c r="DJ369" i="3" s="1"/>
  <c r="DI369" i="3"/>
  <c r="DG369" i="3"/>
  <c r="DH369" i="3"/>
  <c r="DH592" i="3"/>
  <c r="DF592" i="3"/>
  <c r="DG592" i="3"/>
  <c r="DI592" i="3"/>
  <c r="DJ592" i="3" s="1"/>
  <c r="DF562" i="3"/>
  <c r="DJ562" i="3" s="1"/>
  <c r="DG562" i="3"/>
  <c r="DH562" i="3"/>
  <c r="DI562" i="3"/>
  <c r="DI583" i="3"/>
  <c r="DF583" i="3"/>
  <c r="DJ583" i="3" s="1"/>
  <c r="DG583" i="3"/>
  <c r="DH583" i="3"/>
  <c r="DF718" i="3"/>
  <c r="DG718" i="3"/>
  <c r="DJ718" i="3" s="1"/>
  <c r="DH718" i="3"/>
  <c r="DI718" i="3"/>
  <c r="DH717" i="3"/>
  <c r="DF717" i="3"/>
  <c r="DG717" i="3"/>
  <c r="DJ717" i="3" s="1"/>
  <c r="DI717" i="3"/>
  <c r="DF582" i="3"/>
  <c r="DJ582" i="3" s="1"/>
  <c r="DG582" i="3"/>
  <c r="DH582" i="3"/>
  <c r="DI582" i="3"/>
  <c r="DF872" i="3"/>
  <c r="DJ872" i="3" s="1"/>
  <c r="DG872" i="3"/>
  <c r="DH872" i="3"/>
  <c r="DI872" i="3"/>
  <c r="DF764" i="3"/>
  <c r="DJ764" i="3" s="1"/>
  <c r="DG764" i="3"/>
  <c r="DH764" i="3"/>
  <c r="DI764" i="3"/>
  <c r="DF898" i="3"/>
  <c r="DI898" i="3"/>
  <c r="DG898" i="3"/>
  <c r="DJ898" i="3" s="1"/>
  <c r="DH898" i="3"/>
  <c r="DG759" i="3"/>
  <c r="DJ759" i="3" s="1"/>
  <c r="DH759" i="3"/>
  <c r="DI759" i="3"/>
  <c r="DF759" i="3"/>
  <c r="DG808" i="3"/>
  <c r="DJ808" i="3" s="1"/>
  <c r="DH808" i="3"/>
  <c r="DF808" i="3"/>
  <c r="DI808" i="3"/>
  <c r="DF815" i="3"/>
  <c r="DJ815" i="3" s="1"/>
  <c r="DG815" i="3"/>
  <c r="DH815" i="3"/>
  <c r="DI815" i="3"/>
  <c r="AZ188" i="1"/>
  <c r="CI171" i="1"/>
  <c r="AE220" i="1"/>
  <c r="R235" i="1"/>
  <c r="CJ369" i="1"/>
  <c r="BA394" i="1"/>
  <c r="CJ871" i="1"/>
  <c r="BA884" i="1"/>
  <c r="DZ1111" i="1"/>
  <c r="DM1133" i="1"/>
  <c r="GM1131" i="1"/>
  <c r="GN1131" i="1" s="1"/>
  <c r="DG2" i="3"/>
  <c r="DH2" i="3"/>
  <c r="DI2" i="3"/>
  <c r="DF2" i="3"/>
  <c r="DJ2" i="3" s="1"/>
  <c r="DF34" i="3"/>
  <c r="DJ34" i="3" s="1"/>
  <c r="DG34" i="3"/>
  <c r="DH34" i="3"/>
  <c r="DI34" i="3"/>
  <c r="DG41" i="3"/>
  <c r="DJ41" i="3" s="1"/>
  <c r="DF41" i="3"/>
  <c r="DH41" i="3"/>
  <c r="DI41" i="3"/>
  <c r="DG179" i="3"/>
  <c r="DH179" i="3"/>
  <c r="DI179" i="3"/>
  <c r="DF179" i="3"/>
  <c r="DJ179" i="3" s="1"/>
  <c r="DI124" i="3"/>
  <c r="DH124" i="3"/>
  <c r="DF124" i="3"/>
  <c r="DG124" i="3"/>
  <c r="DJ124" i="3" s="1"/>
  <c r="DI85" i="3"/>
  <c r="DG85" i="3"/>
  <c r="DJ85" i="3" s="1"/>
  <c r="DH85" i="3"/>
  <c r="DF85" i="3"/>
  <c r="DG148" i="3"/>
  <c r="DH148" i="3"/>
  <c r="DF148" i="3"/>
  <c r="DJ148" i="3" s="1"/>
  <c r="DI148" i="3"/>
  <c r="DI279" i="3"/>
  <c r="DG279" i="3"/>
  <c r="DH279" i="3"/>
  <c r="DF279" i="3"/>
  <c r="DJ279" i="3" s="1"/>
  <c r="DF68" i="3"/>
  <c r="DJ68" i="3" s="1"/>
  <c r="DI68" i="3"/>
  <c r="DG68" i="3"/>
  <c r="DH68" i="3"/>
  <c r="DF22" i="3"/>
  <c r="DJ22" i="3" s="1"/>
  <c r="DG22" i="3"/>
  <c r="DH22" i="3"/>
  <c r="DI22" i="3"/>
  <c r="DF30" i="3"/>
  <c r="DJ30" i="3" s="1"/>
  <c r="DH30" i="3"/>
  <c r="DG30" i="3"/>
  <c r="DI30" i="3"/>
  <c r="DH132" i="3"/>
  <c r="DF132" i="3"/>
  <c r="DJ132" i="3" s="1"/>
  <c r="DI132" i="3"/>
  <c r="DG132" i="3"/>
  <c r="DG211" i="3"/>
  <c r="DJ211" i="3" s="1"/>
  <c r="DH211" i="3"/>
  <c r="DI211" i="3"/>
  <c r="DF211" i="3"/>
  <c r="DF167" i="3"/>
  <c r="DG167" i="3"/>
  <c r="DJ167" i="3" s="1"/>
  <c r="DH167" i="3"/>
  <c r="DI167" i="3"/>
  <c r="DF110" i="3"/>
  <c r="DH110" i="3"/>
  <c r="DG110" i="3"/>
  <c r="DJ110" i="3" s="1"/>
  <c r="DI110" i="3"/>
  <c r="DG171" i="3"/>
  <c r="DH171" i="3"/>
  <c r="DF171" i="3"/>
  <c r="DJ171" i="3" s="1"/>
  <c r="DI171" i="3"/>
  <c r="DG184" i="3"/>
  <c r="DI184" i="3"/>
  <c r="DF184" i="3"/>
  <c r="DJ184" i="3" s="1"/>
  <c r="DH184" i="3"/>
  <c r="DF226" i="3"/>
  <c r="DJ226" i="3" s="1"/>
  <c r="DG226" i="3"/>
  <c r="DH226" i="3"/>
  <c r="DI226" i="3"/>
  <c r="DG297" i="3"/>
  <c r="DJ297" i="3" s="1"/>
  <c r="DH297" i="3"/>
  <c r="DF297" i="3"/>
  <c r="DI297" i="3"/>
  <c r="DF202" i="3"/>
  <c r="DJ202" i="3" s="1"/>
  <c r="DG202" i="3"/>
  <c r="DH202" i="3"/>
  <c r="DI202" i="3"/>
  <c r="AJ26" i="1"/>
  <c r="W41" i="1"/>
  <c r="BA541" i="1"/>
  <c r="CJ522" i="1"/>
  <c r="AI777" i="1"/>
  <c r="V802" i="1"/>
  <c r="DG94" i="3"/>
  <c r="DJ94" i="3" s="1"/>
  <c r="DI94" i="3"/>
  <c r="DF94" i="3"/>
  <c r="DH94" i="3"/>
  <c r="DF32" i="3"/>
  <c r="DJ32" i="3" s="1"/>
  <c r="DH32" i="3"/>
  <c r="DG32" i="3"/>
  <c r="DI32" i="3"/>
  <c r="DI12" i="3"/>
  <c r="DH12" i="3"/>
  <c r="DG12" i="3"/>
  <c r="DF12" i="3"/>
  <c r="DJ12" i="3" s="1"/>
  <c r="DG95" i="3"/>
  <c r="DJ95" i="3" s="1"/>
  <c r="DH95" i="3"/>
  <c r="DF95" i="3"/>
  <c r="DI95" i="3"/>
  <c r="DI189" i="3"/>
  <c r="DF189" i="3"/>
  <c r="DG189" i="3"/>
  <c r="DJ189" i="3" s="1"/>
  <c r="DH189" i="3"/>
  <c r="DF254" i="3"/>
  <c r="DJ254" i="3" s="1"/>
  <c r="DG254" i="3"/>
  <c r="DH254" i="3"/>
  <c r="DI254" i="3"/>
  <c r="DF271" i="3"/>
  <c r="DG271" i="3"/>
  <c r="DH271" i="3"/>
  <c r="DI271" i="3"/>
  <c r="DJ271" i="3" s="1"/>
  <c r="DF290" i="3"/>
  <c r="DJ290" i="3" s="1"/>
  <c r="DI290" i="3"/>
  <c r="DG290" i="3"/>
  <c r="DH290" i="3"/>
  <c r="DH308" i="3"/>
  <c r="DG308" i="3"/>
  <c r="DI308" i="3"/>
  <c r="DF308" i="3"/>
  <c r="DJ308" i="3" s="1"/>
  <c r="DH396" i="3"/>
  <c r="DF396" i="3"/>
  <c r="DJ396" i="3" s="1"/>
  <c r="DG396" i="3"/>
  <c r="DI396" i="3"/>
  <c r="DH377" i="3"/>
  <c r="DF377" i="3"/>
  <c r="DJ377" i="3" s="1"/>
  <c r="DG377" i="3"/>
  <c r="DI377" i="3"/>
  <c r="DH388" i="3"/>
  <c r="DF388" i="3"/>
  <c r="DJ388" i="3" s="1"/>
  <c r="DG388" i="3"/>
  <c r="DI388" i="3"/>
  <c r="DI413" i="3"/>
  <c r="DF413" i="3"/>
  <c r="DJ413" i="3" s="1"/>
  <c r="DG413" i="3"/>
  <c r="DH413" i="3"/>
  <c r="DI350" i="3"/>
  <c r="DG350" i="3"/>
  <c r="DF350" i="3"/>
  <c r="DJ350" i="3" s="1"/>
  <c r="DH350" i="3"/>
  <c r="DF464" i="3"/>
  <c r="DG464" i="3"/>
  <c r="DJ464" i="3" s="1"/>
  <c r="DH464" i="3"/>
  <c r="DI464" i="3"/>
  <c r="DF541" i="3"/>
  <c r="DI541" i="3"/>
  <c r="DG541" i="3"/>
  <c r="DJ541" i="3" s="1"/>
  <c r="DH541" i="3"/>
  <c r="DH549" i="3"/>
  <c r="DF549" i="3"/>
  <c r="DG549" i="3"/>
  <c r="DI549" i="3"/>
  <c r="DJ549" i="3" s="1"/>
  <c r="DF610" i="3"/>
  <c r="DJ610" i="3" s="1"/>
  <c r="DI610" i="3"/>
  <c r="DG610" i="3"/>
  <c r="DH610" i="3"/>
  <c r="DH537" i="3"/>
  <c r="DG537" i="3"/>
  <c r="DF537" i="3"/>
  <c r="DI537" i="3"/>
  <c r="DJ537" i="3" s="1"/>
  <c r="DF586" i="3"/>
  <c r="DJ586" i="3" s="1"/>
  <c r="DG586" i="3"/>
  <c r="DH586" i="3"/>
  <c r="DI586" i="3"/>
  <c r="DF618" i="3"/>
  <c r="DJ618" i="3" s="1"/>
  <c r="DG618" i="3"/>
  <c r="DH618" i="3"/>
  <c r="DI618" i="3"/>
  <c r="DG659" i="3"/>
  <c r="DH659" i="3"/>
  <c r="DI659" i="3"/>
  <c r="DJ659" i="3" s="1"/>
  <c r="DF659" i="3"/>
  <c r="DH697" i="3"/>
  <c r="DI697" i="3"/>
  <c r="DF697" i="3"/>
  <c r="DG697" i="3"/>
  <c r="DJ697" i="3" s="1"/>
  <c r="DG516" i="3"/>
  <c r="DH516" i="3"/>
  <c r="DF516" i="3"/>
  <c r="DJ516" i="3" s="1"/>
  <c r="DI516" i="3"/>
  <c r="DF529" i="3"/>
  <c r="DJ529" i="3" s="1"/>
  <c r="DG529" i="3"/>
  <c r="DH529" i="3"/>
  <c r="DI529" i="3"/>
  <c r="DI607" i="3"/>
  <c r="DG607" i="3"/>
  <c r="DH607" i="3"/>
  <c r="DF607" i="3"/>
  <c r="DJ607" i="3" s="1"/>
  <c r="DF734" i="3"/>
  <c r="DG734" i="3"/>
  <c r="DJ734" i="3" s="1"/>
  <c r="DH734" i="3"/>
  <c r="DI734" i="3"/>
  <c r="DF837" i="3"/>
  <c r="DJ837" i="3" s="1"/>
  <c r="DG837" i="3"/>
  <c r="DH837" i="3"/>
  <c r="DI837" i="3"/>
  <c r="DF855" i="3"/>
  <c r="DG855" i="3"/>
  <c r="DJ855" i="3" s="1"/>
  <c r="DH855" i="3"/>
  <c r="DI855" i="3"/>
  <c r="DH916" i="3"/>
  <c r="DI916" i="3"/>
  <c r="DF916" i="3"/>
  <c r="DG916" i="3"/>
  <c r="DJ916" i="3" s="1"/>
  <c r="DG802" i="3"/>
  <c r="DJ802" i="3" s="1"/>
  <c r="DH802" i="3"/>
  <c r="DF802" i="3"/>
  <c r="DI802" i="3"/>
  <c r="DG654" i="3"/>
  <c r="DH654" i="3"/>
  <c r="DI654" i="3"/>
  <c r="DF654" i="3"/>
  <c r="DJ654" i="3" s="1"/>
  <c r="DF830" i="3"/>
  <c r="DG830" i="3"/>
  <c r="DJ830" i="3" s="1"/>
  <c r="DH830" i="3"/>
  <c r="DI830" i="3"/>
  <c r="DF990" i="3"/>
  <c r="DJ990" i="3" s="1"/>
  <c r="DG990" i="3"/>
  <c r="DH990" i="3"/>
  <c r="DI990" i="3"/>
  <c r="DF960" i="3"/>
  <c r="DJ960" i="3" s="1"/>
  <c r="DG960" i="3"/>
  <c r="DH960" i="3"/>
  <c r="DI960" i="3"/>
  <c r="DH887" i="3"/>
  <c r="DF887" i="3"/>
  <c r="DJ887" i="3" s="1"/>
  <c r="DG887" i="3"/>
  <c r="DI887" i="3"/>
  <c r="AG26" i="1"/>
  <c r="T41" i="1"/>
  <c r="V41" i="1"/>
  <c r="AI26" i="1"/>
  <c r="DW310" i="1"/>
  <c r="DJ337" i="1"/>
  <c r="AJ916" i="1"/>
  <c r="W998" i="1"/>
  <c r="DF186" i="3"/>
  <c r="DG186" i="3"/>
  <c r="DH186" i="3"/>
  <c r="DI186" i="3"/>
  <c r="DJ186" i="3" s="1"/>
  <c r="DF237" i="3"/>
  <c r="DJ237" i="3" s="1"/>
  <c r="DG237" i="3"/>
  <c r="DH237" i="3"/>
  <c r="DI237" i="3"/>
  <c r="DF8" i="3"/>
  <c r="DJ8" i="3" s="1"/>
  <c r="DH8" i="3"/>
  <c r="DI8" i="3"/>
  <c r="DG8" i="3"/>
  <c r="DH196" i="3"/>
  <c r="DI196" i="3"/>
  <c r="DF196" i="3"/>
  <c r="DJ196" i="3" s="1"/>
  <c r="DG196" i="3"/>
  <c r="DF233" i="3"/>
  <c r="DG233" i="3"/>
  <c r="DJ233" i="3" s="1"/>
  <c r="DH233" i="3"/>
  <c r="DI233" i="3"/>
  <c r="DG334" i="3"/>
  <c r="DF334" i="3"/>
  <c r="DH334" i="3"/>
  <c r="DI334" i="3"/>
  <c r="DJ334" i="3" s="1"/>
  <c r="DF255" i="3"/>
  <c r="DJ255" i="3" s="1"/>
  <c r="DG255" i="3"/>
  <c r="DH255" i="3"/>
  <c r="DI255" i="3"/>
  <c r="DI295" i="3"/>
  <c r="DH295" i="3"/>
  <c r="DG295" i="3"/>
  <c r="DJ295" i="3" s="1"/>
  <c r="DF295" i="3"/>
  <c r="DH359" i="3"/>
  <c r="DF359" i="3"/>
  <c r="DG359" i="3"/>
  <c r="DI359" i="3"/>
  <c r="DJ359" i="3" s="1"/>
  <c r="DI278" i="3"/>
  <c r="DG278" i="3"/>
  <c r="DH278" i="3"/>
  <c r="DF278" i="3"/>
  <c r="DJ278" i="3" s="1"/>
  <c r="DF407" i="3"/>
  <c r="DJ407" i="3" s="1"/>
  <c r="DG407" i="3"/>
  <c r="DH407" i="3"/>
  <c r="DI407" i="3"/>
  <c r="DI443" i="3"/>
  <c r="DF443" i="3"/>
  <c r="DG443" i="3"/>
  <c r="DJ443" i="3" s="1"/>
  <c r="DH443" i="3"/>
  <c r="DH365" i="3"/>
  <c r="DF365" i="3"/>
  <c r="DJ365" i="3" s="1"/>
  <c r="DG365" i="3"/>
  <c r="DI365" i="3"/>
  <c r="DF553" i="3"/>
  <c r="DG553" i="3"/>
  <c r="DJ553" i="3" s="1"/>
  <c r="DH553" i="3"/>
  <c r="DI553" i="3"/>
  <c r="DG500" i="3"/>
  <c r="DF500" i="3"/>
  <c r="DJ500" i="3" s="1"/>
  <c r="DH500" i="3"/>
  <c r="DI500" i="3"/>
  <c r="DG561" i="3"/>
  <c r="DF561" i="3"/>
  <c r="DJ561" i="3" s="1"/>
  <c r="DH561" i="3"/>
  <c r="DI561" i="3"/>
  <c r="DH632" i="3"/>
  <c r="DI632" i="3"/>
  <c r="DF632" i="3"/>
  <c r="DJ632" i="3" s="1"/>
  <c r="DG632" i="3"/>
  <c r="DI545" i="3"/>
  <c r="DH545" i="3"/>
  <c r="DF545" i="3"/>
  <c r="DJ545" i="3" s="1"/>
  <c r="DG545" i="3"/>
  <c r="DF701" i="3"/>
  <c r="DH701" i="3"/>
  <c r="DI701" i="3"/>
  <c r="DG701" i="3"/>
  <c r="DJ701" i="3" s="1"/>
  <c r="DG589" i="3"/>
  <c r="DF589" i="3"/>
  <c r="DH589" i="3"/>
  <c r="DI589" i="3"/>
  <c r="DJ589" i="3" s="1"/>
  <c r="DF623" i="3"/>
  <c r="DG623" i="3"/>
  <c r="DJ623" i="3" s="1"/>
  <c r="DH623" i="3"/>
  <c r="DI623" i="3"/>
  <c r="DL188" i="1"/>
  <c r="DY171" i="1"/>
  <c r="EB573" i="1"/>
  <c r="DO596" i="1"/>
  <c r="CJ726" i="1"/>
  <c r="BA745" i="1"/>
  <c r="BA1079" i="1"/>
  <c r="CJ1030" i="1"/>
  <c r="AJ1111" i="1"/>
  <c r="W1133" i="1"/>
  <c r="AJ1165" i="1"/>
  <c r="W1189" i="1"/>
  <c r="DF100" i="3"/>
  <c r="DJ100" i="3" s="1"/>
  <c r="DG100" i="3"/>
  <c r="DH100" i="3"/>
  <c r="DI100" i="3"/>
  <c r="DG26" i="3"/>
  <c r="DH26" i="3"/>
  <c r="DI26" i="3"/>
  <c r="DF26" i="3"/>
  <c r="DJ26" i="3" s="1"/>
  <c r="DH136" i="3"/>
  <c r="DI136" i="3"/>
  <c r="DF136" i="3"/>
  <c r="DJ136" i="3" s="1"/>
  <c r="DG136" i="3"/>
  <c r="DH140" i="3"/>
  <c r="DF140" i="3"/>
  <c r="DG140" i="3"/>
  <c r="DJ140" i="3" s="1"/>
  <c r="DI140" i="3"/>
  <c r="DH182" i="3"/>
  <c r="DI182" i="3"/>
  <c r="DG182" i="3"/>
  <c r="DF182" i="3"/>
  <c r="DJ182" i="3" s="1"/>
  <c r="DF71" i="3"/>
  <c r="DJ71" i="3" s="1"/>
  <c r="DH71" i="3"/>
  <c r="DG71" i="3"/>
  <c r="DI71" i="3"/>
  <c r="DF155" i="3"/>
  <c r="DJ155" i="3" s="1"/>
  <c r="DG155" i="3"/>
  <c r="DH155" i="3"/>
  <c r="DI155" i="3"/>
  <c r="DF214" i="3"/>
  <c r="DG214" i="3"/>
  <c r="DJ214" i="3" s="1"/>
  <c r="DH214" i="3"/>
  <c r="DI214" i="3"/>
  <c r="DF242" i="3"/>
  <c r="DG242" i="3"/>
  <c r="DJ242" i="3" s="1"/>
  <c r="DH242" i="3"/>
  <c r="DI242" i="3"/>
  <c r="DF272" i="3"/>
  <c r="DG272" i="3"/>
  <c r="DJ272" i="3" s="1"/>
  <c r="DH272" i="3"/>
  <c r="DI272" i="3"/>
  <c r="DF363" i="3"/>
  <c r="DG363" i="3"/>
  <c r="DJ363" i="3" s="1"/>
  <c r="DH363" i="3"/>
  <c r="DI363" i="3"/>
  <c r="DF448" i="3"/>
  <c r="DJ448" i="3" s="1"/>
  <c r="DG448" i="3"/>
  <c r="DH448" i="3"/>
  <c r="DI448" i="3"/>
  <c r="DH317" i="3"/>
  <c r="DF317" i="3"/>
  <c r="DI317" i="3"/>
  <c r="DJ317" i="3" s="1"/>
  <c r="DG317" i="3"/>
  <c r="DF401" i="3"/>
  <c r="DG401" i="3"/>
  <c r="DH401" i="3"/>
  <c r="DI401" i="3"/>
  <c r="DJ401" i="3" s="1"/>
  <c r="DH351" i="3"/>
  <c r="DF351" i="3"/>
  <c r="DJ351" i="3" s="1"/>
  <c r="DG351" i="3"/>
  <c r="DI351" i="3"/>
  <c r="DF454" i="3"/>
  <c r="DJ454" i="3" s="1"/>
  <c r="DG454" i="3"/>
  <c r="DH454" i="3"/>
  <c r="DI454" i="3"/>
  <c r="DH418" i="3"/>
  <c r="DF418" i="3"/>
  <c r="DJ418" i="3" s="1"/>
  <c r="DG418" i="3"/>
  <c r="DI418" i="3"/>
  <c r="DF4" i="3"/>
  <c r="DJ4" i="3" s="1"/>
  <c r="DG4" i="3"/>
  <c r="DH4" i="3"/>
  <c r="DI4" i="3"/>
  <c r="DH92" i="3"/>
  <c r="DF92" i="3"/>
  <c r="DJ92" i="3" s="1"/>
  <c r="DG92" i="3"/>
  <c r="DI92" i="3"/>
  <c r="DG67" i="3"/>
  <c r="DI67" i="3"/>
  <c r="DJ67" i="3" s="1"/>
  <c r="DF67" i="3"/>
  <c r="DH67" i="3"/>
  <c r="DG78" i="3"/>
  <c r="DJ78" i="3" s="1"/>
  <c r="DI78" i="3"/>
  <c r="DF78" i="3"/>
  <c r="DH78" i="3"/>
  <c r="DG123" i="3"/>
  <c r="DJ123" i="3" s="1"/>
  <c r="DI123" i="3"/>
  <c r="DF123" i="3"/>
  <c r="DH123" i="3"/>
  <c r="DF156" i="3"/>
  <c r="DJ156" i="3" s="1"/>
  <c r="DG156" i="3"/>
  <c r="DH156" i="3"/>
  <c r="DI156" i="3"/>
  <c r="DH195" i="3"/>
  <c r="DI195" i="3"/>
  <c r="DF195" i="3"/>
  <c r="DJ195" i="3" s="1"/>
  <c r="DG195" i="3"/>
  <c r="DH183" i="3"/>
  <c r="DI183" i="3"/>
  <c r="DF183" i="3"/>
  <c r="DJ183" i="3" s="1"/>
  <c r="DG183" i="3"/>
  <c r="DH102" i="3"/>
  <c r="DG102" i="3"/>
  <c r="DI102" i="3"/>
  <c r="DF102" i="3"/>
  <c r="DJ102" i="3" s="1"/>
  <c r="DG235" i="3"/>
  <c r="DH235" i="3"/>
  <c r="DI235" i="3"/>
  <c r="DF235" i="3"/>
  <c r="DJ235" i="3" s="1"/>
  <c r="DF360" i="3"/>
  <c r="DI360" i="3"/>
  <c r="DG360" i="3"/>
  <c r="DJ360" i="3" s="1"/>
  <c r="DH360" i="3"/>
  <c r="DH452" i="3"/>
  <c r="DF452" i="3"/>
  <c r="DJ452" i="3" s="1"/>
  <c r="DG452" i="3"/>
  <c r="DI452" i="3"/>
  <c r="DF357" i="3"/>
  <c r="DJ357" i="3" s="1"/>
  <c r="DG357" i="3"/>
  <c r="DH357" i="3"/>
  <c r="DI357" i="3"/>
  <c r="DG467" i="3"/>
  <c r="DH467" i="3"/>
  <c r="DI467" i="3"/>
  <c r="DF467" i="3"/>
  <c r="DJ467" i="3" s="1"/>
  <c r="DG354" i="3"/>
  <c r="DI354" i="3"/>
  <c r="DF354" i="3"/>
  <c r="DJ354" i="3" s="1"/>
  <c r="DH354" i="3"/>
  <c r="DG471" i="3"/>
  <c r="DJ471" i="3" s="1"/>
  <c r="DH471" i="3"/>
  <c r="DF471" i="3"/>
  <c r="DI471" i="3"/>
  <c r="DF501" i="3"/>
  <c r="DJ501" i="3" s="1"/>
  <c r="DG501" i="3"/>
  <c r="DH501" i="3"/>
  <c r="DI501" i="3"/>
  <c r="DF563" i="3"/>
  <c r="DJ563" i="3" s="1"/>
  <c r="DG563" i="3"/>
  <c r="DH563" i="3"/>
  <c r="DI563" i="3"/>
  <c r="DF521" i="3"/>
  <c r="DJ521" i="3" s="1"/>
  <c r="DH521" i="3"/>
  <c r="DI521" i="3"/>
  <c r="DG521" i="3"/>
  <c r="DF613" i="3"/>
  <c r="DJ613" i="3" s="1"/>
  <c r="DG613" i="3"/>
  <c r="DH613" i="3"/>
  <c r="DI613" i="3"/>
  <c r="DF574" i="3"/>
  <c r="DG574" i="3"/>
  <c r="DJ574" i="3" s="1"/>
  <c r="DH574" i="3"/>
  <c r="DI574" i="3"/>
  <c r="DH608" i="3"/>
  <c r="DG608" i="3"/>
  <c r="DI608" i="3"/>
  <c r="DF608" i="3"/>
  <c r="DJ608" i="3" s="1"/>
  <c r="DF707" i="3"/>
  <c r="DJ707" i="3" s="1"/>
  <c r="DI707" i="3"/>
  <c r="DG707" i="3"/>
  <c r="DH707" i="3"/>
  <c r="DG619" i="3"/>
  <c r="DF619" i="3"/>
  <c r="DH619" i="3"/>
  <c r="DI619" i="3"/>
  <c r="DJ619" i="3" s="1"/>
  <c r="DG605" i="3"/>
  <c r="DJ605" i="3" s="1"/>
  <c r="DH605" i="3"/>
  <c r="DI605" i="3"/>
  <c r="DF605" i="3"/>
  <c r="DG625" i="3"/>
  <c r="DH625" i="3"/>
  <c r="DI625" i="3"/>
  <c r="DJ625" i="3" s="1"/>
  <c r="DF625" i="3"/>
  <c r="DI539" i="3"/>
  <c r="DG539" i="3"/>
  <c r="DH539" i="3"/>
  <c r="DF539" i="3"/>
  <c r="DJ539" i="3" s="1"/>
  <c r="DF750" i="3"/>
  <c r="DG750" i="3"/>
  <c r="DJ750" i="3" s="1"/>
  <c r="DH750" i="3"/>
  <c r="DI750" i="3"/>
  <c r="DF866" i="3"/>
  <c r="DJ866" i="3" s="1"/>
  <c r="DG866" i="3"/>
  <c r="DH866" i="3"/>
  <c r="DI866" i="3"/>
  <c r="DF875" i="3"/>
  <c r="DG875" i="3"/>
  <c r="DJ875" i="3" s="1"/>
  <c r="DH875" i="3"/>
  <c r="DI875" i="3"/>
  <c r="DH930" i="3"/>
  <c r="DI930" i="3"/>
  <c r="DF930" i="3"/>
  <c r="DG930" i="3"/>
  <c r="DJ930" i="3" s="1"/>
  <c r="DH705" i="3"/>
  <c r="DG705" i="3"/>
  <c r="DI705" i="3"/>
  <c r="DF705" i="3"/>
  <c r="DJ705" i="3" s="1"/>
  <c r="DG951" i="3"/>
  <c r="DJ951" i="3" s="1"/>
  <c r="DF951" i="3"/>
  <c r="DH951" i="3"/>
  <c r="DI951" i="3"/>
  <c r="DG859" i="3"/>
  <c r="DF859" i="3"/>
  <c r="DJ859" i="3" s="1"/>
  <c r="DH859" i="3"/>
  <c r="DI859" i="3"/>
  <c r="DG826" i="3"/>
  <c r="DF826" i="3"/>
  <c r="DJ826" i="3" s="1"/>
  <c r="DH826" i="3"/>
  <c r="DI826" i="3"/>
  <c r="AH92" i="1"/>
  <c r="AD471" i="1"/>
  <c r="Q490" i="1"/>
  <c r="CJ1111" i="1"/>
  <c r="BA1133" i="1"/>
  <c r="AG1165" i="1"/>
  <c r="T1189" i="1"/>
  <c r="DG14" i="3"/>
  <c r="DH14" i="3"/>
  <c r="DI14" i="3"/>
  <c r="DF14" i="3"/>
  <c r="DJ14" i="3" s="1"/>
  <c r="DH245" i="3"/>
  <c r="DI245" i="3"/>
  <c r="DF245" i="3"/>
  <c r="DJ245" i="3" s="1"/>
  <c r="DG245" i="3"/>
  <c r="DG103" i="3"/>
  <c r="DI103" i="3"/>
  <c r="DF103" i="3"/>
  <c r="DJ103" i="3" s="1"/>
  <c r="DH103" i="3"/>
  <c r="DI181" i="3"/>
  <c r="DF181" i="3"/>
  <c r="DJ181" i="3" s="1"/>
  <c r="DG181" i="3"/>
  <c r="DH181" i="3"/>
  <c r="DH232" i="3"/>
  <c r="DI232" i="3"/>
  <c r="DF232" i="3"/>
  <c r="DG232" i="3"/>
  <c r="DJ232" i="3" s="1"/>
  <c r="DI280" i="3"/>
  <c r="DG280" i="3"/>
  <c r="DH280" i="3"/>
  <c r="DF280" i="3"/>
  <c r="DJ280" i="3" s="1"/>
  <c r="DH300" i="3"/>
  <c r="DI300" i="3"/>
  <c r="DG300" i="3"/>
  <c r="DF300" i="3"/>
  <c r="DJ300" i="3" s="1"/>
  <c r="DF480" i="3"/>
  <c r="DG480" i="3"/>
  <c r="DJ480" i="3" s="1"/>
  <c r="DH480" i="3"/>
  <c r="DI480" i="3"/>
  <c r="DF431" i="3"/>
  <c r="DG431" i="3"/>
  <c r="DJ431" i="3" s="1"/>
  <c r="DH431" i="3"/>
  <c r="DI431" i="3"/>
  <c r="DF462" i="3"/>
  <c r="DJ462" i="3" s="1"/>
  <c r="DG462" i="3"/>
  <c r="DI462" i="3"/>
  <c r="DH462" i="3"/>
  <c r="DG382" i="3"/>
  <c r="DJ382" i="3" s="1"/>
  <c r="DF382" i="3"/>
  <c r="DH382" i="3"/>
  <c r="DI382" i="3"/>
  <c r="DH525" i="3"/>
  <c r="DF525" i="3"/>
  <c r="DG525" i="3"/>
  <c r="DI525" i="3"/>
  <c r="DJ525" i="3" s="1"/>
  <c r="DG604" i="3"/>
  <c r="DJ604" i="3" s="1"/>
  <c r="DH604" i="3"/>
  <c r="DI604" i="3"/>
  <c r="DF604" i="3"/>
  <c r="DF494" i="3"/>
  <c r="DG494" i="3"/>
  <c r="DJ494" i="3" s="1"/>
  <c r="DH494" i="3"/>
  <c r="DI494" i="3"/>
  <c r="DF580" i="3"/>
  <c r="DJ580" i="3" s="1"/>
  <c r="DG580" i="3"/>
  <c r="DH580" i="3"/>
  <c r="DI580" i="3"/>
  <c r="DF629" i="3"/>
  <c r="DG629" i="3"/>
  <c r="DH629" i="3"/>
  <c r="DI629" i="3"/>
  <c r="DJ629" i="3" s="1"/>
  <c r="DF715" i="3"/>
  <c r="DH715" i="3"/>
  <c r="DI715" i="3"/>
  <c r="DG715" i="3"/>
  <c r="DJ715" i="3" s="1"/>
  <c r="DG642" i="3"/>
  <c r="DJ642" i="3" s="1"/>
  <c r="DH642" i="3"/>
  <c r="DI642" i="3"/>
  <c r="DF642" i="3"/>
  <c r="DG633" i="3"/>
  <c r="DH633" i="3"/>
  <c r="DI633" i="3"/>
  <c r="DF633" i="3"/>
  <c r="DJ633" i="3" s="1"/>
  <c r="DF546" i="3"/>
  <c r="DH546" i="3"/>
  <c r="DI546" i="3"/>
  <c r="DJ546" i="3" s="1"/>
  <c r="DG546" i="3"/>
  <c r="DF756" i="3"/>
  <c r="DG756" i="3"/>
  <c r="DJ756" i="3" s="1"/>
  <c r="DH756" i="3"/>
  <c r="DI756" i="3"/>
  <c r="DF895" i="3"/>
  <c r="DJ895" i="3" s="1"/>
  <c r="DG895" i="3"/>
  <c r="DH895" i="3"/>
  <c r="DI895" i="3"/>
  <c r="DF889" i="3"/>
  <c r="DJ889" i="3" s="1"/>
  <c r="DG889" i="3"/>
  <c r="DH889" i="3"/>
  <c r="DI889" i="3"/>
  <c r="DF793" i="3"/>
  <c r="DJ793" i="3" s="1"/>
  <c r="DG793" i="3"/>
  <c r="DH793" i="3"/>
  <c r="DI793" i="3"/>
  <c r="DG796" i="3"/>
  <c r="DJ796" i="3" s="1"/>
  <c r="DH796" i="3"/>
  <c r="DF796" i="3"/>
  <c r="DI796" i="3"/>
  <c r="GB310" i="1"/>
  <c r="ES337" i="1"/>
  <c r="AH369" i="1"/>
  <c r="U394" i="1"/>
  <c r="CJ426" i="1"/>
  <c r="BA439" i="1"/>
  <c r="DM647" i="1"/>
  <c r="DZ628" i="1"/>
  <c r="CY1040" i="1"/>
  <c r="X1040" i="1" s="1"/>
  <c r="CZ1040" i="1"/>
  <c r="Y1040" i="1" s="1"/>
  <c r="W1302" i="1"/>
  <c r="AJ1277" i="1"/>
  <c r="DH414" i="3"/>
  <c r="DF414" i="3"/>
  <c r="DJ414" i="3" s="1"/>
  <c r="DG414" i="3"/>
  <c r="DI414" i="3"/>
  <c r="DH400" i="3"/>
  <c r="DI400" i="3"/>
  <c r="DF400" i="3"/>
  <c r="DJ400" i="3" s="1"/>
  <c r="DG400" i="3"/>
  <c r="DF412" i="3"/>
  <c r="DJ412" i="3" s="1"/>
  <c r="DG412" i="3"/>
  <c r="DH412" i="3"/>
  <c r="DI412" i="3"/>
  <c r="DF594" i="3"/>
  <c r="DJ594" i="3" s="1"/>
  <c r="DG594" i="3"/>
  <c r="DH594" i="3"/>
  <c r="DI594" i="3"/>
  <c r="DF602" i="3"/>
  <c r="DJ602" i="3" s="1"/>
  <c r="DG602" i="3"/>
  <c r="DH602" i="3"/>
  <c r="DI602" i="3"/>
  <c r="DH519" i="3"/>
  <c r="DF519" i="3"/>
  <c r="DJ519" i="3" s="1"/>
  <c r="DG519" i="3"/>
  <c r="DI519" i="3"/>
  <c r="DF590" i="3"/>
  <c r="DJ590" i="3" s="1"/>
  <c r="DG590" i="3"/>
  <c r="DH590" i="3"/>
  <c r="DI590" i="3"/>
  <c r="DF588" i="3"/>
  <c r="DJ588" i="3" s="1"/>
  <c r="DG588" i="3"/>
  <c r="DH588" i="3"/>
  <c r="DI588" i="3"/>
  <c r="DF698" i="3"/>
  <c r="DI698" i="3"/>
  <c r="DG698" i="3"/>
  <c r="DJ698" i="3" s="1"/>
  <c r="DH698" i="3"/>
  <c r="DF540" i="3"/>
  <c r="DH540" i="3"/>
  <c r="DI540" i="3"/>
  <c r="DJ540" i="3" s="1"/>
  <c r="DG540" i="3"/>
  <c r="DF677" i="3"/>
  <c r="DG677" i="3"/>
  <c r="DH677" i="3"/>
  <c r="DI677" i="3"/>
  <c r="DJ677" i="3" s="1"/>
  <c r="DG609" i="3"/>
  <c r="DH609" i="3"/>
  <c r="DI609" i="3"/>
  <c r="DF609" i="3"/>
  <c r="DJ609" i="3" s="1"/>
  <c r="DF526" i="3"/>
  <c r="DG526" i="3"/>
  <c r="DJ526" i="3" s="1"/>
  <c r="DH526" i="3"/>
  <c r="DI526" i="3"/>
  <c r="DH700" i="3"/>
  <c r="DG700" i="3"/>
  <c r="DJ700" i="3" s="1"/>
  <c r="DI700" i="3"/>
  <c r="DF700" i="3"/>
  <c r="DF726" i="3"/>
  <c r="DJ726" i="3" s="1"/>
  <c r="DG726" i="3"/>
  <c r="DH726" i="3"/>
  <c r="DI726" i="3"/>
  <c r="DF821" i="3"/>
  <c r="DJ821" i="3" s="1"/>
  <c r="DG821" i="3"/>
  <c r="DH821" i="3"/>
  <c r="DI821" i="3"/>
  <c r="DF1017" i="3"/>
  <c r="DH1017" i="3"/>
  <c r="DI1017" i="3"/>
  <c r="DJ1017" i="3" s="1"/>
  <c r="DG1017" i="3"/>
  <c r="DF862" i="3"/>
  <c r="DJ862" i="3" s="1"/>
  <c r="DG862" i="3"/>
  <c r="DH862" i="3"/>
  <c r="DI862" i="3"/>
  <c r="DH825" i="3"/>
  <c r="DF825" i="3"/>
  <c r="DJ825" i="3" s="1"/>
  <c r="DG825" i="3"/>
  <c r="DI825" i="3"/>
  <c r="DF1107" i="3"/>
  <c r="DG1107" i="3"/>
  <c r="DH1107" i="3"/>
  <c r="DI1107" i="3"/>
  <c r="DJ1107" i="3" s="1"/>
  <c r="DH1034" i="3"/>
  <c r="DG1034" i="3"/>
  <c r="DI1034" i="3"/>
  <c r="DF1034" i="3"/>
  <c r="DJ1034" i="3" s="1"/>
  <c r="CG73" i="1"/>
  <c r="AX92" i="1"/>
  <c r="AG124" i="1"/>
  <c r="T139" i="1"/>
  <c r="DY369" i="1"/>
  <c r="DL394" i="1"/>
  <c r="EB679" i="1"/>
  <c r="DO694" i="1"/>
  <c r="GM728" i="1"/>
  <c r="DF74" i="3"/>
  <c r="DJ74" i="3" s="1"/>
  <c r="DG74" i="3"/>
  <c r="DH74" i="3"/>
  <c r="DI74" i="3"/>
  <c r="DF219" i="3"/>
  <c r="DG219" i="3"/>
  <c r="DI219" i="3"/>
  <c r="DJ219" i="3" s="1"/>
  <c r="DH219" i="3"/>
  <c r="DF128" i="3"/>
  <c r="DJ128" i="3" s="1"/>
  <c r="DG128" i="3"/>
  <c r="DH128" i="3"/>
  <c r="DI128" i="3"/>
  <c r="DF154" i="3"/>
  <c r="DJ154" i="3" s="1"/>
  <c r="DG154" i="3"/>
  <c r="DH154" i="3"/>
  <c r="DI154" i="3"/>
  <c r="DF236" i="3"/>
  <c r="DJ236" i="3" s="1"/>
  <c r="DG236" i="3"/>
  <c r="DH236" i="3"/>
  <c r="DI236" i="3"/>
  <c r="DF285" i="3"/>
  <c r="DJ285" i="3" s="1"/>
  <c r="DG285" i="3"/>
  <c r="DH285" i="3"/>
  <c r="DI285" i="3"/>
  <c r="DH353" i="3"/>
  <c r="DI353" i="3"/>
  <c r="DJ353" i="3" s="1"/>
  <c r="DF353" i="3"/>
  <c r="DG353" i="3"/>
  <c r="DF88" i="3"/>
  <c r="DJ88" i="3" s="1"/>
  <c r="DH88" i="3"/>
  <c r="DI88" i="3"/>
  <c r="DG88" i="3"/>
  <c r="DH107" i="3"/>
  <c r="DF107" i="3"/>
  <c r="DI107" i="3"/>
  <c r="DG107" i="3"/>
  <c r="DJ107" i="3" s="1"/>
  <c r="DF138" i="3"/>
  <c r="DG138" i="3"/>
  <c r="DH138" i="3"/>
  <c r="DI138" i="3"/>
  <c r="DJ138" i="3" s="1"/>
  <c r="DF79" i="3"/>
  <c r="DJ79" i="3" s="1"/>
  <c r="DH79" i="3"/>
  <c r="DG79" i="3"/>
  <c r="DI79" i="3"/>
  <c r="DI96" i="3"/>
  <c r="DG96" i="3"/>
  <c r="DJ96" i="3" s="1"/>
  <c r="DH96" i="3"/>
  <c r="DF96" i="3"/>
  <c r="DF10" i="3"/>
  <c r="DJ10" i="3" s="1"/>
  <c r="DG10" i="3"/>
  <c r="DH10" i="3"/>
  <c r="DI10" i="3"/>
  <c r="DF143" i="3"/>
  <c r="DG143" i="3"/>
  <c r="DJ143" i="3" s="1"/>
  <c r="DH143" i="3"/>
  <c r="DI143" i="3"/>
  <c r="DF230" i="3"/>
  <c r="DG230" i="3"/>
  <c r="DH230" i="3"/>
  <c r="DI230" i="3"/>
  <c r="DJ230" i="3" s="1"/>
  <c r="DG225" i="3"/>
  <c r="DH225" i="3"/>
  <c r="DF225" i="3"/>
  <c r="DJ225" i="3" s="1"/>
  <c r="DI225" i="3"/>
  <c r="DF261" i="3"/>
  <c r="DG261" i="3"/>
  <c r="DH261" i="3"/>
  <c r="DI261" i="3"/>
  <c r="DJ261" i="3" s="1"/>
  <c r="DF185" i="3"/>
  <c r="DJ185" i="3" s="1"/>
  <c r="DI185" i="3"/>
  <c r="DG185" i="3"/>
  <c r="DH185" i="3"/>
  <c r="GB220" i="1"/>
  <c r="ES235" i="1"/>
  <c r="DI24" i="3"/>
  <c r="DH24" i="3"/>
  <c r="DF24" i="3"/>
  <c r="DJ24" i="3" s="1"/>
  <c r="DG24" i="3"/>
  <c r="DG84" i="3"/>
  <c r="DH84" i="3"/>
  <c r="DI84" i="3"/>
  <c r="DJ84" i="3" s="1"/>
  <c r="DF84" i="3"/>
  <c r="DF173" i="3"/>
  <c r="DJ173" i="3" s="1"/>
  <c r="DI173" i="3"/>
  <c r="DG173" i="3"/>
  <c r="DH173" i="3"/>
  <c r="DG241" i="3"/>
  <c r="DH241" i="3"/>
  <c r="DF241" i="3"/>
  <c r="DI241" i="3"/>
  <c r="DJ241" i="3" s="1"/>
  <c r="DF212" i="3"/>
  <c r="DJ212" i="3" s="1"/>
  <c r="DG212" i="3"/>
  <c r="DH212" i="3"/>
  <c r="DI212" i="3"/>
  <c r="DH309" i="3"/>
  <c r="DF309" i="3"/>
  <c r="DJ309" i="3" s="1"/>
  <c r="DG309" i="3"/>
  <c r="DI309" i="3"/>
  <c r="DH458" i="3"/>
  <c r="DI458" i="3"/>
  <c r="DF458" i="3"/>
  <c r="DG458" i="3"/>
  <c r="DJ458" i="3" s="1"/>
  <c r="DG503" i="3"/>
  <c r="DH503" i="3"/>
  <c r="DF503" i="3"/>
  <c r="DJ503" i="3" s="1"/>
  <c r="DI503" i="3"/>
  <c r="DF420" i="3"/>
  <c r="DG420" i="3"/>
  <c r="DJ420" i="3" s="1"/>
  <c r="DH420" i="3"/>
  <c r="DI420" i="3"/>
  <c r="DG422" i="3"/>
  <c r="DF422" i="3"/>
  <c r="DH422" i="3"/>
  <c r="DI422" i="3"/>
  <c r="DJ422" i="3" s="1"/>
  <c r="DF527" i="3"/>
  <c r="DG527" i="3"/>
  <c r="DJ527" i="3" s="1"/>
  <c r="DH527" i="3"/>
  <c r="DI527" i="3"/>
  <c r="DG389" i="3"/>
  <c r="DF389" i="3"/>
  <c r="DJ389" i="3" s="1"/>
  <c r="DH389" i="3"/>
  <c r="DI389" i="3"/>
  <c r="DI395" i="3"/>
  <c r="DF395" i="3"/>
  <c r="DJ395" i="3" s="1"/>
  <c r="DG395" i="3"/>
  <c r="DH395" i="3"/>
  <c r="DI511" i="3"/>
  <c r="DF511" i="3"/>
  <c r="DG511" i="3"/>
  <c r="DJ511" i="3" s="1"/>
  <c r="DH511" i="3"/>
  <c r="DG649" i="3"/>
  <c r="DH649" i="3"/>
  <c r="DI649" i="3"/>
  <c r="DF649" i="3"/>
  <c r="DJ649" i="3" s="1"/>
  <c r="DH578" i="3"/>
  <c r="DF578" i="3"/>
  <c r="DJ578" i="3" s="1"/>
  <c r="DG578" i="3"/>
  <c r="DI578" i="3"/>
  <c r="DF638" i="3"/>
  <c r="DJ638" i="3" s="1"/>
  <c r="DG638" i="3"/>
  <c r="DH638" i="3"/>
  <c r="DI638" i="3"/>
  <c r="DG593" i="3"/>
  <c r="DF593" i="3"/>
  <c r="DJ593" i="3" s="1"/>
  <c r="DH593" i="3"/>
  <c r="DI593" i="3"/>
  <c r="DI704" i="3"/>
  <c r="DG704" i="3"/>
  <c r="DH704" i="3"/>
  <c r="DF704" i="3"/>
  <c r="DJ704" i="3" s="1"/>
  <c r="DF799" i="3"/>
  <c r="DG799" i="3"/>
  <c r="DJ799" i="3" s="1"/>
  <c r="DH799" i="3"/>
  <c r="DI799" i="3"/>
  <c r="DI745" i="3"/>
  <c r="DF745" i="3"/>
  <c r="DJ745" i="3" s="1"/>
  <c r="DG745" i="3"/>
  <c r="DH745" i="3"/>
  <c r="AJ171" i="1"/>
  <c r="W188" i="1"/>
  <c r="DZ679" i="1"/>
  <c r="DM694" i="1"/>
  <c r="EC834" i="1"/>
  <c r="DP839" i="1"/>
  <c r="W1079" i="1"/>
  <c r="AJ1030" i="1"/>
  <c r="EA1165" i="1"/>
  <c r="DN1189" i="1"/>
  <c r="DF108" i="3"/>
  <c r="DG108" i="3"/>
  <c r="DJ108" i="3" s="1"/>
  <c r="DH108" i="3"/>
  <c r="DI108" i="3"/>
  <c r="DI97" i="3"/>
  <c r="DG97" i="3"/>
  <c r="DJ97" i="3" s="1"/>
  <c r="DF97" i="3"/>
  <c r="DH97" i="3"/>
  <c r="DF118" i="3"/>
  <c r="DJ118" i="3" s="1"/>
  <c r="DI118" i="3"/>
  <c r="DG118" i="3"/>
  <c r="DH118" i="3"/>
  <c r="DF144" i="3"/>
  <c r="DG144" i="3"/>
  <c r="DJ144" i="3" s="1"/>
  <c r="DH144" i="3"/>
  <c r="DI144" i="3"/>
  <c r="DF16" i="3"/>
  <c r="DJ16" i="3" s="1"/>
  <c r="DG16" i="3"/>
  <c r="DH16" i="3"/>
  <c r="DI16" i="3"/>
  <c r="DF166" i="3"/>
  <c r="DG166" i="3"/>
  <c r="DJ166" i="3" s="1"/>
  <c r="DH166" i="3"/>
  <c r="DI166" i="3"/>
  <c r="DG251" i="3"/>
  <c r="DH251" i="3"/>
  <c r="DI251" i="3"/>
  <c r="DJ251" i="3" s="1"/>
  <c r="DF251" i="3"/>
  <c r="DG274" i="3"/>
  <c r="DJ274" i="3" s="1"/>
  <c r="DH274" i="3"/>
  <c r="DF274" i="3"/>
  <c r="DI274" i="3"/>
  <c r="DF337" i="3"/>
  <c r="DG337" i="3"/>
  <c r="DJ337" i="3" s="1"/>
  <c r="DH337" i="3"/>
  <c r="DI337" i="3"/>
  <c r="DH384" i="3"/>
  <c r="DF384" i="3"/>
  <c r="DG384" i="3"/>
  <c r="DJ384" i="3" s="1"/>
  <c r="DI384" i="3"/>
  <c r="DF441" i="3"/>
  <c r="DG441" i="3"/>
  <c r="DH441" i="3"/>
  <c r="DI441" i="3"/>
  <c r="DJ441" i="3" s="1"/>
  <c r="DG564" i="3"/>
  <c r="DF564" i="3"/>
  <c r="DJ564" i="3" s="1"/>
  <c r="DH564" i="3"/>
  <c r="DI564" i="3"/>
  <c r="DI399" i="3"/>
  <c r="DG399" i="3"/>
  <c r="DH399" i="3"/>
  <c r="DF399" i="3"/>
  <c r="DJ399" i="3" s="1"/>
  <c r="DH493" i="3"/>
  <c r="DF493" i="3"/>
  <c r="DG493" i="3"/>
  <c r="DI493" i="3"/>
  <c r="DJ493" i="3" s="1"/>
  <c r="DH491" i="3"/>
  <c r="DF491" i="3"/>
  <c r="DG491" i="3"/>
  <c r="DJ491" i="3" s="1"/>
  <c r="DI491" i="3"/>
  <c r="DG585" i="3"/>
  <c r="DF585" i="3"/>
  <c r="DJ585" i="3" s="1"/>
  <c r="DH585" i="3"/>
  <c r="DI585" i="3"/>
  <c r="DH648" i="3"/>
  <c r="DI648" i="3"/>
  <c r="DF648" i="3"/>
  <c r="DJ648" i="3" s="1"/>
  <c r="DG648" i="3"/>
  <c r="DI577" i="3"/>
  <c r="DF577" i="3"/>
  <c r="DJ577" i="3" s="1"/>
  <c r="DG577" i="3"/>
  <c r="DH577" i="3"/>
  <c r="DG665" i="3"/>
  <c r="DJ665" i="3" s="1"/>
  <c r="DH665" i="3"/>
  <c r="DF665" i="3"/>
  <c r="DI665" i="3"/>
  <c r="DF635" i="3"/>
  <c r="DJ635" i="3" s="1"/>
  <c r="DG635" i="3"/>
  <c r="DI635" i="3"/>
  <c r="DH635" i="3"/>
  <c r="DF772" i="3"/>
  <c r="DJ772" i="3" s="1"/>
  <c r="DG772" i="3"/>
  <c r="DH772" i="3"/>
  <c r="DI772" i="3"/>
  <c r="DF811" i="3"/>
  <c r="DG811" i="3"/>
  <c r="DJ811" i="3" s="1"/>
  <c r="DH811" i="3"/>
  <c r="DI811" i="3"/>
  <c r="DF763" i="3"/>
  <c r="DJ763" i="3" s="1"/>
  <c r="DG763" i="3"/>
  <c r="DH763" i="3"/>
  <c r="DI763" i="3"/>
  <c r="DG747" i="3"/>
  <c r="DH747" i="3"/>
  <c r="DI747" i="3"/>
  <c r="DF747" i="3"/>
  <c r="DJ747" i="3" s="1"/>
  <c r="DF727" i="3"/>
  <c r="DJ727" i="3" s="1"/>
  <c r="DG727" i="3"/>
  <c r="DH727" i="3"/>
  <c r="DI727" i="3"/>
  <c r="DH881" i="3"/>
  <c r="DI881" i="3"/>
  <c r="DF881" i="3"/>
  <c r="DJ881" i="3" s="1"/>
  <c r="DG881" i="3"/>
  <c r="DG820" i="3"/>
  <c r="DF820" i="3"/>
  <c r="DJ820" i="3" s="1"/>
  <c r="DH820" i="3"/>
  <c r="DI820" i="3"/>
  <c r="DH937" i="3"/>
  <c r="DI937" i="3"/>
  <c r="DF937" i="3"/>
  <c r="DJ937" i="3" s="1"/>
  <c r="DG937" i="3"/>
  <c r="DF1007" i="3"/>
  <c r="DJ1007" i="3" s="1"/>
  <c r="DH1007" i="3"/>
  <c r="DI1007" i="3"/>
  <c r="DG1007" i="3"/>
  <c r="CJ26" i="1"/>
  <c r="BA41" i="1"/>
  <c r="EB267" i="1"/>
  <c r="DO278" i="1"/>
  <c r="BA188" i="1"/>
  <c r="CJ171" i="1"/>
  <c r="AJ426" i="1"/>
  <c r="W439" i="1"/>
  <c r="GB679" i="1"/>
  <c r="ES694" i="1"/>
  <c r="GM1128" i="1"/>
  <c r="GN1128" i="1" s="1"/>
  <c r="DG259" i="3"/>
  <c r="DH259" i="3"/>
  <c r="DF259" i="3"/>
  <c r="DJ259" i="3" s="1"/>
  <c r="DI259" i="3"/>
  <c r="DI429" i="3"/>
  <c r="DG429" i="3"/>
  <c r="DJ429" i="3" s="1"/>
  <c r="DH429" i="3"/>
  <c r="DF429" i="3"/>
  <c r="DF362" i="3"/>
  <c r="DH362" i="3"/>
  <c r="DG362" i="3"/>
  <c r="DJ362" i="3" s="1"/>
  <c r="DI362" i="3"/>
  <c r="DF375" i="3"/>
  <c r="DJ375" i="3" s="1"/>
  <c r="DI375" i="3"/>
  <c r="DG375" i="3"/>
  <c r="DH375" i="3"/>
  <c r="DH497" i="3"/>
  <c r="DF497" i="3"/>
  <c r="DG497" i="3"/>
  <c r="DJ497" i="3" s="1"/>
  <c r="DI497" i="3"/>
  <c r="DF394" i="3"/>
  <c r="DJ394" i="3" s="1"/>
  <c r="DG394" i="3"/>
  <c r="DH394" i="3"/>
  <c r="DI394" i="3"/>
  <c r="DF402" i="3"/>
  <c r="DG402" i="3"/>
  <c r="DJ402" i="3" s="1"/>
  <c r="DH402" i="3"/>
  <c r="DI402" i="3"/>
  <c r="DI387" i="3"/>
  <c r="DF387" i="3"/>
  <c r="DJ387" i="3" s="1"/>
  <c r="DG387" i="3"/>
  <c r="DH387" i="3"/>
  <c r="DF438" i="3"/>
  <c r="DJ438" i="3" s="1"/>
  <c r="DG438" i="3"/>
  <c r="DH438" i="3"/>
  <c r="DI438" i="3"/>
  <c r="DI522" i="3"/>
  <c r="DF522" i="3"/>
  <c r="DJ522" i="3" s="1"/>
  <c r="DG522" i="3"/>
  <c r="DH522" i="3"/>
  <c r="DF502" i="3"/>
  <c r="DJ502" i="3" s="1"/>
  <c r="DG502" i="3"/>
  <c r="DI502" i="3"/>
  <c r="DH502" i="3"/>
  <c r="DF620" i="3"/>
  <c r="DG620" i="3"/>
  <c r="DJ620" i="3" s="1"/>
  <c r="DH620" i="3"/>
  <c r="DI620" i="3"/>
  <c r="DF558" i="3"/>
  <c r="DJ558" i="3" s="1"/>
  <c r="DG558" i="3"/>
  <c r="DH558" i="3"/>
  <c r="DI558" i="3"/>
  <c r="DF645" i="3"/>
  <c r="DG645" i="3"/>
  <c r="DJ645" i="3" s="1"/>
  <c r="DH645" i="3"/>
  <c r="DI645" i="3"/>
  <c r="DG579" i="3"/>
  <c r="DF579" i="3"/>
  <c r="DJ579" i="3" s="1"/>
  <c r="DH579" i="3"/>
  <c r="DI579" i="3"/>
  <c r="DF781" i="3"/>
  <c r="DJ781" i="3" s="1"/>
  <c r="DG781" i="3"/>
  <c r="DH781" i="3"/>
  <c r="DI781" i="3"/>
  <c r="DF723" i="3"/>
  <c r="DJ723" i="3" s="1"/>
  <c r="DG723" i="3"/>
  <c r="DH723" i="3"/>
  <c r="DI723" i="3"/>
  <c r="DF928" i="3"/>
  <c r="DJ928" i="3" s="1"/>
  <c r="DG928" i="3"/>
  <c r="DH928" i="3"/>
  <c r="DI928" i="3"/>
  <c r="DG925" i="3"/>
  <c r="DH925" i="3"/>
  <c r="DI925" i="3"/>
  <c r="DF925" i="3"/>
  <c r="DJ925" i="3" s="1"/>
  <c r="DG954" i="3"/>
  <c r="DH954" i="3"/>
  <c r="DF954" i="3"/>
  <c r="DJ954" i="3" s="1"/>
  <c r="DI954" i="3"/>
  <c r="DF940" i="3"/>
  <c r="DJ940" i="3" s="1"/>
  <c r="DI940" i="3"/>
  <c r="DH940" i="3"/>
  <c r="DG940" i="3"/>
  <c r="DI886" i="3"/>
  <c r="DF886" i="3"/>
  <c r="DJ886" i="3" s="1"/>
  <c r="DG886" i="3"/>
  <c r="DH886" i="3"/>
  <c r="DF1098" i="3"/>
  <c r="DJ1098" i="3" s="1"/>
  <c r="DI1098" i="3"/>
  <c r="DG1098" i="3"/>
  <c r="DH1098" i="3"/>
  <c r="DG1023" i="3"/>
  <c r="DF1023" i="3"/>
  <c r="DJ1023" i="3" s="1"/>
  <c r="DH1023" i="3"/>
  <c r="DI1023" i="3"/>
  <c r="DF1090" i="3"/>
  <c r="DG1090" i="3"/>
  <c r="DJ1090" i="3" s="1"/>
  <c r="DH1090" i="3"/>
  <c r="DI1090" i="3"/>
  <c r="DF1230" i="3"/>
  <c r="DG1230" i="3"/>
  <c r="DH1230" i="3"/>
  <c r="DI1230" i="3"/>
  <c r="DJ1230" i="3" s="1"/>
  <c r="DH963" i="3"/>
  <c r="DI963" i="3"/>
  <c r="DF963" i="3"/>
  <c r="DJ963" i="3" s="1"/>
  <c r="DG963" i="3"/>
  <c r="DF1320" i="3"/>
  <c r="DJ1320" i="3" s="1"/>
  <c r="DG1320" i="3"/>
  <c r="DH1320" i="3"/>
  <c r="DI1320" i="3"/>
  <c r="DF1329" i="3"/>
  <c r="DG1329" i="3"/>
  <c r="DJ1329" i="3" s="1"/>
  <c r="DH1329" i="3"/>
  <c r="DI1329" i="3"/>
  <c r="DF1271" i="3"/>
  <c r="DG1271" i="3"/>
  <c r="DJ1271" i="3" s="1"/>
  <c r="DH1271" i="3"/>
  <c r="DI1271" i="3"/>
  <c r="DF1236" i="3"/>
  <c r="DG1236" i="3"/>
  <c r="DJ1236" i="3" s="1"/>
  <c r="DH1236" i="3"/>
  <c r="DI1236" i="3"/>
  <c r="DF1238" i="3"/>
  <c r="DJ1238" i="3" s="1"/>
  <c r="DH1238" i="3"/>
  <c r="DI1238" i="3"/>
  <c r="DG1238" i="3"/>
  <c r="DH1256" i="3"/>
  <c r="DI1256" i="3"/>
  <c r="DF1256" i="3"/>
  <c r="DG1256" i="3"/>
  <c r="DJ1256" i="3" s="1"/>
  <c r="DI1268" i="3"/>
  <c r="DF1268" i="3"/>
  <c r="DG1268" i="3"/>
  <c r="DJ1268" i="3" s="1"/>
  <c r="DH1268" i="3"/>
  <c r="DH1176" i="3"/>
  <c r="DF1176" i="3"/>
  <c r="DJ1176" i="3" s="1"/>
  <c r="DG1176" i="3"/>
  <c r="DI1176" i="3"/>
  <c r="DF1282" i="3"/>
  <c r="DG1282" i="3"/>
  <c r="DH1282" i="3"/>
  <c r="DI1282" i="3"/>
  <c r="DJ1282" i="3" s="1"/>
  <c r="DH1340" i="3"/>
  <c r="DF1340" i="3"/>
  <c r="DJ1340" i="3" s="1"/>
  <c r="DG1340" i="3"/>
  <c r="DI1340" i="3"/>
  <c r="DI1280" i="3"/>
  <c r="DF1280" i="3"/>
  <c r="DJ1280" i="3" s="1"/>
  <c r="DG1280" i="3"/>
  <c r="DH1280" i="3"/>
  <c r="DF1454" i="3"/>
  <c r="DJ1454" i="3" s="1"/>
  <c r="DI1454" i="3"/>
  <c r="DG1454" i="3"/>
  <c r="DH1454" i="3"/>
  <c r="DG1373" i="3"/>
  <c r="DH1373" i="3"/>
  <c r="DI1373" i="3"/>
  <c r="DF1373" i="3"/>
  <c r="DJ1373" i="3" s="1"/>
  <c r="DF1312" i="3"/>
  <c r="DG1312" i="3"/>
  <c r="DJ1312" i="3" s="1"/>
  <c r="DH1312" i="3"/>
  <c r="DI1312" i="3"/>
  <c r="DF1366" i="3"/>
  <c r="DG1366" i="3"/>
  <c r="DJ1366" i="3" s="1"/>
  <c r="DH1366" i="3"/>
  <c r="DI1366" i="3"/>
  <c r="CZ30" i="1"/>
  <c r="Y30" i="1" s="1"/>
  <c r="CY30" i="1"/>
  <c r="X30" i="1" s="1"/>
  <c r="GM30" i="1" s="1"/>
  <c r="GN30" i="1" s="1"/>
  <c r="AF41" i="1"/>
  <c r="DZ26" i="1"/>
  <c r="DM41" i="1"/>
  <c r="DF1606" i="3"/>
  <c r="DJ1606" i="3" s="1"/>
  <c r="DI1606" i="3"/>
  <c r="DG1606" i="3"/>
  <c r="DH1606" i="3"/>
  <c r="DH1585" i="3"/>
  <c r="DF1585" i="3"/>
  <c r="DG1585" i="3"/>
  <c r="DJ1585" i="3" s="1"/>
  <c r="DI1585" i="3"/>
  <c r="DG1443" i="3"/>
  <c r="DF1443" i="3"/>
  <c r="DJ1443" i="3" s="1"/>
  <c r="DH1443" i="3"/>
  <c r="DI1443" i="3"/>
  <c r="DF1430" i="3"/>
  <c r="DG1430" i="3"/>
  <c r="DJ1430" i="3" s="1"/>
  <c r="DH1430" i="3"/>
  <c r="DI1430" i="3"/>
  <c r="DF18" i="3"/>
  <c r="DJ18" i="3" s="1"/>
  <c r="DH18" i="3"/>
  <c r="DI18" i="3"/>
  <c r="DG18" i="3"/>
  <c r="DG1605" i="3"/>
  <c r="DH1605" i="3"/>
  <c r="DI1605" i="3"/>
  <c r="DF1605" i="3"/>
  <c r="DJ1605" i="3" s="1"/>
  <c r="EI92" i="1"/>
  <c r="FR73" i="1"/>
  <c r="GA92" i="1"/>
  <c r="CP134" i="1"/>
  <c r="O134" i="1" s="1"/>
  <c r="CZ84" i="1"/>
  <c r="Y84" i="1" s="1"/>
  <c r="CY84" i="1"/>
  <c r="X84" i="1" s="1"/>
  <c r="T85" i="1"/>
  <c r="CP174" i="1"/>
  <c r="O174" i="1" s="1"/>
  <c r="V85" i="1"/>
  <c r="CP179" i="1"/>
  <c r="O179" i="1" s="1"/>
  <c r="GM179" i="1" s="1"/>
  <c r="GN179" i="1" s="1"/>
  <c r="CP175" i="1"/>
  <c r="O175" i="1" s="1"/>
  <c r="CP84" i="1"/>
  <c r="O84" i="1" s="1"/>
  <c r="GM84" i="1" s="1"/>
  <c r="GN84" i="1" s="1"/>
  <c r="DG70" i="3"/>
  <c r="DJ70" i="3" s="1"/>
  <c r="DI70" i="3"/>
  <c r="DF70" i="3"/>
  <c r="DH70" i="3"/>
  <c r="BC220" i="1"/>
  <c r="F251" i="1"/>
  <c r="F260" i="1"/>
  <c r="BD220" i="1"/>
  <c r="ET171" i="1"/>
  <c r="P201" i="1"/>
  <c r="DW235" i="1"/>
  <c r="AD235" i="1"/>
  <c r="P288" i="1"/>
  <c r="EI267" i="1"/>
  <c r="CZ326" i="1"/>
  <c r="Y326" i="1" s="1"/>
  <c r="CY326" i="1"/>
  <c r="X326" i="1" s="1"/>
  <c r="DZ220" i="1"/>
  <c r="DM235" i="1"/>
  <c r="DN235" i="1"/>
  <c r="EA220" i="1"/>
  <c r="CD310" i="1"/>
  <c r="AU337" i="1"/>
  <c r="W273" i="1"/>
  <c r="AJ278" i="1" s="1"/>
  <c r="CP335" i="1"/>
  <c r="O335" i="1" s="1"/>
  <c r="DH193" i="3"/>
  <c r="DI193" i="3"/>
  <c r="DF193" i="3"/>
  <c r="DJ193" i="3" s="1"/>
  <c r="DG193" i="3"/>
  <c r="DF215" i="3"/>
  <c r="DI215" i="3"/>
  <c r="DG215" i="3"/>
  <c r="DJ215" i="3" s="1"/>
  <c r="DH215" i="3"/>
  <c r="CP373" i="1"/>
  <c r="O373" i="1" s="1"/>
  <c r="DI131" i="3"/>
  <c r="DG131" i="3"/>
  <c r="DF131" i="3"/>
  <c r="DJ131" i="3" s="1"/>
  <c r="DH131" i="3"/>
  <c r="DI292" i="3"/>
  <c r="DJ292" i="3" s="1"/>
  <c r="DG292" i="3"/>
  <c r="DH292" i="3"/>
  <c r="DF292" i="3"/>
  <c r="U273" i="1"/>
  <c r="CP385" i="1"/>
  <c r="O385" i="1" s="1"/>
  <c r="AC235" i="1"/>
  <c r="FY310" i="1"/>
  <c r="EP337" i="1"/>
  <c r="DG99" i="3"/>
  <c r="DF99" i="3"/>
  <c r="DJ99" i="3" s="1"/>
  <c r="DH99" i="3"/>
  <c r="DI99" i="3"/>
  <c r="CY380" i="1"/>
  <c r="X380" i="1" s="1"/>
  <c r="CZ380" i="1"/>
  <c r="Y380" i="1" s="1"/>
  <c r="DI435" i="3"/>
  <c r="DF435" i="3"/>
  <c r="DJ435" i="3" s="1"/>
  <c r="DG435" i="3"/>
  <c r="DH435" i="3"/>
  <c r="CP431" i="1"/>
  <c r="O431" i="1" s="1"/>
  <c r="GM431" i="1" s="1"/>
  <c r="GN431" i="1" s="1"/>
  <c r="DF390" i="3"/>
  <c r="DJ390" i="3" s="1"/>
  <c r="DG390" i="3"/>
  <c r="DH390" i="3"/>
  <c r="DI390" i="3"/>
  <c r="DF514" i="3"/>
  <c r="DG514" i="3"/>
  <c r="DJ514" i="3" s="1"/>
  <c r="DH514" i="3"/>
  <c r="DI514" i="3"/>
  <c r="CZ390" i="1"/>
  <c r="Y390" i="1" s="1"/>
  <c r="CY390" i="1"/>
  <c r="X390" i="1" s="1"/>
  <c r="DF411" i="3"/>
  <c r="DJ411" i="3" s="1"/>
  <c r="DG411" i="3"/>
  <c r="DH411" i="3"/>
  <c r="DI411" i="3"/>
  <c r="DF277" i="3"/>
  <c r="DJ277" i="3" s="1"/>
  <c r="DH277" i="3"/>
  <c r="DI277" i="3"/>
  <c r="DG277" i="3"/>
  <c r="V536" i="1"/>
  <c r="AI541" i="1" s="1"/>
  <c r="P536" i="1"/>
  <c r="Q536" i="1"/>
  <c r="DH371" i="3"/>
  <c r="DG371" i="3"/>
  <c r="DI371" i="3"/>
  <c r="DF371" i="3"/>
  <c r="DJ371" i="3" s="1"/>
  <c r="CZ382" i="1"/>
  <c r="Y382" i="1" s="1"/>
  <c r="GM382" i="1" s="1"/>
  <c r="GN382" i="1" s="1"/>
  <c r="GM482" i="1"/>
  <c r="GN482" i="1" s="1"/>
  <c r="AE647" i="1"/>
  <c r="DF533" i="3"/>
  <c r="DG533" i="3"/>
  <c r="DJ533" i="3" s="1"/>
  <c r="DH533" i="3"/>
  <c r="DI533" i="3"/>
  <c r="AQ369" i="1"/>
  <c r="F404" i="1"/>
  <c r="DG406" i="3"/>
  <c r="DF406" i="3"/>
  <c r="DJ406" i="3" s="1"/>
  <c r="DH406" i="3"/>
  <c r="DI406" i="3"/>
  <c r="CY327" i="1"/>
  <c r="X327" i="1" s="1"/>
  <c r="DW439" i="1"/>
  <c r="CY587" i="1"/>
  <c r="X587" i="1" s="1"/>
  <c r="GM587" i="1" s="1"/>
  <c r="GN587" i="1" s="1"/>
  <c r="CZ587" i="1"/>
  <c r="Y587" i="1" s="1"/>
  <c r="CP529" i="1"/>
  <c r="O529" i="1" s="1"/>
  <c r="GM529" i="1" s="1"/>
  <c r="GN529" i="1" s="1"/>
  <c r="GB471" i="1"/>
  <c r="ES490" i="1"/>
  <c r="CP576" i="1"/>
  <c r="O576" i="1" s="1"/>
  <c r="F612" i="1"/>
  <c r="BC573" i="1"/>
  <c r="T586" i="1"/>
  <c r="DY596" i="1" s="1"/>
  <c r="CY645" i="1"/>
  <c r="X645" i="1" s="1"/>
  <c r="CZ645" i="1"/>
  <c r="Y645" i="1" s="1"/>
  <c r="CP631" i="1"/>
  <c r="O631" i="1" s="1"/>
  <c r="EP541" i="1"/>
  <c r="FY522" i="1"/>
  <c r="DY471" i="1"/>
  <c r="DL490" i="1"/>
  <c r="EP573" i="1"/>
  <c r="P603" i="1"/>
  <c r="AU679" i="1"/>
  <c r="F713" i="1"/>
  <c r="CY794" i="1"/>
  <c r="X794" i="1" s="1"/>
  <c r="CZ794" i="1"/>
  <c r="Y794" i="1" s="1"/>
  <c r="CY736" i="1"/>
  <c r="X736" i="1" s="1"/>
  <c r="CZ736" i="1"/>
  <c r="Y736" i="1" s="1"/>
  <c r="DH653" i="3"/>
  <c r="DI653" i="3"/>
  <c r="DF653" i="3"/>
  <c r="DJ653" i="3" s="1"/>
  <c r="DG653" i="3"/>
  <c r="DF657" i="3"/>
  <c r="DJ657" i="3" s="1"/>
  <c r="DG657" i="3"/>
  <c r="DH657" i="3"/>
  <c r="DI657" i="3"/>
  <c r="P560" i="1"/>
  <c r="EM522" i="1"/>
  <c r="T633" i="1"/>
  <c r="DI506" i="3"/>
  <c r="DF506" i="3"/>
  <c r="DJ506" i="3" s="1"/>
  <c r="DG506" i="3"/>
  <c r="DH506" i="3"/>
  <c r="CY689" i="1"/>
  <c r="X689" i="1" s="1"/>
  <c r="CZ689" i="1"/>
  <c r="Y689" i="1" s="1"/>
  <c r="W539" i="1"/>
  <c r="P735" i="1"/>
  <c r="P788" i="1"/>
  <c r="DX834" i="1"/>
  <c r="DK839" i="1"/>
  <c r="DF488" i="3"/>
  <c r="DH488" i="3"/>
  <c r="DI488" i="3"/>
  <c r="DG488" i="3"/>
  <c r="DJ488" i="3" s="1"/>
  <c r="DO426" i="1"/>
  <c r="P463" i="1"/>
  <c r="CY535" i="1"/>
  <c r="X535" i="1" s="1"/>
  <c r="AP679" i="1"/>
  <c r="F703" i="1"/>
  <c r="DF566" i="3"/>
  <c r="DJ566" i="3" s="1"/>
  <c r="DG566" i="3"/>
  <c r="DH566" i="3"/>
  <c r="DI566" i="3"/>
  <c r="EA679" i="1"/>
  <c r="DN694" i="1"/>
  <c r="P952" i="1"/>
  <c r="Q952" i="1"/>
  <c r="S952" i="1"/>
  <c r="DI863" i="3"/>
  <c r="DF863" i="3"/>
  <c r="DJ863" i="3" s="1"/>
  <c r="DG863" i="3"/>
  <c r="DH863" i="3"/>
  <c r="CY924" i="1"/>
  <c r="X924" i="1" s="1"/>
  <c r="CZ924" i="1"/>
  <c r="Y924" i="1" s="1"/>
  <c r="DF790" i="3"/>
  <c r="DJ790" i="3" s="1"/>
  <c r="DI790" i="3"/>
  <c r="DG790" i="3"/>
  <c r="DH790" i="3"/>
  <c r="DF776" i="3"/>
  <c r="DH776" i="3"/>
  <c r="DI776" i="3"/>
  <c r="DG776" i="3"/>
  <c r="DJ776" i="3" s="1"/>
  <c r="DH835" i="3"/>
  <c r="DF835" i="3"/>
  <c r="DG835" i="3"/>
  <c r="DJ835" i="3" s="1"/>
  <c r="DI835" i="3"/>
  <c r="DG848" i="3"/>
  <c r="DF848" i="3"/>
  <c r="DJ848" i="3" s="1"/>
  <c r="DH848" i="3"/>
  <c r="DI848" i="3"/>
  <c r="DI801" i="3"/>
  <c r="DJ801" i="3" s="1"/>
  <c r="DG801" i="3"/>
  <c r="DH801" i="3"/>
  <c r="DF801" i="3"/>
  <c r="R839" i="1"/>
  <c r="AE834" i="1"/>
  <c r="Q982" i="1"/>
  <c r="R982" i="1"/>
  <c r="DF744" i="3"/>
  <c r="DJ744" i="3" s="1"/>
  <c r="DG744" i="3"/>
  <c r="DH744" i="3"/>
  <c r="DI744" i="3"/>
  <c r="DH661" i="3"/>
  <c r="DI661" i="3"/>
  <c r="DF661" i="3"/>
  <c r="DG661" i="3"/>
  <c r="DJ661" i="3" s="1"/>
  <c r="DF660" i="3"/>
  <c r="DG660" i="3"/>
  <c r="DJ660" i="3" s="1"/>
  <c r="DH660" i="3"/>
  <c r="DI660" i="3"/>
  <c r="CP926" i="1"/>
  <c r="O926" i="1" s="1"/>
  <c r="GM926" i="1" s="1"/>
  <c r="GN926" i="1" s="1"/>
  <c r="DF771" i="3"/>
  <c r="DJ771" i="3" s="1"/>
  <c r="DG771" i="3"/>
  <c r="DH771" i="3"/>
  <c r="DI771" i="3"/>
  <c r="CY954" i="1"/>
  <c r="X954" i="1" s="1"/>
  <c r="CZ954" i="1"/>
  <c r="Y954" i="1" s="1"/>
  <c r="DF822" i="3"/>
  <c r="DJ822" i="3" s="1"/>
  <c r="DG822" i="3"/>
  <c r="DH822" i="3"/>
  <c r="DI822" i="3"/>
  <c r="S977" i="1"/>
  <c r="P977" i="1"/>
  <c r="Q977" i="1"/>
  <c r="GX633" i="1"/>
  <c r="CZ791" i="1"/>
  <c r="Y791" i="1" s="1"/>
  <c r="CY791" i="1"/>
  <c r="X791" i="1" s="1"/>
  <c r="DG637" i="3"/>
  <c r="DH637" i="3"/>
  <c r="DI637" i="3"/>
  <c r="DF637" i="3"/>
  <c r="DJ637" i="3" s="1"/>
  <c r="DH874" i="3"/>
  <c r="DF874" i="3"/>
  <c r="DG874" i="3"/>
  <c r="DI874" i="3"/>
  <c r="DJ874" i="3" s="1"/>
  <c r="T790" i="1"/>
  <c r="DI795" i="3"/>
  <c r="DJ795" i="3" s="1"/>
  <c r="DG795" i="3"/>
  <c r="DH795" i="3"/>
  <c r="DF795" i="3"/>
  <c r="CY792" i="1"/>
  <c r="X792" i="1" s="1"/>
  <c r="CZ792" i="1"/>
  <c r="Y792" i="1" s="1"/>
  <c r="AE884" i="1"/>
  <c r="GB884" i="1"/>
  <c r="CP935" i="1"/>
  <c r="O935" i="1" s="1"/>
  <c r="DF732" i="3"/>
  <c r="DG732" i="3"/>
  <c r="DJ732" i="3" s="1"/>
  <c r="DH732" i="3"/>
  <c r="DI732" i="3"/>
  <c r="CP951" i="1"/>
  <c r="O951" i="1" s="1"/>
  <c r="CP963" i="1"/>
  <c r="O963" i="1" s="1"/>
  <c r="U982" i="1"/>
  <c r="GX977" i="1"/>
  <c r="DG904" i="3"/>
  <c r="DF904" i="3"/>
  <c r="DJ904" i="3" s="1"/>
  <c r="DH904" i="3"/>
  <c r="DI904" i="3"/>
  <c r="DI1016" i="3"/>
  <c r="DH1016" i="3"/>
  <c r="DF1016" i="3"/>
  <c r="DJ1016" i="3" s="1"/>
  <c r="DG1016" i="3"/>
  <c r="P862" i="1"/>
  <c r="DN834" i="1"/>
  <c r="CY928" i="1"/>
  <c r="X928" i="1" s="1"/>
  <c r="EI834" i="1"/>
  <c r="P849" i="1"/>
  <c r="DG1128" i="3"/>
  <c r="DH1128" i="3"/>
  <c r="DI1128" i="3"/>
  <c r="DJ1128" i="3" s="1"/>
  <c r="DF1128" i="3"/>
  <c r="DF955" i="3"/>
  <c r="DJ955" i="3" s="1"/>
  <c r="DG955" i="3"/>
  <c r="DH955" i="3"/>
  <c r="DI955" i="3"/>
  <c r="DF1105" i="3"/>
  <c r="DJ1105" i="3" s="1"/>
  <c r="DG1105" i="3"/>
  <c r="DI1105" i="3"/>
  <c r="DH1105" i="3"/>
  <c r="DH1091" i="3"/>
  <c r="DI1091" i="3"/>
  <c r="DF1091" i="3"/>
  <c r="DG1091" i="3"/>
  <c r="DJ1091" i="3" s="1"/>
  <c r="GX969" i="1"/>
  <c r="V1040" i="1"/>
  <c r="EA1079" i="1" s="1"/>
  <c r="CY942" i="1"/>
  <c r="X942" i="1" s="1"/>
  <c r="CZ1042" i="1"/>
  <c r="Y1042" i="1" s="1"/>
  <c r="DG1032" i="3"/>
  <c r="DH1032" i="3"/>
  <c r="DI1032" i="3"/>
  <c r="DF1032" i="3"/>
  <c r="DJ1032" i="3" s="1"/>
  <c r="T937" i="1"/>
  <c r="CP1114" i="1"/>
  <c r="O1114" i="1" s="1"/>
  <c r="CZ1071" i="1"/>
  <c r="Y1071" i="1" s="1"/>
  <c r="CY1071" i="1"/>
  <c r="X1071" i="1" s="1"/>
  <c r="U1046" i="1"/>
  <c r="DF1127" i="3"/>
  <c r="DJ1127" i="3" s="1"/>
  <c r="DH1127" i="3"/>
  <c r="DI1127" i="3"/>
  <c r="DG1127" i="3"/>
  <c r="CZ1130" i="1"/>
  <c r="Y1130" i="1" s="1"/>
  <c r="CY1130" i="1"/>
  <c r="X1130" i="1" s="1"/>
  <c r="GM1130" i="1" s="1"/>
  <c r="GN1130" i="1" s="1"/>
  <c r="DF1146" i="3"/>
  <c r="DJ1146" i="3" s="1"/>
  <c r="DG1146" i="3"/>
  <c r="DH1146" i="3"/>
  <c r="DI1146" i="3"/>
  <c r="BZ1030" i="1"/>
  <c r="CG1079" i="1"/>
  <c r="AQ1079" i="1"/>
  <c r="CI1079" i="1"/>
  <c r="DI1169" i="3"/>
  <c r="DF1169" i="3"/>
  <c r="DG1169" i="3"/>
  <c r="DJ1169" i="3" s="1"/>
  <c r="DH1169" i="3"/>
  <c r="V971" i="1"/>
  <c r="DG1076" i="3"/>
  <c r="DJ1076" i="3" s="1"/>
  <c r="DF1076" i="3"/>
  <c r="DH1076" i="3"/>
  <c r="DI1076" i="3"/>
  <c r="CY1043" i="1"/>
  <c r="X1043" i="1" s="1"/>
  <c r="CZ1043" i="1"/>
  <c r="Y1043" i="1" s="1"/>
  <c r="S1067" i="1"/>
  <c r="CZ1115" i="1"/>
  <c r="Y1115" i="1" s="1"/>
  <c r="DX1133" i="1"/>
  <c r="CY1115" i="1"/>
  <c r="X1115" i="1" s="1"/>
  <c r="P1240" i="1"/>
  <c r="CP1171" i="1"/>
  <c r="O1171" i="1" s="1"/>
  <c r="DH1401" i="3"/>
  <c r="DI1401" i="3"/>
  <c r="DF1401" i="3"/>
  <c r="DJ1401" i="3" s="1"/>
  <c r="DG1401" i="3"/>
  <c r="DF1389" i="3"/>
  <c r="DG1389" i="3"/>
  <c r="DJ1389" i="3" s="1"/>
  <c r="DH1389" i="3"/>
  <c r="DI1389" i="3"/>
  <c r="T1183" i="1"/>
  <c r="DF1327" i="3"/>
  <c r="DJ1327" i="3" s="1"/>
  <c r="DG1327" i="3"/>
  <c r="DH1327" i="3"/>
  <c r="DI1327" i="3"/>
  <c r="DG1314" i="3"/>
  <c r="DJ1314" i="3" s="1"/>
  <c r="DF1314" i="3"/>
  <c r="DH1314" i="3"/>
  <c r="DI1314" i="3"/>
  <c r="CY1062" i="1"/>
  <c r="X1062" i="1" s="1"/>
  <c r="DF1213" i="3"/>
  <c r="DG1213" i="3"/>
  <c r="DH1213" i="3"/>
  <c r="DI1213" i="3"/>
  <c r="DJ1213" i="3" s="1"/>
  <c r="DF1251" i="3"/>
  <c r="DG1251" i="3"/>
  <c r="DJ1251" i="3" s="1"/>
  <c r="DH1251" i="3"/>
  <c r="DI1251" i="3"/>
  <c r="CY1280" i="1"/>
  <c r="X1280" i="1" s="1"/>
  <c r="CZ1280" i="1"/>
  <c r="Y1280" i="1" s="1"/>
  <c r="DF1516" i="3"/>
  <c r="DJ1516" i="3" s="1"/>
  <c r="DG1516" i="3"/>
  <c r="DH1516" i="3"/>
  <c r="DI1516" i="3"/>
  <c r="DF1510" i="3"/>
  <c r="DJ1510" i="3" s="1"/>
  <c r="DG1510" i="3"/>
  <c r="DH1510" i="3"/>
  <c r="DI1510" i="3"/>
  <c r="CZ1339" i="1"/>
  <c r="Y1339" i="1" s="1"/>
  <c r="DF1375" i="3"/>
  <c r="DJ1375" i="3" s="1"/>
  <c r="DG1375" i="3"/>
  <c r="DH1375" i="3"/>
  <c r="DI1375" i="3"/>
  <c r="DI1435" i="3"/>
  <c r="DF1435" i="3"/>
  <c r="DJ1435" i="3" s="1"/>
  <c r="DG1435" i="3"/>
  <c r="DH1435" i="3"/>
  <c r="AU1111" i="1"/>
  <c r="F1152" i="1"/>
  <c r="CY1187" i="1"/>
  <c r="X1187" i="1" s="1"/>
  <c r="DG1293" i="3"/>
  <c r="DF1293" i="3"/>
  <c r="DJ1293" i="3" s="1"/>
  <c r="DH1293" i="3"/>
  <c r="DI1293" i="3"/>
  <c r="CY1353" i="1"/>
  <c r="X1353" i="1" s="1"/>
  <c r="GM1353" i="1" s="1"/>
  <c r="GN1353" i="1" s="1"/>
  <c r="CZ1353" i="1"/>
  <c r="Y1353" i="1" s="1"/>
  <c r="CZ1044" i="1"/>
  <c r="Y1044" i="1" s="1"/>
  <c r="DI1337" i="3"/>
  <c r="DF1337" i="3"/>
  <c r="DJ1337" i="3" s="1"/>
  <c r="DG1337" i="3"/>
  <c r="DH1337" i="3"/>
  <c r="EM1111" i="1"/>
  <c r="P1152" i="1"/>
  <c r="EU1165" i="1"/>
  <c r="P1205" i="1"/>
  <c r="GX1342" i="1"/>
  <c r="CY1437" i="1"/>
  <c r="X1437" i="1" s="1"/>
  <c r="CZ1437" i="1"/>
  <c r="Y1437" i="1" s="1"/>
  <c r="ED1460" i="1" s="1"/>
  <c r="DX1460" i="1"/>
  <c r="CY1290" i="1"/>
  <c r="X1290" i="1" s="1"/>
  <c r="DG1592" i="3"/>
  <c r="DH1592" i="3"/>
  <c r="DI1592" i="3"/>
  <c r="DF1592" i="3"/>
  <c r="DJ1592" i="3" s="1"/>
  <c r="GX1300" i="1"/>
  <c r="U1300" i="1"/>
  <c r="DH1458" i="3"/>
  <c r="DI1458" i="3"/>
  <c r="DF1458" i="3"/>
  <c r="DJ1458" i="3" s="1"/>
  <c r="DG1458" i="3"/>
  <c r="CZ1382" i="1"/>
  <c r="Y1382" i="1" s="1"/>
  <c r="GM1382" i="1" s="1"/>
  <c r="GN1382" i="1" s="1"/>
  <c r="U1239" i="1"/>
  <c r="DZ1245" i="1" s="1"/>
  <c r="CY1454" i="1"/>
  <c r="X1454" i="1" s="1"/>
  <c r="CZ1454" i="1"/>
  <c r="Y1454" i="1" s="1"/>
  <c r="FY1165" i="1"/>
  <c r="EP1189" i="1"/>
  <c r="CY1299" i="1"/>
  <c r="X1299" i="1" s="1"/>
  <c r="GM1299" i="1" s="1"/>
  <c r="GN1299" i="1" s="1"/>
  <c r="CZ1365" i="1"/>
  <c r="Y1365" i="1" s="1"/>
  <c r="CY1390" i="1"/>
  <c r="X1390" i="1" s="1"/>
  <c r="CZ1390" i="1"/>
  <c r="Y1390" i="1" s="1"/>
  <c r="F1320" i="1"/>
  <c r="AT1277" i="1"/>
  <c r="CZ1369" i="1"/>
  <c r="Y1369" i="1" s="1"/>
  <c r="CY1369" i="1"/>
  <c r="X1369" i="1" s="1"/>
  <c r="GM1369" i="1" s="1"/>
  <c r="GN1369" i="1" s="1"/>
  <c r="CZ1338" i="1"/>
  <c r="Y1338" i="1" s="1"/>
  <c r="CY1293" i="1"/>
  <c r="X1293" i="1" s="1"/>
  <c r="DF1549" i="3"/>
  <c r="DJ1549" i="3" s="1"/>
  <c r="DG1549" i="3"/>
  <c r="DH1549" i="3"/>
  <c r="DI1549" i="3"/>
  <c r="P1320" i="1"/>
  <c r="EL1277" i="1"/>
  <c r="DI1570" i="3"/>
  <c r="DF1570" i="3"/>
  <c r="DJ1570" i="3" s="1"/>
  <c r="DG1570" i="3"/>
  <c r="DH1570" i="3"/>
  <c r="DI1562" i="3"/>
  <c r="DF1562" i="3"/>
  <c r="DG1562" i="3"/>
  <c r="DJ1562" i="3" s="1"/>
  <c r="DH1562" i="3"/>
  <c r="GX1239" i="1"/>
  <c r="GB1245" i="1" s="1"/>
  <c r="CZ1495" i="1"/>
  <c r="Y1495" i="1" s="1"/>
  <c r="ED1497" i="1" s="1"/>
  <c r="CY1495" i="1"/>
  <c r="X1495" i="1" s="1"/>
  <c r="EC1497" i="1" s="1"/>
  <c r="DX1497" i="1"/>
  <c r="CZ1440" i="1"/>
  <c r="Y1440" i="1" s="1"/>
  <c r="GM1440" i="1" s="1"/>
  <c r="GN1440" i="1" s="1"/>
  <c r="W1444" i="1"/>
  <c r="CZ1445" i="1"/>
  <c r="Y1445" i="1" s="1"/>
  <c r="P1484" i="1"/>
  <c r="DO1431" i="1"/>
  <c r="DI738" i="3"/>
  <c r="DF738" i="3"/>
  <c r="DJ738" i="3" s="1"/>
  <c r="DG738" i="3"/>
  <c r="DH738" i="3"/>
  <c r="DH714" i="3"/>
  <c r="DG714" i="3"/>
  <c r="DJ714" i="3" s="1"/>
  <c r="DI714" i="3"/>
  <c r="DF714" i="3"/>
  <c r="DF933" i="3"/>
  <c r="DG933" i="3"/>
  <c r="DJ933" i="3" s="1"/>
  <c r="DH933" i="3"/>
  <c r="DI933" i="3"/>
  <c r="DF959" i="3"/>
  <c r="DJ959" i="3" s="1"/>
  <c r="DG959" i="3"/>
  <c r="DI959" i="3"/>
  <c r="DH959" i="3"/>
  <c r="DI999" i="3"/>
  <c r="DF999" i="3"/>
  <c r="DG999" i="3"/>
  <c r="DJ999" i="3" s="1"/>
  <c r="DH999" i="3"/>
  <c r="DF891" i="3"/>
  <c r="DJ891" i="3" s="1"/>
  <c r="DG891" i="3"/>
  <c r="DH891" i="3"/>
  <c r="DI891" i="3"/>
  <c r="DF943" i="3"/>
  <c r="DJ943" i="3" s="1"/>
  <c r="DG943" i="3"/>
  <c r="DI943" i="3"/>
  <c r="DH943" i="3"/>
  <c r="DF1068" i="3"/>
  <c r="DG1068" i="3"/>
  <c r="DH1068" i="3"/>
  <c r="DI1068" i="3"/>
  <c r="DJ1068" i="3" s="1"/>
  <c r="DI964" i="3"/>
  <c r="DG964" i="3"/>
  <c r="DH964" i="3"/>
  <c r="DF964" i="3"/>
  <c r="DJ964" i="3" s="1"/>
  <c r="DF1110" i="3"/>
  <c r="DG1110" i="3"/>
  <c r="DJ1110" i="3" s="1"/>
  <c r="DH1110" i="3"/>
  <c r="DI1110" i="3"/>
  <c r="DG1134" i="3"/>
  <c r="DJ1134" i="3" s="1"/>
  <c r="DH1134" i="3"/>
  <c r="DI1134" i="3"/>
  <c r="DF1134" i="3"/>
  <c r="DF1026" i="3"/>
  <c r="DJ1026" i="3" s="1"/>
  <c r="DG1026" i="3"/>
  <c r="DH1026" i="3"/>
  <c r="DI1026" i="3"/>
  <c r="DF1332" i="3"/>
  <c r="DG1332" i="3"/>
  <c r="DJ1332" i="3" s="1"/>
  <c r="DH1332" i="3"/>
  <c r="DI1332" i="3"/>
  <c r="DI1390" i="3"/>
  <c r="DF1390" i="3"/>
  <c r="DG1390" i="3"/>
  <c r="DJ1390" i="3" s="1"/>
  <c r="DH1390" i="3"/>
  <c r="DH1250" i="3"/>
  <c r="DI1250" i="3"/>
  <c r="DF1250" i="3"/>
  <c r="DG1250" i="3"/>
  <c r="DJ1250" i="3" s="1"/>
  <c r="DH1227" i="3"/>
  <c r="DI1227" i="3"/>
  <c r="DF1227" i="3"/>
  <c r="DJ1227" i="3" s="1"/>
  <c r="DG1227" i="3"/>
  <c r="DF1358" i="3"/>
  <c r="DG1358" i="3"/>
  <c r="DJ1358" i="3" s="1"/>
  <c r="DH1358" i="3"/>
  <c r="DI1358" i="3"/>
  <c r="DF1376" i="3"/>
  <c r="DJ1376" i="3" s="1"/>
  <c r="DG1376" i="3"/>
  <c r="DH1376" i="3"/>
  <c r="DI1376" i="3"/>
  <c r="DI1313" i="3"/>
  <c r="DF1313" i="3"/>
  <c r="DG1313" i="3"/>
  <c r="DJ1313" i="3" s="1"/>
  <c r="DH1313" i="3"/>
  <c r="DF1450" i="3"/>
  <c r="DI1450" i="3"/>
  <c r="DG1450" i="3"/>
  <c r="DJ1450" i="3" s="1"/>
  <c r="DH1450" i="3"/>
  <c r="DH1465" i="3"/>
  <c r="DI1465" i="3"/>
  <c r="DJ1465" i="3" s="1"/>
  <c r="DF1465" i="3"/>
  <c r="DG1465" i="3"/>
  <c r="DF1399" i="3"/>
  <c r="DJ1399" i="3" s="1"/>
  <c r="DH1399" i="3"/>
  <c r="DI1399" i="3"/>
  <c r="DG1399" i="3"/>
  <c r="DI1345" i="3"/>
  <c r="DF1345" i="3"/>
  <c r="DJ1345" i="3" s="1"/>
  <c r="DG1345" i="3"/>
  <c r="DH1345" i="3"/>
  <c r="DG1385" i="3"/>
  <c r="DH1385" i="3"/>
  <c r="DI1385" i="3"/>
  <c r="DF1385" i="3"/>
  <c r="DJ1385" i="3" s="1"/>
  <c r="DH1442" i="3"/>
  <c r="DF1442" i="3"/>
  <c r="DJ1442" i="3" s="1"/>
  <c r="DG1442" i="3"/>
  <c r="DI1442" i="3"/>
  <c r="DF1561" i="3"/>
  <c r="DG1561" i="3"/>
  <c r="DH1561" i="3"/>
  <c r="DI1561" i="3"/>
  <c r="DJ1561" i="3" s="1"/>
  <c r="DI1488" i="3"/>
  <c r="DG1488" i="3"/>
  <c r="DJ1488" i="3" s="1"/>
  <c r="DH1488" i="3"/>
  <c r="DF1488" i="3"/>
  <c r="DF1615" i="3"/>
  <c r="DJ1615" i="3" s="1"/>
  <c r="DI1615" i="3"/>
  <c r="DG1615" i="3"/>
  <c r="DH1615" i="3"/>
  <c r="DI1523" i="3"/>
  <c r="DF1523" i="3"/>
  <c r="DJ1523" i="3" s="1"/>
  <c r="DG1523" i="3"/>
  <c r="DH1523" i="3"/>
  <c r="DF1636" i="3"/>
  <c r="DG1636" i="3"/>
  <c r="DJ1636" i="3" s="1"/>
  <c r="DH1636" i="3"/>
  <c r="DI1636" i="3"/>
  <c r="CY32" i="1"/>
  <c r="X32" i="1" s="1"/>
  <c r="CZ32" i="1"/>
  <c r="Y32" i="1" s="1"/>
  <c r="DH1613" i="3"/>
  <c r="DG1613" i="3"/>
  <c r="DJ1613" i="3" s="1"/>
  <c r="DI1613" i="3"/>
  <c r="DF1613" i="3"/>
  <c r="EB26" i="1"/>
  <c r="DO41" i="1"/>
  <c r="DG1596" i="3"/>
  <c r="DH1596" i="3"/>
  <c r="DI1596" i="3"/>
  <c r="DF1596" i="3"/>
  <c r="DJ1596" i="3" s="1"/>
  <c r="DF15" i="3"/>
  <c r="DJ15" i="3" s="1"/>
  <c r="DG15" i="3"/>
  <c r="DH15" i="3"/>
  <c r="DI15" i="3"/>
  <c r="DH1612" i="3"/>
  <c r="DI1612" i="3"/>
  <c r="DJ1612" i="3" s="1"/>
  <c r="DF1612" i="3"/>
  <c r="DG1612" i="3"/>
  <c r="P137" i="1"/>
  <c r="Q137" i="1"/>
  <c r="R137" i="1"/>
  <c r="CZ76" i="1"/>
  <c r="Y76" i="1" s="1"/>
  <c r="CY76" i="1"/>
  <c r="X76" i="1" s="1"/>
  <c r="DX92" i="1"/>
  <c r="CP39" i="1"/>
  <c r="O39" i="1" s="1"/>
  <c r="GM39" i="1" s="1"/>
  <c r="GN39" i="1" s="1"/>
  <c r="DH1604" i="3"/>
  <c r="DG1604" i="3"/>
  <c r="DJ1604" i="3" s="1"/>
  <c r="DI1604" i="3"/>
  <c r="DF1604" i="3"/>
  <c r="CD124" i="1"/>
  <c r="AU139" i="1"/>
  <c r="AU188" i="1"/>
  <c r="CD171" i="1"/>
  <c r="CZ183" i="1"/>
  <c r="Y183" i="1" s="1"/>
  <c r="CY183" i="1"/>
  <c r="X183" i="1" s="1"/>
  <c r="GM183" i="1" s="1"/>
  <c r="GN183" i="1" s="1"/>
  <c r="AT73" i="1"/>
  <c r="F110" i="1"/>
  <c r="CZ182" i="1"/>
  <c r="Y182" i="1" s="1"/>
  <c r="CY182" i="1"/>
  <c r="X182" i="1" s="1"/>
  <c r="S272" i="1"/>
  <c r="T137" i="1"/>
  <c r="CZ181" i="1"/>
  <c r="Y181" i="1" s="1"/>
  <c r="CY181" i="1"/>
  <c r="X181" i="1" s="1"/>
  <c r="CI220" i="1"/>
  <c r="AZ235" i="1"/>
  <c r="GM184" i="1"/>
  <c r="GN184" i="1" s="1"/>
  <c r="EM73" i="1"/>
  <c r="P111" i="1"/>
  <c r="CY80" i="1"/>
  <c r="X80" i="1" s="1"/>
  <c r="CP130" i="1"/>
  <c r="O130" i="1" s="1"/>
  <c r="GM224" i="1"/>
  <c r="GN224" i="1" s="1"/>
  <c r="AT124" i="1"/>
  <c r="F157" i="1"/>
  <c r="DH109" i="3"/>
  <c r="DF109" i="3"/>
  <c r="DG109" i="3"/>
  <c r="DJ109" i="3" s="1"/>
  <c r="DI109" i="3"/>
  <c r="EL267" i="1"/>
  <c r="P296" i="1"/>
  <c r="DF153" i="3"/>
  <c r="DJ153" i="3" s="1"/>
  <c r="DG153" i="3"/>
  <c r="DH153" i="3"/>
  <c r="DI153" i="3"/>
  <c r="AU220" i="1"/>
  <c r="F254" i="1"/>
  <c r="DI257" i="3"/>
  <c r="DF257" i="3"/>
  <c r="DJ257" i="3" s="1"/>
  <c r="DG257" i="3"/>
  <c r="DH257" i="3"/>
  <c r="DF222" i="3"/>
  <c r="DI222" i="3"/>
  <c r="DG222" i="3"/>
  <c r="DJ222" i="3" s="1"/>
  <c r="DH222" i="3"/>
  <c r="DH163" i="3"/>
  <c r="DI163" i="3"/>
  <c r="DJ163" i="3" s="1"/>
  <c r="DG163" i="3"/>
  <c r="DF163" i="3"/>
  <c r="AT267" i="1"/>
  <c r="F296" i="1"/>
  <c r="EL220" i="1"/>
  <c r="P253" i="1"/>
  <c r="AE394" i="1"/>
  <c r="DF192" i="3"/>
  <c r="DJ192" i="3" s="1"/>
  <c r="DI192" i="3"/>
  <c r="DG192" i="3"/>
  <c r="DH192" i="3"/>
  <c r="CY373" i="1"/>
  <c r="X373" i="1" s="1"/>
  <c r="CZ373" i="1"/>
  <c r="Y373" i="1" s="1"/>
  <c r="DI244" i="3"/>
  <c r="DF244" i="3"/>
  <c r="DJ244" i="3" s="1"/>
  <c r="DG244" i="3"/>
  <c r="DH244" i="3"/>
  <c r="CZ314" i="1"/>
  <c r="Y314" i="1" s="1"/>
  <c r="AF337" i="1"/>
  <c r="CY314" i="1"/>
  <c r="X314" i="1" s="1"/>
  <c r="DG133" i="3"/>
  <c r="DI133" i="3"/>
  <c r="DF133" i="3"/>
  <c r="DJ133" i="3" s="1"/>
  <c r="DH133" i="3"/>
  <c r="AD394" i="1"/>
  <c r="DG293" i="3"/>
  <c r="DJ293" i="3" s="1"/>
  <c r="DH293" i="3"/>
  <c r="DI293" i="3"/>
  <c r="DF293" i="3"/>
  <c r="DH307" i="3"/>
  <c r="DF307" i="3"/>
  <c r="DJ307" i="3" s="1"/>
  <c r="DG307" i="3"/>
  <c r="DI307" i="3"/>
  <c r="CZ332" i="1"/>
  <c r="Y332" i="1" s="1"/>
  <c r="CY332" i="1"/>
  <c r="X332" i="1" s="1"/>
  <c r="GM332" i="1" s="1"/>
  <c r="GN332" i="1" s="1"/>
  <c r="V137" i="1"/>
  <c r="GX273" i="1"/>
  <c r="DH231" i="3"/>
  <c r="DI231" i="3"/>
  <c r="DF231" i="3"/>
  <c r="DG231" i="3"/>
  <c r="DJ231" i="3" s="1"/>
  <c r="ER220" i="1"/>
  <c r="P246" i="1"/>
  <c r="DF434" i="3"/>
  <c r="DJ434" i="3" s="1"/>
  <c r="DG434" i="3"/>
  <c r="DH434" i="3"/>
  <c r="DI434" i="3"/>
  <c r="EL310" i="1"/>
  <c r="P355" i="1"/>
  <c r="CY435" i="1"/>
  <c r="X435" i="1" s="1"/>
  <c r="GM435" i="1" s="1"/>
  <c r="GN435" i="1" s="1"/>
  <c r="CZ435" i="1"/>
  <c r="Y435" i="1" s="1"/>
  <c r="DI380" i="3"/>
  <c r="DJ380" i="3" s="1"/>
  <c r="DF380" i="3"/>
  <c r="DG380" i="3"/>
  <c r="DH380" i="3"/>
  <c r="U392" i="1"/>
  <c r="DZ394" i="1" s="1"/>
  <c r="T439" i="1"/>
  <c r="AG426" i="1"/>
  <c r="DG284" i="3"/>
  <c r="DH284" i="3"/>
  <c r="DF284" i="3"/>
  <c r="DJ284" i="3" s="1"/>
  <c r="DI284" i="3"/>
  <c r="S586" i="1"/>
  <c r="CZ484" i="1"/>
  <c r="Y484" i="1" s="1"/>
  <c r="CY484" i="1"/>
  <c r="X484" i="1" s="1"/>
  <c r="DI455" i="3"/>
  <c r="DF455" i="3"/>
  <c r="DJ455" i="3" s="1"/>
  <c r="DG455" i="3"/>
  <c r="DH455" i="3"/>
  <c r="DH532" i="3"/>
  <c r="DF532" i="3"/>
  <c r="DG532" i="3"/>
  <c r="DJ532" i="3" s="1"/>
  <c r="DI532" i="3"/>
  <c r="DI408" i="3"/>
  <c r="DF408" i="3"/>
  <c r="DJ408" i="3" s="1"/>
  <c r="DG408" i="3"/>
  <c r="DH408" i="3"/>
  <c r="CY592" i="1"/>
  <c r="X592" i="1" s="1"/>
  <c r="CZ592" i="1"/>
  <c r="Y592" i="1" s="1"/>
  <c r="EM426" i="1"/>
  <c r="P458" i="1"/>
  <c r="CP585" i="1"/>
  <c r="O585" i="1" s="1"/>
  <c r="GM585" i="1" s="1"/>
  <c r="GN585" i="1" s="1"/>
  <c r="W392" i="1"/>
  <c r="EB394" i="1" s="1"/>
  <c r="CY577" i="1"/>
  <c r="X577" i="1" s="1"/>
  <c r="GM577" i="1" s="1"/>
  <c r="GN577" i="1" s="1"/>
  <c r="CZ577" i="1"/>
  <c r="Y577" i="1" s="1"/>
  <c r="F606" i="1"/>
  <c r="AQ573" i="1"/>
  <c r="DG601" i="3"/>
  <c r="DF601" i="3"/>
  <c r="DJ601" i="3" s="1"/>
  <c r="DH601" i="3"/>
  <c r="DI601" i="3"/>
  <c r="F663" i="1"/>
  <c r="BC628" i="1"/>
  <c r="W536" i="1"/>
  <c r="AJ541" i="1" s="1"/>
  <c r="P698" i="1"/>
  <c r="EG679" i="1"/>
  <c r="EH628" i="1"/>
  <c r="P656" i="1"/>
  <c r="DI647" i="3"/>
  <c r="DG647" i="3"/>
  <c r="DJ647" i="3" s="1"/>
  <c r="DH647" i="3"/>
  <c r="DF647" i="3"/>
  <c r="DF646" i="3"/>
  <c r="DG646" i="3"/>
  <c r="DJ646" i="3" s="1"/>
  <c r="DI646" i="3"/>
  <c r="DH646" i="3"/>
  <c r="U536" i="1"/>
  <c r="AH541" i="1" s="1"/>
  <c r="DF498" i="3"/>
  <c r="DG498" i="3"/>
  <c r="DJ498" i="3" s="1"/>
  <c r="DI498" i="3"/>
  <c r="DH498" i="3"/>
  <c r="P893" i="1"/>
  <c r="EH871" i="1"/>
  <c r="F614" i="1"/>
  <c r="AT573" i="1"/>
  <c r="DF489" i="3"/>
  <c r="DJ489" i="3" s="1"/>
  <c r="DH489" i="3"/>
  <c r="DI489" i="3"/>
  <c r="DG489" i="3"/>
  <c r="AT369" i="1"/>
  <c r="F412" i="1"/>
  <c r="CZ531" i="1"/>
  <c r="Y531" i="1" s="1"/>
  <c r="BB679" i="1"/>
  <c r="F707" i="1"/>
  <c r="DH560" i="3"/>
  <c r="DF560" i="3"/>
  <c r="DJ560" i="3" s="1"/>
  <c r="DG560" i="3"/>
  <c r="DI560" i="3"/>
  <c r="GX683" i="1"/>
  <c r="CZ685" i="1"/>
  <c r="Y685" i="1" s="1"/>
  <c r="GM685" i="1" s="1"/>
  <c r="GN685" i="1" s="1"/>
  <c r="GX784" i="1"/>
  <c r="GB802" i="1" s="1"/>
  <c r="BD834" i="1"/>
  <c r="F864" i="1"/>
  <c r="DF861" i="3"/>
  <c r="DJ861" i="3" s="1"/>
  <c r="DG861" i="3"/>
  <c r="DH861" i="3"/>
  <c r="DI861" i="3"/>
  <c r="S984" i="1"/>
  <c r="GX984" i="1"/>
  <c r="P984" i="1"/>
  <c r="Q984" i="1"/>
  <c r="V984" i="1"/>
  <c r="CY927" i="1"/>
  <c r="X927" i="1" s="1"/>
  <c r="CZ927" i="1"/>
  <c r="Y927" i="1" s="1"/>
  <c r="DF779" i="3"/>
  <c r="DG779" i="3"/>
  <c r="DJ779" i="3" s="1"/>
  <c r="DH779" i="3"/>
  <c r="DI779" i="3"/>
  <c r="DF783" i="3"/>
  <c r="DJ783" i="3" s="1"/>
  <c r="DI783" i="3"/>
  <c r="DG783" i="3"/>
  <c r="DH783" i="3"/>
  <c r="DF834" i="3"/>
  <c r="DG834" i="3"/>
  <c r="DJ834" i="3" s="1"/>
  <c r="DH834" i="3"/>
  <c r="DI834" i="3"/>
  <c r="DH847" i="3"/>
  <c r="DF847" i="3"/>
  <c r="DJ847" i="3" s="1"/>
  <c r="DG847" i="3"/>
  <c r="DI847" i="3"/>
  <c r="AZ628" i="1"/>
  <c r="F658" i="1"/>
  <c r="GM928" i="1"/>
  <c r="GN928" i="1" s="1"/>
  <c r="DF803" i="3"/>
  <c r="DH803" i="3"/>
  <c r="DI803" i="3"/>
  <c r="DG803" i="3"/>
  <c r="DJ803" i="3" s="1"/>
  <c r="AB839" i="1"/>
  <c r="Q943" i="1"/>
  <c r="R943" i="1"/>
  <c r="S943" i="1"/>
  <c r="Q988" i="1"/>
  <c r="R988" i="1"/>
  <c r="P741" i="1"/>
  <c r="DF743" i="3"/>
  <c r="DG743" i="3"/>
  <c r="DJ743" i="3" s="1"/>
  <c r="DH743" i="3"/>
  <c r="DI743" i="3"/>
  <c r="CZ783" i="1"/>
  <c r="Y783" i="1" s="1"/>
  <c r="DI668" i="3"/>
  <c r="DF668" i="3"/>
  <c r="DJ668" i="3" s="1"/>
  <c r="DG668" i="3"/>
  <c r="DH668" i="3"/>
  <c r="DF666" i="3"/>
  <c r="DJ666" i="3" s="1"/>
  <c r="DG666" i="3"/>
  <c r="DH666" i="3"/>
  <c r="DI666" i="3"/>
  <c r="DF828" i="3"/>
  <c r="DJ828" i="3" s="1"/>
  <c r="DG828" i="3"/>
  <c r="DH828" i="3"/>
  <c r="DI828" i="3"/>
  <c r="DF640" i="3"/>
  <c r="DJ640" i="3" s="1"/>
  <c r="DG640" i="3"/>
  <c r="DH640" i="3"/>
  <c r="DI640" i="3"/>
  <c r="CY921" i="1"/>
  <c r="X921" i="1" s="1"/>
  <c r="CZ921" i="1"/>
  <c r="Y921" i="1" s="1"/>
  <c r="CY957" i="1"/>
  <c r="X957" i="1" s="1"/>
  <c r="CZ957" i="1"/>
  <c r="Y957" i="1" s="1"/>
  <c r="DG894" i="3"/>
  <c r="DF894" i="3"/>
  <c r="DJ894" i="3" s="1"/>
  <c r="DH894" i="3"/>
  <c r="DI894" i="3"/>
  <c r="Q800" i="1"/>
  <c r="R800" i="1"/>
  <c r="W800" i="1"/>
  <c r="U876" i="1"/>
  <c r="CP924" i="1"/>
  <c r="O924" i="1" s="1"/>
  <c r="ER998" i="1"/>
  <c r="GA916" i="1"/>
  <c r="DG945" i="3"/>
  <c r="DI945" i="3"/>
  <c r="DF945" i="3"/>
  <c r="DJ945" i="3" s="1"/>
  <c r="DH945" i="3"/>
  <c r="S982" i="1"/>
  <c r="DH903" i="3"/>
  <c r="DF903" i="3"/>
  <c r="DG903" i="3"/>
  <c r="DJ903" i="3" s="1"/>
  <c r="DI903" i="3"/>
  <c r="BD916" i="1"/>
  <c r="F1023" i="1"/>
  <c r="DH1014" i="3"/>
  <c r="DI1014" i="3"/>
  <c r="DF1014" i="3"/>
  <c r="DJ1014" i="3" s="1"/>
  <c r="DG1014" i="3"/>
  <c r="CY936" i="1"/>
  <c r="X936" i="1" s="1"/>
  <c r="P975" i="1"/>
  <c r="DI962" i="3"/>
  <c r="DF962" i="3"/>
  <c r="DJ962" i="3" s="1"/>
  <c r="DG962" i="3"/>
  <c r="DH962" i="3"/>
  <c r="DF1097" i="3"/>
  <c r="DJ1097" i="3" s="1"/>
  <c r="DG1097" i="3"/>
  <c r="DH1097" i="3"/>
  <c r="DI1097" i="3"/>
  <c r="DI979" i="3"/>
  <c r="DJ979" i="3" s="1"/>
  <c r="DF979" i="3"/>
  <c r="DG979" i="3"/>
  <c r="DH979" i="3"/>
  <c r="U952" i="1"/>
  <c r="EV916" i="1"/>
  <c r="P1023" i="1"/>
  <c r="DG1029" i="3"/>
  <c r="DF1029" i="3"/>
  <c r="DJ1029" i="3" s="1"/>
  <c r="DH1029" i="3"/>
  <c r="DI1029" i="3"/>
  <c r="CI871" i="1"/>
  <c r="AZ884" i="1"/>
  <c r="W939" i="1"/>
  <c r="EB998" i="1" s="1"/>
  <c r="CD1030" i="1"/>
  <c r="AU1079" i="1"/>
  <c r="DG1143" i="3"/>
  <c r="DF1143" i="3"/>
  <c r="DJ1143" i="3" s="1"/>
  <c r="DH1143" i="3"/>
  <c r="DI1143" i="3"/>
  <c r="DF1196" i="3"/>
  <c r="DG1196" i="3"/>
  <c r="DJ1196" i="3" s="1"/>
  <c r="DH1196" i="3"/>
  <c r="DI1196" i="3"/>
  <c r="DF1245" i="3"/>
  <c r="DJ1245" i="3" s="1"/>
  <c r="DG1245" i="3"/>
  <c r="DH1245" i="3"/>
  <c r="DI1245" i="3"/>
  <c r="T977" i="1"/>
  <c r="DI1075" i="3"/>
  <c r="DF1075" i="3"/>
  <c r="DG1075" i="3"/>
  <c r="DJ1075" i="3" s="1"/>
  <c r="DH1075" i="3"/>
  <c r="T1126" i="1"/>
  <c r="AG1133" i="1" s="1"/>
  <c r="T996" i="1"/>
  <c r="CY1117" i="1"/>
  <c r="X1117" i="1" s="1"/>
  <c r="CZ1117" i="1"/>
  <c r="Y1117" i="1" s="1"/>
  <c r="DI1266" i="3"/>
  <c r="DF1266" i="3"/>
  <c r="DG1266" i="3"/>
  <c r="DJ1266" i="3" s="1"/>
  <c r="DH1266" i="3"/>
  <c r="DF1406" i="3"/>
  <c r="DJ1406" i="3" s="1"/>
  <c r="DH1406" i="3"/>
  <c r="DG1406" i="3"/>
  <c r="DI1406" i="3"/>
  <c r="DF1397" i="3"/>
  <c r="DJ1397" i="3" s="1"/>
  <c r="DG1397" i="3"/>
  <c r="DH1397" i="3"/>
  <c r="DI1397" i="3"/>
  <c r="DG1260" i="3"/>
  <c r="DJ1260" i="3" s="1"/>
  <c r="DI1260" i="3"/>
  <c r="DF1260" i="3"/>
  <c r="DH1260" i="3"/>
  <c r="DG1325" i="3"/>
  <c r="DF1325" i="3"/>
  <c r="DJ1325" i="3" s="1"/>
  <c r="DH1325" i="3"/>
  <c r="DI1325" i="3"/>
  <c r="CY1284" i="1"/>
  <c r="X1284" i="1" s="1"/>
  <c r="CZ1284" i="1"/>
  <c r="Y1284" i="1" s="1"/>
  <c r="CZ1173" i="1"/>
  <c r="Y1173" i="1" s="1"/>
  <c r="CY1173" i="1"/>
  <c r="X1173" i="1" s="1"/>
  <c r="CY1176" i="1"/>
  <c r="X1176" i="1" s="1"/>
  <c r="CZ1176" i="1"/>
  <c r="Y1176" i="1" s="1"/>
  <c r="CG1165" i="1"/>
  <c r="AX1189" i="1"/>
  <c r="T1286" i="1"/>
  <c r="DY1302" i="1" s="1"/>
  <c r="Q1286" i="1"/>
  <c r="T1340" i="1"/>
  <c r="Q1340" i="1"/>
  <c r="DF1386" i="3"/>
  <c r="DJ1386" i="3" s="1"/>
  <c r="DG1386" i="3"/>
  <c r="DH1386" i="3"/>
  <c r="DI1386" i="3"/>
  <c r="DF1433" i="3"/>
  <c r="DG1433" i="3"/>
  <c r="DJ1433" i="3" s="1"/>
  <c r="DH1433" i="3"/>
  <c r="DI1433" i="3"/>
  <c r="CI1165" i="1"/>
  <c r="AZ1189" i="1"/>
  <c r="DH1292" i="3"/>
  <c r="DF1292" i="3"/>
  <c r="DJ1292" i="3" s="1"/>
  <c r="DG1292" i="3"/>
  <c r="DI1292" i="3"/>
  <c r="CY1356" i="1"/>
  <c r="X1356" i="1" s="1"/>
  <c r="CZ1356" i="1"/>
  <c r="Y1356" i="1" s="1"/>
  <c r="CP1177" i="1"/>
  <c r="O1177" i="1" s="1"/>
  <c r="R1298" i="1"/>
  <c r="CY1298" i="1" s="1"/>
  <c r="X1298" i="1" s="1"/>
  <c r="DI1498" i="3"/>
  <c r="DF1498" i="3"/>
  <c r="DJ1498" i="3" s="1"/>
  <c r="DG1498" i="3"/>
  <c r="DH1498" i="3"/>
  <c r="T1292" i="1"/>
  <c r="AC1497" i="1"/>
  <c r="CP1494" i="1"/>
  <c r="O1494" i="1" s="1"/>
  <c r="CY1339" i="1"/>
  <c r="X1339" i="1" s="1"/>
  <c r="GM1339" i="1" s="1"/>
  <c r="GN1339" i="1" s="1"/>
  <c r="GA1431" i="1"/>
  <c r="ER1460" i="1"/>
  <c r="R1497" i="1"/>
  <c r="AE1492" i="1"/>
  <c r="CY1297" i="1"/>
  <c r="X1297" i="1" s="1"/>
  <c r="DI1457" i="3"/>
  <c r="DH1457" i="3"/>
  <c r="DF1457" i="3"/>
  <c r="DJ1457" i="3" s="1"/>
  <c r="DG1457" i="3"/>
  <c r="GM1390" i="1"/>
  <c r="GN1390" i="1" s="1"/>
  <c r="W1242" i="1"/>
  <c r="EI1165" i="1"/>
  <c r="P1199" i="1"/>
  <c r="V1340" i="1"/>
  <c r="U1298" i="1"/>
  <c r="EP1277" i="1"/>
  <c r="P1309" i="1"/>
  <c r="DV1492" i="1"/>
  <c r="DI1497" i="1"/>
  <c r="DF1569" i="3"/>
  <c r="DJ1569" i="3" s="1"/>
  <c r="DG1569" i="3"/>
  <c r="DH1569" i="3"/>
  <c r="DI1569" i="3"/>
  <c r="T1302" i="1"/>
  <c r="AG1277" i="1"/>
  <c r="CZ1372" i="1"/>
  <c r="Y1372" i="1" s="1"/>
  <c r="CY1372" i="1"/>
  <c r="X1372" i="1" s="1"/>
  <c r="S1444" i="1"/>
  <c r="CY1457" i="1"/>
  <c r="X1457" i="1" s="1"/>
  <c r="GM1457" i="1" s="1"/>
  <c r="GN1457" i="1" s="1"/>
  <c r="CZ1457" i="1"/>
  <c r="Y1457" i="1" s="1"/>
  <c r="GX1453" i="1"/>
  <c r="T1444" i="1"/>
  <c r="T1436" i="1"/>
  <c r="CP1495" i="1"/>
  <c r="O1495" i="1" s="1"/>
  <c r="DF1001" i="3"/>
  <c r="DJ1001" i="3" s="1"/>
  <c r="DG1001" i="3"/>
  <c r="DH1001" i="3"/>
  <c r="DI1001" i="3"/>
  <c r="DI1010" i="3"/>
  <c r="DG1010" i="3"/>
  <c r="DH1010" i="3"/>
  <c r="DF1010" i="3"/>
  <c r="DJ1010" i="3" s="1"/>
  <c r="DH1070" i="3"/>
  <c r="DF1070" i="3"/>
  <c r="DJ1070" i="3" s="1"/>
  <c r="DG1070" i="3"/>
  <c r="DI1070" i="3"/>
  <c r="DH1038" i="3"/>
  <c r="DI1038" i="3"/>
  <c r="DF1038" i="3"/>
  <c r="DJ1038" i="3" s="1"/>
  <c r="DG1038" i="3"/>
  <c r="DF1118" i="3"/>
  <c r="DG1118" i="3"/>
  <c r="DJ1118" i="3" s="1"/>
  <c r="DH1118" i="3"/>
  <c r="DI1118" i="3"/>
  <c r="DG1086" i="3"/>
  <c r="DH1086" i="3"/>
  <c r="DI1086" i="3"/>
  <c r="DF1086" i="3"/>
  <c r="DJ1086" i="3" s="1"/>
  <c r="DH1217" i="3"/>
  <c r="DI1217" i="3"/>
  <c r="DF1217" i="3"/>
  <c r="DG1217" i="3"/>
  <c r="DJ1217" i="3" s="1"/>
  <c r="DF1342" i="3"/>
  <c r="DJ1342" i="3" s="1"/>
  <c r="DG1342" i="3"/>
  <c r="DH1342" i="3"/>
  <c r="DI1342" i="3"/>
  <c r="DF1265" i="3"/>
  <c r="DG1265" i="3"/>
  <c r="DH1265" i="3"/>
  <c r="DI1265" i="3"/>
  <c r="DJ1265" i="3" s="1"/>
  <c r="DF1252" i="3"/>
  <c r="DJ1252" i="3" s="1"/>
  <c r="DG1252" i="3"/>
  <c r="DH1252" i="3"/>
  <c r="DI1252" i="3"/>
  <c r="DH1261" i="3"/>
  <c r="DI1261" i="3"/>
  <c r="DF1261" i="3"/>
  <c r="DJ1261" i="3" s="1"/>
  <c r="DG1261" i="3"/>
  <c r="DF1078" i="3"/>
  <c r="DJ1078" i="3" s="1"/>
  <c r="DH1078" i="3"/>
  <c r="DI1078" i="3"/>
  <c r="DG1078" i="3"/>
  <c r="DG1159" i="3"/>
  <c r="DI1159" i="3"/>
  <c r="DF1159" i="3"/>
  <c r="DJ1159" i="3" s="1"/>
  <c r="DH1159" i="3"/>
  <c r="DI1400" i="3"/>
  <c r="DG1400" i="3"/>
  <c r="DH1400" i="3"/>
  <c r="DF1400" i="3"/>
  <c r="DJ1400" i="3" s="1"/>
  <c r="DF1460" i="3"/>
  <c r="DJ1460" i="3" s="1"/>
  <c r="DG1460" i="3"/>
  <c r="DH1460" i="3"/>
  <c r="DI1460" i="3"/>
  <c r="DH1284" i="3"/>
  <c r="DF1284" i="3"/>
  <c r="DG1284" i="3"/>
  <c r="DJ1284" i="3" s="1"/>
  <c r="DI1284" i="3"/>
  <c r="DF1408" i="3"/>
  <c r="DJ1408" i="3" s="1"/>
  <c r="DI1408" i="3"/>
  <c r="DG1408" i="3"/>
  <c r="DH1408" i="3"/>
  <c r="DF1379" i="3"/>
  <c r="DJ1379" i="3" s="1"/>
  <c r="DG1379" i="3"/>
  <c r="DH1379" i="3"/>
  <c r="DI1379" i="3"/>
  <c r="DI1383" i="3"/>
  <c r="DF1383" i="3"/>
  <c r="DJ1383" i="3" s="1"/>
  <c r="DG1383" i="3"/>
  <c r="DH1383" i="3"/>
  <c r="DG1395" i="3"/>
  <c r="DH1395" i="3"/>
  <c r="DI1395" i="3"/>
  <c r="DF1395" i="3"/>
  <c r="DJ1395" i="3" s="1"/>
  <c r="DG1453" i="3"/>
  <c r="DH1453" i="3"/>
  <c r="DI1453" i="3"/>
  <c r="DF1453" i="3"/>
  <c r="DJ1453" i="3" s="1"/>
  <c r="DF1628" i="3"/>
  <c r="DH1628" i="3"/>
  <c r="DI1628" i="3"/>
  <c r="DJ1628" i="3" s="1"/>
  <c r="DG1628" i="3"/>
  <c r="DF1624" i="3"/>
  <c r="DJ1624" i="3" s="1"/>
  <c r="DI1624" i="3"/>
  <c r="DG1624" i="3"/>
  <c r="DH1624" i="3"/>
  <c r="DG1405" i="3"/>
  <c r="DI1405" i="3"/>
  <c r="DF1405" i="3"/>
  <c r="DJ1405" i="3" s="1"/>
  <c r="DH1405" i="3"/>
  <c r="DH1456" i="3"/>
  <c r="DI1456" i="3"/>
  <c r="DF1456" i="3"/>
  <c r="DJ1456" i="3" s="1"/>
  <c r="DG1456" i="3"/>
  <c r="DF1434" i="3"/>
  <c r="DJ1434" i="3" s="1"/>
  <c r="DG1434" i="3"/>
  <c r="DH1434" i="3"/>
  <c r="DI1434" i="3"/>
  <c r="AX41" i="1"/>
  <c r="CG26" i="1"/>
  <c r="AO124" i="1"/>
  <c r="F143" i="1"/>
  <c r="CZ89" i="1"/>
  <c r="Y89" i="1" s="1"/>
  <c r="CY89" i="1"/>
  <c r="X89" i="1" s="1"/>
  <c r="DH1603" i="3"/>
  <c r="DI1603" i="3"/>
  <c r="DJ1603" i="3" s="1"/>
  <c r="DF1603" i="3"/>
  <c r="DG1603" i="3"/>
  <c r="CI92" i="1"/>
  <c r="EL171" i="1"/>
  <c r="P206" i="1"/>
  <c r="S275" i="1"/>
  <c r="EP278" i="1"/>
  <c r="FY267" i="1"/>
  <c r="GA171" i="1"/>
  <c r="ER188" i="1"/>
  <c r="CZ131" i="1"/>
  <c r="Y131" i="1" s="1"/>
  <c r="DG117" i="3"/>
  <c r="DF117" i="3"/>
  <c r="DJ117" i="3" s="1"/>
  <c r="DH117" i="3"/>
  <c r="DI117" i="3"/>
  <c r="DF152" i="3"/>
  <c r="DJ152" i="3" s="1"/>
  <c r="DG152" i="3"/>
  <c r="DH152" i="3"/>
  <c r="DI152" i="3"/>
  <c r="DF256" i="3"/>
  <c r="DJ256" i="3" s="1"/>
  <c r="DG256" i="3"/>
  <c r="DH256" i="3"/>
  <c r="DI256" i="3"/>
  <c r="BC310" i="1"/>
  <c r="F353" i="1"/>
  <c r="DF191" i="3"/>
  <c r="DI191" i="3"/>
  <c r="DH191" i="3"/>
  <c r="DG191" i="3"/>
  <c r="DJ191" i="3" s="1"/>
  <c r="DV471" i="1"/>
  <c r="DI490" i="1"/>
  <c r="DF243" i="3"/>
  <c r="DJ243" i="3" s="1"/>
  <c r="DG243" i="3"/>
  <c r="DH243" i="3"/>
  <c r="DI243" i="3"/>
  <c r="CP315" i="1"/>
  <c r="O315" i="1" s="1"/>
  <c r="GM315" i="1" s="1"/>
  <c r="GN315" i="1" s="1"/>
  <c r="DU337" i="1"/>
  <c r="DG127" i="3"/>
  <c r="DF127" i="3"/>
  <c r="DJ127" i="3" s="1"/>
  <c r="DH127" i="3"/>
  <c r="DI127" i="3"/>
  <c r="DI306" i="3"/>
  <c r="DF306" i="3"/>
  <c r="DJ306" i="3" s="1"/>
  <c r="DG306" i="3"/>
  <c r="DH306" i="3"/>
  <c r="T272" i="1"/>
  <c r="DY278" i="1" s="1"/>
  <c r="CY333" i="1"/>
  <c r="X333" i="1" s="1"/>
  <c r="CZ333" i="1"/>
  <c r="Y333" i="1" s="1"/>
  <c r="DI93" i="3"/>
  <c r="DJ93" i="3" s="1"/>
  <c r="DF93" i="3"/>
  <c r="DG93" i="3"/>
  <c r="DH93" i="3"/>
  <c r="DG437" i="3"/>
  <c r="DF437" i="3"/>
  <c r="DJ437" i="3" s="1"/>
  <c r="DH437" i="3"/>
  <c r="DI437" i="3"/>
  <c r="AI369" i="1"/>
  <c r="V394" i="1"/>
  <c r="DF517" i="3"/>
  <c r="DJ517" i="3" s="1"/>
  <c r="DH517" i="3"/>
  <c r="DG517" i="3"/>
  <c r="DI517" i="3"/>
  <c r="V490" i="1"/>
  <c r="AI471" i="1"/>
  <c r="DF409" i="3"/>
  <c r="DG409" i="3"/>
  <c r="DH409" i="3"/>
  <c r="DI409" i="3"/>
  <c r="DJ409" i="3" s="1"/>
  <c r="DZ310" i="1"/>
  <c r="DM337" i="1"/>
  <c r="DH281" i="3"/>
  <c r="DI281" i="3"/>
  <c r="DF281" i="3"/>
  <c r="DJ281" i="3" s="1"/>
  <c r="DG281" i="3"/>
  <c r="DI378" i="3"/>
  <c r="DG378" i="3"/>
  <c r="DH378" i="3"/>
  <c r="DF378" i="3"/>
  <c r="DJ378" i="3" s="1"/>
  <c r="GA573" i="1"/>
  <c r="ER596" i="1"/>
  <c r="S392" i="1"/>
  <c r="BC471" i="1"/>
  <c r="F506" i="1"/>
  <c r="DF456" i="3"/>
  <c r="DJ456" i="3" s="1"/>
  <c r="DG456" i="3"/>
  <c r="DH456" i="3"/>
  <c r="DI456" i="3"/>
  <c r="DF531" i="3"/>
  <c r="DG531" i="3"/>
  <c r="DH531" i="3"/>
  <c r="DI531" i="3"/>
  <c r="DJ531" i="3" s="1"/>
  <c r="CY530" i="1"/>
  <c r="X530" i="1" s="1"/>
  <c r="CZ530" i="1"/>
  <c r="Y530" i="1" s="1"/>
  <c r="CZ475" i="1"/>
  <c r="Y475" i="1" s="1"/>
  <c r="CY475" i="1"/>
  <c r="X475" i="1" s="1"/>
  <c r="AK490" i="1" s="1"/>
  <c r="AF490" i="1"/>
  <c r="R533" i="1"/>
  <c r="DW541" i="1" s="1"/>
  <c r="AX369" i="1"/>
  <c r="F401" i="1"/>
  <c r="CZ526" i="1"/>
  <c r="Y526" i="1" s="1"/>
  <c r="AE541" i="1"/>
  <c r="CG573" i="1"/>
  <c r="AX596" i="1"/>
  <c r="CZ631" i="1"/>
  <c r="Y631" i="1" s="1"/>
  <c r="CY631" i="1"/>
  <c r="X631" i="1" s="1"/>
  <c r="DX647" i="1"/>
  <c r="CI573" i="1"/>
  <c r="AZ596" i="1"/>
  <c r="Q683" i="1"/>
  <c r="R683" i="1"/>
  <c r="AE694" i="1" s="1"/>
  <c r="DH600" i="3"/>
  <c r="DF600" i="3"/>
  <c r="DJ600" i="3" s="1"/>
  <c r="DG600" i="3"/>
  <c r="DI600" i="3"/>
  <c r="DH424" i="3"/>
  <c r="DF424" i="3"/>
  <c r="DJ424" i="3" s="1"/>
  <c r="DG424" i="3"/>
  <c r="DI424" i="3"/>
  <c r="CP641" i="1"/>
  <c r="O641" i="1" s="1"/>
  <c r="GM641" i="1" s="1"/>
  <c r="GN641" i="1" s="1"/>
  <c r="CP787" i="1"/>
  <c r="O787" i="1" s="1"/>
  <c r="GX539" i="1"/>
  <c r="AZ541" i="1"/>
  <c r="CI522" i="1"/>
  <c r="BD573" i="1"/>
  <c r="F621" i="1"/>
  <c r="DG644" i="3"/>
  <c r="DJ644" i="3" s="1"/>
  <c r="DH644" i="3"/>
  <c r="DI644" i="3"/>
  <c r="DF644" i="3"/>
  <c r="DF576" i="3"/>
  <c r="DJ576" i="3" s="1"/>
  <c r="DG576" i="3"/>
  <c r="DH576" i="3"/>
  <c r="DI576" i="3"/>
  <c r="DF591" i="3"/>
  <c r="DJ591" i="3" s="1"/>
  <c r="DG591" i="3"/>
  <c r="DH591" i="3"/>
  <c r="DI591" i="3"/>
  <c r="CP791" i="1"/>
  <c r="O791" i="1" s="1"/>
  <c r="GM791" i="1" s="1"/>
  <c r="GN791" i="1" s="1"/>
  <c r="P897" i="1"/>
  <c r="ET871" i="1"/>
  <c r="AT426" i="1"/>
  <c r="F457" i="1"/>
  <c r="CY591" i="1"/>
  <c r="X591" i="1" s="1"/>
  <c r="GM591" i="1" s="1"/>
  <c r="GN591" i="1" s="1"/>
  <c r="CZ591" i="1"/>
  <c r="Y591" i="1" s="1"/>
  <c r="CY531" i="1"/>
  <c r="X531" i="1" s="1"/>
  <c r="ER628" i="1"/>
  <c r="P658" i="1"/>
  <c r="DH542" i="3"/>
  <c r="DI542" i="3"/>
  <c r="DF542" i="3"/>
  <c r="DJ542" i="3" s="1"/>
  <c r="DG542" i="3"/>
  <c r="S788" i="1"/>
  <c r="AX694" i="1"/>
  <c r="CG679" i="1"/>
  <c r="DI559" i="3"/>
  <c r="DF559" i="3"/>
  <c r="DJ559" i="3" s="1"/>
  <c r="DG559" i="3"/>
  <c r="DH559" i="3"/>
  <c r="DG557" i="3"/>
  <c r="DF557" i="3"/>
  <c r="DJ557" i="3" s="1"/>
  <c r="DH557" i="3"/>
  <c r="DI557" i="3"/>
  <c r="P770" i="1"/>
  <c r="EV726" i="1"/>
  <c r="AE916" i="1"/>
  <c r="R998" i="1"/>
  <c r="S990" i="1"/>
  <c r="P990" i="1"/>
  <c r="Q990" i="1"/>
  <c r="W990" i="1"/>
  <c r="DH791" i="3"/>
  <c r="DI791" i="3"/>
  <c r="DF791" i="3"/>
  <c r="DJ791" i="3" s="1"/>
  <c r="DG791" i="3"/>
  <c r="DF845" i="3"/>
  <c r="DJ845" i="3" s="1"/>
  <c r="DG845" i="3"/>
  <c r="DH845" i="3"/>
  <c r="DI845" i="3"/>
  <c r="DI846" i="3"/>
  <c r="DF846" i="3"/>
  <c r="DJ846" i="3" s="1"/>
  <c r="DG846" i="3"/>
  <c r="DH846" i="3"/>
  <c r="CY961" i="1"/>
  <c r="X961" i="1" s="1"/>
  <c r="CZ961" i="1"/>
  <c r="Y961" i="1" s="1"/>
  <c r="GM936" i="1"/>
  <c r="GN936" i="1" s="1"/>
  <c r="CY945" i="1"/>
  <c r="X945" i="1" s="1"/>
  <c r="CZ945" i="1"/>
  <c r="Y945" i="1" s="1"/>
  <c r="AZ998" i="1"/>
  <c r="CI916" i="1"/>
  <c r="W790" i="1"/>
  <c r="GM950" i="1"/>
  <c r="GN950" i="1" s="1"/>
  <c r="DH769" i="3"/>
  <c r="DI769" i="3"/>
  <c r="DF769" i="3"/>
  <c r="DJ769" i="3" s="1"/>
  <c r="DG769" i="3"/>
  <c r="DH810" i="3"/>
  <c r="DI810" i="3"/>
  <c r="DF810" i="3"/>
  <c r="DG810" i="3"/>
  <c r="DJ810" i="3" s="1"/>
  <c r="CY967" i="1"/>
  <c r="X967" i="1" s="1"/>
  <c r="CZ967" i="1"/>
  <c r="Y967" i="1" s="1"/>
  <c r="CP982" i="1"/>
  <c r="O982" i="1" s="1"/>
  <c r="DG716" i="3"/>
  <c r="DJ716" i="3" s="1"/>
  <c r="DH716" i="3"/>
  <c r="DI716" i="3"/>
  <c r="DF716" i="3"/>
  <c r="CY960" i="1"/>
  <c r="X960" i="1" s="1"/>
  <c r="CZ960" i="1"/>
  <c r="Y960" i="1" s="1"/>
  <c r="DH893" i="3"/>
  <c r="DF893" i="3"/>
  <c r="DJ893" i="3" s="1"/>
  <c r="DG893" i="3"/>
  <c r="DI893" i="3"/>
  <c r="U800" i="1"/>
  <c r="P903" i="1"/>
  <c r="EM871" i="1"/>
  <c r="DF749" i="3"/>
  <c r="DG749" i="3"/>
  <c r="DH749" i="3"/>
  <c r="DI749" i="3"/>
  <c r="DJ749" i="3" s="1"/>
  <c r="DF797" i="3"/>
  <c r="DG797" i="3"/>
  <c r="DJ797" i="3" s="1"/>
  <c r="DH797" i="3"/>
  <c r="DI797" i="3"/>
  <c r="AZ679" i="1"/>
  <c r="F705" i="1"/>
  <c r="CY877" i="1"/>
  <c r="X877" i="1" s="1"/>
  <c r="AK884" i="1" s="1"/>
  <c r="CZ877" i="1"/>
  <c r="Y877" i="1" s="1"/>
  <c r="DH739" i="3"/>
  <c r="DI739" i="3"/>
  <c r="DF739" i="3"/>
  <c r="DJ739" i="3" s="1"/>
  <c r="DG739" i="3"/>
  <c r="DF939" i="3"/>
  <c r="DJ939" i="3" s="1"/>
  <c r="DG939" i="3"/>
  <c r="DH939" i="3"/>
  <c r="DI939" i="3"/>
  <c r="V982" i="1"/>
  <c r="DG902" i="3"/>
  <c r="DJ902" i="3" s="1"/>
  <c r="DH902" i="3"/>
  <c r="DI902" i="3"/>
  <c r="DF902" i="3"/>
  <c r="V969" i="1"/>
  <c r="DH998" i="3"/>
  <c r="DI998" i="3"/>
  <c r="DF998" i="3"/>
  <c r="DG998" i="3"/>
  <c r="DJ998" i="3" s="1"/>
  <c r="P1073" i="1"/>
  <c r="Q1073" i="1"/>
  <c r="R1073" i="1"/>
  <c r="P861" i="1"/>
  <c r="DM834" i="1"/>
  <c r="U990" i="1"/>
  <c r="CY1066" i="1"/>
  <c r="X1066" i="1" s="1"/>
  <c r="CZ1066" i="1"/>
  <c r="Y1066" i="1" s="1"/>
  <c r="ER839" i="1"/>
  <c r="GA834" i="1"/>
  <c r="V975" i="1"/>
  <c r="T871" i="1"/>
  <c r="F905" i="1"/>
  <c r="U977" i="1"/>
  <c r="DF956" i="3"/>
  <c r="DJ956" i="3" s="1"/>
  <c r="DI956" i="3"/>
  <c r="DG956" i="3"/>
  <c r="DH956" i="3"/>
  <c r="DH1101" i="3"/>
  <c r="DI1101" i="3"/>
  <c r="DF1101" i="3"/>
  <c r="DJ1101" i="3" s="1"/>
  <c r="DG1101" i="3"/>
  <c r="FX1133" i="1"/>
  <c r="FZ1133" i="1"/>
  <c r="DU1111" i="1"/>
  <c r="DH1133" i="1"/>
  <c r="FW1133" i="1"/>
  <c r="BA777" i="1"/>
  <c r="F822" i="1"/>
  <c r="CY1049" i="1"/>
  <c r="X1049" i="1" s="1"/>
  <c r="GM1049" i="1" s="1"/>
  <c r="GN1049" i="1" s="1"/>
  <c r="CZ1049" i="1"/>
  <c r="Y1049" i="1" s="1"/>
  <c r="DH1028" i="3"/>
  <c r="DF1028" i="3"/>
  <c r="DJ1028" i="3" s="1"/>
  <c r="DG1028" i="3"/>
  <c r="DI1028" i="3"/>
  <c r="CY1076" i="1"/>
  <c r="X1076" i="1" s="1"/>
  <c r="CZ1076" i="1"/>
  <c r="Y1076" i="1" s="1"/>
  <c r="F894" i="1"/>
  <c r="AQ871" i="1"/>
  <c r="U984" i="1"/>
  <c r="AT777" i="1"/>
  <c r="F820" i="1"/>
  <c r="CY1064" i="1"/>
  <c r="X1064" i="1" s="1"/>
  <c r="CZ1064" i="1"/>
  <c r="Y1064" i="1" s="1"/>
  <c r="CY1116" i="1"/>
  <c r="X1116" i="1" s="1"/>
  <c r="GM1116" i="1" s="1"/>
  <c r="GN1116" i="1" s="1"/>
  <c r="CZ1116" i="1"/>
  <c r="Y1116" i="1" s="1"/>
  <c r="GX996" i="1"/>
  <c r="DH1142" i="3"/>
  <c r="DF1142" i="3"/>
  <c r="DJ1142" i="3" s="1"/>
  <c r="DG1142" i="3"/>
  <c r="DI1142" i="3"/>
  <c r="DG1195" i="3"/>
  <c r="DF1195" i="3"/>
  <c r="DH1195" i="3"/>
  <c r="DI1195" i="3"/>
  <c r="DJ1195" i="3" s="1"/>
  <c r="CZ1124" i="1"/>
  <c r="Y1124" i="1" s="1"/>
  <c r="CY1124" i="1"/>
  <c r="X1124" i="1" s="1"/>
  <c r="DG1167" i="3"/>
  <c r="DJ1167" i="3" s="1"/>
  <c r="DF1167" i="3"/>
  <c r="DH1167" i="3"/>
  <c r="DI1167" i="3"/>
  <c r="EI1133" i="1"/>
  <c r="FR1111" i="1"/>
  <c r="FY1133" i="1"/>
  <c r="AT1111" i="1"/>
  <c r="F1151" i="1"/>
  <c r="T982" i="1"/>
  <c r="DF1087" i="3"/>
  <c r="DJ1087" i="3" s="1"/>
  <c r="DG1087" i="3"/>
  <c r="DH1087" i="3"/>
  <c r="DI1087" i="3"/>
  <c r="CY1118" i="1"/>
  <c r="X1118" i="1" s="1"/>
  <c r="CZ1118" i="1"/>
  <c r="Y1118" i="1" s="1"/>
  <c r="BD1111" i="1"/>
  <c r="F1158" i="1"/>
  <c r="CZ1122" i="1"/>
  <c r="Y1122" i="1" s="1"/>
  <c r="DH1281" i="3"/>
  <c r="DI1281" i="3"/>
  <c r="DF1281" i="3"/>
  <c r="DJ1281" i="3" s="1"/>
  <c r="DG1281" i="3"/>
  <c r="CP1185" i="1"/>
  <c r="O1185" i="1" s="1"/>
  <c r="DI1310" i="3"/>
  <c r="DF1310" i="3"/>
  <c r="DG1310" i="3"/>
  <c r="DJ1310" i="3" s="1"/>
  <c r="DH1310" i="3"/>
  <c r="DH1324" i="3"/>
  <c r="DF1324" i="3"/>
  <c r="DJ1324" i="3" s="1"/>
  <c r="DG1324" i="3"/>
  <c r="DI1324" i="3"/>
  <c r="CZ1063" i="1"/>
  <c r="Y1063" i="1" s="1"/>
  <c r="GM1063" i="1" s="1"/>
  <c r="GN1063" i="1" s="1"/>
  <c r="CP1173" i="1"/>
  <c r="O1173" i="1" s="1"/>
  <c r="GM1173" i="1" s="1"/>
  <c r="GN1173" i="1" s="1"/>
  <c r="CY1125" i="1"/>
  <c r="X1125" i="1" s="1"/>
  <c r="GM1125" i="1" s="1"/>
  <c r="GN1125" i="1" s="1"/>
  <c r="DF1229" i="3"/>
  <c r="DJ1229" i="3" s="1"/>
  <c r="DG1229" i="3"/>
  <c r="DH1229" i="3"/>
  <c r="DI1229" i="3"/>
  <c r="DF1515" i="3"/>
  <c r="DJ1515" i="3" s="1"/>
  <c r="DG1515" i="3"/>
  <c r="DH1515" i="3"/>
  <c r="DI1515" i="3"/>
  <c r="DF1521" i="3"/>
  <c r="DJ1521" i="3" s="1"/>
  <c r="DG1521" i="3"/>
  <c r="DH1521" i="3"/>
  <c r="DI1521" i="3"/>
  <c r="DF1374" i="3"/>
  <c r="DJ1374" i="3" s="1"/>
  <c r="DG1374" i="3"/>
  <c r="DH1374" i="3"/>
  <c r="DI1374" i="3"/>
  <c r="DG1432" i="3"/>
  <c r="DJ1432" i="3" s="1"/>
  <c r="DF1432" i="3"/>
  <c r="DH1432" i="3"/>
  <c r="DI1432" i="3"/>
  <c r="AQ1165" i="1"/>
  <c r="F1199" i="1"/>
  <c r="DI1291" i="3"/>
  <c r="DF1291" i="3"/>
  <c r="DJ1291" i="3" s="1"/>
  <c r="DG1291" i="3"/>
  <c r="DH1291" i="3"/>
  <c r="CY1362" i="1"/>
  <c r="X1362" i="1" s="1"/>
  <c r="CZ1362" i="1"/>
  <c r="Y1362" i="1" s="1"/>
  <c r="DF1306" i="3"/>
  <c r="DG1306" i="3"/>
  <c r="DJ1306" i="3" s="1"/>
  <c r="DH1306" i="3"/>
  <c r="DI1306" i="3"/>
  <c r="DF1330" i="3"/>
  <c r="DG1330" i="3"/>
  <c r="DJ1330" i="3" s="1"/>
  <c r="DH1330" i="3"/>
  <c r="DI1330" i="3"/>
  <c r="DH1155" i="3"/>
  <c r="DI1155" i="3"/>
  <c r="DF1155" i="3"/>
  <c r="DJ1155" i="3" s="1"/>
  <c r="DG1155" i="3"/>
  <c r="V1126" i="1"/>
  <c r="AI1133" i="1" s="1"/>
  <c r="F1254" i="1"/>
  <c r="AP1221" i="1"/>
  <c r="CY1358" i="1"/>
  <c r="X1358" i="1" s="1"/>
  <c r="GM1358" i="1" s="1"/>
  <c r="GN1358" i="1" s="1"/>
  <c r="CZ1441" i="1"/>
  <c r="Y1441" i="1" s="1"/>
  <c r="CY1441" i="1"/>
  <c r="X1441" i="1" s="1"/>
  <c r="GX1298" i="1"/>
  <c r="W1340" i="1"/>
  <c r="CZ1378" i="1"/>
  <c r="Y1378" i="1" s="1"/>
  <c r="CY1378" i="1"/>
  <c r="X1378" i="1" s="1"/>
  <c r="CY1494" i="1"/>
  <c r="X1494" i="1" s="1"/>
  <c r="AK1497" i="1" s="1"/>
  <c r="CZ1494" i="1"/>
  <c r="Y1494" i="1" s="1"/>
  <c r="AL1497" i="1" s="1"/>
  <c r="AF1497" i="1"/>
  <c r="W1298" i="1"/>
  <c r="CZ1361" i="1"/>
  <c r="Y1361" i="1" s="1"/>
  <c r="GM1361" i="1" s="1"/>
  <c r="GN1361" i="1" s="1"/>
  <c r="DH1455" i="3"/>
  <c r="DI1455" i="3"/>
  <c r="DF1455" i="3"/>
  <c r="DJ1455" i="3" s="1"/>
  <c r="DG1455" i="3"/>
  <c r="DF1644" i="3"/>
  <c r="DJ1644" i="3" s="1"/>
  <c r="DG1644" i="3"/>
  <c r="DH1644" i="3"/>
  <c r="DI1644" i="3"/>
  <c r="CP1370" i="1"/>
  <c r="O1370" i="1" s="1"/>
  <c r="CI1334" i="1"/>
  <c r="AZ1399" i="1"/>
  <c r="EI1221" i="1"/>
  <c r="P1255" i="1"/>
  <c r="DH1547" i="3"/>
  <c r="DI1547" i="3"/>
  <c r="DF1547" i="3"/>
  <c r="DJ1547" i="3" s="1"/>
  <c r="DG1547" i="3"/>
  <c r="FW1497" i="1"/>
  <c r="FX1497" i="1"/>
  <c r="DU1492" i="1"/>
  <c r="DH1497" i="1"/>
  <c r="FZ1497" i="1"/>
  <c r="DH1571" i="3"/>
  <c r="DI1571" i="3"/>
  <c r="DF1571" i="3"/>
  <c r="DJ1571" i="3" s="1"/>
  <c r="DG1571" i="3"/>
  <c r="CY1285" i="1"/>
  <c r="X1285" i="1" s="1"/>
  <c r="GM1285" i="1" s="1"/>
  <c r="GN1285" i="1" s="1"/>
  <c r="CP1445" i="1"/>
  <c r="O1445" i="1" s="1"/>
  <c r="GM1445" i="1" s="1"/>
  <c r="GN1445" i="1" s="1"/>
  <c r="V1451" i="1"/>
  <c r="AZ1460" i="1"/>
  <c r="CI1431" i="1"/>
  <c r="U1453" i="1"/>
  <c r="GX1436" i="1"/>
  <c r="CJ1460" i="1" s="1"/>
  <c r="P1519" i="1"/>
  <c r="DM1492" i="1"/>
  <c r="DH584" i="3"/>
  <c r="DF584" i="3"/>
  <c r="DJ584" i="3" s="1"/>
  <c r="DG584" i="3"/>
  <c r="DI584" i="3"/>
  <c r="DF833" i="3"/>
  <c r="DG833" i="3"/>
  <c r="DJ833" i="3" s="1"/>
  <c r="DH833" i="3"/>
  <c r="DI833" i="3"/>
  <c r="DF878" i="3"/>
  <c r="DI878" i="3"/>
  <c r="DG878" i="3"/>
  <c r="DJ878" i="3" s="1"/>
  <c r="DH878" i="3"/>
  <c r="DH877" i="3"/>
  <c r="DI877" i="3"/>
  <c r="DF877" i="3"/>
  <c r="DG877" i="3"/>
  <c r="DJ877" i="3" s="1"/>
  <c r="DH713" i="3"/>
  <c r="DI713" i="3"/>
  <c r="DJ713" i="3" s="1"/>
  <c r="DF713" i="3"/>
  <c r="DG713" i="3"/>
  <c r="DF780" i="3"/>
  <c r="DG780" i="3"/>
  <c r="DJ780" i="3" s="1"/>
  <c r="DH780" i="3"/>
  <c r="DI780" i="3"/>
  <c r="DG888" i="3"/>
  <c r="DF888" i="3"/>
  <c r="DJ888" i="3" s="1"/>
  <c r="DH888" i="3"/>
  <c r="DI888" i="3"/>
  <c r="DI857" i="3"/>
  <c r="DF857" i="3"/>
  <c r="DJ857" i="3" s="1"/>
  <c r="DG857" i="3"/>
  <c r="DH857" i="3"/>
  <c r="DF1013" i="3"/>
  <c r="DJ1013" i="3" s="1"/>
  <c r="DI1013" i="3"/>
  <c r="DG1013" i="3"/>
  <c r="DH1013" i="3"/>
  <c r="DF1020" i="3"/>
  <c r="DG1020" i="3"/>
  <c r="DJ1020" i="3" s="1"/>
  <c r="DH1020" i="3"/>
  <c r="DI1020" i="3"/>
  <c r="DH1019" i="3"/>
  <c r="DF1019" i="3"/>
  <c r="DG1019" i="3"/>
  <c r="DJ1019" i="3" s="1"/>
  <c r="DI1019" i="3"/>
  <c r="DF944" i="3"/>
  <c r="DJ944" i="3" s="1"/>
  <c r="DH944" i="3"/>
  <c r="DG944" i="3"/>
  <c r="DI944" i="3"/>
  <c r="DH1015" i="3"/>
  <c r="DI1015" i="3"/>
  <c r="DF1015" i="3"/>
  <c r="DJ1015" i="3" s="1"/>
  <c r="DG1015" i="3"/>
  <c r="DH1177" i="3"/>
  <c r="DI1177" i="3"/>
  <c r="DJ1177" i="3" s="1"/>
  <c r="DF1177" i="3"/>
  <c r="DG1177" i="3"/>
  <c r="DF1180" i="3"/>
  <c r="DG1180" i="3"/>
  <c r="DJ1180" i="3" s="1"/>
  <c r="DH1180" i="3"/>
  <c r="DI1180" i="3"/>
  <c r="DF1219" i="3"/>
  <c r="DG1219" i="3"/>
  <c r="DJ1219" i="3" s="1"/>
  <c r="DH1219" i="3"/>
  <c r="DI1219" i="3"/>
  <c r="DG1095" i="3"/>
  <c r="DJ1095" i="3" s="1"/>
  <c r="DH1095" i="3"/>
  <c r="DI1095" i="3"/>
  <c r="DF1095" i="3"/>
  <c r="DI1262" i="3"/>
  <c r="DJ1262" i="3" s="1"/>
  <c r="DF1262" i="3"/>
  <c r="DG1262" i="3"/>
  <c r="DH1262" i="3"/>
  <c r="DF1305" i="3"/>
  <c r="DG1305" i="3"/>
  <c r="DJ1305" i="3" s="1"/>
  <c r="DH1305" i="3"/>
  <c r="DI1305" i="3"/>
  <c r="DH1243" i="3"/>
  <c r="DI1243" i="3"/>
  <c r="DF1243" i="3"/>
  <c r="DJ1243" i="3" s="1"/>
  <c r="DG1243" i="3"/>
  <c r="DH1153" i="3"/>
  <c r="DI1153" i="3"/>
  <c r="DF1153" i="3"/>
  <c r="DG1153" i="3"/>
  <c r="DJ1153" i="3" s="1"/>
  <c r="DI1157" i="3"/>
  <c r="DH1157" i="3"/>
  <c r="DF1157" i="3"/>
  <c r="DJ1157" i="3" s="1"/>
  <c r="DG1157" i="3"/>
  <c r="DF1285" i="3"/>
  <c r="DG1285" i="3"/>
  <c r="DJ1285" i="3" s="1"/>
  <c r="DH1285" i="3"/>
  <c r="DI1285" i="3"/>
  <c r="DF1344" i="3"/>
  <c r="DJ1344" i="3" s="1"/>
  <c r="DG1344" i="3"/>
  <c r="DH1344" i="3"/>
  <c r="DI1344" i="3"/>
  <c r="DF1369" i="3"/>
  <c r="DG1369" i="3"/>
  <c r="DJ1369" i="3" s="1"/>
  <c r="DH1369" i="3"/>
  <c r="DI1369" i="3"/>
  <c r="DF1290" i="3"/>
  <c r="DJ1290" i="3" s="1"/>
  <c r="DG1290" i="3"/>
  <c r="DH1290" i="3"/>
  <c r="DI1290" i="3"/>
  <c r="DG1429" i="3"/>
  <c r="DJ1429" i="3" s="1"/>
  <c r="DF1429" i="3"/>
  <c r="DH1429" i="3"/>
  <c r="DI1429" i="3"/>
  <c r="DF1574" i="3"/>
  <c r="DJ1574" i="3" s="1"/>
  <c r="DG1574" i="3"/>
  <c r="DH1574" i="3"/>
  <c r="DI1574" i="3"/>
  <c r="CP37" i="1"/>
  <c r="O37" i="1" s="1"/>
  <c r="DF1633" i="3"/>
  <c r="DJ1633" i="3" s="1"/>
  <c r="DI1633" i="3"/>
  <c r="DG1633" i="3"/>
  <c r="DH1633" i="3"/>
  <c r="DG1505" i="3"/>
  <c r="DJ1505" i="3" s="1"/>
  <c r="DH1505" i="3"/>
  <c r="DI1505" i="3"/>
  <c r="DF1505" i="3"/>
  <c r="DI1500" i="3"/>
  <c r="DF1500" i="3"/>
  <c r="DJ1500" i="3" s="1"/>
  <c r="DG1500" i="3"/>
  <c r="DH1500" i="3"/>
  <c r="EH26" i="1"/>
  <c r="P50" i="1"/>
  <c r="EH1527" i="1"/>
  <c r="DI35" i="3"/>
  <c r="DF35" i="3"/>
  <c r="DJ35" i="3" s="1"/>
  <c r="DG35" i="3"/>
  <c r="DH35" i="3"/>
  <c r="P81" i="1"/>
  <c r="CP81" i="1" s="1"/>
  <c r="O81" i="1" s="1"/>
  <c r="Q81" i="1"/>
  <c r="V81" i="1"/>
  <c r="F96" i="1"/>
  <c r="AO73" i="1"/>
  <c r="AO1527" i="1"/>
  <c r="EI26" i="1"/>
  <c r="P51" i="1"/>
  <c r="DH1626" i="3"/>
  <c r="DI1626" i="3"/>
  <c r="DF1626" i="3"/>
  <c r="DJ1626" i="3" s="1"/>
  <c r="DG1626" i="3"/>
  <c r="EG124" i="1"/>
  <c r="P143" i="1"/>
  <c r="DG1632" i="3"/>
  <c r="DH1632" i="3"/>
  <c r="DI1632" i="3"/>
  <c r="DF1632" i="3"/>
  <c r="DJ1632" i="3" s="1"/>
  <c r="CI26" i="1"/>
  <c r="AZ41" i="1"/>
  <c r="GX132" i="1"/>
  <c r="CJ139" i="1" s="1"/>
  <c r="GX81" i="1"/>
  <c r="BB220" i="1"/>
  <c r="F248" i="1"/>
  <c r="T77" i="1"/>
  <c r="CZ186" i="1"/>
  <c r="Y186" i="1" s="1"/>
  <c r="CY186" i="1"/>
  <c r="X186" i="1" s="1"/>
  <c r="GM186" i="1" s="1"/>
  <c r="GN186" i="1" s="1"/>
  <c r="U132" i="1"/>
  <c r="AH139" i="1" s="1"/>
  <c r="FR124" i="1"/>
  <c r="FY139" i="1"/>
  <c r="EI139" i="1"/>
  <c r="GA139" i="1"/>
  <c r="CP226" i="1"/>
  <c r="O226" i="1" s="1"/>
  <c r="AB235" i="1" s="1"/>
  <c r="CZ230" i="1"/>
  <c r="Y230" i="1" s="1"/>
  <c r="CY230" i="1"/>
  <c r="X230" i="1" s="1"/>
  <c r="GM230" i="1" s="1"/>
  <c r="GN230" i="1" s="1"/>
  <c r="CY228" i="1"/>
  <c r="X228" i="1" s="1"/>
  <c r="GM228" i="1" s="1"/>
  <c r="GN228" i="1" s="1"/>
  <c r="CZ228" i="1"/>
  <c r="Y228" i="1" s="1"/>
  <c r="CY313" i="1"/>
  <c r="X313" i="1" s="1"/>
  <c r="CZ313" i="1"/>
  <c r="Y313" i="1" s="1"/>
  <c r="DX337" i="1"/>
  <c r="DF151" i="3"/>
  <c r="DJ151" i="3" s="1"/>
  <c r="DG151" i="3"/>
  <c r="DH151" i="3"/>
  <c r="DI151" i="3"/>
  <c r="EU310" i="1"/>
  <c r="P353" i="1"/>
  <c r="CY321" i="1"/>
  <c r="X321" i="1" s="1"/>
  <c r="CZ321" i="1"/>
  <c r="Y321" i="1" s="1"/>
  <c r="DH258" i="3"/>
  <c r="DI258" i="3"/>
  <c r="DF258" i="3"/>
  <c r="DJ258" i="3" s="1"/>
  <c r="DG258" i="3"/>
  <c r="CY226" i="1"/>
  <c r="X226" i="1" s="1"/>
  <c r="EI310" i="1"/>
  <c r="P347" i="1"/>
  <c r="DF187" i="3"/>
  <c r="DG187" i="3"/>
  <c r="DJ187" i="3" s="1"/>
  <c r="DH187" i="3"/>
  <c r="DI187" i="3"/>
  <c r="P254" i="1"/>
  <c r="EM220" i="1"/>
  <c r="CP331" i="1"/>
  <c r="O331" i="1" s="1"/>
  <c r="DG246" i="3"/>
  <c r="DH246" i="3"/>
  <c r="DF246" i="3"/>
  <c r="DJ246" i="3" s="1"/>
  <c r="DI246" i="3"/>
  <c r="DI135" i="3"/>
  <c r="DH135" i="3"/>
  <c r="DF135" i="3"/>
  <c r="DJ135" i="3" s="1"/>
  <c r="DG135" i="3"/>
  <c r="DF302" i="3"/>
  <c r="DJ302" i="3" s="1"/>
  <c r="DG302" i="3"/>
  <c r="DH302" i="3"/>
  <c r="DI302" i="3"/>
  <c r="CY371" i="1"/>
  <c r="X371" i="1" s="1"/>
  <c r="AF394" i="1"/>
  <c r="CZ371" i="1"/>
  <c r="Y371" i="1" s="1"/>
  <c r="AJ220" i="1"/>
  <c r="W235" i="1"/>
  <c r="P318" i="1"/>
  <c r="DH240" i="3"/>
  <c r="DI240" i="3"/>
  <c r="DF240" i="3"/>
  <c r="DJ240" i="3" s="1"/>
  <c r="DG240" i="3"/>
  <c r="EI220" i="1"/>
  <c r="P245" i="1"/>
  <c r="DI101" i="3"/>
  <c r="DG101" i="3"/>
  <c r="DH101" i="3"/>
  <c r="DF101" i="3"/>
  <c r="DJ101" i="3" s="1"/>
  <c r="CY385" i="1"/>
  <c r="X385" i="1" s="1"/>
  <c r="CZ385" i="1"/>
  <c r="Y385" i="1" s="1"/>
  <c r="DF433" i="3"/>
  <c r="DJ433" i="3" s="1"/>
  <c r="DG433" i="3"/>
  <c r="DH433" i="3"/>
  <c r="DI433" i="3"/>
  <c r="CY436" i="1"/>
  <c r="X436" i="1" s="1"/>
  <c r="CZ436" i="1"/>
  <c r="Y436" i="1" s="1"/>
  <c r="EM369" i="1"/>
  <c r="P413" i="1"/>
  <c r="CP333" i="1"/>
  <c r="O333" i="1" s="1"/>
  <c r="GM333" i="1" s="1"/>
  <c r="GN333" i="1" s="1"/>
  <c r="DI282" i="3"/>
  <c r="DH282" i="3"/>
  <c r="DF282" i="3"/>
  <c r="DJ282" i="3" s="1"/>
  <c r="DG282" i="3"/>
  <c r="DW471" i="1"/>
  <c r="DJ490" i="1"/>
  <c r="V539" i="1"/>
  <c r="P539" i="1"/>
  <c r="Q539" i="1"/>
  <c r="DG372" i="3"/>
  <c r="DI372" i="3"/>
  <c r="DF372" i="3"/>
  <c r="DJ372" i="3" s="1"/>
  <c r="DH372" i="3"/>
  <c r="DF461" i="3"/>
  <c r="DJ461" i="3" s="1"/>
  <c r="DG461" i="3"/>
  <c r="DH461" i="3"/>
  <c r="DI461" i="3"/>
  <c r="DI534" i="3"/>
  <c r="DF534" i="3"/>
  <c r="DJ534" i="3" s="1"/>
  <c r="DG534" i="3"/>
  <c r="DH534" i="3"/>
  <c r="F449" i="1"/>
  <c r="AQ426" i="1"/>
  <c r="F413" i="1"/>
  <c r="AU369" i="1"/>
  <c r="CY322" i="1"/>
  <c r="X322" i="1" s="1"/>
  <c r="CY432" i="1"/>
  <c r="X432" i="1" s="1"/>
  <c r="GM432" i="1" s="1"/>
  <c r="GN432" i="1" s="1"/>
  <c r="CP481" i="1"/>
  <c r="O481" i="1" s="1"/>
  <c r="CY580" i="1"/>
  <c r="X580" i="1" s="1"/>
  <c r="GM580" i="1" s="1"/>
  <c r="GN580" i="1" s="1"/>
  <c r="CZ580" i="1"/>
  <c r="Y580" i="1" s="1"/>
  <c r="U490" i="1"/>
  <c r="AH471" i="1"/>
  <c r="CY737" i="1"/>
  <c r="X737" i="1" s="1"/>
  <c r="GM737" i="1" s="1"/>
  <c r="GN737" i="1" s="1"/>
  <c r="CZ737" i="1"/>
  <c r="Y737" i="1" s="1"/>
  <c r="T533" i="1"/>
  <c r="DY541" i="1" s="1"/>
  <c r="S683" i="1"/>
  <c r="DI599" i="3"/>
  <c r="DF599" i="3"/>
  <c r="DJ599" i="3" s="1"/>
  <c r="DG599" i="3"/>
  <c r="DH599" i="3"/>
  <c r="DF621" i="3"/>
  <c r="DJ621" i="3" s="1"/>
  <c r="DG621" i="3"/>
  <c r="DH621" i="3"/>
  <c r="DI621" i="3"/>
  <c r="DX596" i="1"/>
  <c r="DI423" i="3"/>
  <c r="DF423" i="3"/>
  <c r="DG423" i="3"/>
  <c r="DJ423" i="3" s="1"/>
  <c r="DH423" i="3"/>
  <c r="V586" i="1"/>
  <c r="EA596" i="1" s="1"/>
  <c r="DF538" i="3"/>
  <c r="DG538" i="3"/>
  <c r="DJ538" i="3" s="1"/>
  <c r="DH538" i="3"/>
  <c r="DI538" i="3"/>
  <c r="P790" i="1"/>
  <c r="CJ573" i="1"/>
  <c r="BA596" i="1"/>
  <c r="W633" i="1"/>
  <c r="EB647" i="1" s="1"/>
  <c r="AQ522" i="1"/>
  <c r="F551" i="1"/>
  <c r="P703" i="1"/>
  <c r="EH679" i="1"/>
  <c r="F770" i="1"/>
  <c r="BD726" i="1"/>
  <c r="DI641" i="3"/>
  <c r="DJ641" i="3" s="1"/>
  <c r="DG641" i="3"/>
  <c r="DH641" i="3"/>
  <c r="DF641" i="3"/>
  <c r="DF656" i="3"/>
  <c r="DJ656" i="3" s="1"/>
  <c r="DG656" i="3"/>
  <c r="DH656" i="3"/>
  <c r="DI656" i="3"/>
  <c r="DG508" i="3"/>
  <c r="DF508" i="3"/>
  <c r="DJ508" i="3" s="1"/>
  <c r="DH508" i="3"/>
  <c r="DI508" i="3"/>
  <c r="P704" i="1"/>
  <c r="EI679" i="1"/>
  <c r="CP630" i="1"/>
  <c r="O630" i="1" s="1"/>
  <c r="AC647" i="1"/>
  <c r="DN426" i="1"/>
  <c r="P462" i="1"/>
  <c r="DG487" i="3"/>
  <c r="DH487" i="3"/>
  <c r="DI487" i="3"/>
  <c r="DJ487" i="3" s="1"/>
  <c r="DF487" i="3"/>
  <c r="DG548" i="3"/>
  <c r="DF548" i="3"/>
  <c r="DJ548" i="3" s="1"/>
  <c r="DH548" i="3"/>
  <c r="DI548" i="3"/>
  <c r="AJ573" i="1"/>
  <c r="W596" i="1"/>
  <c r="U539" i="1"/>
  <c r="EU628" i="1"/>
  <c r="P663" i="1"/>
  <c r="DF617" i="3"/>
  <c r="DJ617" i="3" s="1"/>
  <c r="DG617" i="3"/>
  <c r="DH617" i="3"/>
  <c r="DI617" i="3"/>
  <c r="CZ637" i="1"/>
  <c r="Y637" i="1" s="1"/>
  <c r="CY637" i="1"/>
  <c r="X637" i="1" s="1"/>
  <c r="DI554" i="3"/>
  <c r="DH554" i="3"/>
  <c r="DF554" i="3"/>
  <c r="DG554" i="3"/>
  <c r="DJ554" i="3" s="1"/>
  <c r="DF565" i="3"/>
  <c r="DJ565" i="3" s="1"/>
  <c r="DG565" i="3"/>
  <c r="DH565" i="3"/>
  <c r="DI565" i="3"/>
  <c r="GA726" i="1"/>
  <c r="ER745" i="1"/>
  <c r="CY799" i="1"/>
  <c r="X799" i="1" s="1"/>
  <c r="GM799" i="1" s="1"/>
  <c r="GN799" i="1" s="1"/>
  <c r="W687" i="1"/>
  <c r="DI696" i="3"/>
  <c r="DF696" i="3"/>
  <c r="DG696" i="3"/>
  <c r="DJ696" i="3" s="1"/>
  <c r="DH696" i="3"/>
  <c r="P964" i="1"/>
  <c r="Q964" i="1"/>
  <c r="S964" i="1"/>
  <c r="DG923" i="3"/>
  <c r="DH923" i="3"/>
  <c r="DI923" i="3"/>
  <c r="DJ923" i="3" s="1"/>
  <c r="DF923" i="3"/>
  <c r="U741" i="1"/>
  <c r="DF794" i="3"/>
  <c r="DJ794" i="3" s="1"/>
  <c r="DG794" i="3"/>
  <c r="DH794" i="3"/>
  <c r="DI794" i="3"/>
  <c r="DG842" i="3"/>
  <c r="DF842" i="3"/>
  <c r="DJ842" i="3" s="1"/>
  <c r="DH842" i="3"/>
  <c r="DI842" i="3"/>
  <c r="DF844" i="3"/>
  <c r="DJ844" i="3" s="1"/>
  <c r="DG844" i="3"/>
  <c r="DH844" i="3"/>
  <c r="DI844" i="3"/>
  <c r="EL679" i="1"/>
  <c r="P712" i="1"/>
  <c r="V731" i="1"/>
  <c r="Q834" i="1"/>
  <c r="F851" i="1"/>
  <c r="GM942" i="1"/>
  <c r="GN942" i="1" s="1"/>
  <c r="AG916" i="1"/>
  <c r="T998" i="1"/>
  <c r="W784" i="1"/>
  <c r="DF673" i="3"/>
  <c r="DJ673" i="3" s="1"/>
  <c r="DG673" i="3"/>
  <c r="DH673" i="3"/>
  <c r="DI673" i="3"/>
  <c r="DI892" i="3"/>
  <c r="DF892" i="3"/>
  <c r="DJ892" i="3" s="1"/>
  <c r="DG892" i="3"/>
  <c r="DH892" i="3"/>
  <c r="CY734" i="1"/>
  <c r="X734" i="1" s="1"/>
  <c r="EL777" i="1"/>
  <c r="P820" i="1"/>
  <c r="CZ919" i="1"/>
  <c r="Y919" i="1" s="1"/>
  <c r="AF998" i="1"/>
  <c r="CY919" i="1"/>
  <c r="X919" i="1" s="1"/>
  <c r="DY679" i="1"/>
  <c r="DL694" i="1"/>
  <c r="CP938" i="1"/>
  <c r="O938" i="1" s="1"/>
  <c r="DH935" i="3"/>
  <c r="DI935" i="3"/>
  <c r="DF935" i="3"/>
  <c r="DG935" i="3"/>
  <c r="DJ935" i="3" s="1"/>
  <c r="U939" i="1"/>
  <c r="V977" i="1"/>
  <c r="CY1055" i="1"/>
  <c r="X1055" i="1" s="1"/>
  <c r="CZ1055" i="1"/>
  <c r="Y1055" i="1" s="1"/>
  <c r="DG997" i="3"/>
  <c r="DJ997" i="3" s="1"/>
  <c r="DI997" i="3"/>
  <c r="DF997" i="3"/>
  <c r="DH997" i="3"/>
  <c r="DF1065" i="3"/>
  <c r="DG1065" i="3"/>
  <c r="DH1065" i="3"/>
  <c r="DI1065" i="3"/>
  <c r="DJ1065" i="3" s="1"/>
  <c r="CY1053" i="1"/>
  <c r="X1053" i="1" s="1"/>
  <c r="GM1053" i="1" s="1"/>
  <c r="GN1053" i="1" s="1"/>
  <c r="CZ1053" i="1"/>
  <c r="Y1053" i="1" s="1"/>
  <c r="CY1069" i="1"/>
  <c r="X1069" i="1" s="1"/>
  <c r="CZ1069" i="1"/>
  <c r="Y1069" i="1" s="1"/>
  <c r="R876" i="1"/>
  <c r="GX964" i="1"/>
  <c r="FW839" i="1"/>
  <c r="DU834" i="1"/>
  <c r="DH839" i="1"/>
  <c r="FX839" i="1"/>
  <c r="FZ839" i="1"/>
  <c r="CD916" i="1"/>
  <c r="AU998" i="1"/>
  <c r="DF1130" i="3"/>
  <c r="DJ1130" i="3" s="1"/>
  <c r="DG1130" i="3"/>
  <c r="DH1130" i="3"/>
  <c r="DI1130" i="3"/>
  <c r="DF1094" i="3"/>
  <c r="DG1094" i="3"/>
  <c r="DJ1094" i="3" s="1"/>
  <c r="DI1094" i="3"/>
  <c r="DH1094" i="3"/>
  <c r="AI871" i="1"/>
  <c r="V884" i="1"/>
  <c r="CY795" i="1"/>
  <c r="X795" i="1" s="1"/>
  <c r="GM795" i="1" s="1"/>
  <c r="GN795" i="1" s="1"/>
  <c r="DI1027" i="3"/>
  <c r="DF1027" i="3"/>
  <c r="DJ1027" i="3" s="1"/>
  <c r="DG1027" i="3"/>
  <c r="DH1027" i="3"/>
  <c r="AT871" i="1"/>
  <c r="F902" i="1"/>
  <c r="CP986" i="1"/>
  <c r="O986" i="1" s="1"/>
  <c r="AU871" i="1"/>
  <c r="F903" i="1"/>
  <c r="EU1030" i="1"/>
  <c r="P1095" i="1"/>
  <c r="DI1175" i="3"/>
  <c r="DF1175" i="3"/>
  <c r="DG1175" i="3"/>
  <c r="DJ1175" i="3" s="1"/>
  <c r="DH1175" i="3"/>
  <c r="DI1141" i="3"/>
  <c r="DF1141" i="3"/>
  <c r="DJ1141" i="3" s="1"/>
  <c r="DG1141" i="3"/>
  <c r="DH1141" i="3"/>
  <c r="Q1239" i="1"/>
  <c r="CP1239" i="1" s="1"/>
  <c r="O1239" i="1" s="1"/>
  <c r="R1239" i="1"/>
  <c r="S1239" i="1"/>
  <c r="CZ1119" i="1"/>
  <c r="Y1119" i="1" s="1"/>
  <c r="GM1119" i="1" s="1"/>
  <c r="GN1119" i="1" s="1"/>
  <c r="DF1235" i="3"/>
  <c r="DG1235" i="3"/>
  <c r="DJ1235" i="3" s="1"/>
  <c r="DH1235" i="3"/>
  <c r="DI1235" i="3"/>
  <c r="GM1118" i="1"/>
  <c r="GN1118" i="1" s="1"/>
  <c r="CZ1170" i="1"/>
  <c r="Y1170" i="1" s="1"/>
  <c r="CY1170" i="1"/>
  <c r="X1170" i="1" s="1"/>
  <c r="CZ1051" i="1"/>
  <c r="Y1051" i="1" s="1"/>
  <c r="GM1051" i="1" s="1"/>
  <c r="GN1051" i="1" s="1"/>
  <c r="DF1273" i="3"/>
  <c r="DJ1273" i="3" s="1"/>
  <c r="DG1273" i="3"/>
  <c r="DH1273" i="3"/>
  <c r="DI1273" i="3"/>
  <c r="DF1394" i="3"/>
  <c r="DJ1394" i="3" s="1"/>
  <c r="DH1394" i="3"/>
  <c r="DI1394" i="3"/>
  <c r="DG1394" i="3"/>
  <c r="GM1186" i="1"/>
  <c r="GN1186" i="1" s="1"/>
  <c r="DI1323" i="3"/>
  <c r="DF1323" i="3"/>
  <c r="DJ1323" i="3" s="1"/>
  <c r="DG1323" i="3"/>
  <c r="DH1323" i="3"/>
  <c r="CZ1288" i="1"/>
  <c r="Y1288" i="1" s="1"/>
  <c r="CY1179" i="1"/>
  <c r="X1179" i="1" s="1"/>
  <c r="CZ1179" i="1"/>
  <c r="Y1179" i="1" s="1"/>
  <c r="DF1218" i="3"/>
  <c r="DG1218" i="3"/>
  <c r="DJ1218" i="3" s="1"/>
  <c r="DH1218" i="3"/>
  <c r="DI1218" i="3"/>
  <c r="DG1248" i="3"/>
  <c r="DJ1248" i="3" s="1"/>
  <c r="DH1248" i="3"/>
  <c r="DI1248" i="3"/>
  <c r="DF1248" i="3"/>
  <c r="CP1178" i="1"/>
  <c r="O1178" i="1" s="1"/>
  <c r="GM1178" i="1" s="1"/>
  <c r="GN1178" i="1" s="1"/>
  <c r="CY1289" i="1"/>
  <c r="X1289" i="1" s="1"/>
  <c r="CZ1289" i="1"/>
  <c r="Y1289" i="1" s="1"/>
  <c r="GM1289" i="1" s="1"/>
  <c r="GN1289" i="1" s="1"/>
  <c r="DF1506" i="3"/>
  <c r="DG1506" i="3"/>
  <c r="DJ1506" i="3" s="1"/>
  <c r="DH1506" i="3"/>
  <c r="DI1506" i="3"/>
  <c r="DF1509" i="3"/>
  <c r="DG1509" i="3"/>
  <c r="DJ1509" i="3" s="1"/>
  <c r="DH1509" i="3"/>
  <c r="DI1509" i="3"/>
  <c r="CY1237" i="1"/>
  <c r="X1237" i="1" s="1"/>
  <c r="CZ1237" i="1"/>
  <c r="Y1237" i="1" s="1"/>
  <c r="GM1290" i="1"/>
  <c r="GN1290" i="1" s="1"/>
  <c r="T1343" i="1"/>
  <c r="AG1399" i="1" s="1"/>
  <c r="Q1343" i="1"/>
  <c r="DH1384" i="3"/>
  <c r="DI1384" i="3"/>
  <c r="DF1384" i="3"/>
  <c r="DJ1384" i="3" s="1"/>
  <c r="DG1384" i="3"/>
  <c r="T1357" i="1"/>
  <c r="Q1357" i="1"/>
  <c r="CP1357" i="1" s="1"/>
  <c r="O1357" i="1" s="1"/>
  <c r="DF1439" i="3"/>
  <c r="DJ1439" i="3" s="1"/>
  <c r="DG1439" i="3"/>
  <c r="DH1439" i="3"/>
  <c r="DI1439" i="3"/>
  <c r="DF1289" i="3"/>
  <c r="DJ1289" i="3" s="1"/>
  <c r="DG1289" i="3"/>
  <c r="DH1289" i="3"/>
  <c r="DI1289" i="3"/>
  <c r="GM1365" i="1"/>
  <c r="GN1365" i="1" s="1"/>
  <c r="P1298" i="1"/>
  <c r="CY1236" i="1"/>
  <c r="X1236" i="1" s="1"/>
  <c r="GM1236" i="1" s="1"/>
  <c r="GN1236" i="1" s="1"/>
  <c r="CZ1236" i="1"/>
  <c r="Y1236" i="1" s="1"/>
  <c r="DH1308" i="3"/>
  <c r="DF1308" i="3"/>
  <c r="DJ1308" i="3" s="1"/>
  <c r="DG1308" i="3"/>
  <c r="DI1308" i="3"/>
  <c r="DH1346" i="3"/>
  <c r="DF1346" i="3"/>
  <c r="DJ1346" i="3" s="1"/>
  <c r="DG1346" i="3"/>
  <c r="DI1346" i="3"/>
  <c r="CP1068" i="1"/>
  <c r="O1068" i="1" s="1"/>
  <c r="DI1152" i="3"/>
  <c r="DF1152" i="3"/>
  <c r="DG1152" i="3"/>
  <c r="DJ1152" i="3" s="1"/>
  <c r="DH1152" i="3"/>
  <c r="U1183" i="1"/>
  <c r="CZ1348" i="1"/>
  <c r="Y1348" i="1" s="1"/>
  <c r="GX1363" i="1"/>
  <c r="DI1485" i="3"/>
  <c r="DF1485" i="3"/>
  <c r="DG1485" i="3"/>
  <c r="DJ1485" i="3" s="1"/>
  <c r="DH1485" i="3"/>
  <c r="R1451" i="1"/>
  <c r="P1451" i="1"/>
  <c r="Q1451" i="1"/>
  <c r="Q1376" i="1"/>
  <c r="R1376" i="1"/>
  <c r="S1376" i="1"/>
  <c r="GX1376" i="1"/>
  <c r="P1376" i="1"/>
  <c r="U1376" i="1"/>
  <c r="V1376" i="1"/>
  <c r="DF1587" i="3"/>
  <c r="DG1587" i="3"/>
  <c r="DJ1587" i="3" s="1"/>
  <c r="DH1587" i="3"/>
  <c r="DI1587" i="3"/>
  <c r="DG1602" i="3"/>
  <c r="DI1602" i="3"/>
  <c r="DF1602" i="3"/>
  <c r="DJ1602" i="3" s="1"/>
  <c r="DH1602" i="3"/>
  <c r="GM1235" i="1"/>
  <c r="GN1235" i="1" s="1"/>
  <c r="V1342" i="1"/>
  <c r="W1342" i="1"/>
  <c r="V1300" i="1"/>
  <c r="CZ1364" i="1"/>
  <c r="Y1364" i="1" s="1"/>
  <c r="W1300" i="1"/>
  <c r="U1363" i="1"/>
  <c r="CG1334" i="1"/>
  <c r="AX1399" i="1"/>
  <c r="DI1641" i="3"/>
  <c r="DF1641" i="3"/>
  <c r="DG1641" i="3"/>
  <c r="DJ1641" i="3" s="1"/>
  <c r="DH1641" i="3"/>
  <c r="EH1334" i="1"/>
  <c r="P1408" i="1"/>
  <c r="DI1627" i="3"/>
  <c r="DH1627" i="3"/>
  <c r="DF1627" i="3"/>
  <c r="DJ1627" i="3" s="1"/>
  <c r="DG1627" i="3"/>
  <c r="ER1245" i="1"/>
  <c r="GA1221" i="1"/>
  <c r="F1321" i="1"/>
  <c r="AU1277" i="1"/>
  <c r="BB1334" i="1"/>
  <c r="F1412" i="1"/>
  <c r="AI1492" i="1"/>
  <c r="V1497" i="1"/>
  <c r="T1342" i="1"/>
  <c r="CZ1386" i="1"/>
  <c r="Y1386" i="1" s="1"/>
  <c r="CY1386" i="1"/>
  <c r="X1386" i="1" s="1"/>
  <c r="GM1386" i="1" s="1"/>
  <c r="GN1386" i="1" s="1"/>
  <c r="DG1545" i="3"/>
  <c r="DH1545" i="3"/>
  <c r="DI1545" i="3"/>
  <c r="DF1545" i="3"/>
  <c r="DJ1545" i="3" s="1"/>
  <c r="GM1377" i="1"/>
  <c r="GN1377" i="1" s="1"/>
  <c r="DH1581" i="3"/>
  <c r="DI1581" i="3"/>
  <c r="DF1581" i="3"/>
  <c r="DJ1581" i="3" s="1"/>
  <c r="DG1581" i="3"/>
  <c r="CZ1447" i="1"/>
  <c r="Y1447" i="1" s="1"/>
  <c r="CY1447" i="1"/>
  <c r="X1447" i="1" s="1"/>
  <c r="GM1447" i="1" s="1"/>
  <c r="GN1447" i="1" s="1"/>
  <c r="W1286" i="1"/>
  <c r="EB1302" i="1" s="1"/>
  <c r="DF1559" i="3"/>
  <c r="DJ1559" i="3" s="1"/>
  <c r="DG1559" i="3"/>
  <c r="DH1559" i="3"/>
  <c r="DI1559" i="3"/>
  <c r="DG1620" i="3"/>
  <c r="DI1620" i="3"/>
  <c r="DF1620" i="3"/>
  <c r="DJ1620" i="3" s="1"/>
  <c r="DH1620" i="3"/>
  <c r="P1464" i="1"/>
  <c r="EG1431" i="1"/>
  <c r="W1436" i="1"/>
  <c r="T1451" i="1"/>
  <c r="CP1454" i="1"/>
  <c r="O1454" i="1" s="1"/>
  <c r="GM1454" i="1" s="1"/>
  <c r="GN1454" i="1" s="1"/>
  <c r="U1444" i="1"/>
  <c r="AH1460" i="1" s="1"/>
  <c r="DF671" i="3"/>
  <c r="DJ671" i="3" s="1"/>
  <c r="DG671" i="3"/>
  <c r="DH671" i="3"/>
  <c r="DI671" i="3"/>
  <c r="DF843" i="3"/>
  <c r="DJ843" i="3" s="1"/>
  <c r="DG843" i="3"/>
  <c r="DH843" i="3"/>
  <c r="DI843" i="3"/>
  <c r="DH709" i="3"/>
  <c r="DI709" i="3"/>
  <c r="DF709" i="3"/>
  <c r="DJ709" i="3" s="1"/>
  <c r="DG709" i="3"/>
  <c r="DF883" i="3"/>
  <c r="DJ883" i="3" s="1"/>
  <c r="DG883" i="3"/>
  <c r="DH883" i="3"/>
  <c r="DI883" i="3"/>
  <c r="DG792" i="3"/>
  <c r="DH792" i="3"/>
  <c r="DI792" i="3"/>
  <c r="DF792" i="3"/>
  <c r="DJ792" i="3" s="1"/>
  <c r="DG770" i="3"/>
  <c r="DH770" i="3"/>
  <c r="DI770" i="3"/>
  <c r="DF770" i="3"/>
  <c r="DJ770" i="3" s="1"/>
  <c r="DG938" i="3"/>
  <c r="DH938" i="3"/>
  <c r="DF938" i="3"/>
  <c r="DJ938" i="3" s="1"/>
  <c r="DI938" i="3"/>
  <c r="DI824" i="3"/>
  <c r="DF824" i="3"/>
  <c r="DJ824" i="3" s="1"/>
  <c r="DG824" i="3"/>
  <c r="DH824" i="3"/>
  <c r="DF1036" i="3"/>
  <c r="DJ1036" i="3" s="1"/>
  <c r="DI1036" i="3"/>
  <c r="DG1036" i="3"/>
  <c r="DH1036" i="3"/>
  <c r="DF1030" i="3"/>
  <c r="DJ1030" i="3" s="1"/>
  <c r="DH1030" i="3"/>
  <c r="DI1030" i="3"/>
  <c r="DG1030" i="3"/>
  <c r="DF1024" i="3"/>
  <c r="DJ1024" i="3" s="1"/>
  <c r="DG1024" i="3"/>
  <c r="DH1024" i="3"/>
  <c r="DI1024" i="3"/>
  <c r="DG1079" i="3"/>
  <c r="DH1079" i="3"/>
  <c r="DI1079" i="3"/>
  <c r="DF1079" i="3"/>
  <c r="DJ1079" i="3" s="1"/>
  <c r="DI1197" i="3"/>
  <c r="DF1197" i="3"/>
  <c r="DG1197" i="3"/>
  <c r="DJ1197" i="3" s="1"/>
  <c r="DH1197" i="3"/>
  <c r="DH957" i="3"/>
  <c r="DI957" i="3"/>
  <c r="DF957" i="3"/>
  <c r="DJ957" i="3" s="1"/>
  <c r="DG957" i="3"/>
  <c r="DG989" i="3"/>
  <c r="DF989" i="3"/>
  <c r="DJ989" i="3" s="1"/>
  <c r="DH989" i="3"/>
  <c r="DI989" i="3"/>
  <c r="DF1132" i="3"/>
  <c r="DG1132" i="3"/>
  <c r="DJ1132" i="3" s="1"/>
  <c r="DH1132" i="3"/>
  <c r="DI1132" i="3"/>
  <c r="DG1102" i="3"/>
  <c r="DH1102" i="3"/>
  <c r="DI1102" i="3"/>
  <c r="DF1102" i="3"/>
  <c r="DJ1102" i="3" s="1"/>
  <c r="DF1237" i="3"/>
  <c r="DJ1237" i="3" s="1"/>
  <c r="DG1237" i="3"/>
  <c r="DI1237" i="3"/>
  <c r="DH1237" i="3"/>
  <c r="DF1106" i="3"/>
  <c r="DJ1106" i="3" s="1"/>
  <c r="DH1106" i="3"/>
  <c r="DI1106" i="3"/>
  <c r="DG1106" i="3"/>
  <c r="DI1300" i="3"/>
  <c r="DF1300" i="3"/>
  <c r="DG1300" i="3"/>
  <c r="DJ1300" i="3" s="1"/>
  <c r="DH1300" i="3"/>
  <c r="DF1278" i="3"/>
  <c r="DJ1278" i="3" s="1"/>
  <c r="DI1278" i="3"/>
  <c r="DG1278" i="3"/>
  <c r="DH1278" i="3"/>
  <c r="DH1170" i="3"/>
  <c r="DF1170" i="3"/>
  <c r="DJ1170" i="3" s="1"/>
  <c r="DG1170" i="3"/>
  <c r="DI1170" i="3"/>
  <c r="DF1174" i="3"/>
  <c r="DG1174" i="3"/>
  <c r="DJ1174" i="3" s="1"/>
  <c r="DH1174" i="3"/>
  <c r="DI1174" i="3"/>
  <c r="DF1438" i="3"/>
  <c r="DJ1438" i="3" s="1"/>
  <c r="DG1438" i="3"/>
  <c r="DH1438" i="3"/>
  <c r="DI1438" i="3"/>
  <c r="DF1382" i="3"/>
  <c r="DJ1382" i="3" s="1"/>
  <c r="DG1382" i="3"/>
  <c r="DH1382" i="3"/>
  <c r="DI1382" i="3"/>
  <c r="DG1391" i="3"/>
  <c r="DJ1391" i="3" s="1"/>
  <c r="DH1391" i="3"/>
  <c r="DI1391" i="3"/>
  <c r="DF1391" i="3"/>
  <c r="DI1477" i="3"/>
  <c r="DF1477" i="3"/>
  <c r="DG1477" i="3"/>
  <c r="DJ1477" i="3" s="1"/>
  <c r="DH1477" i="3"/>
  <c r="DH1464" i="3"/>
  <c r="DF1464" i="3"/>
  <c r="DJ1464" i="3" s="1"/>
  <c r="DG1464" i="3"/>
  <c r="DI1464" i="3"/>
  <c r="DF3" i="3"/>
  <c r="DJ3" i="3" s="1"/>
  <c r="DG3" i="3"/>
  <c r="DH3" i="3"/>
  <c r="DI3" i="3"/>
  <c r="DI1463" i="3"/>
  <c r="DF1463" i="3"/>
  <c r="DJ1463" i="3" s="1"/>
  <c r="DG1463" i="3"/>
  <c r="DH1463" i="3"/>
  <c r="DF1507" i="3"/>
  <c r="DG1507" i="3"/>
  <c r="DJ1507" i="3" s="1"/>
  <c r="DH1507" i="3"/>
  <c r="DI1507" i="3"/>
  <c r="DG1548" i="3"/>
  <c r="DH1548" i="3"/>
  <c r="DI1548" i="3"/>
  <c r="DF1548" i="3"/>
  <c r="DJ1548" i="3" s="1"/>
  <c r="AH41" i="1"/>
  <c r="EG73" i="1"/>
  <c r="P96" i="1"/>
  <c r="EG1527" i="1"/>
  <c r="FY26" i="1"/>
  <c r="EP41" i="1"/>
  <c r="DG33" i="3"/>
  <c r="DH33" i="3"/>
  <c r="DF33" i="3"/>
  <c r="DJ33" i="3" s="1"/>
  <c r="DI33" i="3"/>
  <c r="EL73" i="1"/>
  <c r="P110" i="1"/>
  <c r="AP26" i="1"/>
  <c r="F50" i="1"/>
  <c r="AP1527" i="1"/>
  <c r="S77" i="1"/>
  <c r="EG171" i="1"/>
  <c r="P192" i="1"/>
  <c r="AQ26" i="1"/>
  <c r="F51" i="1"/>
  <c r="W129" i="1"/>
  <c r="Q185" i="1"/>
  <c r="AD188" i="1" s="1"/>
  <c r="R185" i="1"/>
  <c r="T185" i="1"/>
  <c r="AG188" i="1" s="1"/>
  <c r="CY83" i="1"/>
  <c r="X83" i="1" s="1"/>
  <c r="GM83" i="1" s="1"/>
  <c r="GN83" i="1" s="1"/>
  <c r="FY73" i="1"/>
  <c r="EP92" i="1"/>
  <c r="DV235" i="1"/>
  <c r="V129" i="1"/>
  <c r="EA139" i="1" s="1"/>
  <c r="P273" i="1"/>
  <c r="Q273" i="1"/>
  <c r="R273" i="1"/>
  <c r="U137" i="1"/>
  <c r="DZ139" i="1" s="1"/>
  <c r="V132" i="1"/>
  <c r="AI139" i="1" s="1"/>
  <c r="GX129" i="1"/>
  <c r="GB139" i="1" s="1"/>
  <c r="CP233" i="1"/>
  <c r="O233" i="1" s="1"/>
  <c r="GM233" i="1" s="1"/>
  <c r="GN233" i="1" s="1"/>
  <c r="F282" i="1"/>
  <c r="AO267" i="1"/>
  <c r="DF150" i="3"/>
  <c r="DJ150" i="3" s="1"/>
  <c r="DG150" i="3"/>
  <c r="DH150" i="3"/>
  <c r="DI150" i="3"/>
  <c r="DF253" i="3"/>
  <c r="DJ253" i="3" s="1"/>
  <c r="DG253" i="3"/>
  <c r="DH253" i="3"/>
  <c r="DI253" i="3"/>
  <c r="CP317" i="1"/>
  <c r="O317" i="1" s="1"/>
  <c r="DF207" i="3"/>
  <c r="DJ207" i="3" s="1"/>
  <c r="DG207" i="3"/>
  <c r="DH207" i="3"/>
  <c r="DI207" i="3"/>
  <c r="DG190" i="3"/>
  <c r="DJ190" i="3" s="1"/>
  <c r="DF190" i="3"/>
  <c r="DH190" i="3"/>
  <c r="DI190" i="3"/>
  <c r="CY331" i="1"/>
  <c r="X331" i="1" s="1"/>
  <c r="CZ331" i="1"/>
  <c r="Y331" i="1" s="1"/>
  <c r="CY377" i="1"/>
  <c r="X377" i="1" s="1"/>
  <c r="CZ377" i="1"/>
  <c r="Y377" i="1" s="1"/>
  <c r="DG247" i="3"/>
  <c r="DF247" i="3"/>
  <c r="DJ247" i="3" s="1"/>
  <c r="DH247" i="3"/>
  <c r="DI247" i="3"/>
  <c r="CZ317" i="1"/>
  <c r="Y317" i="1" s="1"/>
  <c r="CY317" i="1"/>
  <c r="X317" i="1" s="1"/>
  <c r="DF294" i="3"/>
  <c r="DI294" i="3"/>
  <c r="DG294" i="3"/>
  <c r="DJ294" i="3" s="1"/>
  <c r="DH294" i="3"/>
  <c r="DF298" i="3"/>
  <c r="DJ298" i="3" s="1"/>
  <c r="DG298" i="3"/>
  <c r="DI298" i="3"/>
  <c r="DH298" i="3"/>
  <c r="GX275" i="1"/>
  <c r="CP372" i="1"/>
  <c r="O372" i="1" s="1"/>
  <c r="DH234" i="3"/>
  <c r="DI234" i="3"/>
  <c r="DF234" i="3"/>
  <c r="DG234" i="3"/>
  <c r="DJ234" i="3" s="1"/>
  <c r="FY220" i="1"/>
  <c r="EP235" i="1"/>
  <c r="DG105" i="3"/>
  <c r="DF105" i="3"/>
  <c r="DJ105" i="3" s="1"/>
  <c r="DH105" i="3"/>
  <c r="DI105" i="3"/>
  <c r="CZ434" i="1"/>
  <c r="Y434" i="1" s="1"/>
  <c r="CY434" i="1"/>
  <c r="X434" i="1" s="1"/>
  <c r="DH440" i="3"/>
  <c r="DG440" i="3"/>
  <c r="DI440" i="3"/>
  <c r="DF440" i="3"/>
  <c r="DJ440" i="3" s="1"/>
  <c r="DG518" i="3"/>
  <c r="DF518" i="3"/>
  <c r="DJ518" i="3" s="1"/>
  <c r="DH518" i="3"/>
  <c r="DI518" i="3"/>
  <c r="CF439" i="1"/>
  <c r="AC426" i="1"/>
  <c r="CH439" i="1"/>
  <c r="CE439" i="1"/>
  <c r="P439" i="1"/>
  <c r="V316" i="1"/>
  <c r="ER310" i="1"/>
  <c r="P348" i="1"/>
  <c r="F452" i="1"/>
  <c r="BB426" i="1"/>
  <c r="DF276" i="3"/>
  <c r="DG276" i="3"/>
  <c r="DJ276" i="3" s="1"/>
  <c r="DI276" i="3"/>
  <c r="DH276" i="3"/>
  <c r="CZ325" i="1"/>
  <c r="Y325" i="1" s="1"/>
  <c r="GM325" i="1" s="1"/>
  <c r="GN325" i="1" s="1"/>
  <c r="P443" i="1"/>
  <c r="EG426" i="1"/>
  <c r="DF460" i="3"/>
  <c r="DJ460" i="3" s="1"/>
  <c r="DG460" i="3"/>
  <c r="DH460" i="3"/>
  <c r="DI460" i="3"/>
  <c r="AZ394" i="1"/>
  <c r="CI369" i="1"/>
  <c r="DF442" i="3"/>
  <c r="DG442" i="3"/>
  <c r="DJ442" i="3" s="1"/>
  <c r="DH442" i="3"/>
  <c r="DI442" i="3"/>
  <c r="FR369" i="1"/>
  <c r="EI394" i="1"/>
  <c r="FY394" i="1"/>
  <c r="GA394" i="1"/>
  <c r="F605" i="1"/>
  <c r="AP573" i="1"/>
  <c r="EA471" i="1"/>
  <c r="DN490" i="1"/>
  <c r="DI597" i="3"/>
  <c r="DF597" i="3"/>
  <c r="DG597" i="3"/>
  <c r="DJ597" i="3" s="1"/>
  <c r="DH597" i="3"/>
  <c r="FV628" i="1"/>
  <c r="EM647" i="1"/>
  <c r="DG612" i="3"/>
  <c r="DJ612" i="3" s="1"/>
  <c r="DF612" i="3"/>
  <c r="DH612" i="3"/>
  <c r="DI612" i="3"/>
  <c r="P512" i="1"/>
  <c r="DM471" i="1"/>
  <c r="CG522" i="1"/>
  <c r="AX541" i="1"/>
  <c r="AJ647" i="1"/>
  <c r="EP694" i="1"/>
  <c r="FY679" i="1"/>
  <c r="CI726" i="1"/>
  <c r="AZ745" i="1"/>
  <c r="DF652" i="3"/>
  <c r="DJ652" i="3" s="1"/>
  <c r="DI652" i="3"/>
  <c r="DG652" i="3"/>
  <c r="DH652" i="3"/>
  <c r="DF504" i="3"/>
  <c r="DJ504" i="3" s="1"/>
  <c r="DG504" i="3"/>
  <c r="DH504" i="3"/>
  <c r="DI504" i="3"/>
  <c r="CZ729" i="1"/>
  <c r="Y729" i="1" s="1"/>
  <c r="CZ738" i="1"/>
  <c r="Y738" i="1" s="1"/>
  <c r="GM738" i="1" s="1"/>
  <c r="GN738" i="1" s="1"/>
  <c r="W533" i="1"/>
  <c r="EB541" i="1" s="1"/>
  <c r="DF550" i="3"/>
  <c r="DG550" i="3"/>
  <c r="DJ550" i="3" s="1"/>
  <c r="DH550" i="3"/>
  <c r="DI550" i="3"/>
  <c r="AD802" i="1"/>
  <c r="GM792" i="1"/>
  <c r="GN792" i="1" s="1"/>
  <c r="GX731" i="1"/>
  <c r="AF871" i="1"/>
  <c r="S884" i="1"/>
  <c r="CY935" i="1"/>
  <c r="X935" i="1" s="1"/>
  <c r="CZ935" i="1"/>
  <c r="Y935" i="1" s="1"/>
  <c r="DF789" i="3"/>
  <c r="DJ789" i="3" s="1"/>
  <c r="DG789" i="3"/>
  <c r="DH789" i="3"/>
  <c r="DI789" i="3"/>
  <c r="DF782" i="3"/>
  <c r="DJ782" i="3" s="1"/>
  <c r="DG782" i="3"/>
  <c r="DH782" i="3"/>
  <c r="DI782" i="3"/>
  <c r="DH841" i="3"/>
  <c r="DF841" i="3"/>
  <c r="DJ841" i="3" s="1"/>
  <c r="DG841" i="3"/>
  <c r="DI841" i="3"/>
  <c r="CG777" i="1"/>
  <c r="AX802" i="1"/>
  <c r="T735" i="1"/>
  <c r="P863" i="1"/>
  <c r="DO834" i="1"/>
  <c r="DF754" i="3"/>
  <c r="DJ754" i="3" s="1"/>
  <c r="DG754" i="3"/>
  <c r="DH754" i="3"/>
  <c r="DI754" i="3"/>
  <c r="DF806" i="3"/>
  <c r="DJ806" i="3" s="1"/>
  <c r="DG806" i="3"/>
  <c r="DH806" i="3"/>
  <c r="DI806" i="3"/>
  <c r="AH628" i="1"/>
  <c r="U647" i="1"/>
  <c r="CY789" i="1"/>
  <c r="X789" i="1" s="1"/>
  <c r="GM789" i="1" s="1"/>
  <c r="GN789" i="1" s="1"/>
  <c r="CZ789" i="1"/>
  <c r="Y789" i="1" s="1"/>
  <c r="DW839" i="1"/>
  <c r="CZ837" i="1"/>
  <c r="Y837" i="1" s="1"/>
  <c r="ED839" i="1" s="1"/>
  <c r="DI674" i="3"/>
  <c r="DF674" i="3"/>
  <c r="DJ674" i="3" s="1"/>
  <c r="DG674" i="3"/>
  <c r="DH674" i="3"/>
  <c r="DF663" i="3"/>
  <c r="DG663" i="3"/>
  <c r="DJ663" i="3" s="1"/>
  <c r="DH663" i="3"/>
  <c r="DI663" i="3"/>
  <c r="DF774" i="3"/>
  <c r="DJ774" i="3" s="1"/>
  <c r="DG774" i="3"/>
  <c r="DH774" i="3"/>
  <c r="DI774" i="3"/>
  <c r="DI768" i="3"/>
  <c r="DG768" i="3"/>
  <c r="DH768" i="3"/>
  <c r="DF768" i="3"/>
  <c r="DJ768" i="3" s="1"/>
  <c r="S958" i="1"/>
  <c r="P958" i="1"/>
  <c r="CP958" i="1" s="1"/>
  <c r="O958" i="1" s="1"/>
  <c r="Q958" i="1"/>
  <c r="DF812" i="3"/>
  <c r="DG812" i="3"/>
  <c r="DJ812" i="3" s="1"/>
  <c r="DH812" i="3"/>
  <c r="DI812" i="3"/>
  <c r="F812" i="1"/>
  <c r="AQ777" i="1"/>
  <c r="CY970" i="1"/>
  <c r="X970" i="1" s="1"/>
  <c r="CZ970" i="1"/>
  <c r="Y970" i="1" s="1"/>
  <c r="DF890" i="3"/>
  <c r="DJ890" i="3" s="1"/>
  <c r="DG890" i="3"/>
  <c r="DH890" i="3"/>
  <c r="DI890" i="3"/>
  <c r="U735" i="1"/>
  <c r="CP946" i="1"/>
  <c r="O946" i="1" s="1"/>
  <c r="DF624" i="3"/>
  <c r="DJ624" i="3" s="1"/>
  <c r="DG624" i="3"/>
  <c r="DH624" i="3"/>
  <c r="DI624" i="3"/>
  <c r="DF737" i="3"/>
  <c r="DJ737" i="3" s="1"/>
  <c r="DG737" i="3"/>
  <c r="DH737" i="3"/>
  <c r="DI737" i="3"/>
  <c r="DG932" i="3"/>
  <c r="DJ932" i="3" s="1"/>
  <c r="DH932" i="3"/>
  <c r="DI932" i="3"/>
  <c r="DF932" i="3"/>
  <c r="R984" i="1"/>
  <c r="V834" i="1"/>
  <c r="F862" i="1"/>
  <c r="W982" i="1"/>
  <c r="DG1000" i="3"/>
  <c r="DJ1000" i="3" s="1"/>
  <c r="DF1000" i="3"/>
  <c r="DH1000" i="3"/>
  <c r="DI1000" i="3"/>
  <c r="CZ874" i="1"/>
  <c r="Y874" i="1" s="1"/>
  <c r="EL998" i="1"/>
  <c r="FU916" i="1"/>
  <c r="DH988" i="3"/>
  <c r="DF988" i="3"/>
  <c r="DG988" i="3"/>
  <c r="DJ988" i="3" s="1"/>
  <c r="DI988" i="3"/>
  <c r="CY1072" i="1"/>
  <c r="X1072" i="1" s="1"/>
  <c r="CZ1072" i="1"/>
  <c r="Y1072" i="1" s="1"/>
  <c r="T878" i="1"/>
  <c r="DY884" i="1" s="1"/>
  <c r="DT839" i="1"/>
  <c r="CY986" i="1"/>
  <c r="X986" i="1" s="1"/>
  <c r="CZ986" i="1"/>
  <c r="Y986" i="1" s="1"/>
  <c r="W871" i="1"/>
  <c r="F908" i="1"/>
  <c r="W878" i="1"/>
  <c r="DH947" i="3"/>
  <c r="DI947" i="3"/>
  <c r="DJ947" i="3" s="1"/>
  <c r="DF947" i="3"/>
  <c r="DG947" i="3"/>
  <c r="DH1092" i="3"/>
  <c r="DI1092" i="3"/>
  <c r="DF1092" i="3"/>
  <c r="DG1092" i="3"/>
  <c r="DJ1092" i="3" s="1"/>
  <c r="CP980" i="1"/>
  <c r="O980" i="1" s="1"/>
  <c r="DF1025" i="3"/>
  <c r="DJ1025" i="3" s="1"/>
  <c r="DG1025" i="3"/>
  <c r="DH1025" i="3"/>
  <c r="DI1025" i="3"/>
  <c r="U943" i="1"/>
  <c r="R996" i="1"/>
  <c r="CY1054" i="1"/>
  <c r="X1054" i="1" s="1"/>
  <c r="CZ1054" i="1"/>
  <c r="Y1054" i="1" s="1"/>
  <c r="EG1111" i="1"/>
  <c r="P1137" i="1"/>
  <c r="DF1139" i="3"/>
  <c r="DJ1139" i="3" s="1"/>
  <c r="DG1139" i="3"/>
  <c r="DH1139" i="3"/>
  <c r="DI1139" i="3"/>
  <c r="EM916" i="1"/>
  <c r="P1017" i="1"/>
  <c r="DI1166" i="3"/>
  <c r="DF1166" i="3"/>
  <c r="DG1166" i="3"/>
  <c r="DJ1166" i="3" s="1"/>
  <c r="DH1166" i="3"/>
  <c r="GX990" i="1"/>
  <c r="CZ995" i="1"/>
  <c r="Y995" i="1" s="1"/>
  <c r="GM995" i="1" s="1"/>
  <c r="GN995" i="1" s="1"/>
  <c r="DI1072" i="3"/>
  <c r="DH1072" i="3"/>
  <c r="DF1072" i="3"/>
  <c r="DG1072" i="3"/>
  <c r="DJ1072" i="3" s="1"/>
  <c r="CP1066" i="1"/>
  <c r="O1066" i="1" s="1"/>
  <c r="GM1066" i="1" s="1"/>
  <c r="GN1066" i="1" s="1"/>
  <c r="U1302" i="1"/>
  <c r="AH1277" i="1"/>
  <c r="DF1403" i="3"/>
  <c r="DJ1403" i="3" s="1"/>
  <c r="DI1403" i="3"/>
  <c r="DG1403" i="3"/>
  <c r="DH1403" i="3"/>
  <c r="DF1210" i="3"/>
  <c r="DG1210" i="3"/>
  <c r="DH1210" i="3"/>
  <c r="DI1210" i="3"/>
  <c r="DJ1210" i="3" s="1"/>
  <c r="P1292" i="1"/>
  <c r="DF1309" i="3"/>
  <c r="DG1309" i="3"/>
  <c r="DH1309" i="3"/>
  <c r="DI1309" i="3"/>
  <c r="DJ1309" i="3" s="1"/>
  <c r="DF1321" i="3"/>
  <c r="DJ1321" i="3" s="1"/>
  <c r="DG1321" i="3"/>
  <c r="DH1321" i="3"/>
  <c r="DI1321" i="3"/>
  <c r="F1137" i="1"/>
  <c r="AO1111" i="1"/>
  <c r="DF1514" i="3"/>
  <c r="DJ1514" i="3" s="1"/>
  <c r="DG1514" i="3"/>
  <c r="DH1514" i="3"/>
  <c r="DI1514" i="3"/>
  <c r="DF1520" i="3"/>
  <c r="DJ1520" i="3" s="1"/>
  <c r="DG1520" i="3"/>
  <c r="DH1520" i="3"/>
  <c r="DI1520" i="3"/>
  <c r="DH1372" i="3"/>
  <c r="DI1372" i="3"/>
  <c r="DF1372" i="3"/>
  <c r="DJ1372" i="3" s="1"/>
  <c r="DG1372" i="3"/>
  <c r="DI1431" i="3"/>
  <c r="DF1431" i="3"/>
  <c r="DG1431" i="3"/>
  <c r="DJ1431" i="3" s="1"/>
  <c r="DH1431" i="3"/>
  <c r="CZ1171" i="1"/>
  <c r="Y1171" i="1" s="1"/>
  <c r="CY1171" i="1"/>
  <c r="X1171" i="1" s="1"/>
  <c r="CY1373" i="1"/>
  <c r="X1373" i="1" s="1"/>
  <c r="CZ1373" i="1"/>
  <c r="Y1373" i="1" s="1"/>
  <c r="F1261" i="1"/>
  <c r="BC1221" i="1"/>
  <c r="DI1307" i="3"/>
  <c r="DF1307" i="3"/>
  <c r="DJ1307" i="3" s="1"/>
  <c r="DG1307" i="3"/>
  <c r="DH1307" i="3"/>
  <c r="DF1343" i="3"/>
  <c r="DJ1343" i="3" s="1"/>
  <c r="DG1343" i="3"/>
  <c r="DH1343" i="3"/>
  <c r="DI1343" i="3"/>
  <c r="S1073" i="1"/>
  <c r="DH1164" i="3"/>
  <c r="DF1164" i="3"/>
  <c r="DJ1164" i="3" s="1"/>
  <c r="DG1164" i="3"/>
  <c r="DI1164" i="3"/>
  <c r="R1340" i="1"/>
  <c r="CY1352" i="1"/>
  <c r="X1352" i="1" s="1"/>
  <c r="GM1352" i="1" s="1"/>
  <c r="GN1352" i="1" s="1"/>
  <c r="CZ1352" i="1"/>
  <c r="Y1352" i="1" s="1"/>
  <c r="T1238" i="1"/>
  <c r="DF1484" i="3"/>
  <c r="DG1484" i="3"/>
  <c r="DJ1484" i="3" s="1"/>
  <c r="DH1484" i="3"/>
  <c r="DI1484" i="3"/>
  <c r="CY1455" i="1"/>
  <c r="X1455" i="1" s="1"/>
  <c r="CZ1455" i="1"/>
  <c r="Y1455" i="1" s="1"/>
  <c r="DG1593" i="3"/>
  <c r="DH1593" i="3"/>
  <c r="DI1593" i="3"/>
  <c r="DF1593" i="3"/>
  <c r="DJ1593" i="3" s="1"/>
  <c r="DH1601" i="3"/>
  <c r="DI1601" i="3"/>
  <c r="DF1601" i="3"/>
  <c r="DJ1601" i="3" s="1"/>
  <c r="DG1601" i="3"/>
  <c r="CY1347" i="1"/>
  <c r="X1347" i="1" s="1"/>
  <c r="CY1385" i="1"/>
  <c r="X1385" i="1" s="1"/>
  <c r="GM1385" i="1" s="1"/>
  <c r="GN1385" i="1" s="1"/>
  <c r="CZ1385" i="1"/>
  <c r="Y1385" i="1" s="1"/>
  <c r="U1165" i="1"/>
  <c r="F1211" i="1"/>
  <c r="EG1334" i="1"/>
  <c r="P1403" i="1"/>
  <c r="GX1238" i="1"/>
  <c r="EU1334" i="1"/>
  <c r="P1415" i="1"/>
  <c r="DH1625" i="3"/>
  <c r="DI1625" i="3"/>
  <c r="DF1625" i="3"/>
  <c r="DJ1625" i="3" s="1"/>
  <c r="DG1625" i="3"/>
  <c r="W1343" i="1"/>
  <c r="DF1637" i="3"/>
  <c r="DG1637" i="3"/>
  <c r="DJ1637" i="3" s="1"/>
  <c r="DH1637" i="3"/>
  <c r="DI1637" i="3"/>
  <c r="GX1357" i="1"/>
  <c r="BD1334" i="1"/>
  <c r="F1424" i="1"/>
  <c r="DH1544" i="3"/>
  <c r="DI1544" i="3"/>
  <c r="DF1544" i="3"/>
  <c r="DG1544" i="3"/>
  <c r="DJ1544" i="3" s="1"/>
  <c r="U1343" i="1"/>
  <c r="AH1399" i="1" s="1"/>
  <c r="DF1565" i="3"/>
  <c r="DH1565" i="3"/>
  <c r="DI1565" i="3"/>
  <c r="DG1565" i="3"/>
  <c r="DJ1565" i="3" s="1"/>
  <c r="CZ1287" i="1"/>
  <c r="Y1287" i="1" s="1"/>
  <c r="GM1287" i="1" s="1"/>
  <c r="GN1287" i="1" s="1"/>
  <c r="DF1558" i="3"/>
  <c r="DJ1558" i="3" s="1"/>
  <c r="DG1558" i="3"/>
  <c r="DH1558" i="3"/>
  <c r="DI1558" i="3"/>
  <c r="DH1619" i="3"/>
  <c r="DI1619" i="3"/>
  <c r="DF1619" i="3"/>
  <c r="DJ1619" i="3" s="1"/>
  <c r="DG1619" i="3"/>
  <c r="EP1431" i="1"/>
  <c r="P1467" i="1"/>
  <c r="DL1460" i="1"/>
  <c r="DY1431" i="1"/>
  <c r="F1517" i="1"/>
  <c r="BA1492" i="1"/>
  <c r="CZ1458" i="1"/>
  <c r="Y1458" i="1" s="1"/>
  <c r="GM1458" i="1" s="1"/>
  <c r="GN1458" i="1" s="1"/>
  <c r="P1479" i="1"/>
  <c r="EM1431" i="1"/>
  <c r="CP1437" i="1"/>
  <c r="O1437" i="1" s="1"/>
  <c r="DG1039" i="3"/>
  <c r="DF1039" i="3"/>
  <c r="DH1039" i="3"/>
  <c r="DI1039" i="3"/>
  <c r="DJ1039" i="3" s="1"/>
  <c r="DI1044" i="3"/>
  <c r="DF1044" i="3"/>
  <c r="DG1044" i="3"/>
  <c r="DJ1044" i="3" s="1"/>
  <c r="DH1044" i="3"/>
  <c r="DF1144" i="3"/>
  <c r="DJ1144" i="3" s="1"/>
  <c r="DG1144" i="3"/>
  <c r="DH1144" i="3"/>
  <c r="DI1144" i="3"/>
  <c r="DF1204" i="3"/>
  <c r="DG1204" i="3"/>
  <c r="DJ1204" i="3" s="1"/>
  <c r="DH1204" i="3"/>
  <c r="DI1204" i="3"/>
  <c r="DH1011" i="3"/>
  <c r="DG1011" i="3"/>
  <c r="DI1011" i="3"/>
  <c r="DF1011" i="3"/>
  <c r="DJ1011" i="3" s="1"/>
  <c r="DG1035" i="3"/>
  <c r="DH1035" i="3"/>
  <c r="DI1035" i="3"/>
  <c r="DF1035" i="3"/>
  <c r="DJ1035" i="3" s="1"/>
  <c r="DI1189" i="3"/>
  <c r="DF1189" i="3"/>
  <c r="DG1189" i="3"/>
  <c r="DJ1189" i="3" s="1"/>
  <c r="DH1189" i="3"/>
  <c r="DG1244" i="3"/>
  <c r="DH1244" i="3"/>
  <c r="DI1244" i="3"/>
  <c r="DF1244" i="3"/>
  <c r="DJ1244" i="3" s="1"/>
  <c r="DF1302" i="3"/>
  <c r="DJ1302" i="3" s="1"/>
  <c r="DG1302" i="3"/>
  <c r="DH1302" i="3"/>
  <c r="DI1302" i="3"/>
  <c r="DI1147" i="3"/>
  <c r="DF1147" i="3"/>
  <c r="DJ1147" i="3" s="1"/>
  <c r="DG1147" i="3"/>
  <c r="DH1147" i="3"/>
  <c r="DF1168" i="3"/>
  <c r="DG1168" i="3"/>
  <c r="DJ1168" i="3" s="1"/>
  <c r="DH1168" i="3"/>
  <c r="DI1168" i="3"/>
  <c r="DH1211" i="3"/>
  <c r="DI1211" i="3"/>
  <c r="DF1211" i="3"/>
  <c r="DG1211" i="3"/>
  <c r="DJ1211" i="3" s="1"/>
  <c r="DG1200" i="3"/>
  <c r="DH1200" i="3"/>
  <c r="DI1200" i="3"/>
  <c r="DF1200" i="3"/>
  <c r="DJ1200" i="3" s="1"/>
  <c r="DF1444" i="3"/>
  <c r="DJ1444" i="3" s="1"/>
  <c r="DG1444" i="3"/>
  <c r="DH1444" i="3"/>
  <c r="DI1444" i="3"/>
  <c r="DG1402" i="3"/>
  <c r="DF1402" i="3"/>
  <c r="DJ1402" i="3" s="1"/>
  <c r="DH1402" i="3"/>
  <c r="DI1402" i="3"/>
  <c r="DF1491" i="3"/>
  <c r="DJ1491" i="3" s="1"/>
  <c r="DI1491" i="3"/>
  <c r="DG1491" i="3"/>
  <c r="DH1491" i="3"/>
  <c r="DF1476" i="3"/>
  <c r="DG1476" i="3"/>
  <c r="DJ1476" i="3" s="1"/>
  <c r="DH1476" i="3"/>
  <c r="DI1476" i="3"/>
  <c r="DH1446" i="3"/>
  <c r="DF1446" i="3"/>
  <c r="DG1446" i="3"/>
  <c r="DI1446" i="3"/>
  <c r="DJ1446" i="3" s="1"/>
  <c r="DH1" i="3"/>
  <c r="DI1" i="3"/>
  <c r="DG1" i="3"/>
  <c r="DF1" i="3"/>
  <c r="DJ1" i="3" s="1"/>
  <c r="CY37" i="1"/>
  <c r="X37" i="1" s="1"/>
  <c r="CZ37" i="1"/>
  <c r="Y37" i="1" s="1"/>
  <c r="DI1487" i="3"/>
  <c r="DF1487" i="3"/>
  <c r="DG1487" i="3"/>
  <c r="DJ1487" i="3" s="1"/>
  <c r="DH1487" i="3"/>
  <c r="DH1489" i="3"/>
  <c r="DG1489" i="3"/>
  <c r="DI1489" i="3"/>
  <c r="DF1489" i="3"/>
  <c r="DJ1489" i="3" s="1"/>
  <c r="DG1567" i="3"/>
  <c r="DF1567" i="3"/>
  <c r="DJ1567" i="3" s="1"/>
  <c r="DH1567" i="3"/>
  <c r="DI1567" i="3"/>
  <c r="DG1642" i="3"/>
  <c r="DJ1642" i="3" s="1"/>
  <c r="DF1642" i="3"/>
  <c r="DH1642" i="3"/>
  <c r="DI1642" i="3"/>
  <c r="CP127" i="1"/>
  <c r="O127" i="1" s="1"/>
  <c r="DF1550" i="3"/>
  <c r="DJ1550" i="3" s="1"/>
  <c r="DG1550" i="3"/>
  <c r="DH1550" i="3"/>
  <c r="DI1550" i="3"/>
  <c r="DH13" i="3"/>
  <c r="DI13" i="3"/>
  <c r="DG13" i="3"/>
  <c r="DF13" i="3"/>
  <c r="DJ13" i="3" s="1"/>
  <c r="DI23" i="3"/>
  <c r="DF23" i="3"/>
  <c r="DJ23" i="3" s="1"/>
  <c r="DG23" i="3"/>
  <c r="DH23" i="3"/>
  <c r="BC26" i="1"/>
  <c r="F57" i="1"/>
  <c r="BC1527" i="1"/>
  <c r="BD26" i="1"/>
  <c r="F66" i="1"/>
  <c r="BD1527" i="1"/>
  <c r="GB26" i="1"/>
  <c r="ES41" i="1"/>
  <c r="DG1623" i="3"/>
  <c r="DH1623" i="3"/>
  <c r="DI1623" i="3"/>
  <c r="DF1623" i="3"/>
  <c r="DJ1623" i="3" s="1"/>
  <c r="CP75" i="1"/>
  <c r="O75" i="1" s="1"/>
  <c r="S129" i="1"/>
  <c r="CY185" i="1"/>
  <c r="X185" i="1" s="1"/>
  <c r="CZ185" i="1"/>
  <c r="Y185" i="1" s="1"/>
  <c r="CY229" i="1"/>
  <c r="X229" i="1" s="1"/>
  <c r="GM229" i="1" s="1"/>
  <c r="GN229" i="1" s="1"/>
  <c r="CZ229" i="1"/>
  <c r="Y229" i="1" s="1"/>
  <c r="W132" i="1"/>
  <c r="AJ139" i="1" s="1"/>
  <c r="W81" i="1"/>
  <c r="F201" i="1"/>
  <c r="BB171" i="1"/>
  <c r="CZ133" i="1"/>
  <c r="Y133" i="1" s="1"/>
  <c r="DG80" i="3"/>
  <c r="DF80" i="3"/>
  <c r="DJ80" i="3" s="1"/>
  <c r="DI80" i="3"/>
  <c r="DH80" i="3"/>
  <c r="CY175" i="1"/>
  <c r="X175" i="1" s="1"/>
  <c r="CZ175" i="1"/>
  <c r="Y175" i="1" s="1"/>
  <c r="DG72" i="3"/>
  <c r="DI72" i="3"/>
  <c r="DJ72" i="3" s="1"/>
  <c r="DF72" i="3"/>
  <c r="DH72" i="3"/>
  <c r="AT220" i="1"/>
  <c r="F253" i="1"/>
  <c r="DF260" i="3"/>
  <c r="DJ260" i="3" s="1"/>
  <c r="DG260" i="3"/>
  <c r="DH260" i="3"/>
  <c r="DI260" i="3"/>
  <c r="DF206" i="3"/>
  <c r="DJ206" i="3" s="1"/>
  <c r="DG206" i="3"/>
  <c r="DH206" i="3"/>
  <c r="DI206" i="3"/>
  <c r="CP374" i="1"/>
  <c r="O374" i="1" s="1"/>
  <c r="CZ379" i="1"/>
  <c r="Y379" i="1" s="1"/>
  <c r="GM379" i="1" s="1"/>
  <c r="GN379" i="1" s="1"/>
  <c r="P185" i="1"/>
  <c r="CP185" i="1" s="1"/>
  <c r="O185" i="1" s="1"/>
  <c r="GM185" i="1" s="1"/>
  <c r="GN185" i="1" s="1"/>
  <c r="R318" i="1"/>
  <c r="CY318" i="1" s="1"/>
  <c r="X318" i="1" s="1"/>
  <c r="Q318" i="1"/>
  <c r="GX318" i="1"/>
  <c r="CJ337" i="1" s="1"/>
  <c r="T318" i="1"/>
  <c r="AG337" i="1" s="1"/>
  <c r="U318" i="1"/>
  <c r="DI299" i="3"/>
  <c r="DF299" i="3"/>
  <c r="DJ299" i="3" s="1"/>
  <c r="DG299" i="3"/>
  <c r="DH299" i="3"/>
  <c r="DI210" i="3"/>
  <c r="DG210" i="3"/>
  <c r="DJ210" i="3" s="1"/>
  <c r="DH210" i="3"/>
  <c r="DF210" i="3"/>
  <c r="DI439" i="3"/>
  <c r="DF439" i="3"/>
  <c r="DJ439" i="3" s="1"/>
  <c r="DG439" i="3"/>
  <c r="DH439" i="3"/>
  <c r="DF386" i="3"/>
  <c r="DJ386" i="3" s="1"/>
  <c r="DG386" i="3"/>
  <c r="DH386" i="3"/>
  <c r="DI386" i="3"/>
  <c r="DH512" i="3"/>
  <c r="DI512" i="3"/>
  <c r="DG512" i="3"/>
  <c r="DJ512" i="3" s="1"/>
  <c r="DF512" i="3"/>
  <c r="T394" i="1"/>
  <c r="AG369" i="1"/>
  <c r="AP471" i="1"/>
  <c r="F499" i="1"/>
  <c r="AT522" i="1"/>
  <c r="F559" i="1"/>
  <c r="DU439" i="1"/>
  <c r="CP429" i="1"/>
  <c r="O429" i="1" s="1"/>
  <c r="AF541" i="1"/>
  <c r="CY528" i="1"/>
  <c r="X528" i="1" s="1"/>
  <c r="GM528" i="1" s="1"/>
  <c r="GN528" i="1" s="1"/>
  <c r="CZ528" i="1"/>
  <c r="Y528" i="1" s="1"/>
  <c r="DL439" i="1"/>
  <c r="DY426" i="1"/>
  <c r="CZ481" i="1"/>
  <c r="Y481" i="1" s="1"/>
  <c r="CY481" i="1"/>
  <c r="X481" i="1" s="1"/>
  <c r="DY310" i="1"/>
  <c r="DL337" i="1"/>
  <c r="AP426" i="1"/>
  <c r="F448" i="1"/>
  <c r="CY487" i="1"/>
  <c r="X487" i="1" s="1"/>
  <c r="CZ487" i="1"/>
  <c r="Y487" i="1" s="1"/>
  <c r="CP583" i="1"/>
  <c r="O583" i="1" s="1"/>
  <c r="GM583" i="1" s="1"/>
  <c r="GN583" i="1" s="1"/>
  <c r="DI631" i="3"/>
  <c r="DF631" i="3"/>
  <c r="DJ631" i="3" s="1"/>
  <c r="DG631" i="3"/>
  <c r="DH631" i="3"/>
  <c r="CZ538" i="1"/>
  <c r="Y538" i="1" s="1"/>
  <c r="GM538" i="1" s="1"/>
  <c r="GN538" i="1" s="1"/>
  <c r="AF647" i="1"/>
  <c r="CY632" i="1"/>
  <c r="X632" i="1" s="1"/>
  <c r="GM632" i="1" s="1"/>
  <c r="GN632" i="1" s="1"/>
  <c r="CZ632" i="1"/>
  <c r="Y632" i="1" s="1"/>
  <c r="DG596" i="3"/>
  <c r="DJ596" i="3" s="1"/>
  <c r="DF596" i="3"/>
  <c r="DH596" i="3"/>
  <c r="DI596" i="3"/>
  <c r="DF636" i="3"/>
  <c r="DJ636" i="3" s="1"/>
  <c r="DH636" i="3"/>
  <c r="DI636" i="3"/>
  <c r="DG636" i="3"/>
  <c r="DF614" i="3"/>
  <c r="DJ614" i="3" s="1"/>
  <c r="DG614" i="3"/>
  <c r="DH614" i="3"/>
  <c r="DI614" i="3"/>
  <c r="CZ532" i="1"/>
  <c r="Y532" i="1" s="1"/>
  <c r="GM532" i="1" s="1"/>
  <c r="GN532" i="1" s="1"/>
  <c r="DY647" i="1"/>
  <c r="DI694" i="1"/>
  <c r="DV679" i="1"/>
  <c r="CP780" i="1"/>
  <c r="O780" i="1" s="1"/>
  <c r="DF575" i="3"/>
  <c r="DJ575" i="3" s="1"/>
  <c r="DG575" i="3"/>
  <c r="DH575" i="3"/>
  <c r="DI575" i="3"/>
  <c r="S740" i="1"/>
  <c r="U740" i="1"/>
  <c r="AH745" i="1" s="1"/>
  <c r="P740" i="1"/>
  <c r="CP740" i="1" s="1"/>
  <c r="O740" i="1" s="1"/>
  <c r="Q740" i="1"/>
  <c r="CP484" i="1"/>
  <c r="O484" i="1" s="1"/>
  <c r="GM484" i="1" s="1"/>
  <c r="GN484" i="1" s="1"/>
  <c r="F618" i="1"/>
  <c r="U573" i="1"/>
  <c r="S735" i="1"/>
  <c r="DH615" i="3"/>
  <c r="DF615" i="3"/>
  <c r="DG615" i="3"/>
  <c r="DI615" i="3"/>
  <c r="DJ615" i="3" s="1"/>
  <c r="DI555" i="3"/>
  <c r="DF555" i="3"/>
  <c r="DJ555" i="3" s="1"/>
  <c r="DG555" i="3"/>
  <c r="DH555" i="3"/>
  <c r="CZ781" i="1"/>
  <c r="Y781" i="1" s="1"/>
  <c r="AE802" i="1"/>
  <c r="GA777" i="1"/>
  <c r="ER802" i="1"/>
  <c r="CZ798" i="1"/>
  <c r="Y798" i="1" s="1"/>
  <c r="CY798" i="1"/>
  <c r="X798" i="1" s="1"/>
  <c r="DG703" i="3"/>
  <c r="DH703" i="3"/>
  <c r="DI703" i="3"/>
  <c r="DF703" i="3"/>
  <c r="DJ703" i="3" s="1"/>
  <c r="DI856" i="3"/>
  <c r="DF856" i="3"/>
  <c r="DG856" i="3"/>
  <c r="DJ856" i="3" s="1"/>
  <c r="DH856" i="3"/>
  <c r="DH851" i="3"/>
  <c r="DF851" i="3"/>
  <c r="DG851" i="3"/>
  <c r="DI851" i="3"/>
  <c r="DJ851" i="3" s="1"/>
  <c r="GM875" i="1"/>
  <c r="GN875" i="1" s="1"/>
  <c r="CY938" i="1"/>
  <c r="X938" i="1" s="1"/>
  <c r="CZ938" i="1"/>
  <c r="Y938" i="1" s="1"/>
  <c r="DI840" i="3"/>
  <c r="DF840" i="3"/>
  <c r="DJ840" i="3" s="1"/>
  <c r="DG840" i="3"/>
  <c r="DH840" i="3"/>
  <c r="V683" i="1"/>
  <c r="F806" i="1"/>
  <c r="AO777" i="1"/>
  <c r="GX735" i="1"/>
  <c r="T788" i="1"/>
  <c r="GM954" i="1"/>
  <c r="GN954" i="1" s="1"/>
  <c r="EL628" i="1"/>
  <c r="P665" i="1"/>
  <c r="DH669" i="3"/>
  <c r="DI669" i="3"/>
  <c r="DF669" i="3"/>
  <c r="DJ669" i="3" s="1"/>
  <c r="DG669" i="3"/>
  <c r="DF672" i="3"/>
  <c r="DJ672" i="3" s="1"/>
  <c r="DG672" i="3"/>
  <c r="DH672" i="3"/>
  <c r="DI672" i="3"/>
  <c r="DF762" i="3"/>
  <c r="DJ762" i="3" s="1"/>
  <c r="DG762" i="3"/>
  <c r="DH762" i="3"/>
  <c r="DI762" i="3"/>
  <c r="DI758" i="3"/>
  <c r="DF758" i="3"/>
  <c r="DG758" i="3"/>
  <c r="DJ758" i="3" s="1"/>
  <c r="DH758" i="3"/>
  <c r="DI813" i="3"/>
  <c r="DH813" i="3"/>
  <c r="DF813" i="3"/>
  <c r="DG813" i="3"/>
  <c r="DJ813" i="3" s="1"/>
  <c r="CI777" i="1"/>
  <c r="AZ802" i="1"/>
  <c r="CY931" i="1"/>
  <c r="X931" i="1" s="1"/>
  <c r="CZ931" i="1"/>
  <c r="Y931" i="1" s="1"/>
  <c r="CY973" i="1"/>
  <c r="X973" i="1" s="1"/>
  <c r="CZ973" i="1"/>
  <c r="Y973" i="1" s="1"/>
  <c r="V740" i="1"/>
  <c r="AI745" i="1" s="1"/>
  <c r="AH916" i="1"/>
  <c r="U998" i="1"/>
  <c r="DF751" i="3"/>
  <c r="DJ751" i="3" s="1"/>
  <c r="DG751" i="3"/>
  <c r="DH751" i="3"/>
  <c r="DI751" i="3"/>
  <c r="DF800" i="3"/>
  <c r="DJ800" i="3" s="1"/>
  <c r="DG800" i="3"/>
  <c r="DH800" i="3"/>
  <c r="DI800" i="3"/>
  <c r="AQ679" i="1"/>
  <c r="F704" i="1"/>
  <c r="P812" i="1"/>
  <c r="EI777" i="1"/>
  <c r="Q880" i="1"/>
  <c r="S880" i="1"/>
  <c r="T880" i="1"/>
  <c r="CP927" i="1"/>
  <c r="O927" i="1" s="1"/>
  <c r="GM927" i="1" s="1"/>
  <c r="GN927" i="1" s="1"/>
  <c r="DF736" i="3"/>
  <c r="DJ736" i="3" s="1"/>
  <c r="DG736" i="3"/>
  <c r="DH736" i="3"/>
  <c r="DI736" i="3"/>
  <c r="Q956" i="1"/>
  <c r="R956" i="1"/>
  <c r="S956" i="1"/>
  <c r="Q969" i="1"/>
  <c r="CP969" i="1" s="1"/>
  <c r="O969" i="1" s="1"/>
  <c r="R969" i="1"/>
  <c r="S969" i="1"/>
  <c r="DI936" i="3"/>
  <c r="DG936" i="3"/>
  <c r="DH936" i="3"/>
  <c r="DF936" i="3"/>
  <c r="DJ936" i="3" s="1"/>
  <c r="W956" i="1"/>
  <c r="AH871" i="1"/>
  <c r="U884" i="1"/>
  <c r="DG1009" i="3"/>
  <c r="DH1009" i="3"/>
  <c r="DI1009" i="3"/>
  <c r="DF1009" i="3"/>
  <c r="DJ1009" i="3" s="1"/>
  <c r="DI996" i="3"/>
  <c r="DF996" i="3"/>
  <c r="DG996" i="3"/>
  <c r="DJ996" i="3" s="1"/>
  <c r="DH996" i="3"/>
  <c r="W969" i="1"/>
  <c r="DF987" i="3"/>
  <c r="DG987" i="3"/>
  <c r="DH987" i="3"/>
  <c r="DI987" i="3"/>
  <c r="DJ987" i="3" s="1"/>
  <c r="W882" i="1"/>
  <c r="U975" i="1"/>
  <c r="W988" i="1"/>
  <c r="W880" i="1"/>
  <c r="AE1079" i="1"/>
  <c r="CZ875" i="1"/>
  <c r="Y875" i="1" s="1"/>
  <c r="AL884" i="1" s="1"/>
  <c r="CY955" i="1"/>
  <c r="X955" i="1" s="1"/>
  <c r="GM955" i="1" s="1"/>
  <c r="GN955" i="1" s="1"/>
  <c r="CY992" i="1"/>
  <c r="X992" i="1" s="1"/>
  <c r="GM992" i="1" s="1"/>
  <c r="GN992" i="1" s="1"/>
  <c r="CZ992" i="1"/>
  <c r="Y992" i="1" s="1"/>
  <c r="T988" i="1"/>
  <c r="CI1111" i="1"/>
  <c r="AZ1133" i="1"/>
  <c r="DG1173" i="3"/>
  <c r="DJ1173" i="3" s="1"/>
  <c r="DF1173" i="3"/>
  <c r="DH1173" i="3"/>
  <c r="DI1173" i="3"/>
  <c r="CP1065" i="1"/>
  <c r="O1065" i="1" s="1"/>
  <c r="GM1117" i="1"/>
  <c r="GN1117" i="1" s="1"/>
  <c r="DF1145" i="3"/>
  <c r="DJ1145" i="3" s="1"/>
  <c r="DG1145" i="3"/>
  <c r="DH1145" i="3"/>
  <c r="DI1145" i="3"/>
  <c r="T1067" i="1"/>
  <c r="GM1176" i="1"/>
  <c r="GN1176" i="1" s="1"/>
  <c r="DI1242" i="3"/>
  <c r="DF1242" i="3"/>
  <c r="DJ1242" i="3" s="1"/>
  <c r="DG1242" i="3"/>
  <c r="DH1242" i="3"/>
  <c r="DI1084" i="3"/>
  <c r="DG1084" i="3"/>
  <c r="DH1084" i="3"/>
  <c r="DF1084" i="3"/>
  <c r="DJ1084" i="3" s="1"/>
  <c r="CY987" i="1"/>
  <c r="X987" i="1" s="1"/>
  <c r="GM987" i="1" s="1"/>
  <c r="GN987" i="1" s="1"/>
  <c r="CP1054" i="1"/>
  <c r="O1054" i="1" s="1"/>
  <c r="GM1054" i="1" s="1"/>
  <c r="GN1054" i="1" s="1"/>
  <c r="CP1124" i="1"/>
  <c r="O1124" i="1" s="1"/>
  <c r="GM1124" i="1" s="1"/>
  <c r="GN1124" i="1" s="1"/>
  <c r="GM1284" i="1"/>
  <c r="GN1284" i="1" s="1"/>
  <c r="Q1292" i="1"/>
  <c r="R1292" i="1"/>
  <c r="CY1292" i="1" s="1"/>
  <c r="X1292" i="1" s="1"/>
  <c r="U1292" i="1"/>
  <c r="DH1404" i="3"/>
  <c r="DF1404" i="3"/>
  <c r="DJ1404" i="3" s="1"/>
  <c r="DG1404" i="3"/>
  <c r="DI1404" i="3"/>
  <c r="DG1301" i="3"/>
  <c r="DJ1301" i="3" s="1"/>
  <c r="DI1301" i="3"/>
  <c r="DF1301" i="3"/>
  <c r="DH1301" i="3"/>
  <c r="DI1226" i="3"/>
  <c r="DF1226" i="3"/>
  <c r="DJ1226" i="3" s="1"/>
  <c r="DG1226" i="3"/>
  <c r="DH1226" i="3"/>
  <c r="GM1293" i="1"/>
  <c r="GN1293" i="1" s="1"/>
  <c r="DH1371" i="3"/>
  <c r="DI1371" i="3"/>
  <c r="DF1371" i="3"/>
  <c r="DJ1371" i="3" s="1"/>
  <c r="DG1371" i="3"/>
  <c r="T1363" i="1"/>
  <c r="Q1363" i="1"/>
  <c r="CP1363" i="1" s="1"/>
  <c r="O1363" i="1" s="1"/>
  <c r="DF1445" i="3"/>
  <c r="DJ1445" i="3" s="1"/>
  <c r="DG1445" i="3"/>
  <c r="DH1445" i="3"/>
  <c r="DI1445" i="3"/>
  <c r="DH1287" i="3"/>
  <c r="DF1287" i="3"/>
  <c r="DG1287" i="3"/>
  <c r="DJ1287" i="3" s="1"/>
  <c r="DI1287" i="3"/>
  <c r="DF1201" i="3"/>
  <c r="DG1201" i="3"/>
  <c r="DH1201" i="3"/>
  <c r="DI1201" i="3"/>
  <c r="DJ1201" i="3" s="1"/>
  <c r="AD1302" i="1"/>
  <c r="P1340" i="1"/>
  <c r="DI1163" i="3"/>
  <c r="DF1163" i="3"/>
  <c r="DJ1163" i="3" s="1"/>
  <c r="DG1163" i="3"/>
  <c r="DH1163" i="3"/>
  <c r="R1343" i="1"/>
  <c r="AE1399" i="1" s="1"/>
  <c r="DF1257" i="3"/>
  <c r="DG1257" i="3"/>
  <c r="DJ1257" i="3" s="1"/>
  <c r="DH1257" i="3"/>
  <c r="DI1257" i="3"/>
  <c r="CY1354" i="1"/>
  <c r="X1354" i="1" s="1"/>
  <c r="GM1354" i="1" s="1"/>
  <c r="GN1354" i="1" s="1"/>
  <c r="CZ1354" i="1"/>
  <c r="Y1354" i="1" s="1"/>
  <c r="Q1497" i="1"/>
  <c r="AD1492" i="1"/>
  <c r="DG1590" i="3"/>
  <c r="DF1590" i="3"/>
  <c r="DJ1590" i="3" s="1"/>
  <c r="DH1590" i="3"/>
  <c r="DI1590" i="3"/>
  <c r="DI1600" i="3"/>
  <c r="DH1600" i="3"/>
  <c r="DF1600" i="3"/>
  <c r="DJ1600" i="3" s="1"/>
  <c r="DG1600" i="3"/>
  <c r="W1239" i="1"/>
  <c r="EB1245" i="1" s="1"/>
  <c r="CZ1355" i="1"/>
  <c r="Y1355" i="1" s="1"/>
  <c r="GM1355" i="1" s="1"/>
  <c r="GN1355" i="1" s="1"/>
  <c r="T1240" i="1"/>
  <c r="CY1370" i="1"/>
  <c r="X1370" i="1" s="1"/>
  <c r="CZ1370" i="1"/>
  <c r="Y1370" i="1" s="1"/>
  <c r="DG1611" i="3"/>
  <c r="DI1611" i="3"/>
  <c r="DF1611" i="3"/>
  <c r="DJ1611" i="3" s="1"/>
  <c r="DH1611" i="3"/>
  <c r="U1340" i="1"/>
  <c r="EV1334" i="1"/>
  <c r="P1424" i="1"/>
  <c r="DF1640" i="3"/>
  <c r="DG1640" i="3"/>
  <c r="DH1640" i="3"/>
  <c r="DI1640" i="3"/>
  <c r="DJ1640" i="3" s="1"/>
  <c r="V1239" i="1"/>
  <c r="EA1245" i="1" s="1"/>
  <c r="T1376" i="1"/>
  <c r="CY1344" i="1"/>
  <c r="X1344" i="1" s="1"/>
  <c r="CZ1344" i="1"/>
  <c r="Y1344" i="1" s="1"/>
  <c r="DF1573" i="3"/>
  <c r="DJ1573" i="3" s="1"/>
  <c r="DG1573" i="3"/>
  <c r="DH1573" i="3"/>
  <c r="DI1573" i="3"/>
  <c r="DI1618" i="3"/>
  <c r="DH1618" i="3"/>
  <c r="DF1618" i="3"/>
  <c r="DJ1618" i="3" s="1"/>
  <c r="DG1618" i="3"/>
  <c r="AU1431" i="1"/>
  <c r="F1479" i="1"/>
  <c r="W1453" i="1"/>
  <c r="DU1460" i="1"/>
  <c r="DF252" i="3"/>
  <c r="DG252" i="3"/>
  <c r="DJ252" i="3" s="1"/>
  <c r="DH252" i="3"/>
  <c r="DI252" i="3"/>
  <c r="DH379" i="3"/>
  <c r="DF379" i="3"/>
  <c r="DJ379" i="3" s="1"/>
  <c r="DG379" i="3"/>
  <c r="DI379" i="3"/>
  <c r="DG301" i="3"/>
  <c r="DH301" i="3"/>
  <c r="DI301" i="3"/>
  <c r="DF301" i="3"/>
  <c r="DJ301" i="3" s="1"/>
  <c r="DI427" i="3"/>
  <c r="DH427" i="3"/>
  <c r="DF427" i="3"/>
  <c r="DG427" i="3"/>
  <c r="DJ427" i="3" s="1"/>
  <c r="DG392" i="3"/>
  <c r="DH392" i="3"/>
  <c r="DI392" i="3"/>
  <c r="DF392" i="3"/>
  <c r="DJ392" i="3" s="1"/>
  <c r="DH436" i="3"/>
  <c r="DF436" i="3"/>
  <c r="DJ436" i="3" s="1"/>
  <c r="DG436" i="3"/>
  <c r="DI436" i="3"/>
  <c r="DI366" i="3"/>
  <c r="DG366" i="3"/>
  <c r="DH366" i="3"/>
  <c r="DF366" i="3"/>
  <c r="DJ366" i="3" s="1"/>
  <c r="DI383" i="3"/>
  <c r="DF383" i="3"/>
  <c r="DG383" i="3"/>
  <c r="DJ383" i="3" s="1"/>
  <c r="DH383" i="3"/>
  <c r="DF450" i="3"/>
  <c r="DJ450" i="3" s="1"/>
  <c r="DG450" i="3"/>
  <c r="DH450" i="3"/>
  <c r="DI450" i="3"/>
  <c r="DF495" i="3"/>
  <c r="DG495" i="3"/>
  <c r="DJ495" i="3" s="1"/>
  <c r="DH495" i="3"/>
  <c r="DI495" i="3"/>
  <c r="DG622" i="3"/>
  <c r="DF622" i="3"/>
  <c r="DH622" i="3"/>
  <c r="DI622" i="3"/>
  <c r="DJ622" i="3" s="1"/>
  <c r="DF571" i="3"/>
  <c r="DG571" i="3"/>
  <c r="DJ571" i="3" s="1"/>
  <c r="DH571" i="3"/>
  <c r="DI571" i="3"/>
  <c r="DG731" i="3"/>
  <c r="DH731" i="3"/>
  <c r="DI731" i="3"/>
  <c r="DJ731" i="3" s="1"/>
  <c r="DF731" i="3"/>
  <c r="DF778" i="3"/>
  <c r="DG778" i="3"/>
  <c r="DJ778" i="3" s="1"/>
  <c r="DH778" i="3"/>
  <c r="DI778" i="3"/>
  <c r="DI598" i="3"/>
  <c r="DF598" i="3"/>
  <c r="DJ598" i="3" s="1"/>
  <c r="DG598" i="3"/>
  <c r="DH598" i="3"/>
  <c r="DG753" i="3"/>
  <c r="DJ753" i="3" s="1"/>
  <c r="DH753" i="3"/>
  <c r="DI753" i="3"/>
  <c r="DF753" i="3"/>
  <c r="DF805" i="3"/>
  <c r="DG805" i="3"/>
  <c r="DJ805" i="3" s="1"/>
  <c r="DH805" i="3"/>
  <c r="DI805" i="3"/>
  <c r="DF901" i="3"/>
  <c r="DH901" i="3"/>
  <c r="DI901" i="3"/>
  <c r="DJ901" i="3" s="1"/>
  <c r="DG901" i="3"/>
  <c r="DG787" i="3"/>
  <c r="DH787" i="3"/>
  <c r="DI787" i="3"/>
  <c r="DF787" i="3"/>
  <c r="DJ787" i="3" s="1"/>
  <c r="DF775" i="3"/>
  <c r="DG775" i="3"/>
  <c r="DH775" i="3"/>
  <c r="DI775" i="3"/>
  <c r="DJ775" i="3" s="1"/>
  <c r="DF827" i="3"/>
  <c r="DJ827" i="3" s="1"/>
  <c r="DG827" i="3"/>
  <c r="DH827" i="3"/>
  <c r="DI827" i="3"/>
  <c r="DF981" i="3"/>
  <c r="DJ981" i="3" s="1"/>
  <c r="DG981" i="3"/>
  <c r="DH981" i="3"/>
  <c r="DI981" i="3"/>
  <c r="DF950" i="3"/>
  <c r="DG950" i="3"/>
  <c r="DJ950" i="3" s="1"/>
  <c r="DI950" i="3"/>
  <c r="DH950" i="3"/>
  <c r="DI885" i="3"/>
  <c r="DF885" i="3"/>
  <c r="DJ885" i="3" s="1"/>
  <c r="DG885" i="3"/>
  <c r="DH885" i="3"/>
  <c r="DI880" i="3"/>
  <c r="DH880" i="3"/>
  <c r="DF880" i="3"/>
  <c r="DJ880" i="3" s="1"/>
  <c r="DG880" i="3"/>
  <c r="DF1216" i="3"/>
  <c r="DG1216" i="3"/>
  <c r="DJ1216" i="3" s="1"/>
  <c r="DH1216" i="3"/>
  <c r="DI1216" i="3"/>
  <c r="DH1199" i="3"/>
  <c r="DI1199" i="3"/>
  <c r="DF1199" i="3"/>
  <c r="DG1199" i="3"/>
  <c r="DJ1199" i="3" s="1"/>
  <c r="DF1093" i="3"/>
  <c r="DG1093" i="3"/>
  <c r="DJ1093" i="3" s="1"/>
  <c r="DH1093" i="3"/>
  <c r="DI1093" i="3"/>
  <c r="DH1067" i="3"/>
  <c r="DF1067" i="3"/>
  <c r="DJ1067" i="3" s="1"/>
  <c r="DG1067" i="3"/>
  <c r="DI1067" i="3"/>
  <c r="DF1202" i="3"/>
  <c r="DG1202" i="3"/>
  <c r="DJ1202" i="3" s="1"/>
  <c r="DH1202" i="3"/>
  <c r="DI1202" i="3"/>
  <c r="DG1267" i="3"/>
  <c r="DJ1267" i="3" s="1"/>
  <c r="DH1267" i="3"/>
  <c r="DI1267" i="3"/>
  <c r="DF1267" i="3"/>
  <c r="DH1165" i="3"/>
  <c r="DI1165" i="3"/>
  <c r="DJ1165" i="3" s="1"/>
  <c r="DF1165" i="3"/>
  <c r="DG1165" i="3"/>
  <c r="DH1331" i="3"/>
  <c r="DF1331" i="3"/>
  <c r="DG1331" i="3"/>
  <c r="DJ1331" i="3" s="1"/>
  <c r="DI1331" i="3"/>
  <c r="DF1171" i="3"/>
  <c r="DG1171" i="3"/>
  <c r="DH1171" i="3"/>
  <c r="DI1171" i="3"/>
  <c r="DJ1171" i="3" s="1"/>
  <c r="DF1277" i="3"/>
  <c r="DJ1277" i="3" s="1"/>
  <c r="DG1277" i="3"/>
  <c r="DH1277" i="3"/>
  <c r="DI1277" i="3"/>
  <c r="DF1240" i="3"/>
  <c r="DJ1240" i="3" s="1"/>
  <c r="DG1240" i="3"/>
  <c r="DH1240" i="3"/>
  <c r="DI1240" i="3"/>
  <c r="DF1326" i="3"/>
  <c r="DJ1326" i="3" s="1"/>
  <c r="DG1326" i="3"/>
  <c r="DH1326" i="3"/>
  <c r="DI1326" i="3"/>
  <c r="DH1410" i="3"/>
  <c r="DF1410" i="3"/>
  <c r="DG1410" i="3"/>
  <c r="DJ1410" i="3" s="1"/>
  <c r="DI1410" i="3"/>
  <c r="DG1341" i="3"/>
  <c r="DF1341" i="3"/>
  <c r="DJ1341" i="3" s="1"/>
  <c r="DH1341" i="3"/>
  <c r="DI1341" i="3"/>
  <c r="DI1428" i="3"/>
  <c r="DF1428" i="3"/>
  <c r="DG1428" i="3"/>
  <c r="DJ1428" i="3" s="1"/>
  <c r="DH1428" i="3"/>
  <c r="DG1513" i="3"/>
  <c r="DH1513" i="3"/>
  <c r="DI1513" i="3"/>
  <c r="DF1513" i="3"/>
  <c r="DJ1513" i="3" s="1"/>
  <c r="DI1555" i="3"/>
  <c r="DF1555" i="3"/>
  <c r="DJ1555" i="3" s="1"/>
  <c r="DG1555" i="3"/>
  <c r="DH1555" i="3"/>
  <c r="DH1452" i="3"/>
  <c r="DG1452" i="3"/>
  <c r="DJ1452" i="3" s="1"/>
  <c r="DI1452" i="3"/>
  <c r="DF1452" i="3"/>
  <c r="Q34" i="1"/>
  <c r="AD41" i="1" s="1"/>
  <c r="P34" i="1"/>
  <c r="R34" i="1"/>
  <c r="AE41" i="1" s="1"/>
  <c r="DF1518" i="3"/>
  <c r="DJ1518" i="3" s="1"/>
  <c r="DG1518" i="3"/>
  <c r="DH1518" i="3"/>
  <c r="DI1518" i="3"/>
  <c r="DF1643" i="3"/>
  <c r="DJ1643" i="3" s="1"/>
  <c r="DG1643" i="3"/>
  <c r="DH1643" i="3"/>
  <c r="DI1643" i="3"/>
  <c r="DV41" i="1"/>
  <c r="CY173" i="1"/>
  <c r="X173" i="1" s="1"/>
  <c r="AK188" i="1" s="1"/>
  <c r="AF188" i="1"/>
  <c r="CZ173" i="1"/>
  <c r="Y173" i="1" s="1"/>
  <c r="AL188" i="1" s="1"/>
  <c r="DH1576" i="3"/>
  <c r="DF1576" i="3"/>
  <c r="DJ1576" i="3" s="1"/>
  <c r="DG1576" i="3"/>
  <c r="DI1576" i="3"/>
  <c r="DI11" i="3"/>
  <c r="DF11" i="3"/>
  <c r="DJ11" i="3" s="1"/>
  <c r="DG11" i="3"/>
  <c r="DH11" i="3"/>
  <c r="DG21" i="3"/>
  <c r="DF21" i="3"/>
  <c r="DJ21" i="3" s="1"/>
  <c r="DI21" i="3"/>
  <c r="DH21" i="3"/>
  <c r="AT26" i="1"/>
  <c r="F59" i="1"/>
  <c r="DY26" i="1"/>
  <c r="DL41" i="1"/>
  <c r="CP32" i="1"/>
  <c r="O32" i="1" s="1"/>
  <c r="GM32" i="1" s="1"/>
  <c r="GN32" i="1" s="1"/>
  <c r="GM136" i="1"/>
  <c r="GN136" i="1" s="1"/>
  <c r="EH171" i="1"/>
  <c r="P197" i="1"/>
  <c r="AE188" i="1"/>
  <c r="GM128" i="1"/>
  <c r="GN128" i="1" s="1"/>
  <c r="CP231" i="1"/>
  <c r="O231" i="1" s="1"/>
  <c r="W137" i="1"/>
  <c r="CP89" i="1"/>
  <c r="O89" i="1" s="1"/>
  <c r="GM89" i="1" s="1"/>
  <c r="GN89" i="1" s="1"/>
  <c r="CZ176" i="1"/>
  <c r="Y176" i="1" s="1"/>
  <c r="ED188" i="1" s="1"/>
  <c r="CY176" i="1"/>
  <c r="X176" i="1" s="1"/>
  <c r="DX188" i="1"/>
  <c r="EM188" i="1"/>
  <c r="FV171" i="1"/>
  <c r="CP271" i="1"/>
  <c r="O271" i="1" s="1"/>
  <c r="GM271" i="1" s="1"/>
  <c r="GN271" i="1" s="1"/>
  <c r="DG73" i="3"/>
  <c r="DJ73" i="3" s="1"/>
  <c r="DH73" i="3"/>
  <c r="DF73" i="3"/>
  <c r="DI73" i="3"/>
  <c r="CY177" i="1"/>
  <c r="X177" i="1" s="1"/>
  <c r="DI146" i="3"/>
  <c r="DF146" i="3"/>
  <c r="DJ146" i="3" s="1"/>
  <c r="DG146" i="3"/>
  <c r="DH146" i="3"/>
  <c r="CZ324" i="1"/>
  <c r="Y324" i="1" s="1"/>
  <c r="GM324" i="1" s="1"/>
  <c r="GN324" i="1" s="1"/>
  <c r="P297" i="1"/>
  <c r="EM267" i="1"/>
  <c r="DH228" i="3"/>
  <c r="DI228" i="3"/>
  <c r="DF228" i="3"/>
  <c r="DJ228" i="3" s="1"/>
  <c r="DG228" i="3"/>
  <c r="DI169" i="3"/>
  <c r="DF169" i="3"/>
  <c r="DJ169" i="3" s="1"/>
  <c r="DG169" i="3"/>
  <c r="DH169" i="3"/>
  <c r="DU235" i="1"/>
  <c r="BB267" i="1"/>
  <c r="F291" i="1"/>
  <c r="DF205" i="3"/>
  <c r="DJ205" i="3" s="1"/>
  <c r="DG205" i="3"/>
  <c r="DH205" i="3"/>
  <c r="DI205" i="3"/>
  <c r="CY319" i="1"/>
  <c r="X319" i="1" s="1"/>
  <c r="GM319" i="1" s="1"/>
  <c r="GN319" i="1" s="1"/>
  <c r="CZ319" i="1"/>
  <c r="Y319" i="1" s="1"/>
  <c r="DG125" i="3"/>
  <c r="DJ125" i="3" s="1"/>
  <c r="DI125" i="3"/>
  <c r="DH125" i="3"/>
  <c r="DF125" i="3"/>
  <c r="CZ374" i="1"/>
  <c r="Y374" i="1" s="1"/>
  <c r="DX394" i="1"/>
  <c r="CY374" i="1"/>
  <c r="X374" i="1" s="1"/>
  <c r="ET310" i="1"/>
  <c r="P350" i="1"/>
  <c r="ER267" i="1"/>
  <c r="P289" i="1"/>
  <c r="DG385" i="3"/>
  <c r="DF385" i="3"/>
  <c r="DJ385" i="3" s="1"/>
  <c r="DH385" i="3"/>
  <c r="DI385" i="3"/>
  <c r="DH466" i="3"/>
  <c r="DI466" i="3"/>
  <c r="DF466" i="3"/>
  <c r="DJ466" i="3" s="1"/>
  <c r="DG466" i="3"/>
  <c r="ET426" i="1"/>
  <c r="P452" i="1"/>
  <c r="CZ376" i="1"/>
  <c r="Y376" i="1" s="1"/>
  <c r="GM376" i="1" s="1"/>
  <c r="GN376" i="1" s="1"/>
  <c r="P464" i="1"/>
  <c r="EV426" i="1"/>
  <c r="DI273" i="3"/>
  <c r="DF273" i="3"/>
  <c r="DG273" i="3"/>
  <c r="DJ273" i="3" s="1"/>
  <c r="DH273" i="3"/>
  <c r="AX490" i="1"/>
  <c r="CG471" i="1"/>
  <c r="DG374" i="3"/>
  <c r="DF374" i="3"/>
  <c r="DJ374" i="3" s="1"/>
  <c r="DH374" i="3"/>
  <c r="DI374" i="3"/>
  <c r="EH426" i="1"/>
  <c r="P448" i="1"/>
  <c r="F450" i="1"/>
  <c r="AZ426" i="1"/>
  <c r="DG356" i="3"/>
  <c r="DI356" i="3"/>
  <c r="DF356" i="3"/>
  <c r="DJ356" i="3" s="1"/>
  <c r="DH356" i="3"/>
  <c r="R539" i="1"/>
  <c r="DF634" i="3"/>
  <c r="DJ634" i="3" s="1"/>
  <c r="DG634" i="3"/>
  <c r="DH634" i="3"/>
  <c r="DI634" i="3"/>
  <c r="BB573" i="1"/>
  <c r="F609" i="1"/>
  <c r="EI628" i="1"/>
  <c r="P657" i="1"/>
  <c r="CP734" i="1"/>
  <c r="O734" i="1" s="1"/>
  <c r="GM734" i="1" s="1"/>
  <c r="GN734" i="1" s="1"/>
  <c r="CZ582" i="1"/>
  <c r="Y582" i="1" s="1"/>
  <c r="GM582" i="1" s="1"/>
  <c r="GN582" i="1" s="1"/>
  <c r="AQ726" i="1"/>
  <c r="F755" i="1"/>
  <c r="CZ486" i="1"/>
  <c r="Y486" i="1" s="1"/>
  <c r="CY729" i="1"/>
  <c r="X729" i="1" s="1"/>
  <c r="GM783" i="1"/>
  <c r="GN783" i="1" s="1"/>
  <c r="DG628" i="3"/>
  <c r="DH628" i="3"/>
  <c r="DI628" i="3"/>
  <c r="DF628" i="3"/>
  <c r="DJ628" i="3" s="1"/>
  <c r="DF643" i="3"/>
  <c r="DG643" i="3"/>
  <c r="DJ643" i="3" s="1"/>
  <c r="DI643" i="3"/>
  <c r="DH643" i="3"/>
  <c r="AU573" i="1"/>
  <c r="F615" i="1"/>
  <c r="DF496" i="3"/>
  <c r="DG496" i="3"/>
  <c r="DJ496" i="3" s="1"/>
  <c r="DI496" i="3"/>
  <c r="DH496" i="3"/>
  <c r="DF572" i="3"/>
  <c r="DG572" i="3"/>
  <c r="DJ572" i="3" s="1"/>
  <c r="DH572" i="3"/>
  <c r="DI572" i="3"/>
  <c r="CZ630" i="1"/>
  <c r="Y630" i="1" s="1"/>
  <c r="ER694" i="1"/>
  <c r="GA679" i="1"/>
  <c r="S796" i="1"/>
  <c r="Q796" i="1"/>
  <c r="CP796" i="1" s="1"/>
  <c r="O796" i="1" s="1"/>
  <c r="U796" i="1"/>
  <c r="CZ684" i="1"/>
  <c r="Y684" i="1" s="1"/>
  <c r="CY684" i="1"/>
  <c r="X684" i="1" s="1"/>
  <c r="DX694" i="1"/>
  <c r="CY780" i="1"/>
  <c r="X780" i="1" s="1"/>
  <c r="CZ780" i="1"/>
  <c r="Y780" i="1" s="1"/>
  <c r="P461" i="1"/>
  <c r="DM426" i="1"/>
  <c r="AI694" i="1"/>
  <c r="Q782" i="1"/>
  <c r="DV802" i="1" s="1"/>
  <c r="W782" i="1"/>
  <c r="CY836" i="1"/>
  <c r="X836" i="1" s="1"/>
  <c r="AK839" i="1" s="1"/>
  <c r="CZ836" i="1"/>
  <c r="Y836" i="1" s="1"/>
  <c r="AL839" i="1" s="1"/>
  <c r="AF839" i="1"/>
  <c r="CY946" i="1"/>
  <c r="X946" i="1" s="1"/>
  <c r="CZ946" i="1"/>
  <c r="Y946" i="1" s="1"/>
  <c r="AF745" i="1"/>
  <c r="DG702" i="3"/>
  <c r="DH702" i="3"/>
  <c r="DI702" i="3"/>
  <c r="DF702" i="3"/>
  <c r="DJ702" i="3" s="1"/>
  <c r="DG871" i="3"/>
  <c r="DF871" i="3"/>
  <c r="DJ871" i="3" s="1"/>
  <c r="DH871" i="3"/>
  <c r="DI871" i="3"/>
  <c r="AX647" i="1"/>
  <c r="CG628" i="1"/>
  <c r="CY941" i="1"/>
  <c r="X941" i="1" s="1"/>
  <c r="CZ941" i="1"/>
  <c r="Y941" i="1" s="1"/>
  <c r="DF788" i="3"/>
  <c r="DJ788" i="3" s="1"/>
  <c r="DG788" i="3"/>
  <c r="DH788" i="3"/>
  <c r="DI788" i="3"/>
  <c r="DF838" i="3"/>
  <c r="DJ838" i="3" s="1"/>
  <c r="DG838" i="3"/>
  <c r="DH838" i="3"/>
  <c r="DI838" i="3"/>
  <c r="DI752" i="3"/>
  <c r="DJ752" i="3" s="1"/>
  <c r="DF752" i="3"/>
  <c r="DG752" i="3"/>
  <c r="DH752" i="3"/>
  <c r="CP873" i="1"/>
  <c r="O873" i="1" s="1"/>
  <c r="AC884" i="1"/>
  <c r="CP931" i="1"/>
  <c r="O931" i="1" s="1"/>
  <c r="GM931" i="1" s="1"/>
  <c r="GN931" i="1" s="1"/>
  <c r="CP957" i="1"/>
  <c r="O957" i="1" s="1"/>
  <c r="GM957" i="1" s="1"/>
  <c r="GN957" i="1" s="1"/>
  <c r="DU694" i="1"/>
  <c r="DI664" i="3"/>
  <c r="DH664" i="3"/>
  <c r="DF664" i="3"/>
  <c r="DG664" i="3"/>
  <c r="DJ664" i="3" s="1"/>
  <c r="DF755" i="3"/>
  <c r="DG755" i="3"/>
  <c r="DH755" i="3"/>
  <c r="DI755" i="3"/>
  <c r="DJ755" i="3" s="1"/>
  <c r="DF767" i="3"/>
  <c r="DJ767" i="3" s="1"/>
  <c r="DH767" i="3"/>
  <c r="DI767" i="3"/>
  <c r="DG767" i="3"/>
  <c r="DF817" i="3"/>
  <c r="DJ817" i="3" s="1"/>
  <c r="DG817" i="3"/>
  <c r="DH817" i="3"/>
  <c r="DI817" i="3"/>
  <c r="S971" i="1"/>
  <c r="P971" i="1"/>
  <c r="CP971" i="1" s="1"/>
  <c r="O971" i="1" s="1"/>
  <c r="Q971" i="1"/>
  <c r="P988" i="1"/>
  <c r="P880" i="1"/>
  <c r="CP880" i="1" s="1"/>
  <c r="O880" i="1" s="1"/>
  <c r="DF725" i="3"/>
  <c r="DJ725" i="3" s="1"/>
  <c r="DG725" i="3"/>
  <c r="DH725" i="3"/>
  <c r="DI725" i="3"/>
  <c r="DF730" i="3"/>
  <c r="DJ730" i="3" s="1"/>
  <c r="DG730" i="3"/>
  <c r="DH730" i="3"/>
  <c r="DI730" i="3"/>
  <c r="CY976" i="1"/>
  <c r="X976" i="1" s="1"/>
  <c r="CZ976" i="1"/>
  <c r="Y976" i="1" s="1"/>
  <c r="DF896" i="3"/>
  <c r="DJ896" i="3" s="1"/>
  <c r="DG896" i="3"/>
  <c r="DH896" i="3"/>
  <c r="DI896" i="3"/>
  <c r="T741" i="1"/>
  <c r="R878" i="1"/>
  <c r="W796" i="1"/>
  <c r="GM968" i="1"/>
  <c r="GN968" i="1" s="1"/>
  <c r="DF735" i="3"/>
  <c r="DJ735" i="3" s="1"/>
  <c r="DG735" i="3"/>
  <c r="DH735" i="3"/>
  <c r="DI735" i="3"/>
  <c r="DH941" i="3"/>
  <c r="DI941" i="3"/>
  <c r="DF941" i="3"/>
  <c r="DJ941" i="3" s="1"/>
  <c r="DG941" i="3"/>
  <c r="W943" i="1"/>
  <c r="GX958" i="1"/>
  <c r="DG1006" i="3"/>
  <c r="DF1006" i="3"/>
  <c r="DJ1006" i="3" s="1"/>
  <c r="DH1006" i="3"/>
  <c r="DI1006" i="3"/>
  <c r="GX971" i="1"/>
  <c r="EI916" i="1"/>
  <c r="P1008" i="1"/>
  <c r="DH994" i="3"/>
  <c r="DF994" i="3"/>
  <c r="DJ994" i="3" s="1"/>
  <c r="DG994" i="3"/>
  <c r="DI994" i="3"/>
  <c r="DV1133" i="1"/>
  <c r="CP1115" i="1"/>
  <c r="O1115" i="1" s="1"/>
  <c r="CY981" i="1"/>
  <c r="X981" i="1" s="1"/>
  <c r="GM981" i="1" s="1"/>
  <c r="GN981" i="1" s="1"/>
  <c r="CY932" i="1"/>
  <c r="X932" i="1" s="1"/>
  <c r="S988" i="1"/>
  <c r="CZ1048" i="1"/>
  <c r="Y1048" i="1" s="1"/>
  <c r="CY1048" i="1"/>
  <c r="X1048" i="1" s="1"/>
  <c r="GM1048" i="1" s="1"/>
  <c r="GN1048" i="1" s="1"/>
  <c r="CZ922" i="1"/>
  <c r="Y922" i="1" s="1"/>
  <c r="GM922" i="1" s="1"/>
  <c r="GN922" i="1" s="1"/>
  <c r="CP989" i="1"/>
  <c r="O989" i="1" s="1"/>
  <c r="Q1046" i="1"/>
  <c r="CP1046" i="1" s="1"/>
  <c r="O1046" i="1" s="1"/>
  <c r="S1046" i="1"/>
  <c r="DF961" i="3"/>
  <c r="DJ961" i="3" s="1"/>
  <c r="DG961" i="3"/>
  <c r="DH961" i="3"/>
  <c r="DI961" i="3"/>
  <c r="DG1089" i="3"/>
  <c r="DH1089" i="3"/>
  <c r="DI1089" i="3"/>
  <c r="DJ1089" i="3" s="1"/>
  <c r="DF1089" i="3"/>
  <c r="S882" i="1"/>
  <c r="R1060" i="1"/>
  <c r="DW1079" i="1" s="1"/>
  <c r="P1060" i="1"/>
  <c r="Q1060" i="1"/>
  <c r="CY983" i="1"/>
  <c r="X983" i="1" s="1"/>
  <c r="GM983" i="1" s="1"/>
  <c r="GN983" i="1" s="1"/>
  <c r="CZ983" i="1"/>
  <c r="Y983" i="1" s="1"/>
  <c r="P894" i="1"/>
  <c r="EI871" i="1"/>
  <c r="T964" i="1"/>
  <c r="GX937" i="1"/>
  <c r="CY1052" i="1"/>
  <c r="X1052" i="1" s="1"/>
  <c r="GM1052" i="1" s="1"/>
  <c r="GN1052" i="1" s="1"/>
  <c r="CZ1052" i="1"/>
  <c r="Y1052" i="1" s="1"/>
  <c r="CZ1121" i="1"/>
  <c r="Y1121" i="1" s="1"/>
  <c r="CY1121" i="1"/>
  <c r="X1121" i="1" s="1"/>
  <c r="GM1121" i="1" s="1"/>
  <c r="GN1121" i="1" s="1"/>
  <c r="T1060" i="1"/>
  <c r="V1060" i="1"/>
  <c r="DH1131" i="3"/>
  <c r="DI1131" i="3"/>
  <c r="DJ1131" i="3" s="1"/>
  <c r="DG1131" i="3"/>
  <c r="DF1131" i="3"/>
  <c r="AC1133" i="1"/>
  <c r="V1067" i="1"/>
  <c r="DI1233" i="3"/>
  <c r="DF1233" i="3"/>
  <c r="DG1233" i="3"/>
  <c r="DJ1233" i="3" s="1"/>
  <c r="DH1233" i="3"/>
  <c r="GX1046" i="1"/>
  <c r="CP1069" i="1"/>
  <c r="O1069" i="1" s="1"/>
  <c r="GM1069" i="1" s="1"/>
  <c r="GN1069" i="1" s="1"/>
  <c r="V990" i="1"/>
  <c r="FY1079" i="1"/>
  <c r="FR1030" i="1"/>
  <c r="EI1079" i="1"/>
  <c r="GA1079" i="1"/>
  <c r="CY1177" i="1"/>
  <c r="X1177" i="1" s="1"/>
  <c r="CZ1177" i="1"/>
  <c r="Y1177" i="1" s="1"/>
  <c r="F1205" i="1"/>
  <c r="BC1165" i="1"/>
  <c r="CP1296" i="1"/>
  <c r="O1296" i="1" s="1"/>
  <c r="DF1387" i="3"/>
  <c r="DH1387" i="3"/>
  <c r="DI1387" i="3"/>
  <c r="DJ1387" i="3" s="1"/>
  <c r="DG1387" i="3"/>
  <c r="CP1225" i="1"/>
  <c r="O1225" i="1" s="1"/>
  <c r="DV1245" i="1"/>
  <c r="DI1303" i="3"/>
  <c r="DF1303" i="3"/>
  <c r="DJ1303" i="3" s="1"/>
  <c r="DG1303" i="3"/>
  <c r="DH1303" i="3"/>
  <c r="DF1316" i="3"/>
  <c r="DJ1316" i="3" s="1"/>
  <c r="DG1316" i="3"/>
  <c r="DH1316" i="3"/>
  <c r="DI1316" i="3"/>
  <c r="EG1277" i="1"/>
  <c r="P1306" i="1"/>
  <c r="AF1189" i="1"/>
  <c r="P1312" i="1"/>
  <c r="EI1277" i="1"/>
  <c r="DH1524" i="3"/>
  <c r="DI1524" i="3"/>
  <c r="DF1524" i="3"/>
  <c r="DJ1524" i="3" s="1"/>
  <c r="DG1524" i="3"/>
  <c r="T1346" i="1"/>
  <c r="Q1346" i="1"/>
  <c r="DI1370" i="3"/>
  <c r="DH1370" i="3"/>
  <c r="DF1370" i="3"/>
  <c r="DG1370" i="3"/>
  <c r="DJ1370" i="3" s="1"/>
  <c r="EG1221" i="1"/>
  <c r="P1249" i="1"/>
  <c r="DF1286" i="3"/>
  <c r="DG1286" i="3"/>
  <c r="DJ1286" i="3" s="1"/>
  <c r="DH1286" i="3"/>
  <c r="DI1286" i="3"/>
  <c r="DW1133" i="1"/>
  <c r="AE1302" i="1"/>
  <c r="CP1371" i="1"/>
  <c r="O1371" i="1" s="1"/>
  <c r="T1242" i="1"/>
  <c r="DH1328" i="3"/>
  <c r="DF1328" i="3"/>
  <c r="DG1328" i="3"/>
  <c r="DI1328" i="3"/>
  <c r="DJ1328" i="3" s="1"/>
  <c r="DI1161" i="3"/>
  <c r="DF1161" i="3"/>
  <c r="DJ1161" i="3" s="1"/>
  <c r="DG1161" i="3"/>
  <c r="DH1161" i="3"/>
  <c r="R1346" i="1"/>
  <c r="CY1346" i="1" s="1"/>
  <c r="X1346" i="1" s="1"/>
  <c r="CZ1174" i="1"/>
  <c r="Y1174" i="1" s="1"/>
  <c r="GM1174" i="1" s="1"/>
  <c r="GN1174" i="1" s="1"/>
  <c r="F1312" i="1"/>
  <c r="AQ1277" i="1"/>
  <c r="GM1367" i="1"/>
  <c r="GN1367" i="1" s="1"/>
  <c r="DH1589" i="3"/>
  <c r="DF1589" i="3"/>
  <c r="DJ1589" i="3" s="1"/>
  <c r="DG1589" i="3"/>
  <c r="DI1589" i="3"/>
  <c r="DH1598" i="3"/>
  <c r="DI1598" i="3"/>
  <c r="DF1598" i="3"/>
  <c r="DJ1598" i="3" s="1"/>
  <c r="DG1598" i="3"/>
  <c r="T1374" i="1"/>
  <c r="Q1374" i="1"/>
  <c r="R1374" i="1"/>
  <c r="CY1374" i="1" s="1"/>
  <c r="X1374" i="1" s="1"/>
  <c r="DI1448" i="3"/>
  <c r="DF1448" i="3"/>
  <c r="DG1448" i="3"/>
  <c r="DJ1448" i="3" s="1"/>
  <c r="DH1448" i="3"/>
  <c r="DH1610" i="3"/>
  <c r="DI1610" i="3"/>
  <c r="DF1610" i="3"/>
  <c r="DJ1610" i="3" s="1"/>
  <c r="DG1610" i="3"/>
  <c r="V1346" i="1"/>
  <c r="EM1221" i="1"/>
  <c r="P1264" i="1"/>
  <c r="CP1379" i="1"/>
  <c r="O1379" i="1" s="1"/>
  <c r="GM1379" i="1" s="1"/>
  <c r="GN1379" i="1" s="1"/>
  <c r="GM1366" i="1"/>
  <c r="GN1366" i="1" s="1"/>
  <c r="CP1362" i="1"/>
  <c r="O1362" i="1" s="1"/>
  <c r="GM1362" i="1" s="1"/>
  <c r="GN1362" i="1" s="1"/>
  <c r="AP1334" i="1"/>
  <c r="F1408" i="1"/>
  <c r="CP1441" i="1"/>
  <c r="O1441" i="1" s="1"/>
  <c r="GM1441" i="1" s="1"/>
  <c r="GN1441" i="1" s="1"/>
  <c r="GX1346" i="1"/>
  <c r="GX1340" i="1"/>
  <c r="GB1399" i="1" s="1"/>
  <c r="DH1556" i="3"/>
  <c r="DI1556" i="3"/>
  <c r="DF1556" i="3"/>
  <c r="DJ1556" i="3" s="1"/>
  <c r="DG1556" i="3"/>
  <c r="DH1616" i="3"/>
  <c r="DI1616" i="3"/>
  <c r="DF1616" i="3"/>
  <c r="DJ1616" i="3" s="1"/>
  <c r="DG1616" i="3"/>
  <c r="EM1492" i="1"/>
  <c r="P1516" i="1"/>
  <c r="AQ1431" i="1"/>
  <c r="F1470" i="1"/>
  <c r="P1521" i="1"/>
  <c r="DO1492" i="1"/>
  <c r="V1444" i="1"/>
  <c r="P1470" i="1"/>
  <c r="EI1431" i="1"/>
  <c r="DG1057" i="3"/>
  <c r="DJ1057" i="3" s="1"/>
  <c r="DH1057" i="3"/>
  <c r="DI1057" i="3"/>
  <c r="DF1057" i="3"/>
  <c r="DF1249" i="3"/>
  <c r="DG1249" i="3"/>
  <c r="DJ1249" i="3" s="1"/>
  <c r="DH1249" i="3"/>
  <c r="DI1249" i="3"/>
  <c r="DF1129" i="3"/>
  <c r="DG1129" i="3"/>
  <c r="DJ1129" i="3" s="1"/>
  <c r="DH1129" i="3"/>
  <c r="DI1129" i="3"/>
  <c r="DH1205" i="3"/>
  <c r="DI1205" i="3"/>
  <c r="DF1205" i="3"/>
  <c r="DG1205" i="3"/>
  <c r="DJ1205" i="3" s="1"/>
  <c r="DF1135" i="3"/>
  <c r="DH1135" i="3"/>
  <c r="DI1135" i="3"/>
  <c r="DG1135" i="3"/>
  <c r="DJ1135" i="3" s="1"/>
  <c r="DI1033" i="3"/>
  <c r="DG1033" i="3"/>
  <c r="DH1033" i="3"/>
  <c r="DF1033" i="3"/>
  <c r="DJ1033" i="3" s="1"/>
  <c r="DG1074" i="3"/>
  <c r="DJ1074" i="3" s="1"/>
  <c r="DH1074" i="3"/>
  <c r="DI1074" i="3"/>
  <c r="DF1074" i="3"/>
  <c r="DF1208" i="3"/>
  <c r="DG1208" i="3"/>
  <c r="DJ1208" i="3" s="1"/>
  <c r="DH1208" i="3"/>
  <c r="DI1208" i="3"/>
  <c r="DF1231" i="3"/>
  <c r="DH1231" i="3"/>
  <c r="DI1231" i="3"/>
  <c r="DG1231" i="3"/>
  <c r="DJ1231" i="3" s="1"/>
  <c r="DF1336" i="3"/>
  <c r="DJ1336" i="3" s="1"/>
  <c r="DG1336" i="3"/>
  <c r="DH1336" i="3"/>
  <c r="DI1336" i="3"/>
  <c r="DI1162" i="3"/>
  <c r="DF1162" i="3"/>
  <c r="DJ1162" i="3" s="1"/>
  <c r="DG1162" i="3"/>
  <c r="DH1162" i="3"/>
  <c r="DH1304" i="3"/>
  <c r="DF1304" i="3"/>
  <c r="DG1304" i="3"/>
  <c r="DI1304" i="3"/>
  <c r="DJ1304" i="3" s="1"/>
  <c r="DG1228" i="3"/>
  <c r="DH1228" i="3"/>
  <c r="DI1228" i="3"/>
  <c r="DF1228" i="3"/>
  <c r="DJ1228" i="3" s="1"/>
  <c r="DI1339" i="3"/>
  <c r="DF1339" i="3"/>
  <c r="DJ1339" i="3" s="1"/>
  <c r="DG1339" i="3"/>
  <c r="DH1339" i="3"/>
  <c r="DF1393" i="3"/>
  <c r="DJ1393" i="3" s="1"/>
  <c r="DG1393" i="3"/>
  <c r="DI1393" i="3"/>
  <c r="DH1393" i="3"/>
  <c r="DF1508" i="3"/>
  <c r="DG1508" i="3"/>
  <c r="DJ1508" i="3" s="1"/>
  <c r="DH1508" i="3"/>
  <c r="DI1508" i="3"/>
  <c r="DG1486" i="3"/>
  <c r="DJ1486" i="3" s="1"/>
  <c r="DF1486" i="3"/>
  <c r="DH1486" i="3"/>
  <c r="DI1486" i="3"/>
  <c r="DF1517" i="3"/>
  <c r="DJ1517" i="3" s="1"/>
  <c r="DG1517" i="3"/>
  <c r="DH1517" i="3"/>
  <c r="DI1517" i="3"/>
  <c r="DF1552" i="3"/>
  <c r="DG1552" i="3"/>
  <c r="DH1552" i="3"/>
  <c r="DI1552" i="3"/>
  <c r="DJ1552" i="3" s="1"/>
  <c r="DF1580" i="3"/>
  <c r="DJ1580" i="3" s="1"/>
  <c r="DI1580" i="3"/>
  <c r="DG1580" i="3"/>
  <c r="DH1580" i="3"/>
  <c r="DG1483" i="3"/>
  <c r="DF1483" i="3"/>
  <c r="DH1483" i="3"/>
  <c r="DI1483" i="3"/>
  <c r="DJ1483" i="3" s="1"/>
  <c r="DG1557" i="3"/>
  <c r="DH1557" i="3"/>
  <c r="DI1557" i="3"/>
  <c r="DF1557" i="3"/>
  <c r="DJ1557" i="3" s="1"/>
  <c r="DF1543" i="3"/>
  <c r="DG1543" i="3"/>
  <c r="DH1543" i="3"/>
  <c r="DI1543" i="3"/>
  <c r="DJ1543" i="3" s="1"/>
  <c r="CY38" i="1"/>
  <c r="X38" i="1" s="1"/>
  <c r="GM38" i="1" s="1"/>
  <c r="GN38" i="1" s="1"/>
  <c r="CZ38" i="1"/>
  <c r="Y38" i="1" s="1"/>
  <c r="DH1622" i="3"/>
  <c r="DG1622" i="3"/>
  <c r="DJ1622" i="3" s="1"/>
  <c r="DI1622" i="3"/>
  <c r="DF1622" i="3"/>
  <c r="DG9" i="3"/>
  <c r="DF9" i="3"/>
  <c r="DJ9" i="3" s="1"/>
  <c r="DH9" i="3"/>
  <c r="DI9" i="3"/>
  <c r="EU26" i="1"/>
  <c r="P57" i="1"/>
  <c r="EU1527" i="1"/>
  <c r="CP126" i="1"/>
  <c r="O126" i="1" s="1"/>
  <c r="AU26" i="1"/>
  <c r="F60" i="1"/>
  <c r="P129" i="1"/>
  <c r="DU139" i="1" s="1"/>
  <c r="Q129" i="1"/>
  <c r="R129" i="1"/>
  <c r="DW139" i="1" s="1"/>
  <c r="CP80" i="1"/>
  <c r="O80" i="1" s="1"/>
  <c r="GM80" i="1" s="1"/>
  <c r="GN80" i="1" s="1"/>
  <c r="P77" i="1"/>
  <c r="CY137" i="1"/>
  <c r="X137" i="1" s="1"/>
  <c r="CZ137" i="1"/>
  <c r="Y137" i="1" s="1"/>
  <c r="BZ124" i="1"/>
  <c r="AQ139" i="1"/>
  <c r="CG139" i="1"/>
  <c r="CI139" i="1"/>
  <c r="CZ130" i="1"/>
  <c r="Y130" i="1" s="1"/>
  <c r="DG86" i="3"/>
  <c r="DJ86" i="3" s="1"/>
  <c r="DI86" i="3"/>
  <c r="DF86" i="3"/>
  <c r="DH86" i="3"/>
  <c r="CY225" i="1"/>
  <c r="X225" i="1" s="1"/>
  <c r="CZ225" i="1"/>
  <c r="Y225" i="1" s="1"/>
  <c r="DI65" i="3"/>
  <c r="DJ65" i="3" s="1"/>
  <c r="DH65" i="3"/>
  <c r="DF65" i="3"/>
  <c r="DG65" i="3"/>
  <c r="CZ135" i="1"/>
  <c r="Y135" i="1" s="1"/>
  <c r="CY135" i="1"/>
  <c r="X135" i="1" s="1"/>
  <c r="GM135" i="1" s="1"/>
  <c r="GN135" i="1" s="1"/>
  <c r="DI75" i="3"/>
  <c r="DJ75" i="3" s="1"/>
  <c r="DG75" i="3"/>
  <c r="DF75" i="3"/>
  <c r="DH75" i="3"/>
  <c r="CY232" i="1"/>
  <c r="X232" i="1" s="1"/>
  <c r="GM232" i="1" s="1"/>
  <c r="GN232" i="1" s="1"/>
  <c r="CZ232" i="1"/>
  <c r="Y232" i="1" s="1"/>
  <c r="EA188" i="1"/>
  <c r="EB188" i="1"/>
  <c r="DI115" i="3"/>
  <c r="DG115" i="3"/>
  <c r="DF115" i="3"/>
  <c r="DJ115" i="3" s="1"/>
  <c r="DH115" i="3"/>
  <c r="U185" i="1"/>
  <c r="AH188" i="1" s="1"/>
  <c r="DF145" i="3"/>
  <c r="DJ145" i="3" s="1"/>
  <c r="DG145" i="3"/>
  <c r="DH145" i="3"/>
  <c r="DI145" i="3"/>
  <c r="GM390" i="1"/>
  <c r="GN390" i="1" s="1"/>
  <c r="DG229" i="3"/>
  <c r="DH229" i="3"/>
  <c r="DI229" i="3"/>
  <c r="DF229" i="3"/>
  <c r="DJ229" i="3" s="1"/>
  <c r="DF168" i="3"/>
  <c r="DG168" i="3"/>
  <c r="DJ168" i="3" s="1"/>
  <c r="DH168" i="3"/>
  <c r="DI168" i="3"/>
  <c r="AJ337" i="1"/>
  <c r="CP321" i="1"/>
  <c r="O321" i="1" s="1"/>
  <c r="GM321" i="1" s="1"/>
  <c r="GN321" i="1" s="1"/>
  <c r="DF204" i="3"/>
  <c r="DJ204" i="3" s="1"/>
  <c r="DG204" i="3"/>
  <c r="DH204" i="3"/>
  <c r="DI204" i="3"/>
  <c r="AQ278" i="1"/>
  <c r="BZ267" i="1"/>
  <c r="DI122" i="3"/>
  <c r="DG122" i="3"/>
  <c r="DJ122" i="3" s="1"/>
  <c r="DH122" i="3"/>
  <c r="DF122" i="3"/>
  <c r="DI310" i="3"/>
  <c r="DG310" i="3"/>
  <c r="DH310" i="3"/>
  <c r="DF310" i="3"/>
  <c r="DJ310" i="3" s="1"/>
  <c r="AH337" i="1"/>
  <c r="CY375" i="1"/>
  <c r="X375" i="1" s="1"/>
  <c r="GM375" i="1" s="1"/>
  <c r="GN375" i="1" s="1"/>
  <c r="CZ375" i="1"/>
  <c r="Y375" i="1" s="1"/>
  <c r="DF239" i="3"/>
  <c r="DJ239" i="3" s="1"/>
  <c r="DI239" i="3"/>
  <c r="DG239" i="3"/>
  <c r="DH239" i="3"/>
  <c r="GM274" i="1"/>
  <c r="GN274" i="1" s="1"/>
  <c r="DF209" i="3"/>
  <c r="DI209" i="3"/>
  <c r="DJ209" i="3" s="1"/>
  <c r="DG209" i="3"/>
  <c r="DH209" i="3"/>
  <c r="GM531" i="1"/>
  <c r="GN531" i="1" s="1"/>
  <c r="DG430" i="3"/>
  <c r="DJ430" i="3" s="1"/>
  <c r="DF430" i="3"/>
  <c r="DH430" i="3"/>
  <c r="DI430" i="3"/>
  <c r="DF463" i="3"/>
  <c r="DG463" i="3"/>
  <c r="DH463" i="3"/>
  <c r="DI463" i="3"/>
  <c r="DJ463" i="3" s="1"/>
  <c r="DG520" i="3"/>
  <c r="DF520" i="3"/>
  <c r="DJ520" i="3" s="1"/>
  <c r="DH520" i="3"/>
  <c r="DI520" i="3"/>
  <c r="CP389" i="1"/>
  <c r="O389" i="1" s="1"/>
  <c r="GA471" i="1"/>
  <c r="ER490" i="1"/>
  <c r="U439" i="1"/>
  <c r="AH426" i="1"/>
  <c r="CP377" i="1"/>
  <c r="O377" i="1" s="1"/>
  <c r="GM377" i="1" s="1"/>
  <c r="GN377" i="1" s="1"/>
  <c r="DF289" i="3"/>
  <c r="DJ289" i="3" s="1"/>
  <c r="DG289" i="3"/>
  <c r="DH289" i="3"/>
  <c r="DI289" i="3"/>
  <c r="AO471" i="1"/>
  <c r="F494" i="1"/>
  <c r="DG368" i="3"/>
  <c r="DF368" i="3"/>
  <c r="DJ368" i="3" s="1"/>
  <c r="DH368" i="3"/>
  <c r="DI368" i="3"/>
  <c r="DN337" i="1"/>
  <c r="EA310" i="1"/>
  <c r="DG453" i="3"/>
  <c r="DF453" i="3"/>
  <c r="DJ453" i="3" s="1"/>
  <c r="DH453" i="3"/>
  <c r="DI453" i="3"/>
  <c r="DI536" i="3"/>
  <c r="DF536" i="3"/>
  <c r="DJ536" i="3" s="1"/>
  <c r="DG536" i="3"/>
  <c r="DH536" i="3"/>
  <c r="AQ310" i="1"/>
  <c r="F347" i="1"/>
  <c r="DI358" i="3"/>
  <c r="DG358" i="3"/>
  <c r="DH358" i="3"/>
  <c r="DF358" i="3"/>
  <c r="DJ358" i="3" s="1"/>
  <c r="EV522" i="1"/>
  <c r="P566" i="1"/>
  <c r="V318" i="1"/>
  <c r="EL426" i="1"/>
  <c r="P457" i="1"/>
  <c r="AU471" i="1"/>
  <c r="F509" i="1"/>
  <c r="GM592" i="1"/>
  <c r="GN592" i="1" s="1"/>
  <c r="DF630" i="3"/>
  <c r="DG630" i="3"/>
  <c r="DJ630" i="3" s="1"/>
  <c r="DH630" i="3"/>
  <c r="DI630" i="3"/>
  <c r="GM638" i="1"/>
  <c r="GN638" i="1" s="1"/>
  <c r="DI595" i="3"/>
  <c r="DJ595" i="3" s="1"/>
  <c r="DF595" i="3"/>
  <c r="DG595" i="3"/>
  <c r="DH595" i="3"/>
  <c r="F893" i="1"/>
  <c r="AP871" i="1"/>
  <c r="F560" i="1"/>
  <c r="AU522" i="1"/>
  <c r="CY524" i="1"/>
  <c r="X524" i="1" s="1"/>
  <c r="GM524" i="1" s="1"/>
  <c r="GN524" i="1" s="1"/>
  <c r="DI611" i="3"/>
  <c r="DJ611" i="3" s="1"/>
  <c r="DF611" i="3"/>
  <c r="DG611" i="3"/>
  <c r="DH611" i="3"/>
  <c r="BC726" i="1"/>
  <c r="F761" i="1"/>
  <c r="CY486" i="1"/>
  <c r="X486" i="1" s="1"/>
  <c r="GM535" i="1"/>
  <c r="GN535" i="1" s="1"/>
  <c r="DG492" i="3"/>
  <c r="DF492" i="3"/>
  <c r="DJ492" i="3" s="1"/>
  <c r="DH492" i="3"/>
  <c r="DI492" i="3"/>
  <c r="DF627" i="3"/>
  <c r="DJ627" i="3" s="1"/>
  <c r="DH627" i="3"/>
  <c r="DI627" i="3"/>
  <c r="DG627" i="3"/>
  <c r="DF650" i="3"/>
  <c r="DJ650" i="3" s="1"/>
  <c r="DG650" i="3"/>
  <c r="DH650" i="3"/>
  <c r="DI650" i="3"/>
  <c r="EI471" i="1"/>
  <c r="P500" i="1"/>
  <c r="CP681" i="1"/>
  <c r="O681" i="1" s="1"/>
  <c r="DF581" i="3"/>
  <c r="DJ581" i="3" s="1"/>
  <c r="DG581" i="3"/>
  <c r="DH581" i="3"/>
  <c r="DI581" i="3"/>
  <c r="EG777" i="1"/>
  <c r="P806" i="1"/>
  <c r="AD745" i="1"/>
  <c r="EB471" i="1"/>
  <c r="DO490" i="1"/>
  <c r="DG606" i="3"/>
  <c r="DH606" i="3"/>
  <c r="DI606" i="3"/>
  <c r="DF606" i="3"/>
  <c r="DJ606" i="3" s="1"/>
  <c r="CZ579" i="1"/>
  <c r="Y579" i="1" s="1"/>
  <c r="GM637" i="1"/>
  <c r="GN637" i="1" s="1"/>
  <c r="AG573" i="1"/>
  <c r="T596" i="1"/>
  <c r="DW694" i="1"/>
  <c r="T740" i="1"/>
  <c r="AG745" i="1" s="1"/>
  <c r="CP949" i="1"/>
  <c r="O949" i="1" s="1"/>
  <c r="DH699" i="3"/>
  <c r="DI699" i="3"/>
  <c r="DF699" i="3"/>
  <c r="DG699" i="3"/>
  <c r="DJ699" i="3" s="1"/>
  <c r="DH854" i="3"/>
  <c r="DF854" i="3"/>
  <c r="DG854" i="3"/>
  <c r="DJ854" i="3" s="1"/>
  <c r="DI854" i="3"/>
  <c r="DH870" i="3"/>
  <c r="DF870" i="3"/>
  <c r="DJ870" i="3" s="1"/>
  <c r="DG870" i="3"/>
  <c r="DI870" i="3"/>
  <c r="AQ628" i="1"/>
  <c r="F657" i="1"/>
  <c r="CP782" i="1"/>
  <c r="O782" i="1" s="1"/>
  <c r="DH786" i="3"/>
  <c r="DI786" i="3"/>
  <c r="DF786" i="3"/>
  <c r="DJ786" i="3" s="1"/>
  <c r="DG786" i="3"/>
  <c r="CY963" i="1"/>
  <c r="X963" i="1" s="1"/>
  <c r="CZ963" i="1"/>
  <c r="Y963" i="1" s="1"/>
  <c r="V741" i="1"/>
  <c r="GM945" i="1"/>
  <c r="GN945" i="1" s="1"/>
  <c r="AX726" i="1"/>
  <c r="F752" i="1"/>
  <c r="CP874" i="1"/>
  <c r="O874" i="1" s="1"/>
  <c r="GM960" i="1"/>
  <c r="GN960" i="1" s="1"/>
  <c r="CP794" i="1"/>
  <c r="O794" i="1" s="1"/>
  <c r="GM794" i="1" s="1"/>
  <c r="GN794" i="1" s="1"/>
  <c r="DF741" i="3"/>
  <c r="DG741" i="3"/>
  <c r="DJ741" i="3" s="1"/>
  <c r="DH741" i="3"/>
  <c r="DI741" i="3"/>
  <c r="CP682" i="1"/>
  <c r="O682" i="1" s="1"/>
  <c r="DI675" i="3"/>
  <c r="DH675" i="3"/>
  <c r="DF675" i="3"/>
  <c r="DJ675" i="3" s="1"/>
  <c r="DG675" i="3"/>
  <c r="CZ920" i="1"/>
  <c r="Y920" i="1" s="1"/>
  <c r="GM920" i="1" s="1"/>
  <c r="DF773" i="3"/>
  <c r="DJ773" i="3" s="1"/>
  <c r="DG773" i="3"/>
  <c r="DH773" i="3"/>
  <c r="DI773" i="3"/>
  <c r="DG814" i="3"/>
  <c r="DF814" i="3"/>
  <c r="DJ814" i="3" s="1"/>
  <c r="DH814" i="3"/>
  <c r="DI814" i="3"/>
  <c r="CY743" i="1"/>
  <c r="X743" i="1" s="1"/>
  <c r="GM743" i="1" s="1"/>
  <c r="GN743" i="1" s="1"/>
  <c r="CZ743" i="1"/>
  <c r="Y743" i="1" s="1"/>
  <c r="EV834" i="1"/>
  <c r="P864" i="1"/>
  <c r="DF724" i="3"/>
  <c r="DJ724" i="3" s="1"/>
  <c r="DG724" i="3"/>
  <c r="DH724" i="3"/>
  <c r="DI724" i="3"/>
  <c r="DF729" i="3"/>
  <c r="DJ729" i="3" s="1"/>
  <c r="DG729" i="3"/>
  <c r="DH729" i="3"/>
  <c r="DI729" i="3"/>
  <c r="DH879" i="3"/>
  <c r="DI879" i="3"/>
  <c r="DF879" i="3"/>
  <c r="DG879" i="3"/>
  <c r="DJ879" i="3" s="1"/>
  <c r="V800" i="1"/>
  <c r="T882" i="1"/>
  <c r="CP941" i="1"/>
  <c r="O941" i="1" s="1"/>
  <c r="GM941" i="1" s="1"/>
  <c r="GN941" i="1" s="1"/>
  <c r="DG942" i="3"/>
  <c r="DH942" i="3"/>
  <c r="DF942" i="3"/>
  <c r="DJ942" i="3" s="1"/>
  <c r="DI942" i="3"/>
  <c r="AY839" i="1"/>
  <c r="CH834" i="1"/>
  <c r="U969" i="1"/>
  <c r="GX988" i="1"/>
  <c r="DH1005" i="3"/>
  <c r="DF1005" i="3"/>
  <c r="DJ1005" i="3" s="1"/>
  <c r="DG1005" i="3"/>
  <c r="DI1005" i="3"/>
  <c r="DF995" i="3"/>
  <c r="DG995" i="3"/>
  <c r="DH995" i="3"/>
  <c r="DI995" i="3"/>
  <c r="DJ995" i="3" s="1"/>
  <c r="CP973" i="1"/>
  <c r="O973" i="1" s="1"/>
  <c r="GM973" i="1" s="1"/>
  <c r="GN973" i="1" s="1"/>
  <c r="DI993" i="3"/>
  <c r="DF993" i="3"/>
  <c r="DJ993" i="3" s="1"/>
  <c r="DG993" i="3"/>
  <c r="DH993" i="3"/>
  <c r="W777" i="1"/>
  <c r="F826" i="1"/>
  <c r="V937" i="1"/>
  <c r="U988" i="1"/>
  <c r="DH952" i="3"/>
  <c r="DI952" i="3"/>
  <c r="DF952" i="3"/>
  <c r="DG952" i="3"/>
  <c r="DJ952" i="3" s="1"/>
  <c r="DF1104" i="3"/>
  <c r="DJ1104" i="3" s="1"/>
  <c r="DG1104" i="3"/>
  <c r="DH1104" i="3"/>
  <c r="DI1104" i="3"/>
  <c r="GX982" i="1"/>
  <c r="CZ1035" i="1"/>
  <c r="Y1035" i="1" s="1"/>
  <c r="GM1035" i="1" s="1"/>
  <c r="GN1035" i="1" s="1"/>
  <c r="DG980" i="3"/>
  <c r="DJ980" i="3" s="1"/>
  <c r="DF980" i="3"/>
  <c r="DH980" i="3"/>
  <c r="DI980" i="3"/>
  <c r="CY1039" i="1"/>
  <c r="X1039" i="1" s="1"/>
  <c r="GM1039" i="1" s="1"/>
  <c r="GN1039" i="1" s="1"/>
  <c r="DI1069" i="3"/>
  <c r="DF1069" i="3"/>
  <c r="DG1069" i="3"/>
  <c r="DJ1069" i="3" s="1"/>
  <c r="DH1069" i="3"/>
  <c r="ER884" i="1"/>
  <c r="GA871" i="1"/>
  <c r="U971" i="1"/>
  <c r="Q1040" i="1"/>
  <c r="DV1079" i="1" s="1"/>
  <c r="U1040" i="1"/>
  <c r="V943" i="1"/>
  <c r="CP1055" i="1"/>
  <c r="O1055" i="1" s="1"/>
  <c r="GM1055" i="1" s="1"/>
  <c r="GN1055" i="1" s="1"/>
  <c r="EV1111" i="1"/>
  <c r="P1158" i="1"/>
  <c r="DI1172" i="3"/>
  <c r="DF1172" i="3"/>
  <c r="DG1172" i="3"/>
  <c r="DJ1172" i="3" s="1"/>
  <c r="DH1172" i="3"/>
  <c r="W1067" i="1"/>
  <c r="ET1111" i="1"/>
  <c r="P1146" i="1"/>
  <c r="W1073" i="1"/>
  <c r="AC1079" i="1"/>
  <c r="ER1133" i="1"/>
  <c r="GA1111" i="1"/>
  <c r="GM1043" i="1"/>
  <c r="GN1043" i="1" s="1"/>
  <c r="DF1241" i="3"/>
  <c r="DJ1241" i="3" s="1"/>
  <c r="DG1241" i="3"/>
  <c r="DH1241" i="3"/>
  <c r="DI1241" i="3"/>
  <c r="Q1126" i="1"/>
  <c r="AD1133" i="1" s="1"/>
  <c r="R1126" i="1"/>
  <c r="AE1133" i="1" s="1"/>
  <c r="U1126" i="1"/>
  <c r="AH1133" i="1" s="1"/>
  <c r="DH1083" i="3"/>
  <c r="DI1083" i="3"/>
  <c r="DF1083" i="3"/>
  <c r="DJ1083" i="3" s="1"/>
  <c r="DG1083" i="3"/>
  <c r="S1126" i="1"/>
  <c r="DH1275" i="3"/>
  <c r="DI1275" i="3"/>
  <c r="DF1275" i="3"/>
  <c r="DJ1275" i="3" s="1"/>
  <c r="DG1275" i="3"/>
  <c r="AJ1399" i="1"/>
  <c r="CY1226" i="1"/>
  <c r="X1226" i="1" s="1"/>
  <c r="DF1299" i="3"/>
  <c r="DG1299" i="3"/>
  <c r="DH1299" i="3"/>
  <c r="DI1299" i="3"/>
  <c r="DJ1299" i="3" s="1"/>
  <c r="DF1322" i="3"/>
  <c r="DJ1322" i="3" s="1"/>
  <c r="DG1322" i="3"/>
  <c r="DH1322" i="3"/>
  <c r="DI1322" i="3"/>
  <c r="FU1165" i="1"/>
  <c r="EL1189" i="1"/>
  <c r="CZ1168" i="1"/>
  <c r="Y1168" i="1" s="1"/>
  <c r="AL1189" i="1" s="1"/>
  <c r="DF1225" i="3"/>
  <c r="DJ1225" i="3" s="1"/>
  <c r="DG1225" i="3"/>
  <c r="DH1225" i="3"/>
  <c r="DI1225" i="3"/>
  <c r="DY1399" i="1"/>
  <c r="P1318" i="1"/>
  <c r="EU1277" i="1"/>
  <c r="DH1512" i="3"/>
  <c r="DI1512" i="3"/>
  <c r="DF1512" i="3"/>
  <c r="DJ1512" i="3" s="1"/>
  <c r="DG1512" i="3"/>
  <c r="F1256" i="1"/>
  <c r="AZ1221" i="1"/>
  <c r="DG1368" i="3"/>
  <c r="DJ1368" i="3" s="1"/>
  <c r="DF1368" i="3"/>
  <c r="DH1368" i="3"/>
  <c r="DI1368" i="3"/>
  <c r="DF1427" i="3"/>
  <c r="DG1427" i="3"/>
  <c r="DH1427" i="3"/>
  <c r="DI1427" i="3"/>
  <c r="DJ1427" i="3" s="1"/>
  <c r="P1258" i="1"/>
  <c r="ET1221" i="1"/>
  <c r="DI1283" i="3"/>
  <c r="DF1283" i="3"/>
  <c r="DG1283" i="3"/>
  <c r="DJ1283" i="3" s="1"/>
  <c r="DH1283" i="3"/>
  <c r="DY1189" i="1"/>
  <c r="CP1374" i="1"/>
  <c r="O1374" i="1" s="1"/>
  <c r="AO1221" i="1"/>
  <c r="F1249" i="1"/>
  <c r="CZ1279" i="1"/>
  <c r="Y1279" i="1" s="1"/>
  <c r="AL1302" i="1" s="1"/>
  <c r="AF1302" i="1"/>
  <c r="CY1279" i="1"/>
  <c r="X1279" i="1" s="1"/>
  <c r="AK1302" i="1" s="1"/>
  <c r="GM1349" i="1"/>
  <c r="GN1349" i="1" s="1"/>
  <c r="F1318" i="1"/>
  <c r="BC1277" i="1"/>
  <c r="S1357" i="1"/>
  <c r="CG1277" i="1"/>
  <c r="AX1302" i="1"/>
  <c r="DI1499" i="3"/>
  <c r="DF1499" i="3"/>
  <c r="DJ1499" i="3" s="1"/>
  <c r="DG1499" i="3"/>
  <c r="DH1499" i="3"/>
  <c r="DI1588" i="3"/>
  <c r="DF1588" i="3"/>
  <c r="DJ1588" i="3" s="1"/>
  <c r="DG1588" i="3"/>
  <c r="DH1588" i="3"/>
  <c r="V1357" i="1"/>
  <c r="V1286" i="1"/>
  <c r="GM1364" i="1"/>
  <c r="GN1364" i="1" s="1"/>
  <c r="GA1334" i="1"/>
  <c r="ER1399" i="1"/>
  <c r="DI1461" i="3"/>
  <c r="DF1461" i="3"/>
  <c r="DJ1461" i="3" s="1"/>
  <c r="DG1461" i="3"/>
  <c r="DH1461" i="3"/>
  <c r="DI1609" i="3"/>
  <c r="DH1609" i="3"/>
  <c r="DF1609" i="3"/>
  <c r="DJ1609" i="3" s="1"/>
  <c r="DG1609" i="3"/>
  <c r="CY1359" i="1"/>
  <c r="X1359" i="1" s="1"/>
  <c r="GM1359" i="1" s="1"/>
  <c r="GN1359" i="1" s="1"/>
  <c r="CZ1359" i="1"/>
  <c r="Y1359" i="1" s="1"/>
  <c r="CP1356" i="1"/>
  <c r="O1356" i="1" s="1"/>
  <c r="GM1356" i="1" s="1"/>
  <c r="GN1356" i="1" s="1"/>
  <c r="W1376" i="1"/>
  <c r="BC1334" i="1"/>
  <c r="F1415" i="1"/>
  <c r="W1357" i="1"/>
  <c r="V1343" i="1"/>
  <c r="AI1399" i="1" s="1"/>
  <c r="DG1554" i="3"/>
  <c r="DH1554" i="3"/>
  <c r="DI1554" i="3"/>
  <c r="DF1554" i="3"/>
  <c r="DJ1554" i="3" s="1"/>
  <c r="P1507" i="1"/>
  <c r="EI1492" i="1"/>
  <c r="V1374" i="1"/>
  <c r="T1492" i="1"/>
  <c r="F1518" i="1"/>
  <c r="U1451" i="1"/>
  <c r="W1451" i="1"/>
  <c r="W1492" i="1"/>
  <c r="F1521" i="1"/>
  <c r="DF742" i="3"/>
  <c r="DG742" i="3"/>
  <c r="DJ742" i="3" s="1"/>
  <c r="DH742" i="3"/>
  <c r="DI742" i="3"/>
  <c r="DF852" i="3"/>
  <c r="DG852" i="3"/>
  <c r="DJ852" i="3" s="1"/>
  <c r="DH852" i="3"/>
  <c r="DI852" i="3"/>
  <c r="DF860" i="3"/>
  <c r="DJ860" i="3" s="1"/>
  <c r="DG860" i="3"/>
  <c r="DH860" i="3"/>
  <c r="DI860" i="3"/>
  <c r="DH924" i="3"/>
  <c r="DI924" i="3"/>
  <c r="DF924" i="3"/>
  <c r="DG924" i="3"/>
  <c r="DJ924" i="3" s="1"/>
  <c r="DH676" i="3"/>
  <c r="DI676" i="3"/>
  <c r="DG676" i="3"/>
  <c r="DF676" i="3"/>
  <c r="DJ676" i="3" s="1"/>
  <c r="DF849" i="3"/>
  <c r="DJ849" i="3" s="1"/>
  <c r="DG849" i="3"/>
  <c r="DH849" i="3"/>
  <c r="DI849" i="3"/>
  <c r="DF934" i="3"/>
  <c r="DG934" i="3"/>
  <c r="DJ934" i="3" s="1"/>
  <c r="DH934" i="3"/>
  <c r="DI934" i="3"/>
  <c r="DH829" i="3"/>
  <c r="DF829" i="3"/>
  <c r="DG829" i="3"/>
  <c r="DI829" i="3"/>
  <c r="DJ829" i="3" s="1"/>
  <c r="DH819" i="3"/>
  <c r="DF819" i="3"/>
  <c r="DJ819" i="3" s="1"/>
  <c r="DG819" i="3"/>
  <c r="DI819" i="3"/>
  <c r="DG882" i="3"/>
  <c r="DI882" i="3"/>
  <c r="DF882" i="3"/>
  <c r="DJ882" i="3" s="1"/>
  <c r="DH882" i="3"/>
  <c r="DH858" i="3"/>
  <c r="DF858" i="3"/>
  <c r="DJ858" i="3" s="1"/>
  <c r="DG858" i="3"/>
  <c r="DI858" i="3"/>
  <c r="DG1073" i="3"/>
  <c r="DJ1073" i="3" s="1"/>
  <c r="DH1073" i="3"/>
  <c r="DI1073" i="3"/>
  <c r="DF1073" i="3"/>
  <c r="DF1255" i="3"/>
  <c r="DG1255" i="3"/>
  <c r="DJ1255" i="3" s="1"/>
  <c r="DH1255" i="3"/>
  <c r="DI1255" i="3"/>
  <c r="DG1138" i="3"/>
  <c r="DF1138" i="3"/>
  <c r="DJ1138" i="3" s="1"/>
  <c r="DH1138" i="3"/>
  <c r="DI1138" i="3"/>
  <c r="DF983" i="3"/>
  <c r="DJ983" i="3" s="1"/>
  <c r="DG983" i="3"/>
  <c r="DH983" i="3"/>
  <c r="DI983" i="3"/>
  <c r="DH1137" i="3"/>
  <c r="DG1137" i="3"/>
  <c r="DJ1137" i="3" s="1"/>
  <c r="DI1137" i="3"/>
  <c r="DF1137" i="3"/>
  <c r="DF1214" i="3"/>
  <c r="DG1214" i="3"/>
  <c r="DJ1214" i="3" s="1"/>
  <c r="DH1214" i="3"/>
  <c r="DI1214" i="3"/>
  <c r="DF1272" i="3"/>
  <c r="DJ1272" i="3" s="1"/>
  <c r="DG1272" i="3"/>
  <c r="DH1272" i="3"/>
  <c r="DI1272" i="3"/>
  <c r="DF1221" i="3"/>
  <c r="DJ1221" i="3" s="1"/>
  <c r="DG1221" i="3"/>
  <c r="DH1221" i="3"/>
  <c r="DI1221" i="3"/>
  <c r="DI1347" i="3"/>
  <c r="DJ1347" i="3" s="1"/>
  <c r="DF1347" i="3"/>
  <c r="DG1347" i="3"/>
  <c r="DH1347" i="3"/>
  <c r="DG1349" i="3"/>
  <c r="DJ1349" i="3" s="1"/>
  <c r="DF1349" i="3"/>
  <c r="DH1349" i="3"/>
  <c r="DI1349" i="3"/>
  <c r="DI1359" i="3"/>
  <c r="DF1359" i="3"/>
  <c r="DG1359" i="3"/>
  <c r="DJ1359" i="3" s="1"/>
  <c r="DH1359" i="3"/>
  <c r="DG1365" i="3"/>
  <c r="DF1365" i="3"/>
  <c r="DH1365" i="3"/>
  <c r="DI1365" i="3"/>
  <c r="DJ1365" i="3" s="1"/>
  <c r="DG1311" i="3"/>
  <c r="DJ1311" i="3" s="1"/>
  <c r="DF1311" i="3"/>
  <c r="DH1311" i="3"/>
  <c r="DI1311" i="3"/>
  <c r="DF1503" i="3"/>
  <c r="DJ1503" i="3" s="1"/>
  <c r="DG1503" i="3"/>
  <c r="DH1503" i="3"/>
  <c r="DI1503" i="3"/>
  <c r="DF1396" i="3"/>
  <c r="DJ1396" i="3" s="1"/>
  <c r="DG1396" i="3"/>
  <c r="DH1396" i="3"/>
  <c r="DI1396" i="3"/>
  <c r="DF1527" i="3"/>
  <c r="DG1527" i="3"/>
  <c r="DJ1527" i="3" s="1"/>
  <c r="DH1527" i="3"/>
  <c r="DI1527" i="3"/>
  <c r="DG1502" i="3"/>
  <c r="DF1502" i="3"/>
  <c r="DJ1502" i="3" s="1"/>
  <c r="DH1502" i="3"/>
  <c r="DI1502" i="3"/>
  <c r="DF1583" i="3"/>
  <c r="DG1583" i="3"/>
  <c r="DJ1583" i="3" s="1"/>
  <c r="DH1583" i="3"/>
  <c r="DI1583" i="3"/>
  <c r="CY35" i="1"/>
  <c r="X35" i="1" s="1"/>
  <c r="GM35" i="1" s="1"/>
  <c r="GN35" i="1" s="1"/>
  <c r="CZ35" i="1"/>
  <c r="Y35" i="1" s="1"/>
  <c r="DH1635" i="3"/>
  <c r="DF1635" i="3"/>
  <c r="DG1635" i="3"/>
  <c r="DI1635" i="3"/>
  <c r="DJ1635" i="3" s="1"/>
  <c r="DH1599" i="3"/>
  <c r="DI1599" i="3"/>
  <c r="DF1599" i="3"/>
  <c r="DJ1599" i="3" s="1"/>
  <c r="DG1599" i="3"/>
  <c r="EV26" i="1"/>
  <c r="P66" i="1"/>
  <c r="EV1527" i="1"/>
  <c r="ET26" i="1"/>
  <c r="P54" i="1"/>
  <c r="ET1527" i="1"/>
  <c r="DG1614" i="3"/>
  <c r="DH1614" i="3"/>
  <c r="DI1614" i="3"/>
  <c r="DF1614" i="3"/>
  <c r="DJ1614" i="3" s="1"/>
  <c r="BB26" i="1"/>
  <c r="F54" i="1"/>
  <c r="BB1527" i="1"/>
  <c r="W77" i="1"/>
  <c r="AJ92" i="1" s="1"/>
  <c r="T129" i="1"/>
  <c r="DY139" i="1" s="1"/>
  <c r="CY269" i="1"/>
  <c r="X269" i="1" s="1"/>
  <c r="CZ269" i="1"/>
  <c r="Y269" i="1" s="1"/>
  <c r="DI89" i="3"/>
  <c r="DH89" i="3"/>
  <c r="DG89" i="3"/>
  <c r="DF89" i="3"/>
  <c r="DJ89" i="3" s="1"/>
  <c r="CP176" i="1"/>
  <c r="O176" i="1" s="1"/>
  <c r="GM176" i="1" s="1"/>
  <c r="GN176" i="1" s="1"/>
  <c r="GM131" i="1"/>
  <c r="GN131" i="1" s="1"/>
  <c r="FR171" i="1"/>
  <c r="EI188" i="1"/>
  <c r="FY188" i="1"/>
  <c r="F197" i="1"/>
  <c r="AP171" i="1"/>
  <c r="DG111" i="3"/>
  <c r="DF111" i="3"/>
  <c r="DJ111" i="3" s="1"/>
  <c r="DH111" i="3"/>
  <c r="DI111" i="3"/>
  <c r="EB220" i="1"/>
  <c r="DO235" i="1"/>
  <c r="DH139" i="3"/>
  <c r="DF139" i="3"/>
  <c r="DG139" i="3"/>
  <c r="DJ139" i="3" s="1"/>
  <c r="DI139" i="3"/>
  <c r="EH310" i="1"/>
  <c r="P346" i="1"/>
  <c r="GB171" i="1"/>
  <c r="ES188" i="1"/>
  <c r="U275" i="1"/>
  <c r="DI223" i="3"/>
  <c r="DG223" i="3"/>
  <c r="DJ223" i="3" s="1"/>
  <c r="DH223" i="3"/>
  <c r="DF223" i="3"/>
  <c r="CP225" i="1"/>
  <c r="O225" i="1" s="1"/>
  <c r="GM225" i="1" s="1"/>
  <c r="GN225" i="1" s="1"/>
  <c r="CZ320" i="1"/>
  <c r="Y320" i="1" s="1"/>
  <c r="CY320" i="1"/>
  <c r="X320" i="1" s="1"/>
  <c r="GM320" i="1" s="1"/>
  <c r="GN320" i="1" s="1"/>
  <c r="DH170" i="3"/>
  <c r="DI170" i="3"/>
  <c r="DF170" i="3"/>
  <c r="DJ170" i="3" s="1"/>
  <c r="DG170" i="3"/>
  <c r="V185" i="1"/>
  <c r="AI188" i="1" s="1"/>
  <c r="CP313" i="1"/>
  <c r="O313" i="1" s="1"/>
  <c r="DV337" i="1"/>
  <c r="DF213" i="3"/>
  <c r="DG213" i="3"/>
  <c r="DH213" i="3"/>
  <c r="DI213" i="3"/>
  <c r="DJ213" i="3" s="1"/>
  <c r="S273" i="1"/>
  <c r="AF278" i="1" s="1"/>
  <c r="DG119" i="3"/>
  <c r="DI119" i="3"/>
  <c r="DJ119" i="3" s="1"/>
  <c r="DH119" i="3"/>
  <c r="DF119" i="3"/>
  <c r="DF303" i="3"/>
  <c r="DJ303" i="3" s="1"/>
  <c r="DH303" i="3"/>
  <c r="DI303" i="3"/>
  <c r="DG303" i="3"/>
  <c r="CY575" i="1"/>
  <c r="X575" i="1" s="1"/>
  <c r="AK596" i="1" s="1"/>
  <c r="CZ575" i="1"/>
  <c r="Y575" i="1" s="1"/>
  <c r="AL596" i="1" s="1"/>
  <c r="AF596" i="1"/>
  <c r="DG428" i="3"/>
  <c r="DJ428" i="3" s="1"/>
  <c r="DI428" i="3"/>
  <c r="DF428" i="3"/>
  <c r="DH428" i="3"/>
  <c r="EV369" i="1"/>
  <c r="P419" i="1"/>
  <c r="DF398" i="3"/>
  <c r="DJ398" i="3" s="1"/>
  <c r="DG398" i="3"/>
  <c r="DH398" i="3"/>
  <c r="DI398" i="3"/>
  <c r="AD426" i="1"/>
  <c r="Q439" i="1"/>
  <c r="CP527" i="1"/>
  <c r="O527" i="1" s="1"/>
  <c r="EI439" i="1"/>
  <c r="FR426" i="1"/>
  <c r="GA439" i="1"/>
  <c r="DF288" i="3"/>
  <c r="DJ288" i="3" s="1"/>
  <c r="DG288" i="3"/>
  <c r="DH288" i="3"/>
  <c r="DI288" i="3"/>
  <c r="CP473" i="1"/>
  <c r="O473" i="1" s="1"/>
  <c r="AC490" i="1"/>
  <c r="CZ473" i="1"/>
  <c r="Y473" i="1" s="1"/>
  <c r="AL490" i="1" s="1"/>
  <c r="AE490" i="1"/>
  <c r="DF449" i="3"/>
  <c r="DJ449" i="3" s="1"/>
  <c r="DG449" i="3"/>
  <c r="DH449" i="3"/>
  <c r="DI449" i="3"/>
  <c r="CI310" i="1"/>
  <c r="AZ337" i="1"/>
  <c r="AE439" i="1"/>
  <c r="CP434" i="1"/>
  <c r="O434" i="1" s="1"/>
  <c r="GM434" i="1" s="1"/>
  <c r="GN434" i="1" s="1"/>
  <c r="AD596" i="1"/>
  <c r="CP575" i="1"/>
  <c r="O575" i="1" s="1"/>
  <c r="EG471" i="1"/>
  <c r="P494" i="1"/>
  <c r="CY536" i="1"/>
  <c r="X536" i="1" s="1"/>
  <c r="CZ536" i="1"/>
  <c r="Y536" i="1" s="1"/>
  <c r="CP428" i="1"/>
  <c r="O428" i="1" s="1"/>
  <c r="CY691" i="1"/>
  <c r="X691" i="1" s="1"/>
  <c r="GM691" i="1" s="1"/>
  <c r="GN691" i="1" s="1"/>
  <c r="CZ691" i="1"/>
  <c r="Y691" i="1" s="1"/>
  <c r="BB871" i="1"/>
  <c r="F897" i="1"/>
  <c r="U586" i="1"/>
  <c r="DZ596" i="1" s="1"/>
  <c r="GB647" i="1"/>
  <c r="GM736" i="1"/>
  <c r="GN736" i="1" s="1"/>
  <c r="CY782" i="1"/>
  <c r="X782" i="1" s="1"/>
  <c r="CZ782" i="1"/>
  <c r="Y782" i="1" s="1"/>
  <c r="T536" i="1"/>
  <c r="AG541" i="1" s="1"/>
  <c r="DF490" i="3"/>
  <c r="DG490" i="3"/>
  <c r="DH490" i="3"/>
  <c r="DI490" i="3"/>
  <c r="DJ490" i="3" s="1"/>
  <c r="DF626" i="3"/>
  <c r="DG626" i="3"/>
  <c r="DJ626" i="3" s="1"/>
  <c r="DI626" i="3"/>
  <c r="DH626" i="3"/>
  <c r="AU426" i="1"/>
  <c r="F458" i="1"/>
  <c r="CY643" i="1"/>
  <c r="X643" i="1" s="1"/>
  <c r="GM643" i="1" s="1"/>
  <c r="GN643" i="1" s="1"/>
  <c r="CZ643" i="1"/>
  <c r="Y643" i="1" s="1"/>
  <c r="CP800" i="1"/>
  <c r="O800" i="1" s="1"/>
  <c r="CY642" i="1"/>
  <c r="X642" i="1" s="1"/>
  <c r="GM642" i="1" s="1"/>
  <c r="GN642" i="1" s="1"/>
  <c r="DI603" i="3"/>
  <c r="DJ603" i="3" s="1"/>
  <c r="DH603" i="3"/>
  <c r="DF603" i="3"/>
  <c r="DG603" i="3"/>
  <c r="AC541" i="1"/>
  <c r="CD628" i="1"/>
  <c r="AU647" i="1"/>
  <c r="AU1527" i="1" s="1"/>
  <c r="CZ690" i="1"/>
  <c r="Y690" i="1" s="1"/>
  <c r="CY690" i="1"/>
  <c r="X690" i="1" s="1"/>
  <c r="CP436" i="1"/>
  <c r="O436" i="1" s="1"/>
  <c r="GM436" i="1" s="1"/>
  <c r="GN436" i="1" s="1"/>
  <c r="CZ688" i="1"/>
  <c r="Y688" i="1" s="1"/>
  <c r="CY688" i="1"/>
  <c r="X688" i="1" s="1"/>
  <c r="GM688" i="1" s="1"/>
  <c r="GN688" i="1" s="1"/>
  <c r="CP733" i="1"/>
  <c r="O733" i="1" s="1"/>
  <c r="GM733" i="1" s="1"/>
  <c r="GN733" i="1" s="1"/>
  <c r="DF552" i="3"/>
  <c r="DG552" i="3"/>
  <c r="DJ552" i="3" s="1"/>
  <c r="DH552" i="3"/>
  <c r="DI552" i="3"/>
  <c r="CP798" i="1"/>
  <c r="O798" i="1" s="1"/>
  <c r="GM798" i="1" s="1"/>
  <c r="GN798" i="1" s="1"/>
  <c r="S802" i="1"/>
  <c r="AF777" i="1"/>
  <c r="DI834" i="1"/>
  <c r="P851" i="1"/>
  <c r="GM961" i="1"/>
  <c r="GN961" i="1" s="1"/>
  <c r="DG712" i="3"/>
  <c r="DI712" i="3"/>
  <c r="DF712" i="3"/>
  <c r="DJ712" i="3" s="1"/>
  <c r="DH712" i="3"/>
  <c r="P939" i="1"/>
  <c r="CP939" i="1" s="1"/>
  <c r="O939" i="1" s="1"/>
  <c r="Q939" i="1"/>
  <c r="S939" i="1"/>
  <c r="DF853" i="3"/>
  <c r="DG853" i="3"/>
  <c r="DJ853" i="3" s="1"/>
  <c r="DH853" i="3"/>
  <c r="DI853" i="3"/>
  <c r="DI869" i="3"/>
  <c r="DF869" i="3"/>
  <c r="DJ869" i="3" s="1"/>
  <c r="DG869" i="3"/>
  <c r="DH869" i="3"/>
  <c r="DH777" i="3"/>
  <c r="DI777" i="3"/>
  <c r="DF777" i="3"/>
  <c r="DG777" i="3"/>
  <c r="DJ777" i="3" s="1"/>
  <c r="DF850" i="3"/>
  <c r="DJ850" i="3" s="1"/>
  <c r="DG850" i="3"/>
  <c r="DH850" i="3"/>
  <c r="DI850" i="3"/>
  <c r="F764" i="1"/>
  <c r="AU726" i="1"/>
  <c r="R964" i="1"/>
  <c r="DG670" i="3"/>
  <c r="DH670" i="3"/>
  <c r="DI670" i="3"/>
  <c r="DF670" i="3"/>
  <c r="DJ670" i="3" s="1"/>
  <c r="DF761" i="3"/>
  <c r="DJ761" i="3" s="1"/>
  <c r="DG761" i="3"/>
  <c r="DH761" i="3"/>
  <c r="DI761" i="3"/>
  <c r="DF766" i="3"/>
  <c r="DJ766" i="3" s="1"/>
  <c r="DG766" i="3"/>
  <c r="DI766" i="3"/>
  <c r="DH766" i="3"/>
  <c r="GM962" i="1"/>
  <c r="GN962" i="1" s="1"/>
  <c r="CP991" i="1"/>
  <c r="O991" i="1" s="1"/>
  <c r="T802" i="1"/>
  <c r="AG777" i="1"/>
  <c r="Q882" i="1"/>
  <c r="U882" i="1"/>
  <c r="P882" i="1"/>
  <c r="CP882" i="1" s="1"/>
  <c r="O882" i="1" s="1"/>
  <c r="DF719" i="3"/>
  <c r="DG719" i="3"/>
  <c r="DJ719" i="3" s="1"/>
  <c r="DH719" i="3"/>
  <c r="DI719" i="3"/>
  <c r="DF728" i="3"/>
  <c r="DJ728" i="3" s="1"/>
  <c r="DG728" i="3"/>
  <c r="DH728" i="3"/>
  <c r="DI728" i="3"/>
  <c r="CY781" i="1"/>
  <c r="X781" i="1" s="1"/>
  <c r="GM781" i="1" s="1"/>
  <c r="GN781" i="1" s="1"/>
  <c r="CZ739" i="1"/>
  <c r="Y739" i="1" s="1"/>
  <c r="GM739" i="1" s="1"/>
  <c r="GN739" i="1" s="1"/>
  <c r="F900" i="1"/>
  <c r="BC871" i="1"/>
  <c r="CY929" i="1"/>
  <c r="X929" i="1" s="1"/>
  <c r="GM929" i="1" s="1"/>
  <c r="GN929" i="1" s="1"/>
  <c r="CZ929" i="1"/>
  <c r="Y929" i="1" s="1"/>
  <c r="R958" i="1"/>
  <c r="R971" i="1"/>
  <c r="DF931" i="3"/>
  <c r="DG931" i="3"/>
  <c r="DJ931" i="3" s="1"/>
  <c r="DH931" i="3"/>
  <c r="DI931" i="3"/>
  <c r="CF834" i="1"/>
  <c r="AW839" i="1"/>
  <c r="CZ989" i="1"/>
  <c r="Y989" i="1" s="1"/>
  <c r="CY989" i="1"/>
  <c r="X989" i="1" s="1"/>
  <c r="CY1038" i="1"/>
  <c r="X1038" i="1" s="1"/>
  <c r="CZ1038" i="1"/>
  <c r="Y1038" i="1" s="1"/>
  <c r="DI1004" i="3"/>
  <c r="DF1004" i="3"/>
  <c r="DJ1004" i="3" s="1"/>
  <c r="DG1004" i="3"/>
  <c r="DH1004" i="3"/>
  <c r="CG834" i="1"/>
  <c r="AX839" i="1"/>
  <c r="U880" i="1"/>
  <c r="DF991" i="3"/>
  <c r="DJ991" i="3" s="1"/>
  <c r="DG991" i="3"/>
  <c r="DH991" i="3"/>
  <c r="DI991" i="3"/>
  <c r="GX943" i="1"/>
  <c r="CZ1058" i="1"/>
  <c r="Y1058" i="1" s="1"/>
  <c r="CY1058" i="1"/>
  <c r="X1058" i="1" s="1"/>
  <c r="GM1058" i="1" s="1"/>
  <c r="GN1058" i="1" s="1"/>
  <c r="T958" i="1"/>
  <c r="DF1103" i="3"/>
  <c r="DJ1103" i="3" s="1"/>
  <c r="DG1103" i="3"/>
  <c r="DH1103" i="3"/>
  <c r="DI1103" i="3"/>
  <c r="CJ916" i="1"/>
  <c r="BA998" i="1"/>
  <c r="CP1038" i="1"/>
  <c r="O1038" i="1" s="1"/>
  <c r="GM1038" i="1" s="1"/>
  <c r="GN1038" i="1" s="1"/>
  <c r="DG986" i="3"/>
  <c r="DF986" i="3"/>
  <c r="DJ986" i="3" s="1"/>
  <c r="DH986" i="3"/>
  <c r="DI986" i="3"/>
  <c r="T984" i="1"/>
  <c r="CY1059" i="1"/>
  <c r="X1059" i="1" s="1"/>
  <c r="GM1059" i="1" s="1"/>
  <c r="GN1059" i="1" s="1"/>
  <c r="CZ1059" i="1"/>
  <c r="Y1059" i="1" s="1"/>
  <c r="DG1018" i="3"/>
  <c r="DJ1018" i="3" s="1"/>
  <c r="DH1018" i="3"/>
  <c r="DI1018" i="3"/>
  <c r="DF1018" i="3"/>
  <c r="CY974" i="1"/>
  <c r="X974" i="1" s="1"/>
  <c r="GM974" i="1" s="1"/>
  <c r="GN974" i="1" s="1"/>
  <c r="CP993" i="1"/>
  <c r="O993" i="1" s="1"/>
  <c r="DF926" i="3"/>
  <c r="DG926" i="3"/>
  <c r="DH926" i="3"/>
  <c r="DI926" i="3"/>
  <c r="DJ926" i="3" s="1"/>
  <c r="U956" i="1"/>
  <c r="CP1034" i="1"/>
  <c r="O1034" i="1" s="1"/>
  <c r="V988" i="1"/>
  <c r="P1097" i="1"/>
  <c r="EL1030" i="1"/>
  <c r="DI1133" i="3"/>
  <c r="DF1133" i="3"/>
  <c r="DG1133" i="3"/>
  <c r="DJ1133" i="3" s="1"/>
  <c r="DH1133" i="3"/>
  <c r="GX1040" i="1"/>
  <c r="GB1079" i="1" s="1"/>
  <c r="CZ1074" i="1"/>
  <c r="Y1074" i="1" s="1"/>
  <c r="GX939" i="1"/>
  <c r="CZ1056" i="1"/>
  <c r="Y1056" i="1" s="1"/>
  <c r="GM1056" i="1" s="1"/>
  <c r="GN1056" i="1" s="1"/>
  <c r="CY1185" i="1"/>
  <c r="X1185" i="1" s="1"/>
  <c r="CZ1185" i="1"/>
  <c r="Y1185" i="1" s="1"/>
  <c r="S1060" i="1"/>
  <c r="GM1122" i="1"/>
  <c r="GN1122" i="1" s="1"/>
  <c r="DF1071" i="3"/>
  <c r="DG1071" i="3"/>
  <c r="DH1071" i="3"/>
  <c r="DI1071" i="3"/>
  <c r="DJ1071" i="3" s="1"/>
  <c r="CP1170" i="1"/>
  <c r="O1170" i="1" s="1"/>
  <c r="GM1170" i="1" s="1"/>
  <c r="GN1170" i="1" s="1"/>
  <c r="GX1067" i="1"/>
  <c r="CY1228" i="1"/>
  <c r="X1228" i="1" s="1"/>
  <c r="CZ1228" i="1"/>
  <c r="Y1228" i="1" s="1"/>
  <c r="DG1276" i="3"/>
  <c r="DH1276" i="3"/>
  <c r="DF1276" i="3"/>
  <c r="DJ1276" i="3" s="1"/>
  <c r="DI1276" i="3"/>
  <c r="CP1338" i="1"/>
  <c r="O1338" i="1" s="1"/>
  <c r="DU1399" i="1"/>
  <c r="DF1392" i="3"/>
  <c r="DG1392" i="3"/>
  <c r="DJ1392" i="3" s="1"/>
  <c r="DH1392" i="3"/>
  <c r="DI1392" i="3"/>
  <c r="Q1240" i="1"/>
  <c r="W1240" i="1"/>
  <c r="AJ1245" i="1" s="1"/>
  <c r="DG1319" i="3"/>
  <c r="DF1319" i="3"/>
  <c r="DJ1319" i="3" s="1"/>
  <c r="DH1319" i="3"/>
  <c r="DI1319" i="3"/>
  <c r="P1342" i="1"/>
  <c r="Q1342" i="1"/>
  <c r="R1342" i="1"/>
  <c r="DW1399" i="1" s="1"/>
  <c r="S1342" i="1"/>
  <c r="CY1168" i="1"/>
  <c r="X1168" i="1" s="1"/>
  <c r="AK1189" i="1" s="1"/>
  <c r="DF1223" i="3"/>
  <c r="DJ1223" i="3" s="1"/>
  <c r="DG1223" i="3"/>
  <c r="DH1223" i="3"/>
  <c r="DI1223" i="3"/>
  <c r="W1060" i="1"/>
  <c r="R1240" i="1"/>
  <c r="AE1245" i="1" s="1"/>
  <c r="CP1337" i="1"/>
  <c r="O1337" i="1" s="1"/>
  <c r="AC1399" i="1"/>
  <c r="V1189" i="1"/>
  <c r="AI1165" i="1"/>
  <c r="FY1221" i="1"/>
  <c r="EP1245" i="1"/>
  <c r="T1298" i="1"/>
  <c r="Q1298" i="1"/>
  <c r="DF1381" i="3"/>
  <c r="DJ1381" i="3" s="1"/>
  <c r="DG1381" i="3"/>
  <c r="DH1381" i="3"/>
  <c r="DI1381" i="3"/>
  <c r="CJ1277" i="1"/>
  <c r="BA1302" i="1"/>
  <c r="DH1298" i="3"/>
  <c r="DF1298" i="3"/>
  <c r="DJ1298" i="3" s="1"/>
  <c r="DG1298" i="3"/>
  <c r="DI1298" i="3"/>
  <c r="DF1203" i="3"/>
  <c r="DG1203" i="3"/>
  <c r="DJ1203" i="3" s="1"/>
  <c r="DH1203" i="3"/>
  <c r="DI1203" i="3"/>
  <c r="P1286" i="1"/>
  <c r="CG916" i="1"/>
  <c r="AX998" i="1"/>
  <c r="GN1224" i="1"/>
  <c r="DI1338" i="3"/>
  <c r="DF1338" i="3"/>
  <c r="DJ1338" i="3" s="1"/>
  <c r="DG1338" i="3"/>
  <c r="DH1338" i="3"/>
  <c r="GM1282" i="1"/>
  <c r="GN1282" i="1" s="1"/>
  <c r="GM1182" i="1"/>
  <c r="GN1182" i="1" s="1"/>
  <c r="DG1254" i="3"/>
  <c r="DJ1254" i="3" s="1"/>
  <c r="DH1254" i="3"/>
  <c r="DI1254" i="3"/>
  <c r="DF1254" i="3"/>
  <c r="CY1371" i="1"/>
  <c r="X1371" i="1" s="1"/>
  <c r="CZ1371" i="1"/>
  <c r="Y1371" i="1" s="1"/>
  <c r="DG1496" i="3"/>
  <c r="DI1496" i="3"/>
  <c r="DF1496" i="3"/>
  <c r="DJ1496" i="3" s="1"/>
  <c r="DH1496" i="3"/>
  <c r="AU1221" i="1"/>
  <c r="F1264" i="1"/>
  <c r="CY1345" i="1"/>
  <c r="X1345" i="1" s="1"/>
  <c r="GM1345" i="1" s="1"/>
  <c r="GN1345" i="1" s="1"/>
  <c r="CY1450" i="1"/>
  <c r="X1450" i="1" s="1"/>
  <c r="GM1450" i="1" s="1"/>
  <c r="GN1450" i="1" s="1"/>
  <c r="CZ1450" i="1"/>
  <c r="Y1450" i="1" s="1"/>
  <c r="CZ1438" i="1"/>
  <c r="Y1438" i="1" s="1"/>
  <c r="CY1438" i="1"/>
  <c r="X1438" i="1" s="1"/>
  <c r="V1292" i="1"/>
  <c r="U1240" i="1"/>
  <c r="AH1245" i="1" s="1"/>
  <c r="CP1344" i="1"/>
  <c r="O1344" i="1" s="1"/>
  <c r="GM1344" i="1" s="1"/>
  <c r="GN1344" i="1" s="1"/>
  <c r="DH1607" i="3"/>
  <c r="DI1607" i="3"/>
  <c r="DF1607" i="3"/>
  <c r="DJ1607" i="3" s="1"/>
  <c r="DG1607" i="3"/>
  <c r="CP1373" i="1"/>
  <c r="O1373" i="1" s="1"/>
  <c r="GM1373" i="1" s="1"/>
  <c r="GN1373" i="1" s="1"/>
  <c r="F1473" i="1"/>
  <c r="BB1431" i="1"/>
  <c r="V1302" i="1"/>
  <c r="AI1277" i="1"/>
  <c r="F1469" i="1"/>
  <c r="AP1431" i="1"/>
  <c r="CY1294" i="1"/>
  <c r="X1294" i="1" s="1"/>
  <c r="GM1294" i="1" s="1"/>
  <c r="GN1294" i="1" s="1"/>
  <c r="CZ1294" i="1"/>
  <c r="Y1294" i="1" s="1"/>
  <c r="CY1449" i="1"/>
  <c r="X1449" i="1" s="1"/>
  <c r="GM1449" i="1" s="1"/>
  <c r="GN1449" i="1" s="1"/>
  <c r="CZ1449" i="1"/>
  <c r="Y1449" i="1" s="1"/>
  <c r="S1363" i="1"/>
  <c r="DF1566" i="3"/>
  <c r="DG1566" i="3"/>
  <c r="DJ1566" i="3" s="1"/>
  <c r="DH1566" i="3"/>
  <c r="DI1566" i="3"/>
  <c r="CZ1229" i="1"/>
  <c r="Y1229" i="1" s="1"/>
  <c r="GM1229" i="1" s="1"/>
  <c r="GN1229" i="1" s="1"/>
  <c r="DH1553" i="3"/>
  <c r="DI1553" i="3"/>
  <c r="DF1553" i="3"/>
  <c r="DG1553" i="3"/>
  <c r="DJ1553" i="3" s="1"/>
  <c r="GA1492" i="1"/>
  <c r="ER1497" i="1"/>
  <c r="FY1334" i="1"/>
  <c r="EP1399" i="1"/>
  <c r="CP1378" i="1"/>
  <c r="O1378" i="1" s="1"/>
  <c r="GM1378" i="1" s="1"/>
  <c r="GN1378" i="1" s="1"/>
  <c r="EM1334" i="1"/>
  <c r="P1418" i="1"/>
  <c r="DH953" i="3"/>
  <c r="DI953" i="3"/>
  <c r="DF953" i="3"/>
  <c r="DG953" i="3"/>
  <c r="DJ953" i="3" s="1"/>
  <c r="DI1066" i="3"/>
  <c r="DF1066" i="3"/>
  <c r="DG1066" i="3"/>
  <c r="DJ1066" i="3" s="1"/>
  <c r="DH1066" i="3"/>
  <c r="DF1088" i="3"/>
  <c r="DJ1088" i="3" s="1"/>
  <c r="DG1088" i="3"/>
  <c r="DH1088" i="3"/>
  <c r="DI1088" i="3"/>
  <c r="DG958" i="3"/>
  <c r="DH958" i="3"/>
  <c r="DF958" i="3"/>
  <c r="DJ958" i="3" s="1"/>
  <c r="DI958" i="3"/>
  <c r="DF1151" i="3"/>
  <c r="DG1151" i="3"/>
  <c r="DJ1151" i="3" s="1"/>
  <c r="DH1151" i="3"/>
  <c r="DI1151" i="3"/>
  <c r="DG1012" i="3"/>
  <c r="DH1012" i="3"/>
  <c r="DI1012" i="3"/>
  <c r="DF1012" i="3"/>
  <c r="DJ1012" i="3" s="1"/>
  <c r="DF1154" i="3"/>
  <c r="DI1154" i="3"/>
  <c r="DG1154" i="3"/>
  <c r="DJ1154" i="3" s="1"/>
  <c r="DH1154" i="3"/>
  <c r="DF992" i="3"/>
  <c r="DJ992" i="3" s="1"/>
  <c r="DG992" i="3"/>
  <c r="DH992" i="3"/>
  <c r="DI992" i="3"/>
  <c r="DF1080" i="3"/>
  <c r="DJ1080" i="3" s="1"/>
  <c r="DG1080" i="3"/>
  <c r="DH1080" i="3"/>
  <c r="DI1080" i="3"/>
  <c r="DF1247" i="3"/>
  <c r="DG1247" i="3"/>
  <c r="DI1247" i="3"/>
  <c r="DJ1247" i="3" s="1"/>
  <c r="DH1247" i="3"/>
  <c r="DF1288" i="3"/>
  <c r="DG1288" i="3"/>
  <c r="DJ1288" i="3" s="1"/>
  <c r="DH1288" i="3"/>
  <c r="DI1288" i="3"/>
  <c r="DG1206" i="3"/>
  <c r="DH1206" i="3"/>
  <c r="DI1206" i="3"/>
  <c r="DF1206" i="3"/>
  <c r="DJ1206" i="3" s="1"/>
  <c r="DH1156" i="3"/>
  <c r="DI1156" i="3"/>
  <c r="DF1156" i="3"/>
  <c r="DJ1156" i="3" s="1"/>
  <c r="DG1156" i="3"/>
  <c r="DF1224" i="3"/>
  <c r="DJ1224" i="3" s="1"/>
  <c r="DG1224" i="3"/>
  <c r="DH1224" i="3"/>
  <c r="DI1224" i="3"/>
  <c r="DF1388" i="3"/>
  <c r="DG1388" i="3"/>
  <c r="DJ1388" i="3" s="1"/>
  <c r="DH1388" i="3"/>
  <c r="DI1388" i="3"/>
  <c r="DF1378" i="3"/>
  <c r="DJ1378" i="3" s="1"/>
  <c r="DG1378" i="3"/>
  <c r="DH1378" i="3"/>
  <c r="DI1378" i="3"/>
  <c r="DH1493" i="3"/>
  <c r="DI1493" i="3"/>
  <c r="DF1493" i="3"/>
  <c r="DJ1493" i="3" s="1"/>
  <c r="DG1493" i="3"/>
  <c r="DG1490" i="3"/>
  <c r="DH1490" i="3"/>
  <c r="DI1490" i="3"/>
  <c r="DF1490" i="3"/>
  <c r="DJ1490" i="3" s="1"/>
  <c r="DG1572" i="3"/>
  <c r="DH1572" i="3"/>
  <c r="DF1572" i="3"/>
  <c r="DJ1572" i="3" s="1"/>
  <c r="DI1572" i="3"/>
  <c r="DF1586" i="3"/>
  <c r="DG1586" i="3"/>
  <c r="DJ1586" i="3" s="1"/>
  <c r="DH1586" i="3"/>
  <c r="DI1586" i="3"/>
  <c r="DH1501" i="3"/>
  <c r="DF1501" i="3"/>
  <c r="DJ1501" i="3" s="1"/>
  <c r="DG1501" i="3"/>
  <c r="DI1501" i="3"/>
  <c r="DI1546" i="3"/>
  <c r="DF1546" i="3"/>
  <c r="DJ1546" i="3" s="1"/>
  <c r="DG1546" i="3"/>
  <c r="DH1546" i="3"/>
  <c r="GM31" i="1"/>
  <c r="GN31" i="1" s="1"/>
  <c r="CY36" i="1"/>
  <c r="X36" i="1" s="1"/>
  <c r="GM36" i="1" s="1"/>
  <c r="GN36" i="1" s="1"/>
  <c r="CZ36" i="1"/>
  <c r="Y36" i="1" s="1"/>
  <c r="DI1638" i="3"/>
  <c r="DF1638" i="3"/>
  <c r="DJ1638" i="3" s="1"/>
  <c r="DG1638" i="3"/>
  <c r="DH1638" i="3"/>
  <c r="DH1631" i="3"/>
  <c r="DG1631" i="3"/>
  <c r="DI1631" i="3"/>
  <c r="DF1631" i="3"/>
  <c r="DJ1631" i="3" s="1"/>
  <c r="DI1594" i="3"/>
  <c r="DG1594" i="3"/>
  <c r="DH1594" i="3"/>
  <c r="DF1594" i="3"/>
  <c r="DJ1594" i="3" s="1"/>
  <c r="CP76" i="1"/>
  <c r="O76" i="1" s="1"/>
  <c r="DV171" i="1"/>
  <c r="DI188" i="1"/>
  <c r="DH1621" i="3"/>
  <c r="DI1621" i="3"/>
  <c r="DJ1621" i="3" s="1"/>
  <c r="DF1621" i="3"/>
  <c r="DG1621" i="3"/>
  <c r="DH1595" i="3"/>
  <c r="DG1595" i="3"/>
  <c r="DI1595" i="3"/>
  <c r="DF1595" i="3"/>
  <c r="DJ1595" i="3" s="1"/>
  <c r="CP82" i="1"/>
  <c r="O82" i="1" s="1"/>
  <c r="EV124" i="1"/>
  <c r="P164" i="1"/>
  <c r="P272" i="1"/>
  <c r="Q272" i="1"/>
  <c r="R272" i="1"/>
  <c r="DW278" i="1" s="1"/>
  <c r="V272" i="1"/>
  <c r="EA278" i="1" s="1"/>
  <c r="DW171" i="1"/>
  <c r="DJ188" i="1"/>
  <c r="GM133" i="1"/>
  <c r="GN133" i="1" s="1"/>
  <c r="DH90" i="3"/>
  <c r="DF90" i="3"/>
  <c r="DJ90" i="3" s="1"/>
  <c r="DG90" i="3"/>
  <c r="DI90" i="3"/>
  <c r="CY178" i="1"/>
  <c r="X178" i="1" s="1"/>
  <c r="CZ178" i="1"/>
  <c r="Y178" i="1" s="1"/>
  <c r="GM177" i="1"/>
  <c r="GN177" i="1" s="1"/>
  <c r="DI82" i="3"/>
  <c r="DG82" i="3"/>
  <c r="DH82" i="3"/>
  <c r="DF82" i="3"/>
  <c r="DJ82" i="3" s="1"/>
  <c r="DZ171" i="1"/>
  <c r="DM188" i="1"/>
  <c r="CY270" i="1"/>
  <c r="X270" i="1" s="1"/>
  <c r="GM270" i="1" s="1"/>
  <c r="DX278" i="1"/>
  <c r="CZ270" i="1"/>
  <c r="Y270" i="1" s="1"/>
  <c r="EV171" i="1"/>
  <c r="P213" i="1"/>
  <c r="DH106" i="3"/>
  <c r="DF106" i="3"/>
  <c r="DG106" i="3"/>
  <c r="DI106" i="3"/>
  <c r="DJ106" i="3" s="1"/>
  <c r="CY428" i="1"/>
  <c r="X428" i="1" s="1"/>
  <c r="CZ428" i="1"/>
  <c r="Y428" i="1" s="1"/>
  <c r="AF439" i="1"/>
  <c r="T275" i="1"/>
  <c r="AG278" i="1" s="1"/>
  <c r="EV310" i="1"/>
  <c r="P362" i="1"/>
  <c r="CP178" i="1"/>
  <c r="O178" i="1" s="1"/>
  <c r="CG267" i="1"/>
  <c r="AX278" i="1"/>
  <c r="DG197" i="3"/>
  <c r="DH197" i="3"/>
  <c r="DI197" i="3"/>
  <c r="DF197" i="3"/>
  <c r="DJ197" i="3" s="1"/>
  <c r="F355" i="1"/>
  <c r="AT310" i="1"/>
  <c r="P392" i="1"/>
  <c r="CP392" i="1" s="1"/>
  <c r="O392" i="1" s="1"/>
  <c r="GX392" i="1"/>
  <c r="GB394" i="1" s="1"/>
  <c r="Q392" i="1"/>
  <c r="DV394" i="1" s="1"/>
  <c r="R392" i="1"/>
  <c r="DW394" i="1" s="1"/>
  <c r="DF304" i="3"/>
  <c r="DJ304" i="3" s="1"/>
  <c r="DI304" i="3"/>
  <c r="DG304" i="3"/>
  <c r="DH304" i="3"/>
  <c r="AU267" i="1"/>
  <c r="F297" i="1"/>
  <c r="DF238" i="3"/>
  <c r="DJ238" i="3" s="1"/>
  <c r="DG238" i="3"/>
  <c r="DH238" i="3"/>
  <c r="DI238" i="3"/>
  <c r="DF425" i="3"/>
  <c r="DG425" i="3"/>
  <c r="DH425" i="3"/>
  <c r="DI425" i="3"/>
  <c r="DJ425" i="3" s="1"/>
  <c r="DG397" i="3"/>
  <c r="DF397" i="3"/>
  <c r="DJ397" i="3" s="1"/>
  <c r="DH397" i="3"/>
  <c r="DI397" i="3"/>
  <c r="DG524" i="3"/>
  <c r="DH524" i="3"/>
  <c r="DF524" i="3"/>
  <c r="DJ524" i="3" s="1"/>
  <c r="DI524" i="3"/>
  <c r="DI348" i="3"/>
  <c r="DG348" i="3"/>
  <c r="DF348" i="3"/>
  <c r="DJ348" i="3" s="1"/>
  <c r="DH348" i="3"/>
  <c r="DF287" i="3"/>
  <c r="DJ287" i="3" s="1"/>
  <c r="DG287" i="3"/>
  <c r="DH287" i="3"/>
  <c r="DI287" i="3"/>
  <c r="V533" i="1"/>
  <c r="EA541" i="1" s="1"/>
  <c r="P533" i="1"/>
  <c r="DU541" i="1" s="1"/>
  <c r="Q533" i="1"/>
  <c r="DV541" i="1" s="1"/>
  <c r="DI376" i="3"/>
  <c r="DF376" i="3"/>
  <c r="DJ376" i="3" s="1"/>
  <c r="DG376" i="3"/>
  <c r="DH376" i="3"/>
  <c r="DH361" i="3"/>
  <c r="DF361" i="3"/>
  <c r="DG361" i="3"/>
  <c r="DJ361" i="3" s="1"/>
  <c r="DI361" i="3"/>
  <c r="GM476" i="1"/>
  <c r="GN476" i="1" s="1"/>
  <c r="DF447" i="3"/>
  <c r="DG447" i="3"/>
  <c r="DJ447" i="3" s="1"/>
  <c r="DH447" i="3"/>
  <c r="DI447" i="3"/>
  <c r="CG310" i="1"/>
  <c r="AX337" i="1"/>
  <c r="CG426" i="1"/>
  <c r="AX439" i="1"/>
  <c r="AC596" i="1"/>
  <c r="AD628" i="1"/>
  <c r="Q647" i="1"/>
  <c r="AF694" i="1"/>
  <c r="CY681" i="1"/>
  <c r="X681" i="1" s="1"/>
  <c r="CZ681" i="1"/>
  <c r="Y681" i="1" s="1"/>
  <c r="GM486" i="1"/>
  <c r="GN486" i="1" s="1"/>
  <c r="DF544" i="3"/>
  <c r="DI544" i="3"/>
  <c r="DG544" i="3"/>
  <c r="DJ544" i="3" s="1"/>
  <c r="DH544" i="3"/>
  <c r="W369" i="1"/>
  <c r="F418" i="1"/>
  <c r="U533" i="1"/>
  <c r="DZ541" i="1" s="1"/>
  <c r="CY636" i="1"/>
  <c r="X636" i="1" s="1"/>
  <c r="CZ636" i="1"/>
  <c r="Y636" i="1" s="1"/>
  <c r="CP785" i="1"/>
  <c r="O785" i="1" s="1"/>
  <c r="GM785" i="1" s="1"/>
  <c r="GN785" i="1" s="1"/>
  <c r="W788" i="1"/>
  <c r="Q788" i="1"/>
  <c r="R788" i="1"/>
  <c r="DF658" i="3"/>
  <c r="DJ658" i="3" s="1"/>
  <c r="DI658" i="3"/>
  <c r="DH658" i="3"/>
  <c r="DG658" i="3"/>
  <c r="BA490" i="1"/>
  <c r="CJ471" i="1"/>
  <c r="DH570" i="3"/>
  <c r="DF570" i="3"/>
  <c r="DG570" i="3"/>
  <c r="DJ570" i="3" s="1"/>
  <c r="DI570" i="3"/>
  <c r="S731" i="1"/>
  <c r="U731" i="1"/>
  <c r="DZ745" i="1" s="1"/>
  <c r="P731" i="1"/>
  <c r="Q731" i="1"/>
  <c r="DV745" i="1" s="1"/>
  <c r="S784" i="1"/>
  <c r="U784" i="1"/>
  <c r="P784" i="1"/>
  <c r="DU802" i="1" s="1"/>
  <c r="Q784" i="1"/>
  <c r="P811" i="1"/>
  <c r="EH777" i="1"/>
  <c r="EI726" i="1"/>
  <c r="P755" i="1"/>
  <c r="T490" i="1"/>
  <c r="AG471" i="1"/>
  <c r="DH551" i="3"/>
  <c r="DF551" i="3"/>
  <c r="DG551" i="3"/>
  <c r="DJ551" i="3" s="1"/>
  <c r="DI551" i="3"/>
  <c r="R740" i="1"/>
  <c r="AE745" i="1" s="1"/>
  <c r="R784" i="1"/>
  <c r="DW802" i="1" s="1"/>
  <c r="AL802" i="1"/>
  <c r="CP729" i="1"/>
  <c r="O729" i="1" s="1"/>
  <c r="DH711" i="3"/>
  <c r="DI711" i="3"/>
  <c r="DF711" i="3"/>
  <c r="DJ711" i="3" s="1"/>
  <c r="DG711" i="3"/>
  <c r="DF868" i="3"/>
  <c r="DJ868" i="3" s="1"/>
  <c r="DG868" i="3"/>
  <c r="DH868" i="3"/>
  <c r="DI868" i="3"/>
  <c r="DF867" i="3"/>
  <c r="DJ867" i="3" s="1"/>
  <c r="DG867" i="3"/>
  <c r="DH867" i="3"/>
  <c r="DI867" i="3"/>
  <c r="U683" i="1"/>
  <c r="GX790" i="1"/>
  <c r="DI785" i="3"/>
  <c r="DG785" i="3"/>
  <c r="DH785" i="3"/>
  <c r="DF785" i="3"/>
  <c r="DJ785" i="3" s="1"/>
  <c r="CY980" i="1"/>
  <c r="X980" i="1" s="1"/>
  <c r="CZ980" i="1"/>
  <c r="Y980" i="1" s="1"/>
  <c r="CY949" i="1"/>
  <c r="X949" i="1" s="1"/>
  <c r="CZ949" i="1"/>
  <c r="Y949" i="1" s="1"/>
  <c r="GM877" i="1"/>
  <c r="GN877" i="1" s="1"/>
  <c r="GM967" i="1"/>
  <c r="GN967" i="1" s="1"/>
  <c r="CZ730" i="1"/>
  <c r="Y730" i="1" s="1"/>
  <c r="GM730" i="1" s="1"/>
  <c r="GN730" i="1" s="1"/>
  <c r="DF748" i="3"/>
  <c r="DJ748" i="3" s="1"/>
  <c r="DG748" i="3"/>
  <c r="DH748" i="3"/>
  <c r="DI748" i="3"/>
  <c r="P943" i="1"/>
  <c r="CP943" i="1" s="1"/>
  <c r="O943" i="1" s="1"/>
  <c r="DF757" i="3"/>
  <c r="DG757" i="3"/>
  <c r="DJ757" i="3" s="1"/>
  <c r="DH757" i="3"/>
  <c r="DI757" i="3"/>
  <c r="DI807" i="3"/>
  <c r="DJ807" i="3" s="1"/>
  <c r="DH807" i="3"/>
  <c r="DF807" i="3"/>
  <c r="DG807" i="3"/>
  <c r="Q876" i="1"/>
  <c r="S876" i="1"/>
  <c r="W876" i="1"/>
  <c r="EB884" i="1" s="1"/>
  <c r="DF722" i="3"/>
  <c r="DJ722" i="3" s="1"/>
  <c r="DG722" i="3"/>
  <c r="DH722" i="3"/>
  <c r="DI722" i="3"/>
  <c r="DI876" i="3"/>
  <c r="DF876" i="3"/>
  <c r="DG876" i="3"/>
  <c r="DJ876" i="3" s="1"/>
  <c r="DH876" i="3"/>
  <c r="CY787" i="1"/>
  <c r="X787" i="1" s="1"/>
  <c r="W740" i="1"/>
  <c r="AJ745" i="1" s="1"/>
  <c r="T628" i="1"/>
  <c r="F668" i="1"/>
  <c r="CZ742" i="1"/>
  <c r="Y742" i="1" s="1"/>
  <c r="GM742" i="1" s="1"/>
  <c r="GN742" i="1" s="1"/>
  <c r="AD998" i="1"/>
  <c r="DH929" i="3"/>
  <c r="DI929" i="3"/>
  <c r="DJ929" i="3" s="1"/>
  <c r="DF929" i="3"/>
  <c r="DG929" i="3"/>
  <c r="F842" i="1"/>
  <c r="P834" i="1"/>
  <c r="CZ993" i="1"/>
  <c r="Y993" i="1" s="1"/>
  <c r="CY993" i="1"/>
  <c r="X993" i="1" s="1"/>
  <c r="GX952" i="1"/>
  <c r="DF1002" i="3"/>
  <c r="DJ1002" i="3" s="1"/>
  <c r="DG1002" i="3"/>
  <c r="DH1002" i="3"/>
  <c r="DI1002" i="3"/>
  <c r="AQ834" i="1"/>
  <c r="F849" i="1"/>
  <c r="CY994" i="1"/>
  <c r="X994" i="1" s="1"/>
  <c r="CZ994" i="1"/>
  <c r="Y994" i="1" s="1"/>
  <c r="V952" i="1"/>
  <c r="FY916" i="1"/>
  <c r="EP998" i="1"/>
  <c r="GM1062" i="1"/>
  <c r="GN1062" i="1" s="1"/>
  <c r="V964" i="1"/>
  <c r="DF948" i="3"/>
  <c r="DG948" i="3"/>
  <c r="DJ948" i="3" s="1"/>
  <c r="DH948" i="3"/>
  <c r="DI948" i="3"/>
  <c r="DI1100" i="3"/>
  <c r="DG1100" i="3"/>
  <c r="DH1100" i="3"/>
  <c r="DF1100" i="3"/>
  <c r="DJ1100" i="3" s="1"/>
  <c r="T952" i="1"/>
  <c r="DH985" i="3"/>
  <c r="DF985" i="3"/>
  <c r="DJ985" i="3" s="1"/>
  <c r="DG985" i="3"/>
  <c r="DI985" i="3"/>
  <c r="DG1031" i="3"/>
  <c r="DH1031" i="3"/>
  <c r="DI1031" i="3"/>
  <c r="DF1031" i="3"/>
  <c r="DJ1031" i="3" s="1"/>
  <c r="F863" i="1"/>
  <c r="W834" i="1"/>
  <c r="T975" i="1"/>
  <c r="DH899" i="3"/>
  <c r="DI899" i="3"/>
  <c r="DF899" i="3"/>
  <c r="DG899" i="3"/>
  <c r="DJ899" i="3" s="1"/>
  <c r="U964" i="1"/>
  <c r="AI1030" i="1"/>
  <c r="V1079" i="1"/>
  <c r="W975" i="1"/>
  <c r="DH1125" i="3"/>
  <c r="DI1125" i="3"/>
  <c r="DJ1125" i="3" s="1"/>
  <c r="DG1125" i="3"/>
  <c r="DF1125" i="3"/>
  <c r="CY1077" i="1"/>
  <c r="X1077" i="1" s="1"/>
  <c r="CZ1077" i="1"/>
  <c r="Y1077" i="1" s="1"/>
  <c r="CJ1165" i="1"/>
  <c r="BA1189" i="1"/>
  <c r="DI1136" i="3"/>
  <c r="DG1136" i="3"/>
  <c r="DJ1136" i="3" s="1"/>
  <c r="DH1136" i="3"/>
  <c r="DF1136" i="3"/>
  <c r="FV1030" i="1"/>
  <c r="EM1079" i="1"/>
  <c r="AC1189" i="1"/>
  <c r="CP1168" i="1"/>
  <c r="O1168" i="1" s="1"/>
  <c r="AE1165" i="1"/>
  <c r="R1189" i="1"/>
  <c r="W952" i="1"/>
  <c r="CY1123" i="1"/>
  <c r="X1123" i="1" s="1"/>
  <c r="GM1123" i="1" s="1"/>
  <c r="GN1123" i="1" s="1"/>
  <c r="CZ1123" i="1"/>
  <c r="Y1123" i="1" s="1"/>
  <c r="DX1245" i="1"/>
  <c r="CY1225" i="1"/>
  <c r="X1225" i="1" s="1"/>
  <c r="CZ1225" i="1"/>
  <c r="Y1225" i="1" s="1"/>
  <c r="DF1232" i="3"/>
  <c r="DG1232" i="3"/>
  <c r="DJ1232" i="3" s="1"/>
  <c r="DH1232" i="3"/>
  <c r="DI1232" i="3"/>
  <c r="CP1064" i="1"/>
  <c r="O1064" i="1" s="1"/>
  <c r="GM1064" i="1" s="1"/>
  <c r="GN1064" i="1" s="1"/>
  <c r="DF1077" i="3"/>
  <c r="DG1077" i="3"/>
  <c r="DJ1077" i="3" s="1"/>
  <c r="DI1077" i="3"/>
  <c r="DH1077" i="3"/>
  <c r="V1073" i="1"/>
  <c r="U1060" i="1"/>
  <c r="CP1072" i="1"/>
  <c r="O1072" i="1" s="1"/>
  <c r="GM1072" i="1" s="1"/>
  <c r="GN1072" i="1" s="1"/>
  <c r="DG1269" i="3"/>
  <c r="DJ1269" i="3" s="1"/>
  <c r="DH1269" i="3"/>
  <c r="DF1269" i="3"/>
  <c r="DI1269" i="3"/>
  <c r="CP1231" i="1"/>
  <c r="O1231" i="1" s="1"/>
  <c r="GM1231" i="1" s="1"/>
  <c r="GN1231" i="1" s="1"/>
  <c r="DU1245" i="1"/>
  <c r="CY1240" i="1"/>
  <c r="X1240" i="1" s="1"/>
  <c r="CZ1240" i="1"/>
  <c r="Y1240" i="1" s="1"/>
  <c r="DH1318" i="3"/>
  <c r="DF1318" i="3"/>
  <c r="DJ1318" i="3" s="1"/>
  <c r="DG1318" i="3"/>
  <c r="DI1318" i="3"/>
  <c r="GM1172" i="1"/>
  <c r="GN1172" i="1" s="1"/>
  <c r="DF1215" i="3"/>
  <c r="DG1215" i="3"/>
  <c r="DJ1215" i="3" s="1"/>
  <c r="DH1215" i="3"/>
  <c r="DI1215" i="3"/>
  <c r="CY1070" i="1"/>
  <c r="X1070" i="1" s="1"/>
  <c r="GM1070" i="1" s="1"/>
  <c r="GN1070" i="1" s="1"/>
  <c r="CZ1070" i="1"/>
  <c r="Y1070" i="1" s="1"/>
  <c r="CY1350" i="1"/>
  <c r="X1350" i="1" s="1"/>
  <c r="CZ1350" i="1"/>
  <c r="Y1350" i="1" s="1"/>
  <c r="DI1504" i="3"/>
  <c r="DJ1504" i="3" s="1"/>
  <c r="DH1504" i="3"/>
  <c r="DF1504" i="3"/>
  <c r="DG1504" i="3"/>
  <c r="DF1440" i="3"/>
  <c r="DJ1440" i="3" s="1"/>
  <c r="DG1440" i="3"/>
  <c r="DH1440" i="3"/>
  <c r="DI1440" i="3"/>
  <c r="CZ991" i="1"/>
  <c r="Y991" i="1" s="1"/>
  <c r="CY991" i="1"/>
  <c r="X991" i="1" s="1"/>
  <c r="DI1297" i="3"/>
  <c r="DF1297" i="3"/>
  <c r="DJ1297" i="3" s="1"/>
  <c r="DG1297" i="3"/>
  <c r="DH1297" i="3"/>
  <c r="CP1230" i="1"/>
  <c r="O1230" i="1" s="1"/>
  <c r="GM1230" i="1" s="1"/>
  <c r="GN1230" i="1" s="1"/>
  <c r="CP1346" i="1"/>
  <c r="O1346" i="1" s="1"/>
  <c r="AQ916" i="1"/>
  <c r="F1008" i="1"/>
  <c r="BB1221" i="1"/>
  <c r="F1258" i="1"/>
  <c r="DG1335" i="3"/>
  <c r="DI1335" i="3"/>
  <c r="DF1335" i="3"/>
  <c r="DJ1335" i="3" s="1"/>
  <c r="DH1335" i="3"/>
  <c r="GM1042" i="1"/>
  <c r="GN1042" i="1" s="1"/>
  <c r="W1179" i="1"/>
  <c r="EB1189" i="1" s="1"/>
  <c r="Q1179" i="1"/>
  <c r="DV1189" i="1" s="1"/>
  <c r="R1286" i="1"/>
  <c r="DW1302" i="1" s="1"/>
  <c r="S1340" i="1"/>
  <c r="CY1360" i="1"/>
  <c r="X1360" i="1" s="1"/>
  <c r="GM1360" i="1" s="1"/>
  <c r="GN1360" i="1" s="1"/>
  <c r="CZ1360" i="1"/>
  <c r="Y1360" i="1" s="1"/>
  <c r="AZ1277" i="1"/>
  <c r="F1313" i="1"/>
  <c r="DH1495" i="3"/>
  <c r="DI1495" i="3"/>
  <c r="DF1495" i="3"/>
  <c r="DJ1495" i="3" s="1"/>
  <c r="DG1495" i="3"/>
  <c r="AT1334" i="1"/>
  <c r="F1417" i="1"/>
  <c r="W1346" i="1"/>
  <c r="EB1399" i="1" s="1"/>
  <c r="AU1334" i="1"/>
  <c r="F1418" i="1"/>
  <c r="DG1629" i="3"/>
  <c r="DJ1629" i="3" s="1"/>
  <c r="DH1629" i="3"/>
  <c r="DI1629" i="3"/>
  <c r="DF1629" i="3"/>
  <c r="U1286" i="1"/>
  <c r="DZ1302" i="1" s="1"/>
  <c r="CY1439" i="1"/>
  <c r="X1439" i="1" s="1"/>
  <c r="GM1439" i="1" s="1"/>
  <c r="GN1439" i="1" s="1"/>
  <c r="CZ1439" i="1"/>
  <c r="Y1439" i="1" s="1"/>
  <c r="AG1460" i="1"/>
  <c r="CZ1341" i="1"/>
  <c r="Y1341" i="1" s="1"/>
  <c r="DH1451" i="3"/>
  <c r="DI1451" i="3"/>
  <c r="DF1451" i="3"/>
  <c r="DG1451" i="3"/>
  <c r="DJ1451" i="3" s="1"/>
  <c r="CG1431" i="1"/>
  <c r="AX1460" i="1"/>
  <c r="EL1221" i="1"/>
  <c r="P1263" i="1"/>
  <c r="S1453" i="1"/>
  <c r="V1453" i="1"/>
  <c r="P1453" i="1"/>
  <c r="Q1453" i="1"/>
  <c r="R1453" i="1"/>
  <c r="EL1334" i="1"/>
  <c r="P1417" i="1"/>
  <c r="CY1452" i="1"/>
  <c r="X1452" i="1" s="1"/>
  <c r="GM1452" i="1" s="1"/>
  <c r="GN1452" i="1" s="1"/>
  <c r="CZ1452" i="1"/>
  <c r="Y1452" i="1" s="1"/>
  <c r="W1292" i="1"/>
  <c r="DI1575" i="3"/>
  <c r="DF1575" i="3"/>
  <c r="DJ1575" i="3" s="1"/>
  <c r="DG1575" i="3"/>
  <c r="DH1575" i="3"/>
  <c r="EP1497" i="1"/>
  <c r="FY1492" i="1"/>
  <c r="CZ1384" i="1"/>
  <c r="Y1384" i="1" s="1"/>
  <c r="GM1384" i="1" s="1"/>
  <c r="GN1384" i="1" s="1"/>
  <c r="EI1334" i="1"/>
  <c r="P1409" i="1"/>
  <c r="AQ1334" i="1"/>
  <c r="F1409" i="1"/>
  <c r="U1374" i="1"/>
  <c r="DL1492" i="1"/>
  <c r="P1518" i="1"/>
  <c r="P1511" i="1"/>
  <c r="DJ1492" i="1"/>
  <c r="DF927" i="3"/>
  <c r="DG927" i="3"/>
  <c r="DJ927" i="3" s="1"/>
  <c r="DH927" i="3"/>
  <c r="DI927" i="3"/>
  <c r="DI900" i="3"/>
  <c r="DH900" i="3"/>
  <c r="DF900" i="3"/>
  <c r="DJ900" i="3" s="1"/>
  <c r="DG900" i="3"/>
  <c r="DF823" i="3"/>
  <c r="DJ823" i="3" s="1"/>
  <c r="DG823" i="3"/>
  <c r="DH823" i="3"/>
  <c r="DI823" i="3"/>
  <c r="DI818" i="3"/>
  <c r="DF818" i="3"/>
  <c r="DJ818" i="3" s="1"/>
  <c r="DG818" i="3"/>
  <c r="DH818" i="3"/>
  <c r="DF1148" i="3"/>
  <c r="DG1148" i="3"/>
  <c r="DH1148" i="3"/>
  <c r="DI1148" i="3"/>
  <c r="DJ1148" i="3" s="1"/>
  <c r="DF1082" i="3"/>
  <c r="DJ1082" i="3" s="1"/>
  <c r="DI1082" i="3"/>
  <c r="DG1082" i="3"/>
  <c r="DH1082" i="3"/>
  <c r="DF1160" i="3"/>
  <c r="DJ1160" i="3" s="1"/>
  <c r="DG1160" i="3"/>
  <c r="DH1160" i="3"/>
  <c r="DI1160" i="3"/>
  <c r="DF1096" i="3"/>
  <c r="DJ1096" i="3" s="1"/>
  <c r="DG1096" i="3"/>
  <c r="DH1096" i="3"/>
  <c r="DI1096" i="3"/>
  <c r="DF1253" i="3"/>
  <c r="DG1253" i="3"/>
  <c r="DI1253" i="3"/>
  <c r="DJ1253" i="3" s="1"/>
  <c r="DH1253" i="3"/>
  <c r="DF1294" i="3"/>
  <c r="DJ1294" i="3" s="1"/>
  <c r="DG1294" i="3"/>
  <c r="DH1294" i="3"/>
  <c r="DI1294" i="3"/>
  <c r="DF1246" i="3"/>
  <c r="DJ1246" i="3" s="1"/>
  <c r="DG1246" i="3"/>
  <c r="DH1246" i="3"/>
  <c r="DI1246" i="3"/>
  <c r="DH1158" i="3"/>
  <c r="DI1158" i="3"/>
  <c r="DF1158" i="3"/>
  <c r="DJ1158" i="3" s="1"/>
  <c r="DG1158" i="3"/>
  <c r="DF1209" i="3"/>
  <c r="DJ1209" i="3" s="1"/>
  <c r="DG1209" i="3"/>
  <c r="DH1209" i="3"/>
  <c r="DI1209" i="3"/>
  <c r="DI1274" i="3"/>
  <c r="DF1274" i="3"/>
  <c r="DJ1274" i="3" s="1"/>
  <c r="DG1274" i="3"/>
  <c r="DH1274" i="3"/>
  <c r="DF1497" i="3"/>
  <c r="DJ1497" i="3" s="1"/>
  <c r="DG1497" i="3"/>
  <c r="DH1497" i="3"/>
  <c r="DI1497" i="3"/>
  <c r="DF1270" i="3"/>
  <c r="DH1270" i="3"/>
  <c r="DI1270" i="3"/>
  <c r="DG1270" i="3"/>
  <c r="DJ1270" i="3" s="1"/>
  <c r="DI1511" i="3"/>
  <c r="DF1511" i="3"/>
  <c r="DJ1511" i="3" s="1"/>
  <c r="DG1511" i="3"/>
  <c r="DH1511" i="3"/>
  <c r="DF1519" i="3"/>
  <c r="DJ1519" i="3" s="1"/>
  <c r="DG1519" i="3"/>
  <c r="DH1519" i="3"/>
  <c r="DI1519" i="3"/>
  <c r="DH1582" i="3"/>
  <c r="DF1582" i="3"/>
  <c r="DG1582" i="3"/>
  <c r="DI1582" i="3"/>
  <c r="DJ1582" i="3" s="1"/>
  <c r="DF1591" i="3"/>
  <c r="DJ1591" i="3" s="1"/>
  <c r="DH1591" i="3"/>
  <c r="DI1591" i="3"/>
  <c r="DG1591" i="3"/>
  <c r="DG1564" i="3"/>
  <c r="DJ1564" i="3" s="1"/>
  <c r="DH1564" i="3"/>
  <c r="DF1564" i="3"/>
  <c r="DI1564" i="3"/>
  <c r="DI1441" i="3"/>
  <c r="DF1441" i="3"/>
  <c r="DJ1441" i="3" s="1"/>
  <c r="DG1441" i="3"/>
  <c r="DH1441" i="3"/>
  <c r="DI1563" i="3"/>
  <c r="DG1563" i="3"/>
  <c r="DJ1563" i="3" s="1"/>
  <c r="DH1563" i="3"/>
  <c r="DF1563" i="3"/>
  <c r="CZ33" i="1"/>
  <c r="Y33" i="1" s="1"/>
  <c r="ED41" i="1" s="1"/>
  <c r="CY33" i="1"/>
  <c r="X33" i="1" s="1"/>
  <c r="GM33" i="1" s="1"/>
  <c r="GN33" i="1" s="1"/>
  <c r="DX41" i="1"/>
  <c r="EM41" i="1"/>
  <c r="FV26" i="1"/>
  <c r="DV139" i="1"/>
  <c r="GM79" i="1"/>
  <c r="GN79" i="1" s="1"/>
  <c r="DH1608" i="3"/>
  <c r="DI1608" i="3"/>
  <c r="DF1608" i="3"/>
  <c r="DJ1608" i="3" s="1"/>
  <c r="DG1608" i="3"/>
  <c r="DH1617" i="3"/>
  <c r="DI1617" i="3"/>
  <c r="DF1617" i="3"/>
  <c r="DJ1617" i="3" s="1"/>
  <c r="DG1617" i="3"/>
  <c r="DZ92" i="1"/>
  <c r="Q78" i="1"/>
  <c r="DV92" i="1" s="1"/>
  <c r="GX78" i="1"/>
  <c r="GB92" i="1" s="1"/>
  <c r="R78" i="1"/>
  <c r="DW92" i="1" s="1"/>
  <c r="V78" i="1"/>
  <c r="EA92" i="1" s="1"/>
  <c r="W78" i="1"/>
  <c r="EB92" i="1" s="1"/>
  <c r="P78" i="1"/>
  <c r="DF1560" i="3"/>
  <c r="DJ1560" i="3" s="1"/>
  <c r="DG1560" i="3"/>
  <c r="DH1560" i="3"/>
  <c r="DI1560" i="3"/>
  <c r="AQ92" i="1"/>
  <c r="AQ1527" i="1" s="1"/>
  <c r="BZ73" i="1"/>
  <c r="P132" i="1"/>
  <c r="CP132" i="1" s="1"/>
  <c r="O132" i="1" s="1"/>
  <c r="Q132" i="1"/>
  <c r="AD139" i="1" s="1"/>
  <c r="R132" i="1"/>
  <c r="CZ132" i="1" s="1"/>
  <c r="Y132" i="1" s="1"/>
  <c r="DI1630" i="3"/>
  <c r="DG1630" i="3"/>
  <c r="DH1630" i="3"/>
  <c r="DF1630" i="3"/>
  <c r="DJ1630" i="3" s="1"/>
  <c r="Q85" i="1"/>
  <c r="GX85" i="1"/>
  <c r="P85" i="1"/>
  <c r="R85" i="1"/>
  <c r="S85" i="1"/>
  <c r="GA26" i="1"/>
  <c r="ER41" i="1"/>
  <c r="AF139" i="1"/>
  <c r="CY126" i="1"/>
  <c r="X126" i="1" s="1"/>
  <c r="CZ126" i="1"/>
  <c r="Y126" i="1" s="1"/>
  <c r="DT41" i="1"/>
  <c r="T81" i="1"/>
  <c r="AG92" i="1" s="1"/>
  <c r="P275" i="1"/>
  <c r="CP275" i="1" s="1"/>
  <c r="O275" i="1" s="1"/>
  <c r="Q275" i="1"/>
  <c r="AD278" i="1" s="1"/>
  <c r="R275" i="1"/>
  <c r="V275" i="1"/>
  <c r="CZ134" i="1"/>
  <c r="Y134" i="1" s="1"/>
  <c r="CY180" i="1"/>
  <c r="X180" i="1" s="1"/>
  <c r="CZ180" i="1"/>
  <c r="Y180" i="1" s="1"/>
  <c r="P157" i="1"/>
  <c r="EL124" i="1"/>
  <c r="CY231" i="1"/>
  <c r="X231" i="1" s="1"/>
  <c r="CZ231" i="1"/>
  <c r="Y231" i="1" s="1"/>
  <c r="CY227" i="1"/>
  <c r="X227" i="1" s="1"/>
  <c r="GM227" i="1" s="1"/>
  <c r="GN227" i="1" s="1"/>
  <c r="CZ227" i="1"/>
  <c r="Y227" i="1" s="1"/>
  <c r="DV278" i="1"/>
  <c r="EM139" i="1"/>
  <c r="FV124" i="1"/>
  <c r="AF235" i="1"/>
  <c r="CY222" i="1"/>
  <c r="X222" i="1" s="1"/>
  <c r="AK235" i="1" s="1"/>
  <c r="CZ222" i="1"/>
  <c r="Y222" i="1" s="1"/>
  <c r="AL235" i="1" s="1"/>
  <c r="EU220" i="1"/>
  <c r="P251" i="1"/>
  <c r="DI113" i="3"/>
  <c r="DG113" i="3"/>
  <c r="DH113" i="3"/>
  <c r="DF113" i="3"/>
  <c r="DJ113" i="3" s="1"/>
  <c r="DH147" i="3"/>
  <c r="DI147" i="3"/>
  <c r="DF147" i="3"/>
  <c r="DJ147" i="3" s="1"/>
  <c r="DG147" i="3"/>
  <c r="DF141" i="3"/>
  <c r="DG141" i="3"/>
  <c r="DJ141" i="3" s="1"/>
  <c r="DH141" i="3"/>
  <c r="DI141" i="3"/>
  <c r="AG220" i="1"/>
  <c r="T235" i="1"/>
  <c r="CY276" i="1"/>
  <c r="X276" i="1" s="1"/>
  <c r="GM276" i="1" s="1"/>
  <c r="GN276" i="1" s="1"/>
  <c r="CZ276" i="1"/>
  <c r="Y276" i="1" s="1"/>
  <c r="CP181" i="1"/>
  <c r="O181" i="1" s="1"/>
  <c r="GM181" i="1" s="1"/>
  <c r="GN181" i="1" s="1"/>
  <c r="DG220" i="3"/>
  <c r="DJ220" i="3" s="1"/>
  <c r="DH220" i="3"/>
  <c r="DI220" i="3"/>
  <c r="DF220" i="3"/>
  <c r="GX272" i="1"/>
  <c r="GB278" i="1" s="1"/>
  <c r="DF180" i="3"/>
  <c r="DJ180" i="3" s="1"/>
  <c r="DG180" i="3"/>
  <c r="DH180" i="3"/>
  <c r="DI180" i="3"/>
  <c r="DI129" i="3"/>
  <c r="DF129" i="3"/>
  <c r="DJ129" i="3" s="1"/>
  <c r="DG129" i="3"/>
  <c r="DH129" i="3"/>
  <c r="F455" i="1"/>
  <c r="BC426" i="1"/>
  <c r="DF305" i="3"/>
  <c r="DJ305" i="3" s="1"/>
  <c r="DG305" i="3"/>
  <c r="DH305" i="3"/>
  <c r="DI305" i="3"/>
  <c r="V235" i="1"/>
  <c r="AI220" i="1"/>
  <c r="CY389" i="1"/>
  <c r="X389" i="1" s="1"/>
  <c r="CZ389" i="1"/>
  <c r="Y389" i="1" s="1"/>
  <c r="CY378" i="1"/>
  <c r="X378" i="1" s="1"/>
  <c r="GM378" i="1" s="1"/>
  <c r="GN378" i="1" s="1"/>
  <c r="CZ378" i="1"/>
  <c r="Y378" i="1" s="1"/>
  <c r="CP312" i="1"/>
  <c r="O312" i="1" s="1"/>
  <c r="P586" i="1"/>
  <c r="GX586" i="1"/>
  <c r="GB596" i="1" s="1"/>
  <c r="Q586" i="1"/>
  <c r="DV596" i="1" s="1"/>
  <c r="R586" i="1"/>
  <c r="DW596" i="1" s="1"/>
  <c r="DV439" i="1"/>
  <c r="FZ490" i="1"/>
  <c r="DH490" i="1"/>
  <c r="DU471" i="1"/>
  <c r="FW490" i="1"/>
  <c r="FX490" i="1"/>
  <c r="DF393" i="3"/>
  <c r="DJ393" i="3" s="1"/>
  <c r="DG393" i="3"/>
  <c r="DH393" i="3"/>
  <c r="DI393" i="3"/>
  <c r="DF468" i="3"/>
  <c r="DJ468" i="3" s="1"/>
  <c r="DG468" i="3"/>
  <c r="DH468" i="3"/>
  <c r="DI468" i="3"/>
  <c r="DH349" i="3"/>
  <c r="DI349" i="3"/>
  <c r="DF349" i="3"/>
  <c r="DJ349" i="3" s="1"/>
  <c r="DG349" i="3"/>
  <c r="DF416" i="3"/>
  <c r="DJ416" i="3" s="1"/>
  <c r="DG416" i="3"/>
  <c r="DH416" i="3"/>
  <c r="DI416" i="3"/>
  <c r="DF286" i="3"/>
  <c r="DJ286" i="3" s="1"/>
  <c r="DG286" i="3"/>
  <c r="DH286" i="3"/>
  <c r="DI286" i="3"/>
  <c r="DX541" i="1"/>
  <c r="CY527" i="1"/>
  <c r="X527" i="1" s="1"/>
  <c r="CZ527" i="1"/>
  <c r="Y527" i="1" s="1"/>
  <c r="CP474" i="1"/>
  <c r="O474" i="1" s="1"/>
  <c r="DI370" i="3"/>
  <c r="DF370" i="3"/>
  <c r="DJ370" i="3" s="1"/>
  <c r="DG370" i="3"/>
  <c r="DH370" i="3"/>
  <c r="CY430" i="1"/>
  <c r="X430" i="1" s="1"/>
  <c r="GM430" i="1" s="1"/>
  <c r="GN430" i="1" s="1"/>
  <c r="CZ430" i="1"/>
  <c r="Y430" i="1" s="1"/>
  <c r="CZ478" i="1"/>
  <c r="Y478" i="1" s="1"/>
  <c r="ED490" i="1" s="1"/>
  <c r="DX490" i="1"/>
  <c r="CY478" i="1"/>
  <c r="X478" i="1" s="1"/>
  <c r="EC490" i="1" s="1"/>
  <c r="DI404" i="3"/>
  <c r="DF404" i="3"/>
  <c r="DJ404" i="3" s="1"/>
  <c r="DG404" i="3"/>
  <c r="DH404" i="3"/>
  <c r="AO426" i="1"/>
  <c r="F443" i="1"/>
  <c r="AT471" i="1"/>
  <c r="F508" i="1"/>
  <c r="S539" i="1"/>
  <c r="DF419" i="3"/>
  <c r="DG419" i="3"/>
  <c r="DH419" i="3"/>
  <c r="DI419" i="3"/>
  <c r="DJ419" i="3" s="1"/>
  <c r="P687" i="1"/>
  <c r="Q687" i="1"/>
  <c r="R687" i="1"/>
  <c r="T687" i="1"/>
  <c r="AG694" i="1" s="1"/>
  <c r="GX687" i="1"/>
  <c r="P633" i="1"/>
  <c r="CP633" i="1" s="1"/>
  <c r="O633" i="1" s="1"/>
  <c r="Q633" i="1"/>
  <c r="R633" i="1"/>
  <c r="DW647" i="1" s="1"/>
  <c r="ER541" i="1"/>
  <c r="GA522" i="1"/>
  <c r="GM579" i="1"/>
  <c r="GN579" i="1" s="1"/>
  <c r="EC694" i="1"/>
  <c r="W735" i="1"/>
  <c r="Q735" i="1"/>
  <c r="R735" i="1"/>
  <c r="DW745" i="1" s="1"/>
  <c r="CP487" i="1"/>
  <c r="O487" i="1" s="1"/>
  <c r="GM487" i="1" s="1"/>
  <c r="GN487" i="1" s="1"/>
  <c r="EU573" i="1"/>
  <c r="P612" i="1"/>
  <c r="DH499" i="3"/>
  <c r="DF499" i="3"/>
  <c r="DG499" i="3"/>
  <c r="DJ499" i="3" s="1"/>
  <c r="DI499" i="3"/>
  <c r="DF569" i="3"/>
  <c r="DG569" i="3"/>
  <c r="DH569" i="3"/>
  <c r="DI569" i="3"/>
  <c r="DJ569" i="3" s="1"/>
  <c r="P815" i="1"/>
  <c r="ET777" i="1"/>
  <c r="GX533" i="1"/>
  <c r="GB541" i="1" s="1"/>
  <c r="EP471" i="1"/>
  <c r="P497" i="1"/>
  <c r="CY639" i="1"/>
  <c r="X639" i="1" s="1"/>
  <c r="GM639" i="1" s="1"/>
  <c r="GN639" i="1" s="1"/>
  <c r="CZ639" i="1"/>
  <c r="Y639" i="1" s="1"/>
  <c r="F698" i="1"/>
  <c r="AO679" i="1"/>
  <c r="EU726" i="1"/>
  <c r="P761" i="1"/>
  <c r="EI573" i="1"/>
  <c r="P606" i="1"/>
  <c r="Q741" i="1"/>
  <c r="S741" i="1"/>
  <c r="W741" i="1"/>
  <c r="CP786" i="1"/>
  <c r="O786" i="1" s="1"/>
  <c r="GM786" i="1" s="1"/>
  <c r="GN786" i="1" s="1"/>
  <c r="AK802" i="1"/>
  <c r="BC834" i="1"/>
  <c r="F855" i="1"/>
  <c r="DI710" i="3"/>
  <c r="DH710" i="3"/>
  <c r="DF710" i="3"/>
  <c r="DJ710" i="3" s="1"/>
  <c r="DG710" i="3"/>
  <c r="DG865" i="3"/>
  <c r="DF865" i="3"/>
  <c r="DJ865" i="3" s="1"/>
  <c r="DH865" i="3"/>
  <c r="DI865" i="3"/>
  <c r="CP684" i="1"/>
  <c r="O684" i="1" s="1"/>
  <c r="GM684" i="1" s="1"/>
  <c r="GN684" i="1" s="1"/>
  <c r="CY951" i="1"/>
  <c r="X951" i="1" s="1"/>
  <c r="CZ951" i="1"/>
  <c r="Y951" i="1" s="1"/>
  <c r="DF839" i="3"/>
  <c r="DJ839" i="3" s="1"/>
  <c r="DG839" i="3"/>
  <c r="DH839" i="3"/>
  <c r="DI839" i="3"/>
  <c r="DH832" i="3"/>
  <c r="DF832" i="3"/>
  <c r="DG832" i="3"/>
  <c r="DJ832" i="3" s="1"/>
  <c r="DI832" i="3"/>
  <c r="CP797" i="1"/>
  <c r="O797" i="1" s="1"/>
  <c r="GM797" i="1" s="1"/>
  <c r="GN797" i="1" s="1"/>
  <c r="FY871" i="1"/>
  <c r="EP884" i="1"/>
  <c r="DH804" i="3"/>
  <c r="DI804" i="3"/>
  <c r="DG804" i="3"/>
  <c r="DJ804" i="3" s="1"/>
  <c r="DF804" i="3"/>
  <c r="W731" i="1"/>
  <c r="Q937" i="1"/>
  <c r="DV998" i="1" s="1"/>
  <c r="R937" i="1"/>
  <c r="DW998" i="1" s="1"/>
  <c r="S937" i="1"/>
  <c r="DX998" i="1" s="1"/>
  <c r="GM970" i="1"/>
  <c r="GN970" i="1" s="1"/>
  <c r="DF760" i="3"/>
  <c r="DG760" i="3"/>
  <c r="DJ760" i="3" s="1"/>
  <c r="DH760" i="3"/>
  <c r="DI760" i="3"/>
  <c r="DF765" i="3"/>
  <c r="DJ765" i="3" s="1"/>
  <c r="DG765" i="3"/>
  <c r="DH765" i="3"/>
  <c r="DI765" i="3"/>
  <c r="DF816" i="3"/>
  <c r="DJ816" i="3" s="1"/>
  <c r="DG816" i="3"/>
  <c r="DH816" i="3"/>
  <c r="DI816" i="3"/>
  <c r="DF809" i="3"/>
  <c r="DG809" i="3"/>
  <c r="DJ809" i="3" s="1"/>
  <c r="DH809" i="3"/>
  <c r="DI809" i="3"/>
  <c r="P878" i="1"/>
  <c r="DU884" i="1" s="1"/>
  <c r="Q878" i="1"/>
  <c r="S878" i="1"/>
  <c r="U878" i="1"/>
  <c r="V878" i="1"/>
  <c r="EA884" i="1" s="1"/>
  <c r="V882" i="1"/>
  <c r="DH721" i="3"/>
  <c r="DF721" i="3"/>
  <c r="DJ721" i="3" s="1"/>
  <c r="DG721" i="3"/>
  <c r="DI721" i="3"/>
  <c r="DI884" i="3"/>
  <c r="DF884" i="3"/>
  <c r="DJ884" i="3" s="1"/>
  <c r="DG884" i="3"/>
  <c r="DH884" i="3"/>
  <c r="P683" i="1"/>
  <c r="CP683" i="1" s="1"/>
  <c r="O683" i="1" s="1"/>
  <c r="F821" i="1"/>
  <c r="AU777" i="1"/>
  <c r="R880" i="1"/>
  <c r="DW884" i="1" s="1"/>
  <c r="DH798" i="3"/>
  <c r="DI798" i="3"/>
  <c r="DF798" i="3"/>
  <c r="DG798" i="3"/>
  <c r="DJ798" i="3" s="1"/>
  <c r="EP628" i="1"/>
  <c r="P654" i="1"/>
  <c r="U782" i="1"/>
  <c r="EM777" i="1"/>
  <c r="P821" i="1"/>
  <c r="V782" i="1"/>
  <c r="DF733" i="3"/>
  <c r="DG733" i="3"/>
  <c r="DJ733" i="3" s="1"/>
  <c r="DH733" i="3"/>
  <c r="DI733" i="3"/>
  <c r="DF946" i="3"/>
  <c r="DJ946" i="3" s="1"/>
  <c r="DI946" i="3"/>
  <c r="DG946" i="3"/>
  <c r="DH946" i="3"/>
  <c r="V956" i="1"/>
  <c r="CE834" i="1"/>
  <c r="AV839" i="1"/>
  <c r="S996" i="1"/>
  <c r="P996" i="1"/>
  <c r="Q996" i="1"/>
  <c r="V996" i="1"/>
  <c r="P956" i="1"/>
  <c r="CP956" i="1" s="1"/>
  <c r="O956" i="1" s="1"/>
  <c r="T990" i="1"/>
  <c r="AZ839" i="1"/>
  <c r="CI834" i="1"/>
  <c r="CP976" i="1"/>
  <c r="O976" i="1" s="1"/>
  <c r="GM976" i="1" s="1"/>
  <c r="GN976" i="1" s="1"/>
  <c r="GX796" i="1"/>
  <c r="U937" i="1"/>
  <c r="T956" i="1"/>
  <c r="CZ1075" i="1"/>
  <c r="Y1075" i="1" s="1"/>
  <c r="CY1075" i="1"/>
  <c r="X1075" i="1" s="1"/>
  <c r="GM1075" i="1" s="1"/>
  <c r="GN1075" i="1" s="1"/>
  <c r="T969" i="1"/>
  <c r="U996" i="1"/>
  <c r="DH949" i="3"/>
  <c r="DI949" i="3"/>
  <c r="DG949" i="3"/>
  <c r="DJ949" i="3" s="1"/>
  <c r="DF949" i="3"/>
  <c r="U958" i="1"/>
  <c r="CP1040" i="1"/>
  <c r="O1040" i="1" s="1"/>
  <c r="GM1040" i="1" s="1"/>
  <c r="GN1040" i="1" s="1"/>
  <c r="DI984" i="3"/>
  <c r="DF984" i="3"/>
  <c r="DJ984" i="3" s="1"/>
  <c r="DG984" i="3"/>
  <c r="DH984" i="3"/>
  <c r="CY925" i="1"/>
  <c r="X925" i="1" s="1"/>
  <c r="GM925" i="1" s="1"/>
  <c r="GN925" i="1" s="1"/>
  <c r="CZ1041" i="1"/>
  <c r="Y1041" i="1" s="1"/>
  <c r="CY1041" i="1"/>
  <c r="X1041" i="1" s="1"/>
  <c r="GM1041" i="1" s="1"/>
  <c r="GN1041" i="1" s="1"/>
  <c r="DH1022" i="3"/>
  <c r="DF1022" i="3"/>
  <c r="DG1022" i="3"/>
  <c r="DJ1022" i="3" s="1"/>
  <c r="DI1022" i="3"/>
  <c r="R977" i="1"/>
  <c r="CY1065" i="1"/>
  <c r="X1065" i="1" s="1"/>
  <c r="CZ1065" i="1"/>
  <c r="Y1065" i="1" s="1"/>
  <c r="AG1030" i="1"/>
  <c r="T1079" i="1"/>
  <c r="GM1071" i="1"/>
  <c r="GN1071" i="1" s="1"/>
  <c r="CZ1127" i="1"/>
  <c r="Y1127" i="1" s="1"/>
  <c r="CY1127" i="1"/>
  <c r="X1127" i="1" s="1"/>
  <c r="GM1127" i="1" s="1"/>
  <c r="GN1127" i="1" s="1"/>
  <c r="EB1111" i="1"/>
  <c r="DO1133" i="1"/>
  <c r="DX1079" i="1"/>
  <c r="CZ1114" i="1"/>
  <c r="Y1114" i="1" s="1"/>
  <c r="GX956" i="1"/>
  <c r="CP1228" i="1"/>
  <c r="O1228" i="1" s="1"/>
  <c r="GM1228" i="1" s="1"/>
  <c r="GN1228" i="1" s="1"/>
  <c r="DG1239" i="3"/>
  <c r="DH1239" i="3"/>
  <c r="DI1239" i="3"/>
  <c r="DF1239" i="3"/>
  <c r="DJ1239" i="3" s="1"/>
  <c r="DH1085" i="3"/>
  <c r="DI1085" i="3"/>
  <c r="DF1085" i="3"/>
  <c r="DJ1085" i="3" s="1"/>
  <c r="DG1085" i="3"/>
  <c r="DF1081" i="3"/>
  <c r="DJ1081" i="3" s="1"/>
  <c r="DG1081" i="3"/>
  <c r="DH1081" i="3"/>
  <c r="DI1081" i="3"/>
  <c r="CP1077" i="1"/>
  <c r="O1077" i="1" s="1"/>
  <c r="GM1077" i="1" s="1"/>
  <c r="GN1077" i="1" s="1"/>
  <c r="AT1030" i="1"/>
  <c r="F1097" i="1"/>
  <c r="CP1169" i="1"/>
  <c r="O1169" i="1" s="1"/>
  <c r="CP1187" i="1"/>
  <c r="O1187" i="1" s="1"/>
  <c r="GM1187" i="1" s="1"/>
  <c r="GN1187" i="1" s="1"/>
  <c r="DV1399" i="1"/>
  <c r="CY1243" i="1"/>
  <c r="X1243" i="1" s="1"/>
  <c r="GM1243" i="1" s="1"/>
  <c r="GN1243" i="1" s="1"/>
  <c r="CZ1243" i="1"/>
  <c r="Y1243" i="1" s="1"/>
  <c r="DI1317" i="3"/>
  <c r="DF1317" i="3"/>
  <c r="DJ1317" i="3" s="1"/>
  <c r="DG1317" i="3"/>
  <c r="DH1317" i="3"/>
  <c r="GM1350" i="1"/>
  <c r="GN1350" i="1" s="1"/>
  <c r="CC1165" i="1"/>
  <c r="AT1189" i="1"/>
  <c r="Q1242" i="1"/>
  <c r="CP1242" i="1" s="1"/>
  <c r="O1242" i="1" s="1"/>
  <c r="R1242" i="1"/>
  <c r="S1242" i="1"/>
  <c r="U1242" i="1"/>
  <c r="EV1277" i="1"/>
  <c r="P1327" i="1"/>
  <c r="DF1377" i="3"/>
  <c r="DJ1377" i="3" s="1"/>
  <c r="DG1377" i="3"/>
  <c r="DH1377" i="3"/>
  <c r="DI1377" i="3"/>
  <c r="DI1367" i="3"/>
  <c r="DF1367" i="3"/>
  <c r="DG1367" i="3"/>
  <c r="DJ1367" i="3" s="1"/>
  <c r="DH1367" i="3"/>
  <c r="DG1437" i="3"/>
  <c r="DF1437" i="3"/>
  <c r="DJ1437" i="3" s="1"/>
  <c r="DH1437" i="3"/>
  <c r="DI1437" i="3"/>
  <c r="DF1295" i="3"/>
  <c r="DJ1295" i="3" s="1"/>
  <c r="DG1295" i="3"/>
  <c r="DH1295" i="3"/>
  <c r="DI1295" i="3"/>
  <c r="GM1348" i="1"/>
  <c r="GN1348" i="1" s="1"/>
  <c r="DW1245" i="1"/>
  <c r="DF1264" i="3"/>
  <c r="DJ1264" i="3" s="1"/>
  <c r="DG1264" i="3"/>
  <c r="DI1264" i="3"/>
  <c r="DH1264" i="3"/>
  <c r="DH1334" i="3"/>
  <c r="DI1334" i="3"/>
  <c r="DF1334" i="3"/>
  <c r="DG1334" i="3"/>
  <c r="DJ1334" i="3" s="1"/>
  <c r="Q1181" i="1"/>
  <c r="CP1181" i="1" s="1"/>
  <c r="O1181" i="1" s="1"/>
  <c r="R1181" i="1"/>
  <c r="S1181" i="1"/>
  <c r="U1181" i="1"/>
  <c r="DZ1189" i="1" s="1"/>
  <c r="DH1150" i="3"/>
  <c r="DF1150" i="3"/>
  <c r="DG1150" i="3"/>
  <c r="DJ1150" i="3" s="1"/>
  <c r="DI1150" i="3"/>
  <c r="CP1288" i="1"/>
  <c r="O1288" i="1" s="1"/>
  <c r="GM1288" i="1" s="1"/>
  <c r="GN1288" i="1" s="1"/>
  <c r="DI1494" i="3"/>
  <c r="DH1494" i="3"/>
  <c r="DF1494" i="3"/>
  <c r="DJ1494" i="3" s="1"/>
  <c r="DG1494" i="3"/>
  <c r="CP1434" i="1"/>
  <c r="O1434" i="1" s="1"/>
  <c r="GX1242" i="1"/>
  <c r="GM1347" i="1"/>
  <c r="GN1347" i="1" s="1"/>
  <c r="DG1584" i="3"/>
  <c r="DJ1584" i="3" s="1"/>
  <c r="DH1584" i="3"/>
  <c r="DI1584" i="3"/>
  <c r="DF1584" i="3"/>
  <c r="W1363" i="1"/>
  <c r="DW1460" i="1"/>
  <c r="AC1302" i="1"/>
  <c r="DI1462" i="3"/>
  <c r="DF1462" i="3"/>
  <c r="DJ1462" i="3" s="1"/>
  <c r="DG1462" i="3"/>
  <c r="DH1462" i="3"/>
  <c r="CY1448" i="1"/>
  <c r="X1448" i="1" s="1"/>
  <c r="GM1448" i="1" s="1"/>
  <c r="GN1448" i="1" s="1"/>
  <c r="CZ1448" i="1"/>
  <c r="Y1448" i="1" s="1"/>
  <c r="AT1492" i="1"/>
  <c r="F1515" i="1"/>
  <c r="R1363" i="1"/>
  <c r="GX1292" i="1"/>
  <c r="GX1286" i="1"/>
  <c r="CP1455" i="1"/>
  <c r="O1455" i="1" s="1"/>
  <c r="GM1455" i="1" s="1"/>
  <c r="GN1455" i="1" s="1"/>
  <c r="CZ1296" i="1"/>
  <c r="Y1296" i="1" s="1"/>
  <c r="DG1577" i="3"/>
  <c r="DI1577" i="3"/>
  <c r="DF1577" i="3"/>
  <c r="DJ1577" i="3" s="1"/>
  <c r="DH1577" i="3"/>
  <c r="CP1438" i="1"/>
  <c r="O1438" i="1" s="1"/>
  <c r="GM1438" i="1" s="1"/>
  <c r="GN1438" i="1" s="1"/>
  <c r="P1517" i="1"/>
  <c r="ES1492" i="1"/>
  <c r="P1520" i="1"/>
  <c r="DN1492" i="1"/>
  <c r="DF1003" i="3"/>
  <c r="DJ1003" i="3" s="1"/>
  <c r="DG1003" i="3"/>
  <c r="DH1003" i="3"/>
  <c r="DI1003" i="3"/>
  <c r="DG1234" i="3"/>
  <c r="DJ1234" i="3" s="1"/>
  <c r="DH1234" i="3"/>
  <c r="DI1234" i="3"/>
  <c r="DF1234" i="3"/>
  <c r="DF1126" i="3"/>
  <c r="DG1126" i="3"/>
  <c r="DJ1126" i="3" s="1"/>
  <c r="DH1126" i="3"/>
  <c r="DI1126" i="3"/>
  <c r="DF1188" i="3"/>
  <c r="DG1188" i="3"/>
  <c r="DJ1188" i="3" s="1"/>
  <c r="DH1188" i="3"/>
  <c r="DI1188" i="3"/>
  <c r="DF1259" i="3"/>
  <c r="DG1259" i="3"/>
  <c r="DI1259" i="3"/>
  <c r="DJ1259" i="3" s="1"/>
  <c r="DH1259" i="3"/>
  <c r="DG1212" i="3"/>
  <c r="DH1212" i="3"/>
  <c r="DI1212" i="3"/>
  <c r="DF1212" i="3"/>
  <c r="DJ1212" i="3" s="1"/>
  <c r="DF1220" i="3"/>
  <c r="DJ1220" i="3" s="1"/>
  <c r="DG1220" i="3"/>
  <c r="DH1220" i="3"/>
  <c r="DI1220" i="3"/>
  <c r="DF1222" i="3"/>
  <c r="DJ1222" i="3" s="1"/>
  <c r="DG1222" i="3"/>
  <c r="DH1222" i="3"/>
  <c r="DI1222" i="3"/>
  <c r="DF1258" i="3"/>
  <c r="DJ1258" i="3" s="1"/>
  <c r="DG1258" i="3"/>
  <c r="DH1258" i="3"/>
  <c r="DI1258" i="3"/>
  <c r="DF1447" i="3"/>
  <c r="DG1447" i="3"/>
  <c r="DJ1447" i="3" s="1"/>
  <c r="DH1447" i="3"/>
  <c r="DI1447" i="3"/>
  <c r="DH1449" i="3"/>
  <c r="DI1449" i="3"/>
  <c r="DF1449" i="3"/>
  <c r="DG1449" i="3"/>
  <c r="DJ1449" i="3" s="1"/>
  <c r="DG1407" i="3"/>
  <c r="DF1407" i="3"/>
  <c r="DJ1407" i="3" s="1"/>
  <c r="DH1407" i="3"/>
  <c r="DI1407" i="3"/>
  <c r="DF1535" i="3"/>
  <c r="DG1535" i="3"/>
  <c r="DJ1535" i="3" s="1"/>
  <c r="DI1535" i="3"/>
  <c r="DH1535" i="3"/>
  <c r="DW41" i="1"/>
  <c r="CY29" i="1"/>
  <c r="X29" i="1" s="1"/>
  <c r="EC41" i="1" s="1"/>
  <c r="DF1597" i="3"/>
  <c r="DJ1597" i="3" s="1"/>
  <c r="DI1597" i="3"/>
  <c r="DG1597" i="3"/>
  <c r="DH1597" i="3"/>
  <c r="DG1579" i="3"/>
  <c r="DF1579" i="3"/>
  <c r="DJ1579" i="3" s="1"/>
  <c r="DH1579" i="3"/>
  <c r="DI1579" i="3"/>
  <c r="DF1568" i="3"/>
  <c r="DJ1568" i="3" s="1"/>
  <c r="DG1568" i="3"/>
  <c r="DH1568" i="3"/>
  <c r="DI1568" i="3"/>
  <c r="CY34" i="1"/>
  <c r="X34" i="1" s="1"/>
  <c r="AK41" i="1" s="1"/>
  <c r="CZ34" i="1"/>
  <c r="Y34" i="1" s="1"/>
  <c r="AL41" i="1" s="1"/>
  <c r="DU26" i="1"/>
  <c r="DH41" i="1"/>
  <c r="FZ41" i="1"/>
  <c r="FX41" i="1"/>
  <c r="FW41" i="1"/>
  <c r="CZ82" i="1"/>
  <c r="Y82" i="1" s="1"/>
  <c r="CY82" i="1"/>
  <c r="X82" i="1" s="1"/>
  <c r="GM28" i="1"/>
  <c r="CY81" i="1"/>
  <c r="X81" i="1" s="1"/>
  <c r="CZ81" i="1"/>
  <c r="Y81" i="1" s="1"/>
  <c r="DF17" i="3"/>
  <c r="DJ17" i="3" s="1"/>
  <c r="DG17" i="3"/>
  <c r="DI17" i="3"/>
  <c r="DH17" i="3"/>
  <c r="DH1639" i="3"/>
  <c r="DF1639" i="3"/>
  <c r="DJ1639" i="3" s="1"/>
  <c r="DG1639" i="3"/>
  <c r="DI1639" i="3"/>
  <c r="R77" i="1"/>
  <c r="AE92" i="1" s="1"/>
  <c r="Q77" i="1"/>
  <c r="AD92" i="1" s="1"/>
  <c r="GX77" i="1"/>
  <c r="CJ92" i="1" s="1"/>
  <c r="EA26" i="1"/>
  <c r="DN41" i="1"/>
  <c r="BZ171" i="1"/>
  <c r="CG188" i="1"/>
  <c r="AQ188" i="1"/>
  <c r="V77" i="1"/>
  <c r="AI92" i="1" s="1"/>
  <c r="CI267" i="1"/>
  <c r="AZ278" i="1"/>
  <c r="GM182" i="1"/>
  <c r="GN182" i="1" s="1"/>
  <c r="DI91" i="3"/>
  <c r="DG91" i="3"/>
  <c r="DH91" i="3"/>
  <c r="DF91" i="3"/>
  <c r="DJ91" i="3" s="1"/>
  <c r="DI69" i="3"/>
  <c r="DJ69" i="3" s="1"/>
  <c r="DG69" i="3"/>
  <c r="DH69" i="3"/>
  <c r="DF69" i="3"/>
  <c r="AQ220" i="1"/>
  <c r="F245" i="1"/>
  <c r="GM180" i="1"/>
  <c r="GN180" i="1" s="1"/>
  <c r="AU73" i="1"/>
  <c r="F111" i="1"/>
  <c r="DH37" i="3"/>
  <c r="DI37" i="3"/>
  <c r="DG37" i="3"/>
  <c r="DF37" i="3"/>
  <c r="DJ37" i="3" s="1"/>
  <c r="DX235" i="1"/>
  <c r="CY223" i="1"/>
  <c r="X223" i="1" s="1"/>
  <c r="EC235" i="1" s="1"/>
  <c r="CZ223" i="1"/>
  <c r="Y223" i="1" s="1"/>
  <c r="ED235" i="1" s="1"/>
  <c r="AC278" i="1"/>
  <c r="CP269" i="1"/>
  <c r="O269" i="1" s="1"/>
  <c r="DH114" i="3"/>
  <c r="DG114" i="3"/>
  <c r="DI114" i="3"/>
  <c r="DF114" i="3"/>
  <c r="DJ114" i="3" s="1"/>
  <c r="CJ220" i="1"/>
  <c r="BA235" i="1"/>
  <c r="AH220" i="1"/>
  <c r="U235" i="1"/>
  <c r="FV310" i="1"/>
  <c r="EM337" i="1"/>
  <c r="DF227" i="3"/>
  <c r="DJ227" i="3" s="1"/>
  <c r="DI227" i="3"/>
  <c r="DG227" i="3"/>
  <c r="DH227" i="3"/>
  <c r="V273" i="1"/>
  <c r="AI278" i="1" s="1"/>
  <c r="GM322" i="1"/>
  <c r="GN322" i="1" s="1"/>
  <c r="DF172" i="3"/>
  <c r="DJ172" i="3" s="1"/>
  <c r="DG172" i="3"/>
  <c r="DI172" i="3"/>
  <c r="DH172" i="3"/>
  <c r="GM314" i="1"/>
  <c r="GN314" i="1" s="1"/>
  <c r="DI194" i="3"/>
  <c r="DG194" i="3"/>
  <c r="DH194" i="3"/>
  <c r="DF194" i="3"/>
  <c r="DJ194" i="3" s="1"/>
  <c r="DH216" i="3"/>
  <c r="DI216" i="3"/>
  <c r="DF216" i="3"/>
  <c r="DJ216" i="3" s="1"/>
  <c r="DG216" i="3"/>
  <c r="AC394" i="1"/>
  <c r="CP371" i="1"/>
  <c r="O371" i="1" s="1"/>
  <c r="DH249" i="3"/>
  <c r="DI249" i="3"/>
  <c r="DF249" i="3"/>
  <c r="DJ249" i="3" s="1"/>
  <c r="DG249" i="3"/>
  <c r="DH130" i="3"/>
  <c r="DF130" i="3"/>
  <c r="DJ130" i="3" s="1"/>
  <c r="DG130" i="3"/>
  <c r="DI130" i="3"/>
  <c r="CY335" i="1"/>
  <c r="X335" i="1" s="1"/>
  <c r="CZ335" i="1"/>
  <c r="Y335" i="1" s="1"/>
  <c r="DI311" i="3"/>
  <c r="DG311" i="3"/>
  <c r="DF311" i="3"/>
  <c r="DJ311" i="3" s="1"/>
  <c r="DH311" i="3"/>
  <c r="DH312" i="3"/>
  <c r="DI312" i="3"/>
  <c r="DF312" i="3"/>
  <c r="DJ312" i="3" s="1"/>
  <c r="DG312" i="3"/>
  <c r="DL235" i="1"/>
  <c r="DY220" i="1"/>
  <c r="U272" i="1"/>
  <c r="DZ278" i="1" s="1"/>
  <c r="GM380" i="1"/>
  <c r="GN380" i="1" s="1"/>
  <c r="GM327" i="1"/>
  <c r="GN327" i="1" s="1"/>
  <c r="P316" i="1"/>
  <c r="Q316" i="1"/>
  <c r="AD337" i="1" s="1"/>
  <c r="R316" i="1"/>
  <c r="AE337" i="1" s="1"/>
  <c r="CY640" i="1"/>
  <c r="X640" i="1" s="1"/>
  <c r="GM640" i="1" s="1"/>
  <c r="GN640" i="1" s="1"/>
  <c r="CZ640" i="1"/>
  <c r="Y640" i="1" s="1"/>
  <c r="EU471" i="1"/>
  <c r="P506" i="1"/>
  <c r="DF391" i="3"/>
  <c r="DJ391" i="3" s="1"/>
  <c r="DG391" i="3"/>
  <c r="DH391" i="3"/>
  <c r="DI391" i="3"/>
  <c r="DF510" i="3"/>
  <c r="DI510" i="3"/>
  <c r="DG510" i="3"/>
  <c r="DJ510" i="3" s="1"/>
  <c r="DH510" i="3"/>
  <c r="DH509" i="3"/>
  <c r="DF509" i="3"/>
  <c r="DG509" i="3"/>
  <c r="DI509" i="3"/>
  <c r="DJ509" i="3" s="1"/>
  <c r="DG352" i="3"/>
  <c r="DH352" i="3"/>
  <c r="DI352" i="3"/>
  <c r="DF352" i="3"/>
  <c r="DJ352" i="3" s="1"/>
  <c r="DG415" i="3"/>
  <c r="DF415" i="3"/>
  <c r="DJ415" i="3" s="1"/>
  <c r="DH415" i="3"/>
  <c r="DI415" i="3"/>
  <c r="CY433" i="1"/>
  <c r="X433" i="1" s="1"/>
  <c r="EC439" i="1" s="1"/>
  <c r="CZ433" i="1"/>
  <c r="Y433" i="1" s="1"/>
  <c r="ED439" i="1" s="1"/>
  <c r="DX439" i="1"/>
  <c r="EL369" i="1"/>
  <c r="P412" i="1"/>
  <c r="DH283" i="3"/>
  <c r="DI283" i="3"/>
  <c r="DG283" i="3"/>
  <c r="DF283" i="3"/>
  <c r="DJ283" i="3" s="1"/>
  <c r="GM530" i="1"/>
  <c r="GN530" i="1" s="1"/>
  <c r="DI364" i="3"/>
  <c r="DF364" i="3"/>
  <c r="DJ364" i="3" s="1"/>
  <c r="DG364" i="3"/>
  <c r="DH364" i="3"/>
  <c r="DG446" i="3"/>
  <c r="DJ446" i="3" s="1"/>
  <c r="DF446" i="3"/>
  <c r="DH446" i="3"/>
  <c r="DI446" i="3"/>
  <c r="CP326" i="1"/>
  <c r="O326" i="1" s="1"/>
  <c r="GM326" i="1" s="1"/>
  <c r="GN326" i="1" s="1"/>
  <c r="AZ490" i="1"/>
  <c r="CI471" i="1"/>
  <c r="DF403" i="3"/>
  <c r="DJ403" i="3" s="1"/>
  <c r="DG403" i="3"/>
  <c r="DH403" i="3"/>
  <c r="DI403" i="3"/>
  <c r="CY584" i="1"/>
  <c r="X584" i="1" s="1"/>
  <c r="CZ584" i="1"/>
  <c r="Y584" i="1" s="1"/>
  <c r="CP526" i="1"/>
  <c r="O526" i="1" s="1"/>
  <c r="AD541" i="1"/>
  <c r="GM475" i="1"/>
  <c r="GN475" i="1" s="1"/>
  <c r="AE596" i="1"/>
  <c r="EM573" i="1"/>
  <c r="P615" i="1"/>
  <c r="CZ687" i="1"/>
  <c r="Y687" i="1" s="1"/>
  <c r="CY687" i="1"/>
  <c r="X687" i="1" s="1"/>
  <c r="EL573" i="1"/>
  <c r="P614" i="1"/>
  <c r="Q790" i="1"/>
  <c r="S790" i="1"/>
  <c r="U790" i="1"/>
  <c r="DV647" i="1"/>
  <c r="EI522" i="1"/>
  <c r="P551" i="1"/>
  <c r="V392" i="1"/>
  <c r="EA394" i="1" s="1"/>
  <c r="CP645" i="1"/>
  <c r="O645" i="1" s="1"/>
  <c r="GM645" i="1" s="1"/>
  <c r="GN645" i="1" s="1"/>
  <c r="W683" i="1"/>
  <c r="AJ694" i="1" s="1"/>
  <c r="R790" i="1"/>
  <c r="Q884" i="1"/>
  <c r="AD871" i="1"/>
  <c r="DF505" i="3"/>
  <c r="DJ505" i="3" s="1"/>
  <c r="DI505" i="3"/>
  <c r="DG505" i="3"/>
  <c r="DH505" i="3"/>
  <c r="DF587" i="3"/>
  <c r="DJ587" i="3" s="1"/>
  <c r="DG587" i="3"/>
  <c r="DH587" i="3"/>
  <c r="DI587" i="3"/>
  <c r="FY777" i="1"/>
  <c r="EP802" i="1"/>
  <c r="AI573" i="1"/>
  <c r="V596" i="1"/>
  <c r="DF528" i="3"/>
  <c r="DJ528" i="3" s="1"/>
  <c r="DG528" i="3"/>
  <c r="DH528" i="3"/>
  <c r="DI528" i="3"/>
  <c r="U687" i="1"/>
  <c r="EM679" i="1"/>
  <c r="P713" i="1"/>
  <c r="CP779" i="1"/>
  <c r="O779" i="1" s="1"/>
  <c r="AC802" i="1"/>
  <c r="AQ471" i="1"/>
  <c r="F500" i="1"/>
  <c r="CJ628" i="1"/>
  <c r="BA647" i="1"/>
  <c r="GM690" i="1"/>
  <c r="GN690" i="1" s="1"/>
  <c r="DI567" i="3"/>
  <c r="DF567" i="3"/>
  <c r="DJ567" i="3" s="1"/>
  <c r="DG567" i="3"/>
  <c r="DH567" i="3"/>
  <c r="CP876" i="1"/>
  <c r="O876" i="1" s="1"/>
  <c r="AT679" i="1"/>
  <c r="F712" i="1"/>
  <c r="P763" i="1"/>
  <c r="EL726" i="1"/>
  <c r="CG871" i="1"/>
  <c r="AX884" i="1"/>
  <c r="DH708" i="3"/>
  <c r="DI708" i="3"/>
  <c r="DF708" i="3"/>
  <c r="DJ708" i="3" s="1"/>
  <c r="DG708" i="3"/>
  <c r="DH864" i="3"/>
  <c r="DF864" i="3"/>
  <c r="DJ864" i="3" s="1"/>
  <c r="DG864" i="3"/>
  <c r="DI864" i="3"/>
  <c r="DF873" i="3"/>
  <c r="DJ873" i="3" s="1"/>
  <c r="DG873" i="3"/>
  <c r="DH873" i="3"/>
  <c r="DI873" i="3"/>
  <c r="CZ800" i="1"/>
  <c r="Y800" i="1" s="1"/>
  <c r="CY800" i="1"/>
  <c r="X800" i="1" s="1"/>
  <c r="CP921" i="1"/>
  <c r="O921" i="1" s="1"/>
  <c r="GM921" i="1" s="1"/>
  <c r="GN921" i="1" s="1"/>
  <c r="AC998" i="1"/>
  <c r="DH784" i="3"/>
  <c r="DI784" i="3"/>
  <c r="DG784" i="3"/>
  <c r="DF784" i="3"/>
  <c r="DJ784" i="3" s="1"/>
  <c r="DG836" i="3"/>
  <c r="DF836" i="3"/>
  <c r="DJ836" i="3" s="1"/>
  <c r="DH836" i="3"/>
  <c r="DI836" i="3"/>
  <c r="DF831" i="3"/>
  <c r="DG831" i="3"/>
  <c r="DJ831" i="3" s="1"/>
  <c r="DH831" i="3"/>
  <c r="DI831" i="3"/>
  <c r="V633" i="1"/>
  <c r="EA647" i="1" s="1"/>
  <c r="AI916" i="1"/>
  <c r="V998" i="1"/>
  <c r="F763" i="1"/>
  <c r="AT726" i="1"/>
  <c r="R939" i="1"/>
  <c r="P764" i="1"/>
  <c r="EM726" i="1"/>
  <c r="DH746" i="3"/>
  <c r="DI746" i="3"/>
  <c r="DF746" i="3"/>
  <c r="DJ746" i="3" s="1"/>
  <c r="DG746" i="3"/>
  <c r="T731" i="1"/>
  <c r="DY745" i="1" s="1"/>
  <c r="DF667" i="3"/>
  <c r="DJ667" i="3" s="1"/>
  <c r="DH667" i="3"/>
  <c r="DI667" i="3"/>
  <c r="DG667" i="3"/>
  <c r="CY630" i="1"/>
  <c r="X630" i="1" s="1"/>
  <c r="AK647" i="1" s="1"/>
  <c r="T784" i="1"/>
  <c r="DY802" i="1" s="1"/>
  <c r="DV884" i="1"/>
  <c r="EL871" i="1"/>
  <c r="P902" i="1"/>
  <c r="DI720" i="3"/>
  <c r="DF720" i="3"/>
  <c r="DJ720" i="3" s="1"/>
  <c r="DG720" i="3"/>
  <c r="DH720" i="3"/>
  <c r="CY948" i="1"/>
  <c r="X948" i="1" s="1"/>
  <c r="GM948" i="1" s="1"/>
  <c r="GN948" i="1" s="1"/>
  <c r="CZ948" i="1"/>
  <c r="Y948" i="1" s="1"/>
  <c r="CY881" i="1"/>
  <c r="X881" i="1" s="1"/>
  <c r="GM881" i="1" s="1"/>
  <c r="GN881" i="1" s="1"/>
  <c r="U788" i="1"/>
  <c r="CP636" i="1"/>
  <c r="O636" i="1" s="1"/>
  <c r="GM636" i="1" s="1"/>
  <c r="GN636" i="1" s="1"/>
  <c r="V788" i="1"/>
  <c r="Q975" i="1"/>
  <c r="R975" i="1"/>
  <c r="S975" i="1"/>
  <c r="GM994" i="1"/>
  <c r="GN994" i="1" s="1"/>
  <c r="DG1008" i="3"/>
  <c r="DH1008" i="3"/>
  <c r="DI1008" i="3"/>
  <c r="DF1008" i="3"/>
  <c r="DJ1008" i="3" s="1"/>
  <c r="P1067" i="1"/>
  <c r="CP1067" i="1" s="1"/>
  <c r="O1067" i="1" s="1"/>
  <c r="Q1067" i="1"/>
  <c r="R1067" i="1"/>
  <c r="GM1044" i="1"/>
  <c r="GN1044" i="1" s="1"/>
  <c r="FY834" i="1"/>
  <c r="EP839" i="1"/>
  <c r="W958" i="1"/>
  <c r="CZ1033" i="1"/>
  <c r="Y1033" i="1" s="1"/>
  <c r="AL1079" i="1" s="1"/>
  <c r="CY1033" i="1"/>
  <c r="X1033" i="1" s="1"/>
  <c r="AK1079" i="1" s="1"/>
  <c r="AF1079" i="1"/>
  <c r="F1095" i="1"/>
  <c r="BC1030" i="1"/>
  <c r="ES834" i="1"/>
  <c r="P859" i="1"/>
  <c r="W971" i="1"/>
  <c r="AD1079" i="1"/>
  <c r="DH1099" i="3"/>
  <c r="DI1099" i="3"/>
  <c r="DF1099" i="3"/>
  <c r="DJ1099" i="3" s="1"/>
  <c r="DG1099" i="3"/>
  <c r="W964" i="1"/>
  <c r="DF982" i="3"/>
  <c r="DJ982" i="3" s="1"/>
  <c r="DG982" i="3"/>
  <c r="DH982" i="3"/>
  <c r="DI982" i="3"/>
  <c r="V939" i="1"/>
  <c r="DF1021" i="3"/>
  <c r="DG1021" i="3"/>
  <c r="DJ1021" i="3" s="1"/>
  <c r="DH1021" i="3"/>
  <c r="DI1021" i="3"/>
  <c r="DH1037" i="3"/>
  <c r="DI1037" i="3"/>
  <c r="DF1037" i="3"/>
  <c r="DJ1037" i="3" s="1"/>
  <c r="DG1037" i="3"/>
  <c r="DH897" i="3"/>
  <c r="DI897" i="3"/>
  <c r="DJ897" i="3" s="1"/>
  <c r="DF897" i="3"/>
  <c r="DG897" i="3"/>
  <c r="GM1074" i="1"/>
  <c r="GN1074" i="1" s="1"/>
  <c r="T1040" i="1"/>
  <c r="DY1079" i="1" s="1"/>
  <c r="CZ1068" i="1"/>
  <c r="Y1068" i="1" s="1"/>
  <c r="CY1068" i="1"/>
  <c r="X1068" i="1" s="1"/>
  <c r="W1040" i="1"/>
  <c r="EB1079" i="1" s="1"/>
  <c r="U1073" i="1"/>
  <c r="CY1120" i="1"/>
  <c r="X1120" i="1" s="1"/>
  <c r="GM1120" i="1" s="1"/>
  <c r="GN1120" i="1" s="1"/>
  <c r="CZ1120" i="1"/>
  <c r="Y1120" i="1" s="1"/>
  <c r="CZ1034" i="1"/>
  <c r="Y1034" i="1" s="1"/>
  <c r="DF1140" i="3"/>
  <c r="DJ1140" i="3" s="1"/>
  <c r="DG1140" i="3"/>
  <c r="DH1140" i="3"/>
  <c r="DI1140" i="3"/>
  <c r="DG1198" i="3"/>
  <c r="DJ1198" i="3" s="1"/>
  <c r="DF1198" i="3"/>
  <c r="DH1198" i="3"/>
  <c r="DI1198" i="3"/>
  <c r="W977" i="1"/>
  <c r="CC916" i="1"/>
  <c r="AT998" i="1"/>
  <c r="T1073" i="1"/>
  <c r="AQ1133" i="1"/>
  <c r="BZ1111" i="1"/>
  <c r="DI1279" i="3"/>
  <c r="DF1279" i="3"/>
  <c r="DJ1279" i="3" s="1"/>
  <c r="DG1279" i="3"/>
  <c r="DH1279" i="3"/>
  <c r="DW1189" i="1"/>
  <c r="BD1165" i="1"/>
  <c r="F1214" i="1"/>
  <c r="AD1399" i="1"/>
  <c r="DF1398" i="3"/>
  <c r="DJ1398" i="3" s="1"/>
  <c r="DG1398" i="3"/>
  <c r="DI1398" i="3"/>
  <c r="DH1398" i="3"/>
  <c r="DF1207" i="3"/>
  <c r="DG1207" i="3"/>
  <c r="DH1207" i="3"/>
  <c r="DI1207" i="3"/>
  <c r="DJ1207" i="3" s="1"/>
  <c r="CP1280" i="1"/>
  <c r="O1280" i="1" s="1"/>
  <c r="P1300" i="1"/>
  <c r="CP1300" i="1" s="1"/>
  <c r="O1300" i="1" s="1"/>
  <c r="Q1300" i="1"/>
  <c r="DV1302" i="1" s="1"/>
  <c r="R1300" i="1"/>
  <c r="S1300" i="1"/>
  <c r="DF1315" i="3"/>
  <c r="DG1315" i="3"/>
  <c r="DJ1315" i="3" s="1"/>
  <c r="DH1315" i="3"/>
  <c r="DI1315" i="3"/>
  <c r="P1183" i="1"/>
  <c r="DU1189" i="1" s="1"/>
  <c r="GX1183" i="1"/>
  <c r="GB1189" i="1" s="1"/>
  <c r="Q1183" i="1"/>
  <c r="S1183" i="1"/>
  <c r="W1183" i="1"/>
  <c r="DF1522" i="3"/>
  <c r="DJ1522" i="3" s="1"/>
  <c r="DG1522" i="3"/>
  <c r="DH1522" i="3"/>
  <c r="DI1522" i="3"/>
  <c r="GM1226" i="1"/>
  <c r="GN1226" i="1" s="1"/>
  <c r="GA1277" i="1"/>
  <c r="ER1302" i="1"/>
  <c r="DF1380" i="3"/>
  <c r="DJ1380" i="3" s="1"/>
  <c r="DG1380" i="3"/>
  <c r="DH1380" i="3"/>
  <c r="DI1380" i="3"/>
  <c r="DH1436" i="3"/>
  <c r="DF1436" i="3"/>
  <c r="DJ1436" i="3" s="1"/>
  <c r="DG1436" i="3"/>
  <c r="DI1436" i="3"/>
  <c r="CP1076" i="1"/>
  <c r="O1076" i="1" s="1"/>
  <c r="GM1076" i="1" s="1"/>
  <c r="GN1076" i="1" s="1"/>
  <c r="DF1296" i="3"/>
  <c r="DJ1296" i="3" s="1"/>
  <c r="DG1296" i="3"/>
  <c r="DH1296" i="3"/>
  <c r="DI1296" i="3"/>
  <c r="GM1180" i="1"/>
  <c r="GN1180" i="1" s="1"/>
  <c r="DG1263" i="3"/>
  <c r="DJ1263" i="3" s="1"/>
  <c r="DH1263" i="3"/>
  <c r="DF1263" i="3"/>
  <c r="DI1263" i="3"/>
  <c r="DI1333" i="3"/>
  <c r="DF1333" i="3"/>
  <c r="DG1333" i="3"/>
  <c r="DJ1333" i="3" s="1"/>
  <c r="DH1333" i="3"/>
  <c r="DF1149" i="3"/>
  <c r="DG1149" i="3"/>
  <c r="DJ1149" i="3" s="1"/>
  <c r="DH1149" i="3"/>
  <c r="DI1149" i="3"/>
  <c r="GM1291" i="1"/>
  <c r="GN1291" i="1" s="1"/>
  <c r="P1238" i="1"/>
  <c r="AC1245" i="1" s="1"/>
  <c r="Q1238" i="1"/>
  <c r="AD1245" i="1" s="1"/>
  <c r="S1238" i="1"/>
  <c r="AF1245" i="1" s="1"/>
  <c r="V1238" i="1"/>
  <c r="AI1245" i="1" s="1"/>
  <c r="S1286" i="1"/>
  <c r="S1343" i="1"/>
  <c r="CP1341" i="1"/>
  <c r="O1341" i="1" s="1"/>
  <c r="GM1341" i="1" s="1"/>
  <c r="GN1341" i="1" s="1"/>
  <c r="DH1492" i="3"/>
  <c r="DI1492" i="3"/>
  <c r="DF1492" i="3"/>
  <c r="DJ1492" i="3" s="1"/>
  <c r="DG1492" i="3"/>
  <c r="Q1436" i="1"/>
  <c r="AD1460" i="1" s="1"/>
  <c r="P1436" i="1"/>
  <c r="R1436" i="1"/>
  <c r="AE1460" i="1" s="1"/>
  <c r="S1436" i="1"/>
  <c r="V1436" i="1"/>
  <c r="AI1460" i="1" s="1"/>
  <c r="U1357" i="1"/>
  <c r="CZ1434" i="1"/>
  <c r="Y1434" i="1" s="1"/>
  <c r="DH1634" i="3"/>
  <c r="DI1634" i="3"/>
  <c r="DF1634" i="3"/>
  <c r="DJ1634" i="3" s="1"/>
  <c r="DG1634" i="3"/>
  <c r="GM1297" i="1"/>
  <c r="GN1297" i="1" s="1"/>
  <c r="CY1435" i="1"/>
  <c r="X1435" i="1" s="1"/>
  <c r="CP1279" i="1"/>
  <c r="O1279" i="1" s="1"/>
  <c r="GX1343" i="1"/>
  <c r="CJ1399" i="1" s="1"/>
  <c r="DG1459" i="3"/>
  <c r="DI1459" i="3"/>
  <c r="DF1459" i="3"/>
  <c r="DJ1459" i="3" s="1"/>
  <c r="DH1459" i="3"/>
  <c r="GM1372" i="1"/>
  <c r="GN1372" i="1" s="1"/>
  <c r="R1357" i="1"/>
  <c r="CY1381" i="1"/>
  <c r="X1381" i="1" s="1"/>
  <c r="CZ1381" i="1"/>
  <c r="Y1381" i="1" s="1"/>
  <c r="CP1381" i="1"/>
  <c r="O1381" i="1" s="1"/>
  <c r="GM1381" i="1" s="1"/>
  <c r="GN1381" i="1" s="1"/>
  <c r="S1451" i="1"/>
  <c r="GA1165" i="1"/>
  <c r="ER1189" i="1"/>
  <c r="V1363" i="1"/>
  <c r="CZ1389" i="1"/>
  <c r="Y1389" i="1" s="1"/>
  <c r="CY1389" i="1"/>
  <c r="X1389" i="1" s="1"/>
  <c r="GM1389" i="1" s="1"/>
  <c r="GN1389" i="1" s="1"/>
  <c r="P1444" i="1"/>
  <c r="Q1444" i="1"/>
  <c r="R1444" i="1"/>
  <c r="V1298" i="1"/>
  <c r="CZ1375" i="1"/>
  <c r="Y1375" i="1" s="1"/>
  <c r="GM1375" i="1" s="1"/>
  <c r="GN1375" i="1" s="1"/>
  <c r="DF1551" i="3"/>
  <c r="DJ1551" i="3" s="1"/>
  <c r="DG1551" i="3"/>
  <c r="DH1551" i="3"/>
  <c r="DI1551" i="3"/>
  <c r="DF1578" i="3"/>
  <c r="DJ1578" i="3" s="1"/>
  <c r="DH1578" i="3"/>
  <c r="DG1578" i="3"/>
  <c r="DI1578" i="3"/>
  <c r="T1239" i="1"/>
  <c r="DY1245" i="1" s="1"/>
  <c r="AT1431" i="1"/>
  <c r="F1478" i="1"/>
  <c r="DM1460" i="1"/>
  <c r="DZ1431" i="1"/>
  <c r="DN1460" i="1"/>
  <c r="EA1431" i="1"/>
  <c r="U1492" i="1"/>
  <c r="F1519" i="1"/>
  <c r="X41" i="1" l="1"/>
  <c r="AK26" i="1"/>
  <c r="EA871" i="1"/>
  <c r="DN884" i="1"/>
  <c r="EA369" i="1"/>
  <c r="DN394" i="1"/>
  <c r="EA628" i="1"/>
  <c r="DN647" i="1"/>
  <c r="Q92" i="1"/>
  <c r="AD73" i="1"/>
  <c r="EC471" i="1"/>
  <c r="DP490" i="1"/>
  <c r="DW1334" i="1"/>
  <c r="DJ1399" i="1"/>
  <c r="DW522" i="1"/>
  <c r="DJ541" i="1"/>
  <c r="EB916" i="1"/>
  <c r="DO998" i="1"/>
  <c r="DV1277" i="1"/>
  <c r="DI1302" i="1"/>
  <c r="R92" i="1"/>
  <c r="AE73" i="1"/>
  <c r="DU871" i="1"/>
  <c r="FW884" i="1"/>
  <c r="DH884" i="1"/>
  <c r="FX884" i="1"/>
  <c r="FZ884" i="1"/>
  <c r="EB73" i="1"/>
  <c r="DO92" i="1"/>
  <c r="AH1221" i="1"/>
  <c r="U1245" i="1"/>
  <c r="AD26" i="1"/>
  <c r="Q41" i="1"/>
  <c r="DO1302" i="1"/>
  <c r="EB1277" i="1"/>
  <c r="Y41" i="1"/>
  <c r="AL26" i="1"/>
  <c r="AF1221" i="1"/>
  <c r="S1245" i="1"/>
  <c r="AE1431" i="1"/>
  <c r="R1460" i="1"/>
  <c r="Q1245" i="1"/>
  <c r="AD1221" i="1"/>
  <c r="AU22" i="1"/>
  <c r="AU1557" i="1"/>
  <c r="F1546" i="1"/>
  <c r="DL884" i="1"/>
  <c r="DY871" i="1"/>
  <c r="X490" i="1"/>
  <c r="AK471" i="1"/>
  <c r="DW573" i="1"/>
  <c r="DJ596" i="1"/>
  <c r="EB1334" i="1"/>
  <c r="DO1399" i="1"/>
  <c r="DW1277" i="1"/>
  <c r="DJ1302" i="1"/>
  <c r="DW777" i="1"/>
  <c r="DJ802" i="1"/>
  <c r="AH1111" i="1"/>
  <c r="U1133" i="1"/>
  <c r="DI1079" i="1"/>
  <c r="DV1030" i="1"/>
  <c r="AH171" i="1"/>
  <c r="U188" i="1"/>
  <c r="DU124" i="1"/>
  <c r="FW139" i="1"/>
  <c r="FX139" i="1"/>
  <c r="FZ139" i="1"/>
  <c r="DH139" i="1"/>
  <c r="T337" i="1"/>
  <c r="AG310" i="1"/>
  <c r="AG171" i="1"/>
  <c r="T188" i="1"/>
  <c r="X884" i="1"/>
  <c r="AK871" i="1"/>
  <c r="DV573" i="1"/>
  <c r="DI596" i="1"/>
  <c r="AD124" i="1"/>
  <c r="Q139" i="1"/>
  <c r="ES92" i="1"/>
  <c r="GB73" i="1"/>
  <c r="DV1165" i="1"/>
  <c r="DI1189" i="1"/>
  <c r="AE726" i="1"/>
  <c r="R745" i="1"/>
  <c r="FW802" i="1"/>
  <c r="FX802" i="1"/>
  <c r="DU777" i="1"/>
  <c r="DH802" i="1"/>
  <c r="FZ802" i="1"/>
  <c r="AE1221" i="1"/>
  <c r="R1245" i="1"/>
  <c r="AE1111" i="1"/>
  <c r="R1133" i="1"/>
  <c r="DV777" i="1"/>
  <c r="DI802" i="1"/>
  <c r="CJ310" i="1"/>
  <c r="BA337" i="1"/>
  <c r="AG1111" i="1"/>
  <c r="T1133" i="1"/>
  <c r="AC1221" i="1"/>
  <c r="P1245" i="1"/>
  <c r="CE1245" i="1"/>
  <c r="CF1245" i="1"/>
  <c r="CH1245" i="1"/>
  <c r="DY1030" i="1"/>
  <c r="DL1079" i="1"/>
  <c r="DI92" i="1"/>
  <c r="DV73" i="1"/>
  <c r="EB1165" i="1"/>
  <c r="DO1189" i="1"/>
  <c r="AD1111" i="1"/>
  <c r="Q1133" i="1"/>
  <c r="Q188" i="1"/>
  <c r="AD171" i="1"/>
  <c r="ED1431" i="1"/>
  <c r="DQ1460" i="1"/>
  <c r="EA1030" i="1"/>
  <c r="DN1079" i="1"/>
  <c r="AD1431" i="1"/>
  <c r="Q1460" i="1"/>
  <c r="GB1165" i="1"/>
  <c r="ES1189" i="1"/>
  <c r="DQ439" i="1"/>
  <c r="ED426" i="1"/>
  <c r="FZ1189" i="1"/>
  <c r="DH1189" i="1"/>
  <c r="FW1189" i="1"/>
  <c r="DU1165" i="1"/>
  <c r="FX1189" i="1"/>
  <c r="DL802" i="1"/>
  <c r="DY777" i="1"/>
  <c r="GN920" i="1"/>
  <c r="AE1334" i="1"/>
  <c r="R1399" i="1"/>
  <c r="DZ124" i="1"/>
  <c r="DM139" i="1"/>
  <c r="DX916" i="1"/>
  <c r="DK998" i="1"/>
  <c r="AG679" i="1"/>
  <c r="T694" i="1"/>
  <c r="AQ22" i="1"/>
  <c r="F1537" i="1"/>
  <c r="AQ1557" i="1"/>
  <c r="DI745" i="1"/>
  <c r="DV726" i="1"/>
  <c r="DJ394" i="1"/>
  <c r="DW369" i="1"/>
  <c r="AJ1221" i="1"/>
  <c r="W1245" i="1"/>
  <c r="DJ1079" i="1"/>
  <c r="DW1030" i="1"/>
  <c r="DJ884" i="1"/>
  <c r="DW871" i="1"/>
  <c r="DW916" i="1"/>
  <c r="DJ998" i="1"/>
  <c r="DJ745" i="1"/>
  <c r="DW726" i="1"/>
  <c r="DV369" i="1"/>
  <c r="DI394" i="1"/>
  <c r="DY1277" i="1"/>
  <c r="DL1302" i="1"/>
  <c r="AJ679" i="1"/>
  <c r="W694" i="1"/>
  <c r="DV916" i="1"/>
  <c r="DI998" i="1"/>
  <c r="Q278" i="1"/>
  <c r="AD267" i="1"/>
  <c r="ED26" i="1"/>
  <c r="DQ41" i="1"/>
  <c r="GB369" i="1"/>
  <c r="ES394" i="1"/>
  <c r="DQ188" i="1"/>
  <c r="ED171" i="1"/>
  <c r="EA1221" i="1"/>
  <c r="DN1245" i="1"/>
  <c r="AB220" i="1"/>
  <c r="O235" i="1"/>
  <c r="DV522" i="1"/>
  <c r="DI541" i="1"/>
  <c r="AG267" i="1"/>
  <c r="T278" i="1"/>
  <c r="GN270" i="1"/>
  <c r="GB777" i="1"/>
  <c r="ES802" i="1"/>
  <c r="EB369" i="1"/>
  <c r="DO394" i="1"/>
  <c r="ES1245" i="1"/>
  <c r="GB1221" i="1"/>
  <c r="AD310" i="1"/>
  <c r="Q337" i="1"/>
  <c r="DZ1165" i="1"/>
  <c r="DM1189" i="1"/>
  <c r="AG73" i="1"/>
  <c r="T92" i="1"/>
  <c r="FW541" i="1"/>
  <c r="FX541" i="1"/>
  <c r="FZ541" i="1"/>
  <c r="DU522" i="1"/>
  <c r="DH541" i="1"/>
  <c r="S278" i="1"/>
  <c r="AF267" i="1"/>
  <c r="AJ73" i="1"/>
  <c r="W92" i="1"/>
  <c r="U1460" i="1"/>
  <c r="AH1431" i="1"/>
  <c r="R694" i="1"/>
  <c r="AE679" i="1"/>
  <c r="Y1079" i="1"/>
  <c r="AL1030" i="1"/>
  <c r="P1482" i="1"/>
  <c r="DM1431" i="1"/>
  <c r="ER1277" i="1"/>
  <c r="P1313" i="1"/>
  <c r="CY790" i="1"/>
  <c r="X790" i="1" s="1"/>
  <c r="CZ790" i="1"/>
  <c r="Y790" i="1" s="1"/>
  <c r="DK439" i="1"/>
  <c r="DX426" i="1"/>
  <c r="GM269" i="1"/>
  <c r="FW26" i="1"/>
  <c r="EN41" i="1"/>
  <c r="GB1302" i="1"/>
  <c r="DJ1460" i="1"/>
  <c r="DW1431" i="1"/>
  <c r="CY996" i="1"/>
  <c r="X996" i="1" s="1"/>
  <c r="CZ996" i="1"/>
  <c r="Y996" i="1" s="1"/>
  <c r="EA802" i="1"/>
  <c r="EB745" i="1"/>
  <c r="CP687" i="1"/>
  <c r="O687" i="1" s="1"/>
  <c r="GM687" i="1" s="1"/>
  <c r="GN687" i="1" s="1"/>
  <c r="EN490" i="1"/>
  <c r="FW471" i="1"/>
  <c r="DV267" i="1"/>
  <c r="DI278" i="1"/>
  <c r="CP85" i="1"/>
  <c r="O85" i="1" s="1"/>
  <c r="CY1453" i="1"/>
  <c r="X1453" i="1" s="1"/>
  <c r="CZ1453" i="1"/>
  <c r="Y1453" i="1" s="1"/>
  <c r="DX1221" i="1"/>
  <c r="DK1245" i="1"/>
  <c r="Q998" i="1"/>
  <c r="AD916" i="1"/>
  <c r="F446" i="1"/>
  <c r="AX426" i="1"/>
  <c r="DU1079" i="1"/>
  <c r="F846" i="1"/>
  <c r="AX834" i="1"/>
  <c r="CE541" i="1"/>
  <c r="CF541" i="1"/>
  <c r="CH541" i="1"/>
  <c r="P541" i="1"/>
  <c r="AC522" i="1"/>
  <c r="GB628" i="1"/>
  <c r="ES647" i="1"/>
  <c r="Q596" i="1"/>
  <c r="AD573" i="1"/>
  <c r="AB490" i="1"/>
  <c r="GM473" i="1"/>
  <c r="AK573" i="1"/>
  <c r="X596" i="1"/>
  <c r="EV22" i="1"/>
  <c r="P1552" i="1"/>
  <c r="EV1557" i="1"/>
  <c r="GM782" i="1"/>
  <c r="GN782" i="1" s="1"/>
  <c r="AC694" i="1"/>
  <c r="CY132" i="1"/>
  <c r="X132" i="1" s="1"/>
  <c r="EU22" i="1"/>
  <c r="EU1557" i="1"/>
  <c r="P1543" i="1"/>
  <c r="GM1371" i="1"/>
  <c r="GN1371" i="1" s="1"/>
  <c r="EB802" i="1"/>
  <c r="GM1065" i="1"/>
  <c r="GN1065" i="1" s="1"/>
  <c r="AE1030" i="1"/>
  <c r="R1079" i="1"/>
  <c r="DY628" i="1"/>
  <c r="DL647" i="1"/>
  <c r="DT439" i="1"/>
  <c r="GM429" i="1"/>
  <c r="DU394" i="1"/>
  <c r="GM75" i="1"/>
  <c r="GM946" i="1"/>
  <c r="GN946" i="1" s="1"/>
  <c r="Q802" i="1"/>
  <c r="AD777" i="1"/>
  <c r="CH426" i="1"/>
  <c r="AY439" i="1"/>
  <c r="AP22" i="1"/>
  <c r="F1536" i="1"/>
  <c r="V16" i="2" s="1"/>
  <c r="AP1557" i="1"/>
  <c r="AX1334" i="1"/>
  <c r="F1406" i="1"/>
  <c r="GM1237" i="1"/>
  <c r="GN1237" i="1" s="1"/>
  <c r="FX834" i="1"/>
  <c r="EO839" i="1"/>
  <c r="CY964" i="1"/>
  <c r="X964" i="1" s="1"/>
  <c r="CZ964" i="1"/>
  <c r="Y964" i="1" s="1"/>
  <c r="CP318" i="1"/>
  <c r="O318" i="1" s="1"/>
  <c r="GA124" i="1"/>
  <c r="ER139" i="1"/>
  <c r="CJ124" i="1"/>
  <c r="BA139" i="1"/>
  <c r="CJ1431" i="1"/>
  <c r="BA1460" i="1"/>
  <c r="P1500" i="1"/>
  <c r="DH1492" i="1"/>
  <c r="GM1370" i="1"/>
  <c r="GN1370" i="1" s="1"/>
  <c r="Y1497" i="1"/>
  <c r="AL1492" i="1"/>
  <c r="CP990" i="1"/>
  <c r="O990" i="1" s="1"/>
  <c r="AE522" i="1"/>
  <c r="R541" i="1"/>
  <c r="EA1399" i="1"/>
  <c r="P1471" i="1"/>
  <c r="ER1431" i="1"/>
  <c r="DZ884" i="1"/>
  <c r="CZ943" i="1"/>
  <c r="Y943" i="1" s="1"/>
  <c r="CY943" i="1"/>
  <c r="X943" i="1" s="1"/>
  <c r="AF310" i="1"/>
  <c r="S337" i="1"/>
  <c r="R394" i="1"/>
  <c r="AE369" i="1"/>
  <c r="EP1165" i="1"/>
  <c r="P1196" i="1"/>
  <c r="CP977" i="1"/>
  <c r="O977" i="1" s="1"/>
  <c r="GM977" i="1" s="1"/>
  <c r="GN977" i="1" s="1"/>
  <c r="DN679" i="1"/>
  <c r="P717" i="1"/>
  <c r="ES471" i="1"/>
  <c r="P510" i="1"/>
  <c r="AC220" i="1"/>
  <c r="CE235" i="1"/>
  <c r="CF235" i="1"/>
  <c r="CH235" i="1"/>
  <c r="P235" i="1"/>
  <c r="AF26" i="1"/>
  <c r="S41" i="1"/>
  <c r="F1326" i="1"/>
  <c r="W1277" i="1"/>
  <c r="BA426" i="1"/>
  <c r="F459" i="1"/>
  <c r="W916" i="1"/>
  <c r="F1022" i="1"/>
  <c r="T26" i="1"/>
  <c r="F62" i="1"/>
  <c r="CZ533" i="1"/>
  <c r="Y533" i="1" s="1"/>
  <c r="P1472" i="1"/>
  <c r="DI1431" i="1"/>
  <c r="EP426" i="1"/>
  <c r="P446" i="1"/>
  <c r="V628" i="1"/>
  <c r="F670" i="1"/>
  <c r="AD1030" i="1"/>
  <c r="Q1079" i="1"/>
  <c r="DI884" i="1"/>
  <c r="DV871" i="1"/>
  <c r="AX871" i="1"/>
  <c r="F891" i="1"/>
  <c r="F667" i="1"/>
  <c r="BA628" i="1"/>
  <c r="CH278" i="1"/>
  <c r="P278" i="1"/>
  <c r="AC267" i="1"/>
  <c r="CE278" i="1"/>
  <c r="CF278" i="1"/>
  <c r="V92" i="1"/>
  <c r="AI73" i="1"/>
  <c r="FX26" i="1"/>
  <c r="EO41" i="1"/>
  <c r="AV834" i="1"/>
  <c r="F844" i="1"/>
  <c r="CY878" i="1"/>
  <c r="X878" i="1" s="1"/>
  <c r="CZ878" i="1"/>
  <c r="Y878" i="1" s="1"/>
  <c r="EC679" i="1"/>
  <c r="DP694" i="1"/>
  <c r="DZ1277" i="1"/>
  <c r="DM1302" i="1"/>
  <c r="GM943" i="1"/>
  <c r="GN943" i="1" s="1"/>
  <c r="CY784" i="1"/>
  <c r="X784" i="1" s="1"/>
  <c r="CZ784" i="1"/>
  <c r="Y784" i="1" s="1"/>
  <c r="EA267" i="1"/>
  <c r="DN278" i="1"/>
  <c r="EP1221" i="1"/>
  <c r="P1252" i="1"/>
  <c r="AK1165" i="1"/>
  <c r="X1189" i="1"/>
  <c r="T777" i="1"/>
  <c r="F823" i="1"/>
  <c r="DZ573" i="1"/>
  <c r="DM596" i="1"/>
  <c r="P259" i="1"/>
  <c r="DO220" i="1"/>
  <c r="BB22" i="1"/>
  <c r="F1540" i="1"/>
  <c r="BB1557" i="1"/>
  <c r="GM874" i="1"/>
  <c r="CP77" i="1"/>
  <c r="O77" i="1" s="1"/>
  <c r="AB92" i="1" s="1"/>
  <c r="R1302" i="1"/>
  <c r="AE1277" i="1"/>
  <c r="CY1046" i="1"/>
  <c r="X1046" i="1" s="1"/>
  <c r="EC1079" i="1" s="1"/>
  <c r="CZ1046" i="1"/>
  <c r="Y1046" i="1" s="1"/>
  <c r="FW694" i="1"/>
  <c r="FX694" i="1"/>
  <c r="FZ694" i="1"/>
  <c r="DH694" i="1"/>
  <c r="DU679" i="1"/>
  <c r="CY796" i="1"/>
  <c r="X796" i="1" s="1"/>
  <c r="GM796" i="1" s="1"/>
  <c r="GN796" i="1" s="1"/>
  <c r="CZ796" i="1"/>
  <c r="Y796" i="1" s="1"/>
  <c r="GM231" i="1"/>
  <c r="GN231" i="1" s="1"/>
  <c r="FZ439" i="1"/>
  <c r="DU426" i="1"/>
  <c r="FX439" i="1"/>
  <c r="DH439" i="1"/>
  <c r="FW439" i="1"/>
  <c r="CZ316" i="1"/>
  <c r="Y316" i="1" s="1"/>
  <c r="AC92" i="1"/>
  <c r="AC745" i="1"/>
  <c r="EG22" i="1"/>
  <c r="EG1557" i="1"/>
  <c r="P1531" i="1"/>
  <c r="ER1221" i="1"/>
  <c r="P1256" i="1"/>
  <c r="P842" i="1"/>
  <c r="DH834" i="1"/>
  <c r="CY683" i="1"/>
  <c r="X683" i="1" s="1"/>
  <c r="GM683" i="1" s="1"/>
  <c r="GN683" i="1" s="1"/>
  <c r="CZ683" i="1"/>
  <c r="Y683" i="1" s="1"/>
  <c r="F259" i="1"/>
  <c r="W220" i="1"/>
  <c r="EI124" i="1"/>
  <c r="P149" i="1"/>
  <c r="AZ26" i="1"/>
  <c r="F52" i="1"/>
  <c r="EI1527" i="1"/>
  <c r="X1497" i="1"/>
  <c r="AK1492" i="1"/>
  <c r="EP1133" i="1"/>
  <c r="FY1111" i="1"/>
  <c r="CY990" i="1"/>
  <c r="X990" i="1" s="1"/>
  <c r="CZ990" i="1"/>
  <c r="Y990" i="1" s="1"/>
  <c r="AZ522" i="1"/>
  <c r="F552" i="1"/>
  <c r="AL541" i="1"/>
  <c r="P285" i="1"/>
  <c r="EP267" i="1"/>
  <c r="GM1177" i="1"/>
  <c r="GN1177" i="1" s="1"/>
  <c r="AU1030" i="1"/>
  <c r="F1098" i="1"/>
  <c r="CP975" i="1"/>
  <c r="O975" i="1" s="1"/>
  <c r="AZ220" i="1"/>
  <c r="F246" i="1"/>
  <c r="CY977" i="1"/>
  <c r="X977" i="1" s="1"/>
  <c r="CZ977" i="1"/>
  <c r="Y977" i="1" s="1"/>
  <c r="P548" i="1"/>
  <c r="EP522" i="1"/>
  <c r="GM385" i="1"/>
  <c r="GN385" i="1" s="1"/>
  <c r="DN220" i="1"/>
  <c r="P258" i="1"/>
  <c r="GM174" i="1"/>
  <c r="DT188" i="1"/>
  <c r="W426" i="1"/>
  <c r="F463" i="1"/>
  <c r="F61" i="1"/>
  <c r="BA26" i="1"/>
  <c r="DL369" i="1"/>
  <c r="P415" i="1"/>
  <c r="F502" i="1"/>
  <c r="Q471" i="1"/>
  <c r="CY533" i="1"/>
  <c r="X533" i="1" s="1"/>
  <c r="EC541" i="1" s="1"/>
  <c r="R220" i="1"/>
  <c r="F249" i="1"/>
  <c r="W471" i="1"/>
  <c r="F514" i="1"/>
  <c r="ER1165" i="1"/>
  <c r="P1200" i="1"/>
  <c r="F619" i="1"/>
  <c r="V573" i="1"/>
  <c r="EC426" i="1"/>
  <c r="DP439" i="1"/>
  <c r="EM310" i="1"/>
  <c r="P356" i="1"/>
  <c r="ED220" i="1"/>
  <c r="DQ235" i="1"/>
  <c r="F198" i="1"/>
  <c r="AQ171" i="1"/>
  <c r="FZ26" i="1"/>
  <c r="EQ41" i="1"/>
  <c r="DZ998" i="1"/>
  <c r="DX522" i="1"/>
  <c r="DK541" i="1"/>
  <c r="DH471" i="1"/>
  <c r="P493" i="1"/>
  <c r="F1209" i="1"/>
  <c r="BA1165" i="1"/>
  <c r="EB871" i="1"/>
  <c r="DO884" i="1"/>
  <c r="AX310" i="1"/>
  <c r="F344" i="1"/>
  <c r="DW267" i="1"/>
  <c r="DJ278" i="1"/>
  <c r="CY1342" i="1"/>
  <c r="X1342" i="1" s="1"/>
  <c r="CZ1342" i="1"/>
  <c r="Y1342" i="1" s="1"/>
  <c r="ES1079" i="1"/>
  <c r="GB1030" i="1"/>
  <c r="GM991" i="1"/>
  <c r="GN991" i="1" s="1"/>
  <c r="R439" i="1"/>
  <c r="AE426" i="1"/>
  <c r="DV310" i="1"/>
  <c r="DI337" i="1"/>
  <c r="ER1334" i="1"/>
  <c r="P1410" i="1"/>
  <c r="CY1126" i="1"/>
  <c r="X1126" i="1" s="1"/>
  <c r="AK1133" i="1" s="1"/>
  <c r="CZ1126" i="1"/>
  <c r="Y1126" i="1" s="1"/>
  <c r="AL1133" i="1" s="1"/>
  <c r="DO471" i="1"/>
  <c r="P514" i="1"/>
  <c r="DN310" i="1"/>
  <c r="P360" i="1"/>
  <c r="DW1111" i="1"/>
  <c r="DJ1133" i="1"/>
  <c r="CP1060" i="1"/>
  <c r="O1060" i="1" s="1"/>
  <c r="AI679" i="1"/>
  <c r="V694" i="1"/>
  <c r="Y188" i="1"/>
  <c r="AL171" i="1"/>
  <c r="AE26" i="1"/>
  <c r="R41" i="1"/>
  <c r="Q1492" i="1"/>
  <c r="F1509" i="1"/>
  <c r="AZ777" i="1"/>
  <c r="F813" i="1"/>
  <c r="AH726" i="1"/>
  <c r="U745" i="1"/>
  <c r="CY316" i="1"/>
  <c r="X316" i="1" s="1"/>
  <c r="AK337" i="1" s="1"/>
  <c r="AH1334" i="1"/>
  <c r="U1399" i="1"/>
  <c r="GM980" i="1"/>
  <c r="GN980" i="1" s="1"/>
  <c r="P1016" i="1"/>
  <c r="EL916" i="1"/>
  <c r="U628" i="1"/>
  <c r="F669" i="1"/>
  <c r="CF426" i="1"/>
  <c r="AW439" i="1"/>
  <c r="CP1451" i="1"/>
  <c r="O1451" i="1" s="1"/>
  <c r="CP964" i="1"/>
  <c r="O964" i="1" s="1"/>
  <c r="GM964" i="1" s="1"/>
  <c r="GN964" i="1" s="1"/>
  <c r="DY522" i="1"/>
  <c r="DL541" i="1"/>
  <c r="FY124" i="1"/>
  <c r="EP139" i="1"/>
  <c r="EH22" i="1"/>
  <c r="EH1557" i="1"/>
  <c r="P1536" i="1"/>
  <c r="G16" i="2" s="1"/>
  <c r="EO1497" i="1"/>
  <c r="FX1492" i="1"/>
  <c r="AI1111" i="1"/>
  <c r="V1133" i="1"/>
  <c r="GM982" i="1"/>
  <c r="GN982" i="1" s="1"/>
  <c r="R916" i="1"/>
  <c r="F1012" i="1"/>
  <c r="F513" i="1"/>
  <c r="V471" i="1"/>
  <c r="CY275" i="1"/>
  <c r="X275" i="1" s="1"/>
  <c r="GM275" i="1" s="1"/>
  <c r="GN275" i="1" s="1"/>
  <c r="CZ275" i="1"/>
  <c r="Y275" i="1" s="1"/>
  <c r="F1323" i="1"/>
  <c r="T1277" i="1"/>
  <c r="AE139" i="1"/>
  <c r="GM1114" i="1"/>
  <c r="GM935" i="1"/>
  <c r="GN935" i="1" s="1"/>
  <c r="DU647" i="1"/>
  <c r="CP536" i="1"/>
  <c r="O536" i="1" s="1"/>
  <c r="GM536" i="1" s="1"/>
  <c r="GN536" i="1" s="1"/>
  <c r="AH278" i="1"/>
  <c r="DM220" i="1"/>
  <c r="P257" i="1"/>
  <c r="DN1165" i="1"/>
  <c r="P1212" i="1"/>
  <c r="ES220" i="1"/>
  <c r="P255" i="1"/>
  <c r="AB745" i="1"/>
  <c r="U369" i="1"/>
  <c r="F416" i="1"/>
  <c r="W1111" i="1"/>
  <c r="F1157" i="1"/>
  <c r="BA871" i="1"/>
  <c r="F904" i="1"/>
  <c r="DL1111" i="1"/>
  <c r="P1154" i="1"/>
  <c r="DO310" i="1"/>
  <c r="P361" i="1"/>
  <c r="GM1279" i="1"/>
  <c r="AB1302" i="1"/>
  <c r="CP1444" i="1"/>
  <c r="O1444" i="1" s="1"/>
  <c r="CY1343" i="1"/>
  <c r="X1343" i="1" s="1"/>
  <c r="AK1399" i="1" s="1"/>
  <c r="CZ1343" i="1"/>
  <c r="Y1343" i="1" s="1"/>
  <c r="AL1399" i="1" s="1"/>
  <c r="AF1399" i="1"/>
  <c r="F1143" i="1"/>
  <c r="AQ1111" i="1"/>
  <c r="X647" i="1"/>
  <c r="AK628" i="1"/>
  <c r="Q871" i="1"/>
  <c r="F896" i="1"/>
  <c r="AE310" i="1"/>
  <c r="R337" i="1"/>
  <c r="EC220" i="1"/>
  <c r="DP235" i="1"/>
  <c r="AX188" i="1"/>
  <c r="CG171" i="1"/>
  <c r="DH26" i="1"/>
  <c r="P44" i="1"/>
  <c r="DZ802" i="1"/>
  <c r="CP878" i="1"/>
  <c r="O878" i="1" s="1"/>
  <c r="DT884" i="1" s="1"/>
  <c r="DX471" i="1"/>
  <c r="DK490" i="1"/>
  <c r="FZ471" i="1"/>
  <c r="EQ490" i="1"/>
  <c r="F256" i="1"/>
  <c r="T220" i="1"/>
  <c r="DT26" i="1"/>
  <c r="DG41" i="1"/>
  <c r="AX1431" i="1"/>
  <c r="F1467" i="1"/>
  <c r="DU1221" i="1"/>
  <c r="DH1245" i="1"/>
  <c r="FW1245" i="1"/>
  <c r="FX1245" i="1"/>
  <c r="FZ1245" i="1"/>
  <c r="CZ876" i="1"/>
  <c r="Y876" i="1" s="1"/>
  <c r="CY876" i="1"/>
  <c r="X876" i="1" s="1"/>
  <c r="DX884" i="1"/>
  <c r="CP731" i="1"/>
  <c r="O731" i="1" s="1"/>
  <c r="DU745" i="1"/>
  <c r="AX267" i="1"/>
  <c r="F285" i="1"/>
  <c r="AZ310" i="1"/>
  <c r="F348" i="1"/>
  <c r="DT337" i="1"/>
  <c r="GM313" i="1"/>
  <c r="AX1277" i="1"/>
  <c r="F1309" i="1"/>
  <c r="CP1343" i="1"/>
  <c r="O1343" i="1" s="1"/>
  <c r="GM1343" i="1" s="1"/>
  <c r="GN1343" i="1" s="1"/>
  <c r="DY1334" i="1"/>
  <c r="DL1399" i="1"/>
  <c r="F847" i="1"/>
  <c r="AY834" i="1"/>
  <c r="GM949" i="1"/>
  <c r="GN949" i="1" s="1"/>
  <c r="F461" i="1"/>
  <c r="U426" i="1"/>
  <c r="DJ139" i="1"/>
  <c r="DW124" i="1"/>
  <c r="GM1296" i="1"/>
  <c r="GN1296" i="1" s="1"/>
  <c r="GM989" i="1"/>
  <c r="GN989" i="1" s="1"/>
  <c r="ER679" i="1"/>
  <c r="P705" i="1"/>
  <c r="AE171" i="1"/>
  <c r="R188" i="1"/>
  <c r="S188" i="1"/>
  <c r="AF171" i="1"/>
  <c r="CP34" i="1"/>
  <c r="O34" i="1" s="1"/>
  <c r="AC41" i="1"/>
  <c r="CP1340" i="1"/>
  <c r="O1340" i="1" s="1"/>
  <c r="CY740" i="1"/>
  <c r="X740" i="1" s="1"/>
  <c r="GM740" i="1" s="1"/>
  <c r="CZ740" i="1"/>
  <c r="Y740" i="1" s="1"/>
  <c r="DL310" i="1"/>
  <c r="P358" i="1"/>
  <c r="GM1437" i="1"/>
  <c r="GN1437" i="1" s="1"/>
  <c r="DT1460" i="1"/>
  <c r="CP1126" i="1"/>
  <c r="O1126" i="1" s="1"/>
  <c r="GM1126" i="1" s="1"/>
  <c r="GN1126" i="1" s="1"/>
  <c r="ED884" i="1"/>
  <c r="F809" i="1"/>
  <c r="AX777" i="1"/>
  <c r="GM317" i="1"/>
  <c r="GN317" i="1" s="1"/>
  <c r="GB124" i="1"/>
  <c r="ES139" i="1"/>
  <c r="EL1527" i="1"/>
  <c r="GM986" i="1"/>
  <c r="GN986" i="1" s="1"/>
  <c r="FW834" i="1"/>
  <c r="EN839" i="1"/>
  <c r="GM938" i="1"/>
  <c r="GN938" i="1" s="1"/>
  <c r="DO647" i="1"/>
  <c r="EB628" i="1"/>
  <c r="AL394" i="1"/>
  <c r="F1471" i="1"/>
  <c r="AZ1431" i="1"/>
  <c r="EN1497" i="1"/>
  <c r="FW1492" i="1"/>
  <c r="EI1111" i="1"/>
  <c r="P1143" i="1"/>
  <c r="GM787" i="1"/>
  <c r="GN787" i="1" s="1"/>
  <c r="AD694" i="1"/>
  <c r="GM1495" i="1"/>
  <c r="DT1497" i="1"/>
  <c r="GM1494" i="1"/>
  <c r="AB1497" i="1"/>
  <c r="CZ982" i="1"/>
  <c r="Y982" i="1" s="1"/>
  <c r="CY982" i="1"/>
  <c r="X982" i="1" s="1"/>
  <c r="AB834" i="1"/>
  <c r="O839" i="1"/>
  <c r="AU171" i="1"/>
  <c r="F207" i="1"/>
  <c r="GB871" i="1"/>
  <c r="ES884" i="1"/>
  <c r="GM631" i="1"/>
  <c r="DT647" i="1"/>
  <c r="AI522" i="1"/>
  <c r="V541" i="1"/>
  <c r="GM222" i="1"/>
  <c r="GN728" i="1"/>
  <c r="T124" i="1"/>
  <c r="F160" i="1"/>
  <c r="T1165" i="1"/>
  <c r="F1210" i="1"/>
  <c r="F65" i="1"/>
  <c r="W26" i="1"/>
  <c r="AX1111" i="1"/>
  <c r="F1140" i="1"/>
  <c r="ES426" i="1"/>
  <c r="P459" i="1"/>
  <c r="DN1431" i="1"/>
  <c r="P1483" i="1"/>
  <c r="DL1245" i="1"/>
  <c r="DY1221" i="1"/>
  <c r="CY1300" i="1"/>
  <c r="X1300" i="1" s="1"/>
  <c r="CZ1300" i="1"/>
  <c r="Y1300" i="1" s="1"/>
  <c r="GM1300" i="1" s="1"/>
  <c r="GN1300" i="1" s="1"/>
  <c r="P809" i="1"/>
  <c r="EP777" i="1"/>
  <c r="U220" i="1"/>
  <c r="F257" i="1"/>
  <c r="DK235" i="1"/>
  <c r="DX220" i="1"/>
  <c r="ER522" i="1"/>
  <c r="P552" i="1"/>
  <c r="ED471" i="1"/>
  <c r="DQ490" i="1"/>
  <c r="DV426" i="1"/>
  <c r="DI439" i="1"/>
  <c r="V220" i="1"/>
  <c r="F258" i="1"/>
  <c r="GM29" i="1"/>
  <c r="CP78" i="1"/>
  <c r="O78" i="1" s="1"/>
  <c r="R1165" i="1"/>
  <c r="F1203" i="1"/>
  <c r="EP916" i="1"/>
  <c r="P1005" i="1"/>
  <c r="W745" i="1"/>
  <c r="AJ726" i="1"/>
  <c r="DM745" i="1"/>
  <c r="DZ726" i="1"/>
  <c r="CP272" i="1"/>
  <c r="O272" i="1" s="1"/>
  <c r="DU278" i="1"/>
  <c r="F1212" i="1"/>
  <c r="V1165" i="1"/>
  <c r="DU1334" i="1"/>
  <c r="FZ1399" i="1"/>
  <c r="FW1399" i="1"/>
  <c r="FX1399" i="1"/>
  <c r="DH1399" i="1"/>
  <c r="AI171" i="1"/>
  <c r="V188" i="1"/>
  <c r="DY1165" i="1"/>
  <c r="DL1189" i="1"/>
  <c r="AG726" i="1"/>
  <c r="T745" i="1"/>
  <c r="AD726" i="1"/>
  <c r="Q745" i="1"/>
  <c r="P501" i="1"/>
  <c r="ER471" i="1"/>
  <c r="GB1334" i="1"/>
  <c r="ES1399" i="1"/>
  <c r="CY882" i="1"/>
  <c r="X882" i="1" s="1"/>
  <c r="CZ882" i="1"/>
  <c r="Y882" i="1" s="1"/>
  <c r="AC871" i="1"/>
  <c r="CE884" i="1"/>
  <c r="P884" i="1"/>
  <c r="CF884" i="1"/>
  <c r="CH884" i="1"/>
  <c r="AL647" i="1"/>
  <c r="X188" i="1"/>
  <c r="AK171" i="1"/>
  <c r="DO1245" i="1"/>
  <c r="EB1221" i="1"/>
  <c r="Q1302" i="1"/>
  <c r="AD1277" i="1"/>
  <c r="CY969" i="1"/>
  <c r="X969" i="1" s="1"/>
  <c r="GM969" i="1" s="1"/>
  <c r="GN969" i="1" s="1"/>
  <c r="CZ969" i="1"/>
  <c r="Y969" i="1" s="1"/>
  <c r="CY880" i="1"/>
  <c r="X880" i="1" s="1"/>
  <c r="GM880" i="1" s="1"/>
  <c r="GN880" i="1" s="1"/>
  <c r="CZ880" i="1"/>
  <c r="Y880" i="1" s="1"/>
  <c r="AF628" i="1"/>
  <c r="S647" i="1"/>
  <c r="GM127" i="1"/>
  <c r="CY1073" i="1"/>
  <c r="X1073" i="1" s="1"/>
  <c r="CZ1073" i="1"/>
  <c r="Y1073" i="1" s="1"/>
  <c r="DT834" i="1"/>
  <c r="DG839" i="1"/>
  <c r="GM958" i="1"/>
  <c r="GN958" i="1" s="1"/>
  <c r="P513" i="1"/>
  <c r="DN471" i="1"/>
  <c r="AI124" i="1"/>
  <c r="V139" i="1"/>
  <c r="AH26" i="1"/>
  <c r="U41" i="1"/>
  <c r="AJ1460" i="1"/>
  <c r="GM1068" i="1"/>
  <c r="GN1068" i="1" s="1"/>
  <c r="CP1298" i="1"/>
  <c r="O1298" i="1" s="1"/>
  <c r="DL679" i="1"/>
  <c r="P715" i="1"/>
  <c r="EA745" i="1"/>
  <c r="BA573" i="1"/>
  <c r="F616" i="1"/>
  <c r="DX573" i="1"/>
  <c r="DK596" i="1"/>
  <c r="S394" i="1"/>
  <c r="AF369" i="1"/>
  <c r="DX310" i="1"/>
  <c r="DK337" i="1"/>
  <c r="AH124" i="1"/>
  <c r="U139" i="1"/>
  <c r="AO22" i="1"/>
  <c r="F1531" i="1"/>
  <c r="AO1557" i="1"/>
  <c r="FW1111" i="1"/>
  <c r="EN1133" i="1"/>
  <c r="AZ916" i="1"/>
  <c r="F1009" i="1"/>
  <c r="AX679" i="1"/>
  <c r="F701" i="1"/>
  <c r="AZ573" i="1"/>
  <c r="F607" i="1"/>
  <c r="CE1497" i="1"/>
  <c r="CF1497" i="1"/>
  <c r="CH1497" i="1"/>
  <c r="P1497" i="1"/>
  <c r="AC1492" i="1"/>
  <c r="AZ871" i="1"/>
  <c r="F895" i="1"/>
  <c r="GM836" i="1"/>
  <c r="CY586" i="1"/>
  <c r="X586" i="1" s="1"/>
  <c r="EC596" i="1" s="1"/>
  <c r="CZ586" i="1"/>
  <c r="Y586" i="1" s="1"/>
  <c r="ED596" i="1" s="1"/>
  <c r="F158" i="1"/>
  <c r="AU124" i="1"/>
  <c r="DZ1221" i="1"/>
  <c r="DM1245" i="1"/>
  <c r="GM1171" i="1"/>
  <c r="GN1171" i="1" s="1"/>
  <c r="DY998" i="1"/>
  <c r="R884" i="1"/>
  <c r="AE871" i="1"/>
  <c r="R834" i="1"/>
  <c r="F853" i="1"/>
  <c r="P854" i="1"/>
  <c r="DK834" i="1"/>
  <c r="W171" i="1"/>
  <c r="F212" i="1"/>
  <c r="DO679" i="1"/>
  <c r="P718" i="1"/>
  <c r="GM1033" i="1"/>
  <c r="P209" i="1"/>
  <c r="DL171" i="1"/>
  <c r="AK541" i="1"/>
  <c r="CZ1298" i="1"/>
  <c r="Y1298" i="1" s="1"/>
  <c r="AZ171" i="1"/>
  <c r="F199" i="1"/>
  <c r="U1030" i="1"/>
  <c r="F1101" i="1"/>
  <c r="CY1286" i="1"/>
  <c r="X1286" i="1" s="1"/>
  <c r="EC1302" i="1" s="1"/>
  <c r="CZ1286" i="1"/>
  <c r="Y1286" i="1" s="1"/>
  <c r="ED1302" i="1" s="1"/>
  <c r="AI1221" i="1"/>
  <c r="V1245" i="1"/>
  <c r="CF802" i="1"/>
  <c r="AC777" i="1"/>
  <c r="CE802" i="1"/>
  <c r="P802" i="1"/>
  <c r="CH802" i="1"/>
  <c r="CP316" i="1"/>
  <c r="O316" i="1" s="1"/>
  <c r="GM316" i="1" s="1"/>
  <c r="GN316" i="1" s="1"/>
  <c r="GM371" i="1"/>
  <c r="AB394" i="1"/>
  <c r="P64" i="1"/>
  <c r="DN26" i="1"/>
  <c r="CY1242" i="1"/>
  <c r="X1242" i="1" s="1"/>
  <c r="GM1242" i="1" s="1"/>
  <c r="GN1242" i="1" s="1"/>
  <c r="CZ1242" i="1"/>
  <c r="Y1242" i="1" s="1"/>
  <c r="DK1079" i="1"/>
  <c r="DX1030" i="1"/>
  <c r="P891" i="1"/>
  <c r="EP871" i="1"/>
  <c r="AK777" i="1"/>
  <c r="X802" i="1"/>
  <c r="DW628" i="1"/>
  <c r="DJ647" i="1"/>
  <c r="CY539" i="1"/>
  <c r="X539" i="1" s="1"/>
  <c r="CZ539" i="1"/>
  <c r="Y539" i="1" s="1"/>
  <c r="ED541" i="1" s="1"/>
  <c r="AL139" i="1"/>
  <c r="CP1179" i="1"/>
  <c r="O1179" i="1" s="1"/>
  <c r="GM1179" i="1" s="1"/>
  <c r="GN1179" i="1" s="1"/>
  <c r="T471" i="1"/>
  <c r="F511" i="1"/>
  <c r="CY731" i="1"/>
  <c r="X731" i="1" s="1"/>
  <c r="EC745" i="1" s="1"/>
  <c r="CZ731" i="1"/>
  <c r="Y731" i="1" s="1"/>
  <c r="DX745" i="1"/>
  <c r="GM178" i="1"/>
  <c r="GN178" i="1" s="1"/>
  <c r="DI171" i="1"/>
  <c r="P200" i="1"/>
  <c r="F1325" i="1"/>
  <c r="V1277" i="1"/>
  <c r="AX916" i="1"/>
  <c r="F1005" i="1"/>
  <c r="BA1277" i="1"/>
  <c r="F1322" i="1"/>
  <c r="AC1334" i="1"/>
  <c r="CH1399" i="1"/>
  <c r="P1399" i="1"/>
  <c r="CE1399" i="1"/>
  <c r="CF1399" i="1"/>
  <c r="CP1342" i="1"/>
  <c r="O1342" i="1" s="1"/>
  <c r="GM1338" i="1"/>
  <c r="GA426" i="1"/>
  <c r="ER439" i="1"/>
  <c r="ES171" i="1"/>
  <c r="P208" i="1"/>
  <c r="EA1302" i="1"/>
  <c r="CY1357" i="1"/>
  <c r="X1357" i="1" s="1"/>
  <c r="GM1357" i="1" s="1"/>
  <c r="GN1357" i="1" s="1"/>
  <c r="CZ1357" i="1"/>
  <c r="Y1357" i="1" s="1"/>
  <c r="ER1111" i="1"/>
  <c r="P1144" i="1"/>
  <c r="GM682" i="1"/>
  <c r="DT694" i="1"/>
  <c r="DJ694" i="1"/>
  <c r="DW679" i="1"/>
  <c r="F288" i="1"/>
  <c r="AQ267" i="1"/>
  <c r="CI124" i="1"/>
  <c r="AZ139" i="1"/>
  <c r="CP129" i="1"/>
  <c r="O129" i="1" s="1"/>
  <c r="DT139" i="1" s="1"/>
  <c r="CP988" i="1"/>
  <c r="O988" i="1" s="1"/>
  <c r="AB884" i="1"/>
  <c r="GM873" i="1"/>
  <c r="DX802" i="1"/>
  <c r="AX471" i="1"/>
  <c r="F497" i="1"/>
  <c r="DX369" i="1"/>
  <c r="DK394" i="1"/>
  <c r="DV26" i="1"/>
  <c r="DI41" i="1"/>
  <c r="AZ1111" i="1"/>
  <c r="F1144" i="1"/>
  <c r="CP937" i="1"/>
  <c r="O937" i="1" s="1"/>
  <c r="CZ318" i="1"/>
  <c r="Y318" i="1" s="1"/>
  <c r="GM837" i="1"/>
  <c r="CY958" i="1"/>
  <c r="X958" i="1" s="1"/>
  <c r="CZ958" i="1"/>
  <c r="Y958" i="1" s="1"/>
  <c r="AL745" i="1"/>
  <c r="AZ369" i="1"/>
  <c r="F405" i="1"/>
  <c r="P242" i="1"/>
  <c r="EP220" i="1"/>
  <c r="EB139" i="1"/>
  <c r="W573" i="1"/>
  <c r="F620" i="1"/>
  <c r="CH647" i="1"/>
  <c r="P647" i="1"/>
  <c r="AC628" i="1"/>
  <c r="CE647" i="1"/>
  <c r="CF647" i="1"/>
  <c r="CZ633" i="1"/>
  <c r="Y633" i="1" s="1"/>
  <c r="AK394" i="1"/>
  <c r="ED337" i="1"/>
  <c r="GM37" i="1"/>
  <c r="GN37" i="1" s="1"/>
  <c r="DH1111" i="1"/>
  <c r="P1136" i="1"/>
  <c r="CZ788" i="1"/>
  <c r="Y788" i="1" s="1"/>
  <c r="ED802" i="1" s="1"/>
  <c r="CY788" i="1"/>
  <c r="X788" i="1" s="1"/>
  <c r="EC802" i="1" s="1"/>
  <c r="AF471" i="1"/>
  <c r="S490" i="1"/>
  <c r="DU310" i="1"/>
  <c r="DH337" i="1"/>
  <c r="FW337" i="1"/>
  <c r="FX337" i="1"/>
  <c r="FZ337" i="1"/>
  <c r="CI73" i="1"/>
  <c r="AZ92" i="1"/>
  <c r="AZ1527" i="1" s="1"/>
  <c r="CP137" i="1"/>
  <c r="O137" i="1" s="1"/>
  <c r="GM137" i="1" s="1"/>
  <c r="GN137" i="1" s="1"/>
  <c r="CP1240" i="1"/>
  <c r="O1240" i="1" s="1"/>
  <c r="GM1240" i="1" s="1"/>
  <c r="GN1240" i="1" s="1"/>
  <c r="DT235" i="1"/>
  <c r="W1030" i="1"/>
  <c r="F1103" i="1"/>
  <c r="AX73" i="1"/>
  <c r="F99" i="1"/>
  <c r="AB1079" i="1"/>
  <c r="ES310" i="1"/>
  <c r="P357" i="1"/>
  <c r="BA1030" i="1"/>
  <c r="F1099" i="1"/>
  <c r="GM433" i="1"/>
  <c r="GN433" i="1" s="1"/>
  <c r="AF1030" i="1"/>
  <c r="S1079" i="1"/>
  <c r="V1460" i="1"/>
  <c r="AI1431" i="1"/>
  <c r="CY1436" i="1"/>
  <c r="X1436" i="1" s="1"/>
  <c r="CZ1436" i="1"/>
  <c r="Y1436" i="1" s="1"/>
  <c r="AL1460" i="1" s="1"/>
  <c r="AF1460" i="1"/>
  <c r="CZ1238" i="1"/>
  <c r="Y1238" i="1" s="1"/>
  <c r="AL1245" i="1" s="1"/>
  <c r="CY1238" i="1"/>
  <c r="X1238" i="1" s="1"/>
  <c r="AK1245" i="1" s="1"/>
  <c r="AD1334" i="1"/>
  <c r="Q1399" i="1"/>
  <c r="AT916" i="1"/>
  <c r="F1016" i="1"/>
  <c r="V916" i="1"/>
  <c r="F1021" i="1"/>
  <c r="AB802" i="1"/>
  <c r="GM779" i="1"/>
  <c r="CE394" i="1"/>
  <c r="CF394" i="1"/>
  <c r="CH394" i="1"/>
  <c r="AC369" i="1"/>
  <c r="P394" i="1"/>
  <c r="F255" i="1"/>
  <c r="BA220" i="1"/>
  <c r="DV1334" i="1"/>
  <c r="DI1399" i="1"/>
  <c r="DO1111" i="1"/>
  <c r="P1157" i="1"/>
  <c r="AZ834" i="1"/>
  <c r="F850" i="1"/>
  <c r="AK139" i="1"/>
  <c r="DN92" i="1"/>
  <c r="EA73" i="1"/>
  <c r="AB1189" i="1"/>
  <c r="GM1168" i="1"/>
  <c r="AL694" i="1"/>
  <c r="CP533" i="1"/>
  <c r="O533" i="1" s="1"/>
  <c r="GM533" i="1" s="1"/>
  <c r="GN533" i="1" s="1"/>
  <c r="GM1337" i="1"/>
  <c r="AB1399" i="1"/>
  <c r="GM993" i="1"/>
  <c r="GN993" i="1" s="1"/>
  <c r="GM800" i="1"/>
  <c r="GN800" i="1" s="1"/>
  <c r="AB439" i="1"/>
  <c r="GM428" i="1"/>
  <c r="AC1030" i="1"/>
  <c r="CE1079" i="1"/>
  <c r="CF1079" i="1"/>
  <c r="CH1079" i="1"/>
  <c r="P1079" i="1"/>
  <c r="F617" i="1"/>
  <c r="T573" i="1"/>
  <c r="GM389" i="1"/>
  <c r="GN389" i="1" s="1"/>
  <c r="CG124" i="1"/>
  <c r="AX139" i="1"/>
  <c r="AF726" i="1"/>
  <c r="S745" i="1"/>
  <c r="AJ124" i="1"/>
  <c r="W139" i="1"/>
  <c r="P61" i="1"/>
  <c r="ES26" i="1"/>
  <c r="EB522" i="1"/>
  <c r="DO541" i="1"/>
  <c r="AZ726" i="1"/>
  <c r="F756" i="1"/>
  <c r="AE278" i="1"/>
  <c r="V1492" i="1"/>
  <c r="F1520" i="1"/>
  <c r="GM932" i="1"/>
  <c r="GN932" i="1" s="1"/>
  <c r="GM630" i="1"/>
  <c r="AB647" i="1"/>
  <c r="CP790" i="1"/>
  <c r="O790" i="1" s="1"/>
  <c r="GM790" i="1" s="1"/>
  <c r="GN790" i="1" s="1"/>
  <c r="CY633" i="1"/>
  <c r="X633" i="1" s="1"/>
  <c r="GM633" i="1" s="1"/>
  <c r="GN633" i="1" s="1"/>
  <c r="GM331" i="1"/>
  <c r="GN331" i="1" s="1"/>
  <c r="EC337" i="1"/>
  <c r="CP1073" i="1"/>
  <c r="O1073" i="1" s="1"/>
  <c r="GM1073" i="1" s="1"/>
  <c r="GN1073" i="1" s="1"/>
  <c r="AX26" i="1"/>
  <c r="F48" i="1"/>
  <c r="CJ278" i="1"/>
  <c r="Q394" i="1"/>
  <c r="AD369" i="1"/>
  <c r="CY272" i="1"/>
  <c r="X272" i="1" s="1"/>
  <c r="EC278" i="1" s="1"/>
  <c r="CZ272" i="1"/>
  <c r="Y272" i="1" s="1"/>
  <c r="ED278" i="1" s="1"/>
  <c r="DX1431" i="1"/>
  <c r="DK1460" i="1"/>
  <c r="EC1133" i="1"/>
  <c r="CP788" i="1"/>
  <c r="O788" i="1" s="1"/>
  <c r="GM788" i="1" s="1"/>
  <c r="GN788" i="1" s="1"/>
  <c r="DY573" i="1"/>
  <c r="DL596" i="1"/>
  <c r="DW426" i="1"/>
  <c r="DJ439" i="1"/>
  <c r="AE628" i="1"/>
  <c r="R647" i="1"/>
  <c r="GM134" i="1"/>
  <c r="GN134" i="1" s="1"/>
  <c r="GM223" i="1"/>
  <c r="AB998" i="1"/>
  <c r="F1153" i="1"/>
  <c r="BA1111" i="1"/>
  <c r="ES1431" i="1"/>
  <c r="P1480" i="1"/>
  <c r="P1153" i="1"/>
  <c r="ES1111" i="1"/>
  <c r="DN1111" i="1"/>
  <c r="P1156" i="1"/>
  <c r="GM876" i="1"/>
  <c r="GN876" i="1" s="1"/>
  <c r="F501" i="1"/>
  <c r="AZ471" i="1"/>
  <c r="CJ73" i="1"/>
  <c r="BA92" i="1"/>
  <c r="EC26" i="1"/>
  <c r="DP41" i="1"/>
  <c r="ES596" i="1"/>
  <c r="GB573" i="1"/>
  <c r="ES278" i="1"/>
  <c r="GB267" i="1"/>
  <c r="Y235" i="1"/>
  <c r="AL220" i="1"/>
  <c r="AF124" i="1"/>
  <c r="S139" i="1"/>
  <c r="DJ92" i="1"/>
  <c r="DW73" i="1"/>
  <c r="CY1340" i="1"/>
  <c r="X1340" i="1" s="1"/>
  <c r="CZ1340" i="1"/>
  <c r="Y1340" i="1" s="1"/>
  <c r="ED1399" i="1" s="1"/>
  <c r="DX1399" i="1"/>
  <c r="CE1189" i="1"/>
  <c r="CH1189" i="1"/>
  <c r="P1189" i="1"/>
  <c r="AC1165" i="1"/>
  <c r="CF1189" i="1"/>
  <c r="AH694" i="1"/>
  <c r="AK694" i="1"/>
  <c r="EA522" i="1"/>
  <c r="DN541" i="1"/>
  <c r="DX267" i="1"/>
  <c r="DK278" i="1"/>
  <c r="GM82" i="1"/>
  <c r="GN82" i="1" s="1"/>
  <c r="DU92" i="1"/>
  <c r="CP1286" i="1"/>
  <c r="O1286" i="1" s="1"/>
  <c r="GM1286" i="1" s="1"/>
  <c r="GN1286" i="1" s="1"/>
  <c r="AG522" i="1"/>
  <c r="T541" i="1"/>
  <c r="P449" i="1"/>
  <c r="EI426" i="1"/>
  <c r="DZ1079" i="1"/>
  <c r="AH310" i="1"/>
  <c r="U337" i="1"/>
  <c r="EB171" i="1"/>
  <c r="DO188" i="1"/>
  <c r="AQ124" i="1"/>
  <c r="F149" i="1"/>
  <c r="GB998" i="1"/>
  <c r="CZ988" i="1"/>
  <c r="Y988" i="1" s="1"/>
  <c r="CY988" i="1"/>
  <c r="X988" i="1" s="1"/>
  <c r="DH235" i="1"/>
  <c r="DU220" i="1"/>
  <c r="FW235" i="1"/>
  <c r="FX235" i="1"/>
  <c r="FZ235" i="1"/>
  <c r="EM171" i="1"/>
  <c r="P207" i="1"/>
  <c r="DZ1399" i="1"/>
  <c r="CY956" i="1"/>
  <c r="X956" i="1" s="1"/>
  <c r="CZ956" i="1"/>
  <c r="Y956" i="1" s="1"/>
  <c r="U916" i="1"/>
  <c r="F1020" i="1"/>
  <c r="ER777" i="1"/>
  <c r="P813" i="1"/>
  <c r="CZ735" i="1"/>
  <c r="Y735" i="1" s="1"/>
  <c r="CY735" i="1"/>
  <c r="X735" i="1" s="1"/>
  <c r="F415" i="1"/>
  <c r="T369" i="1"/>
  <c r="F1324" i="1"/>
  <c r="U1277" i="1"/>
  <c r="S871" i="1"/>
  <c r="F899" i="1"/>
  <c r="CP1376" i="1"/>
  <c r="O1376" i="1" s="1"/>
  <c r="AK998" i="1"/>
  <c r="CP539" i="1"/>
  <c r="O539" i="1" s="1"/>
  <c r="GM539" i="1" s="1"/>
  <c r="GN539" i="1" s="1"/>
  <c r="GM1185" i="1"/>
  <c r="GN1185" i="1" s="1"/>
  <c r="FZ1111" i="1"/>
  <c r="EQ1133" i="1"/>
  <c r="DX628" i="1"/>
  <c r="DK647" i="1"/>
  <c r="DM310" i="1"/>
  <c r="P359" i="1"/>
  <c r="CZ78" i="1"/>
  <c r="Y78" i="1" s="1"/>
  <c r="ED92" i="1" s="1"/>
  <c r="P1509" i="1"/>
  <c r="DI1492" i="1"/>
  <c r="CJ694" i="1"/>
  <c r="AH522" i="1"/>
  <c r="U541" i="1"/>
  <c r="DO26" i="1"/>
  <c r="P65" i="1"/>
  <c r="DX1111" i="1"/>
  <c r="DK1133" i="1"/>
  <c r="CP735" i="1"/>
  <c r="O735" i="1" s="1"/>
  <c r="GM735" i="1" s="1"/>
  <c r="GN735" i="1" s="1"/>
  <c r="GA73" i="1"/>
  <c r="ER92" i="1"/>
  <c r="DP834" i="1"/>
  <c r="P865" i="1"/>
  <c r="GM919" i="1"/>
  <c r="BA726" i="1"/>
  <c r="F765" i="1"/>
  <c r="V777" i="1"/>
  <c r="F825" i="1"/>
  <c r="CZ1292" i="1"/>
  <c r="Y1292" i="1" s="1"/>
  <c r="F824" i="1"/>
  <c r="U777" i="1"/>
  <c r="DH171" i="1"/>
  <c r="P191" i="1"/>
  <c r="CJ1334" i="1"/>
  <c r="BA1399" i="1"/>
  <c r="CP1436" i="1"/>
  <c r="O1436" i="1" s="1"/>
  <c r="GM1436" i="1" s="1"/>
  <c r="GN1436" i="1" s="1"/>
  <c r="AC1460" i="1"/>
  <c r="CP1238" i="1"/>
  <c r="O1238" i="1" s="1"/>
  <c r="GM1238" i="1" s="1"/>
  <c r="GN1238" i="1" s="1"/>
  <c r="CB1245" i="1" s="1"/>
  <c r="CY1183" i="1"/>
  <c r="X1183" i="1" s="1"/>
  <c r="CZ1183" i="1"/>
  <c r="Y1183" i="1" s="1"/>
  <c r="GM1280" i="1"/>
  <c r="X1079" i="1"/>
  <c r="AK1030" i="1"/>
  <c r="DL745" i="1"/>
  <c r="DY726" i="1"/>
  <c r="R596" i="1"/>
  <c r="AE573" i="1"/>
  <c r="DZ267" i="1"/>
  <c r="DM278" i="1"/>
  <c r="DW26" i="1"/>
  <c r="DJ41" i="1"/>
  <c r="DJ1245" i="1"/>
  <c r="DW1221" i="1"/>
  <c r="GM956" i="1"/>
  <c r="GN956" i="1" s="1"/>
  <c r="CY741" i="1"/>
  <c r="X741" i="1" s="1"/>
  <c r="CZ741" i="1"/>
  <c r="Y741" i="1" s="1"/>
  <c r="ES541" i="1"/>
  <c r="GB522" i="1"/>
  <c r="CP586" i="1"/>
  <c r="O586" i="1" s="1"/>
  <c r="GM586" i="1" s="1"/>
  <c r="GN586" i="1" s="1"/>
  <c r="DU596" i="1"/>
  <c r="X235" i="1"/>
  <c r="AK220" i="1"/>
  <c r="P52" i="1"/>
  <c r="ER26" i="1"/>
  <c r="DV124" i="1"/>
  <c r="DI139" i="1"/>
  <c r="EM1030" i="1"/>
  <c r="P1098" i="1"/>
  <c r="GM729" i="1"/>
  <c r="AF679" i="1"/>
  <c r="S694" i="1"/>
  <c r="GM76" i="1"/>
  <c r="DT92" i="1"/>
  <c r="EP1334" i="1"/>
  <c r="P1406" i="1"/>
  <c r="CY1060" i="1"/>
  <c r="X1060" i="1" s="1"/>
  <c r="CZ1060" i="1"/>
  <c r="Y1060" i="1" s="1"/>
  <c r="BA916" i="1"/>
  <c r="F1018" i="1"/>
  <c r="ET22" i="1"/>
  <c r="P1540" i="1"/>
  <c r="ET1557" i="1"/>
  <c r="AL1165" i="1"/>
  <c r="Y1189" i="1"/>
  <c r="EA998" i="1"/>
  <c r="GA1030" i="1"/>
  <c r="ER1079" i="1"/>
  <c r="CH1133" i="1"/>
  <c r="P1133" i="1"/>
  <c r="AC1111" i="1"/>
  <c r="CF1133" i="1"/>
  <c r="CE1133" i="1"/>
  <c r="CY971" i="1"/>
  <c r="X971" i="1" s="1"/>
  <c r="CZ971" i="1"/>
  <c r="Y971" i="1" s="1"/>
  <c r="GM971" i="1" s="1"/>
  <c r="GN971" i="1" s="1"/>
  <c r="DX679" i="1"/>
  <c r="DK694" i="1"/>
  <c r="DK188" i="1"/>
  <c r="DX171" i="1"/>
  <c r="DL426" i="1"/>
  <c r="P460" i="1"/>
  <c r="BD22" i="1"/>
  <c r="F1552" i="1"/>
  <c r="BD1557" i="1"/>
  <c r="AG1245" i="1"/>
  <c r="GA369" i="1"/>
  <c r="ER394" i="1"/>
  <c r="ER1527" i="1" s="1"/>
  <c r="CP273" i="1"/>
  <c r="O273" i="1" s="1"/>
  <c r="AB278" i="1" s="1"/>
  <c r="AF916" i="1"/>
  <c r="S998" i="1"/>
  <c r="U471" i="1"/>
  <c r="F512" i="1"/>
  <c r="EO1133" i="1"/>
  <c r="FX1111" i="1"/>
  <c r="EC647" i="1"/>
  <c r="CY392" i="1"/>
  <c r="X392" i="1" s="1"/>
  <c r="EC394" i="1" s="1"/>
  <c r="CZ392" i="1"/>
  <c r="Y392" i="1" s="1"/>
  <c r="ED394" i="1" s="1"/>
  <c r="V369" i="1"/>
  <c r="F417" i="1"/>
  <c r="DY267" i="1"/>
  <c r="DL278" i="1"/>
  <c r="CY78" i="1"/>
  <c r="X78" i="1" s="1"/>
  <c r="EC92" i="1" s="1"/>
  <c r="CP984" i="1"/>
  <c r="O984" i="1" s="1"/>
  <c r="GM130" i="1"/>
  <c r="GN130" i="1" s="1"/>
  <c r="DX1492" i="1"/>
  <c r="DK1497" i="1"/>
  <c r="ED1133" i="1"/>
  <c r="GM963" i="1"/>
  <c r="GN963" i="1" s="1"/>
  <c r="GM335" i="1"/>
  <c r="GN335" i="1" s="1"/>
  <c r="AD220" i="1"/>
  <c r="Q235" i="1"/>
  <c r="GM584" i="1"/>
  <c r="GN584" i="1" s="1"/>
  <c r="AH73" i="1"/>
  <c r="U92" i="1"/>
  <c r="DJ310" i="1"/>
  <c r="P351" i="1"/>
  <c r="CZ1374" i="1"/>
  <c r="Y1374" i="1" s="1"/>
  <c r="GM1374" i="1" s="1"/>
  <c r="GN1374" i="1" s="1"/>
  <c r="EQ188" i="1"/>
  <c r="FZ171" i="1"/>
  <c r="DL73" i="1"/>
  <c r="P113" i="1"/>
  <c r="DW1165" i="1"/>
  <c r="DJ1189" i="1"/>
  <c r="AC916" i="1"/>
  <c r="CE998" i="1"/>
  <c r="P998" i="1"/>
  <c r="CF998" i="1"/>
  <c r="CH998" i="1"/>
  <c r="AI267" i="1"/>
  <c r="V278" i="1"/>
  <c r="GN28" i="1"/>
  <c r="CY1181" i="1"/>
  <c r="X1181" i="1" s="1"/>
  <c r="EC1189" i="1" s="1"/>
  <c r="CZ1181" i="1"/>
  <c r="Y1181" i="1" s="1"/>
  <c r="ED1189" i="1" s="1"/>
  <c r="DX1189" i="1"/>
  <c r="F1207" i="1"/>
  <c r="AT1165" i="1"/>
  <c r="GM1169" i="1"/>
  <c r="CZ937" i="1"/>
  <c r="Y937" i="1" s="1"/>
  <c r="CY937" i="1"/>
  <c r="X937" i="1" s="1"/>
  <c r="EC998" i="1" s="1"/>
  <c r="AC337" i="1"/>
  <c r="AF220" i="1"/>
  <c r="S235" i="1"/>
  <c r="GM132" i="1"/>
  <c r="GN132" i="1" s="1"/>
  <c r="Y802" i="1"/>
  <c r="AL777" i="1"/>
  <c r="F659" i="1"/>
  <c r="Q628" i="1"/>
  <c r="AF426" i="1"/>
  <c r="S439" i="1"/>
  <c r="P210" i="1"/>
  <c r="DM171" i="1"/>
  <c r="CY1363" i="1"/>
  <c r="X1363" i="1" s="1"/>
  <c r="GM1363" i="1" s="1"/>
  <c r="GN1363" i="1" s="1"/>
  <c r="CZ1363" i="1"/>
  <c r="Y1363" i="1" s="1"/>
  <c r="GM882" i="1"/>
  <c r="GN882" i="1" s="1"/>
  <c r="AE471" i="1"/>
  <c r="R490" i="1"/>
  <c r="GM527" i="1"/>
  <c r="CY273" i="1"/>
  <c r="X273" i="1" s="1"/>
  <c r="CZ273" i="1"/>
  <c r="Y273" i="1" s="1"/>
  <c r="AL278" i="1" s="1"/>
  <c r="AK278" i="1"/>
  <c r="AK1277" i="1"/>
  <c r="X1302" i="1"/>
  <c r="P1207" i="1"/>
  <c r="EL1165" i="1"/>
  <c r="AJ1334" i="1"/>
  <c r="W1399" i="1"/>
  <c r="EA171" i="1"/>
  <c r="DN188" i="1"/>
  <c r="AC139" i="1"/>
  <c r="AF1165" i="1"/>
  <c r="S1189" i="1"/>
  <c r="DI1245" i="1"/>
  <c r="DV1221" i="1"/>
  <c r="EI1030" i="1"/>
  <c r="P1089" i="1"/>
  <c r="AX628" i="1"/>
  <c r="F654" i="1"/>
  <c r="AF834" i="1"/>
  <c r="S839" i="1"/>
  <c r="EC188" i="1"/>
  <c r="DL26" i="1"/>
  <c r="P62" i="1"/>
  <c r="FZ1460" i="1"/>
  <c r="DH1460" i="1"/>
  <c r="DU1431" i="1"/>
  <c r="FW1460" i="1"/>
  <c r="FX1460" i="1"/>
  <c r="U871" i="1"/>
  <c r="F906" i="1"/>
  <c r="AI726" i="1"/>
  <c r="V745" i="1"/>
  <c r="R802" i="1"/>
  <c r="AE777" i="1"/>
  <c r="GM780" i="1"/>
  <c r="DT802" i="1"/>
  <c r="CJ1245" i="1"/>
  <c r="CP1292" i="1"/>
  <c r="O1292" i="1" s="1"/>
  <c r="GM1292" i="1" s="1"/>
  <c r="GN1292" i="1" s="1"/>
  <c r="ED745" i="1"/>
  <c r="EP679" i="1"/>
  <c r="P701" i="1"/>
  <c r="EM628" i="1"/>
  <c r="P666" i="1"/>
  <c r="FY369" i="1"/>
  <c r="EP394" i="1"/>
  <c r="AI337" i="1"/>
  <c r="EA124" i="1"/>
  <c r="DN139" i="1"/>
  <c r="CY1376" i="1"/>
  <c r="X1376" i="1" s="1"/>
  <c r="CZ1376" i="1"/>
  <c r="Y1376" i="1" s="1"/>
  <c r="AG1334" i="1"/>
  <c r="T1399" i="1"/>
  <c r="AU916" i="1"/>
  <c r="F1017" i="1"/>
  <c r="AL998" i="1"/>
  <c r="DJ471" i="1"/>
  <c r="P504" i="1"/>
  <c r="GM81" i="1"/>
  <c r="GN81" i="1" s="1"/>
  <c r="ED647" i="1"/>
  <c r="ER573" i="1"/>
  <c r="P607" i="1"/>
  <c r="F1200" i="1"/>
  <c r="AZ1165" i="1"/>
  <c r="ER916" i="1"/>
  <c r="P1009" i="1"/>
  <c r="CP741" i="1"/>
  <c r="O741" i="1" s="1"/>
  <c r="GM741" i="1" s="1"/>
  <c r="GN741" i="1" s="1"/>
  <c r="AJ522" i="1"/>
  <c r="W541" i="1"/>
  <c r="EC1492" i="1"/>
  <c r="DP1497" i="1"/>
  <c r="CY1067" i="1"/>
  <c r="X1067" i="1" s="1"/>
  <c r="GM1067" i="1" s="1"/>
  <c r="GN1067" i="1" s="1"/>
  <c r="CZ1067" i="1"/>
  <c r="Y1067" i="1" s="1"/>
  <c r="ED1079" i="1" s="1"/>
  <c r="CI1030" i="1"/>
  <c r="AZ1079" i="1"/>
  <c r="GM951" i="1"/>
  <c r="GN951" i="1" s="1"/>
  <c r="CY952" i="1"/>
  <c r="X952" i="1" s="1"/>
  <c r="CZ952" i="1"/>
  <c r="Y952" i="1" s="1"/>
  <c r="AJ267" i="1"/>
  <c r="W278" i="1"/>
  <c r="DJ235" i="1"/>
  <c r="DW220" i="1"/>
  <c r="GM175" i="1"/>
  <c r="GN175" i="1" s="1"/>
  <c r="P102" i="1"/>
  <c r="EI73" i="1"/>
  <c r="BA171" i="1"/>
  <c r="F208" i="1"/>
  <c r="DM679" i="1"/>
  <c r="P716" i="1"/>
  <c r="GM478" i="1"/>
  <c r="GN478" i="1" s="1"/>
  <c r="F462" i="1"/>
  <c r="V426" i="1"/>
  <c r="FW171" i="1"/>
  <c r="EN188" i="1"/>
  <c r="EC1460" i="1"/>
  <c r="GM1435" i="1"/>
  <c r="CY975" i="1"/>
  <c r="X975" i="1" s="1"/>
  <c r="CZ975" i="1"/>
  <c r="Y975" i="1" s="1"/>
  <c r="DI647" i="1"/>
  <c r="DV628" i="1"/>
  <c r="Q541" i="1"/>
  <c r="AD522" i="1"/>
  <c r="DL220" i="1"/>
  <c r="P256" i="1"/>
  <c r="GM1434" i="1"/>
  <c r="GM312" i="1"/>
  <c r="AB337" i="1"/>
  <c r="CZ85" i="1"/>
  <c r="Y85" i="1" s="1"/>
  <c r="CY85" i="1"/>
  <c r="X85" i="1" s="1"/>
  <c r="DZ73" i="1"/>
  <c r="DM92" i="1"/>
  <c r="EM26" i="1"/>
  <c r="P60" i="1"/>
  <c r="EM1527" i="1"/>
  <c r="P1504" i="1"/>
  <c r="EP1492" i="1"/>
  <c r="CP1453" i="1"/>
  <c r="O1453" i="1" s="1"/>
  <c r="GM1453" i="1" s="1"/>
  <c r="GN1453" i="1" s="1"/>
  <c r="T1460" i="1"/>
  <c r="AG1431" i="1"/>
  <c r="ED1245" i="1"/>
  <c r="DZ522" i="1"/>
  <c r="DM541" i="1"/>
  <c r="AL439" i="1"/>
  <c r="ER1492" i="1"/>
  <c r="P1508" i="1"/>
  <c r="AW834" i="1"/>
  <c r="F845" i="1"/>
  <c r="S777" i="1"/>
  <c r="F817" i="1"/>
  <c r="AU628" i="1"/>
  <c r="F666" i="1"/>
  <c r="AL471" i="1"/>
  <c r="Y490" i="1"/>
  <c r="Q426" i="1"/>
  <c r="F451" i="1"/>
  <c r="S596" i="1"/>
  <c r="AF573" i="1"/>
  <c r="FY171" i="1"/>
  <c r="EP188" i="1"/>
  <c r="DY124" i="1"/>
  <c r="DL139" i="1"/>
  <c r="AI1334" i="1"/>
  <c r="V1399" i="1"/>
  <c r="S1302" i="1"/>
  <c r="AF1277" i="1"/>
  <c r="GM126" i="1"/>
  <c r="AB139" i="1"/>
  <c r="DT1245" i="1"/>
  <c r="GM1225" i="1"/>
  <c r="GM1115" i="1"/>
  <c r="DT1133" i="1"/>
  <c r="AL834" i="1"/>
  <c r="Y839" i="1"/>
  <c r="ED694" i="1"/>
  <c r="DL1431" i="1"/>
  <c r="P1481" i="1"/>
  <c r="ED834" i="1"/>
  <c r="DQ839" i="1"/>
  <c r="GB745" i="1"/>
  <c r="W647" i="1"/>
  <c r="AJ628" i="1"/>
  <c r="EI369" i="1"/>
  <c r="P404" i="1"/>
  <c r="P426" i="1"/>
  <c r="F442" i="1"/>
  <c r="DV220" i="1"/>
  <c r="DI235" i="1"/>
  <c r="AF1133" i="1"/>
  <c r="ER726" i="1"/>
  <c r="P756" i="1"/>
  <c r="AZ1334" i="1"/>
  <c r="F1410" i="1"/>
  <c r="P850" i="1"/>
  <c r="ER834" i="1"/>
  <c r="AX573" i="1"/>
  <c r="F603" i="1"/>
  <c r="ER171" i="1"/>
  <c r="P199" i="1"/>
  <c r="CY1444" i="1"/>
  <c r="X1444" i="1" s="1"/>
  <c r="CZ1444" i="1"/>
  <c r="Y1444" i="1" s="1"/>
  <c r="CZ1346" i="1"/>
  <c r="Y1346" i="1" s="1"/>
  <c r="GM1346" i="1" s="1"/>
  <c r="GN1346" i="1" s="1"/>
  <c r="DU998" i="1"/>
  <c r="CY984" i="1"/>
  <c r="X984" i="1" s="1"/>
  <c r="CZ984" i="1"/>
  <c r="Y984" i="1" s="1"/>
  <c r="T426" i="1"/>
  <c r="F460" i="1"/>
  <c r="DQ1497" i="1"/>
  <c r="ED1492" i="1"/>
  <c r="F1089" i="1"/>
  <c r="AQ1030" i="1"/>
  <c r="GM689" i="1"/>
  <c r="GN689" i="1" s="1"/>
  <c r="DL471" i="1"/>
  <c r="P511" i="1"/>
  <c r="GM576" i="1"/>
  <c r="EP310" i="1"/>
  <c r="P344" i="1"/>
  <c r="AU310" i="1"/>
  <c r="F356" i="1"/>
  <c r="AC188" i="1"/>
  <c r="DM26" i="1"/>
  <c r="P63" i="1"/>
  <c r="P714" i="1"/>
  <c r="ES679" i="1"/>
  <c r="DO573" i="1"/>
  <c r="P620" i="1"/>
  <c r="F561" i="1"/>
  <c r="BA522" i="1"/>
  <c r="DM1111" i="1"/>
  <c r="P1155" i="1"/>
  <c r="FX171" i="1"/>
  <c r="EO188" i="1"/>
  <c r="Q1165" i="1"/>
  <c r="F1201" i="1"/>
  <c r="AB188" i="1"/>
  <c r="CY1451" i="1"/>
  <c r="X1451" i="1" s="1"/>
  <c r="CZ1451" i="1"/>
  <c r="Y1451" i="1" s="1"/>
  <c r="DU1302" i="1"/>
  <c r="DO1079" i="1"/>
  <c r="EB1030" i="1"/>
  <c r="CP1183" i="1"/>
  <c r="O1183" i="1" s="1"/>
  <c r="GM1183" i="1" s="1"/>
  <c r="GN1183" i="1" s="1"/>
  <c r="P846" i="1"/>
  <c r="EP834" i="1"/>
  <c r="AB541" i="1"/>
  <c r="GM526" i="1"/>
  <c r="AZ267" i="1"/>
  <c r="F289" i="1"/>
  <c r="P1302" i="1"/>
  <c r="AC1277" i="1"/>
  <c r="CE1302" i="1"/>
  <c r="CF1302" i="1"/>
  <c r="CH1302" i="1"/>
  <c r="T1030" i="1"/>
  <c r="F1100" i="1"/>
  <c r="CP996" i="1"/>
  <c r="O996" i="1" s="1"/>
  <c r="GM996" i="1" s="1"/>
  <c r="GN996" i="1" s="1"/>
  <c r="GM474" i="1"/>
  <c r="DT490" i="1"/>
  <c r="FX471" i="1"/>
  <c r="EO490" i="1"/>
  <c r="EM124" i="1"/>
  <c r="P158" i="1"/>
  <c r="F102" i="1"/>
  <c r="AQ73" i="1"/>
  <c r="DX26" i="1"/>
  <c r="DK41" i="1"/>
  <c r="F1102" i="1"/>
  <c r="V1030" i="1"/>
  <c r="CP784" i="1"/>
  <c r="O784" i="1" s="1"/>
  <c r="GM784" i="1" s="1"/>
  <c r="GN784" i="1" s="1"/>
  <c r="BA471" i="1"/>
  <c r="F510" i="1"/>
  <c r="P596" i="1"/>
  <c r="AC573" i="1"/>
  <c r="CE596" i="1"/>
  <c r="CF596" i="1"/>
  <c r="CH596" i="1"/>
  <c r="AK439" i="1"/>
  <c r="DJ171" i="1"/>
  <c r="P202" i="1"/>
  <c r="GM1034" i="1"/>
  <c r="DT1079" i="1"/>
  <c r="CY939" i="1"/>
  <c r="X939" i="1" s="1"/>
  <c r="GM939" i="1" s="1"/>
  <c r="GN939" i="1" s="1"/>
  <c r="CZ939" i="1"/>
  <c r="Y939" i="1" s="1"/>
  <c r="ED998" i="1" s="1"/>
  <c r="GM575" i="1"/>
  <c r="AB596" i="1"/>
  <c r="CE490" i="1"/>
  <c r="AC471" i="1"/>
  <c r="CF490" i="1"/>
  <c r="CH490" i="1"/>
  <c r="P490" i="1"/>
  <c r="AL573" i="1"/>
  <c r="Y596" i="1"/>
  <c r="EI171" i="1"/>
  <c r="P198" i="1"/>
  <c r="AL1277" i="1"/>
  <c r="Y1302" i="1"/>
  <c r="ER871" i="1"/>
  <c r="P895" i="1"/>
  <c r="GM681" i="1"/>
  <c r="AB694" i="1"/>
  <c r="W337" i="1"/>
  <c r="AJ310" i="1"/>
  <c r="FY1030" i="1"/>
  <c r="EP1079" i="1"/>
  <c r="DV1111" i="1"/>
  <c r="DI1133" i="1"/>
  <c r="AK834" i="1"/>
  <c r="X839" i="1"/>
  <c r="AT1527" i="1"/>
  <c r="AL871" i="1"/>
  <c r="Y884" i="1"/>
  <c r="DI679" i="1"/>
  <c r="P706" i="1"/>
  <c r="AF522" i="1"/>
  <c r="S541" i="1"/>
  <c r="GM374" i="1"/>
  <c r="GN374" i="1" s="1"/>
  <c r="CY129" i="1"/>
  <c r="X129" i="1" s="1"/>
  <c r="EC139" i="1" s="1"/>
  <c r="CZ129" i="1"/>
  <c r="Y129" i="1" s="1"/>
  <c r="ED139" i="1" s="1"/>
  <c r="DX139" i="1"/>
  <c r="BC22" i="1"/>
  <c r="F1543" i="1"/>
  <c r="BC1557" i="1"/>
  <c r="DW834" i="1"/>
  <c r="DJ839" i="1"/>
  <c r="F548" i="1"/>
  <c r="AX522" i="1"/>
  <c r="CE426" i="1"/>
  <c r="AV439" i="1"/>
  <c r="GM372" i="1"/>
  <c r="DT394" i="1"/>
  <c r="EP73" i="1"/>
  <c r="P99" i="1"/>
  <c r="CY77" i="1"/>
  <c r="X77" i="1" s="1"/>
  <c r="AK92" i="1" s="1"/>
  <c r="CZ77" i="1"/>
  <c r="Y77" i="1" s="1"/>
  <c r="AL92" i="1" s="1"/>
  <c r="AF92" i="1"/>
  <c r="EP26" i="1"/>
  <c r="P48" i="1"/>
  <c r="CY1239" i="1"/>
  <c r="X1239" i="1" s="1"/>
  <c r="GM1239" i="1" s="1"/>
  <c r="GN1239" i="1" s="1"/>
  <c r="CZ1239" i="1"/>
  <c r="Y1239" i="1" s="1"/>
  <c r="V871" i="1"/>
  <c r="F907" i="1"/>
  <c r="EQ839" i="1"/>
  <c r="FZ834" i="1"/>
  <c r="T916" i="1"/>
  <c r="F1019" i="1"/>
  <c r="EA573" i="1"/>
  <c r="DN596" i="1"/>
  <c r="GM481" i="1"/>
  <c r="GN481" i="1" s="1"/>
  <c r="GM226" i="1"/>
  <c r="GN226" i="1" s="1"/>
  <c r="EQ1497" i="1"/>
  <c r="FZ1492" i="1"/>
  <c r="AF1492" i="1"/>
  <c r="S1497" i="1"/>
  <c r="P502" i="1"/>
  <c r="DI471" i="1"/>
  <c r="F1511" i="1"/>
  <c r="R1492" i="1"/>
  <c r="AX1165" i="1"/>
  <c r="F1196" i="1"/>
  <c r="GM924" i="1"/>
  <c r="GN924" i="1" s="1"/>
  <c r="DZ369" i="1"/>
  <c r="DM394" i="1"/>
  <c r="DX73" i="1"/>
  <c r="DK92" i="1"/>
  <c r="DX1302" i="1"/>
  <c r="CG1030" i="1"/>
  <c r="AX1079" i="1"/>
  <c r="CP952" i="1"/>
  <c r="O952" i="1" s="1"/>
  <c r="GM952" i="1" s="1"/>
  <c r="GN952" i="1" s="1"/>
  <c r="GM373" i="1"/>
  <c r="GN373" i="1" s="1"/>
  <c r="DO267" i="1"/>
  <c r="P302" i="1"/>
  <c r="DM628" i="1"/>
  <c r="P669" i="1"/>
  <c r="F1213" i="1"/>
  <c r="W1165" i="1"/>
  <c r="V26" i="1"/>
  <c r="F64" i="1"/>
  <c r="BA369" i="1"/>
  <c r="F414" i="1"/>
  <c r="GM173" i="1"/>
  <c r="ED1030" i="1" l="1"/>
  <c r="DQ1079" i="1"/>
  <c r="AL267" i="1"/>
  <c r="Y278" i="1"/>
  <c r="ED73" i="1"/>
  <c r="DQ92" i="1"/>
  <c r="EC573" i="1"/>
  <c r="DP596" i="1"/>
  <c r="ED1165" i="1"/>
  <c r="DQ1189" i="1"/>
  <c r="ED369" i="1"/>
  <c r="DQ394" i="1"/>
  <c r="EC777" i="1"/>
  <c r="DP802" i="1"/>
  <c r="EC1030" i="1"/>
  <c r="DP1079" i="1"/>
  <c r="EC1165" i="1"/>
  <c r="DP1189" i="1"/>
  <c r="ED1334" i="1"/>
  <c r="DQ1399" i="1"/>
  <c r="ED777" i="1"/>
  <c r="DQ802" i="1"/>
  <c r="AL1334" i="1"/>
  <c r="Y1399" i="1"/>
  <c r="ED916" i="1"/>
  <c r="DQ998" i="1"/>
  <c r="DT124" i="1"/>
  <c r="DG139" i="1"/>
  <c r="DP745" i="1"/>
  <c r="EC726" i="1"/>
  <c r="AZ22" i="1"/>
  <c r="F1538" i="1"/>
  <c r="AZ1557" i="1"/>
  <c r="O92" i="1"/>
  <c r="AB73" i="1"/>
  <c r="EC369" i="1"/>
  <c r="DP394" i="1"/>
  <c r="EC522" i="1"/>
  <c r="DP541" i="1"/>
  <c r="ED267" i="1"/>
  <c r="DQ278" i="1"/>
  <c r="AK1221" i="1"/>
  <c r="X1245" i="1"/>
  <c r="EC916" i="1"/>
  <c r="DP998" i="1"/>
  <c r="CB1221" i="1"/>
  <c r="AS1245" i="1"/>
  <c r="EC267" i="1"/>
  <c r="DP278" i="1"/>
  <c r="AL1221" i="1"/>
  <c r="Y1245" i="1"/>
  <c r="GN740" i="1"/>
  <c r="CA745" i="1"/>
  <c r="DP92" i="1"/>
  <c r="EC73" i="1"/>
  <c r="ED522" i="1"/>
  <c r="DQ541" i="1"/>
  <c r="ED1277" i="1"/>
  <c r="DQ1302" i="1"/>
  <c r="AL1431" i="1"/>
  <c r="Y1460" i="1"/>
  <c r="EC1277" i="1"/>
  <c r="DP1302" i="1"/>
  <c r="DT871" i="1"/>
  <c r="DG884" i="1"/>
  <c r="AL1111" i="1"/>
  <c r="Y1133" i="1"/>
  <c r="O278" i="1"/>
  <c r="AB267" i="1"/>
  <c r="ER22" i="1"/>
  <c r="P1538" i="1"/>
  <c r="ER1557" i="1"/>
  <c r="ED573" i="1"/>
  <c r="DQ596" i="1"/>
  <c r="DP139" i="1"/>
  <c r="EC124" i="1"/>
  <c r="ED628" i="1"/>
  <c r="DQ647" i="1"/>
  <c r="S1165" i="1"/>
  <c r="F1204" i="1"/>
  <c r="O541" i="1"/>
  <c r="AB522" i="1"/>
  <c r="DT998" i="1"/>
  <c r="CF188" i="1"/>
  <c r="AC171" i="1"/>
  <c r="CE188" i="1"/>
  <c r="CH188" i="1"/>
  <c r="P188" i="1"/>
  <c r="F361" i="1"/>
  <c r="W310" i="1"/>
  <c r="P471" i="1"/>
  <c r="F493" i="1"/>
  <c r="EC1245" i="1"/>
  <c r="DQ1492" i="1"/>
  <c r="P1524" i="1"/>
  <c r="DT1111" i="1"/>
  <c r="DG1133" i="1"/>
  <c r="EP171" i="1"/>
  <c r="P195" i="1"/>
  <c r="W267" i="1"/>
  <c r="F302" i="1"/>
  <c r="AL916" i="1"/>
  <c r="Y998" i="1"/>
  <c r="F854" i="1"/>
  <c r="S834" i="1"/>
  <c r="R471" i="1"/>
  <c r="F504" i="1"/>
  <c r="Y777" i="1"/>
  <c r="F829" i="1"/>
  <c r="F709" i="1"/>
  <c r="S679" i="1"/>
  <c r="P1141" i="1"/>
  <c r="EQ1111" i="1"/>
  <c r="FX220" i="1"/>
  <c r="EO235" i="1"/>
  <c r="DL573" i="1"/>
  <c r="P617" i="1"/>
  <c r="R278" i="1"/>
  <c r="AE267" i="1"/>
  <c r="S726" i="1"/>
  <c r="F760" i="1"/>
  <c r="CA439" i="1"/>
  <c r="GN428" i="1"/>
  <c r="CB439" i="1" s="1"/>
  <c r="DN73" i="1"/>
  <c r="P115" i="1"/>
  <c r="CH369" i="1"/>
  <c r="AY394" i="1"/>
  <c r="FZ310" i="1"/>
  <c r="EQ337" i="1"/>
  <c r="ED310" i="1"/>
  <c r="DQ337" i="1"/>
  <c r="DI26" i="1"/>
  <c r="P53" i="1"/>
  <c r="DI1527" i="1"/>
  <c r="CE777" i="1"/>
  <c r="AV802" i="1"/>
  <c r="X541" i="1"/>
  <c r="AK522" i="1"/>
  <c r="EN1111" i="1"/>
  <c r="P1138" i="1"/>
  <c r="CH871" i="1"/>
  <c r="AY884" i="1"/>
  <c r="F757" i="1"/>
  <c r="Q726" i="1"/>
  <c r="EC884" i="1"/>
  <c r="DP220" i="1"/>
  <c r="P261" i="1"/>
  <c r="AK1334" i="1"/>
  <c r="X1399" i="1"/>
  <c r="DH647" i="1"/>
  <c r="FZ647" i="1"/>
  <c r="FW647" i="1"/>
  <c r="FX647" i="1"/>
  <c r="DU628" i="1"/>
  <c r="AK310" i="1"/>
  <c r="X337" i="1"/>
  <c r="CE745" i="1"/>
  <c r="CF745" i="1"/>
  <c r="AC726" i="1"/>
  <c r="CH745" i="1"/>
  <c r="P745" i="1"/>
  <c r="P720" i="1"/>
  <c r="DP679" i="1"/>
  <c r="CE267" i="1"/>
  <c r="AV278" i="1"/>
  <c r="AB471" i="1"/>
  <c r="O490" i="1"/>
  <c r="DU1030" i="1"/>
  <c r="FW1079" i="1"/>
  <c r="FX1079" i="1"/>
  <c r="FZ1079" i="1"/>
  <c r="DH1079" i="1"/>
  <c r="F1106" i="1"/>
  <c r="Y1030" i="1"/>
  <c r="EO541" i="1"/>
  <c r="FX522" i="1"/>
  <c r="ES777" i="1"/>
  <c r="P822" i="1"/>
  <c r="DN1221" i="1"/>
  <c r="P1268" i="1"/>
  <c r="F718" i="1"/>
  <c r="W679" i="1"/>
  <c r="DJ871" i="1"/>
  <c r="P898" i="1"/>
  <c r="AQ18" i="1"/>
  <c r="F1567" i="1"/>
  <c r="GM1046" i="1"/>
  <c r="GN1046" i="1" s="1"/>
  <c r="T1111" i="1"/>
  <c r="F1154" i="1"/>
  <c r="P805" i="1"/>
  <c r="DH777" i="1"/>
  <c r="FW124" i="1"/>
  <c r="EN139" i="1"/>
  <c r="DO1334" i="1"/>
  <c r="P1423" i="1"/>
  <c r="Q26" i="1"/>
  <c r="F53" i="1"/>
  <c r="F106" i="1"/>
  <c r="R73" i="1"/>
  <c r="P619" i="1"/>
  <c r="DN573" i="1"/>
  <c r="DJ834" i="1"/>
  <c r="P853" i="1"/>
  <c r="AB679" i="1"/>
  <c r="O694" i="1"/>
  <c r="CH471" i="1"/>
  <c r="AY490" i="1"/>
  <c r="X439" i="1"/>
  <c r="AK426" i="1"/>
  <c r="DK26" i="1"/>
  <c r="P56" i="1"/>
  <c r="GN1115" i="1"/>
  <c r="FT1133" i="1" s="1"/>
  <c r="FS1133" i="1"/>
  <c r="EM22" i="1"/>
  <c r="EM1557" i="1"/>
  <c r="P1546" i="1"/>
  <c r="W1334" i="1"/>
  <c r="F1423" i="1"/>
  <c r="T1245" i="1"/>
  <c r="AG1221" i="1"/>
  <c r="CE1111" i="1"/>
  <c r="AV1133" i="1"/>
  <c r="X220" i="1"/>
  <c r="F261" i="1"/>
  <c r="DM267" i="1"/>
  <c r="P300" i="1"/>
  <c r="FW220" i="1"/>
  <c r="EN235" i="1"/>
  <c r="F359" i="1"/>
  <c r="U310" i="1"/>
  <c r="GM392" i="1"/>
  <c r="GN392" i="1" s="1"/>
  <c r="EC1399" i="1"/>
  <c r="DP26" i="1"/>
  <c r="P67" i="1"/>
  <c r="AB426" i="1"/>
  <c r="O439" i="1"/>
  <c r="X139" i="1"/>
  <c r="AK124" i="1"/>
  <c r="CF369" i="1"/>
  <c r="AW394" i="1"/>
  <c r="FX310" i="1"/>
  <c r="EO337" i="1"/>
  <c r="X394" i="1"/>
  <c r="AK369" i="1"/>
  <c r="P1094" i="1"/>
  <c r="DK1030" i="1"/>
  <c r="R871" i="1"/>
  <c r="F898" i="1"/>
  <c r="CF871" i="1"/>
  <c r="AW884" i="1"/>
  <c r="EL22" i="1"/>
  <c r="P1545" i="1"/>
  <c r="F16" i="2" s="1"/>
  <c r="EL1557" i="1"/>
  <c r="EQ471" i="1"/>
  <c r="P498" i="1"/>
  <c r="U726" i="1"/>
  <c r="F767" i="1"/>
  <c r="GM1060" i="1"/>
  <c r="GN1060" i="1" s="1"/>
  <c r="DI310" i="1"/>
  <c r="P349" i="1"/>
  <c r="CF92" i="1"/>
  <c r="AC73" i="1"/>
  <c r="CE92" i="1"/>
  <c r="CH92" i="1"/>
  <c r="P92" i="1"/>
  <c r="BB18" i="1"/>
  <c r="F1570" i="1"/>
  <c r="GN75" i="1"/>
  <c r="EU18" i="1"/>
  <c r="P1573" i="1"/>
  <c r="EN471" i="1"/>
  <c r="P495" i="1"/>
  <c r="GN269" i="1"/>
  <c r="EN541" i="1"/>
  <c r="FW522" i="1"/>
  <c r="ES1165" i="1"/>
  <c r="P1209" i="1"/>
  <c r="P1213" i="1"/>
  <c r="DO1165" i="1"/>
  <c r="DI573" i="1"/>
  <c r="P608" i="1"/>
  <c r="DI1277" i="1"/>
  <c r="P1314" i="1"/>
  <c r="GM1181" i="1"/>
  <c r="GN1181" i="1" s="1"/>
  <c r="S92" i="1"/>
  <c r="AF73" i="1"/>
  <c r="F911" i="1"/>
  <c r="Y871" i="1"/>
  <c r="GN681" i="1"/>
  <c r="CB694" i="1" s="1"/>
  <c r="CA694" i="1"/>
  <c r="CF471" i="1"/>
  <c r="AW490" i="1"/>
  <c r="CH573" i="1"/>
  <c r="AY596" i="1"/>
  <c r="CH1277" i="1"/>
  <c r="AY1302" i="1"/>
  <c r="FS1245" i="1"/>
  <c r="GN1225" i="1"/>
  <c r="FT1245" i="1" s="1"/>
  <c r="S220" i="1"/>
  <c r="F250" i="1"/>
  <c r="BD18" i="1"/>
  <c r="F1582" i="1"/>
  <c r="CF1111" i="1"/>
  <c r="AW1133" i="1"/>
  <c r="DT745" i="1"/>
  <c r="FX596" i="1"/>
  <c r="FZ596" i="1"/>
  <c r="DU573" i="1"/>
  <c r="DH596" i="1"/>
  <c r="FW596" i="1"/>
  <c r="AC1431" i="1"/>
  <c r="CE1460" i="1"/>
  <c r="CF1460" i="1"/>
  <c r="CH1460" i="1"/>
  <c r="P1460" i="1"/>
  <c r="U522" i="1"/>
  <c r="F563" i="1"/>
  <c r="DN522" i="1"/>
  <c r="P564" i="1"/>
  <c r="AB1245" i="1"/>
  <c r="F146" i="1"/>
  <c r="AX124" i="1"/>
  <c r="CE369" i="1"/>
  <c r="AV394" i="1"/>
  <c r="AF1431" i="1"/>
  <c r="S1460" i="1"/>
  <c r="O1079" i="1"/>
  <c r="AB1030" i="1"/>
  <c r="FW310" i="1"/>
  <c r="EN337" i="1"/>
  <c r="DK369" i="1"/>
  <c r="P409" i="1"/>
  <c r="ER426" i="1"/>
  <c r="P450" i="1"/>
  <c r="CF777" i="1"/>
  <c r="AW802" i="1"/>
  <c r="DY916" i="1"/>
  <c r="DL998" i="1"/>
  <c r="F1500" i="1"/>
  <c r="P1492" i="1"/>
  <c r="AO18" i="1"/>
  <c r="F1561" i="1"/>
  <c r="P871" i="1"/>
  <c r="F887" i="1"/>
  <c r="T726" i="1"/>
  <c r="F766" i="1"/>
  <c r="GM78" i="1"/>
  <c r="GN78" i="1" s="1"/>
  <c r="DK220" i="1"/>
  <c r="P250" i="1"/>
  <c r="F841" i="1"/>
  <c r="O834" i="1"/>
  <c r="ES124" i="1"/>
  <c r="P159" i="1"/>
  <c r="GN313" i="1"/>
  <c r="FT337" i="1" s="1"/>
  <c r="FS337" i="1"/>
  <c r="FZ1221" i="1"/>
  <c r="EQ1245" i="1"/>
  <c r="R310" i="1"/>
  <c r="F351" i="1"/>
  <c r="GM1444" i="1"/>
  <c r="GN1444" i="1" s="1"/>
  <c r="AB1133" i="1"/>
  <c r="V1111" i="1"/>
  <c r="F1156" i="1"/>
  <c r="GM1451" i="1"/>
  <c r="GN1451" i="1" s="1"/>
  <c r="P1147" i="1"/>
  <c r="DJ1111" i="1"/>
  <c r="DO871" i="1"/>
  <c r="P908" i="1"/>
  <c r="AL337" i="1"/>
  <c r="DH679" i="1"/>
  <c r="P697" i="1"/>
  <c r="F281" i="1"/>
  <c r="P267" i="1"/>
  <c r="DZ871" i="1"/>
  <c r="DM884" i="1"/>
  <c r="F1480" i="1"/>
  <c r="BA1431" i="1"/>
  <c r="FW394" i="1"/>
  <c r="FX394" i="1"/>
  <c r="DU369" i="1"/>
  <c r="FZ394" i="1"/>
  <c r="DH394" i="1"/>
  <c r="Q573" i="1"/>
  <c r="F608" i="1"/>
  <c r="F708" i="1"/>
  <c r="R679" i="1"/>
  <c r="T73" i="1"/>
  <c r="F113" i="1"/>
  <c r="P1323" i="1"/>
  <c r="DL1277" i="1"/>
  <c r="BA310" i="1"/>
  <c r="F357" i="1"/>
  <c r="FX777" i="1"/>
  <c r="EO802" i="1"/>
  <c r="F210" i="1"/>
  <c r="U171" i="1"/>
  <c r="P610" i="1"/>
  <c r="DJ573" i="1"/>
  <c r="Q1221" i="1"/>
  <c r="F1257" i="1"/>
  <c r="F1267" i="1"/>
  <c r="U1221" i="1"/>
  <c r="Q522" i="1"/>
  <c r="F553" i="1"/>
  <c r="T1334" i="1"/>
  <c r="F1420" i="1"/>
  <c r="ED1111" i="1"/>
  <c r="DQ1133" i="1"/>
  <c r="GN729" i="1"/>
  <c r="GN919" i="1"/>
  <c r="CB998" i="1" s="1"/>
  <c r="CA998" i="1"/>
  <c r="DH220" i="1"/>
  <c r="P238" i="1"/>
  <c r="DM1079" i="1"/>
  <c r="DZ1030" i="1"/>
  <c r="DJ73" i="1"/>
  <c r="P106" i="1"/>
  <c r="BA73" i="1"/>
  <c r="F112" i="1"/>
  <c r="EC1111" i="1"/>
  <c r="DP1133" i="1"/>
  <c r="EC310" i="1"/>
  <c r="DP337" i="1"/>
  <c r="P565" i="1"/>
  <c r="DO522" i="1"/>
  <c r="GN779" i="1"/>
  <c r="CB802" i="1" s="1"/>
  <c r="CA802" i="1"/>
  <c r="DH310" i="1"/>
  <c r="P340" i="1"/>
  <c r="AW647" i="1"/>
  <c r="CF628" i="1"/>
  <c r="AL726" i="1"/>
  <c r="Y745" i="1"/>
  <c r="Y139" i="1"/>
  <c r="AL124" i="1"/>
  <c r="V1221" i="1"/>
  <c r="F1268" i="1"/>
  <c r="GN1033" i="1"/>
  <c r="CB1079" i="1" s="1"/>
  <c r="CA1079" i="1"/>
  <c r="CH1492" i="1"/>
  <c r="AY1497" i="1"/>
  <c r="DN745" i="1"/>
  <c r="EA726" i="1"/>
  <c r="CE871" i="1"/>
  <c r="AV884" i="1"/>
  <c r="GN29" i="1"/>
  <c r="FT41" i="1" s="1"/>
  <c r="FS41" i="1"/>
  <c r="CB745" i="1"/>
  <c r="P1502" i="1"/>
  <c r="EN1492" i="1"/>
  <c r="GM1340" i="1"/>
  <c r="GN1340" i="1" s="1"/>
  <c r="DJ124" i="1"/>
  <c r="P153" i="1"/>
  <c r="DT310" i="1"/>
  <c r="DG337" i="1"/>
  <c r="EO1245" i="1"/>
  <c r="FX1221" i="1"/>
  <c r="DK471" i="1"/>
  <c r="P505" i="1"/>
  <c r="AB1277" i="1"/>
  <c r="O1302" i="1"/>
  <c r="AB726" i="1"/>
  <c r="O745" i="1"/>
  <c r="GN1114" i="1"/>
  <c r="CB1133" i="1" s="1"/>
  <c r="CA1133" i="1"/>
  <c r="AW426" i="1"/>
  <c r="F445" i="1"/>
  <c r="DQ220" i="1"/>
  <c r="P262" i="1"/>
  <c r="DT171" i="1"/>
  <c r="DG188" i="1"/>
  <c r="FW426" i="1"/>
  <c r="EN439" i="1"/>
  <c r="FZ679" i="1"/>
  <c r="EQ694" i="1"/>
  <c r="DN267" i="1"/>
  <c r="P301" i="1"/>
  <c r="CH267" i="1"/>
  <c r="AY278" i="1"/>
  <c r="GN429" i="1"/>
  <c r="FT439" i="1" s="1"/>
  <c r="FS439" i="1"/>
  <c r="ES628" i="1"/>
  <c r="P667" i="1"/>
  <c r="P215" i="1"/>
  <c r="DQ171" i="1"/>
  <c r="T679" i="1"/>
  <c r="F715" i="1"/>
  <c r="Q1431" i="1"/>
  <c r="F1472" i="1"/>
  <c r="FW777" i="1"/>
  <c r="EN802" i="1"/>
  <c r="R1431" i="1"/>
  <c r="F1474" i="1"/>
  <c r="DO916" i="1"/>
  <c r="P1022" i="1"/>
  <c r="Q73" i="1"/>
  <c r="F104" i="1"/>
  <c r="AL73" i="1"/>
  <c r="Y92" i="1"/>
  <c r="BC18" i="1"/>
  <c r="F1573" i="1"/>
  <c r="CF573" i="1"/>
  <c r="AW596" i="1"/>
  <c r="AW1302" i="1"/>
  <c r="CF1277" i="1"/>
  <c r="F671" i="1"/>
  <c r="W628" i="1"/>
  <c r="F611" i="1"/>
  <c r="S573" i="1"/>
  <c r="FX1431" i="1"/>
  <c r="EO1460" i="1"/>
  <c r="AT22" i="1"/>
  <c r="F1545" i="1"/>
  <c r="U16" i="2" s="1"/>
  <c r="AT1557" i="1"/>
  <c r="CE573" i="1"/>
  <c r="AV596" i="1"/>
  <c r="DT596" i="1"/>
  <c r="AB124" i="1"/>
  <c r="O139" i="1"/>
  <c r="DM73" i="1"/>
  <c r="P114" i="1"/>
  <c r="ED726" i="1"/>
  <c r="DQ745" i="1"/>
  <c r="FW1431" i="1"/>
  <c r="EN1460" i="1"/>
  <c r="CH337" i="1"/>
  <c r="AC310" i="1"/>
  <c r="P337" i="1"/>
  <c r="CE337" i="1"/>
  <c r="CF337" i="1"/>
  <c r="V267" i="1"/>
  <c r="F301" i="1"/>
  <c r="EQ171" i="1"/>
  <c r="P196" i="1"/>
  <c r="DK1492" i="1"/>
  <c r="P1512" i="1"/>
  <c r="P1111" i="1"/>
  <c r="F1136" i="1"/>
  <c r="R573" i="1"/>
  <c r="F610" i="1"/>
  <c r="BA1334" i="1"/>
  <c r="F1419" i="1"/>
  <c r="CJ679" i="1"/>
  <c r="BA694" i="1"/>
  <c r="AK916" i="1"/>
  <c r="X998" i="1"/>
  <c r="AK679" i="1"/>
  <c r="X694" i="1"/>
  <c r="S124" i="1"/>
  <c r="F154" i="1"/>
  <c r="DK1431" i="1"/>
  <c r="P1475" i="1"/>
  <c r="AB1334" i="1"/>
  <c r="O1399" i="1"/>
  <c r="AB777" i="1"/>
  <c r="O802" i="1"/>
  <c r="AK1460" i="1"/>
  <c r="AV647" i="1"/>
  <c r="CE628" i="1"/>
  <c r="DJ679" i="1"/>
  <c r="P708" i="1"/>
  <c r="DT1399" i="1"/>
  <c r="DM1221" i="1"/>
  <c r="P1267" i="1"/>
  <c r="CF1492" i="1"/>
  <c r="AW1497" i="1"/>
  <c r="P841" i="1"/>
  <c r="DG834" i="1"/>
  <c r="DL1165" i="1"/>
  <c r="P1210" i="1"/>
  <c r="FX278" i="1"/>
  <c r="FZ278" i="1"/>
  <c r="DU267" i="1"/>
  <c r="FW278" i="1"/>
  <c r="DH278" i="1"/>
  <c r="GN222" i="1"/>
  <c r="CB235" i="1" s="1"/>
  <c r="CA235" i="1"/>
  <c r="CE41" i="1"/>
  <c r="CF41" i="1"/>
  <c r="CH41" i="1"/>
  <c r="P41" i="1"/>
  <c r="AC26" i="1"/>
  <c r="FW1221" i="1"/>
  <c r="EN1245" i="1"/>
  <c r="GN1279" i="1"/>
  <c r="CB1302" i="1" s="1"/>
  <c r="CA1302" i="1"/>
  <c r="AE124" i="1"/>
  <c r="R139" i="1"/>
  <c r="R1527" i="1" s="1"/>
  <c r="R426" i="1"/>
  <c r="F453" i="1"/>
  <c r="GN174" i="1"/>
  <c r="FT188" i="1" s="1"/>
  <c r="FS188" i="1"/>
  <c r="GM975" i="1"/>
  <c r="GN975" i="1" s="1"/>
  <c r="EP1111" i="1"/>
  <c r="P1140" i="1"/>
  <c r="DH426" i="1"/>
  <c r="P442" i="1"/>
  <c r="EO694" i="1"/>
  <c r="FX679" i="1"/>
  <c r="S26" i="1"/>
  <c r="F56" i="1"/>
  <c r="BA124" i="1"/>
  <c r="F159" i="1"/>
  <c r="AP18" i="1"/>
  <c r="F1566" i="1"/>
  <c r="DG439" i="1"/>
  <c r="DT426" i="1"/>
  <c r="CH694" i="1"/>
  <c r="P694" i="1"/>
  <c r="AC679" i="1"/>
  <c r="CE694" i="1"/>
  <c r="CF694" i="1"/>
  <c r="Q916" i="1"/>
  <c r="F1010" i="1"/>
  <c r="DO745" i="1"/>
  <c r="EB726" i="1"/>
  <c r="DK426" i="1"/>
  <c r="P454" i="1"/>
  <c r="U1431" i="1"/>
  <c r="F1482" i="1"/>
  <c r="DM1165" i="1"/>
  <c r="P1211" i="1"/>
  <c r="F299" i="1"/>
  <c r="T267" i="1"/>
  <c r="ES369" i="1"/>
  <c r="P414" i="1"/>
  <c r="P406" i="1"/>
  <c r="DI369" i="1"/>
  <c r="DJ1030" i="1"/>
  <c r="P1093" i="1"/>
  <c r="P823" i="1"/>
  <c r="DL777" i="1"/>
  <c r="DI73" i="1"/>
  <c r="P104" i="1"/>
  <c r="DI777" i="1"/>
  <c r="P814" i="1"/>
  <c r="R726" i="1"/>
  <c r="F759" i="1"/>
  <c r="F910" i="1"/>
  <c r="X871" i="1"/>
  <c r="DO73" i="1"/>
  <c r="P116" i="1"/>
  <c r="DN628" i="1"/>
  <c r="P670" i="1"/>
  <c r="GN173" i="1"/>
  <c r="CB188" i="1" s="1"/>
  <c r="CA188" i="1"/>
  <c r="DG1245" i="1"/>
  <c r="DT1221" i="1"/>
  <c r="AX1030" i="1"/>
  <c r="F1086" i="1"/>
  <c r="FW1302" i="1"/>
  <c r="FX1302" i="1"/>
  <c r="DU1277" i="1"/>
  <c r="FZ1302" i="1"/>
  <c r="DH1302" i="1"/>
  <c r="Y439" i="1"/>
  <c r="AL426" i="1"/>
  <c r="DU916" i="1"/>
  <c r="FW998" i="1"/>
  <c r="DH998" i="1"/>
  <c r="FX998" i="1"/>
  <c r="FZ998" i="1"/>
  <c r="DQ834" i="1"/>
  <c r="P866" i="1"/>
  <c r="DM522" i="1"/>
  <c r="P563" i="1"/>
  <c r="P659" i="1"/>
  <c r="DI628" i="1"/>
  <c r="AZ1030" i="1"/>
  <c r="F1090" i="1"/>
  <c r="X1277" i="1"/>
  <c r="F1328" i="1"/>
  <c r="EO1111" i="1"/>
  <c r="P1139" i="1"/>
  <c r="CH1111" i="1"/>
  <c r="AY1133" i="1"/>
  <c r="P561" i="1"/>
  <c r="ES522" i="1"/>
  <c r="GM1376" i="1"/>
  <c r="GN1376" i="1" s="1"/>
  <c r="AH679" i="1"/>
  <c r="U694" i="1"/>
  <c r="AB916" i="1"/>
  <c r="O998" i="1"/>
  <c r="GN1337" i="1"/>
  <c r="CB1399" i="1" s="1"/>
  <c r="CA1399" i="1"/>
  <c r="S471" i="1"/>
  <c r="F505" i="1"/>
  <c r="DT679" i="1"/>
  <c r="DG694" i="1"/>
  <c r="GN1338" i="1"/>
  <c r="CE1492" i="1"/>
  <c r="AV1497" i="1"/>
  <c r="U124" i="1"/>
  <c r="F161" i="1"/>
  <c r="Q1277" i="1"/>
  <c r="F1314" i="1"/>
  <c r="GM272" i="1"/>
  <c r="DT278" i="1"/>
  <c r="V522" i="1"/>
  <c r="F564" i="1"/>
  <c r="GM34" i="1"/>
  <c r="AB41" i="1"/>
  <c r="P1248" i="1"/>
  <c r="DH1221" i="1"/>
  <c r="GM878" i="1"/>
  <c r="GN878" i="1" s="1"/>
  <c r="P1503" i="1"/>
  <c r="EO1492" i="1"/>
  <c r="FX426" i="1"/>
  <c r="EO439" i="1"/>
  <c r="FW679" i="1"/>
  <c r="EN694" i="1"/>
  <c r="EA1334" i="1"/>
  <c r="DN1399" i="1"/>
  <c r="DL628" i="1"/>
  <c r="P668" i="1"/>
  <c r="DK1221" i="1"/>
  <c r="P1260" i="1"/>
  <c r="EA777" i="1"/>
  <c r="DN802" i="1"/>
  <c r="W73" i="1"/>
  <c r="F116" i="1"/>
  <c r="DK916" i="1"/>
  <c r="P1013" i="1"/>
  <c r="FX1165" i="1"/>
  <c r="EO1189" i="1"/>
  <c r="DN1030" i="1"/>
  <c r="P1102" i="1"/>
  <c r="DL1030" i="1"/>
  <c r="P1100" i="1"/>
  <c r="F209" i="1"/>
  <c r="T171" i="1"/>
  <c r="DI1030" i="1"/>
  <c r="P1091" i="1"/>
  <c r="X471" i="1"/>
  <c r="F516" i="1"/>
  <c r="F1260" i="1"/>
  <c r="S1221" i="1"/>
  <c r="P555" i="1"/>
  <c r="DJ522" i="1"/>
  <c r="DO1030" i="1"/>
  <c r="P1103" i="1"/>
  <c r="EC628" i="1"/>
  <c r="DP647" i="1"/>
  <c r="AK73" i="1"/>
  <c r="X92" i="1"/>
  <c r="AV490" i="1"/>
  <c r="CE471" i="1"/>
  <c r="AV1302" i="1"/>
  <c r="CE1277" i="1"/>
  <c r="GB726" i="1"/>
  <c r="ES745" i="1"/>
  <c r="X834" i="1"/>
  <c r="F865" i="1"/>
  <c r="AB573" i="1"/>
  <c r="O596" i="1"/>
  <c r="GN576" i="1"/>
  <c r="FT596" i="1" s="1"/>
  <c r="FS596" i="1"/>
  <c r="GN126" i="1"/>
  <c r="CB139" i="1" s="1"/>
  <c r="CA139" i="1"/>
  <c r="DX1277" i="1"/>
  <c r="DK1302" i="1"/>
  <c r="P847" i="1"/>
  <c r="EQ834" i="1"/>
  <c r="DK139" i="1"/>
  <c r="DK1527" i="1" s="1"/>
  <c r="DX124" i="1"/>
  <c r="Y1277" i="1"/>
  <c r="F1329" i="1"/>
  <c r="GN575" i="1"/>
  <c r="CB596" i="1" s="1"/>
  <c r="CA596" i="1"/>
  <c r="F599" i="1"/>
  <c r="P573" i="1"/>
  <c r="F1305" i="1"/>
  <c r="P1277" i="1"/>
  <c r="Y471" i="1"/>
  <c r="F517" i="1"/>
  <c r="CJ1221" i="1"/>
  <c r="BA1245" i="1"/>
  <c r="DH1431" i="1"/>
  <c r="P1463" i="1"/>
  <c r="AY998" i="1"/>
  <c r="CH916" i="1"/>
  <c r="ER1030" i="1"/>
  <c r="P1090" i="1"/>
  <c r="DL726" i="1"/>
  <c r="P766" i="1"/>
  <c r="ER73" i="1"/>
  <c r="P103" i="1"/>
  <c r="T522" i="1"/>
  <c r="F562" i="1"/>
  <c r="CF1165" i="1"/>
  <c r="AW1189" i="1"/>
  <c r="GN223" i="1"/>
  <c r="FT235" i="1" s="1"/>
  <c r="FS235" i="1"/>
  <c r="DI1334" i="1"/>
  <c r="P1411" i="1"/>
  <c r="F1483" i="1"/>
  <c r="V1431" i="1"/>
  <c r="P628" i="1"/>
  <c r="F650" i="1"/>
  <c r="GN837" i="1"/>
  <c r="FT839" i="1" s="1"/>
  <c r="FS839" i="1"/>
  <c r="DK802" i="1"/>
  <c r="DX777" i="1"/>
  <c r="GN682" i="1"/>
  <c r="FT694" i="1" s="1"/>
  <c r="FS694" i="1"/>
  <c r="GM1342" i="1"/>
  <c r="GN1342" i="1" s="1"/>
  <c r="DJ628" i="1"/>
  <c r="P661" i="1"/>
  <c r="GM1298" i="1"/>
  <c r="GN1298" i="1" s="1"/>
  <c r="V171" i="1"/>
  <c r="F211" i="1"/>
  <c r="DI426" i="1"/>
  <c r="P451" i="1"/>
  <c r="O1497" i="1"/>
  <c r="AB1492" i="1"/>
  <c r="Y394" i="1"/>
  <c r="AL369" i="1"/>
  <c r="CA1245" i="1"/>
  <c r="DZ777" i="1"/>
  <c r="DM802" i="1"/>
  <c r="F1523" i="1"/>
  <c r="X1492" i="1"/>
  <c r="DM573" i="1"/>
  <c r="P618" i="1"/>
  <c r="P220" i="1"/>
  <c r="F238" i="1"/>
  <c r="F555" i="1"/>
  <c r="R522" i="1"/>
  <c r="ER124" i="1"/>
  <c r="P150" i="1"/>
  <c r="EV18" i="1"/>
  <c r="P1582" i="1"/>
  <c r="F544" i="1"/>
  <c r="P522" i="1"/>
  <c r="F349" i="1"/>
  <c r="Q310" i="1"/>
  <c r="P553" i="1"/>
  <c r="DI522" i="1"/>
  <c r="DQ26" i="1"/>
  <c r="P68" i="1"/>
  <c r="W1221" i="1"/>
  <c r="F1269" i="1"/>
  <c r="F1147" i="1"/>
  <c r="R1111" i="1"/>
  <c r="DI1165" i="1"/>
  <c r="P1201" i="1"/>
  <c r="F1155" i="1"/>
  <c r="U1111" i="1"/>
  <c r="AK745" i="1"/>
  <c r="EQ884" i="1"/>
  <c r="FZ871" i="1"/>
  <c r="DN369" i="1"/>
  <c r="P417" i="1"/>
  <c r="DK73" i="1"/>
  <c r="P107" i="1"/>
  <c r="DI1111" i="1"/>
  <c r="P1145" i="1"/>
  <c r="S1133" i="1"/>
  <c r="AF1111" i="1"/>
  <c r="F1317" i="1"/>
  <c r="S1277" i="1"/>
  <c r="ED1221" i="1"/>
  <c r="DQ1245" i="1"/>
  <c r="DN124" i="1"/>
  <c r="P162" i="1"/>
  <c r="DT777" i="1"/>
  <c r="DG802" i="1"/>
  <c r="FZ1431" i="1"/>
  <c r="EQ1460" i="1"/>
  <c r="DI1221" i="1"/>
  <c r="P1257" i="1"/>
  <c r="AK267" i="1"/>
  <c r="X278" i="1"/>
  <c r="S426" i="1"/>
  <c r="F454" i="1"/>
  <c r="DT1189" i="1"/>
  <c r="CF916" i="1"/>
  <c r="AW998" i="1"/>
  <c r="GM984" i="1"/>
  <c r="GN984" i="1" s="1"/>
  <c r="P151" i="1"/>
  <c r="DI124" i="1"/>
  <c r="F262" i="1"/>
  <c r="Y220" i="1"/>
  <c r="AB628" i="1"/>
  <c r="O647" i="1"/>
  <c r="P1030" i="1"/>
  <c r="F1082" i="1"/>
  <c r="S1030" i="1"/>
  <c r="F1094" i="1"/>
  <c r="DT220" i="1"/>
  <c r="DG235" i="1"/>
  <c r="AY647" i="1"/>
  <c r="CH628" i="1"/>
  <c r="GN873" i="1"/>
  <c r="CB884" i="1" s="1"/>
  <c r="CA884" i="1"/>
  <c r="CF1334" i="1"/>
  <c r="AW1399" i="1"/>
  <c r="AB369" i="1"/>
  <c r="O394" i="1"/>
  <c r="DK310" i="1"/>
  <c r="P352" i="1"/>
  <c r="DO1221" i="1"/>
  <c r="P1269" i="1"/>
  <c r="DM726" i="1"/>
  <c r="P767" i="1"/>
  <c r="DT628" i="1"/>
  <c r="DG647" i="1"/>
  <c r="CA1497" i="1"/>
  <c r="GN1494" i="1"/>
  <c r="CB1497" i="1" s="1"/>
  <c r="ED871" i="1"/>
  <c r="DQ884" i="1"/>
  <c r="F203" i="1"/>
  <c r="S171" i="1"/>
  <c r="F673" i="1"/>
  <c r="X628" i="1"/>
  <c r="EH18" i="1"/>
  <c r="P1566" i="1"/>
  <c r="R26" i="1"/>
  <c r="F55" i="1"/>
  <c r="ES1030" i="1"/>
  <c r="P1099" i="1"/>
  <c r="DP426" i="1"/>
  <c r="P465" i="1"/>
  <c r="EI22" i="1"/>
  <c r="P1537" i="1"/>
  <c r="EI1557" i="1"/>
  <c r="EQ439" i="1"/>
  <c r="FZ426" i="1"/>
  <c r="EO26" i="1"/>
  <c r="P47" i="1"/>
  <c r="T1527" i="1"/>
  <c r="AY235" i="1"/>
  <c r="CH220" i="1"/>
  <c r="F447" i="1"/>
  <c r="AY426" i="1"/>
  <c r="R1030" i="1"/>
  <c r="F1093" i="1"/>
  <c r="CH522" i="1"/>
  <c r="AY541" i="1"/>
  <c r="FW1165" i="1"/>
  <c r="EN1189" i="1"/>
  <c r="DQ1431" i="1"/>
  <c r="P1487" i="1"/>
  <c r="CH1221" i="1"/>
  <c r="AY1245" i="1"/>
  <c r="FX871" i="1"/>
  <c r="EO884" i="1"/>
  <c r="S1492" i="1"/>
  <c r="F1512" i="1"/>
  <c r="GN372" i="1"/>
  <c r="FT394" i="1" s="1"/>
  <c r="FS394" i="1"/>
  <c r="V1334" i="1"/>
  <c r="F1422" i="1"/>
  <c r="EA916" i="1"/>
  <c r="DN998" i="1"/>
  <c r="F1105" i="1"/>
  <c r="X1030" i="1"/>
  <c r="DM1399" i="1"/>
  <c r="DZ1334" i="1"/>
  <c r="GB916" i="1"/>
  <c r="ES998" i="1"/>
  <c r="P1165" i="1"/>
  <c r="F1192" i="1"/>
  <c r="R628" i="1"/>
  <c r="F661" i="1"/>
  <c r="GN630" i="1"/>
  <c r="CB647" i="1" s="1"/>
  <c r="CA647" i="1"/>
  <c r="AY1079" i="1"/>
  <c r="CH1030" i="1"/>
  <c r="AL679" i="1"/>
  <c r="Y694" i="1"/>
  <c r="AB871" i="1"/>
  <c r="O884" i="1"/>
  <c r="CE1334" i="1"/>
  <c r="AV1399" i="1"/>
  <c r="X777" i="1"/>
  <c r="F828" i="1"/>
  <c r="GN371" i="1"/>
  <c r="CB394" i="1" s="1"/>
  <c r="CA394" i="1"/>
  <c r="W1460" i="1"/>
  <c r="W1527" i="1" s="1"/>
  <c r="AJ1431" i="1"/>
  <c r="ES1334" i="1"/>
  <c r="P1419" i="1"/>
  <c r="DH1334" i="1"/>
  <c r="P1402" i="1"/>
  <c r="DQ471" i="1"/>
  <c r="P517" i="1"/>
  <c r="GN631" i="1"/>
  <c r="FT647" i="1" s="1"/>
  <c r="FS647" i="1"/>
  <c r="DT1492" i="1"/>
  <c r="DG1497" i="1"/>
  <c r="P671" i="1"/>
  <c r="DO628" i="1"/>
  <c r="R171" i="1"/>
  <c r="F202" i="1"/>
  <c r="DK522" i="1"/>
  <c r="P556" i="1"/>
  <c r="P1324" i="1"/>
  <c r="DM1277" i="1"/>
  <c r="CF220" i="1"/>
  <c r="AW235" i="1"/>
  <c r="GM990" i="1"/>
  <c r="GN990" i="1" s="1"/>
  <c r="GM318" i="1"/>
  <c r="GN318" i="1" s="1"/>
  <c r="CF522" i="1"/>
  <c r="AW541" i="1"/>
  <c r="F293" i="1"/>
  <c r="S267" i="1"/>
  <c r="O220" i="1"/>
  <c r="F237" i="1"/>
  <c r="DJ726" i="1"/>
  <c r="P759" i="1"/>
  <c r="DM124" i="1"/>
  <c r="P161" i="1"/>
  <c r="DH1165" i="1"/>
  <c r="P1192" i="1"/>
  <c r="AW1245" i="1"/>
  <c r="CF1221" i="1"/>
  <c r="T310" i="1"/>
  <c r="F358" i="1"/>
  <c r="DJ777" i="1"/>
  <c r="P816" i="1"/>
  <c r="P905" i="1"/>
  <c r="DL871" i="1"/>
  <c r="Y26" i="1"/>
  <c r="F68" i="1"/>
  <c r="DH871" i="1"/>
  <c r="P887" i="1"/>
  <c r="DN871" i="1"/>
  <c r="P907" i="1"/>
  <c r="AB171" i="1"/>
  <c r="O188" i="1"/>
  <c r="P247" i="1"/>
  <c r="DI220" i="1"/>
  <c r="U73" i="1"/>
  <c r="F114" i="1"/>
  <c r="DG1079" i="1"/>
  <c r="DT1030" i="1"/>
  <c r="DG490" i="1"/>
  <c r="DT471" i="1"/>
  <c r="GN526" i="1"/>
  <c r="CB541" i="1" s="1"/>
  <c r="CA541" i="1"/>
  <c r="ED679" i="1"/>
  <c r="DQ694" i="1"/>
  <c r="T1431" i="1"/>
  <c r="F1481" i="1"/>
  <c r="GN312" i="1"/>
  <c r="DP1460" i="1"/>
  <c r="EC1431" i="1"/>
  <c r="P1523" i="1"/>
  <c r="DP1492" i="1"/>
  <c r="V337" i="1"/>
  <c r="AI310" i="1"/>
  <c r="CE916" i="1"/>
  <c r="AV998" i="1"/>
  <c r="DL267" i="1"/>
  <c r="P299" i="1"/>
  <c r="DK679" i="1"/>
  <c r="P709" i="1"/>
  <c r="Y1165" i="1"/>
  <c r="F1216" i="1"/>
  <c r="DT73" i="1"/>
  <c r="DG92" i="1"/>
  <c r="GN1280" i="1"/>
  <c r="FT1302" i="1" s="1"/>
  <c r="FS1302" i="1"/>
  <c r="DK1111" i="1"/>
  <c r="P1148" i="1"/>
  <c r="FX92" i="1"/>
  <c r="DH92" i="1"/>
  <c r="FW92" i="1"/>
  <c r="DU73" i="1"/>
  <c r="FZ92" i="1"/>
  <c r="CH1165" i="1"/>
  <c r="AY1189" i="1"/>
  <c r="P298" i="1"/>
  <c r="ES267" i="1"/>
  <c r="Q369" i="1"/>
  <c r="F406" i="1"/>
  <c r="W124" i="1"/>
  <c r="F163" i="1"/>
  <c r="CF1030" i="1"/>
  <c r="AW1079" i="1"/>
  <c r="GN1168" i="1"/>
  <c r="CB1189" i="1" s="1"/>
  <c r="CA1189" i="1"/>
  <c r="GM937" i="1"/>
  <c r="GN937" i="1" s="1"/>
  <c r="FT998" i="1" s="1"/>
  <c r="GM988" i="1"/>
  <c r="GN988" i="1" s="1"/>
  <c r="P1334" i="1"/>
  <c r="F1402" i="1"/>
  <c r="DK745" i="1"/>
  <c r="DX726" i="1"/>
  <c r="U26" i="1"/>
  <c r="F63" i="1"/>
  <c r="GN127" i="1"/>
  <c r="X171" i="1"/>
  <c r="F214" i="1"/>
  <c r="EO1399" i="1"/>
  <c r="FX1334" i="1"/>
  <c r="F769" i="1"/>
  <c r="W726" i="1"/>
  <c r="ES871" i="1"/>
  <c r="P904" i="1"/>
  <c r="FS1497" i="1"/>
  <c r="GN1495" i="1"/>
  <c r="FT1497" i="1" s="1"/>
  <c r="DG1460" i="1"/>
  <c r="DT1431" i="1"/>
  <c r="DL1334" i="1"/>
  <c r="P1420" i="1"/>
  <c r="DU726" i="1"/>
  <c r="FW745" i="1"/>
  <c r="FX745" i="1"/>
  <c r="FZ745" i="1"/>
  <c r="DH745" i="1"/>
  <c r="DG26" i="1"/>
  <c r="P43" i="1"/>
  <c r="EP124" i="1"/>
  <c r="P146" i="1"/>
  <c r="AK1111" i="1"/>
  <c r="X1133" i="1"/>
  <c r="R1277" i="1"/>
  <c r="F1316" i="1"/>
  <c r="DI871" i="1"/>
  <c r="P896" i="1"/>
  <c r="CE220" i="1"/>
  <c r="AV235" i="1"/>
  <c r="F408" i="1"/>
  <c r="R369" i="1"/>
  <c r="X573" i="1"/>
  <c r="F622" i="1"/>
  <c r="CE522" i="1"/>
  <c r="AV541" i="1"/>
  <c r="GM85" i="1"/>
  <c r="GN85" i="1" s="1"/>
  <c r="P1474" i="1"/>
  <c r="DJ1431" i="1"/>
  <c r="P544" i="1"/>
  <c r="DH522" i="1"/>
  <c r="ES1221" i="1"/>
  <c r="P1265" i="1"/>
  <c r="Q267" i="1"/>
  <c r="F290" i="1"/>
  <c r="DJ916" i="1"/>
  <c r="P1012" i="1"/>
  <c r="DJ369" i="1"/>
  <c r="P408" i="1"/>
  <c r="FZ1165" i="1"/>
  <c r="EQ1189" i="1"/>
  <c r="CE1221" i="1"/>
  <c r="AV1245" i="1"/>
  <c r="F1259" i="1"/>
  <c r="R1221" i="1"/>
  <c r="DH124" i="1"/>
  <c r="P142" i="1"/>
  <c r="EN884" i="1"/>
  <c r="FW871" i="1"/>
  <c r="DJ1334" i="1"/>
  <c r="P1413" i="1"/>
  <c r="DQ139" i="1"/>
  <c r="DQ1527" i="1" s="1"/>
  <c r="ED124" i="1"/>
  <c r="EO471" i="1"/>
  <c r="P496" i="1"/>
  <c r="FS1460" i="1"/>
  <c r="GN1435" i="1"/>
  <c r="FT1460" i="1" s="1"/>
  <c r="GN780" i="1"/>
  <c r="FT802" i="1" s="1"/>
  <c r="FS802" i="1"/>
  <c r="GN1169" i="1"/>
  <c r="FT1189" i="1" s="1"/>
  <c r="FS1189" i="1"/>
  <c r="P916" i="1"/>
  <c r="F1001" i="1"/>
  <c r="S916" i="1"/>
  <c r="F1013" i="1"/>
  <c r="AV426" i="1"/>
  <c r="F444" i="1"/>
  <c r="P1505" i="1"/>
  <c r="EQ1492" i="1"/>
  <c r="GN474" i="1"/>
  <c r="FT490" i="1" s="1"/>
  <c r="FS490" i="1"/>
  <c r="EN171" i="1"/>
  <c r="P193" i="1"/>
  <c r="EP369" i="1"/>
  <c r="P401" i="1"/>
  <c r="R777" i="1"/>
  <c r="F816" i="1"/>
  <c r="CE139" i="1"/>
  <c r="CF139" i="1"/>
  <c r="AC124" i="1"/>
  <c r="CH139" i="1"/>
  <c r="P139" i="1"/>
  <c r="FS541" i="1"/>
  <c r="GN527" i="1"/>
  <c r="FT541" i="1" s="1"/>
  <c r="GM273" i="1"/>
  <c r="GN273" i="1" s="1"/>
  <c r="FS92" i="1"/>
  <c r="GN76" i="1"/>
  <c r="FT92" i="1" s="1"/>
  <c r="P1259" i="1"/>
  <c r="DJ1221" i="1"/>
  <c r="DT1302" i="1"/>
  <c r="P662" i="1"/>
  <c r="DK628" i="1"/>
  <c r="AV1189" i="1"/>
  <c r="CE1165" i="1"/>
  <c r="DJ426" i="1"/>
  <c r="P453" i="1"/>
  <c r="CJ267" i="1"/>
  <c r="BA278" i="1"/>
  <c r="CE1030" i="1"/>
  <c r="AV1079" i="1"/>
  <c r="O1189" i="1"/>
  <c r="AB1165" i="1"/>
  <c r="P369" i="1"/>
  <c r="F397" i="1"/>
  <c r="Q1334" i="1"/>
  <c r="F1411" i="1"/>
  <c r="AZ73" i="1"/>
  <c r="F103" i="1"/>
  <c r="DO139" i="1"/>
  <c r="EB124" i="1"/>
  <c r="GM129" i="1"/>
  <c r="GN129" i="1" s="1"/>
  <c r="CH1334" i="1"/>
  <c r="AY1399" i="1"/>
  <c r="CH777" i="1"/>
  <c r="AY802" i="1"/>
  <c r="GN836" i="1"/>
  <c r="CB839" i="1" s="1"/>
  <c r="CA839" i="1"/>
  <c r="F409" i="1"/>
  <c r="S369" i="1"/>
  <c r="F662" i="1"/>
  <c r="S628" i="1"/>
  <c r="FW1334" i="1"/>
  <c r="EN1399" i="1"/>
  <c r="Q694" i="1"/>
  <c r="Q1527" i="1" s="1"/>
  <c r="AD679" i="1"/>
  <c r="EN834" i="1"/>
  <c r="P844" i="1"/>
  <c r="GM731" i="1"/>
  <c r="GN731" i="1" s="1"/>
  <c r="AF1334" i="1"/>
  <c r="S1399" i="1"/>
  <c r="AH267" i="1"/>
  <c r="U278" i="1"/>
  <c r="U1334" i="1"/>
  <c r="F1421" i="1"/>
  <c r="F215" i="1"/>
  <c r="Y171" i="1"/>
  <c r="P292" i="1"/>
  <c r="DJ267" i="1"/>
  <c r="DZ916" i="1"/>
  <c r="DM998" i="1"/>
  <c r="BA1527" i="1"/>
  <c r="Y541" i="1"/>
  <c r="AL522" i="1"/>
  <c r="EG18" i="1"/>
  <c r="P1561" i="1"/>
  <c r="GM77" i="1"/>
  <c r="GN77" i="1" s="1"/>
  <c r="V73" i="1"/>
  <c r="F115" i="1"/>
  <c r="Q1030" i="1"/>
  <c r="F1091" i="1"/>
  <c r="S310" i="1"/>
  <c r="F352" i="1"/>
  <c r="F1524" i="1"/>
  <c r="Y1492" i="1"/>
  <c r="Q777" i="1"/>
  <c r="F814" i="1"/>
  <c r="EB777" i="1"/>
  <c r="DO802" i="1"/>
  <c r="DI267" i="1"/>
  <c r="P290" i="1"/>
  <c r="GB1277" i="1"/>
  <c r="ES1302" i="1"/>
  <c r="P418" i="1"/>
  <c r="DO369" i="1"/>
  <c r="DI916" i="1"/>
  <c r="P1010" i="1"/>
  <c r="R1334" i="1"/>
  <c r="F1413" i="1"/>
  <c r="Q171" i="1"/>
  <c r="F200" i="1"/>
  <c r="P1221" i="1"/>
  <c r="F1248" i="1"/>
  <c r="P112" i="1"/>
  <c r="ES73" i="1"/>
  <c r="EQ139" i="1"/>
  <c r="FZ124" i="1"/>
  <c r="P1316" i="1"/>
  <c r="DJ1277" i="1"/>
  <c r="P1326" i="1"/>
  <c r="DO1277" i="1"/>
  <c r="DT369" i="1"/>
  <c r="DG394" i="1"/>
  <c r="AB310" i="1"/>
  <c r="O337" i="1"/>
  <c r="P203" i="1"/>
  <c r="DK171" i="1"/>
  <c r="DM369" i="1"/>
  <c r="P416" i="1"/>
  <c r="P1086" i="1"/>
  <c r="EP1030" i="1"/>
  <c r="S522" i="1"/>
  <c r="F556" i="1"/>
  <c r="F623" i="1"/>
  <c r="Y573" i="1"/>
  <c r="GN1034" i="1"/>
  <c r="FT1079" i="1" s="1"/>
  <c r="FS1079" i="1"/>
  <c r="P194" i="1"/>
  <c r="EO171" i="1"/>
  <c r="F866" i="1"/>
  <c r="Y834" i="1"/>
  <c r="DL124" i="1"/>
  <c r="P160" i="1"/>
  <c r="AB1460" i="1"/>
  <c r="EP1527" i="1"/>
  <c r="CA1460" i="1"/>
  <c r="GN1434" i="1"/>
  <c r="CB1460" i="1" s="1"/>
  <c r="DJ220" i="1"/>
  <c r="P249" i="1"/>
  <c r="W522" i="1"/>
  <c r="F565" i="1"/>
  <c r="V726" i="1"/>
  <c r="F768" i="1"/>
  <c r="DP188" i="1"/>
  <c r="EC171" i="1"/>
  <c r="DN171" i="1"/>
  <c r="P211" i="1"/>
  <c r="DT541" i="1"/>
  <c r="DX1165" i="1"/>
  <c r="DK1189" i="1"/>
  <c r="DJ1165" i="1"/>
  <c r="P1203" i="1"/>
  <c r="F247" i="1"/>
  <c r="Q220" i="1"/>
  <c r="ER369" i="1"/>
  <c r="P405" i="1"/>
  <c r="ET18" i="1"/>
  <c r="P1570" i="1"/>
  <c r="DJ26" i="1"/>
  <c r="P55" i="1"/>
  <c r="DJ1527" i="1"/>
  <c r="FZ220" i="1"/>
  <c r="EQ235" i="1"/>
  <c r="DO171" i="1"/>
  <c r="P212" i="1"/>
  <c r="DK267" i="1"/>
  <c r="P293" i="1"/>
  <c r="DX1334" i="1"/>
  <c r="DK1399" i="1"/>
  <c r="P616" i="1"/>
  <c r="ES573" i="1"/>
  <c r="AX1527" i="1"/>
  <c r="AZ124" i="1"/>
  <c r="F150" i="1"/>
  <c r="DN1302" i="1"/>
  <c r="EA1277" i="1"/>
  <c r="P777" i="1"/>
  <c r="F805" i="1"/>
  <c r="DK573" i="1"/>
  <c r="P611" i="1"/>
  <c r="V124" i="1"/>
  <c r="F162" i="1"/>
  <c r="AL628" i="1"/>
  <c r="Y647" i="1"/>
  <c r="FZ1334" i="1"/>
  <c r="EQ1399" i="1"/>
  <c r="DL1221" i="1"/>
  <c r="P1266" i="1"/>
  <c r="DK884" i="1"/>
  <c r="DX871" i="1"/>
  <c r="F195" i="1"/>
  <c r="AX171" i="1"/>
  <c r="DL522" i="1"/>
  <c r="P562" i="1"/>
  <c r="V679" i="1"/>
  <c r="F717" i="1"/>
  <c r="EQ26" i="1"/>
  <c r="P49" i="1"/>
  <c r="FS884" i="1"/>
  <c r="GN874" i="1"/>
  <c r="FT884" i="1" s="1"/>
  <c r="X1165" i="1"/>
  <c r="F1215" i="1"/>
  <c r="CF267" i="1"/>
  <c r="AW278" i="1"/>
  <c r="EO834" i="1"/>
  <c r="P845" i="1"/>
  <c r="GN473" i="1"/>
  <c r="CB490" i="1" s="1"/>
  <c r="CA490" i="1"/>
  <c r="EN26" i="1"/>
  <c r="P46" i="1"/>
  <c r="EQ541" i="1"/>
  <c r="FZ522" i="1"/>
  <c r="P757" i="1"/>
  <c r="DI726" i="1"/>
  <c r="P466" i="1"/>
  <c r="DQ426" i="1"/>
  <c r="Q1111" i="1"/>
  <c r="F1145" i="1"/>
  <c r="FZ777" i="1"/>
  <c r="EQ802" i="1"/>
  <c r="Q124" i="1"/>
  <c r="F151" i="1"/>
  <c r="FX124" i="1"/>
  <c r="EO139" i="1"/>
  <c r="AU18" i="1"/>
  <c r="F1576" i="1"/>
  <c r="DP471" i="1"/>
  <c r="P516" i="1"/>
  <c r="X26" i="1"/>
  <c r="F67" i="1"/>
  <c r="Q22" i="1" l="1"/>
  <c r="Q1557" i="1"/>
  <c r="F1539" i="1"/>
  <c r="R22" i="1"/>
  <c r="F1541" i="1"/>
  <c r="R1557" i="1"/>
  <c r="W22" i="1"/>
  <c r="F1551" i="1"/>
  <c r="W1557" i="1"/>
  <c r="DK22" i="1"/>
  <c r="DK1557" i="1"/>
  <c r="P1542" i="1"/>
  <c r="EK998" i="1"/>
  <c r="FT916" i="1"/>
  <c r="DQ22" i="1"/>
  <c r="DQ1557" i="1"/>
  <c r="P1554" i="1"/>
  <c r="FT73" i="1"/>
  <c r="EK92" i="1"/>
  <c r="EO1334" i="1"/>
  <c r="P1405" i="1"/>
  <c r="F1197" i="1"/>
  <c r="AY1165" i="1"/>
  <c r="DG471" i="1"/>
  <c r="P492" i="1"/>
  <c r="P1499" i="1"/>
  <c r="DG1492" i="1"/>
  <c r="CB471" i="1"/>
  <c r="AS490" i="1"/>
  <c r="F674" i="1"/>
  <c r="Y628" i="1"/>
  <c r="AX22" i="1"/>
  <c r="AX1557" i="1"/>
  <c r="F1534" i="1"/>
  <c r="DT522" i="1"/>
  <c r="DG541" i="1"/>
  <c r="AR1460" i="1"/>
  <c r="CA1431" i="1"/>
  <c r="DO777" i="1"/>
  <c r="P826" i="1"/>
  <c r="F298" i="1"/>
  <c r="BA267" i="1"/>
  <c r="EJ92" i="1"/>
  <c r="FS73" i="1"/>
  <c r="AV522" i="1"/>
  <c r="F546" i="1"/>
  <c r="F1159" i="1"/>
  <c r="X1111" i="1"/>
  <c r="CB369" i="1"/>
  <c r="AS394" i="1"/>
  <c r="CB628" i="1"/>
  <c r="AS647" i="1"/>
  <c r="AR1497" i="1"/>
  <c r="CA1492" i="1"/>
  <c r="EJ839" i="1"/>
  <c r="FS834" i="1"/>
  <c r="O916" i="1"/>
  <c r="F1000" i="1"/>
  <c r="FW916" i="1"/>
  <c r="EN998" i="1"/>
  <c r="AW694" i="1"/>
  <c r="CF679" i="1"/>
  <c r="CA220" i="1"/>
  <c r="AR235" i="1"/>
  <c r="CE310" i="1"/>
  <c r="AV337" i="1"/>
  <c r="DT573" i="1"/>
  <c r="DG596" i="1"/>
  <c r="FS426" i="1"/>
  <c r="EJ439" i="1"/>
  <c r="F889" i="1"/>
  <c r="AV871" i="1"/>
  <c r="F772" i="1"/>
  <c r="Y726" i="1"/>
  <c r="DP1111" i="1"/>
  <c r="P1159" i="1"/>
  <c r="FT745" i="1"/>
  <c r="AW1111" i="1"/>
  <c r="F1139" i="1"/>
  <c r="F496" i="1"/>
  <c r="AW471" i="1"/>
  <c r="FT1111" i="1"/>
  <c r="EK1133" i="1"/>
  <c r="AY871" i="1"/>
  <c r="F892" i="1"/>
  <c r="F292" i="1"/>
  <c r="R267" i="1"/>
  <c r="EQ777" i="1"/>
  <c r="P810" i="1"/>
  <c r="EP22" i="1"/>
  <c r="EP1557" i="1"/>
  <c r="P1534" i="1"/>
  <c r="EJ1189" i="1"/>
  <c r="FS1165" i="1"/>
  <c r="AR1189" i="1"/>
  <c r="CA1165" i="1"/>
  <c r="FZ73" i="1"/>
  <c r="EQ92" i="1"/>
  <c r="P1486" i="1"/>
  <c r="DP1431" i="1"/>
  <c r="DG1030" i="1"/>
  <c r="P1081" i="1"/>
  <c r="F241" i="1"/>
  <c r="AW220" i="1"/>
  <c r="EJ647" i="1"/>
  <c r="FS628" i="1"/>
  <c r="EN1165" i="1"/>
  <c r="P1194" i="1"/>
  <c r="DG628" i="1"/>
  <c r="P649" i="1"/>
  <c r="CA871" i="1"/>
  <c r="AR884" i="1"/>
  <c r="EK839" i="1"/>
  <c r="FT834" i="1"/>
  <c r="BA1221" i="1"/>
  <c r="F1265" i="1"/>
  <c r="DG1221" i="1"/>
  <c r="P1247" i="1"/>
  <c r="AV694" i="1"/>
  <c r="CE679" i="1"/>
  <c r="R124" i="1"/>
  <c r="F153" i="1"/>
  <c r="CB220" i="1"/>
  <c r="AS235" i="1"/>
  <c r="P310" i="1"/>
  <c r="F340" i="1"/>
  <c r="AV573" i="1"/>
  <c r="F601" i="1"/>
  <c r="AW1277" i="1"/>
  <c r="F1308" i="1"/>
  <c r="FT426" i="1"/>
  <c r="EK439" i="1"/>
  <c r="EO1221" i="1"/>
  <c r="P1251" i="1"/>
  <c r="FS745" i="1"/>
  <c r="DM871" i="1"/>
  <c r="P906" i="1"/>
  <c r="O1030" i="1"/>
  <c r="F1081" i="1"/>
  <c r="P1431" i="1"/>
  <c r="F1463" i="1"/>
  <c r="AV267" i="1"/>
  <c r="F283" i="1"/>
  <c r="EO647" i="1"/>
  <c r="FX628" i="1"/>
  <c r="EQ310" i="1"/>
  <c r="P345" i="1"/>
  <c r="EC1221" i="1"/>
  <c r="DP1245" i="1"/>
  <c r="F543" i="1"/>
  <c r="O522" i="1"/>
  <c r="DQ522" i="1"/>
  <c r="P568" i="1"/>
  <c r="P1024" i="1"/>
  <c r="DP916" i="1"/>
  <c r="O73" i="1"/>
  <c r="F94" i="1"/>
  <c r="DQ777" i="1"/>
  <c r="P829" i="1"/>
  <c r="DQ1165" i="1"/>
  <c r="P1216" i="1"/>
  <c r="O1460" i="1"/>
  <c r="AB1431" i="1"/>
  <c r="U267" i="1"/>
  <c r="F300" i="1"/>
  <c r="FT522" i="1"/>
  <c r="EK541" i="1"/>
  <c r="FT1165" i="1"/>
  <c r="EK1189" i="1"/>
  <c r="EN871" i="1"/>
  <c r="P889" i="1"/>
  <c r="FS139" i="1"/>
  <c r="CB1165" i="1"/>
  <c r="AS1189" i="1"/>
  <c r="CA337" i="1"/>
  <c r="EK647" i="1"/>
  <c r="FT628" i="1"/>
  <c r="CB871" i="1"/>
  <c r="AS884" i="1"/>
  <c r="S1111" i="1"/>
  <c r="F1148" i="1"/>
  <c r="DK124" i="1"/>
  <c r="P154" i="1"/>
  <c r="AV1492" i="1"/>
  <c r="F1502" i="1"/>
  <c r="F716" i="1"/>
  <c r="U679" i="1"/>
  <c r="AR188" i="1"/>
  <c r="CA171" i="1"/>
  <c r="DH267" i="1"/>
  <c r="P281" i="1"/>
  <c r="AW573" i="1"/>
  <c r="F602" i="1"/>
  <c r="EN777" i="1"/>
  <c r="P807" i="1"/>
  <c r="F286" i="1"/>
  <c r="AY267" i="1"/>
  <c r="DG310" i="1"/>
  <c r="P339" i="1"/>
  <c r="DQ1111" i="1"/>
  <c r="P1160" i="1"/>
  <c r="DL916" i="1"/>
  <c r="P1019" i="1"/>
  <c r="DL1527" i="1"/>
  <c r="S1431" i="1"/>
  <c r="F1475" i="1"/>
  <c r="CH1431" i="1"/>
  <c r="AY1460" i="1"/>
  <c r="AR694" i="1"/>
  <c r="CA679" i="1"/>
  <c r="CA92" i="1"/>
  <c r="AV1111" i="1"/>
  <c r="F1138" i="1"/>
  <c r="EN647" i="1"/>
  <c r="FW628" i="1"/>
  <c r="F280" i="1"/>
  <c r="O267" i="1"/>
  <c r="AZ18" i="1"/>
  <c r="F1568" i="1"/>
  <c r="FS522" i="1"/>
  <c r="EJ541" i="1"/>
  <c r="FS471" i="1"/>
  <c r="EJ490" i="1"/>
  <c r="FS777" i="1"/>
  <c r="EJ802" i="1"/>
  <c r="DG1431" i="1"/>
  <c r="P1462" i="1"/>
  <c r="FT139" i="1"/>
  <c r="F1085" i="1"/>
  <c r="AW1030" i="1"/>
  <c r="EN92" i="1"/>
  <c r="FW73" i="1"/>
  <c r="CB337" i="1"/>
  <c r="AV1334" i="1"/>
  <c r="F1404" i="1"/>
  <c r="FS369" i="1"/>
  <c r="EJ394" i="1"/>
  <c r="F549" i="1"/>
  <c r="AY522" i="1"/>
  <c r="P1468" i="1"/>
  <c r="EQ1431" i="1"/>
  <c r="ES726" i="1"/>
  <c r="P765" i="1"/>
  <c r="Y426" i="1"/>
  <c r="F466" i="1"/>
  <c r="AS188" i="1"/>
  <c r="CB171" i="1"/>
  <c r="P679" i="1"/>
  <c r="F697" i="1"/>
  <c r="EO679" i="1"/>
  <c r="P700" i="1"/>
  <c r="AR1302" i="1"/>
  <c r="CA1277" i="1"/>
  <c r="EN278" i="1"/>
  <c r="FW267" i="1"/>
  <c r="DT1334" i="1"/>
  <c r="DG1399" i="1"/>
  <c r="CH310" i="1"/>
  <c r="AY337" i="1"/>
  <c r="AT18" i="1"/>
  <c r="F1575" i="1"/>
  <c r="DN726" i="1"/>
  <c r="P768" i="1"/>
  <c r="F653" i="1"/>
  <c r="AW628" i="1"/>
  <c r="O1133" i="1"/>
  <c r="AB1111" i="1"/>
  <c r="CF1431" i="1"/>
  <c r="AW1460" i="1"/>
  <c r="CB679" i="1"/>
  <c r="AS694" i="1"/>
  <c r="CB92" i="1"/>
  <c r="P547" i="1"/>
  <c r="EO522" i="1"/>
  <c r="EQ647" i="1"/>
  <c r="FZ628" i="1"/>
  <c r="AY369" i="1"/>
  <c r="F402" i="1"/>
  <c r="P241" i="1"/>
  <c r="EO220" i="1"/>
  <c r="Y916" i="1"/>
  <c r="F1025" i="1"/>
  <c r="Y1111" i="1"/>
  <c r="F1160" i="1"/>
  <c r="F1271" i="1"/>
  <c r="X1221" i="1"/>
  <c r="DQ1334" i="1"/>
  <c r="P1426" i="1"/>
  <c r="P622" i="1"/>
  <c r="DP573" i="1"/>
  <c r="DG369" i="1"/>
  <c r="P396" i="1"/>
  <c r="AW267" i="1"/>
  <c r="F284" i="1"/>
  <c r="DP171" i="1"/>
  <c r="P214" i="1"/>
  <c r="F568" i="1"/>
  <c r="Y522" i="1"/>
  <c r="S1334" i="1"/>
  <c r="F1414" i="1"/>
  <c r="P124" i="1"/>
  <c r="F142" i="1"/>
  <c r="FT471" i="1"/>
  <c r="EK490" i="1"/>
  <c r="FT777" i="1"/>
  <c r="EK802" i="1"/>
  <c r="FT1492" i="1"/>
  <c r="EK1497" i="1"/>
  <c r="U1527" i="1"/>
  <c r="DH73" i="1"/>
  <c r="P95" i="1"/>
  <c r="DH1527" i="1"/>
  <c r="FT369" i="1"/>
  <c r="EK394" i="1"/>
  <c r="P447" i="1"/>
  <c r="EQ426" i="1"/>
  <c r="AY628" i="1"/>
  <c r="F655" i="1"/>
  <c r="O41" i="1"/>
  <c r="AB26" i="1"/>
  <c r="FS1399" i="1"/>
  <c r="P1305" i="1"/>
  <c r="DH1277" i="1"/>
  <c r="CH679" i="1"/>
  <c r="AY694" i="1"/>
  <c r="AS1302" i="1"/>
  <c r="CB1277" i="1"/>
  <c r="P1465" i="1"/>
  <c r="EN1431" i="1"/>
  <c r="AR1133" i="1"/>
  <c r="CA1111" i="1"/>
  <c r="F1505" i="1"/>
  <c r="AY1492" i="1"/>
  <c r="EO777" i="1"/>
  <c r="P808" i="1"/>
  <c r="AW777" i="1"/>
  <c r="F808" i="1"/>
  <c r="F399" i="1"/>
  <c r="AV369" i="1"/>
  <c r="CE1431" i="1"/>
  <c r="AV1460" i="1"/>
  <c r="X369" i="1"/>
  <c r="F420" i="1"/>
  <c r="EC1334" i="1"/>
  <c r="DP1399" i="1"/>
  <c r="DH628" i="1"/>
  <c r="P650" i="1"/>
  <c r="DQ628" i="1"/>
  <c r="P674" i="1"/>
  <c r="P118" i="1"/>
  <c r="DP73" i="1"/>
  <c r="DJ22" i="1"/>
  <c r="DJ1557" i="1"/>
  <c r="P1541" i="1"/>
  <c r="P163" i="1"/>
  <c r="DO124" i="1"/>
  <c r="DO1527" i="1"/>
  <c r="CA834" i="1"/>
  <c r="AR839" i="1"/>
  <c r="AV1165" i="1"/>
  <c r="F1194" i="1"/>
  <c r="CH124" i="1"/>
  <c r="AY139" i="1"/>
  <c r="EJ1497" i="1"/>
  <c r="FS1492" i="1"/>
  <c r="FX73" i="1"/>
  <c r="EO92" i="1"/>
  <c r="O871" i="1"/>
  <c r="F886" i="1"/>
  <c r="ES916" i="1"/>
  <c r="P1018" i="1"/>
  <c r="EI18" i="1"/>
  <c r="P1567" i="1"/>
  <c r="P237" i="1"/>
  <c r="DG220" i="1"/>
  <c r="DG777" i="1"/>
  <c r="P804" i="1"/>
  <c r="P824" i="1"/>
  <c r="DM777" i="1"/>
  <c r="DM1527" i="1"/>
  <c r="P1317" i="1"/>
  <c r="DK1277" i="1"/>
  <c r="EO1165" i="1"/>
  <c r="P1195" i="1"/>
  <c r="DN1334" i="1"/>
  <c r="P1422" i="1"/>
  <c r="GN34" i="1"/>
  <c r="CB41" i="1" s="1"/>
  <c r="CA41" i="1"/>
  <c r="FT1399" i="1"/>
  <c r="FZ1277" i="1"/>
  <c r="EQ1302" i="1"/>
  <c r="EN1221" i="1"/>
  <c r="P1250" i="1"/>
  <c r="EQ278" i="1"/>
  <c r="FZ267" i="1"/>
  <c r="F720" i="1"/>
  <c r="X679" i="1"/>
  <c r="CB1111" i="1"/>
  <c r="AS1133" i="1"/>
  <c r="FS998" i="1"/>
  <c r="EO310" i="1"/>
  <c r="P343" i="1"/>
  <c r="T1221" i="1"/>
  <c r="F1266" i="1"/>
  <c r="X426" i="1"/>
  <c r="F465" i="1"/>
  <c r="P726" i="1"/>
  <c r="F748" i="1"/>
  <c r="F1425" i="1"/>
  <c r="X1334" i="1"/>
  <c r="F567" i="1"/>
  <c r="X522" i="1"/>
  <c r="DG871" i="1"/>
  <c r="P886" i="1"/>
  <c r="CA726" i="1"/>
  <c r="AR745" i="1"/>
  <c r="DP1165" i="1"/>
  <c r="P1215" i="1"/>
  <c r="P119" i="1"/>
  <c r="DQ73" i="1"/>
  <c r="DK1334" i="1"/>
  <c r="P1414" i="1"/>
  <c r="BA22" i="1"/>
  <c r="BA1557" i="1"/>
  <c r="F1547" i="1"/>
  <c r="W16" i="2" s="1"/>
  <c r="FT1431" i="1"/>
  <c r="EK1460" i="1"/>
  <c r="P145" i="1"/>
  <c r="EO124" i="1"/>
  <c r="DM916" i="1"/>
  <c r="P1020" i="1"/>
  <c r="AS839" i="1"/>
  <c r="CB834" i="1"/>
  <c r="FS1431" i="1"/>
  <c r="EJ1460" i="1"/>
  <c r="AV220" i="1"/>
  <c r="F240" i="1"/>
  <c r="AV916" i="1"/>
  <c r="F1003" i="1"/>
  <c r="P721" i="1"/>
  <c r="DQ679" i="1"/>
  <c r="O171" i="1"/>
  <c r="F190" i="1"/>
  <c r="AW916" i="1"/>
  <c r="F1004" i="1"/>
  <c r="F1307" i="1"/>
  <c r="AV1277" i="1"/>
  <c r="P696" i="1"/>
  <c r="DG679" i="1"/>
  <c r="DG426" i="1"/>
  <c r="P441" i="1"/>
  <c r="EO278" i="1"/>
  <c r="FX267" i="1"/>
  <c r="P772" i="1"/>
  <c r="DQ726" i="1"/>
  <c r="P1466" i="1"/>
  <c r="EO1431" i="1"/>
  <c r="F119" i="1"/>
  <c r="Y73" i="1"/>
  <c r="EQ679" i="1"/>
  <c r="P702" i="1"/>
  <c r="O726" i="1"/>
  <c r="F747" i="1"/>
  <c r="CA1030" i="1"/>
  <c r="AR1079" i="1"/>
  <c r="CA777" i="1"/>
  <c r="AR802" i="1"/>
  <c r="DH369" i="1"/>
  <c r="P397" i="1"/>
  <c r="FW573" i="1"/>
  <c r="EN596" i="1"/>
  <c r="FT1221" i="1"/>
  <c r="EK1245" i="1"/>
  <c r="P73" i="1"/>
  <c r="F95" i="1"/>
  <c r="EL18" i="1"/>
  <c r="P1575" i="1"/>
  <c r="AY471" i="1"/>
  <c r="F498" i="1"/>
  <c r="P1082" i="1"/>
  <c r="DH1030" i="1"/>
  <c r="CH726" i="1"/>
  <c r="AY745" i="1"/>
  <c r="AV777" i="1"/>
  <c r="F807" i="1"/>
  <c r="P171" i="1"/>
  <c r="F191" i="1"/>
  <c r="DQ267" i="1"/>
  <c r="P305" i="1"/>
  <c r="P771" i="1"/>
  <c r="DP726" i="1"/>
  <c r="EK884" i="1"/>
  <c r="FT871" i="1"/>
  <c r="EQ124" i="1"/>
  <c r="P147" i="1"/>
  <c r="AY777" i="1"/>
  <c r="F810" i="1"/>
  <c r="CF124" i="1"/>
  <c r="AW139" i="1"/>
  <c r="F1250" i="1"/>
  <c r="AV1221" i="1"/>
  <c r="DH726" i="1"/>
  <c r="P748" i="1"/>
  <c r="F721" i="1"/>
  <c r="Y679" i="1"/>
  <c r="P890" i="1"/>
  <c r="EO871" i="1"/>
  <c r="CA1221" i="1"/>
  <c r="AR1245" i="1"/>
  <c r="CA124" i="1"/>
  <c r="AR139" i="1"/>
  <c r="P699" i="1"/>
  <c r="EN679" i="1"/>
  <c r="F1141" i="1"/>
  <c r="AY1111" i="1"/>
  <c r="FX1277" i="1"/>
  <c r="EO1302" i="1"/>
  <c r="F652" i="1"/>
  <c r="AV628" i="1"/>
  <c r="X916" i="1"/>
  <c r="F1024" i="1"/>
  <c r="AS1079" i="1"/>
  <c r="CB1030" i="1"/>
  <c r="CB777" i="1"/>
  <c r="AS802" i="1"/>
  <c r="DM1030" i="1"/>
  <c r="P1101" i="1"/>
  <c r="FZ369" i="1"/>
  <c r="EQ394" i="1"/>
  <c r="AL310" i="1"/>
  <c r="Y337" i="1"/>
  <c r="P1253" i="1"/>
  <c r="EQ1221" i="1"/>
  <c r="DH573" i="1"/>
  <c r="P599" i="1"/>
  <c r="FS1221" i="1"/>
  <c r="EJ1245" i="1"/>
  <c r="S73" i="1"/>
  <c r="F107" i="1"/>
  <c r="EN522" i="1"/>
  <c r="P546" i="1"/>
  <c r="CH73" i="1"/>
  <c r="AY92" i="1"/>
  <c r="AW369" i="1"/>
  <c r="F400" i="1"/>
  <c r="FZ1030" i="1"/>
  <c r="EQ1079" i="1"/>
  <c r="CB426" i="1"/>
  <c r="AS439" i="1"/>
  <c r="AY188" i="1"/>
  <c r="CH171" i="1"/>
  <c r="DP124" i="1"/>
  <c r="P165" i="1"/>
  <c r="P1328" i="1"/>
  <c r="DP1277" i="1"/>
  <c r="Y1221" i="1"/>
  <c r="F1272" i="1"/>
  <c r="DG124" i="1"/>
  <c r="P141" i="1"/>
  <c r="DP1030" i="1"/>
  <c r="P1105" i="1"/>
  <c r="F305" i="1"/>
  <c r="Y267" i="1"/>
  <c r="CA471" i="1"/>
  <c r="AR490" i="1"/>
  <c r="P549" i="1"/>
  <c r="EQ522" i="1"/>
  <c r="P899" i="1"/>
  <c r="DK871" i="1"/>
  <c r="EJ884" i="1"/>
  <c r="FS871" i="1"/>
  <c r="P1322" i="1"/>
  <c r="ES1277" i="1"/>
  <c r="DT1277" i="1"/>
  <c r="DG1302" i="1"/>
  <c r="CE124" i="1"/>
  <c r="AV139" i="1"/>
  <c r="FZ726" i="1"/>
  <c r="EQ745" i="1"/>
  <c r="DK726" i="1"/>
  <c r="P760" i="1"/>
  <c r="FS1277" i="1"/>
  <c r="EJ1302" i="1"/>
  <c r="CA522" i="1"/>
  <c r="AR541" i="1"/>
  <c r="DM1334" i="1"/>
  <c r="P1421" i="1"/>
  <c r="DG1189" i="1"/>
  <c r="DT1165" i="1"/>
  <c r="FS679" i="1"/>
  <c r="EJ694" i="1"/>
  <c r="ES1527" i="1"/>
  <c r="CB124" i="1"/>
  <c r="AS139" i="1"/>
  <c r="AV471" i="1"/>
  <c r="F495" i="1"/>
  <c r="DT267" i="1"/>
  <c r="DG278" i="1"/>
  <c r="FW1277" i="1"/>
  <c r="EN1302" i="1"/>
  <c r="F44" i="1"/>
  <c r="P26" i="1"/>
  <c r="P1527" i="1"/>
  <c r="X1460" i="1"/>
  <c r="AK1431" i="1"/>
  <c r="EN426" i="1"/>
  <c r="P444" i="1"/>
  <c r="O1277" i="1"/>
  <c r="F1304" i="1"/>
  <c r="O1245" i="1"/>
  <c r="AB1221" i="1"/>
  <c r="AY1277" i="1"/>
  <c r="F1310" i="1"/>
  <c r="CB278" i="1"/>
  <c r="AV92" i="1"/>
  <c r="CE73" i="1"/>
  <c r="EN220" i="1"/>
  <c r="P240" i="1"/>
  <c r="F696" i="1"/>
  <c r="O679" i="1"/>
  <c r="FX1030" i="1"/>
  <c r="EO1079" i="1"/>
  <c r="CF726" i="1"/>
  <c r="AW745" i="1"/>
  <c r="DI22" i="1"/>
  <c r="DI1557" i="1"/>
  <c r="P1539" i="1"/>
  <c r="CA426" i="1"/>
  <c r="AR439" i="1"/>
  <c r="CE171" i="1"/>
  <c r="AV188" i="1"/>
  <c r="DQ573" i="1"/>
  <c r="P623" i="1"/>
  <c r="P567" i="1"/>
  <c r="DP522" i="1"/>
  <c r="CB1431" i="1"/>
  <c r="AS1460" i="1"/>
  <c r="P1325" i="1"/>
  <c r="DN1277" i="1"/>
  <c r="P243" i="1"/>
  <c r="EQ220" i="1"/>
  <c r="FS1030" i="1"/>
  <c r="EJ1079" i="1"/>
  <c r="O310" i="1"/>
  <c r="F339" i="1"/>
  <c r="AY1334" i="1"/>
  <c r="F1407" i="1"/>
  <c r="F1191" i="1"/>
  <c r="O1165" i="1"/>
  <c r="EQ1165" i="1"/>
  <c r="P1197" i="1"/>
  <c r="EO745" i="1"/>
  <c r="FX726" i="1"/>
  <c r="FT1277" i="1"/>
  <c r="EK1302" i="1"/>
  <c r="V310" i="1"/>
  <c r="F360" i="1"/>
  <c r="V1527" i="1"/>
  <c r="CB522" i="1"/>
  <c r="AS541" i="1"/>
  <c r="AW522" i="1"/>
  <c r="F547" i="1"/>
  <c r="AY1221" i="1"/>
  <c r="F1253" i="1"/>
  <c r="P911" i="1"/>
  <c r="DQ871" i="1"/>
  <c r="F396" i="1"/>
  <c r="O369" i="1"/>
  <c r="DQ1221" i="1"/>
  <c r="P1272" i="1"/>
  <c r="Y369" i="1"/>
  <c r="F421" i="1"/>
  <c r="FT679" i="1"/>
  <c r="EK694" i="1"/>
  <c r="FS220" i="1"/>
  <c r="EJ235" i="1"/>
  <c r="AR596" i="1"/>
  <c r="CA573" i="1"/>
  <c r="EJ596" i="1"/>
  <c r="FS573" i="1"/>
  <c r="X73" i="1"/>
  <c r="F118" i="1"/>
  <c r="EO426" i="1"/>
  <c r="P445" i="1"/>
  <c r="GN272" i="1"/>
  <c r="FT278" i="1" s="1"/>
  <c r="FS278" i="1"/>
  <c r="EQ998" i="1"/>
  <c r="FZ916" i="1"/>
  <c r="P769" i="1"/>
  <c r="DO726" i="1"/>
  <c r="EJ188" i="1"/>
  <c r="FS171" i="1"/>
  <c r="CH26" i="1"/>
  <c r="AY41" i="1"/>
  <c r="O777" i="1"/>
  <c r="F804" i="1"/>
  <c r="F714" i="1"/>
  <c r="BA679" i="1"/>
  <c r="CB726" i="1"/>
  <c r="AS745" i="1"/>
  <c r="EO394" i="1"/>
  <c r="FX369" i="1"/>
  <c r="FS310" i="1"/>
  <c r="EJ337" i="1"/>
  <c r="EQ596" i="1"/>
  <c r="FZ573" i="1"/>
  <c r="CA278" i="1"/>
  <c r="AW871" i="1"/>
  <c r="F890" i="1"/>
  <c r="EM18" i="1"/>
  <c r="P1576" i="1"/>
  <c r="EN124" i="1"/>
  <c r="P144" i="1"/>
  <c r="FW1030" i="1"/>
  <c r="EN1079" i="1"/>
  <c r="CE726" i="1"/>
  <c r="AV745" i="1"/>
  <c r="DP884" i="1"/>
  <c r="EC871" i="1"/>
  <c r="P1135" i="1"/>
  <c r="DG1111" i="1"/>
  <c r="Y1431" i="1"/>
  <c r="F1487" i="1"/>
  <c r="P304" i="1"/>
  <c r="DP267" i="1"/>
  <c r="DQ916" i="1"/>
  <c r="P1025" i="1"/>
  <c r="DP777" i="1"/>
  <c r="P828" i="1"/>
  <c r="DN1527" i="1"/>
  <c r="EQ1334" i="1"/>
  <c r="P1407" i="1"/>
  <c r="DK1165" i="1"/>
  <c r="P1204" i="1"/>
  <c r="FT1030" i="1"/>
  <c r="EK1079" i="1"/>
  <c r="Q679" i="1"/>
  <c r="F706" i="1"/>
  <c r="AV1030" i="1"/>
  <c r="F1084" i="1"/>
  <c r="P166" i="1"/>
  <c r="DQ124" i="1"/>
  <c r="EN745" i="1"/>
  <c r="FW726" i="1"/>
  <c r="DG73" i="1"/>
  <c r="P94" i="1"/>
  <c r="AW1221" i="1"/>
  <c r="F1251" i="1"/>
  <c r="F1484" i="1"/>
  <c r="W1431" i="1"/>
  <c r="AY1030" i="1"/>
  <c r="F1087" i="1"/>
  <c r="F243" i="1"/>
  <c r="AY220" i="1"/>
  <c r="EQ871" i="1"/>
  <c r="P892" i="1"/>
  <c r="FT220" i="1"/>
  <c r="EK235" i="1"/>
  <c r="AY916" i="1"/>
  <c r="F1006" i="1"/>
  <c r="AS596" i="1"/>
  <c r="CB573" i="1"/>
  <c r="EK596" i="1"/>
  <c r="FT573" i="1"/>
  <c r="CA1334" i="1"/>
  <c r="AR1399" i="1"/>
  <c r="FX916" i="1"/>
  <c r="EO998" i="1"/>
  <c r="EK188" i="1"/>
  <c r="FT171" i="1"/>
  <c r="CF26" i="1"/>
  <c r="AW41" i="1"/>
  <c r="O124" i="1"/>
  <c r="F141" i="1"/>
  <c r="P190" i="1"/>
  <c r="DG171" i="1"/>
  <c r="EJ41" i="1"/>
  <c r="FS26" i="1"/>
  <c r="DP310" i="1"/>
  <c r="P363" i="1"/>
  <c r="CA916" i="1"/>
  <c r="AR998" i="1"/>
  <c r="FW369" i="1"/>
  <c r="EN394" i="1"/>
  <c r="EK337" i="1"/>
  <c r="FT310" i="1"/>
  <c r="EN310" i="1"/>
  <c r="P342" i="1"/>
  <c r="FX573" i="1"/>
  <c r="EO596" i="1"/>
  <c r="AY573" i="1"/>
  <c r="F604" i="1"/>
  <c r="CF73" i="1"/>
  <c r="AW92" i="1"/>
  <c r="X124" i="1"/>
  <c r="F165" i="1"/>
  <c r="X310" i="1"/>
  <c r="F363" i="1"/>
  <c r="CF171" i="1"/>
  <c r="AW188" i="1"/>
  <c r="ER18" i="1"/>
  <c r="P1568" i="1"/>
  <c r="DP369" i="1"/>
  <c r="P420" i="1"/>
  <c r="DQ1030" i="1"/>
  <c r="P1106" i="1"/>
  <c r="EN1334" i="1"/>
  <c r="P1404" i="1"/>
  <c r="CA369" i="1"/>
  <c r="AR394" i="1"/>
  <c r="CA628" i="1"/>
  <c r="AR647" i="1"/>
  <c r="DN916" i="1"/>
  <c r="P1021" i="1"/>
  <c r="T22" i="1"/>
  <c r="F1548" i="1"/>
  <c r="T1557" i="1"/>
  <c r="CB1492" i="1"/>
  <c r="AS1497" i="1"/>
  <c r="AW1334" i="1"/>
  <c r="F1405" i="1"/>
  <c r="O628" i="1"/>
  <c r="F649" i="1"/>
  <c r="F304" i="1"/>
  <c r="X267" i="1"/>
  <c r="X745" i="1"/>
  <c r="AK726" i="1"/>
  <c r="F1499" i="1"/>
  <c r="O1492" i="1"/>
  <c r="P817" i="1"/>
  <c r="DK777" i="1"/>
  <c r="F1195" i="1"/>
  <c r="AW1165" i="1"/>
  <c r="O573" i="1"/>
  <c r="F598" i="1"/>
  <c r="DP628" i="1"/>
  <c r="P673" i="1"/>
  <c r="DN777" i="1"/>
  <c r="P825" i="1"/>
  <c r="CB1334" i="1"/>
  <c r="AS1399" i="1"/>
  <c r="DH916" i="1"/>
  <c r="P1001" i="1"/>
  <c r="S1527" i="1"/>
  <c r="CE26" i="1"/>
  <c r="AV41" i="1"/>
  <c r="AW1492" i="1"/>
  <c r="F1503" i="1"/>
  <c r="O1334" i="1"/>
  <c r="F1401" i="1"/>
  <c r="CF310" i="1"/>
  <c r="AW337" i="1"/>
  <c r="EK41" i="1"/>
  <c r="FT26" i="1"/>
  <c r="F166" i="1"/>
  <c r="Y124" i="1"/>
  <c r="AS998" i="1"/>
  <c r="CB916" i="1"/>
  <c r="DT726" i="1"/>
  <c r="DG745" i="1"/>
  <c r="F441" i="1"/>
  <c r="O426" i="1"/>
  <c r="EJ1133" i="1"/>
  <c r="FS1111" i="1"/>
  <c r="O471" i="1"/>
  <c r="F492" i="1"/>
  <c r="DQ310" i="1"/>
  <c r="P364" i="1"/>
  <c r="DT916" i="1"/>
  <c r="DG998" i="1"/>
  <c r="DQ1277" i="1"/>
  <c r="P1329" i="1"/>
  <c r="AS1221" i="1"/>
  <c r="F1262" i="1"/>
  <c r="Y1334" i="1"/>
  <c r="F1426" i="1"/>
  <c r="DQ369" i="1"/>
  <c r="P421" i="1"/>
  <c r="P205" i="1" l="1"/>
  <c r="EK171" i="1"/>
  <c r="AS1431" i="1"/>
  <c r="F1477" i="1"/>
  <c r="EJ1111" i="1"/>
  <c r="P1161" i="1"/>
  <c r="F771" i="1"/>
  <c r="X726" i="1"/>
  <c r="X1527" i="1"/>
  <c r="EO573" i="1"/>
  <c r="P602" i="1"/>
  <c r="AR1334" i="1"/>
  <c r="F1427" i="1"/>
  <c r="P910" i="1"/>
  <c r="DP871" i="1"/>
  <c r="AY26" i="1"/>
  <c r="F49" i="1"/>
  <c r="AY1527" i="1"/>
  <c r="P1085" i="1"/>
  <c r="EO1030" i="1"/>
  <c r="EJ26" i="1"/>
  <c r="P69" i="1"/>
  <c r="AV726" i="1"/>
  <c r="F750" i="1"/>
  <c r="P604" i="1"/>
  <c r="EQ573" i="1"/>
  <c r="O1221" i="1"/>
  <c r="F1247" i="1"/>
  <c r="P280" i="1"/>
  <c r="DG267" i="1"/>
  <c r="AY171" i="1"/>
  <c r="F196" i="1"/>
  <c r="P286" i="1"/>
  <c r="EQ267" i="1"/>
  <c r="P652" i="1"/>
  <c r="EN628" i="1"/>
  <c r="P467" i="1"/>
  <c r="EJ426" i="1"/>
  <c r="DK18" i="1"/>
  <c r="P1572" i="1"/>
  <c r="AV26" i="1"/>
  <c r="F46" i="1"/>
  <c r="AV1527" i="1"/>
  <c r="DG726" i="1"/>
  <c r="P747" i="1"/>
  <c r="AR628" i="1"/>
  <c r="F675" i="1"/>
  <c r="F194" i="1"/>
  <c r="AW171" i="1"/>
  <c r="EJ310" i="1"/>
  <c r="P365" i="1"/>
  <c r="AR522" i="1"/>
  <c r="F569" i="1"/>
  <c r="F456" i="1"/>
  <c r="AS426" i="1"/>
  <c r="EJ1221" i="1"/>
  <c r="P1273" i="1"/>
  <c r="AS777" i="1"/>
  <c r="F819" i="1"/>
  <c r="F1107" i="1"/>
  <c r="AR1030" i="1"/>
  <c r="DO22" i="1"/>
  <c r="P1551" i="1"/>
  <c r="DO1557" i="1"/>
  <c r="DP1334" i="1"/>
  <c r="P1425" i="1"/>
  <c r="FS1334" i="1"/>
  <c r="EJ1399" i="1"/>
  <c r="U22" i="1"/>
  <c r="F1549" i="1"/>
  <c r="U1557" i="1"/>
  <c r="EJ369" i="1"/>
  <c r="P422" i="1"/>
  <c r="P830" i="1"/>
  <c r="EJ777" i="1"/>
  <c r="EJ628" i="1"/>
  <c r="P675" i="1"/>
  <c r="EJ1165" i="1"/>
  <c r="P1217" i="1"/>
  <c r="AX18" i="1"/>
  <c r="F1564" i="1"/>
  <c r="P613" i="1"/>
  <c r="EK573" i="1"/>
  <c r="EN1030" i="1"/>
  <c r="P1084" i="1"/>
  <c r="EJ171" i="1"/>
  <c r="P216" i="1"/>
  <c r="EJ573" i="1"/>
  <c r="P624" i="1"/>
  <c r="P1319" i="1"/>
  <c r="EK1277" i="1"/>
  <c r="P1107" i="1"/>
  <c r="EJ1030" i="1"/>
  <c r="AV171" i="1"/>
  <c r="F193" i="1"/>
  <c r="EO267" i="1"/>
  <c r="P284" i="1"/>
  <c r="AR726" i="1"/>
  <c r="F773" i="1"/>
  <c r="DM22" i="1"/>
  <c r="P1549" i="1"/>
  <c r="DM1557" i="1"/>
  <c r="EK1492" i="1"/>
  <c r="P1514" i="1"/>
  <c r="CB73" i="1"/>
  <c r="AS92" i="1"/>
  <c r="F216" i="1"/>
  <c r="AR171" i="1"/>
  <c r="EK628" i="1"/>
  <c r="P664" i="1"/>
  <c r="P598" i="1"/>
  <c r="DG573" i="1"/>
  <c r="DP1527" i="1"/>
  <c r="AR124" i="1"/>
  <c r="F167" i="1"/>
  <c r="P1477" i="1"/>
  <c r="EK1431" i="1"/>
  <c r="P1310" i="1"/>
  <c r="EQ1277" i="1"/>
  <c r="EO73" i="1"/>
  <c r="P98" i="1"/>
  <c r="EO1527" i="1"/>
  <c r="F43" i="1"/>
  <c r="O26" i="1"/>
  <c r="O1527" i="1"/>
  <c r="AS679" i="1"/>
  <c r="F711" i="1"/>
  <c r="AY310" i="1"/>
  <c r="F345" i="1"/>
  <c r="EJ471" i="1"/>
  <c r="P518" i="1"/>
  <c r="AR92" i="1"/>
  <c r="CA73" i="1"/>
  <c r="CA310" i="1"/>
  <c r="AR337" i="1"/>
  <c r="EP18" i="1"/>
  <c r="P1564" i="1"/>
  <c r="EJ834" i="1"/>
  <c r="P867" i="1"/>
  <c r="EJ73" i="1"/>
  <c r="P120" i="1"/>
  <c r="EK73" i="1"/>
  <c r="P109" i="1"/>
  <c r="W18" i="1"/>
  <c r="F1581" i="1"/>
  <c r="F422" i="1"/>
  <c r="AR369" i="1"/>
  <c r="P1330" i="1"/>
  <c r="EJ1277" i="1"/>
  <c r="EQ1030" i="1"/>
  <c r="P1087" i="1"/>
  <c r="AW124" i="1"/>
  <c r="F145" i="1"/>
  <c r="AS916" i="1"/>
  <c r="F1015" i="1"/>
  <c r="P354" i="1"/>
  <c r="EK310" i="1"/>
  <c r="F613" i="1"/>
  <c r="AS573" i="1"/>
  <c r="P400" i="1"/>
  <c r="EO369" i="1"/>
  <c r="F624" i="1"/>
  <c r="AR573" i="1"/>
  <c r="AR426" i="1"/>
  <c r="F467" i="1"/>
  <c r="AS124" i="1"/>
  <c r="F156" i="1"/>
  <c r="P912" i="1"/>
  <c r="EJ871" i="1"/>
  <c r="AS1030" i="1"/>
  <c r="F1096" i="1"/>
  <c r="F1161" i="1"/>
  <c r="AR1111" i="1"/>
  <c r="EK777" i="1"/>
  <c r="P819" i="1"/>
  <c r="AS171" i="1"/>
  <c r="F205" i="1"/>
  <c r="AS1165" i="1"/>
  <c r="F1206" i="1"/>
  <c r="F1462" i="1"/>
  <c r="O1431" i="1"/>
  <c r="AV310" i="1"/>
  <c r="F342" i="1"/>
  <c r="S22" i="1"/>
  <c r="F1542" i="1"/>
  <c r="Y16" i="2" s="1"/>
  <c r="S1557" i="1"/>
  <c r="F47" i="1"/>
  <c r="AW26" i="1"/>
  <c r="AW1527" i="1"/>
  <c r="AR1221" i="1"/>
  <c r="F1273" i="1"/>
  <c r="FT1334" i="1"/>
  <c r="EK1399" i="1"/>
  <c r="DJ18" i="1"/>
  <c r="P1571" i="1"/>
  <c r="F1465" i="1"/>
  <c r="AV1431" i="1"/>
  <c r="F1466" i="1"/>
  <c r="AW1431" i="1"/>
  <c r="DG1334" i="1"/>
  <c r="P1401" i="1"/>
  <c r="CB310" i="1"/>
  <c r="AS337" i="1"/>
  <c r="EJ522" i="1"/>
  <c r="P569" i="1"/>
  <c r="AR679" i="1"/>
  <c r="F722" i="1"/>
  <c r="DP1221" i="1"/>
  <c r="P1271" i="1"/>
  <c r="P856" i="1"/>
  <c r="EK834" i="1"/>
  <c r="EK745" i="1"/>
  <c r="FT726" i="1"/>
  <c r="AR1492" i="1"/>
  <c r="F1525" i="1"/>
  <c r="AS471" i="1"/>
  <c r="F507" i="1"/>
  <c r="EN369" i="1"/>
  <c r="P399" i="1"/>
  <c r="EK1030" i="1"/>
  <c r="P1096" i="1"/>
  <c r="AS726" i="1"/>
  <c r="F762" i="1"/>
  <c r="EJ220" i="1"/>
  <c r="P263" i="1"/>
  <c r="P751" i="1"/>
  <c r="EO726" i="1"/>
  <c r="EK1221" i="1"/>
  <c r="P1262" i="1"/>
  <c r="AS1492" i="1"/>
  <c r="F1514" i="1"/>
  <c r="EQ916" i="1"/>
  <c r="P1006" i="1"/>
  <c r="X1431" i="1"/>
  <c r="F1486" i="1"/>
  <c r="ES22" i="1"/>
  <c r="P1547" i="1"/>
  <c r="H16" i="2" s="1"/>
  <c r="ES1557" i="1"/>
  <c r="BA18" i="1"/>
  <c r="F1577" i="1"/>
  <c r="FS916" i="1"/>
  <c r="EJ998" i="1"/>
  <c r="CA26" i="1"/>
  <c r="AR41" i="1"/>
  <c r="EJ1492" i="1"/>
  <c r="P1525" i="1"/>
  <c r="EK471" i="1"/>
  <c r="P507" i="1"/>
  <c r="AY1431" i="1"/>
  <c r="F1468" i="1"/>
  <c r="FS124" i="1"/>
  <c r="EJ139" i="1"/>
  <c r="AS220" i="1"/>
  <c r="F252" i="1"/>
  <c r="F912" i="1"/>
  <c r="AR871" i="1"/>
  <c r="AR220" i="1"/>
  <c r="F263" i="1"/>
  <c r="AS628" i="1"/>
  <c r="F664" i="1"/>
  <c r="DQ18" i="1"/>
  <c r="P1584" i="1"/>
  <c r="R18" i="1"/>
  <c r="F1571" i="1"/>
  <c r="AW73" i="1"/>
  <c r="F98" i="1"/>
  <c r="AR916" i="1"/>
  <c r="F1026" i="1"/>
  <c r="P252" i="1"/>
  <c r="EK220" i="1"/>
  <c r="FS267" i="1"/>
  <c r="EJ278" i="1"/>
  <c r="P711" i="1"/>
  <c r="EK679" i="1"/>
  <c r="DI18" i="1"/>
  <c r="P1569" i="1"/>
  <c r="F97" i="1"/>
  <c r="AV73" i="1"/>
  <c r="P22" i="1"/>
  <c r="P1557" i="1"/>
  <c r="F1530" i="1"/>
  <c r="EJ679" i="1"/>
  <c r="P722" i="1"/>
  <c r="EQ726" i="1"/>
  <c r="P753" i="1"/>
  <c r="AY73" i="1"/>
  <c r="F100" i="1"/>
  <c r="Y310" i="1"/>
  <c r="F364" i="1"/>
  <c r="Y1527" i="1"/>
  <c r="AY726" i="1"/>
  <c r="F753" i="1"/>
  <c r="EN573" i="1"/>
  <c r="P601" i="1"/>
  <c r="EJ1431" i="1"/>
  <c r="P1488" i="1"/>
  <c r="F1150" i="1"/>
  <c r="AS1111" i="1"/>
  <c r="CB26" i="1"/>
  <c r="AS41" i="1"/>
  <c r="AY124" i="1"/>
  <c r="F147" i="1"/>
  <c r="EN73" i="1"/>
  <c r="P97" i="1"/>
  <c r="EN1527" i="1"/>
  <c r="FS726" i="1"/>
  <c r="EJ745" i="1"/>
  <c r="EK278" i="1"/>
  <c r="FT267" i="1"/>
  <c r="F1319" i="1"/>
  <c r="AS1277" i="1"/>
  <c r="EK369" i="1"/>
  <c r="P411" i="1"/>
  <c r="F1135" i="1"/>
  <c r="O1111" i="1"/>
  <c r="EN267" i="1"/>
  <c r="P283" i="1"/>
  <c r="EQ73" i="1"/>
  <c r="P100" i="1"/>
  <c r="EQ1527" i="1"/>
  <c r="AS369" i="1"/>
  <c r="F411" i="1"/>
  <c r="DG916" i="1"/>
  <c r="P1000" i="1"/>
  <c r="AS278" i="1"/>
  <c r="CB267" i="1"/>
  <c r="AW310" i="1"/>
  <c r="F343" i="1"/>
  <c r="EO916" i="1"/>
  <c r="P1004" i="1"/>
  <c r="AS522" i="1"/>
  <c r="F558" i="1"/>
  <c r="F751" i="1"/>
  <c r="AW726" i="1"/>
  <c r="AV124" i="1"/>
  <c r="F144" i="1"/>
  <c r="AR471" i="1"/>
  <c r="F518" i="1"/>
  <c r="EQ369" i="1"/>
  <c r="P402" i="1"/>
  <c r="EO1277" i="1"/>
  <c r="P1308" i="1"/>
  <c r="F702" i="1"/>
  <c r="AY679" i="1"/>
  <c r="EK1165" i="1"/>
  <c r="P1206" i="1"/>
  <c r="AW679" i="1"/>
  <c r="F700" i="1"/>
  <c r="AR1431" i="1"/>
  <c r="F1488" i="1"/>
  <c r="EK916" i="1"/>
  <c r="P1015" i="1"/>
  <c r="P58" i="1"/>
  <c r="EK26" i="1"/>
  <c r="T18" i="1"/>
  <c r="F1578" i="1"/>
  <c r="EN726" i="1"/>
  <c r="P750" i="1"/>
  <c r="AR278" i="1"/>
  <c r="CA267" i="1"/>
  <c r="P1307" i="1"/>
  <c r="EN1277" i="1"/>
  <c r="DG1165" i="1"/>
  <c r="P1191" i="1"/>
  <c r="EK871" i="1"/>
  <c r="P901" i="1"/>
  <c r="F856" i="1"/>
  <c r="AS834" i="1"/>
  <c r="DH22" i="1"/>
  <c r="P1530" i="1"/>
  <c r="DH1557" i="1"/>
  <c r="F1330" i="1"/>
  <c r="AR1277" i="1"/>
  <c r="FT124" i="1"/>
  <c r="EK139" i="1"/>
  <c r="EK1527" i="1" s="1"/>
  <c r="DL22" i="1"/>
  <c r="DL1557" i="1"/>
  <c r="P1548" i="1"/>
  <c r="P653" i="1"/>
  <c r="EO628" i="1"/>
  <c r="EK426" i="1"/>
  <c r="P456" i="1"/>
  <c r="EN916" i="1"/>
  <c r="P1003" i="1"/>
  <c r="P543" i="1"/>
  <c r="DG522" i="1"/>
  <c r="DG1527" i="1"/>
  <c r="Q18" i="1"/>
  <c r="F1569" i="1"/>
  <c r="AS1334" i="1"/>
  <c r="F1416" i="1"/>
  <c r="DN22" i="1"/>
  <c r="P1550" i="1"/>
  <c r="DN1557" i="1"/>
  <c r="V22" i="1"/>
  <c r="V1557" i="1"/>
  <c r="F1550" i="1"/>
  <c r="P1304" i="1"/>
  <c r="DG1277" i="1"/>
  <c r="F830" i="1"/>
  <c r="AR777" i="1"/>
  <c r="AR834" i="1"/>
  <c r="F867" i="1"/>
  <c r="EQ628" i="1"/>
  <c r="P655" i="1"/>
  <c r="AS871" i="1"/>
  <c r="F901" i="1"/>
  <c r="EK522" i="1"/>
  <c r="P558" i="1"/>
  <c r="AV679" i="1"/>
  <c r="F699" i="1"/>
  <c r="AR1165" i="1"/>
  <c r="F1217" i="1"/>
  <c r="P1150" i="1"/>
  <c r="EK1111" i="1"/>
  <c r="J16" i="2"/>
  <c r="EK22" i="1" l="1"/>
  <c r="P1544" i="1"/>
  <c r="E16" i="2" s="1"/>
  <c r="I16" i="2" s="1"/>
  <c r="N16" i="2" s="1"/>
  <c r="EK1557" i="1"/>
  <c r="F306" i="1"/>
  <c r="AR267" i="1"/>
  <c r="AS26" i="1"/>
  <c r="F58" i="1"/>
  <c r="AS1527" i="1"/>
  <c r="EJ124" i="1"/>
  <c r="P167" i="1"/>
  <c r="AR73" i="1"/>
  <c r="F120" i="1"/>
  <c r="DN18" i="1"/>
  <c r="P1580" i="1"/>
  <c r="AS310" i="1"/>
  <c r="F354" i="1"/>
  <c r="U18" i="1"/>
  <c r="F1579" i="1"/>
  <c r="ES18" i="1"/>
  <c r="P1577" i="1"/>
  <c r="AS73" i="1"/>
  <c r="F109" i="1"/>
  <c r="EJ1527" i="1"/>
  <c r="AW22" i="1"/>
  <c r="F1533" i="1"/>
  <c r="AW1557" i="1"/>
  <c r="EQ22" i="1"/>
  <c r="EQ1557" i="1"/>
  <c r="P1535" i="1"/>
  <c r="EK267" i="1"/>
  <c r="P295" i="1"/>
  <c r="P306" i="1"/>
  <c r="EJ267" i="1"/>
  <c r="EK726" i="1"/>
  <c r="P762" i="1"/>
  <c r="EJ1334" i="1"/>
  <c r="P1427" i="1"/>
  <c r="X22" i="1"/>
  <c r="X1557" i="1"/>
  <c r="F1553" i="1"/>
  <c r="EJ726" i="1"/>
  <c r="P773" i="1"/>
  <c r="AV22" i="1"/>
  <c r="F1532" i="1"/>
  <c r="AV1557" i="1"/>
  <c r="DL18" i="1"/>
  <c r="P1578" i="1"/>
  <c r="S18" i="1"/>
  <c r="F1572" i="1"/>
  <c r="DM18" i="1"/>
  <c r="P1579" i="1"/>
  <c r="EN22" i="1"/>
  <c r="EN1557" i="1"/>
  <c r="P1532" i="1"/>
  <c r="O22" i="1"/>
  <c r="O1557" i="1"/>
  <c r="F1529" i="1"/>
  <c r="DP22" i="1"/>
  <c r="DP1557" i="1"/>
  <c r="P1553" i="1"/>
  <c r="AY22" i="1"/>
  <c r="AY1557" i="1"/>
  <c r="F1535" i="1"/>
  <c r="DG22" i="1"/>
  <c r="P1529" i="1"/>
  <c r="DG1557" i="1"/>
  <c r="EK124" i="1"/>
  <c r="P156" i="1"/>
  <c r="P18" i="1"/>
  <c r="F1560" i="1"/>
  <c r="AR26" i="1"/>
  <c r="F69" i="1"/>
  <c r="AR1527" i="1"/>
  <c r="DO18" i="1"/>
  <c r="P1581" i="1"/>
  <c r="AR310" i="1"/>
  <c r="F365" i="1"/>
  <c r="Y22" i="1"/>
  <c r="F1554" i="1"/>
  <c r="Y1557" i="1"/>
  <c r="EJ916" i="1"/>
  <c r="P1026" i="1"/>
  <c r="EO22" i="1"/>
  <c r="P1533" i="1"/>
  <c r="EO1557" i="1"/>
  <c r="EK1334" i="1"/>
  <c r="P1416" i="1"/>
  <c r="V18" i="1"/>
  <c r="F1580" i="1"/>
  <c r="AS267" i="1"/>
  <c r="F295" i="1"/>
  <c r="DH18" i="1"/>
  <c r="P1560" i="1"/>
  <c r="X18" i="1" l="1"/>
  <c r="F1583" i="1"/>
  <c r="AY18" i="1"/>
  <c r="F1565" i="1"/>
  <c r="AW18" i="1"/>
  <c r="F1563" i="1"/>
  <c r="EO18" i="1"/>
  <c r="P1563" i="1"/>
  <c r="AR22" i="1"/>
  <c r="F1555" i="1"/>
  <c r="AR1557" i="1"/>
  <c r="DP18" i="1"/>
  <c r="P1583" i="1"/>
  <c r="EJ22" i="1"/>
  <c r="EJ1557" i="1"/>
  <c r="P1555" i="1"/>
  <c r="AV18" i="1"/>
  <c r="F1562" i="1"/>
  <c r="Y18" i="1"/>
  <c r="F1584" i="1"/>
  <c r="O18" i="1"/>
  <c r="F1559" i="1"/>
  <c r="AS22" i="1"/>
  <c r="F1544" i="1"/>
  <c r="T16" i="2" s="1"/>
  <c r="X16" i="2" s="1"/>
  <c r="AC16" i="2" s="1"/>
  <c r="AS1557" i="1"/>
  <c r="DG18" i="1"/>
  <c r="P1559" i="1"/>
  <c r="EK18" i="1"/>
  <c r="P1574" i="1"/>
  <c r="EN18" i="1"/>
  <c r="P1562" i="1"/>
  <c r="EQ18" i="1"/>
  <c r="P1565" i="1"/>
  <c r="EJ18" i="1" l="1"/>
  <c r="P1585" i="1"/>
  <c r="AS18" i="1"/>
  <c r="F1574" i="1"/>
  <c r="AR18" i="1"/>
  <c r="F1585" i="1"/>
</calcChain>
</file>

<file path=xl/sharedStrings.xml><?xml version="1.0" encoding="utf-8"?>
<sst xmlns="http://schemas.openxmlformats.org/spreadsheetml/2006/main" count="58381" uniqueCount="1145">
  <si>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</si>
  <si>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</si>
  <si>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</si>
  <si>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</si>
  <si>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</si>
  <si>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02-01-02</t>
  </si>
  <si>
    <t>02-01-02 Конструктивные решения</t>
  </si>
  <si>
    <t>2024-00272-01-0-КР.ВОР</t>
  </si>
  <si>
    <t>Лукьянова А.Л.</t>
  </si>
  <si>
    <t>Сметные нормы списания</t>
  </si>
  <si>
    <t>Коды ОКП для ТСН-2001 МГЭ Дополнение 79</t>
  </si>
  <si>
    <t>ТСН-2001 (МГЭ) Доп 79 - Ремонт</t>
  </si>
  <si>
    <t>Типовой расчет для ТСН-2001 МГЭ, Дополнение 79, ремонт</t>
  </si>
  <si>
    <t>Территориальные сметные нормативы для Москвы ТСН-2001 (МГЭ), дополнение 79</t>
  </si>
  <si>
    <t>Поправки для ТСН-2001 от 03.10.2025 г. доп.79</t>
  </si>
  <si>
    <t>Территориальные сметные нормативы для Москвы (ТСН-2001)</t>
  </si>
  <si>
    <t>ТЕР</t>
  </si>
  <si>
    <t>Конструктивные решения</t>
  </si>
  <si>
    <t>Усиление внутренних и наружных стен в зоне расширяемых проемов в подвале и в надземной части здания. Рама РС-1, 105 шт. (КР-5,6)</t>
  </si>
  <si>
    <t>1</t>
  </si>
  <si>
    <t>6.53-25-1</t>
  </si>
  <si>
    <t>Усиление кирпичных стен металлическим каркасом</t>
  </si>
  <si>
    <t>1 Т</t>
  </si>
  <si>
    <t>ТСН-2001.6 Доп. 79, Сб. 53, т. 25, поз. 1</t>
  </si>
  <si>
    <t>*1,1</t>
  </si>
  <si>
    <t>Ремонтно-строительные работы</t>
  </si>
  <si>
    <t>ТСН-2001.6-53. Стены</t>
  </si>
  <si>
    <t>ТСН-2001.6-53-1</t>
  </si>
  <si>
    <t>Поправка: Гл.12.Прил.8.п.8. 5_12.00.01.11.003</t>
  </si>
  <si>
    <t>1,1</t>
  </si>
  <si>
    <t>1.1-1-1121</t>
  </si>
  <si>
    <t>Уголок равнополочный, для строительных стальных конструкций, ширина полки более 70 мм, сталь С235, С245</t>
  </si>
  <si>
    <t>т</t>
  </si>
  <si>
    <t>ТСН-2001.1 Доп. 79, Р. 1, о. 1, поз. 1121</t>
  </si>
  <si>
    <t>1,2</t>
  </si>
  <si>
    <t>1.1-1-1105</t>
  </si>
  <si>
    <t>Прокат листовой из стали С235, С245 для строительных стальных конструкций, толщина более 3 мм</t>
  </si>
  <si>
    <t>ТСН-2001.1 Доп. 79, Р. 1, о. 1, поз. 1105</t>
  </si>
  <si>
    <t>1,3</t>
  </si>
  <si>
    <t>1.7-5-220</t>
  </si>
  <si>
    <t>Шпилька резьбовая, стальная, оцинкованная, с заостренным концом, в комплекте с шайбой и гайкой, М16x190 мм</t>
  </si>
  <si>
    <t>шт.</t>
  </si>
  <si>
    <t>ТСН-2001.1 Доп. 53, Р. 7, о. 5, поз. 220</t>
  </si>
  <si>
    <t>2</t>
  </si>
  <si>
    <t>3.13-9-2</t>
  </si>
  <si>
    <t>Огрунтовка металлических поверхностей грунтовкой ГФ-021 за один раз</t>
  </si>
  <si>
    <t>100 м2</t>
  </si>
  <si>
    <t>ТСН-2001.3 Доп. 71, Сб. 13, т. 9, поз. 2</t>
  </si>
  <si>
    <t>*1,25)*1,1</t>
  </si>
  <si>
    <t>*1,15)*1,1</t>
  </si>
  <si>
    <t>ТСН-2001.6-60. Печные работы</t>
  </si>
  <si>
    <t>ТСН-2001.6-60-1</t>
  </si>
  <si>
    <t>Поправка: О.П. п.3.4. 6  Поправка: О.П. п.3.4.30.в</t>
  </si>
  <si>
    <t>2,1</t>
  </si>
  <si>
    <t>1.1-1-165</t>
  </si>
  <si>
    <t>Грунтовка глифталевая, типа ГФ-021</t>
  </si>
  <si>
    <t>ТСН-2001.1 Доп. 67, Р. 1, о. 1, поз. 165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</si>
  <si>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</si>
  <si>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</si>
  <si>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</si>
  <si>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</si>
  <si>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</si>
  <si>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</si>
  <si>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</si>
  <si>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</si>
  <si>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</si>
  <si>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</si>
  <si>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</si>
  <si>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</si>
  <si>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</si>
  <si>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</si>
  <si>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</si>
  <si>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</si>
  <si>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</si>
  <si>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</si>
  <si>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</si>
  <si>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</si>
  <si>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</si>
  <si>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</si>
  <si>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</si>
  <si>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</si>
  <si>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</si>
  <si>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</si>
  <si>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</si>
  <si>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</si>
  <si>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</si>
  <si>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</si>
  <si>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</si>
  <si>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</si>
  <si>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</si>
  <si>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</si>
  <si>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</si>
  <si>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</si>
  <si>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</si>
  <si>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</si>
  <si>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</si>
  <si>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</si>
  <si>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</si>
  <si>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</si>
  <si>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</si>
  <si>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</si>
  <si>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</si>
  <si>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</si>
  <si>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</si>
  <si>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</si>
  <si>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</si>
  <si>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</si>
  <si>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</si>
  <si>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</si>
  <si>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</si>
  <si>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</si>
  <si>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Усиление внутренних и наружных стен в зоне расширяемых проемов в подвале и в надземной части здания. Рама РС-2, 22 шт. (КР-5,6)</t>
  </si>
  <si>
    <t>3</t>
  </si>
  <si>
    <t>3,1</t>
  </si>
  <si>
    <t>1.1-1-1145</t>
  </si>
  <si>
    <t>Швеллер №№ 12-40, из стали углеродистой обыкновенного качества, спокойной</t>
  </si>
  <si>
    <t>ТСН-2001.1 Доп. 79, Р. 1, о. 1, поз. 1145</t>
  </si>
  <si>
    <t>Строительные работы</t>
  </si>
  <si>
    <t>ТСН-2001.3-9. Металлические конструкции</t>
  </si>
  <si>
    <t>ТСН-2001.3-9-1</t>
  </si>
  <si>
    <t>3,2</t>
  </si>
  <si>
    <t>3,3</t>
  </si>
  <si>
    <t>3,4</t>
  </si>
  <si>
    <t>3,5</t>
  </si>
  <si>
    <t>1.7-5-233</t>
  </si>
  <si>
    <t>Анкер-болт забивной, распорный, стальной, оцинкованный, с широкой шайбой M12х110</t>
  </si>
  <si>
    <t>100 шт.</t>
  </si>
  <si>
    <t>ТСН-2001.1 Доп. 79, Р. 7, о. 5, поз. 233</t>
  </si>
  <si>
    <t>4</t>
  </si>
  <si>
    <t>4,1</t>
  </si>
  <si>
    <t>Усиление внутренних и наружных стен в зоне расширяемых проемов в подвале и в надземной части здания. Рама РС-3, 5 шт. (КР-5,6)</t>
  </si>
  <si>
    <t>5</t>
  </si>
  <si>
    <t>5,1</t>
  </si>
  <si>
    <t>5,2</t>
  </si>
  <si>
    <t>5,3</t>
  </si>
  <si>
    <t>6</t>
  </si>
  <si>
    <t>6,1</t>
  </si>
  <si>
    <t>Усиление внутренних и наружных стен в зоне расширяемых проемов в подвале и в надземной части здания. Рама РС-6, 2 шт. (КР-5,6)</t>
  </si>
  <si>
    <t>7</t>
  </si>
  <si>
    <t>7,1</t>
  </si>
  <si>
    <t>7,2</t>
  </si>
  <si>
    <t>1.1-1-2286</t>
  </si>
  <si>
    <t>Профили стальные электросварные квадратного сечения трубчатые, размер стороны 100 мм, толщина стенки от 3 до 6 мм</t>
  </si>
  <si>
    <t>ТСН-2001.1 Доп. 79, Р. 1, о. 1, поз. 2286</t>
  </si>
  <si>
    <t>7,3</t>
  </si>
  <si>
    <t>7,4</t>
  </si>
  <si>
    <t>8</t>
  </si>
  <si>
    <t>8,1</t>
  </si>
  <si>
    <t>Локальный ремонт межпанельных стыков в наружных и внутренних стенах (КР-22)</t>
  </si>
  <si>
    <t>9</t>
  </si>
  <si>
    <t>6.70-18-2</t>
  </si>
  <si>
    <t>Заполнение бетоном отдельных мест в перекрытиях</t>
  </si>
  <si>
    <t>1 м3</t>
  </si>
  <si>
    <t>ТСН-2001.6 Доп. 79, Сб. 70, т. 18, поз. 2</t>
  </si>
  <si>
    <t>ТСН-2001.6-70. Перекрытия</t>
  </si>
  <si>
    <t>ТСН-2001.6-70-2</t>
  </si>
  <si>
    <t>9,1</t>
  </si>
  <si>
    <t>1.3-2-148</t>
  </si>
  <si>
    <t>м3</t>
  </si>
  <si>
    <t>ТСН-2001.1 Доп. 79, Р. 3, о. 2, поз. 148</t>
  </si>
  <si>
    <t>10</t>
  </si>
  <si>
    <t>3.7-19-1</t>
  </si>
  <si>
    <t>Заполнение вертикальных швов стеновых панелей цементным раствором</t>
  </si>
  <si>
    <t>100 м шва</t>
  </si>
  <si>
    <t>ТСН-2001.3 Доп. 70, Сб. 7, т. 19, поз. 1</t>
  </si>
  <si>
    <t>*1,25*1,1</t>
  </si>
  <si>
    <t>*1,15*1,1</t>
  </si>
  <si>
    <t>ТСН-2001.3-7. Бетонные и железобетонные конструкции сборные</t>
  </si>
  <si>
    <t>ТСН-2001.3-7-1</t>
  </si>
  <si>
    <t>10,1</t>
  </si>
  <si>
    <t>1.3-2-7</t>
  </si>
  <si>
    <t>Раствор цементный, марка М200</t>
  </si>
  <si>
    <t>ТСН-2001.1 Доп. 79, Р. 3, о. 2, поз. 7</t>
  </si>
  <si>
    <t>11</t>
  </si>
  <si>
    <t>3.7-19-2</t>
  </si>
  <si>
    <t>Заполнение вертикальных швов стеновых панелей упругими прокладками</t>
  </si>
  <si>
    <t>ТСН-2001.3 Доп. 70, Сб. 7, т. 19, поз. 2</t>
  </si>
  <si>
    <t>11,1</t>
  </si>
  <si>
    <t>1.1-1-983</t>
  </si>
  <si>
    <t>Прокладки из вспененного полиэтилена уплотнительные и теплоизоляционные сплошного сечения, наружный диаметр от 45 до 55 мм</t>
  </si>
  <si>
    <t>м</t>
  </si>
  <si>
    <t>ТСН-2001.1 Доп. 79, Р. 1, о. 1, поз. 983</t>
  </si>
  <si>
    <t>Установка металлического ограждения по периметру кровли (КР-22,29)</t>
  </si>
  <si>
    <t>12</t>
  </si>
  <si>
    <t>3.12-16-1</t>
  </si>
  <si>
    <t>Ограждение кровель перилами</t>
  </si>
  <si>
    <t>100 м ограждения</t>
  </si>
  <si>
    <t>ТСН-2001.3 Доп. 79, Сб. 12, т. 16, поз. 1</t>
  </si>
  <si>
    <t>ТСН-2001.3-12. Кровли</t>
  </si>
  <si>
    <t>ТСН-2001.3-12-1</t>
  </si>
  <si>
    <t>12,1</t>
  </si>
  <si>
    <t>1.6-1-218</t>
  </si>
  <si>
    <t>Ограждения из прокатных и гнутых профилей полосовой и круглой стали</t>
  </si>
  <si>
    <t>ТСН-2001.1 Доп. 79, Р. 6, о. 1, поз. 218</t>
  </si>
  <si>
    <t>12,2</t>
  </si>
  <si>
    <t>1.7-5-270</t>
  </si>
  <si>
    <t>Шпилька резьбовая, стальная, оцинкованная, с заостренным концом, в комплекте с шайбой и гайкой, М8х110 мм</t>
  </si>
  <si>
    <t>ТСН-2001.1 Доп. 53, Р. 7, о. 5, поз. 270</t>
  </si>
  <si>
    <t>ТСН-2001.3-70. Металлические конструкции</t>
  </si>
  <si>
    <t>ТСН-2001.3-70-4</t>
  </si>
  <si>
    <t>12,3</t>
  </si>
  <si>
    <t>1.7-5-227</t>
  </si>
  <si>
    <t>Состав на основе полиэстеровой смолы для анкеров химических, в картридже инъекционном 410 мл</t>
  </si>
  <si>
    <t>ТСН-2001.1 Доп. 65, Р. 7, о. 5, поз. 227</t>
  </si>
  <si>
    <t>Замена плит перекрытий. Устройство монолитных ж/б участков (КР-7...11)</t>
  </si>
  <si>
    <t>13</t>
  </si>
  <si>
    <t>3.6-104-1</t>
  </si>
  <si>
    <t>Монтаж несъемной опалубки сталебетонных перекрытий из стального профилированного настила при ширине листа 1000 мм</t>
  </si>
  <si>
    <t>ТСН-2001.3 Доп. 79, Сб. 6, т. 104, поз. 1</t>
  </si>
  <si>
    <t>ТСН-2001.3-6. Бетонные, железобетонные конструкции монолитные с применением индустриальных видов опалубки</t>
  </si>
  <si>
    <t>ТСН-2001.3-6-2</t>
  </si>
  <si>
    <t>13,1</t>
  </si>
  <si>
    <t>1.1-1-3236</t>
  </si>
  <si>
    <t>Профили стальные оцинкованные листовые гнутые для сталебетонных перекрытий, типа СКН50Z-600, толщина 0,8 мм</t>
  </si>
  <si>
    <t>м2</t>
  </si>
  <si>
    <t>ТСН-2001.1 Доп. 79, Р. 1, о. 1, поз. 3236</t>
  </si>
  <si>
    <t>13,2</t>
  </si>
  <si>
    <t>1.1-1-2114</t>
  </si>
  <si>
    <t>Профили стальные оцинкованные, с трапециевидной формой гофра, для настилов, высота 60 мм, монтажная ширина 902 мм, толщина 0,8 мм, типа Н60-902-0,8</t>
  </si>
  <si>
    <t>ТСН-2001.1 Доп. 79, Р. 1, о. 1, поз. 2114</t>
  </si>
  <si>
    <t>13,3</t>
  </si>
  <si>
    <t>1.3-4-75</t>
  </si>
  <si>
    <t>Каркасы и сетки арматурные плоские, собранные и сваренные (связанные) в арматурные изделия, класс Вр-1, диаметр 5 мм</t>
  </si>
  <si>
    <t>ТСН-2001.1 Доп. 79, Р. 3, о. 4, поз. 75</t>
  </si>
  <si>
    <t>13,4</t>
  </si>
  <si>
    <t>1.7-5-185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</si>
  <si>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16 мм, длина 102 мм, толщина прикрепляемой детали 5 мм</t>
  </si>
  <si>
    <t>ТСН-2001.1 Доп. 70, Р. 7, о. 5, поз. 185</t>
  </si>
  <si>
    <t>14</t>
  </si>
  <si>
    <t>3.6-15-7</t>
  </si>
  <si>
    <t>Устройство перекрытий по стальным балкам и монолитные участки при сборном железобетонном перекрытии площадью до 5 м2 приведенной толщиной до 100 мм</t>
  </si>
  <si>
    <t>100 м3 в деле</t>
  </si>
  <si>
    <t>ТСН-2001.3 Доп. 79, Сб. 6, т. 15, поз. 7</t>
  </si>
  <si>
    <t>ТСН-2001.3-6. Бетонные, железобетонные конструкции монолитные</t>
  </si>
  <si>
    <t>ТСН-2001.3-6-1</t>
  </si>
  <si>
    <t>14,1</t>
  </si>
  <si>
    <t>1.3-4-23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</si>
  <si>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</si>
  <si>
    <t>ТСН-2001.1 Доп. 79, Р. 3, о. 4, поз. 23</t>
  </si>
  <si>
    <t>14,2</t>
  </si>
  <si>
    <t>1.3-4-22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</si>
  <si>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</si>
  <si>
    <t>ТСН-2001.1 Доп. 79, Р. 3, о. 4, поз. 22</t>
  </si>
  <si>
    <t>14,3</t>
  </si>
  <si>
    <t>1.3-4-1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</si>
  <si>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</si>
  <si>
    <t>ТСН-2001.1 Доп. 79, Р. 3, о. 4, поз. 1</t>
  </si>
  <si>
    <t>14,4</t>
  </si>
  <si>
    <t>1.3-1-41</t>
  </si>
  <si>
    <t>Смесь бетонная тяжелого бетона БСТ на гранитном щебне, крупность заполнителя от 5 до 20 мм, класс прочности В25 (М350), П3, F150, W6</t>
  </si>
  <si>
    <t>ТСН-2001.1 Доп. 79, Р. 3, о. 1, поз. 41</t>
  </si>
  <si>
    <t>14,5</t>
  </si>
  <si>
    <t>1.9-11-3</t>
  </si>
  <si>
    <t>Щит деревянный для фундаментов, колонн, балок, перекрытий, стен, перегородок и других конструкций из досок, толщина 25 мм</t>
  </si>
  <si>
    <t>ТСН-2001.1 Доп. 79, Р. 9, о. 11, поз. 3</t>
  </si>
  <si>
    <t>15</t>
  </si>
  <si>
    <t>3.70-174-2</t>
  </si>
  <si>
    <t>Устройство тепло и звукоизоляции засыпной керамзитовой</t>
  </si>
  <si>
    <t>1 м3 изоляции</t>
  </si>
  <si>
    <t>ТСН-2001.3 Доп. 79, Сб. 70, т. 174, поз. 2</t>
  </si>
  <si>
    <t>ТСН-2001.3-70. Полы</t>
  </si>
  <si>
    <t>ТСН-2001.3-70-6</t>
  </si>
  <si>
    <t>Замена плит перекрытий. Устройство металлических балок (КР-7...11)</t>
  </si>
  <si>
    <t>16</t>
  </si>
  <si>
    <t>3.9-13-1</t>
  </si>
  <si>
    <t>Монтаж стальных балок и ригелей перекрытий, покрытий и под установку оборудования в зданиях высотой до 30 м</t>
  </si>
  <si>
    <t>1 т конструкций</t>
  </si>
  <si>
    <t>ТСН-2001.3 Доп. 79, Сб. 9, т. 13, поз. 1</t>
  </si>
  <si>
    <t>16,1</t>
  </si>
  <si>
    <t>16,2</t>
  </si>
  <si>
    <t>16,3</t>
  </si>
  <si>
    <t>1.1-1-1136</t>
  </si>
  <si>
    <t>Уголок неравнополочный, для строительных стальных конструкций, ширина большей полки более 80 мм, сталь С235, С245</t>
  </si>
  <si>
    <t>ТСН-2001.1 Доп. 79, Р. 1, о. 1, поз. 1136</t>
  </si>
  <si>
    <t>17</t>
  </si>
  <si>
    <t>3.6-6-7</t>
  </si>
  <si>
    <t>Установка закладных деталей весом до 4 кг</t>
  </si>
  <si>
    <t>ТСН-2001.3 Доп. 68, Сб. 6, т. 6, поз. 7</t>
  </si>
  <si>
    <t>17,1</t>
  </si>
  <si>
    <t>18</t>
  </si>
  <si>
    <t>18,1</t>
  </si>
  <si>
    <t>19</t>
  </si>
  <si>
    <t>3.13-11-8</t>
  </si>
  <si>
    <t>Окраска огрунтованных металлических поверхностей эмалями ПФ-115</t>
  </si>
  <si>
    <t>ТСН-2001.3 Доп. 68, Сб. 13, т. 11, поз. 8</t>
  </si>
  <si>
    <t>20</t>
  </si>
  <si>
    <t>3.70-380-2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</si>
  <si>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0,75 часа</t>
  </si>
  <si>
    <t>100 м2 окрашенной поверхности</t>
  </si>
  <si>
    <t>ТСН-2001.3 Доп. 79, Сб. 70, т. 380, поз. 2</t>
  </si>
  <si>
    <t>ТСН-2001.3-70. Защита строительных конструкций и оборудования от коррозии</t>
  </si>
  <si>
    <t>ТСН-2001.3-70-8</t>
  </si>
  <si>
    <t>20,1</t>
  </si>
  <si>
    <t>1.1-1-3335</t>
  </si>
  <si>
    <t>Краска огнезащитная терморасширяющаяся на органической основе для защиты несущих металлоконструкций</t>
  </si>
  <si>
    <t>ТСН-2001.1 Доп. 79, Р. 1, о. 1, поз. 3335</t>
  </si>
  <si>
    <t>Замена плит перекрытий. Устройство раскрепления (КР-7...11)</t>
  </si>
  <si>
    <t>21</t>
  </si>
  <si>
    <t>3.9-35-1</t>
  </si>
  <si>
    <t>Монтаж мелких конструкций из стали различного профиля массой до 20 кг</t>
  </si>
  <si>
    <t>ТСН-2001.3 Доп. 79, Сб. 9, т. 35, поз. 1</t>
  </si>
  <si>
    <t>21,1</t>
  </si>
  <si>
    <t>21,2</t>
  </si>
  <si>
    <t>21,3</t>
  </si>
  <si>
    <t>21,4</t>
  </si>
  <si>
    <t>Замена лестницы спуска в подвал м/о 3-5/Ж-Е (КР-12)</t>
  </si>
  <si>
    <t>22</t>
  </si>
  <si>
    <t>3.70-8-1</t>
  </si>
  <si>
    <t>Кладка стен внутренних при высоте этажа до 4 м</t>
  </si>
  <si>
    <t>1 м3 кладки</t>
  </si>
  <si>
    <t>ТСН-2001.3 Доп. 79, Сб. 70, т. 8, поз. 1</t>
  </si>
  <si>
    <t>ТСН-2001.3-70. Конструкции из кирпича и блоков</t>
  </si>
  <si>
    <t>ТСН-2001.3-70-3</t>
  </si>
  <si>
    <t>Поправка: О.П. п.3.4. 6 Поправка: О.П. п.3.4.30.в</t>
  </si>
  <si>
    <t>22,1</t>
  </si>
  <si>
    <t>1.1-1-353</t>
  </si>
  <si>
    <t>Кирпич керамический рядовой, полнотелый, размер 250х120х65 мм, марка 150</t>
  </si>
  <si>
    <t>1000 шт.</t>
  </si>
  <si>
    <t>ТСН-2001.1 Доп. 79, Р. 1, о. 1, поз. 353</t>
  </si>
  <si>
    <t>22,2</t>
  </si>
  <si>
    <t>1.3-2-6</t>
  </si>
  <si>
    <t>Раствор цементный, марка М150</t>
  </si>
  <si>
    <t>ТСН-2001.1 Доп. 79, Р. 3, о. 2, поз. 6</t>
  </si>
  <si>
    <t>23</t>
  </si>
  <si>
    <t>3.6-15-1</t>
  </si>
  <si>
    <t>Устройство перекрытий безбалочных толщиной до 200 мм на высоте от опорной площади до 6 м</t>
  </si>
  <si>
    <t>ТСН-2001.3 Доп. 79, Сб. 6, т. 15, поз. 1</t>
  </si>
  <si>
    <t>23,1</t>
  </si>
  <si>
    <t>23,2</t>
  </si>
  <si>
    <t>23,3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</si>
  <si>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</si>
  <si>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</t>
  </si>
  <si>
    <t>ТСН-2001.1 Доп. 79, Р. 3, о. 4, поз. 20</t>
  </si>
  <si>
    <t>23,4</t>
  </si>
  <si>
    <t>Локальный ремонт рустов плит перекрытий (КР-22)</t>
  </si>
  <si>
    <t>6.70-107-1</t>
  </si>
  <si>
    <t>Ремонт швов между железобетонными плитами потолка с прорезкой руста</t>
  </si>
  <si>
    <t>1 м шва</t>
  </si>
  <si>
    <t>ТСН-2001.6 Доп. 79, Сб. 70, т. 107, поз. 1</t>
  </si>
  <si>
    <t>ТСН-2001.6-70. Штукатурные работы</t>
  </si>
  <si>
    <t>ТСН-2001.6-70-7</t>
  </si>
  <si>
    <t>24</t>
  </si>
  <si>
    <t>24,1</t>
  </si>
  <si>
    <t>25</t>
  </si>
  <si>
    <t>6.58-21-3</t>
  </si>
  <si>
    <t>Конопатка швов плит перекрытий просмоленной паклей с частичной разбивкой швов, заделкой раствором толщиной 20 мм</t>
  </si>
  <si>
    <t>100 м</t>
  </si>
  <si>
    <t>ТСН-2001.6 Доп. 79, Сб. 58, т. 21, поз. 3</t>
  </si>
  <si>
    <t>ТСН-2001.6-58. Крыши, кровли</t>
  </si>
  <si>
    <t>ТСН-2001.6-58-1</t>
  </si>
  <si>
    <t>25,1</t>
  </si>
  <si>
    <t>1.1-1-740</t>
  </si>
  <si>
    <t>Пакля пропитанная</t>
  </si>
  <si>
    <t>кг</t>
  </si>
  <si>
    <t>ТСН-2001.1 Доп. 79, Р. 1, о. 1, поз. 740</t>
  </si>
  <si>
    <t>25,2</t>
  </si>
  <si>
    <t>25,3</t>
  </si>
  <si>
    <t>1.3-2-4</t>
  </si>
  <si>
    <t>Раствор цементный, марка М75</t>
  </si>
  <si>
    <t>ТСН-2001.1 Доп. 79, Р. 3, о. 2, поз. 4</t>
  </si>
  <si>
    <t>25,4</t>
  </si>
  <si>
    <t>Замена подиума на 2-м этаже в  осях 2-6/Е-И (КР-13,14)</t>
  </si>
  <si>
    <t>26</t>
  </si>
  <si>
    <t>3.9-18-1</t>
  </si>
  <si>
    <t>Монтаж связей и распорок из одиночных и парных уголков, гнутосварных профилей для пролетов, до 24 м при высоте здания до 25 м</t>
  </si>
  <si>
    <t>ТСН-2001.3 Доп. 79, Сб. 9, т. 18, поз. 1</t>
  </si>
  <si>
    <t>26,1</t>
  </si>
  <si>
    <t>1.1-1-1120</t>
  </si>
  <si>
    <t>Уголок равнополочный, для строительных стальных конструкций, ширина полки 35-70 мм, сталь С235, С245</t>
  </si>
  <si>
    <t>ТСН-2001.1 Доп. 79, Р. 1, о. 1, поз. 1120</t>
  </si>
  <si>
    <t>26,2</t>
  </si>
  <si>
    <t>1.1-1-3481</t>
  </si>
  <si>
    <t>Профили стальные электросварные квадратного сечения трубчатые, размер стороны 60 мм, толщина стенки 3 мм</t>
  </si>
  <si>
    <t>ТСН-2001.1 Доп. 79, Р. 1, о. 1, поз. 3481</t>
  </si>
  <si>
    <t>26,3</t>
  </si>
  <si>
    <t>1.7-5-264</t>
  </si>
  <si>
    <t>Анкер рамный универсальный, стальной, оцинкованный, для установки в бетон, пустотелый кирпич и блоки, диаметр 10 мм, длина 110 мм, максимальная толщина закрепляемой детали 45 мм</t>
  </si>
  <si>
    <t>ТСН-2001.1 Доп. 79, Р. 7, о. 5, поз. 264</t>
  </si>
  <si>
    <t>Материалы строительные</t>
  </si>
  <si>
    <t>ТСН-2001.1 Материалы строительные</t>
  </si>
  <si>
    <t>ТСН-2001.1-1</t>
  </si>
  <si>
    <t>27</t>
  </si>
  <si>
    <t>27,1</t>
  </si>
  <si>
    <t>27,2</t>
  </si>
  <si>
    <t>28</t>
  </si>
  <si>
    <t>28,1</t>
  </si>
  <si>
    <t>29</t>
  </si>
  <si>
    <t>Устройство бетонных полов подвала h=100 мм, S=268,3 м2 (КР-22)</t>
  </si>
  <si>
    <t>30</t>
  </si>
  <si>
    <t>3.8-47-1</t>
  </si>
  <si>
    <t>Устройство систем дренажа и гидроизоляции ПВП мембраной, защитная система дренажа полов</t>
  </si>
  <si>
    <t>ТСН-2001.3 Доп. 68, Сб. 8, т. 47, поз. 1</t>
  </si>
  <si>
    <t>ТСН-2001.3-8. Конструкции из кирпича и блоков</t>
  </si>
  <si>
    <t>ТСН-2001.3-8-1</t>
  </si>
  <si>
    <t>30,1</t>
  </si>
  <si>
    <t>1.1-1-3527</t>
  </si>
  <si>
    <t>Мембрана полимерная, гидроизоляционная, профилированная, из полиэтилена высокой плотности, с одинарным механическим замком</t>
  </si>
  <si>
    <t>ТСН-2001.1 Доп. 73, Р. 1, о. 1, поз. 3527</t>
  </si>
  <si>
    <t>31</t>
  </si>
  <si>
    <t>3.6-1-15</t>
  </si>
  <si>
    <t>Устройство фундаментных плит железобетонных плоских</t>
  </si>
  <si>
    <t>ТСН-2001.3 Доп. 79, Сб. 6, т. 1, поз. 15</t>
  </si>
  <si>
    <t>31,1</t>
  </si>
  <si>
    <t>31,2</t>
  </si>
  <si>
    <t>32</t>
  </si>
  <si>
    <t>3.70-160-1</t>
  </si>
  <si>
    <t>Устройство гидроизоляции из полиэтиленовой пленки на клеящей мастике</t>
  </si>
  <si>
    <t>ТСН-2001.3 Доп. 79, Сб. 70, т. 160, поз. 1</t>
  </si>
  <si>
    <t>33</t>
  </si>
  <si>
    <t>3.26-29-1</t>
  </si>
  <si>
    <t>Теплоизоляция холодных поверхностей строительных конструкций стен и колонн изделиями из пенопласта на битуме</t>
  </si>
  <si>
    <t>ТСН-2001.3 Доп. 79, Сб. 26, т. 29, поз. 1</t>
  </si>
  <si>
    <t>ТСН-2001.3-26. Теплоизоляционные работы</t>
  </si>
  <si>
    <t>ТСН-2001.3-26-1</t>
  </si>
  <si>
    <t>33,1</t>
  </si>
  <si>
    <t>1.1-1-912</t>
  </si>
  <si>
    <t>Плита пенополистирольная теплоизоляционная, типа ППС35</t>
  </si>
  <si>
    <t>ТСН-2001.1 Доп. 79, Р. 1, о. 1, поз. 912</t>
  </si>
  <si>
    <t>Устройство бетонных полов подвала h=200 мм, S=97,96 м2 (КР-22)</t>
  </si>
  <si>
    <t>34</t>
  </si>
  <si>
    <t>34,1</t>
  </si>
  <si>
    <t>35</t>
  </si>
  <si>
    <t>35,1</t>
  </si>
  <si>
    <t>1.3-4-63</t>
  </si>
  <si>
    <t>Каркасы и сетки арматурные плоские, собранные и сваренные (связанные) в арматурные изделия, класс А-III, диаметр 12 мм</t>
  </si>
  <si>
    <t>ТСН-2001.1 Доп. 79, Р. 3, о. 4, поз. 63</t>
  </si>
  <si>
    <t>35,2</t>
  </si>
  <si>
    <t>36</t>
  </si>
  <si>
    <t>Устройство плавающих полов подвала, S=320,9 м2 (КР-22)</t>
  </si>
  <si>
    <t>37</t>
  </si>
  <si>
    <t>3.70-175-1</t>
  </si>
  <si>
    <t>Устройство тепло и звукоизоляции сплошной из плит или матов минераловатных или стекловолокнистых</t>
  </si>
  <si>
    <t>100 м2 изолируемой поверхности</t>
  </si>
  <si>
    <t>ТСН-2001.3 Доп. 78, Сб. 70, т. 175, поз. 1</t>
  </si>
  <si>
    <t>37,1</t>
  </si>
  <si>
    <t>1.1-1-2921</t>
  </si>
  <si>
    <t>ТСН-2001.1 Доп. 79, Р. 1, о. 1, поз. 2921</t>
  </si>
  <si>
    <t>38</t>
  </si>
  <si>
    <t>3.70-161-1</t>
  </si>
  <si>
    <t>Устройство пароизоляции из полиэтиленовой пленки в один слой насухо</t>
  </si>
  <si>
    <t>ТСН-2001.3 Доп. 78, Сб. 70, т. 161, поз. 1</t>
  </si>
  <si>
    <t>38,1</t>
  </si>
  <si>
    <t>1.1-1-2493</t>
  </si>
  <si>
    <t>Пленка полиэтиленовая, толщина от 200 до 300 мкм</t>
  </si>
  <si>
    <t>ТСН-2001.1 Доп. 67, Р. 1, о. 1, поз. 2493</t>
  </si>
  <si>
    <t>39</t>
  </si>
  <si>
    <t>39,1</t>
  </si>
  <si>
    <t>39,2</t>
  </si>
  <si>
    <t>39,3</t>
  </si>
  <si>
    <t>Устройство горизонтальной оклеечной гидроизоляции в подвале (КР-22)</t>
  </si>
  <si>
    <t>40</t>
  </si>
  <si>
    <t>3.6-22-3</t>
  </si>
  <si>
    <t>Устройство деформационных швов в емкостных сооружениях с применением герметика</t>
  </si>
  <si>
    <t>ТСН-2001.3. Доп. 1-42. Сб. 6, т. 22, поз. 3</t>
  </si>
  <si>
    <t>40,1</t>
  </si>
  <si>
    <t>1.1-1-2054</t>
  </si>
  <si>
    <t>ТСН-2001.1 Доп. 79, Р. 1, о. 1, поз. 2054</t>
  </si>
  <si>
    <t>40,2</t>
  </si>
  <si>
    <t>1.1-1-982</t>
  </si>
  <si>
    <t>Прокладки из вспененного полиэтилена уплотнительные и теплоизоляционные сплошного сечения, наружный диаметр от 35 до 45 мм</t>
  </si>
  <si>
    <t>ТСН-2001.1 Доп. 67, Р. 1, о. 1, поз. 982</t>
  </si>
  <si>
    <t>41</t>
  </si>
  <si>
    <t>3.8-2-3</t>
  </si>
  <si>
    <t>Оклеечная горизонтальная гидроизоляция стен, фундаментов в 2 слоя</t>
  </si>
  <si>
    <t>ТСН-2001.3 Доп. 79, Сб. 8, т. 2, поз. 3</t>
  </si>
  <si>
    <t>41,1</t>
  </si>
  <si>
    <t>41,2</t>
  </si>
  <si>
    <t>1.1-1-1794</t>
  </si>
  <si>
    <t>ТСН-2001.1 Доп. 79, Р. 1, о. 1, поз. 1794</t>
  </si>
  <si>
    <t>41,3</t>
  </si>
  <si>
    <t>1.1-1-613</t>
  </si>
  <si>
    <t>ТСН-2001.1 Доп. 79, Р. 1, о. 1, поз. 613</t>
  </si>
  <si>
    <t>42</t>
  </si>
  <si>
    <t>3.70-159-1</t>
  </si>
  <si>
    <t>Устройство стяжек цементных толщиной 20 мм</t>
  </si>
  <si>
    <t>100 м2 стяжки</t>
  </si>
  <si>
    <t>ТСН-2001.3 Доп. 78, Сб. 70, т. 159, поз. 1</t>
  </si>
  <si>
    <t>42,1</t>
  </si>
  <si>
    <t>43</t>
  </si>
  <si>
    <t>3.70-159-2</t>
  </si>
  <si>
    <t>Добавляется или исключается на каждые 5 мм изменения толщины стяжки к позиции 3.70-159-1</t>
  </si>
  <si>
    <t>ТСН-2001.3 Доп. 78, Сб. 70, т. 159, поз. 2</t>
  </si>
  <si>
    <t>*1,25*2)*1,1</t>
  </si>
  <si>
    <t>*1,15*2)*1,1</t>
  </si>
  <si>
    <t>43,1</t>
  </si>
  <si>
    <t>Устройство вертикальной обмазочной гидроизоляции наружных стен подвала (КР-22)</t>
  </si>
  <si>
    <t>44</t>
  </si>
  <si>
    <t>3.8-43-1</t>
  </si>
  <si>
    <t>Гидроизоляция бетонных и оштукатуренных поверхностей с применением сухой смеси гидроизоляционной проникающей капиллярной</t>
  </si>
  <si>
    <t>ТСН-2001.3 Доп. 68, Сб. 8, т. 43, поз. 1</t>
  </si>
  <si>
    <t>Замена перегородок с устройством фахверка и стальных каркасов (КР-24,25...28)</t>
  </si>
  <si>
    <t>45</t>
  </si>
  <si>
    <t>45,1</t>
  </si>
  <si>
    <t>45,2</t>
  </si>
  <si>
    <t>45,3</t>
  </si>
  <si>
    <t>45,4</t>
  </si>
  <si>
    <t>Замена входной группы №1 в осях 9-15/В-Г  (КР-15...17)</t>
  </si>
  <si>
    <t>Плита на отм. -0,150</t>
  </si>
  <si>
    <t>46</t>
  </si>
  <si>
    <t>46,1</t>
  </si>
  <si>
    <t>46,2</t>
  </si>
  <si>
    <t>46,3</t>
  </si>
  <si>
    <t>1.3-4-102</t>
  </si>
  <si>
    <t>Каркасы и сетки арматурные пространственные собранные и сваренные (связанные) в арматурные изделия, класс А-III, диаметр 8 мм</t>
  </si>
  <si>
    <t>ТСН-2001.1 Доп. 79, Р. 3, о. 4, поз. 102</t>
  </si>
  <si>
    <t>46,4</t>
  </si>
  <si>
    <t>47</t>
  </si>
  <si>
    <t>47,1</t>
  </si>
  <si>
    <t>Устройство колонн</t>
  </si>
  <si>
    <t>48</t>
  </si>
  <si>
    <t>3.6-9-4</t>
  </si>
  <si>
    <t>Устройство колонн железобетонных высотой до 4 м периметром до 2 м</t>
  </si>
  <si>
    <t>ТСН-2001.3 Доп. 79, Сб. 6, т. 9, поз. 4</t>
  </si>
  <si>
    <t>48,1</t>
  </si>
  <si>
    <t>48,2</t>
  </si>
  <si>
    <t>48,3</t>
  </si>
  <si>
    <t>48,4</t>
  </si>
  <si>
    <t>Плита пандуса</t>
  </si>
  <si>
    <t>49</t>
  </si>
  <si>
    <t>49,1</t>
  </si>
  <si>
    <t>50</t>
  </si>
  <si>
    <t>50,1</t>
  </si>
  <si>
    <t>51</t>
  </si>
  <si>
    <t>51,1</t>
  </si>
  <si>
    <t>51,2</t>
  </si>
  <si>
    <t>51,3</t>
  </si>
  <si>
    <t>52</t>
  </si>
  <si>
    <t>3.6-14-1</t>
  </si>
  <si>
    <t>Устройство засыпки фундаментных балок песком</t>
  </si>
  <si>
    <t>100 м3 засыпки</t>
  </si>
  <si>
    <t>ТСН-2001.3 Доп. 69, Сб. 6, т. 14, поз. 1</t>
  </si>
  <si>
    <t>52,1</t>
  </si>
  <si>
    <t>1.1-1-766</t>
  </si>
  <si>
    <t>Песок для строительных работ, рядовой (карьерный)</t>
  </si>
  <si>
    <t>ТСН-2001.1 Доп. 79, Р. 1, о. 1, поз. 766</t>
  </si>
  <si>
    <t>Балки плиты покрытия</t>
  </si>
  <si>
    <t>53</t>
  </si>
  <si>
    <t>3.6-12-2</t>
  </si>
  <si>
    <t>Устройство железобетонных балок для перекрытий, подкрановых и обвязочных на высоте от опорной площадки до 6 м при высоте балок до 500 мм</t>
  </si>
  <si>
    <t>ТСН-2001.3 Доп. 79, Сб. 6, т. 12, поз. 2</t>
  </si>
  <si>
    <t>53,1</t>
  </si>
  <si>
    <t>1.3-4-2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</si>
  <si>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</si>
  <si>
    <t>ТСН-2001.1 Доп. 79, Р. 3, о. 4, поз. 2</t>
  </si>
  <si>
    <t>53,2</t>
  </si>
  <si>
    <t>53,3</t>
  </si>
  <si>
    <t>53,4</t>
  </si>
  <si>
    <t>1.3-4-24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</si>
  <si>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</si>
  <si>
    <t>ТСН-2001.1 Доп. 79, Р. 3, о. 4, поз. 24</t>
  </si>
  <si>
    <t>53,5</t>
  </si>
  <si>
    <t>Плита на отм. +3,000</t>
  </si>
  <si>
    <t>54</t>
  </si>
  <si>
    <t>54,1</t>
  </si>
  <si>
    <t>54,2</t>
  </si>
  <si>
    <t>54,3</t>
  </si>
  <si>
    <t>54,4</t>
  </si>
  <si>
    <t>54,5</t>
  </si>
  <si>
    <t>54,6</t>
  </si>
  <si>
    <t>55</t>
  </si>
  <si>
    <t>3.70-404-1</t>
  </si>
  <si>
    <t>Теплоизоляция покрытий и перекрытий изделиями из волокнистых и зернистых материалов насухо</t>
  </si>
  <si>
    <t>ТСН-2001.3 Доп. 78, Сб. 70, т. 404, поз. 1</t>
  </si>
  <si>
    <t>ТСН-2001.3-70. Теплоизоляционные работы</t>
  </si>
  <si>
    <t>ТСН-2001.3-70-10</t>
  </si>
  <si>
    <t>55,1</t>
  </si>
  <si>
    <t>Замена конструкций входа №7 в осях К/3-6 (КР-19)</t>
  </si>
  <si>
    <t>Плита на отм. -0,070</t>
  </si>
  <si>
    <t>56</t>
  </si>
  <si>
    <t>56,1</t>
  </si>
  <si>
    <t>57</t>
  </si>
  <si>
    <t>57,1</t>
  </si>
  <si>
    <t>58</t>
  </si>
  <si>
    <t>58,1</t>
  </si>
  <si>
    <t>58,2</t>
  </si>
  <si>
    <t>58,3</t>
  </si>
  <si>
    <t>58,4</t>
  </si>
  <si>
    <t>59</t>
  </si>
  <si>
    <t>3.9-35-3</t>
  </si>
  <si>
    <t>Монтаж мелких конструкций из стали различного профиля массой до 100 кг</t>
  </si>
  <si>
    <t>ТСН-2001.3 Доп. 79, Сб. 9, т. 35, поз. 3</t>
  </si>
  <si>
    <t>59,1</t>
  </si>
  <si>
    <t>1.1-1-2290</t>
  </si>
  <si>
    <t>Профили стальные электросварные квадратного сечения трубчатые, размер стороны 160 мм, толщина стенки от 4 до 8 мм</t>
  </si>
  <si>
    <t>ТСН-2001.1 Доп. 79, Р. 1, о. 1, поз. 2290</t>
  </si>
  <si>
    <t>60</t>
  </si>
  <si>
    <t>60,1</t>
  </si>
  <si>
    <t>60,2</t>
  </si>
  <si>
    <t>Плита покрытия и парапет</t>
  </si>
  <si>
    <t>61</t>
  </si>
  <si>
    <t>61,1</t>
  </si>
  <si>
    <t>61,2</t>
  </si>
  <si>
    <t>61,3</t>
  </si>
  <si>
    <t>61,4</t>
  </si>
  <si>
    <t>61,5</t>
  </si>
  <si>
    <t>62</t>
  </si>
  <si>
    <t>62,1</t>
  </si>
  <si>
    <t>Замена крыльца №6 по оси К/18-19 (КР-18)</t>
  </si>
  <si>
    <t>63</t>
  </si>
  <si>
    <t>63,1</t>
  </si>
  <si>
    <t>64</t>
  </si>
  <si>
    <t>64,1</t>
  </si>
  <si>
    <t>65</t>
  </si>
  <si>
    <t>65,1</t>
  </si>
  <si>
    <t>65,2</t>
  </si>
  <si>
    <t>65,3</t>
  </si>
  <si>
    <t>65,4</t>
  </si>
  <si>
    <t>Замена крыльца №5 по оси 23/Б-В (КР-18)</t>
  </si>
  <si>
    <t>Плита на отм. -0,820</t>
  </si>
  <si>
    <t>66</t>
  </si>
  <si>
    <t>66,1</t>
  </si>
  <si>
    <t>67</t>
  </si>
  <si>
    <t>67,1</t>
  </si>
  <si>
    <t>68</t>
  </si>
  <si>
    <t>68,1</t>
  </si>
  <si>
    <t>68,2</t>
  </si>
  <si>
    <t>68,3</t>
  </si>
  <si>
    <t>69</t>
  </si>
  <si>
    <t>69,1</t>
  </si>
  <si>
    <t>Замена входных площадок: №2 в осях 1/Б-В, №3 в осях 1/Г-Д, №4 в осях 23/Г-Д (КР-18)</t>
  </si>
  <si>
    <t>Плиты на отм. -0,820</t>
  </si>
  <si>
    <t>70</t>
  </si>
  <si>
    <t>70,1</t>
  </si>
  <si>
    <t>71</t>
  </si>
  <si>
    <t>71,1</t>
  </si>
  <si>
    <t>72</t>
  </si>
  <si>
    <t>72,1</t>
  </si>
  <si>
    <t>73</t>
  </si>
  <si>
    <t>73,1</t>
  </si>
  <si>
    <t>73,2</t>
  </si>
  <si>
    <t>73,3</t>
  </si>
  <si>
    <t>Замена приямков №1,2,3,4 спуска в подвал в осях А-Б/2-3, А-Б/21-23, 3/Е-Ж, 21/Е-Ж (КР-20)</t>
  </si>
  <si>
    <t>74</t>
  </si>
  <si>
    <t>74,1</t>
  </si>
  <si>
    <t>75</t>
  </si>
  <si>
    <t>75,1</t>
  </si>
  <si>
    <t>76</t>
  </si>
  <si>
    <t>76,1</t>
  </si>
  <si>
    <t>76,2</t>
  </si>
  <si>
    <t>76,3</t>
  </si>
  <si>
    <t>77</t>
  </si>
  <si>
    <t>3.70-43-3</t>
  </si>
  <si>
    <t>ТСН-2001.3 Доп. 78, Сб. 70, т. 43, поз. 3</t>
  </si>
  <si>
    <t>ТСН-2001.3-70. Бетонные и железобетонные монолитные конструкции и работы в строительстве</t>
  </si>
  <si>
    <t>ТСН-2001.3-70-1</t>
  </si>
  <si>
    <t>77,1</t>
  </si>
  <si>
    <t>77,2</t>
  </si>
  <si>
    <t>Замена вентиляционных шахт в осях Б/1-2 и Б/22-23 (КР-23)</t>
  </si>
  <si>
    <t>Вентшахта в осях Б/1-2. Стены</t>
  </si>
  <si>
    <t>78</t>
  </si>
  <si>
    <t>3.6-11-8</t>
  </si>
  <si>
    <t>Устройство железобетонных стен и перегородок высотой до 6 м толщиной 200 мм</t>
  </si>
  <si>
    <t>ТСН-2001.3 Доп. 79, Сб. 6, т. 11, поз. 8</t>
  </si>
  <si>
    <t>78,1</t>
  </si>
  <si>
    <t>78,2</t>
  </si>
  <si>
    <t>78,3</t>
  </si>
  <si>
    <t>78,4</t>
  </si>
  <si>
    <t>79</t>
  </si>
  <si>
    <t>79,1</t>
  </si>
  <si>
    <t>Плита на отм. +2,350</t>
  </si>
  <si>
    <t>80</t>
  </si>
  <si>
    <t>80,1</t>
  </si>
  <si>
    <t>80,2</t>
  </si>
  <si>
    <t>80,3</t>
  </si>
  <si>
    <t>80,4</t>
  </si>
  <si>
    <t>80,5</t>
  </si>
  <si>
    <t>81</t>
  </si>
  <si>
    <t>81,1</t>
  </si>
  <si>
    <t>Вентшахта в осях Б/22-23. Стены</t>
  </si>
  <si>
    <t>82</t>
  </si>
  <si>
    <t>82,1</t>
  </si>
  <si>
    <t>82,2</t>
  </si>
  <si>
    <t>82,3</t>
  </si>
  <si>
    <t>82,4</t>
  </si>
  <si>
    <t>83</t>
  </si>
  <si>
    <t>83,1</t>
  </si>
  <si>
    <t>84</t>
  </si>
  <si>
    <t>84,1</t>
  </si>
  <si>
    <t>84,2</t>
  </si>
  <si>
    <t>84,3</t>
  </si>
  <si>
    <t>84,4</t>
  </si>
  <si>
    <t>85</t>
  </si>
  <si>
    <t>85,1</t>
  </si>
  <si>
    <t>Крепление оборудования в спортивном зале (КР-24)</t>
  </si>
  <si>
    <t>Фахверк для крепления спортивного инвентаря</t>
  </si>
  <si>
    <t>86</t>
  </si>
  <si>
    <t>86,1</t>
  </si>
  <si>
    <t>86,2</t>
  </si>
  <si>
    <t>86,3</t>
  </si>
  <si>
    <t>1.3-4-176</t>
  </si>
  <si>
    <t>Шпилька анкерная, стальная, резьбовая, оцинкованная, в комплекте с шайбой и гайкой, М12x110 мм</t>
  </si>
  <si>
    <t>ТСН-2001.1 Доп. 73, Р. 3, о. 4, поз. 176</t>
  </si>
  <si>
    <t>87</t>
  </si>
  <si>
    <t>87,1</t>
  </si>
  <si>
    <t>1.1-1-1075</t>
  </si>
  <si>
    <t>Двутавр с параллельными полками, из стали углеродистой обыкновенного качества, полуспокойной, номер профиля от 16 до 30</t>
  </si>
  <si>
    <t>ТСН-2001.1 Доп. 79, Р. 1, о. 1, поз. 1075</t>
  </si>
  <si>
    <t>Крепление баскетбольных корзин (4 шт.)</t>
  </si>
  <si>
    <t>88</t>
  </si>
  <si>
    <t>88,1</t>
  </si>
  <si>
    <t>88,2</t>
  </si>
  <si>
    <t>88,3</t>
  </si>
  <si>
    <t>89</t>
  </si>
  <si>
    <t>3.9-35-2</t>
  </si>
  <si>
    <t>Монтаж мелких конструкций из стали различного профиля массой до 50 кг</t>
  </si>
  <si>
    <t>ТСН-2001.3 Доп. 79, Сб. 9, т. 35, поз. 2</t>
  </si>
  <si>
    <t>89,1</t>
  </si>
  <si>
    <t>Демонтажные работы (КР.ВОР - 17)</t>
  </si>
  <si>
    <t>90</t>
  </si>
  <si>
    <t>3.7-24-5</t>
  </si>
  <si>
    <t>Установка панелей перекрытий с опиранием на две стороны площадью до 5 м2 / демонтаж</t>
  </si>
  <si>
    <t>100 сборных конструкций</t>
  </si>
  <si>
    <t>ТСН-2001.3 Доп. 79, Сб. 7, т. 24, поз. 5</t>
  </si>
  <si>
    <t>*0</t>
  </si>
  <si>
    <t>*0,8)*1,1</t>
  </si>
  <si>
    <t>ТСН-2001.3-7. Бетонные и железобетонные конструкции сборные жилых, общественных и административно-бытовых зданий промышленных предприятий</t>
  </si>
  <si>
    <t>ТСН-2001.3-7-2</t>
  </si>
  <si>
    <t>Поправка: Гл.6.Прил.2.2.п.2.2.11_06.00.01.35.001 Поправка: О.П. п.3.4.30.в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</si>
  <si>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</si>
  <si>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</si>
  <si>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</si>
  <si>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</si>
  <si>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</si>
  <si>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</si>
  <si>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</si>
  <si>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</si>
  <si>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</si>
  <si>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</si>
  <si>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</si>
  <si>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</si>
  <si>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</si>
  <si>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</si>
  <si>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79, ремонт</t>
  </si>
  <si>
    <t>216/79</t>
  </si>
  <si>
    <t>Коэффициенты к ТСН-2001.13-2 Дополнение 45</t>
  </si>
  <si>
    <t>62/45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</si>
  <si>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</si>
  <si>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</si>
  <si>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</si>
  <si>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</si>
  <si>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</si>
  <si>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</si>
  <si>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</si>
  <si>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</si>
  <si>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</si>
  <si>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</si>
  <si>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2.1-3-38</t>
  </si>
  <si>
    <t>ТСН-2001.2. Доп. 68. п.1-3-38 (032009)</t>
  </si>
  <si>
    <t>Краны на автомобильном ходу, грузоподъемность до 16 т</t>
  </si>
  <si>
    <t>2.1-6-51</t>
  </si>
  <si>
    <t>ТСН-2001.2. Доп. 68. п.1-6-51 (069401)</t>
  </si>
  <si>
    <t>Вибраторы поверхностные</t>
  </si>
  <si>
    <t>1.1-1-118</t>
  </si>
  <si>
    <t>ТСН-2001.1. Доп. 1-42. Р. 1, о. 1, поз. 118</t>
  </si>
  <si>
    <t>Вода</t>
  </si>
  <si>
    <t>1.1-1-128</t>
  </si>
  <si>
    <t>ТСН-2001.1 Доп. 79, Р. 1, о. 1, поз. 128</t>
  </si>
  <si>
    <t>Гвозди толевые, оцинкованные</t>
  </si>
  <si>
    <t>1.1-1-222</t>
  </si>
  <si>
    <t>ТСН-2001.1 Доп. 79, Р. 1, о. 1, поз. 222</t>
  </si>
  <si>
    <t>Пиломатериал (доска) обрезной хвойных пород естественной влажности, сорт II, толщина 50 мм, ширина от 100 до 200 мм</t>
  </si>
  <si>
    <t>1.1-1-256</t>
  </si>
  <si>
    <t>ТСН-2001.1 Доп. 79, Р. 1, о. 1, поз. 256</t>
  </si>
  <si>
    <t>Известь негашеная комовая</t>
  </si>
  <si>
    <t>1.1-1-65</t>
  </si>
  <si>
    <t>ТСН-2001.1 Доп. 79, Р. 1, о. 1, поз. 65</t>
  </si>
  <si>
    <t>Бревна строительные окоренные, хвойных пород, длина 3-6,5 м, диаметр 14-24 см, сорт III</t>
  </si>
  <si>
    <t>1.1-1-923</t>
  </si>
  <si>
    <t>ТСН-2001.1 Доп. 79, Р. 1, о. 1, поз. 923</t>
  </si>
  <si>
    <t>Поковки строительные (скобы, закрепы, хомуты) простые, масса 1,8 кг</t>
  </si>
  <si>
    <t>1.3-2-11</t>
  </si>
  <si>
    <t>ТСН-2001.1 Доп. 79, Р. 3, о. 2, поз. 11</t>
  </si>
  <si>
    <t>Раствор цементно-известковый, марка М25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</si>
  <si>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</si>
  <si>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</si>
  <si>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</si>
  <si>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1.1-1-1003</t>
  </si>
  <si>
    <t>ТСН-2001.1 Доп. 79, Р. 1, о. 1, поз. 1003</t>
  </si>
  <si>
    <t>Резина техническая, прессованная</t>
  </si>
  <si>
    <t>1.1-1-1566</t>
  </si>
  <si>
    <t>ТСН-2001.1 Доп. 79, Р. 1, о. 1, поз. 1566</t>
  </si>
  <si>
    <t>Электроды, типа Э-42, Э-46, Э-50, диаметр от 4 до 6 мм</t>
  </si>
  <si>
    <t>2.1-18-11</t>
  </si>
  <si>
    <t>ТСН-2001.2. Доп. 79. п.1-18-11 (183006)</t>
  </si>
  <si>
    <t>Автомобили грузовые бортовые, грузоподъемность до 15 т</t>
  </si>
  <si>
    <t>2.1-30-102</t>
  </si>
  <si>
    <t>ТСН-2001.2. Доп. 68. п.1-30-102 (303704)</t>
  </si>
  <si>
    <t>Дрели, мощность до 800 Вт</t>
  </si>
  <si>
    <t>2.1-30-79</t>
  </si>
  <si>
    <t>ТСН-2001.2. Доп. 68. п.1-30-79 (309301)</t>
  </si>
  <si>
    <t>Машины отрезные для алмазной резки, мощность до 2,6 кВт</t>
  </si>
  <si>
    <t>1.1-1-245</t>
  </si>
  <si>
    <t>ТСН-2001.1 Доп. 79, Р. 1, о. 1, поз. 245</t>
  </si>
  <si>
    <t>Заклепки вытяжные, комбинированные алюминий/сталь оцинкованная, диаметр 4 мм, длина 8 мм</t>
  </si>
  <si>
    <t>1.1-1-3032</t>
  </si>
  <si>
    <t>ТСН-2001.1 Доп. 67, Р. 1, о. 1, поз. 3032</t>
  </si>
  <si>
    <t>Фиксатор пластиковый для обеспечения защитного слоя бетона, толщина 25 мм</t>
  </si>
  <si>
    <t>1.1-1-955</t>
  </si>
  <si>
    <t>ТСН-2001.1 Доп. 79, Р. 1, о. 1, поз. 955</t>
  </si>
  <si>
    <t>Проволока стальная вязальная</t>
  </si>
  <si>
    <t>1.7-3-7</t>
  </si>
  <si>
    <t>ТСН-2001.1 Доп. 67, Р. 7, о. 3, поз. 7</t>
  </si>
  <si>
    <t>Круг (диск) отрезной, диаметр 300 мм, толщина 3 мм</t>
  </si>
  <si>
    <t>2.1-30-116</t>
  </si>
  <si>
    <t>ТСН-2001.2. Доп. 68. п.1-30-116 (359001)</t>
  </si>
  <si>
    <t>Пилы электрические цепные, мощность до 2 кВт</t>
  </si>
  <si>
    <t>2.1-4-102</t>
  </si>
  <si>
    <t>ТСН-2001.2. Доп. 68. п.1-4-102 (040104)</t>
  </si>
  <si>
    <t>Погрузчики фронтальные одноковшовые, грузоподъемность до 5 т</t>
  </si>
  <si>
    <t>1.1-1-132</t>
  </si>
  <si>
    <t>ТСН-2001.1 Доп. 79, Р. 1, о. 1, поз. 132</t>
  </si>
  <si>
    <t>Гвозди строительные</t>
  </si>
  <si>
    <t>1.1-1-226</t>
  </si>
  <si>
    <t>ТСН-2001.1 Доп. 79, Р. 1, о. 1, поз. 226</t>
  </si>
  <si>
    <t>Пиломатериал (доска) обрезной хвойных пород естественной влажности, сорт III, толщина 25 мм, ширина от 100 до 200 мм</t>
  </si>
  <si>
    <t>1.1-1-227</t>
  </si>
  <si>
    <t>ТСН-2001.1 Доп. 79, Р. 1, о. 1, поз. 227</t>
  </si>
  <si>
    <t>Пиломатериал (доска) обрезной хвойных пород естественной влажности, сорт III, толщина 50 мм, ширина от 100 до 200 мм</t>
  </si>
  <si>
    <t>1.1-1-338</t>
  </si>
  <si>
    <t>ТСН-2001.1 Доп. 79, Р. 1, о. 1, поз. 338</t>
  </si>
  <si>
    <t>Проволока (катанка) стальная общего назначения, из стали углеродистой обыкновенного качества, кипящей и полуспокойной, диаметр от 5,5 до 6,5 мм</t>
  </si>
  <si>
    <t>1.1-1-158</t>
  </si>
  <si>
    <t>ТСН-2001.1 Доп. 79, Р. 1, о. 1, поз. 158</t>
  </si>
  <si>
    <t>Гравий керамзитовый, фракция 5-10 мм</t>
  </si>
  <si>
    <t>2.1-13-16</t>
  </si>
  <si>
    <t>ТСН-2001.2. Доп. 68. п.1-13-16 (136301)</t>
  </si>
  <si>
    <t>Аппараты для газовой сварки и резки (комплект оборудования)</t>
  </si>
  <si>
    <t>2.1-30-19</t>
  </si>
  <si>
    <t>ТСН-2001.2. Доп. 68. п.1-30-19 (305001)</t>
  </si>
  <si>
    <t>Машины шлифовальные электрические, мощность до 1700 Вт</t>
  </si>
  <si>
    <t>2.1-30-46</t>
  </si>
  <si>
    <t>ТСН-2001.2. Доп. 1-42, п. 1-30-46 (308001)</t>
  </si>
  <si>
    <t>Преобразователи частоты тока до 500 А</t>
  </si>
  <si>
    <t>1.1-1-1149</t>
  </si>
  <si>
    <t>ТСН-2001.1 Доп. 79, Р. 1, о. 1, поз. 1149</t>
  </si>
  <si>
    <t>Швеллер для строительных стальных конструкций, №№ 12-40, сталь С255</t>
  </si>
  <si>
    <t>1.1-1-1602</t>
  </si>
  <si>
    <t>ТСН-2001.1 Доп. 67, Р. 1, о. 1, поз. 1602</t>
  </si>
  <si>
    <t>Круг (диск) шлифовальный, размер 230х3х22 мм</t>
  </si>
  <si>
    <t>ТСН-2001.1 Доп. 79, Р. 1, о. 1, поз. 165</t>
  </si>
  <si>
    <t>1.1-1-2613</t>
  </si>
  <si>
    <t>ТСН-2001.1 Доп. 79, Р. 1, о. 1, поз. 2613</t>
  </si>
  <si>
    <t>Пропан-бутан, сжиженный газ</t>
  </si>
  <si>
    <t>1.1-1-312</t>
  </si>
  <si>
    <t>ТСН-2001.1 Доп. 67, Р. 1, о. 1, поз. 312</t>
  </si>
  <si>
    <t>Канат пеньковый, смоляной</t>
  </si>
  <si>
    <t>1.1-1-3593</t>
  </si>
  <si>
    <t>ТСН-2001.1 Доп. 79, Р. 1, о. 1, поз. 3593</t>
  </si>
  <si>
    <t>Канат (трос) стальной, оцинкованный, двойной свивки, с органическим сердечником, конструкции 6х19(1+6+12)+1, типа ТК, диаметр 5,5 мм</t>
  </si>
  <si>
    <t>10 м</t>
  </si>
  <si>
    <t>1.1-1-376</t>
  </si>
  <si>
    <t>ТСН-2001.1 Доп. 79, Р. 1, о. 1, поз. 376</t>
  </si>
  <si>
    <t>Кислород технический, газообразный</t>
  </si>
  <si>
    <t>1.1-1-57</t>
  </si>
  <si>
    <t>ТСН-2001.1 Доп. 79, Р. 1, о. 1, поз. 57</t>
  </si>
  <si>
    <t>Болты строительные с гайками и шайбами, черные, М10х100 мм</t>
  </si>
  <si>
    <t>1.1-1-75</t>
  </si>
  <si>
    <t>ТСН-2001.1 Доп. 79, Р. 1, о. 1, поз. 75</t>
  </si>
  <si>
    <t>Пиломатериал (брусок) обрезной хвойных пород естественной влажности, сорт I, толщина 50 мм, ширина 50 мм</t>
  </si>
  <si>
    <t>1.1-1-995</t>
  </si>
  <si>
    <t>ТСН-2001.1 Доп. 79, Р. 1, о. 1, поз. 995</t>
  </si>
  <si>
    <t>Растворитель типа Р-4</t>
  </si>
  <si>
    <t>1.6-1-273</t>
  </si>
  <si>
    <t>ТСН-2001.1 Доп. 79, Р. 6, о. 1, поз. 273</t>
  </si>
  <si>
    <t>Элементы отдельные конструктивные с преобладанием горячекатаных профилей, средняя масса сборочной единицы от 1,01 до 3,0 т</t>
  </si>
  <si>
    <t>2.1-14-4</t>
  </si>
  <si>
    <t>ТСН-2001.2. Доп. 68. п.1-14-4 (143101)</t>
  </si>
  <si>
    <t>Агрегаты окрасочные безвоздушные высокого давления, мощность до 2 кВт</t>
  </si>
  <si>
    <t>2.1-4-32</t>
  </si>
  <si>
    <t>ТСН-2001.2. Доп. 68. п.1-4-32 (042904)</t>
  </si>
  <si>
    <t>Лебедки электрические, тяговое усилие до 19,62 кН (2 тc)</t>
  </si>
  <si>
    <t>1.1-1-115</t>
  </si>
  <si>
    <t>ТСН-2001.1. Доп. 1-42. Р. 1, о. 1, поз. 115</t>
  </si>
  <si>
    <t>Ветошь</t>
  </si>
  <si>
    <t>1.1-1-825</t>
  </si>
  <si>
    <t>ТСН-2001.1 Доп. 67, Р. 1, о. 1, поз. 825</t>
  </si>
  <si>
    <t>Пленка полиэтиленовая, толщина от 120 до 150 мкм</t>
  </si>
  <si>
    <t>1.1-1-998</t>
  </si>
  <si>
    <t>ТСН-2001.1 Доп. 79, Р. 1, о. 1, поз. 998</t>
  </si>
  <si>
    <t>Растворитель универсальный типа 645-650</t>
  </si>
  <si>
    <t>1.1-1-999</t>
  </si>
  <si>
    <t>ТСН-2001.1 Доп. 79, Р. 1, о. 1, поз. 999</t>
  </si>
  <si>
    <t>Растворитель "Уайт-спирит"</t>
  </si>
  <si>
    <t>2.1-4-31</t>
  </si>
  <si>
    <t>ТСН-2001.2. Доп. 68. п.1-4-31 (042903)</t>
  </si>
  <si>
    <t>Лебедки электрические, тяговое усилие до 14,71 кН (1,5 тс)</t>
  </si>
  <si>
    <t>1.1-1-6516</t>
  </si>
  <si>
    <t>ТСН-2001.1 Доп. 79, Р. 1, о. 1, поз. 6516</t>
  </si>
  <si>
    <t>Швеллер из стали углеродистой обыкновенного качества, (спокойной, полуспокойной), с параллельными гранями полок № 40</t>
  </si>
  <si>
    <t>1.1-1-81</t>
  </si>
  <si>
    <t>ТСН-2001.1 Доп. 79, Р. 1, о. 1, поз. 81</t>
  </si>
  <si>
    <t>Пиломатериал (брусок) обрезной хвойных пород естественной влажности, сорт IV, толщина 50 мм, ширина 50 мм</t>
  </si>
  <si>
    <t>1.1-1-655</t>
  </si>
  <si>
    <t>ТСН-2001.1. Доп. 1-42. Р. 1, о. 1, поз. 655</t>
  </si>
  <si>
    <t>Мешковина</t>
  </si>
  <si>
    <t>1.1-1-79</t>
  </si>
  <si>
    <t>ТСН-2001.1 Доп. 79, Р. 1, о. 1, поз. 79</t>
  </si>
  <si>
    <t>Пиломатериал (брусок) обрезной хвойных пород естественной влажности, сорт III, толщина 50 мм, ширина 50 мм</t>
  </si>
  <si>
    <t>1.1-1-92</t>
  </si>
  <si>
    <t>ТСН-2001.1 Доп. 79, Р. 1, о. 1, поз. 92</t>
  </si>
  <si>
    <t>Пиломатериал (брус) обрезной хвойных пород естественной влажности, сорт I-II, толщина 150 мм, ширина 150 мм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</si>
  <si>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</si>
  <si>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</si>
  <si>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</si>
  <si>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1.6-1-271</t>
  </si>
  <si>
    <t>ТСН-2001.1 Доп. 79, Р. 6, о. 1, поз. 271</t>
  </si>
  <si>
    <t>Элементы отдельные конструктивные с преобладанием горячекатаных профилей, средняя масса сборочной единицы от 0,11 до 0,5 т</t>
  </si>
  <si>
    <t>1.1-1-146</t>
  </si>
  <si>
    <t>ТСН-2001.1 Доп. 79, Р. 1, о. 1, поз. 146</t>
  </si>
  <si>
    <t>Гипс строительный</t>
  </si>
  <si>
    <t>1.3-2-5</t>
  </si>
  <si>
    <t>ТСН-2001.1 Доп. 79, Р. 3, о. 2, поз. 5</t>
  </si>
  <si>
    <t>Раствор цементный, марка М100</t>
  </si>
  <si>
    <t>9999990001</t>
  </si>
  <si>
    <t>Масса мусора</t>
  </si>
  <si>
    <t>2.1-6-52</t>
  </si>
  <si>
    <t>ТСН-2001.2. Доп. 68. п.1-6-52 (069402)</t>
  </si>
  <si>
    <t>Вибраторы глубинные</t>
  </si>
  <si>
    <t>1.9-11-4</t>
  </si>
  <si>
    <t>ТСН-2001.1 Доп. 79,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</si>
  <si>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</si>
  <si>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2.1-5-94</t>
  </si>
  <si>
    <t>ТСН-2001.2. Доп. 68. п.1-5-94 (054203)</t>
  </si>
  <si>
    <t>Фены сварочные ручные, мощность до 1600 Вт</t>
  </si>
  <si>
    <t>1.1-1-2023</t>
  </si>
  <si>
    <t>ТСН-2001.1 Доп. 79, Р. 1, о. 1, поз. 2023</t>
  </si>
  <si>
    <t>Мастика клеящая на основе водной акриловой дисперсии, для приклеивания мозаичного паркета, керамических и глазурованных облицовочных плиток, рулонных и плиточных напольных покрытий (в том числе ковровых), потолочных плит, оргалита, дерева</t>
  </si>
  <si>
    <t>2.1-5-63</t>
  </si>
  <si>
    <t>ТСН-2001.2. Доп. 68. п.1-5-63 (059001)</t>
  </si>
  <si>
    <t>Котлы битумоварочные электрические, емкость до 500 л, мощность до 20 кВт</t>
  </si>
  <si>
    <t>1.1-1-52</t>
  </si>
  <si>
    <t>ТСН-2001.1 Доп. 79, Р. 1, о. 1, поз. 52</t>
  </si>
  <si>
    <t>Битум нефтяной строительный, марка БН, БНК</t>
  </si>
  <si>
    <t>1.1-1-59</t>
  </si>
  <si>
    <t>ТСН-2001.1 Доп. 79, Р. 1, о. 1, поз. 59</t>
  </si>
  <si>
    <t>Болты строительные анкерные с гайками</t>
  </si>
  <si>
    <t>1.1-1-348</t>
  </si>
  <si>
    <t>ТСН-2001.1 Доп. 79, Р. 1, о. 1, поз. 348</t>
  </si>
  <si>
    <t>Керосин</t>
  </si>
  <si>
    <t>1.1-1-51</t>
  </si>
  <si>
    <t>ТСН-2001.1 Доп. 79, Р. 1, о. 1, поз. 51</t>
  </si>
  <si>
    <t>Битум нефтяной кровельный, марка БНК-90/40</t>
  </si>
  <si>
    <t>1.3-2-141</t>
  </si>
  <si>
    <t>ТСН-2001.1 Доп. 70, Р. 3, о. 2, поз. 141</t>
  </si>
  <si>
    <t xml:space="preserve">Смесь сухая, цементная, гидроизоляционная, проникающая, механизированного и ручного нанесения, насыпная плотность 1170 кг/м3, плотность раствора 1700 кг/м3, для гидроизоляции сборных и монолитных бетонных и железобетонных элементов конструкций, защиты от </t>
  </si>
  <si>
    <t>1.1-1-202</t>
  </si>
  <si>
    <t>ТСН-2001.1 Доп. 79, Р. 1, о. 1, поз. 202</t>
  </si>
  <si>
    <t>Пиломатериал (доска) необрезной хвойных пород естественной влажности, сорт II, толщина 50 мм, ширина от 100 до 200 мм</t>
  </si>
  <si>
    <t>1.1-1-77</t>
  </si>
  <si>
    <t>ТСН-2001.1 Доп. 79, Р. 1, о. 1, поз. 77</t>
  </si>
  <si>
    <t>Пиломатериал (брусок) обрезной хвойных пород естественной влажности, сорт II, толщина 50 мм, ширина 50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</si>
  <si>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</si>
  <si>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</si>
  <si>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</si>
  <si>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2.1-1-43</t>
  </si>
  <si>
    <t>ТСН-2001.2. Доп. 68. п.1-1-43 (012102)</t>
  </si>
  <si>
    <t>Бульдозеры гусеничные, мощность до 59 кВт (80 л.с.)</t>
  </si>
  <si>
    <t>2.1-30-1</t>
  </si>
  <si>
    <t>ТСН-2001.2. Доп. 68. п.1-30-1 (301201)</t>
  </si>
  <si>
    <t>Трамбовки пневматические</t>
  </si>
  <si>
    <t>1.1-1-64</t>
  </si>
  <si>
    <t>ТСН-2001.1 Доп. 79, Р. 1, о. 1, поз. 64</t>
  </si>
  <si>
    <t>Бревна строительные хвойных пород, окоренные, I-II сорт, диаметр от 14 до 24 см</t>
  </si>
  <si>
    <t>2.1-13-10</t>
  </si>
  <si>
    <t>ТСН-2001.2. Доп. 68. п.1-13-10 (135201)</t>
  </si>
  <si>
    <t>Инверторы для ручной дуговой сварки, сварочный ток до 400 А</t>
  </si>
  <si>
    <t>2.1-30-54</t>
  </si>
  <si>
    <t>ТСН-2001.2. Доп. 68. п.1-30-54 (308901)</t>
  </si>
  <si>
    <t>Молотки отбойные пневматические</t>
  </si>
  <si>
    <t>0930110000</t>
  </si>
  <si>
    <t>Сталь оцинкованная угловая равнополочная 18пс, шириной полок 60-100 мм</t>
  </si>
  <si>
    <t>Сталь угловая равнополочная 32х32 мм</t>
  </si>
  <si>
    <t>Арматура</t>
  </si>
  <si>
    <t>5745010000</t>
  </si>
  <si>
    <t>Бетон (класс по проекту)</t>
  </si>
  <si>
    <t>5745510000</t>
  </si>
  <si>
    <t>Растворы готовые кладочные тяжелые цементные, марки 50</t>
  </si>
  <si>
    <t>5775510000</t>
  </si>
  <si>
    <t>Прокладки пенополиэтиленовые уплотняющие "Вилатерм-СП"</t>
  </si>
  <si>
    <t>5262420000</t>
  </si>
  <si>
    <t>Решетки металлические для ограждений кровли</t>
  </si>
  <si>
    <t>1121133000</t>
  </si>
  <si>
    <t>Профили стальные оцинкованные листовые гнутые для сталебетонных перекрытий</t>
  </si>
  <si>
    <t>1213212000</t>
  </si>
  <si>
    <t>Каркасы и сетки арматурные плоские, собранные и сваренные (связанные) в арматурные изделия</t>
  </si>
  <si>
    <t>4596800000</t>
  </si>
  <si>
    <t>Шурупы оцинкованные для крепления конструкций</t>
  </si>
  <si>
    <t>Смеси бетонные, БСГ, тяжелого бетона</t>
  </si>
  <si>
    <t>5261530000</t>
  </si>
  <si>
    <t>Стальные балки и ригели</t>
  </si>
  <si>
    <t>5264660000</t>
  </si>
  <si>
    <t>Закладные и накладные детали</t>
  </si>
  <si>
    <t>2316900000</t>
  </si>
  <si>
    <t>Краски огнезащитные терморасширяющиеся на органической основе</t>
  </si>
  <si>
    <t>1297020000</t>
  </si>
  <si>
    <t>Болты строительные с гайками и шайбами</t>
  </si>
  <si>
    <t>5290900000</t>
  </si>
  <si>
    <t>Стальные конструкции</t>
  </si>
  <si>
    <t>5741210000</t>
  </si>
  <si>
    <t>Кирпич керамический, силикатный (574124) или пустотелый (574104)</t>
  </si>
  <si>
    <t>5745520000</t>
  </si>
  <si>
    <t>Растворы готовые кладочные тяжелые цементно-известковые</t>
  </si>
  <si>
    <t>5261600000</t>
  </si>
  <si>
    <t>Стальные связи и распорки</t>
  </si>
  <si>
    <t>5774610000</t>
  </si>
  <si>
    <t>Полотно (мембрана) дренажное и гидроизоляционное</t>
  </si>
  <si>
    <t>2244400000</t>
  </si>
  <si>
    <t>Пенопласт полистирольный плиточный термоизоляционный, (224602) плиты теплоизоляционные пенополистирольные</t>
  </si>
  <si>
    <t>5762900000</t>
  </si>
  <si>
    <t>Плиты минераловатные или стекловолокнистые (576311)</t>
  </si>
  <si>
    <t>2245190000</t>
  </si>
  <si>
    <t>Пленка полиэтиленовая</t>
  </si>
  <si>
    <t>2513900000</t>
  </si>
  <si>
    <t>Герметик</t>
  </si>
  <si>
    <t>2531600000</t>
  </si>
  <si>
    <t>Прокладки уплотнительные</t>
  </si>
  <si>
    <t>Растворы готовые кладочные тяжелые цементные</t>
  </si>
  <si>
    <t>5774530000</t>
  </si>
  <si>
    <t>Гидроизоляционные рулонные материалы</t>
  </si>
  <si>
    <t>5775340000</t>
  </si>
  <si>
    <t>Мастика клеящая морозостойкая битумно-масляная МБ-50</t>
  </si>
  <si>
    <t>Растворы готовые кладочные тяжелые цементные, марки 150</t>
  </si>
  <si>
    <t>5711401000</t>
  </si>
  <si>
    <t>Песок природный для строительных работ</t>
  </si>
  <si>
    <t>Плиты теплоизоляционные минераловатные</t>
  </si>
  <si>
    <t>5291000000</t>
  </si>
  <si>
    <t>Монтажные связи, соединяемые на сварке</t>
  </si>
  <si>
    <t>5842000000</t>
  </si>
  <si>
    <t>Сборные железобетонные конструкции, панели перекрытий</t>
  </si>
  <si>
    <t>*1,25</t>
  </si>
  <si>
    <t>*1,15</t>
  </si>
  <si>
    <t>Поправка: О.П. п.3.4. 6</t>
  </si>
  <si>
    <t>О.П. п.3.4.30.в</t>
  </si>
  <si>
    <t>Глава 12</t>
  </si>
  <si>
    <t>*1,25*2</t>
  </si>
  <si>
    <t>*1,15*2</t>
  </si>
  <si>
    <t>*0,8</t>
  </si>
  <si>
    <t>Поправка: Гл.6.Прил.2.2.п.2.2.11_06.00.01.35.001</t>
  </si>
  <si>
    <t>Смесь сухая, цементная с заполнителем из пенополистирола и химическими добавками, легкая, паропроницаемая, плотность раствора 300 кг/м3, прочность на сжатие не менее 0,5 МПа, коэффициент теплопроводности 0,07 Вт/м х К, температура эксплуатации от -40 до +60°С, для заполнения межпанельных швов, колодезной кладки и других пустот в основаниях стен, в качестве тепло-звукоизоляции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</si>
  <si>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</si>
  <si>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Плита тепло- и звукоизоляционная на основе базальтового волокна, жесткая, гидрофобизированная,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t>
  </si>
  <si>
    <t>Герметик однокомпонентный, на основе полиакрилатной дисперсии, тиксотропный, УФ- и атмосферостойкий, для наружных и внутренних работ, ручного нанесения, диапазон температур эксплуатации от -40 до +80°С, плотность 1,45 г/см3, условная прочность при разрыве не менее 0,15 МПа, для герметизации деформационных швов строительных конструкций с деформативностью до 15%, заделки стыков, щелей, трещин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</si>
  <si>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</si>
  <si>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</si>
  <si>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Смесь сухая, цементная, гидроизоляционная, проникающая, механизированного и ручного нанесения, насыпная плотность 1170 кг/м3, плотность раствора 1700 кг/м3, для гидроизоляции сборных и монолитных бетонных и железобетонных элементов конструкций, защиты от агрессивных сред, затягивания трещин раскрытием до 0,4 мм, повышения марки бетона по водонепроницаемости не менее чем на 3 ступени, марки по морозостойкости не менее чем на 100 циклов, допускается применение в хозяйственно-питьевом водоснабжении</t>
  </si>
  <si>
    <t>"СОГЛАСОВАНО"</t>
  </si>
  <si>
    <t>"УТВЕРЖДАЮ"</t>
  </si>
  <si>
    <t>Форма № 4б</t>
  </si>
  <si>
    <t>"_____"________________ 2025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</si>
  <si>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</si>
  <si>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</si>
  <si>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</si>
  <si>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</si>
  <si>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</si>
  <si>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</si>
  <si>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</si>
  <si>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</si>
  <si>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</si>
  <si>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</si>
  <si>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</si>
  <si>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</si>
  <si>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</si>
  <si>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</si>
  <si>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</si>
  <si>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</si>
  <si>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</si>
  <si>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</si>
  <si>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</si>
  <si>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</si>
  <si>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</si>
  <si>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02-01-02 Конструктивные решения</t>
  </si>
  <si>
    <t>Составлен(а) по ТСН-2001 с учетом Дополнения №: 79</t>
  </si>
  <si>
    <t>№ и период сборника коэффициентов (индексов) пересчета: Коэффициенты к ТСН-2001 МГЭ Дополнение 79, ремонт №216/79 III квартал 2025 года и Коэффициенты к ТСН-2001.13-2 Дополнение 45 №62/45 III квартал 2025 года</t>
  </si>
  <si>
    <t>Всего в
ценах на
январь 2000 года,
руб.</t>
  </si>
  <si>
    <r>
      <t>6.53-25-1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</si>
  <si>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</si>
  <si>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</si>
  <si>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</si>
  <si>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МР</t>
  </si>
  <si>
    <t>НР от ЗП</t>
  </si>
  <si>
    <t>%</t>
  </si>
  <si>
    <t>СП от ЗП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</si>
  <si>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</si>
  <si>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</si>
  <si>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</si>
  <si>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</si>
  <si>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</si>
  <si>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3.13-9-2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</si>
  <si>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t xml:space="preserve">   Итого по ТСН-2001.16</t>
  </si>
  <si>
    <t xml:space="preserve">   Итого возвратных сумм</t>
  </si>
  <si>
    <r>
      <t>6.70-18-2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</si>
  <si>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3.7-19-1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</si>
  <si>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3.7-19-2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</si>
  <si>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3.12-16-1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</si>
  <si>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3.6-104-1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</si>
  <si>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3.6-15-7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</si>
  <si>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3.70-174-2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</si>
  <si>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3.9-13-1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</si>
  <si>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3.6-6-7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</si>
  <si>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3.13-11-8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</si>
  <si>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3.70-380-2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</si>
  <si>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3.9-35-1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</si>
  <si>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3.70-8-1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</si>
  <si>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3.6-15-1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</si>
  <si>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6.58-21-3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</si>
  <si>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3.9-18-1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</si>
  <si>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3.8-47-1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</si>
  <si>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3.6-1-15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</si>
  <si>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3.70-160-1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</si>
  <si>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3.26-29-1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</si>
  <si>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3.70-175-1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</si>
  <si>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3.70-161-1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</si>
  <si>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3.6-15-1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</si>
  <si>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3.6-22-3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</si>
  <si>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3.8-2-3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</si>
  <si>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3.70-159-1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</si>
  <si>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3.70-159-2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</si>
  <si>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3.8-43-1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</si>
  <si>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3.6-9-4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</si>
  <si>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3.6-14-1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</si>
  <si>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3.6-12-2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</si>
  <si>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3.70-404-1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</si>
  <si>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3.9-35-3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</si>
  <si>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3.70-43-3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</si>
  <si>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3.6-11-8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</si>
  <si>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3.9-35-2</t>
    </r>
    <r>
      <rPr>
        <i/>
        <sz val="10"/>
        <rFont val="Arial"/>
        <family val="2"/>
        <charset val="204"/>
      </rPr>
      <t xml:space="preserve">
Поправка: О.П. п.3.4. 6  Поправка: О.П. п.3.4.30.в</t>
    </r>
  </si>
  <si>
    <r>
      <t>3.7-24-5</t>
    </r>
    <r>
      <rPr>
        <i/>
        <sz val="10"/>
        <rFont val="Arial"/>
        <family val="2"/>
        <charset val="204"/>
      </rPr>
      <t xml:space="preserve">
Поправка: Гл.6.Прил.2.2.п.2.2.11_06.00.01.35.001 Поправка: О.П. п.3.4.30.в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</si>
  <si>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</si>
  <si>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</si>
  <si>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</si>
  <si>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</si>
  <si>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</si>
  <si>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</si>
  <si>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</si>
  <si>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</si>
  <si>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</si>
  <si>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</si>
  <si>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</si>
  <si>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</si>
  <si>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</si>
  <si>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</si>
  <si>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ЛОКАЛЬНАЯ СМЕТА № 02-01-02</t>
  </si>
  <si>
    <t>откорректировать объемы и виды работ в соответствии с КР.ВОР</t>
  </si>
  <si>
    <r>
      <t xml:space="preserve">Пересчитать в Доп. 79, 3 квартал </t>
    </r>
    <r>
      <rPr>
        <b/>
        <sz val="10"/>
        <color rgb="FFFF0000"/>
        <rFont val="Arial"/>
        <family val="2"/>
        <charset val="204"/>
      </rPr>
      <t>сентябрь</t>
    </r>
  </si>
  <si>
    <t>Сборники 3.70 и 6.70 только на внутренние отделочные работы, на КР (конструктив) не применяются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</si>
</sst>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/>
    </xf>
    <xf numFmtId="0" fontId="12" fillId="0" borderId="0" xfId="0" quotePrefix="1" applyFont="1" applyAlignment="1">
      <alignment horizontal="right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2" fillId="0" borderId="1" xfId="0" applyFont="1" applyBorder="1"/>
    <xf numFmtId="0" fontId="17" fillId="0" borderId="0" xfId="0" applyFont="1" applyBorder="1" applyAlignment="1">
      <alignment horizontal="right"/>
    </xf>
    <xf numFmtId="0" fontId="13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3" fillId="0" borderId="0" xfId="0" applyFont="1" applyAlignment="1">
      <alignment horizontal="center" wrapText="1"/>
    </xf>
    <xf numFmtId="164" fontId="17" fillId="0" borderId="2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wrapText="1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7" fillId="0" borderId="0" xfId="0" applyFont="1" applyAlignment="1">
      <alignment horizontal="left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3" fillId="0" borderId="4" xfId="0" applyFont="1" applyBorder="1" applyAlignment="1">
      <alignment horizontal="center" wrapText="1"/>
    </xf>
    <xf numFmtId="0" fontId="17" fillId="0" borderId="0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left" wrapText="1"/>
    </xf>
    <xf numFmtId="0" fontId="20" fillId="0" borderId="0" xfId="0" applyFont="1"/>
    <xf numFmtId="0" fontId="12" fillId="2" borderId="0" xfId="0" applyFont="1" applyFill="1" applyAlignment="1">
      <alignment horizontal="left" vertical="top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507"/>
  <sheetViews>
    <sheetView tabSelected="1" topLeftCell="A518" zoomScaleNormal="100" workbookViewId="0">
      <selection activeCell="AV434" sqref="AV434"/>
    </sheetView>
  </sheetViews>
  <sheetFormatPr defaultRowHeight="12.5" x14ac:dyDescent="0.25"/>
  <cols>
    <col min="1" max="1" width="5.7265625" customWidth="1"/>
    <col min="2" max="2" width="11.7265625" customWidth="1"/>
    <col min="3" max="3" width="40.7265625" customWidth="1"/>
    <col min="4" max="4" width="11.7265625" customWidth="1"/>
    <col min="5" max="5" width="11.6328125" bestFit="1" customWidth="1"/>
    <col min="6" max="6" width="12.26953125" customWidth="1"/>
    <col min="7" max="7" width="8.81640625" bestFit="1" customWidth="1"/>
    <col min="8" max="8" width="9.1796875" bestFit="1" customWidth="1"/>
    <col min="9" max="9" width="12.26953125" customWidth="1"/>
    <col min="10" max="10" width="11.08984375" customWidth="1"/>
    <col min="11" max="11" width="13.90625" customWidth="1"/>
    <col min="13" max="13" width="8.7265625" style="79"/>
    <col min="15" max="41" width="0" hidden="1" customWidth="1"/>
    <col min="42" max="42" width="136.26953125" hidden="1" customWidth="1"/>
    <col min="43" max="43" width="96.54296875" hidden="1" customWidth="1"/>
    <col min="44" max="47" width="0" hidden="1" customWidth="1"/>
  </cols>
  <sheetData>
    <row r="1" spans="1:42" x14ac:dyDescent="0.25">
      <c r="A1" s="10" t="str">
        <f>Source!B1</f>
        <v>Smeta.RU  (495) 974-1589</v>
      </c>
    </row>
    <row r="2" spans="1:42" ht="14" x14ac:dyDescent="0.3">
      <c r="A2" s="11"/>
      <c r="B2" s="11"/>
      <c r="C2" s="11"/>
      <c r="D2" s="11"/>
      <c r="E2" s="11"/>
      <c r="F2" s="11"/>
      <c r="G2" s="11"/>
      <c r="H2" s="11"/>
      <c r="I2" s="11"/>
      <c r="J2" s="70" t="s">
        <v>1047</v>
      </c>
      <c r="K2" s="70"/>
    </row>
    <row r="3" spans="1:42" ht="16.5" x14ac:dyDescent="0.35">
      <c r="A3" s="13"/>
      <c r="B3" s="73" t="s">
        <v>1045</v>
      </c>
      <c r="C3" s="73"/>
      <c r="D3" s="73"/>
      <c r="E3" s="73"/>
      <c r="F3" s="12"/>
      <c r="G3" s="73" t="s">
        <v>1046</v>
      </c>
      <c r="H3" s="73"/>
      <c r="I3" s="73"/>
      <c r="J3" s="73"/>
      <c r="K3" s="73"/>
    </row>
    <row r="4" spans="1:42" ht="14" x14ac:dyDescent="0.3">
      <c r="A4" s="12"/>
      <c r="B4" s="56"/>
      <c r="C4" s="56"/>
      <c r="D4" s="56"/>
      <c r="E4" s="56"/>
      <c r="F4" s="12"/>
      <c r="G4" s="56"/>
      <c r="H4" s="56"/>
      <c r="I4" s="56"/>
      <c r="J4" s="56"/>
      <c r="K4" s="56"/>
    </row>
    <row r="5" spans="1:42" ht="14" x14ac:dyDescent="0.3">
      <c r="A5" s="14"/>
      <c r="B5" s="14"/>
      <c r="C5" s="15"/>
      <c r="D5" s="15"/>
      <c r="E5" s="15"/>
      <c r="F5" s="12"/>
      <c r="G5" s="16"/>
      <c r="H5" s="15"/>
      <c r="I5" s="15"/>
      <c r="J5" s="15"/>
      <c r="K5" s="16"/>
    </row>
    <row r="6" spans="1:42" ht="14" x14ac:dyDescent="0.3">
      <c r="A6" s="16"/>
      <c r="B6" s="56" t="str">
        <f>CONCATENATE("______________________ ", IF(Source!AL12&lt;&gt;"", Source!AL12, ""))</f>
        <v xml:space="preserve">______________________ </v>
      </c>
      <c r="C6" s="56"/>
      <c r="D6" s="56"/>
      <c r="E6" s="56"/>
      <c r="F6" s="12"/>
      <c r="G6" s="56" t="str">
        <f>CONCATENATE("______________________ ", IF(Source!AH12&lt;&gt;"", Source!AH12, ""))</f>
        <v xml:space="preserve">______________________ </v>
      </c>
      <c r="H6" s="56"/>
      <c r="I6" s="56"/>
      <c r="J6" s="56"/>
      <c r="K6" s="56"/>
    </row>
    <row r="7" spans="1:42" ht="14" x14ac:dyDescent="0.3">
      <c r="A7" s="17"/>
      <c r="B7" s="69" t="s">
        <v>1048</v>
      </c>
      <c r="C7" s="69"/>
      <c r="D7" s="69"/>
      <c r="E7" s="69"/>
      <c r="F7" s="12"/>
      <c r="G7" s="69" t="s">
        <v>1048</v>
      </c>
      <c r="H7" s="69"/>
      <c r="I7" s="69"/>
      <c r="J7" s="69"/>
      <c r="K7" s="69"/>
    </row>
    <row r="9" spans="1:42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31" x14ac:dyDescent="0.35">
      <c r="A10" s="71" t="s">
        <v>4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AP10" s="25" t="s">
        <v>1070</v>
      </c>
    </row>
    <row r="11" spans="1:42" x14ac:dyDescent="0.25">
      <c r="A11" s="54" t="s">
        <v>1049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42" ht="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5" x14ac:dyDescent="0.35">
      <c r="A13" s="71" t="s">
        <v>1141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  <row r="14" spans="1:42" ht="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4">
      <c r="A15" s="65" t="str">
        <f>IF(Source!G20&lt;&gt;"Новая локальная смета", Source!G20, "")</f>
        <v>Конструктивные решения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42" x14ac:dyDescent="0.25">
      <c r="A16" s="66" t="s">
        <v>1050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</row>
    <row r="17" spans="1:42" ht="1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" x14ac:dyDescent="0.3">
      <c r="A18" s="62" t="str">
        <f>CONCATENATE( "Основание: чертежи № ", Source!J20)</f>
        <v>Основание: чертежи № 2024-00272-01-0-КР.ВОР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</row>
    <row r="19" spans="1:42" ht="1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42" ht="56" x14ac:dyDescent="0.3">
      <c r="A20" s="12"/>
      <c r="B20" s="12"/>
      <c r="C20" s="12"/>
      <c r="D20" s="12"/>
      <c r="E20" s="12"/>
      <c r="F20" s="12"/>
      <c r="G20" s="12"/>
      <c r="H20" s="12"/>
      <c r="I20" s="19" t="s">
        <v>1051</v>
      </c>
      <c r="J20" s="19" t="s">
        <v>1052</v>
      </c>
      <c r="K20" s="12"/>
    </row>
    <row r="21" spans="1:42" ht="14" x14ac:dyDescent="0.3">
      <c r="A21" s="12"/>
      <c r="B21" s="12"/>
      <c r="C21" s="12"/>
      <c r="D21" s="12"/>
      <c r="E21" s="68" t="s">
        <v>1053</v>
      </c>
      <c r="F21" s="68"/>
      <c r="G21" s="68"/>
      <c r="H21" s="68"/>
      <c r="I21" s="20">
        <f>I22+I23+I24+I25</f>
        <v>4298.49</v>
      </c>
      <c r="J21" s="20">
        <f>J22+J23+J24+J25</f>
        <v>68645.509999999995</v>
      </c>
      <c r="K21" s="21" t="s">
        <v>1127</v>
      </c>
    </row>
    <row r="22" spans="1:42" ht="14" x14ac:dyDescent="0.3">
      <c r="A22" s="12"/>
      <c r="B22" s="12"/>
      <c r="C22" s="12"/>
      <c r="D22" s="12"/>
      <c r="E22" s="56" t="s">
        <v>117</v>
      </c>
      <c r="F22" s="56"/>
      <c r="G22" s="56"/>
      <c r="H22" s="56"/>
      <c r="I22" s="22">
        <f>ROUND((Source!F1544)/1000, 2)</f>
        <v>4298.49</v>
      </c>
      <c r="J22" s="22">
        <f>ROUND((Source!P1544)/1000, 2)</f>
        <v>68645.509999999995</v>
      </c>
      <c r="K22" s="12" t="s">
        <v>1127</v>
      </c>
    </row>
    <row r="23" spans="1:42" ht="14" x14ac:dyDescent="0.3">
      <c r="A23" s="12"/>
      <c r="B23" s="12"/>
      <c r="C23" s="12"/>
      <c r="D23" s="12"/>
      <c r="E23" s="56" t="s">
        <v>1054</v>
      </c>
      <c r="F23" s="56"/>
      <c r="G23" s="56"/>
      <c r="H23" s="56"/>
      <c r="I23" s="22">
        <f>ROUND((Source!F1545)/1000, 2)</f>
        <v>0</v>
      </c>
      <c r="J23" s="22">
        <f>ROUND((Source!P1545)/1000, 2)</f>
        <v>0</v>
      </c>
      <c r="K23" s="12" t="s">
        <v>1127</v>
      </c>
    </row>
    <row r="24" spans="1:42" ht="14" x14ac:dyDescent="0.3">
      <c r="A24" s="12"/>
      <c r="B24" s="12"/>
      <c r="C24" s="12"/>
      <c r="D24" s="12"/>
      <c r="E24" s="56" t="s">
        <v>1055</v>
      </c>
      <c r="F24" s="56"/>
      <c r="G24" s="56"/>
      <c r="H24" s="56"/>
      <c r="I24" s="22">
        <f>ROUND((Source!F1536)/1000, 2)</f>
        <v>0</v>
      </c>
      <c r="J24" s="22">
        <f>ROUND((Source!P1536)/1000, 2)</f>
        <v>0</v>
      </c>
      <c r="K24" s="12" t="s">
        <v>1127</v>
      </c>
    </row>
    <row r="25" spans="1:42" ht="14" x14ac:dyDescent="0.3">
      <c r="A25" s="12"/>
      <c r="B25" s="12"/>
      <c r="C25" s="12"/>
      <c r="D25" s="12"/>
      <c r="E25" s="56" t="s">
        <v>1056</v>
      </c>
      <c r="F25" s="56"/>
      <c r="G25" s="56"/>
      <c r="H25" s="56"/>
      <c r="I25" s="22">
        <f>ROUND((Source!F1546+Source!F1547)/1000, 2)</f>
        <v>0</v>
      </c>
      <c r="J25" s="22">
        <f>ROUND((Source!P1546+Source!P1547)/1000, 2)</f>
        <v>0</v>
      </c>
      <c r="K25" s="12" t="s">
        <v>1127</v>
      </c>
    </row>
    <row r="26" spans="1:42" ht="14" x14ac:dyDescent="0.3">
      <c r="A26" s="12"/>
      <c r="B26" s="12"/>
      <c r="C26" s="12"/>
      <c r="D26" s="12"/>
      <c r="E26" s="56" t="s">
        <v>1057</v>
      </c>
      <c r="F26" s="56"/>
      <c r="G26" s="56"/>
      <c r="H26" s="56"/>
      <c r="I26" s="22">
        <f>(Source!F1542+ Source!F1541)/1000</f>
        <v>364.80192</v>
      </c>
      <c r="J26" s="22">
        <f>((Source!P1542 + Source!P1541)/1000)</f>
        <v>17451.356179999999</v>
      </c>
      <c r="K26" s="12" t="s">
        <v>1127</v>
      </c>
    </row>
    <row r="27" spans="1:42" ht="14" x14ac:dyDescent="0.3">
      <c r="A27" s="12"/>
      <c r="B27" s="12"/>
      <c r="C27" s="12"/>
      <c r="D27" s="12"/>
      <c r="E27" s="56" t="s">
        <v>1058</v>
      </c>
      <c r="F27" s="56"/>
      <c r="G27" s="56"/>
      <c r="H27" s="56"/>
      <c r="I27" s="22">
        <f>Source!F1549</f>
        <v>27400.0461367674</v>
      </c>
      <c r="J27" s="22"/>
      <c r="K27" s="12" t="s">
        <v>740</v>
      </c>
    </row>
    <row r="28" spans="1:42" ht="14" hidden="1" x14ac:dyDescent="0.3">
      <c r="A28" s="12"/>
      <c r="B28" s="12"/>
      <c r="C28" s="12"/>
      <c r="D28" s="12"/>
      <c r="E28" s="63" t="s">
        <v>1059</v>
      </c>
      <c r="F28" s="63"/>
      <c r="G28" s="63"/>
      <c r="H28" s="63"/>
      <c r="I28" s="22"/>
      <c r="J28" s="22"/>
      <c r="K28" s="12"/>
    </row>
    <row r="29" spans="1:42" ht="14" hidden="1" x14ac:dyDescent="0.3">
      <c r="A29" s="12"/>
      <c r="B29" s="12"/>
      <c r="C29" s="12"/>
      <c r="D29" s="12"/>
      <c r="E29" s="64" t="s">
        <v>96</v>
      </c>
      <c r="F29" s="64"/>
      <c r="G29" s="64"/>
      <c r="H29" s="64"/>
      <c r="I29" s="22">
        <f>SUM(Y35:Y1500)/1000</f>
        <v>0</v>
      </c>
      <c r="J29" s="22">
        <f>SUM(Z35:Z1500)/1000</f>
        <v>0</v>
      </c>
      <c r="K29" s="12" t="s">
        <v>1127</v>
      </c>
    </row>
    <row r="30" spans="1:42" ht="14" x14ac:dyDescent="0.3">
      <c r="A30" s="12"/>
      <c r="B30" s="12"/>
      <c r="C30" s="12"/>
      <c r="D30" s="12"/>
      <c r="E30" s="12"/>
      <c r="F30" s="16"/>
      <c r="G30" s="16"/>
      <c r="H30" s="16"/>
      <c r="I30" s="22"/>
      <c r="J30" s="22"/>
      <c r="K30" s="12"/>
    </row>
    <row r="31" spans="1:42" ht="14" x14ac:dyDescent="0.3">
      <c r="A31" s="12" t="s">
        <v>1071</v>
      </c>
      <c r="B31" s="12"/>
      <c r="C31" s="12"/>
      <c r="D31" s="12"/>
      <c r="E31" s="12"/>
      <c r="F31" s="16"/>
      <c r="G31" s="16"/>
      <c r="H31" s="16"/>
      <c r="I31" s="22"/>
      <c r="J31" s="22"/>
      <c r="K31" s="12"/>
    </row>
    <row r="32" spans="1:42" ht="28" x14ac:dyDescent="0.3">
      <c r="A32" s="78" t="s">
        <v>1072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M32" s="79" t="s">
        <v>1143</v>
      </c>
      <c r="AP32" s="26" t="s">
        <v>1072</v>
      </c>
    </row>
    <row r="33" spans="1:42" ht="98" x14ac:dyDescent="0.25">
      <c r="A33" s="23" t="s">
        <v>1060</v>
      </c>
      <c r="B33" s="23" t="s">
        <v>1061</v>
      </c>
      <c r="C33" s="23" t="s">
        <v>1062</v>
      </c>
      <c r="D33" s="23" t="s">
        <v>1063</v>
      </c>
      <c r="E33" s="23" t="s">
        <v>1064</v>
      </c>
      <c r="F33" s="23" t="s">
        <v>1065</v>
      </c>
      <c r="G33" s="24" t="s">
        <v>1066</v>
      </c>
      <c r="H33" s="24" t="s">
        <v>1067</v>
      </c>
      <c r="I33" s="23" t="s">
        <v>1073</v>
      </c>
      <c r="J33" s="23" t="s">
        <v>1068</v>
      </c>
      <c r="K33" s="23" t="s">
        <v>1069</v>
      </c>
    </row>
    <row r="34" spans="1:42" ht="14" x14ac:dyDescent="0.25">
      <c r="A34" s="23">
        <v>1</v>
      </c>
      <c r="B34" s="23">
        <v>2</v>
      </c>
      <c r="C34" s="23">
        <v>3</v>
      </c>
      <c r="D34" s="23">
        <v>4</v>
      </c>
      <c r="E34" s="23">
        <v>5</v>
      </c>
      <c r="F34" s="23">
        <v>6</v>
      </c>
      <c r="G34" s="23">
        <v>7</v>
      </c>
      <c r="H34" s="23">
        <v>8</v>
      </c>
      <c r="I34" s="23">
        <v>9</v>
      </c>
      <c r="J34" s="23">
        <v>10</v>
      </c>
      <c r="K34" s="23">
        <v>11</v>
      </c>
    </row>
    <row r="36" spans="1:42" ht="33" x14ac:dyDescent="0.35">
      <c r="A36" s="60" t="str">
        <f>CONCATENATE("Раздел: ",IF(Source!G24&lt;&gt;"Новый раздел", Source!G24, ""))</f>
        <v>Раздел: Усиление внутренних и наружных стен в зоне расширяемых проемов в подвале и в надземной части здания. Рама РС-1, 105 шт. (КР-5,6)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AP36" s="27" t="str">
        <f>CONCATENATE("Раздел: ",IF(Source!G24&lt;&gt;"Новый раздел", Source!G24, ""))</f>
        <v>Раздел: Усиление внутренних и наружных стен в зоне расширяемых проемов в подвале и в надземной части здания. Рама РС-1, 105 шт. (КР-5,6)</v>
      </c>
    </row>
    <row r="37" spans="1:42" ht="79" x14ac:dyDescent="0.35">
      <c r="A37" s="28">
        <v>1</v>
      </c>
      <c r="B37" s="28" t="s">
        <v>1074</v>
      </c>
      <c r="C37" s="28" t="s">
        <v>21</v>
      </c>
      <c r="D37" s="29" t="str">
        <f>Source!H28</f>
        <v>1 Т</v>
      </c>
      <c r="E37" s="11">
        <f>Source!I28</f>
        <v>25.5045</v>
      </c>
      <c r="F37" s="31"/>
      <c r="G37" s="30"/>
      <c r="H37" s="11"/>
      <c r="I37" s="31"/>
      <c r="J37" s="11"/>
      <c r="K37" s="31"/>
      <c r="M37" s="79" t="s">
        <v>1142</v>
      </c>
      <c r="Q37">
        <f>Source!X28</f>
        <v>68224.72</v>
      </c>
      <c r="R37">
        <f>Source!X29</f>
        <v>3262505.92</v>
      </c>
      <c r="S37">
        <f>Source!Y28</f>
        <v>38561.800000000003</v>
      </c>
      <c r="T37">
        <f>Source!Y29</f>
        <v>1844025.09</v>
      </c>
      <c r="U37">
        <f>ROUND((175/100)*ROUND(Source!R28, 2), 2)</f>
        <v>116.69</v>
      </c>
      <c r="V37">
        <f>ROUND((0/100)*ROUND(Source!R29, 2), 2)</f>
        <v>0</v>
      </c>
      <c r="AC37">
        <v>0</v>
      </c>
    </row>
    <row r="38" spans="1:42" ht="37.5" x14ac:dyDescent="0.25">
      <c r="C38" s="32" t="str">
        <f>"Объем: "&amp;Source!I28&amp;"=(70,9+"&amp;"38,5+"&amp;"109,3+"&amp;"7,4+"&amp;"7,2+"&amp;"2,7+"&amp;"6,9)/"&amp;"1000*"&amp;"105"</f>
        <v>Объем: 25,5045=(70,9+38,5+109,3+7,4+7,2+2,7+6,9)/1000*105</v>
      </c>
    </row>
    <row r="39" spans="1:42" ht="14.5" x14ac:dyDescent="0.35">
      <c r="A39" s="28"/>
      <c r="B39" s="28"/>
      <c r="C39" s="28" t="s">
        <v>1075</v>
      </c>
      <c r="D39" s="29"/>
      <c r="E39" s="11"/>
      <c r="F39" s="31">
        <f>Source!AO28</f>
        <v>2522.36</v>
      </c>
      <c r="G39" s="30" t="str">
        <f>Source!DG28</f>
        <v>*1,1</v>
      </c>
      <c r="H39" s="11">
        <f>Source!AV29</f>
        <v>1.0469999999999999</v>
      </c>
      <c r="I39" s="31">
        <f>Source!S28</f>
        <v>74090.62</v>
      </c>
      <c r="J39" s="11">
        <f>IF(Source!BA29&lt;&gt; 0, Source!BA29, 1)</f>
        <v>47.82</v>
      </c>
      <c r="K39" s="31">
        <f>Source!S29</f>
        <v>3543013.45</v>
      </c>
    </row>
    <row r="40" spans="1:42" ht="14.5" x14ac:dyDescent="0.35">
      <c r="A40" s="28"/>
      <c r="B40" s="28"/>
      <c r="C40" s="28" t="s">
        <v>1076</v>
      </c>
      <c r="D40" s="29"/>
      <c r="E40" s="11"/>
      <c r="F40" s="31">
        <f>Source!AM28</f>
        <v>36.08</v>
      </c>
      <c r="G40" s="30" t="str">
        <f>Source!DE28</f>
        <v>*1,1</v>
      </c>
      <c r="H40" s="11">
        <f>Source!AV29</f>
        <v>1.0469999999999999</v>
      </c>
      <c r="I40" s="31">
        <f>Source!Q28</f>
        <v>1059.8</v>
      </c>
      <c r="J40" s="11">
        <f>IF(Source!BB29&lt;&gt; 0, Source!BB29, 1)</f>
        <v>13.74</v>
      </c>
      <c r="K40" s="31">
        <f>Source!Q29</f>
        <v>14561.65</v>
      </c>
    </row>
    <row r="41" spans="1:42" ht="14.5" x14ac:dyDescent="0.35">
      <c r="A41" s="28"/>
      <c r="B41" s="28"/>
      <c r="C41" s="28" t="s">
        <v>1077</v>
      </c>
      <c r="D41" s="29"/>
      <c r="E41" s="11"/>
      <c r="F41" s="31">
        <f>Source!AN28</f>
        <v>2.27</v>
      </c>
      <c r="G41" s="30" t="str">
        <f>Source!DF28</f>
        <v>*1,1</v>
      </c>
      <c r="H41" s="11">
        <f>Source!AV29</f>
        <v>1.0469999999999999</v>
      </c>
      <c r="I41" s="33">
        <f>Source!R28</f>
        <v>66.680000000000007</v>
      </c>
      <c r="J41" s="11">
        <f>IF(Source!BS29&lt;&gt; 0, Source!BS29, 1)</f>
        <v>47.82</v>
      </c>
      <c r="K41" s="33">
        <f>Source!R29</f>
        <v>3188.64</v>
      </c>
    </row>
    <row r="42" spans="1:42" ht="14.5" x14ac:dyDescent="0.35">
      <c r="A42" s="28"/>
      <c r="B42" s="28"/>
      <c r="C42" s="28" t="s">
        <v>1078</v>
      </c>
      <c r="D42" s="29"/>
      <c r="E42" s="11"/>
      <c r="F42" s="31">
        <f>Source!AL28</f>
        <v>28.74</v>
      </c>
      <c r="G42" s="30" t="str">
        <f>Source!DD28</f>
        <v/>
      </c>
      <c r="H42" s="11">
        <f>Source!AW29</f>
        <v>1.002</v>
      </c>
      <c r="I42" s="31">
        <f>Source!P28</f>
        <v>734.47</v>
      </c>
      <c r="J42" s="11">
        <f>IF(Source!BC29&lt;&gt; 0, Source!BC29, 1)</f>
        <v>13.02</v>
      </c>
      <c r="K42" s="31">
        <f>Source!P29</f>
        <v>9562.7999999999993</v>
      </c>
    </row>
    <row r="43" spans="1:42" ht="56" x14ac:dyDescent="0.35">
      <c r="A43" s="28" t="s">
        <v>29</v>
      </c>
      <c r="B43" s="28" t="str">
        <f>Source!F30</f>
        <v>1.1-1-1121</v>
      </c>
      <c r="C43" s="28" t="s">
        <v>31</v>
      </c>
      <c r="D43" s="29" t="str">
        <f>Source!H30</f>
        <v>т</v>
      </c>
      <c r="E43" s="11">
        <f>Source!I30</f>
        <v>24.465</v>
      </c>
      <c r="F43" s="31">
        <f>Source!AK30</f>
        <v>9844.31</v>
      </c>
      <c r="G43" s="34" t="s">
        <v>3</v>
      </c>
      <c r="H43" s="11">
        <f>Source!AW31</f>
        <v>1.002</v>
      </c>
      <c r="I43" s="31">
        <f>Source!O30</f>
        <v>241322.73</v>
      </c>
      <c r="J43" s="11">
        <f>IF(Source!BC31&lt;&gt; 0, Source!BC31, 1)</f>
        <v>7.54</v>
      </c>
      <c r="K43" s="31">
        <f>Source!O31</f>
        <v>1819573.38</v>
      </c>
      <c r="Q43">
        <f>Source!X30</f>
        <v>0</v>
      </c>
      <c r="R43">
        <f>Source!X31</f>
        <v>0</v>
      </c>
      <c r="S43">
        <f>Source!Y30</f>
        <v>0</v>
      </c>
      <c r="T43">
        <f>Source!Y31</f>
        <v>0</v>
      </c>
      <c r="U43">
        <f>ROUND((175/100)*ROUND(Source!R30, 2), 2)</f>
        <v>0</v>
      </c>
      <c r="V43">
        <f>ROUND((0/100)*ROUND(Source!R31, 2), 2)</f>
        <v>0</v>
      </c>
      <c r="AC43">
        <v>3</v>
      </c>
    </row>
    <row r="44" spans="1:42" ht="42" x14ac:dyDescent="0.35">
      <c r="A44" s="28" t="s">
        <v>34</v>
      </c>
      <c r="B44" s="28" t="str">
        <f>Source!F32</f>
        <v>1.1-1-1105</v>
      </c>
      <c r="C44" s="28" t="s">
        <v>36</v>
      </c>
      <c r="D44" s="29" t="str">
        <f>Source!H32</f>
        <v>т</v>
      </c>
      <c r="E44" s="11">
        <f>Source!I32</f>
        <v>1.0395000000000001</v>
      </c>
      <c r="F44" s="31">
        <f>Source!AK32</f>
        <v>6519.2</v>
      </c>
      <c r="G44" s="34" t="s">
        <v>3</v>
      </c>
      <c r="H44" s="11">
        <f>Source!AW33</f>
        <v>1.002</v>
      </c>
      <c r="I44" s="31">
        <f>Source!O32</f>
        <v>6790.26</v>
      </c>
      <c r="J44" s="11">
        <f>IF(Source!BC33&lt;&gt; 0, Source!BC33, 1)</f>
        <v>10.119999999999999</v>
      </c>
      <c r="K44" s="31">
        <f>Source!O33</f>
        <v>68717.429999999993</v>
      </c>
      <c r="Q44">
        <f>Source!X32</f>
        <v>0</v>
      </c>
      <c r="R44">
        <f>Source!X33</f>
        <v>0</v>
      </c>
      <c r="S44">
        <f>Source!Y32</f>
        <v>0</v>
      </c>
      <c r="T44">
        <f>Source!Y33</f>
        <v>0</v>
      </c>
      <c r="U44">
        <f>ROUND((175/100)*ROUND(Source!R32, 2), 2)</f>
        <v>0</v>
      </c>
      <c r="V44">
        <f>ROUND((0/100)*ROUND(Source!R33, 2), 2)</f>
        <v>0</v>
      </c>
      <c r="AC44">
        <v>3</v>
      </c>
    </row>
    <row r="45" spans="1:42" ht="56" x14ac:dyDescent="0.35">
      <c r="A45" s="28" t="s">
        <v>38</v>
      </c>
      <c r="B45" s="28" t="str">
        <f>Source!F34</f>
        <v>1.7-5-220</v>
      </c>
      <c r="C45" s="28" t="s">
        <v>40</v>
      </c>
      <c r="D45" s="29" t="str">
        <f>Source!H34</f>
        <v>шт.</v>
      </c>
      <c r="E45" s="11">
        <f>Source!I34</f>
        <v>1470</v>
      </c>
      <c r="F45" s="31">
        <f>Source!AK34</f>
        <v>29.8</v>
      </c>
      <c r="G45" s="34" t="s">
        <v>3</v>
      </c>
      <c r="H45" s="11">
        <f>Source!AW35</f>
        <v>1.002</v>
      </c>
      <c r="I45" s="31">
        <f>Source!O34</f>
        <v>43893.61</v>
      </c>
      <c r="J45" s="11">
        <f>IF(Source!BC35&lt;&gt; 0, Source!BC35, 1)</f>
        <v>11.97</v>
      </c>
      <c r="K45" s="31">
        <f>Source!O35</f>
        <v>525406.51</v>
      </c>
      <c r="Q45">
        <f>Source!X34</f>
        <v>0</v>
      </c>
      <c r="R45">
        <f>Source!X35</f>
        <v>0</v>
      </c>
      <c r="S45">
        <f>Source!Y34</f>
        <v>0</v>
      </c>
      <c r="T45">
        <f>Source!Y35</f>
        <v>0</v>
      </c>
      <c r="U45">
        <f>ROUND((175/100)*ROUND(Source!R34, 2), 2)</f>
        <v>0</v>
      </c>
      <c r="V45">
        <f>ROUND((0/100)*ROUND(Source!R35, 2), 2)</f>
        <v>0</v>
      </c>
      <c r="AC45">
        <v>3</v>
      </c>
    </row>
    <row r="46" spans="1:42" ht="14.5" x14ac:dyDescent="0.35">
      <c r="A46" s="28"/>
      <c r="B46" s="28"/>
      <c r="C46" s="28" t="s">
        <v>1079</v>
      </c>
      <c r="D46" s="29" t="s">
        <v>1080</v>
      </c>
      <c r="E46" s="11">
        <f>Source!BZ29</f>
        <v>92</v>
      </c>
      <c r="F46" s="31"/>
      <c r="G46" s="30"/>
      <c r="H46" s="11"/>
      <c r="I46" s="31">
        <f>SUM(Q37:Q45)</f>
        <v>68224.72</v>
      </c>
      <c r="J46" s="11">
        <f>Source!AT29</f>
        <v>92</v>
      </c>
      <c r="K46" s="31">
        <f>SUM(R37:R45)</f>
        <v>3262505.92</v>
      </c>
    </row>
    <row r="47" spans="1:42" ht="14.5" x14ac:dyDescent="0.35">
      <c r="A47" s="28"/>
      <c r="B47" s="28"/>
      <c r="C47" s="28" t="s">
        <v>1081</v>
      </c>
      <c r="D47" s="29" t="s">
        <v>1080</v>
      </c>
      <c r="E47" s="11">
        <f>Source!CA29</f>
        <v>52</v>
      </c>
      <c r="F47" s="31"/>
      <c r="G47" s="30"/>
      <c r="H47" s="11"/>
      <c r="I47" s="31">
        <f>SUM(S37:S46)</f>
        <v>38561.800000000003</v>
      </c>
      <c r="J47" s="11">
        <f>Source!AU29</f>
        <v>52</v>
      </c>
      <c r="K47" s="31">
        <f>SUM(T37:T46)</f>
        <v>1844025.09</v>
      </c>
    </row>
    <row r="48" spans="1:42" ht="14.5" x14ac:dyDescent="0.35">
      <c r="A48" s="35"/>
      <c r="B48" s="35"/>
      <c r="C48" s="35" t="s">
        <v>1082</v>
      </c>
      <c r="D48" s="36" t="s">
        <v>1083</v>
      </c>
      <c r="E48" s="37">
        <f>Source!AQ28</f>
        <v>201.95</v>
      </c>
      <c r="F48" s="38"/>
      <c r="G48" s="39" t="str">
        <f>Source!DI28</f>
        <v>*1,1</v>
      </c>
      <c r="H48" s="37">
        <f>Source!AV29</f>
        <v>1.0469999999999999</v>
      </c>
      <c r="I48" s="38">
        <f>Source!U28</f>
        <v>5931.9849186675001</v>
      </c>
      <c r="J48" s="37"/>
      <c r="K48" s="38"/>
    </row>
    <row r="49" spans="1:29" ht="14" x14ac:dyDescent="0.3">
      <c r="C49" s="21" t="s">
        <v>1084</v>
      </c>
      <c r="H49" s="61">
        <f>I39+I40+I42+I46+I47+SUM(I43:I45)-SUMIF(AC43:AC45, 5, I43:I45)-SUMIF(AC43:AC45, 6, I43:I45)</f>
        <v>474678.01</v>
      </c>
      <c r="I49" s="61"/>
      <c r="J49" s="61">
        <f>K39+K40+K42+K46+K47+SUM(K43:K45)-SUMIF(AC43:AC45, 5, K43:K45)-SUMIF(AC43:AC45, 6, K43:K45)</f>
        <v>11087366.23</v>
      </c>
      <c r="K49" s="61"/>
    </row>
    <row r="50" spans="1:29" ht="14" x14ac:dyDescent="0.3">
      <c r="C50" s="21" t="s">
        <v>1085</v>
      </c>
      <c r="H50" s="58">
        <f>SUMIF(AC43:AC45, 5, I43:I45)+SUMIF(AC43:AC45, 6, I43:I45)</f>
        <v>0</v>
      </c>
      <c r="I50" s="58"/>
      <c r="J50" s="58">
        <f>SUMIF(AC43:AC45, 5, K43:K45)+SUMIF(AC43:AC45, 6, K43:K45)</f>
        <v>0</v>
      </c>
      <c r="K50" s="58"/>
    </row>
    <row r="51" spans="1:29" ht="14" x14ac:dyDescent="0.3">
      <c r="C51" s="21" t="s">
        <v>1086</v>
      </c>
      <c r="H51" s="58">
        <f>I39+I40+I42+I46+I47+SUM(I43:I45)</f>
        <v>474678.01</v>
      </c>
      <c r="I51" s="58"/>
      <c r="J51" s="58">
        <f>K39+K40+K42+K46+K47+SUM(K43:K45)</f>
        <v>11087366.23</v>
      </c>
      <c r="K51" s="58"/>
      <c r="O51" s="40">
        <f>I39+I40+I42+I46+I47+SUM(I43:I45)</f>
        <v>474678.01</v>
      </c>
      <c r="P51" s="40">
        <f>K39+K40+K42+K46+K47+SUM(K43:K45)</f>
        <v>11087366.23</v>
      </c>
    </row>
    <row r="53" spans="1:29" ht="79" x14ac:dyDescent="0.35">
      <c r="A53" s="28">
        <v>2</v>
      </c>
      <c r="B53" s="28" t="s">
        <v>1087</v>
      </c>
      <c r="C53" s="28" t="s">
        <v>45</v>
      </c>
      <c r="D53" s="29" t="str">
        <f>Source!H36</f>
        <v>100 м2</v>
      </c>
      <c r="E53" s="11">
        <f>Source!I36</f>
        <v>7.6375004999999998</v>
      </c>
      <c r="F53" s="31"/>
      <c r="G53" s="30"/>
      <c r="H53" s="11"/>
      <c r="I53" s="31"/>
      <c r="J53" s="11"/>
      <c r="K53" s="31"/>
      <c r="Q53">
        <f>Source!X36</f>
        <v>718.83</v>
      </c>
      <c r="R53">
        <f>Source!X37</f>
        <v>32030.94</v>
      </c>
      <c r="S53">
        <f>Source!Y36</f>
        <v>460.05</v>
      </c>
      <c r="T53">
        <f>Source!Y37</f>
        <v>15835.52</v>
      </c>
      <c r="U53">
        <f>ROUND((175/100)*ROUND(Source!R36, 2), 2)</f>
        <v>4.5999999999999996</v>
      </c>
      <c r="V53">
        <f>ROUND((0/100)*ROUND(Source!R37, 2), 2)</f>
        <v>0</v>
      </c>
      <c r="AC53">
        <v>0</v>
      </c>
    </row>
    <row r="54" spans="1:29" ht="37.5" x14ac:dyDescent="0.25">
      <c r="C54" s="32" t="str">
        <f>"Объем: "&amp;Source!I36&amp;"=(70,9*"&amp;"26,3+"&amp;"38,5*"&amp;"26,3+"&amp;"109,3*"&amp;"33+"&amp;"7,4*"&amp;"33+"&amp;"7,2*"&amp;"32,1+"&amp;"2,7*"&amp;"32,1+"&amp;"6,9*"&amp;"33)/"&amp;"1000/"&amp;"100*"&amp;"105"</f>
        <v>Объем: 7,6375005=(70,9*26,3+38,5*26,3+109,3*33+7,4*33+7,2*32,1+2,7*32,1+6,9*33)/1000/100*105</v>
      </c>
    </row>
    <row r="55" spans="1:29" ht="28.5" x14ac:dyDescent="0.35">
      <c r="A55" s="28"/>
      <c r="B55" s="28"/>
      <c r="C55" s="28" t="s">
        <v>1075</v>
      </c>
      <c r="D55" s="29"/>
      <c r="E55" s="11"/>
      <c r="F55" s="31">
        <f>Source!AO36</f>
        <v>74.13</v>
      </c>
      <c r="G55" s="30" t="str">
        <f>Source!DG36</f>
        <v>*1,15)*1,1</v>
      </c>
      <c r="H55" s="11">
        <f>Source!AV37</f>
        <v>1.0469999999999999</v>
      </c>
      <c r="I55" s="31">
        <f>Source!S36</f>
        <v>716.2</v>
      </c>
      <c r="J55" s="11">
        <f>IF(Source!BA37&lt;&gt; 0, Source!BA37, 1)</f>
        <v>47.82</v>
      </c>
      <c r="K55" s="31">
        <f>Source!S37</f>
        <v>35858.31</v>
      </c>
    </row>
    <row r="56" spans="1:29" ht="28.5" x14ac:dyDescent="0.35">
      <c r="A56" s="28"/>
      <c r="B56" s="28"/>
      <c r="C56" s="28" t="s">
        <v>1076</v>
      </c>
      <c r="D56" s="29"/>
      <c r="E56" s="11"/>
      <c r="F56" s="31">
        <f>Source!AM36</f>
        <v>13.64</v>
      </c>
      <c r="G56" s="30" t="str">
        <f>Source!DE36</f>
        <v>*1,25)*1,1</v>
      </c>
      <c r="H56" s="11">
        <f>Source!AV37</f>
        <v>1.0469999999999999</v>
      </c>
      <c r="I56" s="31">
        <f>Source!Q36</f>
        <v>143.24</v>
      </c>
      <c r="J56" s="11">
        <f>IF(Source!BB37&lt;&gt; 0, Source!BB37, 1)</f>
        <v>10.51</v>
      </c>
      <c r="K56" s="31">
        <f>Source!Q37</f>
        <v>1576.18</v>
      </c>
    </row>
    <row r="57" spans="1:29" ht="28.5" x14ac:dyDescent="0.35">
      <c r="A57" s="28"/>
      <c r="B57" s="28"/>
      <c r="C57" s="28" t="s">
        <v>1077</v>
      </c>
      <c r="D57" s="29"/>
      <c r="E57" s="11"/>
      <c r="F57" s="31">
        <f>Source!AN36</f>
        <v>0.25</v>
      </c>
      <c r="G57" s="30" t="str">
        <f>Source!DF36</f>
        <v>*1,25)*1,1</v>
      </c>
      <c r="H57" s="11">
        <f>Source!AV37</f>
        <v>1.0469999999999999</v>
      </c>
      <c r="I57" s="33">
        <f>Source!R36</f>
        <v>2.63</v>
      </c>
      <c r="J57" s="11">
        <f>IF(Source!BS37&lt;&gt; 0, Source!BS37, 1)</f>
        <v>47.82</v>
      </c>
      <c r="K57" s="33">
        <f>Source!R37</f>
        <v>131.51</v>
      </c>
    </row>
    <row r="58" spans="1:29" ht="14.5" x14ac:dyDescent="0.35">
      <c r="A58" s="28"/>
      <c r="B58" s="28"/>
      <c r="C58" s="28" t="s">
        <v>1078</v>
      </c>
      <c r="D58" s="29"/>
      <c r="E58" s="11"/>
      <c r="F58" s="31">
        <f>Source!AL36</f>
        <v>9.4600000000000009</v>
      </c>
      <c r="G58" s="30" t="str">
        <f>Source!DD36</f>
        <v/>
      </c>
      <c r="H58" s="11">
        <f>Source!AW37</f>
        <v>1</v>
      </c>
      <c r="I58" s="31">
        <f>Source!P36</f>
        <v>72.25</v>
      </c>
      <c r="J58" s="11">
        <f>IF(Source!BC37&lt;&gt; 0, Source!BC37, 1)</f>
        <v>32.25</v>
      </c>
      <c r="K58" s="31">
        <f>Source!P37</f>
        <v>2330.06</v>
      </c>
    </row>
    <row r="59" spans="1:29" ht="14.5" x14ac:dyDescent="0.35">
      <c r="A59" s="28" t="s">
        <v>53</v>
      </c>
      <c r="B59" s="28" t="str">
        <f>Source!F38</f>
        <v>1.1-1-165</v>
      </c>
      <c r="C59" s="28" t="s">
        <v>55</v>
      </c>
      <c r="D59" s="29" t="str">
        <f>Source!H38</f>
        <v>т</v>
      </c>
      <c r="E59" s="11">
        <f>Source!I38</f>
        <v>6.8737999999999994E-2</v>
      </c>
      <c r="F59" s="31">
        <f>Source!AK38</f>
        <v>18660.61</v>
      </c>
      <c r="G59" s="34" t="s">
        <v>3</v>
      </c>
      <c r="H59" s="11">
        <f>Source!AW39</f>
        <v>1</v>
      </c>
      <c r="I59" s="31">
        <f>Source!O38</f>
        <v>1282.69</v>
      </c>
      <c r="J59" s="11">
        <f>IF(Source!BC39&lt;&gt; 0, Source!BC39, 1)</f>
        <v>3.58</v>
      </c>
      <c r="K59" s="31">
        <f>Source!O39</f>
        <v>4592.03</v>
      </c>
      <c r="Q59">
        <f>Source!X38</f>
        <v>0</v>
      </c>
      <c r="R59">
        <f>Source!X39</f>
        <v>0</v>
      </c>
      <c r="S59">
        <f>Source!Y38</f>
        <v>0</v>
      </c>
      <c r="T59">
        <f>Source!Y39</f>
        <v>0</v>
      </c>
      <c r="U59">
        <f>ROUND((175/100)*ROUND(Source!R38, 2), 2)</f>
        <v>0</v>
      </c>
      <c r="V59">
        <f>ROUND((0/100)*ROUND(Source!R39, 2), 2)</f>
        <v>0</v>
      </c>
      <c r="AC59">
        <v>3</v>
      </c>
    </row>
    <row r="60" spans="1:29" ht="14.5" x14ac:dyDescent="0.35">
      <c r="A60" s="28"/>
      <c r="B60" s="28"/>
      <c r="C60" s="28" t="s">
        <v>1079</v>
      </c>
      <c r="D60" s="29" t="s">
        <v>1080</v>
      </c>
      <c r="E60" s="11">
        <f>Source!BZ37</f>
        <v>89</v>
      </c>
      <c r="F60" s="31"/>
      <c r="G60" s="30"/>
      <c r="H60" s="11"/>
      <c r="I60" s="31">
        <f>SUM(Q53:Q59)</f>
        <v>718.83</v>
      </c>
      <c r="J60" s="11">
        <f>Source!AT37</f>
        <v>89</v>
      </c>
      <c r="K60" s="31">
        <f>SUM(R53:R59)</f>
        <v>32030.94</v>
      </c>
    </row>
    <row r="61" spans="1:29" ht="14.5" x14ac:dyDescent="0.35">
      <c r="A61" s="28"/>
      <c r="B61" s="28"/>
      <c r="C61" s="28" t="s">
        <v>1081</v>
      </c>
      <c r="D61" s="29" t="s">
        <v>1080</v>
      </c>
      <c r="E61" s="11">
        <f>Source!CA37</f>
        <v>44</v>
      </c>
      <c r="F61" s="31"/>
      <c r="G61" s="30"/>
      <c r="H61" s="11"/>
      <c r="I61" s="31">
        <f>SUM(S53:S60)</f>
        <v>460.05</v>
      </c>
      <c r="J61" s="11">
        <f>Source!AU37</f>
        <v>44</v>
      </c>
      <c r="K61" s="31">
        <f>SUM(T53:T60)</f>
        <v>15835.52</v>
      </c>
    </row>
    <row r="62" spans="1:29" ht="28.5" x14ac:dyDescent="0.35">
      <c r="A62" s="35"/>
      <c r="B62" s="35"/>
      <c r="C62" s="35" t="s">
        <v>1082</v>
      </c>
      <c r="D62" s="36" t="s">
        <v>1083</v>
      </c>
      <c r="E62" s="37">
        <f>Source!AQ36</f>
        <v>5.31</v>
      </c>
      <c r="F62" s="38"/>
      <c r="G62" s="39" t="str">
        <f>Source!DI36</f>
        <v>*1,15)*1,1</v>
      </c>
      <c r="H62" s="37">
        <f>Source!AV37</f>
        <v>1.0469999999999999</v>
      </c>
      <c r="I62" s="38">
        <f>Source!U36</f>
        <v>51.302236483574994</v>
      </c>
      <c r="J62" s="37"/>
      <c r="K62" s="38"/>
    </row>
    <row r="63" spans="1:29" ht="14" x14ac:dyDescent="0.3">
      <c r="C63" s="21" t="s">
        <v>1084</v>
      </c>
      <c r="H63" s="61">
        <f>I55+I56+I58+I60+I61+SUM(I59:I59)-SUMIF(AC59:AC59, 5, I59:I59)-SUMIF(AC59:AC59, 6, I59:I59)</f>
        <v>3393.26</v>
      </c>
      <c r="I63" s="61"/>
      <c r="J63" s="61">
        <f>K55+K56+K58+K60+K61+SUM(K59:K59)-SUMIF(AC59:AC59, 5, K59:K59)-SUMIF(AC59:AC59, 6, K59:K59)</f>
        <v>92223.039999999994</v>
      </c>
      <c r="K63" s="61"/>
    </row>
    <row r="64" spans="1:29" ht="14" x14ac:dyDescent="0.3">
      <c r="C64" s="21" t="s">
        <v>1085</v>
      </c>
      <c r="H64" s="58">
        <f>SUMIF(AC59:AC59, 5, I59:I59)+SUMIF(AC59:AC59, 6, I59:I59)</f>
        <v>0</v>
      </c>
      <c r="I64" s="58"/>
      <c r="J64" s="58">
        <f>SUMIF(AC59:AC59, 5, K59:K59)+SUMIF(AC59:AC59, 6, K59:K59)</f>
        <v>0</v>
      </c>
      <c r="K64" s="58"/>
    </row>
    <row r="65" spans="1:43" ht="14" x14ac:dyDescent="0.3">
      <c r="C65" s="21" t="s">
        <v>1086</v>
      </c>
      <c r="H65" s="58">
        <f>I55+I56+I58+I60+I61+SUM(I59:I59)</f>
        <v>3393.26</v>
      </c>
      <c r="I65" s="58"/>
      <c r="J65" s="58">
        <f>K55+K56+K58+K60+K61+SUM(K59:K59)</f>
        <v>92223.039999999994</v>
      </c>
      <c r="K65" s="58"/>
      <c r="O65" s="40">
        <f>I55+I56+I58+I60+I61+SUM(I59:I59)</f>
        <v>3393.26</v>
      </c>
      <c r="P65" s="40">
        <f>K55+K56+K58+K60+K61+SUM(K59:K59)</f>
        <v>92223.039999999994</v>
      </c>
    </row>
    <row r="68" spans="1:43" ht="28" x14ac:dyDescent="0.3">
      <c r="A68" s="57" t="str">
        <f>CONCATENATE("Итого по разделу: ",IF(Source!G41&lt;&gt;"Новый раздел", Source!G41, ""))</f>
        <v>Итого по разделу: Усиление внутренних и наружных стен в зоне расширяемых проемов в подвале и в надземной части здания. Рама РС-1, 105 шт. (КР-5,6)</v>
      </c>
      <c r="B68" s="57"/>
      <c r="C68" s="57"/>
      <c r="D68" s="57"/>
      <c r="E68" s="57"/>
      <c r="F68" s="57"/>
      <c r="G68" s="57"/>
      <c r="H68" s="58">
        <f>SUM(O36:O67)</f>
        <v>478071.27</v>
      </c>
      <c r="I68" s="59"/>
      <c r="J68" s="58">
        <f>SUM(P36:P67)</f>
        <v>11179589.27</v>
      </c>
      <c r="K68" s="59"/>
      <c r="AQ68" s="42" t="str">
        <f>CONCATENATE("Итого по разделу: ",IF(Source!G41&lt;&gt;"Новый раздел", Source!G41, ""))</f>
        <v>Итого по разделу: Усиление внутренних и наружных стен в зоне расширяемых проемов в подвале и в надземной части здания. Рама РС-1, 105 шт. (КР-5,6)</v>
      </c>
    </row>
    <row r="69" spans="1:43" hidden="1" x14ac:dyDescent="0.25">
      <c r="A69" t="s">
        <v>1088</v>
      </c>
      <c r="I69">
        <f>SUM(W36:W68)</f>
        <v>0</v>
      </c>
      <c r="J69">
        <f>SUM(X36:X68)</f>
        <v>0</v>
      </c>
    </row>
    <row r="70" spans="1:43" hidden="1" x14ac:dyDescent="0.25">
      <c r="A70" t="s">
        <v>1089</v>
      </c>
      <c r="I70">
        <f>SUM(Y36:Y69)</f>
        <v>0</v>
      </c>
      <c r="J70">
        <f>SUM(Z36:Z69)</f>
        <v>0</v>
      </c>
    </row>
    <row r="72" spans="1:43" ht="33" x14ac:dyDescent="0.35">
      <c r="A72" s="60" t="str">
        <f>CONCATENATE("Раздел: ",IF(Source!G71&lt;&gt;"Новый раздел", Source!G71, ""))</f>
        <v>Раздел: Усиление внутренних и наружных стен в зоне расширяемых проемов в подвале и в надземной части здания. Рама РС-2, 22 шт. (КР-5,6)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AP72" s="27" t="str">
        <f>CONCATENATE("Раздел: ",IF(Source!G71&lt;&gt;"Новый раздел", Source!G71, ""))</f>
        <v>Раздел: Усиление внутренних и наружных стен в зоне расширяемых проемов в подвале и в надземной части здания. Рама РС-2, 22 шт. (КР-5,6)</v>
      </c>
    </row>
    <row r="73" spans="1:43" ht="79" x14ac:dyDescent="0.35">
      <c r="A73" s="28">
        <v>3</v>
      </c>
      <c r="B73" s="28" t="s">
        <v>1074</v>
      </c>
      <c r="C73" s="28" t="s">
        <v>21</v>
      </c>
      <c r="D73" s="29" t="str">
        <f>Source!H75</f>
        <v>1 Т</v>
      </c>
      <c r="E73" s="11">
        <f>Source!I75</f>
        <v>4.7321999999999997</v>
      </c>
      <c r="F73" s="31"/>
      <c r="G73" s="30"/>
      <c r="H73" s="11"/>
      <c r="I73" s="31"/>
      <c r="J73" s="11"/>
      <c r="K73" s="31"/>
      <c r="Q73">
        <f>Source!X75</f>
        <v>12658.67</v>
      </c>
      <c r="R73">
        <f>Source!X76</f>
        <v>605337.42000000004</v>
      </c>
      <c r="S73">
        <f>Source!Y75</f>
        <v>7154.9</v>
      </c>
      <c r="T73">
        <f>Source!Y76</f>
        <v>342147.24</v>
      </c>
      <c r="U73">
        <f>ROUND((175/100)*ROUND(Source!R75, 2), 2)</f>
        <v>21.65</v>
      </c>
      <c r="V73">
        <f>ROUND((0/100)*ROUND(Source!R76, 2), 2)</f>
        <v>0</v>
      </c>
      <c r="AC73">
        <v>0</v>
      </c>
    </row>
    <row r="74" spans="1:43" ht="37.5" x14ac:dyDescent="0.25">
      <c r="C74" s="32" t="str">
        <f>"Объем: "&amp;Source!I75&amp;"=(67,6+"&amp;"106,3+"&amp;"4,2+"&amp;"6,9+"&amp;"7,2+"&amp;"11,3+"&amp;"0,9+"&amp;"1,4+"&amp;"9,3)/"&amp;"1000*"&amp;"22"</f>
        <v>Объем: 4,7322=(67,6+106,3+4,2+6,9+7,2+11,3+0,9+1,4+9,3)/1000*22</v>
      </c>
    </row>
    <row r="75" spans="1:43" ht="14.5" x14ac:dyDescent="0.35">
      <c r="A75" s="28"/>
      <c r="B75" s="28"/>
      <c r="C75" s="28" t="s">
        <v>1075</v>
      </c>
      <c r="D75" s="29"/>
      <c r="E75" s="11"/>
      <c r="F75" s="31">
        <f>Source!AO75</f>
        <v>2522.36</v>
      </c>
      <c r="G75" s="30" t="str">
        <f>Source!DG75</f>
        <v>*1,1</v>
      </c>
      <c r="H75" s="11">
        <f>Source!AV76</f>
        <v>1.0469999999999999</v>
      </c>
      <c r="I75" s="31">
        <f>Source!S75</f>
        <v>13747.05</v>
      </c>
      <c r="J75" s="11">
        <f>IF(Source!BA76&lt;&gt; 0, Source!BA76, 1)</f>
        <v>47.82</v>
      </c>
      <c r="K75" s="31">
        <f>Source!S76</f>
        <v>657383.93000000005</v>
      </c>
    </row>
    <row r="76" spans="1:43" ht="14.5" x14ac:dyDescent="0.35">
      <c r="A76" s="28"/>
      <c r="B76" s="28"/>
      <c r="C76" s="28" t="s">
        <v>1076</v>
      </c>
      <c r="D76" s="29"/>
      <c r="E76" s="11"/>
      <c r="F76" s="31">
        <f>Source!AM75</f>
        <v>36.08</v>
      </c>
      <c r="G76" s="30" t="str">
        <f>Source!DE75</f>
        <v>*1,1</v>
      </c>
      <c r="H76" s="11">
        <f>Source!AV76</f>
        <v>1.0469999999999999</v>
      </c>
      <c r="I76" s="31">
        <f>Source!Q75</f>
        <v>196.64</v>
      </c>
      <c r="J76" s="11">
        <f>IF(Source!BB76&lt;&gt; 0, Source!BB76, 1)</f>
        <v>13.74</v>
      </c>
      <c r="K76" s="31">
        <f>Source!Q76</f>
        <v>2701.83</v>
      </c>
    </row>
    <row r="77" spans="1:43" ht="14.5" x14ac:dyDescent="0.35">
      <c r="A77" s="28"/>
      <c r="B77" s="28"/>
      <c r="C77" s="28" t="s">
        <v>1077</v>
      </c>
      <c r="D77" s="29"/>
      <c r="E77" s="11"/>
      <c r="F77" s="31">
        <f>Source!AN75</f>
        <v>2.27</v>
      </c>
      <c r="G77" s="30" t="str">
        <f>Source!DF75</f>
        <v>*1,1</v>
      </c>
      <c r="H77" s="11">
        <f>Source!AV76</f>
        <v>1.0469999999999999</v>
      </c>
      <c r="I77" s="33">
        <f>Source!R75</f>
        <v>12.37</v>
      </c>
      <c r="J77" s="11">
        <f>IF(Source!BS76&lt;&gt; 0, Source!BS76, 1)</f>
        <v>47.82</v>
      </c>
      <c r="K77" s="33">
        <f>Source!R76</f>
        <v>591.53</v>
      </c>
    </row>
    <row r="78" spans="1:43" ht="14.5" x14ac:dyDescent="0.35">
      <c r="A78" s="28"/>
      <c r="B78" s="28"/>
      <c r="C78" s="28" t="s">
        <v>1078</v>
      </c>
      <c r="D78" s="29"/>
      <c r="E78" s="11"/>
      <c r="F78" s="31">
        <f>Source!AL75</f>
        <v>28.74</v>
      </c>
      <c r="G78" s="30" t="str">
        <f>Source!DD75</f>
        <v/>
      </c>
      <c r="H78" s="11">
        <f>Source!AW76</f>
        <v>1.002</v>
      </c>
      <c r="I78" s="31">
        <f>Source!P75</f>
        <v>136.28</v>
      </c>
      <c r="J78" s="11">
        <f>IF(Source!BC76&lt;&gt; 0, Source!BC76, 1)</f>
        <v>13.02</v>
      </c>
      <c r="K78" s="31">
        <f>Source!P76</f>
        <v>1774.37</v>
      </c>
    </row>
    <row r="79" spans="1:43" ht="42" x14ac:dyDescent="0.35">
      <c r="A79" s="28" t="s">
        <v>113</v>
      </c>
      <c r="B79" s="28" t="str">
        <f>Source!F77</f>
        <v>1.1-1-1145</v>
      </c>
      <c r="C79" s="28" t="s">
        <v>115</v>
      </c>
      <c r="D79" s="29" t="str">
        <f>Source!H77</f>
        <v>т</v>
      </c>
      <c r="E79" s="11">
        <f>Source!I77</f>
        <v>1.4872000000000003</v>
      </c>
      <c r="F79" s="31">
        <f>Source!AK77</f>
        <v>8407.51</v>
      </c>
      <c r="G79" s="34" t="s">
        <v>3</v>
      </c>
      <c r="H79" s="11">
        <f>Source!AW78</f>
        <v>1.002</v>
      </c>
      <c r="I79" s="31">
        <f>Source!O77</f>
        <v>12503.65</v>
      </c>
      <c r="J79" s="11">
        <f>IF(Source!BC78&lt;&gt; 0, Source!BC78, 1)</f>
        <v>11.21</v>
      </c>
      <c r="K79" s="31">
        <f>Source!O78</f>
        <v>140446.28</v>
      </c>
      <c r="Q79">
        <f>Source!X77</f>
        <v>0</v>
      </c>
      <c r="R79">
        <f>Source!X78</f>
        <v>0</v>
      </c>
      <c r="S79">
        <f>Source!Y77</f>
        <v>0</v>
      </c>
      <c r="T79">
        <f>Source!Y78</f>
        <v>0</v>
      </c>
      <c r="U79">
        <f>ROUND((175/100)*ROUND(Source!R77, 2), 2)</f>
        <v>0</v>
      </c>
      <c r="V79">
        <f>ROUND((0/100)*ROUND(Source!R78, 2), 2)</f>
        <v>0</v>
      </c>
      <c r="AC79">
        <v>3</v>
      </c>
    </row>
    <row r="80" spans="1:43" ht="56" x14ac:dyDescent="0.35">
      <c r="A80" s="28" t="s">
        <v>120</v>
      </c>
      <c r="B80" s="28" t="str">
        <f>Source!F79</f>
        <v>1.1-1-1121</v>
      </c>
      <c r="C80" s="28" t="s">
        <v>31</v>
      </c>
      <c r="D80" s="29" t="str">
        <f>Source!H79</f>
        <v>т</v>
      </c>
      <c r="E80" s="11">
        <f>Source!I79</f>
        <v>2.5828000000000002</v>
      </c>
      <c r="F80" s="31">
        <f>Source!AK79</f>
        <v>9844.31</v>
      </c>
      <c r="G80" s="34" t="s">
        <v>3</v>
      </c>
      <c r="H80" s="11">
        <f>Source!AW80</f>
        <v>1.002</v>
      </c>
      <c r="I80" s="31">
        <f>Source!O79</f>
        <v>25476.74</v>
      </c>
      <c r="J80" s="11">
        <f>IF(Source!BC80&lt;&gt; 0, Source!BC80, 1)</f>
        <v>7.54</v>
      </c>
      <c r="K80" s="31">
        <f>Source!O80</f>
        <v>192094.62</v>
      </c>
      <c r="Q80">
        <f>Source!X79</f>
        <v>0</v>
      </c>
      <c r="R80">
        <f>Source!X80</f>
        <v>0</v>
      </c>
      <c r="S80">
        <f>Source!Y79</f>
        <v>0</v>
      </c>
      <c r="T80">
        <f>Source!Y80</f>
        <v>0</v>
      </c>
      <c r="U80">
        <f>ROUND((175/100)*ROUND(Source!R79, 2), 2)</f>
        <v>0</v>
      </c>
      <c r="V80">
        <f>ROUND((0/100)*ROUND(Source!R80, 2), 2)</f>
        <v>0</v>
      </c>
      <c r="AC80">
        <v>3</v>
      </c>
    </row>
    <row r="81" spans="1:29" ht="42" x14ac:dyDescent="0.35">
      <c r="A81" s="28" t="s">
        <v>121</v>
      </c>
      <c r="B81" s="28" t="str">
        <f>Source!F81</f>
        <v>1.1-1-1105</v>
      </c>
      <c r="C81" s="28" t="s">
        <v>36</v>
      </c>
      <c r="D81" s="29" t="str">
        <f>Source!H81</f>
        <v>т</v>
      </c>
      <c r="E81" s="11">
        <f>Source!I81</f>
        <v>0.66220000000000012</v>
      </c>
      <c r="F81" s="31">
        <f>Source!AK81</f>
        <v>6519.2</v>
      </c>
      <c r="G81" s="34" t="s">
        <v>3</v>
      </c>
      <c r="H81" s="11">
        <f>Source!AW82</f>
        <v>1.002</v>
      </c>
      <c r="I81" s="31">
        <f>Source!O81</f>
        <v>4325.6499999999996</v>
      </c>
      <c r="J81" s="11">
        <f>IF(Source!BC82&lt;&gt; 0, Source!BC82, 1)</f>
        <v>10.119999999999999</v>
      </c>
      <c r="K81" s="31">
        <f>Source!O82</f>
        <v>43775.58</v>
      </c>
      <c r="Q81">
        <f>Source!X81</f>
        <v>0</v>
      </c>
      <c r="R81">
        <f>Source!X82</f>
        <v>0</v>
      </c>
      <c r="S81">
        <f>Source!Y81</f>
        <v>0</v>
      </c>
      <c r="T81">
        <f>Source!Y82</f>
        <v>0</v>
      </c>
      <c r="U81">
        <f>ROUND((175/100)*ROUND(Source!R81, 2), 2)</f>
        <v>0</v>
      </c>
      <c r="V81">
        <f>ROUND((0/100)*ROUND(Source!R82, 2), 2)</f>
        <v>0</v>
      </c>
      <c r="AC81">
        <v>3</v>
      </c>
    </row>
    <row r="82" spans="1:29" ht="56" x14ac:dyDescent="0.35">
      <c r="A82" s="28" t="s">
        <v>122</v>
      </c>
      <c r="B82" s="28" t="str">
        <f>Source!F83</f>
        <v>1.7-5-220</v>
      </c>
      <c r="C82" s="28" t="s">
        <v>40</v>
      </c>
      <c r="D82" s="29" t="str">
        <f>Source!H83</f>
        <v>шт.</v>
      </c>
      <c r="E82" s="11">
        <f>Source!I83</f>
        <v>176</v>
      </c>
      <c r="F82" s="31">
        <f>Source!AK83</f>
        <v>29.8</v>
      </c>
      <c r="G82" s="34" t="s">
        <v>3</v>
      </c>
      <c r="H82" s="11">
        <f>Source!AW84</f>
        <v>1.002</v>
      </c>
      <c r="I82" s="31">
        <f>Source!O83</f>
        <v>5255.29</v>
      </c>
      <c r="J82" s="11">
        <f>IF(Source!BC84&lt;&gt; 0, Source!BC84, 1)</f>
        <v>11.97</v>
      </c>
      <c r="K82" s="31">
        <f>Source!O84</f>
        <v>62905.82</v>
      </c>
      <c r="Q82">
        <f>Source!X83</f>
        <v>0</v>
      </c>
      <c r="R82">
        <f>Source!X84</f>
        <v>0</v>
      </c>
      <c r="S82">
        <f>Source!Y83</f>
        <v>0</v>
      </c>
      <c r="T82">
        <f>Source!Y84</f>
        <v>0</v>
      </c>
      <c r="U82">
        <f>ROUND((175/100)*ROUND(Source!R83, 2), 2)</f>
        <v>0</v>
      </c>
      <c r="V82">
        <f>ROUND((0/100)*ROUND(Source!R84, 2), 2)</f>
        <v>0</v>
      </c>
      <c r="AC82">
        <v>3</v>
      </c>
    </row>
    <row r="83" spans="1:29" ht="42" x14ac:dyDescent="0.35">
      <c r="A83" s="28" t="s">
        <v>123</v>
      </c>
      <c r="B83" s="28" t="str">
        <f>Source!F85</f>
        <v>1.7-5-233</v>
      </c>
      <c r="C83" s="28" t="s">
        <v>125</v>
      </c>
      <c r="D83" s="29" t="str">
        <f>Source!H85</f>
        <v>100 шт.</v>
      </c>
      <c r="E83" s="11">
        <f>Source!I85</f>
        <v>0.88</v>
      </c>
      <c r="F83" s="31">
        <f>Source!AK85</f>
        <v>560.04</v>
      </c>
      <c r="G83" s="34" t="s">
        <v>3</v>
      </c>
      <c r="H83" s="11">
        <f>Source!AW86</f>
        <v>1.002</v>
      </c>
      <c r="I83" s="31">
        <f>Source!O85</f>
        <v>493.82</v>
      </c>
      <c r="J83" s="11">
        <f>IF(Source!BC86&lt;&gt; 0, Source!BC86, 1)</f>
        <v>19.66</v>
      </c>
      <c r="K83" s="31">
        <f>Source!O86</f>
        <v>9708.5</v>
      </c>
      <c r="Q83">
        <f>Source!X85</f>
        <v>0</v>
      </c>
      <c r="R83">
        <f>Source!X86</f>
        <v>0</v>
      </c>
      <c r="S83">
        <f>Source!Y85</f>
        <v>0</v>
      </c>
      <c r="T83">
        <f>Source!Y86</f>
        <v>0</v>
      </c>
      <c r="U83">
        <f>ROUND((175/100)*ROUND(Source!R85, 2), 2)</f>
        <v>0</v>
      </c>
      <c r="V83">
        <f>ROUND((0/100)*ROUND(Source!R86, 2), 2)</f>
        <v>0</v>
      </c>
      <c r="AC83">
        <v>3</v>
      </c>
    </row>
    <row r="84" spans="1:29" ht="14.5" x14ac:dyDescent="0.35">
      <c r="A84" s="28"/>
      <c r="B84" s="28"/>
      <c r="C84" s="28" t="s">
        <v>1079</v>
      </c>
      <c r="D84" s="29" t="s">
        <v>1080</v>
      </c>
      <c r="E84" s="11">
        <f>Source!BZ76</f>
        <v>92</v>
      </c>
      <c r="F84" s="31"/>
      <c r="G84" s="30"/>
      <c r="H84" s="11"/>
      <c r="I84" s="31">
        <f>SUM(Q73:Q83)</f>
        <v>12658.67</v>
      </c>
      <c r="J84" s="11">
        <f>Source!AT76</f>
        <v>92</v>
      </c>
      <c r="K84" s="31">
        <f>SUM(R73:R83)</f>
        <v>605337.42000000004</v>
      </c>
    </row>
    <row r="85" spans="1:29" ht="14.5" x14ac:dyDescent="0.35">
      <c r="A85" s="28"/>
      <c r="B85" s="28"/>
      <c r="C85" s="28" t="s">
        <v>1081</v>
      </c>
      <c r="D85" s="29" t="s">
        <v>1080</v>
      </c>
      <c r="E85" s="11">
        <f>Source!CA76</f>
        <v>52</v>
      </c>
      <c r="F85" s="31"/>
      <c r="G85" s="30"/>
      <c r="H85" s="11"/>
      <c r="I85" s="31">
        <f>SUM(S73:S84)</f>
        <v>7154.9</v>
      </c>
      <c r="J85" s="11">
        <f>Source!AU76</f>
        <v>52</v>
      </c>
      <c r="K85" s="31">
        <f>SUM(T73:T84)</f>
        <v>342147.24</v>
      </c>
    </row>
    <row r="86" spans="1:29" ht="14.5" x14ac:dyDescent="0.35">
      <c r="A86" s="35"/>
      <c r="B86" s="35"/>
      <c r="C86" s="35" t="s">
        <v>1082</v>
      </c>
      <c r="D86" s="36" t="s">
        <v>1083</v>
      </c>
      <c r="E86" s="37">
        <f>Source!AQ75</f>
        <v>201.95</v>
      </c>
      <c r="F86" s="38"/>
      <c r="G86" s="39" t="str">
        <f>Source!DI75</f>
        <v>*1,1</v>
      </c>
      <c r="H86" s="37">
        <f>Source!AV76</f>
        <v>1.0469999999999999</v>
      </c>
      <c r="I86" s="38">
        <f>Source!U75</f>
        <v>1100.6425937429999</v>
      </c>
      <c r="J86" s="37"/>
      <c r="K86" s="38"/>
    </row>
    <row r="87" spans="1:29" ht="14" x14ac:dyDescent="0.3">
      <c r="C87" s="21" t="s">
        <v>1084</v>
      </c>
      <c r="H87" s="61">
        <f>I75+I76+I78+I84+I85+SUM(I79:I83)-SUMIF(AC79:AC83, 5, I79:I83)-SUMIF(AC79:AC83, 6, I79:I83)</f>
        <v>81948.69</v>
      </c>
      <c r="I87" s="61"/>
      <c r="J87" s="61">
        <f>K75+K76+K78+K84+K85+SUM(K79:K83)-SUMIF(AC79:AC83, 5, K79:K83)-SUMIF(AC79:AC83, 6, K79:K83)</f>
        <v>2058275.59</v>
      </c>
      <c r="K87" s="61"/>
    </row>
    <row r="88" spans="1:29" ht="14" x14ac:dyDescent="0.3">
      <c r="C88" s="21" t="s">
        <v>1085</v>
      </c>
      <c r="H88" s="58">
        <f>SUMIF(AC79:AC83, 5, I79:I83)+SUMIF(AC79:AC83, 6, I79:I83)</f>
        <v>0</v>
      </c>
      <c r="I88" s="58"/>
      <c r="J88" s="58">
        <f>SUMIF(AC79:AC83, 5, K79:K83)+SUMIF(AC79:AC83, 6, K79:K83)</f>
        <v>0</v>
      </c>
      <c r="K88" s="58"/>
    </row>
    <row r="89" spans="1:29" ht="14" x14ac:dyDescent="0.3">
      <c r="C89" s="21" t="s">
        <v>1086</v>
      </c>
      <c r="H89" s="58">
        <f>I75+I76+I78+I84+I85+SUM(I79:I83)</f>
        <v>81948.69</v>
      </c>
      <c r="I89" s="58"/>
      <c r="J89" s="58">
        <f>K75+K76+K78+K84+K85+SUM(K79:K83)</f>
        <v>2058275.59</v>
      </c>
      <c r="K89" s="58"/>
      <c r="O89" s="40">
        <f>I75+I76+I78+I84+I85+SUM(I79:I83)</f>
        <v>81948.69</v>
      </c>
      <c r="P89" s="40">
        <f>K75+K76+K78+K84+K85+SUM(K79:K83)</f>
        <v>2058275.59</v>
      </c>
    </row>
    <row r="91" spans="1:29" ht="79" x14ac:dyDescent="0.35">
      <c r="A91" s="28">
        <v>4</v>
      </c>
      <c r="B91" s="28" t="s">
        <v>1087</v>
      </c>
      <c r="C91" s="28" t="s">
        <v>45</v>
      </c>
      <c r="D91" s="29" t="str">
        <f>Source!H87</f>
        <v>100 м2</v>
      </c>
      <c r="E91" s="11">
        <f>Source!I87</f>
        <v>1.4266977999999999</v>
      </c>
      <c r="F91" s="31"/>
      <c r="G91" s="30"/>
      <c r="H91" s="11"/>
      <c r="I91" s="31"/>
      <c r="J91" s="11"/>
      <c r="K91" s="31"/>
      <c r="Q91">
        <f>Source!X87</f>
        <v>134.28</v>
      </c>
      <c r="R91">
        <f>Source!X88</f>
        <v>5983.49</v>
      </c>
      <c r="S91">
        <f>Source!Y87</f>
        <v>85.94</v>
      </c>
      <c r="T91">
        <f>Source!Y88</f>
        <v>2958.13</v>
      </c>
      <c r="U91">
        <f>ROUND((175/100)*ROUND(Source!R87, 2), 2)</f>
        <v>0.86</v>
      </c>
      <c r="V91">
        <f>ROUND((0/100)*ROUND(Source!R88, 2), 2)</f>
        <v>0</v>
      </c>
      <c r="AC91">
        <v>0</v>
      </c>
    </row>
    <row r="92" spans="1:29" ht="50" x14ac:dyDescent="0.25">
      <c r="C92" s="32" t="str">
        <f>"Объем: "&amp;Source!I87&amp;"=(67,6*"&amp;"26,1+"&amp;"106,3*"&amp;"33+"&amp;"4,2*"&amp;"33+"&amp;"6,9*"&amp;"33+"&amp;"7,2*"&amp;"32,1+"&amp;"11,3*"&amp;"21,5+"&amp;"0,9*"&amp;"32,1+"&amp;"1,4*"&amp;"32,1+"&amp;"9,3*"&amp;"32,1)/"&amp;"1000/"&amp;"100*"&amp;"22"</f>
        <v>Объем: 1,4266978=(67,6*26,1+106,3*33+4,2*33+6,9*33+7,2*32,1+11,3*21,5+0,9*32,1+1,4*32,1+9,3*32,1)/1000/100*22</v>
      </c>
    </row>
    <row r="93" spans="1:29" ht="28.5" x14ac:dyDescent="0.35">
      <c r="A93" s="28"/>
      <c r="B93" s="28"/>
      <c r="C93" s="28" t="s">
        <v>1075</v>
      </c>
      <c r="D93" s="29"/>
      <c r="E93" s="11"/>
      <c r="F93" s="31">
        <f>Source!AO87</f>
        <v>74.13</v>
      </c>
      <c r="G93" s="30" t="str">
        <f>Source!DG87</f>
        <v>*1,15)*1,1</v>
      </c>
      <c r="H93" s="11">
        <f>Source!AV88</f>
        <v>1.0469999999999999</v>
      </c>
      <c r="I93" s="31">
        <f>Source!S87</f>
        <v>133.79</v>
      </c>
      <c r="J93" s="11">
        <f>IF(Source!BA88&lt;&gt; 0, Source!BA88, 1)</f>
        <v>47.82</v>
      </c>
      <c r="K93" s="31">
        <f>Source!S88</f>
        <v>6698.63</v>
      </c>
    </row>
    <row r="94" spans="1:29" ht="28.5" x14ac:dyDescent="0.35">
      <c r="A94" s="28"/>
      <c r="B94" s="28"/>
      <c r="C94" s="28" t="s">
        <v>1076</v>
      </c>
      <c r="D94" s="29"/>
      <c r="E94" s="11"/>
      <c r="F94" s="31">
        <f>Source!AM87</f>
        <v>13.64</v>
      </c>
      <c r="G94" s="30" t="str">
        <f>Source!DE87</f>
        <v>*1,25)*1,1</v>
      </c>
      <c r="H94" s="11">
        <f>Source!AV88</f>
        <v>1.0469999999999999</v>
      </c>
      <c r="I94" s="31">
        <f>Source!Q87</f>
        <v>26.76</v>
      </c>
      <c r="J94" s="11">
        <f>IF(Source!BB88&lt;&gt; 0, Source!BB88, 1)</f>
        <v>10.51</v>
      </c>
      <c r="K94" s="31">
        <f>Source!Q88</f>
        <v>294.49</v>
      </c>
    </row>
    <row r="95" spans="1:29" ht="28.5" x14ac:dyDescent="0.35">
      <c r="A95" s="28"/>
      <c r="B95" s="28"/>
      <c r="C95" s="28" t="s">
        <v>1077</v>
      </c>
      <c r="D95" s="29"/>
      <c r="E95" s="11"/>
      <c r="F95" s="31">
        <f>Source!AN87</f>
        <v>0.25</v>
      </c>
      <c r="G95" s="30" t="str">
        <f>Source!DF87</f>
        <v>*1,25)*1,1</v>
      </c>
      <c r="H95" s="11">
        <f>Source!AV88</f>
        <v>1.0469999999999999</v>
      </c>
      <c r="I95" s="33">
        <f>Source!R87</f>
        <v>0.49</v>
      </c>
      <c r="J95" s="11">
        <f>IF(Source!BS88&lt;&gt; 0, Source!BS88, 1)</f>
        <v>47.82</v>
      </c>
      <c r="K95" s="33">
        <f>Source!R88</f>
        <v>24.39</v>
      </c>
    </row>
    <row r="96" spans="1:29" ht="14.5" x14ac:dyDescent="0.35">
      <c r="A96" s="28"/>
      <c r="B96" s="28"/>
      <c r="C96" s="28" t="s">
        <v>1078</v>
      </c>
      <c r="D96" s="29"/>
      <c r="E96" s="11"/>
      <c r="F96" s="31">
        <f>Source!AL87</f>
        <v>9.4600000000000009</v>
      </c>
      <c r="G96" s="30" t="str">
        <f>Source!DD87</f>
        <v/>
      </c>
      <c r="H96" s="11">
        <f>Source!AW88</f>
        <v>1</v>
      </c>
      <c r="I96" s="31">
        <f>Source!P87</f>
        <v>13.5</v>
      </c>
      <c r="J96" s="11">
        <f>IF(Source!BC88&lt;&gt; 0, Source!BC88, 1)</f>
        <v>32.25</v>
      </c>
      <c r="K96" s="31">
        <f>Source!P88</f>
        <v>435.38</v>
      </c>
    </row>
    <row r="97" spans="1:43" ht="14.5" x14ac:dyDescent="0.35">
      <c r="A97" s="28" t="s">
        <v>129</v>
      </c>
      <c r="B97" s="28" t="str">
        <f>Source!F89</f>
        <v>1.1-1-165</v>
      </c>
      <c r="C97" s="28" t="s">
        <v>55</v>
      </c>
      <c r="D97" s="29" t="str">
        <f>Source!H89</f>
        <v>т</v>
      </c>
      <c r="E97" s="11">
        <f>Source!I89</f>
        <v>1.2840000000000001E-2</v>
      </c>
      <c r="F97" s="31">
        <f>Source!AK89</f>
        <v>18660.61</v>
      </c>
      <c r="G97" s="34" t="s">
        <v>3</v>
      </c>
      <c r="H97" s="11">
        <f>Source!AW90</f>
        <v>1</v>
      </c>
      <c r="I97" s="31">
        <f>Source!O89</f>
        <v>239.6</v>
      </c>
      <c r="J97" s="11">
        <f>IF(Source!BC90&lt;&gt; 0, Source!BC90, 1)</f>
        <v>3.58</v>
      </c>
      <c r="K97" s="31">
        <f>Source!O90</f>
        <v>857.77</v>
      </c>
      <c r="Q97">
        <f>Source!X89</f>
        <v>0</v>
      </c>
      <c r="R97">
        <f>Source!X90</f>
        <v>0</v>
      </c>
      <c r="S97">
        <f>Source!Y89</f>
        <v>0</v>
      </c>
      <c r="T97">
        <f>Source!Y90</f>
        <v>0</v>
      </c>
      <c r="U97">
        <f>ROUND((175/100)*ROUND(Source!R89, 2), 2)</f>
        <v>0</v>
      </c>
      <c r="V97">
        <f>ROUND((0/100)*ROUND(Source!R90, 2), 2)</f>
        <v>0</v>
      </c>
      <c r="AC97">
        <v>3</v>
      </c>
    </row>
    <row r="98" spans="1:43" ht="14.5" x14ac:dyDescent="0.35">
      <c r="A98" s="28"/>
      <c r="B98" s="28"/>
      <c r="C98" s="28" t="s">
        <v>1079</v>
      </c>
      <c r="D98" s="29" t="s">
        <v>1080</v>
      </c>
      <c r="E98" s="11">
        <f>Source!BZ88</f>
        <v>89</v>
      </c>
      <c r="F98" s="31"/>
      <c r="G98" s="30"/>
      <c r="H98" s="11"/>
      <c r="I98" s="31">
        <f>SUM(Q91:Q97)</f>
        <v>134.28</v>
      </c>
      <c r="J98" s="11">
        <f>Source!AT88</f>
        <v>89</v>
      </c>
      <c r="K98" s="31">
        <f>SUM(R91:R97)</f>
        <v>5983.49</v>
      </c>
    </row>
    <row r="99" spans="1:43" ht="14.5" x14ac:dyDescent="0.35">
      <c r="A99" s="28"/>
      <c r="B99" s="28"/>
      <c r="C99" s="28" t="s">
        <v>1081</v>
      </c>
      <c r="D99" s="29" t="s">
        <v>1080</v>
      </c>
      <c r="E99" s="11">
        <f>Source!CA88</f>
        <v>44</v>
      </c>
      <c r="F99" s="31"/>
      <c r="G99" s="30"/>
      <c r="H99" s="11"/>
      <c r="I99" s="31">
        <f>SUM(S91:S98)</f>
        <v>85.94</v>
      </c>
      <c r="J99" s="11">
        <f>Source!AU88</f>
        <v>44</v>
      </c>
      <c r="K99" s="31">
        <f>SUM(T91:T98)</f>
        <v>2958.13</v>
      </c>
    </row>
    <row r="100" spans="1:43" ht="28.5" x14ac:dyDescent="0.35">
      <c r="A100" s="35"/>
      <c r="B100" s="35"/>
      <c r="C100" s="35" t="s">
        <v>1082</v>
      </c>
      <c r="D100" s="36" t="s">
        <v>1083</v>
      </c>
      <c r="E100" s="37">
        <f>Source!AQ87</f>
        <v>5.31</v>
      </c>
      <c r="F100" s="38"/>
      <c r="G100" s="39" t="str">
        <f>Source!DI87</f>
        <v>*1,15)*1,1</v>
      </c>
      <c r="H100" s="37">
        <f>Source!AV88</f>
        <v>1.0469999999999999</v>
      </c>
      <c r="I100" s="38">
        <f>Source!U87</f>
        <v>9.5833431272699983</v>
      </c>
      <c r="J100" s="37"/>
      <c r="K100" s="38"/>
    </row>
    <row r="101" spans="1:43" ht="14" x14ac:dyDescent="0.3">
      <c r="C101" s="21" t="s">
        <v>1084</v>
      </c>
      <c r="H101" s="61">
        <f>I93+I94+I96+I98+I99+SUM(I97:I97)-SUMIF(AC97:AC97, 5, I97:I97)-SUMIF(AC97:AC97, 6, I97:I97)</f>
        <v>633.87</v>
      </c>
      <c r="I101" s="61"/>
      <c r="J101" s="61">
        <f>K93+K94+K96+K98+K99+SUM(K97:K97)-SUMIF(AC97:AC97, 5, K97:K97)-SUMIF(AC97:AC97, 6, K97:K97)</f>
        <v>17227.89</v>
      </c>
      <c r="K101" s="61"/>
    </row>
    <row r="102" spans="1:43" ht="14" x14ac:dyDescent="0.3">
      <c r="C102" s="21" t="s">
        <v>1085</v>
      </c>
      <c r="H102" s="58">
        <f>SUMIF(AC97:AC97, 5, I97:I97)+SUMIF(AC97:AC97, 6, I97:I97)</f>
        <v>0</v>
      </c>
      <c r="I102" s="58"/>
      <c r="J102" s="58">
        <f>SUMIF(AC97:AC97, 5, K97:K97)+SUMIF(AC97:AC97, 6, K97:K97)</f>
        <v>0</v>
      </c>
      <c r="K102" s="58"/>
    </row>
    <row r="103" spans="1:43" ht="14" x14ac:dyDescent="0.3">
      <c r="C103" s="21" t="s">
        <v>1086</v>
      </c>
      <c r="H103" s="58">
        <f>I93+I94+I96+I98+I99+SUM(I97:I97)</f>
        <v>633.87</v>
      </c>
      <c r="I103" s="58"/>
      <c r="J103" s="58">
        <f>K93+K94+K96+K98+K99+SUM(K97:K97)</f>
        <v>17227.89</v>
      </c>
      <c r="K103" s="58"/>
      <c r="O103" s="40">
        <f>I93+I94+I96+I98+I99+SUM(I97:I97)</f>
        <v>633.87</v>
      </c>
      <c r="P103" s="40">
        <f>K93+K94+K96+K98+K99+SUM(K97:K97)</f>
        <v>17227.89</v>
      </c>
    </row>
    <row r="106" spans="1:43" ht="28" x14ac:dyDescent="0.3">
      <c r="A106" s="57" t="str">
        <f>CONCATENATE("Итого по разделу: ",IF(Source!G92&lt;&gt;"Новый раздел", Source!G92, ""))</f>
        <v>Итого по разделу: Усиление внутренних и наружных стен в зоне расширяемых проемов в подвале и в надземной части здания. Рама РС-2, 22 шт. (КР-5,6)</v>
      </c>
      <c r="B106" s="57"/>
      <c r="C106" s="57"/>
      <c r="D106" s="57"/>
      <c r="E106" s="57"/>
      <c r="F106" s="57"/>
      <c r="G106" s="57"/>
      <c r="H106" s="58">
        <f>SUM(O72:O105)</f>
        <v>82582.559999999998</v>
      </c>
      <c r="I106" s="59"/>
      <c r="J106" s="58">
        <f>SUM(P72:P105)</f>
        <v>2075503.48</v>
      </c>
      <c r="K106" s="59"/>
      <c r="AQ106" s="42" t="str">
        <f>CONCATENATE("Итого по разделу: ",IF(Source!G92&lt;&gt;"Новый раздел", Source!G92, ""))</f>
        <v>Итого по разделу: Усиление внутренних и наружных стен в зоне расширяемых проемов в подвале и в надземной части здания. Рама РС-2, 22 шт. (КР-5,6)</v>
      </c>
    </row>
    <row r="107" spans="1:43" hidden="1" x14ac:dyDescent="0.25">
      <c r="A107" t="s">
        <v>1088</v>
      </c>
      <c r="I107">
        <f>SUM(W72:W106)</f>
        <v>0</v>
      </c>
      <c r="J107">
        <f>SUM(X72:X106)</f>
        <v>0</v>
      </c>
    </row>
    <row r="108" spans="1:43" hidden="1" x14ac:dyDescent="0.25">
      <c r="A108" t="s">
        <v>1089</v>
      </c>
      <c r="I108">
        <f>SUM(Y72:Y107)</f>
        <v>0</v>
      </c>
      <c r="J108">
        <f>SUM(Z72:Z107)</f>
        <v>0</v>
      </c>
    </row>
    <row r="110" spans="1:43" ht="33" x14ac:dyDescent="0.35">
      <c r="A110" s="60" t="str">
        <f>CONCATENATE("Раздел: ",IF(Source!G122&lt;&gt;"Новый раздел", Source!G122, ""))</f>
        <v>Раздел: Усиление внутренних и наружных стен в зоне расширяемых проемов в подвале и в надземной части здания. Рама РС-3, 5 шт. (КР-5,6)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AP110" s="27" t="str">
        <f>CONCATENATE("Раздел: ",IF(Source!G122&lt;&gt;"Новый раздел", Source!G122, ""))</f>
        <v>Раздел: Усиление внутренних и наружных стен в зоне расширяемых проемов в подвале и в надземной части здания. Рама РС-3, 5 шт. (КР-5,6)</v>
      </c>
    </row>
    <row r="111" spans="1:43" ht="79" x14ac:dyDescent="0.35">
      <c r="A111" s="28">
        <v>5</v>
      </c>
      <c r="B111" s="28" t="s">
        <v>1074</v>
      </c>
      <c r="C111" s="28" t="s">
        <v>21</v>
      </c>
      <c r="D111" s="29" t="str">
        <f>Source!H126</f>
        <v>1 Т</v>
      </c>
      <c r="E111" s="11">
        <f>Source!I126</f>
        <v>1.4730000000000001</v>
      </c>
      <c r="F111" s="31"/>
      <c r="G111" s="30"/>
      <c r="H111" s="11"/>
      <c r="I111" s="31"/>
      <c r="J111" s="11"/>
      <c r="K111" s="31"/>
      <c r="Q111">
        <f>Source!X126</f>
        <v>3940.29</v>
      </c>
      <c r="R111">
        <f>Source!X127</f>
        <v>188424.5</v>
      </c>
      <c r="S111">
        <f>Source!Y126</f>
        <v>2227.12</v>
      </c>
      <c r="T111">
        <f>Source!Y127</f>
        <v>106500.8</v>
      </c>
      <c r="U111">
        <f>ROUND((175/100)*ROUND(Source!R126, 2), 2)</f>
        <v>6.74</v>
      </c>
      <c r="V111">
        <f>ROUND((0/100)*ROUND(Source!R127, 2), 2)</f>
        <v>0</v>
      </c>
      <c r="AC111">
        <v>0</v>
      </c>
    </row>
    <row r="112" spans="1:43" ht="25" x14ac:dyDescent="0.25">
      <c r="C112" s="32" t="str">
        <f>"Объем: "&amp;Source!I126&amp;"=(146,3+"&amp;"108,5+"&amp;"15,7+"&amp;"7,2+"&amp;"16,9)/"&amp;"1000*"&amp;"5"</f>
        <v>Объем: 1,473=(146,3+108,5+15,7+7,2+16,9)/1000*5</v>
      </c>
    </row>
    <row r="113" spans="1:29" ht="14.5" x14ac:dyDescent="0.35">
      <c r="A113" s="28"/>
      <c r="B113" s="28"/>
      <c r="C113" s="28" t="s">
        <v>1075</v>
      </c>
      <c r="D113" s="29"/>
      <c r="E113" s="11"/>
      <c r="F113" s="31">
        <f>Source!AO126</f>
        <v>2522.36</v>
      </c>
      <c r="G113" s="30" t="str">
        <f>Source!DG126</f>
        <v>*1,1</v>
      </c>
      <c r="H113" s="11">
        <f>Source!AV127</f>
        <v>1.0469999999999999</v>
      </c>
      <c r="I113" s="31">
        <f>Source!S126</f>
        <v>4279.07</v>
      </c>
      <c r="J113" s="11">
        <f>IF(Source!BA127&lt;&gt; 0, Source!BA127, 1)</f>
        <v>47.82</v>
      </c>
      <c r="K113" s="31">
        <f>Source!S127</f>
        <v>204625.13</v>
      </c>
    </row>
    <row r="114" spans="1:29" ht="14.5" x14ac:dyDescent="0.35">
      <c r="A114" s="28"/>
      <c r="B114" s="28"/>
      <c r="C114" s="28" t="s">
        <v>1076</v>
      </c>
      <c r="D114" s="29"/>
      <c r="E114" s="11"/>
      <c r="F114" s="31">
        <f>Source!AM126</f>
        <v>36.08</v>
      </c>
      <c r="G114" s="30" t="str">
        <f>Source!DE126</f>
        <v>*1,1</v>
      </c>
      <c r="H114" s="11">
        <f>Source!AV127</f>
        <v>1.0469999999999999</v>
      </c>
      <c r="I114" s="31">
        <f>Source!Q126</f>
        <v>61.21</v>
      </c>
      <c r="J114" s="11">
        <f>IF(Source!BB127&lt;&gt; 0, Source!BB127, 1)</f>
        <v>13.74</v>
      </c>
      <c r="K114" s="31">
        <f>Source!Q127</f>
        <v>841.03</v>
      </c>
    </row>
    <row r="115" spans="1:29" ht="14.5" x14ac:dyDescent="0.35">
      <c r="A115" s="28"/>
      <c r="B115" s="28"/>
      <c r="C115" s="28" t="s">
        <v>1077</v>
      </c>
      <c r="D115" s="29"/>
      <c r="E115" s="11"/>
      <c r="F115" s="31">
        <f>Source!AN126</f>
        <v>2.27</v>
      </c>
      <c r="G115" s="30" t="str">
        <f>Source!DF126</f>
        <v>*1,1</v>
      </c>
      <c r="H115" s="11">
        <f>Source!AV127</f>
        <v>1.0469999999999999</v>
      </c>
      <c r="I115" s="33">
        <f>Source!R126</f>
        <v>3.85</v>
      </c>
      <c r="J115" s="11">
        <f>IF(Source!BS127&lt;&gt; 0, Source!BS127, 1)</f>
        <v>47.82</v>
      </c>
      <c r="K115" s="33">
        <f>Source!R127</f>
        <v>184.11</v>
      </c>
    </row>
    <row r="116" spans="1:29" ht="14.5" x14ac:dyDescent="0.35">
      <c r="A116" s="28"/>
      <c r="B116" s="28"/>
      <c r="C116" s="28" t="s">
        <v>1078</v>
      </c>
      <c r="D116" s="29"/>
      <c r="E116" s="11"/>
      <c r="F116" s="31">
        <f>Source!AL126</f>
        <v>28.74</v>
      </c>
      <c r="G116" s="30" t="str">
        <f>Source!DD126</f>
        <v/>
      </c>
      <c r="H116" s="11">
        <f>Source!AW127</f>
        <v>1.002</v>
      </c>
      <c r="I116" s="31">
        <f>Source!P126</f>
        <v>42.42</v>
      </c>
      <c r="J116" s="11">
        <f>IF(Source!BC127&lt;&gt; 0, Source!BC127, 1)</f>
        <v>13.02</v>
      </c>
      <c r="K116" s="31">
        <f>Source!P127</f>
        <v>552.30999999999995</v>
      </c>
    </row>
    <row r="117" spans="1:29" ht="56" x14ac:dyDescent="0.35">
      <c r="A117" s="28" t="s">
        <v>132</v>
      </c>
      <c r="B117" s="28" t="str">
        <f>Source!F128</f>
        <v>1.1-1-1121</v>
      </c>
      <c r="C117" s="28" t="s">
        <v>31</v>
      </c>
      <c r="D117" s="29" t="str">
        <f>Source!H128</f>
        <v>т</v>
      </c>
      <c r="E117" s="11">
        <f>Source!I128</f>
        <v>1.3525</v>
      </c>
      <c r="F117" s="31">
        <f>Source!AK128</f>
        <v>9844.31</v>
      </c>
      <c r="G117" s="34" t="s">
        <v>3</v>
      </c>
      <c r="H117" s="11">
        <f>Source!AW129</f>
        <v>1.002</v>
      </c>
      <c r="I117" s="31">
        <f>Source!O128</f>
        <v>13341.06</v>
      </c>
      <c r="J117" s="11">
        <f>IF(Source!BC129&lt;&gt; 0, Source!BC129, 1)</f>
        <v>7.54</v>
      </c>
      <c r="K117" s="31">
        <f>Source!O129</f>
        <v>100591.59</v>
      </c>
      <c r="Q117">
        <f>Source!X128</f>
        <v>0</v>
      </c>
      <c r="R117">
        <f>Source!X129</f>
        <v>0</v>
      </c>
      <c r="S117">
        <f>Source!Y128</f>
        <v>0</v>
      </c>
      <c r="T117">
        <f>Source!Y129</f>
        <v>0</v>
      </c>
      <c r="U117">
        <f>ROUND((175/100)*ROUND(Source!R128, 2), 2)</f>
        <v>0</v>
      </c>
      <c r="V117">
        <f>ROUND((0/100)*ROUND(Source!R129, 2), 2)</f>
        <v>0</v>
      </c>
      <c r="AC117">
        <v>3</v>
      </c>
    </row>
    <row r="118" spans="1:29" ht="42" x14ac:dyDescent="0.35">
      <c r="A118" s="28" t="s">
        <v>133</v>
      </c>
      <c r="B118" s="28" t="str">
        <f>Source!F130</f>
        <v>1.1-1-1105</v>
      </c>
      <c r="C118" s="28" t="s">
        <v>36</v>
      </c>
      <c r="D118" s="29" t="str">
        <f>Source!H130</f>
        <v>т</v>
      </c>
      <c r="E118" s="11">
        <f>Source!I130</f>
        <v>0.12050000000000001</v>
      </c>
      <c r="F118" s="31">
        <f>Source!AK130</f>
        <v>6519.2</v>
      </c>
      <c r="G118" s="34" t="s">
        <v>3</v>
      </c>
      <c r="H118" s="11">
        <f>Source!AW131</f>
        <v>1.002</v>
      </c>
      <c r="I118" s="31">
        <f>Source!O130</f>
        <v>787.13</v>
      </c>
      <c r="J118" s="11">
        <f>IF(Source!BC131&lt;&gt; 0, Source!BC131, 1)</f>
        <v>10.119999999999999</v>
      </c>
      <c r="K118" s="31">
        <f>Source!O131</f>
        <v>7965.76</v>
      </c>
      <c r="Q118">
        <f>Source!X130</f>
        <v>0</v>
      </c>
      <c r="R118">
        <f>Source!X131</f>
        <v>0</v>
      </c>
      <c r="S118">
        <f>Source!Y130</f>
        <v>0</v>
      </c>
      <c r="T118">
        <f>Source!Y131</f>
        <v>0</v>
      </c>
      <c r="U118">
        <f>ROUND((175/100)*ROUND(Source!R130, 2), 2)</f>
        <v>0</v>
      </c>
      <c r="V118">
        <f>ROUND((0/100)*ROUND(Source!R131, 2), 2)</f>
        <v>0</v>
      </c>
      <c r="AC118">
        <v>3</v>
      </c>
    </row>
    <row r="119" spans="1:29" ht="56" x14ac:dyDescent="0.35">
      <c r="A119" s="28" t="s">
        <v>134</v>
      </c>
      <c r="B119" s="28" t="str">
        <f>Source!F132</f>
        <v>1.7-5-220</v>
      </c>
      <c r="C119" s="28" t="s">
        <v>40</v>
      </c>
      <c r="D119" s="29" t="str">
        <f>Source!H132</f>
        <v>шт.</v>
      </c>
      <c r="E119" s="11">
        <f>Source!I132</f>
        <v>90</v>
      </c>
      <c r="F119" s="31">
        <f>Source!AK132</f>
        <v>29.8</v>
      </c>
      <c r="G119" s="34" t="s">
        <v>3</v>
      </c>
      <c r="H119" s="11">
        <f>Source!AW133</f>
        <v>1.002</v>
      </c>
      <c r="I119" s="31">
        <f>Source!O132</f>
        <v>2687.36</v>
      </c>
      <c r="J119" s="11">
        <f>IF(Source!BC133&lt;&gt; 0, Source!BC133, 1)</f>
        <v>11.97</v>
      </c>
      <c r="K119" s="31">
        <f>Source!O133</f>
        <v>32167.7</v>
      </c>
      <c r="Q119">
        <f>Source!X132</f>
        <v>0</v>
      </c>
      <c r="R119">
        <f>Source!X133</f>
        <v>0</v>
      </c>
      <c r="S119">
        <f>Source!Y132</f>
        <v>0</v>
      </c>
      <c r="T119">
        <f>Source!Y133</f>
        <v>0</v>
      </c>
      <c r="U119">
        <f>ROUND((175/100)*ROUND(Source!R132, 2), 2)</f>
        <v>0</v>
      </c>
      <c r="V119">
        <f>ROUND((0/100)*ROUND(Source!R133, 2), 2)</f>
        <v>0</v>
      </c>
      <c r="AC119">
        <v>3</v>
      </c>
    </row>
    <row r="120" spans="1:29" ht="14.5" x14ac:dyDescent="0.35">
      <c r="A120" s="28"/>
      <c r="B120" s="28"/>
      <c r="C120" s="28" t="s">
        <v>1079</v>
      </c>
      <c r="D120" s="29" t="s">
        <v>1080</v>
      </c>
      <c r="E120" s="11">
        <f>Source!BZ127</f>
        <v>92</v>
      </c>
      <c r="F120" s="31"/>
      <c r="G120" s="30"/>
      <c r="H120" s="11"/>
      <c r="I120" s="31">
        <f>SUM(Q111:Q119)</f>
        <v>3940.29</v>
      </c>
      <c r="J120" s="11">
        <f>Source!AT127</f>
        <v>92</v>
      </c>
      <c r="K120" s="31">
        <f>SUM(R111:R119)</f>
        <v>188424.5</v>
      </c>
    </row>
    <row r="121" spans="1:29" ht="14.5" x14ac:dyDescent="0.35">
      <c r="A121" s="28"/>
      <c r="B121" s="28"/>
      <c r="C121" s="28" t="s">
        <v>1081</v>
      </c>
      <c r="D121" s="29" t="s">
        <v>1080</v>
      </c>
      <c r="E121" s="11">
        <f>Source!CA127</f>
        <v>52</v>
      </c>
      <c r="F121" s="31"/>
      <c r="G121" s="30"/>
      <c r="H121" s="11"/>
      <c r="I121" s="31">
        <f>SUM(S111:S120)</f>
        <v>2227.12</v>
      </c>
      <c r="J121" s="11">
        <f>Source!AU127</f>
        <v>52</v>
      </c>
      <c r="K121" s="31">
        <f>SUM(T111:T120)</f>
        <v>106500.8</v>
      </c>
    </row>
    <row r="122" spans="1:29" ht="14.5" x14ac:dyDescent="0.35">
      <c r="A122" s="35"/>
      <c r="B122" s="35"/>
      <c r="C122" s="35" t="s">
        <v>1082</v>
      </c>
      <c r="D122" s="36" t="s">
        <v>1083</v>
      </c>
      <c r="E122" s="37">
        <f>Source!AQ126</f>
        <v>201.95</v>
      </c>
      <c r="F122" s="38"/>
      <c r="G122" s="39" t="str">
        <f>Source!DI126</f>
        <v>*1,1</v>
      </c>
      <c r="H122" s="37">
        <f>Source!AV127</f>
        <v>1.0469999999999999</v>
      </c>
      <c r="I122" s="38">
        <f>Source!U126</f>
        <v>342.598905495</v>
      </c>
      <c r="J122" s="37"/>
      <c r="K122" s="38"/>
    </row>
    <row r="123" spans="1:29" ht="14" x14ac:dyDescent="0.3">
      <c r="C123" s="21" t="s">
        <v>1084</v>
      </c>
      <c r="H123" s="61">
        <f>I113+I114+I116+I120+I121+SUM(I117:I119)-SUMIF(AC117:AC119, 5, I117:I119)-SUMIF(AC117:AC119, 6, I117:I119)</f>
        <v>27365.66</v>
      </c>
      <c r="I123" s="61"/>
      <c r="J123" s="61">
        <f>K113+K114+K116+K120+K121+SUM(K117:K119)-SUMIF(AC117:AC119, 5, K117:K119)-SUMIF(AC117:AC119, 6, K117:K119)</f>
        <v>641668.81999999995</v>
      </c>
      <c r="K123" s="61"/>
    </row>
    <row r="124" spans="1:29" ht="14" x14ac:dyDescent="0.3">
      <c r="C124" s="21" t="s">
        <v>1085</v>
      </c>
      <c r="H124" s="58">
        <f>SUMIF(AC117:AC119, 5, I117:I119)+SUMIF(AC117:AC119, 6, I117:I119)</f>
        <v>0</v>
      </c>
      <c r="I124" s="58"/>
      <c r="J124" s="58">
        <f>SUMIF(AC117:AC119, 5, K117:K119)+SUMIF(AC117:AC119, 6, K117:K119)</f>
        <v>0</v>
      </c>
      <c r="K124" s="58"/>
    </row>
    <row r="125" spans="1:29" ht="14" x14ac:dyDescent="0.3">
      <c r="C125" s="21" t="s">
        <v>1086</v>
      </c>
      <c r="H125" s="58">
        <f>I113+I114+I116+I120+I121+SUM(I117:I119)</f>
        <v>27365.66</v>
      </c>
      <c r="I125" s="58"/>
      <c r="J125" s="58">
        <f>K113+K114+K116+K120+K121+SUM(K117:K119)</f>
        <v>641668.81999999995</v>
      </c>
      <c r="K125" s="58"/>
      <c r="O125" s="40">
        <f>I113+I114+I116+I120+I121+SUM(I117:I119)</f>
        <v>27365.66</v>
      </c>
      <c r="P125" s="40">
        <f>K113+K114+K116+K120+K121+SUM(K117:K119)</f>
        <v>641668.81999999995</v>
      </c>
    </row>
    <row r="127" spans="1:29" ht="79" x14ac:dyDescent="0.35">
      <c r="A127" s="28">
        <v>6</v>
      </c>
      <c r="B127" s="28" t="s">
        <v>1087</v>
      </c>
      <c r="C127" s="28" t="s">
        <v>45</v>
      </c>
      <c r="D127" s="29" t="str">
        <f>Source!H134</f>
        <v>100 м2</v>
      </c>
      <c r="E127" s="11">
        <f>Source!I134</f>
        <v>0.43599500000000002</v>
      </c>
      <c r="F127" s="31"/>
      <c r="G127" s="30"/>
      <c r="H127" s="11"/>
      <c r="I127" s="31"/>
      <c r="J127" s="11"/>
      <c r="K127" s="31"/>
      <c r="Q127">
        <f>Source!X134</f>
        <v>41.04</v>
      </c>
      <c r="R127">
        <f>Source!X135</f>
        <v>1828.79</v>
      </c>
      <c r="S127">
        <f>Source!Y134</f>
        <v>26.27</v>
      </c>
      <c r="T127">
        <f>Source!Y135</f>
        <v>904.12</v>
      </c>
      <c r="U127">
        <f>ROUND((175/100)*ROUND(Source!R134, 2), 2)</f>
        <v>0.26</v>
      </c>
      <c r="V127">
        <f>ROUND((0/100)*ROUND(Source!R135, 2), 2)</f>
        <v>0</v>
      </c>
      <c r="AC127">
        <v>0</v>
      </c>
    </row>
    <row r="128" spans="1:29" ht="37.5" x14ac:dyDescent="0.25">
      <c r="C128" s="32" t="str">
        <f>"Объем: "&amp;Source!I134&amp;"=(146,3*"&amp;"26,3+"&amp;"108,5*"&amp;"33+"&amp;"15,7*"&amp;"33+"&amp;"7,2*"&amp;"32,1+"&amp;"16,9*"&amp;"32,1)/"&amp;"1000/"&amp;"100*"&amp;"5"</f>
        <v>Объем: 0,435995=(146,3*26,3+108,5*33+15,7*33+7,2*32,1+16,9*32,1)/1000/100*5</v>
      </c>
    </row>
    <row r="129" spans="1:43" ht="28.5" x14ac:dyDescent="0.35">
      <c r="A129" s="28"/>
      <c r="B129" s="28"/>
      <c r="C129" s="28" t="s">
        <v>1075</v>
      </c>
      <c r="D129" s="29"/>
      <c r="E129" s="11"/>
      <c r="F129" s="31">
        <f>Source!AO134</f>
        <v>74.13</v>
      </c>
      <c r="G129" s="30" t="str">
        <f>Source!DG134</f>
        <v>*1,15)*1,1</v>
      </c>
      <c r="H129" s="11">
        <f>Source!AV135</f>
        <v>1.0469999999999999</v>
      </c>
      <c r="I129" s="31">
        <f>Source!S134</f>
        <v>40.89</v>
      </c>
      <c r="J129" s="11">
        <f>IF(Source!BA135&lt;&gt; 0, Source!BA135, 1)</f>
        <v>47.82</v>
      </c>
      <c r="K129" s="31">
        <f>Source!S135</f>
        <v>2047.17</v>
      </c>
    </row>
    <row r="130" spans="1:43" ht="28.5" x14ac:dyDescent="0.35">
      <c r="A130" s="28"/>
      <c r="B130" s="28"/>
      <c r="C130" s="28" t="s">
        <v>1076</v>
      </c>
      <c r="D130" s="29"/>
      <c r="E130" s="11"/>
      <c r="F130" s="31">
        <f>Source!AM134</f>
        <v>13.64</v>
      </c>
      <c r="G130" s="30" t="str">
        <f>Source!DE134</f>
        <v>*1,25)*1,1</v>
      </c>
      <c r="H130" s="11">
        <f>Source!AV135</f>
        <v>1.0469999999999999</v>
      </c>
      <c r="I130" s="31">
        <f>Source!Q134</f>
        <v>8.18</v>
      </c>
      <c r="J130" s="11">
        <f>IF(Source!BB135&lt;&gt; 0, Source!BB135, 1)</f>
        <v>10.51</v>
      </c>
      <c r="K130" s="31">
        <f>Source!Q135</f>
        <v>89.97</v>
      </c>
    </row>
    <row r="131" spans="1:43" ht="28.5" x14ac:dyDescent="0.35">
      <c r="A131" s="28"/>
      <c r="B131" s="28"/>
      <c r="C131" s="28" t="s">
        <v>1077</v>
      </c>
      <c r="D131" s="29"/>
      <c r="E131" s="11"/>
      <c r="F131" s="31">
        <f>Source!AN134</f>
        <v>0.25</v>
      </c>
      <c r="G131" s="30" t="str">
        <f>Source!DF134</f>
        <v>*1,25)*1,1</v>
      </c>
      <c r="H131" s="11">
        <f>Source!AV135</f>
        <v>1.0469999999999999</v>
      </c>
      <c r="I131" s="33">
        <f>Source!R134</f>
        <v>0.15</v>
      </c>
      <c r="J131" s="11">
        <f>IF(Source!BS135&lt;&gt; 0, Source!BS135, 1)</f>
        <v>47.82</v>
      </c>
      <c r="K131" s="33">
        <f>Source!R135</f>
        <v>7.65</v>
      </c>
    </row>
    <row r="132" spans="1:43" ht="14.5" x14ac:dyDescent="0.35">
      <c r="A132" s="28"/>
      <c r="B132" s="28"/>
      <c r="C132" s="28" t="s">
        <v>1078</v>
      </c>
      <c r="D132" s="29"/>
      <c r="E132" s="11"/>
      <c r="F132" s="31">
        <f>Source!AL134</f>
        <v>9.4600000000000009</v>
      </c>
      <c r="G132" s="30" t="str">
        <f>Source!DD134</f>
        <v/>
      </c>
      <c r="H132" s="11">
        <f>Source!AW135</f>
        <v>1</v>
      </c>
      <c r="I132" s="31">
        <f>Source!P134</f>
        <v>4.12</v>
      </c>
      <c r="J132" s="11">
        <f>IF(Source!BC135&lt;&gt; 0, Source!BC135, 1)</f>
        <v>32.25</v>
      </c>
      <c r="K132" s="31">
        <f>Source!P135</f>
        <v>132.87</v>
      </c>
    </row>
    <row r="133" spans="1:43" ht="14.5" x14ac:dyDescent="0.35">
      <c r="A133" s="28" t="s">
        <v>136</v>
      </c>
      <c r="B133" s="28" t="str">
        <f>Source!F136</f>
        <v>1.1-1-165</v>
      </c>
      <c r="C133" s="28" t="s">
        <v>55</v>
      </c>
      <c r="D133" s="29" t="str">
        <f>Source!H136</f>
        <v>т</v>
      </c>
      <c r="E133" s="11">
        <f>Source!I136</f>
        <v>3.9240000000000004E-3</v>
      </c>
      <c r="F133" s="31">
        <f>Source!AK136</f>
        <v>18660.61</v>
      </c>
      <c r="G133" s="34" t="s">
        <v>3</v>
      </c>
      <c r="H133" s="11">
        <f>Source!AW137</f>
        <v>1</v>
      </c>
      <c r="I133" s="31">
        <f>Source!O136</f>
        <v>73.22</v>
      </c>
      <c r="J133" s="11">
        <f>IF(Source!BC137&lt;&gt; 0, Source!BC137, 1)</f>
        <v>3.58</v>
      </c>
      <c r="K133" s="31">
        <f>Source!O137</f>
        <v>262.13</v>
      </c>
      <c r="Q133">
        <f>Source!X136</f>
        <v>0</v>
      </c>
      <c r="R133">
        <f>Source!X137</f>
        <v>0</v>
      </c>
      <c r="S133">
        <f>Source!Y136</f>
        <v>0</v>
      </c>
      <c r="T133">
        <f>Source!Y137</f>
        <v>0</v>
      </c>
      <c r="U133">
        <f>ROUND((175/100)*ROUND(Source!R136, 2), 2)</f>
        <v>0</v>
      </c>
      <c r="V133">
        <f>ROUND((0/100)*ROUND(Source!R137, 2), 2)</f>
        <v>0</v>
      </c>
      <c r="AC133">
        <v>3</v>
      </c>
    </row>
    <row r="134" spans="1:43" ht="14.5" x14ac:dyDescent="0.35">
      <c r="A134" s="28"/>
      <c r="B134" s="28"/>
      <c r="C134" s="28" t="s">
        <v>1079</v>
      </c>
      <c r="D134" s="29" t="s">
        <v>1080</v>
      </c>
      <c r="E134" s="11">
        <f>Source!BZ135</f>
        <v>89</v>
      </c>
      <c r="F134" s="31"/>
      <c r="G134" s="30"/>
      <c r="H134" s="11"/>
      <c r="I134" s="31">
        <f>SUM(Q127:Q133)</f>
        <v>41.04</v>
      </c>
      <c r="J134" s="11">
        <f>Source!AT135</f>
        <v>89</v>
      </c>
      <c r="K134" s="31">
        <f>SUM(R127:R133)</f>
        <v>1828.79</v>
      </c>
    </row>
    <row r="135" spans="1:43" ht="14.5" x14ac:dyDescent="0.35">
      <c r="A135" s="28"/>
      <c r="B135" s="28"/>
      <c r="C135" s="28" t="s">
        <v>1081</v>
      </c>
      <c r="D135" s="29" t="s">
        <v>1080</v>
      </c>
      <c r="E135" s="11">
        <f>Source!CA135</f>
        <v>44</v>
      </c>
      <c r="F135" s="31"/>
      <c r="G135" s="30"/>
      <c r="H135" s="11"/>
      <c r="I135" s="31">
        <f>SUM(S127:S134)</f>
        <v>26.27</v>
      </c>
      <c r="J135" s="11">
        <f>Source!AU135</f>
        <v>44</v>
      </c>
      <c r="K135" s="31">
        <f>SUM(T127:T134)</f>
        <v>904.12</v>
      </c>
    </row>
    <row r="136" spans="1:43" ht="28.5" x14ac:dyDescent="0.35">
      <c r="A136" s="35"/>
      <c r="B136" s="35"/>
      <c r="C136" s="35" t="s">
        <v>1082</v>
      </c>
      <c r="D136" s="36" t="s">
        <v>1083</v>
      </c>
      <c r="E136" s="37">
        <f>Source!AQ134</f>
        <v>5.31</v>
      </c>
      <c r="F136" s="38"/>
      <c r="G136" s="39" t="str">
        <f>Source!DI134</f>
        <v>*1,15)*1,1</v>
      </c>
      <c r="H136" s="37">
        <f>Source!AV135</f>
        <v>1.0469999999999999</v>
      </c>
      <c r="I136" s="38">
        <f>Source!U134</f>
        <v>2.92864381425</v>
      </c>
      <c r="J136" s="37"/>
      <c r="K136" s="38"/>
    </row>
    <row r="137" spans="1:43" ht="14" x14ac:dyDescent="0.3">
      <c r="C137" s="21" t="s">
        <v>1084</v>
      </c>
      <c r="H137" s="61">
        <f>I129+I130+I132+I134+I135+SUM(I133:I133)-SUMIF(AC133:AC133, 5, I133:I133)-SUMIF(AC133:AC133, 6, I133:I133)</f>
        <v>193.71999999999997</v>
      </c>
      <c r="I137" s="61"/>
      <c r="J137" s="61">
        <f>K129+K130+K132+K134+K135+SUM(K133:K133)-SUMIF(AC133:AC133, 5, K133:K133)-SUMIF(AC133:AC133, 6, K133:K133)</f>
        <v>5265.0499999999993</v>
      </c>
      <c r="K137" s="61"/>
    </row>
    <row r="138" spans="1:43" ht="14" x14ac:dyDescent="0.3">
      <c r="C138" s="21" t="s">
        <v>1085</v>
      </c>
      <c r="H138" s="58">
        <f>SUMIF(AC133:AC133, 5, I133:I133)+SUMIF(AC133:AC133, 6, I133:I133)</f>
        <v>0</v>
      </c>
      <c r="I138" s="58"/>
      <c r="J138" s="58">
        <f>SUMIF(AC133:AC133, 5, K133:K133)+SUMIF(AC133:AC133, 6, K133:K133)</f>
        <v>0</v>
      </c>
      <c r="K138" s="58"/>
    </row>
    <row r="139" spans="1:43" ht="14" x14ac:dyDescent="0.3">
      <c r="C139" s="21" t="s">
        <v>1086</v>
      </c>
      <c r="H139" s="58">
        <f>I129+I130+I132+I134+I135+SUM(I133:I133)</f>
        <v>193.71999999999997</v>
      </c>
      <c r="I139" s="58"/>
      <c r="J139" s="58">
        <f>K129+K130+K132+K134+K135+SUM(K133:K133)</f>
        <v>5265.0499999999993</v>
      </c>
      <c r="K139" s="58"/>
      <c r="O139" s="40">
        <f>I129+I130+I132+I134+I135+SUM(I133:I133)</f>
        <v>193.71999999999997</v>
      </c>
      <c r="P139" s="40">
        <f>K129+K130+K132+K134+K135+SUM(K133:K133)</f>
        <v>5265.0499999999993</v>
      </c>
    </row>
    <row r="142" spans="1:43" ht="28" x14ac:dyDescent="0.3">
      <c r="A142" s="57" t="str">
        <f>CONCATENATE("Итого по разделу: ",IF(Source!G139&lt;&gt;"Новый раздел", Source!G139, ""))</f>
        <v>Итого по разделу: Усиление внутренних и наружных стен в зоне расширяемых проемов в подвале и в надземной части здания. Рама РС-3, 5 шт. (КР-5,6)</v>
      </c>
      <c r="B142" s="57"/>
      <c r="C142" s="57"/>
      <c r="D142" s="57"/>
      <c r="E142" s="57"/>
      <c r="F142" s="57"/>
      <c r="G142" s="57"/>
      <c r="H142" s="58">
        <f>SUM(O110:O141)</f>
        <v>27559.38</v>
      </c>
      <c r="I142" s="59"/>
      <c r="J142" s="58">
        <f>SUM(P110:P141)</f>
        <v>646933.87</v>
      </c>
      <c r="K142" s="59"/>
      <c r="AQ142" s="42" t="str">
        <f>CONCATENATE("Итого по разделу: ",IF(Source!G139&lt;&gt;"Новый раздел", Source!G139, ""))</f>
        <v>Итого по разделу: Усиление внутренних и наружных стен в зоне расширяемых проемов в подвале и в надземной части здания. Рама РС-3, 5 шт. (КР-5,6)</v>
      </c>
    </row>
    <row r="143" spans="1:43" hidden="1" x14ac:dyDescent="0.25">
      <c r="A143" t="s">
        <v>1088</v>
      </c>
      <c r="I143">
        <f>SUM(W110:W142)</f>
        <v>0</v>
      </c>
      <c r="J143">
        <f>SUM(X110:X142)</f>
        <v>0</v>
      </c>
    </row>
    <row r="144" spans="1:43" hidden="1" x14ac:dyDescent="0.25">
      <c r="A144" t="s">
        <v>1089</v>
      </c>
      <c r="I144">
        <f>SUM(Y110:Y143)</f>
        <v>0</v>
      </c>
      <c r="J144">
        <f>SUM(Z110:Z143)</f>
        <v>0</v>
      </c>
    </row>
    <row r="146" spans="1:42" ht="33" x14ac:dyDescent="0.35">
      <c r="A146" s="60" t="str">
        <f>CONCATENATE("Раздел: ",IF(Source!G169&lt;&gt;"Новый раздел", Source!G169, ""))</f>
        <v>Раздел: Усиление внутренних и наружных стен в зоне расширяемых проемов в подвале и в надземной части здания. Рама РС-6, 2 шт. (КР-5,6)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AP146" s="27" t="str">
        <f>CONCATENATE("Раздел: ",IF(Source!G169&lt;&gt;"Новый раздел", Source!G169, ""))</f>
        <v>Раздел: Усиление внутренних и наружных стен в зоне расширяемых проемов в подвале и в надземной части здания. Рама РС-6, 2 шт. (КР-5,6)</v>
      </c>
    </row>
    <row r="147" spans="1:42" ht="79" x14ac:dyDescent="0.35">
      <c r="A147" s="28">
        <v>7</v>
      </c>
      <c r="B147" s="28" t="s">
        <v>1074</v>
      </c>
      <c r="C147" s="28" t="s">
        <v>21</v>
      </c>
      <c r="D147" s="29" t="str">
        <f>Source!H173</f>
        <v>1 Т</v>
      </c>
      <c r="E147" s="11">
        <f>Source!I173</f>
        <v>0.67600000000000005</v>
      </c>
      <c r="F147" s="31"/>
      <c r="G147" s="30"/>
      <c r="H147" s="11"/>
      <c r="I147" s="31"/>
      <c r="J147" s="11"/>
      <c r="K147" s="31"/>
      <c r="Q147">
        <f>Source!X173</f>
        <v>1808.31</v>
      </c>
      <c r="R147">
        <f>Source!X174</f>
        <v>86473.19</v>
      </c>
      <c r="S147">
        <f>Source!Y173</f>
        <v>1022.09</v>
      </c>
      <c r="T147">
        <f>Source!Y174</f>
        <v>48876.15</v>
      </c>
      <c r="U147">
        <f>ROUND((175/100)*ROUND(Source!R173, 2), 2)</f>
        <v>3.1</v>
      </c>
      <c r="V147">
        <f>ROUND((0/100)*ROUND(Source!R174, 2), 2)</f>
        <v>0</v>
      </c>
      <c r="AC147">
        <v>0</v>
      </c>
    </row>
    <row r="148" spans="1:42" ht="37.5" x14ac:dyDescent="0.25">
      <c r="C148" s="32" t="str">
        <f>"Объем: "&amp;Source!I173&amp;"=(182,6+"&amp;"50,5+"&amp;"55,4+"&amp;"31,4+"&amp;"3,6+"&amp;"14,5)/"&amp;"1000*"&amp;"2"</f>
        <v>Объем: 0,676=(182,6+50,5+55,4+31,4+3,6+14,5)/1000*2</v>
      </c>
    </row>
    <row r="149" spans="1:42" ht="14.5" x14ac:dyDescent="0.35">
      <c r="A149" s="28"/>
      <c r="B149" s="28"/>
      <c r="C149" s="28" t="s">
        <v>1075</v>
      </c>
      <c r="D149" s="29"/>
      <c r="E149" s="11"/>
      <c r="F149" s="31">
        <f>Source!AO173</f>
        <v>2522.36</v>
      </c>
      <c r="G149" s="30" t="str">
        <f>Source!DG173</f>
        <v>*1,1</v>
      </c>
      <c r="H149" s="11">
        <f>Source!AV174</f>
        <v>1.0469999999999999</v>
      </c>
      <c r="I149" s="31">
        <f>Source!S173</f>
        <v>1963.78</v>
      </c>
      <c r="J149" s="11">
        <f>IF(Source!BA174&lt;&gt; 0, Source!BA174, 1)</f>
        <v>47.82</v>
      </c>
      <c r="K149" s="31">
        <f>Source!S174</f>
        <v>93907.96</v>
      </c>
    </row>
    <row r="150" spans="1:42" ht="14.5" x14ac:dyDescent="0.35">
      <c r="A150" s="28"/>
      <c r="B150" s="28"/>
      <c r="C150" s="28" t="s">
        <v>1076</v>
      </c>
      <c r="D150" s="29"/>
      <c r="E150" s="11"/>
      <c r="F150" s="31">
        <f>Source!AM173</f>
        <v>36.08</v>
      </c>
      <c r="G150" s="30" t="str">
        <f>Source!DE173</f>
        <v>*1,1</v>
      </c>
      <c r="H150" s="11">
        <f>Source!AV174</f>
        <v>1.0469999999999999</v>
      </c>
      <c r="I150" s="31">
        <f>Source!Q173</f>
        <v>28.09</v>
      </c>
      <c r="J150" s="11">
        <f>IF(Source!BB174&lt;&gt; 0, Source!BB174, 1)</f>
        <v>13.74</v>
      </c>
      <c r="K150" s="31">
        <f>Source!Q174</f>
        <v>385.96</v>
      </c>
    </row>
    <row r="151" spans="1:42" ht="14.5" x14ac:dyDescent="0.35">
      <c r="A151" s="28"/>
      <c r="B151" s="28"/>
      <c r="C151" s="28" t="s">
        <v>1077</v>
      </c>
      <c r="D151" s="29"/>
      <c r="E151" s="11"/>
      <c r="F151" s="31">
        <f>Source!AN173</f>
        <v>2.27</v>
      </c>
      <c r="G151" s="30" t="str">
        <f>Source!DF173</f>
        <v>*1,1</v>
      </c>
      <c r="H151" s="11">
        <f>Source!AV174</f>
        <v>1.0469999999999999</v>
      </c>
      <c r="I151" s="33">
        <f>Source!R173</f>
        <v>1.77</v>
      </c>
      <c r="J151" s="11">
        <f>IF(Source!BS174&lt;&gt; 0, Source!BS174, 1)</f>
        <v>47.82</v>
      </c>
      <c r="K151" s="33">
        <f>Source!R174</f>
        <v>84.64</v>
      </c>
    </row>
    <row r="152" spans="1:42" ht="14.5" x14ac:dyDescent="0.35">
      <c r="A152" s="28"/>
      <c r="B152" s="28"/>
      <c r="C152" s="28" t="s">
        <v>1078</v>
      </c>
      <c r="D152" s="29"/>
      <c r="E152" s="11"/>
      <c r="F152" s="31">
        <f>Source!AL173</f>
        <v>28.74</v>
      </c>
      <c r="G152" s="30" t="str">
        <f>Source!DD173</f>
        <v/>
      </c>
      <c r="H152" s="11">
        <f>Source!AW174</f>
        <v>1.002</v>
      </c>
      <c r="I152" s="31">
        <f>Source!P173</f>
        <v>19.47</v>
      </c>
      <c r="J152" s="11">
        <f>IF(Source!BC174&lt;&gt; 0, Source!BC174, 1)</f>
        <v>13.02</v>
      </c>
      <c r="K152" s="31">
        <f>Source!P174</f>
        <v>253.5</v>
      </c>
    </row>
    <row r="153" spans="1:42" ht="56" x14ac:dyDescent="0.35">
      <c r="A153" s="28" t="s">
        <v>139</v>
      </c>
      <c r="B153" s="28" t="str">
        <f>Source!F175</f>
        <v>1.1-1-1121</v>
      </c>
      <c r="C153" s="28" t="s">
        <v>31</v>
      </c>
      <c r="D153" s="29" t="str">
        <f>Source!H175</f>
        <v>т</v>
      </c>
      <c r="E153" s="11">
        <f>Source!I175</f>
        <v>0.53879999999999995</v>
      </c>
      <c r="F153" s="31">
        <f>Source!AK175</f>
        <v>9844.31</v>
      </c>
      <c r="G153" s="34" t="s">
        <v>3</v>
      </c>
      <c r="H153" s="11">
        <f>Source!AW176</f>
        <v>1.002</v>
      </c>
      <c r="I153" s="31">
        <f>Source!O175</f>
        <v>5314.72</v>
      </c>
      <c r="J153" s="11">
        <f>IF(Source!BC176&lt;&gt; 0, Source!BC176, 1)</f>
        <v>7.54</v>
      </c>
      <c r="K153" s="31">
        <f>Source!O176</f>
        <v>40072.99</v>
      </c>
      <c r="Q153">
        <f>Source!X175</f>
        <v>0</v>
      </c>
      <c r="R153">
        <f>Source!X176</f>
        <v>0</v>
      </c>
      <c r="S153">
        <f>Source!Y175</f>
        <v>0</v>
      </c>
      <c r="T153">
        <f>Source!Y176</f>
        <v>0</v>
      </c>
      <c r="U153">
        <f>ROUND((175/100)*ROUND(Source!R175, 2), 2)</f>
        <v>0</v>
      </c>
      <c r="V153">
        <f>ROUND((0/100)*ROUND(Source!R176, 2), 2)</f>
        <v>0</v>
      </c>
      <c r="AC153">
        <v>3</v>
      </c>
    </row>
    <row r="154" spans="1:42" ht="56" x14ac:dyDescent="0.35">
      <c r="A154" s="28" t="s">
        <v>140</v>
      </c>
      <c r="B154" s="28" t="str">
        <f>Source!F177</f>
        <v>1.1-1-2286</v>
      </c>
      <c r="C154" s="28" t="s">
        <v>142</v>
      </c>
      <c r="D154" s="29" t="str">
        <f>Source!H177</f>
        <v>т</v>
      </c>
      <c r="E154" s="11">
        <f>Source!I177</f>
        <v>0.10099999999999999</v>
      </c>
      <c r="F154" s="31">
        <f>Source!AK177</f>
        <v>9991.39</v>
      </c>
      <c r="G154" s="34" t="s">
        <v>3</v>
      </c>
      <c r="H154" s="11">
        <f>Source!AW178</f>
        <v>1.002</v>
      </c>
      <c r="I154" s="31">
        <f>Source!O177</f>
        <v>1011.15</v>
      </c>
      <c r="J154" s="11">
        <f>IF(Source!BC178&lt;&gt; 0, Source!BC178, 1)</f>
        <v>4.88</v>
      </c>
      <c r="K154" s="31">
        <f>Source!O178</f>
        <v>4934.41</v>
      </c>
      <c r="Q154">
        <f>Source!X177</f>
        <v>0</v>
      </c>
      <c r="R154">
        <f>Source!X178</f>
        <v>0</v>
      </c>
      <c r="S154">
        <f>Source!Y177</f>
        <v>0</v>
      </c>
      <c r="T154">
        <f>Source!Y178</f>
        <v>0</v>
      </c>
      <c r="U154">
        <f>ROUND((175/100)*ROUND(Source!R177, 2), 2)</f>
        <v>0</v>
      </c>
      <c r="V154">
        <f>ROUND((0/100)*ROUND(Source!R178, 2), 2)</f>
        <v>0</v>
      </c>
      <c r="AC154">
        <v>3</v>
      </c>
    </row>
    <row r="155" spans="1:42" ht="42" x14ac:dyDescent="0.35">
      <c r="A155" s="28" t="s">
        <v>144</v>
      </c>
      <c r="B155" s="28" t="str">
        <f>Source!F179</f>
        <v>1.1-1-1105</v>
      </c>
      <c r="C155" s="28" t="s">
        <v>36</v>
      </c>
      <c r="D155" s="29" t="str">
        <f>Source!H179</f>
        <v>т</v>
      </c>
      <c r="E155" s="11">
        <f>Source!I179</f>
        <v>3.6200000000000003E-2</v>
      </c>
      <c r="F155" s="31">
        <f>Source!AK179</f>
        <v>6519.2</v>
      </c>
      <c r="G155" s="34" t="s">
        <v>3</v>
      </c>
      <c r="H155" s="11">
        <f>Source!AW180</f>
        <v>1.002</v>
      </c>
      <c r="I155" s="31">
        <f>Source!O179</f>
        <v>236.47</v>
      </c>
      <c r="J155" s="11">
        <f>IF(Source!BC180&lt;&gt; 0, Source!BC180, 1)</f>
        <v>10.119999999999999</v>
      </c>
      <c r="K155" s="31">
        <f>Source!O180</f>
        <v>2393.08</v>
      </c>
      <c r="Q155">
        <f>Source!X179</f>
        <v>0</v>
      </c>
      <c r="R155">
        <f>Source!X180</f>
        <v>0</v>
      </c>
      <c r="S155">
        <f>Source!Y179</f>
        <v>0</v>
      </c>
      <c r="T155">
        <f>Source!Y180</f>
        <v>0</v>
      </c>
      <c r="U155">
        <f>ROUND((175/100)*ROUND(Source!R179, 2), 2)</f>
        <v>0</v>
      </c>
      <c r="V155">
        <f>ROUND((0/100)*ROUND(Source!R180, 2), 2)</f>
        <v>0</v>
      </c>
      <c r="AC155">
        <v>3</v>
      </c>
    </row>
    <row r="156" spans="1:42" ht="56" x14ac:dyDescent="0.35">
      <c r="A156" s="28" t="s">
        <v>145</v>
      </c>
      <c r="B156" s="28" t="str">
        <f>Source!F181</f>
        <v>1.7-5-220</v>
      </c>
      <c r="C156" s="28" t="s">
        <v>40</v>
      </c>
      <c r="D156" s="29" t="str">
        <f>Source!H181</f>
        <v>шт.</v>
      </c>
      <c r="E156" s="11">
        <f>Source!I181</f>
        <v>36</v>
      </c>
      <c r="F156" s="31">
        <f>Source!AK181</f>
        <v>29.8</v>
      </c>
      <c r="G156" s="34" t="s">
        <v>3</v>
      </c>
      <c r="H156" s="11">
        <f>Source!AW182</f>
        <v>1.002</v>
      </c>
      <c r="I156" s="31">
        <f>Source!O181</f>
        <v>1074.95</v>
      </c>
      <c r="J156" s="11">
        <f>IF(Source!BC182&lt;&gt; 0, Source!BC182, 1)</f>
        <v>11.97</v>
      </c>
      <c r="K156" s="31">
        <f>Source!O182</f>
        <v>12867.15</v>
      </c>
      <c r="Q156">
        <f>Source!X181</f>
        <v>0</v>
      </c>
      <c r="R156">
        <f>Source!X182</f>
        <v>0</v>
      </c>
      <c r="S156">
        <f>Source!Y181</f>
        <v>0</v>
      </c>
      <c r="T156">
        <f>Source!Y182</f>
        <v>0</v>
      </c>
      <c r="U156">
        <f>ROUND((175/100)*ROUND(Source!R181, 2), 2)</f>
        <v>0</v>
      </c>
      <c r="V156">
        <f>ROUND((0/100)*ROUND(Source!R182, 2), 2)</f>
        <v>0</v>
      </c>
      <c r="AC156">
        <v>3</v>
      </c>
    </row>
    <row r="157" spans="1:42" ht="14.5" x14ac:dyDescent="0.35">
      <c r="A157" s="28"/>
      <c r="B157" s="28"/>
      <c r="C157" s="28" t="s">
        <v>1079</v>
      </c>
      <c r="D157" s="29" t="s">
        <v>1080</v>
      </c>
      <c r="E157" s="11">
        <f>Source!BZ174</f>
        <v>92</v>
      </c>
      <c r="F157" s="31"/>
      <c r="G157" s="30"/>
      <c r="H157" s="11"/>
      <c r="I157" s="31">
        <f>SUM(Q147:Q156)</f>
        <v>1808.31</v>
      </c>
      <c r="J157" s="11">
        <f>Source!AT174</f>
        <v>92</v>
      </c>
      <c r="K157" s="31">
        <f>SUM(R147:R156)</f>
        <v>86473.19</v>
      </c>
    </row>
    <row r="158" spans="1:42" ht="14.5" x14ac:dyDescent="0.35">
      <c r="A158" s="28"/>
      <c r="B158" s="28"/>
      <c r="C158" s="28" t="s">
        <v>1081</v>
      </c>
      <c r="D158" s="29" t="s">
        <v>1080</v>
      </c>
      <c r="E158" s="11">
        <f>Source!CA174</f>
        <v>52</v>
      </c>
      <c r="F158" s="31"/>
      <c r="G158" s="30"/>
      <c r="H158" s="11"/>
      <c r="I158" s="31">
        <f>SUM(S147:S157)</f>
        <v>1022.09</v>
      </c>
      <c r="J158" s="11">
        <f>Source!AU174</f>
        <v>52</v>
      </c>
      <c r="K158" s="31">
        <f>SUM(T147:T157)</f>
        <v>48876.15</v>
      </c>
    </row>
    <row r="159" spans="1:42" ht="14.5" x14ac:dyDescent="0.35">
      <c r="A159" s="35"/>
      <c r="B159" s="35"/>
      <c r="C159" s="35" t="s">
        <v>1082</v>
      </c>
      <c r="D159" s="36" t="s">
        <v>1083</v>
      </c>
      <c r="E159" s="37">
        <f>Source!AQ173</f>
        <v>201.95</v>
      </c>
      <c r="F159" s="38"/>
      <c r="G159" s="39" t="str">
        <f>Source!DI173</f>
        <v>*1,1</v>
      </c>
      <c r="H159" s="37">
        <f>Source!AV174</f>
        <v>1.0469999999999999</v>
      </c>
      <c r="I159" s="38">
        <f>Source!U173</f>
        <v>157.22801094000002</v>
      </c>
      <c r="J159" s="37"/>
      <c r="K159" s="38"/>
    </row>
    <row r="160" spans="1:42" ht="14" x14ac:dyDescent="0.3">
      <c r="C160" s="21" t="s">
        <v>1084</v>
      </c>
      <c r="H160" s="61">
        <f>I149+I150+I152+I157+I158+SUM(I153:I156)-SUMIF(AC153:AC156, 5, I153:I156)-SUMIF(AC153:AC156, 6, I153:I156)</f>
        <v>12479.029999999999</v>
      </c>
      <c r="I160" s="61"/>
      <c r="J160" s="61">
        <f>K149+K150+K152+K157+K158+SUM(K153:K156)-SUMIF(AC153:AC156, 5, K153:K156)-SUMIF(AC153:AC156, 6, K153:K156)</f>
        <v>290164.39</v>
      </c>
      <c r="K160" s="61"/>
    </row>
    <row r="161" spans="1:29" ht="14" x14ac:dyDescent="0.3">
      <c r="C161" s="21" t="s">
        <v>1085</v>
      </c>
      <c r="H161" s="58">
        <f>SUMIF(AC153:AC156, 5, I153:I156)+SUMIF(AC153:AC156, 6, I153:I156)</f>
        <v>0</v>
      </c>
      <c r="I161" s="58"/>
      <c r="J161" s="58">
        <f>SUMIF(AC153:AC156, 5, K153:K156)+SUMIF(AC153:AC156, 6, K153:K156)</f>
        <v>0</v>
      </c>
      <c r="K161" s="58"/>
    </row>
    <row r="162" spans="1:29" ht="14" x14ac:dyDescent="0.3">
      <c r="C162" s="21" t="s">
        <v>1086</v>
      </c>
      <c r="H162" s="58">
        <f>I149+I150+I152+I157+I158+SUM(I153:I156)</f>
        <v>12479.029999999999</v>
      </c>
      <c r="I162" s="58"/>
      <c r="J162" s="58">
        <f>K149+K150+K152+K157+K158+SUM(K153:K156)</f>
        <v>290164.39</v>
      </c>
      <c r="K162" s="58"/>
      <c r="O162" s="40">
        <f>I149+I150+I152+I157+I158+SUM(I153:I156)</f>
        <v>12479.029999999999</v>
      </c>
      <c r="P162" s="40">
        <f>K149+K150+K152+K157+K158+SUM(K153:K156)</f>
        <v>290164.39</v>
      </c>
    </row>
    <row r="164" spans="1:29" ht="79" x14ac:dyDescent="0.35">
      <c r="A164" s="28">
        <v>8</v>
      </c>
      <c r="B164" s="28" t="s">
        <v>1087</v>
      </c>
      <c r="C164" s="28" t="s">
        <v>45</v>
      </c>
      <c r="D164" s="29" t="str">
        <f>Source!H183</f>
        <v>100 м2</v>
      </c>
      <c r="E164" s="11">
        <f>Source!I183</f>
        <v>0.18172179999999999</v>
      </c>
      <c r="F164" s="31"/>
      <c r="G164" s="30"/>
      <c r="H164" s="11"/>
      <c r="I164" s="31"/>
      <c r="J164" s="11"/>
      <c r="K164" s="31"/>
      <c r="Q164">
        <f>Source!X183</f>
        <v>17.100000000000001</v>
      </c>
      <c r="R164">
        <f>Source!X184</f>
        <v>762.25</v>
      </c>
      <c r="S164">
        <f>Source!Y183</f>
        <v>10.94</v>
      </c>
      <c r="T164">
        <f>Source!Y184</f>
        <v>376.84</v>
      </c>
      <c r="U164">
        <f>ROUND((175/100)*ROUND(Source!R183, 2), 2)</f>
        <v>0.11</v>
      </c>
      <c r="V164">
        <f>ROUND((0/100)*ROUND(Source!R184, 2), 2)</f>
        <v>0</v>
      </c>
      <c r="AC164">
        <v>0</v>
      </c>
    </row>
    <row r="165" spans="1:29" ht="37.5" x14ac:dyDescent="0.25">
      <c r="C165" s="32" t="str">
        <f>"Объем: "&amp;Source!I183&amp;"=(182,6*"&amp;"26,3+"&amp;"50,5*"&amp;"16,6+"&amp;"55,4*"&amp;"33+"&amp;"31,4*"&amp;"33+"&amp;"3,6*"&amp;"32,1+"&amp;"14,5*"&amp;"32,1)/"&amp;"1000/"&amp;"100*"&amp;"2"</f>
        <v>Объем: 0,1817218=(182,6*26,3+50,5*16,6+55,4*33+31,4*33+3,6*32,1+14,5*32,1)/1000/100*2</v>
      </c>
    </row>
    <row r="166" spans="1:29" ht="28.5" x14ac:dyDescent="0.35">
      <c r="A166" s="28"/>
      <c r="B166" s="28"/>
      <c r="C166" s="28" t="s">
        <v>1075</v>
      </c>
      <c r="D166" s="29"/>
      <c r="E166" s="11"/>
      <c r="F166" s="31">
        <f>Source!AO183</f>
        <v>74.13</v>
      </c>
      <c r="G166" s="30" t="str">
        <f>Source!DG183</f>
        <v>*1,15)*1,1</v>
      </c>
      <c r="H166" s="11">
        <f>Source!AV184</f>
        <v>1.0469999999999999</v>
      </c>
      <c r="I166" s="31">
        <f>Source!S183</f>
        <v>17.04</v>
      </c>
      <c r="J166" s="11">
        <f>IF(Source!BA184&lt;&gt; 0, Source!BA184, 1)</f>
        <v>47.82</v>
      </c>
      <c r="K166" s="31">
        <f>Source!S184</f>
        <v>853.11</v>
      </c>
    </row>
    <row r="167" spans="1:29" ht="28.5" x14ac:dyDescent="0.35">
      <c r="A167" s="28"/>
      <c r="B167" s="28"/>
      <c r="C167" s="28" t="s">
        <v>1076</v>
      </c>
      <c r="D167" s="29"/>
      <c r="E167" s="11"/>
      <c r="F167" s="31">
        <f>Source!AM183</f>
        <v>13.64</v>
      </c>
      <c r="G167" s="30" t="str">
        <f>Source!DE183</f>
        <v>*1,25)*1,1</v>
      </c>
      <c r="H167" s="11">
        <f>Source!AV184</f>
        <v>1.0469999999999999</v>
      </c>
      <c r="I167" s="31">
        <f>Source!Q183</f>
        <v>3.41</v>
      </c>
      <c r="J167" s="11">
        <f>IF(Source!BB184&lt;&gt; 0, Source!BB184, 1)</f>
        <v>10.51</v>
      </c>
      <c r="K167" s="31">
        <f>Source!Q184</f>
        <v>37.520000000000003</v>
      </c>
    </row>
    <row r="168" spans="1:29" ht="28.5" x14ac:dyDescent="0.35">
      <c r="A168" s="28"/>
      <c r="B168" s="28"/>
      <c r="C168" s="28" t="s">
        <v>1077</v>
      </c>
      <c r="D168" s="29"/>
      <c r="E168" s="11"/>
      <c r="F168" s="31">
        <f>Source!AN183</f>
        <v>0.25</v>
      </c>
      <c r="G168" s="30" t="str">
        <f>Source!DF183</f>
        <v>*1,25)*1,1</v>
      </c>
      <c r="H168" s="11">
        <f>Source!AV184</f>
        <v>1.0469999999999999</v>
      </c>
      <c r="I168" s="33">
        <f>Source!R183</f>
        <v>0.06</v>
      </c>
      <c r="J168" s="11">
        <f>IF(Source!BS184&lt;&gt; 0, Source!BS184, 1)</f>
        <v>47.82</v>
      </c>
      <c r="K168" s="33">
        <f>Source!R184</f>
        <v>3.35</v>
      </c>
    </row>
    <row r="169" spans="1:29" ht="14.5" x14ac:dyDescent="0.35">
      <c r="A169" s="28"/>
      <c r="B169" s="28"/>
      <c r="C169" s="28" t="s">
        <v>1078</v>
      </c>
      <c r="D169" s="29"/>
      <c r="E169" s="11"/>
      <c r="F169" s="31">
        <f>Source!AL183</f>
        <v>9.4600000000000009</v>
      </c>
      <c r="G169" s="30" t="str">
        <f>Source!DD183</f>
        <v/>
      </c>
      <c r="H169" s="11">
        <f>Source!AW184</f>
        <v>1</v>
      </c>
      <c r="I169" s="31">
        <f>Source!P183</f>
        <v>1.72</v>
      </c>
      <c r="J169" s="11">
        <f>IF(Source!BC184&lt;&gt; 0, Source!BC184, 1)</f>
        <v>32.25</v>
      </c>
      <c r="K169" s="31">
        <f>Source!P184</f>
        <v>55.47</v>
      </c>
    </row>
    <row r="170" spans="1:29" ht="14.5" x14ac:dyDescent="0.35">
      <c r="A170" s="28" t="s">
        <v>147</v>
      </c>
      <c r="B170" s="28" t="str">
        <f>Source!F185</f>
        <v>1.1-1-165</v>
      </c>
      <c r="C170" s="28" t="s">
        <v>55</v>
      </c>
      <c r="D170" s="29" t="str">
        <f>Source!H185</f>
        <v>т</v>
      </c>
      <c r="E170" s="11">
        <f>Source!I185</f>
        <v>1.635E-3</v>
      </c>
      <c r="F170" s="31">
        <f>Source!AK185</f>
        <v>18660.61</v>
      </c>
      <c r="G170" s="34" t="s">
        <v>3</v>
      </c>
      <c r="H170" s="11">
        <f>Source!AW186</f>
        <v>1</v>
      </c>
      <c r="I170" s="31">
        <f>Source!O185</f>
        <v>30.51</v>
      </c>
      <c r="J170" s="11">
        <f>IF(Source!BC186&lt;&gt; 0, Source!BC186, 1)</f>
        <v>3.58</v>
      </c>
      <c r="K170" s="31">
        <f>Source!O186</f>
        <v>109.23</v>
      </c>
      <c r="Q170">
        <f>Source!X185</f>
        <v>0</v>
      </c>
      <c r="R170">
        <f>Source!X186</f>
        <v>0</v>
      </c>
      <c r="S170">
        <f>Source!Y185</f>
        <v>0</v>
      </c>
      <c r="T170">
        <f>Source!Y186</f>
        <v>0</v>
      </c>
      <c r="U170">
        <f>ROUND((175/100)*ROUND(Source!R185, 2), 2)</f>
        <v>0</v>
      </c>
      <c r="V170">
        <f>ROUND((0/100)*ROUND(Source!R186, 2), 2)</f>
        <v>0</v>
      </c>
      <c r="AC170">
        <v>3</v>
      </c>
    </row>
    <row r="171" spans="1:29" ht="14.5" x14ac:dyDescent="0.35">
      <c r="A171" s="28"/>
      <c r="B171" s="28"/>
      <c r="C171" s="28" t="s">
        <v>1079</v>
      </c>
      <c r="D171" s="29" t="s">
        <v>1080</v>
      </c>
      <c r="E171" s="11">
        <f>Source!BZ184</f>
        <v>89</v>
      </c>
      <c r="F171" s="31"/>
      <c r="G171" s="30"/>
      <c r="H171" s="11"/>
      <c r="I171" s="31">
        <f>SUM(Q164:Q170)</f>
        <v>17.100000000000001</v>
      </c>
      <c r="J171" s="11">
        <f>Source!AT184</f>
        <v>89</v>
      </c>
      <c r="K171" s="31">
        <f>SUM(R164:R170)</f>
        <v>762.25</v>
      </c>
    </row>
    <row r="172" spans="1:29" ht="14.5" x14ac:dyDescent="0.35">
      <c r="A172" s="28"/>
      <c r="B172" s="28"/>
      <c r="C172" s="28" t="s">
        <v>1081</v>
      </c>
      <c r="D172" s="29" t="s">
        <v>1080</v>
      </c>
      <c r="E172" s="11">
        <f>Source!CA184</f>
        <v>44</v>
      </c>
      <c r="F172" s="31"/>
      <c r="G172" s="30"/>
      <c r="H172" s="11"/>
      <c r="I172" s="31">
        <f>SUM(S164:S171)</f>
        <v>10.94</v>
      </c>
      <c r="J172" s="11">
        <f>Source!AU184</f>
        <v>44</v>
      </c>
      <c r="K172" s="31">
        <f>SUM(T164:T171)</f>
        <v>376.84</v>
      </c>
    </row>
    <row r="173" spans="1:29" ht="28.5" x14ac:dyDescent="0.35">
      <c r="A173" s="35"/>
      <c r="B173" s="35"/>
      <c r="C173" s="35" t="s">
        <v>1082</v>
      </c>
      <c r="D173" s="36" t="s">
        <v>1083</v>
      </c>
      <c r="E173" s="37">
        <f>Source!AQ183</f>
        <v>5.31</v>
      </c>
      <c r="F173" s="38"/>
      <c r="G173" s="39" t="str">
        <f>Source!DI183</f>
        <v>*1,15)*1,1</v>
      </c>
      <c r="H173" s="37">
        <f>Source!AV184</f>
        <v>1.0469999999999999</v>
      </c>
      <c r="I173" s="38">
        <f>Source!U183</f>
        <v>1.2206525888699997</v>
      </c>
      <c r="J173" s="37"/>
      <c r="K173" s="38"/>
    </row>
    <row r="174" spans="1:29" ht="14" x14ac:dyDescent="0.3">
      <c r="C174" s="21" t="s">
        <v>1084</v>
      </c>
      <c r="H174" s="61">
        <f>I166+I167+I169+I171+I172+SUM(I170:I170)-SUMIF(AC170:AC170, 5, I170:I170)-SUMIF(AC170:AC170, 6, I170:I170)</f>
        <v>80.72</v>
      </c>
      <c r="I174" s="61"/>
      <c r="J174" s="61">
        <f>K166+K167+K169+K171+K172+SUM(K170:K170)-SUMIF(AC170:AC170, 5, K170:K170)-SUMIF(AC170:AC170, 6, K170:K170)</f>
        <v>2194.42</v>
      </c>
      <c r="K174" s="61"/>
    </row>
    <row r="175" spans="1:29" ht="14" x14ac:dyDescent="0.3">
      <c r="C175" s="21" t="s">
        <v>1085</v>
      </c>
      <c r="H175" s="58">
        <f>SUMIF(AC170:AC170, 5, I170:I170)+SUMIF(AC170:AC170, 6, I170:I170)</f>
        <v>0</v>
      </c>
      <c r="I175" s="58"/>
      <c r="J175" s="58">
        <f>SUMIF(AC170:AC170, 5, K170:K170)+SUMIF(AC170:AC170, 6, K170:K170)</f>
        <v>0</v>
      </c>
      <c r="K175" s="58"/>
    </row>
    <row r="176" spans="1:29" ht="14" x14ac:dyDescent="0.3">
      <c r="C176" s="21" t="s">
        <v>1086</v>
      </c>
      <c r="H176" s="58">
        <f>I166+I167+I169+I171+I172+SUM(I170:I170)</f>
        <v>80.72</v>
      </c>
      <c r="I176" s="58"/>
      <c r="J176" s="58">
        <f>K166+K167+K169+K171+K172+SUM(K170:K170)</f>
        <v>2194.42</v>
      </c>
      <c r="K176" s="58"/>
      <c r="O176" s="40">
        <f>I166+I167+I169+I171+I172+SUM(I170:I170)</f>
        <v>80.72</v>
      </c>
      <c r="P176" s="40">
        <f>K166+K167+K169+K171+K172+SUM(K170:K170)</f>
        <v>2194.42</v>
      </c>
    </row>
    <row r="179" spans="1:43" ht="28" x14ac:dyDescent="0.3">
      <c r="A179" s="57" t="str">
        <f>CONCATENATE("Итого по разделу: ",IF(Source!G188&lt;&gt;"Новый раздел", Source!G188, ""))</f>
        <v>Итого по разделу: Усиление внутренних и наружных стен в зоне расширяемых проемов в подвале и в надземной части здания. Рама РС-6, 2 шт. (КР-5,6)</v>
      </c>
      <c r="B179" s="57"/>
      <c r="C179" s="57"/>
      <c r="D179" s="57"/>
      <c r="E179" s="57"/>
      <c r="F179" s="57"/>
      <c r="G179" s="57"/>
      <c r="H179" s="58">
        <f>SUM(O146:O178)</f>
        <v>12559.749999999998</v>
      </c>
      <c r="I179" s="59"/>
      <c r="J179" s="58">
        <f>SUM(P146:P178)</f>
        <v>292358.81</v>
      </c>
      <c r="K179" s="59"/>
      <c r="AQ179" s="42" t="str">
        <f>CONCATENATE("Итого по разделу: ",IF(Source!G188&lt;&gt;"Новый раздел", Source!G188, ""))</f>
        <v>Итого по разделу: Усиление внутренних и наружных стен в зоне расширяемых проемов в подвале и в надземной части здания. Рама РС-6, 2 шт. (КР-5,6)</v>
      </c>
    </row>
    <row r="180" spans="1:43" hidden="1" x14ac:dyDescent="0.25">
      <c r="A180" t="s">
        <v>1088</v>
      </c>
      <c r="I180">
        <f>SUM(W146:W179)</f>
        <v>0</v>
      </c>
      <c r="J180">
        <f>SUM(X146:X179)</f>
        <v>0</v>
      </c>
    </row>
    <row r="181" spans="1:43" hidden="1" x14ac:dyDescent="0.25">
      <c r="A181" t="s">
        <v>1089</v>
      </c>
      <c r="I181">
        <f>SUM(Y146:Y180)</f>
        <v>0</v>
      </c>
      <c r="J181">
        <f>SUM(Z146:Z180)</f>
        <v>0</v>
      </c>
    </row>
    <row r="183" spans="1:43" ht="16.5" x14ac:dyDescent="0.35">
      <c r="A183" s="60" t="str">
        <f>CONCATENATE("Раздел: ",IF(Source!G218&lt;&gt;"Новый раздел", Source!G218, ""))</f>
        <v>Раздел: Локальный ремонт межпанельных стыков в наружных и внутренних стенах (КР-22)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</row>
    <row r="184" spans="1:43" ht="79" x14ac:dyDescent="0.35">
      <c r="A184" s="28">
        <v>9</v>
      </c>
      <c r="B184" s="80" t="s">
        <v>1090</v>
      </c>
      <c r="C184" s="80" t="s">
        <v>151</v>
      </c>
      <c r="D184" s="29" t="str">
        <f>Source!H222</f>
        <v>1 м3</v>
      </c>
      <c r="E184" s="11">
        <f>Source!I222</f>
        <v>7.61</v>
      </c>
      <c r="F184" s="31"/>
      <c r="G184" s="30"/>
      <c r="H184" s="11"/>
      <c r="I184" s="31"/>
      <c r="J184" s="11"/>
      <c r="K184" s="31"/>
      <c r="M184" s="79" t="s">
        <v>1144</v>
      </c>
      <c r="Q184">
        <f>Source!X222</f>
        <v>2962.78</v>
      </c>
      <c r="R184">
        <f>Source!X223</f>
        <v>141680.01</v>
      </c>
      <c r="S184">
        <f>Source!Y222</f>
        <v>1900.04</v>
      </c>
      <c r="T184">
        <f>Source!Y223</f>
        <v>90860.01</v>
      </c>
      <c r="U184">
        <f>ROUND((175/100)*ROUND(Source!R222, 2), 2)</f>
        <v>77</v>
      </c>
      <c r="V184">
        <f>ROUND((0/100)*ROUND(Source!R223, 2), 2)</f>
        <v>0</v>
      </c>
      <c r="AC184">
        <v>0</v>
      </c>
    </row>
    <row r="185" spans="1:43" ht="14.5" x14ac:dyDescent="0.35">
      <c r="A185" s="28"/>
      <c r="B185" s="28"/>
      <c r="C185" s="28" t="s">
        <v>1075</v>
      </c>
      <c r="D185" s="29"/>
      <c r="E185" s="11"/>
      <c r="F185" s="31">
        <f>Source!AO222</f>
        <v>362.42</v>
      </c>
      <c r="G185" s="30" t="str">
        <f>Source!DG222</f>
        <v>*1,1</v>
      </c>
      <c r="H185" s="11">
        <f>Source!AV223</f>
        <v>1.0469999999999999</v>
      </c>
      <c r="I185" s="31">
        <f>Source!S222</f>
        <v>3176.41</v>
      </c>
      <c r="J185" s="11">
        <f>IF(Source!BA223&lt;&gt; 0, Source!BA223, 1)</f>
        <v>47.82</v>
      </c>
      <c r="K185" s="31">
        <f>Source!S223</f>
        <v>151895.93</v>
      </c>
    </row>
    <row r="186" spans="1:43" ht="14.5" x14ac:dyDescent="0.35">
      <c r="A186" s="28"/>
      <c r="B186" s="28"/>
      <c r="C186" s="28" t="s">
        <v>1076</v>
      </c>
      <c r="D186" s="29"/>
      <c r="E186" s="11"/>
      <c r="F186" s="31">
        <f>Source!AM222</f>
        <v>42.6</v>
      </c>
      <c r="G186" s="30" t="str">
        <f>Source!DE222</f>
        <v>*1,1</v>
      </c>
      <c r="H186" s="11">
        <f>Source!AV223</f>
        <v>1.0469999999999999</v>
      </c>
      <c r="I186" s="31">
        <f>Source!Q222</f>
        <v>373.37</v>
      </c>
      <c r="J186" s="11">
        <f>IF(Source!BB223&lt;&gt; 0, Source!BB223, 1)</f>
        <v>13.94</v>
      </c>
      <c r="K186" s="31">
        <f>Source!Q223</f>
        <v>5204.78</v>
      </c>
    </row>
    <row r="187" spans="1:43" ht="14.5" x14ac:dyDescent="0.35">
      <c r="A187" s="28"/>
      <c r="B187" s="28"/>
      <c r="C187" s="28" t="s">
        <v>1077</v>
      </c>
      <c r="D187" s="29"/>
      <c r="E187" s="11"/>
      <c r="F187" s="31">
        <f>Source!AN222</f>
        <v>5.0199999999999996</v>
      </c>
      <c r="G187" s="30" t="str">
        <f>Source!DF222</f>
        <v>*1,1</v>
      </c>
      <c r="H187" s="11">
        <f>Source!AV223</f>
        <v>1.0469999999999999</v>
      </c>
      <c r="I187" s="33">
        <f>Source!R222</f>
        <v>44</v>
      </c>
      <c r="J187" s="11">
        <f>IF(Source!BS223&lt;&gt; 0, Source!BS223, 1)</f>
        <v>47.82</v>
      </c>
      <c r="K187" s="33">
        <f>Source!R223</f>
        <v>2104.08</v>
      </c>
    </row>
    <row r="188" spans="1:43" ht="14.5" x14ac:dyDescent="0.35">
      <c r="A188" s="28"/>
      <c r="B188" s="28"/>
      <c r="C188" s="28" t="s">
        <v>1078</v>
      </c>
      <c r="D188" s="29"/>
      <c r="E188" s="11"/>
      <c r="F188" s="31">
        <f>Source!AL222</f>
        <v>572.99</v>
      </c>
      <c r="G188" s="30" t="str">
        <f>Source!DD222</f>
        <v/>
      </c>
      <c r="H188" s="11">
        <f>Source!AW223</f>
        <v>1.022</v>
      </c>
      <c r="I188" s="31">
        <f>Source!P222</f>
        <v>4456.38</v>
      </c>
      <c r="J188" s="11">
        <f>IF(Source!BC223&lt;&gt; 0, Source!BC223, 1)</f>
        <v>7.34</v>
      </c>
      <c r="K188" s="31">
        <f>Source!P223</f>
        <v>32709.83</v>
      </c>
    </row>
    <row r="189" spans="1:43" ht="154" x14ac:dyDescent="0.35">
      <c r="A189" s="28" t="s">
        <v>156</v>
      </c>
      <c r="B189" s="28" t="str">
        <f>Source!F224</f>
        <v>1.3-2-148</v>
      </c>
      <c r="C189" s="28" t="s">
        <v>1038</v>
      </c>
      <c r="D189" s="29" t="str">
        <f>Source!H224</f>
        <v>м3</v>
      </c>
      <c r="E189" s="11">
        <f>Source!I224</f>
        <v>7.7622000000000009</v>
      </c>
      <c r="F189" s="31">
        <f>Source!AK224</f>
        <v>4643.18</v>
      </c>
      <c r="G189" s="34" t="s">
        <v>3</v>
      </c>
      <c r="H189" s="11">
        <f>Source!AW225</f>
        <v>1.022</v>
      </c>
      <c r="I189" s="31">
        <f>Source!O224</f>
        <v>36834.199999999997</v>
      </c>
      <c r="J189" s="11">
        <f>IF(Source!BC225&lt;&gt; 0, Source!BC225, 1)</f>
        <v>2.14</v>
      </c>
      <c r="K189" s="31">
        <f>Source!O225</f>
        <v>78825.19</v>
      </c>
      <c r="Q189">
        <f>Source!X224</f>
        <v>0</v>
      </c>
      <c r="R189">
        <f>Source!X225</f>
        <v>0</v>
      </c>
      <c r="S189">
        <f>Source!Y224</f>
        <v>0</v>
      </c>
      <c r="T189">
        <f>Source!Y225</f>
        <v>0</v>
      </c>
      <c r="U189">
        <f>ROUND((175/100)*ROUND(Source!R224, 2), 2)</f>
        <v>0</v>
      </c>
      <c r="V189">
        <f>ROUND((0/100)*ROUND(Source!R225, 2), 2)</f>
        <v>0</v>
      </c>
      <c r="AC189">
        <v>3</v>
      </c>
    </row>
    <row r="190" spans="1:43" ht="14.5" x14ac:dyDescent="0.35">
      <c r="A190" s="28"/>
      <c r="B190" s="28"/>
      <c r="C190" s="28" t="s">
        <v>1079</v>
      </c>
      <c r="D190" s="29" t="s">
        <v>1080</v>
      </c>
      <c r="E190" s="11">
        <f>Source!BZ223</f>
        <v>92</v>
      </c>
      <c r="F190" s="31"/>
      <c r="G190" s="30"/>
      <c r="H190" s="11"/>
      <c r="I190" s="31">
        <f>SUM(Q184:Q189)</f>
        <v>2962.78</v>
      </c>
      <c r="J190" s="11">
        <f>Source!AT223</f>
        <v>92</v>
      </c>
      <c r="K190" s="31">
        <f>SUM(R184:R189)</f>
        <v>141680.01</v>
      </c>
    </row>
    <row r="191" spans="1:43" ht="14.5" x14ac:dyDescent="0.35">
      <c r="A191" s="28"/>
      <c r="B191" s="28"/>
      <c r="C191" s="28" t="s">
        <v>1081</v>
      </c>
      <c r="D191" s="29" t="s">
        <v>1080</v>
      </c>
      <c r="E191" s="11">
        <f>Source!CA223</f>
        <v>59</v>
      </c>
      <c r="F191" s="31"/>
      <c r="G191" s="30"/>
      <c r="H191" s="11"/>
      <c r="I191" s="31">
        <f>SUM(S184:S190)</f>
        <v>1900.04</v>
      </c>
      <c r="J191" s="11">
        <f>Source!AU223</f>
        <v>59</v>
      </c>
      <c r="K191" s="31">
        <f>SUM(T184:T190)</f>
        <v>90860.01</v>
      </c>
    </row>
    <row r="192" spans="1:43" ht="14.5" x14ac:dyDescent="0.35">
      <c r="A192" s="35"/>
      <c r="B192" s="35"/>
      <c r="C192" s="35" t="s">
        <v>1082</v>
      </c>
      <c r="D192" s="36" t="s">
        <v>1083</v>
      </c>
      <c r="E192" s="37">
        <f>Source!AQ222</f>
        <v>24.61</v>
      </c>
      <c r="F192" s="38"/>
      <c r="G192" s="39" t="str">
        <f>Source!DI222</f>
        <v>*1,1</v>
      </c>
      <c r="H192" s="37">
        <f>Source!AV223</f>
        <v>1.0469999999999999</v>
      </c>
      <c r="I192" s="38">
        <f>Source!U222</f>
        <v>215.69279456999999</v>
      </c>
      <c r="J192" s="37"/>
      <c r="K192" s="38"/>
    </row>
    <row r="193" spans="1:29" ht="14" x14ac:dyDescent="0.3">
      <c r="C193" s="21" t="s">
        <v>1084</v>
      </c>
      <c r="H193" s="61">
        <f>I185+I186+I188+I190+I191+SUM(I189:I189)-SUMIF(AC189:AC189, 5, I189:I189)-SUMIF(AC189:AC189, 6, I189:I189)</f>
        <v>49703.179999999993</v>
      </c>
      <c r="I193" s="61"/>
      <c r="J193" s="61">
        <f>K185+K186+K188+K190+K191+SUM(K189:K189)-SUMIF(AC189:AC189, 5, K189:K189)-SUMIF(AC189:AC189, 6, K189:K189)</f>
        <v>501175.75</v>
      </c>
      <c r="K193" s="61"/>
    </row>
    <row r="194" spans="1:29" ht="14" x14ac:dyDescent="0.3">
      <c r="C194" s="21" t="s">
        <v>1085</v>
      </c>
      <c r="H194" s="58">
        <f>SUMIF(AC189:AC189, 5, I189:I189)+SUMIF(AC189:AC189, 6, I189:I189)</f>
        <v>0</v>
      </c>
      <c r="I194" s="58"/>
      <c r="J194" s="58">
        <f>SUMIF(AC189:AC189, 5, K189:K189)+SUMIF(AC189:AC189, 6, K189:K189)</f>
        <v>0</v>
      </c>
      <c r="K194" s="58"/>
    </row>
    <row r="195" spans="1:29" ht="14" x14ac:dyDescent="0.3">
      <c r="C195" s="21" t="s">
        <v>1086</v>
      </c>
      <c r="H195" s="58">
        <f>I185+I186+I188+I190+I191+SUM(I189:I189)</f>
        <v>49703.179999999993</v>
      </c>
      <c r="I195" s="58"/>
      <c r="J195" s="58">
        <f>K185+K186+K188+K190+K191+SUM(K189:K189)</f>
        <v>501175.75</v>
      </c>
      <c r="K195" s="58"/>
      <c r="O195" s="40">
        <f>I185+I186+I188+I190+I191+SUM(I189:I189)</f>
        <v>49703.179999999993</v>
      </c>
      <c r="P195" s="40">
        <f>K185+K186+K188+K190+K191+SUM(K189:K189)</f>
        <v>501175.75</v>
      </c>
    </row>
    <row r="197" spans="1:29" ht="79" x14ac:dyDescent="0.35">
      <c r="A197" s="28">
        <v>10</v>
      </c>
      <c r="B197" s="28" t="s">
        <v>1091</v>
      </c>
      <c r="C197" s="28" t="s">
        <v>162</v>
      </c>
      <c r="D197" s="29" t="str">
        <f>Source!H226</f>
        <v>100 м шва</v>
      </c>
      <c r="E197" s="11">
        <f>Source!I226</f>
        <v>76.099999999999994</v>
      </c>
      <c r="F197" s="31"/>
      <c r="G197" s="30"/>
      <c r="H197" s="11"/>
      <c r="I197" s="31"/>
      <c r="J197" s="11"/>
      <c r="K197" s="31"/>
      <c r="Q197">
        <f>Source!X226</f>
        <v>29928.67</v>
      </c>
      <c r="R197">
        <f>Source!X227</f>
        <v>1431189.01</v>
      </c>
      <c r="S197">
        <f>Source!Y226</f>
        <v>18743.21</v>
      </c>
      <c r="T197">
        <f>Source!Y227</f>
        <v>896300.19</v>
      </c>
      <c r="U197">
        <f>ROUND((175/100)*ROUND(Source!R226, 2), 2)</f>
        <v>0</v>
      </c>
      <c r="V197">
        <f>ROUND((0/100)*ROUND(Source!R227, 2), 2)</f>
        <v>0</v>
      </c>
      <c r="AC197">
        <v>0</v>
      </c>
    </row>
    <row r="198" spans="1:29" x14ac:dyDescent="0.25">
      <c r="C198" s="32" t="str">
        <f>"Объем: "&amp;Source!I226&amp;"=7610/"&amp;"100"</f>
        <v>Объем: 76,1=7610/100</v>
      </c>
    </row>
    <row r="199" spans="1:29" ht="28.5" x14ac:dyDescent="0.35">
      <c r="A199" s="28"/>
      <c r="B199" s="28"/>
      <c r="C199" s="28" t="s">
        <v>1075</v>
      </c>
      <c r="D199" s="29"/>
      <c r="E199" s="11"/>
      <c r="F199" s="31">
        <f>Source!AO226</f>
        <v>288.89999999999998</v>
      </c>
      <c r="G199" s="30" t="str">
        <f>Source!DG226</f>
        <v>*1,15*1,1</v>
      </c>
      <c r="H199" s="11">
        <f>Source!AV227</f>
        <v>1.087</v>
      </c>
      <c r="I199" s="31">
        <f>Source!S226</f>
        <v>30230.98</v>
      </c>
      <c r="J199" s="11">
        <f>IF(Source!BA227&lt;&gt; 0, Source!BA227, 1)</f>
        <v>47.82</v>
      </c>
      <c r="K199" s="31">
        <f>Source!S227</f>
        <v>1445645.46</v>
      </c>
    </row>
    <row r="200" spans="1:29" ht="14.5" x14ac:dyDescent="0.35">
      <c r="A200" s="28" t="s">
        <v>169</v>
      </c>
      <c r="B200" s="28" t="str">
        <f>Source!F228</f>
        <v>1.3-2-7</v>
      </c>
      <c r="C200" s="28" t="s">
        <v>171</v>
      </c>
      <c r="D200" s="29" t="str">
        <f>Source!H228</f>
        <v>м3</v>
      </c>
      <c r="E200" s="11">
        <f>Source!I228</f>
        <v>76.099999999999994</v>
      </c>
      <c r="F200" s="31">
        <f>Source!AK228</f>
        <v>507.97</v>
      </c>
      <c r="G200" s="34" t="s">
        <v>3</v>
      </c>
      <c r="H200" s="11">
        <f>Source!AW229</f>
        <v>1.0029999999999999</v>
      </c>
      <c r="I200" s="31">
        <f>Source!O228</f>
        <v>38772.49</v>
      </c>
      <c r="J200" s="11">
        <f>IF(Source!BC229&lt;&gt; 0, Source!BC229, 1)</f>
        <v>10.62</v>
      </c>
      <c r="K200" s="31">
        <f>Source!O229</f>
        <v>411763.84</v>
      </c>
      <c r="Q200">
        <f>Source!X228</f>
        <v>0</v>
      </c>
      <c r="R200">
        <f>Source!X229</f>
        <v>0</v>
      </c>
      <c r="S200">
        <f>Source!Y228</f>
        <v>0</v>
      </c>
      <c r="T200">
        <f>Source!Y229</f>
        <v>0</v>
      </c>
      <c r="U200">
        <f>ROUND((175/100)*ROUND(Source!R228, 2), 2)</f>
        <v>0</v>
      </c>
      <c r="V200">
        <f>ROUND((0/100)*ROUND(Source!R229, 2), 2)</f>
        <v>0</v>
      </c>
      <c r="AC200">
        <v>3</v>
      </c>
    </row>
    <row r="201" spans="1:29" ht="14.5" x14ac:dyDescent="0.35">
      <c r="A201" s="28"/>
      <c r="B201" s="28"/>
      <c r="C201" s="28" t="s">
        <v>1079</v>
      </c>
      <c r="D201" s="29" t="s">
        <v>1080</v>
      </c>
      <c r="E201" s="11">
        <f>Source!BZ227</f>
        <v>99</v>
      </c>
      <c r="F201" s="31"/>
      <c r="G201" s="30"/>
      <c r="H201" s="11"/>
      <c r="I201" s="31">
        <f>SUM(Q197:Q200)</f>
        <v>29928.67</v>
      </c>
      <c r="J201" s="11">
        <f>Source!AT227</f>
        <v>99</v>
      </c>
      <c r="K201" s="31">
        <f>SUM(R197:R200)</f>
        <v>1431189.01</v>
      </c>
    </row>
    <row r="202" spans="1:29" ht="14.5" x14ac:dyDescent="0.35">
      <c r="A202" s="28"/>
      <c r="B202" s="28"/>
      <c r="C202" s="28" t="s">
        <v>1081</v>
      </c>
      <c r="D202" s="29" t="s">
        <v>1080</v>
      </c>
      <c r="E202" s="11">
        <f>Source!CA227</f>
        <v>62</v>
      </c>
      <c r="F202" s="31"/>
      <c r="G202" s="30"/>
      <c r="H202" s="11"/>
      <c r="I202" s="31">
        <f>SUM(S197:S201)</f>
        <v>18743.21</v>
      </c>
      <c r="J202" s="11">
        <f>Source!AU227</f>
        <v>62</v>
      </c>
      <c r="K202" s="31">
        <f>SUM(T197:T201)</f>
        <v>896300.19</v>
      </c>
    </row>
    <row r="203" spans="1:29" ht="28.5" x14ac:dyDescent="0.35">
      <c r="A203" s="35"/>
      <c r="B203" s="35"/>
      <c r="C203" s="35" t="s">
        <v>1082</v>
      </c>
      <c r="D203" s="36" t="s">
        <v>1083</v>
      </c>
      <c r="E203" s="37">
        <f>Source!AQ226</f>
        <v>23.7</v>
      </c>
      <c r="F203" s="38"/>
      <c r="G203" s="39" t="str">
        <f>Source!DI226</f>
        <v>*1,15*1,1</v>
      </c>
      <c r="H203" s="37">
        <f>Source!AV227</f>
        <v>1.087</v>
      </c>
      <c r="I203" s="38">
        <f>Source!U226</f>
        <v>2480.0079463499997</v>
      </c>
      <c r="J203" s="37"/>
      <c r="K203" s="38"/>
    </row>
    <row r="204" spans="1:29" ht="14" x14ac:dyDescent="0.3">
      <c r="C204" s="21" t="s">
        <v>1084</v>
      </c>
      <c r="H204" s="61">
        <f>I199+I201+I202+SUM(I200:I200)-SUMIF(AC200:AC200, 5, I200:I200)-SUMIF(AC200:AC200, 6, I200:I200)</f>
        <v>117675.34999999998</v>
      </c>
      <c r="I204" s="61"/>
      <c r="J204" s="61">
        <f>K199+K201+K202+SUM(K200:K200)-SUMIF(AC200:AC200, 5, K200:K200)-SUMIF(AC200:AC200, 6, K200:K200)</f>
        <v>4184898.4999999995</v>
      </c>
      <c r="K204" s="61"/>
    </row>
    <row r="205" spans="1:29" ht="14" x14ac:dyDescent="0.3">
      <c r="C205" s="21" t="s">
        <v>1085</v>
      </c>
      <c r="H205" s="58">
        <f>SUMIF(AC200:AC200, 5, I200:I200)+SUMIF(AC200:AC200, 6, I200:I200)</f>
        <v>0</v>
      </c>
      <c r="I205" s="58"/>
      <c r="J205" s="58">
        <f>SUMIF(AC200:AC200, 5, K200:K200)+SUMIF(AC200:AC200, 6, K200:K200)</f>
        <v>0</v>
      </c>
      <c r="K205" s="58"/>
    </row>
    <row r="206" spans="1:29" ht="14" x14ac:dyDescent="0.3">
      <c r="C206" s="21" t="s">
        <v>1086</v>
      </c>
      <c r="H206" s="58">
        <f>I199+I201+I202+SUM(I200:I200)</f>
        <v>117675.34999999998</v>
      </c>
      <c r="I206" s="58"/>
      <c r="J206" s="58">
        <f>K199+K201+K202+SUM(K200:K200)</f>
        <v>4184898.4999999995</v>
      </c>
      <c r="K206" s="58"/>
      <c r="O206" s="40">
        <f>I199+I201+I202+SUM(I200:I200)</f>
        <v>117675.34999999998</v>
      </c>
      <c r="P206" s="40">
        <f>K199+K201+K202+SUM(K200:K200)</f>
        <v>4184898.4999999995</v>
      </c>
    </row>
    <row r="208" spans="1:29" ht="79" x14ac:dyDescent="0.35">
      <c r="A208" s="28">
        <v>11</v>
      </c>
      <c r="B208" s="28" t="s">
        <v>1092</v>
      </c>
      <c r="C208" s="28" t="s">
        <v>175</v>
      </c>
      <c r="D208" s="29" t="str">
        <f>Source!H230</f>
        <v>100 м шва</v>
      </c>
      <c r="E208" s="11">
        <f>Source!I230</f>
        <v>76.099999999999994</v>
      </c>
      <c r="F208" s="31"/>
      <c r="G208" s="30"/>
      <c r="H208" s="11"/>
      <c r="I208" s="31"/>
      <c r="J208" s="11"/>
      <c r="K208" s="31"/>
      <c r="Q208">
        <f>Source!X230</f>
        <v>8434.14</v>
      </c>
      <c r="R208">
        <f>Source!X231</f>
        <v>403320.43</v>
      </c>
      <c r="S208">
        <f>Source!Y230</f>
        <v>5281.98</v>
      </c>
      <c r="T208">
        <f>Source!Y231</f>
        <v>252584.51</v>
      </c>
      <c r="U208">
        <f>ROUND((175/100)*ROUND(Source!R230, 2), 2)</f>
        <v>376.2</v>
      </c>
      <c r="V208">
        <f>ROUND((0/100)*ROUND(Source!R231, 2), 2)</f>
        <v>0</v>
      </c>
      <c r="AC208">
        <v>0</v>
      </c>
    </row>
    <row r="209" spans="1:43" x14ac:dyDescent="0.25">
      <c r="C209" s="32" t="str">
        <f>"Объем: "&amp;Source!I230&amp;"=7610/"&amp;"100"</f>
        <v>Объем: 76,1=7610/100</v>
      </c>
    </row>
    <row r="210" spans="1:43" ht="28.5" x14ac:dyDescent="0.35">
      <c r="A210" s="28"/>
      <c r="B210" s="28"/>
      <c r="C210" s="28" t="s">
        <v>1075</v>
      </c>
      <c r="D210" s="29"/>
      <c r="E210" s="11"/>
      <c r="F210" s="31">
        <f>Source!AO230</f>
        <v>79.36</v>
      </c>
      <c r="G210" s="30" t="str">
        <f>Source!DG230</f>
        <v>*1,15*1,1</v>
      </c>
      <c r="H210" s="11">
        <f>Source!AV231</f>
        <v>1.087</v>
      </c>
      <c r="I210" s="31">
        <f>Source!S230</f>
        <v>8304.36</v>
      </c>
      <c r="J210" s="11">
        <f>IF(Source!BA231&lt;&gt; 0, Source!BA231, 1)</f>
        <v>47.82</v>
      </c>
      <c r="K210" s="31">
        <f>Source!S231</f>
        <v>397114.5</v>
      </c>
    </row>
    <row r="211" spans="1:43" ht="28.5" x14ac:dyDescent="0.35">
      <c r="A211" s="28"/>
      <c r="B211" s="28"/>
      <c r="C211" s="28" t="s">
        <v>1076</v>
      </c>
      <c r="D211" s="29"/>
      <c r="E211" s="11"/>
      <c r="F211" s="31">
        <f>Source!AM230</f>
        <v>12.47</v>
      </c>
      <c r="G211" s="30" t="str">
        <f>Source!DE230</f>
        <v>*1,25*1,1</v>
      </c>
      <c r="H211" s="11">
        <f>Source!AV231</f>
        <v>1.087</v>
      </c>
      <c r="I211" s="31">
        <f>Source!Q230</f>
        <v>1418.35</v>
      </c>
      <c r="J211" s="11">
        <f>IF(Source!BB231&lt;&gt; 0, Source!BB231, 1)</f>
        <v>15.2</v>
      </c>
      <c r="K211" s="31">
        <f>Source!Q231</f>
        <v>21558.92</v>
      </c>
    </row>
    <row r="212" spans="1:43" ht="28.5" x14ac:dyDescent="0.35">
      <c r="A212" s="28"/>
      <c r="B212" s="28"/>
      <c r="C212" s="28" t="s">
        <v>1077</v>
      </c>
      <c r="D212" s="29"/>
      <c r="E212" s="11"/>
      <c r="F212" s="31">
        <f>Source!AN230</f>
        <v>1.89</v>
      </c>
      <c r="G212" s="30" t="str">
        <f>Source!DF230</f>
        <v>*1,25*1,1</v>
      </c>
      <c r="H212" s="11">
        <f>Source!AV231</f>
        <v>1.087</v>
      </c>
      <c r="I212" s="33">
        <f>Source!R230</f>
        <v>214.97</v>
      </c>
      <c r="J212" s="11">
        <f>IF(Source!BS231&lt;&gt; 0, Source!BS231, 1)</f>
        <v>47.82</v>
      </c>
      <c r="K212" s="33">
        <f>Source!R231</f>
        <v>10279.870000000001</v>
      </c>
    </row>
    <row r="213" spans="1:43" ht="56" x14ac:dyDescent="0.35">
      <c r="A213" s="28" t="s">
        <v>177</v>
      </c>
      <c r="B213" s="28" t="str">
        <f>Source!F232</f>
        <v>1.1-1-983</v>
      </c>
      <c r="C213" s="28" t="s">
        <v>179</v>
      </c>
      <c r="D213" s="29" t="str">
        <f>Source!H232</f>
        <v>м</v>
      </c>
      <c r="E213" s="11">
        <f>Source!I232</f>
        <v>7990.5000000000009</v>
      </c>
      <c r="F213" s="31">
        <f>Source!AK232</f>
        <v>5.12</v>
      </c>
      <c r="G213" s="34" t="s">
        <v>3</v>
      </c>
      <c r="H213" s="11">
        <f>Source!AW233</f>
        <v>1.0029999999999999</v>
      </c>
      <c r="I213" s="31">
        <f>Source!O232</f>
        <v>41034.089999999997</v>
      </c>
      <c r="J213" s="11">
        <f>IF(Source!BC233&lt;&gt; 0, Source!BC233, 1)</f>
        <v>3.18</v>
      </c>
      <c r="K213" s="31">
        <f>Source!O233</f>
        <v>130488.41</v>
      </c>
      <c r="Q213">
        <f>Source!X232</f>
        <v>0</v>
      </c>
      <c r="R213">
        <f>Source!X233</f>
        <v>0</v>
      </c>
      <c r="S213">
        <f>Source!Y232</f>
        <v>0</v>
      </c>
      <c r="T213">
        <f>Source!Y233</f>
        <v>0</v>
      </c>
      <c r="U213">
        <f>ROUND((175/100)*ROUND(Source!R232, 2), 2)</f>
        <v>0</v>
      </c>
      <c r="V213">
        <f>ROUND((0/100)*ROUND(Source!R233, 2), 2)</f>
        <v>0</v>
      </c>
      <c r="AC213">
        <v>3</v>
      </c>
    </row>
    <row r="214" spans="1:43" ht="14.5" x14ac:dyDescent="0.35">
      <c r="A214" s="28"/>
      <c r="B214" s="28"/>
      <c r="C214" s="28" t="s">
        <v>1079</v>
      </c>
      <c r="D214" s="29" t="s">
        <v>1080</v>
      </c>
      <c r="E214" s="11">
        <f>Source!BZ231</f>
        <v>99</v>
      </c>
      <c r="F214" s="31"/>
      <c r="G214" s="30"/>
      <c r="H214" s="11"/>
      <c r="I214" s="31">
        <f>SUM(Q208:Q213)</f>
        <v>8434.14</v>
      </c>
      <c r="J214" s="11">
        <f>Source!AT231</f>
        <v>99</v>
      </c>
      <c r="K214" s="31">
        <f>SUM(R208:R213)</f>
        <v>403320.43</v>
      </c>
    </row>
    <row r="215" spans="1:43" ht="14.5" x14ac:dyDescent="0.35">
      <c r="A215" s="28"/>
      <c r="B215" s="28"/>
      <c r="C215" s="28" t="s">
        <v>1081</v>
      </c>
      <c r="D215" s="29" t="s">
        <v>1080</v>
      </c>
      <c r="E215" s="11">
        <f>Source!CA231</f>
        <v>62</v>
      </c>
      <c r="F215" s="31"/>
      <c r="G215" s="30"/>
      <c r="H215" s="11"/>
      <c r="I215" s="31">
        <f>SUM(S208:S214)</f>
        <v>5281.98</v>
      </c>
      <c r="J215" s="11">
        <f>Source!AU231</f>
        <v>62</v>
      </c>
      <c r="K215" s="31">
        <f>SUM(T208:T214)</f>
        <v>252584.51</v>
      </c>
    </row>
    <row r="216" spans="1:43" ht="28.5" x14ac:dyDescent="0.35">
      <c r="A216" s="35"/>
      <c r="B216" s="35"/>
      <c r="C216" s="35" t="s">
        <v>1082</v>
      </c>
      <c r="D216" s="36" t="s">
        <v>1083</v>
      </c>
      <c r="E216" s="37">
        <f>Source!AQ230</f>
        <v>6.51</v>
      </c>
      <c r="F216" s="38"/>
      <c r="G216" s="39" t="str">
        <f>Source!DI230</f>
        <v>*1,15*1,1</v>
      </c>
      <c r="H216" s="37">
        <f>Source!AV231</f>
        <v>1.087</v>
      </c>
      <c r="I216" s="38">
        <f>Source!U230</f>
        <v>681.21737260500004</v>
      </c>
      <c r="J216" s="37"/>
      <c r="K216" s="38"/>
    </row>
    <row r="217" spans="1:43" ht="14" x14ac:dyDescent="0.3">
      <c r="C217" s="21" t="s">
        <v>1084</v>
      </c>
      <c r="H217" s="61">
        <f>I210+I211+I214+I215+SUM(I213:I213)-SUMIF(AC213:AC213, 5, I213:I213)-SUMIF(AC213:AC213, 6, I213:I213)</f>
        <v>64472.92</v>
      </c>
      <c r="I217" s="61"/>
      <c r="J217" s="61">
        <f>K210+K211+K214+K215+SUM(K213:K213)-SUMIF(AC213:AC213, 5, K213:K213)-SUMIF(AC213:AC213, 6, K213:K213)</f>
        <v>1205066.7699999998</v>
      </c>
      <c r="K217" s="61"/>
    </row>
    <row r="218" spans="1:43" ht="14" x14ac:dyDescent="0.3">
      <c r="C218" s="21" t="s">
        <v>1085</v>
      </c>
      <c r="H218" s="58">
        <f>SUMIF(AC213:AC213, 5, I213:I213)+SUMIF(AC213:AC213, 6, I213:I213)</f>
        <v>0</v>
      </c>
      <c r="I218" s="58"/>
      <c r="J218" s="58">
        <f>SUMIF(AC213:AC213, 5, K213:K213)+SUMIF(AC213:AC213, 6, K213:K213)</f>
        <v>0</v>
      </c>
      <c r="K218" s="58"/>
    </row>
    <row r="219" spans="1:43" ht="14" x14ac:dyDescent="0.3">
      <c r="C219" s="21" t="s">
        <v>1086</v>
      </c>
      <c r="H219" s="58">
        <f>I210+I211+I214+I215+SUM(I213:I213)</f>
        <v>64472.92</v>
      </c>
      <c r="I219" s="58"/>
      <c r="J219" s="58">
        <f>K210+K211+K214+K215+SUM(K213:K213)</f>
        <v>1205066.7699999998</v>
      </c>
      <c r="K219" s="58"/>
      <c r="O219" s="40">
        <f>I210+I211+I214+I215+SUM(I213:I213)</f>
        <v>64472.92</v>
      </c>
      <c r="P219" s="40">
        <f>K210+K211+K214+K215+SUM(K213:K213)</f>
        <v>1205066.7699999998</v>
      </c>
    </row>
    <row r="222" spans="1:43" ht="28" x14ac:dyDescent="0.3">
      <c r="A222" s="57" t="str">
        <f>CONCATENATE("Итого по разделу: ",IF(Source!G235&lt;&gt;"Новый раздел", Source!G235, ""))</f>
        <v>Итого по разделу: Локальный ремонт межпанельных стыков в наружных и внутренних стенах (КР-22)</v>
      </c>
      <c r="B222" s="57"/>
      <c r="C222" s="57"/>
      <c r="D222" s="57"/>
      <c r="E222" s="57"/>
      <c r="F222" s="57"/>
      <c r="G222" s="57"/>
      <c r="H222" s="58">
        <f>SUM(O183:O221)</f>
        <v>231851.44999999995</v>
      </c>
      <c r="I222" s="59"/>
      <c r="J222" s="58">
        <f>SUM(P183:P221)</f>
        <v>5891141.0199999996</v>
      </c>
      <c r="K222" s="59"/>
      <c r="AQ222" s="42" t="str">
        <f>CONCATENATE("Итого по разделу: ",IF(Source!G235&lt;&gt;"Новый раздел", Source!G235, ""))</f>
        <v>Итого по разделу: Локальный ремонт межпанельных стыков в наружных и внутренних стенах (КР-22)</v>
      </c>
    </row>
    <row r="223" spans="1:43" hidden="1" x14ac:dyDescent="0.25">
      <c r="A223" t="s">
        <v>1088</v>
      </c>
      <c r="I223">
        <f>SUM(W183:W222)</f>
        <v>0</v>
      </c>
      <c r="J223">
        <f>SUM(X183:X222)</f>
        <v>0</v>
      </c>
    </row>
    <row r="224" spans="1:43" hidden="1" x14ac:dyDescent="0.25">
      <c r="A224" t="s">
        <v>1089</v>
      </c>
      <c r="I224">
        <f>SUM(Y183:Y223)</f>
        <v>0</v>
      </c>
      <c r="J224">
        <f>SUM(Z183:Z223)</f>
        <v>0</v>
      </c>
    </row>
    <row r="226" spans="1:29" ht="16.5" x14ac:dyDescent="0.35">
      <c r="A226" s="60" t="str">
        <f>CONCATENATE("Раздел: ",IF(Source!G265&lt;&gt;"Новый раздел", Source!G265, ""))</f>
        <v>Раздел: Установка металлического ограждения по периметру кровли (КР-22,29)</v>
      </c>
      <c r="B226" s="60"/>
      <c r="C226" s="60"/>
      <c r="D226" s="60"/>
      <c r="E226" s="60"/>
      <c r="F226" s="60"/>
      <c r="G226" s="60"/>
      <c r="H226" s="60"/>
      <c r="I226" s="60"/>
      <c r="J226" s="60"/>
      <c r="K226" s="60"/>
    </row>
    <row r="227" spans="1:29" ht="79" x14ac:dyDescent="0.35">
      <c r="A227" s="28">
        <v>12</v>
      </c>
      <c r="B227" s="28" t="s">
        <v>1093</v>
      </c>
      <c r="C227" s="28" t="s">
        <v>185</v>
      </c>
      <c r="D227" s="29" t="str">
        <f>Source!H269</f>
        <v>100 м ограждения</v>
      </c>
      <c r="E227" s="11">
        <f>Source!I269</f>
        <v>4.07</v>
      </c>
      <c r="F227" s="31"/>
      <c r="G227" s="30"/>
      <c r="H227" s="11"/>
      <c r="I227" s="31"/>
      <c r="J227" s="11"/>
      <c r="K227" s="31"/>
      <c r="Q227">
        <f>Source!X269</f>
        <v>395.55</v>
      </c>
      <c r="R227">
        <f>Source!X270</f>
        <v>18915.09</v>
      </c>
      <c r="S227">
        <f>Source!Y269</f>
        <v>193.74</v>
      </c>
      <c r="T227">
        <f>Source!Y270</f>
        <v>9264.5300000000007</v>
      </c>
      <c r="U227">
        <f>ROUND((175/100)*ROUND(Source!R269, 2), 2)</f>
        <v>35.46</v>
      </c>
      <c r="V227">
        <f>ROUND((0/100)*ROUND(Source!R270, 2), 2)</f>
        <v>0</v>
      </c>
      <c r="AC227">
        <v>0</v>
      </c>
    </row>
    <row r="228" spans="1:29" x14ac:dyDescent="0.25">
      <c r="C228" s="32" t="str">
        <f>"Объем: "&amp;Source!I269&amp;"=407/"&amp;"100"</f>
        <v>Объем: 4,07=407/100</v>
      </c>
    </row>
    <row r="229" spans="1:29" ht="28.5" x14ac:dyDescent="0.35">
      <c r="A229" s="28"/>
      <c r="B229" s="28"/>
      <c r="C229" s="28" t="s">
        <v>1075</v>
      </c>
      <c r="D229" s="29"/>
      <c r="E229" s="11"/>
      <c r="F229" s="31">
        <f>Source!AO269</f>
        <v>68.5</v>
      </c>
      <c r="G229" s="30" t="str">
        <f>Source!DG269</f>
        <v>*1,15*1,1</v>
      </c>
      <c r="H229" s="11">
        <f>Source!AV270</f>
        <v>1.087</v>
      </c>
      <c r="I229" s="31">
        <f>Source!S269</f>
        <v>383.36</v>
      </c>
      <c r="J229" s="11">
        <f>IF(Source!BA270&lt;&gt; 0, Source!BA270, 1)</f>
        <v>47.82</v>
      </c>
      <c r="K229" s="31">
        <f>Source!S270</f>
        <v>18332.28</v>
      </c>
    </row>
    <row r="230" spans="1:29" ht="28.5" x14ac:dyDescent="0.35">
      <c r="A230" s="28"/>
      <c r="B230" s="28"/>
      <c r="C230" s="28" t="s">
        <v>1076</v>
      </c>
      <c r="D230" s="29"/>
      <c r="E230" s="11"/>
      <c r="F230" s="31">
        <f>Source!AM269</f>
        <v>40.020000000000003</v>
      </c>
      <c r="G230" s="30" t="str">
        <f>Source!DE269</f>
        <v>*1,25*1,1</v>
      </c>
      <c r="H230" s="11">
        <f>Source!AV270</f>
        <v>1.087</v>
      </c>
      <c r="I230" s="31">
        <f>Source!Q269</f>
        <v>243.45</v>
      </c>
      <c r="J230" s="11">
        <f>IF(Source!BB270&lt;&gt; 0, Source!BB270, 1)</f>
        <v>13.21</v>
      </c>
      <c r="K230" s="31">
        <f>Source!Q270</f>
        <v>3215.97</v>
      </c>
    </row>
    <row r="231" spans="1:29" ht="28.5" x14ac:dyDescent="0.35">
      <c r="A231" s="28"/>
      <c r="B231" s="28"/>
      <c r="C231" s="28" t="s">
        <v>1077</v>
      </c>
      <c r="D231" s="29"/>
      <c r="E231" s="11"/>
      <c r="F231" s="31">
        <f>Source!AN269</f>
        <v>3.33</v>
      </c>
      <c r="G231" s="30" t="str">
        <f>Source!DF269</f>
        <v>*1,25*1,1</v>
      </c>
      <c r="H231" s="11">
        <f>Source!AV270</f>
        <v>1.087</v>
      </c>
      <c r="I231" s="33">
        <f>Source!R269</f>
        <v>20.260000000000002</v>
      </c>
      <c r="J231" s="11">
        <f>IF(Source!BS270&lt;&gt; 0, Source!BS270, 1)</f>
        <v>47.82</v>
      </c>
      <c r="K231" s="33">
        <f>Source!R270</f>
        <v>968.83</v>
      </c>
    </row>
    <row r="232" spans="1:29" ht="14.5" x14ac:dyDescent="0.35">
      <c r="A232" s="28"/>
      <c r="B232" s="28"/>
      <c r="C232" s="28" t="s">
        <v>1078</v>
      </c>
      <c r="D232" s="29"/>
      <c r="E232" s="11"/>
      <c r="F232" s="31">
        <f>Source!AL269</f>
        <v>15.61</v>
      </c>
      <c r="G232" s="30" t="str">
        <f>Source!DD269</f>
        <v/>
      </c>
      <c r="H232" s="11">
        <f>Source!AW270</f>
        <v>1.0009999999999999</v>
      </c>
      <c r="I232" s="31">
        <f>Source!P269</f>
        <v>63.6</v>
      </c>
      <c r="J232" s="11">
        <f>IF(Source!BC270&lt;&gt; 0, Source!BC270, 1)</f>
        <v>6.45</v>
      </c>
      <c r="K232" s="31">
        <f>Source!P270</f>
        <v>410.22</v>
      </c>
    </row>
    <row r="233" spans="1:29" ht="28" x14ac:dyDescent="0.35">
      <c r="A233" s="28" t="s">
        <v>190</v>
      </c>
      <c r="B233" s="28" t="str">
        <f>Source!F271</f>
        <v>1.6-1-218</v>
      </c>
      <c r="C233" s="28" t="s">
        <v>192</v>
      </c>
      <c r="D233" s="29" t="str">
        <f>Source!H271</f>
        <v>т</v>
      </c>
      <c r="E233" s="11">
        <f>Source!I271</f>
        <v>8.3515999999999995</v>
      </c>
      <c r="F233" s="31">
        <f>Source!AK271</f>
        <v>14872.56</v>
      </c>
      <c r="G233" s="34" t="s">
        <v>3</v>
      </c>
      <c r="H233" s="11">
        <f>Source!AW272</f>
        <v>1.0009999999999999</v>
      </c>
      <c r="I233" s="31">
        <f>Source!O271</f>
        <v>124333.88</v>
      </c>
      <c r="J233" s="11">
        <f>IF(Source!BC272&lt;&gt; 0, Source!BC272, 1)</f>
        <v>10.039999999999999</v>
      </c>
      <c r="K233" s="31">
        <f>Source!O272</f>
        <v>1248312.1599999999</v>
      </c>
      <c r="Q233">
        <f>Source!X271</f>
        <v>0</v>
      </c>
      <c r="R233">
        <f>Source!X272</f>
        <v>0</v>
      </c>
      <c r="S233">
        <f>Source!Y271</f>
        <v>0</v>
      </c>
      <c r="T233">
        <f>Source!Y272</f>
        <v>0</v>
      </c>
      <c r="U233">
        <f>ROUND((175/100)*ROUND(Source!R271, 2), 2)</f>
        <v>0</v>
      </c>
      <c r="V233">
        <f>ROUND((0/100)*ROUND(Source!R272, 2), 2)</f>
        <v>0</v>
      </c>
      <c r="AC233">
        <v>3</v>
      </c>
    </row>
    <row r="234" spans="1:29" ht="42" x14ac:dyDescent="0.35">
      <c r="A234" s="28" t="s">
        <v>194</v>
      </c>
      <c r="B234" s="28" t="str">
        <f>Source!F273</f>
        <v>1.7-5-270</v>
      </c>
      <c r="C234" s="28" t="s">
        <v>196</v>
      </c>
      <c r="D234" s="29" t="str">
        <f>Source!H273</f>
        <v>шт.</v>
      </c>
      <c r="E234" s="11">
        <f>Source!I273</f>
        <v>1628</v>
      </c>
      <c r="F234" s="31">
        <f>Source!AK273</f>
        <v>6.04</v>
      </c>
      <c r="G234" s="34" t="s">
        <v>3</v>
      </c>
      <c r="H234" s="11">
        <f>Source!AW274</f>
        <v>1.0009999999999999</v>
      </c>
      <c r="I234" s="31">
        <f>Source!O273</f>
        <v>9833.1200000000008</v>
      </c>
      <c r="J234" s="11">
        <f>IF(Source!BC274&lt;&gt; 0, Source!BC274, 1)</f>
        <v>10.62</v>
      </c>
      <c r="K234" s="31">
        <f>Source!O274</f>
        <v>104532.13</v>
      </c>
      <c r="Q234">
        <f>Source!X273</f>
        <v>0</v>
      </c>
      <c r="R234">
        <f>Source!X274</f>
        <v>0</v>
      </c>
      <c r="S234">
        <f>Source!Y273</f>
        <v>0</v>
      </c>
      <c r="T234">
        <f>Source!Y274</f>
        <v>0</v>
      </c>
      <c r="U234">
        <f>ROUND((175/100)*ROUND(Source!R273, 2), 2)</f>
        <v>0</v>
      </c>
      <c r="V234">
        <f>ROUND((0/100)*ROUND(Source!R274, 2), 2)</f>
        <v>0</v>
      </c>
      <c r="AC234">
        <v>3</v>
      </c>
    </row>
    <row r="235" spans="1:29" ht="42" x14ac:dyDescent="0.35">
      <c r="A235" s="28" t="s">
        <v>200</v>
      </c>
      <c r="B235" s="28" t="str">
        <f>Source!F275</f>
        <v>1.7-5-227</v>
      </c>
      <c r="C235" s="28" t="s">
        <v>202</v>
      </c>
      <c r="D235" s="29" t="str">
        <f>Source!H275</f>
        <v>шт.</v>
      </c>
      <c r="E235" s="11">
        <f>Source!I275</f>
        <v>32.56</v>
      </c>
      <c r="F235" s="31">
        <f>Source!AK275</f>
        <v>385.73</v>
      </c>
      <c r="G235" s="34" t="s">
        <v>3</v>
      </c>
      <c r="H235" s="11">
        <f>Source!AW276</f>
        <v>1.0009999999999999</v>
      </c>
      <c r="I235" s="31">
        <f>Source!O275</f>
        <v>12571.93</v>
      </c>
      <c r="J235" s="11">
        <f>IF(Source!BC276&lt;&gt; 0, Source!BC276, 1)</f>
        <v>10.38</v>
      </c>
      <c r="K235" s="31">
        <f>Source!O276</f>
        <v>130496.63</v>
      </c>
      <c r="Q235">
        <f>Source!X275</f>
        <v>0</v>
      </c>
      <c r="R235">
        <f>Source!X276</f>
        <v>0</v>
      </c>
      <c r="S235">
        <f>Source!Y275</f>
        <v>0</v>
      </c>
      <c r="T235">
        <f>Source!Y276</f>
        <v>0</v>
      </c>
      <c r="U235">
        <f>ROUND((175/100)*ROUND(Source!R275, 2), 2)</f>
        <v>0</v>
      </c>
      <c r="V235">
        <f>ROUND((0/100)*ROUND(Source!R276, 2), 2)</f>
        <v>0</v>
      </c>
      <c r="AC235">
        <v>3</v>
      </c>
    </row>
    <row r="236" spans="1:29" ht="14.5" x14ac:dyDescent="0.35">
      <c r="A236" s="28"/>
      <c r="B236" s="28"/>
      <c r="C236" s="28" t="s">
        <v>1079</v>
      </c>
      <c r="D236" s="29" t="s">
        <v>1080</v>
      </c>
      <c r="E236" s="11">
        <f>Source!BZ270</f>
        <v>98</v>
      </c>
      <c r="F236" s="31"/>
      <c r="G236" s="30"/>
      <c r="H236" s="11"/>
      <c r="I236" s="31">
        <f>SUM(Q227:Q235)</f>
        <v>395.55</v>
      </c>
      <c r="J236" s="11">
        <f>Source!AT270</f>
        <v>98</v>
      </c>
      <c r="K236" s="31">
        <f>SUM(R227:R235)</f>
        <v>18915.09</v>
      </c>
    </row>
    <row r="237" spans="1:29" ht="14.5" x14ac:dyDescent="0.35">
      <c r="A237" s="28"/>
      <c r="B237" s="28"/>
      <c r="C237" s="28" t="s">
        <v>1081</v>
      </c>
      <c r="D237" s="29" t="s">
        <v>1080</v>
      </c>
      <c r="E237" s="11">
        <f>Source!CA270</f>
        <v>48</v>
      </c>
      <c r="F237" s="31"/>
      <c r="G237" s="30"/>
      <c r="H237" s="11"/>
      <c r="I237" s="31">
        <f>SUM(S227:S236)</f>
        <v>193.74</v>
      </c>
      <c r="J237" s="11">
        <f>Source!AU270</f>
        <v>48</v>
      </c>
      <c r="K237" s="31">
        <f>SUM(T227:T236)</f>
        <v>9264.5300000000007</v>
      </c>
    </row>
    <row r="238" spans="1:29" ht="28.5" x14ac:dyDescent="0.35">
      <c r="A238" s="35"/>
      <c r="B238" s="35"/>
      <c r="C238" s="35" t="s">
        <v>1082</v>
      </c>
      <c r="D238" s="36" t="s">
        <v>1083</v>
      </c>
      <c r="E238" s="37">
        <f>Source!AQ269</f>
        <v>5.9</v>
      </c>
      <c r="F238" s="38"/>
      <c r="G238" s="39" t="str">
        <f>Source!DI269</f>
        <v>*1,15*1,1</v>
      </c>
      <c r="H238" s="37">
        <f>Source!AV270</f>
        <v>1.087</v>
      </c>
      <c r="I238" s="38">
        <f>Source!U269</f>
        <v>33.019195715000002</v>
      </c>
      <c r="J238" s="37"/>
      <c r="K238" s="38"/>
    </row>
    <row r="239" spans="1:29" ht="14" x14ac:dyDescent="0.3">
      <c r="C239" s="21" t="s">
        <v>1084</v>
      </c>
      <c r="H239" s="61">
        <f>I229+I230+I232+I236+I237+SUM(I233:I235)-SUMIF(AC233:AC235, 5, I233:I235)-SUMIF(AC233:AC235, 6, I233:I235)</f>
        <v>148018.63</v>
      </c>
      <c r="I239" s="61"/>
      <c r="J239" s="61">
        <f>K229+K230+K232+K236+K237+SUM(K233:K235)-SUMIF(AC233:AC235, 5, K233:K235)-SUMIF(AC233:AC235, 6, K233:K235)</f>
        <v>1533479.01</v>
      </c>
      <c r="K239" s="61"/>
    </row>
    <row r="240" spans="1:29" ht="14" x14ac:dyDescent="0.3">
      <c r="C240" s="21" t="s">
        <v>1085</v>
      </c>
      <c r="H240" s="58">
        <f>SUMIF(AC233:AC235, 5, I233:I235)+SUMIF(AC233:AC235, 6, I233:I235)</f>
        <v>0</v>
      </c>
      <c r="I240" s="58"/>
      <c r="J240" s="58">
        <f>SUMIF(AC233:AC235, 5, K233:K235)+SUMIF(AC233:AC235, 6, K233:K235)</f>
        <v>0</v>
      </c>
      <c r="K240" s="58"/>
    </row>
    <row r="241" spans="1:43" ht="14" x14ac:dyDescent="0.3">
      <c r="C241" s="21" t="s">
        <v>1086</v>
      </c>
      <c r="H241" s="58">
        <f>I229+I230+I232+I236+I237+SUM(I233:I235)</f>
        <v>148018.63</v>
      </c>
      <c r="I241" s="58"/>
      <c r="J241" s="58">
        <f>K229+K230+K232+K236+K237+SUM(K233:K235)</f>
        <v>1533479.01</v>
      </c>
      <c r="K241" s="58"/>
      <c r="O241" s="40">
        <f>I229+I230+I232+I236+I237+SUM(I233:I235)</f>
        <v>148018.63</v>
      </c>
      <c r="P241" s="40">
        <f>K229+K230+K232+K236+K237+SUM(K233:K235)</f>
        <v>1533479.01</v>
      </c>
    </row>
    <row r="244" spans="1:43" ht="14" x14ac:dyDescent="0.3">
      <c r="A244" s="57" t="str">
        <f>CONCATENATE("Итого по разделу: ",IF(Source!G278&lt;&gt;"Новый раздел", Source!G278, ""))</f>
        <v>Итого по разделу: Установка металлического ограждения по периметру кровли (КР-22,29)</v>
      </c>
      <c r="B244" s="57"/>
      <c r="C244" s="57"/>
      <c r="D244" s="57"/>
      <c r="E244" s="57"/>
      <c r="F244" s="57"/>
      <c r="G244" s="57"/>
      <c r="H244" s="58">
        <f>SUM(O226:O243)</f>
        <v>148018.63</v>
      </c>
      <c r="I244" s="59"/>
      <c r="J244" s="58">
        <f>SUM(P226:P243)</f>
        <v>1533479.01</v>
      </c>
      <c r="K244" s="59"/>
      <c r="AQ244" s="42" t="str">
        <f>CONCATENATE("Итого по разделу: ",IF(Source!G278&lt;&gt;"Новый раздел", Source!G278, ""))</f>
        <v>Итого по разделу: Установка металлического ограждения по периметру кровли (КР-22,29)</v>
      </c>
    </row>
    <row r="245" spans="1:43" hidden="1" x14ac:dyDescent="0.25">
      <c r="A245" t="s">
        <v>1088</v>
      </c>
      <c r="I245">
        <f>SUM(W226:W244)</f>
        <v>0</v>
      </c>
      <c r="J245">
        <f>SUM(X226:X244)</f>
        <v>0</v>
      </c>
    </row>
    <row r="246" spans="1:43" hidden="1" x14ac:dyDescent="0.25">
      <c r="A246" t="s">
        <v>1089</v>
      </c>
      <c r="I246">
        <f>SUM(Y226:Y245)</f>
        <v>0</v>
      </c>
      <c r="J246">
        <f>SUM(Z226:Z245)</f>
        <v>0</v>
      </c>
    </row>
    <row r="248" spans="1:43" ht="16.5" x14ac:dyDescent="0.35">
      <c r="A248" s="60" t="str">
        <f>CONCATENATE("Раздел: ",IF(Source!G308&lt;&gt;"Новый раздел", Source!G308, ""))</f>
        <v>Раздел: Замена плит перекрытий. Устройство монолитных ж/б участков (КР-7...11)</v>
      </c>
      <c r="B248" s="60"/>
      <c r="C248" s="60"/>
      <c r="D248" s="60"/>
      <c r="E248" s="60"/>
      <c r="F248" s="60"/>
      <c r="G248" s="60"/>
      <c r="H248" s="60"/>
      <c r="I248" s="60"/>
      <c r="J248" s="60"/>
      <c r="K248" s="60"/>
    </row>
    <row r="249" spans="1:43" ht="79" x14ac:dyDescent="0.35">
      <c r="A249" s="28">
        <v>13</v>
      </c>
      <c r="B249" s="28" t="s">
        <v>1094</v>
      </c>
      <c r="C249" s="28" t="s">
        <v>207</v>
      </c>
      <c r="D249" s="29" t="str">
        <f>Source!H312</f>
        <v>100 м2</v>
      </c>
      <c r="E249" s="11">
        <f>Source!I312</f>
        <v>9.3580000000000005</v>
      </c>
      <c r="F249" s="31"/>
      <c r="G249" s="30"/>
      <c r="H249" s="11"/>
      <c r="I249" s="31"/>
      <c r="J249" s="11"/>
      <c r="K249" s="31"/>
      <c r="Q249">
        <f>Source!X312</f>
        <v>3247.39</v>
      </c>
      <c r="R249">
        <f>Source!X313</f>
        <v>155289.97</v>
      </c>
      <c r="S249">
        <f>Source!Y312</f>
        <v>1573.48</v>
      </c>
      <c r="T249">
        <f>Source!Y313</f>
        <v>75243.59</v>
      </c>
      <c r="U249">
        <f>ROUND((175/100)*ROUND(Source!R312, 2), 2)</f>
        <v>111.28</v>
      </c>
      <c r="V249">
        <f>ROUND((0/100)*ROUND(Source!R313, 2), 2)</f>
        <v>0</v>
      </c>
      <c r="AC249">
        <v>0</v>
      </c>
    </row>
    <row r="250" spans="1:43" x14ac:dyDescent="0.25">
      <c r="C250" s="32" t="str">
        <f>"Объем: "&amp;Source!I312&amp;"=935,8/"&amp;"100"</f>
        <v>Объем: 9,358=935,8/100</v>
      </c>
    </row>
    <row r="251" spans="1:43" ht="28.5" x14ac:dyDescent="0.35">
      <c r="A251" s="28"/>
      <c r="B251" s="28"/>
      <c r="C251" s="28" t="s">
        <v>1075</v>
      </c>
      <c r="D251" s="29"/>
      <c r="E251" s="11"/>
      <c r="F251" s="31">
        <f>Source!AO312</f>
        <v>264.98</v>
      </c>
      <c r="G251" s="30" t="str">
        <f>Source!DG312</f>
        <v>*1,15)*1,1</v>
      </c>
      <c r="H251" s="11">
        <f>Source!AV313</f>
        <v>1.0469999999999999</v>
      </c>
      <c r="I251" s="31">
        <f>Source!S312</f>
        <v>3284.23</v>
      </c>
      <c r="J251" s="11">
        <f>IF(Source!BA313&lt;&gt; 0, Source!BA313, 1)</f>
        <v>47.82</v>
      </c>
      <c r="K251" s="31">
        <f>Source!S313</f>
        <v>157051.88</v>
      </c>
    </row>
    <row r="252" spans="1:43" ht="28.5" x14ac:dyDescent="0.35">
      <c r="A252" s="28"/>
      <c r="B252" s="28"/>
      <c r="C252" s="28" t="s">
        <v>1076</v>
      </c>
      <c r="D252" s="29"/>
      <c r="E252" s="11"/>
      <c r="F252" s="31">
        <f>Source!AM312</f>
        <v>57.53</v>
      </c>
      <c r="G252" s="30" t="str">
        <f>Source!DE312</f>
        <v>*1,25)*1,1</v>
      </c>
      <c r="H252" s="11">
        <f>Source!AV313</f>
        <v>1.0469999999999999</v>
      </c>
      <c r="I252" s="31">
        <f>Source!Q312</f>
        <v>775.04</v>
      </c>
      <c r="J252" s="11">
        <f>IF(Source!BB313&lt;&gt; 0, Source!BB313, 1)</f>
        <v>12.67</v>
      </c>
      <c r="K252" s="31">
        <f>Source!Q313</f>
        <v>9819.76</v>
      </c>
    </row>
    <row r="253" spans="1:43" ht="28.5" x14ac:dyDescent="0.35">
      <c r="A253" s="28"/>
      <c r="B253" s="28"/>
      <c r="C253" s="28" t="s">
        <v>1077</v>
      </c>
      <c r="D253" s="29"/>
      <c r="E253" s="11"/>
      <c r="F253" s="31">
        <f>Source!AN312</f>
        <v>4.72</v>
      </c>
      <c r="G253" s="30" t="str">
        <f>Source!DF312</f>
        <v>*1,25)*1,1</v>
      </c>
      <c r="H253" s="11">
        <f>Source!AV313</f>
        <v>1.0469999999999999</v>
      </c>
      <c r="I253" s="33">
        <f>Source!R312</f>
        <v>63.59</v>
      </c>
      <c r="J253" s="11">
        <f>IF(Source!BS313&lt;&gt; 0, Source!BS313, 1)</f>
        <v>47.82</v>
      </c>
      <c r="K253" s="33">
        <f>Source!R313</f>
        <v>3040.87</v>
      </c>
    </row>
    <row r="254" spans="1:43" ht="14.5" x14ac:dyDescent="0.35">
      <c r="A254" s="28"/>
      <c r="B254" s="28"/>
      <c r="C254" s="28" t="s">
        <v>1078</v>
      </c>
      <c r="D254" s="29"/>
      <c r="E254" s="11"/>
      <c r="F254" s="31">
        <f>Source!AL312</f>
        <v>409.19</v>
      </c>
      <c r="G254" s="30" t="str">
        <f>Source!DD312</f>
        <v/>
      </c>
      <c r="H254" s="11">
        <f>Source!AW313</f>
        <v>1.022</v>
      </c>
      <c r="I254" s="31">
        <f>Source!P312</f>
        <v>3913.44</v>
      </c>
      <c r="J254" s="11">
        <f>IF(Source!BC313&lt;&gt; 0, Source!BC313, 1)</f>
        <v>3.17</v>
      </c>
      <c r="K254" s="31">
        <f>Source!P313</f>
        <v>12405.6</v>
      </c>
    </row>
    <row r="255" spans="1:43" ht="56" x14ac:dyDescent="0.35">
      <c r="A255" s="28" t="s">
        <v>211</v>
      </c>
      <c r="B255" s="28" t="str">
        <f>Source!F314</f>
        <v>1.1-1-3236</v>
      </c>
      <c r="C255" s="28" t="s">
        <v>213</v>
      </c>
      <c r="D255" s="29" t="str">
        <f>Source!H314</f>
        <v>м2</v>
      </c>
      <c r="E255" s="11">
        <f>Source!I314</f>
        <v>935.8</v>
      </c>
      <c r="F255" s="31">
        <f>Source!AK314</f>
        <v>133.56</v>
      </c>
      <c r="G255" s="34" t="s">
        <v>3</v>
      </c>
      <c r="H255" s="11">
        <f>Source!AW315</f>
        <v>1.022</v>
      </c>
      <c r="I255" s="31">
        <f>Source!O314</f>
        <v>127735.13</v>
      </c>
      <c r="J255" s="11">
        <f>IF(Source!BC315&lt;&gt; 0, Source!BC315, 1)</f>
        <v>9.9700000000000006</v>
      </c>
      <c r="K255" s="31">
        <f>Source!O315</f>
        <v>1273519.25</v>
      </c>
      <c r="Q255">
        <f>Source!X314</f>
        <v>0</v>
      </c>
      <c r="R255">
        <f>Source!X315</f>
        <v>0</v>
      </c>
      <c r="S255">
        <f>Source!Y314</f>
        <v>0</v>
      </c>
      <c r="T255">
        <f>Source!Y315</f>
        <v>0</v>
      </c>
      <c r="U255">
        <f>ROUND((175/100)*ROUND(Source!R314, 2), 2)</f>
        <v>0</v>
      </c>
      <c r="V255">
        <f>ROUND((0/100)*ROUND(Source!R315, 2), 2)</f>
        <v>0</v>
      </c>
      <c r="AC255">
        <v>3</v>
      </c>
    </row>
    <row r="256" spans="1:43" ht="56" x14ac:dyDescent="0.35">
      <c r="A256" s="28" t="s">
        <v>220</v>
      </c>
      <c r="B256" s="28" t="str">
        <f>Source!F318</f>
        <v>1.3-4-75</v>
      </c>
      <c r="C256" s="28" t="s">
        <v>222</v>
      </c>
      <c r="D256" s="29" t="str">
        <f>Source!H318</f>
        <v>т</v>
      </c>
      <c r="E256" s="11">
        <f>Source!I318</f>
        <v>2.8822999999999994</v>
      </c>
      <c r="F256" s="31">
        <f>Source!AK318</f>
        <v>9724.69</v>
      </c>
      <c r="G256" s="34" t="s">
        <v>3</v>
      </c>
      <c r="H256" s="11">
        <f>Source!AW319</f>
        <v>1.022</v>
      </c>
      <c r="I256" s="31">
        <f>Source!O318</f>
        <v>28646.12</v>
      </c>
      <c r="J256" s="11">
        <f>IF(Source!BC319&lt;&gt; 0, Source!BC319, 1)</f>
        <v>4.04</v>
      </c>
      <c r="K256" s="31">
        <f>Source!O319</f>
        <v>115730.32</v>
      </c>
      <c r="Q256">
        <f>Source!X318</f>
        <v>0</v>
      </c>
      <c r="R256">
        <f>Source!X319</f>
        <v>0</v>
      </c>
      <c r="S256">
        <f>Source!Y318</f>
        <v>0</v>
      </c>
      <c r="T256">
        <f>Source!Y319</f>
        <v>0</v>
      </c>
      <c r="U256">
        <f>ROUND((175/100)*ROUND(Source!R318, 2), 2)</f>
        <v>0</v>
      </c>
      <c r="V256">
        <f>ROUND((0/100)*ROUND(Source!R319, 2), 2)</f>
        <v>0</v>
      </c>
      <c r="AC256">
        <v>3</v>
      </c>
    </row>
    <row r="257" spans="1:29" ht="84" x14ac:dyDescent="0.35">
      <c r="A257" s="28" t="s">
        <v>224</v>
      </c>
      <c r="B257" s="28" t="str">
        <f>Source!F320</f>
        <v>1.7-5-185</v>
      </c>
      <c r="C257" s="28" t="s">
        <v>226</v>
      </c>
      <c r="D257" s="29" t="str">
        <f>Source!H320</f>
        <v>шт.</v>
      </c>
      <c r="E257" s="11">
        <f>Source!I320</f>
        <v>628</v>
      </c>
      <c r="F257" s="31">
        <f>Source!AK320</f>
        <v>34.159999999999997</v>
      </c>
      <c r="G257" s="34" t="s">
        <v>3</v>
      </c>
      <c r="H257" s="11">
        <f>Source!AW321</f>
        <v>1.022</v>
      </c>
      <c r="I257" s="31">
        <f>Source!O320</f>
        <v>21924.43</v>
      </c>
      <c r="J257" s="11">
        <f>IF(Source!BC321&lt;&gt; 0, Source!BC321, 1)</f>
        <v>18.329999999999998</v>
      </c>
      <c r="K257" s="31">
        <f>Source!O321</f>
        <v>401874.8</v>
      </c>
      <c r="Q257">
        <f>Source!X320</f>
        <v>0</v>
      </c>
      <c r="R257">
        <f>Source!X321</f>
        <v>0</v>
      </c>
      <c r="S257">
        <f>Source!Y320</f>
        <v>0</v>
      </c>
      <c r="T257">
        <f>Source!Y321</f>
        <v>0</v>
      </c>
      <c r="U257">
        <f>ROUND((175/100)*ROUND(Source!R320, 2), 2)</f>
        <v>0</v>
      </c>
      <c r="V257">
        <f>ROUND((0/100)*ROUND(Source!R321, 2), 2)</f>
        <v>0</v>
      </c>
      <c r="AC257">
        <v>3</v>
      </c>
    </row>
    <row r="258" spans="1:29" ht="14.5" x14ac:dyDescent="0.35">
      <c r="A258" s="28"/>
      <c r="B258" s="28"/>
      <c r="C258" s="28" t="s">
        <v>1079</v>
      </c>
      <c r="D258" s="29" t="s">
        <v>1080</v>
      </c>
      <c r="E258" s="11">
        <f>Source!BZ313</f>
        <v>97</v>
      </c>
      <c r="F258" s="31"/>
      <c r="G258" s="30"/>
      <c r="H258" s="11"/>
      <c r="I258" s="31">
        <f>SUM(Q249:Q257)</f>
        <v>3247.39</v>
      </c>
      <c r="J258" s="11">
        <f>Source!AT313</f>
        <v>97</v>
      </c>
      <c r="K258" s="31">
        <f>SUM(R249:R257)</f>
        <v>155289.97</v>
      </c>
    </row>
    <row r="259" spans="1:29" ht="14.5" x14ac:dyDescent="0.35">
      <c r="A259" s="28"/>
      <c r="B259" s="28"/>
      <c r="C259" s="28" t="s">
        <v>1081</v>
      </c>
      <c r="D259" s="29" t="s">
        <v>1080</v>
      </c>
      <c r="E259" s="11">
        <f>Source!CA313</f>
        <v>47</v>
      </c>
      <c r="F259" s="31"/>
      <c r="G259" s="30"/>
      <c r="H259" s="11"/>
      <c r="I259" s="31">
        <f>SUM(S249:S258)</f>
        <v>1573.48</v>
      </c>
      <c r="J259" s="11">
        <f>Source!AU313</f>
        <v>47</v>
      </c>
      <c r="K259" s="31">
        <f>SUM(T249:T258)</f>
        <v>75243.59</v>
      </c>
    </row>
    <row r="260" spans="1:29" ht="28.5" x14ac:dyDescent="0.35">
      <c r="A260" s="35"/>
      <c r="B260" s="35"/>
      <c r="C260" s="35" t="s">
        <v>1082</v>
      </c>
      <c r="D260" s="36" t="s">
        <v>1083</v>
      </c>
      <c r="E260" s="37">
        <f>Source!AQ312</f>
        <v>22.21</v>
      </c>
      <c r="F260" s="38"/>
      <c r="G260" s="39" t="str">
        <f>Source!DI312</f>
        <v>*1,15)*1,1</v>
      </c>
      <c r="H260" s="37">
        <f>Source!AV313</f>
        <v>1.0469999999999999</v>
      </c>
      <c r="I260" s="38">
        <f>Source!U312</f>
        <v>275.2762900569</v>
      </c>
      <c r="J260" s="37"/>
      <c r="K260" s="38"/>
    </row>
    <row r="261" spans="1:29" ht="14" x14ac:dyDescent="0.3">
      <c r="C261" s="21" t="s">
        <v>1084</v>
      </c>
      <c r="H261" s="61">
        <f>I251+I252+I254+I258+I259+SUM(I255:I257)-SUMIF(AC255:AC257, 5, I255:I257)-SUMIF(AC255:AC257, 6, I255:I257)</f>
        <v>191099.25999999998</v>
      </c>
      <c r="I261" s="61"/>
      <c r="J261" s="61">
        <f>K251+K252+K254+K258+K259+SUM(K255:K257)-SUMIF(AC255:AC257, 5, K255:K257)-SUMIF(AC255:AC257, 6, K255:K257)</f>
        <v>2200935.17</v>
      </c>
      <c r="K261" s="61"/>
    </row>
    <row r="262" spans="1:29" ht="14" x14ac:dyDescent="0.3">
      <c r="C262" s="21" t="s">
        <v>1085</v>
      </c>
      <c r="H262" s="58">
        <f>SUMIF(AC255:AC257, 5, I255:I257)+SUMIF(AC255:AC257, 6, I255:I257)</f>
        <v>0</v>
      </c>
      <c r="I262" s="58"/>
      <c r="J262" s="58">
        <f>SUMIF(AC255:AC257, 5, K255:K257)+SUMIF(AC255:AC257, 6, K255:K257)</f>
        <v>0</v>
      </c>
      <c r="K262" s="58"/>
    </row>
    <row r="263" spans="1:29" ht="14" x14ac:dyDescent="0.3">
      <c r="C263" s="21" t="s">
        <v>1086</v>
      </c>
      <c r="H263" s="58">
        <f>I251+I252+I254+I258+I259+SUM(I255:I257)</f>
        <v>191099.25999999998</v>
      </c>
      <c r="I263" s="58"/>
      <c r="J263" s="58">
        <f>K251+K252+K254+K258+K259+SUM(K255:K257)</f>
        <v>2200935.17</v>
      </c>
      <c r="K263" s="58"/>
      <c r="O263" s="40">
        <f>I251+I252+I254+I258+I259+SUM(I255:I257)</f>
        <v>191099.25999999998</v>
      </c>
      <c r="P263" s="40">
        <f>K251+K252+K254+K258+K259+SUM(K255:K257)</f>
        <v>2200935.17</v>
      </c>
    </row>
    <row r="265" spans="1:29" ht="79" x14ac:dyDescent="0.35">
      <c r="A265" s="28">
        <v>14</v>
      </c>
      <c r="B265" s="28" t="s">
        <v>1095</v>
      </c>
      <c r="C265" s="28" t="s">
        <v>230</v>
      </c>
      <c r="D265" s="29" t="str">
        <f>Source!H322</f>
        <v>100 м3 в деле</v>
      </c>
      <c r="E265" s="11">
        <f>Source!I322</f>
        <v>0.38469999999999999</v>
      </c>
      <c r="F265" s="31"/>
      <c r="G265" s="30"/>
      <c r="H265" s="11"/>
      <c r="I265" s="31"/>
      <c r="J265" s="11"/>
      <c r="K265" s="31"/>
      <c r="Q265">
        <f>Source!X322</f>
        <v>7555.03</v>
      </c>
      <c r="R265">
        <f>Source!X323</f>
        <v>361281.58</v>
      </c>
      <c r="S265">
        <f>Source!Y322</f>
        <v>4023.88</v>
      </c>
      <c r="T265">
        <f>Source!Y323</f>
        <v>192421.71</v>
      </c>
      <c r="U265">
        <f>ROUND((175/100)*ROUND(Source!R322, 2), 2)</f>
        <v>38.15</v>
      </c>
      <c r="V265">
        <f>ROUND((0/100)*ROUND(Source!R323, 2), 2)</f>
        <v>0</v>
      </c>
      <c r="AC265">
        <v>0</v>
      </c>
    </row>
    <row r="266" spans="1:29" x14ac:dyDescent="0.25">
      <c r="C266" s="32" t="str">
        <f>"Объем: "&amp;Source!I322&amp;"=38,47/"&amp;"100"</f>
        <v>Объем: 0,3847=38,47/100</v>
      </c>
    </row>
    <row r="267" spans="1:29" ht="28.5" x14ac:dyDescent="0.35">
      <c r="A267" s="28"/>
      <c r="B267" s="28"/>
      <c r="C267" s="28" t="s">
        <v>1075</v>
      </c>
      <c r="D267" s="29"/>
      <c r="E267" s="11"/>
      <c r="F267" s="31">
        <f>Source!AO322</f>
        <v>16074.4</v>
      </c>
      <c r="G267" s="30" t="str">
        <f>Source!DG322</f>
        <v>*1,15)*1,1</v>
      </c>
      <c r="H267" s="11">
        <f>Source!AV323</f>
        <v>1.0469999999999999</v>
      </c>
      <c r="I267" s="31">
        <f>Source!S322</f>
        <v>8190.19</v>
      </c>
      <c r="J267" s="11">
        <f>IF(Source!BA323&lt;&gt; 0, Source!BA323, 1)</f>
        <v>47.82</v>
      </c>
      <c r="K267" s="31">
        <f>Source!S323</f>
        <v>391654.89</v>
      </c>
    </row>
    <row r="268" spans="1:29" ht="28.5" x14ac:dyDescent="0.35">
      <c r="A268" s="28"/>
      <c r="B268" s="28"/>
      <c r="C268" s="28" t="s">
        <v>1076</v>
      </c>
      <c r="D268" s="29"/>
      <c r="E268" s="11"/>
      <c r="F268" s="31">
        <f>Source!AM322</f>
        <v>1556.74</v>
      </c>
      <c r="G268" s="30" t="str">
        <f>Source!DE322</f>
        <v>*1,25)*1,1</v>
      </c>
      <c r="H268" s="11">
        <f>Source!AV323</f>
        <v>1.0469999999999999</v>
      </c>
      <c r="I268" s="31">
        <f>Source!Q322</f>
        <v>862.16</v>
      </c>
      <c r="J268" s="11">
        <f>IF(Source!BB323&lt;&gt; 0, Source!BB323, 1)</f>
        <v>12.04</v>
      </c>
      <c r="K268" s="31">
        <f>Source!Q323</f>
        <v>10380.41</v>
      </c>
    </row>
    <row r="269" spans="1:29" ht="28.5" x14ac:dyDescent="0.35">
      <c r="A269" s="28"/>
      <c r="B269" s="28"/>
      <c r="C269" s="28" t="s">
        <v>1077</v>
      </c>
      <c r="D269" s="29"/>
      <c r="E269" s="11"/>
      <c r="F269" s="31">
        <f>Source!AN322</f>
        <v>39.369999999999997</v>
      </c>
      <c r="G269" s="30" t="str">
        <f>Source!DF322</f>
        <v>*1,25)*1,1</v>
      </c>
      <c r="H269" s="11">
        <f>Source!AV323</f>
        <v>1.0469999999999999</v>
      </c>
      <c r="I269" s="33">
        <f>Source!R322</f>
        <v>21.8</v>
      </c>
      <c r="J269" s="11">
        <f>IF(Source!BS323&lt;&gt; 0, Source!BS323, 1)</f>
        <v>47.82</v>
      </c>
      <c r="K269" s="33">
        <f>Source!R323</f>
        <v>1042.48</v>
      </c>
    </row>
    <row r="270" spans="1:29" ht="14.5" x14ac:dyDescent="0.35">
      <c r="A270" s="28"/>
      <c r="B270" s="28"/>
      <c r="C270" s="28" t="s">
        <v>1078</v>
      </c>
      <c r="D270" s="29"/>
      <c r="E270" s="11"/>
      <c r="F270" s="31">
        <f>Source!AL322</f>
        <v>23934.36</v>
      </c>
      <c r="G270" s="30" t="str">
        <f>Source!DD322</f>
        <v/>
      </c>
      <c r="H270" s="11">
        <f>Source!AW323</f>
        <v>1.022</v>
      </c>
      <c r="I270" s="31">
        <f>Source!P322</f>
        <v>9410.11</v>
      </c>
      <c r="J270" s="11">
        <f>IF(Source!BC323&lt;&gt; 0, Source!BC323, 1)</f>
        <v>4.92</v>
      </c>
      <c r="K270" s="31">
        <f>Source!P323</f>
        <v>46297.74</v>
      </c>
    </row>
    <row r="271" spans="1:29" ht="70" x14ac:dyDescent="0.35">
      <c r="A271" s="28" t="s">
        <v>235</v>
      </c>
      <c r="B271" s="28" t="str">
        <f>Source!F324</f>
        <v>1.3-4-23</v>
      </c>
      <c r="C271" s="28" t="s">
        <v>237</v>
      </c>
      <c r="D271" s="29" t="str">
        <f>Source!H324</f>
        <v>т</v>
      </c>
      <c r="E271" s="11">
        <f>Source!I324</f>
        <v>0.93730000000000013</v>
      </c>
      <c r="F271" s="31">
        <f>Source!AK324</f>
        <v>5743.69</v>
      </c>
      <c r="G271" s="34" t="s">
        <v>3</v>
      </c>
      <c r="H271" s="11">
        <f>Source!AW325</f>
        <v>1.022</v>
      </c>
      <c r="I271" s="31">
        <f>Source!O324</f>
        <v>5502</v>
      </c>
      <c r="J271" s="11">
        <f>IF(Source!BC325&lt;&gt; 0, Source!BC325, 1)</f>
        <v>11.34</v>
      </c>
      <c r="K271" s="31">
        <f>Source!O325</f>
        <v>62392.68</v>
      </c>
      <c r="Q271">
        <f>Source!X324</f>
        <v>0</v>
      </c>
      <c r="R271">
        <f>Source!X325</f>
        <v>0</v>
      </c>
      <c r="S271">
        <f>Source!Y324</f>
        <v>0</v>
      </c>
      <c r="T271">
        <f>Source!Y325</f>
        <v>0</v>
      </c>
      <c r="U271">
        <f>ROUND((175/100)*ROUND(Source!R324, 2), 2)</f>
        <v>0</v>
      </c>
      <c r="V271">
        <f>ROUND((0/100)*ROUND(Source!R325, 2), 2)</f>
        <v>0</v>
      </c>
      <c r="AC271">
        <v>3</v>
      </c>
    </row>
    <row r="272" spans="1:29" ht="70" x14ac:dyDescent="0.35">
      <c r="A272" s="28" t="s">
        <v>239</v>
      </c>
      <c r="B272" s="28" t="str">
        <f>Source!F326</f>
        <v>1.3-4-22</v>
      </c>
      <c r="C272" s="28" t="s">
        <v>241</v>
      </c>
      <c r="D272" s="29" t="str">
        <f>Source!H326</f>
        <v>т</v>
      </c>
      <c r="E272" s="11">
        <f>Source!I326</f>
        <v>3.2673000000000001</v>
      </c>
      <c r="F272" s="31">
        <f>Source!AK326</f>
        <v>5743.69</v>
      </c>
      <c r="G272" s="34" t="s">
        <v>3</v>
      </c>
      <c r="H272" s="11">
        <f>Source!AW327</f>
        <v>1.022</v>
      </c>
      <c r="I272" s="31">
        <f>Source!O326</f>
        <v>19179.22</v>
      </c>
      <c r="J272" s="11">
        <f>IF(Source!BC327&lt;&gt; 0, Source!BC327, 1)</f>
        <v>15.82</v>
      </c>
      <c r="K272" s="31">
        <f>Source!O327</f>
        <v>303415.26</v>
      </c>
      <c r="Q272">
        <f>Source!X326</f>
        <v>0</v>
      </c>
      <c r="R272">
        <f>Source!X327</f>
        <v>0</v>
      </c>
      <c r="S272">
        <f>Source!Y326</f>
        <v>0</v>
      </c>
      <c r="T272">
        <f>Source!Y327</f>
        <v>0</v>
      </c>
      <c r="U272">
        <f>ROUND((175/100)*ROUND(Source!R326, 2), 2)</f>
        <v>0</v>
      </c>
      <c r="V272">
        <f>ROUND((0/100)*ROUND(Source!R327, 2), 2)</f>
        <v>0</v>
      </c>
      <c r="AC272">
        <v>3</v>
      </c>
    </row>
    <row r="273" spans="1:29" ht="70" x14ac:dyDescent="0.35">
      <c r="A273" s="28" t="s">
        <v>243</v>
      </c>
      <c r="B273" s="28" t="str">
        <f>Source!F328</f>
        <v>1.3-4-1</v>
      </c>
      <c r="C273" s="28" t="s">
        <v>245</v>
      </c>
      <c r="D273" s="29" t="str">
        <f>Source!H328</f>
        <v>т</v>
      </c>
      <c r="E273" s="11">
        <f>Source!I328</f>
        <v>0.28899999999999998</v>
      </c>
      <c r="F273" s="31">
        <f>Source!AK328</f>
        <v>5673.19</v>
      </c>
      <c r="G273" s="34" t="s">
        <v>3</v>
      </c>
      <c r="H273" s="11">
        <f>Source!AW329</f>
        <v>1.022</v>
      </c>
      <c r="I273" s="31">
        <f>Source!O328</f>
        <v>1675.62</v>
      </c>
      <c r="J273" s="11">
        <f>IF(Source!BC329&lt;&gt; 0, Source!BC329, 1)</f>
        <v>17.100000000000001</v>
      </c>
      <c r="K273" s="31">
        <f>Source!O329</f>
        <v>28653.1</v>
      </c>
      <c r="Q273">
        <f>Source!X328</f>
        <v>0</v>
      </c>
      <c r="R273">
        <f>Source!X329</f>
        <v>0</v>
      </c>
      <c r="S273">
        <f>Source!Y328</f>
        <v>0</v>
      </c>
      <c r="T273">
        <f>Source!Y329</f>
        <v>0</v>
      </c>
      <c r="U273">
        <f>ROUND((175/100)*ROUND(Source!R328, 2), 2)</f>
        <v>0</v>
      </c>
      <c r="V273">
        <f>ROUND((0/100)*ROUND(Source!R329, 2), 2)</f>
        <v>0</v>
      </c>
      <c r="AC273">
        <v>3</v>
      </c>
    </row>
    <row r="274" spans="1:29" ht="56" x14ac:dyDescent="0.35">
      <c r="A274" s="28" t="s">
        <v>247</v>
      </c>
      <c r="B274" s="28" t="str">
        <f>Source!F330</f>
        <v>1.3-1-41</v>
      </c>
      <c r="C274" s="28" t="s">
        <v>249</v>
      </c>
      <c r="D274" s="29" t="str">
        <f>Source!H330</f>
        <v>м3</v>
      </c>
      <c r="E274" s="11">
        <f>Source!I330</f>
        <v>39.047049999999999</v>
      </c>
      <c r="F274" s="31">
        <f>Source!AK330</f>
        <v>729.73</v>
      </c>
      <c r="G274" s="34" t="s">
        <v>3</v>
      </c>
      <c r="H274" s="11">
        <f>Source!AW331</f>
        <v>1.022</v>
      </c>
      <c r="I274" s="31">
        <f>Source!O330</f>
        <v>29120.67</v>
      </c>
      <c r="J274" s="11">
        <f>IF(Source!BC331&lt;&gt; 0, Source!BC331, 1)</f>
        <v>10.08</v>
      </c>
      <c r="K274" s="31">
        <f>Source!O331</f>
        <v>293536.34999999998</v>
      </c>
      <c r="Q274">
        <f>Source!X330</f>
        <v>0</v>
      </c>
      <c r="R274">
        <f>Source!X331</f>
        <v>0</v>
      </c>
      <c r="S274">
        <f>Source!Y330</f>
        <v>0</v>
      </c>
      <c r="T274">
        <f>Source!Y331</f>
        <v>0</v>
      </c>
      <c r="U274">
        <f>ROUND((175/100)*ROUND(Source!R330, 2), 2)</f>
        <v>0</v>
      </c>
      <c r="V274">
        <f>ROUND((0/100)*ROUND(Source!R331, 2), 2)</f>
        <v>0</v>
      </c>
      <c r="AC274">
        <v>3</v>
      </c>
    </row>
    <row r="275" spans="1:29" ht="56" x14ac:dyDescent="0.35">
      <c r="A275" s="28" t="s">
        <v>251</v>
      </c>
      <c r="B275" s="28" t="str">
        <f>Source!F332</f>
        <v>1.9-11-3</v>
      </c>
      <c r="C275" s="28" t="s">
        <v>253</v>
      </c>
      <c r="D275" s="29" t="str">
        <f>Source!H332</f>
        <v>м2</v>
      </c>
      <c r="E275" s="11">
        <f>Source!I332</f>
        <v>-58.782160000000005</v>
      </c>
      <c r="F275" s="31">
        <f>Source!AK332</f>
        <v>60.82</v>
      </c>
      <c r="G275" s="34" t="s">
        <v>3</v>
      </c>
      <c r="H275" s="11">
        <f>Source!AW333</f>
        <v>1.022</v>
      </c>
      <c r="I275" s="31">
        <f>Source!O332</f>
        <v>-3653.78</v>
      </c>
      <c r="J275" s="11">
        <f>IF(Source!BC333&lt;&gt; 0, Source!BC333, 1)</f>
        <v>2.11</v>
      </c>
      <c r="K275" s="31">
        <f>Source!O333</f>
        <v>-7709.48</v>
      </c>
      <c r="Q275">
        <f>Source!X332</f>
        <v>0</v>
      </c>
      <c r="R275">
        <f>Source!X333</f>
        <v>0</v>
      </c>
      <c r="S275">
        <f>Source!Y332</f>
        <v>0</v>
      </c>
      <c r="T275">
        <f>Source!Y333</f>
        <v>0</v>
      </c>
      <c r="U275">
        <f>ROUND((175/100)*ROUND(Source!R332, 2), 2)</f>
        <v>0</v>
      </c>
      <c r="V275">
        <f>ROUND((0/100)*ROUND(Source!R333, 2), 2)</f>
        <v>0</v>
      </c>
      <c r="AC275">
        <v>3</v>
      </c>
    </row>
    <row r="276" spans="1:29" ht="14.5" x14ac:dyDescent="0.35">
      <c r="A276" s="28"/>
      <c r="B276" s="28"/>
      <c r="C276" s="28" t="s">
        <v>1079</v>
      </c>
      <c r="D276" s="29" t="s">
        <v>1080</v>
      </c>
      <c r="E276" s="11">
        <f>Source!BZ323</f>
        <v>92</v>
      </c>
      <c r="F276" s="31"/>
      <c r="G276" s="30"/>
      <c r="H276" s="11"/>
      <c r="I276" s="31">
        <f>SUM(Q265:Q275)</f>
        <v>7555.03</v>
      </c>
      <c r="J276" s="11">
        <f>Source!AT323</f>
        <v>92</v>
      </c>
      <c r="K276" s="31">
        <f>SUM(R265:R275)</f>
        <v>361281.58</v>
      </c>
    </row>
    <row r="277" spans="1:29" ht="14.5" x14ac:dyDescent="0.35">
      <c r="A277" s="28"/>
      <c r="B277" s="28"/>
      <c r="C277" s="28" t="s">
        <v>1081</v>
      </c>
      <c r="D277" s="29" t="s">
        <v>1080</v>
      </c>
      <c r="E277" s="11">
        <f>Source!CA323</f>
        <v>49</v>
      </c>
      <c r="F277" s="31"/>
      <c r="G277" s="30"/>
      <c r="H277" s="11"/>
      <c r="I277" s="31">
        <f>SUM(S265:S276)</f>
        <v>4023.88</v>
      </c>
      <c r="J277" s="11">
        <f>Source!AU323</f>
        <v>49</v>
      </c>
      <c r="K277" s="31">
        <f>SUM(T265:T276)</f>
        <v>192421.71</v>
      </c>
    </row>
    <row r="278" spans="1:29" ht="28.5" x14ac:dyDescent="0.35">
      <c r="A278" s="35"/>
      <c r="B278" s="35"/>
      <c r="C278" s="35" t="s">
        <v>1082</v>
      </c>
      <c r="D278" s="36" t="s">
        <v>1083</v>
      </c>
      <c r="E278" s="37">
        <f>Source!AQ322</f>
        <v>1420</v>
      </c>
      <c r="F278" s="38"/>
      <c r="G278" s="39" t="str">
        <f>Source!DI322</f>
        <v>*1,15)*1,1</v>
      </c>
      <c r="H278" s="37">
        <f>Source!AV323</f>
        <v>1.0469999999999999</v>
      </c>
      <c r="I278" s="38">
        <f>Source!U322</f>
        <v>723.51533066999991</v>
      </c>
      <c r="J278" s="37"/>
      <c r="K278" s="38"/>
    </row>
    <row r="279" spans="1:29" ht="14" x14ac:dyDescent="0.3">
      <c r="C279" s="21" t="s">
        <v>1084</v>
      </c>
      <c r="H279" s="61">
        <f>I267+I268+I270+I276+I277+SUM(I271:I275)-SUMIF(AC271:AC275, 5, I271:I275)-SUMIF(AC271:AC275, 6, I271:I275)</f>
        <v>81865.099999999991</v>
      </c>
      <c r="I279" s="61"/>
      <c r="J279" s="61">
        <f>K267+K268+K270+K276+K277+SUM(K271:K275)-SUMIF(AC271:AC275, 5, K271:K275)-SUMIF(AC271:AC275, 6, K271:K275)</f>
        <v>1682324.2399999998</v>
      </c>
      <c r="K279" s="61"/>
    </row>
    <row r="280" spans="1:29" ht="14" x14ac:dyDescent="0.3">
      <c r="C280" s="21" t="s">
        <v>1085</v>
      </c>
      <c r="H280" s="58">
        <f>SUMIF(AC271:AC275, 5, I271:I275)+SUMIF(AC271:AC275, 6, I271:I275)</f>
        <v>0</v>
      </c>
      <c r="I280" s="58"/>
      <c r="J280" s="58">
        <f>SUMIF(AC271:AC275, 5, K271:K275)+SUMIF(AC271:AC275, 6, K271:K275)</f>
        <v>0</v>
      </c>
      <c r="K280" s="58"/>
    </row>
    <row r="281" spans="1:29" ht="14" x14ac:dyDescent="0.3">
      <c r="C281" s="21" t="s">
        <v>1086</v>
      </c>
      <c r="H281" s="58">
        <f>I267+I268+I270+I276+I277+SUM(I271:I275)</f>
        <v>81865.099999999991</v>
      </c>
      <c r="I281" s="58"/>
      <c r="J281" s="58">
        <f>K267+K268+K270+K276+K277+SUM(K271:K275)</f>
        <v>1682324.2399999998</v>
      </c>
      <c r="K281" s="58"/>
      <c r="O281" s="40">
        <f>I267+I268+I270+I276+I277+SUM(I271:I275)</f>
        <v>81865.099999999991</v>
      </c>
      <c r="P281" s="40">
        <f>K267+K268+K270+K276+K277+SUM(K271:K275)</f>
        <v>1682324.2399999998</v>
      </c>
    </row>
    <row r="283" spans="1:29" ht="79" x14ac:dyDescent="0.35">
      <c r="A283" s="28">
        <v>15</v>
      </c>
      <c r="B283" s="80" t="s">
        <v>1096</v>
      </c>
      <c r="C283" s="80" t="s">
        <v>257</v>
      </c>
      <c r="D283" s="29" t="str">
        <f>Source!H334</f>
        <v>1 м3 изоляции</v>
      </c>
      <c r="E283" s="11">
        <f>Source!I334</f>
        <v>42.7</v>
      </c>
      <c r="F283" s="31"/>
      <c r="G283" s="30"/>
      <c r="H283" s="11"/>
      <c r="I283" s="31"/>
      <c r="J283" s="11"/>
      <c r="K283" s="31"/>
      <c r="Q283">
        <f>Source!X334</f>
        <v>2126.67</v>
      </c>
      <c r="R283">
        <f>Source!X335</f>
        <v>101697.17</v>
      </c>
      <c r="S283">
        <f>Source!Y334</f>
        <v>1158.0899999999999</v>
      </c>
      <c r="T283">
        <f>Source!Y335</f>
        <v>55379.65</v>
      </c>
      <c r="U283">
        <f>ROUND((175/100)*ROUND(Source!R334, 2), 2)</f>
        <v>422.77</v>
      </c>
      <c r="V283">
        <f>ROUND((0/100)*ROUND(Source!R335, 2), 2)</f>
        <v>0</v>
      </c>
      <c r="AC283">
        <v>0</v>
      </c>
    </row>
    <row r="284" spans="1:29" ht="28.5" x14ac:dyDescent="0.35">
      <c r="A284" s="28"/>
      <c r="B284" s="28"/>
      <c r="C284" s="28" t="s">
        <v>1075</v>
      </c>
      <c r="D284" s="29"/>
      <c r="E284" s="11"/>
      <c r="F284" s="31">
        <f>Source!AO334</f>
        <v>32.96</v>
      </c>
      <c r="G284" s="30" t="str">
        <f>Source!DG334</f>
        <v>*1,15)*1,1</v>
      </c>
      <c r="H284" s="11">
        <f>Source!AV335</f>
        <v>1.0469999999999999</v>
      </c>
      <c r="I284" s="31">
        <f>Source!S334</f>
        <v>1864.03</v>
      </c>
      <c r="J284" s="11">
        <f>IF(Source!BA335&lt;&gt; 0, Source!BA335, 1)</f>
        <v>47.82</v>
      </c>
      <c r="K284" s="31">
        <f>Source!S335</f>
        <v>89137.91</v>
      </c>
    </row>
    <row r="285" spans="1:29" ht="28.5" x14ac:dyDescent="0.35">
      <c r="A285" s="28"/>
      <c r="B285" s="28"/>
      <c r="C285" s="28" t="s">
        <v>1076</v>
      </c>
      <c r="D285" s="29"/>
      <c r="E285" s="11"/>
      <c r="F285" s="31">
        <f>Source!AM334</f>
        <v>44.53</v>
      </c>
      <c r="G285" s="30" t="str">
        <f>Source!DE334</f>
        <v>*1,25)*1,1</v>
      </c>
      <c r="H285" s="11">
        <f>Source!AV335</f>
        <v>1.0469999999999999</v>
      </c>
      <c r="I285" s="31">
        <f>Source!Q334</f>
        <v>2737.35</v>
      </c>
      <c r="J285" s="11">
        <f>IF(Source!BB335&lt;&gt; 0, Source!BB335, 1)</f>
        <v>13.57</v>
      </c>
      <c r="K285" s="31">
        <f>Source!Q335</f>
        <v>37145.839999999997</v>
      </c>
    </row>
    <row r="286" spans="1:29" ht="28.5" x14ac:dyDescent="0.35">
      <c r="A286" s="28"/>
      <c r="B286" s="28"/>
      <c r="C286" s="28" t="s">
        <v>1077</v>
      </c>
      <c r="D286" s="29"/>
      <c r="E286" s="11"/>
      <c r="F286" s="31">
        <f>Source!AN334</f>
        <v>3.93</v>
      </c>
      <c r="G286" s="30" t="str">
        <f>Source!DF334</f>
        <v>*1,25)*1,1</v>
      </c>
      <c r="H286" s="11">
        <f>Source!AV335</f>
        <v>1.0469999999999999</v>
      </c>
      <c r="I286" s="33">
        <f>Source!R334</f>
        <v>241.58</v>
      </c>
      <c r="J286" s="11">
        <f>IF(Source!BS335&lt;&gt; 0, Source!BS335, 1)</f>
        <v>47.82</v>
      </c>
      <c r="K286" s="33">
        <f>Source!R335</f>
        <v>11552.36</v>
      </c>
    </row>
    <row r="287" spans="1:29" ht="14.5" x14ac:dyDescent="0.35">
      <c r="A287" s="28"/>
      <c r="B287" s="28"/>
      <c r="C287" s="28" t="s">
        <v>1078</v>
      </c>
      <c r="D287" s="29"/>
      <c r="E287" s="11"/>
      <c r="F287" s="31">
        <f>Source!AL334</f>
        <v>388.48</v>
      </c>
      <c r="G287" s="30" t="str">
        <f>Source!DD334</f>
        <v/>
      </c>
      <c r="H287" s="11">
        <f>Source!AW335</f>
        <v>1</v>
      </c>
      <c r="I287" s="31">
        <f>Source!P334</f>
        <v>16588.099999999999</v>
      </c>
      <c r="J287" s="11">
        <f>IF(Source!BC335&lt;&gt; 0, Source!BC335, 1)</f>
        <v>8.77</v>
      </c>
      <c r="K287" s="31">
        <f>Source!P335</f>
        <v>145477.64000000001</v>
      </c>
    </row>
    <row r="288" spans="1:29" ht="14.5" x14ac:dyDescent="0.35">
      <c r="A288" s="28"/>
      <c r="B288" s="28"/>
      <c r="C288" s="28" t="s">
        <v>1079</v>
      </c>
      <c r="D288" s="29" t="s">
        <v>1080</v>
      </c>
      <c r="E288" s="11">
        <f>Source!BZ335</f>
        <v>101</v>
      </c>
      <c r="F288" s="31"/>
      <c r="G288" s="30"/>
      <c r="H288" s="11"/>
      <c r="I288" s="31">
        <f>SUM(Q283:Q287)</f>
        <v>2126.67</v>
      </c>
      <c r="J288" s="11">
        <f>Source!AT335</f>
        <v>101</v>
      </c>
      <c r="K288" s="31">
        <f>SUM(R283:R287)</f>
        <v>101697.17</v>
      </c>
    </row>
    <row r="289" spans="1:43" ht="14.5" x14ac:dyDescent="0.35">
      <c r="A289" s="28"/>
      <c r="B289" s="28"/>
      <c r="C289" s="28" t="s">
        <v>1081</v>
      </c>
      <c r="D289" s="29" t="s">
        <v>1080</v>
      </c>
      <c r="E289" s="11">
        <f>Source!CA335</f>
        <v>55</v>
      </c>
      <c r="F289" s="31"/>
      <c r="G289" s="30"/>
      <c r="H289" s="11"/>
      <c r="I289" s="31">
        <f>SUM(S283:S288)</f>
        <v>1158.0899999999999</v>
      </c>
      <c r="J289" s="11">
        <f>Source!AU335</f>
        <v>55</v>
      </c>
      <c r="K289" s="31">
        <f>SUM(T283:T288)</f>
        <v>55379.65</v>
      </c>
    </row>
    <row r="290" spans="1:43" ht="28.5" x14ac:dyDescent="0.35">
      <c r="A290" s="35"/>
      <c r="B290" s="35"/>
      <c r="C290" s="35" t="s">
        <v>1082</v>
      </c>
      <c r="D290" s="36" t="s">
        <v>1083</v>
      </c>
      <c r="E290" s="37">
        <f>Source!AQ334</f>
        <v>2.2000000000000002</v>
      </c>
      <c r="F290" s="38"/>
      <c r="G290" s="39" t="str">
        <f>Source!DI334</f>
        <v>*1,15)*1,1</v>
      </c>
      <c r="H290" s="37">
        <f>Source!AV335</f>
        <v>1.0469999999999999</v>
      </c>
      <c r="I290" s="38">
        <f>Source!U334</f>
        <v>124.4193027</v>
      </c>
      <c r="J290" s="37"/>
      <c r="K290" s="38"/>
    </row>
    <row r="291" spans="1:43" ht="14" x14ac:dyDescent="0.3">
      <c r="C291" s="21" t="s">
        <v>1084</v>
      </c>
      <c r="H291" s="61">
        <f>I284+I285+I287+I288+I289+0-0-0</f>
        <v>24474.240000000002</v>
      </c>
      <c r="I291" s="61"/>
      <c r="J291" s="61">
        <f>K284+K285+K287+K288+K289+0-0-0</f>
        <v>428838.21</v>
      </c>
      <c r="K291" s="61"/>
    </row>
    <row r="292" spans="1:43" ht="14" x14ac:dyDescent="0.3">
      <c r="C292" s="21" t="s">
        <v>1085</v>
      </c>
      <c r="H292" s="58">
        <f>0+0</f>
        <v>0</v>
      </c>
      <c r="I292" s="58"/>
      <c r="J292" s="58">
        <f>0+0</f>
        <v>0</v>
      </c>
      <c r="K292" s="58"/>
    </row>
    <row r="293" spans="1:43" ht="14" x14ac:dyDescent="0.3">
      <c r="C293" s="21" t="s">
        <v>1086</v>
      </c>
      <c r="H293" s="58">
        <f>I284+I285+I287+I288+I289+0</f>
        <v>24474.240000000002</v>
      </c>
      <c r="I293" s="58"/>
      <c r="J293" s="58">
        <f>K284+K285+K287+K288+K289+0</f>
        <v>428838.21</v>
      </c>
      <c r="K293" s="58"/>
      <c r="O293" s="40">
        <f>I284+I285+I287+I288+I289+0</f>
        <v>24474.240000000002</v>
      </c>
      <c r="P293" s="40">
        <f>K284+K285+K287+K288+K289+0</f>
        <v>428838.21</v>
      </c>
    </row>
    <row r="296" spans="1:43" ht="14" x14ac:dyDescent="0.3">
      <c r="A296" s="57" t="str">
        <f>CONCATENATE("Итого по разделу: ",IF(Source!G337&lt;&gt;"Новый раздел", Source!G337, ""))</f>
        <v>Итого по разделу: Замена плит перекрытий. Устройство монолитных ж/б участков (КР-7...11)</v>
      </c>
      <c r="B296" s="57"/>
      <c r="C296" s="57"/>
      <c r="D296" s="57"/>
      <c r="E296" s="57"/>
      <c r="F296" s="57"/>
      <c r="G296" s="57"/>
      <c r="H296" s="58">
        <f>SUM(O248:O295)</f>
        <v>297438.59999999998</v>
      </c>
      <c r="I296" s="59"/>
      <c r="J296" s="58">
        <f>SUM(P248:P295)</f>
        <v>4312097.62</v>
      </c>
      <c r="K296" s="59"/>
      <c r="AQ296" s="42" t="str">
        <f>CONCATENATE("Итого по разделу: ",IF(Source!G337&lt;&gt;"Новый раздел", Source!G337, ""))</f>
        <v>Итого по разделу: Замена плит перекрытий. Устройство монолитных ж/б участков (КР-7...11)</v>
      </c>
    </row>
    <row r="297" spans="1:43" hidden="1" x14ac:dyDescent="0.25">
      <c r="A297" t="s">
        <v>1088</v>
      </c>
      <c r="I297">
        <f>SUM(W248:W296)</f>
        <v>0</v>
      </c>
      <c r="J297">
        <f>SUM(X248:X296)</f>
        <v>0</v>
      </c>
    </row>
    <row r="298" spans="1:43" hidden="1" x14ac:dyDescent="0.25">
      <c r="A298" t="s">
        <v>1089</v>
      </c>
      <c r="I298">
        <f>SUM(Y248:Y297)</f>
        <v>0</v>
      </c>
      <c r="J298">
        <f>SUM(Z248:Z297)</f>
        <v>0</v>
      </c>
    </row>
    <row r="300" spans="1:43" ht="16.5" x14ac:dyDescent="0.35">
      <c r="A300" s="60" t="str">
        <f>CONCATENATE("Раздел: ",IF(Source!G367&lt;&gt;"Новый раздел", Source!G367, ""))</f>
        <v>Раздел: Замена плит перекрытий. Устройство металлических балок (КР-7...11)</v>
      </c>
      <c r="B300" s="60"/>
      <c r="C300" s="60"/>
      <c r="D300" s="60"/>
      <c r="E300" s="60"/>
      <c r="F300" s="60"/>
      <c r="G300" s="60"/>
      <c r="H300" s="60"/>
      <c r="I300" s="60"/>
      <c r="J300" s="60"/>
      <c r="K300" s="60"/>
    </row>
    <row r="301" spans="1:43" ht="79" x14ac:dyDescent="0.35">
      <c r="A301" s="28">
        <v>16</v>
      </c>
      <c r="B301" s="28" t="s">
        <v>1097</v>
      </c>
      <c r="C301" s="28" t="s">
        <v>265</v>
      </c>
      <c r="D301" s="29" t="str">
        <f>Source!H371</f>
        <v>1 т конструкций</v>
      </c>
      <c r="E301" s="11">
        <f>Source!I371</f>
        <v>58.493299999999998</v>
      </c>
      <c r="F301" s="31"/>
      <c r="G301" s="30"/>
      <c r="H301" s="11"/>
      <c r="I301" s="31"/>
      <c r="J301" s="11"/>
      <c r="K301" s="31"/>
      <c r="Q301">
        <f>Source!X371</f>
        <v>14462.52</v>
      </c>
      <c r="R301">
        <f>Source!X372</f>
        <v>691597.48</v>
      </c>
      <c r="S301">
        <f>Source!Y371</f>
        <v>9125.16</v>
      </c>
      <c r="T301">
        <f>Source!Y372</f>
        <v>436365.07</v>
      </c>
      <c r="U301">
        <f>ROUND((175/100)*ROUND(Source!R371, 2), 2)</f>
        <v>1145.94</v>
      </c>
      <c r="V301">
        <f>ROUND((0/100)*ROUND(Source!R372, 2), 2)</f>
        <v>0</v>
      </c>
      <c r="AC301">
        <v>0</v>
      </c>
    </row>
    <row r="302" spans="1:43" ht="37.5" x14ac:dyDescent="0.25">
      <c r="C302" s="32" t="str">
        <f>"Объем: "&amp;Source!I371&amp;"=(8827,7+"&amp;"37310,1+"&amp;"1129,6+"&amp;"3440,6+"&amp;"790,1+"&amp;"6995,2)/"&amp;"1000"</f>
        <v>Объем: 58,4933=(8827,7+37310,1+1129,6+3440,6+790,1+6995,2)/1000</v>
      </c>
    </row>
    <row r="303" spans="1:43" ht="28.5" x14ac:dyDescent="0.35">
      <c r="A303" s="28"/>
      <c r="B303" s="28"/>
      <c r="C303" s="28" t="s">
        <v>1075</v>
      </c>
      <c r="D303" s="29"/>
      <c r="E303" s="11"/>
      <c r="F303" s="31">
        <f>Source!AO371</f>
        <v>205.92</v>
      </c>
      <c r="G303" s="30" t="str">
        <f>Source!DG371</f>
        <v>*1,15)*1,1</v>
      </c>
      <c r="H303" s="11">
        <f>Source!AV372</f>
        <v>1.087</v>
      </c>
      <c r="I303" s="31">
        <f>Source!S371</f>
        <v>16562.46</v>
      </c>
      <c r="J303" s="11">
        <f>IF(Source!BA372&lt;&gt; 0, Source!BA372, 1)</f>
        <v>47.82</v>
      </c>
      <c r="K303" s="31">
        <f>Source!S372</f>
        <v>792016.84</v>
      </c>
    </row>
    <row r="304" spans="1:43" ht="28.5" x14ac:dyDescent="0.35">
      <c r="A304" s="28"/>
      <c r="B304" s="28"/>
      <c r="C304" s="28" t="s">
        <v>1076</v>
      </c>
      <c r="D304" s="29"/>
      <c r="E304" s="11"/>
      <c r="F304" s="31">
        <f>Source!AM371</f>
        <v>65.36</v>
      </c>
      <c r="G304" s="30" t="str">
        <f>Source!DE371</f>
        <v>*1,25)*1,1</v>
      </c>
      <c r="H304" s="11">
        <f>Source!AV372</f>
        <v>1.087</v>
      </c>
      <c r="I304" s="31">
        <f>Source!Q371</f>
        <v>5714.13</v>
      </c>
      <c r="J304" s="11">
        <f>IF(Source!BB372&lt;&gt; 0, Source!BB372, 1)</f>
        <v>13.85</v>
      </c>
      <c r="K304" s="31">
        <f>Source!Q372</f>
        <v>79140.7</v>
      </c>
    </row>
    <row r="305" spans="1:29" ht="28.5" x14ac:dyDescent="0.35">
      <c r="A305" s="28"/>
      <c r="B305" s="28"/>
      <c r="C305" s="28" t="s">
        <v>1077</v>
      </c>
      <c r="D305" s="29"/>
      <c r="E305" s="11"/>
      <c r="F305" s="31">
        <f>Source!AN371</f>
        <v>7.49</v>
      </c>
      <c r="G305" s="30" t="str">
        <f>Source!DF371</f>
        <v>*1,25)*1,1</v>
      </c>
      <c r="H305" s="11">
        <f>Source!AV372</f>
        <v>1.087</v>
      </c>
      <c r="I305" s="33">
        <f>Source!R371</f>
        <v>654.82000000000005</v>
      </c>
      <c r="J305" s="11">
        <f>IF(Source!BS372&lt;&gt; 0, Source!BS372, 1)</f>
        <v>47.82</v>
      </c>
      <c r="K305" s="33">
        <f>Source!R372</f>
        <v>31313.49</v>
      </c>
    </row>
    <row r="306" spans="1:29" ht="14.5" x14ac:dyDescent="0.35">
      <c r="A306" s="28"/>
      <c r="B306" s="28"/>
      <c r="C306" s="28" t="s">
        <v>1078</v>
      </c>
      <c r="D306" s="29"/>
      <c r="E306" s="11"/>
      <c r="F306" s="31">
        <f>Source!AL371</f>
        <v>130.97999999999999</v>
      </c>
      <c r="G306" s="30" t="str">
        <f>Source!DD371</f>
        <v/>
      </c>
      <c r="H306" s="11">
        <f>Source!AW372</f>
        <v>1</v>
      </c>
      <c r="I306" s="31">
        <f>Source!P371</f>
        <v>7661.45</v>
      </c>
      <c r="J306" s="11">
        <f>IF(Source!BC372&lt;&gt; 0, Source!BC372, 1)</f>
        <v>10.31</v>
      </c>
      <c r="K306" s="31">
        <f>Source!P372</f>
        <v>78989.55</v>
      </c>
    </row>
    <row r="307" spans="1:29" ht="42" x14ac:dyDescent="0.35">
      <c r="A307" s="28" t="s">
        <v>268</v>
      </c>
      <c r="B307" s="28" t="str">
        <f>Source!F373</f>
        <v>1.1-1-1145</v>
      </c>
      <c r="C307" s="28" t="s">
        <v>115</v>
      </c>
      <c r="D307" s="29" t="str">
        <f>Source!H373</f>
        <v>т</v>
      </c>
      <c r="E307" s="11">
        <f>Source!I373</f>
        <v>50.707999999999998</v>
      </c>
      <c r="F307" s="31">
        <f>Source!AK373</f>
        <v>8407.51</v>
      </c>
      <c r="G307" s="34" t="s">
        <v>3</v>
      </c>
      <c r="H307" s="11">
        <f>Source!AW374</f>
        <v>1</v>
      </c>
      <c r="I307" s="31">
        <f>Source!O373</f>
        <v>426328.02</v>
      </c>
      <c r="J307" s="11">
        <f>IF(Source!BC374&lt;&gt; 0, Source!BC374, 1)</f>
        <v>11.21</v>
      </c>
      <c r="K307" s="31">
        <f>Source!O374</f>
        <v>4779137.0999999996</v>
      </c>
      <c r="Q307">
        <f>Source!X373</f>
        <v>0</v>
      </c>
      <c r="R307">
        <f>Source!X374</f>
        <v>0</v>
      </c>
      <c r="S307">
        <f>Source!Y373</f>
        <v>0</v>
      </c>
      <c r="T307">
        <f>Source!Y374</f>
        <v>0</v>
      </c>
      <c r="U307">
        <f>ROUND((175/100)*ROUND(Source!R373, 2), 2)</f>
        <v>0</v>
      </c>
      <c r="V307">
        <f>ROUND((0/100)*ROUND(Source!R374, 2), 2)</f>
        <v>0</v>
      </c>
      <c r="AC307">
        <v>3</v>
      </c>
    </row>
    <row r="308" spans="1:29" ht="56" x14ac:dyDescent="0.35">
      <c r="A308" s="28" t="s">
        <v>269</v>
      </c>
      <c r="B308" s="28" t="str">
        <f>Source!F375</f>
        <v>1.1-1-1121</v>
      </c>
      <c r="C308" s="28" t="s">
        <v>31</v>
      </c>
      <c r="D308" s="29" t="str">
        <f>Source!H375</f>
        <v>т</v>
      </c>
      <c r="E308" s="11">
        <f>Source!I375</f>
        <v>0.79010000000000002</v>
      </c>
      <c r="F308" s="31">
        <f>Source!AK375</f>
        <v>9844.31</v>
      </c>
      <c r="G308" s="34" t="s">
        <v>3</v>
      </c>
      <c r="H308" s="11">
        <f>Source!AW376</f>
        <v>1</v>
      </c>
      <c r="I308" s="31">
        <f>Source!O375</f>
        <v>7777.99</v>
      </c>
      <c r="J308" s="11">
        <f>IF(Source!BC376&lt;&gt; 0, Source!BC376, 1)</f>
        <v>7.54</v>
      </c>
      <c r="K308" s="31">
        <f>Source!O376</f>
        <v>58646.04</v>
      </c>
      <c r="Q308">
        <f>Source!X375</f>
        <v>0</v>
      </c>
      <c r="R308">
        <f>Source!X376</f>
        <v>0</v>
      </c>
      <c r="S308">
        <f>Source!Y375</f>
        <v>0</v>
      </c>
      <c r="T308">
        <f>Source!Y376</f>
        <v>0</v>
      </c>
      <c r="U308">
        <f>ROUND((175/100)*ROUND(Source!R375, 2), 2)</f>
        <v>0</v>
      </c>
      <c r="V308">
        <f>ROUND((0/100)*ROUND(Source!R376, 2), 2)</f>
        <v>0</v>
      </c>
      <c r="AC308">
        <v>3</v>
      </c>
    </row>
    <row r="309" spans="1:29" ht="56" x14ac:dyDescent="0.35">
      <c r="A309" s="28" t="s">
        <v>270</v>
      </c>
      <c r="B309" s="28" t="str">
        <f>Source!F377</f>
        <v>1.1-1-1136</v>
      </c>
      <c r="C309" s="28" t="s">
        <v>272</v>
      </c>
      <c r="D309" s="29" t="str">
        <f>Source!H377</f>
        <v>т</v>
      </c>
      <c r="E309" s="11">
        <f>Source!I377</f>
        <v>6.9951999999999996</v>
      </c>
      <c r="F309" s="31">
        <f>Source!AK377</f>
        <v>6624.03</v>
      </c>
      <c r="G309" s="34" t="s">
        <v>3</v>
      </c>
      <c r="H309" s="11">
        <f>Source!AW378</f>
        <v>1</v>
      </c>
      <c r="I309" s="31">
        <f>Source!O377</f>
        <v>46336.41</v>
      </c>
      <c r="J309" s="11">
        <f>IF(Source!BC378&lt;&gt; 0, Source!BC378, 1)</f>
        <v>15.87</v>
      </c>
      <c r="K309" s="31">
        <f>Source!O378</f>
        <v>735358.83</v>
      </c>
      <c r="Q309">
        <f>Source!X377</f>
        <v>0</v>
      </c>
      <c r="R309">
        <f>Source!X378</f>
        <v>0</v>
      </c>
      <c r="S309">
        <f>Source!Y377</f>
        <v>0</v>
      </c>
      <c r="T309">
        <f>Source!Y378</f>
        <v>0</v>
      </c>
      <c r="U309">
        <f>ROUND((175/100)*ROUND(Source!R377, 2), 2)</f>
        <v>0</v>
      </c>
      <c r="V309">
        <f>ROUND((0/100)*ROUND(Source!R378, 2), 2)</f>
        <v>0</v>
      </c>
      <c r="AC309">
        <v>3</v>
      </c>
    </row>
    <row r="310" spans="1:29" ht="14.5" x14ac:dyDescent="0.35">
      <c r="A310" s="28"/>
      <c r="B310" s="28"/>
      <c r="C310" s="28" t="s">
        <v>1079</v>
      </c>
      <c r="D310" s="29" t="s">
        <v>1080</v>
      </c>
      <c r="E310" s="11">
        <f>Source!BZ372</f>
        <v>84</v>
      </c>
      <c r="F310" s="31"/>
      <c r="G310" s="30"/>
      <c r="H310" s="11"/>
      <c r="I310" s="31">
        <f>SUM(Q301:Q309)</f>
        <v>14462.52</v>
      </c>
      <c r="J310" s="11">
        <f>Source!AT372</f>
        <v>84</v>
      </c>
      <c r="K310" s="31">
        <f>SUM(R301:R309)</f>
        <v>691597.48</v>
      </c>
    </row>
    <row r="311" spans="1:29" ht="14.5" x14ac:dyDescent="0.35">
      <c r="A311" s="28"/>
      <c r="B311" s="28"/>
      <c r="C311" s="28" t="s">
        <v>1081</v>
      </c>
      <c r="D311" s="29" t="s">
        <v>1080</v>
      </c>
      <c r="E311" s="11">
        <f>Source!CA372</f>
        <v>53</v>
      </c>
      <c r="F311" s="31"/>
      <c r="G311" s="30"/>
      <c r="H311" s="11"/>
      <c r="I311" s="31">
        <f>SUM(S301:S310)</f>
        <v>9125.16</v>
      </c>
      <c r="J311" s="11">
        <f>Source!AU372</f>
        <v>53</v>
      </c>
      <c r="K311" s="31">
        <f>SUM(T301:T310)</f>
        <v>436365.07</v>
      </c>
    </row>
    <row r="312" spans="1:29" ht="28.5" x14ac:dyDescent="0.35">
      <c r="A312" s="35"/>
      <c r="B312" s="35"/>
      <c r="C312" s="35" t="s">
        <v>1082</v>
      </c>
      <c r="D312" s="36" t="s">
        <v>1083</v>
      </c>
      <c r="E312" s="37">
        <f>Source!AQ371</f>
        <v>15.6</v>
      </c>
      <c r="F312" s="38"/>
      <c r="G312" s="39" t="str">
        <f>Source!DI371</f>
        <v>*1,15)*1,1</v>
      </c>
      <c r="H312" s="37">
        <f>Source!AV372</f>
        <v>1.087</v>
      </c>
      <c r="I312" s="38">
        <f>Source!U371</f>
        <v>1254.7314722513997</v>
      </c>
      <c r="J312" s="37"/>
      <c r="K312" s="38"/>
    </row>
    <row r="313" spans="1:29" ht="14" x14ac:dyDescent="0.3">
      <c r="C313" s="21" t="s">
        <v>1084</v>
      </c>
      <c r="H313" s="61">
        <f>I303+I304+I306+I310+I311+SUM(I307:I309)-SUMIF(AC307:AC309, 5, I307:I309)-SUMIF(AC307:AC309, 6, I307:I309)</f>
        <v>533968.14</v>
      </c>
      <c r="I313" s="61"/>
      <c r="J313" s="61">
        <f>K303+K304+K306+K310+K311+SUM(K307:K309)-SUMIF(AC307:AC309, 5, K307:K309)-SUMIF(AC307:AC309, 6, K307:K309)</f>
        <v>7651251.6099999994</v>
      </c>
      <c r="K313" s="61"/>
    </row>
    <row r="314" spans="1:29" ht="14" x14ac:dyDescent="0.3">
      <c r="C314" s="21" t="s">
        <v>1085</v>
      </c>
      <c r="H314" s="58">
        <f>SUMIF(AC307:AC309, 5, I307:I309)+SUMIF(AC307:AC309, 6, I307:I309)</f>
        <v>0</v>
      </c>
      <c r="I314" s="58"/>
      <c r="J314" s="58">
        <f>SUMIF(AC307:AC309, 5, K307:K309)+SUMIF(AC307:AC309, 6, K307:K309)</f>
        <v>0</v>
      </c>
      <c r="K314" s="58"/>
    </row>
    <row r="315" spans="1:29" ht="14" x14ac:dyDescent="0.3">
      <c r="C315" s="21" t="s">
        <v>1086</v>
      </c>
      <c r="H315" s="58">
        <f>I303+I304+I306+I310+I311+SUM(I307:I309)</f>
        <v>533968.14</v>
      </c>
      <c r="I315" s="58"/>
      <c r="J315" s="58">
        <f>K303+K304+K306+K310+K311+SUM(K307:K309)</f>
        <v>7651251.6099999994</v>
      </c>
      <c r="K315" s="58"/>
      <c r="O315" s="40">
        <f>I303+I304+I306+I310+I311+SUM(I307:I309)</f>
        <v>533968.14</v>
      </c>
      <c r="P315" s="40">
        <f>K303+K304+K306+K310+K311+SUM(K307:K309)</f>
        <v>7651251.6099999994</v>
      </c>
    </row>
    <row r="317" spans="1:29" ht="79" x14ac:dyDescent="0.35">
      <c r="A317" s="28">
        <v>17</v>
      </c>
      <c r="B317" s="28" t="s">
        <v>1098</v>
      </c>
      <c r="C317" s="28" t="s">
        <v>276</v>
      </c>
      <c r="D317" s="29" t="str">
        <f>Source!H379</f>
        <v>1 Т</v>
      </c>
      <c r="E317" s="11">
        <f>Source!I379</f>
        <v>1.0920000000000001</v>
      </c>
      <c r="F317" s="31"/>
      <c r="G317" s="30"/>
      <c r="H317" s="11"/>
      <c r="I317" s="31"/>
      <c r="J317" s="11"/>
      <c r="K317" s="31"/>
      <c r="Q317">
        <f>Source!X379</f>
        <v>3142.06</v>
      </c>
      <c r="R317">
        <f>Source!X380</f>
        <v>150253.19</v>
      </c>
      <c r="S317">
        <f>Source!Y379</f>
        <v>1673.49</v>
      </c>
      <c r="T317">
        <f>Source!Y380</f>
        <v>80026.16</v>
      </c>
      <c r="U317">
        <f>ROUND((175/100)*ROUND(Source!R379, 2), 2)</f>
        <v>13.13</v>
      </c>
      <c r="V317">
        <f>ROUND((0/100)*ROUND(Source!R380, 2), 2)</f>
        <v>0</v>
      </c>
      <c r="AC317">
        <v>0</v>
      </c>
    </row>
    <row r="318" spans="1:29" x14ac:dyDescent="0.25">
      <c r="C318" s="32" t="str">
        <f>"Объем: "&amp;Source!I379&amp;"=1092/"&amp;"1000"</f>
        <v>Объем: 1,092=1092/1000</v>
      </c>
    </row>
    <row r="319" spans="1:29" ht="28.5" x14ac:dyDescent="0.35">
      <c r="A319" s="28"/>
      <c r="B319" s="28"/>
      <c r="C319" s="28" t="s">
        <v>1075</v>
      </c>
      <c r="D319" s="29"/>
      <c r="E319" s="11"/>
      <c r="F319" s="31">
        <f>Source!AO379</f>
        <v>2356.1999999999998</v>
      </c>
      <c r="G319" s="30" t="str">
        <f>Source!DG379</f>
        <v>*1,15)*1,1</v>
      </c>
      <c r="H319" s="11">
        <f>Source!AV380</f>
        <v>1.0469999999999999</v>
      </c>
      <c r="I319" s="31">
        <f>Source!S379</f>
        <v>3407.78</v>
      </c>
      <c r="J319" s="11">
        <f>IF(Source!BA380&lt;&gt; 0, Source!BA380, 1)</f>
        <v>47.82</v>
      </c>
      <c r="K319" s="31">
        <f>Source!S380</f>
        <v>162960.04</v>
      </c>
    </row>
    <row r="320" spans="1:29" ht="28.5" x14ac:dyDescent="0.35">
      <c r="A320" s="28"/>
      <c r="B320" s="28"/>
      <c r="C320" s="28" t="s">
        <v>1076</v>
      </c>
      <c r="D320" s="29"/>
      <c r="E320" s="11"/>
      <c r="F320" s="31">
        <f>Source!AM379</f>
        <v>40.869999999999997</v>
      </c>
      <c r="G320" s="30" t="str">
        <f>Source!DE379</f>
        <v>*1,25)*1,1</v>
      </c>
      <c r="H320" s="11">
        <f>Source!AV380</f>
        <v>1.0469999999999999</v>
      </c>
      <c r="I320" s="31">
        <f>Source!Q379</f>
        <v>64.25</v>
      </c>
      <c r="J320" s="11">
        <f>IF(Source!BB380&lt;&gt; 0, Source!BB380, 1)</f>
        <v>13.9</v>
      </c>
      <c r="K320" s="31">
        <f>Source!Q380</f>
        <v>893.08</v>
      </c>
    </row>
    <row r="321" spans="1:29" ht="28.5" x14ac:dyDescent="0.35">
      <c r="A321" s="28"/>
      <c r="B321" s="28"/>
      <c r="C321" s="28" t="s">
        <v>1077</v>
      </c>
      <c r="D321" s="29"/>
      <c r="E321" s="11"/>
      <c r="F321" s="31">
        <f>Source!AN379</f>
        <v>4.7699999999999996</v>
      </c>
      <c r="G321" s="30" t="str">
        <f>Source!DF379</f>
        <v>*1,25)*1,1</v>
      </c>
      <c r="H321" s="11">
        <f>Source!AV380</f>
        <v>1.0469999999999999</v>
      </c>
      <c r="I321" s="33">
        <f>Source!R379</f>
        <v>7.5</v>
      </c>
      <c r="J321" s="11">
        <f>IF(Source!BS380&lt;&gt; 0, Source!BS380, 1)</f>
        <v>47.82</v>
      </c>
      <c r="K321" s="33">
        <f>Source!R380</f>
        <v>358.65</v>
      </c>
    </row>
    <row r="322" spans="1:29" ht="42" x14ac:dyDescent="0.35">
      <c r="A322" s="28" t="s">
        <v>278</v>
      </c>
      <c r="B322" s="28" t="str">
        <f>Source!F381</f>
        <v>1.1-1-1105</v>
      </c>
      <c r="C322" s="28" t="s">
        <v>36</v>
      </c>
      <c r="D322" s="29" t="str">
        <f>Source!H381</f>
        <v>т</v>
      </c>
      <c r="E322" s="11">
        <f>Source!I381</f>
        <v>1.0920000000000001</v>
      </c>
      <c r="F322" s="31">
        <f>Source!AK381</f>
        <v>6519.2</v>
      </c>
      <c r="G322" s="34" t="s">
        <v>3</v>
      </c>
      <c r="H322" s="11">
        <f>Source!AW382</f>
        <v>1.022</v>
      </c>
      <c r="I322" s="31">
        <f>Source!O381</f>
        <v>7118.97</v>
      </c>
      <c r="J322" s="11">
        <f>IF(Source!BC382&lt;&gt; 0, Source!BC382, 1)</f>
        <v>10.119999999999999</v>
      </c>
      <c r="K322" s="31">
        <f>Source!O382</f>
        <v>73628.87</v>
      </c>
      <c r="Q322">
        <f>Source!X381</f>
        <v>0</v>
      </c>
      <c r="R322">
        <f>Source!X382</f>
        <v>0</v>
      </c>
      <c r="S322">
        <f>Source!Y381</f>
        <v>0</v>
      </c>
      <c r="T322">
        <f>Source!Y382</f>
        <v>0</v>
      </c>
      <c r="U322">
        <f>ROUND((175/100)*ROUND(Source!R381, 2), 2)</f>
        <v>0</v>
      </c>
      <c r="V322">
        <f>ROUND((0/100)*ROUND(Source!R382, 2), 2)</f>
        <v>0</v>
      </c>
      <c r="AC322">
        <v>3</v>
      </c>
    </row>
    <row r="323" spans="1:29" ht="14.5" x14ac:dyDescent="0.35">
      <c r="A323" s="28"/>
      <c r="B323" s="28"/>
      <c r="C323" s="28" t="s">
        <v>1079</v>
      </c>
      <c r="D323" s="29" t="s">
        <v>1080</v>
      </c>
      <c r="E323" s="11">
        <f>Source!BZ380</f>
        <v>92</v>
      </c>
      <c r="F323" s="31"/>
      <c r="G323" s="30"/>
      <c r="H323" s="11"/>
      <c r="I323" s="31">
        <f>SUM(Q317:Q322)</f>
        <v>3142.06</v>
      </c>
      <c r="J323" s="11">
        <f>Source!AT380</f>
        <v>92</v>
      </c>
      <c r="K323" s="31">
        <f>SUM(R317:R322)</f>
        <v>150253.19</v>
      </c>
    </row>
    <row r="324" spans="1:29" ht="14.5" x14ac:dyDescent="0.35">
      <c r="A324" s="28"/>
      <c r="B324" s="28"/>
      <c r="C324" s="28" t="s">
        <v>1081</v>
      </c>
      <c r="D324" s="29" t="s">
        <v>1080</v>
      </c>
      <c r="E324" s="11">
        <f>Source!CA380</f>
        <v>49</v>
      </c>
      <c r="F324" s="31"/>
      <c r="G324" s="30"/>
      <c r="H324" s="11"/>
      <c r="I324" s="31">
        <f>SUM(S317:S323)</f>
        <v>1673.49</v>
      </c>
      <c r="J324" s="11">
        <f>Source!AU380</f>
        <v>49</v>
      </c>
      <c r="K324" s="31">
        <f>SUM(T317:T323)</f>
        <v>80026.16</v>
      </c>
    </row>
    <row r="325" spans="1:29" ht="28.5" x14ac:dyDescent="0.35">
      <c r="A325" s="35"/>
      <c r="B325" s="35"/>
      <c r="C325" s="35" t="s">
        <v>1082</v>
      </c>
      <c r="D325" s="36" t="s">
        <v>1083</v>
      </c>
      <c r="E325" s="37">
        <f>Source!AQ379</f>
        <v>198</v>
      </c>
      <c r="F325" s="38"/>
      <c r="G325" s="39" t="str">
        <f>Source!DI379</f>
        <v>*1,15)*1,1</v>
      </c>
      <c r="H325" s="37">
        <f>Source!AV380</f>
        <v>1.0469999999999999</v>
      </c>
      <c r="I325" s="38">
        <f>Source!U379</f>
        <v>286.36836227999999</v>
      </c>
      <c r="J325" s="37"/>
      <c r="K325" s="38"/>
    </row>
    <row r="326" spans="1:29" ht="14" x14ac:dyDescent="0.3">
      <c r="C326" s="21" t="s">
        <v>1084</v>
      </c>
      <c r="H326" s="61">
        <f>I319+I320+I323+I324+SUM(I322:I322)-SUMIF(AC322:AC322, 5, I322:I322)-SUMIF(AC322:AC322, 6, I322:I322)</f>
        <v>15406.55</v>
      </c>
      <c r="I326" s="61"/>
      <c r="J326" s="61">
        <f>K319+K320+K323+K324+SUM(K322:K322)-SUMIF(AC322:AC322, 5, K322:K322)-SUMIF(AC322:AC322, 6, K322:K322)</f>
        <v>467761.33999999997</v>
      </c>
      <c r="K326" s="61"/>
    </row>
    <row r="327" spans="1:29" ht="14" x14ac:dyDescent="0.3">
      <c r="C327" s="21" t="s">
        <v>1085</v>
      </c>
      <c r="H327" s="58">
        <f>SUMIF(AC322:AC322, 5, I322:I322)+SUMIF(AC322:AC322, 6, I322:I322)</f>
        <v>0</v>
      </c>
      <c r="I327" s="58"/>
      <c r="J327" s="58">
        <f>SUMIF(AC322:AC322, 5, K322:K322)+SUMIF(AC322:AC322, 6, K322:K322)</f>
        <v>0</v>
      </c>
      <c r="K327" s="58"/>
    </row>
    <row r="328" spans="1:29" ht="14" x14ac:dyDescent="0.3">
      <c r="C328" s="21" t="s">
        <v>1086</v>
      </c>
      <c r="H328" s="58">
        <f>I319+I320+I323+I324+SUM(I322:I322)</f>
        <v>15406.55</v>
      </c>
      <c r="I328" s="58"/>
      <c r="J328" s="58">
        <f>K319+K320+K323+K324+SUM(K322:K322)</f>
        <v>467761.33999999997</v>
      </c>
      <c r="K328" s="58"/>
      <c r="O328" s="40">
        <f>I319+I320+I323+I324+SUM(I322:I322)</f>
        <v>15406.55</v>
      </c>
      <c r="P328" s="40">
        <f>K319+K320+K323+K324+SUM(K322:K322)</f>
        <v>467761.33999999997</v>
      </c>
    </row>
    <row r="330" spans="1:29" ht="79" x14ac:dyDescent="0.35">
      <c r="A330" s="28">
        <v>18</v>
      </c>
      <c r="B330" s="28" t="s">
        <v>1087</v>
      </c>
      <c r="C330" s="28" t="s">
        <v>45</v>
      </c>
      <c r="D330" s="29" t="str">
        <f>Source!H383</f>
        <v>100 м2</v>
      </c>
      <c r="E330" s="11">
        <f>Source!I383</f>
        <v>19.362250599999999</v>
      </c>
      <c r="F330" s="31"/>
      <c r="G330" s="30"/>
      <c r="H330" s="11"/>
      <c r="I330" s="31"/>
      <c r="J330" s="11"/>
      <c r="K330" s="31"/>
      <c r="Q330">
        <f>Source!X383</f>
        <v>1822.34</v>
      </c>
      <c r="R330">
        <f>Source!X384</f>
        <v>81203.679999999993</v>
      </c>
      <c r="S330">
        <f>Source!Y383</f>
        <v>1166.3</v>
      </c>
      <c r="T330">
        <f>Source!Y384</f>
        <v>40145.64</v>
      </c>
      <c r="U330">
        <f>ROUND((175/100)*ROUND(Source!R383, 2), 2)</f>
        <v>11.66</v>
      </c>
      <c r="V330">
        <f>ROUND((0/100)*ROUND(Source!R384, 2), 2)</f>
        <v>0</v>
      </c>
      <c r="AC330">
        <v>0</v>
      </c>
    </row>
    <row r="331" spans="1:29" ht="50" x14ac:dyDescent="0.25">
      <c r="C331" s="32" t="str">
        <f>"Объем: "&amp;Source!I383&amp;"=(8,8277*"&amp;"36,6+"&amp;"37,3101*"&amp;"33,2+"&amp;"1,1296*"&amp;"35+"&amp;"3,4406*"&amp;"26,1+"&amp;"0,7901*"&amp;"33+"&amp;"6,9952*"&amp;"26,3+"&amp;"1,092*"&amp;"32,1)/"&amp;"100"</f>
        <v>Объем: 19,3622506=(8,8277*36,6+37,3101*33,2+1,1296*35+3,4406*26,1+0,7901*33+6,9952*26,3+1,092*32,1)/100</v>
      </c>
    </row>
    <row r="332" spans="1:29" ht="28.5" x14ac:dyDescent="0.35">
      <c r="A332" s="28"/>
      <c r="B332" s="28"/>
      <c r="C332" s="28" t="s">
        <v>1075</v>
      </c>
      <c r="D332" s="29"/>
      <c r="E332" s="11"/>
      <c r="F332" s="31">
        <f>Source!AO383</f>
        <v>74.13</v>
      </c>
      <c r="G332" s="30" t="str">
        <f>Source!DG383</f>
        <v>*1,15)*1,1</v>
      </c>
      <c r="H332" s="11">
        <f>Source!AV384</f>
        <v>1.0469999999999999</v>
      </c>
      <c r="I332" s="31">
        <f>Source!S383</f>
        <v>1815.68</v>
      </c>
      <c r="J332" s="11">
        <f>IF(Source!BA384&lt;&gt; 0, Source!BA384, 1)</f>
        <v>47.82</v>
      </c>
      <c r="K332" s="31">
        <f>Source!S384</f>
        <v>90906.78</v>
      </c>
    </row>
    <row r="333" spans="1:29" ht="28.5" x14ac:dyDescent="0.35">
      <c r="A333" s="28"/>
      <c r="B333" s="28"/>
      <c r="C333" s="28" t="s">
        <v>1076</v>
      </c>
      <c r="D333" s="29"/>
      <c r="E333" s="11"/>
      <c r="F333" s="31">
        <f>Source!AM383</f>
        <v>13.64</v>
      </c>
      <c r="G333" s="30" t="str">
        <f>Source!DE383</f>
        <v>*1,25)*1,1</v>
      </c>
      <c r="H333" s="11">
        <f>Source!AV384</f>
        <v>1.0469999999999999</v>
      </c>
      <c r="I333" s="31">
        <f>Source!Q383</f>
        <v>363.14</v>
      </c>
      <c r="J333" s="11">
        <f>IF(Source!BB384&lt;&gt; 0, Source!BB384, 1)</f>
        <v>10.51</v>
      </c>
      <c r="K333" s="31">
        <f>Source!Q384</f>
        <v>3996.01</v>
      </c>
    </row>
    <row r="334" spans="1:29" ht="28.5" x14ac:dyDescent="0.35">
      <c r="A334" s="28"/>
      <c r="B334" s="28"/>
      <c r="C334" s="28" t="s">
        <v>1077</v>
      </c>
      <c r="D334" s="29"/>
      <c r="E334" s="11"/>
      <c r="F334" s="31">
        <f>Source!AN383</f>
        <v>0.25</v>
      </c>
      <c r="G334" s="30" t="str">
        <f>Source!DF383</f>
        <v>*1,25)*1,1</v>
      </c>
      <c r="H334" s="11">
        <f>Source!AV384</f>
        <v>1.0469999999999999</v>
      </c>
      <c r="I334" s="33">
        <f>Source!R383</f>
        <v>6.66</v>
      </c>
      <c r="J334" s="11">
        <f>IF(Source!BS384&lt;&gt; 0, Source!BS384, 1)</f>
        <v>47.82</v>
      </c>
      <c r="K334" s="33">
        <f>Source!R384</f>
        <v>333.31</v>
      </c>
    </row>
    <row r="335" spans="1:29" ht="14.5" x14ac:dyDescent="0.35">
      <c r="A335" s="28"/>
      <c r="B335" s="28"/>
      <c r="C335" s="28" t="s">
        <v>1078</v>
      </c>
      <c r="D335" s="29"/>
      <c r="E335" s="11"/>
      <c r="F335" s="31">
        <f>Source!AL383</f>
        <v>9.4600000000000009</v>
      </c>
      <c r="G335" s="30" t="str">
        <f>Source!DD383</f>
        <v/>
      </c>
      <c r="H335" s="11">
        <f>Source!AW384</f>
        <v>1</v>
      </c>
      <c r="I335" s="31">
        <f>Source!P383</f>
        <v>183.17</v>
      </c>
      <c r="J335" s="11">
        <f>IF(Source!BC384&lt;&gt; 0, Source!BC384, 1)</f>
        <v>32.25</v>
      </c>
      <c r="K335" s="31">
        <f>Source!P384</f>
        <v>5907.23</v>
      </c>
    </row>
    <row r="336" spans="1:29" ht="14.5" x14ac:dyDescent="0.35">
      <c r="A336" s="28" t="s">
        <v>280</v>
      </c>
      <c r="B336" s="28" t="str">
        <f>Source!F385</f>
        <v>1.1-1-165</v>
      </c>
      <c r="C336" s="28" t="s">
        <v>55</v>
      </c>
      <c r="D336" s="29" t="str">
        <f>Source!H385</f>
        <v>т</v>
      </c>
      <c r="E336" s="11">
        <f>Source!I385</f>
        <v>0.17426</v>
      </c>
      <c r="F336" s="31">
        <f>Source!AK385</f>
        <v>18660.61</v>
      </c>
      <c r="G336" s="34" t="s">
        <v>3</v>
      </c>
      <c r="H336" s="11">
        <f>Source!AW386</f>
        <v>1</v>
      </c>
      <c r="I336" s="31">
        <f>Source!O385</f>
        <v>3251.8</v>
      </c>
      <c r="J336" s="11">
        <f>IF(Source!BC386&lt;&gt; 0, Source!BC386, 1)</f>
        <v>3.58</v>
      </c>
      <c r="K336" s="31">
        <f>Source!O386</f>
        <v>11641.44</v>
      </c>
      <c r="Q336">
        <f>Source!X385</f>
        <v>0</v>
      </c>
      <c r="R336">
        <f>Source!X386</f>
        <v>0</v>
      </c>
      <c r="S336">
        <f>Source!Y385</f>
        <v>0</v>
      </c>
      <c r="T336">
        <f>Source!Y386</f>
        <v>0</v>
      </c>
      <c r="U336">
        <f>ROUND((175/100)*ROUND(Source!R385, 2), 2)</f>
        <v>0</v>
      </c>
      <c r="V336">
        <f>ROUND((0/100)*ROUND(Source!R386, 2), 2)</f>
        <v>0</v>
      </c>
      <c r="AC336">
        <v>3</v>
      </c>
    </row>
    <row r="337" spans="1:29" ht="14.5" x14ac:dyDescent="0.35">
      <c r="A337" s="28"/>
      <c r="B337" s="28"/>
      <c r="C337" s="28" t="s">
        <v>1079</v>
      </c>
      <c r="D337" s="29" t="s">
        <v>1080</v>
      </c>
      <c r="E337" s="11">
        <f>Source!BZ384</f>
        <v>89</v>
      </c>
      <c r="F337" s="31"/>
      <c r="G337" s="30"/>
      <c r="H337" s="11"/>
      <c r="I337" s="31">
        <f>SUM(Q330:Q336)</f>
        <v>1822.34</v>
      </c>
      <c r="J337" s="11">
        <f>Source!AT384</f>
        <v>89</v>
      </c>
      <c r="K337" s="31">
        <f>SUM(R330:R336)</f>
        <v>81203.679999999993</v>
      </c>
    </row>
    <row r="338" spans="1:29" ht="14.5" x14ac:dyDescent="0.35">
      <c r="A338" s="28"/>
      <c r="B338" s="28"/>
      <c r="C338" s="28" t="s">
        <v>1081</v>
      </c>
      <c r="D338" s="29" t="s">
        <v>1080</v>
      </c>
      <c r="E338" s="11">
        <f>Source!CA384</f>
        <v>44</v>
      </c>
      <c r="F338" s="31"/>
      <c r="G338" s="30"/>
      <c r="H338" s="11"/>
      <c r="I338" s="31">
        <f>SUM(S330:S337)</f>
        <v>1166.3</v>
      </c>
      <c r="J338" s="11">
        <f>Source!AU384</f>
        <v>44</v>
      </c>
      <c r="K338" s="31">
        <f>SUM(T330:T337)</f>
        <v>40145.64</v>
      </c>
    </row>
    <row r="339" spans="1:29" ht="28.5" x14ac:dyDescent="0.35">
      <c r="A339" s="35"/>
      <c r="B339" s="35"/>
      <c r="C339" s="35" t="s">
        <v>1082</v>
      </c>
      <c r="D339" s="36" t="s">
        <v>1083</v>
      </c>
      <c r="E339" s="37">
        <f>Source!AQ383</f>
        <v>5.31</v>
      </c>
      <c r="F339" s="38"/>
      <c r="G339" s="39" t="str">
        <f>Source!DI383</f>
        <v>*1,15)*1,1</v>
      </c>
      <c r="H339" s="37">
        <f>Source!AV384</f>
        <v>1.0469999999999999</v>
      </c>
      <c r="I339" s="38">
        <f>Source!U383</f>
        <v>130.05914161778998</v>
      </c>
      <c r="J339" s="37"/>
      <c r="K339" s="38"/>
    </row>
    <row r="340" spans="1:29" ht="14" x14ac:dyDescent="0.3">
      <c r="C340" s="21" t="s">
        <v>1084</v>
      </c>
      <c r="H340" s="61">
        <f>I332+I333+I335+I337+I338+SUM(I336:I336)-SUMIF(AC336:AC336, 5, I336:I336)-SUMIF(AC336:AC336, 6, I336:I336)</f>
        <v>8602.43</v>
      </c>
      <c r="I340" s="61"/>
      <c r="J340" s="61">
        <f>K332+K333+K335+K337+K338+SUM(K336:K336)-SUMIF(AC336:AC336, 5, K336:K336)-SUMIF(AC336:AC336, 6, K336:K336)</f>
        <v>233800.77999999997</v>
      </c>
      <c r="K340" s="61"/>
    </row>
    <row r="341" spans="1:29" ht="14" x14ac:dyDescent="0.3">
      <c r="C341" s="21" t="s">
        <v>1085</v>
      </c>
      <c r="H341" s="58">
        <f>SUMIF(AC336:AC336, 5, I336:I336)+SUMIF(AC336:AC336, 6, I336:I336)</f>
        <v>0</v>
      </c>
      <c r="I341" s="58"/>
      <c r="J341" s="58">
        <f>SUMIF(AC336:AC336, 5, K336:K336)+SUMIF(AC336:AC336, 6, K336:K336)</f>
        <v>0</v>
      </c>
      <c r="K341" s="58"/>
    </row>
    <row r="342" spans="1:29" ht="14" x14ac:dyDescent="0.3">
      <c r="C342" s="21" t="s">
        <v>1086</v>
      </c>
      <c r="H342" s="58">
        <f>I332+I333+I335+I337+I338+SUM(I336:I336)</f>
        <v>8602.43</v>
      </c>
      <c r="I342" s="58"/>
      <c r="J342" s="58">
        <f>K332+K333+K335+K337+K338+SUM(K336:K336)</f>
        <v>233800.77999999997</v>
      </c>
      <c r="K342" s="58"/>
      <c r="O342" s="40">
        <f>I332+I333+I335+I337+I338+SUM(I336:I336)</f>
        <v>8602.43</v>
      </c>
      <c r="P342" s="40">
        <f>K332+K333+K335+K337+K338+SUM(K336:K336)</f>
        <v>233800.77999999997</v>
      </c>
    </row>
    <row r="344" spans="1:29" ht="79" x14ac:dyDescent="0.35">
      <c r="A344" s="28">
        <v>19</v>
      </c>
      <c r="B344" s="28" t="s">
        <v>1099</v>
      </c>
      <c r="C344" s="28" t="s">
        <v>283</v>
      </c>
      <c r="D344" s="29" t="str">
        <f>Source!H387</f>
        <v>100 м2</v>
      </c>
      <c r="E344" s="11">
        <f>Source!I387</f>
        <v>19.362250599999999</v>
      </c>
      <c r="F344" s="31"/>
      <c r="G344" s="30"/>
      <c r="H344" s="11"/>
      <c r="I344" s="31"/>
      <c r="J344" s="11"/>
      <c r="K344" s="31"/>
      <c r="Q344">
        <f>Source!X387</f>
        <v>0</v>
      </c>
      <c r="R344">
        <f>Source!X388</f>
        <v>0</v>
      </c>
      <c r="S344">
        <f>Source!Y387</f>
        <v>0</v>
      </c>
      <c r="T344">
        <f>Source!Y388</f>
        <v>0</v>
      </c>
      <c r="U344">
        <f>ROUND((175/100)*ROUND(Source!R387, 2), 2)</f>
        <v>12.58</v>
      </c>
      <c r="V344">
        <f>ROUND((0/100)*ROUND(Source!R388, 2), 2)</f>
        <v>0</v>
      </c>
      <c r="AC344">
        <v>0</v>
      </c>
    </row>
    <row r="345" spans="1:29" ht="50" x14ac:dyDescent="0.25">
      <c r="C345" s="32" t="str">
        <f>"Объем: "&amp;Source!I387&amp;"=(8,8277*"&amp;"36,6+"&amp;"37,3101*"&amp;"33,2+"&amp;"1,1296*"&amp;"35+"&amp;"3,4406*"&amp;"26,1+"&amp;"0,7901*"&amp;"33+"&amp;"6,9952*"&amp;"26,3+"&amp;"1,092*"&amp;"32,1)/"&amp;"100"</f>
        <v>Объем: 19,3622506=(8,8277*36,6+37,3101*33,2+1,1296*35+3,4406*26,1+0,7901*33+6,9952*26,3+1,092*32,1)/100</v>
      </c>
    </row>
    <row r="346" spans="1:29" ht="28.5" x14ac:dyDescent="0.35">
      <c r="A346" s="28"/>
      <c r="B346" s="28"/>
      <c r="C346" s="28" t="s">
        <v>1075</v>
      </c>
      <c r="D346" s="29"/>
      <c r="E346" s="11"/>
      <c r="F346" s="31">
        <f>Source!AO387</f>
        <v>25.35</v>
      </c>
      <c r="G346" s="30" t="str">
        <f>Source!DG387</f>
        <v>*1,15)*1,1</v>
      </c>
      <c r="H346" s="11">
        <f>Source!AV388</f>
        <v>1</v>
      </c>
      <c r="I346" s="31">
        <f>Source!S387</f>
        <v>620.9</v>
      </c>
      <c r="J346" s="11">
        <f>IF(Source!BA388&lt;&gt; 0, Source!BA388, 1)</f>
        <v>47.82</v>
      </c>
      <c r="K346" s="31">
        <f>Source!S388</f>
        <v>29691.62</v>
      </c>
    </row>
    <row r="347" spans="1:29" ht="28.5" x14ac:dyDescent="0.35">
      <c r="A347" s="28"/>
      <c r="B347" s="28"/>
      <c r="C347" s="28" t="s">
        <v>1076</v>
      </c>
      <c r="D347" s="29"/>
      <c r="E347" s="11"/>
      <c r="F347" s="31">
        <f>Source!AM387</f>
        <v>1.98</v>
      </c>
      <c r="G347" s="30" t="str">
        <f>Source!DE387</f>
        <v>*1,25)*1,1</v>
      </c>
      <c r="H347" s="11">
        <f>Source!AV388</f>
        <v>1</v>
      </c>
      <c r="I347" s="31">
        <f>Source!Q387</f>
        <v>52.71</v>
      </c>
      <c r="J347" s="11">
        <f>IF(Source!BB388&lt;&gt; 0, Source!BB388, 1)</f>
        <v>14.87</v>
      </c>
      <c r="K347" s="31">
        <f>Source!Q388</f>
        <v>783.85</v>
      </c>
    </row>
    <row r="348" spans="1:29" ht="28.5" x14ac:dyDescent="0.35">
      <c r="A348" s="28"/>
      <c r="B348" s="28"/>
      <c r="C348" s="28" t="s">
        <v>1077</v>
      </c>
      <c r="D348" s="29"/>
      <c r="E348" s="11"/>
      <c r="F348" s="31">
        <f>Source!AN387</f>
        <v>0.27</v>
      </c>
      <c r="G348" s="30" t="str">
        <f>Source!DF387</f>
        <v>*1,25)*1,1</v>
      </c>
      <c r="H348" s="11">
        <f>Source!AV388</f>
        <v>1</v>
      </c>
      <c r="I348" s="33">
        <f>Source!R387</f>
        <v>7.19</v>
      </c>
      <c r="J348" s="11">
        <f>IF(Source!BS388&lt;&gt; 0, Source!BS388, 1)</f>
        <v>47.82</v>
      </c>
      <c r="K348" s="33">
        <f>Source!R388</f>
        <v>343.74</v>
      </c>
    </row>
    <row r="349" spans="1:29" ht="14.5" x14ac:dyDescent="0.35">
      <c r="A349" s="28"/>
      <c r="B349" s="28"/>
      <c r="C349" s="28" t="s">
        <v>1078</v>
      </c>
      <c r="D349" s="29"/>
      <c r="E349" s="11"/>
      <c r="F349" s="31">
        <f>Source!AL387</f>
        <v>287.64999999999998</v>
      </c>
      <c r="G349" s="30" t="str">
        <f>Source!DD387</f>
        <v/>
      </c>
      <c r="H349" s="11">
        <f>Source!AW388</f>
        <v>1</v>
      </c>
      <c r="I349" s="31">
        <f>Source!P387</f>
        <v>5569.55</v>
      </c>
      <c r="J349" s="11">
        <f>IF(Source!BC388&lt;&gt; 0, Source!BC388, 1)</f>
        <v>3.39</v>
      </c>
      <c r="K349" s="31">
        <f>Source!P388</f>
        <v>18880.78</v>
      </c>
    </row>
    <row r="350" spans="1:29" ht="28.5" x14ac:dyDescent="0.35">
      <c r="A350" s="35"/>
      <c r="B350" s="35"/>
      <c r="C350" s="35" t="s">
        <v>1082</v>
      </c>
      <c r="D350" s="36" t="s">
        <v>1083</v>
      </c>
      <c r="E350" s="37">
        <f>Source!AQ387</f>
        <v>2.13</v>
      </c>
      <c r="F350" s="38"/>
      <c r="G350" s="39" t="str">
        <f>Source!DI387</f>
        <v>*1,15)*1,1</v>
      </c>
      <c r="H350" s="37">
        <f>Source!AV388</f>
        <v>1</v>
      </c>
      <c r="I350" s="38">
        <f>Source!U387</f>
        <v>52.170616129169993</v>
      </c>
      <c r="J350" s="37"/>
      <c r="K350" s="38"/>
    </row>
    <row r="351" spans="1:29" ht="14" x14ac:dyDescent="0.3">
      <c r="C351" s="21" t="s">
        <v>1084</v>
      </c>
      <c r="H351" s="61">
        <f>I346+I347+I349+0-0-0</f>
        <v>6243.16</v>
      </c>
      <c r="I351" s="61"/>
      <c r="J351" s="61">
        <f>K346+K347+K349+0-0-0</f>
        <v>49356.25</v>
      </c>
      <c r="K351" s="61"/>
    </row>
    <row r="352" spans="1:29" ht="14" x14ac:dyDescent="0.3">
      <c r="C352" s="21" t="s">
        <v>1085</v>
      </c>
      <c r="H352" s="58">
        <f>0+0</f>
        <v>0</v>
      </c>
      <c r="I352" s="58"/>
      <c r="J352" s="58">
        <f>0+0</f>
        <v>0</v>
      </c>
      <c r="K352" s="58"/>
    </row>
    <row r="353" spans="1:29" ht="14" x14ac:dyDescent="0.3">
      <c r="C353" s="21" t="s">
        <v>1086</v>
      </c>
      <c r="H353" s="58">
        <f>I346+I347+I349+0</f>
        <v>6243.16</v>
      </c>
      <c r="I353" s="58"/>
      <c r="J353" s="58">
        <f>K346+K347+K349+0</f>
        <v>49356.25</v>
      </c>
      <c r="K353" s="58"/>
      <c r="O353" s="40">
        <f>I346+I347+I349+0</f>
        <v>6243.16</v>
      </c>
      <c r="P353" s="40">
        <f>K346+K347+K349+0</f>
        <v>49356.25</v>
      </c>
    </row>
    <row r="355" spans="1:29" ht="84" x14ac:dyDescent="0.35">
      <c r="A355" s="28">
        <v>20</v>
      </c>
      <c r="B355" s="80" t="s">
        <v>1100</v>
      </c>
      <c r="C355" s="80" t="s">
        <v>287</v>
      </c>
      <c r="D355" s="29" t="str">
        <f>Source!H389</f>
        <v>100 м2 окрашенной поверхности</v>
      </c>
      <c r="E355" s="11">
        <f>Source!I389</f>
        <v>19.362250599999999</v>
      </c>
      <c r="F355" s="31"/>
      <c r="G355" s="30"/>
      <c r="H355" s="11"/>
      <c r="I355" s="31"/>
      <c r="J355" s="11"/>
      <c r="K355" s="31"/>
      <c r="Q355">
        <f>Source!X389</f>
        <v>48443.51</v>
      </c>
      <c r="R355">
        <f>Source!X390</f>
        <v>2316568.4500000002</v>
      </c>
      <c r="S355">
        <f>Source!Y389</f>
        <v>24506.71</v>
      </c>
      <c r="T355">
        <f>Source!Y390</f>
        <v>1171911.1000000001</v>
      </c>
      <c r="U355">
        <f>ROUND((175/100)*ROUND(Source!R389, 2), 2)</f>
        <v>295.61</v>
      </c>
      <c r="V355">
        <f>ROUND((0/100)*ROUND(Source!R390, 2), 2)</f>
        <v>0</v>
      </c>
      <c r="AC355">
        <v>0</v>
      </c>
    </row>
    <row r="356" spans="1:29" ht="50" x14ac:dyDescent="0.25">
      <c r="C356" s="32" t="str">
        <f>"Объем: "&amp;Source!I389&amp;"=(8,8277*"&amp;"36,6+"&amp;"37,3101*"&amp;"33,2+"&amp;"1,1296*"&amp;"35+"&amp;"3,4406*"&amp;"26,1+"&amp;"0,7901*"&amp;"33+"&amp;"6,9952*"&amp;"26,3+"&amp;"1,092*"&amp;"32,1)/"&amp;"100"</f>
        <v>Объем: 19,3622506=(8,8277*36,6+37,3101*33,2+1,1296*35+3,4406*26,1+0,7901*33+6,9952*26,3+1,092*32,1)/100</v>
      </c>
    </row>
    <row r="357" spans="1:29" ht="28.5" x14ac:dyDescent="0.35">
      <c r="A357" s="28"/>
      <c r="B357" s="28"/>
      <c r="C357" s="28" t="s">
        <v>1075</v>
      </c>
      <c r="D357" s="29"/>
      <c r="E357" s="11"/>
      <c r="F357" s="31">
        <f>Source!AO389</f>
        <v>2215.8200000000002</v>
      </c>
      <c r="G357" s="30" t="str">
        <f>Source!DG389</f>
        <v>*1,15)*1,1</v>
      </c>
      <c r="H357" s="11">
        <f>Source!AV390</f>
        <v>1.0469999999999999</v>
      </c>
      <c r="I357" s="31">
        <f>Source!S389</f>
        <v>56823.44</v>
      </c>
      <c r="J357" s="11">
        <f>IF(Source!BA390&lt;&gt; 0, Source!BA390, 1)</f>
        <v>47.82</v>
      </c>
      <c r="K357" s="31">
        <f>Source!S390</f>
        <v>2717296.9</v>
      </c>
    </row>
    <row r="358" spans="1:29" ht="28.5" x14ac:dyDescent="0.35">
      <c r="A358" s="28"/>
      <c r="B358" s="28"/>
      <c r="C358" s="28" t="s">
        <v>1076</v>
      </c>
      <c r="D358" s="29"/>
      <c r="E358" s="11"/>
      <c r="F358" s="31">
        <f>Source!AM389</f>
        <v>136.9</v>
      </c>
      <c r="G358" s="30" t="str">
        <f>Source!DE389</f>
        <v>*1,25)*1,1</v>
      </c>
      <c r="H358" s="11">
        <f>Source!AV390</f>
        <v>1.0469999999999999</v>
      </c>
      <c r="I358" s="31">
        <f>Source!Q389</f>
        <v>3816</v>
      </c>
      <c r="J358" s="11">
        <f>IF(Source!BB390&lt;&gt; 0, Source!BB390, 1)</f>
        <v>10.99</v>
      </c>
      <c r="K358" s="31">
        <f>Source!Q390</f>
        <v>41937.839999999997</v>
      </c>
    </row>
    <row r="359" spans="1:29" ht="28.5" x14ac:dyDescent="0.35">
      <c r="A359" s="28"/>
      <c r="B359" s="28"/>
      <c r="C359" s="28" t="s">
        <v>1077</v>
      </c>
      <c r="D359" s="29"/>
      <c r="E359" s="11"/>
      <c r="F359" s="31">
        <f>Source!AN389</f>
        <v>6.06</v>
      </c>
      <c r="G359" s="30" t="str">
        <f>Source!DF389</f>
        <v>*1,25)*1,1</v>
      </c>
      <c r="H359" s="11">
        <f>Source!AV390</f>
        <v>1.0469999999999999</v>
      </c>
      <c r="I359" s="33">
        <f>Source!R389</f>
        <v>168.92</v>
      </c>
      <c r="J359" s="11">
        <f>IF(Source!BS390&lt;&gt; 0, Source!BS390, 1)</f>
        <v>47.82</v>
      </c>
      <c r="K359" s="33">
        <f>Source!R390</f>
        <v>8077.75</v>
      </c>
    </row>
    <row r="360" spans="1:29" ht="14.5" x14ac:dyDescent="0.35">
      <c r="A360" s="28"/>
      <c r="B360" s="28"/>
      <c r="C360" s="28" t="s">
        <v>1078</v>
      </c>
      <c r="D360" s="29"/>
      <c r="E360" s="11"/>
      <c r="F360" s="31">
        <f>Source!AL389</f>
        <v>1969.2</v>
      </c>
      <c r="G360" s="30" t="str">
        <f>Source!DD389</f>
        <v/>
      </c>
      <c r="H360" s="11">
        <f>Source!AW390</f>
        <v>1</v>
      </c>
      <c r="I360" s="31">
        <f>Source!P389</f>
        <v>38128.14</v>
      </c>
      <c r="J360" s="11">
        <f>IF(Source!BC390&lt;&gt; 0, Source!BC390, 1)</f>
        <v>4.2</v>
      </c>
      <c r="K360" s="31">
        <f>Source!P390</f>
        <v>160138.19</v>
      </c>
    </row>
    <row r="361" spans="1:29" ht="56" x14ac:dyDescent="0.35">
      <c r="A361" s="28" t="s">
        <v>292</v>
      </c>
      <c r="B361" s="28" t="str">
        <f>Source!F391</f>
        <v>1.1-1-3335</v>
      </c>
      <c r="C361" s="28" t="s">
        <v>294</v>
      </c>
      <c r="D361" s="29" t="str">
        <f>Source!H391</f>
        <v>т</v>
      </c>
      <c r="E361" s="11">
        <f>Source!I391</f>
        <v>3.4852050000000001</v>
      </c>
      <c r="F361" s="31">
        <f>Source!AK391</f>
        <v>178370.63</v>
      </c>
      <c r="G361" s="34" t="s">
        <v>3</v>
      </c>
      <c r="H361" s="11">
        <f>Source!AW392</f>
        <v>1</v>
      </c>
      <c r="I361" s="31">
        <f>Source!O391</f>
        <v>621658.21</v>
      </c>
      <c r="J361" s="11">
        <f>IF(Source!BC392&lt;&gt; 0, Source!BC392, 1)</f>
        <v>1.44</v>
      </c>
      <c r="K361" s="31">
        <f>Source!O392</f>
        <v>895187.82</v>
      </c>
      <c r="Q361">
        <f>Source!X391</f>
        <v>0</v>
      </c>
      <c r="R361">
        <f>Source!X392</f>
        <v>0</v>
      </c>
      <c r="S361">
        <f>Source!Y391</f>
        <v>0</v>
      </c>
      <c r="T361">
        <f>Source!Y392</f>
        <v>0</v>
      </c>
      <c r="U361">
        <f>ROUND((175/100)*ROUND(Source!R391, 2), 2)</f>
        <v>0</v>
      </c>
      <c r="V361">
        <f>ROUND((0/100)*ROUND(Source!R392, 2), 2)</f>
        <v>0</v>
      </c>
      <c r="AC361">
        <v>3</v>
      </c>
    </row>
    <row r="362" spans="1:29" ht="14.5" x14ac:dyDescent="0.35">
      <c r="A362" s="28"/>
      <c r="B362" s="28"/>
      <c r="C362" s="28" t="s">
        <v>1079</v>
      </c>
      <c r="D362" s="29" t="s">
        <v>1080</v>
      </c>
      <c r="E362" s="11">
        <f>Source!BZ390</f>
        <v>85</v>
      </c>
      <c r="F362" s="31"/>
      <c r="G362" s="30"/>
      <c r="H362" s="11"/>
      <c r="I362" s="31">
        <f>SUM(Q355:Q361)</f>
        <v>48443.51</v>
      </c>
      <c r="J362" s="11">
        <f>Source!AT390</f>
        <v>85</v>
      </c>
      <c r="K362" s="31">
        <f>SUM(R355:R361)</f>
        <v>2316568.4500000002</v>
      </c>
    </row>
    <row r="363" spans="1:29" ht="14.5" x14ac:dyDescent="0.35">
      <c r="A363" s="28"/>
      <c r="B363" s="28"/>
      <c r="C363" s="28" t="s">
        <v>1081</v>
      </c>
      <c r="D363" s="29" t="s">
        <v>1080</v>
      </c>
      <c r="E363" s="11">
        <f>Source!CA390</f>
        <v>43</v>
      </c>
      <c r="F363" s="31"/>
      <c r="G363" s="30"/>
      <c r="H363" s="11"/>
      <c r="I363" s="31">
        <f>SUM(S355:S362)</f>
        <v>24506.71</v>
      </c>
      <c r="J363" s="11">
        <f>Source!AU390</f>
        <v>43</v>
      </c>
      <c r="K363" s="31">
        <f>SUM(T355:T362)</f>
        <v>1171911.1000000001</v>
      </c>
    </row>
    <row r="364" spans="1:29" ht="28.5" x14ac:dyDescent="0.35">
      <c r="A364" s="35"/>
      <c r="B364" s="35"/>
      <c r="C364" s="35" t="s">
        <v>1082</v>
      </c>
      <c r="D364" s="36" t="s">
        <v>1083</v>
      </c>
      <c r="E364" s="37">
        <f>Source!AQ389</f>
        <v>127.37</v>
      </c>
      <c r="F364" s="38"/>
      <c r="G364" s="39" t="str">
        <f>Source!DI389</f>
        <v>*1,15)*1,1</v>
      </c>
      <c r="H364" s="37">
        <f>Source!AV390</f>
        <v>1.0469999999999999</v>
      </c>
      <c r="I364" s="38">
        <f>Source!U389</f>
        <v>3266.3310004985374</v>
      </c>
      <c r="J364" s="37"/>
      <c r="K364" s="38"/>
    </row>
    <row r="365" spans="1:29" ht="14" x14ac:dyDescent="0.3">
      <c r="C365" s="21" t="s">
        <v>1084</v>
      </c>
      <c r="H365" s="61">
        <f>I357+I358+I360+I362+I363+SUM(I361:I361)-SUMIF(AC361:AC361, 5, I361:I361)-SUMIF(AC361:AC361, 6, I361:I361)</f>
        <v>793376.01</v>
      </c>
      <c r="I365" s="61"/>
      <c r="J365" s="61">
        <f>K357+K358+K360+K362+K363+SUM(K361:K361)-SUMIF(AC361:AC361, 5, K361:K361)-SUMIF(AC361:AC361, 6, K361:K361)</f>
        <v>7303040.3000000007</v>
      </c>
      <c r="K365" s="61"/>
    </row>
    <row r="366" spans="1:29" ht="14" x14ac:dyDescent="0.3">
      <c r="C366" s="21" t="s">
        <v>1085</v>
      </c>
      <c r="H366" s="58">
        <f>SUMIF(AC361:AC361, 5, I361:I361)+SUMIF(AC361:AC361, 6, I361:I361)</f>
        <v>0</v>
      </c>
      <c r="I366" s="58"/>
      <c r="J366" s="58">
        <f>SUMIF(AC361:AC361, 5, K361:K361)+SUMIF(AC361:AC361, 6, K361:K361)</f>
        <v>0</v>
      </c>
      <c r="K366" s="58"/>
    </row>
    <row r="367" spans="1:29" ht="14" x14ac:dyDescent="0.3">
      <c r="C367" s="21" t="s">
        <v>1086</v>
      </c>
      <c r="H367" s="58">
        <f>I357+I358+I360+I362+I363+SUM(I361:I361)</f>
        <v>793376.01</v>
      </c>
      <c r="I367" s="58"/>
      <c r="J367" s="58">
        <f>K357+K358+K360+K362+K363+SUM(K361:K361)</f>
        <v>7303040.3000000007</v>
      </c>
      <c r="K367" s="58"/>
      <c r="O367" s="40">
        <f>I357+I358+I360+I362+I363+SUM(I361:I361)</f>
        <v>793376.01</v>
      </c>
      <c r="P367" s="40">
        <f>K357+K358+K360+K362+K363+SUM(K361:K361)</f>
        <v>7303040.3000000007</v>
      </c>
    </row>
    <row r="370" spans="1:43" ht="14" x14ac:dyDescent="0.3">
      <c r="A370" s="57" t="str">
        <f>CONCATENATE("Итого по разделу: ",IF(Source!G394&lt;&gt;"Новый раздел", Source!G394, ""))</f>
        <v>Итого по разделу: Замена плит перекрытий. Устройство металлических балок (КР-7...11)</v>
      </c>
      <c r="B370" s="57"/>
      <c r="C370" s="57"/>
      <c r="D370" s="57"/>
      <c r="E370" s="57"/>
      <c r="F370" s="57"/>
      <c r="G370" s="57"/>
      <c r="H370" s="58">
        <f>SUM(O300:O369)</f>
        <v>1357596.29</v>
      </c>
      <c r="I370" s="59"/>
      <c r="J370" s="58">
        <f>SUM(P300:P369)</f>
        <v>15705210.280000001</v>
      </c>
      <c r="K370" s="59"/>
      <c r="AQ370" s="42" t="str">
        <f>CONCATENATE("Итого по разделу: ",IF(Source!G394&lt;&gt;"Новый раздел", Source!G394, ""))</f>
        <v>Итого по разделу: Замена плит перекрытий. Устройство металлических балок (КР-7...11)</v>
      </c>
    </row>
    <row r="371" spans="1:43" hidden="1" x14ac:dyDescent="0.25">
      <c r="A371" t="s">
        <v>1088</v>
      </c>
      <c r="I371">
        <f>SUM(W300:W370)</f>
        <v>0</v>
      </c>
      <c r="J371">
        <f>SUM(X300:X370)</f>
        <v>0</v>
      </c>
    </row>
    <row r="372" spans="1:43" hidden="1" x14ac:dyDescent="0.25">
      <c r="A372" t="s">
        <v>1089</v>
      </c>
      <c r="I372">
        <f>SUM(Y300:Y371)</f>
        <v>0</v>
      </c>
      <c r="J372">
        <f>SUM(Z300:Z371)</f>
        <v>0</v>
      </c>
    </row>
    <row r="374" spans="1:43" ht="16.5" x14ac:dyDescent="0.35">
      <c r="A374" s="60" t="str">
        <f>CONCATENATE("Раздел: ",IF(Source!G424&lt;&gt;"Новый раздел", Source!G424, ""))</f>
        <v>Раздел: Замена плит перекрытий. Устройство раскрепления (КР-7...11)</v>
      </c>
      <c r="B374" s="60"/>
      <c r="C374" s="60"/>
      <c r="D374" s="60"/>
      <c r="E374" s="60"/>
      <c r="F374" s="60"/>
      <c r="G374" s="60"/>
      <c r="H374" s="60"/>
      <c r="I374" s="60"/>
      <c r="J374" s="60"/>
      <c r="K374" s="60"/>
    </row>
    <row r="375" spans="1:43" ht="79" x14ac:dyDescent="0.35">
      <c r="A375" s="28">
        <v>21</v>
      </c>
      <c r="B375" s="28" t="s">
        <v>1101</v>
      </c>
      <c r="C375" s="28" t="s">
        <v>299</v>
      </c>
      <c r="D375" s="29" t="str">
        <f>Source!H428</f>
        <v>1 Т</v>
      </c>
      <c r="E375" s="11">
        <f>Source!I428</f>
        <v>2.5205500000000001</v>
      </c>
      <c r="F375" s="31"/>
      <c r="G375" s="30"/>
      <c r="H375" s="11"/>
      <c r="I375" s="31"/>
      <c r="J375" s="11"/>
      <c r="K375" s="31"/>
      <c r="Q375">
        <f>Source!X428</f>
        <v>4457.8599999999997</v>
      </c>
      <c r="R375">
        <f>Source!X429</f>
        <v>213175.02</v>
      </c>
      <c r="S375">
        <f>Source!Y428</f>
        <v>2812.7</v>
      </c>
      <c r="T375">
        <f>Source!Y429</f>
        <v>134503.28</v>
      </c>
      <c r="U375">
        <f>ROUND((175/100)*ROUND(Source!R428, 2), 2)</f>
        <v>0</v>
      </c>
      <c r="V375">
        <f>ROUND((0/100)*ROUND(Source!R429, 2), 2)</f>
        <v>0</v>
      </c>
      <c r="AC375">
        <v>0</v>
      </c>
    </row>
    <row r="376" spans="1:43" ht="25" x14ac:dyDescent="0.25">
      <c r="C376" s="32" t="str">
        <f>"Объем: "&amp;Source!I428&amp;"=(631+"&amp;"1363,3+"&amp;"85,25+"&amp;"441)/"&amp;"1000"</f>
        <v>Объем: 2,52055=(631+1363,3+85,25+441)/1000</v>
      </c>
    </row>
    <row r="377" spans="1:43" ht="28.5" x14ac:dyDescent="0.35">
      <c r="A377" s="28"/>
      <c r="B377" s="28"/>
      <c r="C377" s="28" t="s">
        <v>1075</v>
      </c>
      <c r="D377" s="29"/>
      <c r="E377" s="11"/>
      <c r="F377" s="31">
        <f>Source!AO428</f>
        <v>1531.2</v>
      </c>
      <c r="G377" s="30" t="str">
        <f>Source!DG428</f>
        <v>*1,15)*1,1</v>
      </c>
      <c r="H377" s="11">
        <f>Source!AV429</f>
        <v>1.087</v>
      </c>
      <c r="I377" s="31">
        <f>Source!S428</f>
        <v>5306.98</v>
      </c>
      <c r="J377" s="11">
        <f>IF(Source!BA429&lt;&gt; 0, Source!BA429, 1)</f>
        <v>47.82</v>
      </c>
      <c r="K377" s="31">
        <f>Source!S429</f>
        <v>253779.78</v>
      </c>
    </row>
    <row r="378" spans="1:43" ht="28.5" x14ac:dyDescent="0.35">
      <c r="A378" s="28"/>
      <c r="B378" s="28"/>
      <c r="C378" s="28" t="s">
        <v>1076</v>
      </c>
      <c r="D378" s="29"/>
      <c r="E378" s="11"/>
      <c r="F378" s="31">
        <f>Source!AM428</f>
        <v>52.66</v>
      </c>
      <c r="G378" s="30" t="str">
        <f>Source!DE428</f>
        <v>*1,25)*1,1</v>
      </c>
      <c r="H378" s="11">
        <f>Source!AV429</f>
        <v>1.087</v>
      </c>
      <c r="I378" s="31">
        <f>Source!Q428</f>
        <v>198.38</v>
      </c>
      <c r="J378" s="11">
        <f>IF(Source!BB429&lt;&gt; 0, Source!BB429, 1)</f>
        <v>9.11</v>
      </c>
      <c r="K378" s="31">
        <f>Source!Q429</f>
        <v>1807.24</v>
      </c>
    </row>
    <row r="379" spans="1:43" ht="14.5" x14ac:dyDescent="0.35">
      <c r="A379" s="28"/>
      <c r="B379" s="28"/>
      <c r="C379" s="28" t="s">
        <v>1078</v>
      </c>
      <c r="D379" s="29"/>
      <c r="E379" s="11"/>
      <c r="F379" s="31">
        <f>Source!AL428</f>
        <v>58.4</v>
      </c>
      <c r="G379" s="30" t="str">
        <f>Source!DD428</f>
        <v/>
      </c>
      <c r="H379" s="11">
        <f>Source!AW429</f>
        <v>1</v>
      </c>
      <c r="I379" s="31">
        <f>Source!P428</f>
        <v>147.19999999999999</v>
      </c>
      <c r="J379" s="11">
        <f>IF(Source!BC429&lt;&gt; 0, Source!BC429, 1)</f>
        <v>11.2</v>
      </c>
      <c r="K379" s="31">
        <f>Source!P429</f>
        <v>1648.64</v>
      </c>
    </row>
    <row r="380" spans="1:43" ht="42" x14ac:dyDescent="0.35">
      <c r="A380" s="28" t="s">
        <v>301</v>
      </c>
      <c r="B380" s="28" t="str">
        <f>Source!F430</f>
        <v>1.1-1-1105</v>
      </c>
      <c r="C380" s="28" t="s">
        <v>36</v>
      </c>
      <c r="D380" s="29" t="str">
        <f>Source!H430</f>
        <v>т</v>
      </c>
      <c r="E380" s="11">
        <f>Source!I430</f>
        <v>1.9943</v>
      </c>
      <c r="F380" s="31">
        <f>Source!AK430</f>
        <v>6519.2</v>
      </c>
      <c r="G380" s="34" t="s">
        <v>3</v>
      </c>
      <c r="H380" s="11">
        <f>Source!AW431</f>
        <v>1</v>
      </c>
      <c r="I380" s="31">
        <f>Source!O430</f>
        <v>13001.24</v>
      </c>
      <c r="J380" s="11">
        <f>IF(Source!BC431&lt;&gt; 0, Source!BC431, 1)</f>
        <v>10.119999999999999</v>
      </c>
      <c r="K380" s="31">
        <f>Source!O431</f>
        <v>131572.54999999999</v>
      </c>
      <c r="Q380">
        <f>Source!X430</f>
        <v>0</v>
      </c>
      <c r="R380">
        <f>Source!X431</f>
        <v>0</v>
      </c>
      <c r="S380">
        <f>Source!Y430</f>
        <v>0</v>
      </c>
      <c r="T380">
        <f>Source!Y431</f>
        <v>0</v>
      </c>
      <c r="U380">
        <f>ROUND((175/100)*ROUND(Source!R430, 2), 2)</f>
        <v>0</v>
      </c>
      <c r="V380">
        <f>ROUND((0/100)*ROUND(Source!R431, 2), 2)</f>
        <v>0</v>
      </c>
      <c r="AC380">
        <v>3</v>
      </c>
    </row>
    <row r="381" spans="1:43" ht="70" x14ac:dyDescent="0.35">
      <c r="A381" s="28" t="s">
        <v>302</v>
      </c>
      <c r="B381" s="28" t="str">
        <f>Source!F432</f>
        <v>1.3-4-22</v>
      </c>
      <c r="C381" s="28" t="s">
        <v>241</v>
      </c>
      <c r="D381" s="29" t="str">
        <f>Source!H432</f>
        <v>т</v>
      </c>
      <c r="E381" s="11">
        <f>Source!I432</f>
        <v>8.5250000000000006E-2</v>
      </c>
      <c r="F381" s="31">
        <f>Source!AK432</f>
        <v>5743.69</v>
      </c>
      <c r="G381" s="34" t="s">
        <v>3</v>
      </c>
      <c r="H381" s="11">
        <f>Source!AW433</f>
        <v>1</v>
      </c>
      <c r="I381" s="31">
        <f>Source!O432</f>
        <v>500.42</v>
      </c>
      <c r="J381" s="11">
        <f>IF(Source!BC433&lt;&gt; 0, Source!BC433, 1)</f>
        <v>15.82</v>
      </c>
      <c r="K381" s="31">
        <f>Source!O433</f>
        <v>7746.26</v>
      </c>
      <c r="Q381">
        <f>Source!X432</f>
        <v>0</v>
      </c>
      <c r="R381">
        <f>Source!X433</f>
        <v>0</v>
      </c>
      <c r="S381">
        <f>Source!Y432</f>
        <v>0</v>
      </c>
      <c r="T381">
        <f>Source!Y433</f>
        <v>0</v>
      </c>
      <c r="U381">
        <f>ROUND((175/100)*ROUND(Source!R432, 2), 2)</f>
        <v>0</v>
      </c>
      <c r="V381">
        <f>ROUND((0/100)*ROUND(Source!R433, 2), 2)</f>
        <v>0</v>
      </c>
      <c r="AC381">
        <v>3</v>
      </c>
    </row>
    <row r="382" spans="1:43" ht="56" x14ac:dyDescent="0.35">
      <c r="A382" s="28" t="s">
        <v>303</v>
      </c>
      <c r="B382" s="28" t="str">
        <f>Source!F434</f>
        <v>1.1-1-1121</v>
      </c>
      <c r="C382" s="28" t="s">
        <v>31</v>
      </c>
      <c r="D382" s="29" t="str">
        <f>Source!H434</f>
        <v>т</v>
      </c>
      <c r="E382" s="11">
        <f>Source!I434</f>
        <v>0.441</v>
      </c>
      <c r="F382" s="31">
        <f>Source!AK434</f>
        <v>9844.31</v>
      </c>
      <c r="G382" s="34" t="s">
        <v>3</v>
      </c>
      <c r="H382" s="11">
        <f>Source!AW435</f>
        <v>1</v>
      </c>
      <c r="I382" s="31">
        <f>Source!O434</f>
        <v>4341.34</v>
      </c>
      <c r="J382" s="11">
        <f>IF(Source!BC435&lt;&gt; 0, Source!BC435, 1)</f>
        <v>7.54</v>
      </c>
      <c r="K382" s="31">
        <f>Source!O435</f>
        <v>32733.7</v>
      </c>
      <c r="Q382">
        <f>Source!X434</f>
        <v>0</v>
      </c>
      <c r="R382">
        <f>Source!X435</f>
        <v>0</v>
      </c>
      <c r="S382">
        <f>Source!Y434</f>
        <v>0</v>
      </c>
      <c r="T382">
        <f>Source!Y435</f>
        <v>0</v>
      </c>
      <c r="U382">
        <f>ROUND((175/100)*ROUND(Source!R434, 2), 2)</f>
        <v>0</v>
      </c>
      <c r="V382">
        <f>ROUND((0/100)*ROUND(Source!R435, 2), 2)</f>
        <v>0</v>
      </c>
      <c r="AC382">
        <v>3</v>
      </c>
    </row>
    <row r="383" spans="1:43" ht="56" x14ac:dyDescent="0.35">
      <c r="A383" s="28" t="s">
        <v>304</v>
      </c>
      <c r="B383" s="28" t="str">
        <f>Source!F436</f>
        <v>1.7-5-220</v>
      </c>
      <c r="C383" s="28" t="s">
        <v>40</v>
      </c>
      <c r="D383" s="29" t="str">
        <f>Source!H436</f>
        <v>шт.</v>
      </c>
      <c r="E383" s="11">
        <f>Source!I436</f>
        <v>93.999999999999986</v>
      </c>
      <c r="F383" s="31">
        <f>Source!AK436</f>
        <v>29.8</v>
      </c>
      <c r="G383" s="34" t="s">
        <v>3</v>
      </c>
      <c r="H383" s="11">
        <f>Source!AW437</f>
        <v>1</v>
      </c>
      <c r="I383" s="31">
        <f>Source!O436</f>
        <v>2806.8</v>
      </c>
      <c r="J383" s="11">
        <f>IF(Source!BC437&lt;&gt; 0, Source!BC437, 1)</f>
        <v>11.97</v>
      </c>
      <c r="K383" s="31">
        <f>Source!O437</f>
        <v>33530.36</v>
      </c>
      <c r="Q383">
        <f>Source!X436</f>
        <v>0</v>
      </c>
      <c r="R383">
        <f>Source!X437</f>
        <v>0</v>
      </c>
      <c r="S383">
        <f>Source!Y436</f>
        <v>0</v>
      </c>
      <c r="T383">
        <f>Source!Y437</f>
        <v>0</v>
      </c>
      <c r="U383">
        <f>ROUND((175/100)*ROUND(Source!R436, 2), 2)</f>
        <v>0</v>
      </c>
      <c r="V383">
        <f>ROUND((0/100)*ROUND(Source!R437, 2), 2)</f>
        <v>0</v>
      </c>
      <c r="AC383">
        <v>3</v>
      </c>
    </row>
    <row r="384" spans="1:43" ht="14.5" x14ac:dyDescent="0.35">
      <c r="A384" s="28"/>
      <c r="B384" s="28"/>
      <c r="C384" s="28" t="s">
        <v>1079</v>
      </c>
      <c r="D384" s="29" t="s">
        <v>1080</v>
      </c>
      <c r="E384" s="11">
        <f>Source!BZ429</f>
        <v>84</v>
      </c>
      <c r="F384" s="31"/>
      <c r="G384" s="30"/>
      <c r="H384" s="11"/>
      <c r="I384" s="31">
        <f>SUM(Q375:Q383)</f>
        <v>4457.8599999999997</v>
      </c>
      <c r="J384" s="11">
        <f>Source!AT429</f>
        <v>84</v>
      </c>
      <c r="K384" s="31">
        <f>SUM(R375:R383)</f>
        <v>213175.02</v>
      </c>
    </row>
    <row r="385" spans="1:43" ht="14.5" x14ac:dyDescent="0.35">
      <c r="A385" s="28"/>
      <c r="B385" s="28"/>
      <c r="C385" s="28" t="s">
        <v>1081</v>
      </c>
      <c r="D385" s="29" t="s">
        <v>1080</v>
      </c>
      <c r="E385" s="11">
        <f>Source!CA429</f>
        <v>53</v>
      </c>
      <c r="F385" s="31"/>
      <c r="G385" s="30"/>
      <c r="H385" s="11"/>
      <c r="I385" s="31">
        <f>SUM(S375:S384)</f>
        <v>2812.7</v>
      </c>
      <c r="J385" s="11">
        <f>Source!AU429</f>
        <v>53</v>
      </c>
      <c r="K385" s="31">
        <f>SUM(T375:T384)</f>
        <v>134503.28</v>
      </c>
    </row>
    <row r="386" spans="1:43" ht="28.5" x14ac:dyDescent="0.35">
      <c r="A386" s="35"/>
      <c r="B386" s="35"/>
      <c r="C386" s="35" t="s">
        <v>1082</v>
      </c>
      <c r="D386" s="36" t="s">
        <v>1083</v>
      </c>
      <c r="E386" s="37">
        <f>Source!AQ428</f>
        <v>116</v>
      </c>
      <c r="F386" s="38"/>
      <c r="G386" s="39" t="str">
        <f>Source!DI428</f>
        <v>*1,15)*1,1</v>
      </c>
      <c r="H386" s="37">
        <f>Source!AV429</f>
        <v>1.087</v>
      </c>
      <c r="I386" s="38">
        <f>Source!U428</f>
        <v>402.04380610899995</v>
      </c>
      <c r="J386" s="37"/>
      <c r="K386" s="38"/>
    </row>
    <row r="387" spans="1:43" ht="14" x14ac:dyDescent="0.3">
      <c r="C387" s="21" t="s">
        <v>1084</v>
      </c>
      <c r="H387" s="61">
        <f>I377+I378+I379+I384+I385+SUM(I380:I383)-SUMIF(AC380:AC383, 5, I380:I383)-SUMIF(AC380:AC383, 6, I380:I383)</f>
        <v>33572.92</v>
      </c>
      <c r="I387" s="61"/>
      <c r="J387" s="61">
        <f>K377+K378+K379+K384+K385+SUM(K380:K383)-SUMIF(AC380:AC383, 5, K380:K383)-SUMIF(AC380:AC383, 6, K380:K383)</f>
        <v>810496.83</v>
      </c>
      <c r="K387" s="61"/>
    </row>
    <row r="388" spans="1:43" ht="14" x14ac:dyDescent="0.3">
      <c r="C388" s="21" t="s">
        <v>1085</v>
      </c>
      <c r="H388" s="58">
        <f>SUMIF(AC380:AC383, 5, I380:I383)+SUMIF(AC380:AC383, 6, I380:I383)</f>
        <v>0</v>
      </c>
      <c r="I388" s="58"/>
      <c r="J388" s="58">
        <f>SUMIF(AC380:AC383, 5, K380:K383)+SUMIF(AC380:AC383, 6, K380:K383)</f>
        <v>0</v>
      </c>
      <c r="K388" s="58"/>
    </row>
    <row r="389" spans="1:43" ht="14" x14ac:dyDescent="0.3">
      <c r="C389" s="21" t="s">
        <v>1086</v>
      </c>
      <c r="H389" s="58">
        <f>I377+I378+I379+I384+I385+SUM(I380:I383)</f>
        <v>33572.92</v>
      </c>
      <c r="I389" s="58"/>
      <c r="J389" s="58">
        <f>K377+K378+K379+K384+K385+SUM(K380:K383)</f>
        <v>810496.83</v>
      </c>
      <c r="K389" s="58"/>
      <c r="O389" s="40">
        <f>I377+I378+I379+I384+I385+SUM(I380:I383)</f>
        <v>33572.92</v>
      </c>
      <c r="P389" s="40">
        <f>K377+K378+K379+K384+K385+SUM(K380:K383)</f>
        <v>810496.83</v>
      </c>
    </row>
    <row r="392" spans="1:43" ht="14" x14ac:dyDescent="0.3">
      <c r="A392" s="57" t="str">
        <f>CONCATENATE("Итого по разделу: ",IF(Source!G439&lt;&gt;"Новый раздел", Source!G439, ""))</f>
        <v>Итого по разделу: Замена плит перекрытий. Устройство раскрепления (КР-7...11)</v>
      </c>
      <c r="B392" s="57"/>
      <c r="C392" s="57"/>
      <c r="D392" s="57"/>
      <c r="E392" s="57"/>
      <c r="F392" s="57"/>
      <c r="G392" s="57"/>
      <c r="H392" s="58">
        <f>SUM(O374:O391)</f>
        <v>33572.92</v>
      </c>
      <c r="I392" s="59"/>
      <c r="J392" s="58">
        <f>SUM(P374:P391)</f>
        <v>810496.83</v>
      </c>
      <c r="K392" s="59"/>
      <c r="AQ392" s="42" t="str">
        <f>CONCATENATE("Итого по разделу: ",IF(Source!G439&lt;&gt;"Новый раздел", Source!G439, ""))</f>
        <v>Итого по разделу: Замена плит перекрытий. Устройство раскрепления (КР-7...11)</v>
      </c>
    </row>
    <row r="393" spans="1:43" hidden="1" x14ac:dyDescent="0.25">
      <c r="A393" t="s">
        <v>1088</v>
      </c>
      <c r="I393">
        <f>SUM(W374:W392)</f>
        <v>0</v>
      </c>
      <c r="J393">
        <f>SUM(X374:X392)</f>
        <v>0</v>
      </c>
    </row>
    <row r="394" spans="1:43" hidden="1" x14ac:dyDescent="0.25">
      <c r="A394" t="s">
        <v>1089</v>
      </c>
      <c r="I394">
        <f>SUM(Y374:Y393)</f>
        <v>0</v>
      </c>
      <c r="J394">
        <f>SUM(Z374:Z393)</f>
        <v>0</v>
      </c>
    </row>
    <row r="396" spans="1:43" ht="16.5" x14ac:dyDescent="0.35">
      <c r="A396" s="60" t="str">
        <f>CONCATENATE("Раздел: ",IF(Source!G469&lt;&gt;"Новый раздел", Source!G469, ""))</f>
        <v>Раздел: Замена лестницы спуска в подвал м/о 3-5/Ж-Е (КР-12)</v>
      </c>
      <c r="B396" s="60"/>
      <c r="C396" s="60"/>
      <c r="D396" s="60"/>
      <c r="E396" s="60"/>
      <c r="F396" s="60"/>
      <c r="G396" s="60"/>
      <c r="H396" s="60"/>
      <c r="I396" s="60"/>
      <c r="J396" s="60"/>
      <c r="K396" s="60"/>
    </row>
    <row r="397" spans="1:43" ht="79" x14ac:dyDescent="0.35">
      <c r="A397" s="28">
        <v>22</v>
      </c>
      <c r="B397" s="28" t="s">
        <v>1102</v>
      </c>
      <c r="C397" s="28" t="s">
        <v>308</v>
      </c>
      <c r="D397" s="29" t="str">
        <f>Source!H473</f>
        <v>1 м3 кладки</v>
      </c>
      <c r="E397" s="11">
        <f>Source!I473</f>
        <v>7.9</v>
      </c>
      <c r="F397" s="31"/>
      <c r="G397" s="30"/>
      <c r="H397" s="11"/>
      <c r="I397" s="31"/>
      <c r="J397" s="11"/>
      <c r="K397" s="31"/>
      <c r="Q397">
        <f>Source!X473</f>
        <v>674.76</v>
      </c>
      <c r="R397">
        <f>Source!X474</f>
        <v>32267.23</v>
      </c>
      <c r="S397">
        <f>Source!Y473</f>
        <v>402.13</v>
      </c>
      <c r="T397">
        <f>Source!Y474</f>
        <v>19229.96</v>
      </c>
      <c r="U397">
        <f>ROUND((175/100)*ROUND(Source!R473, 2), 2)</f>
        <v>0</v>
      </c>
      <c r="V397">
        <f>ROUND((0/100)*ROUND(Source!R474, 2), 2)</f>
        <v>0</v>
      </c>
      <c r="AC397">
        <v>0</v>
      </c>
    </row>
    <row r="398" spans="1:43" ht="28.5" x14ac:dyDescent="0.35">
      <c r="A398" s="28"/>
      <c r="B398" s="28"/>
      <c r="C398" s="28" t="s">
        <v>1075</v>
      </c>
      <c r="D398" s="29"/>
      <c r="E398" s="11"/>
      <c r="F398" s="31">
        <f>Source!AO473</f>
        <v>63.92</v>
      </c>
      <c r="G398" s="30" t="str">
        <f>Source!DG473</f>
        <v>*1,15)*1,1</v>
      </c>
      <c r="H398" s="11">
        <f>Source!AV474</f>
        <v>1.0669999999999999</v>
      </c>
      <c r="I398" s="31">
        <f>Source!S473</f>
        <v>681.58</v>
      </c>
      <c r="J398" s="11">
        <f>IF(Source!BA474&lt;&gt; 0, Source!BA474, 1)</f>
        <v>47.82</v>
      </c>
      <c r="K398" s="31">
        <f>Source!S474</f>
        <v>32593.16</v>
      </c>
    </row>
    <row r="399" spans="1:43" ht="14.5" x14ac:dyDescent="0.35">
      <c r="A399" s="28"/>
      <c r="B399" s="28"/>
      <c r="C399" s="28" t="s">
        <v>1078</v>
      </c>
      <c r="D399" s="29"/>
      <c r="E399" s="11"/>
      <c r="F399" s="31">
        <f>Source!AL473</f>
        <v>4.34</v>
      </c>
      <c r="G399" s="30" t="str">
        <f>Source!DD473</f>
        <v/>
      </c>
      <c r="H399" s="11">
        <f>Source!AW474</f>
        <v>1.0249999999999999</v>
      </c>
      <c r="I399" s="31">
        <f>Source!P473</f>
        <v>35.14</v>
      </c>
      <c r="J399" s="11">
        <f>IF(Source!BC474&lt;&gt; 0, Source!BC474, 1)</f>
        <v>6.29</v>
      </c>
      <c r="K399" s="31">
        <f>Source!P474</f>
        <v>221.03</v>
      </c>
    </row>
    <row r="400" spans="1:43" ht="42" x14ac:dyDescent="0.35">
      <c r="A400" s="28" t="s">
        <v>314</v>
      </c>
      <c r="B400" s="28" t="str">
        <f>Source!F475</f>
        <v>1.1-1-353</v>
      </c>
      <c r="C400" s="28" t="s">
        <v>316</v>
      </c>
      <c r="D400" s="29" t="str">
        <f>Source!H475</f>
        <v>1000 шт.</v>
      </c>
      <c r="E400" s="11">
        <f>Source!I475</f>
        <v>3.0019999999999998</v>
      </c>
      <c r="F400" s="31">
        <f>Source!AK475</f>
        <v>1023.47</v>
      </c>
      <c r="G400" s="34" t="s">
        <v>3</v>
      </c>
      <c r="H400" s="11">
        <f>Source!AW476</f>
        <v>1.0249999999999999</v>
      </c>
      <c r="I400" s="31">
        <f>Source!O475</f>
        <v>3149.27</v>
      </c>
      <c r="J400" s="11">
        <f>IF(Source!BC476&lt;&gt; 0, Source!BC476, 1)</f>
        <v>18.55</v>
      </c>
      <c r="K400" s="31">
        <f>Source!O476</f>
        <v>58418.96</v>
      </c>
      <c r="Q400">
        <f>Source!X475</f>
        <v>0</v>
      </c>
      <c r="R400">
        <f>Source!X476</f>
        <v>0</v>
      </c>
      <c r="S400">
        <f>Source!Y475</f>
        <v>0</v>
      </c>
      <c r="T400">
        <f>Source!Y476</f>
        <v>0</v>
      </c>
      <c r="U400">
        <f>ROUND((175/100)*ROUND(Source!R475, 2), 2)</f>
        <v>0</v>
      </c>
      <c r="V400">
        <f>ROUND((0/100)*ROUND(Source!R476, 2), 2)</f>
        <v>0</v>
      </c>
      <c r="AC400">
        <v>3</v>
      </c>
    </row>
    <row r="401" spans="1:29" ht="14.5" x14ac:dyDescent="0.35">
      <c r="A401" s="28" t="s">
        <v>319</v>
      </c>
      <c r="B401" s="28" t="str">
        <f>Source!F477</f>
        <v>1.3-2-6</v>
      </c>
      <c r="C401" s="28" t="s">
        <v>321</v>
      </c>
      <c r="D401" s="29" t="str">
        <f>Source!H477</f>
        <v>м3</v>
      </c>
      <c r="E401" s="11">
        <f>Source!I477</f>
        <v>1.8959999999999999</v>
      </c>
      <c r="F401" s="31">
        <f>Source!AK477</f>
        <v>467.32</v>
      </c>
      <c r="G401" s="34" t="s">
        <v>3</v>
      </c>
      <c r="H401" s="11">
        <f>Source!AW478</f>
        <v>1.0249999999999999</v>
      </c>
      <c r="I401" s="31">
        <f>Source!O477</f>
        <v>908.19</v>
      </c>
      <c r="J401" s="11">
        <f>IF(Source!BC478&lt;&gt; 0, Source!BC478, 1)</f>
        <v>11.16</v>
      </c>
      <c r="K401" s="31">
        <f>Source!O478</f>
        <v>10135.4</v>
      </c>
      <c r="Q401">
        <f>Source!X477</f>
        <v>0</v>
      </c>
      <c r="R401">
        <f>Source!X478</f>
        <v>0</v>
      </c>
      <c r="S401">
        <f>Source!Y477</f>
        <v>0</v>
      </c>
      <c r="T401">
        <f>Source!Y478</f>
        <v>0</v>
      </c>
      <c r="U401">
        <f>ROUND((175/100)*ROUND(Source!R477, 2), 2)</f>
        <v>0</v>
      </c>
      <c r="V401">
        <f>ROUND((0/100)*ROUND(Source!R478, 2), 2)</f>
        <v>0</v>
      </c>
      <c r="AC401">
        <v>3</v>
      </c>
    </row>
    <row r="402" spans="1:29" ht="14.5" x14ac:dyDescent="0.35">
      <c r="A402" s="28"/>
      <c r="B402" s="28"/>
      <c r="C402" s="28" t="s">
        <v>1079</v>
      </c>
      <c r="D402" s="29" t="s">
        <v>1080</v>
      </c>
      <c r="E402" s="11">
        <f>Source!BZ474</f>
        <v>99</v>
      </c>
      <c r="F402" s="31"/>
      <c r="G402" s="30"/>
      <c r="H402" s="11"/>
      <c r="I402" s="31">
        <f>SUM(Q397:Q401)</f>
        <v>674.76</v>
      </c>
      <c r="J402" s="11">
        <f>Source!AT474</f>
        <v>99</v>
      </c>
      <c r="K402" s="31">
        <f>SUM(R397:R401)</f>
        <v>32267.23</v>
      </c>
    </row>
    <row r="403" spans="1:29" ht="14.5" x14ac:dyDescent="0.35">
      <c r="A403" s="28"/>
      <c r="B403" s="28"/>
      <c r="C403" s="28" t="s">
        <v>1081</v>
      </c>
      <c r="D403" s="29" t="s">
        <v>1080</v>
      </c>
      <c r="E403" s="11">
        <f>Source!CA474</f>
        <v>59</v>
      </c>
      <c r="F403" s="31"/>
      <c r="G403" s="30"/>
      <c r="H403" s="11"/>
      <c r="I403" s="31">
        <f>SUM(S397:S402)</f>
        <v>402.13</v>
      </c>
      <c r="J403" s="11">
        <f>Source!AU474</f>
        <v>59</v>
      </c>
      <c r="K403" s="31">
        <f>SUM(T397:T402)</f>
        <v>19229.96</v>
      </c>
    </row>
    <row r="404" spans="1:29" ht="28.5" x14ac:dyDescent="0.35">
      <c r="A404" s="35"/>
      <c r="B404" s="35"/>
      <c r="C404" s="35" t="s">
        <v>1082</v>
      </c>
      <c r="D404" s="36" t="s">
        <v>1083</v>
      </c>
      <c r="E404" s="37">
        <f>Source!AQ473</f>
        <v>4.38</v>
      </c>
      <c r="F404" s="38"/>
      <c r="G404" s="39" t="str">
        <f>Source!DI473</f>
        <v>*1,15)*1,1</v>
      </c>
      <c r="H404" s="37">
        <f>Source!AV474</f>
        <v>1.0669999999999999</v>
      </c>
      <c r="I404" s="38">
        <f>Source!U473</f>
        <v>46.704222510000001</v>
      </c>
      <c r="J404" s="37"/>
      <c r="K404" s="38"/>
    </row>
    <row r="405" spans="1:29" ht="14" x14ac:dyDescent="0.3">
      <c r="C405" s="21" t="s">
        <v>1084</v>
      </c>
      <c r="H405" s="61">
        <f>I398+I399+I402+I403+SUM(I400:I401)-SUMIF(AC400:AC401, 5, I400:I401)-SUMIF(AC400:AC401, 6, I400:I401)</f>
        <v>5851.07</v>
      </c>
      <c r="I405" s="61"/>
      <c r="J405" s="61">
        <f>K398+K399+K402+K403+SUM(K400:K401)-SUMIF(AC400:AC401, 5, K400:K401)-SUMIF(AC400:AC401, 6, K400:K401)</f>
        <v>152865.74</v>
      </c>
      <c r="K405" s="61"/>
    </row>
    <row r="406" spans="1:29" ht="14" x14ac:dyDescent="0.3">
      <c r="C406" s="21" t="s">
        <v>1085</v>
      </c>
      <c r="H406" s="58">
        <f>SUMIF(AC400:AC401, 5, I400:I401)+SUMIF(AC400:AC401, 6, I400:I401)</f>
        <v>0</v>
      </c>
      <c r="I406" s="58"/>
      <c r="J406" s="58">
        <f>SUMIF(AC400:AC401, 5, K400:K401)+SUMIF(AC400:AC401, 6, K400:K401)</f>
        <v>0</v>
      </c>
      <c r="K406" s="58"/>
    </row>
    <row r="407" spans="1:29" ht="14" x14ac:dyDescent="0.3">
      <c r="C407" s="21" t="s">
        <v>1086</v>
      </c>
      <c r="H407" s="58">
        <f>I398+I399+I402+I403+SUM(I400:I401)</f>
        <v>5851.07</v>
      </c>
      <c r="I407" s="58"/>
      <c r="J407" s="58">
        <f>K398+K399+K402+K403+SUM(K400:K401)</f>
        <v>152865.74</v>
      </c>
      <c r="K407" s="58"/>
      <c r="O407" s="40">
        <f>I398+I399+I402+I403+SUM(I400:I401)</f>
        <v>5851.07</v>
      </c>
      <c r="P407" s="40">
        <f>K398+K399+K402+K403+SUM(K400:K401)</f>
        <v>152865.74</v>
      </c>
    </row>
    <row r="409" spans="1:29" ht="79" x14ac:dyDescent="0.35">
      <c r="A409" s="28">
        <v>23</v>
      </c>
      <c r="B409" s="28" t="s">
        <v>1103</v>
      </c>
      <c r="C409" s="28" t="s">
        <v>325</v>
      </c>
      <c r="D409" s="29" t="str">
        <f>Source!H479</f>
        <v>100 м3 в деле</v>
      </c>
      <c r="E409" s="11">
        <f>Source!I479</f>
        <v>3.4000000000000002E-2</v>
      </c>
      <c r="F409" s="31"/>
      <c r="G409" s="30"/>
      <c r="H409" s="11"/>
      <c r="I409" s="31"/>
      <c r="J409" s="11"/>
      <c r="K409" s="31"/>
      <c r="Q409">
        <f>Source!X479</f>
        <v>379.54</v>
      </c>
      <c r="R409">
        <f>Source!X480</f>
        <v>18149.46</v>
      </c>
      <c r="S409">
        <f>Source!Y479</f>
        <v>202.14</v>
      </c>
      <c r="T409">
        <f>Source!Y480</f>
        <v>9666.56</v>
      </c>
      <c r="U409">
        <f>ROUND((175/100)*ROUND(Source!R479, 2), 2)</f>
        <v>2.94</v>
      </c>
      <c r="V409">
        <f>ROUND((0/100)*ROUND(Source!R480, 2), 2)</f>
        <v>0</v>
      </c>
      <c r="AC409">
        <v>0</v>
      </c>
    </row>
    <row r="410" spans="1:29" x14ac:dyDescent="0.25">
      <c r="C410" s="32" t="str">
        <f>"Объем: "&amp;Source!I479&amp;"=3,4/"&amp;"100"</f>
        <v>Объем: 0,034=3,4/100</v>
      </c>
    </row>
    <row r="411" spans="1:29" ht="28.5" x14ac:dyDescent="0.35">
      <c r="A411" s="28"/>
      <c r="B411" s="28"/>
      <c r="C411" s="28" t="s">
        <v>1075</v>
      </c>
      <c r="D411" s="29"/>
      <c r="E411" s="11"/>
      <c r="F411" s="31">
        <f>Source!AO479</f>
        <v>9123.92</v>
      </c>
      <c r="G411" s="30" t="str">
        <f>Source!DG479</f>
        <v>*1,15)*1,1</v>
      </c>
      <c r="H411" s="11">
        <f>Source!AV480</f>
        <v>1.0469999999999999</v>
      </c>
      <c r="I411" s="31">
        <f>Source!S479</f>
        <v>410.86</v>
      </c>
      <c r="J411" s="11">
        <f>IF(Source!BA480&lt;&gt; 0, Source!BA480, 1)</f>
        <v>47.82</v>
      </c>
      <c r="K411" s="31">
        <f>Source!S480</f>
        <v>19647.330000000002</v>
      </c>
    </row>
    <row r="412" spans="1:29" ht="28.5" x14ac:dyDescent="0.35">
      <c r="A412" s="28"/>
      <c r="B412" s="28"/>
      <c r="C412" s="28" t="s">
        <v>1076</v>
      </c>
      <c r="D412" s="29"/>
      <c r="E412" s="11"/>
      <c r="F412" s="31">
        <f>Source!AM479</f>
        <v>313.02999999999997</v>
      </c>
      <c r="G412" s="30" t="str">
        <f>Source!DE479</f>
        <v>*1,25)*1,1</v>
      </c>
      <c r="H412" s="11">
        <f>Source!AV480</f>
        <v>1.0469999999999999</v>
      </c>
      <c r="I412" s="31">
        <f>Source!Q479</f>
        <v>15.32</v>
      </c>
      <c r="J412" s="11">
        <f>IF(Source!BB480&lt;&gt; 0, Source!BB480, 1)</f>
        <v>13.75</v>
      </c>
      <c r="K412" s="31">
        <f>Source!Q480</f>
        <v>210.65</v>
      </c>
    </row>
    <row r="413" spans="1:29" ht="28.5" x14ac:dyDescent="0.35">
      <c r="A413" s="28"/>
      <c r="B413" s="28"/>
      <c r="C413" s="28" t="s">
        <v>1077</v>
      </c>
      <c r="D413" s="29"/>
      <c r="E413" s="11"/>
      <c r="F413" s="31">
        <f>Source!AN479</f>
        <v>34.35</v>
      </c>
      <c r="G413" s="30" t="str">
        <f>Source!DF479</f>
        <v>*1,25)*1,1</v>
      </c>
      <c r="H413" s="11">
        <f>Source!AV480</f>
        <v>1.0469999999999999</v>
      </c>
      <c r="I413" s="33">
        <f>Source!R479</f>
        <v>1.68</v>
      </c>
      <c r="J413" s="11">
        <f>IF(Source!BS480&lt;&gt; 0, Source!BS480, 1)</f>
        <v>47.82</v>
      </c>
      <c r="K413" s="33">
        <f>Source!R480</f>
        <v>80.34</v>
      </c>
    </row>
    <row r="414" spans="1:29" ht="14.5" x14ac:dyDescent="0.35">
      <c r="A414" s="28"/>
      <c r="B414" s="28"/>
      <c r="C414" s="28" t="s">
        <v>1078</v>
      </c>
      <c r="D414" s="29"/>
      <c r="E414" s="11"/>
      <c r="F414" s="31">
        <f>Source!AL479</f>
        <v>36455.160000000003</v>
      </c>
      <c r="G414" s="30" t="str">
        <f>Source!DD479</f>
        <v/>
      </c>
      <c r="H414" s="11">
        <f>Source!AW480</f>
        <v>1.022</v>
      </c>
      <c r="I414" s="31">
        <f>Source!P479</f>
        <v>1266.74</v>
      </c>
      <c r="J414" s="11">
        <f>IF(Source!BC480&lt;&gt; 0, Source!BC480, 1)</f>
        <v>5.4</v>
      </c>
      <c r="K414" s="31">
        <f>Source!P480</f>
        <v>6840.4</v>
      </c>
    </row>
    <row r="415" spans="1:29" ht="70" x14ac:dyDescent="0.35">
      <c r="A415" s="28" t="s">
        <v>327</v>
      </c>
      <c r="B415" s="28" t="str">
        <f>Source!F481</f>
        <v>1.3-4-23</v>
      </c>
      <c r="C415" s="28" t="s">
        <v>237</v>
      </c>
      <c r="D415" s="29" t="str">
        <f>Source!H481</f>
        <v>т</v>
      </c>
      <c r="E415" s="11">
        <f>Source!I481</f>
        <v>2.9399999999999999E-2</v>
      </c>
      <c r="F415" s="31">
        <f>Source!AK481</f>
        <v>5743.69</v>
      </c>
      <c r="G415" s="34" t="s">
        <v>3</v>
      </c>
      <c r="H415" s="11">
        <f>Source!AW482</f>
        <v>1.022</v>
      </c>
      <c r="I415" s="31">
        <f>Source!O481</f>
        <v>172.58</v>
      </c>
      <c r="J415" s="11">
        <f>IF(Source!BC482&lt;&gt; 0, Source!BC482, 1)</f>
        <v>11.34</v>
      </c>
      <c r="K415" s="31">
        <f>Source!O482</f>
        <v>1957.06</v>
      </c>
      <c r="Q415">
        <f>Source!X481</f>
        <v>0</v>
      </c>
      <c r="R415">
        <f>Source!X482</f>
        <v>0</v>
      </c>
      <c r="S415">
        <f>Source!Y481</f>
        <v>0</v>
      </c>
      <c r="T415">
        <f>Source!Y482</f>
        <v>0</v>
      </c>
      <c r="U415">
        <f>ROUND((175/100)*ROUND(Source!R481, 2), 2)</f>
        <v>0</v>
      </c>
      <c r="V415">
        <f>ROUND((0/100)*ROUND(Source!R482, 2), 2)</f>
        <v>0</v>
      </c>
      <c r="AC415">
        <v>3</v>
      </c>
    </row>
    <row r="416" spans="1:29" ht="70" x14ac:dyDescent="0.35">
      <c r="A416" s="28" t="s">
        <v>328</v>
      </c>
      <c r="B416" s="28" t="str">
        <f>Source!F483</f>
        <v>1.3-4-22</v>
      </c>
      <c r="C416" s="28" t="s">
        <v>241</v>
      </c>
      <c r="D416" s="29" t="str">
        <f>Source!H483</f>
        <v>т</v>
      </c>
      <c r="E416" s="11">
        <f>Source!I483</f>
        <v>0.33576</v>
      </c>
      <c r="F416" s="31">
        <f>Source!AK483</f>
        <v>5743.69</v>
      </c>
      <c r="G416" s="34" t="s">
        <v>3</v>
      </c>
      <c r="H416" s="11">
        <f>Source!AW484</f>
        <v>1.022</v>
      </c>
      <c r="I416" s="31">
        <f>Source!O483</f>
        <v>1970.93</v>
      </c>
      <c r="J416" s="11">
        <f>IF(Source!BC484&lt;&gt; 0, Source!BC484, 1)</f>
        <v>15.82</v>
      </c>
      <c r="K416" s="31">
        <f>Source!O484</f>
        <v>31180.11</v>
      </c>
      <c r="Q416">
        <f>Source!X483</f>
        <v>0</v>
      </c>
      <c r="R416">
        <f>Source!X484</f>
        <v>0</v>
      </c>
      <c r="S416">
        <f>Source!Y483</f>
        <v>0</v>
      </c>
      <c r="T416">
        <f>Source!Y484</f>
        <v>0</v>
      </c>
      <c r="U416">
        <f>ROUND((175/100)*ROUND(Source!R483, 2), 2)</f>
        <v>0</v>
      </c>
      <c r="V416">
        <f>ROUND((0/100)*ROUND(Source!R484, 2), 2)</f>
        <v>0</v>
      </c>
      <c r="AC416">
        <v>3</v>
      </c>
    </row>
    <row r="417" spans="1:43" ht="56" x14ac:dyDescent="0.35">
      <c r="A417" s="28" t="s">
        <v>329</v>
      </c>
      <c r="B417" s="28" t="str">
        <f>Source!F485</f>
        <v>1.3-4-20</v>
      </c>
      <c r="C417" s="28" t="s">
        <v>331</v>
      </c>
      <c r="D417" s="29" t="str">
        <f>Source!H485</f>
        <v>т</v>
      </c>
      <c r="E417" s="11">
        <f>Source!I485</f>
        <v>9.0709999999999999E-2</v>
      </c>
      <c r="F417" s="31">
        <f>Source!AK485</f>
        <v>5743.69</v>
      </c>
      <c r="G417" s="34" t="s">
        <v>3</v>
      </c>
      <c r="H417" s="11">
        <f>Source!AW486</f>
        <v>1.022</v>
      </c>
      <c r="I417" s="31">
        <f>Source!O485</f>
        <v>532.47</v>
      </c>
      <c r="J417" s="11">
        <f>IF(Source!BC486&lt;&gt; 0, Source!BC486, 1)</f>
        <v>16.63</v>
      </c>
      <c r="K417" s="31">
        <f>Source!O486</f>
        <v>8854.98</v>
      </c>
      <c r="Q417">
        <f>Source!X485</f>
        <v>0</v>
      </c>
      <c r="R417">
        <f>Source!X486</f>
        <v>0</v>
      </c>
      <c r="S417">
        <f>Source!Y485</f>
        <v>0</v>
      </c>
      <c r="T417">
        <f>Source!Y486</f>
        <v>0</v>
      </c>
      <c r="U417">
        <f>ROUND((175/100)*ROUND(Source!R485, 2), 2)</f>
        <v>0</v>
      </c>
      <c r="V417">
        <f>ROUND((0/100)*ROUND(Source!R486, 2), 2)</f>
        <v>0</v>
      </c>
      <c r="AC417">
        <v>3</v>
      </c>
    </row>
    <row r="418" spans="1:43" ht="56" x14ac:dyDescent="0.35">
      <c r="A418" s="28" t="s">
        <v>333</v>
      </c>
      <c r="B418" s="28" t="str">
        <f>Source!F487</f>
        <v>1.3-1-41</v>
      </c>
      <c r="C418" s="28" t="s">
        <v>249</v>
      </c>
      <c r="D418" s="29" t="str">
        <f>Source!H487</f>
        <v>м3</v>
      </c>
      <c r="E418" s="11">
        <f>Source!I487</f>
        <v>3.4510000000000001</v>
      </c>
      <c r="F418" s="31">
        <f>Source!AK487</f>
        <v>729.73</v>
      </c>
      <c r="G418" s="34" t="s">
        <v>3</v>
      </c>
      <c r="H418" s="11">
        <f>Source!AW488</f>
        <v>1.022</v>
      </c>
      <c r="I418" s="31">
        <f>Source!O487</f>
        <v>2573.6999999999998</v>
      </c>
      <c r="J418" s="11">
        <f>IF(Source!BC488&lt;&gt; 0, Source!BC488, 1)</f>
        <v>10.08</v>
      </c>
      <c r="K418" s="31">
        <f>Source!O488</f>
        <v>25942.9</v>
      </c>
      <c r="Q418">
        <f>Source!X487</f>
        <v>0</v>
      </c>
      <c r="R418">
        <f>Source!X488</f>
        <v>0</v>
      </c>
      <c r="S418">
        <f>Source!Y487</f>
        <v>0</v>
      </c>
      <c r="T418">
        <f>Source!Y488</f>
        <v>0</v>
      </c>
      <c r="U418">
        <f>ROUND((175/100)*ROUND(Source!R487, 2), 2)</f>
        <v>0</v>
      </c>
      <c r="V418">
        <f>ROUND((0/100)*ROUND(Source!R488, 2), 2)</f>
        <v>0</v>
      </c>
      <c r="AC418">
        <v>3</v>
      </c>
    </row>
    <row r="419" spans="1:43" ht="14.5" x14ac:dyDescent="0.35">
      <c r="A419" s="28"/>
      <c r="B419" s="28"/>
      <c r="C419" s="28" t="s">
        <v>1079</v>
      </c>
      <c r="D419" s="29" t="s">
        <v>1080</v>
      </c>
      <c r="E419" s="11">
        <f>Source!BZ480</f>
        <v>92</v>
      </c>
      <c r="F419" s="31"/>
      <c r="G419" s="30"/>
      <c r="H419" s="11"/>
      <c r="I419" s="31">
        <f>SUM(Q409:Q418)</f>
        <v>379.54</v>
      </c>
      <c r="J419" s="11">
        <f>Source!AT480</f>
        <v>92</v>
      </c>
      <c r="K419" s="31">
        <f>SUM(R409:R418)</f>
        <v>18149.46</v>
      </c>
    </row>
    <row r="420" spans="1:43" ht="14.5" x14ac:dyDescent="0.35">
      <c r="A420" s="28"/>
      <c r="B420" s="28"/>
      <c r="C420" s="28" t="s">
        <v>1081</v>
      </c>
      <c r="D420" s="29" t="s">
        <v>1080</v>
      </c>
      <c r="E420" s="11">
        <f>Source!CA480</f>
        <v>49</v>
      </c>
      <c r="F420" s="31"/>
      <c r="G420" s="30"/>
      <c r="H420" s="11"/>
      <c r="I420" s="31">
        <f>SUM(S409:S419)</f>
        <v>202.14</v>
      </c>
      <c r="J420" s="11">
        <f>Source!AU480</f>
        <v>49</v>
      </c>
      <c r="K420" s="31">
        <f>SUM(T409:T419)</f>
        <v>9666.56</v>
      </c>
    </row>
    <row r="421" spans="1:43" ht="28.5" x14ac:dyDescent="0.35">
      <c r="A421" s="35"/>
      <c r="B421" s="35"/>
      <c r="C421" s="35" t="s">
        <v>1082</v>
      </c>
      <c r="D421" s="36" t="s">
        <v>1083</v>
      </c>
      <c r="E421" s="37">
        <f>Source!AQ479</f>
        <v>806</v>
      </c>
      <c r="F421" s="38"/>
      <c r="G421" s="39" t="str">
        <f>Source!DI479</f>
        <v>*1,15)*1,1</v>
      </c>
      <c r="H421" s="37">
        <f>Source!AV480</f>
        <v>1.0469999999999999</v>
      </c>
      <c r="I421" s="38">
        <f>Source!U479</f>
        <v>36.295364820000003</v>
      </c>
      <c r="J421" s="37"/>
      <c r="K421" s="38"/>
    </row>
    <row r="422" spans="1:43" ht="14" x14ac:dyDescent="0.3">
      <c r="C422" s="21" t="s">
        <v>1084</v>
      </c>
      <c r="H422" s="61">
        <f>I411+I412+I414+I419+I420+SUM(I415:I418)-SUMIF(AC415:AC418, 5, I415:I418)-SUMIF(AC415:AC418, 6, I415:I418)</f>
        <v>7524.2800000000007</v>
      </c>
      <c r="I422" s="61"/>
      <c r="J422" s="61">
        <f>K411+K412+K414+K419+K420+SUM(K415:K418)-SUMIF(AC415:AC418, 5, K415:K418)-SUMIF(AC415:AC418, 6, K415:K418)</f>
        <v>122449.44999999998</v>
      </c>
      <c r="K422" s="61"/>
    </row>
    <row r="423" spans="1:43" ht="14" x14ac:dyDescent="0.3">
      <c r="C423" s="21" t="s">
        <v>1085</v>
      </c>
      <c r="H423" s="58">
        <f>SUMIF(AC415:AC418, 5, I415:I418)+SUMIF(AC415:AC418, 6, I415:I418)</f>
        <v>0</v>
      </c>
      <c r="I423" s="58"/>
      <c r="J423" s="58">
        <f>SUMIF(AC415:AC418, 5, K415:K418)+SUMIF(AC415:AC418, 6, K415:K418)</f>
        <v>0</v>
      </c>
      <c r="K423" s="58"/>
    </row>
    <row r="424" spans="1:43" ht="14" x14ac:dyDescent="0.3">
      <c r="C424" s="21" t="s">
        <v>1086</v>
      </c>
      <c r="H424" s="58">
        <f>I411+I412+I414+I419+I420+SUM(I415:I418)</f>
        <v>7524.2800000000007</v>
      </c>
      <c r="I424" s="58"/>
      <c r="J424" s="58">
        <f>K411+K412+K414+K419+K420+SUM(K415:K418)</f>
        <v>122449.44999999998</v>
      </c>
      <c r="K424" s="58"/>
      <c r="O424" s="40">
        <f>I411+I412+I414+I419+I420+SUM(I415:I418)</f>
        <v>7524.2800000000007</v>
      </c>
      <c r="P424" s="40">
        <f>K411+K412+K414+K419+K420+SUM(K415:K418)</f>
        <v>122449.44999999998</v>
      </c>
    </row>
    <row r="427" spans="1:43" ht="14" x14ac:dyDescent="0.3">
      <c r="A427" s="57" t="str">
        <f>CONCATENATE("Итого по разделу: ",IF(Source!G490&lt;&gt;"Новый раздел", Source!G490, ""))</f>
        <v>Итого по разделу: Замена лестницы спуска в подвал м/о 3-5/Ж-Е (КР-12)</v>
      </c>
      <c r="B427" s="57"/>
      <c r="C427" s="57"/>
      <c r="D427" s="57"/>
      <c r="E427" s="57"/>
      <c r="F427" s="57"/>
      <c r="G427" s="57"/>
      <c r="H427" s="58">
        <f>SUM(O396:O426)</f>
        <v>13375.35</v>
      </c>
      <c r="I427" s="59"/>
      <c r="J427" s="58">
        <f>SUM(P396:P426)</f>
        <v>275315.18999999994</v>
      </c>
      <c r="K427" s="59"/>
      <c r="AQ427" s="42" t="str">
        <f>CONCATENATE("Итого по разделу: ",IF(Source!G490&lt;&gt;"Новый раздел", Source!G490, ""))</f>
        <v>Итого по разделу: Замена лестницы спуска в подвал м/о 3-5/Ж-Е (КР-12)</v>
      </c>
    </row>
    <row r="428" spans="1:43" hidden="1" x14ac:dyDescent="0.25">
      <c r="A428" t="s">
        <v>1088</v>
      </c>
      <c r="I428">
        <f>SUM(W396:W427)</f>
        <v>0</v>
      </c>
      <c r="J428">
        <f>SUM(X396:X427)</f>
        <v>0</v>
      </c>
    </row>
    <row r="429" spans="1:43" hidden="1" x14ac:dyDescent="0.25">
      <c r="A429" t="s">
        <v>1089</v>
      </c>
      <c r="I429">
        <f>SUM(Y396:Y428)</f>
        <v>0</v>
      </c>
      <c r="J429">
        <f>SUM(Z396:Z428)</f>
        <v>0</v>
      </c>
    </row>
    <row r="431" spans="1:43" ht="16.5" x14ac:dyDescent="0.35">
      <c r="A431" s="60" t="str">
        <f>CONCATENATE("Раздел: ",IF(Source!G520&lt;&gt;"Новый раздел", Source!G520, ""))</f>
        <v>Раздел: Локальный ремонт рустов плит перекрытий (КР-22)</v>
      </c>
      <c r="B431" s="60"/>
      <c r="C431" s="60"/>
      <c r="D431" s="60"/>
      <c r="E431" s="60"/>
      <c r="F431" s="60"/>
      <c r="G431" s="60"/>
      <c r="H431" s="60"/>
      <c r="I431" s="60"/>
      <c r="J431" s="60"/>
      <c r="K431" s="60"/>
    </row>
    <row r="432" spans="1:43" ht="79" x14ac:dyDescent="0.35">
      <c r="A432" s="28">
        <v>24</v>
      </c>
      <c r="B432" s="28" t="s">
        <v>1090</v>
      </c>
      <c r="C432" s="28" t="s">
        <v>151</v>
      </c>
      <c r="D432" s="29" t="str">
        <f>Source!H526</f>
        <v>1 м3</v>
      </c>
      <c r="E432" s="11">
        <f>Source!I526</f>
        <v>60.88</v>
      </c>
      <c r="F432" s="31"/>
      <c r="G432" s="30"/>
      <c r="H432" s="11"/>
      <c r="I432" s="31"/>
      <c r="J432" s="11"/>
      <c r="K432" s="31"/>
      <c r="Q432">
        <f>Source!X526</f>
        <v>23702.18</v>
      </c>
      <c r="R432">
        <f>Source!X527</f>
        <v>1133438.28</v>
      </c>
      <c r="S432">
        <f>Source!Y526</f>
        <v>15200.31</v>
      </c>
      <c r="T432">
        <f>Source!Y527</f>
        <v>726878.9</v>
      </c>
      <c r="U432">
        <f>ROUND((175/100)*ROUND(Source!R526, 2), 2)</f>
        <v>615.97</v>
      </c>
      <c r="V432">
        <f>ROUND((0/100)*ROUND(Source!R527, 2), 2)</f>
        <v>0</v>
      </c>
      <c r="AC432">
        <v>0</v>
      </c>
    </row>
    <row r="433" spans="1:29" ht="14.5" x14ac:dyDescent="0.35">
      <c r="A433" s="28"/>
      <c r="B433" s="28"/>
      <c r="C433" s="28" t="s">
        <v>1075</v>
      </c>
      <c r="D433" s="29"/>
      <c r="E433" s="11"/>
      <c r="F433" s="31">
        <f>Source!AO526</f>
        <v>362.42</v>
      </c>
      <c r="G433" s="30" t="str">
        <f>Source!DG526</f>
        <v>*1,1</v>
      </c>
      <c r="H433" s="11">
        <f>Source!AV527</f>
        <v>1.0469999999999999</v>
      </c>
      <c r="I433" s="31">
        <f>Source!S526</f>
        <v>25411.26</v>
      </c>
      <c r="J433" s="11">
        <f>IF(Source!BA527&lt;&gt; 0, Source!BA527, 1)</f>
        <v>47.82</v>
      </c>
      <c r="K433" s="31">
        <f>Source!S527</f>
        <v>1215166.45</v>
      </c>
    </row>
    <row r="434" spans="1:29" ht="14.5" x14ac:dyDescent="0.35">
      <c r="A434" s="28"/>
      <c r="B434" s="28"/>
      <c r="C434" s="28" t="s">
        <v>1076</v>
      </c>
      <c r="D434" s="29"/>
      <c r="E434" s="11"/>
      <c r="F434" s="31">
        <f>Source!AM526</f>
        <v>42.6</v>
      </c>
      <c r="G434" s="30" t="str">
        <f>Source!DE526</f>
        <v>*1,1</v>
      </c>
      <c r="H434" s="11">
        <f>Source!AV527</f>
        <v>1.0469999999999999</v>
      </c>
      <c r="I434" s="31">
        <f>Source!Q526</f>
        <v>2986.92</v>
      </c>
      <c r="J434" s="11">
        <f>IF(Source!BB527&lt;&gt; 0, Source!BB527, 1)</f>
        <v>13.94</v>
      </c>
      <c r="K434" s="31">
        <f>Source!Q527</f>
        <v>41637.660000000003</v>
      </c>
    </row>
    <row r="435" spans="1:29" ht="14.5" x14ac:dyDescent="0.35">
      <c r="A435" s="28"/>
      <c r="B435" s="28"/>
      <c r="C435" s="28" t="s">
        <v>1077</v>
      </c>
      <c r="D435" s="29"/>
      <c r="E435" s="11"/>
      <c r="F435" s="31">
        <f>Source!AN526</f>
        <v>5.0199999999999996</v>
      </c>
      <c r="G435" s="30" t="str">
        <f>Source!DF526</f>
        <v>*1,1</v>
      </c>
      <c r="H435" s="11">
        <f>Source!AV527</f>
        <v>1.0469999999999999</v>
      </c>
      <c r="I435" s="33">
        <f>Source!R526</f>
        <v>351.98</v>
      </c>
      <c r="J435" s="11">
        <f>IF(Source!BS527&lt;&gt; 0, Source!BS527, 1)</f>
        <v>47.82</v>
      </c>
      <c r="K435" s="33">
        <f>Source!R527</f>
        <v>16831.68</v>
      </c>
    </row>
    <row r="436" spans="1:29" ht="14.5" x14ac:dyDescent="0.35">
      <c r="A436" s="28"/>
      <c r="B436" s="28"/>
      <c r="C436" s="28" t="s">
        <v>1078</v>
      </c>
      <c r="D436" s="29"/>
      <c r="E436" s="11"/>
      <c r="F436" s="31">
        <f>Source!AL526</f>
        <v>572.99</v>
      </c>
      <c r="G436" s="30" t="str">
        <f>Source!DD526</f>
        <v/>
      </c>
      <c r="H436" s="11">
        <f>Source!AW527</f>
        <v>1.022</v>
      </c>
      <c r="I436" s="31">
        <f>Source!P526</f>
        <v>35651.07</v>
      </c>
      <c r="J436" s="11">
        <f>IF(Source!BC527&lt;&gt; 0, Source!BC527, 1)</f>
        <v>7.34</v>
      </c>
      <c r="K436" s="31">
        <f>Source!P527</f>
        <v>261678.85</v>
      </c>
    </row>
    <row r="437" spans="1:29" ht="14.5" x14ac:dyDescent="0.35">
      <c r="A437" s="28" t="s">
        <v>342</v>
      </c>
      <c r="B437" s="28" t="str">
        <f>Source!F528</f>
        <v>1.3-2-7</v>
      </c>
      <c r="C437" s="28" t="s">
        <v>171</v>
      </c>
      <c r="D437" s="29" t="str">
        <f>Source!H528</f>
        <v>м3</v>
      </c>
      <c r="E437" s="11">
        <f>Source!I528</f>
        <v>62.097600000000007</v>
      </c>
      <c r="F437" s="31">
        <f>Source!AK528</f>
        <v>507.97</v>
      </c>
      <c r="G437" s="34" t="s">
        <v>3</v>
      </c>
      <c r="H437" s="11">
        <f>Source!AW529</f>
        <v>1.022</v>
      </c>
      <c r="I437" s="31">
        <f>Source!O528</f>
        <v>32237.68</v>
      </c>
      <c r="J437" s="11">
        <f>IF(Source!BC529&lt;&gt; 0, Source!BC529, 1)</f>
        <v>10.62</v>
      </c>
      <c r="K437" s="31">
        <f>Source!O529</f>
        <v>342364.15999999997</v>
      </c>
      <c r="Q437">
        <f>Source!X528</f>
        <v>0</v>
      </c>
      <c r="R437">
        <f>Source!X529</f>
        <v>0</v>
      </c>
      <c r="S437">
        <f>Source!Y528</f>
        <v>0</v>
      </c>
      <c r="T437">
        <f>Source!Y529</f>
        <v>0</v>
      </c>
      <c r="U437">
        <f>ROUND((175/100)*ROUND(Source!R528, 2), 2)</f>
        <v>0</v>
      </c>
      <c r="V437">
        <f>ROUND((0/100)*ROUND(Source!R529, 2), 2)</f>
        <v>0</v>
      </c>
      <c r="AC437">
        <v>3</v>
      </c>
    </row>
    <row r="438" spans="1:29" ht="14.5" x14ac:dyDescent="0.35">
      <c r="A438" s="28"/>
      <c r="B438" s="28"/>
      <c r="C438" s="28" t="s">
        <v>1079</v>
      </c>
      <c r="D438" s="29" t="s">
        <v>1080</v>
      </c>
      <c r="E438" s="11">
        <f>Source!BZ527</f>
        <v>92</v>
      </c>
      <c r="F438" s="31"/>
      <c r="G438" s="30"/>
      <c r="H438" s="11"/>
      <c r="I438" s="31">
        <f>SUM(Q432:Q437)</f>
        <v>23702.18</v>
      </c>
      <c r="J438" s="11">
        <f>Source!AT527</f>
        <v>92</v>
      </c>
      <c r="K438" s="31">
        <f>SUM(R432:R437)</f>
        <v>1133438.28</v>
      </c>
    </row>
    <row r="439" spans="1:29" ht="14.5" x14ac:dyDescent="0.35">
      <c r="A439" s="28"/>
      <c r="B439" s="28"/>
      <c r="C439" s="28" t="s">
        <v>1081</v>
      </c>
      <c r="D439" s="29" t="s">
        <v>1080</v>
      </c>
      <c r="E439" s="11">
        <f>Source!CA527</f>
        <v>59</v>
      </c>
      <c r="F439" s="31"/>
      <c r="G439" s="30"/>
      <c r="H439" s="11"/>
      <c r="I439" s="31">
        <f>SUM(S432:S438)</f>
        <v>15200.31</v>
      </c>
      <c r="J439" s="11">
        <f>Source!AU527</f>
        <v>59</v>
      </c>
      <c r="K439" s="31">
        <f>SUM(T432:T438)</f>
        <v>726878.9</v>
      </c>
    </row>
    <row r="440" spans="1:29" ht="14.5" x14ac:dyDescent="0.35">
      <c r="A440" s="35"/>
      <c r="B440" s="35"/>
      <c r="C440" s="35" t="s">
        <v>1082</v>
      </c>
      <c r="D440" s="36" t="s">
        <v>1083</v>
      </c>
      <c r="E440" s="37">
        <f>Source!AQ526</f>
        <v>24.61</v>
      </c>
      <c r="F440" s="38"/>
      <c r="G440" s="39" t="str">
        <f>Source!DI526</f>
        <v>*1,1</v>
      </c>
      <c r="H440" s="37">
        <f>Source!AV527</f>
        <v>1.0469999999999999</v>
      </c>
      <c r="I440" s="38">
        <f>Source!U526</f>
        <v>1725.5423565599999</v>
      </c>
      <c r="J440" s="37"/>
      <c r="K440" s="38"/>
    </row>
    <row r="441" spans="1:29" ht="14" x14ac:dyDescent="0.3">
      <c r="C441" s="21" t="s">
        <v>1084</v>
      </c>
      <c r="H441" s="61">
        <f>I433+I434+I436+I438+I439+SUM(I437:I437)-SUMIF(AC437:AC437, 5, I437:I437)-SUMIF(AC437:AC437, 6, I437:I437)</f>
        <v>135189.41999999998</v>
      </c>
      <c r="I441" s="61"/>
      <c r="J441" s="61">
        <f>K433+K434+K436+K438+K439+SUM(K437:K437)-SUMIF(AC437:AC437, 5, K437:K437)-SUMIF(AC437:AC437, 6, K437:K437)</f>
        <v>3721164.3000000003</v>
      </c>
      <c r="K441" s="61"/>
    </row>
    <row r="442" spans="1:29" ht="14" x14ac:dyDescent="0.3">
      <c r="C442" s="21" t="s">
        <v>1085</v>
      </c>
      <c r="H442" s="58">
        <f>SUMIF(AC437:AC437, 5, I437:I437)+SUMIF(AC437:AC437, 6, I437:I437)</f>
        <v>0</v>
      </c>
      <c r="I442" s="58"/>
      <c r="J442" s="58">
        <f>SUMIF(AC437:AC437, 5, K437:K437)+SUMIF(AC437:AC437, 6, K437:K437)</f>
        <v>0</v>
      </c>
      <c r="K442" s="58"/>
    </row>
    <row r="443" spans="1:29" ht="14" x14ac:dyDescent="0.3">
      <c r="C443" s="21" t="s">
        <v>1086</v>
      </c>
      <c r="H443" s="58">
        <f>I433+I434+I436+I438+I439+SUM(I437:I437)</f>
        <v>135189.41999999998</v>
      </c>
      <c r="I443" s="58"/>
      <c r="J443" s="58">
        <f>K433+K434+K436+K438+K439+SUM(K437:K437)</f>
        <v>3721164.3000000003</v>
      </c>
      <c r="K443" s="58"/>
      <c r="O443" s="40">
        <f>I433+I434+I436+I438+I439+SUM(I437:I437)</f>
        <v>135189.41999999998</v>
      </c>
      <c r="P443" s="40">
        <f>K433+K434+K436+K438+K439+SUM(K437:K437)</f>
        <v>3721164.3000000003</v>
      </c>
    </row>
    <row r="445" spans="1:29" ht="79" x14ac:dyDescent="0.35">
      <c r="A445" s="28">
        <v>25</v>
      </c>
      <c r="B445" s="28" t="s">
        <v>1104</v>
      </c>
      <c r="C445" s="28" t="s">
        <v>345</v>
      </c>
      <c r="D445" s="29" t="str">
        <f>Source!H530</f>
        <v>100 м</v>
      </c>
      <c r="E445" s="11">
        <f>Source!I530</f>
        <v>76.099999999999994</v>
      </c>
      <c r="F445" s="31"/>
      <c r="G445" s="30"/>
      <c r="H445" s="11"/>
      <c r="I445" s="31"/>
      <c r="J445" s="11"/>
      <c r="K445" s="31"/>
      <c r="Q445">
        <f>Source!X530</f>
        <v>13277.39</v>
      </c>
      <c r="R445">
        <f>Source!X531</f>
        <v>634924.98</v>
      </c>
      <c r="S445">
        <f>Source!Y530</f>
        <v>6786.22</v>
      </c>
      <c r="T445">
        <f>Source!Y531</f>
        <v>324517.21000000002</v>
      </c>
      <c r="U445">
        <f>ROUND((175/100)*ROUND(Source!R530, 2), 2)</f>
        <v>0</v>
      </c>
      <c r="V445">
        <f>ROUND((0/100)*ROUND(Source!R531, 2), 2)</f>
        <v>0</v>
      </c>
      <c r="AC445">
        <v>0</v>
      </c>
    </row>
    <row r="446" spans="1:29" x14ac:dyDescent="0.25">
      <c r="C446" s="32" t="str">
        <f>"Объем: "&amp;Source!I530&amp;"=7610/"&amp;"100"</f>
        <v>Объем: 76,1=7610/100</v>
      </c>
    </row>
    <row r="447" spans="1:29" ht="14.5" x14ac:dyDescent="0.35">
      <c r="A447" s="28"/>
      <c r="B447" s="28"/>
      <c r="C447" s="28" t="s">
        <v>1075</v>
      </c>
      <c r="D447" s="29"/>
      <c r="E447" s="11"/>
      <c r="F447" s="31">
        <f>Source!AO530</f>
        <v>162.13</v>
      </c>
      <c r="G447" s="30" t="str">
        <f>Source!DG530</f>
        <v>*1,1</v>
      </c>
      <c r="H447" s="11">
        <f>Source!AV531</f>
        <v>1.087</v>
      </c>
      <c r="I447" s="31">
        <f>Source!S530</f>
        <v>14752.66</v>
      </c>
      <c r="J447" s="11">
        <f>IF(Source!BA531&lt;&gt; 0, Source!BA531, 1)</f>
        <v>47.82</v>
      </c>
      <c r="K447" s="31">
        <f>Source!S531</f>
        <v>705472.2</v>
      </c>
    </row>
    <row r="448" spans="1:29" ht="14.5" x14ac:dyDescent="0.35">
      <c r="A448" s="28"/>
      <c r="B448" s="28"/>
      <c r="C448" s="28" t="s">
        <v>1078</v>
      </c>
      <c r="D448" s="29"/>
      <c r="E448" s="11"/>
      <c r="F448" s="31">
        <f>Source!AL530</f>
        <v>232.08</v>
      </c>
      <c r="G448" s="30" t="str">
        <f>Source!DD530</f>
        <v/>
      </c>
      <c r="H448" s="11">
        <f>Source!AW531</f>
        <v>1.0009999999999999</v>
      </c>
      <c r="I448" s="31">
        <f>Source!P530</f>
        <v>17678.95</v>
      </c>
      <c r="J448" s="11">
        <f>IF(Source!BC531&lt;&gt; 0, Source!BC531, 1)</f>
        <v>13.39</v>
      </c>
      <c r="K448" s="31">
        <f>Source!P531</f>
        <v>236721.14</v>
      </c>
    </row>
    <row r="449" spans="1:43" ht="14.5" x14ac:dyDescent="0.35">
      <c r="A449" s="28" t="s">
        <v>350</v>
      </c>
      <c r="B449" s="28" t="str">
        <f>Source!F532</f>
        <v>1.1-1-740</v>
      </c>
      <c r="C449" s="28" t="s">
        <v>352</v>
      </c>
      <c r="D449" s="29" t="str">
        <f>Source!H532</f>
        <v>кг</v>
      </c>
      <c r="E449" s="11">
        <f>Source!I532</f>
        <v>-1674.2</v>
      </c>
      <c r="F449" s="31">
        <f>Source!AK532</f>
        <v>9.85</v>
      </c>
      <c r="G449" s="34" t="s">
        <v>3</v>
      </c>
      <c r="H449" s="11">
        <f>Source!AW533</f>
        <v>1.0009999999999999</v>
      </c>
      <c r="I449" s="31">
        <f>Source!O532</f>
        <v>-16507.36</v>
      </c>
      <c r="J449" s="11">
        <f>IF(Source!BC533&lt;&gt; 0, Source!BC533, 1)</f>
        <v>13.45</v>
      </c>
      <c r="K449" s="31">
        <f>Source!O533</f>
        <v>-222023.99</v>
      </c>
      <c r="Q449">
        <f>Source!X532</f>
        <v>0</v>
      </c>
      <c r="R449">
        <f>Source!X533</f>
        <v>0</v>
      </c>
      <c r="S449">
        <f>Source!Y532</f>
        <v>0</v>
      </c>
      <c r="T449">
        <f>Source!Y533</f>
        <v>0</v>
      </c>
      <c r="U449">
        <f>ROUND((175/100)*ROUND(Source!R532, 2), 2)</f>
        <v>0</v>
      </c>
      <c r="V449">
        <f>ROUND((0/100)*ROUND(Source!R533, 2), 2)</f>
        <v>0</v>
      </c>
      <c r="AC449">
        <v>3</v>
      </c>
    </row>
    <row r="450" spans="1:43" ht="56" x14ac:dyDescent="0.35">
      <c r="A450" s="28" t="s">
        <v>355</v>
      </c>
      <c r="B450" s="28" t="str">
        <f>Source!F534</f>
        <v>1.1-1-983</v>
      </c>
      <c r="C450" s="28" t="s">
        <v>179</v>
      </c>
      <c r="D450" s="29" t="str">
        <f>Source!H534</f>
        <v>м</v>
      </c>
      <c r="E450" s="11">
        <f>Source!I534</f>
        <v>7610.0000000000009</v>
      </c>
      <c r="F450" s="31">
        <f>Source!AK534</f>
        <v>5.12</v>
      </c>
      <c r="G450" s="34" t="s">
        <v>3</v>
      </c>
      <c r="H450" s="11">
        <f>Source!AW535</f>
        <v>1.0009999999999999</v>
      </c>
      <c r="I450" s="31">
        <f>Source!O534</f>
        <v>39080.089999999997</v>
      </c>
      <c r="J450" s="11">
        <f>IF(Source!BC535&lt;&gt; 0, Source!BC535, 1)</f>
        <v>3.18</v>
      </c>
      <c r="K450" s="31">
        <f>Source!O535</f>
        <v>124026.87</v>
      </c>
      <c r="Q450">
        <f>Source!X534</f>
        <v>0</v>
      </c>
      <c r="R450">
        <f>Source!X535</f>
        <v>0</v>
      </c>
      <c r="S450">
        <f>Source!Y534</f>
        <v>0</v>
      </c>
      <c r="T450">
        <f>Source!Y535</f>
        <v>0</v>
      </c>
      <c r="U450">
        <f>ROUND((175/100)*ROUND(Source!R534, 2), 2)</f>
        <v>0</v>
      </c>
      <c r="V450">
        <f>ROUND((0/100)*ROUND(Source!R535, 2), 2)</f>
        <v>0</v>
      </c>
      <c r="AC450">
        <v>3</v>
      </c>
    </row>
    <row r="451" spans="1:43" ht="14.5" x14ac:dyDescent="0.35">
      <c r="A451" s="28" t="s">
        <v>356</v>
      </c>
      <c r="B451" s="28" t="str">
        <f>Source!F536</f>
        <v>1.3-2-4</v>
      </c>
      <c r="C451" s="28" t="s">
        <v>358</v>
      </c>
      <c r="D451" s="29" t="str">
        <f>Source!H536</f>
        <v>м3</v>
      </c>
      <c r="E451" s="11">
        <f>Source!I536</f>
        <v>-3.044</v>
      </c>
      <c r="F451" s="31">
        <f>Source!AK536</f>
        <v>384.42</v>
      </c>
      <c r="G451" s="34" t="s">
        <v>3</v>
      </c>
      <c r="H451" s="11">
        <f>Source!AW537</f>
        <v>1.0009999999999999</v>
      </c>
      <c r="I451" s="31">
        <f>Source!O536</f>
        <v>-1171.3399999999999</v>
      </c>
      <c r="J451" s="11">
        <f>IF(Source!BC537&lt;&gt; 0, Source!BC537, 1)</f>
        <v>12.46</v>
      </c>
      <c r="K451" s="31">
        <f>Source!O537</f>
        <v>-14594.9</v>
      </c>
      <c r="Q451">
        <f>Source!X536</f>
        <v>0</v>
      </c>
      <c r="R451">
        <f>Source!X537</f>
        <v>0</v>
      </c>
      <c r="S451">
        <f>Source!Y536</f>
        <v>0</v>
      </c>
      <c r="T451">
        <f>Source!Y537</f>
        <v>0</v>
      </c>
      <c r="U451">
        <f>ROUND((175/100)*ROUND(Source!R536, 2), 2)</f>
        <v>0</v>
      </c>
      <c r="V451">
        <f>ROUND((0/100)*ROUND(Source!R537, 2), 2)</f>
        <v>0</v>
      </c>
      <c r="AC451">
        <v>3</v>
      </c>
    </row>
    <row r="452" spans="1:43" ht="154" x14ac:dyDescent="0.35">
      <c r="A452" s="28" t="s">
        <v>360</v>
      </c>
      <c r="B452" s="28" t="str">
        <f>Source!F538</f>
        <v>1.3-2-148</v>
      </c>
      <c r="C452" s="28" t="s">
        <v>1038</v>
      </c>
      <c r="D452" s="29" t="str">
        <f>Source!H538</f>
        <v>м3</v>
      </c>
      <c r="E452" s="11">
        <f>Source!I538</f>
        <v>10.65</v>
      </c>
      <c r="F452" s="31">
        <f>Source!AK538</f>
        <v>4643.18</v>
      </c>
      <c r="G452" s="34" t="s">
        <v>3</v>
      </c>
      <c r="H452" s="11">
        <f>Source!AW539</f>
        <v>1.0009999999999999</v>
      </c>
      <c r="I452" s="31">
        <f>Source!O538</f>
        <v>50537.760000000002</v>
      </c>
      <c r="J452" s="11">
        <f>IF(Source!BC539&lt;&gt; 0, Source!BC539, 1)</f>
        <v>2.14</v>
      </c>
      <c r="K452" s="31">
        <f>Source!O539</f>
        <v>105928.54</v>
      </c>
      <c r="Q452">
        <f>Source!X538</f>
        <v>0</v>
      </c>
      <c r="R452">
        <f>Source!X539</f>
        <v>0</v>
      </c>
      <c r="S452">
        <f>Source!Y538</f>
        <v>0</v>
      </c>
      <c r="T452">
        <f>Source!Y539</f>
        <v>0</v>
      </c>
      <c r="U452">
        <f>ROUND((175/100)*ROUND(Source!R538, 2), 2)</f>
        <v>0</v>
      </c>
      <c r="V452">
        <f>ROUND((0/100)*ROUND(Source!R539, 2), 2)</f>
        <v>0</v>
      </c>
      <c r="AC452">
        <v>3</v>
      </c>
    </row>
    <row r="453" spans="1:43" ht="14.5" x14ac:dyDescent="0.35">
      <c r="A453" s="28"/>
      <c r="B453" s="28"/>
      <c r="C453" s="28" t="s">
        <v>1079</v>
      </c>
      <c r="D453" s="29" t="s">
        <v>1080</v>
      </c>
      <c r="E453" s="11">
        <f>Source!BZ531</f>
        <v>90</v>
      </c>
      <c r="F453" s="31"/>
      <c r="G453" s="30"/>
      <c r="H453" s="11"/>
      <c r="I453" s="31">
        <f>SUM(Q445:Q452)</f>
        <v>13277.39</v>
      </c>
      <c r="J453" s="11">
        <f>Source!AT531</f>
        <v>90</v>
      </c>
      <c r="K453" s="31">
        <f>SUM(R445:R452)</f>
        <v>634924.98</v>
      </c>
    </row>
    <row r="454" spans="1:43" ht="14.5" x14ac:dyDescent="0.35">
      <c r="A454" s="28"/>
      <c r="B454" s="28"/>
      <c r="C454" s="28" t="s">
        <v>1081</v>
      </c>
      <c r="D454" s="29" t="s">
        <v>1080</v>
      </c>
      <c r="E454" s="11">
        <f>Source!CA531</f>
        <v>46</v>
      </c>
      <c r="F454" s="31"/>
      <c r="G454" s="30"/>
      <c r="H454" s="11"/>
      <c r="I454" s="31">
        <f>SUM(S445:S453)</f>
        <v>6786.22</v>
      </c>
      <c r="J454" s="11">
        <f>Source!AU531</f>
        <v>46</v>
      </c>
      <c r="K454" s="31">
        <f>SUM(T445:T453)</f>
        <v>324517.21000000002</v>
      </c>
    </row>
    <row r="455" spans="1:43" ht="14.5" x14ac:dyDescent="0.35">
      <c r="A455" s="35"/>
      <c r="B455" s="35"/>
      <c r="C455" s="35" t="s">
        <v>1082</v>
      </c>
      <c r="D455" s="36" t="s">
        <v>1083</v>
      </c>
      <c r="E455" s="37">
        <f>Source!AQ530</f>
        <v>13.3</v>
      </c>
      <c r="F455" s="38"/>
      <c r="G455" s="39" t="str">
        <f>Source!DI530</f>
        <v>*1,1</v>
      </c>
      <c r="H455" s="37">
        <f>Source!AV531</f>
        <v>1.087</v>
      </c>
      <c r="I455" s="38">
        <f>Source!U530</f>
        <v>1210.203841</v>
      </c>
      <c r="J455" s="37"/>
      <c r="K455" s="38"/>
    </row>
    <row r="456" spans="1:43" ht="14" x14ac:dyDescent="0.3">
      <c r="C456" s="21" t="s">
        <v>1084</v>
      </c>
      <c r="H456" s="61">
        <f>I447+I448+I453+I454+SUM(I449:I452)-SUMIF(AC449:AC452, 5, I449:I452)-SUMIF(AC449:AC452, 6, I449:I452)</f>
        <v>124434.37</v>
      </c>
      <c r="I456" s="61"/>
      <c r="J456" s="61">
        <f>K447+K448+K453+K454+SUM(K449:K452)-SUMIF(AC449:AC452, 5, K449:K452)-SUMIF(AC449:AC452, 6, K449:K452)</f>
        <v>1894972.0499999998</v>
      </c>
      <c r="K456" s="61"/>
    </row>
    <row r="457" spans="1:43" ht="14" x14ac:dyDescent="0.3">
      <c r="C457" s="21" t="s">
        <v>1085</v>
      </c>
      <c r="H457" s="58">
        <f>SUMIF(AC449:AC452, 5, I449:I452)+SUMIF(AC449:AC452, 6, I449:I452)</f>
        <v>0</v>
      </c>
      <c r="I457" s="58"/>
      <c r="J457" s="58">
        <f>SUMIF(AC449:AC452, 5, K449:K452)+SUMIF(AC449:AC452, 6, K449:K452)</f>
        <v>0</v>
      </c>
      <c r="K457" s="58"/>
    </row>
    <row r="458" spans="1:43" ht="14" x14ac:dyDescent="0.3">
      <c r="C458" s="21" t="s">
        <v>1086</v>
      </c>
      <c r="H458" s="58">
        <f>I447+I448+I453+I454+SUM(I449:I452)</f>
        <v>124434.37</v>
      </c>
      <c r="I458" s="58"/>
      <c r="J458" s="58">
        <f>K447+K448+K453+K454+SUM(K449:K452)</f>
        <v>1894972.0499999998</v>
      </c>
      <c r="K458" s="58"/>
      <c r="O458" s="40">
        <f>I447+I448+I453+I454+SUM(I449:I452)</f>
        <v>124434.37</v>
      </c>
      <c r="P458" s="40">
        <f>K447+K448+K453+K454+SUM(K449:K452)</f>
        <v>1894972.0499999998</v>
      </c>
    </row>
    <row r="461" spans="1:43" ht="14" x14ac:dyDescent="0.3">
      <c r="A461" s="57" t="str">
        <f>CONCATENATE("Итого по разделу: ",IF(Source!G541&lt;&gt;"Новый раздел", Source!G541, ""))</f>
        <v>Итого по разделу: Локальный ремонт рустов плит перекрытий (КР-22)</v>
      </c>
      <c r="B461" s="57"/>
      <c r="C461" s="57"/>
      <c r="D461" s="57"/>
      <c r="E461" s="57"/>
      <c r="F461" s="57"/>
      <c r="G461" s="57"/>
      <c r="H461" s="58">
        <f>SUM(O431:O460)</f>
        <v>259623.78999999998</v>
      </c>
      <c r="I461" s="59"/>
      <c r="J461" s="58">
        <f>SUM(P431:P460)</f>
        <v>5616136.3499999996</v>
      </c>
      <c r="K461" s="59"/>
      <c r="AQ461" s="42" t="str">
        <f>CONCATENATE("Итого по разделу: ",IF(Source!G541&lt;&gt;"Новый раздел", Source!G541, ""))</f>
        <v>Итого по разделу: Локальный ремонт рустов плит перекрытий (КР-22)</v>
      </c>
    </row>
    <row r="462" spans="1:43" hidden="1" x14ac:dyDescent="0.25">
      <c r="A462" t="s">
        <v>1088</v>
      </c>
      <c r="I462">
        <f>SUM(W431:W461)</f>
        <v>0</v>
      </c>
      <c r="J462">
        <f>SUM(X431:X461)</f>
        <v>0</v>
      </c>
    </row>
    <row r="463" spans="1:43" hidden="1" x14ac:dyDescent="0.25">
      <c r="A463" t="s">
        <v>1089</v>
      </c>
      <c r="I463">
        <f>SUM(Y431:Y462)</f>
        <v>0</v>
      </c>
      <c r="J463">
        <f>SUM(Z431:Z462)</f>
        <v>0</v>
      </c>
    </row>
    <row r="465" spans="1:29" ht="16.5" x14ac:dyDescent="0.35">
      <c r="A465" s="60" t="str">
        <f>CONCATENATE("Раздел: ",IF(Source!G571&lt;&gt;"Новый раздел", Source!G571, ""))</f>
        <v>Раздел: Замена подиума на 2-м этаже в  осях 2-6/Е-И (КР-13,14)</v>
      </c>
      <c r="B465" s="60"/>
      <c r="C465" s="60"/>
      <c r="D465" s="60"/>
      <c r="E465" s="60"/>
      <c r="F465" s="60"/>
      <c r="G465" s="60"/>
      <c r="H465" s="60"/>
      <c r="I465" s="60"/>
      <c r="J465" s="60"/>
      <c r="K465" s="60"/>
    </row>
    <row r="466" spans="1:29" ht="79" x14ac:dyDescent="0.35">
      <c r="A466" s="28">
        <v>26</v>
      </c>
      <c r="B466" s="28" t="s">
        <v>1105</v>
      </c>
      <c r="C466" s="28" t="s">
        <v>364</v>
      </c>
      <c r="D466" s="29" t="str">
        <f>Source!H575</f>
        <v>1 т конструкций</v>
      </c>
      <c r="E466" s="11">
        <f>Source!I575</f>
        <v>4.6792999999999996</v>
      </c>
      <c r="F466" s="31"/>
      <c r="G466" s="30"/>
      <c r="H466" s="11"/>
      <c r="I466" s="31"/>
      <c r="J466" s="11"/>
      <c r="K466" s="31"/>
      <c r="Q466">
        <f>Source!X575</f>
        <v>2847.66</v>
      </c>
      <c r="R466">
        <f>Source!X576</f>
        <v>136175.04000000001</v>
      </c>
      <c r="S466">
        <f>Source!Y575</f>
        <v>1796.74</v>
      </c>
      <c r="T466">
        <f>Source!Y576</f>
        <v>85919.96</v>
      </c>
      <c r="U466">
        <f>ROUND((175/100)*ROUND(Source!R575, 2), 2)</f>
        <v>54.22</v>
      </c>
      <c r="V466">
        <f>ROUND((0/100)*ROUND(Source!R576, 2), 2)</f>
        <v>0</v>
      </c>
      <c r="AC466">
        <v>0</v>
      </c>
    </row>
    <row r="467" spans="1:29" ht="37.5" x14ac:dyDescent="0.25">
      <c r="C467" s="32" t="str">
        <f>"Объем: "&amp;Source!I575&amp;"=(1344,2+"&amp;"315,3+"&amp;"220,5*"&amp;"4+"&amp;"235,6*"&amp;"6+"&amp;"235,8*"&amp;"1+"&amp;"244,2*"&amp;"2)/"&amp;"1000"</f>
        <v>Объем: 4,6793=(1344,2+315,3+220,5*4+235,6*6+235,8*1+244,2*2)/1000</v>
      </c>
    </row>
    <row r="468" spans="1:29" ht="28.5" x14ac:dyDescent="0.35">
      <c r="A468" s="28"/>
      <c r="B468" s="28"/>
      <c r="C468" s="28" t="s">
        <v>1075</v>
      </c>
      <c r="D468" s="29"/>
      <c r="E468" s="11"/>
      <c r="F468" s="31">
        <f>Source!AO575</f>
        <v>522.05999999999995</v>
      </c>
      <c r="G468" s="30" t="str">
        <f>Source!DG575</f>
        <v>*1,15)*1,1</v>
      </c>
      <c r="H468" s="11">
        <f>Source!AV576</f>
        <v>1.087</v>
      </c>
      <c r="I468" s="31">
        <f>Source!S575</f>
        <v>3359.09</v>
      </c>
      <c r="J468" s="11">
        <f>IF(Source!BA576&lt;&gt; 0, Source!BA576, 1)</f>
        <v>47.82</v>
      </c>
      <c r="K468" s="31">
        <f>Source!S576</f>
        <v>160631.67999999999</v>
      </c>
    </row>
    <row r="469" spans="1:29" ht="28.5" x14ac:dyDescent="0.35">
      <c r="A469" s="28"/>
      <c r="B469" s="28"/>
      <c r="C469" s="28" t="s">
        <v>1076</v>
      </c>
      <c r="D469" s="29"/>
      <c r="E469" s="11"/>
      <c r="F469" s="31">
        <f>Source!AM575</f>
        <v>37.96</v>
      </c>
      <c r="G469" s="30" t="str">
        <f>Source!DE575</f>
        <v>*1,25)*1,1</v>
      </c>
      <c r="H469" s="11">
        <f>Source!AV576</f>
        <v>1.087</v>
      </c>
      <c r="I469" s="31">
        <f>Source!Q575</f>
        <v>265.48</v>
      </c>
      <c r="J469" s="11">
        <f>IF(Source!BB576&lt;&gt; 0, Source!BB576, 1)</f>
        <v>13.9</v>
      </c>
      <c r="K469" s="31">
        <f>Source!Q576</f>
        <v>3690.17</v>
      </c>
    </row>
    <row r="470" spans="1:29" ht="28.5" x14ac:dyDescent="0.35">
      <c r="A470" s="28"/>
      <c r="B470" s="28"/>
      <c r="C470" s="28" t="s">
        <v>1077</v>
      </c>
      <c r="D470" s="29"/>
      <c r="E470" s="11"/>
      <c r="F470" s="31">
        <f>Source!AN575</f>
        <v>4.43</v>
      </c>
      <c r="G470" s="30" t="str">
        <f>Source!DF575</f>
        <v>*1,25)*1,1</v>
      </c>
      <c r="H470" s="11">
        <f>Source!AV576</f>
        <v>1.087</v>
      </c>
      <c r="I470" s="33">
        <f>Source!R575</f>
        <v>30.98</v>
      </c>
      <c r="J470" s="11">
        <f>IF(Source!BS576&lt;&gt; 0, Source!BS576, 1)</f>
        <v>47.82</v>
      </c>
      <c r="K470" s="33">
        <f>Source!R576</f>
        <v>1481.46</v>
      </c>
    </row>
    <row r="471" spans="1:29" ht="14.5" x14ac:dyDescent="0.35">
      <c r="A471" s="28"/>
      <c r="B471" s="28"/>
      <c r="C471" s="28" t="s">
        <v>1078</v>
      </c>
      <c r="D471" s="29"/>
      <c r="E471" s="11"/>
      <c r="F471" s="31">
        <f>Source!AL575</f>
        <v>433.73</v>
      </c>
      <c r="G471" s="30" t="str">
        <f>Source!DD575</f>
        <v/>
      </c>
      <c r="H471" s="11">
        <f>Source!AW576</f>
        <v>1</v>
      </c>
      <c r="I471" s="31">
        <f>Source!P575</f>
        <v>2029.55</v>
      </c>
      <c r="J471" s="11">
        <f>IF(Source!BC576&lt;&gt; 0, Source!BC576, 1)</f>
        <v>8</v>
      </c>
      <c r="K471" s="31">
        <f>Source!P576</f>
        <v>16236.4</v>
      </c>
    </row>
    <row r="472" spans="1:29" ht="42" x14ac:dyDescent="0.35">
      <c r="A472" s="28" t="s">
        <v>366</v>
      </c>
      <c r="B472" s="28" t="str">
        <f>Source!F577</f>
        <v>1.1-1-1120</v>
      </c>
      <c r="C472" s="28" t="s">
        <v>368</v>
      </c>
      <c r="D472" s="29" t="str">
        <f>Source!H577</f>
        <v>т</v>
      </c>
      <c r="E472" s="11">
        <f>Source!I577</f>
        <v>1.3442000000000001</v>
      </c>
      <c r="F472" s="31">
        <f>Source!AK577</f>
        <v>9844.31</v>
      </c>
      <c r="G472" s="34" t="s">
        <v>3</v>
      </c>
      <c r="H472" s="11">
        <f>Source!AW578</f>
        <v>1</v>
      </c>
      <c r="I472" s="31">
        <f>Source!O577</f>
        <v>13232.72</v>
      </c>
      <c r="J472" s="11">
        <f>IF(Source!BC578&lt;&gt; 0, Source!BC578, 1)</f>
        <v>5.39</v>
      </c>
      <c r="K472" s="31">
        <f>Source!O578</f>
        <v>71324.36</v>
      </c>
      <c r="Q472">
        <f>Source!X577</f>
        <v>0</v>
      </c>
      <c r="R472">
        <f>Source!X578</f>
        <v>0</v>
      </c>
      <c r="S472">
        <f>Source!Y577</f>
        <v>0</v>
      </c>
      <c r="T472">
        <f>Source!Y578</f>
        <v>0</v>
      </c>
      <c r="U472">
        <f>ROUND((175/100)*ROUND(Source!R577, 2), 2)</f>
        <v>0</v>
      </c>
      <c r="V472">
        <f>ROUND((0/100)*ROUND(Source!R578, 2), 2)</f>
        <v>0</v>
      </c>
      <c r="AC472">
        <v>3</v>
      </c>
    </row>
    <row r="473" spans="1:29" ht="42" x14ac:dyDescent="0.35">
      <c r="A473" s="28" t="s">
        <v>370</v>
      </c>
      <c r="B473" s="28" t="str">
        <f>Source!F579</f>
        <v>1.1-1-3481</v>
      </c>
      <c r="C473" s="28" t="s">
        <v>372</v>
      </c>
      <c r="D473" s="29" t="str">
        <f>Source!H579</f>
        <v>т</v>
      </c>
      <c r="E473" s="11">
        <f>Source!I579</f>
        <v>3.3351000000000002</v>
      </c>
      <c r="F473" s="31">
        <f>Source!AK579</f>
        <v>11571.72</v>
      </c>
      <c r="G473" s="34" t="s">
        <v>3</v>
      </c>
      <c r="H473" s="11">
        <f>Source!AW580</f>
        <v>1</v>
      </c>
      <c r="I473" s="31">
        <f>Source!O579</f>
        <v>38592.839999999997</v>
      </c>
      <c r="J473" s="11">
        <f>IF(Source!BC580&lt;&gt; 0, Source!BC580, 1)</f>
        <v>4.18</v>
      </c>
      <c r="K473" s="31">
        <f>Source!O580</f>
        <v>161318.07</v>
      </c>
      <c r="Q473">
        <f>Source!X579</f>
        <v>0</v>
      </c>
      <c r="R473">
        <f>Source!X580</f>
        <v>0</v>
      </c>
      <c r="S473">
        <f>Source!Y579</f>
        <v>0</v>
      </c>
      <c r="T473">
        <f>Source!Y580</f>
        <v>0</v>
      </c>
      <c r="U473">
        <f>ROUND((175/100)*ROUND(Source!R579, 2), 2)</f>
        <v>0</v>
      </c>
      <c r="V473">
        <f>ROUND((0/100)*ROUND(Source!R580, 2), 2)</f>
        <v>0</v>
      </c>
      <c r="AC473">
        <v>3</v>
      </c>
    </row>
    <row r="474" spans="1:29" ht="70" x14ac:dyDescent="0.35">
      <c r="A474" s="28" t="s">
        <v>374</v>
      </c>
      <c r="B474" s="28" t="str">
        <f>Source!F581</f>
        <v>1.7-5-264</v>
      </c>
      <c r="C474" s="28" t="s">
        <v>376</v>
      </c>
      <c r="D474" s="29" t="str">
        <f>Source!H581</f>
        <v>100 шт.</v>
      </c>
      <c r="E474" s="11">
        <f>Source!I581</f>
        <v>0.78</v>
      </c>
      <c r="F474" s="31">
        <f>Source!AK581</f>
        <v>376.32</v>
      </c>
      <c r="G474" s="34" t="s">
        <v>3</v>
      </c>
      <c r="H474" s="11">
        <f>Source!AW582</f>
        <v>1</v>
      </c>
      <c r="I474" s="31">
        <f>Source!O581</f>
        <v>293.52999999999997</v>
      </c>
      <c r="J474" s="11">
        <f>IF(Source!BC582&lt;&gt; 0, Source!BC582, 1)</f>
        <v>19.03</v>
      </c>
      <c r="K474" s="31">
        <f>Source!O582</f>
        <v>5585.88</v>
      </c>
      <c r="Q474">
        <f>Source!X581</f>
        <v>0</v>
      </c>
      <c r="R474">
        <f>Source!X582</f>
        <v>0</v>
      </c>
      <c r="S474">
        <f>Source!Y581</f>
        <v>0</v>
      </c>
      <c r="T474">
        <f>Source!Y582</f>
        <v>0</v>
      </c>
      <c r="U474">
        <f>ROUND((175/100)*ROUND(Source!R581, 2), 2)</f>
        <v>0</v>
      </c>
      <c r="V474">
        <f>ROUND((0/100)*ROUND(Source!R582, 2), 2)</f>
        <v>0</v>
      </c>
      <c r="AC474">
        <v>3</v>
      </c>
    </row>
    <row r="475" spans="1:29" ht="14.5" x14ac:dyDescent="0.35">
      <c r="A475" s="28"/>
      <c r="B475" s="28"/>
      <c r="C475" s="28" t="s">
        <v>1079</v>
      </c>
      <c r="D475" s="29" t="s">
        <v>1080</v>
      </c>
      <c r="E475" s="11">
        <f>Source!BZ576</f>
        <v>84</v>
      </c>
      <c r="F475" s="31"/>
      <c r="G475" s="30"/>
      <c r="H475" s="11"/>
      <c r="I475" s="31">
        <f>SUM(Q466:Q474)</f>
        <v>2847.66</v>
      </c>
      <c r="J475" s="11">
        <f>Source!AT576</f>
        <v>84</v>
      </c>
      <c r="K475" s="31">
        <f>SUM(R466:R474)</f>
        <v>136175.04000000001</v>
      </c>
    </row>
    <row r="476" spans="1:29" ht="14.5" x14ac:dyDescent="0.35">
      <c r="A476" s="28"/>
      <c r="B476" s="28"/>
      <c r="C476" s="28" t="s">
        <v>1081</v>
      </c>
      <c r="D476" s="29" t="s">
        <v>1080</v>
      </c>
      <c r="E476" s="11">
        <f>Source!CA576</f>
        <v>53</v>
      </c>
      <c r="F476" s="31"/>
      <c r="G476" s="30"/>
      <c r="H476" s="11"/>
      <c r="I476" s="31">
        <f>SUM(S466:S475)</f>
        <v>1796.74</v>
      </c>
      <c r="J476" s="11">
        <f>Source!AU576</f>
        <v>53</v>
      </c>
      <c r="K476" s="31">
        <f>SUM(T466:T475)</f>
        <v>85919.96</v>
      </c>
    </row>
    <row r="477" spans="1:29" ht="28.5" x14ac:dyDescent="0.35">
      <c r="A477" s="35"/>
      <c r="B477" s="35"/>
      <c r="C477" s="35" t="s">
        <v>1082</v>
      </c>
      <c r="D477" s="36" t="s">
        <v>1083</v>
      </c>
      <c r="E477" s="37">
        <f>Source!AQ575</f>
        <v>39.549999999999997</v>
      </c>
      <c r="F477" s="38"/>
      <c r="G477" s="39" t="str">
        <f>Source!DI575</f>
        <v>*1,15)*1,1</v>
      </c>
      <c r="H477" s="37">
        <f>Source!AV576</f>
        <v>1.087</v>
      </c>
      <c r="I477" s="38">
        <f>Source!U575</f>
        <v>254.47636177232496</v>
      </c>
      <c r="J477" s="37"/>
      <c r="K477" s="38"/>
    </row>
    <row r="478" spans="1:29" ht="14" x14ac:dyDescent="0.3">
      <c r="C478" s="21" t="s">
        <v>1084</v>
      </c>
      <c r="H478" s="61">
        <f>I468+I469+I471+I475+I476+SUM(I472:I474)-SUMIF(AC472:AC474, 5, I472:I474)-SUMIF(AC472:AC474, 6, I472:I474)</f>
        <v>62417.609999999993</v>
      </c>
      <c r="I478" s="61"/>
      <c r="J478" s="61">
        <f>K468+K469+K471+K475+K476+SUM(K472:K474)-SUMIF(AC472:AC474, 5, K472:K474)-SUMIF(AC472:AC474, 6, K472:K474)</f>
        <v>640881.56000000006</v>
      </c>
      <c r="K478" s="61"/>
    </row>
    <row r="479" spans="1:29" ht="14" x14ac:dyDescent="0.3">
      <c r="C479" s="21" t="s">
        <v>1085</v>
      </c>
      <c r="H479" s="58">
        <f>SUMIF(AC472:AC474, 5, I472:I474)+SUMIF(AC472:AC474, 6, I472:I474)</f>
        <v>0</v>
      </c>
      <c r="I479" s="58"/>
      <c r="J479" s="58">
        <f>SUMIF(AC472:AC474, 5, K472:K474)+SUMIF(AC472:AC474, 6, K472:K474)</f>
        <v>0</v>
      </c>
      <c r="K479" s="58"/>
    </row>
    <row r="480" spans="1:29" ht="14" x14ac:dyDescent="0.3">
      <c r="C480" s="21" t="s">
        <v>1086</v>
      </c>
      <c r="H480" s="58">
        <f>I468+I469+I471+I475+I476+SUM(I472:I474)</f>
        <v>62417.609999999993</v>
      </c>
      <c r="I480" s="58"/>
      <c r="J480" s="58">
        <f>K468+K469+K471+K475+K476+SUM(K472:K474)</f>
        <v>640881.56000000006</v>
      </c>
      <c r="K480" s="58"/>
      <c r="O480" s="40">
        <f>I468+I469+I471+I475+I476+SUM(I472:I474)</f>
        <v>62417.609999999993</v>
      </c>
      <c r="P480" s="40">
        <f>K468+K469+K471+K475+K476+SUM(K472:K474)</f>
        <v>640881.56000000006</v>
      </c>
    </row>
    <row r="482" spans="1:29" ht="79" x14ac:dyDescent="0.35">
      <c r="A482" s="28">
        <v>27</v>
      </c>
      <c r="B482" s="28" t="s">
        <v>1101</v>
      </c>
      <c r="C482" s="28" t="s">
        <v>299</v>
      </c>
      <c r="D482" s="29" t="str">
        <f>Source!H583</f>
        <v>1 Т</v>
      </c>
      <c r="E482" s="11">
        <f>Source!I583</f>
        <v>3.2399999999999998E-2</v>
      </c>
      <c r="F482" s="31"/>
      <c r="G482" s="30"/>
      <c r="H482" s="11"/>
      <c r="I482" s="31"/>
      <c r="J482" s="11"/>
      <c r="K482" s="31"/>
      <c r="Q482">
        <f>Source!X583</f>
        <v>57.3</v>
      </c>
      <c r="R482">
        <f>Source!X584</f>
        <v>2740.32</v>
      </c>
      <c r="S482">
        <f>Source!Y583</f>
        <v>36.159999999999997</v>
      </c>
      <c r="T482">
        <f>Source!Y584</f>
        <v>1729.01</v>
      </c>
      <c r="U482">
        <f>ROUND((175/100)*ROUND(Source!R583, 2), 2)</f>
        <v>0</v>
      </c>
      <c r="V482">
        <f>ROUND((0/100)*ROUND(Source!R584, 2), 2)</f>
        <v>0</v>
      </c>
      <c r="AC482">
        <v>0</v>
      </c>
    </row>
    <row r="483" spans="1:29" ht="25" x14ac:dyDescent="0.25">
      <c r="C483" s="32" t="str">
        <f>"Объем: "&amp;Source!I583&amp;"=(29,4+"&amp;"0,3*"&amp;"4+"&amp;"0,2*"&amp;"6+"&amp;"0,2*"&amp;"1+"&amp;"0,2*"&amp;"2)/"&amp;"1000"</f>
        <v>Объем: 0,0324=(29,4+0,3*4+0,2*6+0,2*1+0,2*2)/1000</v>
      </c>
    </row>
    <row r="484" spans="1:29" ht="28.5" x14ac:dyDescent="0.35">
      <c r="A484" s="28"/>
      <c r="B484" s="28"/>
      <c r="C484" s="28" t="s">
        <v>1075</v>
      </c>
      <c r="D484" s="29"/>
      <c r="E484" s="11"/>
      <c r="F484" s="31">
        <f>Source!AO583</f>
        <v>1531.2</v>
      </c>
      <c r="G484" s="30" t="str">
        <f>Source!DG583</f>
        <v>*1,15)*1,1</v>
      </c>
      <c r="H484" s="11">
        <f>Source!AV584</f>
        <v>1.087</v>
      </c>
      <c r="I484" s="31">
        <f>Source!S583</f>
        <v>68.22</v>
      </c>
      <c r="J484" s="11">
        <f>IF(Source!BA584&lt;&gt; 0, Source!BA584, 1)</f>
        <v>47.82</v>
      </c>
      <c r="K484" s="31">
        <f>Source!S584</f>
        <v>3262.28</v>
      </c>
    </row>
    <row r="485" spans="1:29" ht="28.5" x14ac:dyDescent="0.35">
      <c r="A485" s="28"/>
      <c r="B485" s="28"/>
      <c r="C485" s="28" t="s">
        <v>1076</v>
      </c>
      <c r="D485" s="29"/>
      <c r="E485" s="11"/>
      <c r="F485" s="31">
        <f>Source!AM583</f>
        <v>52.66</v>
      </c>
      <c r="G485" s="30" t="str">
        <f>Source!DE583</f>
        <v>*1,25)*1,1</v>
      </c>
      <c r="H485" s="11">
        <f>Source!AV584</f>
        <v>1.087</v>
      </c>
      <c r="I485" s="31">
        <f>Source!Q583</f>
        <v>2.5499999999999998</v>
      </c>
      <c r="J485" s="11">
        <f>IF(Source!BB584&lt;&gt; 0, Source!BB584, 1)</f>
        <v>9.11</v>
      </c>
      <c r="K485" s="31">
        <f>Source!Q584</f>
        <v>23.23</v>
      </c>
    </row>
    <row r="486" spans="1:29" ht="14.5" x14ac:dyDescent="0.35">
      <c r="A486" s="28"/>
      <c r="B486" s="28"/>
      <c r="C486" s="28" t="s">
        <v>1078</v>
      </c>
      <c r="D486" s="29"/>
      <c r="E486" s="11"/>
      <c r="F486" s="31">
        <f>Source!AL583</f>
        <v>58.4</v>
      </c>
      <c r="G486" s="30" t="str">
        <f>Source!DD583</f>
        <v/>
      </c>
      <c r="H486" s="11">
        <f>Source!AW584</f>
        <v>1</v>
      </c>
      <c r="I486" s="31">
        <f>Source!P583</f>
        <v>1.89</v>
      </c>
      <c r="J486" s="11">
        <f>IF(Source!BC584&lt;&gt; 0, Source!BC584, 1)</f>
        <v>11.2</v>
      </c>
      <c r="K486" s="31">
        <f>Source!P584</f>
        <v>21.17</v>
      </c>
    </row>
    <row r="487" spans="1:29" ht="42" x14ac:dyDescent="0.35">
      <c r="A487" s="28" t="s">
        <v>382</v>
      </c>
      <c r="B487" s="28" t="str">
        <f>Source!F585</f>
        <v>1.1-1-1120</v>
      </c>
      <c r="C487" s="28" t="s">
        <v>368</v>
      </c>
      <c r="D487" s="29" t="str">
        <f>Source!H585</f>
        <v>т</v>
      </c>
      <c r="E487" s="11">
        <f>Source!I585</f>
        <v>2.9399999999999999E-2</v>
      </c>
      <c r="F487" s="31">
        <f>Source!AK585</f>
        <v>9844.31</v>
      </c>
      <c r="G487" s="34" t="s">
        <v>3</v>
      </c>
      <c r="H487" s="11">
        <f>Source!AW586</f>
        <v>1</v>
      </c>
      <c r="I487" s="31">
        <f>Source!O585</f>
        <v>289.42</v>
      </c>
      <c r="J487" s="11">
        <f>IF(Source!BC586&lt;&gt; 0, Source!BC586, 1)</f>
        <v>5.39</v>
      </c>
      <c r="K487" s="31">
        <f>Source!O586</f>
        <v>1559.97</v>
      </c>
      <c r="Q487">
        <f>Source!X585</f>
        <v>0</v>
      </c>
      <c r="R487">
        <f>Source!X586</f>
        <v>0</v>
      </c>
      <c r="S487">
        <f>Source!Y585</f>
        <v>0</v>
      </c>
      <c r="T487">
        <f>Source!Y586</f>
        <v>0</v>
      </c>
      <c r="U487">
        <f>ROUND((175/100)*ROUND(Source!R585, 2), 2)</f>
        <v>0</v>
      </c>
      <c r="V487">
        <f>ROUND((0/100)*ROUND(Source!R586, 2), 2)</f>
        <v>0</v>
      </c>
      <c r="AC487">
        <v>3</v>
      </c>
    </row>
    <row r="488" spans="1:29" ht="42" x14ac:dyDescent="0.35">
      <c r="A488" s="28" t="s">
        <v>383</v>
      </c>
      <c r="B488" s="28" t="str">
        <f>Source!F587</f>
        <v>1.1-1-1105</v>
      </c>
      <c r="C488" s="28" t="s">
        <v>36</v>
      </c>
      <c r="D488" s="29" t="str">
        <f>Source!H587</f>
        <v>т</v>
      </c>
      <c r="E488" s="11">
        <f>Source!I587</f>
        <v>3.0000000000000001E-3</v>
      </c>
      <c r="F488" s="31">
        <f>Source!AK587</f>
        <v>6519.2</v>
      </c>
      <c r="G488" s="34" t="s">
        <v>3</v>
      </c>
      <c r="H488" s="11">
        <f>Source!AW588</f>
        <v>1</v>
      </c>
      <c r="I488" s="31">
        <f>Source!O587</f>
        <v>19.559999999999999</v>
      </c>
      <c r="J488" s="11">
        <f>IF(Source!BC588&lt;&gt; 0, Source!BC588, 1)</f>
        <v>10.119999999999999</v>
      </c>
      <c r="K488" s="31">
        <f>Source!O588</f>
        <v>197.95</v>
      </c>
      <c r="Q488">
        <f>Source!X587</f>
        <v>0</v>
      </c>
      <c r="R488">
        <f>Source!X588</f>
        <v>0</v>
      </c>
      <c r="S488">
        <f>Source!Y587</f>
        <v>0</v>
      </c>
      <c r="T488">
        <f>Source!Y588</f>
        <v>0</v>
      </c>
      <c r="U488">
        <f>ROUND((175/100)*ROUND(Source!R587, 2), 2)</f>
        <v>0</v>
      </c>
      <c r="V488">
        <f>ROUND((0/100)*ROUND(Source!R588, 2), 2)</f>
        <v>0</v>
      </c>
      <c r="AC488">
        <v>3</v>
      </c>
    </row>
    <row r="489" spans="1:29" ht="14.5" x14ac:dyDescent="0.35">
      <c r="A489" s="28"/>
      <c r="B489" s="28"/>
      <c r="C489" s="28" t="s">
        <v>1079</v>
      </c>
      <c r="D489" s="29" t="s">
        <v>1080</v>
      </c>
      <c r="E489" s="11">
        <f>Source!BZ584</f>
        <v>84</v>
      </c>
      <c r="F489" s="31"/>
      <c r="G489" s="30"/>
      <c r="H489" s="11"/>
      <c r="I489" s="31">
        <f>SUM(Q482:Q488)</f>
        <v>57.3</v>
      </c>
      <c r="J489" s="11">
        <f>Source!AT584</f>
        <v>84</v>
      </c>
      <c r="K489" s="31">
        <f>SUM(R482:R488)</f>
        <v>2740.32</v>
      </c>
    </row>
    <row r="490" spans="1:29" ht="14.5" x14ac:dyDescent="0.35">
      <c r="A490" s="28"/>
      <c r="B490" s="28"/>
      <c r="C490" s="28" t="s">
        <v>1081</v>
      </c>
      <c r="D490" s="29" t="s">
        <v>1080</v>
      </c>
      <c r="E490" s="11">
        <f>Source!CA584</f>
        <v>53</v>
      </c>
      <c r="F490" s="31"/>
      <c r="G490" s="30"/>
      <c r="H490" s="11"/>
      <c r="I490" s="31">
        <f>SUM(S482:S489)</f>
        <v>36.159999999999997</v>
      </c>
      <c r="J490" s="11">
        <f>Source!AU584</f>
        <v>53</v>
      </c>
      <c r="K490" s="31">
        <f>SUM(T482:T489)</f>
        <v>1729.01</v>
      </c>
    </row>
    <row r="491" spans="1:29" ht="28.5" x14ac:dyDescent="0.35">
      <c r="A491" s="35"/>
      <c r="B491" s="35"/>
      <c r="C491" s="35" t="s">
        <v>1082</v>
      </c>
      <c r="D491" s="36" t="s">
        <v>1083</v>
      </c>
      <c r="E491" s="37">
        <f>Source!AQ583</f>
        <v>116</v>
      </c>
      <c r="F491" s="38"/>
      <c r="G491" s="39" t="str">
        <f>Source!DI583</f>
        <v>*1,15)*1,1</v>
      </c>
      <c r="H491" s="37">
        <f>Source!AV584</f>
        <v>1.087</v>
      </c>
      <c r="I491" s="38">
        <f>Source!U583</f>
        <v>5.1680067119999986</v>
      </c>
      <c r="J491" s="37"/>
      <c r="K491" s="38"/>
    </row>
    <row r="492" spans="1:29" ht="14" x14ac:dyDescent="0.3">
      <c r="C492" s="21" t="s">
        <v>1084</v>
      </c>
      <c r="H492" s="61">
        <f>I484+I485+I486+I489+I490+SUM(I487:I488)-SUMIF(AC487:AC488, 5, I487:I488)-SUMIF(AC487:AC488, 6, I487:I488)</f>
        <v>475.1</v>
      </c>
      <c r="I492" s="61"/>
      <c r="J492" s="61">
        <f>K484+K485+K486+K489+K490+SUM(K487:K488)-SUMIF(AC487:AC488, 5, K487:K488)-SUMIF(AC487:AC488, 6, K487:K488)</f>
        <v>9533.93</v>
      </c>
      <c r="K492" s="61"/>
    </row>
    <row r="493" spans="1:29" ht="14" x14ac:dyDescent="0.3">
      <c r="C493" s="21" t="s">
        <v>1085</v>
      </c>
      <c r="H493" s="58">
        <f>SUMIF(AC487:AC488, 5, I487:I488)+SUMIF(AC487:AC488, 6, I487:I488)</f>
        <v>0</v>
      </c>
      <c r="I493" s="58"/>
      <c r="J493" s="58">
        <f>SUMIF(AC487:AC488, 5, K487:K488)+SUMIF(AC487:AC488, 6, K487:K488)</f>
        <v>0</v>
      </c>
      <c r="K493" s="58"/>
    </row>
    <row r="494" spans="1:29" ht="14" x14ac:dyDescent="0.3">
      <c r="C494" s="21" t="s">
        <v>1086</v>
      </c>
      <c r="H494" s="58">
        <f>I484+I485+I486+I489+I490+SUM(I487:I488)</f>
        <v>475.1</v>
      </c>
      <c r="I494" s="58"/>
      <c r="J494" s="58">
        <f>K484+K485+K486+K489+K490+SUM(K487:K488)</f>
        <v>9533.93</v>
      </c>
      <c r="K494" s="58"/>
      <c r="O494" s="40">
        <f>I484+I485+I486+I489+I490+SUM(I487:I488)</f>
        <v>475.1</v>
      </c>
      <c r="P494" s="40">
        <f>K484+K485+K486+K489+K490+SUM(K487:K488)</f>
        <v>9533.93</v>
      </c>
    </row>
    <row r="496" spans="1:29" ht="79" x14ac:dyDescent="0.35">
      <c r="A496" s="28">
        <v>28</v>
      </c>
      <c r="B496" s="28" t="s">
        <v>1087</v>
      </c>
      <c r="C496" s="28" t="s">
        <v>45</v>
      </c>
      <c r="D496" s="29" t="str">
        <f>Source!H589</f>
        <v>100 м2</v>
      </c>
      <c r="E496" s="11">
        <f>Source!I589</f>
        <v>1.8134368999999999</v>
      </c>
      <c r="F496" s="31"/>
      <c r="G496" s="30"/>
      <c r="H496" s="11"/>
      <c r="I496" s="31"/>
      <c r="J496" s="11"/>
      <c r="K496" s="31"/>
      <c r="Q496">
        <f>Source!X589</f>
        <v>170.67</v>
      </c>
      <c r="R496">
        <f>Source!X590</f>
        <v>7605.43</v>
      </c>
      <c r="S496">
        <f>Source!Y589</f>
        <v>109.23</v>
      </c>
      <c r="T496">
        <f>Source!Y590</f>
        <v>3759.99</v>
      </c>
      <c r="U496">
        <f>ROUND((175/100)*ROUND(Source!R589, 2), 2)</f>
        <v>1.0900000000000001</v>
      </c>
      <c r="V496">
        <f>ROUND((0/100)*ROUND(Source!R590, 2), 2)</f>
        <v>0</v>
      </c>
      <c r="AC496">
        <v>0</v>
      </c>
    </row>
    <row r="497" spans="1:29" ht="37.5" x14ac:dyDescent="0.25">
      <c r="C497" s="32" t="str">
        <f>"Объем: "&amp;Source!I589&amp;"=(1,3442*"&amp;"52+"&amp;"3,3351*"&amp;"32,9+"&amp;"0,0294*"&amp;"52+"&amp;"0,003*"&amp;"63,9)/"&amp;"100"</f>
        <v>Объем: 1,8134369=(1,3442*52+3,3351*32,9+0,0294*52+0,003*63,9)/100</v>
      </c>
    </row>
    <row r="498" spans="1:29" ht="28.5" x14ac:dyDescent="0.35">
      <c r="A498" s="28"/>
      <c r="B498" s="28"/>
      <c r="C498" s="28" t="s">
        <v>1075</v>
      </c>
      <c r="D498" s="29"/>
      <c r="E498" s="11"/>
      <c r="F498" s="31">
        <f>Source!AO589</f>
        <v>74.13</v>
      </c>
      <c r="G498" s="30" t="str">
        <f>Source!DG589</f>
        <v>*1,15)*1,1</v>
      </c>
      <c r="H498" s="11">
        <f>Source!AV590</f>
        <v>1.0469999999999999</v>
      </c>
      <c r="I498" s="31">
        <f>Source!S589</f>
        <v>170.05</v>
      </c>
      <c r="J498" s="11">
        <f>IF(Source!BA590&lt;&gt; 0, Source!BA590, 1)</f>
        <v>47.82</v>
      </c>
      <c r="K498" s="31">
        <f>Source!S590</f>
        <v>8514.35</v>
      </c>
    </row>
    <row r="499" spans="1:29" ht="28.5" x14ac:dyDescent="0.35">
      <c r="A499" s="28"/>
      <c r="B499" s="28"/>
      <c r="C499" s="28" t="s">
        <v>1076</v>
      </c>
      <c r="D499" s="29"/>
      <c r="E499" s="11"/>
      <c r="F499" s="31">
        <f>Source!AM589</f>
        <v>13.64</v>
      </c>
      <c r="G499" s="30" t="str">
        <f>Source!DE589</f>
        <v>*1,25)*1,1</v>
      </c>
      <c r="H499" s="11">
        <f>Source!AV590</f>
        <v>1.0469999999999999</v>
      </c>
      <c r="I499" s="31">
        <f>Source!Q589</f>
        <v>34.01</v>
      </c>
      <c r="J499" s="11">
        <f>IF(Source!BB590&lt;&gt; 0, Source!BB590, 1)</f>
        <v>10.51</v>
      </c>
      <c r="K499" s="31">
        <f>Source!Q590</f>
        <v>374.26</v>
      </c>
    </row>
    <row r="500" spans="1:29" ht="28.5" x14ac:dyDescent="0.35">
      <c r="A500" s="28"/>
      <c r="B500" s="28"/>
      <c r="C500" s="28" t="s">
        <v>1077</v>
      </c>
      <c r="D500" s="29"/>
      <c r="E500" s="11"/>
      <c r="F500" s="31">
        <f>Source!AN589</f>
        <v>0.25</v>
      </c>
      <c r="G500" s="30" t="str">
        <f>Source!DF589</f>
        <v>*1,25)*1,1</v>
      </c>
      <c r="H500" s="11">
        <f>Source!AV590</f>
        <v>1.0469999999999999</v>
      </c>
      <c r="I500" s="33">
        <f>Source!R589</f>
        <v>0.62</v>
      </c>
      <c r="J500" s="11">
        <f>IF(Source!BS590&lt;&gt; 0, Source!BS590, 1)</f>
        <v>47.82</v>
      </c>
      <c r="K500" s="33">
        <f>Source!R590</f>
        <v>31.08</v>
      </c>
    </row>
    <row r="501" spans="1:29" ht="14.5" x14ac:dyDescent="0.35">
      <c r="A501" s="28"/>
      <c r="B501" s="28"/>
      <c r="C501" s="28" t="s">
        <v>1078</v>
      </c>
      <c r="D501" s="29"/>
      <c r="E501" s="11"/>
      <c r="F501" s="31">
        <f>Source!AL589</f>
        <v>9.4600000000000009</v>
      </c>
      <c r="G501" s="30" t="str">
        <f>Source!DD589</f>
        <v/>
      </c>
      <c r="H501" s="11">
        <f>Source!AW590</f>
        <v>1</v>
      </c>
      <c r="I501" s="31">
        <f>Source!P589</f>
        <v>17.16</v>
      </c>
      <c r="J501" s="11">
        <f>IF(Source!BC590&lt;&gt; 0, Source!BC590, 1)</f>
        <v>32.25</v>
      </c>
      <c r="K501" s="31">
        <f>Source!P590</f>
        <v>553.41</v>
      </c>
    </row>
    <row r="502" spans="1:29" ht="14.5" x14ac:dyDescent="0.35">
      <c r="A502" s="28" t="s">
        <v>385</v>
      </c>
      <c r="B502" s="28" t="str">
        <f>Source!F591</f>
        <v>1.1-1-165</v>
      </c>
      <c r="C502" s="28" t="s">
        <v>55</v>
      </c>
      <c r="D502" s="29" t="str">
        <f>Source!H591</f>
        <v>т</v>
      </c>
      <c r="E502" s="11">
        <f>Source!I591</f>
        <v>1.6320999999999999E-2</v>
      </c>
      <c r="F502" s="31">
        <f>Source!AK591</f>
        <v>18660.61</v>
      </c>
      <c r="G502" s="34" t="s">
        <v>3</v>
      </c>
      <c r="H502" s="11">
        <f>Source!AW592</f>
        <v>1</v>
      </c>
      <c r="I502" s="31">
        <f>Source!O591</f>
        <v>304.56</v>
      </c>
      <c r="J502" s="11">
        <f>IF(Source!BC592&lt;&gt; 0, Source!BC592, 1)</f>
        <v>3.58</v>
      </c>
      <c r="K502" s="31">
        <f>Source!O592</f>
        <v>1090.32</v>
      </c>
      <c r="Q502">
        <f>Source!X591</f>
        <v>0</v>
      </c>
      <c r="R502">
        <f>Source!X592</f>
        <v>0</v>
      </c>
      <c r="S502">
        <f>Source!Y591</f>
        <v>0</v>
      </c>
      <c r="T502">
        <f>Source!Y592</f>
        <v>0</v>
      </c>
      <c r="U502">
        <f>ROUND((175/100)*ROUND(Source!R591, 2), 2)</f>
        <v>0</v>
      </c>
      <c r="V502">
        <f>ROUND((0/100)*ROUND(Source!R592, 2), 2)</f>
        <v>0</v>
      </c>
      <c r="AC502">
        <v>3</v>
      </c>
    </row>
    <row r="503" spans="1:29" ht="14.5" x14ac:dyDescent="0.35">
      <c r="A503" s="28"/>
      <c r="B503" s="28"/>
      <c r="C503" s="28" t="s">
        <v>1079</v>
      </c>
      <c r="D503" s="29" t="s">
        <v>1080</v>
      </c>
      <c r="E503" s="11">
        <f>Source!BZ590</f>
        <v>89</v>
      </c>
      <c r="F503" s="31"/>
      <c r="G503" s="30"/>
      <c r="H503" s="11"/>
      <c r="I503" s="31">
        <f>SUM(Q496:Q502)</f>
        <v>170.67</v>
      </c>
      <c r="J503" s="11">
        <f>Source!AT590</f>
        <v>89</v>
      </c>
      <c r="K503" s="31">
        <f>SUM(R496:R502)</f>
        <v>7605.43</v>
      </c>
    </row>
    <row r="504" spans="1:29" ht="14.5" x14ac:dyDescent="0.35">
      <c r="A504" s="28"/>
      <c r="B504" s="28"/>
      <c r="C504" s="28" t="s">
        <v>1081</v>
      </c>
      <c r="D504" s="29" t="s">
        <v>1080</v>
      </c>
      <c r="E504" s="11">
        <f>Source!CA590</f>
        <v>44</v>
      </c>
      <c r="F504" s="31"/>
      <c r="G504" s="30"/>
      <c r="H504" s="11"/>
      <c r="I504" s="31">
        <f>SUM(S496:S503)</f>
        <v>109.23</v>
      </c>
      <c r="J504" s="11">
        <f>Source!AU590</f>
        <v>44</v>
      </c>
      <c r="K504" s="31">
        <f>SUM(T496:T503)</f>
        <v>3759.99</v>
      </c>
    </row>
    <row r="505" spans="1:29" ht="28.5" x14ac:dyDescent="0.35">
      <c r="A505" s="35"/>
      <c r="B505" s="35"/>
      <c r="C505" s="35" t="s">
        <v>1082</v>
      </c>
      <c r="D505" s="36" t="s">
        <v>1083</v>
      </c>
      <c r="E505" s="37">
        <f>Source!AQ589</f>
        <v>5.31</v>
      </c>
      <c r="F505" s="38"/>
      <c r="G505" s="39" t="str">
        <f>Source!DI589</f>
        <v>*1,15)*1,1</v>
      </c>
      <c r="H505" s="37">
        <f>Source!AV590</f>
        <v>1.0469999999999999</v>
      </c>
      <c r="I505" s="38">
        <f>Source!U589</f>
        <v>12.181127672834998</v>
      </c>
      <c r="J505" s="37"/>
      <c r="K505" s="38"/>
    </row>
    <row r="506" spans="1:29" ht="14" x14ac:dyDescent="0.3">
      <c r="C506" s="21" t="s">
        <v>1084</v>
      </c>
      <c r="H506" s="61">
        <f>I498+I499+I501+I503+I504+SUM(I502:I502)-SUMIF(AC502:AC502, 5, I502:I502)-SUMIF(AC502:AC502, 6, I502:I502)</f>
        <v>805.68000000000006</v>
      </c>
      <c r="I506" s="61"/>
      <c r="J506" s="61">
        <f>K498+K499+K501+K503+K504+SUM(K502:K502)-SUMIF(AC502:AC502, 5, K502:K502)-SUMIF(AC502:AC502, 6, K502:K502)</f>
        <v>21897.760000000002</v>
      </c>
      <c r="K506" s="61"/>
    </row>
    <row r="507" spans="1:29" ht="14" x14ac:dyDescent="0.3">
      <c r="C507" s="21" t="s">
        <v>1085</v>
      </c>
      <c r="H507" s="58">
        <f>SUMIF(AC502:AC502, 5, I502:I502)+SUMIF(AC502:AC502, 6, I502:I502)</f>
        <v>0</v>
      </c>
      <c r="I507" s="58"/>
      <c r="J507" s="58">
        <f>SUMIF(AC502:AC502, 5, K502:K502)+SUMIF(AC502:AC502, 6, K502:K502)</f>
        <v>0</v>
      </c>
      <c r="K507" s="58"/>
    </row>
    <row r="508" spans="1:29" ht="14" x14ac:dyDescent="0.3">
      <c r="C508" s="21" t="s">
        <v>1086</v>
      </c>
      <c r="H508" s="58">
        <f>I498+I499+I501+I503+I504+SUM(I502:I502)</f>
        <v>805.68000000000006</v>
      </c>
      <c r="I508" s="58"/>
      <c r="J508" s="58">
        <f>K498+K499+K501+K503+K504+SUM(K502:K502)</f>
        <v>21897.760000000002</v>
      </c>
      <c r="K508" s="58"/>
      <c r="O508" s="40">
        <f>I498+I499+I501+I503+I504+SUM(I502:I502)</f>
        <v>805.68000000000006</v>
      </c>
      <c r="P508" s="40">
        <f>K498+K499+K501+K503+K504+SUM(K502:K502)</f>
        <v>21897.760000000002</v>
      </c>
    </row>
    <row r="510" spans="1:29" ht="79" x14ac:dyDescent="0.35">
      <c r="A510" s="28">
        <v>29</v>
      </c>
      <c r="B510" s="28" t="s">
        <v>1099</v>
      </c>
      <c r="C510" s="28" t="s">
        <v>283</v>
      </c>
      <c r="D510" s="29" t="str">
        <f>Source!H593</f>
        <v>100 м2</v>
      </c>
      <c r="E510" s="11">
        <f>Source!I593</f>
        <v>1.8134368999999999</v>
      </c>
      <c r="F510" s="31"/>
      <c r="G510" s="30"/>
      <c r="H510" s="11"/>
      <c r="I510" s="31"/>
      <c r="J510" s="11"/>
      <c r="K510" s="31"/>
      <c r="Q510">
        <f>Source!X593</f>
        <v>0</v>
      </c>
      <c r="R510">
        <f>Source!X594</f>
        <v>0</v>
      </c>
      <c r="S510">
        <f>Source!Y593</f>
        <v>0</v>
      </c>
      <c r="T510">
        <f>Source!Y594</f>
        <v>0</v>
      </c>
      <c r="U510">
        <f>ROUND((175/100)*ROUND(Source!R593, 2), 2)</f>
        <v>1.17</v>
      </c>
      <c r="V510">
        <f>ROUND((0/100)*ROUND(Source!R594, 2), 2)</f>
        <v>0</v>
      </c>
      <c r="AC510">
        <v>0</v>
      </c>
    </row>
    <row r="511" spans="1:29" ht="37.5" x14ac:dyDescent="0.25">
      <c r="C511" s="32" t="str">
        <f>"Объем: "&amp;Source!I593&amp;"=(1,3442*"&amp;"52+"&amp;"3,3351*"&amp;"32,9+"&amp;"0,0294*"&amp;"52+"&amp;"0,003*"&amp;"63,9)/"&amp;"100"</f>
        <v>Объем: 1,8134369=(1,3442*52+3,3351*32,9+0,0294*52+0,003*63,9)/100</v>
      </c>
    </row>
    <row r="512" spans="1:29" ht="28.5" x14ac:dyDescent="0.35">
      <c r="A512" s="28"/>
      <c r="B512" s="28"/>
      <c r="C512" s="28" t="s">
        <v>1075</v>
      </c>
      <c r="D512" s="29"/>
      <c r="E512" s="11"/>
      <c r="F512" s="31">
        <f>Source!AO593</f>
        <v>25.35</v>
      </c>
      <c r="G512" s="30" t="str">
        <f>Source!DG593</f>
        <v>*1,15)*1,1</v>
      </c>
      <c r="H512" s="11">
        <f>Source!AV594</f>
        <v>1</v>
      </c>
      <c r="I512" s="31">
        <f>Source!S593</f>
        <v>58.15</v>
      </c>
      <c r="J512" s="11">
        <f>IF(Source!BA594&lt;&gt; 0, Source!BA594, 1)</f>
        <v>47.82</v>
      </c>
      <c r="K512" s="31">
        <f>Source!S594</f>
        <v>2780.87</v>
      </c>
    </row>
    <row r="513" spans="1:43" ht="28.5" x14ac:dyDescent="0.35">
      <c r="A513" s="28"/>
      <c r="B513" s="28"/>
      <c r="C513" s="28" t="s">
        <v>1076</v>
      </c>
      <c r="D513" s="29"/>
      <c r="E513" s="11"/>
      <c r="F513" s="31">
        <f>Source!AM593</f>
        <v>1.98</v>
      </c>
      <c r="G513" s="30" t="str">
        <f>Source!DE593</f>
        <v>*1,25)*1,1</v>
      </c>
      <c r="H513" s="11">
        <f>Source!AV594</f>
        <v>1</v>
      </c>
      <c r="I513" s="31">
        <f>Source!Q593</f>
        <v>4.9400000000000004</v>
      </c>
      <c r="J513" s="11">
        <f>IF(Source!BB594&lt;&gt; 0, Source!BB594, 1)</f>
        <v>14.87</v>
      </c>
      <c r="K513" s="31">
        <f>Source!Q594</f>
        <v>73.41</v>
      </c>
    </row>
    <row r="514" spans="1:43" ht="28.5" x14ac:dyDescent="0.35">
      <c r="A514" s="28"/>
      <c r="B514" s="28"/>
      <c r="C514" s="28" t="s">
        <v>1077</v>
      </c>
      <c r="D514" s="29"/>
      <c r="E514" s="11"/>
      <c r="F514" s="31">
        <f>Source!AN593</f>
        <v>0.27</v>
      </c>
      <c r="G514" s="30" t="str">
        <f>Source!DF593</f>
        <v>*1,25)*1,1</v>
      </c>
      <c r="H514" s="11">
        <f>Source!AV594</f>
        <v>1</v>
      </c>
      <c r="I514" s="33">
        <f>Source!R593</f>
        <v>0.67</v>
      </c>
      <c r="J514" s="11">
        <f>IF(Source!BS594&lt;&gt; 0, Source!BS594, 1)</f>
        <v>47.82</v>
      </c>
      <c r="K514" s="33">
        <f>Source!R594</f>
        <v>32.19</v>
      </c>
    </row>
    <row r="515" spans="1:43" ht="14.5" x14ac:dyDescent="0.35">
      <c r="A515" s="28"/>
      <c r="B515" s="28"/>
      <c r="C515" s="28" t="s">
        <v>1078</v>
      </c>
      <c r="D515" s="29"/>
      <c r="E515" s="11"/>
      <c r="F515" s="31">
        <f>Source!AL593</f>
        <v>287.64999999999998</v>
      </c>
      <c r="G515" s="30" t="str">
        <f>Source!DD593</f>
        <v/>
      </c>
      <c r="H515" s="11">
        <f>Source!AW594</f>
        <v>1</v>
      </c>
      <c r="I515" s="31">
        <f>Source!P593</f>
        <v>521.64</v>
      </c>
      <c r="J515" s="11">
        <f>IF(Source!BC594&lt;&gt; 0, Source!BC594, 1)</f>
        <v>3.39</v>
      </c>
      <c r="K515" s="31">
        <f>Source!P594</f>
        <v>1768.34</v>
      </c>
    </row>
    <row r="516" spans="1:43" ht="28.5" x14ac:dyDescent="0.35">
      <c r="A516" s="35"/>
      <c r="B516" s="35"/>
      <c r="C516" s="35" t="s">
        <v>1082</v>
      </c>
      <c r="D516" s="36" t="s">
        <v>1083</v>
      </c>
      <c r="E516" s="37">
        <f>Source!AQ593</f>
        <v>2.13</v>
      </c>
      <c r="F516" s="38"/>
      <c r="G516" s="39" t="str">
        <f>Source!DI593</f>
        <v>*1,15)*1,1</v>
      </c>
      <c r="H516" s="37">
        <f>Source!AV594</f>
        <v>1</v>
      </c>
      <c r="I516" s="38">
        <f>Source!U593</f>
        <v>4.8862150552049997</v>
      </c>
      <c r="J516" s="37"/>
      <c r="K516" s="38"/>
    </row>
    <row r="517" spans="1:43" ht="14" x14ac:dyDescent="0.3">
      <c r="C517" s="21" t="s">
        <v>1084</v>
      </c>
      <c r="H517" s="61">
        <f>I512+I513+I515+0-0-0</f>
        <v>584.73</v>
      </c>
      <c r="I517" s="61"/>
      <c r="J517" s="61">
        <f>K512+K513+K515+0-0-0</f>
        <v>4622.62</v>
      </c>
      <c r="K517" s="61"/>
    </row>
    <row r="518" spans="1:43" ht="14" x14ac:dyDescent="0.3">
      <c r="C518" s="21" t="s">
        <v>1085</v>
      </c>
      <c r="H518" s="58">
        <f>0+0</f>
        <v>0</v>
      </c>
      <c r="I518" s="58"/>
      <c r="J518" s="58">
        <f>0+0</f>
        <v>0</v>
      </c>
      <c r="K518" s="58"/>
    </row>
    <row r="519" spans="1:43" ht="14" x14ac:dyDescent="0.3">
      <c r="C519" s="21" t="s">
        <v>1086</v>
      </c>
      <c r="H519" s="58">
        <f>I512+I513+I515+0</f>
        <v>584.73</v>
      </c>
      <c r="I519" s="58"/>
      <c r="J519" s="58">
        <f>K512+K513+K515+0</f>
        <v>4622.62</v>
      </c>
      <c r="K519" s="58"/>
      <c r="O519" s="40">
        <f>I512+I513+I515+0</f>
        <v>584.73</v>
      </c>
      <c r="P519" s="40">
        <f>K512+K513+K515+0</f>
        <v>4622.62</v>
      </c>
    </row>
    <row r="522" spans="1:43" ht="14" x14ac:dyDescent="0.3">
      <c r="A522" s="57" t="str">
        <f>CONCATENATE("Итого по разделу: ",IF(Source!G596&lt;&gt;"Новый раздел", Source!G596, ""))</f>
        <v>Итого по разделу: Замена подиума на 2-м этаже в  осях 2-6/Е-И (КР-13,14)</v>
      </c>
      <c r="B522" s="57"/>
      <c r="C522" s="57"/>
      <c r="D522" s="57"/>
      <c r="E522" s="57"/>
      <c r="F522" s="57"/>
      <c r="G522" s="57"/>
      <c r="H522" s="58">
        <f>SUM(O465:O521)</f>
        <v>64283.119999999995</v>
      </c>
      <c r="I522" s="59"/>
      <c r="J522" s="58">
        <f>SUM(P465:P521)</f>
        <v>676935.87000000011</v>
      </c>
      <c r="K522" s="59"/>
      <c r="AQ522" s="42" t="str">
        <f>CONCATENATE("Итого по разделу: ",IF(Source!G596&lt;&gt;"Новый раздел", Source!G596, ""))</f>
        <v>Итого по разделу: Замена подиума на 2-м этаже в  осях 2-6/Е-И (КР-13,14)</v>
      </c>
    </row>
    <row r="523" spans="1:43" hidden="1" x14ac:dyDescent="0.25">
      <c r="A523" t="s">
        <v>1088</v>
      </c>
      <c r="I523">
        <f>SUM(W465:W522)</f>
        <v>0</v>
      </c>
      <c r="J523">
        <f>SUM(X465:X522)</f>
        <v>0</v>
      </c>
    </row>
    <row r="524" spans="1:43" hidden="1" x14ac:dyDescent="0.25">
      <c r="A524" t="s">
        <v>1089</v>
      </c>
      <c r="I524">
        <f>SUM(Y465:Y523)</f>
        <v>0</v>
      </c>
      <c r="J524">
        <f>SUM(Z465:Z523)</f>
        <v>0</v>
      </c>
    </row>
    <row r="526" spans="1:43" ht="16.5" x14ac:dyDescent="0.35">
      <c r="A526" s="60" t="str">
        <f>CONCATENATE("Раздел: ",IF(Source!G626&lt;&gt;"Новый раздел", Source!G626, ""))</f>
        <v>Раздел: Устройство бетонных полов подвала h=100 мм, S=268,3 м2 (КР-22)</v>
      </c>
      <c r="B526" s="60"/>
      <c r="C526" s="60"/>
      <c r="D526" s="60"/>
      <c r="E526" s="60"/>
      <c r="F526" s="60"/>
      <c r="G526" s="60"/>
      <c r="H526" s="60"/>
      <c r="I526" s="60"/>
      <c r="J526" s="60"/>
      <c r="K526" s="60"/>
    </row>
    <row r="527" spans="1:43" ht="79" x14ac:dyDescent="0.35">
      <c r="A527" s="28">
        <v>30</v>
      </c>
      <c r="B527" s="28" t="s">
        <v>1106</v>
      </c>
      <c r="C527" s="28" t="s">
        <v>390</v>
      </c>
      <c r="D527" s="29" t="str">
        <f>Source!H630</f>
        <v>100 м2</v>
      </c>
      <c r="E527" s="11">
        <f>Source!I630</f>
        <v>2.6829999999999998</v>
      </c>
      <c r="F527" s="31"/>
      <c r="G527" s="30"/>
      <c r="H527" s="11"/>
      <c r="I527" s="31"/>
      <c r="J527" s="11"/>
      <c r="K527" s="31"/>
      <c r="Q527">
        <f>Source!X630</f>
        <v>537.88</v>
      </c>
      <c r="R527">
        <f>Source!X631</f>
        <v>25721.279999999999</v>
      </c>
      <c r="S527">
        <f>Source!Y630</f>
        <v>320.55</v>
      </c>
      <c r="T527">
        <f>Source!Y631</f>
        <v>15328.84</v>
      </c>
      <c r="U527">
        <f>ROUND((175/100)*ROUND(Source!R630, 2), 2)</f>
        <v>1.7</v>
      </c>
      <c r="V527">
        <f>ROUND((0/100)*ROUND(Source!R631, 2), 2)</f>
        <v>0</v>
      </c>
      <c r="AC527">
        <v>0</v>
      </c>
    </row>
    <row r="528" spans="1:43" x14ac:dyDescent="0.25">
      <c r="C528" s="32" t="str">
        <f>"Объем: "&amp;Source!I630&amp;"=268,3/"&amp;"100"</f>
        <v>Объем: 2,683=268,3/100</v>
      </c>
    </row>
    <row r="529" spans="1:29" ht="28.5" x14ac:dyDescent="0.35">
      <c r="A529" s="28"/>
      <c r="B529" s="28"/>
      <c r="C529" s="28" t="s">
        <v>1075</v>
      </c>
      <c r="D529" s="29"/>
      <c r="E529" s="11"/>
      <c r="F529" s="31">
        <f>Source!AO630</f>
        <v>152.62</v>
      </c>
      <c r="G529" s="30" t="str">
        <f>Source!DG630</f>
        <v>*1,15)*1,1</v>
      </c>
      <c r="H529" s="11">
        <f>Source!AV631</f>
        <v>1.0469999999999999</v>
      </c>
      <c r="I529" s="31">
        <f>Source!S630</f>
        <v>542.34</v>
      </c>
      <c r="J529" s="11">
        <f>IF(Source!BA631&lt;&gt; 0, Source!BA631, 1)</f>
        <v>47.82</v>
      </c>
      <c r="K529" s="31">
        <f>Source!S631</f>
        <v>25934.7</v>
      </c>
    </row>
    <row r="530" spans="1:29" ht="28.5" x14ac:dyDescent="0.35">
      <c r="A530" s="28"/>
      <c r="B530" s="28"/>
      <c r="C530" s="28" t="s">
        <v>1076</v>
      </c>
      <c r="D530" s="29"/>
      <c r="E530" s="11"/>
      <c r="F530" s="31">
        <f>Source!AM630</f>
        <v>1.66</v>
      </c>
      <c r="G530" s="30" t="str">
        <f>Source!DE630</f>
        <v>*1,25)*1,1</v>
      </c>
      <c r="H530" s="11">
        <f>Source!AV631</f>
        <v>1.0469999999999999</v>
      </c>
      <c r="I530" s="31">
        <f>Source!Q630</f>
        <v>6.41</v>
      </c>
      <c r="J530" s="11">
        <f>IF(Source!BB631&lt;&gt; 0, Source!BB631, 1)</f>
        <v>15.23</v>
      </c>
      <c r="K530" s="31">
        <f>Source!Q631</f>
        <v>97.62</v>
      </c>
    </row>
    <row r="531" spans="1:29" ht="28.5" x14ac:dyDescent="0.35">
      <c r="A531" s="28"/>
      <c r="B531" s="28"/>
      <c r="C531" s="28" t="s">
        <v>1077</v>
      </c>
      <c r="D531" s="29"/>
      <c r="E531" s="11"/>
      <c r="F531" s="31">
        <f>Source!AN630</f>
        <v>0.25</v>
      </c>
      <c r="G531" s="30" t="str">
        <f>Source!DF630</f>
        <v>*1,25)*1,1</v>
      </c>
      <c r="H531" s="11">
        <f>Source!AV631</f>
        <v>1.0469999999999999</v>
      </c>
      <c r="I531" s="33">
        <f>Source!R630</f>
        <v>0.97</v>
      </c>
      <c r="J531" s="11">
        <f>IF(Source!BS631&lt;&gt; 0, Source!BS631, 1)</f>
        <v>47.82</v>
      </c>
      <c r="K531" s="33">
        <f>Source!R631</f>
        <v>46.39</v>
      </c>
    </row>
    <row r="532" spans="1:29" ht="56" x14ac:dyDescent="0.35">
      <c r="A532" s="28" t="s">
        <v>394</v>
      </c>
      <c r="B532" s="28" t="str">
        <f>Source!F632</f>
        <v>1.1-1-3527</v>
      </c>
      <c r="C532" s="28" t="s">
        <v>396</v>
      </c>
      <c r="D532" s="29" t="str">
        <f>Source!H632</f>
        <v>м2</v>
      </c>
      <c r="E532" s="11">
        <f>Source!I632</f>
        <v>321.95999999999998</v>
      </c>
      <c r="F532" s="31">
        <f>Source!AK632</f>
        <v>39.450000000000003</v>
      </c>
      <c r="G532" s="34" t="s">
        <v>3</v>
      </c>
      <c r="H532" s="11">
        <f>Source!AW633</f>
        <v>1.002</v>
      </c>
      <c r="I532" s="31">
        <f>Source!O632</f>
        <v>12726.72</v>
      </c>
      <c r="J532" s="11">
        <f>IF(Source!BC633&lt;&gt; 0, Source!BC633, 1)</f>
        <v>4.92</v>
      </c>
      <c r="K532" s="31">
        <f>Source!O633</f>
        <v>62615.46</v>
      </c>
      <c r="Q532">
        <f>Source!X632</f>
        <v>0</v>
      </c>
      <c r="R532">
        <f>Source!X633</f>
        <v>0</v>
      </c>
      <c r="S532">
        <f>Source!Y632</f>
        <v>0</v>
      </c>
      <c r="T532">
        <f>Source!Y633</f>
        <v>0</v>
      </c>
      <c r="U532">
        <f>ROUND((175/100)*ROUND(Source!R632, 2), 2)</f>
        <v>0</v>
      </c>
      <c r="V532">
        <f>ROUND((0/100)*ROUND(Source!R633, 2), 2)</f>
        <v>0</v>
      </c>
      <c r="AC532">
        <v>3</v>
      </c>
    </row>
    <row r="533" spans="1:29" ht="14.5" x14ac:dyDescent="0.35">
      <c r="A533" s="28"/>
      <c r="B533" s="28"/>
      <c r="C533" s="28" t="s">
        <v>1079</v>
      </c>
      <c r="D533" s="29" t="s">
        <v>1080</v>
      </c>
      <c r="E533" s="11">
        <f>Source!BZ631</f>
        <v>99</v>
      </c>
      <c r="F533" s="31"/>
      <c r="G533" s="30"/>
      <c r="H533" s="11"/>
      <c r="I533" s="31">
        <f>SUM(Q527:Q532)</f>
        <v>537.88</v>
      </c>
      <c r="J533" s="11">
        <f>Source!AT631</f>
        <v>99</v>
      </c>
      <c r="K533" s="31">
        <f>SUM(R527:R532)</f>
        <v>25721.279999999999</v>
      </c>
    </row>
    <row r="534" spans="1:29" ht="14.5" x14ac:dyDescent="0.35">
      <c r="A534" s="28"/>
      <c r="B534" s="28"/>
      <c r="C534" s="28" t="s">
        <v>1081</v>
      </c>
      <c r="D534" s="29" t="s">
        <v>1080</v>
      </c>
      <c r="E534" s="11">
        <f>Source!CA631</f>
        <v>59</v>
      </c>
      <c r="F534" s="31"/>
      <c r="G534" s="30"/>
      <c r="H534" s="11"/>
      <c r="I534" s="31">
        <f>SUM(S527:S533)</f>
        <v>320.55</v>
      </c>
      <c r="J534" s="11">
        <f>Source!AU631</f>
        <v>59</v>
      </c>
      <c r="K534" s="31">
        <f>SUM(T527:T533)</f>
        <v>15328.84</v>
      </c>
    </row>
    <row r="535" spans="1:29" ht="28.5" x14ac:dyDescent="0.35">
      <c r="A535" s="35"/>
      <c r="B535" s="35"/>
      <c r="C535" s="35" t="s">
        <v>1082</v>
      </c>
      <c r="D535" s="36" t="s">
        <v>1083</v>
      </c>
      <c r="E535" s="37">
        <f>Source!AQ630</f>
        <v>13.36</v>
      </c>
      <c r="F535" s="38"/>
      <c r="G535" s="39" t="str">
        <f>Source!DI630</f>
        <v>*1,15)*1,1</v>
      </c>
      <c r="H535" s="37">
        <f>Source!AV631</f>
        <v>1.0469999999999999</v>
      </c>
      <c r="I535" s="38">
        <f>Source!U630</f>
        <v>47.474930540399995</v>
      </c>
      <c r="J535" s="37"/>
      <c r="K535" s="38"/>
    </row>
    <row r="536" spans="1:29" ht="14" x14ac:dyDescent="0.3">
      <c r="C536" s="21" t="s">
        <v>1084</v>
      </c>
      <c r="H536" s="61">
        <f>I529+I530+I533+I534+SUM(I532:I532)-SUMIF(AC532:AC532, 5, I532:I532)-SUMIF(AC532:AC532, 6, I532:I532)</f>
        <v>14133.9</v>
      </c>
      <c r="I536" s="61"/>
      <c r="J536" s="61">
        <f>K529+K530+K533+K534+SUM(K532:K532)-SUMIF(AC532:AC532, 5, K532:K532)-SUMIF(AC532:AC532, 6, K532:K532)</f>
        <v>129697.9</v>
      </c>
      <c r="K536" s="61"/>
    </row>
    <row r="537" spans="1:29" ht="14" x14ac:dyDescent="0.3">
      <c r="C537" s="21" t="s">
        <v>1085</v>
      </c>
      <c r="H537" s="58">
        <f>SUMIF(AC532:AC532, 5, I532:I532)+SUMIF(AC532:AC532, 6, I532:I532)</f>
        <v>0</v>
      </c>
      <c r="I537" s="58"/>
      <c r="J537" s="58">
        <f>SUMIF(AC532:AC532, 5, K532:K532)+SUMIF(AC532:AC532, 6, K532:K532)</f>
        <v>0</v>
      </c>
      <c r="K537" s="58"/>
    </row>
    <row r="538" spans="1:29" ht="14" x14ac:dyDescent="0.3">
      <c r="C538" s="21" t="s">
        <v>1086</v>
      </c>
      <c r="H538" s="58">
        <f>I529+I530+I533+I534+SUM(I532:I532)</f>
        <v>14133.9</v>
      </c>
      <c r="I538" s="58"/>
      <c r="J538" s="58">
        <f>K529+K530+K533+K534+SUM(K532:K532)</f>
        <v>129697.9</v>
      </c>
      <c r="K538" s="58"/>
      <c r="O538" s="40">
        <f>I529+I530+I533+I534+SUM(I532:I532)</f>
        <v>14133.9</v>
      </c>
      <c r="P538" s="40">
        <f>K529+K530+K533+K534+SUM(K532:K532)</f>
        <v>129697.9</v>
      </c>
    </row>
    <row r="540" spans="1:29" ht="79" x14ac:dyDescent="0.35">
      <c r="A540" s="28">
        <v>31</v>
      </c>
      <c r="B540" s="28" t="s">
        <v>1107</v>
      </c>
      <c r="C540" s="28" t="s">
        <v>400</v>
      </c>
      <c r="D540" s="29" t="str">
        <f>Source!H634</f>
        <v>100 м3 в деле</v>
      </c>
      <c r="E540" s="11">
        <f>Source!I634</f>
        <v>0.26829999999999998</v>
      </c>
      <c r="F540" s="31"/>
      <c r="G540" s="30"/>
      <c r="H540" s="11"/>
      <c r="I540" s="31"/>
      <c r="J540" s="11"/>
      <c r="K540" s="31"/>
      <c r="Q540">
        <f>Source!X634</f>
        <v>667.01</v>
      </c>
      <c r="R540">
        <f>Source!X635</f>
        <v>31896.37</v>
      </c>
      <c r="S540">
        <f>Source!Y634</f>
        <v>355.25</v>
      </c>
      <c r="T540">
        <f>Source!Y635</f>
        <v>16988.29</v>
      </c>
      <c r="U540">
        <f>ROUND((175/100)*ROUND(Source!R634, 2), 2)</f>
        <v>24.27</v>
      </c>
      <c r="V540">
        <f>ROUND((0/100)*ROUND(Source!R635, 2), 2)</f>
        <v>0</v>
      </c>
      <c r="AC540">
        <v>0</v>
      </c>
    </row>
    <row r="541" spans="1:29" x14ac:dyDescent="0.25">
      <c r="C541" s="32" t="str">
        <f>"Объем: "&amp;Source!I634&amp;"=26,83/"&amp;"100"</f>
        <v>Объем: 0,2683=26,83/100</v>
      </c>
    </row>
    <row r="542" spans="1:29" ht="28.5" x14ac:dyDescent="0.35">
      <c r="A542" s="28"/>
      <c r="B542" s="28"/>
      <c r="C542" s="28" t="s">
        <v>1075</v>
      </c>
      <c r="D542" s="29"/>
      <c r="E542" s="11"/>
      <c r="F542" s="31">
        <f>Source!AO634</f>
        <v>2001.22</v>
      </c>
      <c r="G542" s="30" t="str">
        <f>Source!DG634</f>
        <v>*1,15)*1,1</v>
      </c>
      <c r="H542" s="11">
        <f>Source!AV635</f>
        <v>1.0469999999999999</v>
      </c>
      <c r="I542" s="31">
        <f>Source!S634</f>
        <v>711.14</v>
      </c>
      <c r="J542" s="11">
        <f>IF(Source!BA635&lt;&gt; 0, Source!BA635, 1)</f>
        <v>47.82</v>
      </c>
      <c r="K542" s="31">
        <f>Source!S635</f>
        <v>34006.71</v>
      </c>
    </row>
    <row r="543" spans="1:29" ht="28.5" x14ac:dyDescent="0.35">
      <c r="A543" s="28"/>
      <c r="B543" s="28"/>
      <c r="C543" s="28" t="s">
        <v>1076</v>
      </c>
      <c r="D543" s="29"/>
      <c r="E543" s="11"/>
      <c r="F543" s="31">
        <f>Source!AM634</f>
        <v>1171.7</v>
      </c>
      <c r="G543" s="30" t="str">
        <f>Source!DE634</f>
        <v>*1,25)*1,1</v>
      </c>
      <c r="H543" s="11">
        <f>Source!AV635</f>
        <v>1.0469999999999999</v>
      </c>
      <c r="I543" s="31">
        <f>Source!Q634</f>
        <v>452.57</v>
      </c>
      <c r="J543" s="11">
        <f>IF(Source!BB635&lt;&gt; 0, Source!BB635, 1)</f>
        <v>12.16</v>
      </c>
      <c r="K543" s="31">
        <f>Source!Q635</f>
        <v>5503.25</v>
      </c>
    </row>
    <row r="544" spans="1:29" ht="28.5" x14ac:dyDescent="0.35">
      <c r="A544" s="28"/>
      <c r="B544" s="28"/>
      <c r="C544" s="28" t="s">
        <v>1077</v>
      </c>
      <c r="D544" s="29"/>
      <c r="E544" s="11"/>
      <c r="F544" s="31">
        <f>Source!AN634</f>
        <v>35.909999999999997</v>
      </c>
      <c r="G544" s="30" t="str">
        <f>Source!DF634</f>
        <v>*1,25)*1,1</v>
      </c>
      <c r="H544" s="11">
        <f>Source!AV635</f>
        <v>1.0469999999999999</v>
      </c>
      <c r="I544" s="33">
        <f>Source!R634</f>
        <v>13.87</v>
      </c>
      <c r="J544" s="11">
        <f>IF(Source!BS635&lt;&gt; 0, Source!BS635, 1)</f>
        <v>47.82</v>
      </c>
      <c r="K544" s="33">
        <f>Source!R635</f>
        <v>663.26</v>
      </c>
    </row>
    <row r="545" spans="1:29" ht="14.5" x14ac:dyDescent="0.35">
      <c r="A545" s="28"/>
      <c r="B545" s="28"/>
      <c r="C545" s="28" t="s">
        <v>1078</v>
      </c>
      <c r="D545" s="29"/>
      <c r="E545" s="11"/>
      <c r="F545" s="31">
        <f>Source!AL634</f>
        <v>1799.05</v>
      </c>
      <c r="G545" s="30" t="str">
        <f>Source!DD634</f>
        <v/>
      </c>
      <c r="H545" s="11">
        <f>Source!AW635</f>
        <v>1.022</v>
      </c>
      <c r="I545" s="31">
        <f>Source!P634</f>
        <v>493.3</v>
      </c>
      <c r="J545" s="11">
        <f>IF(Source!BC635&lt;&gt; 0, Source!BC635, 1)</f>
        <v>10.26</v>
      </c>
      <c r="K545" s="31">
        <f>Source!P635</f>
        <v>5061.26</v>
      </c>
    </row>
    <row r="546" spans="1:29" ht="56" x14ac:dyDescent="0.35">
      <c r="A546" s="28" t="s">
        <v>402</v>
      </c>
      <c r="B546" s="28" t="str">
        <f>Source!F636</f>
        <v>1.3-4-75</v>
      </c>
      <c r="C546" s="28" t="s">
        <v>222</v>
      </c>
      <c r="D546" s="29" t="str">
        <f>Source!H636</f>
        <v>т</v>
      </c>
      <c r="E546" s="11">
        <f>Source!I636</f>
        <v>0.82640000000000002</v>
      </c>
      <c r="F546" s="31">
        <f>Source!AK636</f>
        <v>9724.69</v>
      </c>
      <c r="G546" s="34" t="s">
        <v>3</v>
      </c>
      <c r="H546" s="11">
        <f>Source!AW637</f>
        <v>1.022</v>
      </c>
      <c r="I546" s="31">
        <f>Source!O636</f>
        <v>8213.2900000000009</v>
      </c>
      <c r="J546" s="11">
        <f>IF(Source!BC637&lt;&gt; 0, Source!BC637, 1)</f>
        <v>4.04</v>
      </c>
      <c r="K546" s="31">
        <f>Source!O637</f>
        <v>33181.69</v>
      </c>
      <c r="Q546">
        <f>Source!X636</f>
        <v>0</v>
      </c>
      <c r="R546">
        <f>Source!X637</f>
        <v>0</v>
      </c>
      <c r="S546">
        <f>Source!Y636</f>
        <v>0</v>
      </c>
      <c r="T546">
        <f>Source!Y637</f>
        <v>0</v>
      </c>
      <c r="U546">
        <f>ROUND((175/100)*ROUND(Source!R636, 2), 2)</f>
        <v>0</v>
      </c>
      <c r="V546">
        <f>ROUND((0/100)*ROUND(Source!R637, 2), 2)</f>
        <v>0</v>
      </c>
      <c r="AC546">
        <v>3</v>
      </c>
    </row>
    <row r="547" spans="1:29" ht="56" x14ac:dyDescent="0.35">
      <c r="A547" s="28" t="s">
        <v>403</v>
      </c>
      <c r="B547" s="28" t="str">
        <f>Source!F638</f>
        <v>1.3-1-41</v>
      </c>
      <c r="C547" s="28" t="s">
        <v>249</v>
      </c>
      <c r="D547" s="29" t="str">
        <f>Source!H638</f>
        <v>м3</v>
      </c>
      <c r="E547" s="11">
        <f>Source!I638</f>
        <v>27.23245</v>
      </c>
      <c r="F547" s="31">
        <f>Source!AK638</f>
        <v>729.73</v>
      </c>
      <c r="G547" s="34" t="s">
        <v>3</v>
      </c>
      <c r="H547" s="11">
        <f>Source!AW639</f>
        <v>1.022</v>
      </c>
      <c r="I547" s="31">
        <f>Source!O638</f>
        <v>20309.53</v>
      </c>
      <c r="J547" s="11">
        <f>IF(Source!BC639&lt;&gt; 0, Source!BC639, 1)</f>
        <v>10.08</v>
      </c>
      <c r="K547" s="31">
        <f>Source!O639</f>
        <v>204720.06</v>
      </c>
      <c r="Q547">
        <f>Source!X638</f>
        <v>0</v>
      </c>
      <c r="R547">
        <f>Source!X639</f>
        <v>0</v>
      </c>
      <c r="S547">
        <f>Source!Y638</f>
        <v>0</v>
      </c>
      <c r="T547">
        <f>Source!Y639</f>
        <v>0</v>
      </c>
      <c r="U547">
        <f>ROUND((175/100)*ROUND(Source!R638, 2), 2)</f>
        <v>0</v>
      </c>
      <c r="V547">
        <f>ROUND((0/100)*ROUND(Source!R639, 2), 2)</f>
        <v>0</v>
      </c>
      <c r="AC547">
        <v>3</v>
      </c>
    </row>
    <row r="548" spans="1:29" ht="14.5" x14ac:dyDescent="0.35">
      <c r="A548" s="28"/>
      <c r="B548" s="28"/>
      <c r="C548" s="28" t="s">
        <v>1079</v>
      </c>
      <c r="D548" s="29" t="s">
        <v>1080</v>
      </c>
      <c r="E548" s="11">
        <f>Source!BZ635</f>
        <v>92</v>
      </c>
      <c r="F548" s="31"/>
      <c r="G548" s="30"/>
      <c r="H548" s="11"/>
      <c r="I548" s="31">
        <f>SUM(Q540:Q547)</f>
        <v>667.01</v>
      </c>
      <c r="J548" s="11">
        <f>Source!AT635</f>
        <v>92</v>
      </c>
      <c r="K548" s="31">
        <f>SUM(R540:R547)</f>
        <v>31896.37</v>
      </c>
    </row>
    <row r="549" spans="1:29" ht="14.5" x14ac:dyDescent="0.35">
      <c r="A549" s="28"/>
      <c r="B549" s="28"/>
      <c r="C549" s="28" t="s">
        <v>1081</v>
      </c>
      <c r="D549" s="29" t="s">
        <v>1080</v>
      </c>
      <c r="E549" s="11">
        <f>Source!CA635</f>
        <v>49</v>
      </c>
      <c r="F549" s="31"/>
      <c r="G549" s="30"/>
      <c r="H549" s="11"/>
      <c r="I549" s="31">
        <f>SUM(S540:S548)</f>
        <v>355.25</v>
      </c>
      <c r="J549" s="11">
        <f>Source!AU635</f>
        <v>49</v>
      </c>
      <c r="K549" s="31">
        <f>SUM(T540:T548)</f>
        <v>16988.29</v>
      </c>
    </row>
    <row r="550" spans="1:29" ht="28.5" x14ac:dyDescent="0.35">
      <c r="A550" s="35"/>
      <c r="B550" s="35"/>
      <c r="C550" s="35" t="s">
        <v>1082</v>
      </c>
      <c r="D550" s="36" t="s">
        <v>1083</v>
      </c>
      <c r="E550" s="37">
        <f>Source!AQ634</f>
        <v>179</v>
      </c>
      <c r="F550" s="38"/>
      <c r="G550" s="39" t="str">
        <f>Source!DI634</f>
        <v>*1,15)*1,1</v>
      </c>
      <c r="H550" s="37">
        <f>Source!AV635</f>
        <v>1.0469999999999999</v>
      </c>
      <c r="I550" s="38">
        <f>Source!U634</f>
        <v>63.607878493499989</v>
      </c>
      <c r="J550" s="37"/>
      <c r="K550" s="38"/>
    </row>
    <row r="551" spans="1:29" ht="14" x14ac:dyDescent="0.3">
      <c r="C551" s="21" t="s">
        <v>1084</v>
      </c>
      <c r="H551" s="61">
        <f>I542+I543+I545+I548+I549+SUM(I546:I547)-SUMIF(AC546:AC547, 5, I546:I547)-SUMIF(AC546:AC547, 6, I546:I547)</f>
        <v>31202.09</v>
      </c>
      <c r="I551" s="61"/>
      <c r="J551" s="61">
        <f>K542+K543+K545+K548+K549+SUM(K546:K547)-SUMIF(AC546:AC547, 5, K546:K547)-SUMIF(AC546:AC547, 6, K546:K547)</f>
        <v>331357.63</v>
      </c>
      <c r="K551" s="61"/>
    </row>
    <row r="552" spans="1:29" ht="14" x14ac:dyDescent="0.3">
      <c r="C552" s="21" t="s">
        <v>1085</v>
      </c>
      <c r="H552" s="58">
        <f>SUMIF(AC546:AC547, 5, I546:I547)+SUMIF(AC546:AC547, 6, I546:I547)</f>
        <v>0</v>
      </c>
      <c r="I552" s="58"/>
      <c r="J552" s="58">
        <f>SUMIF(AC546:AC547, 5, K546:K547)+SUMIF(AC546:AC547, 6, K546:K547)</f>
        <v>0</v>
      </c>
      <c r="K552" s="58"/>
    </row>
    <row r="553" spans="1:29" ht="14" x14ac:dyDescent="0.3">
      <c r="C553" s="21" t="s">
        <v>1086</v>
      </c>
      <c r="H553" s="58">
        <f>I542+I543+I545+I548+I549+SUM(I546:I547)</f>
        <v>31202.09</v>
      </c>
      <c r="I553" s="58"/>
      <c r="J553" s="58">
        <f>K542+K543+K545+K548+K549+SUM(K546:K547)</f>
        <v>331357.63</v>
      </c>
      <c r="K553" s="58"/>
      <c r="O553" s="40">
        <f>I542+I543+I545+I548+I549+SUM(I546:I547)</f>
        <v>31202.09</v>
      </c>
      <c r="P553" s="40">
        <f>K542+K543+K545+K548+K549+SUM(K546:K547)</f>
        <v>331357.63</v>
      </c>
    </row>
    <row r="555" spans="1:29" ht="79" x14ac:dyDescent="0.35">
      <c r="A555" s="28">
        <v>32</v>
      </c>
      <c r="B555" s="28" t="s">
        <v>1108</v>
      </c>
      <c r="C555" s="28" t="s">
        <v>406</v>
      </c>
      <c r="D555" s="29" t="str">
        <f>Source!H640</f>
        <v>100 м2</v>
      </c>
      <c r="E555" s="11">
        <f>Source!I640</f>
        <v>2.6829999999999998</v>
      </c>
      <c r="F555" s="31"/>
      <c r="G555" s="30"/>
      <c r="H555" s="11"/>
      <c r="I555" s="31"/>
      <c r="J555" s="11"/>
      <c r="K555" s="31"/>
      <c r="Q555">
        <f>Source!X640</f>
        <v>1907.93</v>
      </c>
      <c r="R555">
        <f>Source!X641</f>
        <v>91237.23</v>
      </c>
      <c r="S555">
        <f>Source!Y640</f>
        <v>1038.97</v>
      </c>
      <c r="T555">
        <f>Source!Y641</f>
        <v>49683.64</v>
      </c>
      <c r="U555">
        <f>ROUND((175/100)*ROUND(Source!R640, 2), 2)</f>
        <v>5.95</v>
      </c>
      <c r="V555">
        <f>ROUND((0/100)*ROUND(Source!R641, 2), 2)</f>
        <v>0</v>
      </c>
      <c r="AC555">
        <v>0</v>
      </c>
    </row>
    <row r="556" spans="1:29" x14ac:dyDescent="0.25">
      <c r="C556" s="32" t="str">
        <f>"Объем: "&amp;Source!I640&amp;"=268,3/"&amp;"100"</f>
        <v>Объем: 2,683=268,3/100</v>
      </c>
    </row>
    <row r="557" spans="1:29" ht="28.5" x14ac:dyDescent="0.35">
      <c r="A557" s="28"/>
      <c r="B557" s="28"/>
      <c r="C557" s="28" t="s">
        <v>1075</v>
      </c>
      <c r="D557" s="29"/>
      <c r="E557" s="11"/>
      <c r="F557" s="31">
        <f>Source!AO640</f>
        <v>530.64</v>
      </c>
      <c r="G557" s="30" t="str">
        <f>Source!DG640</f>
        <v>*1,15)*1,1</v>
      </c>
      <c r="H557" s="11">
        <f>Source!AV641</f>
        <v>1.0469999999999999</v>
      </c>
      <c r="I557" s="31">
        <f>Source!S640</f>
        <v>1885.64</v>
      </c>
      <c r="J557" s="11">
        <f>IF(Source!BA641&lt;&gt; 0, Source!BA641, 1)</f>
        <v>47.82</v>
      </c>
      <c r="K557" s="31">
        <f>Source!S641</f>
        <v>90171.3</v>
      </c>
    </row>
    <row r="558" spans="1:29" ht="28.5" x14ac:dyDescent="0.35">
      <c r="A558" s="28"/>
      <c r="B558" s="28"/>
      <c r="C558" s="28" t="s">
        <v>1076</v>
      </c>
      <c r="D558" s="29"/>
      <c r="E558" s="11"/>
      <c r="F558" s="31">
        <f>Source!AM640</f>
        <v>10.74</v>
      </c>
      <c r="G558" s="30" t="str">
        <f>Source!DE640</f>
        <v>*1,25)*1,1</v>
      </c>
      <c r="H558" s="11">
        <f>Source!AV641</f>
        <v>1.0469999999999999</v>
      </c>
      <c r="I558" s="31">
        <f>Source!Q640</f>
        <v>41.48</v>
      </c>
      <c r="J558" s="11">
        <f>IF(Source!BB641&lt;&gt; 0, Source!BB641, 1)</f>
        <v>12.89</v>
      </c>
      <c r="K558" s="31">
        <f>Source!Q641</f>
        <v>534.67999999999995</v>
      </c>
    </row>
    <row r="559" spans="1:29" ht="28.5" x14ac:dyDescent="0.35">
      <c r="A559" s="28"/>
      <c r="B559" s="28"/>
      <c r="C559" s="28" t="s">
        <v>1077</v>
      </c>
      <c r="D559" s="29"/>
      <c r="E559" s="11"/>
      <c r="F559" s="31">
        <f>Source!AN640</f>
        <v>0.88</v>
      </c>
      <c r="G559" s="30" t="str">
        <f>Source!DF640</f>
        <v>*1,25)*1,1</v>
      </c>
      <c r="H559" s="11">
        <f>Source!AV641</f>
        <v>1.0469999999999999</v>
      </c>
      <c r="I559" s="33">
        <f>Source!R640</f>
        <v>3.4</v>
      </c>
      <c r="J559" s="11">
        <f>IF(Source!BS641&lt;&gt; 0, Source!BS641, 1)</f>
        <v>47.82</v>
      </c>
      <c r="K559" s="33">
        <f>Source!R641</f>
        <v>162.59</v>
      </c>
    </row>
    <row r="560" spans="1:29" ht="14.5" x14ac:dyDescent="0.35">
      <c r="A560" s="28"/>
      <c r="B560" s="28"/>
      <c r="C560" s="28" t="s">
        <v>1078</v>
      </c>
      <c r="D560" s="29"/>
      <c r="E560" s="11"/>
      <c r="F560" s="31">
        <f>Source!AL640</f>
        <v>2528.7600000000002</v>
      </c>
      <c r="G560" s="30" t="str">
        <f>Source!DD640</f>
        <v/>
      </c>
      <c r="H560" s="11">
        <f>Source!AW641</f>
        <v>1</v>
      </c>
      <c r="I560" s="31">
        <f>Source!P640</f>
        <v>6784.66</v>
      </c>
      <c r="J560" s="11">
        <f>IF(Source!BC641&lt;&gt; 0, Source!BC641, 1)</f>
        <v>3.22</v>
      </c>
      <c r="K560" s="31">
        <f>Source!P641</f>
        <v>21846.61</v>
      </c>
    </row>
    <row r="561" spans="1:29" ht="14.5" x14ac:dyDescent="0.35">
      <c r="A561" s="28"/>
      <c r="B561" s="28"/>
      <c r="C561" s="28" t="s">
        <v>1079</v>
      </c>
      <c r="D561" s="29" t="s">
        <v>1080</v>
      </c>
      <c r="E561" s="11">
        <f>Source!BZ641</f>
        <v>101</v>
      </c>
      <c r="F561" s="31"/>
      <c r="G561" s="30"/>
      <c r="H561" s="11"/>
      <c r="I561" s="31">
        <f>SUM(Q555:Q560)</f>
        <v>1907.93</v>
      </c>
      <c r="J561" s="11">
        <f>Source!AT641</f>
        <v>101</v>
      </c>
      <c r="K561" s="31">
        <f>SUM(R555:R560)</f>
        <v>91237.23</v>
      </c>
    </row>
    <row r="562" spans="1:29" ht="14.5" x14ac:dyDescent="0.35">
      <c r="A562" s="28"/>
      <c r="B562" s="28"/>
      <c r="C562" s="28" t="s">
        <v>1081</v>
      </c>
      <c r="D562" s="29" t="s">
        <v>1080</v>
      </c>
      <c r="E562" s="11">
        <f>Source!CA641</f>
        <v>55</v>
      </c>
      <c r="F562" s="31"/>
      <c r="G562" s="30"/>
      <c r="H562" s="11"/>
      <c r="I562" s="31">
        <f>SUM(S555:S561)</f>
        <v>1038.97</v>
      </c>
      <c r="J562" s="11">
        <f>Source!AU641</f>
        <v>55</v>
      </c>
      <c r="K562" s="31">
        <f>SUM(T555:T561)</f>
        <v>49683.64</v>
      </c>
    </row>
    <row r="563" spans="1:29" ht="28.5" x14ac:dyDescent="0.35">
      <c r="A563" s="35"/>
      <c r="B563" s="35"/>
      <c r="C563" s="35" t="s">
        <v>1082</v>
      </c>
      <c r="D563" s="36" t="s">
        <v>1083</v>
      </c>
      <c r="E563" s="37">
        <f>Source!AQ640</f>
        <v>30</v>
      </c>
      <c r="F563" s="38"/>
      <c r="G563" s="39" t="str">
        <f>Source!DI640</f>
        <v>*1,15)*1,1</v>
      </c>
      <c r="H563" s="37">
        <f>Source!AV641</f>
        <v>1.0469999999999999</v>
      </c>
      <c r="I563" s="38">
        <f>Source!U640</f>
        <v>106.60538294999999</v>
      </c>
      <c r="J563" s="37"/>
      <c r="K563" s="38"/>
    </row>
    <row r="564" spans="1:29" ht="14" x14ac:dyDescent="0.3">
      <c r="C564" s="21" t="s">
        <v>1084</v>
      </c>
      <c r="H564" s="61">
        <f>I557+I558+I560+I561+I562+0-0-0</f>
        <v>11658.68</v>
      </c>
      <c r="I564" s="61"/>
      <c r="J564" s="61">
        <f>K557+K558+K560+K561+K562+0-0-0</f>
        <v>253473.46000000002</v>
      </c>
      <c r="K564" s="61"/>
    </row>
    <row r="565" spans="1:29" ht="14" x14ac:dyDescent="0.3">
      <c r="C565" s="21" t="s">
        <v>1085</v>
      </c>
      <c r="H565" s="58">
        <f>0+0</f>
        <v>0</v>
      </c>
      <c r="I565" s="58"/>
      <c r="J565" s="58">
        <f>0+0</f>
        <v>0</v>
      </c>
      <c r="K565" s="58"/>
    </row>
    <row r="566" spans="1:29" ht="14" x14ac:dyDescent="0.3">
      <c r="C566" s="21" t="s">
        <v>1086</v>
      </c>
      <c r="H566" s="58">
        <f>I557+I558+I560+I561+I562+0</f>
        <v>11658.68</v>
      </c>
      <c r="I566" s="58"/>
      <c r="J566" s="58">
        <f>K557+K558+K560+K561+K562+0</f>
        <v>253473.46000000002</v>
      </c>
      <c r="K566" s="58"/>
      <c r="O566" s="40">
        <f>I557+I558+I560+I561+I562+0</f>
        <v>11658.68</v>
      </c>
      <c r="P566" s="40">
        <f>K557+K558+K560+K561+K562+0</f>
        <v>253473.46000000002</v>
      </c>
    </row>
    <row r="568" spans="1:29" ht="79" x14ac:dyDescent="0.35">
      <c r="A568" s="28">
        <v>33</v>
      </c>
      <c r="B568" s="28" t="s">
        <v>1109</v>
      </c>
      <c r="C568" s="28" t="s">
        <v>410</v>
      </c>
      <c r="D568" s="29" t="str">
        <f>Source!H642</f>
        <v>1 м3 изоляции</v>
      </c>
      <c r="E568" s="11">
        <f>Source!I642</f>
        <v>0.3</v>
      </c>
      <c r="F568" s="31"/>
      <c r="G568" s="30"/>
      <c r="H568" s="11"/>
      <c r="I568" s="31"/>
      <c r="J568" s="11"/>
      <c r="K568" s="31"/>
      <c r="Q568">
        <f>Source!X642</f>
        <v>83.26</v>
      </c>
      <c r="R568">
        <f>Source!X643</f>
        <v>3981.45</v>
      </c>
      <c r="S568">
        <f>Source!Y642</f>
        <v>44.98</v>
      </c>
      <c r="T568">
        <f>Source!Y643</f>
        <v>2150.9</v>
      </c>
      <c r="U568">
        <f>ROUND((175/100)*ROUND(Source!R642, 2), 2)</f>
        <v>3.24</v>
      </c>
      <c r="V568">
        <f>ROUND((0/100)*ROUND(Source!R643, 2), 2)</f>
        <v>0</v>
      </c>
      <c r="AC568">
        <v>0</v>
      </c>
    </row>
    <row r="569" spans="1:29" ht="28.5" x14ac:dyDescent="0.35">
      <c r="A569" s="28"/>
      <c r="B569" s="28"/>
      <c r="C569" s="28" t="s">
        <v>1075</v>
      </c>
      <c r="D569" s="29"/>
      <c r="E569" s="11"/>
      <c r="F569" s="31">
        <f>Source!AO642</f>
        <v>236.21</v>
      </c>
      <c r="G569" s="30" t="str">
        <f>Source!DG642</f>
        <v>*1,15)*1,1</v>
      </c>
      <c r="H569" s="11">
        <f>Source!AV643</f>
        <v>1.0469999999999999</v>
      </c>
      <c r="I569" s="31">
        <f>Source!S642</f>
        <v>93.85</v>
      </c>
      <c r="J569" s="11">
        <f>IF(Source!BA643&lt;&gt; 0, Source!BA643, 1)</f>
        <v>47.82</v>
      </c>
      <c r="K569" s="31">
        <f>Source!S643</f>
        <v>4487.91</v>
      </c>
    </row>
    <row r="570" spans="1:29" ht="28.5" x14ac:dyDescent="0.35">
      <c r="A570" s="28"/>
      <c r="B570" s="28"/>
      <c r="C570" s="28" t="s">
        <v>1076</v>
      </c>
      <c r="D570" s="29"/>
      <c r="E570" s="11"/>
      <c r="F570" s="31">
        <f>Source!AM642</f>
        <v>34.67</v>
      </c>
      <c r="G570" s="30" t="str">
        <f>Source!DE642</f>
        <v>*1,25)*1,1</v>
      </c>
      <c r="H570" s="11">
        <f>Source!AV643</f>
        <v>1.0469999999999999</v>
      </c>
      <c r="I570" s="31">
        <f>Source!Q642</f>
        <v>14.97</v>
      </c>
      <c r="J570" s="11">
        <f>IF(Source!BB643&lt;&gt; 0, Source!BB643, 1)</f>
        <v>14.39</v>
      </c>
      <c r="K570" s="31">
        <f>Source!Q643</f>
        <v>215.42</v>
      </c>
    </row>
    <row r="571" spans="1:29" ht="28.5" x14ac:dyDescent="0.35">
      <c r="A571" s="28"/>
      <c r="B571" s="28"/>
      <c r="C571" s="28" t="s">
        <v>1077</v>
      </c>
      <c r="D571" s="29"/>
      <c r="E571" s="11"/>
      <c r="F571" s="31">
        <f>Source!AN642</f>
        <v>4.29</v>
      </c>
      <c r="G571" s="30" t="str">
        <f>Source!DF642</f>
        <v>*1,25)*1,1</v>
      </c>
      <c r="H571" s="11">
        <f>Source!AV643</f>
        <v>1.0469999999999999</v>
      </c>
      <c r="I571" s="33">
        <f>Source!R642</f>
        <v>1.85</v>
      </c>
      <c r="J571" s="11">
        <f>IF(Source!BS643&lt;&gt; 0, Source!BS643, 1)</f>
        <v>47.82</v>
      </c>
      <c r="K571" s="33">
        <f>Source!R643</f>
        <v>88.47</v>
      </c>
    </row>
    <row r="572" spans="1:29" ht="14.5" x14ac:dyDescent="0.35">
      <c r="A572" s="28"/>
      <c r="B572" s="28"/>
      <c r="C572" s="28" t="s">
        <v>1078</v>
      </c>
      <c r="D572" s="29"/>
      <c r="E572" s="11"/>
      <c r="F572" s="31">
        <f>Source!AL642</f>
        <v>472.83</v>
      </c>
      <c r="G572" s="30" t="str">
        <f>Source!DD642</f>
        <v/>
      </c>
      <c r="H572" s="11">
        <f>Source!AW643</f>
        <v>1.0189999999999999</v>
      </c>
      <c r="I572" s="31">
        <f>Source!P642</f>
        <v>144.54</v>
      </c>
      <c r="J572" s="11">
        <f>IF(Source!BC643&lt;&gt; 0, Source!BC643, 1)</f>
        <v>6.63</v>
      </c>
      <c r="K572" s="31">
        <f>Source!P643</f>
        <v>958.3</v>
      </c>
    </row>
    <row r="573" spans="1:29" ht="28" x14ac:dyDescent="0.35">
      <c r="A573" s="28" t="s">
        <v>414</v>
      </c>
      <c r="B573" s="28" t="str">
        <f>Source!F644</f>
        <v>1.1-1-912</v>
      </c>
      <c r="C573" s="28" t="s">
        <v>416</v>
      </c>
      <c r="D573" s="29" t="str">
        <f>Source!H644</f>
        <v>м3</v>
      </c>
      <c r="E573" s="11">
        <f>Source!I644</f>
        <v>0.29399999999999998</v>
      </c>
      <c r="F573" s="31">
        <f>Source!AK644</f>
        <v>1821.25</v>
      </c>
      <c r="G573" s="34" t="s">
        <v>3</v>
      </c>
      <c r="H573" s="11">
        <f>Source!AW645</f>
        <v>1.0189999999999999</v>
      </c>
      <c r="I573" s="31">
        <f>Source!O644</f>
        <v>545.62</v>
      </c>
      <c r="J573" s="11">
        <f>IF(Source!BC645&lt;&gt; 0, Source!BC645, 1)</f>
        <v>4.3899999999999997</v>
      </c>
      <c r="K573" s="31">
        <f>Source!O645</f>
        <v>2395.27</v>
      </c>
      <c r="Q573">
        <f>Source!X644</f>
        <v>0</v>
      </c>
      <c r="R573">
        <f>Source!X645</f>
        <v>0</v>
      </c>
      <c r="S573">
        <f>Source!Y644</f>
        <v>0</v>
      </c>
      <c r="T573">
        <f>Source!Y645</f>
        <v>0</v>
      </c>
      <c r="U573">
        <f>ROUND((175/100)*ROUND(Source!R644, 2), 2)</f>
        <v>0</v>
      </c>
      <c r="V573">
        <f>ROUND((0/100)*ROUND(Source!R645, 2), 2)</f>
        <v>0</v>
      </c>
      <c r="AC573">
        <v>3</v>
      </c>
    </row>
    <row r="574" spans="1:29" ht="14.5" x14ac:dyDescent="0.35">
      <c r="A574" s="28"/>
      <c r="B574" s="28"/>
      <c r="C574" s="28" t="s">
        <v>1079</v>
      </c>
      <c r="D574" s="29" t="s">
        <v>1080</v>
      </c>
      <c r="E574" s="11">
        <f>Source!BZ643</f>
        <v>87</v>
      </c>
      <c r="F574" s="31"/>
      <c r="G574" s="30"/>
      <c r="H574" s="11"/>
      <c r="I574" s="31">
        <f>SUM(Q568:Q573)</f>
        <v>83.26</v>
      </c>
      <c r="J574" s="11">
        <f>Source!AT643</f>
        <v>87</v>
      </c>
      <c r="K574" s="31">
        <f>SUM(R568:R573)</f>
        <v>3981.45</v>
      </c>
    </row>
    <row r="575" spans="1:29" ht="14.5" x14ac:dyDescent="0.35">
      <c r="A575" s="28"/>
      <c r="B575" s="28"/>
      <c r="C575" s="28" t="s">
        <v>1081</v>
      </c>
      <c r="D575" s="29" t="s">
        <v>1080</v>
      </c>
      <c r="E575" s="11">
        <f>Source!CA643</f>
        <v>47</v>
      </c>
      <c r="F575" s="31"/>
      <c r="G575" s="30"/>
      <c r="H575" s="11"/>
      <c r="I575" s="31">
        <f>SUM(S568:S574)</f>
        <v>44.98</v>
      </c>
      <c r="J575" s="11">
        <f>Source!AU643</f>
        <v>47</v>
      </c>
      <c r="K575" s="31">
        <f>SUM(T568:T574)</f>
        <v>2150.9</v>
      </c>
    </row>
    <row r="576" spans="1:29" ht="28.5" x14ac:dyDescent="0.35">
      <c r="A576" s="35"/>
      <c r="B576" s="35"/>
      <c r="C576" s="35" t="s">
        <v>1082</v>
      </c>
      <c r="D576" s="36" t="s">
        <v>1083</v>
      </c>
      <c r="E576" s="37">
        <f>Source!AQ642</f>
        <v>18.170000000000002</v>
      </c>
      <c r="F576" s="38"/>
      <c r="G576" s="39" t="str">
        <f>Source!DI642</f>
        <v>*1,15)*1,1</v>
      </c>
      <c r="H576" s="37">
        <f>Source!AV643</f>
        <v>1.0469999999999999</v>
      </c>
      <c r="I576" s="38">
        <f>Source!U642</f>
        <v>7.2196042050000004</v>
      </c>
      <c r="J576" s="37"/>
      <c r="K576" s="38"/>
    </row>
    <row r="577" spans="1:43" ht="14" x14ac:dyDescent="0.3">
      <c r="C577" s="21" t="s">
        <v>1084</v>
      </c>
      <c r="H577" s="61">
        <f>I569+I570+I572+I574+I575+SUM(I573:I573)-SUMIF(AC573:AC573, 5, I573:I573)-SUMIF(AC573:AC573, 6, I573:I573)</f>
        <v>927.22</v>
      </c>
      <c r="I577" s="61"/>
      <c r="J577" s="61">
        <f>K569+K570+K572+K574+K575+SUM(K573:K573)-SUMIF(AC573:AC573, 5, K573:K573)-SUMIF(AC573:AC573, 6, K573:K573)</f>
        <v>14189.25</v>
      </c>
      <c r="K577" s="61"/>
    </row>
    <row r="578" spans="1:43" ht="14" x14ac:dyDescent="0.3">
      <c r="C578" s="21" t="s">
        <v>1085</v>
      </c>
      <c r="H578" s="58">
        <f>SUMIF(AC573:AC573, 5, I573:I573)+SUMIF(AC573:AC573, 6, I573:I573)</f>
        <v>0</v>
      </c>
      <c r="I578" s="58"/>
      <c r="J578" s="58">
        <f>SUMIF(AC573:AC573, 5, K573:K573)+SUMIF(AC573:AC573, 6, K573:K573)</f>
        <v>0</v>
      </c>
      <c r="K578" s="58"/>
    </row>
    <row r="579" spans="1:43" ht="14" x14ac:dyDescent="0.3">
      <c r="C579" s="21" t="s">
        <v>1086</v>
      </c>
      <c r="H579" s="58">
        <f>I569+I570+I572+I574+I575+SUM(I573:I573)</f>
        <v>927.22</v>
      </c>
      <c r="I579" s="58"/>
      <c r="J579" s="58">
        <f>K569+K570+K572+K574+K575+SUM(K573:K573)</f>
        <v>14189.25</v>
      </c>
      <c r="K579" s="58"/>
      <c r="O579" s="40">
        <f>I569+I570+I572+I574+I575+SUM(I573:I573)</f>
        <v>927.22</v>
      </c>
      <c r="P579" s="40">
        <f>K569+K570+K572+K574+K575+SUM(K573:K573)</f>
        <v>14189.25</v>
      </c>
    </row>
    <row r="582" spans="1:43" ht="14" x14ac:dyDescent="0.3">
      <c r="A582" s="57" t="str">
        <f>CONCATENATE("Итого по разделу: ",IF(Source!G647&lt;&gt;"Новый раздел", Source!G647, ""))</f>
        <v>Итого по разделу: Устройство бетонных полов подвала h=100 мм, S=268,3 м2 (КР-22)</v>
      </c>
      <c r="B582" s="57"/>
      <c r="C582" s="57"/>
      <c r="D582" s="57"/>
      <c r="E582" s="57"/>
      <c r="F582" s="57"/>
      <c r="G582" s="57"/>
      <c r="H582" s="58">
        <f>SUM(O526:O581)</f>
        <v>57921.89</v>
      </c>
      <c r="I582" s="59"/>
      <c r="J582" s="58">
        <f>SUM(P526:P581)</f>
        <v>728718.24</v>
      </c>
      <c r="K582" s="59"/>
      <c r="AQ582" s="42" t="str">
        <f>CONCATENATE("Итого по разделу: ",IF(Source!G647&lt;&gt;"Новый раздел", Source!G647, ""))</f>
        <v>Итого по разделу: Устройство бетонных полов подвала h=100 мм, S=268,3 м2 (КР-22)</v>
      </c>
    </row>
    <row r="583" spans="1:43" hidden="1" x14ac:dyDescent="0.25">
      <c r="A583" t="s">
        <v>1088</v>
      </c>
      <c r="I583">
        <f>SUM(W526:W582)</f>
        <v>0</v>
      </c>
      <c r="J583">
        <f>SUM(X526:X582)</f>
        <v>0</v>
      </c>
    </row>
    <row r="584" spans="1:43" hidden="1" x14ac:dyDescent="0.25">
      <c r="A584" t="s">
        <v>1089</v>
      </c>
      <c r="I584">
        <f>SUM(Y526:Y583)</f>
        <v>0</v>
      </c>
      <c r="J584">
        <f>SUM(Z526:Z583)</f>
        <v>0</v>
      </c>
    </row>
    <row r="586" spans="1:43" ht="16.5" x14ac:dyDescent="0.35">
      <c r="A586" s="60" t="str">
        <f>CONCATENATE("Раздел: ",IF(Source!G677&lt;&gt;"Новый раздел", Source!G677, ""))</f>
        <v>Раздел: Устройство бетонных полов подвала h=200 мм, S=97,96 м2 (КР-22)</v>
      </c>
      <c r="B586" s="60"/>
      <c r="C586" s="60"/>
      <c r="D586" s="60"/>
      <c r="E586" s="60"/>
      <c r="F586" s="60"/>
      <c r="G586" s="60"/>
      <c r="H586" s="60"/>
      <c r="I586" s="60"/>
      <c r="J586" s="60"/>
      <c r="K586" s="60"/>
    </row>
    <row r="587" spans="1:43" ht="79" x14ac:dyDescent="0.35">
      <c r="A587" s="28">
        <v>34</v>
      </c>
      <c r="B587" s="28" t="s">
        <v>1106</v>
      </c>
      <c r="C587" s="28" t="s">
        <v>390</v>
      </c>
      <c r="D587" s="29" t="str">
        <f>Source!H681</f>
        <v>100 м2</v>
      </c>
      <c r="E587" s="11">
        <f>Source!I681</f>
        <v>0.97960000000000003</v>
      </c>
      <c r="F587" s="31"/>
      <c r="G587" s="30"/>
      <c r="H587" s="11"/>
      <c r="I587" s="31"/>
      <c r="J587" s="11"/>
      <c r="K587" s="31"/>
      <c r="Q587">
        <f>Source!X681</f>
        <v>196.38</v>
      </c>
      <c r="R587">
        <f>Source!X682</f>
        <v>9390.7199999999993</v>
      </c>
      <c r="S587">
        <f>Source!Y681</f>
        <v>117.03</v>
      </c>
      <c r="T587">
        <f>Source!Y682</f>
        <v>5596.49</v>
      </c>
      <c r="U587">
        <f>ROUND((175/100)*ROUND(Source!R681, 2), 2)</f>
        <v>0.61</v>
      </c>
      <c r="V587">
        <f>ROUND((0/100)*ROUND(Source!R682, 2), 2)</f>
        <v>0</v>
      </c>
      <c r="AC587">
        <v>0</v>
      </c>
    </row>
    <row r="588" spans="1:43" x14ac:dyDescent="0.25">
      <c r="C588" s="32" t="str">
        <f>"Объем: "&amp;Source!I681&amp;"=97,96/"&amp;"100"</f>
        <v>Объем: 0,9796=97,96/100</v>
      </c>
    </row>
    <row r="589" spans="1:43" ht="28.5" x14ac:dyDescent="0.35">
      <c r="A589" s="28"/>
      <c r="B589" s="28"/>
      <c r="C589" s="28" t="s">
        <v>1075</v>
      </c>
      <c r="D589" s="29"/>
      <c r="E589" s="11"/>
      <c r="F589" s="31">
        <f>Source!AO681</f>
        <v>152.62</v>
      </c>
      <c r="G589" s="30" t="str">
        <f>Source!DG681</f>
        <v>*1,15)*1,1</v>
      </c>
      <c r="H589" s="11">
        <f>Source!AV682</f>
        <v>1.0469999999999999</v>
      </c>
      <c r="I589" s="31">
        <f>Source!S681</f>
        <v>198.01</v>
      </c>
      <c r="J589" s="11">
        <f>IF(Source!BA682&lt;&gt; 0, Source!BA682, 1)</f>
        <v>47.82</v>
      </c>
      <c r="K589" s="31">
        <f>Source!S682</f>
        <v>9468.84</v>
      </c>
    </row>
    <row r="590" spans="1:43" ht="28.5" x14ac:dyDescent="0.35">
      <c r="A590" s="28"/>
      <c r="B590" s="28"/>
      <c r="C590" s="28" t="s">
        <v>1076</v>
      </c>
      <c r="D590" s="29"/>
      <c r="E590" s="11"/>
      <c r="F590" s="31">
        <f>Source!AM681</f>
        <v>1.66</v>
      </c>
      <c r="G590" s="30" t="str">
        <f>Source!DE681</f>
        <v>*1,25)*1,1</v>
      </c>
      <c r="H590" s="11">
        <f>Source!AV682</f>
        <v>1.0469999999999999</v>
      </c>
      <c r="I590" s="31">
        <f>Source!Q681</f>
        <v>2.34</v>
      </c>
      <c r="J590" s="11">
        <f>IF(Source!BB682&lt;&gt; 0, Source!BB682, 1)</f>
        <v>15.23</v>
      </c>
      <c r="K590" s="31">
        <f>Source!Q682</f>
        <v>35.64</v>
      </c>
    </row>
    <row r="591" spans="1:43" ht="28.5" x14ac:dyDescent="0.35">
      <c r="A591" s="28"/>
      <c r="B591" s="28"/>
      <c r="C591" s="28" t="s">
        <v>1077</v>
      </c>
      <c r="D591" s="29"/>
      <c r="E591" s="11"/>
      <c r="F591" s="31">
        <f>Source!AN681</f>
        <v>0.25</v>
      </c>
      <c r="G591" s="30" t="str">
        <f>Source!DF681</f>
        <v>*1,25)*1,1</v>
      </c>
      <c r="H591" s="11">
        <f>Source!AV682</f>
        <v>1.0469999999999999</v>
      </c>
      <c r="I591" s="33">
        <f>Source!R681</f>
        <v>0.35</v>
      </c>
      <c r="J591" s="11">
        <f>IF(Source!BS682&lt;&gt; 0, Source!BS682, 1)</f>
        <v>47.82</v>
      </c>
      <c r="K591" s="33">
        <f>Source!R682</f>
        <v>16.739999999999998</v>
      </c>
    </row>
    <row r="592" spans="1:43" ht="56" x14ac:dyDescent="0.35">
      <c r="A592" s="28" t="s">
        <v>420</v>
      </c>
      <c r="B592" s="28" t="str">
        <f>Source!F683</f>
        <v>1.1-1-3527</v>
      </c>
      <c r="C592" s="28" t="s">
        <v>396</v>
      </c>
      <c r="D592" s="29" t="str">
        <f>Source!H683</f>
        <v>м2</v>
      </c>
      <c r="E592" s="11">
        <f>Source!I683</f>
        <v>117.55200000000001</v>
      </c>
      <c r="F592" s="31">
        <f>Source!AK683</f>
        <v>39.450000000000003</v>
      </c>
      <c r="G592" s="34" t="s">
        <v>3</v>
      </c>
      <c r="H592" s="11">
        <f>Source!AW684</f>
        <v>1.002</v>
      </c>
      <c r="I592" s="31">
        <f>Source!O683</f>
        <v>4646.7</v>
      </c>
      <c r="J592" s="11">
        <f>IF(Source!BC684&lt;&gt; 0, Source!BC684, 1)</f>
        <v>4.92</v>
      </c>
      <c r="K592" s="31">
        <f>Source!O684</f>
        <v>22861.759999999998</v>
      </c>
      <c r="Q592">
        <f>Source!X683</f>
        <v>0</v>
      </c>
      <c r="R592">
        <f>Source!X684</f>
        <v>0</v>
      </c>
      <c r="S592">
        <f>Source!Y683</f>
        <v>0</v>
      </c>
      <c r="T592">
        <f>Source!Y684</f>
        <v>0</v>
      </c>
      <c r="U592">
        <f>ROUND((175/100)*ROUND(Source!R683, 2), 2)</f>
        <v>0</v>
      </c>
      <c r="V592">
        <f>ROUND((0/100)*ROUND(Source!R684, 2), 2)</f>
        <v>0</v>
      </c>
      <c r="AC592">
        <v>3</v>
      </c>
    </row>
    <row r="593" spans="1:29" ht="14.5" x14ac:dyDescent="0.35">
      <c r="A593" s="28"/>
      <c r="B593" s="28"/>
      <c r="C593" s="28" t="s">
        <v>1079</v>
      </c>
      <c r="D593" s="29" t="s">
        <v>1080</v>
      </c>
      <c r="E593" s="11">
        <f>Source!BZ682</f>
        <v>99</v>
      </c>
      <c r="F593" s="31"/>
      <c r="G593" s="30"/>
      <c r="H593" s="11"/>
      <c r="I593" s="31">
        <f>SUM(Q587:Q592)</f>
        <v>196.38</v>
      </c>
      <c r="J593" s="11">
        <f>Source!AT682</f>
        <v>99</v>
      </c>
      <c r="K593" s="31">
        <f>SUM(R587:R592)</f>
        <v>9390.7199999999993</v>
      </c>
    </row>
    <row r="594" spans="1:29" ht="14.5" x14ac:dyDescent="0.35">
      <c r="A594" s="28"/>
      <c r="B594" s="28"/>
      <c r="C594" s="28" t="s">
        <v>1081</v>
      </c>
      <c r="D594" s="29" t="s">
        <v>1080</v>
      </c>
      <c r="E594" s="11">
        <f>Source!CA682</f>
        <v>59</v>
      </c>
      <c r="F594" s="31"/>
      <c r="G594" s="30"/>
      <c r="H594" s="11"/>
      <c r="I594" s="31">
        <f>SUM(S587:S593)</f>
        <v>117.03</v>
      </c>
      <c r="J594" s="11">
        <f>Source!AU682</f>
        <v>59</v>
      </c>
      <c r="K594" s="31">
        <f>SUM(T587:T593)</f>
        <v>5596.49</v>
      </c>
    </row>
    <row r="595" spans="1:29" ht="28.5" x14ac:dyDescent="0.35">
      <c r="A595" s="35"/>
      <c r="B595" s="35"/>
      <c r="C595" s="35" t="s">
        <v>1082</v>
      </c>
      <c r="D595" s="36" t="s">
        <v>1083</v>
      </c>
      <c r="E595" s="37">
        <f>Source!AQ681</f>
        <v>13.36</v>
      </c>
      <c r="F595" s="38"/>
      <c r="G595" s="39" t="str">
        <f>Source!DI681</f>
        <v>*1,15)*1,1</v>
      </c>
      <c r="H595" s="37">
        <f>Source!AV682</f>
        <v>1.0469999999999999</v>
      </c>
      <c r="I595" s="38">
        <f>Source!U681</f>
        <v>17.33374653648</v>
      </c>
      <c r="J595" s="37"/>
      <c r="K595" s="38"/>
    </row>
    <row r="596" spans="1:29" ht="14" x14ac:dyDescent="0.3">
      <c r="C596" s="21" t="s">
        <v>1084</v>
      </c>
      <c r="H596" s="61">
        <f>I589+I590+I593+I594+SUM(I592:I592)-SUMIF(AC592:AC592, 5, I592:I592)-SUMIF(AC592:AC592, 6, I592:I592)</f>
        <v>5160.46</v>
      </c>
      <c r="I596" s="61"/>
      <c r="J596" s="61">
        <f>K589+K590+K593+K594+SUM(K592:K592)-SUMIF(AC592:AC592, 5, K592:K592)-SUMIF(AC592:AC592, 6, K592:K592)</f>
        <v>47353.45</v>
      </c>
      <c r="K596" s="61"/>
    </row>
    <row r="597" spans="1:29" ht="14" x14ac:dyDescent="0.3">
      <c r="C597" s="21" t="s">
        <v>1085</v>
      </c>
      <c r="H597" s="58">
        <f>SUMIF(AC592:AC592, 5, I592:I592)+SUMIF(AC592:AC592, 6, I592:I592)</f>
        <v>0</v>
      </c>
      <c r="I597" s="58"/>
      <c r="J597" s="58">
        <f>SUMIF(AC592:AC592, 5, K592:K592)+SUMIF(AC592:AC592, 6, K592:K592)</f>
        <v>0</v>
      </c>
      <c r="K597" s="58"/>
    </row>
    <row r="598" spans="1:29" ht="14" x14ac:dyDescent="0.3">
      <c r="C598" s="21" t="s">
        <v>1086</v>
      </c>
      <c r="H598" s="58">
        <f>I589+I590+I593+I594+SUM(I592:I592)</f>
        <v>5160.46</v>
      </c>
      <c r="I598" s="58"/>
      <c r="J598" s="58">
        <f>K589+K590+K593+K594+SUM(K592:K592)</f>
        <v>47353.45</v>
      </c>
      <c r="K598" s="58"/>
      <c r="O598" s="40">
        <f>I589+I590+I593+I594+SUM(I592:I592)</f>
        <v>5160.46</v>
      </c>
      <c r="P598" s="40">
        <f>K589+K590+K593+K594+SUM(K592:K592)</f>
        <v>47353.45</v>
      </c>
    </row>
    <row r="600" spans="1:29" ht="79" x14ac:dyDescent="0.35">
      <c r="A600" s="28">
        <v>35</v>
      </c>
      <c r="B600" s="28" t="s">
        <v>1107</v>
      </c>
      <c r="C600" s="28" t="s">
        <v>400</v>
      </c>
      <c r="D600" s="29" t="str">
        <f>Source!H685</f>
        <v>100 м3 в деле</v>
      </c>
      <c r="E600" s="11">
        <f>Source!I685</f>
        <v>0.19600000000000001</v>
      </c>
      <c r="F600" s="31"/>
      <c r="G600" s="30"/>
      <c r="H600" s="11"/>
      <c r="I600" s="31"/>
      <c r="J600" s="11"/>
      <c r="K600" s="31"/>
      <c r="Q600">
        <f>Source!X685</f>
        <v>487.26</v>
      </c>
      <c r="R600">
        <f>Source!X686</f>
        <v>23300.76</v>
      </c>
      <c r="S600">
        <f>Source!Y685</f>
        <v>259.52</v>
      </c>
      <c r="T600">
        <f>Source!Y686</f>
        <v>12410.19</v>
      </c>
      <c r="U600">
        <f>ROUND((175/100)*ROUND(Source!R685, 2), 2)</f>
        <v>17.73</v>
      </c>
      <c r="V600">
        <f>ROUND((0/100)*ROUND(Source!R686, 2), 2)</f>
        <v>0</v>
      </c>
      <c r="AC600">
        <v>0</v>
      </c>
    </row>
    <row r="601" spans="1:29" x14ac:dyDescent="0.25">
      <c r="C601" s="32" t="str">
        <f>"Объем: "&amp;Source!I685&amp;"=19,6/"&amp;"100"</f>
        <v>Объем: 0,196=19,6/100</v>
      </c>
    </row>
    <row r="602" spans="1:29" ht="28.5" x14ac:dyDescent="0.35">
      <c r="A602" s="28"/>
      <c r="B602" s="28"/>
      <c r="C602" s="28" t="s">
        <v>1075</v>
      </c>
      <c r="D602" s="29"/>
      <c r="E602" s="11"/>
      <c r="F602" s="31">
        <f>Source!AO685</f>
        <v>2001.22</v>
      </c>
      <c r="G602" s="30" t="str">
        <f>Source!DG685</f>
        <v>*1,15)*1,1</v>
      </c>
      <c r="H602" s="11">
        <f>Source!AV686</f>
        <v>1.0469999999999999</v>
      </c>
      <c r="I602" s="31">
        <f>Source!S685</f>
        <v>519.5</v>
      </c>
      <c r="J602" s="11">
        <f>IF(Source!BA686&lt;&gt; 0, Source!BA686, 1)</f>
        <v>47.82</v>
      </c>
      <c r="K602" s="31">
        <f>Source!S686</f>
        <v>24842.49</v>
      </c>
    </row>
    <row r="603" spans="1:29" ht="28.5" x14ac:dyDescent="0.35">
      <c r="A603" s="28"/>
      <c r="B603" s="28"/>
      <c r="C603" s="28" t="s">
        <v>1076</v>
      </c>
      <c r="D603" s="29"/>
      <c r="E603" s="11"/>
      <c r="F603" s="31">
        <f>Source!AM685</f>
        <v>1171.7</v>
      </c>
      <c r="G603" s="30" t="str">
        <f>Source!DE685</f>
        <v>*1,25)*1,1</v>
      </c>
      <c r="H603" s="11">
        <f>Source!AV686</f>
        <v>1.0469999999999999</v>
      </c>
      <c r="I603" s="31">
        <f>Source!Q685</f>
        <v>330.61</v>
      </c>
      <c r="J603" s="11">
        <f>IF(Source!BB686&lt;&gt; 0, Source!BB686, 1)</f>
        <v>12.16</v>
      </c>
      <c r="K603" s="31">
        <f>Source!Q686</f>
        <v>4020.22</v>
      </c>
    </row>
    <row r="604" spans="1:29" ht="28.5" x14ac:dyDescent="0.35">
      <c r="A604" s="28"/>
      <c r="B604" s="28"/>
      <c r="C604" s="28" t="s">
        <v>1077</v>
      </c>
      <c r="D604" s="29"/>
      <c r="E604" s="11"/>
      <c r="F604" s="31">
        <f>Source!AN685</f>
        <v>35.909999999999997</v>
      </c>
      <c r="G604" s="30" t="str">
        <f>Source!DF685</f>
        <v>*1,25)*1,1</v>
      </c>
      <c r="H604" s="11">
        <f>Source!AV686</f>
        <v>1.0469999999999999</v>
      </c>
      <c r="I604" s="33">
        <f>Source!R685</f>
        <v>10.130000000000001</v>
      </c>
      <c r="J604" s="11">
        <f>IF(Source!BS686&lt;&gt; 0, Source!BS686, 1)</f>
        <v>47.82</v>
      </c>
      <c r="K604" s="33">
        <f>Source!R686</f>
        <v>484.42</v>
      </c>
    </row>
    <row r="605" spans="1:29" ht="14.5" x14ac:dyDescent="0.35">
      <c r="A605" s="28"/>
      <c r="B605" s="28"/>
      <c r="C605" s="28" t="s">
        <v>1078</v>
      </c>
      <c r="D605" s="29"/>
      <c r="E605" s="11"/>
      <c r="F605" s="31">
        <f>Source!AL685</f>
        <v>1799.05</v>
      </c>
      <c r="G605" s="30" t="str">
        <f>Source!DD685</f>
        <v/>
      </c>
      <c r="H605" s="11">
        <f>Source!AW686</f>
        <v>1.022</v>
      </c>
      <c r="I605" s="31">
        <f>Source!P685</f>
        <v>360.37</v>
      </c>
      <c r="J605" s="11">
        <f>IF(Source!BC686&lt;&gt; 0, Source!BC686, 1)</f>
        <v>10.26</v>
      </c>
      <c r="K605" s="31">
        <f>Source!P686</f>
        <v>3697.4</v>
      </c>
    </row>
    <row r="606" spans="1:29" ht="56" x14ac:dyDescent="0.35">
      <c r="A606" s="28" t="s">
        <v>422</v>
      </c>
      <c r="B606" s="28" t="str">
        <f>Source!F687</f>
        <v>1.3-4-63</v>
      </c>
      <c r="C606" s="28" t="s">
        <v>424</v>
      </c>
      <c r="D606" s="29" t="str">
        <f>Source!H687</f>
        <v>т</v>
      </c>
      <c r="E606" s="11">
        <f>Source!I687</f>
        <v>1.74</v>
      </c>
      <c r="F606" s="31">
        <f>Source!AK687</f>
        <v>6332.03</v>
      </c>
      <c r="G606" s="34" t="s">
        <v>3</v>
      </c>
      <c r="H606" s="11">
        <f>Source!AW688</f>
        <v>1.022</v>
      </c>
      <c r="I606" s="31">
        <f>Source!O687</f>
        <v>11260.12</v>
      </c>
      <c r="J606" s="11">
        <f>IF(Source!BC688&lt;&gt; 0, Source!BC688, 1)</f>
        <v>15.49</v>
      </c>
      <c r="K606" s="31">
        <f>Source!O688</f>
        <v>174419.26</v>
      </c>
      <c r="Q606">
        <f>Source!X687</f>
        <v>0</v>
      </c>
      <c r="R606">
        <f>Source!X688</f>
        <v>0</v>
      </c>
      <c r="S606">
        <f>Source!Y687</f>
        <v>0</v>
      </c>
      <c r="T606">
        <f>Source!Y688</f>
        <v>0</v>
      </c>
      <c r="U606">
        <f>ROUND((175/100)*ROUND(Source!R687, 2), 2)</f>
        <v>0</v>
      </c>
      <c r="V606">
        <f>ROUND((0/100)*ROUND(Source!R688, 2), 2)</f>
        <v>0</v>
      </c>
      <c r="AC606">
        <v>3</v>
      </c>
    </row>
    <row r="607" spans="1:29" ht="56" x14ac:dyDescent="0.35">
      <c r="A607" s="28" t="s">
        <v>426</v>
      </c>
      <c r="B607" s="28" t="str">
        <f>Source!F689</f>
        <v>1.3-1-41</v>
      </c>
      <c r="C607" s="28" t="s">
        <v>249</v>
      </c>
      <c r="D607" s="29" t="str">
        <f>Source!H689</f>
        <v>м3</v>
      </c>
      <c r="E607" s="11">
        <f>Source!I689</f>
        <v>19.893999999999998</v>
      </c>
      <c r="F607" s="31">
        <f>Source!AK689</f>
        <v>729.73</v>
      </c>
      <c r="G607" s="34" t="s">
        <v>3</v>
      </c>
      <c r="H607" s="11">
        <f>Source!AW690</f>
        <v>1.022</v>
      </c>
      <c r="I607" s="31">
        <f>Source!O689</f>
        <v>14836.63</v>
      </c>
      <c r="J607" s="11">
        <f>IF(Source!BC690&lt;&gt; 0, Source!BC690, 1)</f>
        <v>10.08</v>
      </c>
      <c r="K607" s="31">
        <f>Source!O690</f>
        <v>149553.23000000001</v>
      </c>
      <c r="Q607">
        <f>Source!X689</f>
        <v>0</v>
      </c>
      <c r="R607">
        <f>Source!X690</f>
        <v>0</v>
      </c>
      <c r="S607">
        <f>Source!Y689</f>
        <v>0</v>
      </c>
      <c r="T607">
        <f>Source!Y690</f>
        <v>0</v>
      </c>
      <c r="U607">
        <f>ROUND((175/100)*ROUND(Source!R689, 2), 2)</f>
        <v>0</v>
      </c>
      <c r="V607">
        <f>ROUND((0/100)*ROUND(Source!R690, 2), 2)</f>
        <v>0</v>
      </c>
      <c r="AC607">
        <v>3</v>
      </c>
    </row>
    <row r="608" spans="1:29" ht="14.5" x14ac:dyDescent="0.35">
      <c r="A608" s="28"/>
      <c r="B608" s="28"/>
      <c r="C608" s="28" t="s">
        <v>1079</v>
      </c>
      <c r="D608" s="29" t="s">
        <v>1080</v>
      </c>
      <c r="E608" s="11">
        <f>Source!BZ686</f>
        <v>92</v>
      </c>
      <c r="F608" s="31"/>
      <c r="G608" s="30"/>
      <c r="H608" s="11"/>
      <c r="I608" s="31">
        <f>SUM(Q600:Q607)</f>
        <v>487.26</v>
      </c>
      <c r="J608" s="11">
        <f>Source!AT686</f>
        <v>92</v>
      </c>
      <c r="K608" s="31">
        <f>SUM(R600:R607)</f>
        <v>23300.76</v>
      </c>
    </row>
    <row r="609" spans="1:29" ht="14.5" x14ac:dyDescent="0.35">
      <c r="A609" s="28"/>
      <c r="B609" s="28"/>
      <c r="C609" s="28" t="s">
        <v>1081</v>
      </c>
      <c r="D609" s="29" t="s">
        <v>1080</v>
      </c>
      <c r="E609" s="11">
        <f>Source!CA686</f>
        <v>49</v>
      </c>
      <c r="F609" s="31"/>
      <c r="G609" s="30"/>
      <c r="H609" s="11"/>
      <c r="I609" s="31">
        <f>SUM(S600:S608)</f>
        <v>259.52</v>
      </c>
      <c r="J609" s="11">
        <f>Source!AU686</f>
        <v>49</v>
      </c>
      <c r="K609" s="31">
        <f>SUM(T600:T608)</f>
        <v>12410.19</v>
      </c>
    </row>
    <row r="610" spans="1:29" ht="28.5" x14ac:dyDescent="0.35">
      <c r="A610" s="35"/>
      <c r="B610" s="35"/>
      <c r="C610" s="35" t="s">
        <v>1082</v>
      </c>
      <c r="D610" s="36" t="s">
        <v>1083</v>
      </c>
      <c r="E610" s="37">
        <f>Source!AQ685</f>
        <v>179</v>
      </c>
      <c r="F610" s="38"/>
      <c r="G610" s="39" t="str">
        <f>Source!DI685</f>
        <v>*1,15)*1,1</v>
      </c>
      <c r="H610" s="37">
        <f>Source!AV686</f>
        <v>1.0469999999999999</v>
      </c>
      <c r="I610" s="38">
        <f>Source!U685</f>
        <v>46.467179219999998</v>
      </c>
      <c r="J610" s="37"/>
      <c r="K610" s="38"/>
    </row>
    <row r="611" spans="1:29" ht="14" x14ac:dyDescent="0.3">
      <c r="C611" s="21" t="s">
        <v>1084</v>
      </c>
      <c r="H611" s="61">
        <f>I602+I603+I605+I608+I609+SUM(I606:I607)-SUMIF(AC606:AC607, 5, I606:I607)-SUMIF(AC606:AC607, 6, I606:I607)</f>
        <v>28054.01</v>
      </c>
      <c r="I611" s="61"/>
      <c r="J611" s="61">
        <f>K602+K603+K605+K608+K609+SUM(K606:K607)-SUMIF(AC606:AC607, 5, K606:K607)-SUMIF(AC606:AC607, 6, K606:K607)</f>
        <v>392243.55</v>
      </c>
      <c r="K611" s="61"/>
    </row>
    <row r="612" spans="1:29" ht="14" x14ac:dyDescent="0.3">
      <c r="C612" s="21" t="s">
        <v>1085</v>
      </c>
      <c r="H612" s="58">
        <f>SUMIF(AC606:AC607, 5, I606:I607)+SUMIF(AC606:AC607, 6, I606:I607)</f>
        <v>0</v>
      </c>
      <c r="I612" s="58"/>
      <c r="J612" s="58">
        <f>SUMIF(AC606:AC607, 5, K606:K607)+SUMIF(AC606:AC607, 6, K606:K607)</f>
        <v>0</v>
      </c>
      <c r="K612" s="58"/>
    </row>
    <row r="613" spans="1:29" ht="14" x14ac:dyDescent="0.3">
      <c r="C613" s="21" t="s">
        <v>1086</v>
      </c>
      <c r="H613" s="58">
        <f>I602+I603+I605+I608+I609+SUM(I606:I607)</f>
        <v>28054.01</v>
      </c>
      <c r="I613" s="58"/>
      <c r="J613" s="58">
        <f>K602+K603+K605+K608+K609+SUM(K606:K607)</f>
        <v>392243.55</v>
      </c>
      <c r="K613" s="58"/>
      <c r="O613" s="40">
        <f>I602+I603+I605+I608+I609+SUM(I606:I607)</f>
        <v>28054.01</v>
      </c>
      <c r="P613" s="40">
        <f>K602+K603+K605+K608+K609+SUM(K606:K607)</f>
        <v>392243.55</v>
      </c>
    </row>
    <row r="615" spans="1:29" ht="79" x14ac:dyDescent="0.35">
      <c r="A615" s="28">
        <v>36</v>
      </c>
      <c r="B615" s="28" t="s">
        <v>1108</v>
      </c>
      <c r="C615" s="28" t="s">
        <v>406</v>
      </c>
      <c r="D615" s="29" t="str">
        <f>Source!H691</f>
        <v>100 м2</v>
      </c>
      <c r="E615" s="11">
        <f>Source!I691</f>
        <v>0.97960000000000003</v>
      </c>
      <c r="F615" s="31"/>
      <c r="G615" s="30"/>
      <c r="H615" s="11"/>
      <c r="I615" s="31"/>
      <c r="J615" s="11"/>
      <c r="K615" s="31"/>
      <c r="Q615">
        <f>Source!X691</f>
        <v>696.61</v>
      </c>
      <c r="R615">
        <f>Source!X692</f>
        <v>33311.760000000002</v>
      </c>
      <c r="S615">
        <f>Source!Y691</f>
        <v>379.34</v>
      </c>
      <c r="T615">
        <f>Source!Y692</f>
        <v>18140.07</v>
      </c>
      <c r="U615">
        <f>ROUND((175/100)*ROUND(Source!R691, 2), 2)</f>
        <v>2.17</v>
      </c>
      <c r="V615">
        <f>ROUND((0/100)*ROUND(Source!R692, 2), 2)</f>
        <v>0</v>
      </c>
      <c r="AC615">
        <v>0</v>
      </c>
    </row>
    <row r="616" spans="1:29" x14ac:dyDescent="0.25">
      <c r="C616" s="32" t="str">
        <f>"Объем: "&amp;Source!I691&amp;"=97,96/"&amp;"100"</f>
        <v>Объем: 0,9796=97,96/100</v>
      </c>
    </row>
    <row r="617" spans="1:29" ht="28.5" x14ac:dyDescent="0.35">
      <c r="A617" s="28"/>
      <c r="B617" s="28"/>
      <c r="C617" s="28" t="s">
        <v>1075</v>
      </c>
      <c r="D617" s="29"/>
      <c r="E617" s="11"/>
      <c r="F617" s="31">
        <f>Source!AO691</f>
        <v>530.64</v>
      </c>
      <c r="G617" s="30" t="str">
        <f>Source!DG691</f>
        <v>*1,15)*1,1</v>
      </c>
      <c r="H617" s="11">
        <f>Source!AV692</f>
        <v>1.0469999999999999</v>
      </c>
      <c r="I617" s="31">
        <f>Source!S691</f>
        <v>688.47</v>
      </c>
      <c r="J617" s="11">
        <f>IF(Source!BA692&lt;&gt; 0, Source!BA692, 1)</f>
        <v>47.82</v>
      </c>
      <c r="K617" s="31">
        <f>Source!S692</f>
        <v>32922.639999999999</v>
      </c>
    </row>
    <row r="618" spans="1:29" ht="28.5" x14ac:dyDescent="0.35">
      <c r="A618" s="28"/>
      <c r="B618" s="28"/>
      <c r="C618" s="28" t="s">
        <v>1076</v>
      </c>
      <c r="D618" s="29"/>
      <c r="E618" s="11"/>
      <c r="F618" s="31">
        <f>Source!AM691</f>
        <v>10.74</v>
      </c>
      <c r="G618" s="30" t="str">
        <f>Source!DE691</f>
        <v>*1,25)*1,1</v>
      </c>
      <c r="H618" s="11">
        <f>Source!AV692</f>
        <v>1.0469999999999999</v>
      </c>
      <c r="I618" s="31">
        <f>Source!Q691</f>
        <v>15.15</v>
      </c>
      <c r="J618" s="11">
        <f>IF(Source!BB692&lt;&gt; 0, Source!BB692, 1)</f>
        <v>12.89</v>
      </c>
      <c r="K618" s="31">
        <f>Source!Q692</f>
        <v>195.28</v>
      </c>
    </row>
    <row r="619" spans="1:29" ht="28.5" x14ac:dyDescent="0.35">
      <c r="A619" s="28"/>
      <c r="B619" s="28"/>
      <c r="C619" s="28" t="s">
        <v>1077</v>
      </c>
      <c r="D619" s="29"/>
      <c r="E619" s="11"/>
      <c r="F619" s="31">
        <f>Source!AN691</f>
        <v>0.88</v>
      </c>
      <c r="G619" s="30" t="str">
        <f>Source!DF691</f>
        <v>*1,25)*1,1</v>
      </c>
      <c r="H619" s="11">
        <f>Source!AV692</f>
        <v>1.0469999999999999</v>
      </c>
      <c r="I619" s="33">
        <f>Source!R691</f>
        <v>1.24</v>
      </c>
      <c r="J619" s="11">
        <f>IF(Source!BS692&lt;&gt; 0, Source!BS692, 1)</f>
        <v>47.82</v>
      </c>
      <c r="K619" s="33">
        <f>Source!R692</f>
        <v>59.3</v>
      </c>
    </row>
    <row r="620" spans="1:29" ht="14.5" x14ac:dyDescent="0.35">
      <c r="A620" s="28"/>
      <c r="B620" s="28"/>
      <c r="C620" s="28" t="s">
        <v>1078</v>
      </c>
      <c r="D620" s="29"/>
      <c r="E620" s="11"/>
      <c r="F620" s="31">
        <f>Source!AL691</f>
        <v>2528.7600000000002</v>
      </c>
      <c r="G620" s="30" t="str">
        <f>Source!DD691</f>
        <v/>
      </c>
      <c r="H620" s="11">
        <f>Source!AW692</f>
        <v>1</v>
      </c>
      <c r="I620" s="31">
        <f>Source!P691</f>
        <v>2477.17</v>
      </c>
      <c r="J620" s="11">
        <f>IF(Source!BC692&lt;&gt; 0, Source!BC692, 1)</f>
        <v>3.22</v>
      </c>
      <c r="K620" s="31">
        <f>Source!P692</f>
        <v>7976.49</v>
      </c>
    </row>
    <row r="621" spans="1:29" ht="14.5" x14ac:dyDescent="0.35">
      <c r="A621" s="28"/>
      <c r="B621" s="28"/>
      <c r="C621" s="28" t="s">
        <v>1079</v>
      </c>
      <c r="D621" s="29" t="s">
        <v>1080</v>
      </c>
      <c r="E621" s="11">
        <f>Source!BZ692</f>
        <v>101</v>
      </c>
      <c r="F621" s="31"/>
      <c r="G621" s="30"/>
      <c r="H621" s="11"/>
      <c r="I621" s="31">
        <f>SUM(Q615:Q620)</f>
        <v>696.61</v>
      </c>
      <c r="J621" s="11">
        <f>Source!AT692</f>
        <v>101</v>
      </c>
      <c r="K621" s="31">
        <f>SUM(R615:R620)</f>
        <v>33311.760000000002</v>
      </c>
    </row>
    <row r="622" spans="1:29" ht="14.5" x14ac:dyDescent="0.35">
      <c r="A622" s="28"/>
      <c r="B622" s="28"/>
      <c r="C622" s="28" t="s">
        <v>1081</v>
      </c>
      <c r="D622" s="29" t="s">
        <v>1080</v>
      </c>
      <c r="E622" s="11">
        <f>Source!CA692</f>
        <v>55</v>
      </c>
      <c r="F622" s="31"/>
      <c r="G622" s="30"/>
      <c r="H622" s="11"/>
      <c r="I622" s="31">
        <f>SUM(S615:S621)</f>
        <v>379.34</v>
      </c>
      <c r="J622" s="11">
        <f>Source!AU692</f>
        <v>55</v>
      </c>
      <c r="K622" s="31">
        <f>SUM(T615:T621)</f>
        <v>18140.07</v>
      </c>
    </row>
    <row r="623" spans="1:29" ht="28.5" x14ac:dyDescent="0.35">
      <c r="A623" s="35"/>
      <c r="B623" s="35"/>
      <c r="C623" s="35" t="s">
        <v>1082</v>
      </c>
      <c r="D623" s="36" t="s">
        <v>1083</v>
      </c>
      <c r="E623" s="37">
        <f>Source!AQ691</f>
        <v>30</v>
      </c>
      <c r="F623" s="38"/>
      <c r="G623" s="39" t="str">
        <f>Source!DI691</f>
        <v>*1,15)*1,1</v>
      </c>
      <c r="H623" s="37">
        <f>Source!AV692</f>
        <v>1.0469999999999999</v>
      </c>
      <c r="I623" s="38">
        <f>Source!U691</f>
        <v>38.92308354</v>
      </c>
      <c r="J623" s="37"/>
      <c r="K623" s="38"/>
    </row>
    <row r="624" spans="1:29" ht="14" x14ac:dyDescent="0.3">
      <c r="C624" s="21" t="s">
        <v>1084</v>
      </c>
      <c r="H624" s="61">
        <f>I617+I618+I620+I621+I622+0-0-0</f>
        <v>4256.74</v>
      </c>
      <c r="I624" s="61"/>
      <c r="J624" s="61">
        <f>K617+K618+K620+K621+K622+0-0-0</f>
        <v>92546.239999999991</v>
      </c>
      <c r="K624" s="61"/>
    </row>
    <row r="625" spans="1:43" ht="14" x14ac:dyDescent="0.3">
      <c r="C625" s="21" t="s">
        <v>1085</v>
      </c>
      <c r="H625" s="58">
        <f>0+0</f>
        <v>0</v>
      </c>
      <c r="I625" s="58"/>
      <c r="J625" s="58">
        <f>0+0</f>
        <v>0</v>
      </c>
      <c r="K625" s="58"/>
    </row>
    <row r="626" spans="1:43" ht="14" x14ac:dyDescent="0.3">
      <c r="C626" s="21" t="s">
        <v>1086</v>
      </c>
      <c r="H626" s="58">
        <f>I617+I618+I620+I621+I622+0</f>
        <v>4256.74</v>
      </c>
      <c r="I626" s="58"/>
      <c r="J626" s="58">
        <f>K617+K618+K620+K621+K622+0</f>
        <v>92546.239999999991</v>
      </c>
      <c r="K626" s="58"/>
      <c r="O626" s="40">
        <f>I617+I618+I620+I621+I622+0</f>
        <v>4256.74</v>
      </c>
      <c r="P626" s="40">
        <f>K617+K618+K620+K621+K622+0</f>
        <v>92546.239999999991</v>
      </c>
    </row>
    <row r="629" spans="1:43" ht="14" x14ac:dyDescent="0.3">
      <c r="A629" s="57" t="str">
        <f>CONCATENATE("Итого по разделу: ",IF(Source!G694&lt;&gt;"Новый раздел", Source!G694, ""))</f>
        <v>Итого по разделу: Устройство бетонных полов подвала h=200 мм, S=97,96 м2 (КР-22)</v>
      </c>
      <c r="B629" s="57"/>
      <c r="C629" s="57"/>
      <c r="D629" s="57"/>
      <c r="E629" s="57"/>
      <c r="F629" s="57"/>
      <c r="G629" s="57"/>
      <c r="H629" s="58">
        <f>SUM(O586:O628)</f>
        <v>37471.21</v>
      </c>
      <c r="I629" s="59"/>
      <c r="J629" s="58">
        <f>SUM(P586:P628)</f>
        <v>532143.24</v>
      </c>
      <c r="K629" s="59"/>
      <c r="AQ629" s="42" t="str">
        <f>CONCATENATE("Итого по разделу: ",IF(Source!G694&lt;&gt;"Новый раздел", Source!G694, ""))</f>
        <v>Итого по разделу: Устройство бетонных полов подвала h=200 мм, S=97,96 м2 (КР-22)</v>
      </c>
    </row>
    <row r="630" spans="1:43" hidden="1" x14ac:dyDescent="0.25">
      <c r="A630" t="s">
        <v>1088</v>
      </c>
      <c r="I630">
        <f>SUM(W586:W629)</f>
        <v>0</v>
      </c>
      <c r="J630">
        <f>SUM(X586:X629)</f>
        <v>0</v>
      </c>
    </row>
    <row r="631" spans="1:43" hidden="1" x14ac:dyDescent="0.25">
      <c r="A631" t="s">
        <v>1089</v>
      </c>
      <c r="I631">
        <f>SUM(Y586:Y630)</f>
        <v>0</v>
      </c>
      <c r="J631">
        <f>SUM(Z586:Z630)</f>
        <v>0</v>
      </c>
    </row>
    <row r="633" spans="1:43" ht="16.5" x14ac:dyDescent="0.35">
      <c r="A633" s="60" t="str">
        <f>CONCATENATE("Раздел: ",IF(Source!G724&lt;&gt;"Новый раздел", Source!G724, ""))</f>
        <v>Раздел: Устройство плавающих полов подвала, S=320,9 м2 (КР-22)</v>
      </c>
      <c r="B633" s="60"/>
      <c r="C633" s="60"/>
      <c r="D633" s="60"/>
      <c r="E633" s="60"/>
      <c r="F633" s="60"/>
      <c r="G633" s="60"/>
      <c r="H633" s="60"/>
      <c r="I633" s="60"/>
      <c r="J633" s="60"/>
      <c r="K633" s="60"/>
    </row>
    <row r="634" spans="1:43" ht="79" x14ac:dyDescent="0.35">
      <c r="A634" s="28">
        <v>37</v>
      </c>
      <c r="B634" s="28" t="s">
        <v>1110</v>
      </c>
      <c r="C634" s="28" t="s">
        <v>431</v>
      </c>
      <c r="D634" s="29" t="str">
        <f>Source!H728</f>
        <v>100 м2 изолируемой поверхности</v>
      </c>
      <c r="E634" s="11">
        <f>Source!I728</f>
        <v>4.75</v>
      </c>
      <c r="F634" s="31"/>
      <c r="G634" s="30"/>
      <c r="H634" s="11"/>
      <c r="I634" s="31"/>
      <c r="J634" s="11"/>
      <c r="K634" s="31"/>
      <c r="Q634">
        <f>Source!X728</f>
        <v>2661.83</v>
      </c>
      <c r="R634">
        <f>Source!X729</f>
        <v>127288.95</v>
      </c>
      <c r="S634">
        <f>Source!Y728</f>
        <v>1449.51</v>
      </c>
      <c r="T634">
        <f>Source!Y729</f>
        <v>69315.759999999995</v>
      </c>
      <c r="U634">
        <f>ROUND((175/100)*ROUND(Source!R728, 2), 2)</f>
        <v>135.94</v>
      </c>
      <c r="V634">
        <f>ROUND((0/100)*ROUND(Source!R729, 2), 2)</f>
        <v>0</v>
      </c>
      <c r="AC634">
        <v>0</v>
      </c>
    </row>
    <row r="635" spans="1:43" x14ac:dyDescent="0.25">
      <c r="C635" s="32" t="str">
        <f>"Объем: "&amp;Source!I728&amp;"=19/"&amp;"0,04/"&amp;"100"</f>
        <v>Объем: 4,75=19/0,04/100</v>
      </c>
    </row>
    <row r="636" spans="1:43" ht="28.5" x14ac:dyDescent="0.35">
      <c r="A636" s="28"/>
      <c r="B636" s="28"/>
      <c r="C636" s="28" t="s">
        <v>1075</v>
      </c>
      <c r="D636" s="29"/>
      <c r="E636" s="11"/>
      <c r="F636" s="31">
        <f>Source!AO728</f>
        <v>406.57</v>
      </c>
      <c r="G636" s="30" t="str">
        <f>Source!DG728</f>
        <v>*1,15)*1,1</v>
      </c>
      <c r="H636" s="11">
        <f>Source!AV729</f>
        <v>1.0469999999999999</v>
      </c>
      <c r="I636" s="31">
        <f>Source!S728</f>
        <v>2557.8000000000002</v>
      </c>
      <c r="J636" s="11">
        <f>IF(Source!BA729&lt;&gt; 0, Source!BA729, 1)</f>
        <v>47.82</v>
      </c>
      <c r="K636" s="31">
        <f>Source!S729</f>
        <v>122314</v>
      </c>
    </row>
    <row r="637" spans="1:43" ht="28.5" x14ac:dyDescent="0.35">
      <c r="A637" s="28"/>
      <c r="B637" s="28"/>
      <c r="C637" s="28" t="s">
        <v>1076</v>
      </c>
      <c r="D637" s="29"/>
      <c r="E637" s="11"/>
      <c r="F637" s="31">
        <f>Source!AM728</f>
        <v>74.790000000000006</v>
      </c>
      <c r="G637" s="30" t="str">
        <f>Source!DE728</f>
        <v>*1,25)*1,1</v>
      </c>
      <c r="H637" s="11">
        <f>Source!AV729</f>
        <v>1.0469999999999999</v>
      </c>
      <c r="I637" s="31">
        <f>Source!Q728</f>
        <v>511.43</v>
      </c>
      <c r="J637" s="11">
        <f>IF(Source!BB729&lt;&gt; 0, Source!BB729, 1)</f>
        <v>15.21</v>
      </c>
      <c r="K637" s="31">
        <f>Source!Q729</f>
        <v>7778.85</v>
      </c>
    </row>
    <row r="638" spans="1:43" ht="28.5" x14ac:dyDescent="0.35">
      <c r="A638" s="28"/>
      <c r="B638" s="28"/>
      <c r="C638" s="28" t="s">
        <v>1077</v>
      </c>
      <c r="D638" s="29"/>
      <c r="E638" s="11"/>
      <c r="F638" s="31">
        <f>Source!AN728</f>
        <v>11.36</v>
      </c>
      <c r="G638" s="30" t="str">
        <f>Source!DF728</f>
        <v>*1,25)*1,1</v>
      </c>
      <c r="H638" s="11">
        <f>Source!AV729</f>
        <v>1.0469999999999999</v>
      </c>
      <c r="I638" s="33">
        <f>Source!R728</f>
        <v>77.680000000000007</v>
      </c>
      <c r="J638" s="11">
        <f>IF(Source!BS729&lt;&gt; 0, Source!BS729, 1)</f>
        <v>47.82</v>
      </c>
      <c r="K638" s="33">
        <f>Source!R729</f>
        <v>3714.66</v>
      </c>
    </row>
    <row r="639" spans="1:43" ht="126" x14ac:dyDescent="0.35">
      <c r="A639" s="28" t="s">
        <v>434</v>
      </c>
      <c r="B639" s="28" t="str">
        <f>Source!F730</f>
        <v>1.1-1-2921</v>
      </c>
      <c r="C639" s="28" t="s">
        <v>1040</v>
      </c>
      <c r="D639" s="29" t="str">
        <f>Source!H730</f>
        <v>м3</v>
      </c>
      <c r="E639" s="11">
        <f>Source!I730</f>
        <v>19.57</v>
      </c>
      <c r="F639" s="31">
        <f>Source!AK730</f>
        <v>2200.7600000000002</v>
      </c>
      <c r="G639" s="34" t="s">
        <v>3</v>
      </c>
      <c r="H639" s="11">
        <f>Source!AW731</f>
        <v>1</v>
      </c>
      <c r="I639" s="31">
        <f>Source!O730</f>
        <v>43068.87</v>
      </c>
      <c r="J639" s="11">
        <f>IF(Source!BC731&lt;&gt; 0, Source!BC731, 1)</f>
        <v>10.87</v>
      </c>
      <c r="K639" s="31">
        <f>Source!O731</f>
        <v>468158.62</v>
      </c>
      <c r="Q639">
        <f>Source!X730</f>
        <v>0</v>
      </c>
      <c r="R639">
        <f>Source!X731</f>
        <v>0</v>
      </c>
      <c r="S639">
        <f>Source!Y730</f>
        <v>0</v>
      </c>
      <c r="T639">
        <f>Source!Y731</f>
        <v>0</v>
      </c>
      <c r="U639">
        <f>ROUND((175/100)*ROUND(Source!R730, 2), 2)</f>
        <v>0</v>
      </c>
      <c r="V639">
        <f>ROUND((0/100)*ROUND(Source!R731, 2), 2)</f>
        <v>0</v>
      </c>
      <c r="AC639">
        <v>3</v>
      </c>
    </row>
    <row r="640" spans="1:43" ht="14.5" x14ac:dyDescent="0.35">
      <c r="A640" s="28"/>
      <c r="B640" s="28"/>
      <c r="C640" s="28" t="s">
        <v>1079</v>
      </c>
      <c r="D640" s="29" t="s">
        <v>1080</v>
      </c>
      <c r="E640" s="11">
        <f>Source!BZ729</f>
        <v>101</v>
      </c>
      <c r="F640" s="31"/>
      <c r="G640" s="30"/>
      <c r="H640" s="11"/>
      <c r="I640" s="31">
        <f>SUM(Q634:Q639)</f>
        <v>2661.83</v>
      </c>
      <c r="J640" s="11">
        <f>Source!AT729</f>
        <v>101</v>
      </c>
      <c r="K640" s="31">
        <f>SUM(R634:R639)</f>
        <v>127288.95</v>
      </c>
    </row>
    <row r="641" spans="1:29" ht="14.5" x14ac:dyDescent="0.35">
      <c r="A641" s="28"/>
      <c r="B641" s="28"/>
      <c r="C641" s="28" t="s">
        <v>1081</v>
      </c>
      <c r="D641" s="29" t="s">
        <v>1080</v>
      </c>
      <c r="E641" s="11">
        <f>Source!CA729</f>
        <v>55</v>
      </c>
      <c r="F641" s="31"/>
      <c r="G641" s="30"/>
      <c r="H641" s="11"/>
      <c r="I641" s="31">
        <f>SUM(S634:S640)</f>
        <v>1449.51</v>
      </c>
      <c r="J641" s="11">
        <f>Source!AU729</f>
        <v>55</v>
      </c>
      <c r="K641" s="31">
        <f>SUM(T634:T640)</f>
        <v>69315.759999999995</v>
      </c>
    </row>
    <row r="642" spans="1:29" ht="28.5" x14ac:dyDescent="0.35">
      <c r="A642" s="35"/>
      <c r="B642" s="35"/>
      <c r="C642" s="35" t="s">
        <v>1082</v>
      </c>
      <c r="D642" s="36" t="s">
        <v>1083</v>
      </c>
      <c r="E642" s="37">
        <f>Source!AQ728</f>
        <v>25.8</v>
      </c>
      <c r="F642" s="38"/>
      <c r="G642" s="39" t="str">
        <f>Source!DI728</f>
        <v>*1,15)*1,1</v>
      </c>
      <c r="H642" s="37">
        <f>Source!AV729</f>
        <v>1.0469999999999999</v>
      </c>
      <c r="I642" s="38">
        <f>Source!U728</f>
        <v>162.31196025</v>
      </c>
      <c r="J642" s="37"/>
      <c r="K642" s="38"/>
    </row>
    <row r="643" spans="1:29" ht="14" x14ac:dyDescent="0.3">
      <c r="C643" s="21" t="s">
        <v>1084</v>
      </c>
      <c r="H643" s="61">
        <f>I636+I637+I640+I641+SUM(I639:I639)-SUMIF(AC639:AC639, 5, I639:I639)-SUMIF(AC639:AC639, 6, I639:I639)</f>
        <v>50249.440000000002</v>
      </c>
      <c r="I643" s="61"/>
      <c r="J643" s="61">
        <f>K636+K637+K640+K641+SUM(K639:K639)-SUMIF(AC639:AC639, 5, K639:K639)-SUMIF(AC639:AC639, 6, K639:K639)</f>
        <v>794856.17999999993</v>
      </c>
      <c r="K643" s="61"/>
    </row>
    <row r="644" spans="1:29" ht="14" x14ac:dyDescent="0.3">
      <c r="C644" s="21" t="s">
        <v>1085</v>
      </c>
      <c r="H644" s="58">
        <f>SUMIF(AC639:AC639, 5, I639:I639)+SUMIF(AC639:AC639, 6, I639:I639)</f>
        <v>0</v>
      </c>
      <c r="I644" s="58"/>
      <c r="J644" s="58">
        <f>SUMIF(AC639:AC639, 5, K639:K639)+SUMIF(AC639:AC639, 6, K639:K639)</f>
        <v>0</v>
      </c>
      <c r="K644" s="58"/>
    </row>
    <row r="645" spans="1:29" ht="14" x14ac:dyDescent="0.3">
      <c r="C645" s="21" t="s">
        <v>1086</v>
      </c>
      <c r="H645" s="58">
        <f>I636+I637+I640+I641+SUM(I639:I639)</f>
        <v>50249.440000000002</v>
      </c>
      <c r="I645" s="58"/>
      <c r="J645" s="58">
        <f>K636+K637+K640+K641+SUM(K639:K639)</f>
        <v>794856.17999999993</v>
      </c>
      <c r="K645" s="58"/>
      <c r="O645" s="40">
        <f>I636+I637+I640+I641+SUM(I639:I639)</f>
        <v>50249.440000000002</v>
      </c>
      <c r="P645" s="40">
        <f>K636+K637+K640+K641+SUM(K639:K639)</f>
        <v>794856.17999999993</v>
      </c>
    </row>
    <row r="647" spans="1:29" ht="79" x14ac:dyDescent="0.35">
      <c r="A647" s="28">
        <v>38</v>
      </c>
      <c r="B647" s="28" t="s">
        <v>1111</v>
      </c>
      <c r="C647" s="28" t="s">
        <v>439</v>
      </c>
      <c r="D647" s="29" t="str">
        <f>Source!H732</f>
        <v>100 м2</v>
      </c>
      <c r="E647" s="11">
        <f>Source!I732</f>
        <v>3.2090000000000001</v>
      </c>
      <c r="F647" s="31"/>
      <c r="G647" s="30"/>
      <c r="H647" s="11"/>
      <c r="I647" s="31"/>
      <c r="J647" s="11"/>
      <c r="K647" s="31"/>
      <c r="Q647">
        <f>Source!X732</f>
        <v>222.8</v>
      </c>
      <c r="R647">
        <f>Source!X733</f>
        <v>10654.1</v>
      </c>
      <c r="S647">
        <f>Source!Y732</f>
        <v>121.32</v>
      </c>
      <c r="T647">
        <f>Source!Y733</f>
        <v>5801.74</v>
      </c>
      <c r="U647">
        <f>ROUND((175/100)*ROUND(Source!R732, 2), 2)</f>
        <v>2.0099999999999998</v>
      </c>
      <c r="V647">
        <f>ROUND((0/100)*ROUND(Source!R733, 2), 2)</f>
        <v>0</v>
      </c>
      <c r="AC647">
        <v>0</v>
      </c>
    </row>
    <row r="648" spans="1:29" x14ac:dyDescent="0.25">
      <c r="C648" s="32" t="str">
        <f>"Объем: "&amp;Source!I732&amp;"=320,9/"&amp;"100"</f>
        <v>Объем: 3,209=320,9/100</v>
      </c>
    </row>
    <row r="649" spans="1:29" ht="28.5" x14ac:dyDescent="0.35">
      <c r="A649" s="28"/>
      <c r="B649" s="28"/>
      <c r="C649" s="28" t="s">
        <v>1075</v>
      </c>
      <c r="D649" s="29"/>
      <c r="E649" s="11"/>
      <c r="F649" s="31">
        <f>Source!AO732</f>
        <v>51.63</v>
      </c>
      <c r="G649" s="30" t="str">
        <f>Source!DG732</f>
        <v>*1,15)*1,1</v>
      </c>
      <c r="H649" s="11">
        <f>Source!AV733</f>
        <v>1.0469999999999999</v>
      </c>
      <c r="I649" s="31">
        <f>Source!S732</f>
        <v>219.44</v>
      </c>
      <c r="J649" s="11">
        <f>IF(Source!BA733&lt;&gt; 0, Source!BA733, 1)</f>
        <v>47.82</v>
      </c>
      <c r="K649" s="31">
        <f>Source!S733</f>
        <v>10493.62</v>
      </c>
    </row>
    <row r="650" spans="1:29" ht="28.5" x14ac:dyDescent="0.35">
      <c r="A650" s="28"/>
      <c r="B650" s="28"/>
      <c r="C650" s="28" t="s">
        <v>1076</v>
      </c>
      <c r="D650" s="29"/>
      <c r="E650" s="11"/>
      <c r="F650" s="31">
        <f>Source!AM732</f>
        <v>1.66</v>
      </c>
      <c r="G650" s="30" t="str">
        <f>Source!DE732</f>
        <v>*1,25)*1,1</v>
      </c>
      <c r="H650" s="11">
        <f>Source!AV733</f>
        <v>1.0469999999999999</v>
      </c>
      <c r="I650" s="31">
        <f>Source!Q732</f>
        <v>7.67</v>
      </c>
      <c r="J650" s="11">
        <f>IF(Source!BB733&lt;&gt; 0, Source!BB733, 1)</f>
        <v>15.23</v>
      </c>
      <c r="K650" s="31">
        <f>Source!Q733</f>
        <v>116.81</v>
      </c>
    </row>
    <row r="651" spans="1:29" ht="28.5" x14ac:dyDescent="0.35">
      <c r="A651" s="28"/>
      <c r="B651" s="28"/>
      <c r="C651" s="28" t="s">
        <v>1077</v>
      </c>
      <c r="D651" s="29"/>
      <c r="E651" s="11"/>
      <c r="F651" s="31">
        <f>Source!AN732</f>
        <v>0.25</v>
      </c>
      <c r="G651" s="30" t="str">
        <f>Source!DF732</f>
        <v>*1,25)*1,1</v>
      </c>
      <c r="H651" s="11">
        <f>Source!AV733</f>
        <v>1.0469999999999999</v>
      </c>
      <c r="I651" s="33">
        <f>Source!R732</f>
        <v>1.1499999999999999</v>
      </c>
      <c r="J651" s="11">
        <f>IF(Source!BS733&lt;&gt; 0, Source!BS733, 1)</f>
        <v>47.82</v>
      </c>
      <c r="K651" s="33">
        <f>Source!R733</f>
        <v>54.99</v>
      </c>
    </row>
    <row r="652" spans="1:29" ht="28" x14ac:dyDescent="0.35">
      <c r="A652" s="28" t="s">
        <v>441</v>
      </c>
      <c r="B652" s="28" t="str">
        <f>Source!F734</f>
        <v>1.1-1-2493</v>
      </c>
      <c r="C652" s="28" t="s">
        <v>443</v>
      </c>
      <c r="D652" s="29" t="str">
        <f>Source!H734</f>
        <v>м2</v>
      </c>
      <c r="E652" s="11">
        <f>Source!I734</f>
        <v>392.78160000000003</v>
      </c>
      <c r="F652" s="31">
        <f>Source!AK734</f>
        <v>8.1300000000000008</v>
      </c>
      <c r="G652" s="34" t="s">
        <v>3</v>
      </c>
      <c r="H652" s="11">
        <f>Source!AW735</f>
        <v>1</v>
      </c>
      <c r="I652" s="31">
        <f>Source!O734</f>
        <v>3193.31</v>
      </c>
      <c r="J652" s="11">
        <f>IF(Source!BC735&lt;&gt; 0, Source!BC735, 1)</f>
        <v>1.25</v>
      </c>
      <c r="K652" s="31">
        <f>Source!O735</f>
        <v>3991.64</v>
      </c>
      <c r="Q652">
        <f>Source!X734</f>
        <v>0</v>
      </c>
      <c r="R652">
        <f>Source!X735</f>
        <v>0</v>
      </c>
      <c r="S652">
        <f>Source!Y734</f>
        <v>0</v>
      </c>
      <c r="T652">
        <f>Source!Y735</f>
        <v>0</v>
      </c>
      <c r="U652">
        <f>ROUND((175/100)*ROUND(Source!R734, 2), 2)</f>
        <v>0</v>
      </c>
      <c r="V652">
        <f>ROUND((0/100)*ROUND(Source!R735, 2), 2)</f>
        <v>0</v>
      </c>
      <c r="AC652">
        <v>3</v>
      </c>
    </row>
    <row r="653" spans="1:29" ht="14.5" x14ac:dyDescent="0.35">
      <c r="A653" s="28"/>
      <c r="B653" s="28"/>
      <c r="C653" s="28" t="s">
        <v>1079</v>
      </c>
      <c r="D653" s="29" t="s">
        <v>1080</v>
      </c>
      <c r="E653" s="11">
        <f>Source!BZ733</f>
        <v>101</v>
      </c>
      <c r="F653" s="31"/>
      <c r="G653" s="30"/>
      <c r="H653" s="11"/>
      <c r="I653" s="31">
        <f>SUM(Q647:Q652)</f>
        <v>222.8</v>
      </c>
      <c r="J653" s="11">
        <f>Source!AT733</f>
        <v>101</v>
      </c>
      <c r="K653" s="31">
        <f>SUM(R647:R652)</f>
        <v>10654.1</v>
      </c>
    </row>
    <row r="654" spans="1:29" ht="14.5" x14ac:dyDescent="0.35">
      <c r="A654" s="28"/>
      <c r="B654" s="28"/>
      <c r="C654" s="28" t="s">
        <v>1081</v>
      </c>
      <c r="D654" s="29" t="s">
        <v>1080</v>
      </c>
      <c r="E654" s="11">
        <f>Source!CA733</f>
        <v>55</v>
      </c>
      <c r="F654" s="31"/>
      <c r="G654" s="30"/>
      <c r="H654" s="11"/>
      <c r="I654" s="31">
        <f>SUM(S647:S653)</f>
        <v>121.32</v>
      </c>
      <c r="J654" s="11">
        <f>Source!AU733</f>
        <v>55</v>
      </c>
      <c r="K654" s="31">
        <f>SUM(T647:T653)</f>
        <v>5801.74</v>
      </c>
    </row>
    <row r="655" spans="1:29" ht="28.5" x14ac:dyDescent="0.35">
      <c r="A655" s="35"/>
      <c r="B655" s="35"/>
      <c r="C655" s="35" t="s">
        <v>1082</v>
      </c>
      <c r="D655" s="36" t="s">
        <v>1083</v>
      </c>
      <c r="E655" s="37">
        <f>Source!AQ732</f>
        <v>3.45</v>
      </c>
      <c r="F655" s="38"/>
      <c r="G655" s="39" t="str">
        <f>Source!DI732</f>
        <v>*1,15)*1,1</v>
      </c>
      <c r="H655" s="37">
        <f>Source!AV733</f>
        <v>1.0469999999999999</v>
      </c>
      <c r="I655" s="38">
        <f>Source!U732</f>
        <v>14.66310752775</v>
      </c>
      <c r="J655" s="37"/>
      <c r="K655" s="38"/>
    </row>
    <row r="656" spans="1:29" ht="14" x14ac:dyDescent="0.3">
      <c r="C656" s="21" t="s">
        <v>1084</v>
      </c>
      <c r="H656" s="61">
        <f>I649+I650+I653+I654+SUM(I652:I652)-SUMIF(AC652:AC652, 5, I652:I652)-SUMIF(AC652:AC652, 6, I652:I652)</f>
        <v>3764.54</v>
      </c>
      <c r="I656" s="61"/>
      <c r="J656" s="61">
        <f>K649+K650+K653+K654+SUM(K652:K652)-SUMIF(AC652:AC652, 5, K652:K652)-SUMIF(AC652:AC652, 6, K652:K652)</f>
        <v>31057.909999999996</v>
      </c>
      <c r="K656" s="61"/>
    </row>
    <row r="657" spans="1:29" ht="14" x14ac:dyDescent="0.3">
      <c r="C657" s="21" t="s">
        <v>1085</v>
      </c>
      <c r="H657" s="58">
        <f>SUMIF(AC652:AC652, 5, I652:I652)+SUMIF(AC652:AC652, 6, I652:I652)</f>
        <v>0</v>
      </c>
      <c r="I657" s="58"/>
      <c r="J657" s="58">
        <f>SUMIF(AC652:AC652, 5, K652:K652)+SUMIF(AC652:AC652, 6, K652:K652)</f>
        <v>0</v>
      </c>
      <c r="K657" s="58"/>
    </row>
    <row r="658" spans="1:29" ht="14" x14ac:dyDescent="0.3">
      <c r="C658" s="21" t="s">
        <v>1086</v>
      </c>
      <c r="H658" s="58">
        <f>I649+I650+I653+I654+SUM(I652:I652)</f>
        <v>3764.54</v>
      </c>
      <c r="I658" s="58"/>
      <c r="J658" s="58">
        <f>K649+K650+K653+K654+SUM(K652:K652)</f>
        <v>31057.909999999996</v>
      </c>
      <c r="K658" s="58"/>
      <c r="O658" s="40">
        <f>I649+I650+I653+I654+SUM(I652:I652)</f>
        <v>3764.54</v>
      </c>
      <c r="P658" s="40">
        <f>K649+K650+K653+K654+SUM(K652:K652)</f>
        <v>31057.909999999996</v>
      </c>
    </row>
    <row r="660" spans="1:29" ht="79" x14ac:dyDescent="0.35">
      <c r="A660" s="28">
        <v>39</v>
      </c>
      <c r="B660" s="28" t="s">
        <v>1112</v>
      </c>
      <c r="C660" s="28" t="s">
        <v>325</v>
      </c>
      <c r="D660" s="29" t="str">
        <f>Source!H736</f>
        <v>100 м3 в деле</v>
      </c>
      <c r="E660" s="11">
        <f>Source!I736</f>
        <v>0.48139999999999999</v>
      </c>
      <c r="F660" s="31"/>
      <c r="G660" s="30"/>
      <c r="H660" s="11"/>
      <c r="I660" s="31"/>
      <c r="J660" s="11"/>
      <c r="K660" s="31"/>
      <c r="Q660">
        <f>Source!X736</f>
        <v>5373.86</v>
      </c>
      <c r="R660">
        <f>Source!X737</f>
        <v>256977.89</v>
      </c>
      <c r="S660">
        <f>Source!Y736</f>
        <v>2862.16</v>
      </c>
      <c r="T660">
        <f>Source!Y737</f>
        <v>136868.66</v>
      </c>
      <c r="U660">
        <f>ROUND((175/100)*ROUND(Source!R736, 2), 2)</f>
        <v>41.67</v>
      </c>
      <c r="V660">
        <f>ROUND((0/100)*ROUND(Source!R737, 2), 2)</f>
        <v>0</v>
      </c>
      <c r="AC660">
        <v>0</v>
      </c>
    </row>
    <row r="661" spans="1:29" x14ac:dyDescent="0.25">
      <c r="C661" s="32" t="str">
        <f>"Объем: "&amp;Source!I736&amp;"=48,14/"&amp;"100"</f>
        <v>Объем: 0,4814=48,14/100</v>
      </c>
    </row>
    <row r="662" spans="1:29" ht="28.5" x14ac:dyDescent="0.35">
      <c r="A662" s="28"/>
      <c r="B662" s="28"/>
      <c r="C662" s="28" t="s">
        <v>1075</v>
      </c>
      <c r="D662" s="29"/>
      <c r="E662" s="11"/>
      <c r="F662" s="31">
        <f>Source!AO736</f>
        <v>9123.92</v>
      </c>
      <c r="G662" s="30" t="str">
        <f>Source!DG736</f>
        <v>*1,15)*1,1</v>
      </c>
      <c r="H662" s="11">
        <f>Source!AV737</f>
        <v>1.0469999999999999</v>
      </c>
      <c r="I662" s="31">
        <f>Source!S736</f>
        <v>5817.34</v>
      </c>
      <c r="J662" s="11">
        <f>IF(Source!BA737&lt;&gt; 0, Source!BA737, 1)</f>
        <v>47.82</v>
      </c>
      <c r="K662" s="31">
        <f>Source!S737</f>
        <v>278185.2</v>
      </c>
    </row>
    <row r="663" spans="1:29" ht="28.5" x14ac:dyDescent="0.35">
      <c r="A663" s="28"/>
      <c r="B663" s="28"/>
      <c r="C663" s="28" t="s">
        <v>1076</v>
      </c>
      <c r="D663" s="29"/>
      <c r="E663" s="11"/>
      <c r="F663" s="31">
        <f>Source!AM736</f>
        <v>313.02999999999997</v>
      </c>
      <c r="G663" s="30" t="str">
        <f>Source!DE736</f>
        <v>*1,25)*1,1</v>
      </c>
      <c r="H663" s="11">
        <f>Source!AV737</f>
        <v>1.0469999999999999</v>
      </c>
      <c r="I663" s="31">
        <f>Source!Q736</f>
        <v>216.94</v>
      </c>
      <c r="J663" s="11">
        <f>IF(Source!BB737&lt;&gt; 0, Source!BB737, 1)</f>
        <v>13.75</v>
      </c>
      <c r="K663" s="31">
        <f>Source!Q737</f>
        <v>2982.93</v>
      </c>
    </row>
    <row r="664" spans="1:29" ht="28.5" x14ac:dyDescent="0.35">
      <c r="A664" s="28"/>
      <c r="B664" s="28"/>
      <c r="C664" s="28" t="s">
        <v>1077</v>
      </c>
      <c r="D664" s="29"/>
      <c r="E664" s="11"/>
      <c r="F664" s="31">
        <f>Source!AN736</f>
        <v>34.35</v>
      </c>
      <c r="G664" s="30" t="str">
        <f>Source!DF736</f>
        <v>*1,25)*1,1</v>
      </c>
      <c r="H664" s="11">
        <f>Source!AV737</f>
        <v>1.0469999999999999</v>
      </c>
      <c r="I664" s="33">
        <f>Source!R736</f>
        <v>23.81</v>
      </c>
      <c r="J664" s="11">
        <f>IF(Source!BS737&lt;&gt; 0, Source!BS737, 1)</f>
        <v>47.82</v>
      </c>
      <c r="K664" s="33">
        <f>Source!R737</f>
        <v>1138.5899999999999</v>
      </c>
    </row>
    <row r="665" spans="1:29" ht="14.5" x14ac:dyDescent="0.35">
      <c r="A665" s="28"/>
      <c r="B665" s="28"/>
      <c r="C665" s="28" t="s">
        <v>1078</v>
      </c>
      <c r="D665" s="29"/>
      <c r="E665" s="11"/>
      <c r="F665" s="31">
        <f>Source!AL736</f>
        <v>36455.160000000003</v>
      </c>
      <c r="G665" s="30" t="str">
        <f>Source!DD736</f>
        <v/>
      </c>
      <c r="H665" s="11">
        <f>Source!AW737</f>
        <v>1.022</v>
      </c>
      <c r="I665" s="31">
        <f>Source!P736</f>
        <v>17935.599999999999</v>
      </c>
      <c r="J665" s="11">
        <f>IF(Source!BC737&lt;&gt; 0, Source!BC737, 1)</f>
        <v>5.4</v>
      </c>
      <c r="K665" s="31">
        <f>Source!P737</f>
        <v>96852.24</v>
      </c>
    </row>
    <row r="666" spans="1:29" ht="56" x14ac:dyDescent="0.35">
      <c r="A666" s="28" t="s">
        <v>446</v>
      </c>
      <c r="B666" s="28" t="str">
        <f>Source!F738</f>
        <v>1.3-4-75</v>
      </c>
      <c r="C666" s="28" t="s">
        <v>222</v>
      </c>
      <c r="D666" s="29" t="str">
        <f>Source!H738</f>
        <v>т</v>
      </c>
      <c r="E666" s="11">
        <f>Source!I738</f>
        <v>0.98839999999999983</v>
      </c>
      <c r="F666" s="31">
        <f>Source!AK738</f>
        <v>9724.69</v>
      </c>
      <c r="G666" s="34" t="s">
        <v>3</v>
      </c>
      <c r="H666" s="11">
        <f>Source!AW739</f>
        <v>1.022</v>
      </c>
      <c r="I666" s="31">
        <f>Source!O738</f>
        <v>9823.35</v>
      </c>
      <c r="J666" s="11">
        <f>IF(Source!BC739&lt;&gt; 0, Source!BC739, 1)</f>
        <v>4.04</v>
      </c>
      <c r="K666" s="31">
        <f>Source!O739</f>
        <v>39686.33</v>
      </c>
      <c r="Q666">
        <f>Source!X738</f>
        <v>0</v>
      </c>
      <c r="R666">
        <f>Source!X739</f>
        <v>0</v>
      </c>
      <c r="S666">
        <f>Source!Y738</f>
        <v>0</v>
      </c>
      <c r="T666">
        <f>Source!Y739</f>
        <v>0</v>
      </c>
      <c r="U666">
        <f>ROUND((175/100)*ROUND(Source!R738, 2), 2)</f>
        <v>0</v>
      </c>
      <c r="V666">
        <f>ROUND((0/100)*ROUND(Source!R739, 2), 2)</f>
        <v>0</v>
      </c>
      <c r="AC666">
        <v>3</v>
      </c>
    </row>
    <row r="667" spans="1:29" ht="56" x14ac:dyDescent="0.35">
      <c r="A667" s="28" t="s">
        <v>447</v>
      </c>
      <c r="B667" s="28" t="str">
        <f>Source!F740</f>
        <v>1.3-4-63</v>
      </c>
      <c r="C667" s="28" t="s">
        <v>424</v>
      </c>
      <c r="D667" s="29" t="str">
        <f>Source!H740</f>
        <v>т</v>
      </c>
      <c r="E667" s="11">
        <f>Source!I740</f>
        <v>2.85</v>
      </c>
      <c r="F667" s="31">
        <f>Source!AK740</f>
        <v>6332.03</v>
      </c>
      <c r="G667" s="34" t="s">
        <v>3</v>
      </c>
      <c r="H667" s="11">
        <f>Source!AW741</f>
        <v>1.022</v>
      </c>
      <c r="I667" s="31">
        <f>Source!O740</f>
        <v>18443.3</v>
      </c>
      <c r="J667" s="11">
        <f>IF(Source!BC741&lt;&gt; 0, Source!BC741, 1)</f>
        <v>15.49</v>
      </c>
      <c r="K667" s="31">
        <f>Source!O741</f>
        <v>285686.71999999997</v>
      </c>
      <c r="Q667">
        <f>Source!X740</f>
        <v>0</v>
      </c>
      <c r="R667">
        <f>Source!X741</f>
        <v>0</v>
      </c>
      <c r="S667">
        <f>Source!Y740</f>
        <v>0</v>
      </c>
      <c r="T667">
        <f>Source!Y741</f>
        <v>0</v>
      </c>
      <c r="U667">
        <f>ROUND((175/100)*ROUND(Source!R740, 2), 2)</f>
        <v>0</v>
      </c>
      <c r="V667">
        <f>ROUND((0/100)*ROUND(Source!R741, 2), 2)</f>
        <v>0</v>
      </c>
      <c r="AC667">
        <v>3</v>
      </c>
    </row>
    <row r="668" spans="1:29" ht="56" x14ac:dyDescent="0.35">
      <c r="A668" s="28" t="s">
        <v>448</v>
      </c>
      <c r="B668" s="28" t="str">
        <f>Source!F742</f>
        <v>1.3-1-41</v>
      </c>
      <c r="C668" s="28" t="s">
        <v>249</v>
      </c>
      <c r="D668" s="29" t="str">
        <f>Source!H742</f>
        <v>м3</v>
      </c>
      <c r="E668" s="11">
        <f>Source!I742</f>
        <v>48.862099999999998</v>
      </c>
      <c r="F668" s="31">
        <f>Source!AK742</f>
        <v>729.73</v>
      </c>
      <c r="G668" s="34" t="s">
        <v>3</v>
      </c>
      <c r="H668" s="11">
        <f>Source!AW743</f>
        <v>1.022</v>
      </c>
      <c r="I668" s="31">
        <f>Source!O742</f>
        <v>36440.58</v>
      </c>
      <c r="J668" s="11">
        <f>IF(Source!BC743&lt;&gt; 0, Source!BC743, 1)</f>
        <v>10.08</v>
      </c>
      <c r="K668" s="31">
        <f>Source!O743</f>
        <v>367321.05</v>
      </c>
      <c r="Q668">
        <f>Source!X742</f>
        <v>0</v>
      </c>
      <c r="R668">
        <f>Source!X743</f>
        <v>0</v>
      </c>
      <c r="S668">
        <f>Source!Y742</f>
        <v>0</v>
      </c>
      <c r="T668">
        <f>Source!Y743</f>
        <v>0</v>
      </c>
      <c r="U668">
        <f>ROUND((175/100)*ROUND(Source!R742, 2), 2)</f>
        <v>0</v>
      </c>
      <c r="V668">
        <f>ROUND((0/100)*ROUND(Source!R743, 2), 2)</f>
        <v>0</v>
      </c>
      <c r="AC668">
        <v>3</v>
      </c>
    </row>
    <row r="669" spans="1:29" ht="14.5" x14ac:dyDescent="0.35">
      <c r="A669" s="28"/>
      <c r="B669" s="28"/>
      <c r="C669" s="28" t="s">
        <v>1079</v>
      </c>
      <c r="D669" s="29" t="s">
        <v>1080</v>
      </c>
      <c r="E669" s="11">
        <f>Source!BZ737</f>
        <v>92</v>
      </c>
      <c r="F669" s="31"/>
      <c r="G669" s="30"/>
      <c r="H669" s="11"/>
      <c r="I669" s="31">
        <f>SUM(Q660:Q668)</f>
        <v>5373.86</v>
      </c>
      <c r="J669" s="11">
        <f>Source!AT737</f>
        <v>92</v>
      </c>
      <c r="K669" s="31">
        <f>SUM(R660:R668)</f>
        <v>256977.89</v>
      </c>
    </row>
    <row r="670" spans="1:29" ht="14.5" x14ac:dyDescent="0.35">
      <c r="A670" s="28"/>
      <c r="B670" s="28"/>
      <c r="C670" s="28" t="s">
        <v>1081</v>
      </c>
      <c r="D670" s="29" t="s">
        <v>1080</v>
      </c>
      <c r="E670" s="11">
        <f>Source!CA737</f>
        <v>49</v>
      </c>
      <c r="F670" s="31"/>
      <c r="G670" s="30"/>
      <c r="H670" s="11"/>
      <c r="I670" s="31">
        <f>SUM(S660:S669)</f>
        <v>2862.16</v>
      </c>
      <c r="J670" s="11">
        <f>Source!AU737</f>
        <v>49</v>
      </c>
      <c r="K670" s="31">
        <f>SUM(T660:T669)</f>
        <v>136868.66</v>
      </c>
    </row>
    <row r="671" spans="1:29" ht="28.5" x14ac:dyDescent="0.35">
      <c r="A671" s="35"/>
      <c r="B671" s="35"/>
      <c r="C671" s="35" t="s">
        <v>1082</v>
      </c>
      <c r="D671" s="36" t="s">
        <v>1083</v>
      </c>
      <c r="E671" s="37">
        <f>Source!AQ736</f>
        <v>806</v>
      </c>
      <c r="F671" s="38"/>
      <c r="G671" s="39" t="str">
        <f>Source!DI736</f>
        <v>*1,15)*1,1</v>
      </c>
      <c r="H671" s="37">
        <f>Source!AV737</f>
        <v>1.0469999999999999</v>
      </c>
      <c r="I671" s="38">
        <f>Source!U736</f>
        <v>513.899665422</v>
      </c>
      <c r="J671" s="37"/>
      <c r="K671" s="38"/>
    </row>
    <row r="672" spans="1:29" ht="14" x14ac:dyDescent="0.3">
      <c r="C672" s="21" t="s">
        <v>1084</v>
      </c>
      <c r="H672" s="61">
        <f>I662+I663+I665+I669+I670+SUM(I666:I668)-SUMIF(AC666:AC668, 5, I666:I668)-SUMIF(AC666:AC668, 6, I666:I668)</f>
        <v>96913.13</v>
      </c>
      <c r="I672" s="61"/>
      <c r="J672" s="61">
        <f>K662+K663+K665+K669+K670+SUM(K666:K668)-SUMIF(AC666:AC668, 5, K666:K668)-SUMIF(AC666:AC668, 6, K666:K668)</f>
        <v>1464561.02</v>
      </c>
      <c r="K672" s="61"/>
    </row>
    <row r="673" spans="1:43" ht="14" x14ac:dyDescent="0.3">
      <c r="C673" s="21" t="s">
        <v>1085</v>
      </c>
      <c r="H673" s="58">
        <f>SUMIF(AC666:AC668, 5, I666:I668)+SUMIF(AC666:AC668, 6, I666:I668)</f>
        <v>0</v>
      </c>
      <c r="I673" s="58"/>
      <c r="J673" s="58">
        <f>SUMIF(AC666:AC668, 5, K666:K668)+SUMIF(AC666:AC668, 6, K666:K668)</f>
        <v>0</v>
      </c>
      <c r="K673" s="58"/>
    </row>
    <row r="674" spans="1:43" ht="14" x14ac:dyDescent="0.3">
      <c r="C674" s="21" t="s">
        <v>1086</v>
      </c>
      <c r="H674" s="58">
        <f>I662+I663+I665+I669+I670+SUM(I666:I668)</f>
        <v>96913.13</v>
      </c>
      <c r="I674" s="58"/>
      <c r="J674" s="58">
        <f>K662+K663+K665+K669+K670+SUM(K666:K668)</f>
        <v>1464561.02</v>
      </c>
      <c r="K674" s="58"/>
      <c r="O674" s="40">
        <f>I662+I663+I665+I669+I670+SUM(I666:I668)</f>
        <v>96913.13</v>
      </c>
      <c r="P674" s="40">
        <f>K662+K663+K665+K669+K670+SUM(K666:K668)</f>
        <v>1464561.02</v>
      </c>
    </row>
    <row r="677" spans="1:43" ht="14" x14ac:dyDescent="0.3">
      <c r="A677" s="57" t="str">
        <f>CONCATENATE("Итого по разделу: ",IF(Source!G745&lt;&gt;"Новый раздел", Source!G745, ""))</f>
        <v>Итого по разделу: Устройство плавающих полов подвала, S=320,9 м2 (КР-22)</v>
      </c>
      <c r="B677" s="57"/>
      <c r="C677" s="57"/>
      <c r="D677" s="57"/>
      <c r="E677" s="57"/>
      <c r="F677" s="57"/>
      <c r="G677" s="57"/>
      <c r="H677" s="58">
        <f>SUM(O633:O676)</f>
        <v>150927.11000000002</v>
      </c>
      <c r="I677" s="59"/>
      <c r="J677" s="58">
        <f>SUM(P633:P676)</f>
        <v>2290475.11</v>
      </c>
      <c r="K677" s="59"/>
      <c r="AQ677" s="42" t="str">
        <f>CONCATENATE("Итого по разделу: ",IF(Source!G745&lt;&gt;"Новый раздел", Source!G745, ""))</f>
        <v>Итого по разделу: Устройство плавающих полов подвала, S=320,9 м2 (КР-22)</v>
      </c>
    </row>
    <row r="678" spans="1:43" hidden="1" x14ac:dyDescent="0.25">
      <c r="A678" t="s">
        <v>1088</v>
      </c>
      <c r="I678">
        <f>SUM(W633:W677)</f>
        <v>0</v>
      </c>
      <c r="J678">
        <f>SUM(X633:X677)</f>
        <v>0</v>
      </c>
    </row>
    <row r="679" spans="1:43" hidden="1" x14ac:dyDescent="0.25">
      <c r="A679" t="s">
        <v>1089</v>
      </c>
      <c r="I679">
        <f>SUM(Y633:Y678)</f>
        <v>0</v>
      </c>
      <c r="J679">
        <f>SUM(Z633:Z678)</f>
        <v>0</v>
      </c>
    </row>
    <row r="681" spans="1:43" ht="16.5" x14ac:dyDescent="0.35">
      <c r="A681" s="60" t="str">
        <f>CONCATENATE("Раздел: ",IF(Source!G775&lt;&gt;"Новый раздел", Source!G775, ""))</f>
        <v>Раздел: Устройство горизонтальной оклеечной гидроизоляции в подвале (КР-22)</v>
      </c>
      <c r="B681" s="60"/>
      <c r="C681" s="60"/>
      <c r="D681" s="60"/>
      <c r="E681" s="60"/>
      <c r="F681" s="60"/>
      <c r="G681" s="60"/>
      <c r="H681" s="60"/>
      <c r="I681" s="60"/>
      <c r="J681" s="60"/>
      <c r="K681" s="60"/>
    </row>
    <row r="682" spans="1:43" ht="79" x14ac:dyDescent="0.35">
      <c r="A682" s="28">
        <v>40</v>
      </c>
      <c r="B682" s="28" t="s">
        <v>1113</v>
      </c>
      <c r="C682" s="28" t="s">
        <v>452</v>
      </c>
      <c r="D682" s="29" t="str">
        <f>Source!H779</f>
        <v>100 м шва</v>
      </c>
      <c r="E682" s="11">
        <f>Source!I779</f>
        <v>8.75</v>
      </c>
      <c r="F682" s="31"/>
      <c r="G682" s="30"/>
      <c r="H682" s="11"/>
      <c r="I682" s="31"/>
      <c r="J682" s="11"/>
      <c r="K682" s="31"/>
      <c r="Q682">
        <f>Source!X779</f>
        <v>2889.68</v>
      </c>
      <c r="R682">
        <f>Source!X780</f>
        <v>138184.65</v>
      </c>
      <c r="S682">
        <f>Source!Y779</f>
        <v>1539.07</v>
      </c>
      <c r="T682">
        <f>Source!Y780</f>
        <v>73598.350000000006</v>
      </c>
      <c r="U682">
        <f>ROUND((175/100)*ROUND(Source!R779, 2), 2)</f>
        <v>0</v>
      </c>
      <c r="V682">
        <f>ROUND((0/100)*ROUND(Source!R780, 2), 2)</f>
        <v>0</v>
      </c>
      <c r="AC682">
        <v>0</v>
      </c>
    </row>
    <row r="683" spans="1:43" x14ac:dyDescent="0.25">
      <c r="C683" s="32" t="str">
        <f>"Объем: "&amp;Source!I779&amp;"=875/"&amp;"100"</f>
        <v>Объем: 8,75=875/100</v>
      </c>
    </row>
    <row r="684" spans="1:43" ht="28.5" x14ac:dyDescent="0.35">
      <c r="A684" s="28"/>
      <c r="B684" s="28"/>
      <c r="C684" s="28" t="s">
        <v>1075</v>
      </c>
      <c r="D684" s="29"/>
      <c r="E684" s="11"/>
      <c r="F684" s="31">
        <f>Source!AO779</f>
        <v>271.02999999999997</v>
      </c>
      <c r="G684" s="30" t="str">
        <f>Source!DG779</f>
        <v>*1,15)*1,1</v>
      </c>
      <c r="H684" s="11">
        <f>Source!AV780</f>
        <v>1.0469999999999999</v>
      </c>
      <c r="I684" s="31">
        <f>Source!S779</f>
        <v>3140.96</v>
      </c>
      <c r="J684" s="11">
        <f>IF(Source!BA780&lt;&gt; 0, Source!BA780, 1)</f>
        <v>47.82</v>
      </c>
      <c r="K684" s="31">
        <f>Source!S780</f>
        <v>150200.71</v>
      </c>
    </row>
    <row r="685" spans="1:43" ht="168" x14ac:dyDescent="0.35">
      <c r="A685" s="28" t="s">
        <v>454</v>
      </c>
      <c r="B685" s="28" t="str">
        <f>Source!F781</f>
        <v>1.1-1-2054</v>
      </c>
      <c r="C685" s="28" t="s">
        <v>1041</v>
      </c>
      <c r="D685" s="29" t="str">
        <f>Source!H781</f>
        <v>т</v>
      </c>
      <c r="E685" s="11">
        <f>Source!I781</f>
        <v>1.6100000000000003</v>
      </c>
      <c r="F685" s="31">
        <f>Source!AK781</f>
        <v>16225.94</v>
      </c>
      <c r="G685" s="34" t="s">
        <v>3</v>
      </c>
      <c r="H685" s="11">
        <f>Source!AW782</f>
        <v>1.0620000000000001</v>
      </c>
      <c r="I685" s="31">
        <f>Source!O781</f>
        <v>27743.439999999999</v>
      </c>
      <c r="J685" s="11">
        <f>IF(Source!BC782&lt;&gt; 0, Source!BC782, 1)</f>
        <v>10.53</v>
      </c>
      <c r="K685" s="31">
        <f>Source!O782</f>
        <v>292138.42</v>
      </c>
      <c r="Q685">
        <f>Source!X781</f>
        <v>0</v>
      </c>
      <c r="R685">
        <f>Source!X782</f>
        <v>0</v>
      </c>
      <c r="S685">
        <f>Source!Y781</f>
        <v>0</v>
      </c>
      <c r="T685">
        <f>Source!Y782</f>
        <v>0</v>
      </c>
      <c r="U685">
        <f>ROUND((175/100)*ROUND(Source!R781, 2), 2)</f>
        <v>0</v>
      </c>
      <c r="V685">
        <f>ROUND((0/100)*ROUND(Source!R782, 2), 2)</f>
        <v>0</v>
      </c>
      <c r="AC685">
        <v>3</v>
      </c>
    </row>
    <row r="686" spans="1:43" ht="56" x14ac:dyDescent="0.35">
      <c r="A686" s="28" t="s">
        <v>457</v>
      </c>
      <c r="B686" s="28" t="str">
        <f>Source!F783</f>
        <v>1.1-1-982</v>
      </c>
      <c r="C686" s="28" t="s">
        <v>459</v>
      </c>
      <c r="D686" s="29" t="str">
        <f>Source!H783</f>
        <v>м</v>
      </c>
      <c r="E686" s="11">
        <f>Source!I783</f>
        <v>918.75</v>
      </c>
      <c r="F686" s="31">
        <f>Source!AK783</f>
        <v>3.59</v>
      </c>
      <c r="G686" s="34" t="s">
        <v>3</v>
      </c>
      <c r="H686" s="11">
        <f>Source!AW784</f>
        <v>1.0620000000000001</v>
      </c>
      <c r="I686" s="31">
        <f>Source!O783</f>
        <v>3502.81</v>
      </c>
      <c r="J686" s="11">
        <f>IF(Source!BC784&lt;&gt; 0, Source!BC784, 1)</f>
        <v>2.4300000000000002</v>
      </c>
      <c r="K686" s="31">
        <f>Source!O784</f>
        <v>8511.83</v>
      </c>
      <c r="Q686">
        <f>Source!X783</f>
        <v>0</v>
      </c>
      <c r="R686">
        <f>Source!X784</f>
        <v>0</v>
      </c>
      <c r="S686">
        <f>Source!Y783</f>
        <v>0</v>
      </c>
      <c r="T686">
        <f>Source!Y784</f>
        <v>0</v>
      </c>
      <c r="U686">
        <f>ROUND((175/100)*ROUND(Source!R783, 2), 2)</f>
        <v>0</v>
      </c>
      <c r="V686">
        <f>ROUND((0/100)*ROUND(Source!R784, 2), 2)</f>
        <v>0</v>
      </c>
      <c r="AC686">
        <v>3</v>
      </c>
    </row>
    <row r="687" spans="1:43" ht="14.5" x14ac:dyDescent="0.35">
      <c r="A687" s="28"/>
      <c r="B687" s="28"/>
      <c r="C687" s="28" t="s">
        <v>1079</v>
      </c>
      <c r="D687" s="29" t="s">
        <v>1080</v>
      </c>
      <c r="E687" s="11">
        <f>Source!BZ780</f>
        <v>92</v>
      </c>
      <c r="F687" s="31"/>
      <c r="G687" s="30"/>
      <c r="H687" s="11"/>
      <c r="I687" s="31">
        <f>SUM(Q682:Q686)</f>
        <v>2889.68</v>
      </c>
      <c r="J687" s="11">
        <f>Source!AT780</f>
        <v>92</v>
      </c>
      <c r="K687" s="31">
        <f>SUM(R682:R686)</f>
        <v>138184.65</v>
      </c>
    </row>
    <row r="688" spans="1:43" ht="14.5" x14ac:dyDescent="0.35">
      <c r="A688" s="28"/>
      <c r="B688" s="28"/>
      <c r="C688" s="28" t="s">
        <v>1081</v>
      </c>
      <c r="D688" s="29" t="s">
        <v>1080</v>
      </c>
      <c r="E688" s="11">
        <f>Source!CA780</f>
        <v>49</v>
      </c>
      <c r="F688" s="31"/>
      <c r="G688" s="30"/>
      <c r="H688" s="11"/>
      <c r="I688" s="31">
        <f>SUM(S682:S687)</f>
        <v>1539.07</v>
      </c>
      <c r="J688" s="11">
        <f>Source!AU780</f>
        <v>49</v>
      </c>
      <c r="K688" s="31">
        <f>SUM(T682:T687)</f>
        <v>73598.350000000006</v>
      </c>
    </row>
    <row r="689" spans="1:29" ht="28.5" x14ac:dyDescent="0.35">
      <c r="A689" s="35"/>
      <c r="B689" s="35"/>
      <c r="C689" s="35" t="s">
        <v>1082</v>
      </c>
      <c r="D689" s="36" t="s">
        <v>1083</v>
      </c>
      <c r="E689" s="37">
        <f>Source!AQ779</f>
        <v>21.7</v>
      </c>
      <c r="F689" s="38"/>
      <c r="G689" s="39" t="str">
        <f>Source!DI779</f>
        <v>*1,15)*1,1</v>
      </c>
      <c r="H689" s="37">
        <f>Source!AV780</f>
        <v>1.0469999999999999</v>
      </c>
      <c r="I689" s="38">
        <f>Source!U779</f>
        <v>251.48089312499999</v>
      </c>
      <c r="J689" s="37"/>
      <c r="K689" s="38"/>
    </row>
    <row r="690" spans="1:29" ht="14" x14ac:dyDescent="0.3">
      <c r="C690" s="21" t="s">
        <v>1084</v>
      </c>
      <c r="H690" s="61">
        <f>I684+I687+I688+SUM(I685:I686)-SUMIF(AC685:AC686, 5, I685:I686)-SUMIF(AC685:AC686, 6, I685:I686)</f>
        <v>38815.96</v>
      </c>
      <c r="I690" s="61"/>
      <c r="J690" s="61">
        <f>K684+K687+K688+SUM(K685:K686)-SUMIF(AC685:AC686, 5, K685:K686)-SUMIF(AC685:AC686, 6, K685:K686)</f>
        <v>662633.96</v>
      </c>
      <c r="K690" s="61"/>
    </row>
    <row r="691" spans="1:29" ht="14" x14ac:dyDescent="0.3">
      <c r="C691" s="21" t="s">
        <v>1085</v>
      </c>
      <c r="H691" s="58">
        <f>SUMIF(AC685:AC686, 5, I685:I686)+SUMIF(AC685:AC686, 6, I685:I686)</f>
        <v>0</v>
      </c>
      <c r="I691" s="58"/>
      <c r="J691" s="58">
        <f>SUMIF(AC685:AC686, 5, K685:K686)+SUMIF(AC685:AC686, 6, K685:K686)</f>
        <v>0</v>
      </c>
      <c r="K691" s="58"/>
    </row>
    <row r="692" spans="1:29" ht="14" x14ac:dyDescent="0.3">
      <c r="C692" s="21" t="s">
        <v>1086</v>
      </c>
      <c r="H692" s="58">
        <f>I684+I687+I688+SUM(I685:I686)</f>
        <v>38815.96</v>
      </c>
      <c r="I692" s="58"/>
      <c r="J692" s="58">
        <f>K684+K687+K688+SUM(K685:K686)</f>
        <v>662633.96</v>
      </c>
      <c r="K692" s="58"/>
      <c r="O692" s="40">
        <f>I684+I687+I688+SUM(I685:I686)</f>
        <v>38815.96</v>
      </c>
      <c r="P692" s="40">
        <f>K684+K687+K688+SUM(K685:K686)</f>
        <v>662633.96</v>
      </c>
    </row>
    <row r="694" spans="1:29" ht="79" x14ac:dyDescent="0.35">
      <c r="A694" s="28">
        <v>41</v>
      </c>
      <c r="B694" s="28" t="s">
        <v>1114</v>
      </c>
      <c r="C694" s="28" t="s">
        <v>463</v>
      </c>
      <c r="D694" s="29" t="str">
        <f>Source!H785</f>
        <v>100 м2 изолируемой поверхности</v>
      </c>
      <c r="E694" s="11">
        <f>Source!I785</f>
        <v>25.7867</v>
      </c>
      <c r="F694" s="31"/>
      <c r="G694" s="30"/>
      <c r="H694" s="11"/>
      <c r="I694" s="31"/>
      <c r="J694" s="11"/>
      <c r="K694" s="31"/>
      <c r="Q694">
        <f>Source!X785</f>
        <v>7922.7</v>
      </c>
      <c r="R694">
        <f>Source!X786</f>
        <v>378863.64</v>
      </c>
      <c r="S694">
        <f>Source!Y785</f>
        <v>4721.6099999999997</v>
      </c>
      <c r="T694">
        <f>Source!Y786</f>
        <v>225787.42</v>
      </c>
      <c r="U694">
        <f>ROUND((175/100)*ROUND(Source!R785, 2), 2)</f>
        <v>573.65</v>
      </c>
      <c r="V694">
        <f>ROUND((0/100)*ROUND(Source!R786, 2), 2)</f>
        <v>0</v>
      </c>
      <c r="AC694">
        <v>0</v>
      </c>
    </row>
    <row r="695" spans="1:29" x14ac:dyDescent="0.25">
      <c r="C695" s="32" t="str">
        <f>"Объем: "&amp;Source!I785&amp;"=2578,67/"&amp;"100"</f>
        <v>Объем: 25,7867=2578,67/100</v>
      </c>
    </row>
    <row r="696" spans="1:29" ht="28.5" x14ac:dyDescent="0.35">
      <c r="A696" s="28"/>
      <c r="B696" s="28"/>
      <c r="C696" s="28" t="s">
        <v>1075</v>
      </c>
      <c r="D696" s="29"/>
      <c r="E696" s="11"/>
      <c r="F696" s="31">
        <f>Source!AO785</f>
        <v>224.72</v>
      </c>
      <c r="G696" s="30" t="str">
        <f>Source!DG785</f>
        <v>*1,15)*1,1</v>
      </c>
      <c r="H696" s="11">
        <f>Source!AV786</f>
        <v>1.0469999999999999</v>
      </c>
      <c r="I696" s="31">
        <f>Source!S785</f>
        <v>7674.93</v>
      </c>
      <c r="J696" s="11">
        <f>IF(Source!BA786&lt;&gt; 0, Source!BA786, 1)</f>
        <v>47.82</v>
      </c>
      <c r="K696" s="31">
        <f>Source!S786</f>
        <v>367015.15</v>
      </c>
    </row>
    <row r="697" spans="1:29" ht="28.5" x14ac:dyDescent="0.35">
      <c r="A697" s="28"/>
      <c r="B697" s="28"/>
      <c r="C697" s="28" t="s">
        <v>1076</v>
      </c>
      <c r="D697" s="29"/>
      <c r="E697" s="11"/>
      <c r="F697" s="31">
        <f>Source!AM785</f>
        <v>100.18</v>
      </c>
      <c r="G697" s="30" t="str">
        <f>Source!DE785</f>
        <v>*1,25)*1,1</v>
      </c>
      <c r="H697" s="11">
        <f>Source!AV786</f>
        <v>1.0469999999999999</v>
      </c>
      <c r="I697" s="31">
        <f>Source!Q785</f>
        <v>3719</v>
      </c>
      <c r="J697" s="11">
        <f>IF(Source!BB786&lt;&gt; 0, Source!BB786, 1)</f>
        <v>13.52</v>
      </c>
      <c r="K697" s="31">
        <f>Source!Q786</f>
        <v>50280.88</v>
      </c>
    </row>
    <row r="698" spans="1:29" ht="28.5" x14ac:dyDescent="0.35">
      <c r="A698" s="28"/>
      <c r="B698" s="28"/>
      <c r="C698" s="28" t="s">
        <v>1077</v>
      </c>
      <c r="D698" s="29"/>
      <c r="E698" s="11"/>
      <c r="F698" s="31">
        <f>Source!AN785</f>
        <v>8.83</v>
      </c>
      <c r="G698" s="30" t="str">
        <f>Source!DF785</f>
        <v>*1,25)*1,1</v>
      </c>
      <c r="H698" s="11">
        <f>Source!AV786</f>
        <v>1.0469999999999999</v>
      </c>
      <c r="I698" s="33">
        <f>Source!R785</f>
        <v>327.8</v>
      </c>
      <c r="J698" s="11">
        <f>IF(Source!BS786&lt;&gt; 0, Source!BS786, 1)</f>
        <v>47.82</v>
      </c>
      <c r="K698" s="33">
        <f>Source!R786</f>
        <v>15675.4</v>
      </c>
    </row>
    <row r="699" spans="1:29" ht="14.5" x14ac:dyDescent="0.35">
      <c r="A699" s="28"/>
      <c r="B699" s="28"/>
      <c r="C699" s="28" t="s">
        <v>1078</v>
      </c>
      <c r="D699" s="29"/>
      <c r="E699" s="11"/>
      <c r="F699" s="31">
        <f>Source!AL785</f>
        <v>237.17</v>
      </c>
      <c r="G699" s="30" t="str">
        <f>Source!DD785</f>
        <v/>
      </c>
      <c r="H699" s="11">
        <f>Source!AW786</f>
        <v>1.002</v>
      </c>
      <c r="I699" s="31">
        <f>Source!P785</f>
        <v>6128.06</v>
      </c>
      <c r="J699" s="11">
        <f>IF(Source!BC786&lt;&gt; 0, Source!BC786, 1)</f>
        <v>8.65</v>
      </c>
      <c r="K699" s="31">
        <f>Source!P786</f>
        <v>53007.72</v>
      </c>
    </row>
    <row r="700" spans="1:29" ht="14.5" x14ac:dyDescent="0.35">
      <c r="A700" s="28" t="s">
        <v>465</v>
      </c>
      <c r="B700" s="28" t="str">
        <f>Source!F787</f>
        <v>1.3-2-6</v>
      </c>
      <c r="C700" s="28" t="s">
        <v>321</v>
      </c>
      <c r="D700" s="29" t="str">
        <f>Source!H787</f>
        <v>м3</v>
      </c>
      <c r="E700" s="11">
        <f>Source!I787</f>
        <v>64.466750000000005</v>
      </c>
      <c r="F700" s="31">
        <f>Source!AK787</f>
        <v>467.32</v>
      </c>
      <c r="G700" s="34" t="s">
        <v>3</v>
      </c>
      <c r="H700" s="11">
        <f>Source!AW788</f>
        <v>1.002</v>
      </c>
      <c r="I700" s="31">
        <f>Source!O787</f>
        <v>30186.85</v>
      </c>
      <c r="J700" s="11">
        <f>IF(Source!BC788&lt;&gt; 0, Source!BC788, 1)</f>
        <v>11.16</v>
      </c>
      <c r="K700" s="31">
        <f>Source!O788</f>
        <v>336885.25</v>
      </c>
      <c r="Q700">
        <f>Source!X787</f>
        <v>0</v>
      </c>
      <c r="R700">
        <f>Source!X788</f>
        <v>0</v>
      </c>
      <c r="S700">
        <f>Source!Y787</f>
        <v>0</v>
      </c>
      <c r="T700">
        <f>Source!Y788</f>
        <v>0</v>
      </c>
      <c r="U700">
        <f>ROUND((175/100)*ROUND(Source!R787, 2), 2)</f>
        <v>0</v>
      </c>
      <c r="V700">
        <f>ROUND((0/100)*ROUND(Source!R788, 2), 2)</f>
        <v>0</v>
      </c>
      <c r="AC700">
        <v>3</v>
      </c>
    </row>
    <row r="701" spans="1:29" ht="182" x14ac:dyDescent="0.35">
      <c r="A701" s="28" t="s">
        <v>466</v>
      </c>
      <c r="B701" s="28" t="str">
        <f>Source!F789</f>
        <v>1.1-1-1794</v>
      </c>
      <c r="C701" s="28" t="s">
        <v>1042</v>
      </c>
      <c r="D701" s="29" t="str">
        <f>Source!H789</f>
        <v>м2</v>
      </c>
      <c r="E701" s="11">
        <f>Source!I789</f>
        <v>5673.0739999999996</v>
      </c>
      <c r="F701" s="31">
        <f>Source!AK789</f>
        <v>40.35</v>
      </c>
      <c r="G701" s="34" t="s">
        <v>3</v>
      </c>
      <c r="H701" s="11">
        <f>Source!AW790</f>
        <v>1.002</v>
      </c>
      <c r="I701" s="31">
        <f>Source!O789</f>
        <v>229366.35</v>
      </c>
      <c r="J701" s="11">
        <f>IF(Source!BC790&lt;&gt; 0, Source!BC790, 1)</f>
        <v>8.82</v>
      </c>
      <c r="K701" s="31">
        <f>Source!O790</f>
        <v>2023011.21</v>
      </c>
      <c r="Q701">
        <f>Source!X789</f>
        <v>0</v>
      </c>
      <c r="R701">
        <f>Source!X790</f>
        <v>0</v>
      </c>
      <c r="S701">
        <f>Source!Y789</f>
        <v>0</v>
      </c>
      <c r="T701">
        <f>Source!Y790</f>
        <v>0</v>
      </c>
      <c r="U701">
        <f>ROUND((175/100)*ROUND(Source!R789, 2), 2)</f>
        <v>0</v>
      </c>
      <c r="V701">
        <f>ROUND((0/100)*ROUND(Source!R790, 2), 2)</f>
        <v>0</v>
      </c>
      <c r="AC701">
        <v>3</v>
      </c>
    </row>
    <row r="702" spans="1:29" ht="126" x14ac:dyDescent="0.35">
      <c r="A702" s="28" t="s">
        <v>469</v>
      </c>
      <c r="B702" s="28" t="str">
        <f>Source!F791</f>
        <v>1.1-1-613</v>
      </c>
      <c r="C702" s="28" t="s">
        <v>1043</v>
      </c>
      <c r="D702" s="29" t="str">
        <f>Source!H791</f>
        <v>т</v>
      </c>
      <c r="E702" s="11">
        <f>Source!I791</f>
        <v>10.830413999999999</v>
      </c>
      <c r="F702" s="31">
        <f>Source!AK791</f>
        <v>11620.9</v>
      </c>
      <c r="G702" s="34" t="s">
        <v>3</v>
      </c>
      <c r="H702" s="11">
        <f>Source!AW792</f>
        <v>1.002</v>
      </c>
      <c r="I702" s="31">
        <f>Source!O791</f>
        <v>126110.88</v>
      </c>
      <c r="J702" s="11">
        <f>IF(Source!BC792&lt;&gt; 0, Source!BC792, 1)</f>
        <v>3.29</v>
      </c>
      <c r="K702" s="31">
        <f>Source!O792</f>
        <v>414904.8</v>
      </c>
      <c r="Q702">
        <f>Source!X791</f>
        <v>0</v>
      </c>
      <c r="R702">
        <f>Source!X792</f>
        <v>0</v>
      </c>
      <c r="S702">
        <f>Source!Y791</f>
        <v>0</v>
      </c>
      <c r="T702">
        <f>Source!Y792</f>
        <v>0</v>
      </c>
      <c r="U702">
        <f>ROUND((175/100)*ROUND(Source!R791, 2), 2)</f>
        <v>0</v>
      </c>
      <c r="V702">
        <f>ROUND((0/100)*ROUND(Source!R792, 2), 2)</f>
        <v>0</v>
      </c>
      <c r="AC702">
        <v>3</v>
      </c>
    </row>
    <row r="703" spans="1:29" ht="14.5" x14ac:dyDescent="0.35">
      <c r="A703" s="28"/>
      <c r="B703" s="28"/>
      <c r="C703" s="28" t="s">
        <v>1079</v>
      </c>
      <c r="D703" s="29" t="s">
        <v>1080</v>
      </c>
      <c r="E703" s="11">
        <f>Source!BZ786</f>
        <v>99</v>
      </c>
      <c r="F703" s="31"/>
      <c r="G703" s="30"/>
      <c r="H703" s="11"/>
      <c r="I703" s="31">
        <f>SUM(Q694:Q702)</f>
        <v>7922.7</v>
      </c>
      <c r="J703" s="11">
        <f>Source!AT786</f>
        <v>99</v>
      </c>
      <c r="K703" s="31">
        <f>SUM(R694:R702)</f>
        <v>378863.64</v>
      </c>
    </row>
    <row r="704" spans="1:29" ht="14.5" x14ac:dyDescent="0.35">
      <c r="A704" s="28"/>
      <c r="B704" s="28"/>
      <c r="C704" s="28" t="s">
        <v>1081</v>
      </c>
      <c r="D704" s="29" t="s">
        <v>1080</v>
      </c>
      <c r="E704" s="11">
        <f>Source!CA786</f>
        <v>59</v>
      </c>
      <c r="F704" s="31"/>
      <c r="G704" s="30"/>
      <c r="H704" s="11"/>
      <c r="I704" s="31">
        <f>SUM(S694:S703)</f>
        <v>4721.6099999999997</v>
      </c>
      <c r="J704" s="11">
        <f>Source!AU786</f>
        <v>59</v>
      </c>
      <c r="K704" s="31">
        <f>SUM(T694:T703)</f>
        <v>225787.42</v>
      </c>
    </row>
    <row r="705" spans="1:29" ht="28.5" x14ac:dyDescent="0.35">
      <c r="A705" s="35"/>
      <c r="B705" s="35"/>
      <c r="C705" s="35" t="s">
        <v>1082</v>
      </c>
      <c r="D705" s="36" t="s">
        <v>1083</v>
      </c>
      <c r="E705" s="37">
        <f>Source!AQ785</f>
        <v>20.100000000000001</v>
      </c>
      <c r="F705" s="38"/>
      <c r="G705" s="39" t="str">
        <f>Source!DI785</f>
        <v>*1,15)*1,1</v>
      </c>
      <c r="H705" s="37">
        <f>Source!AV786</f>
        <v>1.0469999999999999</v>
      </c>
      <c r="I705" s="38">
        <f>Source!U785</f>
        <v>686.48180734485004</v>
      </c>
      <c r="J705" s="37"/>
      <c r="K705" s="38"/>
    </row>
    <row r="706" spans="1:29" ht="14" x14ac:dyDescent="0.3">
      <c r="C706" s="21" t="s">
        <v>1084</v>
      </c>
      <c r="H706" s="61">
        <f>I696+I697+I699+I703+I704+SUM(I700:I702)-SUMIF(AC700:AC702, 5, I700:I702)-SUMIF(AC700:AC702, 6, I700:I702)</f>
        <v>415830.38</v>
      </c>
      <c r="I706" s="61"/>
      <c r="J706" s="61">
        <f>K696+K697+K699+K703+K704+SUM(K700:K702)-SUMIF(AC700:AC702, 5, K700:K702)-SUMIF(AC700:AC702, 6, K700:K702)</f>
        <v>3849756.07</v>
      </c>
      <c r="K706" s="61"/>
    </row>
    <row r="707" spans="1:29" ht="14" x14ac:dyDescent="0.3">
      <c r="C707" s="21" t="s">
        <v>1085</v>
      </c>
      <c r="H707" s="58">
        <f>SUMIF(AC700:AC702, 5, I700:I702)+SUMIF(AC700:AC702, 6, I700:I702)</f>
        <v>0</v>
      </c>
      <c r="I707" s="58"/>
      <c r="J707" s="58">
        <f>SUMIF(AC700:AC702, 5, K700:K702)+SUMIF(AC700:AC702, 6, K700:K702)</f>
        <v>0</v>
      </c>
      <c r="K707" s="58"/>
    </row>
    <row r="708" spans="1:29" ht="14" x14ac:dyDescent="0.3">
      <c r="C708" s="21" t="s">
        <v>1086</v>
      </c>
      <c r="H708" s="58">
        <f>I696+I697+I699+I703+I704+SUM(I700:I702)</f>
        <v>415830.38</v>
      </c>
      <c r="I708" s="58"/>
      <c r="J708" s="58">
        <f>K696+K697+K699+K703+K704+SUM(K700:K702)</f>
        <v>3849756.07</v>
      </c>
      <c r="K708" s="58"/>
      <c r="O708" s="40">
        <f>I696+I697+I699+I703+I704+SUM(I700:I702)</f>
        <v>415830.38</v>
      </c>
      <c r="P708" s="40">
        <f>K696+K697+K699+K703+K704+SUM(K700:K702)</f>
        <v>3849756.07</v>
      </c>
    </row>
    <row r="710" spans="1:29" ht="79" x14ac:dyDescent="0.35">
      <c r="A710" s="28">
        <v>42</v>
      </c>
      <c r="B710" s="28" t="s">
        <v>1115</v>
      </c>
      <c r="C710" s="28" t="s">
        <v>474</v>
      </c>
      <c r="D710" s="29" t="str">
        <f>Source!H793</f>
        <v>100 м2 стяжки</v>
      </c>
      <c r="E710" s="11">
        <f>Source!I793</f>
        <v>30.6</v>
      </c>
      <c r="F710" s="31"/>
      <c r="G710" s="30"/>
      <c r="H710" s="11"/>
      <c r="I710" s="31"/>
      <c r="J710" s="11"/>
      <c r="K710" s="31"/>
      <c r="Q710">
        <f>Source!X793</f>
        <v>13321.84</v>
      </c>
      <c r="R710">
        <f>Source!X794</f>
        <v>637050.36</v>
      </c>
      <c r="S710">
        <f>Source!Y793</f>
        <v>7254.47</v>
      </c>
      <c r="T710">
        <f>Source!Y794</f>
        <v>346908.61</v>
      </c>
      <c r="U710">
        <f>ROUND((175/100)*ROUND(Source!R793, 2), 2)</f>
        <v>0</v>
      </c>
      <c r="V710">
        <f>ROUND((0/100)*ROUND(Source!R794, 2), 2)</f>
        <v>0</v>
      </c>
      <c r="AC710">
        <v>0</v>
      </c>
    </row>
    <row r="711" spans="1:29" x14ac:dyDescent="0.25">
      <c r="C711" s="32" t="str">
        <f>"Объем: "&amp;Source!I793&amp;"=(91,81/"&amp;"0,03)/"&amp;"100*"&amp;"0+"&amp;"30,6"</f>
        <v>Объем: 30,6=(91,81/0,03)/100*0+30,6</v>
      </c>
    </row>
    <row r="712" spans="1:29" ht="28.5" x14ac:dyDescent="0.35">
      <c r="A712" s="28"/>
      <c r="B712" s="28"/>
      <c r="C712" s="28" t="s">
        <v>1075</v>
      </c>
      <c r="D712" s="29"/>
      <c r="E712" s="11"/>
      <c r="F712" s="31">
        <f>Source!AO793</f>
        <v>325.45</v>
      </c>
      <c r="G712" s="30" t="str">
        <f>Source!DG793</f>
        <v>*1,15)*1,1</v>
      </c>
      <c r="H712" s="11">
        <f>Source!AV794</f>
        <v>1.0469999999999999</v>
      </c>
      <c r="I712" s="31">
        <f>Source!S793</f>
        <v>13189.94</v>
      </c>
      <c r="J712" s="11">
        <f>IF(Source!BA794&lt;&gt; 0, Source!BA794, 1)</f>
        <v>47.82</v>
      </c>
      <c r="K712" s="31">
        <f>Source!S794</f>
        <v>630742.93000000005</v>
      </c>
    </row>
    <row r="713" spans="1:29" ht="28.5" x14ac:dyDescent="0.35">
      <c r="A713" s="28"/>
      <c r="B713" s="28"/>
      <c r="C713" s="28" t="s">
        <v>1076</v>
      </c>
      <c r="D713" s="29"/>
      <c r="E713" s="11"/>
      <c r="F713" s="31">
        <f>Source!AM793</f>
        <v>1.8</v>
      </c>
      <c r="G713" s="30" t="str">
        <f>Source!DE793</f>
        <v>*1,25)*1,1</v>
      </c>
      <c r="H713" s="11">
        <f>Source!AV794</f>
        <v>1.0469999999999999</v>
      </c>
      <c r="I713" s="31">
        <f>Source!Q793</f>
        <v>79.290000000000006</v>
      </c>
      <c r="J713" s="11">
        <f>IF(Source!BB794&lt;&gt; 0, Source!BB794, 1)</f>
        <v>10.210000000000001</v>
      </c>
      <c r="K713" s="31">
        <f>Source!Q794</f>
        <v>809.55</v>
      </c>
    </row>
    <row r="714" spans="1:29" ht="14.5" x14ac:dyDescent="0.35">
      <c r="A714" s="28"/>
      <c r="B714" s="28"/>
      <c r="C714" s="28" t="s">
        <v>1078</v>
      </c>
      <c r="D714" s="29"/>
      <c r="E714" s="11"/>
      <c r="F714" s="31">
        <f>Source!AL793</f>
        <v>24.75</v>
      </c>
      <c r="G714" s="30" t="str">
        <f>Source!DD793</f>
        <v/>
      </c>
      <c r="H714" s="11">
        <f>Source!AW794</f>
        <v>1</v>
      </c>
      <c r="I714" s="31">
        <f>Source!P793</f>
        <v>757.35</v>
      </c>
      <c r="J714" s="11">
        <f>IF(Source!BC794&lt;&gt; 0, Source!BC794, 1)</f>
        <v>7.33</v>
      </c>
      <c r="K714" s="31">
        <f>Source!P794</f>
        <v>5551.38</v>
      </c>
    </row>
    <row r="715" spans="1:29" ht="14.5" x14ac:dyDescent="0.35">
      <c r="A715" s="28" t="s">
        <v>477</v>
      </c>
      <c r="B715" s="28" t="str">
        <f>Source!F795</f>
        <v>1.3-2-7</v>
      </c>
      <c r="C715" s="28" t="s">
        <v>171</v>
      </c>
      <c r="D715" s="29" t="str">
        <f>Source!H795</f>
        <v>м3</v>
      </c>
      <c r="E715" s="11">
        <f>Source!I795</f>
        <v>62.424000000000007</v>
      </c>
      <c r="F715" s="31">
        <f>Source!AK795</f>
        <v>507.97</v>
      </c>
      <c r="G715" s="34" t="s">
        <v>3</v>
      </c>
      <c r="H715" s="11">
        <f>Source!AW796</f>
        <v>1</v>
      </c>
      <c r="I715" s="31">
        <f>Source!O795</f>
        <v>31709.52</v>
      </c>
      <c r="J715" s="11">
        <f>IF(Source!BC796&lt;&gt; 0, Source!BC796, 1)</f>
        <v>10.62</v>
      </c>
      <c r="K715" s="31">
        <f>Source!O796</f>
        <v>336755.1</v>
      </c>
      <c r="Q715">
        <f>Source!X795</f>
        <v>0</v>
      </c>
      <c r="R715">
        <f>Source!X796</f>
        <v>0</v>
      </c>
      <c r="S715">
        <f>Source!Y795</f>
        <v>0</v>
      </c>
      <c r="T715">
        <f>Source!Y796</f>
        <v>0</v>
      </c>
      <c r="U715">
        <f>ROUND((175/100)*ROUND(Source!R795, 2), 2)</f>
        <v>0</v>
      </c>
      <c r="V715">
        <f>ROUND((0/100)*ROUND(Source!R796, 2), 2)</f>
        <v>0</v>
      </c>
      <c r="AC715">
        <v>3</v>
      </c>
    </row>
    <row r="716" spans="1:29" ht="14.5" x14ac:dyDescent="0.35">
      <c r="A716" s="28"/>
      <c r="B716" s="28"/>
      <c r="C716" s="28" t="s">
        <v>1079</v>
      </c>
      <c r="D716" s="29" t="s">
        <v>1080</v>
      </c>
      <c r="E716" s="11">
        <f>Source!BZ794</f>
        <v>101</v>
      </c>
      <c r="F716" s="31"/>
      <c r="G716" s="30"/>
      <c r="H716" s="11"/>
      <c r="I716" s="31">
        <f>SUM(Q710:Q715)</f>
        <v>13321.84</v>
      </c>
      <c r="J716" s="11">
        <f>Source!AT794</f>
        <v>101</v>
      </c>
      <c r="K716" s="31">
        <f>SUM(R710:R715)</f>
        <v>637050.36</v>
      </c>
    </row>
    <row r="717" spans="1:29" ht="14.5" x14ac:dyDescent="0.35">
      <c r="A717" s="28"/>
      <c r="B717" s="28"/>
      <c r="C717" s="28" t="s">
        <v>1081</v>
      </c>
      <c r="D717" s="29" t="s">
        <v>1080</v>
      </c>
      <c r="E717" s="11">
        <f>Source!CA794</f>
        <v>55</v>
      </c>
      <c r="F717" s="31"/>
      <c r="G717" s="30"/>
      <c r="H717" s="11"/>
      <c r="I717" s="31">
        <f>SUM(S710:S716)</f>
        <v>7254.47</v>
      </c>
      <c r="J717" s="11">
        <f>Source!AU794</f>
        <v>55</v>
      </c>
      <c r="K717" s="31">
        <f>SUM(T710:T716)</f>
        <v>346908.61</v>
      </c>
    </row>
    <row r="718" spans="1:29" ht="28.5" x14ac:dyDescent="0.35">
      <c r="A718" s="35"/>
      <c r="B718" s="35"/>
      <c r="C718" s="35" t="s">
        <v>1082</v>
      </c>
      <c r="D718" s="36" t="s">
        <v>1083</v>
      </c>
      <c r="E718" s="37">
        <f>Source!AQ793</f>
        <v>23.33</v>
      </c>
      <c r="F718" s="38"/>
      <c r="G718" s="39" t="str">
        <f>Source!DI793</f>
        <v>*1,15)*1,1</v>
      </c>
      <c r="H718" s="37">
        <f>Source!AV794</f>
        <v>1.0469999999999999</v>
      </c>
      <c r="I718" s="38">
        <f>Source!U793</f>
        <v>945.52577558999985</v>
      </c>
      <c r="J718" s="37"/>
      <c r="K718" s="38"/>
    </row>
    <row r="719" spans="1:29" ht="14" x14ac:dyDescent="0.3">
      <c r="C719" s="21" t="s">
        <v>1084</v>
      </c>
      <c r="H719" s="61">
        <f>I712+I713+I714+I716+I717+SUM(I715:I715)-SUMIF(AC715:AC715, 5, I715:I715)-SUMIF(AC715:AC715, 6, I715:I715)</f>
        <v>66312.41</v>
      </c>
      <c r="I719" s="61"/>
      <c r="J719" s="61">
        <f>K712+K713+K714+K716+K717+SUM(K715:K715)-SUMIF(AC715:AC715, 5, K715:K715)-SUMIF(AC715:AC715, 6, K715:K715)</f>
        <v>1957817.9300000002</v>
      </c>
      <c r="K719" s="61"/>
    </row>
    <row r="720" spans="1:29" ht="14" x14ac:dyDescent="0.3">
      <c r="C720" s="21" t="s">
        <v>1085</v>
      </c>
      <c r="H720" s="58">
        <f>SUMIF(AC715:AC715, 5, I715:I715)+SUMIF(AC715:AC715, 6, I715:I715)</f>
        <v>0</v>
      </c>
      <c r="I720" s="58"/>
      <c r="J720" s="58">
        <f>SUMIF(AC715:AC715, 5, K715:K715)+SUMIF(AC715:AC715, 6, K715:K715)</f>
        <v>0</v>
      </c>
      <c r="K720" s="58"/>
    </row>
    <row r="721" spans="1:43" ht="14" x14ac:dyDescent="0.3">
      <c r="C721" s="21" t="s">
        <v>1086</v>
      </c>
      <c r="H721" s="58">
        <f>I712+I713+I714+I716+I717+SUM(I715:I715)</f>
        <v>66312.41</v>
      </c>
      <c r="I721" s="58"/>
      <c r="J721" s="58">
        <f>K712+K713+K714+K716+K717+SUM(K715:K715)</f>
        <v>1957817.9300000002</v>
      </c>
      <c r="K721" s="58"/>
      <c r="O721" s="40">
        <f>I712+I713+I714+I716+I717+SUM(I715:I715)</f>
        <v>66312.41</v>
      </c>
      <c r="P721" s="40">
        <f>K712+K713+K714+K716+K717+SUM(K715:K715)</f>
        <v>1957817.9300000002</v>
      </c>
    </row>
    <row r="723" spans="1:43" ht="79" x14ac:dyDescent="0.35">
      <c r="A723" s="28">
        <v>43</v>
      </c>
      <c r="B723" s="28" t="s">
        <v>1116</v>
      </c>
      <c r="C723" s="28" t="s">
        <v>480</v>
      </c>
      <c r="D723" s="29" t="str">
        <f>Source!H797</f>
        <v>100 м2 стяжки</v>
      </c>
      <c r="E723" s="11">
        <f>Source!I797</f>
        <v>30.6</v>
      </c>
      <c r="F723" s="31"/>
      <c r="G723" s="30"/>
      <c r="H723" s="11"/>
      <c r="I723" s="31"/>
      <c r="J723" s="11"/>
      <c r="K723" s="31"/>
      <c r="Q723">
        <f>Source!X797</f>
        <v>493.66</v>
      </c>
      <c r="R723">
        <f>Source!X798</f>
        <v>23606.71</v>
      </c>
      <c r="S723">
        <f>Source!Y797</f>
        <v>268.82</v>
      </c>
      <c r="T723">
        <f>Source!Y798</f>
        <v>12855.14</v>
      </c>
      <c r="U723">
        <f>ROUND((175/100)*ROUND(Source!R797, 2), 2)</f>
        <v>0</v>
      </c>
      <c r="V723">
        <f>ROUND((0/100)*ROUND(Source!R798, 2), 2)</f>
        <v>0</v>
      </c>
      <c r="AC723">
        <v>0</v>
      </c>
    </row>
    <row r="724" spans="1:43" x14ac:dyDescent="0.25">
      <c r="C724" s="32" t="str">
        <f>"Объем: "&amp;Source!I797&amp;"=3060/"&amp;"100"</f>
        <v>Объем: 30,6=3060/100</v>
      </c>
    </row>
    <row r="725" spans="1:43" ht="28.5" x14ac:dyDescent="0.35">
      <c r="A725" s="28"/>
      <c r="B725" s="28"/>
      <c r="C725" s="28" t="s">
        <v>1075</v>
      </c>
      <c r="D725" s="29"/>
      <c r="E725" s="11"/>
      <c r="F725" s="31">
        <f>Source!AO797</f>
        <v>6.03</v>
      </c>
      <c r="G725" s="30" t="str">
        <f>Source!DG797</f>
        <v>*1,15*2)*1,1</v>
      </c>
      <c r="H725" s="11">
        <f>Source!AV798</f>
        <v>1.0469999999999999</v>
      </c>
      <c r="I725" s="31">
        <f>Source!S797</f>
        <v>488.77</v>
      </c>
      <c r="J725" s="11">
        <f>IF(Source!BA798&lt;&gt; 0, Source!BA798, 1)</f>
        <v>47.82</v>
      </c>
      <c r="K725" s="31">
        <f>Source!S798</f>
        <v>23372.98</v>
      </c>
    </row>
    <row r="726" spans="1:43" ht="28.5" x14ac:dyDescent="0.35">
      <c r="A726" s="28"/>
      <c r="B726" s="28"/>
      <c r="C726" s="28" t="s">
        <v>1076</v>
      </c>
      <c r="D726" s="29"/>
      <c r="E726" s="11"/>
      <c r="F726" s="31">
        <f>Source!AM797</f>
        <v>0.46</v>
      </c>
      <c r="G726" s="30" t="str">
        <f>Source!DE797</f>
        <v>*1,25*2)*1,1</v>
      </c>
      <c r="H726" s="11">
        <f>Source!AV798</f>
        <v>1.0469999999999999</v>
      </c>
      <c r="I726" s="31">
        <f>Source!Q797</f>
        <v>40.53</v>
      </c>
      <c r="J726" s="11">
        <f>IF(Source!BB798&lt;&gt; 0, Source!BB798, 1)</f>
        <v>10.220000000000001</v>
      </c>
      <c r="K726" s="31">
        <f>Source!Q798</f>
        <v>414.22</v>
      </c>
    </row>
    <row r="727" spans="1:43" ht="14.5" x14ac:dyDescent="0.35">
      <c r="A727" s="28" t="s">
        <v>484</v>
      </c>
      <c r="B727" s="28" t="str">
        <f>Source!F799</f>
        <v>1.3-2-7</v>
      </c>
      <c r="C727" s="28" t="s">
        <v>171</v>
      </c>
      <c r="D727" s="29" t="str">
        <f>Source!H799</f>
        <v>м3</v>
      </c>
      <c r="E727" s="11">
        <f>Source!I799</f>
        <v>15.606000000000002</v>
      </c>
      <c r="F727" s="31">
        <f>Source!AK799</f>
        <v>507.97</v>
      </c>
      <c r="G727" s="34" t="s">
        <v>3</v>
      </c>
      <c r="H727" s="11">
        <f>Source!AW800</f>
        <v>1</v>
      </c>
      <c r="I727" s="31">
        <f>Source!O799</f>
        <v>7927.38</v>
      </c>
      <c r="J727" s="11">
        <f>IF(Source!BC800&lt;&gt; 0, Source!BC800, 1)</f>
        <v>10.62</v>
      </c>
      <c r="K727" s="31">
        <f>Source!O800</f>
        <v>84188.78</v>
      </c>
      <c r="Q727">
        <f>Source!X799</f>
        <v>0</v>
      </c>
      <c r="R727">
        <f>Source!X800</f>
        <v>0</v>
      </c>
      <c r="S727">
        <f>Source!Y799</f>
        <v>0</v>
      </c>
      <c r="T727">
        <f>Source!Y800</f>
        <v>0</v>
      </c>
      <c r="U727">
        <f>ROUND((175/100)*ROUND(Source!R799, 2), 2)</f>
        <v>0</v>
      </c>
      <c r="V727">
        <f>ROUND((0/100)*ROUND(Source!R800, 2), 2)</f>
        <v>0</v>
      </c>
      <c r="AC727">
        <v>3</v>
      </c>
    </row>
    <row r="728" spans="1:43" ht="14.5" x14ac:dyDescent="0.35">
      <c r="A728" s="28"/>
      <c r="B728" s="28"/>
      <c r="C728" s="28" t="s">
        <v>1079</v>
      </c>
      <c r="D728" s="29" t="s">
        <v>1080</v>
      </c>
      <c r="E728" s="11">
        <f>Source!BZ798</f>
        <v>101</v>
      </c>
      <c r="F728" s="31"/>
      <c r="G728" s="30"/>
      <c r="H728" s="11"/>
      <c r="I728" s="31">
        <f>SUM(Q723:Q727)</f>
        <v>493.66</v>
      </c>
      <c r="J728" s="11">
        <f>Source!AT798</f>
        <v>101</v>
      </c>
      <c r="K728" s="31">
        <f>SUM(R723:R727)</f>
        <v>23606.71</v>
      </c>
    </row>
    <row r="729" spans="1:43" ht="14.5" x14ac:dyDescent="0.35">
      <c r="A729" s="28"/>
      <c r="B729" s="28"/>
      <c r="C729" s="28" t="s">
        <v>1081</v>
      </c>
      <c r="D729" s="29" t="s">
        <v>1080</v>
      </c>
      <c r="E729" s="11">
        <f>Source!CA798</f>
        <v>55</v>
      </c>
      <c r="F729" s="31"/>
      <c r="G729" s="30"/>
      <c r="H729" s="11"/>
      <c r="I729" s="31">
        <f>SUM(S723:S728)</f>
        <v>268.82</v>
      </c>
      <c r="J729" s="11">
        <f>Source!AU798</f>
        <v>55</v>
      </c>
      <c r="K729" s="31">
        <f>SUM(T723:T728)</f>
        <v>12855.14</v>
      </c>
    </row>
    <row r="730" spans="1:43" ht="28.5" x14ac:dyDescent="0.35">
      <c r="A730" s="35"/>
      <c r="B730" s="35"/>
      <c r="C730" s="35" t="s">
        <v>1082</v>
      </c>
      <c r="D730" s="36" t="s">
        <v>1083</v>
      </c>
      <c r="E730" s="37">
        <f>Source!AQ797</f>
        <v>0.44</v>
      </c>
      <c r="F730" s="38"/>
      <c r="G730" s="39" t="str">
        <f>Source!DI797</f>
        <v>*1,15*2)*1,1</v>
      </c>
      <c r="H730" s="37">
        <f>Source!AV798</f>
        <v>1.0469999999999999</v>
      </c>
      <c r="I730" s="38">
        <f>Source!U797</f>
        <v>35.664924240000005</v>
      </c>
      <c r="J730" s="37"/>
      <c r="K730" s="38"/>
    </row>
    <row r="731" spans="1:43" ht="14" x14ac:dyDescent="0.3">
      <c r="C731" s="21" t="s">
        <v>1084</v>
      </c>
      <c r="H731" s="61">
        <f>I725+I726+I728+I729+SUM(I727:I727)-SUMIF(AC727:AC727, 5, I727:I727)-SUMIF(AC727:AC727, 6, I727:I727)</f>
        <v>9219.16</v>
      </c>
      <c r="I731" s="61"/>
      <c r="J731" s="61">
        <f>K725+K726+K728+K729+SUM(K727:K727)-SUMIF(AC727:AC727, 5, K727:K727)-SUMIF(AC727:AC727, 6, K727:K727)</f>
        <v>144437.83000000002</v>
      </c>
      <c r="K731" s="61"/>
    </row>
    <row r="732" spans="1:43" ht="14" x14ac:dyDescent="0.3">
      <c r="C732" s="21" t="s">
        <v>1085</v>
      </c>
      <c r="H732" s="58">
        <f>SUMIF(AC727:AC727, 5, I727:I727)+SUMIF(AC727:AC727, 6, I727:I727)</f>
        <v>0</v>
      </c>
      <c r="I732" s="58"/>
      <c r="J732" s="58">
        <f>SUMIF(AC727:AC727, 5, K727:K727)+SUMIF(AC727:AC727, 6, K727:K727)</f>
        <v>0</v>
      </c>
      <c r="K732" s="58"/>
    </row>
    <row r="733" spans="1:43" ht="14" x14ac:dyDescent="0.3">
      <c r="C733" s="21" t="s">
        <v>1086</v>
      </c>
      <c r="H733" s="58">
        <f>I725+I726+I728+I729+SUM(I727:I727)</f>
        <v>9219.16</v>
      </c>
      <c r="I733" s="58"/>
      <c r="J733" s="58">
        <f>K725+K726+K728+K729+SUM(K727:K727)</f>
        <v>144437.83000000002</v>
      </c>
      <c r="K733" s="58"/>
      <c r="O733" s="40">
        <f>I725+I726+I728+I729+SUM(I727:I727)</f>
        <v>9219.16</v>
      </c>
      <c r="P733" s="40">
        <f>K725+K726+K728+K729+SUM(K727:K727)</f>
        <v>144437.83000000002</v>
      </c>
    </row>
    <row r="736" spans="1:43" ht="14" x14ac:dyDescent="0.3">
      <c r="A736" s="57" t="str">
        <f>CONCATENATE("Итого по разделу: ",IF(Source!G802&lt;&gt;"Новый раздел", Source!G802, ""))</f>
        <v>Итого по разделу: Устройство горизонтальной оклеечной гидроизоляции в подвале (КР-22)</v>
      </c>
      <c r="B736" s="57"/>
      <c r="C736" s="57"/>
      <c r="D736" s="57"/>
      <c r="E736" s="57"/>
      <c r="F736" s="57"/>
      <c r="G736" s="57"/>
      <c r="H736" s="58">
        <f>SUM(O681:O735)</f>
        <v>530177.91</v>
      </c>
      <c r="I736" s="59"/>
      <c r="J736" s="58">
        <f>SUM(P681:P735)</f>
        <v>6614645.7899999991</v>
      </c>
      <c r="K736" s="59"/>
      <c r="AQ736" s="42" t="str">
        <f>CONCATENATE("Итого по разделу: ",IF(Source!G802&lt;&gt;"Новый раздел", Source!G802, ""))</f>
        <v>Итого по разделу: Устройство горизонтальной оклеечной гидроизоляции в подвале (КР-22)</v>
      </c>
    </row>
    <row r="737" spans="1:29" hidden="1" x14ac:dyDescent="0.25">
      <c r="A737" t="s">
        <v>1088</v>
      </c>
      <c r="I737">
        <f>SUM(W681:W736)</f>
        <v>0</v>
      </c>
      <c r="J737">
        <f>SUM(X681:X736)</f>
        <v>0</v>
      </c>
    </row>
    <row r="738" spans="1:29" hidden="1" x14ac:dyDescent="0.25">
      <c r="A738" t="s">
        <v>1089</v>
      </c>
      <c r="I738">
        <f>SUM(Y681:Y737)</f>
        <v>0</v>
      </c>
      <c r="J738">
        <f>SUM(Z681:Z737)</f>
        <v>0</v>
      </c>
    </row>
    <row r="740" spans="1:29" ht="16.5" x14ac:dyDescent="0.35">
      <c r="A740" s="60" t="str">
        <f>CONCATENATE("Раздел: ",IF(Source!G832&lt;&gt;"Новый раздел", Source!G832, ""))</f>
        <v>Раздел: Устройство вертикальной обмазочной гидроизоляции наружных стен подвала (КР-22)</v>
      </c>
      <c r="B740" s="60"/>
      <c r="C740" s="60"/>
      <c r="D740" s="60"/>
      <c r="E740" s="60"/>
      <c r="F740" s="60"/>
      <c r="G740" s="60"/>
      <c r="H740" s="60"/>
      <c r="I740" s="60"/>
      <c r="J740" s="60"/>
      <c r="K740" s="60"/>
    </row>
    <row r="741" spans="1:29" ht="79" x14ac:dyDescent="0.35">
      <c r="A741" s="28">
        <v>44</v>
      </c>
      <c r="B741" s="28" t="s">
        <v>1117</v>
      </c>
      <c r="C741" s="28" t="s">
        <v>488</v>
      </c>
      <c r="D741" s="29" t="str">
        <f>Source!H836</f>
        <v>100 м2 изолируемой поверхности</v>
      </c>
      <c r="E741" s="11">
        <f>Source!I836</f>
        <v>11.866</v>
      </c>
      <c r="F741" s="31"/>
      <c r="G741" s="30"/>
      <c r="H741" s="11"/>
      <c r="I741" s="31"/>
      <c r="J741" s="11"/>
      <c r="K741" s="31"/>
      <c r="Q741">
        <f>Source!X836</f>
        <v>1459.1</v>
      </c>
      <c r="R741">
        <f>Source!X837</f>
        <v>69774.240000000005</v>
      </c>
      <c r="S741">
        <f>Source!Y836</f>
        <v>869.57</v>
      </c>
      <c r="T741">
        <f>Source!Y837</f>
        <v>41582.629999999997</v>
      </c>
      <c r="U741">
        <f>ROUND((175/100)*ROUND(Source!R836, 2), 2)</f>
        <v>0</v>
      </c>
      <c r="V741">
        <f>ROUND((0/100)*ROUND(Source!R837, 2), 2)</f>
        <v>0</v>
      </c>
      <c r="AC741">
        <v>0</v>
      </c>
    </row>
    <row r="742" spans="1:29" x14ac:dyDescent="0.25">
      <c r="C742" s="32" t="str">
        <f>"Объем: "&amp;Source!I836&amp;"=1186,6/"&amp;"100"</f>
        <v>Объем: 11,866=1186,6/100</v>
      </c>
    </row>
    <row r="743" spans="1:29" ht="28.5" x14ac:dyDescent="0.35">
      <c r="A743" s="28"/>
      <c r="B743" s="28"/>
      <c r="C743" s="28" t="s">
        <v>1075</v>
      </c>
      <c r="D743" s="29"/>
      <c r="E743" s="11"/>
      <c r="F743" s="31">
        <f>Source!AO836</f>
        <v>93.78</v>
      </c>
      <c r="G743" s="30" t="str">
        <f>Source!DG836</f>
        <v>*1,15)*1,1</v>
      </c>
      <c r="H743" s="11">
        <f>Source!AV837</f>
        <v>1.0469999999999999</v>
      </c>
      <c r="I743" s="31">
        <f>Source!S836</f>
        <v>1473.84</v>
      </c>
      <c r="J743" s="11">
        <f>IF(Source!BA837&lt;&gt; 0, Source!BA837, 1)</f>
        <v>47.82</v>
      </c>
      <c r="K743" s="31">
        <f>Source!S837</f>
        <v>70479.03</v>
      </c>
    </row>
    <row r="744" spans="1:29" ht="28.5" x14ac:dyDescent="0.35">
      <c r="A744" s="28"/>
      <c r="B744" s="28"/>
      <c r="C744" s="28" t="s">
        <v>1076</v>
      </c>
      <c r="D744" s="29"/>
      <c r="E744" s="11"/>
      <c r="F744" s="31">
        <f>Source!AM836</f>
        <v>0.48</v>
      </c>
      <c r="G744" s="30" t="str">
        <f>Source!DE836</f>
        <v>*1,25)*1,1</v>
      </c>
      <c r="H744" s="11">
        <f>Source!AV837</f>
        <v>1.0469999999999999</v>
      </c>
      <c r="I744" s="31">
        <f>Source!Q836</f>
        <v>8.1999999999999993</v>
      </c>
      <c r="J744" s="11">
        <f>IF(Source!BB837&lt;&gt; 0, Source!BB837, 1)</f>
        <v>8.58</v>
      </c>
      <c r="K744" s="31">
        <f>Source!Q837</f>
        <v>70.36</v>
      </c>
    </row>
    <row r="745" spans="1:29" ht="14.5" x14ac:dyDescent="0.35">
      <c r="A745" s="28"/>
      <c r="B745" s="28"/>
      <c r="C745" s="28" t="s">
        <v>1078</v>
      </c>
      <c r="D745" s="29"/>
      <c r="E745" s="11"/>
      <c r="F745" s="31">
        <f>Source!AL836</f>
        <v>5079.96</v>
      </c>
      <c r="G745" s="30" t="str">
        <f>Source!DD836</f>
        <v/>
      </c>
      <c r="H745" s="11">
        <f>Source!AW837</f>
        <v>1.002</v>
      </c>
      <c r="I745" s="31">
        <f>Source!P836</f>
        <v>60399.360000000001</v>
      </c>
      <c r="J745" s="11">
        <f>IF(Source!BC837&lt;&gt; 0, Source!BC837, 1)</f>
        <v>6.75</v>
      </c>
      <c r="K745" s="31">
        <f>Source!P837</f>
        <v>407695.68</v>
      </c>
    </row>
    <row r="746" spans="1:29" ht="14.5" x14ac:dyDescent="0.35">
      <c r="A746" s="28"/>
      <c r="B746" s="28"/>
      <c r="C746" s="28" t="s">
        <v>1079</v>
      </c>
      <c r="D746" s="29" t="s">
        <v>1080</v>
      </c>
      <c r="E746" s="11">
        <f>Source!BZ837</f>
        <v>99</v>
      </c>
      <c r="F746" s="31"/>
      <c r="G746" s="30"/>
      <c r="H746" s="11"/>
      <c r="I746" s="31">
        <f>SUM(Q741:Q745)</f>
        <v>1459.1</v>
      </c>
      <c r="J746" s="11">
        <f>Source!AT837</f>
        <v>99</v>
      </c>
      <c r="K746" s="31">
        <f>SUM(R741:R745)</f>
        <v>69774.240000000005</v>
      </c>
    </row>
    <row r="747" spans="1:29" ht="14.5" x14ac:dyDescent="0.35">
      <c r="A747" s="28"/>
      <c r="B747" s="28"/>
      <c r="C747" s="28" t="s">
        <v>1081</v>
      </c>
      <c r="D747" s="29" t="s">
        <v>1080</v>
      </c>
      <c r="E747" s="11">
        <f>Source!CA837</f>
        <v>59</v>
      </c>
      <c r="F747" s="31"/>
      <c r="G747" s="30"/>
      <c r="H747" s="11"/>
      <c r="I747" s="31">
        <f>SUM(S741:S746)</f>
        <v>869.57</v>
      </c>
      <c r="J747" s="11">
        <f>Source!AU837</f>
        <v>59</v>
      </c>
      <c r="K747" s="31">
        <f>SUM(T741:T746)</f>
        <v>41582.629999999997</v>
      </c>
    </row>
    <row r="748" spans="1:29" ht="28.5" x14ac:dyDescent="0.35">
      <c r="A748" s="35"/>
      <c r="B748" s="35"/>
      <c r="C748" s="35" t="s">
        <v>1082</v>
      </c>
      <c r="D748" s="36" t="s">
        <v>1083</v>
      </c>
      <c r="E748" s="37">
        <f>Source!AQ836</f>
        <v>8.32</v>
      </c>
      <c r="F748" s="38"/>
      <c r="G748" s="39" t="str">
        <f>Source!DI836</f>
        <v>*1,15)*1,1</v>
      </c>
      <c r="H748" s="37">
        <f>Source!AV837</f>
        <v>1.0469999999999999</v>
      </c>
      <c r="I748" s="38">
        <f>Source!U836</f>
        <v>130.75697880959999</v>
      </c>
      <c r="J748" s="37"/>
      <c r="K748" s="38"/>
    </row>
    <row r="749" spans="1:29" ht="14" x14ac:dyDescent="0.3">
      <c r="C749" s="21" t="s">
        <v>1084</v>
      </c>
      <c r="H749" s="61">
        <f>I743+I744+I745+I746+I747+0-0-0</f>
        <v>64210.07</v>
      </c>
      <c r="I749" s="61"/>
      <c r="J749" s="61">
        <f>K743+K744+K745+K746+K747+0-0-0</f>
        <v>589601.94000000006</v>
      </c>
      <c r="K749" s="61"/>
    </row>
    <row r="750" spans="1:29" ht="14" x14ac:dyDescent="0.3">
      <c r="C750" s="21" t="s">
        <v>1085</v>
      </c>
      <c r="H750" s="58">
        <f>0+0</f>
        <v>0</v>
      </c>
      <c r="I750" s="58"/>
      <c r="J750" s="58">
        <f>0+0</f>
        <v>0</v>
      </c>
      <c r="K750" s="58"/>
    </row>
    <row r="751" spans="1:29" ht="14" x14ac:dyDescent="0.3">
      <c r="C751" s="21" t="s">
        <v>1086</v>
      </c>
      <c r="H751" s="58">
        <f>I743+I744+I745+I746+I747+0</f>
        <v>64210.07</v>
      </c>
      <c r="I751" s="58"/>
      <c r="J751" s="58">
        <f>K743+K744+K745+K746+K747+0</f>
        <v>589601.94000000006</v>
      </c>
      <c r="K751" s="58"/>
      <c r="O751" s="40">
        <f>I743+I744+I745+I746+I747+0</f>
        <v>64210.07</v>
      </c>
      <c r="P751" s="40">
        <f>K743+K744+K745+K746+K747+0</f>
        <v>589601.94000000006</v>
      </c>
    </row>
    <row r="754" spans="1:43" ht="28" x14ac:dyDescent="0.3">
      <c r="A754" s="57" t="str">
        <f>CONCATENATE("Итого по разделу: ",IF(Source!G839&lt;&gt;"Новый раздел", Source!G839, ""))</f>
        <v>Итого по разделу: Устройство вертикальной обмазочной гидроизоляции наружных стен подвала (КР-22)</v>
      </c>
      <c r="B754" s="57"/>
      <c r="C754" s="57"/>
      <c r="D754" s="57"/>
      <c r="E754" s="57"/>
      <c r="F754" s="57"/>
      <c r="G754" s="57"/>
      <c r="H754" s="58">
        <f>SUM(O740:O753)</f>
        <v>64210.07</v>
      </c>
      <c r="I754" s="59"/>
      <c r="J754" s="58">
        <f>SUM(P740:P753)</f>
        <v>589601.94000000006</v>
      </c>
      <c r="K754" s="59"/>
      <c r="AQ754" s="42" t="str">
        <f>CONCATENATE("Итого по разделу: ",IF(Source!G839&lt;&gt;"Новый раздел", Source!G839, ""))</f>
        <v>Итого по разделу: Устройство вертикальной обмазочной гидроизоляции наружных стен подвала (КР-22)</v>
      </c>
    </row>
    <row r="755" spans="1:43" hidden="1" x14ac:dyDescent="0.25">
      <c r="A755" t="s">
        <v>1088</v>
      </c>
      <c r="I755">
        <f>SUM(W740:W754)</f>
        <v>0</v>
      </c>
      <c r="J755">
        <f>SUM(X740:X754)</f>
        <v>0</v>
      </c>
    </row>
    <row r="756" spans="1:43" hidden="1" x14ac:dyDescent="0.25">
      <c r="A756" t="s">
        <v>1089</v>
      </c>
      <c r="I756">
        <f>SUM(Y740:Y755)</f>
        <v>0</v>
      </c>
      <c r="J756">
        <f>SUM(Z740:Z755)</f>
        <v>0</v>
      </c>
    </row>
    <row r="758" spans="1:43" ht="16.5" x14ac:dyDescent="0.35">
      <c r="A758" s="60" t="str">
        <f>CONCATENATE("Раздел: ",IF(Source!G869&lt;&gt;"Новый раздел", Source!G869, ""))</f>
        <v>Раздел: Замена перегородок с устройством фахверка и стальных каркасов (КР-24,25...28)</v>
      </c>
      <c r="B758" s="60"/>
      <c r="C758" s="60"/>
      <c r="D758" s="60"/>
      <c r="E758" s="60"/>
      <c r="F758" s="60"/>
      <c r="G758" s="60"/>
      <c r="H758" s="60"/>
      <c r="I758" s="60"/>
      <c r="J758" s="60"/>
      <c r="K758" s="60"/>
    </row>
    <row r="759" spans="1:43" ht="79" x14ac:dyDescent="0.35">
      <c r="A759" s="28">
        <v>45</v>
      </c>
      <c r="B759" s="28" t="s">
        <v>1074</v>
      </c>
      <c r="C759" s="28" t="s">
        <v>21</v>
      </c>
      <c r="D759" s="29" t="str">
        <f>Source!H873</f>
        <v>1 Т</v>
      </c>
      <c r="E759" s="11">
        <f>Source!I873</f>
        <v>5.6898</v>
      </c>
      <c r="F759" s="31"/>
      <c r="G759" s="30"/>
      <c r="H759" s="11"/>
      <c r="I759" s="31"/>
      <c r="J759" s="11"/>
      <c r="K759" s="31"/>
      <c r="Q759">
        <f>Source!X873</f>
        <v>15220.26</v>
      </c>
      <c r="R759">
        <f>Source!X874</f>
        <v>727832.79</v>
      </c>
      <c r="S759">
        <f>Source!Y873</f>
        <v>8602.76</v>
      </c>
      <c r="T759">
        <f>Source!Y874</f>
        <v>411383.75</v>
      </c>
      <c r="U759">
        <f>ROUND((175/100)*ROUND(Source!R873, 2), 2)</f>
        <v>26.04</v>
      </c>
      <c r="V759">
        <f>ROUND((0/100)*ROUND(Source!R874, 2), 2)</f>
        <v>0</v>
      </c>
      <c r="AC759">
        <v>0</v>
      </c>
    </row>
    <row r="760" spans="1:43" x14ac:dyDescent="0.25">
      <c r="C760" s="32" t="str">
        <f>"Объем: "&amp;Source!I873&amp;"=(92,7+"&amp;"2,9+"&amp;"2,5)/"&amp;"1000*"&amp;"58"</f>
        <v>Объем: 5,6898=(92,7+2,9+2,5)/1000*58</v>
      </c>
    </row>
    <row r="761" spans="1:43" ht="14.5" x14ac:dyDescent="0.35">
      <c r="A761" s="28"/>
      <c r="B761" s="28"/>
      <c r="C761" s="28" t="s">
        <v>1075</v>
      </c>
      <c r="D761" s="29"/>
      <c r="E761" s="11"/>
      <c r="F761" s="31">
        <f>Source!AO873</f>
        <v>2522.36</v>
      </c>
      <c r="G761" s="30" t="str">
        <f>Source!DG873</f>
        <v>*1,1</v>
      </c>
      <c r="H761" s="11">
        <f>Source!AV874</f>
        <v>1.0469999999999999</v>
      </c>
      <c r="I761" s="31">
        <f>Source!S873</f>
        <v>16528.88</v>
      </c>
      <c r="J761" s="11">
        <f>IF(Source!BA874&lt;&gt; 0, Source!BA874, 1)</f>
        <v>47.82</v>
      </c>
      <c r="K761" s="31">
        <f>Source!S874</f>
        <v>790411.04</v>
      </c>
    </row>
    <row r="762" spans="1:43" ht="14.5" x14ac:dyDescent="0.35">
      <c r="A762" s="28"/>
      <c r="B762" s="28"/>
      <c r="C762" s="28" t="s">
        <v>1076</v>
      </c>
      <c r="D762" s="29"/>
      <c r="E762" s="11"/>
      <c r="F762" s="31">
        <f>Source!AM873</f>
        <v>36.08</v>
      </c>
      <c r="G762" s="30" t="str">
        <f>Source!DE873</f>
        <v>*1,1</v>
      </c>
      <c r="H762" s="11">
        <f>Source!AV874</f>
        <v>1.0469999999999999</v>
      </c>
      <c r="I762" s="31">
        <f>Source!Q873</f>
        <v>236.43</v>
      </c>
      <c r="J762" s="11">
        <f>IF(Source!BB874&lt;&gt; 0, Source!BB874, 1)</f>
        <v>13.74</v>
      </c>
      <c r="K762" s="31">
        <f>Source!Q874</f>
        <v>3248.55</v>
      </c>
    </row>
    <row r="763" spans="1:43" ht="14.5" x14ac:dyDescent="0.35">
      <c r="A763" s="28"/>
      <c r="B763" s="28"/>
      <c r="C763" s="28" t="s">
        <v>1077</v>
      </c>
      <c r="D763" s="29"/>
      <c r="E763" s="11"/>
      <c r="F763" s="31">
        <f>Source!AN873</f>
        <v>2.27</v>
      </c>
      <c r="G763" s="30" t="str">
        <f>Source!DF873</f>
        <v>*1,1</v>
      </c>
      <c r="H763" s="11">
        <f>Source!AV874</f>
        <v>1.0469999999999999</v>
      </c>
      <c r="I763" s="33">
        <f>Source!R873</f>
        <v>14.88</v>
      </c>
      <c r="J763" s="11">
        <f>IF(Source!BS874&lt;&gt; 0, Source!BS874, 1)</f>
        <v>47.82</v>
      </c>
      <c r="K763" s="33">
        <f>Source!R874</f>
        <v>711.56</v>
      </c>
    </row>
    <row r="764" spans="1:43" ht="14.5" x14ac:dyDescent="0.35">
      <c r="A764" s="28"/>
      <c r="B764" s="28"/>
      <c r="C764" s="28" t="s">
        <v>1078</v>
      </c>
      <c r="D764" s="29"/>
      <c r="E764" s="11"/>
      <c r="F764" s="31">
        <f>Source!AL873</f>
        <v>28.74</v>
      </c>
      <c r="G764" s="30" t="str">
        <f>Source!DD873</f>
        <v/>
      </c>
      <c r="H764" s="11">
        <f>Source!AW874</f>
        <v>1.002</v>
      </c>
      <c r="I764" s="31">
        <f>Source!P873</f>
        <v>163.85</v>
      </c>
      <c r="J764" s="11">
        <f>IF(Source!BC874&lt;&gt; 0, Source!BC874, 1)</f>
        <v>13.02</v>
      </c>
      <c r="K764" s="31">
        <f>Source!P874</f>
        <v>2133.33</v>
      </c>
    </row>
    <row r="765" spans="1:43" ht="42" x14ac:dyDescent="0.35">
      <c r="A765" s="28" t="s">
        <v>492</v>
      </c>
      <c r="B765" s="28" t="str">
        <f>Source!F875</f>
        <v>1.1-1-1145</v>
      </c>
      <c r="C765" s="28" t="s">
        <v>115</v>
      </c>
      <c r="D765" s="29" t="str">
        <f>Source!H875</f>
        <v>т</v>
      </c>
      <c r="E765" s="11">
        <f>Source!I875</f>
        <v>5.3765999999999998</v>
      </c>
      <c r="F765" s="31">
        <f>Source!AK875</f>
        <v>8407.51</v>
      </c>
      <c r="G765" s="34" t="s">
        <v>3</v>
      </c>
      <c r="H765" s="11">
        <f>Source!AW876</f>
        <v>1.002</v>
      </c>
      <c r="I765" s="31">
        <f>Source!O875</f>
        <v>45203.82</v>
      </c>
      <c r="J765" s="11">
        <f>IF(Source!BC876&lt;&gt; 0, Source!BC876, 1)</f>
        <v>11.21</v>
      </c>
      <c r="K765" s="31">
        <f>Source!O876</f>
        <v>507748.32</v>
      </c>
      <c r="Q765">
        <f>Source!X875</f>
        <v>0</v>
      </c>
      <c r="R765">
        <f>Source!X876</f>
        <v>0</v>
      </c>
      <c r="S765">
        <f>Source!Y875</f>
        <v>0</v>
      </c>
      <c r="T765">
        <f>Source!Y876</f>
        <v>0</v>
      </c>
      <c r="U765">
        <f>ROUND((175/100)*ROUND(Source!R875, 2), 2)</f>
        <v>0</v>
      </c>
      <c r="V765">
        <f>ROUND((0/100)*ROUND(Source!R876, 2), 2)</f>
        <v>0</v>
      </c>
      <c r="AC765">
        <v>3</v>
      </c>
    </row>
    <row r="766" spans="1:43" ht="56" x14ac:dyDescent="0.35">
      <c r="A766" s="28" t="s">
        <v>493</v>
      </c>
      <c r="B766" s="28" t="str">
        <f>Source!F877</f>
        <v>1.1-1-1121</v>
      </c>
      <c r="C766" s="28" t="s">
        <v>31</v>
      </c>
      <c r="D766" s="29" t="str">
        <f>Source!H877</f>
        <v>т</v>
      </c>
      <c r="E766" s="11">
        <f>Source!I877</f>
        <v>0.16819999999999999</v>
      </c>
      <c r="F766" s="31">
        <f>Source!AK877</f>
        <v>9844.31</v>
      </c>
      <c r="G766" s="34" t="s">
        <v>3</v>
      </c>
      <c r="H766" s="11">
        <f>Source!AW878</f>
        <v>1.002</v>
      </c>
      <c r="I766" s="31">
        <f>Source!O877</f>
        <v>1659.12</v>
      </c>
      <c r="J766" s="11">
        <f>IF(Source!BC878&lt;&gt; 0, Source!BC878, 1)</f>
        <v>7.54</v>
      </c>
      <c r="K766" s="31">
        <f>Source!O878</f>
        <v>12509.76</v>
      </c>
      <c r="Q766">
        <f>Source!X877</f>
        <v>0</v>
      </c>
      <c r="R766">
        <f>Source!X878</f>
        <v>0</v>
      </c>
      <c r="S766">
        <f>Source!Y877</f>
        <v>0</v>
      </c>
      <c r="T766">
        <f>Source!Y878</f>
        <v>0</v>
      </c>
      <c r="U766">
        <f>ROUND((175/100)*ROUND(Source!R877, 2), 2)</f>
        <v>0</v>
      </c>
      <c r="V766">
        <f>ROUND((0/100)*ROUND(Source!R878, 2), 2)</f>
        <v>0</v>
      </c>
      <c r="AC766">
        <v>3</v>
      </c>
    </row>
    <row r="767" spans="1:43" ht="42" x14ac:dyDescent="0.35">
      <c r="A767" s="28" t="s">
        <v>494</v>
      </c>
      <c r="B767" s="28" t="str">
        <f>Source!F879</f>
        <v>1.1-1-1105</v>
      </c>
      <c r="C767" s="28" t="s">
        <v>36</v>
      </c>
      <c r="D767" s="29" t="str">
        <f>Source!H879</f>
        <v>т</v>
      </c>
      <c r="E767" s="11">
        <f>Source!I879</f>
        <v>0.14499999999999999</v>
      </c>
      <c r="F767" s="31">
        <f>Source!AK879</f>
        <v>6519.2</v>
      </c>
      <c r="G767" s="34" t="s">
        <v>3</v>
      </c>
      <c r="H767" s="11">
        <f>Source!AW880</f>
        <v>1.002</v>
      </c>
      <c r="I767" s="31">
        <f>Source!O879</f>
        <v>947.17</v>
      </c>
      <c r="J767" s="11">
        <f>IF(Source!BC880&lt;&gt; 0, Source!BC880, 1)</f>
        <v>10.119999999999999</v>
      </c>
      <c r="K767" s="31">
        <f>Source!O880</f>
        <v>9585.36</v>
      </c>
      <c r="Q767">
        <f>Source!X879</f>
        <v>0</v>
      </c>
      <c r="R767">
        <f>Source!X880</f>
        <v>0</v>
      </c>
      <c r="S767">
        <f>Source!Y879</f>
        <v>0</v>
      </c>
      <c r="T767">
        <f>Source!Y880</f>
        <v>0</v>
      </c>
      <c r="U767">
        <f>ROUND((175/100)*ROUND(Source!R879, 2), 2)</f>
        <v>0</v>
      </c>
      <c r="V767">
        <f>ROUND((0/100)*ROUND(Source!R880, 2), 2)</f>
        <v>0</v>
      </c>
      <c r="AC767">
        <v>3</v>
      </c>
    </row>
    <row r="768" spans="1:43" ht="42" x14ac:dyDescent="0.35">
      <c r="A768" s="28" t="s">
        <v>495</v>
      </c>
      <c r="B768" s="28" t="str">
        <f>Source!F881</f>
        <v>1.7-5-233</v>
      </c>
      <c r="C768" s="28" t="s">
        <v>125</v>
      </c>
      <c r="D768" s="29" t="str">
        <f>Source!H881</f>
        <v>100 шт.</v>
      </c>
      <c r="E768" s="11">
        <f>Source!I881</f>
        <v>3.4799999999999995</v>
      </c>
      <c r="F768" s="31">
        <f>Source!AK881</f>
        <v>560.04</v>
      </c>
      <c r="G768" s="34" t="s">
        <v>3</v>
      </c>
      <c r="H768" s="11">
        <f>Source!AW882</f>
        <v>1.002</v>
      </c>
      <c r="I768" s="31">
        <f>Source!O881</f>
        <v>1952.84</v>
      </c>
      <c r="J768" s="11">
        <f>IF(Source!BC882&lt;&gt; 0, Source!BC882, 1)</f>
        <v>19.66</v>
      </c>
      <c r="K768" s="31">
        <f>Source!O882</f>
        <v>38392.83</v>
      </c>
      <c r="Q768">
        <f>Source!X881</f>
        <v>0</v>
      </c>
      <c r="R768">
        <f>Source!X882</f>
        <v>0</v>
      </c>
      <c r="S768">
        <f>Source!Y881</f>
        <v>0</v>
      </c>
      <c r="T768">
        <f>Source!Y882</f>
        <v>0</v>
      </c>
      <c r="U768">
        <f>ROUND((175/100)*ROUND(Source!R881, 2), 2)</f>
        <v>0</v>
      </c>
      <c r="V768">
        <f>ROUND((0/100)*ROUND(Source!R882, 2), 2)</f>
        <v>0</v>
      </c>
      <c r="AC768">
        <v>3</v>
      </c>
    </row>
    <row r="769" spans="1:43" ht="14.5" x14ac:dyDescent="0.35">
      <c r="A769" s="28"/>
      <c r="B769" s="28"/>
      <c r="C769" s="28" t="s">
        <v>1079</v>
      </c>
      <c r="D769" s="29" t="s">
        <v>1080</v>
      </c>
      <c r="E769" s="11">
        <f>Source!BZ874</f>
        <v>92</v>
      </c>
      <c r="F769" s="31"/>
      <c r="G769" s="30"/>
      <c r="H769" s="11"/>
      <c r="I769" s="31">
        <f>SUM(Q759:Q768)</f>
        <v>15220.26</v>
      </c>
      <c r="J769" s="11">
        <f>Source!AT874</f>
        <v>92</v>
      </c>
      <c r="K769" s="31">
        <f>SUM(R759:R768)</f>
        <v>727832.79</v>
      </c>
    </row>
    <row r="770" spans="1:43" ht="14.5" x14ac:dyDescent="0.35">
      <c r="A770" s="28"/>
      <c r="B770" s="28"/>
      <c r="C770" s="28" t="s">
        <v>1081</v>
      </c>
      <c r="D770" s="29" t="s">
        <v>1080</v>
      </c>
      <c r="E770" s="11">
        <f>Source!CA874</f>
        <v>52</v>
      </c>
      <c r="F770" s="31"/>
      <c r="G770" s="30"/>
      <c r="H770" s="11"/>
      <c r="I770" s="31">
        <f>SUM(S759:S769)</f>
        <v>8602.76</v>
      </c>
      <c r="J770" s="11">
        <f>Source!AU874</f>
        <v>52</v>
      </c>
      <c r="K770" s="31">
        <f>SUM(T759:T769)</f>
        <v>411383.75</v>
      </c>
    </row>
    <row r="771" spans="1:43" ht="14.5" x14ac:dyDescent="0.35">
      <c r="A771" s="35"/>
      <c r="B771" s="35"/>
      <c r="C771" s="35" t="s">
        <v>1082</v>
      </c>
      <c r="D771" s="36" t="s">
        <v>1083</v>
      </c>
      <c r="E771" s="37">
        <f>Source!AQ873</f>
        <v>201.95</v>
      </c>
      <c r="F771" s="38"/>
      <c r="G771" s="39" t="str">
        <f>Source!DI873</f>
        <v>*1,1</v>
      </c>
      <c r="H771" s="37">
        <f>Source!AV874</f>
        <v>1.0469999999999999</v>
      </c>
      <c r="I771" s="38">
        <f>Source!U873</f>
        <v>1323.3667701869999</v>
      </c>
      <c r="J771" s="37"/>
      <c r="K771" s="38"/>
    </row>
    <row r="772" spans="1:43" ht="14" x14ac:dyDescent="0.3">
      <c r="C772" s="21" t="s">
        <v>1084</v>
      </c>
      <c r="H772" s="61">
        <f>I761+I762+I764+I769+I770+SUM(I765:I768)-SUMIF(AC765:AC768, 5, I765:I768)-SUMIF(AC765:AC768, 6, I765:I768)</f>
        <v>90515.13</v>
      </c>
      <c r="I772" s="61"/>
      <c r="J772" s="61">
        <f>K761+K762+K764+K769+K770+SUM(K765:K768)-SUMIF(AC765:AC768, 5, K765:K768)-SUMIF(AC765:AC768, 6, K765:K768)</f>
        <v>2503245.73</v>
      </c>
      <c r="K772" s="61"/>
    </row>
    <row r="773" spans="1:43" ht="14" x14ac:dyDescent="0.3">
      <c r="C773" s="21" t="s">
        <v>1085</v>
      </c>
      <c r="H773" s="58">
        <f>SUMIF(AC765:AC768, 5, I765:I768)+SUMIF(AC765:AC768, 6, I765:I768)</f>
        <v>0</v>
      </c>
      <c r="I773" s="58"/>
      <c r="J773" s="58">
        <f>SUMIF(AC765:AC768, 5, K765:K768)+SUMIF(AC765:AC768, 6, K765:K768)</f>
        <v>0</v>
      </c>
      <c r="K773" s="58"/>
    </row>
    <row r="774" spans="1:43" ht="14" x14ac:dyDescent="0.3">
      <c r="C774" s="21" t="s">
        <v>1086</v>
      </c>
      <c r="H774" s="58">
        <f>I761+I762+I764+I769+I770+SUM(I765:I768)</f>
        <v>90515.13</v>
      </c>
      <c r="I774" s="58"/>
      <c r="J774" s="58">
        <f>K761+K762+K764+K769+K770+SUM(K765:K768)</f>
        <v>2503245.73</v>
      </c>
      <c r="K774" s="58"/>
      <c r="O774" s="40">
        <f>I761+I762+I764+I769+I770+SUM(I765:I768)</f>
        <v>90515.13</v>
      </c>
      <c r="P774" s="40">
        <f>K761+K762+K764+K769+K770+SUM(K765:K768)</f>
        <v>2503245.73</v>
      </c>
    </row>
    <row r="777" spans="1:43" ht="28" x14ac:dyDescent="0.3">
      <c r="A777" s="57" t="str">
        <f>CONCATENATE("Итого по разделу: ",IF(Source!G884&lt;&gt;"Новый раздел", Source!G884, ""))</f>
        <v>Итого по разделу: Замена перегородок с устройством фахверка и стальных каркасов (КР-24,25...28)</v>
      </c>
      <c r="B777" s="57"/>
      <c r="C777" s="57"/>
      <c r="D777" s="57"/>
      <c r="E777" s="57"/>
      <c r="F777" s="57"/>
      <c r="G777" s="57"/>
      <c r="H777" s="58">
        <f>SUM(O758:O776)</f>
        <v>90515.13</v>
      </c>
      <c r="I777" s="59"/>
      <c r="J777" s="58">
        <f>SUM(P758:P776)</f>
        <v>2503245.73</v>
      </c>
      <c r="K777" s="59"/>
      <c r="AQ777" s="42" t="str">
        <f>CONCATENATE("Итого по разделу: ",IF(Source!G884&lt;&gt;"Новый раздел", Source!G884, ""))</f>
        <v>Итого по разделу: Замена перегородок с устройством фахверка и стальных каркасов (КР-24,25...28)</v>
      </c>
    </row>
    <row r="778" spans="1:43" hidden="1" x14ac:dyDescent="0.25">
      <c r="A778" t="s">
        <v>1088</v>
      </c>
      <c r="I778">
        <f>SUM(W758:W777)</f>
        <v>0</v>
      </c>
      <c r="J778">
        <f>SUM(X758:X777)</f>
        <v>0</v>
      </c>
    </row>
    <row r="779" spans="1:43" hidden="1" x14ac:dyDescent="0.25">
      <c r="A779" t="s">
        <v>1089</v>
      </c>
      <c r="I779">
        <f>SUM(Y758:Y778)</f>
        <v>0</v>
      </c>
      <c r="J779">
        <f>SUM(Z758:Z778)</f>
        <v>0</v>
      </c>
    </row>
    <row r="781" spans="1:43" ht="16.5" x14ac:dyDescent="0.35">
      <c r="A781" s="60" t="str">
        <f>CONCATENATE("Раздел: ",IF(Source!G914&lt;&gt;"Новый раздел", Source!G914, ""))</f>
        <v>Раздел: Замена входной группы №1 в осях 9-15/В-Г  (КР-15...17)</v>
      </c>
      <c r="B781" s="60"/>
      <c r="C781" s="60"/>
      <c r="D781" s="60"/>
      <c r="E781" s="60"/>
      <c r="F781" s="60"/>
      <c r="G781" s="60"/>
      <c r="H781" s="60"/>
      <c r="I781" s="60"/>
      <c r="J781" s="60"/>
      <c r="K781" s="60"/>
    </row>
    <row r="782" spans="1:43" ht="14.5" x14ac:dyDescent="0.35">
      <c r="C782" s="43" t="str">
        <f>Source!G918</f>
        <v>Плита на отм. -0,150</v>
      </c>
    </row>
    <row r="783" spans="1:43" ht="79" x14ac:dyDescent="0.35">
      <c r="A783" s="28">
        <v>46</v>
      </c>
      <c r="B783" s="28" t="s">
        <v>1107</v>
      </c>
      <c r="C783" s="28" t="s">
        <v>400</v>
      </c>
      <c r="D783" s="29" t="str">
        <f>Source!H919</f>
        <v>100 м3 в деле</v>
      </c>
      <c r="E783" s="11">
        <f>Source!I919</f>
        <v>0.36499999999999999</v>
      </c>
      <c r="F783" s="31"/>
      <c r="G783" s="30"/>
      <c r="H783" s="11"/>
      <c r="I783" s="31"/>
      <c r="J783" s="11"/>
      <c r="K783" s="31"/>
      <c r="Q783">
        <f>Source!X919</f>
        <v>907.41</v>
      </c>
      <c r="R783">
        <f>Source!X920</f>
        <v>43392.11</v>
      </c>
      <c r="S783">
        <f>Source!Y919</f>
        <v>483.29</v>
      </c>
      <c r="T783">
        <f>Source!Y920</f>
        <v>23111.02</v>
      </c>
      <c r="U783">
        <f>ROUND((175/100)*ROUND(Source!R919, 2), 2)</f>
        <v>33.020000000000003</v>
      </c>
      <c r="V783">
        <f>ROUND((0/100)*ROUND(Source!R920, 2), 2)</f>
        <v>0</v>
      </c>
      <c r="AC783">
        <v>0</v>
      </c>
    </row>
    <row r="784" spans="1:43" x14ac:dyDescent="0.25">
      <c r="C784" s="32" t="str">
        <f>"Объем: "&amp;Source!I919&amp;"=36,5/"&amp;"100"</f>
        <v>Объем: 0,365=36,5/100</v>
      </c>
    </row>
    <row r="785" spans="1:29" ht="28.5" x14ac:dyDescent="0.35">
      <c r="A785" s="28"/>
      <c r="B785" s="28"/>
      <c r="C785" s="28" t="s">
        <v>1075</v>
      </c>
      <c r="D785" s="29"/>
      <c r="E785" s="11"/>
      <c r="F785" s="31">
        <f>Source!AO919</f>
        <v>2001.22</v>
      </c>
      <c r="G785" s="30" t="str">
        <f>Source!DG919</f>
        <v>*1,15*1,1</v>
      </c>
      <c r="H785" s="11">
        <f>Source!AV920</f>
        <v>1.0469999999999999</v>
      </c>
      <c r="I785" s="31">
        <f>Source!S919</f>
        <v>967.44</v>
      </c>
      <c r="J785" s="11">
        <f>IF(Source!BA920&lt;&gt; 0, Source!BA920, 1)</f>
        <v>47.82</v>
      </c>
      <c r="K785" s="31">
        <f>Source!S920</f>
        <v>46262.98</v>
      </c>
    </row>
    <row r="786" spans="1:29" ht="28.5" x14ac:dyDescent="0.35">
      <c r="A786" s="28"/>
      <c r="B786" s="28"/>
      <c r="C786" s="28" t="s">
        <v>1076</v>
      </c>
      <c r="D786" s="29"/>
      <c r="E786" s="11"/>
      <c r="F786" s="31">
        <f>Source!AM919</f>
        <v>1171.7</v>
      </c>
      <c r="G786" s="30" t="str">
        <f>Source!DE919</f>
        <v>*1,25*1,1</v>
      </c>
      <c r="H786" s="11">
        <f>Source!AV920</f>
        <v>1.0469999999999999</v>
      </c>
      <c r="I786" s="31">
        <f>Source!Q919</f>
        <v>615.69000000000005</v>
      </c>
      <c r="J786" s="11">
        <f>IF(Source!BB920&lt;&gt; 0, Source!BB920, 1)</f>
        <v>12.16</v>
      </c>
      <c r="K786" s="31">
        <f>Source!Q920</f>
        <v>7486.79</v>
      </c>
    </row>
    <row r="787" spans="1:29" ht="28.5" x14ac:dyDescent="0.35">
      <c r="A787" s="28"/>
      <c r="B787" s="28"/>
      <c r="C787" s="28" t="s">
        <v>1077</v>
      </c>
      <c r="D787" s="29"/>
      <c r="E787" s="11"/>
      <c r="F787" s="31">
        <f>Source!AN919</f>
        <v>35.909999999999997</v>
      </c>
      <c r="G787" s="30" t="str">
        <f>Source!DF919</f>
        <v>*1,25*1,1</v>
      </c>
      <c r="H787" s="11">
        <f>Source!AV920</f>
        <v>1.0469999999999999</v>
      </c>
      <c r="I787" s="33">
        <f>Source!R919</f>
        <v>18.87</v>
      </c>
      <c r="J787" s="11">
        <f>IF(Source!BS920&lt;&gt; 0, Source!BS920, 1)</f>
        <v>47.82</v>
      </c>
      <c r="K787" s="33">
        <f>Source!R920</f>
        <v>902.36</v>
      </c>
    </row>
    <row r="788" spans="1:29" ht="14.5" x14ac:dyDescent="0.35">
      <c r="A788" s="28"/>
      <c r="B788" s="28"/>
      <c r="C788" s="28" t="s">
        <v>1078</v>
      </c>
      <c r="D788" s="29"/>
      <c r="E788" s="11"/>
      <c r="F788" s="31">
        <f>Source!AL919</f>
        <v>1799.05</v>
      </c>
      <c r="G788" s="30" t="str">
        <f>Source!DD919</f>
        <v/>
      </c>
      <c r="H788" s="11">
        <f>Source!AW920</f>
        <v>1.022</v>
      </c>
      <c r="I788" s="31">
        <f>Source!P919</f>
        <v>671.1</v>
      </c>
      <c r="J788" s="11">
        <f>IF(Source!BC920&lt;&gt; 0, Source!BC920, 1)</f>
        <v>10.26</v>
      </c>
      <c r="K788" s="31">
        <f>Source!P920</f>
        <v>6885.49</v>
      </c>
    </row>
    <row r="789" spans="1:29" ht="70" x14ac:dyDescent="0.35">
      <c r="A789" s="28" t="s">
        <v>499</v>
      </c>
      <c r="B789" s="28" t="str">
        <f>Source!F921</f>
        <v>1.3-4-22</v>
      </c>
      <c r="C789" s="28" t="s">
        <v>241</v>
      </c>
      <c r="D789" s="29" t="str">
        <f>Source!H921</f>
        <v>т</v>
      </c>
      <c r="E789" s="11">
        <f>Source!I921</f>
        <v>3.67632</v>
      </c>
      <c r="F789" s="31">
        <f>Source!AK921</f>
        <v>5743.69</v>
      </c>
      <c r="G789" s="34" t="s">
        <v>3</v>
      </c>
      <c r="H789" s="11">
        <f>Source!AW922</f>
        <v>1.022</v>
      </c>
      <c r="I789" s="31">
        <f>Source!O921</f>
        <v>21580.19</v>
      </c>
      <c r="J789" s="11">
        <f>IF(Source!BC922&lt;&gt; 0, Source!BC922, 1)</f>
        <v>15.82</v>
      </c>
      <c r="K789" s="31">
        <f>Source!O922</f>
        <v>341398.61</v>
      </c>
      <c r="Q789">
        <f>Source!X921</f>
        <v>0</v>
      </c>
      <c r="R789">
        <f>Source!X922</f>
        <v>0</v>
      </c>
      <c r="S789">
        <f>Source!Y921</f>
        <v>0</v>
      </c>
      <c r="T789">
        <f>Source!Y922</f>
        <v>0</v>
      </c>
      <c r="U789">
        <f>ROUND((175/100)*ROUND(Source!R921, 2), 2)</f>
        <v>0</v>
      </c>
      <c r="V789">
        <f>ROUND((0/100)*ROUND(Source!R922, 2), 2)</f>
        <v>0</v>
      </c>
      <c r="AC789">
        <v>3</v>
      </c>
    </row>
    <row r="790" spans="1:29" ht="56" x14ac:dyDescent="0.35">
      <c r="A790" s="28" t="s">
        <v>500</v>
      </c>
      <c r="B790" s="28" t="str">
        <f>Source!F923</f>
        <v>1.3-4-20</v>
      </c>
      <c r="C790" s="28" t="s">
        <v>331</v>
      </c>
      <c r="D790" s="29" t="str">
        <f>Source!H923</f>
        <v>т</v>
      </c>
      <c r="E790" s="11">
        <f>Source!I923</f>
        <v>0.36735000000000007</v>
      </c>
      <c r="F790" s="31">
        <f>Source!AK923</f>
        <v>5743.69</v>
      </c>
      <c r="G790" s="34" t="s">
        <v>3</v>
      </c>
      <c r="H790" s="11">
        <f>Source!AW924</f>
        <v>1.022</v>
      </c>
      <c r="I790" s="31">
        <f>Source!O923</f>
        <v>2156.36</v>
      </c>
      <c r="J790" s="11">
        <f>IF(Source!BC924&lt;&gt; 0, Source!BC924, 1)</f>
        <v>16.63</v>
      </c>
      <c r="K790" s="31">
        <f>Source!O924</f>
        <v>35860.269999999997</v>
      </c>
      <c r="Q790">
        <f>Source!X923</f>
        <v>0</v>
      </c>
      <c r="R790">
        <f>Source!X924</f>
        <v>0</v>
      </c>
      <c r="S790">
        <f>Source!Y923</f>
        <v>0</v>
      </c>
      <c r="T790">
        <f>Source!Y924</f>
        <v>0</v>
      </c>
      <c r="U790">
        <f>ROUND((175/100)*ROUND(Source!R923, 2), 2)</f>
        <v>0</v>
      </c>
      <c r="V790">
        <f>ROUND((0/100)*ROUND(Source!R924, 2), 2)</f>
        <v>0</v>
      </c>
      <c r="AC790">
        <v>3</v>
      </c>
    </row>
    <row r="791" spans="1:29" ht="56" x14ac:dyDescent="0.35">
      <c r="A791" s="28" t="s">
        <v>501</v>
      </c>
      <c r="B791" s="28" t="str">
        <f>Source!F925</f>
        <v>1.3-4-102</v>
      </c>
      <c r="C791" s="28" t="s">
        <v>503</v>
      </c>
      <c r="D791" s="29" t="str">
        <f>Source!H925</f>
        <v>т</v>
      </c>
      <c r="E791" s="11">
        <f>Source!I925</f>
        <v>0.12509999999999999</v>
      </c>
      <c r="F791" s="31">
        <f>Source!AK925</f>
        <v>6332.03</v>
      </c>
      <c r="G791" s="34" t="s">
        <v>3</v>
      </c>
      <c r="H791" s="11">
        <f>Source!AW926</f>
        <v>1.022</v>
      </c>
      <c r="I791" s="31">
        <f>Source!O925</f>
        <v>809.56</v>
      </c>
      <c r="J791" s="11">
        <f>IF(Source!BC926&lt;&gt; 0, Source!BC926, 1)</f>
        <v>16.489999999999998</v>
      </c>
      <c r="K791" s="31">
        <f>Source!O926</f>
        <v>13349.64</v>
      </c>
      <c r="Q791">
        <f>Source!X925</f>
        <v>0</v>
      </c>
      <c r="R791">
        <f>Source!X926</f>
        <v>0</v>
      </c>
      <c r="S791">
        <f>Source!Y925</f>
        <v>0</v>
      </c>
      <c r="T791">
        <f>Source!Y926</f>
        <v>0</v>
      </c>
      <c r="U791">
        <f>ROUND((175/100)*ROUND(Source!R925, 2), 2)</f>
        <v>0</v>
      </c>
      <c r="V791">
        <f>ROUND((0/100)*ROUND(Source!R926, 2), 2)</f>
        <v>0</v>
      </c>
      <c r="AC791">
        <v>3</v>
      </c>
    </row>
    <row r="792" spans="1:29" ht="56" x14ac:dyDescent="0.35">
      <c r="A792" s="28" t="s">
        <v>505</v>
      </c>
      <c r="B792" s="28" t="str">
        <f>Source!F927</f>
        <v>1.3-1-41</v>
      </c>
      <c r="C792" s="28" t="s">
        <v>249</v>
      </c>
      <c r="D792" s="29" t="str">
        <f>Source!H927</f>
        <v>м3</v>
      </c>
      <c r="E792" s="11">
        <f>Source!I927</f>
        <v>37.047499999999999</v>
      </c>
      <c r="F792" s="31">
        <f>Source!AK927</f>
        <v>729.73</v>
      </c>
      <c r="G792" s="34" t="s">
        <v>3</v>
      </c>
      <c r="H792" s="11">
        <f>Source!AW928</f>
        <v>1.022</v>
      </c>
      <c r="I792" s="31">
        <f>Source!O927</f>
        <v>27629.43</v>
      </c>
      <c r="J792" s="11">
        <f>IF(Source!BC928&lt;&gt; 0, Source!BC928, 1)</f>
        <v>10.08</v>
      </c>
      <c r="K792" s="31">
        <f>Source!O928</f>
        <v>278504.65000000002</v>
      </c>
      <c r="Q792">
        <f>Source!X927</f>
        <v>0</v>
      </c>
      <c r="R792">
        <f>Source!X928</f>
        <v>0</v>
      </c>
      <c r="S792">
        <f>Source!Y927</f>
        <v>0</v>
      </c>
      <c r="T792">
        <f>Source!Y928</f>
        <v>0</v>
      </c>
      <c r="U792">
        <f>ROUND((175/100)*ROUND(Source!R927, 2), 2)</f>
        <v>0</v>
      </c>
      <c r="V792">
        <f>ROUND((0/100)*ROUND(Source!R928, 2), 2)</f>
        <v>0</v>
      </c>
      <c r="AC792">
        <v>3</v>
      </c>
    </row>
    <row r="793" spans="1:29" ht="14.5" x14ac:dyDescent="0.35">
      <c r="A793" s="28"/>
      <c r="B793" s="28"/>
      <c r="C793" s="28" t="s">
        <v>1079</v>
      </c>
      <c r="D793" s="29" t="s">
        <v>1080</v>
      </c>
      <c r="E793" s="11">
        <f>Source!BZ920</f>
        <v>92</v>
      </c>
      <c r="F793" s="31"/>
      <c r="G793" s="30"/>
      <c r="H793" s="11"/>
      <c r="I793" s="31">
        <f>SUM(Q783:Q792)</f>
        <v>907.41</v>
      </c>
      <c r="J793" s="11">
        <f>Source!AT920</f>
        <v>92</v>
      </c>
      <c r="K793" s="31">
        <f>SUM(R783:R792)</f>
        <v>43392.11</v>
      </c>
    </row>
    <row r="794" spans="1:29" ht="14.5" x14ac:dyDescent="0.35">
      <c r="A794" s="28"/>
      <c r="B794" s="28"/>
      <c r="C794" s="28" t="s">
        <v>1081</v>
      </c>
      <c r="D794" s="29" t="s">
        <v>1080</v>
      </c>
      <c r="E794" s="11">
        <f>Source!CA920</f>
        <v>49</v>
      </c>
      <c r="F794" s="31"/>
      <c r="G794" s="30"/>
      <c r="H794" s="11"/>
      <c r="I794" s="31">
        <f>SUM(S783:S793)</f>
        <v>483.29</v>
      </c>
      <c r="J794" s="11">
        <f>Source!AU920</f>
        <v>49</v>
      </c>
      <c r="K794" s="31">
        <f>SUM(T783:T793)</f>
        <v>23111.02</v>
      </c>
    </row>
    <row r="795" spans="1:29" ht="28.5" x14ac:dyDescent="0.35">
      <c r="A795" s="35"/>
      <c r="B795" s="35"/>
      <c r="C795" s="35" t="s">
        <v>1082</v>
      </c>
      <c r="D795" s="36" t="s">
        <v>1083</v>
      </c>
      <c r="E795" s="37">
        <f>Source!AQ919</f>
        <v>179</v>
      </c>
      <c r="F795" s="38"/>
      <c r="G795" s="39" t="str">
        <f>Source!DI919</f>
        <v>*1,15*1,1</v>
      </c>
      <c r="H795" s="37">
        <f>Source!AV920</f>
        <v>1.0469999999999999</v>
      </c>
      <c r="I795" s="38">
        <f>Source!U919</f>
        <v>86.533267424999991</v>
      </c>
      <c r="J795" s="37"/>
      <c r="K795" s="38"/>
    </row>
    <row r="796" spans="1:29" ht="14" x14ac:dyDescent="0.3">
      <c r="C796" s="21" t="s">
        <v>1084</v>
      </c>
      <c r="H796" s="61">
        <f>I785+I786+I788+I793+I794+SUM(I789:I792)-SUMIF(AC789:AC792, 5, I789:I792)-SUMIF(AC789:AC792, 6, I789:I792)</f>
        <v>55820.47</v>
      </c>
      <c r="I796" s="61"/>
      <c r="J796" s="61">
        <f>K785+K786+K788+K793+K794+SUM(K789:K792)-SUMIF(AC789:AC792, 5, K789:K792)-SUMIF(AC789:AC792, 6, K789:K792)</f>
        <v>796251.56</v>
      </c>
      <c r="K796" s="61"/>
    </row>
    <row r="797" spans="1:29" ht="14" x14ac:dyDescent="0.3">
      <c r="C797" s="21" t="s">
        <v>1085</v>
      </c>
      <c r="H797" s="58">
        <f>SUMIF(AC789:AC792, 5, I789:I792)+SUMIF(AC789:AC792, 6, I789:I792)</f>
        <v>0</v>
      </c>
      <c r="I797" s="58"/>
      <c r="J797" s="58">
        <f>SUMIF(AC789:AC792, 5, K789:K792)+SUMIF(AC789:AC792, 6, K789:K792)</f>
        <v>0</v>
      </c>
      <c r="K797" s="58"/>
    </row>
    <row r="798" spans="1:29" ht="14" x14ac:dyDescent="0.3">
      <c r="C798" s="21" t="s">
        <v>1086</v>
      </c>
      <c r="H798" s="58">
        <f>I785+I786+I788+I793+I794+SUM(I789:I792)</f>
        <v>55820.47</v>
      </c>
      <c r="I798" s="58"/>
      <c r="J798" s="58">
        <f>K785+K786+K788+K793+K794+SUM(K789:K792)</f>
        <v>796251.56</v>
      </c>
      <c r="K798" s="58"/>
      <c r="O798" s="40">
        <f>I785+I786+I788+I793+I794+SUM(I789:I792)</f>
        <v>55820.47</v>
      </c>
      <c r="P798" s="40">
        <f>K785+K786+K788+K793+K794+SUM(K789:K792)</f>
        <v>796251.56</v>
      </c>
    </row>
    <row r="800" spans="1:29" ht="79" x14ac:dyDescent="0.35">
      <c r="A800" s="28">
        <v>47</v>
      </c>
      <c r="B800" s="28" t="s">
        <v>1109</v>
      </c>
      <c r="C800" s="28" t="s">
        <v>410</v>
      </c>
      <c r="D800" s="29" t="str">
        <f>Source!H929</f>
        <v>1 м3 изоляции</v>
      </c>
      <c r="E800" s="11">
        <f>Source!I929</f>
        <v>0.32</v>
      </c>
      <c r="F800" s="31"/>
      <c r="G800" s="30"/>
      <c r="H800" s="11"/>
      <c r="I800" s="31"/>
      <c r="J800" s="11"/>
      <c r="K800" s="31"/>
      <c r="Q800">
        <f>Source!X929</f>
        <v>88.82</v>
      </c>
      <c r="R800">
        <f>Source!X930</f>
        <v>4247.29</v>
      </c>
      <c r="S800">
        <f>Source!Y929</f>
        <v>47.98</v>
      </c>
      <c r="T800">
        <f>Source!Y930</f>
        <v>2294.5100000000002</v>
      </c>
      <c r="U800">
        <f>ROUND((175/100)*ROUND(Source!R929, 2), 2)</f>
        <v>3.47</v>
      </c>
      <c r="V800">
        <f>ROUND((0/100)*ROUND(Source!R930, 2), 2)</f>
        <v>0</v>
      </c>
      <c r="AC800">
        <v>0</v>
      </c>
    </row>
    <row r="801" spans="1:29" ht="28.5" x14ac:dyDescent="0.35">
      <c r="A801" s="28"/>
      <c r="B801" s="28"/>
      <c r="C801" s="28" t="s">
        <v>1075</v>
      </c>
      <c r="D801" s="29"/>
      <c r="E801" s="11"/>
      <c r="F801" s="31">
        <f>Source!AO929</f>
        <v>236.21</v>
      </c>
      <c r="G801" s="30" t="str">
        <f>Source!DG929</f>
        <v>*1,15*1,1</v>
      </c>
      <c r="H801" s="11">
        <f>Source!AV930</f>
        <v>1.0469999999999999</v>
      </c>
      <c r="I801" s="31">
        <f>Source!S929</f>
        <v>100.11</v>
      </c>
      <c r="J801" s="11">
        <f>IF(Source!BA930&lt;&gt; 0, Source!BA930, 1)</f>
        <v>47.82</v>
      </c>
      <c r="K801" s="31">
        <f>Source!S930</f>
        <v>4787.26</v>
      </c>
    </row>
    <row r="802" spans="1:29" ht="28.5" x14ac:dyDescent="0.35">
      <c r="A802" s="28"/>
      <c r="B802" s="28"/>
      <c r="C802" s="28" t="s">
        <v>1076</v>
      </c>
      <c r="D802" s="29"/>
      <c r="E802" s="11"/>
      <c r="F802" s="31">
        <f>Source!AM929</f>
        <v>34.67</v>
      </c>
      <c r="G802" s="30" t="str">
        <f>Source!DE929</f>
        <v>*1,25*1,1</v>
      </c>
      <c r="H802" s="11">
        <f>Source!AV930</f>
        <v>1.0469999999999999</v>
      </c>
      <c r="I802" s="31">
        <f>Source!Q929</f>
        <v>15.97</v>
      </c>
      <c r="J802" s="11">
        <f>IF(Source!BB930&lt;&gt; 0, Source!BB930, 1)</f>
        <v>14.39</v>
      </c>
      <c r="K802" s="31">
        <f>Source!Q930</f>
        <v>229.81</v>
      </c>
    </row>
    <row r="803" spans="1:29" ht="28.5" x14ac:dyDescent="0.35">
      <c r="A803" s="28"/>
      <c r="B803" s="28"/>
      <c r="C803" s="28" t="s">
        <v>1077</v>
      </c>
      <c r="D803" s="29"/>
      <c r="E803" s="11"/>
      <c r="F803" s="31">
        <f>Source!AN929</f>
        <v>4.29</v>
      </c>
      <c r="G803" s="30" t="str">
        <f>Source!DF929</f>
        <v>*1,25*1,1</v>
      </c>
      <c r="H803" s="11">
        <f>Source!AV930</f>
        <v>1.0469999999999999</v>
      </c>
      <c r="I803" s="33">
        <f>Source!R929</f>
        <v>1.98</v>
      </c>
      <c r="J803" s="11">
        <f>IF(Source!BS930&lt;&gt; 0, Source!BS930, 1)</f>
        <v>47.82</v>
      </c>
      <c r="K803" s="33">
        <f>Source!R930</f>
        <v>94.68</v>
      </c>
    </row>
    <row r="804" spans="1:29" ht="14.5" x14ac:dyDescent="0.35">
      <c r="A804" s="28"/>
      <c r="B804" s="28"/>
      <c r="C804" s="28" t="s">
        <v>1078</v>
      </c>
      <c r="D804" s="29"/>
      <c r="E804" s="11"/>
      <c r="F804" s="31">
        <f>Source!AL929</f>
        <v>472.83</v>
      </c>
      <c r="G804" s="30" t="str">
        <f>Source!DD929</f>
        <v/>
      </c>
      <c r="H804" s="11">
        <f>Source!AW930</f>
        <v>1.0189999999999999</v>
      </c>
      <c r="I804" s="31">
        <f>Source!P929</f>
        <v>154.18</v>
      </c>
      <c r="J804" s="11">
        <f>IF(Source!BC930&lt;&gt; 0, Source!BC930, 1)</f>
        <v>6.63</v>
      </c>
      <c r="K804" s="31">
        <f>Source!P930</f>
        <v>1022.21</v>
      </c>
    </row>
    <row r="805" spans="1:29" ht="28" x14ac:dyDescent="0.35">
      <c r="A805" s="28" t="s">
        <v>507</v>
      </c>
      <c r="B805" s="28" t="str">
        <f>Source!F931</f>
        <v>1.1-1-912</v>
      </c>
      <c r="C805" s="28" t="s">
        <v>416</v>
      </c>
      <c r="D805" s="29" t="str">
        <f>Source!H931</f>
        <v>м3</v>
      </c>
      <c r="E805" s="11">
        <f>Source!I931</f>
        <v>0.31359999999999999</v>
      </c>
      <c r="F805" s="31">
        <f>Source!AK931</f>
        <v>1821.25</v>
      </c>
      <c r="G805" s="34" t="s">
        <v>3</v>
      </c>
      <c r="H805" s="11">
        <f>Source!AW932</f>
        <v>1.0189999999999999</v>
      </c>
      <c r="I805" s="31">
        <f>Source!O931</f>
        <v>582</v>
      </c>
      <c r="J805" s="11">
        <f>IF(Source!BC932&lt;&gt; 0, Source!BC932, 1)</f>
        <v>4.3899999999999997</v>
      </c>
      <c r="K805" s="31">
        <f>Source!O932</f>
        <v>2554.98</v>
      </c>
      <c r="Q805">
        <f>Source!X931</f>
        <v>0</v>
      </c>
      <c r="R805">
        <f>Source!X932</f>
        <v>0</v>
      </c>
      <c r="S805">
        <f>Source!Y931</f>
        <v>0</v>
      </c>
      <c r="T805">
        <f>Source!Y932</f>
        <v>0</v>
      </c>
      <c r="U805">
        <f>ROUND((175/100)*ROUND(Source!R931, 2), 2)</f>
        <v>0</v>
      </c>
      <c r="V805">
        <f>ROUND((0/100)*ROUND(Source!R932, 2), 2)</f>
        <v>0</v>
      </c>
      <c r="AC805">
        <v>3</v>
      </c>
    </row>
    <row r="806" spans="1:29" ht="14.5" x14ac:dyDescent="0.35">
      <c r="A806" s="28"/>
      <c r="B806" s="28"/>
      <c r="C806" s="28" t="s">
        <v>1079</v>
      </c>
      <c r="D806" s="29" t="s">
        <v>1080</v>
      </c>
      <c r="E806" s="11">
        <f>Source!BZ930</f>
        <v>87</v>
      </c>
      <c r="F806" s="31"/>
      <c r="G806" s="30"/>
      <c r="H806" s="11"/>
      <c r="I806" s="31">
        <f>SUM(Q800:Q805)</f>
        <v>88.82</v>
      </c>
      <c r="J806" s="11">
        <f>Source!AT930</f>
        <v>87</v>
      </c>
      <c r="K806" s="31">
        <f>SUM(R800:R805)</f>
        <v>4247.29</v>
      </c>
    </row>
    <row r="807" spans="1:29" ht="14.5" x14ac:dyDescent="0.35">
      <c r="A807" s="28"/>
      <c r="B807" s="28"/>
      <c r="C807" s="28" t="s">
        <v>1081</v>
      </c>
      <c r="D807" s="29" t="s">
        <v>1080</v>
      </c>
      <c r="E807" s="11">
        <f>Source!CA930</f>
        <v>47</v>
      </c>
      <c r="F807" s="31"/>
      <c r="G807" s="30"/>
      <c r="H807" s="11"/>
      <c r="I807" s="31">
        <f>SUM(S800:S806)</f>
        <v>47.98</v>
      </c>
      <c r="J807" s="11">
        <f>Source!AU930</f>
        <v>47</v>
      </c>
      <c r="K807" s="31">
        <f>SUM(T800:T806)</f>
        <v>2294.5100000000002</v>
      </c>
    </row>
    <row r="808" spans="1:29" ht="28.5" x14ac:dyDescent="0.35">
      <c r="A808" s="35"/>
      <c r="B808" s="35"/>
      <c r="C808" s="35" t="s">
        <v>1082</v>
      </c>
      <c r="D808" s="36" t="s">
        <v>1083</v>
      </c>
      <c r="E808" s="37">
        <f>Source!AQ929</f>
        <v>18.170000000000002</v>
      </c>
      <c r="F808" s="38"/>
      <c r="G808" s="39" t="str">
        <f>Source!DI929</f>
        <v>*1,15*1,1</v>
      </c>
      <c r="H808" s="37">
        <f>Source!AV930</f>
        <v>1.0469999999999999</v>
      </c>
      <c r="I808" s="38">
        <f>Source!U929</f>
        <v>7.7009111520000015</v>
      </c>
      <c r="J808" s="37"/>
      <c r="K808" s="38"/>
    </row>
    <row r="809" spans="1:29" ht="14" x14ac:dyDescent="0.3">
      <c r="C809" s="21" t="s">
        <v>1084</v>
      </c>
      <c r="H809" s="61">
        <f>I801+I802+I804+I806+I807+SUM(I805:I805)-SUMIF(AC805:AC805, 5, I805:I805)-SUMIF(AC805:AC805, 6, I805:I805)</f>
        <v>989.06</v>
      </c>
      <c r="I809" s="61"/>
      <c r="J809" s="61">
        <f>K801+K802+K804+K806+K807+SUM(K805:K805)-SUMIF(AC805:AC805, 5, K805:K805)-SUMIF(AC805:AC805, 6, K805:K805)</f>
        <v>15136.06</v>
      </c>
      <c r="K809" s="61"/>
    </row>
    <row r="810" spans="1:29" ht="14" x14ac:dyDescent="0.3">
      <c r="C810" s="21" t="s">
        <v>1085</v>
      </c>
      <c r="H810" s="58">
        <f>SUMIF(AC805:AC805, 5, I805:I805)+SUMIF(AC805:AC805, 6, I805:I805)</f>
        <v>0</v>
      </c>
      <c r="I810" s="58"/>
      <c r="J810" s="58">
        <f>SUMIF(AC805:AC805, 5, K805:K805)+SUMIF(AC805:AC805, 6, K805:K805)</f>
        <v>0</v>
      </c>
      <c r="K810" s="58"/>
    </row>
    <row r="811" spans="1:29" ht="14" x14ac:dyDescent="0.3">
      <c r="C811" s="21" t="s">
        <v>1086</v>
      </c>
      <c r="H811" s="58">
        <f>I801+I802+I804+I806+I807+SUM(I805:I805)</f>
        <v>989.06</v>
      </c>
      <c r="I811" s="58"/>
      <c r="J811" s="58">
        <f>K801+K802+K804+K806+K807+SUM(K805:K805)</f>
        <v>15136.06</v>
      </c>
      <c r="K811" s="58"/>
      <c r="O811" s="40">
        <f>I801+I802+I804+I806+I807+SUM(I805:I805)</f>
        <v>989.06</v>
      </c>
      <c r="P811" s="40">
        <f>K801+K802+K804+K806+K807+SUM(K805:K805)</f>
        <v>15136.06</v>
      </c>
    </row>
    <row r="813" spans="1:29" ht="14.5" x14ac:dyDescent="0.35">
      <c r="C813" s="43" t="str">
        <f>Source!G933</f>
        <v>Устройство колонн</v>
      </c>
    </row>
    <row r="814" spans="1:29" ht="79" x14ac:dyDescent="0.35">
      <c r="A814" s="28">
        <v>48</v>
      </c>
      <c r="B814" s="28" t="s">
        <v>1118</v>
      </c>
      <c r="C814" s="28" t="s">
        <v>511</v>
      </c>
      <c r="D814" s="29" t="str">
        <f>Source!H934</f>
        <v>100 м3 в деле</v>
      </c>
      <c r="E814" s="11">
        <f>Source!I934</f>
        <v>7.1999999999999995E-2</v>
      </c>
      <c r="F814" s="31"/>
      <c r="G814" s="30"/>
      <c r="H814" s="11"/>
      <c r="I814" s="31"/>
      <c r="J814" s="11"/>
      <c r="K814" s="31"/>
      <c r="Q814">
        <f>Source!X934</f>
        <v>1055.81</v>
      </c>
      <c r="R814">
        <f>Source!X935</f>
        <v>50488.85</v>
      </c>
      <c r="S814">
        <f>Source!Y934</f>
        <v>562.33000000000004</v>
      </c>
      <c r="T814">
        <f>Source!Y935</f>
        <v>26890.799999999999</v>
      </c>
      <c r="U814">
        <f>ROUND((175/100)*ROUND(Source!R934, 2), 2)</f>
        <v>17.64</v>
      </c>
      <c r="V814">
        <f>ROUND((0/100)*ROUND(Source!R935, 2), 2)</f>
        <v>0</v>
      </c>
      <c r="AC814">
        <v>0</v>
      </c>
    </row>
    <row r="815" spans="1:29" x14ac:dyDescent="0.25">
      <c r="C815" s="32" t="str">
        <f>"Объем: "&amp;Source!I934&amp;"=7,2/"&amp;"100"</f>
        <v>Объем: 0,072=7,2/100</v>
      </c>
    </row>
    <row r="816" spans="1:29" ht="28.5" x14ac:dyDescent="0.35">
      <c r="A816" s="28"/>
      <c r="B816" s="28"/>
      <c r="C816" s="28" t="s">
        <v>1075</v>
      </c>
      <c r="D816" s="29"/>
      <c r="E816" s="11"/>
      <c r="F816" s="31">
        <f>Source!AO934</f>
        <v>11928.8</v>
      </c>
      <c r="G816" s="30" t="str">
        <f>Source!DG934</f>
        <v>*1,15*1,1</v>
      </c>
      <c r="H816" s="11">
        <f>Source!AV935</f>
        <v>1.0469999999999999</v>
      </c>
      <c r="I816" s="31">
        <f>Source!S934</f>
        <v>1137.54</v>
      </c>
      <c r="J816" s="11">
        <f>IF(Source!BA935&lt;&gt; 0, Source!BA935, 1)</f>
        <v>47.82</v>
      </c>
      <c r="K816" s="31">
        <f>Source!S935</f>
        <v>54397.16</v>
      </c>
    </row>
    <row r="817" spans="1:29" ht="28.5" x14ac:dyDescent="0.35">
      <c r="A817" s="28"/>
      <c r="B817" s="28"/>
      <c r="C817" s="28" t="s">
        <v>1076</v>
      </c>
      <c r="D817" s="29"/>
      <c r="E817" s="11"/>
      <c r="F817" s="31">
        <f>Source!AM934</f>
        <v>1605.87</v>
      </c>
      <c r="G817" s="30" t="str">
        <f>Source!DE934</f>
        <v>*1,25*1,1</v>
      </c>
      <c r="H817" s="11">
        <f>Source!AV935</f>
        <v>1.0469999999999999</v>
      </c>
      <c r="I817" s="31">
        <f>Source!Q934</f>
        <v>166.45</v>
      </c>
      <c r="J817" s="11">
        <f>IF(Source!BB935&lt;&gt; 0, Source!BB935, 1)</f>
        <v>12.76</v>
      </c>
      <c r="K817" s="31">
        <f>Source!Q935</f>
        <v>2123.9</v>
      </c>
    </row>
    <row r="818" spans="1:29" ht="28.5" x14ac:dyDescent="0.35">
      <c r="A818" s="28"/>
      <c r="B818" s="28"/>
      <c r="C818" s="28" t="s">
        <v>1077</v>
      </c>
      <c r="D818" s="29"/>
      <c r="E818" s="11"/>
      <c r="F818" s="31">
        <f>Source!AN934</f>
        <v>97.29</v>
      </c>
      <c r="G818" s="30" t="str">
        <f>Source!DF934</f>
        <v>*1,25*1,1</v>
      </c>
      <c r="H818" s="11">
        <f>Source!AV935</f>
        <v>1.0469999999999999</v>
      </c>
      <c r="I818" s="33">
        <f>Source!R934</f>
        <v>10.08</v>
      </c>
      <c r="J818" s="11">
        <f>IF(Source!BS935&lt;&gt; 0, Source!BS935, 1)</f>
        <v>47.82</v>
      </c>
      <c r="K818" s="33">
        <f>Source!R935</f>
        <v>482.03</v>
      </c>
    </row>
    <row r="819" spans="1:29" ht="14.5" x14ac:dyDescent="0.35">
      <c r="A819" s="28"/>
      <c r="B819" s="28"/>
      <c r="C819" s="28" t="s">
        <v>1078</v>
      </c>
      <c r="D819" s="29"/>
      <c r="E819" s="11"/>
      <c r="F819" s="31">
        <f>Source!AL934</f>
        <v>12304.99</v>
      </c>
      <c r="G819" s="30" t="str">
        <f>Source!DD934</f>
        <v/>
      </c>
      <c r="H819" s="11">
        <f>Source!AW935</f>
        <v>1.022</v>
      </c>
      <c r="I819" s="31">
        <f>Source!P934</f>
        <v>905.45</v>
      </c>
      <c r="J819" s="11">
        <f>IF(Source!BC935&lt;&gt; 0, Source!BC935, 1)</f>
        <v>4.5999999999999996</v>
      </c>
      <c r="K819" s="31">
        <f>Source!P935</f>
        <v>4165.07</v>
      </c>
    </row>
    <row r="820" spans="1:29" ht="70" x14ac:dyDescent="0.35">
      <c r="A820" s="28" t="s">
        <v>513</v>
      </c>
      <c r="B820" s="28" t="str">
        <f>Source!F936</f>
        <v>1.3-4-1</v>
      </c>
      <c r="C820" s="28" t="s">
        <v>245</v>
      </c>
      <c r="D820" s="29" t="str">
        <f>Source!H936</f>
        <v>т</v>
      </c>
      <c r="E820" s="11">
        <f>Source!I936</f>
        <v>8.6699999999999999E-2</v>
      </c>
      <c r="F820" s="31">
        <f>Source!AK936</f>
        <v>5673.19</v>
      </c>
      <c r="G820" s="34" t="s">
        <v>3</v>
      </c>
      <c r="H820" s="11">
        <f>Source!AW937</f>
        <v>1.022</v>
      </c>
      <c r="I820" s="31">
        <f>Source!O936</f>
        <v>502.69</v>
      </c>
      <c r="J820" s="11">
        <f>IF(Source!BC937&lt;&gt; 0, Source!BC937, 1)</f>
        <v>17.100000000000001</v>
      </c>
      <c r="K820" s="31">
        <f>Source!O937</f>
        <v>8596</v>
      </c>
      <c r="Q820">
        <f>Source!X936</f>
        <v>0</v>
      </c>
      <c r="R820">
        <f>Source!X937</f>
        <v>0</v>
      </c>
      <c r="S820">
        <f>Source!Y936</f>
        <v>0</v>
      </c>
      <c r="T820">
        <f>Source!Y937</f>
        <v>0</v>
      </c>
      <c r="U820">
        <f>ROUND((175/100)*ROUND(Source!R936, 2), 2)</f>
        <v>0</v>
      </c>
      <c r="V820">
        <f>ROUND((0/100)*ROUND(Source!R937, 2), 2)</f>
        <v>0</v>
      </c>
      <c r="AC820">
        <v>3</v>
      </c>
    </row>
    <row r="821" spans="1:29" ht="56" x14ac:dyDescent="0.35">
      <c r="A821" s="28" t="s">
        <v>514</v>
      </c>
      <c r="B821" s="28" t="str">
        <f>Source!F938</f>
        <v>1.3-4-20</v>
      </c>
      <c r="C821" s="28" t="s">
        <v>331</v>
      </c>
      <c r="D821" s="29" t="str">
        <f>Source!H938</f>
        <v>т</v>
      </c>
      <c r="E821" s="11">
        <f>Source!I938</f>
        <v>2.6999999999999996E-2</v>
      </c>
      <c r="F821" s="31">
        <f>Source!AK938</f>
        <v>5743.69</v>
      </c>
      <c r="G821" s="34" t="s">
        <v>3</v>
      </c>
      <c r="H821" s="11">
        <f>Source!AW939</f>
        <v>1.022</v>
      </c>
      <c r="I821" s="31">
        <f>Source!O938</f>
        <v>158.49</v>
      </c>
      <c r="J821" s="11">
        <f>IF(Source!BC939&lt;&gt; 0, Source!BC939, 1)</f>
        <v>16.63</v>
      </c>
      <c r="K821" s="31">
        <f>Source!O939</f>
        <v>2635.69</v>
      </c>
      <c r="Q821">
        <f>Source!X938</f>
        <v>0</v>
      </c>
      <c r="R821">
        <f>Source!X939</f>
        <v>0</v>
      </c>
      <c r="S821">
        <f>Source!Y938</f>
        <v>0</v>
      </c>
      <c r="T821">
        <f>Source!Y939</f>
        <v>0</v>
      </c>
      <c r="U821">
        <f>ROUND((175/100)*ROUND(Source!R938, 2), 2)</f>
        <v>0</v>
      </c>
      <c r="V821">
        <f>ROUND((0/100)*ROUND(Source!R939, 2), 2)</f>
        <v>0</v>
      </c>
      <c r="AC821">
        <v>3</v>
      </c>
    </row>
    <row r="822" spans="1:29" ht="70" x14ac:dyDescent="0.35">
      <c r="A822" s="28" t="s">
        <v>515</v>
      </c>
      <c r="B822" s="28" t="str">
        <f>Source!F940</f>
        <v>1.3-4-23</v>
      </c>
      <c r="C822" s="28" t="s">
        <v>237</v>
      </c>
      <c r="D822" s="29" t="str">
        <f>Source!H940</f>
        <v>т</v>
      </c>
      <c r="E822" s="11">
        <f>Source!I940</f>
        <v>0.68159999999999998</v>
      </c>
      <c r="F822" s="31">
        <f>Source!AK940</f>
        <v>5743.69</v>
      </c>
      <c r="G822" s="34" t="s">
        <v>3</v>
      </c>
      <c r="H822" s="11">
        <f>Source!AW941</f>
        <v>1.022</v>
      </c>
      <c r="I822" s="31">
        <f>Source!O940</f>
        <v>4001.03</v>
      </c>
      <c r="J822" s="11">
        <f>IF(Source!BC941&lt;&gt; 0, Source!BC941, 1)</f>
        <v>11.34</v>
      </c>
      <c r="K822" s="31">
        <f>Source!O941</f>
        <v>45371.68</v>
      </c>
      <c r="Q822">
        <f>Source!X940</f>
        <v>0</v>
      </c>
      <c r="R822">
        <f>Source!X941</f>
        <v>0</v>
      </c>
      <c r="S822">
        <f>Source!Y940</f>
        <v>0</v>
      </c>
      <c r="T822">
        <f>Source!Y941</f>
        <v>0</v>
      </c>
      <c r="U822">
        <f>ROUND((175/100)*ROUND(Source!R940, 2), 2)</f>
        <v>0</v>
      </c>
      <c r="V822">
        <f>ROUND((0/100)*ROUND(Source!R941, 2), 2)</f>
        <v>0</v>
      </c>
      <c r="AC822">
        <v>3</v>
      </c>
    </row>
    <row r="823" spans="1:29" ht="56" x14ac:dyDescent="0.35">
      <c r="A823" s="28" t="s">
        <v>516</v>
      </c>
      <c r="B823" s="28" t="str">
        <f>Source!F942</f>
        <v>1.3-1-41</v>
      </c>
      <c r="C823" s="28" t="s">
        <v>249</v>
      </c>
      <c r="D823" s="29" t="str">
        <f>Source!H942</f>
        <v>м3</v>
      </c>
      <c r="E823" s="11">
        <f>Source!I942</f>
        <v>7.3079999999999998</v>
      </c>
      <c r="F823" s="31">
        <f>Source!AK942</f>
        <v>729.73</v>
      </c>
      <c r="G823" s="34" t="s">
        <v>3</v>
      </c>
      <c r="H823" s="11">
        <f>Source!AW943</f>
        <v>1.022</v>
      </c>
      <c r="I823" s="31">
        <f>Source!O942</f>
        <v>5450.19</v>
      </c>
      <c r="J823" s="11">
        <f>IF(Source!BC943&lt;&gt; 0, Source!BC943, 1)</f>
        <v>10.08</v>
      </c>
      <c r="K823" s="31">
        <f>Source!O943</f>
        <v>54937.919999999998</v>
      </c>
      <c r="Q823">
        <f>Source!X942</f>
        <v>0</v>
      </c>
      <c r="R823">
        <f>Source!X943</f>
        <v>0</v>
      </c>
      <c r="S823">
        <f>Source!Y942</f>
        <v>0</v>
      </c>
      <c r="T823">
        <f>Source!Y943</f>
        <v>0</v>
      </c>
      <c r="U823">
        <f>ROUND((175/100)*ROUND(Source!R942, 2), 2)</f>
        <v>0</v>
      </c>
      <c r="V823">
        <f>ROUND((0/100)*ROUND(Source!R943, 2), 2)</f>
        <v>0</v>
      </c>
      <c r="AC823">
        <v>3</v>
      </c>
    </row>
    <row r="824" spans="1:29" ht="14.5" x14ac:dyDescent="0.35">
      <c r="A824" s="28"/>
      <c r="B824" s="28"/>
      <c r="C824" s="28" t="s">
        <v>1079</v>
      </c>
      <c r="D824" s="29" t="s">
        <v>1080</v>
      </c>
      <c r="E824" s="11">
        <f>Source!BZ935</f>
        <v>92</v>
      </c>
      <c r="F824" s="31"/>
      <c r="G824" s="30"/>
      <c r="H824" s="11"/>
      <c r="I824" s="31">
        <f>SUM(Q814:Q823)</f>
        <v>1055.81</v>
      </c>
      <c r="J824" s="11">
        <f>Source!AT935</f>
        <v>92</v>
      </c>
      <c r="K824" s="31">
        <f>SUM(R814:R823)</f>
        <v>50488.85</v>
      </c>
    </row>
    <row r="825" spans="1:29" ht="14.5" x14ac:dyDescent="0.35">
      <c r="A825" s="28"/>
      <c r="B825" s="28"/>
      <c r="C825" s="28" t="s">
        <v>1081</v>
      </c>
      <c r="D825" s="29" t="s">
        <v>1080</v>
      </c>
      <c r="E825" s="11">
        <f>Source!CA935</f>
        <v>49</v>
      </c>
      <c r="F825" s="31"/>
      <c r="G825" s="30"/>
      <c r="H825" s="11"/>
      <c r="I825" s="31">
        <f>SUM(S814:S824)</f>
        <v>562.33000000000004</v>
      </c>
      <c r="J825" s="11">
        <f>Source!AU935</f>
        <v>49</v>
      </c>
      <c r="K825" s="31">
        <f>SUM(T814:T824)</f>
        <v>26890.799999999999</v>
      </c>
    </row>
    <row r="826" spans="1:29" ht="28.5" x14ac:dyDescent="0.35">
      <c r="A826" s="35"/>
      <c r="B826" s="35"/>
      <c r="C826" s="35" t="s">
        <v>1082</v>
      </c>
      <c r="D826" s="36" t="s">
        <v>1083</v>
      </c>
      <c r="E826" s="37">
        <f>Source!AQ934</f>
        <v>1040</v>
      </c>
      <c r="F826" s="38"/>
      <c r="G826" s="39" t="str">
        <f>Source!DI934</f>
        <v>*1,15*1,1</v>
      </c>
      <c r="H826" s="37">
        <f>Source!AV935</f>
        <v>1.0469999999999999</v>
      </c>
      <c r="I826" s="38">
        <f>Source!U934</f>
        <v>99.175190399999991</v>
      </c>
      <c r="J826" s="37"/>
      <c r="K826" s="38"/>
    </row>
    <row r="827" spans="1:29" ht="14" x14ac:dyDescent="0.3">
      <c r="C827" s="21" t="s">
        <v>1084</v>
      </c>
      <c r="H827" s="61">
        <f>I816+I817+I819+I824+I825+SUM(I820:I823)-SUMIF(AC820:AC823, 5, I820:I823)-SUMIF(AC820:AC823, 6, I820:I823)</f>
        <v>13939.98</v>
      </c>
      <c r="I827" s="61"/>
      <c r="J827" s="61">
        <f>K816+K817+K819+K824+K825+SUM(K820:K823)-SUMIF(AC820:AC823, 5, K820:K823)-SUMIF(AC820:AC823, 6, K820:K823)</f>
        <v>249607.07</v>
      </c>
      <c r="K827" s="61"/>
    </row>
    <row r="828" spans="1:29" ht="14" x14ac:dyDescent="0.3">
      <c r="C828" s="21" t="s">
        <v>1085</v>
      </c>
      <c r="H828" s="58">
        <f>SUMIF(AC820:AC823, 5, I820:I823)+SUMIF(AC820:AC823, 6, I820:I823)</f>
        <v>0</v>
      </c>
      <c r="I828" s="58"/>
      <c r="J828" s="58">
        <f>SUMIF(AC820:AC823, 5, K820:K823)+SUMIF(AC820:AC823, 6, K820:K823)</f>
        <v>0</v>
      </c>
      <c r="K828" s="58"/>
    </row>
    <row r="829" spans="1:29" ht="14" x14ac:dyDescent="0.3">
      <c r="C829" s="21" t="s">
        <v>1086</v>
      </c>
      <c r="H829" s="58">
        <f>I816+I817+I819+I824+I825+SUM(I820:I823)</f>
        <v>13939.98</v>
      </c>
      <c r="I829" s="58"/>
      <c r="J829" s="58">
        <f>K816+K817+K819+K824+K825+SUM(K820:K823)</f>
        <v>249607.07</v>
      </c>
      <c r="K829" s="58"/>
      <c r="O829" s="40">
        <f>I816+I817+I819+I824+I825+SUM(I820:I823)</f>
        <v>13939.98</v>
      </c>
      <c r="P829" s="40">
        <f>K816+K817+K819+K824+K825+SUM(K820:K823)</f>
        <v>249607.07</v>
      </c>
    </row>
    <row r="831" spans="1:29" ht="14.5" x14ac:dyDescent="0.35">
      <c r="C831" s="43" t="str">
        <f>Source!G944</f>
        <v>Плита пандуса</v>
      </c>
    </row>
    <row r="832" spans="1:29" ht="79" x14ac:dyDescent="0.35">
      <c r="A832" s="28">
        <v>49</v>
      </c>
      <c r="B832" s="28" t="s">
        <v>1109</v>
      </c>
      <c r="C832" s="28" t="s">
        <v>410</v>
      </c>
      <c r="D832" s="29" t="str">
        <f>Source!H945</f>
        <v>1 м3 изоляции</v>
      </c>
      <c r="E832" s="11">
        <f>Source!I945</f>
        <v>4.7</v>
      </c>
      <c r="F832" s="31"/>
      <c r="G832" s="30"/>
      <c r="H832" s="11"/>
      <c r="I832" s="31"/>
      <c r="J832" s="11"/>
      <c r="K832" s="31"/>
      <c r="Q832">
        <f>Source!X945</f>
        <v>1304.5</v>
      </c>
      <c r="R832">
        <f>Source!X946</f>
        <v>62380.97</v>
      </c>
      <c r="S832">
        <f>Source!Y945</f>
        <v>704.73</v>
      </c>
      <c r="T832">
        <f>Source!Y946</f>
        <v>33700.06</v>
      </c>
      <c r="U832">
        <f>ROUND((175/100)*ROUND(Source!R945, 2), 2)</f>
        <v>50.8</v>
      </c>
      <c r="V832">
        <f>ROUND((0/100)*ROUND(Source!R946, 2), 2)</f>
        <v>0</v>
      </c>
      <c r="AC832">
        <v>0</v>
      </c>
    </row>
    <row r="833" spans="1:29" x14ac:dyDescent="0.25">
      <c r="C833" s="32" t="str">
        <f>"Объем: "&amp;Source!I945&amp;"=0,1+"&amp;"4,6"</f>
        <v>Объем: 4,7=0,1+4,6</v>
      </c>
    </row>
    <row r="834" spans="1:29" ht="28.5" x14ac:dyDescent="0.35">
      <c r="A834" s="28"/>
      <c r="B834" s="28"/>
      <c r="C834" s="28" t="s">
        <v>1075</v>
      </c>
      <c r="D834" s="29"/>
      <c r="E834" s="11"/>
      <c r="F834" s="31">
        <f>Source!AO945</f>
        <v>236.21</v>
      </c>
      <c r="G834" s="30" t="str">
        <f>Source!DG945</f>
        <v>*1,15*1,1</v>
      </c>
      <c r="H834" s="11">
        <f>Source!AV946</f>
        <v>1.0469999999999999</v>
      </c>
      <c r="I834" s="31">
        <f>Source!S945</f>
        <v>1470.39</v>
      </c>
      <c r="J834" s="11">
        <f>IF(Source!BA946&lt;&gt; 0, Source!BA946, 1)</f>
        <v>47.82</v>
      </c>
      <c r="K834" s="31">
        <f>Source!S946</f>
        <v>70314.05</v>
      </c>
    </row>
    <row r="835" spans="1:29" ht="28.5" x14ac:dyDescent="0.35">
      <c r="A835" s="28"/>
      <c r="B835" s="28"/>
      <c r="C835" s="28" t="s">
        <v>1076</v>
      </c>
      <c r="D835" s="29"/>
      <c r="E835" s="11"/>
      <c r="F835" s="31">
        <f>Source!AM945</f>
        <v>34.67</v>
      </c>
      <c r="G835" s="30" t="str">
        <f>Source!DE945</f>
        <v>*1,25*1,1</v>
      </c>
      <c r="H835" s="11">
        <f>Source!AV946</f>
        <v>1.0469999999999999</v>
      </c>
      <c r="I835" s="31">
        <f>Source!Q945</f>
        <v>234.59</v>
      </c>
      <c r="J835" s="11">
        <f>IF(Source!BB946&lt;&gt; 0, Source!BB946, 1)</f>
        <v>14.39</v>
      </c>
      <c r="K835" s="31">
        <f>Source!Q946</f>
        <v>3375.75</v>
      </c>
    </row>
    <row r="836" spans="1:29" ht="28.5" x14ac:dyDescent="0.35">
      <c r="A836" s="28"/>
      <c r="B836" s="28"/>
      <c r="C836" s="28" t="s">
        <v>1077</v>
      </c>
      <c r="D836" s="29"/>
      <c r="E836" s="11"/>
      <c r="F836" s="31">
        <f>Source!AN945</f>
        <v>4.29</v>
      </c>
      <c r="G836" s="30" t="str">
        <f>Source!DF945</f>
        <v>*1,25*1,1</v>
      </c>
      <c r="H836" s="11">
        <f>Source!AV946</f>
        <v>1.0469999999999999</v>
      </c>
      <c r="I836" s="33">
        <f>Source!R945</f>
        <v>29.03</v>
      </c>
      <c r="J836" s="11">
        <f>IF(Source!BS946&lt;&gt; 0, Source!BS946, 1)</f>
        <v>47.82</v>
      </c>
      <c r="K836" s="33">
        <f>Source!R946</f>
        <v>1388.21</v>
      </c>
    </row>
    <row r="837" spans="1:29" ht="14.5" x14ac:dyDescent="0.35">
      <c r="A837" s="28"/>
      <c r="B837" s="28"/>
      <c r="C837" s="28" t="s">
        <v>1078</v>
      </c>
      <c r="D837" s="29"/>
      <c r="E837" s="11"/>
      <c r="F837" s="31">
        <f>Source!AL945</f>
        <v>472.83</v>
      </c>
      <c r="G837" s="30" t="str">
        <f>Source!DD945</f>
        <v/>
      </c>
      <c r="H837" s="11">
        <f>Source!AW946</f>
        <v>1.0189999999999999</v>
      </c>
      <c r="I837" s="31">
        <f>Source!P945</f>
        <v>2264.52</v>
      </c>
      <c r="J837" s="11">
        <f>IF(Source!BC946&lt;&gt; 0, Source!BC946, 1)</f>
        <v>6.63</v>
      </c>
      <c r="K837" s="31">
        <f>Source!P946</f>
        <v>15013.77</v>
      </c>
    </row>
    <row r="838" spans="1:29" ht="28" x14ac:dyDescent="0.35">
      <c r="A838" s="28" t="s">
        <v>519</v>
      </c>
      <c r="B838" s="28" t="str">
        <f>Source!F947</f>
        <v>1.1-1-912</v>
      </c>
      <c r="C838" s="28" t="s">
        <v>416</v>
      </c>
      <c r="D838" s="29" t="str">
        <f>Source!H947</f>
        <v>м3</v>
      </c>
      <c r="E838" s="11">
        <f>Source!I947</f>
        <v>4.6059999999999999</v>
      </c>
      <c r="F838" s="31">
        <f>Source!AK947</f>
        <v>1821.25</v>
      </c>
      <c r="G838" s="34" t="s">
        <v>3</v>
      </c>
      <c r="H838" s="11">
        <f>Source!AW948</f>
        <v>1.0189999999999999</v>
      </c>
      <c r="I838" s="31">
        <f>Source!O947</f>
        <v>8548.06</v>
      </c>
      <c r="J838" s="11">
        <f>IF(Source!BC948&lt;&gt; 0, Source!BC948, 1)</f>
        <v>4.3899999999999997</v>
      </c>
      <c r="K838" s="31">
        <f>Source!O948</f>
        <v>37525.980000000003</v>
      </c>
      <c r="Q838">
        <f>Source!X947</f>
        <v>0</v>
      </c>
      <c r="R838">
        <f>Source!X948</f>
        <v>0</v>
      </c>
      <c r="S838">
        <f>Source!Y947</f>
        <v>0</v>
      </c>
      <c r="T838">
        <f>Source!Y948</f>
        <v>0</v>
      </c>
      <c r="U838">
        <f>ROUND((175/100)*ROUND(Source!R947, 2), 2)</f>
        <v>0</v>
      </c>
      <c r="V838">
        <f>ROUND((0/100)*ROUND(Source!R948, 2), 2)</f>
        <v>0</v>
      </c>
      <c r="AC838">
        <v>3</v>
      </c>
    </row>
    <row r="839" spans="1:29" ht="14.5" x14ac:dyDescent="0.35">
      <c r="A839" s="28"/>
      <c r="B839" s="28"/>
      <c r="C839" s="28" t="s">
        <v>1079</v>
      </c>
      <c r="D839" s="29" t="s">
        <v>1080</v>
      </c>
      <c r="E839" s="11">
        <f>Source!BZ946</f>
        <v>87</v>
      </c>
      <c r="F839" s="31"/>
      <c r="G839" s="30"/>
      <c r="H839" s="11"/>
      <c r="I839" s="31">
        <f>SUM(Q832:Q838)</f>
        <v>1304.5</v>
      </c>
      <c r="J839" s="11">
        <f>Source!AT946</f>
        <v>87</v>
      </c>
      <c r="K839" s="31">
        <f>SUM(R832:R838)</f>
        <v>62380.97</v>
      </c>
    </row>
    <row r="840" spans="1:29" ht="14.5" x14ac:dyDescent="0.35">
      <c r="A840" s="28"/>
      <c r="B840" s="28"/>
      <c r="C840" s="28" t="s">
        <v>1081</v>
      </c>
      <c r="D840" s="29" t="s">
        <v>1080</v>
      </c>
      <c r="E840" s="11">
        <f>Source!CA946</f>
        <v>47</v>
      </c>
      <c r="F840" s="31"/>
      <c r="G840" s="30"/>
      <c r="H840" s="11"/>
      <c r="I840" s="31">
        <f>SUM(S832:S839)</f>
        <v>704.73</v>
      </c>
      <c r="J840" s="11">
        <f>Source!AU946</f>
        <v>47</v>
      </c>
      <c r="K840" s="31">
        <f>SUM(T832:T839)</f>
        <v>33700.06</v>
      </c>
    </row>
    <row r="841" spans="1:29" ht="28.5" x14ac:dyDescent="0.35">
      <c r="A841" s="35"/>
      <c r="B841" s="35"/>
      <c r="C841" s="35" t="s">
        <v>1082</v>
      </c>
      <c r="D841" s="36" t="s">
        <v>1083</v>
      </c>
      <c r="E841" s="37">
        <f>Source!AQ945</f>
        <v>18.170000000000002</v>
      </c>
      <c r="F841" s="38"/>
      <c r="G841" s="39" t="str">
        <f>Source!DI945</f>
        <v>*1,15*1,1</v>
      </c>
      <c r="H841" s="37">
        <f>Source!AV946</f>
        <v>1.0469999999999999</v>
      </c>
      <c r="I841" s="38">
        <f>Source!U945</f>
        <v>113.10713254500001</v>
      </c>
      <c r="J841" s="37"/>
      <c r="K841" s="38"/>
    </row>
    <row r="842" spans="1:29" ht="14" x14ac:dyDescent="0.3">
      <c r="C842" s="21" t="s">
        <v>1084</v>
      </c>
      <c r="H842" s="61">
        <f>I834+I835+I837+I839+I840+SUM(I838:I838)-SUMIF(AC838:AC838, 5, I838:I838)-SUMIF(AC838:AC838, 6, I838:I838)</f>
        <v>14526.789999999999</v>
      </c>
      <c r="I842" s="61"/>
      <c r="J842" s="61">
        <f>K834+K835+K837+K839+K840+SUM(K838:K838)-SUMIF(AC838:AC838, 5, K838:K838)-SUMIF(AC838:AC838, 6, K838:K838)</f>
        <v>222310.58000000002</v>
      </c>
      <c r="K842" s="61"/>
    </row>
    <row r="843" spans="1:29" ht="14" x14ac:dyDescent="0.3">
      <c r="C843" s="21" t="s">
        <v>1085</v>
      </c>
      <c r="H843" s="58">
        <f>SUMIF(AC838:AC838, 5, I838:I838)+SUMIF(AC838:AC838, 6, I838:I838)</f>
        <v>0</v>
      </c>
      <c r="I843" s="58"/>
      <c r="J843" s="58">
        <f>SUMIF(AC838:AC838, 5, K838:K838)+SUMIF(AC838:AC838, 6, K838:K838)</f>
        <v>0</v>
      </c>
      <c r="K843" s="58"/>
    </row>
    <row r="844" spans="1:29" ht="14" x14ac:dyDescent="0.3">
      <c r="C844" s="21" t="s">
        <v>1086</v>
      </c>
      <c r="H844" s="58">
        <f>I834+I835+I837+I839+I840+SUM(I838:I838)</f>
        <v>14526.789999999999</v>
      </c>
      <c r="I844" s="58"/>
      <c r="J844" s="58">
        <f>K834+K835+K837+K839+K840+SUM(K838:K838)</f>
        <v>222310.58000000002</v>
      </c>
      <c r="K844" s="58"/>
      <c r="O844" s="40">
        <f>I834+I835+I837+I839+I840+SUM(I838:I838)</f>
        <v>14526.789999999999</v>
      </c>
      <c r="P844" s="40">
        <f>K834+K835+K837+K839+K840+SUM(K838:K838)</f>
        <v>222310.58000000002</v>
      </c>
    </row>
    <row r="846" spans="1:29" ht="79" x14ac:dyDescent="0.35">
      <c r="A846" s="28">
        <v>50</v>
      </c>
      <c r="B846" s="28" t="s">
        <v>1106</v>
      </c>
      <c r="C846" s="28" t="s">
        <v>390</v>
      </c>
      <c r="D846" s="29" t="str">
        <f>Source!H949</f>
        <v>100 м2</v>
      </c>
      <c r="E846" s="11">
        <f>Source!I949</f>
        <v>0.24</v>
      </c>
      <c r="F846" s="31"/>
      <c r="G846" s="30"/>
      <c r="H846" s="11"/>
      <c r="I846" s="31"/>
      <c r="J846" s="11"/>
      <c r="K846" s="31"/>
      <c r="Q846">
        <f>Source!X949</f>
        <v>48.11</v>
      </c>
      <c r="R846">
        <f>Source!X950</f>
        <v>2300.81</v>
      </c>
      <c r="S846">
        <f>Source!Y949</f>
        <v>28.67</v>
      </c>
      <c r="T846">
        <f>Source!Y950</f>
        <v>1371.19</v>
      </c>
      <c r="U846">
        <f>ROUND((175/100)*ROUND(Source!R949, 2), 2)</f>
        <v>0.16</v>
      </c>
      <c r="V846">
        <f>ROUND((0/100)*ROUND(Source!R950, 2), 2)</f>
        <v>0</v>
      </c>
      <c r="AC846">
        <v>0</v>
      </c>
    </row>
    <row r="847" spans="1:29" x14ac:dyDescent="0.25">
      <c r="C847" s="32" t="str">
        <f>"Объем: "&amp;Source!I949&amp;"=24/"&amp;"100"</f>
        <v>Объем: 0,24=24/100</v>
      </c>
    </row>
    <row r="848" spans="1:29" ht="28.5" x14ac:dyDescent="0.35">
      <c r="A848" s="28"/>
      <c r="B848" s="28"/>
      <c r="C848" s="28" t="s">
        <v>1075</v>
      </c>
      <c r="D848" s="29"/>
      <c r="E848" s="11"/>
      <c r="F848" s="31">
        <f>Source!AO949</f>
        <v>152.62</v>
      </c>
      <c r="G848" s="30" t="str">
        <f>Source!DG949</f>
        <v>*1,15*1,1</v>
      </c>
      <c r="H848" s="11">
        <f>Source!AV950</f>
        <v>1.0469999999999999</v>
      </c>
      <c r="I848" s="31">
        <f>Source!S949</f>
        <v>48.51</v>
      </c>
      <c r="J848" s="11">
        <f>IF(Source!BA950&lt;&gt; 0, Source!BA950, 1)</f>
        <v>47.82</v>
      </c>
      <c r="K848" s="31">
        <f>Source!S950</f>
        <v>2319.75</v>
      </c>
    </row>
    <row r="849" spans="1:29" ht="28.5" x14ac:dyDescent="0.35">
      <c r="A849" s="28"/>
      <c r="B849" s="28"/>
      <c r="C849" s="28" t="s">
        <v>1076</v>
      </c>
      <c r="D849" s="29"/>
      <c r="E849" s="11"/>
      <c r="F849" s="31">
        <f>Source!AM949</f>
        <v>1.66</v>
      </c>
      <c r="G849" s="30" t="str">
        <f>Source!DE949</f>
        <v>*1,25*1,1</v>
      </c>
      <c r="H849" s="11">
        <f>Source!AV950</f>
        <v>1.0469999999999999</v>
      </c>
      <c r="I849" s="31">
        <f>Source!Q949</f>
        <v>0.56999999999999995</v>
      </c>
      <c r="J849" s="11">
        <f>IF(Source!BB950&lt;&gt; 0, Source!BB950, 1)</f>
        <v>15.23</v>
      </c>
      <c r="K849" s="31">
        <f>Source!Q950</f>
        <v>8.68</v>
      </c>
    </row>
    <row r="850" spans="1:29" ht="28.5" x14ac:dyDescent="0.35">
      <c r="A850" s="28"/>
      <c r="B850" s="28"/>
      <c r="C850" s="28" t="s">
        <v>1077</v>
      </c>
      <c r="D850" s="29"/>
      <c r="E850" s="11"/>
      <c r="F850" s="31">
        <f>Source!AN949</f>
        <v>0.25</v>
      </c>
      <c r="G850" s="30" t="str">
        <f>Source!DF949</f>
        <v>*1,25*1,1</v>
      </c>
      <c r="H850" s="11">
        <f>Source!AV950</f>
        <v>1.0469999999999999</v>
      </c>
      <c r="I850" s="33">
        <f>Source!R949</f>
        <v>0.09</v>
      </c>
      <c r="J850" s="11">
        <f>IF(Source!BS950&lt;&gt; 0, Source!BS950, 1)</f>
        <v>47.82</v>
      </c>
      <c r="K850" s="33">
        <f>Source!R950</f>
        <v>4.3</v>
      </c>
    </row>
    <row r="851" spans="1:29" ht="56" x14ac:dyDescent="0.35">
      <c r="A851" s="28" t="s">
        <v>521</v>
      </c>
      <c r="B851" s="28" t="str">
        <f>Source!F951</f>
        <v>1.1-1-3527</v>
      </c>
      <c r="C851" s="28" t="s">
        <v>396</v>
      </c>
      <c r="D851" s="29" t="str">
        <f>Source!H951</f>
        <v>м2</v>
      </c>
      <c r="E851" s="11">
        <f>Source!I951</f>
        <v>28.8</v>
      </c>
      <c r="F851" s="31">
        <f>Source!AK951</f>
        <v>39.450000000000003</v>
      </c>
      <c r="G851" s="34" t="s">
        <v>3</v>
      </c>
      <c r="H851" s="11">
        <f>Source!AW952</f>
        <v>1.002</v>
      </c>
      <c r="I851" s="31">
        <f>Source!O951</f>
        <v>1138.43</v>
      </c>
      <c r="J851" s="11">
        <f>IF(Source!BC952&lt;&gt; 0, Source!BC952, 1)</f>
        <v>4.92</v>
      </c>
      <c r="K851" s="31">
        <f>Source!O952</f>
        <v>5601.08</v>
      </c>
      <c r="Q851">
        <f>Source!X951</f>
        <v>0</v>
      </c>
      <c r="R851">
        <f>Source!X952</f>
        <v>0</v>
      </c>
      <c r="S851">
        <f>Source!Y951</f>
        <v>0</v>
      </c>
      <c r="T851">
        <f>Source!Y952</f>
        <v>0</v>
      </c>
      <c r="U851">
        <f>ROUND((175/100)*ROUND(Source!R951, 2), 2)</f>
        <v>0</v>
      </c>
      <c r="V851">
        <f>ROUND((0/100)*ROUND(Source!R952, 2), 2)</f>
        <v>0</v>
      </c>
      <c r="AC851">
        <v>3</v>
      </c>
    </row>
    <row r="852" spans="1:29" ht="14.5" x14ac:dyDescent="0.35">
      <c r="A852" s="28"/>
      <c r="B852" s="28"/>
      <c r="C852" s="28" t="s">
        <v>1079</v>
      </c>
      <c r="D852" s="29" t="s">
        <v>1080</v>
      </c>
      <c r="E852" s="11">
        <f>Source!BZ950</f>
        <v>99</v>
      </c>
      <c r="F852" s="31"/>
      <c r="G852" s="30"/>
      <c r="H852" s="11"/>
      <c r="I852" s="31">
        <f>SUM(Q846:Q851)</f>
        <v>48.11</v>
      </c>
      <c r="J852" s="11">
        <f>Source!AT950</f>
        <v>99</v>
      </c>
      <c r="K852" s="31">
        <f>SUM(R846:R851)</f>
        <v>2300.81</v>
      </c>
    </row>
    <row r="853" spans="1:29" ht="14.5" x14ac:dyDescent="0.35">
      <c r="A853" s="28"/>
      <c r="B853" s="28"/>
      <c r="C853" s="28" t="s">
        <v>1081</v>
      </c>
      <c r="D853" s="29" t="s">
        <v>1080</v>
      </c>
      <c r="E853" s="11">
        <f>Source!CA950</f>
        <v>59</v>
      </c>
      <c r="F853" s="31"/>
      <c r="G853" s="30"/>
      <c r="H853" s="11"/>
      <c r="I853" s="31">
        <f>SUM(S846:S852)</f>
        <v>28.67</v>
      </c>
      <c r="J853" s="11">
        <f>Source!AU950</f>
        <v>59</v>
      </c>
      <c r="K853" s="31">
        <f>SUM(T846:T852)</f>
        <v>1371.19</v>
      </c>
    </row>
    <row r="854" spans="1:29" ht="28.5" x14ac:dyDescent="0.35">
      <c r="A854" s="35"/>
      <c r="B854" s="35"/>
      <c r="C854" s="35" t="s">
        <v>1082</v>
      </c>
      <c r="D854" s="36" t="s">
        <v>1083</v>
      </c>
      <c r="E854" s="37">
        <f>Source!AQ949</f>
        <v>13.36</v>
      </c>
      <c r="F854" s="38"/>
      <c r="G854" s="39" t="str">
        <f>Source!DI949</f>
        <v>*1,15*1,1</v>
      </c>
      <c r="H854" s="37">
        <f>Source!AV950</f>
        <v>1.0469999999999999</v>
      </c>
      <c r="I854" s="38">
        <f>Source!U949</f>
        <v>4.2467325120000003</v>
      </c>
      <c r="J854" s="37"/>
      <c r="K854" s="38"/>
    </row>
    <row r="855" spans="1:29" ht="14" x14ac:dyDescent="0.3">
      <c r="C855" s="21" t="s">
        <v>1084</v>
      </c>
      <c r="H855" s="61">
        <f>I848+I849+I852+I853+SUM(I851:I851)-SUMIF(AC851:AC851, 5, I851:I851)-SUMIF(AC851:AC851, 6, I851:I851)</f>
        <v>1264.29</v>
      </c>
      <c r="I855" s="61"/>
      <c r="J855" s="61">
        <f>K848+K849+K852+K853+SUM(K851:K851)-SUMIF(AC851:AC851, 5, K851:K851)-SUMIF(AC851:AC851, 6, K851:K851)</f>
        <v>11601.51</v>
      </c>
      <c r="K855" s="61"/>
    </row>
    <row r="856" spans="1:29" ht="14" x14ac:dyDescent="0.3">
      <c r="C856" s="21" t="s">
        <v>1085</v>
      </c>
      <c r="H856" s="58">
        <f>SUMIF(AC851:AC851, 5, I851:I851)+SUMIF(AC851:AC851, 6, I851:I851)</f>
        <v>0</v>
      </c>
      <c r="I856" s="58"/>
      <c r="J856" s="58">
        <f>SUMIF(AC851:AC851, 5, K851:K851)+SUMIF(AC851:AC851, 6, K851:K851)</f>
        <v>0</v>
      </c>
      <c r="K856" s="58"/>
    </row>
    <row r="857" spans="1:29" ht="14" x14ac:dyDescent="0.3">
      <c r="C857" s="21" t="s">
        <v>1086</v>
      </c>
      <c r="H857" s="58">
        <f>I848+I849+I852+I853+SUM(I851:I851)</f>
        <v>1264.29</v>
      </c>
      <c r="I857" s="58"/>
      <c r="J857" s="58">
        <f>K848+K849+K852+K853+SUM(K851:K851)</f>
        <v>11601.51</v>
      </c>
      <c r="K857" s="58"/>
      <c r="O857" s="40">
        <f>I848+I849+I852+I853+SUM(I851:I851)</f>
        <v>1264.29</v>
      </c>
      <c r="P857" s="40">
        <f>K848+K849+K852+K853+SUM(K851:K851)</f>
        <v>11601.51</v>
      </c>
    </row>
    <row r="859" spans="1:29" ht="79" x14ac:dyDescent="0.35">
      <c r="A859" s="28">
        <v>51</v>
      </c>
      <c r="B859" s="28" t="s">
        <v>1112</v>
      </c>
      <c r="C859" s="28" t="s">
        <v>325</v>
      </c>
      <c r="D859" s="29" t="str">
        <f>Source!H953</f>
        <v>100 м3 в деле</v>
      </c>
      <c r="E859" s="11">
        <f>Source!I953</f>
        <v>0.05</v>
      </c>
      <c r="F859" s="31"/>
      <c r="G859" s="30"/>
      <c r="H859" s="11"/>
      <c r="I859" s="31"/>
      <c r="J859" s="11"/>
      <c r="K859" s="31"/>
      <c r="Q859">
        <f>Source!X953</f>
        <v>558.15</v>
      </c>
      <c r="R859">
        <f>Source!X954</f>
        <v>26690.52</v>
      </c>
      <c r="S859">
        <f>Source!Y953</f>
        <v>297.27</v>
      </c>
      <c r="T859">
        <f>Source!Y954</f>
        <v>14215.61</v>
      </c>
      <c r="U859">
        <f>ROUND((175/100)*ROUND(Source!R953, 2), 2)</f>
        <v>4.32</v>
      </c>
      <c r="V859">
        <f>ROUND((0/100)*ROUND(Source!R954, 2), 2)</f>
        <v>0</v>
      </c>
      <c r="AC859">
        <v>0</v>
      </c>
    </row>
    <row r="860" spans="1:29" x14ac:dyDescent="0.25">
      <c r="C860" s="32" t="str">
        <f>"Объем: "&amp;Source!I953&amp;"=5/"&amp;"100"</f>
        <v>Объем: 0,05=5/100</v>
      </c>
    </row>
    <row r="861" spans="1:29" ht="28.5" x14ac:dyDescent="0.35">
      <c r="A861" s="28"/>
      <c r="B861" s="28"/>
      <c r="C861" s="28" t="s">
        <v>1075</v>
      </c>
      <c r="D861" s="29"/>
      <c r="E861" s="11"/>
      <c r="F861" s="31">
        <f>Source!AO953</f>
        <v>9123.92</v>
      </c>
      <c r="G861" s="30" t="str">
        <f>Source!DG953</f>
        <v>*1,15*1,1</v>
      </c>
      <c r="H861" s="11">
        <f>Source!AV954</f>
        <v>1.0469999999999999</v>
      </c>
      <c r="I861" s="31">
        <f>Source!S953</f>
        <v>604.21</v>
      </c>
      <c r="J861" s="11">
        <f>IF(Source!BA954&lt;&gt; 0, Source!BA954, 1)</f>
        <v>47.82</v>
      </c>
      <c r="K861" s="31">
        <f>Source!S954</f>
        <v>28893.32</v>
      </c>
    </row>
    <row r="862" spans="1:29" ht="28.5" x14ac:dyDescent="0.35">
      <c r="A862" s="28"/>
      <c r="B862" s="28"/>
      <c r="C862" s="28" t="s">
        <v>1076</v>
      </c>
      <c r="D862" s="29"/>
      <c r="E862" s="11"/>
      <c r="F862" s="31">
        <f>Source!AM953</f>
        <v>313.02999999999997</v>
      </c>
      <c r="G862" s="30" t="str">
        <f>Source!DE953</f>
        <v>*1,25*1,1</v>
      </c>
      <c r="H862" s="11">
        <f>Source!AV954</f>
        <v>1.0469999999999999</v>
      </c>
      <c r="I862" s="31">
        <f>Source!Q953</f>
        <v>22.53</v>
      </c>
      <c r="J862" s="11">
        <f>IF(Source!BB954&lt;&gt; 0, Source!BB954, 1)</f>
        <v>13.75</v>
      </c>
      <c r="K862" s="31">
        <f>Source!Q954</f>
        <v>309.79000000000002</v>
      </c>
    </row>
    <row r="863" spans="1:29" ht="28.5" x14ac:dyDescent="0.35">
      <c r="A863" s="28"/>
      <c r="B863" s="28"/>
      <c r="C863" s="28" t="s">
        <v>1077</v>
      </c>
      <c r="D863" s="29"/>
      <c r="E863" s="11"/>
      <c r="F863" s="31">
        <f>Source!AN953</f>
        <v>34.35</v>
      </c>
      <c r="G863" s="30" t="str">
        <f>Source!DF953</f>
        <v>*1,25*1,1</v>
      </c>
      <c r="H863" s="11">
        <f>Source!AV954</f>
        <v>1.0469999999999999</v>
      </c>
      <c r="I863" s="33">
        <f>Source!R953</f>
        <v>2.4700000000000002</v>
      </c>
      <c r="J863" s="11">
        <f>IF(Source!BS954&lt;&gt; 0, Source!BS954, 1)</f>
        <v>47.82</v>
      </c>
      <c r="K863" s="33">
        <f>Source!R954</f>
        <v>118.12</v>
      </c>
    </row>
    <row r="864" spans="1:29" ht="14.5" x14ac:dyDescent="0.35">
      <c r="A864" s="28"/>
      <c r="B864" s="28"/>
      <c r="C864" s="28" t="s">
        <v>1078</v>
      </c>
      <c r="D864" s="29"/>
      <c r="E864" s="11"/>
      <c r="F864" s="31">
        <f>Source!AL953</f>
        <v>36455.160000000003</v>
      </c>
      <c r="G864" s="30" t="str">
        <f>Source!DD953</f>
        <v/>
      </c>
      <c r="H864" s="11">
        <f>Source!AW954</f>
        <v>1.022</v>
      </c>
      <c r="I864" s="31">
        <f>Source!P953</f>
        <v>1862.86</v>
      </c>
      <c r="J864" s="11">
        <f>IF(Source!BC954&lt;&gt; 0, Source!BC954, 1)</f>
        <v>5.4</v>
      </c>
      <c r="K864" s="31">
        <f>Source!P954</f>
        <v>10059.44</v>
      </c>
    </row>
    <row r="865" spans="1:29" ht="56" x14ac:dyDescent="0.35">
      <c r="A865" s="28" t="s">
        <v>523</v>
      </c>
      <c r="B865" s="28" t="str">
        <f>Source!F955</f>
        <v>1.3-4-20</v>
      </c>
      <c r="C865" s="28" t="s">
        <v>331</v>
      </c>
      <c r="D865" s="29" t="str">
        <f>Source!H955</f>
        <v>т</v>
      </c>
      <c r="E865" s="11">
        <f>Source!I955</f>
        <v>0.15013000000000001</v>
      </c>
      <c r="F865" s="31">
        <f>Source!AK955</f>
        <v>5743.69</v>
      </c>
      <c r="G865" s="34" t="s">
        <v>3</v>
      </c>
      <c r="H865" s="11">
        <f>Source!AW956</f>
        <v>1.022</v>
      </c>
      <c r="I865" s="31">
        <f>Source!O955</f>
        <v>881.27</v>
      </c>
      <c r="J865" s="11">
        <f>IF(Source!BC956&lt;&gt; 0, Source!BC956, 1)</f>
        <v>16.63</v>
      </c>
      <c r="K865" s="31">
        <f>Source!O956</f>
        <v>14655.52</v>
      </c>
      <c r="Q865">
        <f>Source!X955</f>
        <v>0</v>
      </c>
      <c r="R865">
        <f>Source!X956</f>
        <v>0</v>
      </c>
      <c r="S865">
        <f>Source!Y955</f>
        <v>0</v>
      </c>
      <c r="T865">
        <f>Source!Y956</f>
        <v>0</v>
      </c>
      <c r="U865">
        <f>ROUND((175/100)*ROUND(Source!R955, 2), 2)</f>
        <v>0</v>
      </c>
      <c r="V865">
        <f>ROUND((0/100)*ROUND(Source!R956, 2), 2)</f>
        <v>0</v>
      </c>
      <c r="AC865">
        <v>3</v>
      </c>
    </row>
    <row r="866" spans="1:29" ht="70" x14ac:dyDescent="0.35">
      <c r="A866" s="28" t="s">
        <v>524</v>
      </c>
      <c r="B866" s="28" t="str">
        <f>Source!F957</f>
        <v>1.3-4-22</v>
      </c>
      <c r="C866" s="28" t="s">
        <v>241</v>
      </c>
      <c r="D866" s="29" t="str">
        <f>Source!H957</f>
        <v>т</v>
      </c>
      <c r="E866" s="11">
        <f>Source!I957</f>
        <v>0.31524000000000002</v>
      </c>
      <c r="F866" s="31">
        <f>Source!AK957</f>
        <v>5743.69</v>
      </c>
      <c r="G866" s="34" t="s">
        <v>3</v>
      </c>
      <c r="H866" s="11">
        <f>Source!AW958</f>
        <v>1.022</v>
      </c>
      <c r="I866" s="31">
        <f>Source!O957</f>
        <v>1850.47</v>
      </c>
      <c r="J866" s="11">
        <f>IF(Source!BC958&lt;&gt; 0, Source!BC958, 1)</f>
        <v>15.82</v>
      </c>
      <c r="K866" s="31">
        <f>Source!O958</f>
        <v>29274.44</v>
      </c>
      <c r="Q866">
        <f>Source!X957</f>
        <v>0</v>
      </c>
      <c r="R866">
        <f>Source!X958</f>
        <v>0</v>
      </c>
      <c r="S866">
        <f>Source!Y957</f>
        <v>0</v>
      </c>
      <c r="T866">
        <f>Source!Y958</f>
        <v>0</v>
      </c>
      <c r="U866">
        <f>ROUND((175/100)*ROUND(Source!R957, 2), 2)</f>
        <v>0</v>
      </c>
      <c r="V866">
        <f>ROUND((0/100)*ROUND(Source!R958, 2), 2)</f>
        <v>0</v>
      </c>
      <c r="AC866">
        <v>3</v>
      </c>
    </row>
    <row r="867" spans="1:29" ht="56" x14ac:dyDescent="0.35">
      <c r="A867" s="28" t="s">
        <v>525</v>
      </c>
      <c r="B867" s="28" t="str">
        <f>Source!F959</f>
        <v>1.3-1-41</v>
      </c>
      <c r="C867" s="28" t="s">
        <v>249</v>
      </c>
      <c r="D867" s="29" t="str">
        <f>Source!H959</f>
        <v>м3</v>
      </c>
      <c r="E867" s="11">
        <f>Source!I959</f>
        <v>5.0750000000000002</v>
      </c>
      <c r="F867" s="31">
        <f>Source!AK959</f>
        <v>729.73</v>
      </c>
      <c r="G867" s="34" t="s">
        <v>3</v>
      </c>
      <c r="H867" s="11">
        <f>Source!AW960</f>
        <v>1.022</v>
      </c>
      <c r="I867" s="31">
        <f>Source!O959</f>
        <v>3784.85</v>
      </c>
      <c r="J867" s="11">
        <f>IF(Source!BC960&lt;&gt; 0, Source!BC960, 1)</f>
        <v>10.08</v>
      </c>
      <c r="K867" s="31">
        <f>Source!O960</f>
        <v>38151.29</v>
      </c>
      <c r="Q867">
        <f>Source!X959</f>
        <v>0</v>
      </c>
      <c r="R867">
        <f>Source!X960</f>
        <v>0</v>
      </c>
      <c r="S867">
        <f>Source!Y959</f>
        <v>0</v>
      </c>
      <c r="T867">
        <f>Source!Y960</f>
        <v>0</v>
      </c>
      <c r="U867">
        <f>ROUND((175/100)*ROUND(Source!R959, 2), 2)</f>
        <v>0</v>
      </c>
      <c r="V867">
        <f>ROUND((0/100)*ROUND(Source!R960, 2), 2)</f>
        <v>0</v>
      </c>
      <c r="AC867">
        <v>3</v>
      </c>
    </row>
    <row r="868" spans="1:29" ht="14.5" x14ac:dyDescent="0.35">
      <c r="A868" s="28"/>
      <c r="B868" s="28"/>
      <c r="C868" s="28" t="s">
        <v>1079</v>
      </c>
      <c r="D868" s="29" t="s">
        <v>1080</v>
      </c>
      <c r="E868" s="11">
        <f>Source!BZ954</f>
        <v>92</v>
      </c>
      <c r="F868" s="31"/>
      <c r="G868" s="30"/>
      <c r="H868" s="11"/>
      <c r="I868" s="31">
        <f>SUM(Q859:Q867)</f>
        <v>558.15</v>
      </c>
      <c r="J868" s="11">
        <f>Source!AT954</f>
        <v>92</v>
      </c>
      <c r="K868" s="31">
        <f>SUM(R859:R867)</f>
        <v>26690.52</v>
      </c>
    </row>
    <row r="869" spans="1:29" ht="14.5" x14ac:dyDescent="0.35">
      <c r="A869" s="28"/>
      <c r="B869" s="28"/>
      <c r="C869" s="28" t="s">
        <v>1081</v>
      </c>
      <c r="D869" s="29" t="s">
        <v>1080</v>
      </c>
      <c r="E869" s="11">
        <f>Source!CA954</f>
        <v>49</v>
      </c>
      <c r="F869" s="31"/>
      <c r="G869" s="30"/>
      <c r="H869" s="11"/>
      <c r="I869" s="31">
        <f>SUM(S859:S868)</f>
        <v>297.27</v>
      </c>
      <c r="J869" s="11">
        <f>Source!AU954</f>
        <v>49</v>
      </c>
      <c r="K869" s="31">
        <f>SUM(T859:T868)</f>
        <v>14215.61</v>
      </c>
    </row>
    <row r="870" spans="1:29" ht="28.5" x14ac:dyDescent="0.35">
      <c r="A870" s="35"/>
      <c r="B870" s="35"/>
      <c r="C870" s="35" t="s">
        <v>1082</v>
      </c>
      <c r="D870" s="36" t="s">
        <v>1083</v>
      </c>
      <c r="E870" s="37">
        <f>Source!AQ953</f>
        <v>806</v>
      </c>
      <c r="F870" s="38"/>
      <c r="G870" s="39" t="str">
        <f>Source!DI953</f>
        <v>*1,15*1,1</v>
      </c>
      <c r="H870" s="37">
        <f>Source!AV954</f>
        <v>1.0469999999999999</v>
      </c>
      <c r="I870" s="38">
        <f>Source!U953</f>
        <v>53.375536500000003</v>
      </c>
      <c r="J870" s="37"/>
      <c r="K870" s="38"/>
    </row>
    <row r="871" spans="1:29" ht="14" x14ac:dyDescent="0.3">
      <c r="C871" s="21" t="s">
        <v>1084</v>
      </c>
      <c r="H871" s="61">
        <f>I861+I862+I864+I868+I869+SUM(I865:I867)-SUMIF(AC865:AC867, 5, I865:I867)-SUMIF(AC865:AC867, 6, I865:I867)</f>
        <v>9861.61</v>
      </c>
      <c r="I871" s="61"/>
      <c r="J871" s="61">
        <f>K861+K862+K864+K868+K869+SUM(K865:K867)-SUMIF(AC865:AC867, 5, K865:K867)-SUMIF(AC865:AC867, 6, K865:K867)</f>
        <v>162249.93</v>
      </c>
      <c r="K871" s="61"/>
    </row>
    <row r="872" spans="1:29" ht="14" x14ac:dyDescent="0.3">
      <c r="C872" s="21" t="s">
        <v>1085</v>
      </c>
      <c r="H872" s="58">
        <f>SUMIF(AC865:AC867, 5, I865:I867)+SUMIF(AC865:AC867, 6, I865:I867)</f>
        <v>0</v>
      </c>
      <c r="I872" s="58"/>
      <c r="J872" s="58">
        <f>SUMIF(AC865:AC867, 5, K865:K867)+SUMIF(AC865:AC867, 6, K865:K867)</f>
        <v>0</v>
      </c>
      <c r="K872" s="58"/>
    </row>
    <row r="873" spans="1:29" ht="14" x14ac:dyDescent="0.3">
      <c r="C873" s="21" t="s">
        <v>1086</v>
      </c>
      <c r="H873" s="58">
        <f>I861+I862+I864+I868+I869+SUM(I865:I867)</f>
        <v>9861.61</v>
      </c>
      <c r="I873" s="58"/>
      <c r="J873" s="58">
        <f>K861+K862+K864+K868+K869+SUM(K865:K867)</f>
        <v>162249.93</v>
      </c>
      <c r="K873" s="58"/>
      <c r="O873" s="40">
        <f>I861+I862+I864+I868+I869+SUM(I865:I867)</f>
        <v>9861.61</v>
      </c>
      <c r="P873" s="40">
        <f>K861+K862+K864+K868+K869+SUM(K865:K867)</f>
        <v>162249.93</v>
      </c>
    </row>
    <row r="875" spans="1:29" ht="79" x14ac:dyDescent="0.35">
      <c r="A875" s="28">
        <v>52</v>
      </c>
      <c r="B875" s="28" t="s">
        <v>1119</v>
      </c>
      <c r="C875" s="28" t="s">
        <v>528</v>
      </c>
      <c r="D875" s="29" t="str">
        <f>Source!H961</f>
        <v>100 м3 засыпки</v>
      </c>
      <c r="E875" s="11">
        <f>Source!I961</f>
        <v>0.24299999999999999</v>
      </c>
      <c r="F875" s="31"/>
      <c r="G875" s="30"/>
      <c r="H875" s="11"/>
      <c r="I875" s="31"/>
      <c r="J875" s="11"/>
      <c r="K875" s="31"/>
      <c r="Q875">
        <f>Source!X961</f>
        <v>772.36</v>
      </c>
      <c r="R875">
        <f>Source!X962</f>
        <v>36934.17</v>
      </c>
      <c r="S875">
        <f>Source!Y961</f>
        <v>411.36</v>
      </c>
      <c r="T875">
        <f>Source!Y962</f>
        <v>19671.46</v>
      </c>
      <c r="U875">
        <f>ROUND((175/100)*ROUND(Source!R961, 2), 2)</f>
        <v>296.8</v>
      </c>
      <c r="V875">
        <f>ROUND((0/100)*ROUND(Source!R962, 2), 2)</f>
        <v>0</v>
      </c>
      <c r="AC875">
        <v>0</v>
      </c>
    </row>
    <row r="876" spans="1:29" x14ac:dyDescent="0.25">
      <c r="C876" s="32" t="str">
        <f>"Объем: "&amp;Source!I961&amp;"=24,3/"&amp;"100"</f>
        <v>Объем: 0,243=24,3/100</v>
      </c>
    </row>
    <row r="877" spans="1:29" ht="28.5" x14ac:dyDescent="0.35">
      <c r="A877" s="28"/>
      <c r="B877" s="28"/>
      <c r="C877" s="28" t="s">
        <v>1075</v>
      </c>
      <c r="D877" s="29"/>
      <c r="E877" s="11"/>
      <c r="F877" s="31">
        <f>Source!AO961</f>
        <v>2081.52</v>
      </c>
      <c r="G877" s="30" t="str">
        <f>Source!DG961</f>
        <v>*1,15*1,1</v>
      </c>
      <c r="H877" s="11">
        <f>Source!AV962</f>
        <v>1.0469999999999999</v>
      </c>
      <c r="I877" s="31">
        <f>Source!S961</f>
        <v>669.92</v>
      </c>
      <c r="J877" s="11">
        <f>IF(Source!BA962&lt;&gt; 0, Source!BA962, 1)</f>
        <v>47.82</v>
      </c>
      <c r="K877" s="31">
        <f>Source!S962</f>
        <v>32035.57</v>
      </c>
    </row>
    <row r="878" spans="1:29" ht="28.5" x14ac:dyDescent="0.35">
      <c r="A878" s="28"/>
      <c r="B878" s="28"/>
      <c r="C878" s="28" t="s">
        <v>1076</v>
      </c>
      <c r="D878" s="29"/>
      <c r="E878" s="11"/>
      <c r="F878" s="31">
        <f>Source!AM961</f>
        <v>4402.84</v>
      </c>
      <c r="G878" s="30" t="str">
        <f>Source!DE961</f>
        <v>*1,25*1,1</v>
      </c>
      <c r="H878" s="11">
        <f>Source!AV962</f>
        <v>1.0469999999999999</v>
      </c>
      <c r="I878" s="31">
        <f>Source!Q961</f>
        <v>1540.24</v>
      </c>
      <c r="J878" s="11">
        <f>IF(Source!BB962&lt;&gt; 0, Source!BB962, 1)</f>
        <v>14.38</v>
      </c>
      <c r="K878" s="31">
        <f>Source!Q962</f>
        <v>22148.65</v>
      </c>
    </row>
    <row r="879" spans="1:29" ht="28.5" x14ac:dyDescent="0.35">
      <c r="A879" s="28"/>
      <c r="B879" s="28"/>
      <c r="C879" s="28" t="s">
        <v>1077</v>
      </c>
      <c r="D879" s="29"/>
      <c r="E879" s="11"/>
      <c r="F879" s="31">
        <f>Source!AN961</f>
        <v>484.82</v>
      </c>
      <c r="G879" s="30" t="str">
        <f>Source!DF961</f>
        <v>*1,25*1,1</v>
      </c>
      <c r="H879" s="11">
        <f>Source!AV962</f>
        <v>1.0469999999999999</v>
      </c>
      <c r="I879" s="33">
        <f>Source!R961</f>
        <v>169.6</v>
      </c>
      <c r="J879" s="11">
        <f>IF(Source!BS962&lt;&gt; 0, Source!BS962, 1)</f>
        <v>47.82</v>
      </c>
      <c r="K879" s="33">
        <f>Source!R962</f>
        <v>8110.27</v>
      </c>
    </row>
    <row r="880" spans="1:29" ht="28" x14ac:dyDescent="0.35">
      <c r="A880" s="28" t="s">
        <v>531</v>
      </c>
      <c r="B880" s="28" t="str">
        <f>Source!F963</f>
        <v>1.1-1-766</v>
      </c>
      <c r="C880" s="28" t="s">
        <v>533</v>
      </c>
      <c r="D880" s="29" t="str">
        <f>Source!H963</f>
        <v>м3</v>
      </c>
      <c r="E880" s="11">
        <f>Source!I963</f>
        <v>25.515000000000001</v>
      </c>
      <c r="F880" s="31">
        <f>Source!AK963</f>
        <v>99.9</v>
      </c>
      <c r="G880" s="34" t="s">
        <v>3</v>
      </c>
      <c r="H880" s="11">
        <f>Source!AW964</f>
        <v>1.0029999999999999</v>
      </c>
      <c r="I880" s="31">
        <f>Source!O963</f>
        <v>2556.6</v>
      </c>
      <c r="J880" s="11">
        <f>IF(Source!BC964&lt;&gt; 0, Source!BC964, 1)</f>
        <v>8.69</v>
      </c>
      <c r="K880" s="31">
        <f>Source!O964</f>
        <v>22216.85</v>
      </c>
      <c r="Q880">
        <f>Source!X963</f>
        <v>0</v>
      </c>
      <c r="R880">
        <f>Source!X964</f>
        <v>0</v>
      </c>
      <c r="S880">
        <f>Source!Y963</f>
        <v>0</v>
      </c>
      <c r="T880">
        <f>Source!Y964</f>
        <v>0</v>
      </c>
      <c r="U880">
        <f>ROUND((175/100)*ROUND(Source!R963, 2), 2)</f>
        <v>0</v>
      </c>
      <c r="V880">
        <f>ROUND((0/100)*ROUND(Source!R964, 2), 2)</f>
        <v>0</v>
      </c>
      <c r="AC880">
        <v>3</v>
      </c>
    </row>
    <row r="881" spans="1:29" ht="14.5" x14ac:dyDescent="0.35">
      <c r="A881" s="28"/>
      <c r="B881" s="28"/>
      <c r="C881" s="28" t="s">
        <v>1079</v>
      </c>
      <c r="D881" s="29" t="s">
        <v>1080</v>
      </c>
      <c r="E881" s="11">
        <f>Source!BZ962</f>
        <v>92</v>
      </c>
      <c r="F881" s="31"/>
      <c r="G881" s="30"/>
      <c r="H881" s="11"/>
      <c r="I881" s="31">
        <f>SUM(Q875:Q880)</f>
        <v>772.36</v>
      </c>
      <c r="J881" s="11">
        <f>Source!AT962</f>
        <v>92</v>
      </c>
      <c r="K881" s="31">
        <f>SUM(R875:R880)</f>
        <v>36934.17</v>
      </c>
    </row>
    <row r="882" spans="1:29" ht="14.5" x14ac:dyDescent="0.35">
      <c r="A882" s="28"/>
      <c r="B882" s="28"/>
      <c r="C882" s="28" t="s">
        <v>1081</v>
      </c>
      <c r="D882" s="29" t="s">
        <v>1080</v>
      </c>
      <c r="E882" s="11">
        <f>Source!CA962</f>
        <v>49</v>
      </c>
      <c r="F882" s="31"/>
      <c r="G882" s="30"/>
      <c r="H882" s="11"/>
      <c r="I882" s="31">
        <f>SUM(S875:S881)</f>
        <v>411.36</v>
      </c>
      <c r="J882" s="11">
        <f>Source!AU962</f>
        <v>49</v>
      </c>
      <c r="K882" s="31">
        <f>SUM(T875:T881)</f>
        <v>19671.46</v>
      </c>
    </row>
    <row r="883" spans="1:29" ht="28.5" x14ac:dyDescent="0.35">
      <c r="A883" s="35"/>
      <c r="B883" s="35"/>
      <c r="C883" s="35" t="s">
        <v>1082</v>
      </c>
      <c r="D883" s="36" t="s">
        <v>1083</v>
      </c>
      <c r="E883" s="37">
        <f>Source!AQ961</f>
        <v>177</v>
      </c>
      <c r="F883" s="38"/>
      <c r="G883" s="39" t="str">
        <f>Source!DI961</f>
        <v>*1,15*1,1</v>
      </c>
      <c r="H883" s="37">
        <f>Source!AV962</f>
        <v>1.0469999999999999</v>
      </c>
      <c r="I883" s="38">
        <f>Source!U961</f>
        <v>56.966134004999994</v>
      </c>
      <c r="J883" s="37"/>
      <c r="K883" s="38"/>
    </row>
    <row r="884" spans="1:29" ht="14" x14ac:dyDescent="0.3">
      <c r="C884" s="21" t="s">
        <v>1084</v>
      </c>
      <c r="H884" s="61">
        <f>I877+I878+I881+I882+SUM(I880:I880)-SUMIF(AC880:AC880, 5, I880:I880)-SUMIF(AC880:AC880, 6, I880:I880)</f>
        <v>5950.48</v>
      </c>
      <c r="I884" s="61"/>
      <c r="J884" s="61">
        <f>K877+K878+K881+K882+SUM(K880:K880)-SUMIF(AC880:AC880, 5, K880:K880)-SUMIF(AC880:AC880, 6, K880:K880)</f>
        <v>133006.70000000001</v>
      </c>
      <c r="K884" s="61"/>
    </row>
    <row r="885" spans="1:29" ht="14" x14ac:dyDescent="0.3">
      <c r="C885" s="21" t="s">
        <v>1085</v>
      </c>
      <c r="H885" s="58">
        <f>SUMIF(AC880:AC880, 5, I880:I880)+SUMIF(AC880:AC880, 6, I880:I880)</f>
        <v>0</v>
      </c>
      <c r="I885" s="58"/>
      <c r="J885" s="58">
        <f>SUMIF(AC880:AC880, 5, K880:K880)+SUMIF(AC880:AC880, 6, K880:K880)</f>
        <v>0</v>
      </c>
      <c r="K885" s="58"/>
    </row>
    <row r="886" spans="1:29" ht="14" x14ac:dyDescent="0.3">
      <c r="C886" s="21" t="s">
        <v>1086</v>
      </c>
      <c r="H886" s="58">
        <f>I877+I878+I881+I882+SUM(I880:I880)</f>
        <v>5950.48</v>
      </c>
      <c r="I886" s="58"/>
      <c r="J886" s="58">
        <f>K877+K878+K881+K882+SUM(K880:K880)</f>
        <v>133006.70000000001</v>
      </c>
      <c r="K886" s="58"/>
      <c r="O886" s="40">
        <f>I877+I878+I881+I882+SUM(I880:I880)</f>
        <v>5950.48</v>
      </c>
      <c r="P886" s="40">
        <f>K877+K878+K881+K882+SUM(K880:K880)</f>
        <v>133006.70000000001</v>
      </c>
    </row>
    <row r="888" spans="1:29" ht="14.5" x14ac:dyDescent="0.35">
      <c r="C888" s="43" t="str">
        <f>Source!G965</f>
        <v>Балки плиты покрытия</v>
      </c>
    </row>
    <row r="889" spans="1:29" ht="79" x14ac:dyDescent="0.35">
      <c r="A889" s="28">
        <v>53</v>
      </c>
      <c r="B889" s="28" t="s">
        <v>1120</v>
      </c>
      <c r="C889" s="28" t="s">
        <v>538</v>
      </c>
      <c r="D889" s="29" t="str">
        <f>Source!H966</f>
        <v>100 м3 в деле</v>
      </c>
      <c r="E889" s="11">
        <f>Source!I966</f>
        <v>0.08</v>
      </c>
      <c r="F889" s="31"/>
      <c r="G889" s="30"/>
      <c r="H889" s="11"/>
      <c r="I889" s="31"/>
      <c r="J889" s="11"/>
      <c r="K889" s="31"/>
      <c r="Q889">
        <f>Source!X966</f>
        <v>1595.07</v>
      </c>
      <c r="R889">
        <f>Source!X967</f>
        <v>76276.17</v>
      </c>
      <c r="S889">
        <f>Source!Y966</f>
        <v>849.55</v>
      </c>
      <c r="T889">
        <f>Source!Y967</f>
        <v>40625.35</v>
      </c>
      <c r="U889">
        <f>ROUND((175/100)*ROUND(Source!R966, 2), 2)</f>
        <v>11.55</v>
      </c>
      <c r="V889">
        <f>ROUND((0/100)*ROUND(Source!R967, 2), 2)</f>
        <v>0</v>
      </c>
      <c r="AC889">
        <v>0</v>
      </c>
    </row>
    <row r="890" spans="1:29" x14ac:dyDescent="0.25">
      <c r="C890" s="32" t="str">
        <f>"Объем: "&amp;Source!I966&amp;"=8/"&amp;"100"</f>
        <v>Объем: 0,08=8/100</v>
      </c>
    </row>
    <row r="891" spans="1:29" ht="28.5" x14ac:dyDescent="0.35">
      <c r="A891" s="28"/>
      <c r="B891" s="28"/>
      <c r="C891" s="28" t="s">
        <v>1075</v>
      </c>
      <c r="D891" s="29"/>
      <c r="E891" s="11"/>
      <c r="F891" s="31">
        <f>Source!AO966</f>
        <v>16300.8</v>
      </c>
      <c r="G891" s="30" t="str">
        <f>Source!DG966</f>
        <v>*1,15*1,1</v>
      </c>
      <c r="H891" s="11">
        <f>Source!AV967</f>
        <v>1.0469999999999999</v>
      </c>
      <c r="I891" s="31">
        <f>Source!S966</f>
        <v>1727.17</v>
      </c>
      <c r="J891" s="11">
        <f>IF(Source!BA967&lt;&gt; 0, Source!BA967, 1)</f>
        <v>47.82</v>
      </c>
      <c r="K891" s="31">
        <f>Source!S967</f>
        <v>82593.27</v>
      </c>
    </row>
    <row r="892" spans="1:29" ht="28.5" x14ac:dyDescent="0.35">
      <c r="A892" s="28"/>
      <c r="B892" s="28"/>
      <c r="C892" s="28" t="s">
        <v>1076</v>
      </c>
      <c r="D892" s="29"/>
      <c r="E892" s="11"/>
      <c r="F892" s="31">
        <f>Source!AM966</f>
        <v>2221.38</v>
      </c>
      <c r="G892" s="30" t="str">
        <f>Source!DE966</f>
        <v>*1,25*1,1</v>
      </c>
      <c r="H892" s="11">
        <f>Source!AV967</f>
        <v>1.0469999999999999</v>
      </c>
      <c r="I892" s="31">
        <f>Source!Q966</f>
        <v>255.84</v>
      </c>
      <c r="J892" s="11">
        <f>IF(Source!BB967&lt;&gt; 0, Source!BB967, 1)</f>
        <v>12.04</v>
      </c>
      <c r="K892" s="31">
        <f>Source!Q967</f>
        <v>3080.31</v>
      </c>
    </row>
    <row r="893" spans="1:29" ht="28.5" x14ac:dyDescent="0.35">
      <c r="A893" s="28"/>
      <c r="B893" s="28"/>
      <c r="C893" s="28" t="s">
        <v>1077</v>
      </c>
      <c r="D893" s="29"/>
      <c r="E893" s="11"/>
      <c r="F893" s="31">
        <f>Source!AN966</f>
        <v>57.3</v>
      </c>
      <c r="G893" s="30" t="str">
        <f>Source!DF966</f>
        <v>*1,25*1,1</v>
      </c>
      <c r="H893" s="11">
        <f>Source!AV967</f>
        <v>1.0469999999999999</v>
      </c>
      <c r="I893" s="33">
        <f>Source!R966</f>
        <v>6.6</v>
      </c>
      <c r="J893" s="11">
        <f>IF(Source!BS967&lt;&gt; 0, Source!BS967, 1)</f>
        <v>47.82</v>
      </c>
      <c r="K893" s="33">
        <f>Source!R967</f>
        <v>315.61</v>
      </c>
    </row>
    <row r="894" spans="1:29" ht="14.5" x14ac:dyDescent="0.35">
      <c r="A894" s="28"/>
      <c r="B894" s="28"/>
      <c r="C894" s="28" t="s">
        <v>1078</v>
      </c>
      <c r="D894" s="29"/>
      <c r="E894" s="11"/>
      <c r="F894" s="31">
        <f>Source!AL966</f>
        <v>44287.15</v>
      </c>
      <c r="G894" s="30" t="str">
        <f>Source!DD966</f>
        <v/>
      </c>
      <c r="H894" s="11">
        <f>Source!AW967</f>
        <v>1.022</v>
      </c>
      <c r="I894" s="31">
        <f>Source!P966</f>
        <v>3620.92</v>
      </c>
      <c r="J894" s="11">
        <f>IF(Source!BC967&lt;&gt; 0, Source!BC967, 1)</f>
        <v>4.3</v>
      </c>
      <c r="K894" s="31">
        <f>Source!P967</f>
        <v>15569.96</v>
      </c>
    </row>
    <row r="895" spans="1:29" ht="70" x14ac:dyDescent="0.35">
      <c r="A895" s="28" t="s">
        <v>540</v>
      </c>
      <c r="B895" s="28" t="str">
        <f>Source!F968</f>
        <v>1.3-4-2</v>
      </c>
      <c r="C895" s="28" t="s">
        <v>542</v>
      </c>
      <c r="D895" s="29" t="str">
        <f>Source!H968</f>
        <v>т</v>
      </c>
      <c r="E895" s="11">
        <f>Source!I968</f>
        <v>0.11016000000000001</v>
      </c>
      <c r="F895" s="31">
        <f>Source!AK968</f>
        <v>6376.52</v>
      </c>
      <c r="G895" s="34" t="s">
        <v>3</v>
      </c>
      <c r="H895" s="11">
        <f>Source!AW969</f>
        <v>1.022</v>
      </c>
      <c r="I895" s="31">
        <f>Source!O968</f>
        <v>717.89</v>
      </c>
      <c r="J895" s="11">
        <f>IF(Source!BC969&lt;&gt; 0, Source!BC969, 1)</f>
        <v>12.53</v>
      </c>
      <c r="K895" s="31">
        <f>Source!O969</f>
        <v>8995.16</v>
      </c>
      <c r="Q895">
        <f>Source!X968</f>
        <v>0</v>
      </c>
      <c r="R895">
        <f>Source!X969</f>
        <v>0</v>
      </c>
      <c r="S895">
        <f>Source!Y968</f>
        <v>0</v>
      </c>
      <c r="T895">
        <f>Source!Y969</f>
        <v>0</v>
      </c>
      <c r="U895">
        <f>ROUND((175/100)*ROUND(Source!R968, 2), 2)</f>
        <v>0</v>
      </c>
      <c r="V895">
        <f>ROUND((0/100)*ROUND(Source!R969, 2), 2)</f>
        <v>0</v>
      </c>
      <c r="AC895">
        <v>3</v>
      </c>
    </row>
    <row r="896" spans="1:29" ht="70" x14ac:dyDescent="0.35">
      <c r="A896" s="28" t="s">
        <v>544</v>
      </c>
      <c r="B896" s="28" t="str">
        <f>Source!F970</f>
        <v>1.3-4-22</v>
      </c>
      <c r="C896" s="28" t="s">
        <v>241</v>
      </c>
      <c r="D896" s="29" t="str">
        <f>Source!H970</f>
        <v>т</v>
      </c>
      <c r="E896" s="11">
        <f>Source!I970</f>
        <v>0.40198</v>
      </c>
      <c r="F896" s="31">
        <f>Source!AK970</f>
        <v>5743.69</v>
      </c>
      <c r="G896" s="34" t="s">
        <v>3</v>
      </c>
      <c r="H896" s="11">
        <f>Source!AW971</f>
        <v>1.022</v>
      </c>
      <c r="I896" s="31">
        <f>Source!O970</f>
        <v>2359.64</v>
      </c>
      <c r="J896" s="11">
        <f>IF(Source!BC971&lt;&gt; 0, Source!BC971, 1)</f>
        <v>15.82</v>
      </c>
      <c r="K896" s="31">
        <f>Source!O971</f>
        <v>37329.5</v>
      </c>
      <c r="Q896">
        <f>Source!X970</f>
        <v>0</v>
      </c>
      <c r="R896">
        <f>Source!X971</f>
        <v>0</v>
      </c>
      <c r="S896">
        <f>Source!Y970</f>
        <v>0</v>
      </c>
      <c r="T896">
        <f>Source!Y971</f>
        <v>0</v>
      </c>
      <c r="U896">
        <f>ROUND((175/100)*ROUND(Source!R970, 2), 2)</f>
        <v>0</v>
      </c>
      <c r="V896">
        <f>ROUND((0/100)*ROUND(Source!R971, 2), 2)</f>
        <v>0</v>
      </c>
      <c r="AC896">
        <v>3</v>
      </c>
    </row>
    <row r="897" spans="1:29" ht="70" x14ac:dyDescent="0.35">
      <c r="A897" s="28" t="s">
        <v>545</v>
      </c>
      <c r="B897" s="28" t="str">
        <f>Source!F972</f>
        <v>1.3-4-23</v>
      </c>
      <c r="C897" s="28" t="s">
        <v>237</v>
      </c>
      <c r="D897" s="29" t="str">
        <f>Source!H972</f>
        <v>т</v>
      </c>
      <c r="E897" s="11">
        <f>Source!I972</f>
        <v>0.28515000000000001</v>
      </c>
      <c r="F897" s="31">
        <f>Source!AK972</f>
        <v>5743.69</v>
      </c>
      <c r="G897" s="34" t="s">
        <v>3</v>
      </c>
      <c r="H897" s="11">
        <f>Source!AW973</f>
        <v>1.022</v>
      </c>
      <c r="I897" s="31">
        <f>Source!O972</f>
        <v>1673.85</v>
      </c>
      <c r="J897" s="11">
        <f>IF(Source!BC973&lt;&gt; 0, Source!BC973, 1)</f>
        <v>11.34</v>
      </c>
      <c r="K897" s="31">
        <f>Source!O973</f>
        <v>18981.46</v>
      </c>
      <c r="Q897">
        <f>Source!X972</f>
        <v>0</v>
      </c>
      <c r="R897">
        <f>Source!X973</f>
        <v>0</v>
      </c>
      <c r="S897">
        <f>Source!Y972</f>
        <v>0</v>
      </c>
      <c r="T897">
        <f>Source!Y973</f>
        <v>0</v>
      </c>
      <c r="U897">
        <f>ROUND((175/100)*ROUND(Source!R972, 2), 2)</f>
        <v>0</v>
      </c>
      <c r="V897">
        <f>ROUND((0/100)*ROUND(Source!R973, 2), 2)</f>
        <v>0</v>
      </c>
      <c r="AC897">
        <v>3</v>
      </c>
    </row>
    <row r="898" spans="1:29" ht="70" x14ac:dyDescent="0.35">
      <c r="A898" s="28" t="s">
        <v>546</v>
      </c>
      <c r="B898" s="28" t="str">
        <f>Source!F974</f>
        <v>1.3-4-24</v>
      </c>
      <c r="C898" s="28" t="s">
        <v>548</v>
      </c>
      <c r="D898" s="29" t="str">
        <f>Source!H974</f>
        <v>т</v>
      </c>
      <c r="E898" s="11">
        <f>Source!I974</f>
        <v>1.08192</v>
      </c>
      <c r="F898" s="31">
        <f>Source!AK974</f>
        <v>5743.69</v>
      </c>
      <c r="G898" s="34" t="s">
        <v>3</v>
      </c>
      <c r="H898" s="11">
        <f>Source!AW975</f>
        <v>1.022</v>
      </c>
      <c r="I898" s="31">
        <f>Source!O974</f>
        <v>6350.93</v>
      </c>
      <c r="J898" s="11">
        <f>IF(Source!BC975&lt;&gt; 0, Source!BC975, 1)</f>
        <v>11.62</v>
      </c>
      <c r="K898" s="31">
        <f>Source!O975</f>
        <v>73797.81</v>
      </c>
      <c r="Q898">
        <f>Source!X974</f>
        <v>0</v>
      </c>
      <c r="R898">
        <f>Source!X975</f>
        <v>0</v>
      </c>
      <c r="S898">
        <f>Source!Y974</f>
        <v>0</v>
      </c>
      <c r="T898">
        <f>Source!Y975</f>
        <v>0</v>
      </c>
      <c r="U898">
        <f>ROUND((175/100)*ROUND(Source!R974, 2), 2)</f>
        <v>0</v>
      </c>
      <c r="V898">
        <f>ROUND((0/100)*ROUND(Source!R975, 2), 2)</f>
        <v>0</v>
      </c>
      <c r="AC898">
        <v>3</v>
      </c>
    </row>
    <row r="899" spans="1:29" ht="56" x14ac:dyDescent="0.35">
      <c r="A899" s="28" t="s">
        <v>550</v>
      </c>
      <c r="B899" s="28" t="str">
        <f>Source!F976</f>
        <v>1.3-1-41</v>
      </c>
      <c r="C899" s="28" t="s">
        <v>249</v>
      </c>
      <c r="D899" s="29" t="str">
        <f>Source!H976</f>
        <v>м3</v>
      </c>
      <c r="E899" s="11">
        <f>Source!I976</f>
        <v>8</v>
      </c>
      <c r="F899" s="31">
        <f>Source!AK976</f>
        <v>729.73</v>
      </c>
      <c r="G899" s="34" t="s">
        <v>3</v>
      </c>
      <c r="H899" s="11">
        <f>Source!AW977</f>
        <v>1.022</v>
      </c>
      <c r="I899" s="31">
        <f>Source!O976</f>
        <v>5966.27</v>
      </c>
      <c r="J899" s="11">
        <f>IF(Source!BC977&lt;&gt; 0, Source!BC977, 1)</f>
        <v>10.08</v>
      </c>
      <c r="K899" s="31">
        <f>Source!O977</f>
        <v>60140</v>
      </c>
      <c r="Q899">
        <f>Source!X976</f>
        <v>0</v>
      </c>
      <c r="R899">
        <f>Source!X977</f>
        <v>0</v>
      </c>
      <c r="S899">
        <f>Source!Y976</f>
        <v>0</v>
      </c>
      <c r="T899">
        <f>Source!Y977</f>
        <v>0</v>
      </c>
      <c r="U899">
        <f>ROUND((175/100)*ROUND(Source!R976, 2), 2)</f>
        <v>0</v>
      </c>
      <c r="V899">
        <f>ROUND((0/100)*ROUND(Source!R977, 2), 2)</f>
        <v>0</v>
      </c>
      <c r="AC899">
        <v>3</v>
      </c>
    </row>
    <row r="900" spans="1:29" ht="14.5" x14ac:dyDescent="0.35">
      <c r="A900" s="28"/>
      <c r="B900" s="28"/>
      <c r="C900" s="28" t="s">
        <v>1079</v>
      </c>
      <c r="D900" s="29" t="s">
        <v>1080</v>
      </c>
      <c r="E900" s="11">
        <f>Source!BZ967</f>
        <v>92</v>
      </c>
      <c r="F900" s="31"/>
      <c r="G900" s="30"/>
      <c r="H900" s="11"/>
      <c r="I900" s="31">
        <f>SUM(Q889:Q899)</f>
        <v>1595.07</v>
      </c>
      <c r="J900" s="11">
        <f>Source!AT967</f>
        <v>92</v>
      </c>
      <c r="K900" s="31">
        <f>SUM(R889:R899)</f>
        <v>76276.17</v>
      </c>
    </row>
    <row r="901" spans="1:29" ht="14.5" x14ac:dyDescent="0.35">
      <c r="A901" s="28"/>
      <c r="B901" s="28"/>
      <c r="C901" s="28" t="s">
        <v>1081</v>
      </c>
      <c r="D901" s="29" t="s">
        <v>1080</v>
      </c>
      <c r="E901" s="11">
        <f>Source!CA967</f>
        <v>49</v>
      </c>
      <c r="F901" s="31"/>
      <c r="G901" s="30"/>
      <c r="H901" s="11"/>
      <c r="I901" s="31">
        <f>SUM(S889:S900)</f>
        <v>849.55</v>
      </c>
      <c r="J901" s="11">
        <f>Source!AU967</f>
        <v>49</v>
      </c>
      <c r="K901" s="31">
        <f>SUM(T889:T900)</f>
        <v>40625.35</v>
      </c>
    </row>
    <row r="902" spans="1:29" ht="28.5" x14ac:dyDescent="0.35">
      <c r="A902" s="35"/>
      <c r="B902" s="35"/>
      <c r="C902" s="35" t="s">
        <v>1082</v>
      </c>
      <c r="D902" s="36" t="s">
        <v>1083</v>
      </c>
      <c r="E902" s="37">
        <f>Source!AQ966</f>
        <v>1440</v>
      </c>
      <c r="F902" s="38"/>
      <c r="G902" s="39" t="str">
        <f>Source!DI966</f>
        <v>*1,15*1,1</v>
      </c>
      <c r="H902" s="37">
        <f>Source!AV967</f>
        <v>1.0469999999999999</v>
      </c>
      <c r="I902" s="38">
        <f>Source!U966</f>
        <v>152.57721599999999</v>
      </c>
      <c r="J902" s="37"/>
      <c r="K902" s="38"/>
    </row>
    <row r="903" spans="1:29" ht="14" x14ac:dyDescent="0.3">
      <c r="C903" s="21" t="s">
        <v>1084</v>
      </c>
      <c r="H903" s="61">
        <f>I891+I892+I894+I900+I901+SUM(I895:I899)-SUMIF(AC895:AC899, 5, I895:I899)-SUMIF(AC895:AC899, 6, I895:I899)</f>
        <v>25117.13</v>
      </c>
      <c r="I903" s="61"/>
      <c r="J903" s="61">
        <f>K891+K892+K894+K900+K901+SUM(K895:K899)-SUMIF(AC895:AC899, 5, K895:K899)-SUMIF(AC895:AC899, 6, K895:K899)</f>
        <v>417388.99</v>
      </c>
      <c r="K903" s="61"/>
    </row>
    <row r="904" spans="1:29" ht="14" x14ac:dyDescent="0.3">
      <c r="C904" s="21" t="s">
        <v>1085</v>
      </c>
      <c r="H904" s="58">
        <f>SUMIF(AC895:AC899, 5, I895:I899)+SUMIF(AC895:AC899, 6, I895:I899)</f>
        <v>0</v>
      </c>
      <c r="I904" s="58"/>
      <c r="J904" s="58">
        <f>SUMIF(AC895:AC899, 5, K895:K899)+SUMIF(AC895:AC899, 6, K895:K899)</f>
        <v>0</v>
      </c>
      <c r="K904" s="58"/>
    </row>
    <row r="905" spans="1:29" ht="14" x14ac:dyDescent="0.3">
      <c r="C905" s="21" t="s">
        <v>1086</v>
      </c>
      <c r="H905" s="58">
        <f>I891+I892+I894+I900+I901+SUM(I895:I899)</f>
        <v>25117.13</v>
      </c>
      <c r="I905" s="58"/>
      <c r="J905" s="58">
        <f>K891+K892+K894+K900+K901+SUM(K895:K899)</f>
        <v>417388.99</v>
      </c>
      <c r="K905" s="58"/>
      <c r="O905" s="40">
        <f>I891+I892+I894+I900+I901+SUM(I895:I899)</f>
        <v>25117.13</v>
      </c>
      <c r="P905" s="40">
        <f>K891+K892+K894+K900+K901+SUM(K895:K899)</f>
        <v>417388.99</v>
      </c>
    </row>
    <row r="907" spans="1:29" ht="14.5" x14ac:dyDescent="0.35">
      <c r="C907" s="43" t="str">
        <f>Source!G978</f>
        <v>Плита на отм. +3,000</v>
      </c>
    </row>
    <row r="908" spans="1:29" ht="79" x14ac:dyDescent="0.35">
      <c r="A908" s="28">
        <v>54</v>
      </c>
      <c r="B908" s="28" t="s">
        <v>1112</v>
      </c>
      <c r="C908" s="28" t="s">
        <v>325</v>
      </c>
      <c r="D908" s="29" t="str">
        <f>Source!H979</f>
        <v>100 м3 в деле</v>
      </c>
      <c r="E908" s="11">
        <f>Source!I979</f>
        <v>0.44</v>
      </c>
      <c r="F908" s="31"/>
      <c r="G908" s="30"/>
      <c r="H908" s="11"/>
      <c r="I908" s="31"/>
      <c r="J908" s="11"/>
      <c r="K908" s="31"/>
      <c r="Q908">
        <f>Source!X979</f>
        <v>4911.71</v>
      </c>
      <c r="R908">
        <f>Source!X980</f>
        <v>234878.18</v>
      </c>
      <c r="S908">
        <f>Source!Y979</f>
        <v>2616.02</v>
      </c>
      <c r="T908">
        <f>Source!Y980</f>
        <v>125098.16</v>
      </c>
      <c r="U908">
        <f>ROUND((175/100)*ROUND(Source!R979, 2), 2)</f>
        <v>38.08</v>
      </c>
      <c r="V908">
        <f>ROUND((0/100)*ROUND(Source!R980, 2), 2)</f>
        <v>0</v>
      </c>
      <c r="AC908">
        <v>0</v>
      </c>
    </row>
    <row r="909" spans="1:29" x14ac:dyDescent="0.25">
      <c r="C909" s="32" t="str">
        <f>"Объем: "&amp;Source!I979&amp;"=(39,4+"&amp;"4,6)/"&amp;"100"</f>
        <v>Объем: 0,44=(39,4+4,6)/100</v>
      </c>
    </row>
    <row r="910" spans="1:29" ht="28.5" x14ac:dyDescent="0.35">
      <c r="A910" s="28"/>
      <c r="B910" s="28"/>
      <c r="C910" s="28" t="s">
        <v>1075</v>
      </c>
      <c r="D910" s="29"/>
      <c r="E910" s="11"/>
      <c r="F910" s="31">
        <f>Source!AO979</f>
        <v>9123.92</v>
      </c>
      <c r="G910" s="30" t="str">
        <f>Source!DG979</f>
        <v>*1,15*1,1</v>
      </c>
      <c r="H910" s="11">
        <f>Source!AV980</f>
        <v>1.0469999999999999</v>
      </c>
      <c r="I910" s="31">
        <f>Source!S979</f>
        <v>5317.06</v>
      </c>
      <c r="J910" s="11">
        <f>IF(Source!BA980&lt;&gt; 0, Source!BA980, 1)</f>
        <v>47.82</v>
      </c>
      <c r="K910" s="31">
        <f>Source!S980</f>
        <v>254261.81</v>
      </c>
    </row>
    <row r="911" spans="1:29" ht="28.5" x14ac:dyDescent="0.35">
      <c r="A911" s="28"/>
      <c r="B911" s="28"/>
      <c r="C911" s="28" t="s">
        <v>1076</v>
      </c>
      <c r="D911" s="29"/>
      <c r="E911" s="11"/>
      <c r="F911" s="31">
        <f>Source!AM979</f>
        <v>313.02999999999997</v>
      </c>
      <c r="G911" s="30" t="str">
        <f>Source!DE979</f>
        <v>*1,25*1,1</v>
      </c>
      <c r="H911" s="11">
        <f>Source!AV980</f>
        <v>1.0469999999999999</v>
      </c>
      <c r="I911" s="31">
        <f>Source!Q979</f>
        <v>198.28</v>
      </c>
      <c r="J911" s="11">
        <f>IF(Source!BB980&lt;&gt; 0, Source!BB980, 1)</f>
        <v>13.75</v>
      </c>
      <c r="K911" s="31">
        <f>Source!Q980</f>
        <v>2726.35</v>
      </c>
    </row>
    <row r="912" spans="1:29" ht="28.5" x14ac:dyDescent="0.35">
      <c r="A912" s="28"/>
      <c r="B912" s="28"/>
      <c r="C912" s="28" t="s">
        <v>1077</v>
      </c>
      <c r="D912" s="29"/>
      <c r="E912" s="11"/>
      <c r="F912" s="31">
        <f>Source!AN979</f>
        <v>34.35</v>
      </c>
      <c r="G912" s="30" t="str">
        <f>Source!DF979</f>
        <v>*1,25*1,1</v>
      </c>
      <c r="H912" s="11">
        <f>Source!AV980</f>
        <v>1.0469999999999999</v>
      </c>
      <c r="I912" s="33">
        <f>Source!R979</f>
        <v>21.76</v>
      </c>
      <c r="J912" s="11">
        <f>IF(Source!BS980&lt;&gt; 0, Source!BS980, 1)</f>
        <v>47.82</v>
      </c>
      <c r="K912" s="33">
        <f>Source!R980</f>
        <v>1040.56</v>
      </c>
    </row>
    <row r="913" spans="1:29" ht="14.5" x14ac:dyDescent="0.35">
      <c r="A913" s="28"/>
      <c r="B913" s="28"/>
      <c r="C913" s="28" t="s">
        <v>1078</v>
      </c>
      <c r="D913" s="29"/>
      <c r="E913" s="11"/>
      <c r="F913" s="31">
        <f>Source!AL979</f>
        <v>36455.160000000003</v>
      </c>
      <c r="G913" s="30" t="str">
        <f>Source!DD979</f>
        <v/>
      </c>
      <c r="H913" s="11">
        <f>Source!AW980</f>
        <v>1.022</v>
      </c>
      <c r="I913" s="31">
        <f>Source!P979</f>
        <v>16393.16</v>
      </c>
      <c r="J913" s="11">
        <f>IF(Source!BC980&lt;&gt; 0, Source!BC980, 1)</f>
        <v>5.4</v>
      </c>
      <c r="K913" s="31">
        <f>Source!P980</f>
        <v>88523.06</v>
      </c>
    </row>
    <row r="914" spans="1:29" ht="70" x14ac:dyDescent="0.35">
      <c r="A914" s="28" t="s">
        <v>553</v>
      </c>
      <c r="B914" s="28" t="str">
        <f>Source!F981</f>
        <v>1.3-4-1</v>
      </c>
      <c r="C914" s="28" t="s">
        <v>245</v>
      </c>
      <c r="D914" s="29" t="str">
        <f>Source!H981</f>
        <v>т</v>
      </c>
      <c r="E914" s="11">
        <f>Source!I981</f>
        <v>2.1350000000000001E-2</v>
      </c>
      <c r="F914" s="31">
        <f>Source!AK981</f>
        <v>5673.19</v>
      </c>
      <c r="G914" s="34" t="s">
        <v>3</v>
      </c>
      <c r="H914" s="11">
        <f>Source!AW982</f>
        <v>1.022</v>
      </c>
      <c r="I914" s="31">
        <f>Source!O981</f>
        <v>123.79</v>
      </c>
      <c r="J914" s="11">
        <f>IF(Source!BC982&lt;&gt; 0, Source!BC982, 1)</f>
        <v>17.100000000000001</v>
      </c>
      <c r="K914" s="31">
        <f>Source!O982</f>
        <v>2116.81</v>
      </c>
      <c r="Q914">
        <f>Source!X981</f>
        <v>0</v>
      </c>
      <c r="R914">
        <f>Source!X982</f>
        <v>0</v>
      </c>
      <c r="S914">
        <f>Source!Y981</f>
        <v>0</v>
      </c>
      <c r="T914">
        <f>Source!Y982</f>
        <v>0</v>
      </c>
      <c r="U914">
        <f>ROUND((175/100)*ROUND(Source!R981, 2), 2)</f>
        <v>0</v>
      </c>
      <c r="V914">
        <f>ROUND((0/100)*ROUND(Source!R982, 2), 2)</f>
        <v>0</v>
      </c>
      <c r="AC914">
        <v>3</v>
      </c>
    </row>
    <row r="915" spans="1:29" ht="70" x14ac:dyDescent="0.35">
      <c r="A915" s="28" t="s">
        <v>554</v>
      </c>
      <c r="B915" s="28" t="str">
        <f>Source!F983</f>
        <v>1.3-4-2</v>
      </c>
      <c r="C915" s="28" t="s">
        <v>542</v>
      </c>
      <c r="D915" s="29" t="str">
        <f>Source!H983</f>
        <v>т</v>
      </c>
      <c r="E915" s="11">
        <f>Source!I983</f>
        <v>4.0820000000000002E-2</v>
      </c>
      <c r="F915" s="31">
        <f>Source!AK983</f>
        <v>6376.52</v>
      </c>
      <c r="G915" s="34" t="s">
        <v>3</v>
      </c>
      <c r="H915" s="11">
        <f>Source!AW984</f>
        <v>1.022</v>
      </c>
      <c r="I915" s="31">
        <f>Source!O983</f>
        <v>266.02</v>
      </c>
      <c r="J915" s="11">
        <f>IF(Source!BC984&lt;&gt; 0, Source!BC984, 1)</f>
        <v>12.53</v>
      </c>
      <c r="K915" s="31">
        <f>Source!O984</f>
        <v>3333.23</v>
      </c>
      <c r="Q915">
        <f>Source!X983</f>
        <v>0</v>
      </c>
      <c r="R915">
        <f>Source!X984</f>
        <v>0</v>
      </c>
      <c r="S915">
        <f>Source!Y983</f>
        <v>0</v>
      </c>
      <c r="T915">
        <f>Source!Y984</f>
        <v>0</v>
      </c>
      <c r="U915">
        <f>ROUND((175/100)*ROUND(Source!R983, 2), 2)</f>
        <v>0</v>
      </c>
      <c r="V915">
        <f>ROUND((0/100)*ROUND(Source!R984, 2), 2)</f>
        <v>0</v>
      </c>
      <c r="AC915">
        <v>3</v>
      </c>
    </row>
    <row r="916" spans="1:29" ht="56" x14ac:dyDescent="0.35">
      <c r="A916" s="28" t="s">
        <v>555</v>
      </c>
      <c r="B916" s="28" t="str">
        <f>Source!F985</f>
        <v>1.3-4-20</v>
      </c>
      <c r="C916" s="28" t="s">
        <v>331</v>
      </c>
      <c r="D916" s="29" t="str">
        <f>Source!H985</f>
        <v>т</v>
      </c>
      <c r="E916" s="11">
        <f>Source!I985</f>
        <v>0.3362</v>
      </c>
      <c r="F916" s="31">
        <f>Source!AK985</f>
        <v>5743.69</v>
      </c>
      <c r="G916" s="34" t="s">
        <v>3</v>
      </c>
      <c r="H916" s="11">
        <f>Source!AW986</f>
        <v>1.022</v>
      </c>
      <c r="I916" s="31">
        <f>Source!O985</f>
        <v>1973.51</v>
      </c>
      <c r="J916" s="11">
        <f>IF(Source!BC986&lt;&gt; 0, Source!BC986, 1)</f>
        <v>16.63</v>
      </c>
      <c r="K916" s="31">
        <f>Source!O986</f>
        <v>32819.47</v>
      </c>
      <c r="Q916">
        <f>Source!X985</f>
        <v>0</v>
      </c>
      <c r="R916">
        <f>Source!X986</f>
        <v>0</v>
      </c>
      <c r="S916">
        <f>Source!Y985</f>
        <v>0</v>
      </c>
      <c r="T916">
        <f>Source!Y986</f>
        <v>0</v>
      </c>
      <c r="U916">
        <f>ROUND((175/100)*ROUND(Source!R985, 2), 2)</f>
        <v>0</v>
      </c>
      <c r="V916">
        <f>ROUND((0/100)*ROUND(Source!R986, 2), 2)</f>
        <v>0</v>
      </c>
      <c r="AC916">
        <v>3</v>
      </c>
    </row>
    <row r="917" spans="1:29" ht="70" x14ac:dyDescent="0.35">
      <c r="A917" s="28" t="s">
        <v>556</v>
      </c>
      <c r="B917" s="28" t="str">
        <f>Source!F987</f>
        <v>1.3-4-22</v>
      </c>
      <c r="C917" s="28" t="s">
        <v>241</v>
      </c>
      <c r="D917" s="29" t="str">
        <f>Source!H987</f>
        <v>т</v>
      </c>
      <c r="E917" s="11">
        <f>Source!I987</f>
        <v>4.5554399999999999</v>
      </c>
      <c r="F917" s="31">
        <f>Source!AK987</f>
        <v>5743.69</v>
      </c>
      <c r="G917" s="34" t="s">
        <v>3</v>
      </c>
      <c r="H917" s="11">
        <f>Source!AW988</f>
        <v>1.022</v>
      </c>
      <c r="I917" s="31">
        <f>Source!O987</f>
        <v>26740.67</v>
      </c>
      <c r="J917" s="11">
        <f>IF(Source!BC988&lt;&gt; 0, Source!BC988, 1)</f>
        <v>15.82</v>
      </c>
      <c r="K917" s="31">
        <f>Source!O988</f>
        <v>423037.4</v>
      </c>
      <c r="Q917">
        <f>Source!X987</f>
        <v>0</v>
      </c>
      <c r="R917">
        <f>Source!X988</f>
        <v>0</v>
      </c>
      <c r="S917">
        <f>Source!Y987</f>
        <v>0</v>
      </c>
      <c r="T917">
        <f>Source!Y988</f>
        <v>0</v>
      </c>
      <c r="U917">
        <f>ROUND((175/100)*ROUND(Source!R987, 2), 2)</f>
        <v>0</v>
      </c>
      <c r="V917">
        <f>ROUND((0/100)*ROUND(Source!R988, 2), 2)</f>
        <v>0</v>
      </c>
      <c r="AC917">
        <v>3</v>
      </c>
    </row>
    <row r="918" spans="1:29" ht="70" x14ac:dyDescent="0.35">
      <c r="A918" s="28" t="s">
        <v>557</v>
      </c>
      <c r="B918" s="28" t="str">
        <f>Source!F989</f>
        <v>1.3-4-23</v>
      </c>
      <c r="C918" s="28" t="s">
        <v>237</v>
      </c>
      <c r="D918" s="29" t="str">
        <f>Source!H989</f>
        <v>т</v>
      </c>
      <c r="E918" s="11">
        <f>Source!I989</f>
        <v>1.3412999999999999</v>
      </c>
      <c r="F918" s="31">
        <f>Source!AK989</f>
        <v>5743.69</v>
      </c>
      <c r="G918" s="34" t="s">
        <v>3</v>
      </c>
      <c r="H918" s="11">
        <f>Source!AW990</f>
        <v>1.022</v>
      </c>
      <c r="I918" s="31">
        <f>Source!O989</f>
        <v>7873.5</v>
      </c>
      <c r="J918" s="11">
        <f>IF(Source!BC990&lt;&gt; 0, Source!BC990, 1)</f>
        <v>11.34</v>
      </c>
      <c r="K918" s="31">
        <f>Source!O990</f>
        <v>89285.49</v>
      </c>
      <c r="Q918">
        <f>Source!X989</f>
        <v>0</v>
      </c>
      <c r="R918">
        <f>Source!X990</f>
        <v>0</v>
      </c>
      <c r="S918">
        <f>Source!Y989</f>
        <v>0</v>
      </c>
      <c r="T918">
        <f>Source!Y990</f>
        <v>0</v>
      </c>
      <c r="U918">
        <f>ROUND((175/100)*ROUND(Source!R989, 2), 2)</f>
        <v>0</v>
      </c>
      <c r="V918">
        <f>ROUND((0/100)*ROUND(Source!R990, 2), 2)</f>
        <v>0</v>
      </c>
      <c r="AC918">
        <v>3</v>
      </c>
    </row>
    <row r="919" spans="1:29" ht="56" x14ac:dyDescent="0.35">
      <c r="A919" s="28" t="s">
        <v>558</v>
      </c>
      <c r="B919" s="28" t="str">
        <f>Source!F991</f>
        <v>1.3-1-41</v>
      </c>
      <c r="C919" s="28" t="s">
        <v>249</v>
      </c>
      <c r="D919" s="29" t="str">
        <f>Source!H991</f>
        <v>м3</v>
      </c>
      <c r="E919" s="11">
        <f>Source!I991</f>
        <v>44.66</v>
      </c>
      <c r="F919" s="31">
        <f>Source!AK991</f>
        <v>729.73</v>
      </c>
      <c r="G919" s="34" t="s">
        <v>3</v>
      </c>
      <c r="H919" s="11">
        <f>Source!AW992</f>
        <v>1.022</v>
      </c>
      <c r="I919" s="31">
        <f>Source!O991</f>
        <v>33306.720000000001</v>
      </c>
      <c r="J919" s="11">
        <f>IF(Source!BC992&lt;&gt; 0, Source!BC992, 1)</f>
        <v>10.08</v>
      </c>
      <c r="K919" s="31">
        <f>Source!O992</f>
        <v>335731.74</v>
      </c>
      <c r="Q919">
        <f>Source!X991</f>
        <v>0</v>
      </c>
      <c r="R919">
        <f>Source!X992</f>
        <v>0</v>
      </c>
      <c r="S919">
        <f>Source!Y991</f>
        <v>0</v>
      </c>
      <c r="T919">
        <f>Source!Y992</f>
        <v>0</v>
      </c>
      <c r="U919">
        <f>ROUND((175/100)*ROUND(Source!R991, 2), 2)</f>
        <v>0</v>
      </c>
      <c r="V919">
        <f>ROUND((0/100)*ROUND(Source!R992, 2), 2)</f>
        <v>0</v>
      </c>
      <c r="AC919">
        <v>3</v>
      </c>
    </row>
    <row r="920" spans="1:29" ht="14.5" x14ac:dyDescent="0.35">
      <c r="A920" s="28"/>
      <c r="B920" s="28"/>
      <c r="C920" s="28" t="s">
        <v>1079</v>
      </c>
      <c r="D920" s="29" t="s">
        <v>1080</v>
      </c>
      <c r="E920" s="11">
        <f>Source!BZ980</f>
        <v>92</v>
      </c>
      <c r="F920" s="31"/>
      <c r="G920" s="30"/>
      <c r="H920" s="11"/>
      <c r="I920" s="31">
        <f>SUM(Q908:Q919)</f>
        <v>4911.71</v>
      </c>
      <c r="J920" s="11">
        <f>Source!AT980</f>
        <v>92</v>
      </c>
      <c r="K920" s="31">
        <f>SUM(R908:R919)</f>
        <v>234878.18</v>
      </c>
    </row>
    <row r="921" spans="1:29" ht="14.5" x14ac:dyDescent="0.35">
      <c r="A921" s="28"/>
      <c r="B921" s="28"/>
      <c r="C921" s="28" t="s">
        <v>1081</v>
      </c>
      <c r="D921" s="29" t="s">
        <v>1080</v>
      </c>
      <c r="E921" s="11">
        <f>Source!CA980</f>
        <v>49</v>
      </c>
      <c r="F921" s="31"/>
      <c r="G921" s="30"/>
      <c r="H921" s="11"/>
      <c r="I921" s="31">
        <f>SUM(S908:S920)</f>
        <v>2616.02</v>
      </c>
      <c r="J921" s="11">
        <f>Source!AU980</f>
        <v>49</v>
      </c>
      <c r="K921" s="31">
        <f>SUM(T908:T920)</f>
        <v>125098.16</v>
      </c>
    </row>
    <row r="922" spans="1:29" ht="28.5" x14ac:dyDescent="0.35">
      <c r="A922" s="35"/>
      <c r="B922" s="35"/>
      <c r="C922" s="35" t="s">
        <v>1082</v>
      </c>
      <c r="D922" s="36" t="s">
        <v>1083</v>
      </c>
      <c r="E922" s="37">
        <f>Source!AQ979</f>
        <v>806</v>
      </c>
      <c r="F922" s="38"/>
      <c r="G922" s="39" t="str">
        <f>Source!DI979</f>
        <v>*1,15*1,1</v>
      </c>
      <c r="H922" s="37">
        <f>Source!AV980</f>
        <v>1.0469999999999999</v>
      </c>
      <c r="I922" s="38">
        <f>Source!U979</f>
        <v>469.70472119999999</v>
      </c>
      <c r="J922" s="37"/>
      <c r="K922" s="38"/>
    </row>
    <row r="923" spans="1:29" ht="14" x14ac:dyDescent="0.3">
      <c r="C923" s="21" t="s">
        <v>1084</v>
      </c>
      <c r="H923" s="61">
        <f>I910+I911+I913+I920+I921+SUM(I914:I919)-SUMIF(AC914:AC919, 5, I914:I919)-SUMIF(AC914:AC919, 6, I914:I919)</f>
        <v>99720.439999999988</v>
      </c>
      <c r="I923" s="61"/>
      <c r="J923" s="61">
        <f>K910+K911+K913+K920+K921+SUM(K914:K919)-SUMIF(AC914:AC919, 5, K914:K919)-SUMIF(AC914:AC919, 6, K914:K919)</f>
        <v>1591811.7</v>
      </c>
      <c r="K923" s="61"/>
    </row>
    <row r="924" spans="1:29" ht="14" x14ac:dyDescent="0.3">
      <c r="C924" s="21" t="s">
        <v>1085</v>
      </c>
      <c r="H924" s="58">
        <f>SUMIF(AC914:AC919, 5, I914:I919)+SUMIF(AC914:AC919, 6, I914:I919)</f>
        <v>0</v>
      </c>
      <c r="I924" s="58"/>
      <c r="J924" s="58">
        <f>SUMIF(AC914:AC919, 5, K914:K919)+SUMIF(AC914:AC919, 6, K914:K919)</f>
        <v>0</v>
      </c>
      <c r="K924" s="58"/>
    </row>
    <row r="925" spans="1:29" ht="14" x14ac:dyDescent="0.3">
      <c r="C925" s="21" t="s">
        <v>1086</v>
      </c>
      <c r="H925" s="58">
        <f>I910+I911+I913+I920+I921+SUM(I914:I919)</f>
        <v>99720.439999999988</v>
      </c>
      <c r="I925" s="58"/>
      <c r="J925" s="58">
        <f>K910+K911+K913+K920+K921+SUM(K914:K919)</f>
        <v>1591811.7</v>
      </c>
      <c r="K925" s="58"/>
      <c r="O925" s="40">
        <f>I910+I911+I913+I920+I921+SUM(I914:I919)</f>
        <v>99720.439999999988</v>
      </c>
      <c r="P925" s="40">
        <f>K910+K911+K913+K920+K921+SUM(K914:K919)</f>
        <v>1591811.7</v>
      </c>
    </row>
    <row r="927" spans="1:29" ht="79" x14ac:dyDescent="0.35">
      <c r="A927" s="28">
        <v>55</v>
      </c>
      <c r="B927" s="28" t="s">
        <v>1121</v>
      </c>
      <c r="C927" s="28" t="s">
        <v>561</v>
      </c>
      <c r="D927" s="29" t="str">
        <f>Source!H993</f>
        <v>1 м3 изоляции</v>
      </c>
      <c r="E927" s="11">
        <f>Source!I993</f>
        <v>2.95</v>
      </c>
      <c r="F927" s="31"/>
      <c r="G927" s="30"/>
      <c r="H927" s="11"/>
      <c r="I927" s="31"/>
      <c r="J927" s="11"/>
      <c r="K927" s="31"/>
      <c r="Q927">
        <f>Source!X993</f>
        <v>642.46</v>
      </c>
      <c r="R927">
        <f>Source!X994</f>
        <v>30722.45</v>
      </c>
      <c r="S927">
        <f>Source!Y993</f>
        <v>347.08</v>
      </c>
      <c r="T927">
        <f>Source!Y994</f>
        <v>16597.189999999999</v>
      </c>
      <c r="U927">
        <f>ROUND((175/100)*ROUND(Source!R993, 2), 2)</f>
        <v>51.57</v>
      </c>
      <c r="V927">
        <f>ROUND((0/100)*ROUND(Source!R994, 2), 2)</f>
        <v>0</v>
      </c>
      <c r="AC927">
        <v>0</v>
      </c>
    </row>
    <row r="928" spans="1:29" x14ac:dyDescent="0.25">
      <c r="C928" s="32" t="str">
        <f>"Объем: "&amp;Source!I993&amp;"=1,64+"&amp;"0,76+"&amp;"0,55"</f>
        <v>Объем: 2,95=1,64+0,76+0,55</v>
      </c>
    </row>
    <row r="929" spans="1:43" ht="28.5" x14ac:dyDescent="0.35">
      <c r="A929" s="28"/>
      <c r="B929" s="28"/>
      <c r="C929" s="28" t="s">
        <v>1075</v>
      </c>
      <c r="D929" s="29"/>
      <c r="E929" s="11"/>
      <c r="F929" s="31">
        <f>Source!AO993</f>
        <v>181.46</v>
      </c>
      <c r="G929" s="30" t="str">
        <f>Source!DG993</f>
        <v>*1,15)*1,1</v>
      </c>
      <c r="H929" s="11">
        <f>Source!AV994</f>
        <v>1.0469999999999999</v>
      </c>
      <c r="I929" s="31">
        <f>Source!S993</f>
        <v>708.99</v>
      </c>
      <c r="J929" s="11">
        <f>IF(Source!BA994&lt;&gt; 0, Source!BA994, 1)</f>
        <v>47.82</v>
      </c>
      <c r="K929" s="31">
        <f>Source!S994</f>
        <v>33903.9</v>
      </c>
    </row>
    <row r="930" spans="1:43" ht="28.5" x14ac:dyDescent="0.35">
      <c r="A930" s="28"/>
      <c r="B930" s="28"/>
      <c r="C930" s="28" t="s">
        <v>1076</v>
      </c>
      <c r="D930" s="29"/>
      <c r="E930" s="11"/>
      <c r="F930" s="31">
        <f>Source!AM993</f>
        <v>47.77</v>
      </c>
      <c r="G930" s="30" t="str">
        <f>Source!DE993</f>
        <v>*1,25)*1,1</v>
      </c>
      <c r="H930" s="11">
        <f>Source!AV994</f>
        <v>1.0469999999999999</v>
      </c>
      <c r="I930" s="31">
        <f>Source!Q993</f>
        <v>202.87</v>
      </c>
      <c r="J930" s="11">
        <f>IF(Source!BB994&lt;&gt; 0, Source!BB994, 1)</f>
        <v>14.95</v>
      </c>
      <c r="K930" s="31">
        <f>Source!Q994</f>
        <v>3032.91</v>
      </c>
    </row>
    <row r="931" spans="1:43" ht="28.5" x14ac:dyDescent="0.35">
      <c r="A931" s="28"/>
      <c r="B931" s="28"/>
      <c r="C931" s="28" t="s">
        <v>1077</v>
      </c>
      <c r="D931" s="29"/>
      <c r="E931" s="11"/>
      <c r="F931" s="31">
        <f>Source!AN993</f>
        <v>6.94</v>
      </c>
      <c r="G931" s="30" t="str">
        <f>Source!DF993</f>
        <v>*1,25)*1,1</v>
      </c>
      <c r="H931" s="11">
        <f>Source!AV994</f>
        <v>1.0469999999999999</v>
      </c>
      <c r="I931" s="33">
        <f>Source!R993</f>
        <v>29.47</v>
      </c>
      <c r="J931" s="11">
        <f>IF(Source!BS994&lt;&gt; 0, Source!BS994, 1)</f>
        <v>47.82</v>
      </c>
      <c r="K931" s="33">
        <f>Source!R994</f>
        <v>1409.26</v>
      </c>
    </row>
    <row r="932" spans="1:43" ht="126" x14ac:dyDescent="0.35">
      <c r="A932" s="28" t="s">
        <v>565</v>
      </c>
      <c r="B932" s="28" t="str">
        <f>Source!F995</f>
        <v>1.1-1-2921</v>
      </c>
      <c r="C932" s="28" t="s">
        <v>1040</v>
      </c>
      <c r="D932" s="29" t="str">
        <f>Source!H995</f>
        <v>м3</v>
      </c>
      <c r="E932" s="11">
        <f>Source!I995</f>
        <v>3.0089999999999995</v>
      </c>
      <c r="F932" s="31">
        <f>Source!AK995</f>
        <v>2200.7600000000002</v>
      </c>
      <c r="G932" s="34" t="s">
        <v>3</v>
      </c>
      <c r="H932" s="11">
        <f>Source!AW996</f>
        <v>1.0189999999999999</v>
      </c>
      <c r="I932" s="31">
        <f>Source!O995</f>
        <v>6747.91</v>
      </c>
      <c r="J932" s="11">
        <f>IF(Source!BC996&lt;&gt; 0, Source!BC996, 1)</f>
        <v>10.87</v>
      </c>
      <c r="K932" s="31">
        <f>Source!O996</f>
        <v>73349.78</v>
      </c>
      <c r="Q932">
        <f>Source!X995</f>
        <v>0</v>
      </c>
      <c r="R932">
        <f>Source!X996</f>
        <v>0</v>
      </c>
      <c r="S932">
        <f>Source!Y995</f>
        <v>0</v>
      </c>
      <c r="T932">
        <f>Source!Y996</f>
        <v>0</v>
      </c>
      <c r="U932">
        <f>ROUND((175/100)*ROUND(Source!R995, 2), 2)</f>
        <v>0</v>
      </c>
      <c r="V932">
        <f>ROUND((0/100)*ROUND(Source!R996, 2), 2)</f>
        <v>0</v>
      </c>
      <c r="AC932">
        <v>3</v>
      </c>
    </row>
    <row r="933" spans="1:43" ht="14.5" x14ac:dyDescent="0.35">
      <c r="A933" s="28"/>
      <c r="B933" s="28"/>
      <c r="C933" s="28" t="s">
        <v>1079</v>
      </c>
      <c r="D933" s="29" t="s">
        <v>1080</v>
      </c>
      <c r="E933" s="11">
        <f>Source!BZ994</f>
        <v>87</v>
      </c>
      <c r="F933" s="31"/>
      <c r="G933" s="30"/>
      <c r="H933" s="11"/>
      <c r="I933" s="31">
        <f>SUM(Q927:Q932)</f>
        <v>642.46</v>
      </c>
      <c r="J933" s="11">
        <f>Source!AT994</f>
        <v>87</v>
      </c>
      <c r="K933" s="31">
        <f>SUM(R927:R932)</f>
        <v>30722.45</v>
      </c>
    </row>
    <row r="934" spans="1:43" ht="14.5" x14ac:dyDescent="0.35">
      <c r="A934" s="28"/>
      <c r="B934" s="28"/>
      <c r="C934" s="28" t="s">
        <v>1081</v>
      </c>
      <c r="D934" s="29" t="s">
        <v>1080</v>
      </c>
      <c r="E934" s="11">
        <f>Source!CA994</f>
        <v>47</v>
      </c>
      <c r="F934" s="31"/>
      <c r="G934" s="30"/>
      <c r="H934" s="11"/>
      <c r="I934" s="31">
        <f>SUM(S927:S933)</f>
        <v>347.08</v>
      </c>
      <c r="J934" s="11">
        <f>Source!AU994</f>
        <v>47</v>
      </c>
      <c r="K934" s="31">
        <f>SUM(T927:T933)</f>
        <v>16597.189999999999</v>
      </c>
    </row>
    <row r="935" spans="1:43" ht="28.5" x14ac:dyDescent="0.35">
      <c r="A935" s="35"/>
      <c r="B935" s="35"/>
      <c r="C935" s="35" t="s">
        <v>1082</v>
      </c>
      <c r="D935" s="36" t="s">
        <v>1083</v>
      </c>
      <c r="E935" s="37">
        <f>Source!AQ993</f>
        <v>10.58</v>
      </c>
      <c r="F935" s="38"/>
      <c r="G935" s="39" t="str">
        <f>Source!DI993</f>
        <v>*1,15)*1,1</v>
      </c>
      <c r="H935" s="37">
        <f>Source!AV994</f>
        <v>1.0469999999999999</v>
      </c>
      <c r="I935" s="38">
        <f>Source!U993</f>
        <v>41.337565005000002</v>
      </c>
      <c r="J935" s="37"/>
      <c r="K935" s="38"/>
    </row>
    <row r="936" spans="1:43" ht="14" x14ac:dyDescent="0.3">
      <c r="C936" s="21" t="s">
        <v>1084</v>
      </c>
      <c r="H936" s="61">
        <f>I929+I930+I933+I934+SUM(I932:I932)-SUMIF(AC932:AC932, 5, I932:I932)-SUMIF(AC932:AC932, 6, I932:I932)</f>
        <v>8649.31</v>
      </c>
      <c r="I936" s="61"/>
      <c r="J936" s="61">
        <f>K929+K930+K933+K934+SUM(K932:K932)-SUMIF(AC932:AC932, 5, K932:K932)-SUMIF(AC932:AC932, 6, K932:K932)</f>
        <v>157606.22999999998</v>
      </c>
      <c r="K936" s="61"/>
    </row>
    <row r="937" spans="1:43" ht="14" x14ac:dyDescent="0.3">
      <c r="C937" s="21" t="s">
        <v>1085</v>
      </c>
      <c r="H937" s="58">
        <f>SUMIF(AC932:AC932, 5, I932:I932)+SUMIF(AC932:AC932, 6, I932:I932)</f>
        <v>0</v>
      </c>
      <c r="I937" s="58"/>
      <c r="J937" s="58">
        <f>SUMIF(AC932:AC932, 5, K932:K932)+SUMIF(AC932:AC932, 6, K932:K932)</f>
        <v>0</v>
      </c>
      <c r="K937" s="58"/>
    </row>
    <row r="938" spans="1:43" ht="14" x14ac:dyDescent="0.3">
      <c r="C938" s="21" t="s">
        <v>1086</v>
      </c>
      <c r="H938" s="58">
        <f>I929+I930+I933+I934+SUM(I932:I932)</f>
        <v>8649.31</v>
      </c>
      <c r="I938" s="58"/>
      <c r="J938" s="58">
        <f>K929+K930+K933+K934+SUM(K932:K932)</f>
        <v>157606.22999999998</v>
      </c>
      <c r="K938" s="58"/>
      <c r="O938" s="40">
        <f>I929+I930+I933+I934+SUM(I932:I932)</f>
        <v>8649.31</v>
      </c>
      <c r="P938" s="40">
        <f>K929+K930+K933+K934+SUM(K932:K932)</f>
        <v>157606.22999999998</v>
      </c>
    </row>
    <row r="941" spans="1:43" ht="14" x14ac:dyDescent="0.3">
      <c r="A941" s="57" t="str">
        <f>CONCATENATE("Итого по разделу: ",IF(Source!G998&lt;&gt;"Новый раздел", Source!G998, ""))</f>
        <v>Итого по разделу: Замена входной группы №1 в осях 9-15/В-Г  (КР-15...17)</v>
      </c>
      <c r="B941" s="57"/>
      <c r="C941" s="57"/>
      <c r="D941" s="57"/>
      <c r="E941" s="57"/>
      <c r="F941" s="57"/>
      <c r="G941" s="57"/>
      <c r="H941" s="58">
        <f>SUM(O781:O940)</f>
        <v>235839.55999999997</v>
      </c>
      <c r="I941" s="59"/>
      <c r="J941" s="58">
        <f>SUM(P781:P940)</f>
        <v>3756970.33</v>
      </c>
      <c r="K941" s="59"/>
      <c r="AQ941" s="42" t="str">
        <f>CONCATENATE("Итого по разделу: ",IF(Source!G998&lt;&gt;"Новый раздел", Source!G998, ""))</f>
        <v>Итого по разделу: Замена входной группы №1 в осях 9-15/В-Г  (КР-15...17)</v>
      </c>
    </row>
    <row r="942" spans="1:43" hidden="1" x14ac:dyDescent="0.25">
      <c r="A942" t="s">
        <v>1088</v>
      </c>
      <c r="I942">
        <f>SUM(W781:W941)</f>
        <v>0</v>
      </c>
      <c r="J942">
        <f>SUM(X781:X941)</f>
        <v>0</v>
      </c>
    </row>
    <row r="943" spans="1:43" hidden="1" x14ac:dyDescent="0.25">
      <c r="A943" t="s">
        <v>1089</v>
      </c>
      <c r="I943">
        <f>SUM(Y781:Y942)</f>
        <v>0</v>
      </c>
      <c r="J943">
        <f>SUM(Z781:Z942)</f>
        <v>0</v>
      </c>
    </row>
    <row r="945" spans="1:29" ht="16.5" x14ac:dyDescent="0.35">
      <c r="A945" s="60" t="str">
        <f>CONCATENATE("Раздел: ",IF(Source!G1028&lt;&gt;"Новый раздел", Source!G1028, ""))</f>
        <v>Раздел: Замена конструкций входа №7 в осях К/3-6 (КР-19)</v>
      </c>
      <c r="B945" s="60"/>
      <c r="C945" s="60"/>
      <c r="D945" s="60"/>
      <c r="E945" s="60"/>
      <c r="F945" s="60"/>
      <c r="G945" s="60"/>
      <c r="H945" s="60"/>
      <c r="I945" s="60"/>
      <c r="J945" s="60"/>
      <c r="K945" s="60"/>
    </row>
    <row r="946" spans="1:29" ht="14.5" x14ac:dyDescent="0.35">
      <c r="C946" s="43" t="str">
        <f>Source!G1032</f>
        <v>Плита на отм. -0,070</v>
      </c>
    </row>
    <row r="947" spans="1:29" ht="79" x14ac:dyDescent="0.35">
      <c r="A947" s="28">
        <v>56</v>
      </c>
      <c r="B947" s="28" t="s">
        <v>1109</v>
      </c>
      <c r="C947" s="28" t="s">
        <v>410</v>
      </c>
      <c r="D947" s="29" t="str">
        <f>Source!H1033</f>
        <v>1 м3 изоляции</v>
      </c>
      <c r="E947" s="11">
        <f>Source!I1033</f>
        <v>0.39</v>
      </c>
      <c r="F947" s="31"/>
      <c r="G947" s="30"/>
      <c r="H947" s="11"/>
      <c r="I947" s="31"/>
      <c r="J947" s="11"/>
      <c r="K947" s="31"/>
      <c r="Q947">
        <f>Source!X1033</f>
        <v>108.25</v>
      </c>
      <c r="R947">
        <f>Source!X1034</f>
        <v>5176.3</v>
      </c>
      <c r="S947">
        <f>Source!Y1033</f>
        <v>58.48</v>
      </c>
      <c r="T947">
        <f>Source!Y1034</f>
        <v>2796.39</v>
      </c>
      <c r="U947">
        <f>ROUND((175/100)*ROUND(Source!R1033, 2), 2)</f>
        <v>4.22</v>
      </c>
      <c r="V947">
        <f>ROUND((0/100)*ROUND(Source!R1034, 2), 2)</f>
        <v>0</v>
      </c>
      <c r="AC947">
        <v>0</v>
      </c>
    </row>
    <row r="948" spans="1:29" ht="28.5" x14ac:dyDescent="0.35">
      <c r="A948" s="28"/>
      <c r="B948" s="28"/>
      <c r="C948" s="28" t="s">
        <v>1075</v>
      </c>
      <c r="D948" s="29"/>
      <c r="E948" s="11"/>
      <c r="F948" s="31">
        <f>Source!AO1033</f>
        <v>236.21</v>
      </c>
      <c r="G948" s="30" t="str">
        <f>Source!DG1033</f>
        <v>*1,15*1,1</v>
      </c>
      <c r="H948" s="11">
        <f>Source!AV1034</f>
        <v>1.0469999999999999</v>
      </c>
      <c r="I948" s="31">
        <f>Source!S1033</f>
        <v>122.01</v>
      </c>
      <c r="J948" s="11">
        <f>IF(Source!BA1034&lt;&gt; 0, Source!BA1034, 1)</f>
        <v>47.82</v>
      </c>
      <c r="K948" s="31">
        <f>Source!S1034</f>
        <v>5834.52</v>
      </c>
    </row>
    <row r="949" spans="1:29" ht="28.5" x14ac:dyDescent="0.35">
      <c r="A949" s="28"/>
      <c r="B949" s="28"/>
      <c r="C949" s="28" t="s">
        <v>1076</v>
      </c>
      <c r="D949" s="29"/>
      <c r="E949" s="11"/>
      <c r="F949" s="31">
        <f>Source!AM1033</f>
        <v>34.67</v>
      </c>
      <c r="G949" s="30" t="str">
        <f>Source!DE1033</f>
        <v>*1,25*1,1</v>
      </c>
      <c r="H949" s="11">
        <f>Source!AV1034</f>
        <v>1.0469999999999999</v>
      </c>
      <c r="I949" s="31">
        <f>Source!Q1033</f>
        <v>19.47</v>
      </c>
      <c r="J949" s="11">
        <f>IF(Source!BB1034&lt;&gt; 0, Source!BB1034, 1)</f>
        <v>14.39</v>
      </c>
      <c r="K949" s="31">
        <f>Source!Q1034</f>
        <v>280.17</v>
      </c>
    </row>
    <row r="950" spans="1:29" ht="28.5" x14ac:dyDescent="0.35">
      <c r="A950" s="28"/>
      <c r="B950" s="28"/>
      <c r="C950" s="28" t="s">
        <v>1077</v>
      </c>
      <c r="D950" s="29"/>
      <c r="E950" s="11"/>
      <c r="F950" s="31">
        <f>Source!AN1033</f>
        <v>4.29</v>
      </c>
      <c r="G950" s="30" t="str">
        <f>Source!DF1033</f>
        <v>*1,25*1,1</v>
      </c>
      <c r="H950" s="11">
        <f>Source!AV1034</f>
        <v>1.0469999999999999</v>
      </c>
      <c r="I950" s="33">
        <f>Source!R1033</f>
        <v>2.41</v>
      </c>
      <c r="J950" s="11">
        <f>IF(Source!BS1034&lt;&gt; 0, Source!BS1034, 1)</f>
        <v>47.82</v>
      </c>
      <c r="K950" s="33">
        <f>Source!R1034</f>
        <v>115.25</v>
      </c>
    </row>
    <row r="951" spans="1:29" ht="14.5" x14ac:dyDescent="0.35">
      <c r="A951" s="28"/>
      <c r="B951" s="28"/>
      <c r="C951" s="28" t="s">
        <v>1078</v>
      </c>
      <c r="D951" s="29"/>
      <c r="E951" s="11"/>
      <c r="F951" s="31">
        <f>Source!AL1033</f>
        <v>472.83</v>
      </c>
      <c r="G951" s="30" t="str">
        <f>Source!DD1033</f>
        <v/>
      </c>
      <c r="H951" s="11">
        <f>Source!AW1034</f>
        <v>1.0189999999999999</v>
      </c>
      <c r="I951" s="31">
        <f>Source!P1033</f>
        <v>187.91</v>
      </c>
      <c r="J951" s="11">
        <f>IF(Source!BC1034&lt;&gt; 0, Source!BC1034, 1)</f>
        <v>6.63</v>
      </c>
      <c r="K951" s="31">
        <f>Source!P1034</f>
        <v>1245.8399999999999</v>
      </c>
    </row>
    <row r="952" spans="1:29" ht="28" x14ac:dyDescent="0.35">
      <c r="A952" s="28" t="s">
        <v>569</v>
      </c>
      <c r="B952" s="28" t="str">
        <f>Source!F1035</f>
        <v>1.1-1-912</v>
      </c>
      <c r="C952" s="28" t="s">
        <v>416</v>
      </c>
      <c r="D952" s="29" t="str">
        <f>Source!H1035</f>
        <v>м3</v>
      </c>
      <c r="E952" s="11">
        <f>Source!I1035</f>
        <v>0.38219999999999998</v>
      </c>
      <c r="F952" s="31">
        <f>Source!AK1035</f>
        <v>1821.25</v>
      </c>
      <c r="G952" s="34" t="s">
        <v>3</v>
      </c>
      <c r="H952" s="11">
        <f>Source!AW1036</f>
        <v>1.0189999999999999</v>
      </c>
      <c r="I952" s="31">
        <f>Source!O1035</f>
        <v>709.31</v>
      </c>
      <c r="J952" s="11">
        <f>IF(Source!BC1036&lt;&gt; 0, Source!BC1036, 1)</f>
        <v>4.3899999999999997</v>
      </c>
      <c r="K952" s="31">
        <f>Source!O1036</f>
        <v>3113.87</v>
      </c>
      <c r="Q952">
        <f>Source!X1035</f>
        <v>0</v>
      </c>
      <c r="R952">
        <f>Source!X1036</f>
        <v>0</v>
      </c>
      <c r="S952">
        <f>Source!Y1035</f>
        <v>0</v>
      </c>
      <c r="T952">
        <f>Source!Y1036</f>
        <v>0</v>
      </c>
      <c r="U952">
        <f>ROUND((175/100)*ROUND(Source!R1035, 2), 2)</f>
        <v>0</v>
      </c>
      <c r="V952">
        <f>ROUND((0/100)*ROUND(Source!R1036, 2), 2)</f>
        <v>0</v>
      </c>
      <c r="AC952">
        <v>3</v>
      </c>
    </row>
    <row r="953" spans="1:29" ht="14.5" x14ac:dyDescent="0.35">
      <c r="A953" s="28"/>
      <c r="B953" s="28"/>
      <c r="C953" s="28" t="s">
        <v>1079</v>
      </c>
      <c r="D953" s="29" t="s">
        <v>1080</v>
      </c>
      <c r="E953" s="11">
        <f>Source!BZ1034</f>
        <v>87</v>
      </c>
      <c r="F953" s="31"/>
      <c r="G953" s="30"/>
      <c r="H953" s="11"/>
      <c r="I953" s="31">
        <f>SUM(Q947:Q952)</f>
        <v>108.25</v>
      </c>
      <c r="J953" s="11">
        <f>Source!AT1034</f>
        <v>87</v>
      </c>
      <c r="K953" s="31">
        <f>SUM(R947:R952)</f>
        <v>5176.3</v>
      </c>
    </row>
    <row r="954" spans="1:29" ht="14.5" x14ac:dyDescent="0.35">
      <c r="A954" s="28"/>
      <c r="B954" s="28"/>
      <c r="C954" s="28" t="s">
        <v>1081</v>
      </c>
      <c r="D954" s="29" t="s">
        <v>1080</v>
      </c>
      <c r="E954" s="11">
        <f>Source!CA1034</f>
        <v>47</v>
      </c>
      <c r="F954" s="31"/>
      <c r="G954" s="30"/>
      <c r="H954" s="11"/>
      <c r="I954" s="31">
        <f>SUM(S947:S953)</f>
        <v>58.48</v>
      </c>
      <c r="J954" s="11">
        <f>Source!AU1034</f>
        <v>47</v>
      </c>
      <c r="K954" s="31">
        <f>SUM(T947:T953)</f>
        <v>2796.39</v>
      </c>
    </row>
    <row r="955" spans="1:29" ht="28.5" x14ac:dyDescent="0.35">
      <c r="A955" s="35"/>
      <c r="B955" s="35"/>
      <c r="C955" s="35" t="s">
        <v>1082</v>
      </c>
      <c r="D955" s="36" t="s">
        <v>1083</v>
      </c>
      <c r="E955" s="37">
        <f>Source!AQ1033</f>
        <v>18.170000000000002</v>
      </c>
      <c r="F955" s="38"/>
      <c r="G955" s="39" t="str">
        <f>Source!DI1033</f>
        <v>*1,15*1,1</v>
      </c>
      <c r="H955" s="37">
        <f>Source!AV1034</f>
        <v>1.0469999999999999</v>
      </c>
      <c r="I955" s="38">
        <f>Source!U1033</f>
        <v>9.3854854665000023</v>
      </c>
      <c r="J955" s="37"/>
      <c r="K955" s="38"/>
    </row>
    <row r="956" spans="1:29" ht="14" x14ac:dyDescent="0.3">
      <c r="C956" s="21" t="s">
        <v>1084</v>
      </c>
      <c r="H956" s="61">
        <f>I948+I949+I951+I953+I954+SUM(I952:I952)-SUMIF(AC952:AC952, 5, I952:I952)-SUMIF(AC952:AC952, 6, I952:I952)</f>
        <v>1205.4299999999998</v>
      </c>
      <c r="I956" s="61"/>
      <c r="J956" s="61">
        <f>K948+K949+K951+K953+K954+SUM(K952:K952)-SUMIF(AC952:AC952, 5, K952:K952)-SUMIF(AC952:AC952, 6, K952:K952)</f>
        <v>18447.09</v>
      </c>
      <c r="K956" s="61"/>
    </row>
    <row r="957" spans="1:29" ht="14" x14ac:dyDescent="0.3">
      <c r="C957" s="21" t="s">
        <v>1085</v>
      </c>
      <c r="H957" s="58">
        <f>SUMIF(AC952:AC952, 5, I952:I952)+SUMIF(AC952:AC952, 6, I952:I952)</f>
        <v>0</v>
      </c>
      <c r="I957" s="58"/>
      <c r="J957" s="58">
        <f>SUMIF(AC952:AC952, 5, K952:K952)+SUMIF(AC952:AC952, 6, K952:K952)</f>
        <v>0</v>
      </c>
      <c r="K957" s="58"/>
    </row>
    <row r="958" spans="1:29" ht="14" x14ac:dyDescent="0.3">
      <c r="C958" s="21" t="s">
        <v>1086</v>
      </c>
      <c r="H958" s="58">
        <f>I948+I949+I951+I953+I954+SUM(I952:I952)</f>
        <v>1205.4299999999998</v>
      </c>
      <c r="I958" s="58"/>
      <c r="J958" s="58">
        <f>K948+K949+K951+K953+K954+SUM(K952:K952)</f>
        <v>18447.09</v>
      </c>
      <c r="K958" s="58"/>
      <c r="O958" s="40">
        <f>I948+I949+I951+I953+I954+SUM(I952:I952)</f>
        <v>1205.4299999999998</v>
      </c>
      <c r="P958" s="40">
        <f>K948+K949+K951+K953+K954+SUM(K952:K952)</f>
        <v>18447.09</v>
      </c>
    </row>
    <row r="960" spans="1:29" ht="79" x14ac:dyDescent="0.35">
      <c r="A960" s="28">
        <v>57</v>
      </c>
      <c r="B960" s="28" t="s">
        <v>1106</v>
      </c>
      <c r="C960" s="28" t="s">
        <v>390</v>
      </c>
      <c r="D960" s="29" t="str">
        <f>Source!H1037</f>
        <v>100 м2</v>
      </c>
      <c r="E960" s="11">
        <f>Source!I1037</f>
        <v>0.13</v>
      </c>
      <c r="F960" s="31"/>
      <c r="G960" s="30"/>
      <c r="H960" s="11"/>
      <c r="I960" s="31"/>
      <c r="J960" s="11"/>
      <c r="K960" s="31"/>
      <c r="Q960">
        <f>Source!X1037</f>
        <v>26.07</v>
      </c>
      <c r="R960">
        <f>Source!X1038</f>
        <v>1246.51</v>
      </c>
      <c r="S960">
        <f>Source!Y1037</f>
        <v>15.53</v>
      </c>
      <c r="T960">
        <f>Source!Y1038</f>
        <v>742.87</v>
      </c>
      <c r="U960">
        <f>ROUND((175/100)*ROUND(Source!R1037, 2), 2)</f>
        <v>0.09</v>
      </c>
      <c r="V960">
        <f>ROUND((0/100)*ROUND(Source!R1038, 2), 2)</f>
        <v>0</v>
      </c>
      <c r="AC960">
        <v>0</v>
      </c>
    </row>
    <row r="961" spans="1:29" x14ac:dyDescent="0.25">
      <c r="C961" s="32" t="str">
        <f>"Объем: "&amp;Source!I1037&amp;"=13/"&amp;"100"</f>
        <v>Объем: 0,13=13/100</v>
      </c>
    </row>
    <row r="962" spans="1:29" ht="28.5" x14ac:dyDescent="0.35">
      <c r="A962" s="28"/>
      <c r="B962" s="28"/>
      <c r="C962" s="28" t="s">
        <v>1075</v>
      </c>
      <c r="D962" s="29"/>
      <c r="E962" s="11"/>
      <c r="F962" s="31">
        <f>Source!AO1037</f>
        <v>152.62</v>
      </c>
      <c r="G962" s="30" t="str">
        <f>Source!DG1037</f>
        <v>*1,15*1,1</v>
      </c>
      <c r="H962" s="11">
        <f>Source!AV1038</f>
        <v>1.0469999999999999</v>
      </c>
      <c r="I962" s="31">
        <f>Source!S1037</f>
        <v>26.28</v>
      </c>
      <c r="J962" s="11">
        <f>IF(Source!BA1038&lt;&gt; 0, Source!BA1038, 1)</f>
        <v>47.82</v>
      </c>
      <c r="K962" s="31">
        <f>Source!S1038</f>
        <v>1256.71</v>
      </c>
    </row>
    <row r="963" spans="1:29" ht="28.5" x14ac:dyDescent="0.35">
      <c r="A963" s="28"/>
      <c r="B963" s="28"/>
      <c r="C963" s="28" t="s">
        <v>1076</v>
      </c>
      <c r="D963" s="29"/>
      <c r="E963" s="11"/>
      <c r="F963" s="31">
        <f>Source!AM1037</f>
        <v>1.66</v>
      </c>
      <c r="G963" s="30" t="str">
        <f>Source!DE1037</f>
        <v>*1,25*1,1</v>
      </c>
      <c r="H963" s="11">
        <f>Source!AV1038</f>
        <v>1.0469999999999999</v>
      </c>
      <c r="I963" s="31">
        <f>Source!Q1037</f>
        <v>0.31</v>
      </c>
      <c r="J963" s="11">
        <f>IF(Source!BB1038&lt;&gt; 0, Source!BB1038, 1)</f>
        <v>15.23</v>
      </c>
      <c r="K963" s="31">
        <f>Source!Q1038</f>
        <v>4.72</v>
      </c>
    </row>
    <row r="964" spans="1:29" ht="28.5" x14ac:dyDescent="0.35">
      <c r="A964" s="28"/>
      <c r="B964" s="28"/>
      <c r="C964" s="28" t="s">
        <v>1077</v>
      </c>
      <c r="D964" s="29"/>
      <c r="E964" s="11"/>
      <c r="F964" s="31">
        <f>Source!AN1037</f>
        <v>0.25</v>
      </c>
      <c r="G964" s="30" t="str">
        <f>Source!DF1037</f>
        <v>*1,25*1,1</v>
      </c>
      <c r="H964" s="11">
        <f>Source!AV1038</f>
        <v>1.0469999999999999</v>
      </c>
      <c r="I964" s="33">
        <f>Source!R1037</f>
        <v>0.05</v>
      </c>
      <c r="J964" s="11">
        <f>IF(Source!BS1038&lt;&gt; 0, Source!BS1038, 1)</f>
        <v>47.82</v>
      </c>
      <c r="K964" s="33">
        <f>Source!R1038</f>
        <v>2.39</v>
      </c>
    </row>
    <row r="965" spans="1:29" ht="56" x14ac:dyDescent="0.35">
      <c r="A965" s="28" t="s">
        <v>571</v>
      </c>
      <c r="B965" s="28" t="str">
        <f>Source!F1039</f>
        <v>1.1-1-3527</v>
      </c>
      <c r="C965" s="28" t="s">
        <v>396</v>
      </c>
      <c r="D965" s="29" t="str">
        <f>Source!H1039</f>
        <v>м2</v>
      </c>
      <c r="E965" s="11">
        <f>Source!I1039</f>
        <v>15.600000000000001</v>
      </c>
      <c r="F965" s="31">
        <f>Source!AK1039</f>
        <v>39.450000000000003</v>
      </c>
      <c r="G965" s="34" t="s">
        <v>3</v>
      </c>
      <c r="H965" s="11">
        <f>Source!AW1040</f>
        <v>1.002</v>
      </c>
      <c r="I965" s="31">
        <f>Source!O1039</f>
        <v>616.65</v>
      </c>
      <c r="J965" s="11">
        <f>IF(Source!BC1040&lt;&gt; 0, Source!BC1040, 1)</f>
        <v>4.92</v>
      </c>
      <c r="K965" s="31">
        <f>Source!O1040</f>
        <v>3033.92</v>
      </c>
      <c r="Q965">
        <f>Source!X1039</f>
        <v>0</v>
      </c>
      <c r="R965">
        <f>Source!X1040</f>
        <v>0</v>
      </c>
      <c r="S965">
        <f>Source!Y1039</f>
        <v>0</v>
      </c>
      <c r="T965">
        <f>Source!Y1040</f>
        <v>0</v>
      </c>
      <c r="U965">
        <f>ROUND((175/100)*ROUND(Source!R1039, 2), 2)</f>
        <v>0</v>
      </c>
      <c r="V965">
        <f>ROUND((0/100)*ROUND(Source!R1040, 2), 2)</f>
        <v>0</v>
      </c>
      <c r="AC965">
        <v>3</v>
      </c>
    </row>
    <row r="966" spans="1:29" ht="14.5" x14ac:dyDescent="0.35">
      <c r="A966" s="28"/>
      <c r="B966" s="28"/>
      <c r="C966" s="28" t="s">
        <v>1079</v>
      </c>
      <c r="D966" s="29" t="s">
        <v>1080</v>
      </c>
      <c r="E966" s="11">
        <f>Source!BZ1038</f>
        <v>99</v>
      </c>
      <c r="F966" s="31"/>
      <c r="G966" s="30"/>
      <c r="H966" s="11"/>
      <c r="I966" s="31">
        <f>SUM(Q960:Q965)</f>
        <v>26.07</v>
      </c>
      <c r="J966" s="11">
        <f>Source!AT1038</f>
        <v>99</v>
      </c>
      <c r="K966" s="31">
        <f>SUM(R960:R965)</f>
        <v>1246.51</v>
      </c>
    </row>
    <row r="967" spans="1:29" ht="14.5" x14ac:dyDescent="0.35">
      <c r="A967" s="28"/>
      <c r="B967" s="28"/>
      <c r="C967" s="28" t="s">
        <v>1081</v>
      </c>
      <c r="D967" s="29" t="s">
        <v>1080</v>
      </c>
      <c r="E967" s="11">
        <f>Source!CA1038</f>
        <v>59</v>
      </c>
      <c r="F967" s="31"/>
      <c r="G967" s="30"/>
      <c r="H967" s="11"/>
      <c r="I967" s="31">
        <f>SUM(S960:S966)</f>
        <v>15.53</v>
      </c>
      <c r="J967" s="11">
        <f>Source!AU1038</f>
        <v>59</v>
      </c>
      <c r="K967" s="31">
        <f>SUM(T960:T966)</f>
        <v>742.87</v>
      </c>
    </row>
    <row r="968" spans="1:29" ht="28.5" x14ac:dyDescent="0.35">
      <c r="A968" s="35"/>
      <c r="B968" s="35"/>
      <c r="C968" s="35" t="s">
        <v>1082</v>
      </c>
      <c r="D968" s="36" t="s">
        <v>1083</v>
      </c>
      <c r="E968" s="37">
        <f>Source!AQ1037</f>
        <v>13.36</v>
      </c>
      <c r="F968" s="38"/>
      <c r="G968" s="39" t="str">
        <f>Source!DI1037</f>
        <v>*1,15*1,1</v>
      </c>
      <c r="H968" s="37">
        <f>Source!AV1038</f>
        <v>1.0469999999999999</v>
      </c>
      <c r="I968" s="38">
        <f>Source!U1037</f>
        <v>2.3003134439999999</v>
      </c>
      <c r="J968" s="37"/>
      <c r="K968" s="38"/>
    </row>
    <row r="969" spans="1:29" ht="14" x14ac:dyDescent="0.3">
      <c r="C969" s="21" t="s">
        <v>1084</v>
      </c>
      <c r="H969" s="61">
        <f>I962+I963+I966+I967+SUM(I965:I965)-SUMIF(AC965:AC965, 5, I965:I965)-SUMIF(AC965:AC965, 6, I965:I965)</f>
        <v>684.83999999999992</v>
      </c>
      <c r="I969" s="61"/>
      <c r="J969" s="61">
        <f>K962+K963+K966+K967+SUM(K965:K965)-SUMIF(AC965:AC965, 5, K965:K965)-SUMIF(AC965:AC965, 6, K965:K965)</f>
        <v>6284.73</v>
      </c>
      <c r="K969" s="61"/>
    </row>
    <row r="970" spans="1:29" ht="14" x14ac:dyDescent="0.3">
      <c r="C970" s="21" t="s">
        <v>1085</v>
      </c>
      <c r="H970" s="58">
        <f>SUMIF(AC965:AC965, 5, I965:I965)+SUMIF(AC965:AC965, 6, I965:I965)</f>
        <v>0</v>
      </c>
      <c r="I970" s="58"/>
      <c r="J970" s="58">
        <f>SUMIF(AC965:AC965, 5, K965:K965)+SUMIF(AC965:AC965, 6, K965:K965)</f>
        <v>0</v>
      </c>
      <c r="K970" s="58"/>
    </row>
    <row r="971" spans="1:29" ht="14" x14ac:dyDescent="0.3">
      <c r="C971" s="21" t="s">
        <v>1086</v>
      </c>
      <c r="H971" s="58">
        <f>I962+I963+I966+I967+SUM(I965:I965)</f>
        <v>684.83999999999992</v>
      </c>
      <c r="I971" s="58"/>
      <c r="J971" s="58">
        <f>K962+K963+K966+K967+SUM(K965:K965)</f>
        <v>6284.73</v>
      </c>
      <c r="K971" s="58"/>
      <c r="O971" s="40">
        <f>I962+I963+I966+I967+SUM(I965:I965)</f>
        <v>684.83999999999992</v>
      </c>
      <c r="P971" s="40">
        <f>K962+K963+K966+K967+SUM(K965:K965)</f>
        <v>6284.73</v>
      </c>
    </row>
    <row r="973" spans="1:29" ht="79" x14ac:dyDescent="0.35">
      <c r="A973" s="28">
        <v>58</v>
      </c>
      <c r="B973" s="28" t="s">
        <v>1107</v>
      </c>
      <c r="C973" s="28" t="s">
        <v>400</v>
      </c>
      <c r="D973" s="29" t="str">
        <f>Source!H1041</f>
        <v>100 м3 в деле</v>
      </c>
      <c r="E973" s="11">
        <f>Source!I1041</f>
        <v>0.04</v>
      </c>
      <c r="F973" s="31"/>
      <c r="G973" s="30"/>
      <c r="H973" s="11"/>
      <c r="I973" s="31"/>
      <c r="J973" s="11"/>
      <c r="K973" s="31"/>
      <c r="Q973">
        <f>Source!X1041</f>
        <v>99.44</v>
      </c>
      <c r="R973">
        <f>Source!X1042</f>
        <v>4755.3599999999997</v>
      </c>
      <c r="S973">
        <f>Source!Y1041</f>
        <v>52.96</v>
      </c>
      <c r="T973">
        <f>Source!Y1042</f>
        <v>2532.75</v>
      </c>
      <c r="U973">
        <f>ROUND((175/100)*ROUND(Source!R1041, 2), 2)</f>
        <v>3.62</v>
      </c>
      <c r="V973">
        <f>ROUND((0/100)*ROUND(Source!R1042, 2), 2)</f>
        <v>0</v>
      </c>
      <c r="AC973">
        <v>0</v>
      </c>
    </row>
    <row r="974" spans="1:29" x14ac:dyDescent="0.25">
      <c r="C974" s="32" t="str">
        <f>"Объем: "&amp;Source!I1041&amp;"=4/"&amp;"100"</f>
        <v>Объем: 0,04=4/100</v>
      </c>
    </row>
    <row r="975" spans="1:29" ht="28.5" x14ac:dyDescent="0.35">
      <c r="A975" s="28"/>
      <c r="B975" s="28"/>
      <c r="C975" s="28" t="s">
        <v>1075</v>
      </c>
      <c r="D975" s="29"/>
      <c r="E975" s="11"/>
      <c r="F975" s="31">
        <f>Source!AO1041</f>
        <v>2001.22</v>
      </c>
      <c r="G975" s="30" t="str">
        <f>Source!DG1041</f>
        <v>*1,15*1,1</v>
      </c>
      <c r="H975" s="11">
        <f>Source!AV1042</f>
        <v>1.0469999999999999</v>
      </c>
      <c r="I975" s="31">
        <f>Source!S1041</f>
        <v>106.02</v>
      </c>
      <c r="J975" s="11">
        <f>IF(Source!BA1042&lt;&gt; 0, Source!BA1042, 1)</f>
        <v>47.82</v>
      </c>
      <c r="K975" s="31">
        <f>Source!S1042</f>
        <v>5069.88</v>
      </c>
    </row>
    <row r="976" spans="1:29" ht="28.5" x14ac:dyDescent="0.35">
      <c r="A976" s="28"/>
      <c r="B976" s="28"/>
      <c r="C976" s="28" t="s">
        <v>1076</v>
      </c>
      <c r="D976" s="29"/>
      <c r="E976" s="11"/>
      <c r="F976" s="31">
        <f>Source!AM1041</f>
        <v>1171.7</v>
      </c>
      <c r="G976" s="30" t="str">
        <f>Source!DE1041</f>
        <v>*1,25*1,1</v>
      </c>
      <c r="H976" s="11">
        <f>Source!AV1042</f>
        <v>1.0469999999999999</v>
      </c>
      <c r="I976" s="31">
        <f>Source!Q1041</f>
        <v>67.47</v>
      </c>
      <c r="J976" s="11">
        <f>IF(Source!BB1042&lt;&gt; 0, Source!BB1042, 1)</f>
        <v>12.16</v>
      </c>
      <c r="K976" s="31">
        <f>Source!Q1042</f>
        <v>820.44</v>
      </c>
    </row>
    <row r="977" spans="1:29" ht="28.5" x14ac:dyDescent="0.35">
      <c r="A977" s="28"/>
      <c r="B977" s="28"/>
      <c r="C977" s="28" t="s">
        <v>1077</v>
      </c>
      <c r="D977" s="29"/>
      <c r="E977" s="11"/>
      <c r="F977" s="31">
        <f>Source!AN1041</f>
        <v>35.909999999999997</v>
      </c>
      <c r="G977" s="30" t="str">
        <f>Source!DF1041</f>
        <v>*1,25*1,1</v>
      </c>
      <c r="H977" s="11">
        <f>Source!AV1042</f>
        <v>1.0469999999999999</v>
      </c>
      <c r="I977" s="33">
        <f>Source!R1041</f>
        <v>2.0699999999999998</v>
      </c>
      <c r="J977" s="11">
        <f>IF(Source!BS1042&lt;&gt; 0, Source!BS1042, 1)</f>
        <v>47.82</v>
      </c>
      <c r="K977" s="33">
        <f>Source!R1042</f>
        <v>98.99</v>
      </c>
    </row>
    <row r="978" spans="1:29" ht="14.5" x14ac:dyDescent="0.35">
      <c r="A978" s="28"/>
      <c r="B978" s="28"/>
      <c r="C978" s="28" t="s">
        <v>1078</v>
      </c>
      <c r="D978" s="29"/>
      <c r="E978" s="11"/>
      <c r="F978" s="31">
        <f>Source!AL1041</f>
        <v>1799.05</v>
      </c>
      <c r="G978" s="30" t="str">
        <f>Source!DD1041</f>
        <v/>
      </c>
      <c r="H978" s="11">
        <f>Source!AW1042</f>
        <v>1.022</v>
      </c>
      <c r="I978" s="31">
        <f>Source!P1041</f>
        <v>73.55</v>
      </c>
      <c r="J978" s="11">
        <f>IF(Source!BC1042&lt;&gt; 0, Source!BC1042, 1)</f>
        <v>10.26</v>
      </c>
      <c r="K978" s="31">
        <f>Source!P1042</f>
        <v>754.62</v>
      </c>
    </row>
    <row r="979" spans="1:29" ht="70" x14ac:dyDescent="0.35">
      <c r="A979" s="28" t="s">
        <v>573</v>
      </c>
      <c r="B979" s="28" t="str">
        <f>Source!F1043</f>
        <v>1.3-4-22</v>
      </c>
      <c r="C979" s="28" t="s">
        <v>241</v>
      </c>
      <c r="D979" s="29" t="str">
        <f>Source!H1043</f>
        <v>т</v>
      </c>
      <c r="E979" s="11">
        <f>Source!I1043</f>
        <v>0.39072000000000001</v>
      </c>
      <c r="F979" s="31">
        <f>Source!AK1043</f>
        <v>5743.69</v>
      </c>
      <c r="G979" s="34" t="s">
        <v>3</v>
      </c>
      <c r="H979" s="11">
        <f>Source!AW1044</f>
        <v>1.022</v>
      </c>
      <c r="I979" s="31">
        <f>Source!O1043</f>
        <v>2293.5500000000002</v>
      </c>
      <c r="J979" s="11">
        <f>IF(Source!BC1044&lt;&gt; 0, Source!BC1044, 1)</f>
        <v>15.82</v>
      </c>
      <c r="K979" s="31">
        <f>Source!O1044</f>
        <v>36283.96</v>
      </c>
      <c r="Q979">
        <f>Source!X1043</f>
        <v>0</v>
      </c>
      <c r="R979">
        <f>Source!X1044</f>
        <v>0</v>
      </c>
      <c r="S979">
        <f>Source!Y1043</f>
        <v>0</v>
      </c>
      <c r="T979">
        <f>Source!Y1044</f>
        <v>0</v>
      </c>
      <c r="U979">
        <f>ROUND((175/100)*ROUND(Source!R1043, 2), 2)</f>
        <v>0</v>
      </c>
      <c r="V979">
        <f>ROUND((0/100)*ROUND(Source!R1044, 2), 2)</f>
        <v>0</v>
      </c>
      <c r="AC979">
        <v>3</v>
      </c>
    </row>
    <row r="980" spans="1:29" ht="56" x14ac:dyDescent="0.35">
      <c r="A980" s="28" t="s">
        <v>574</v>
      </c>
      <c r="B980" s="28" t="str">
        <f>Source!F1045</f>
        <v>1.3-4-20</v>
      </c>
      <c r="C980" s="28" t="s">
        <v>331</v>
      </c>
      <c r="D980" s="29" t="str">
        <f>Source!H1045</f>
        <v>т</v>
      </c>
      <c r="E980" s="11">
        <f>Source!I1045</f>
        <v>6.8940000000000001E-2</v>
      </c>
      <c r="F980" s="31">
        <f>Source!AK1045</f>
        <v>5743.69</v>
      </c>
      <c r="G980" s="34" t="s">
        <v>3</v>
      </c>
      <c r="H980" s="11">
        <f>Source!AW1046</f>
        <v>1.022</v>
      </c>
      <c r="I980" s="31">
        <f>Source!O1045</f>
        <v>404.68</v>
      </c>
      <c r="J980" s="11">
        <f>IF(Source!BC1046&lt;&gt; 0, Source!BC1046, 1)</f>
        <v>16.63</v>
      </c>
      <c r="K980" s="31">
        <f>Source!O1046</f>
        <v>6729.83</v>
      </c>
      <c r="Q980">
        <f>Source!X1045</f>
        <v>0</v>
      </c>
      <c r="R980">
        <f>Source!X1046</f>
        <v>0</v>
      </c>
      <c r="S980">
        <f>Source!Y1045</f>
        <v>0</v>
      </c>
      <c r="T980">
        <f>Source!Y1046</f>
        <v>0</v>
      </c>
      <c r="U980">
        <f>ROUND((175/100)*ROUND(Source!R1045, 2), 2)</f>
        <v>0</v>
      </c>
      <c r="V980">
        <f>ROUND((0/100)*ROUND(Source!R1046, 2), 2)</f>
        <v>0</v>
      </c>
      <c r="AC980">
        <v>3</v>
      </c>
    </row>
    <row r="981" spans="1:29" ht="56" x14ac:dyDescent="0.35">
      <c r="A981" s="28" t="s">
        <v>576</v>
      </c>
      <c r="B981" s="28" t="str">
        <f>Source!F1049</f>
        <v>1.3-1-41</v>
      </c>
      <c r="C981" s="28" t="s">
        <v>249</v>
      </c>
      <c r="D981" s="29" t="str">
        <f>Source!H1049</f>
        <v>м3</v>
      </c>
      <c r="E981" s="11">
        <f>Source!I1049</f>
        <v>4.0599999999999996</v>
      </c>
      <c r="F981" s="31">
        <f>Source!AK1049</f>
        <v>729.73</v>
      </c>
      <c r="G981" s="34" t="s">
        <v>3</v>
      </c>
      <c r="H981" s="11">
        <f>Source!AW1050</f>
        <v>1.022</v>
      </c>
      <c r="I981" s="31">
        <f>Source!O1049</f>
        <v>3027.88</v>
      </c>
      <c r="J981" s="11">
        <f>IF(Source!BC1050&lt;&gt; 0, Source!BC1050, 1)</f>
        <v>10.08</v>
      </c>
      <c r="K981" s="31">
        <f>Source!O1050</f>
        <v>30521.03</v>
      </c>
      <c r="Q981">
        <f>Source!X1049</f>
        <v>0</v>
      </c>
      <c r="R981">
        <f>Source!X1050</f>
        <v>0</v>
      </c>
      <c r="S981">
        <f>Source!Y1049</f>
        <v>0</v>
      </c>
      <c r="T981">
        <f>Source!Y1050</f>
        <v>0</v>
      </c>
      <c r="U981">
        <f>ROUND((175/100)*ROUND(Source!R1049, 2), 2)</f>
        <v>0</v>
      </c>
      <c r="V981">
        <f>ROUND((0/100)*ROUND(Source!R1050, 2), 2)</f>
        <v>0</v>
      </c>
      <c r="AC981">
        <v>3</v>
      </c>
    </row>
    <row r="982" spans="1:29" ht="14.5" x14ac:dyDescent="0.35">
      <c r="A982" s="28"/>
      <c r="B982" s="28"/>
      <c r="C982" s="28" t="s">
        <v>1079</v>
      </c>
      <c r="D982" s="29" t="s">
        <v>1080</v>
      </c>
      <c r="E982" s="11">
        <f>Source!BZ1042</f>
        <v>92</v>
      </c>
      <c r="F982" s="31"/>
      <c r="G982" s="30"/>
      <c r="H982" s="11"/>
      <c r="I982" s="31">
        <f>SUM(Q973:Q981)</f>
        <v>99.44</v>
      </c>
      <c r="J982" s="11">
        <f>Source!AT1042</f>
        <v>92</v>
      </c>
      <c r="K982" s="31">
        <f>SUM(R973:R981)</f>
        <v>4755.3599999999997</v>
      </c>
    </row>
    <row r="983" spans="1:29" ht="14.5" x14ac:dyDescent="0.35">
      <c r="A983" s="28"/>
      <c r="B983" s="28"/>
      <c r="C983" s="28" t="s">
        <v>1081</v>
      </c>
      <c r="D983" s="29" t="s">
        <v>1080</v>
      </c>
      <c r="E983" s="11">
        <f>Source!CA1042</f>
        <v>49</v>
      </c>
      <c r="F983" s="31"/>
      <c r="G983" s="30"/>
      <c r="H983" s="11"/>
      <c r="I983" s="31">
        <f>SUM(S973:S982)</f>
        <v>52.96</v>
      </c>
      <c r="J983" s="11">
        <f>Source!AU1042</f>
        <v>49</v>
      </c>
      <c r="K983" s="31">
        <f>SUM(T973:T982)</f>
        <v>2532.75</v>
      </c>
    </row>
    <row r="984" spans="1:29" ht="28.5" x14ac:dyDescent="0.35">
      <c r="A984" s="35"/>
      <c r="B984" s="35"/>
      <c r="C984" s="35" t="s">
        <v>1082</v>
      </c>
      <c r="D984" s="36" t="s">
        <v>1083</v>
      </c>
      <c r="E984" s="37">
        <f>Source!AQ1041</f>
        <v>179</v>
      </c>
      <c r="F984" s="38"/>
      <c r="G984" s="39" t="str">
        <f>Source!DI1041</f>
        <v>*1,15*1,1</v>
      </c>
      <c r="H984" s="37">
        <f>Source!AV1042</f>
        <v>1.0469999999999999</v>
      </c>
      <c r="I984" s="38">
        <f>Source!U1041</f>
        <v>9.4830977999999995</v>
      </c>
      <c r="J984" s="37"/>
      <c r="K984" s="38"/>
    </row>
    <row r="985" spans="1:29" ht="14" x14ac:dyDescent="0.3">
      <c r="C985" s="21" t="s">
        <v>1084</v>
      </c>
      <c r="H985" s="61">
        <f>I975+I976+I978+I982+I983+SUM(I979:I981)-SUMIF(AC979:AC981, 5, I979:I981)-SUMIF(AC979:AC981, 6, I979:I981)</f>
        <v>6125.55</v>
      </c>
      <c r="I985" s="61"/>
      <c r="J985" s="61">
        <f>K975+K976+K978+K982+K983+SUM(K979:K981)-SUMIF(AC979:AC981, 5, K979:K981)-SUMIF(AC979:AC981, 6, K979:K981)</f>
        <v>87467.87000000001</v>
      </c>
      <c r="K985" s="61"/>
    </row>
    <row r="986" spans="1:29" ht="14" x14ac:dyDescent="0.3">
      <c r="C986" s="21" t="s">
        <v>1085</v>
      </c>
      <c r="H986" s="58">
        <f>SUMIF(AC979:AC981, 5, I979:I981)+SUMIF(AC979:AC981, 6, I979:I981)</f>
        <v>0</v>
      </c>
      <c r="I986" s="58"/>
      <c r="J986" s="58">
        <f>SUMIF(AC979:AC981, 5, K979:K981)+SUMIF(AC979:AC981, 6, K979:K981)</f>
        <v>0</v>
      </c>
      <c r="K986" s="58"/>
    </row>
    <row r="987" spans="1:29" ht="14" x14ac:dyDescent="0.3">
      <c r="C987" s="21" t="s">
        <v>1086</v>
      </c>
      <c r="H987" s="58">
        <f>I975+I976+I978+I982+I983+SUM(I979:I981)</f>
        <v>6125.55</v>
      </c>
      <c r="I987" s="58"/>
      <c r="J987" s="58">
        <f>K975+K976+K978+K982+K983+SUM(K979:K981)</f>
        <v>87467.87000000001</v>
      </c>
      <c r="K987" s="58"/>
      <c r="O987" s="40">
        <f>I975+I976+I978+I982+I983+SUM(I979:I981)</f>
        <v>6125.55</v>
      </c>
      <c r="P987" s="40">
        <f>K975+K976+K978+K982+K983+SUM(K979:K981)</f>
        <v>87467.87000000001</v>
      </c>
    </row>
    <row r="989" spans="1:29" ht="79" x14ac:dyDescent="0.35">
      <c r="A989" s="28">
        <v>59</v>
      </c>
      <c r="B989" s="28" t="s">
        <v>1122</v>
      </c>
      <c r="C989" s="28" t="s">
        <v>579</v>
      </c>
      <c r="D989" s="29" t="str">
        <f>Source!H1051</f>
        <v>1 Т</v>
      </c>
      <c r="E989" s="11">
        <f>Source!I1051</f>
        <v>0.69976000000000005</v>
      </c>
      <c r="F989" s="31"/>
      <c r="G989" s="30"/>
      <c r="H989" s="11"/>
      <c r="I989" s="31"/>
      <c r="J989" s="11"/>
      <c r="K989" s="31"/>
      <c r="Q989">
        <f>Source!X1051</f>
        <v>810.84</v>
      </c>
      <c r="R989">
        <f>Source!X1052</f>
        <v>38774.54</v>
      </c>
      <c r="S989">
        <f>Source!Y1051</f>
        <v>511.6</v>
      </c>
      <c r="T989">
        <f>Source!Y1052</f>
        <v>24464.89</v>
      </c>
      <c r="U989">
        <f>ROUND((175/100)*ROUND(Source!R1051, 2), 2)</f>
        <v>0</v>
      </c>
      <c r="V989">
        <f>ROUND((0/100)*ROUND(Source!R1052, 2), 2)</f>
        <v>0</v>
      </c>
      <c r="AC989">
        <v>0</v>
      </c>
    </row>
    <row r="990" spans="1:29" ht="28.5" x14ac:dyDescent="0.35">
      <c r="A990" s="28"/>
      <c r="B990" s="28"/>
      <c r="C990" s="28" t="s">
        <v>1075</v>
      </c>
      <c r="D990" s="29"/>
      <c r="E990" s="11"/>
      <c r="F990" s="31">
        <f>Source!AO1051</f>
        <v>1003.2</v>
      </c>
      <c r="G990" s="30" t="str">
        <f>Source!DG1051</f>
        <v>*1,15*1,1</v>
      </c>
      <c r="H990" s="11">
        <f>Source!AV1052</f>
        <v>1.087</v>
      </c>
      <c r="I990" s="31">
        <f>Source!S1051</f>
        <v>965.29</v>
      </c>
      <c r="J990" s="11">
        <f>IF(Source!BA1052&lt;&gt; 0, Source!BA1052, 1)</f>
        <v>47.82</v>
      </c>
      <c r="K990" s="31">
        <f>Source!S1052</f>
        <v>46160.17</v>
      </c>
    </row>
    <row r="991" spans="1:29" ht="28.5" x14ac:dyDescent="0.35">
      <c r="A991" s="28"/>
      <c r="B991" s="28"/>
      <c r="C991" s="28" t="s">
        <v>1076</v>
      </c>
      <c r="D991" s="29"/>
      <c r="E991" s="11"/>
      <c r="F991" s="31">
        <f>Source!AM1051</f>
        <v>34.5</v>
      </c>
      <c r="G991" s="30" t="str">
        <f>Source!DE1051</f>
        <v>*1,25*1,1</v>
      </c>
      <c r="H991" s="11">
        <f>Source!AV1052</f>
        <v>1.087</v>
      </c>
      <c r="I991" s="31">
        <f>Source!Q1051</f>
        <v>36.08</v>
      </c>
      <c r="J991" s="11">
        <f>IF(Source!BB1052&lt;&gt; 0, Source!BB1052, 1)</f>
        <v>9.11</v>
      </c>
      <c r="K991" s="31">
        <f>Source!Q1052</f>
        <v>328.69</v>
      </c>
    </row>
    <row r="992" spans="1:29" ht="14.5" x14ac:dyDescent="0.35">
      <c r="A992" s="28"/>
      <c r="B992" s="28"/>
      <c r="C992" s="28" t="s">
        <v>1078</v>
      </c>
      <c r="D992" s="29"/>
      <c r="E992" s="11"/>
      <c r="F992" s="31">
        <f>Source!AL1051</f>
        <v>46.36</v>
      </c>
      <c r="G992" s="30" t="str">
        <f>Source!DD1051</f>
        <v/>
      </c>
      <c r="H992" s="11">
        <f>Source!AW1052</f>
        <v>1</v>
      </c>
      <c r="I992" s="31">
        <f>Source!P1051</f>
        <v>32.44</v>
      </c>
      <c r="J992" s="11">
        <f>IF(Source!BC1052&lt;&gt; 0, Source!BC1052, 1)</f>
        <v>10.76</v>
      </c>
      <c r="K992" s="31">
        <f>Source!P1052</f>
        <v>349.05</v>
      </c>
    </row>
    <row r="993" spans="1:29" ht="56" x14ac:dyDescent="0.35">
      <c r="A993" s="28" t="s">
        <v>581</v>
      </c>
      <c r="B993" s="28" t="str">
        <f>Source!F1053</f>
        <v>1.1-1-2290</v>
      </c>
      <c r="C993" s="28" t="s">
        <v>583</v>
      </c>
      <c r="D993" s="29" t="str">
        <f>Source!H1053</f>
        <v>т</v>
      </c>
      <c r="E993" s="11">
        <f>Source!I1053</f>
        <v>0.69976000000000005</v>
      </c>
      <c r="F993" s="31">
        <f>Source!AK1053</f>
        <v>10715.2</v>
      </c>
      <c r="G993" s="34" t="s">
        <v>3</v>
      </c>
      <c r="H993" s="11">
        <f>Source!AW1054</f>
        <v>1</v>
      </c>
      <c r="I993" s="31">
        <f>Source!O1053</f>
        <v>7498.07</v>
      </c>
      <c r="J993" s="11">
        <f>IF(Source!BC1054&lt;&gt; 0, Source!BC1054, 1)</f>
        <v>4.7300000000000004</v>
      </c>
      <c r="K993" s="31">
        <f>Source!O1054</f>
        <v>35465.870000000003</v>
      </c>
      <c r="Q993">
        <f>Source!X1053</f>
        <v>0</v>
      </c>
      <c r="R993">
        <f>Source!X1054</f>
        <v>0</v>
      </c>
      <c r="S993">
        <f>Source!Y1053</f>
        <v>0</v>
      </c>
      <c r="T993">
        <f>Source!Y1054</f>
        <v>0</v>
      </c>
      <c r="U993">
        <f>ROUND((175/100)*ROUND(Source!R1053, 2), 2)</f>
        <v>0</v>
      </c>
      <c r="V993">
        <f>ROUND((0/100)*ROUND(Source!R1054, 2), 2)</f>
        <v>0</v>
      </c>
      <c r="AC993">
        <v>3</v>
      </c>
    </row>
    <row r="994" spans="1:29" ht="14.5" x14ac:dyDescent="0.35">
      <c r="A994" s="28"/>
      <c r="B994" s="28"/>
      <c r="C994" s="28" t="s">
        <v>1079</v>
      </c>
      <c r="D994" s="29" t="s">
        <v>1080</v>
      </c>
      <c r="E994" s="11">
        <f>Source!BZ1052</f>
        <v>84</v>
      </c>
      <c r="F994" s="31"/>
      <c r="G994" s="30"/>
      <c r="H994" s="11"/>
      <c r="I994" s="31">
        <f>SUM(Q989:Q993)</f>
        <v>810.84</v>
      </c>
      <c r="J994" s="11">
        <f>Source!AT1052</f>
        <v>84</v>
      </c>
      <c r="K994" s="31">
        <f>SUM(R989:R993)</f>
        <v>38774.54</v>
      </c>
    </row>
    <row r="995" spans="1:29" ht="14.5" x14ac:dyDescent="0.35">
      <c r="A995" s="28"/>
      <c r="B995" s="28"/>
      <c r="C995" s="28" t="s">
        <v>1081</v>
      </c>
      <c r="D995" s="29" t="s">
        <v>1080</v>
      </c>
      <c r="E995" s="11">
        <f>Source!CA1052</f>
        <v>53</v>
      </c>
      <c r="F995" s="31"/>
      <c r="G995" s="30"/>
      <c r="H995" s="11"/>
      <c r="I995" s="31">
        <f>SUM(S989:S994)</f>
        <v>511.6</v>
      </c>
      <c r="J995" s="11">
        <f>Source!AU1052</f>
        <v>53</v>
      </c>
      <c r="K995" s="31">
        <f>SUM(T989:T994)</f>
        <v>24464.89</v>
      </c>
    </row>
    <row r="996" spans="1:29" ht="28.5" x14ac:dyDescent="0.35">
      <c r="A996" s="35"/>
      <c r="B996" s="35"/>
      <c r="C996" s="35" t="s">
        <v>1082</v>
      </c>
      <c r="D996" s="36" t="s">
        <v>1083</v>
      </c>
      <c r="E996" s="37">
        <f>Source!AQ1051</f>
        <v>76</v>
      </c>
      <c r="F996" s="38"/>
      <c r="G996" s="39" t="str">
        <f>Source!DI1051</f>
        <v>*1,15*1,1</v>
      </c>
      <c r="H996" s="37">
        <f>Source!AV1052</f>
        <v>1.087</v>
      </c>
      <c r="I996" s="38">
        <f>Source!U1051</f>
        <v>73.127844996799993</v>
      </c>
      <c r="J996" s="37"/>
      <c r="K996" s="38"/>
    </row>
    <row r="997" spans="1:29" ht="14" x14ac:dyDescent="0.3">
      <c r="C997" s="21" t="s">
        <v>1084</v>
      </c>
      <c r="H997" s="61">
        <f>I990+I991+I992+I994+I995+SUM(I993:I993)-SUMIF(AC993:AC993, 5, I993:I993)-SUMIF(AC993:AC993, 6, I993:I993)</f>
        <v>9854.32</v>
      </c>
      <c r="I997" s="61"/>
      <c r="J997" s="61">
        <f>K990+K991+K992+K994+K995+SUM(K993:K993)-SUMIF(AC993:AC993, 5, K993:K993)-SUMIF(AC993:AC993, 6, K993:K993)</f>
        <v>145543.21000000002</v>
      </c>
      <c r="K997" s="61"/>
    </row>
    <row r="998" spans="1:29" ht="14" x14ac:dyDescent="0.3">
      <c r="C998" s="21" t="s">
        <v>1085</v>
      </c>
      <c r="H998" s="58">
        <f>SUMIF(AC993:AC993, 5, I993:I993)+SUMIF(AC993:AC993, 6, I993:I993)</f>
        <v>0</v>
      </c>
      <c r="I998" s="58"/>
      <c r="J998" s="58">
        <f>SUMIF(AC993:AC993, 5, K993:K993)+SUMIF(AC993:AC993, 6, K993:K993)</f>
        <v>0</v>
      </c>
      <c r="K998" s="58"/>
    </row>
    <row r="999" spans="1:29" ht="14" x14ac:dyDescent="0.3">
      <c r="C999" s="21" t="s">
        <v>1086</v>
      </c>
      <c r="H999" s="58">
        <f>I990+I991+I992+I994+I995+SUM(I993:I993)</f>
        <v>9854.32</v>
      </c>
      <c r="I999" s="58"/>
      <c r="J999" s="58">
        <f>K990+K991+K992+K994+K995+SUM(K993:K993)</f>
        <v>145543.21000000002</v>
      </c>
      <c r="K999" s="58"/>
      <c r="O999" s="40">
        <f>I990+I991+I992+I994+I995+SUM(I993:I993)</f>
        <v>9854.32</v>
      </c>
      <c r="P999" s="40">
        <f>K990+K991+K992+K994+K995+SUM(K993:K993)</f>
        <v>145543.21000000002</v>
      </c>
    </row>
    <row r="1001" spans="1:29" ht="79" x14ac:dyDescent="0.35">
      <c r="A1001" s="28">
        <v>60</v>
      </c>
      <c r="B1001" s="28" t="s">
        <v>1101</v>
      </c>
      <c r="C1001" s="28" t="s">
        <v>299</v>
      </c>
      <c r="D1001" s="29" t="str">
        <f>Source!H1055</f>
        <v>1 Т</v>
      </c>
      <c r="E1001" s="11">
        <f>Source!I1055</f>
        <v>0.13639999999999999</v>
      </c>
      <c r="F1001" s="31"/>
      <c r="G1001" s="30"/>
      <c r="H1001" s="11"/>
      <c r="I1001" s="31"/>
      <c r="J1001" s="11"/>
      <c r="K1001" s="31"/>
      <c r="Q1001">
        <f>Source!X1055</f>
        <v>241.24</v>
      </c>
      <c r="R1001">
        <f>Source!X1056</f>
        <v>11536.08</v>
      </c>
      <c r="S1001">
        <f>Source!Y1055</f>
        <v>152.21</v>
      </c>
      <c r="T1001">
        <f>Source!Y1056</f>
        <v>7278.72</v>
      </c>
      <c r="U1001">
        <f>ROUND((175/100)*ROUND(Source!R1055, 2), 2)</f>
        <v>0</v>
      </c>
      <c r="V1001">
        <f>ROUND((0/100)*ROUND(Source!R1056, 2), 2)</f>
        <v>0</v>
      </c>
      <c r="AC1001">
        <v>0</v>
      </c>
    </row>
    <row r="1002" spans="1:29" x14ac:dyDescent="0.25">
      <c r="C1002" s="32" t="str">
        <f>"Объем: "&amp;Source!I1055&amp;"=(70,4+"&amp;"66)/"&amp;"1000"</f>
        <v>Объем: 0,1364=(70,4+66)/1000</v>
      </c>
    </row>
    <row r="1003" spans="1:29" ht="28.5" x14ac:dyDescent="0.35">
      <c r="A1003" s="28"/>
      <c r="B1003" s="28"/>
      <c r="C1003" s="28" t="s">
        <v>1075</v>
      </c>
      <c r="D1003" s="29"/>
      <c r="E1003" s="11"/>
      <c r="F1003" s="31">
        <f>Source!AO1055</f>
        <v>1531.2</v>
      </c>
      <c r="G1003" s="30" t="str">
        <f>Source!DG1055</f>
        <v>*1,15*1,1</v>
      </c>
      <c r="H1003" s="11">
        <f>Source!AV1056</f>
        <v>1.087</v>
      </c>
      <c r="I1003" s="31">
        <f>Source!S1055</f>
        <v>287.19</v>
      </c>
      <c r="J1003" s="11">
        <f>IF(Source!BA1056&lt;&gt; 0, Source!BA1056, 1)</f>
        <v>47.82</v>
      </c>
      <c r="K1003" s="31">
        <f>Source!S1056</f>
        <v>13733.43</v>
      </c>
    </row>
    <row r="1004" spans="1:29" ht="28.5" x14ac:dyDescent="0.35">
      <c r="A1004" s="28"/>
      <c r="B1004" s="28"/>
      <c r="C1004" s="28" t="s">
        <v>1076</v>
      </c>
      <c r="D1004" s="29"/>
      <c r="E1004" s="11"/>
      <c r="F1004" s="31">
        <f>Source!AM1055</f>
        <v>52.66</v>
      </c>
      <c r="G1004" s="30" t="str">
        <f>Source!DE1055</f>
        <v>*1,25*1,1</v>
      </c>
      <c r="H1004" s="11">
        <f>Source!AV1056</f>
        <v>1.087</v>
      </c>
      <c r="I1004" s="31">
        <f>Source!Q1055</f>
        <v>10.74</v>
      </c>
      <c r="J1004" s="11">
        <f>IF(Source!BB1056&lt;&gt; 0, Source!BB1056, 1)</f>
        <v>9.11</v>
      </c>
      <c r="K1004" s="31">
        <f>Source!Q1056</f>
        <v>97.84</v>
      </c>
    </row>
    <row r="1005" spans="1:29" ht="14.5" x14ac:dyDescent="0.35">
      <c r="A1005" s="28"/>
      <c r="B1005" s="28"/>
      <c r="C1005" s="28" t="s">
        <v>1078</v>
      </c>
      <c r="D1005" s="29"/>
      <c r="E1005" s="11"/>
      <c r="F1005" s="31">
        <f>Source!AL1055</f>
        <v>58.4</v>
      </c>
      <c r="G1005" s="30" t="str">
        <f>Source!DD1055</f>
        <v/>
      </c>
      <c r="H1005" s="11">
        <f>Source!AW1056</f>
        <v>1</v>
      </c>
      <c r="I1005" s="31">
        <f>Source!P1055</f>
        <v>7.97</v>
      </c>
      <c r="J1005" s="11">
        <f>IF(Source!BC1056&lt;&gt; 0, Source!BC1056, 1)</f>
        <v>11.2</v>
      </c>
      <c r="K1005" s="31">
        <f>Source!P1056</f>
        <v>89.26</v>
      </c>
    </row>
    <row r="1006" spans="1:29" ht="42" x14ac:dyDescent="0.35">
      <c r="A1006" s="28" t="s">
        <v>586</v>
      </c>
      <c r="B1006" s="28" t="str">
        <f>Source!F1057</f>
        <v>1.1-1-1105</v>
      </c>
      <c r="C1006" s="28" t="s">
        <v>36</v>
      </c>
      <c r="D1006" s="29" t="str">
        <f>Source!H1057</f>
        <v>т</v>
      </c>
      <c r="E1006" s="11">
        <f>Source!I1057</f>
        <v>0.12536</v>
      </c>
      <c r="F1006" s="31">
        <f>Source!AK1057</f>
        <v>6519.2</v>
      </c>
      <c r="G1006" s="34" t="s">
        <v>3</v>
      </c>
      <c r="H1006" s="11">
        <f>Source!AW1058</f>
        <v>1</v>
      </c>
      <c r="I1006" s="31">
        <f>Source!O1057</f>
        <v>817.25</v>
      </c>
      <c r="J1006" s="11">
        <f>IF(Source!BC1058&lt;&gt; 0, Source!BC1058, 1)</f>
        <v>10.119999999999999</v>
      </c>
      <c r="K1006" s="31">
        <f>Source!O1058</f>
        <v>8270.57</v>
      </c>
      <c r="Q1006">
        <f>Source!X1057</f>
        <v>0</v>
      </c>
      <c r="R1006">
        <f>Source!X1058</f>
        <v>0</v>
      </c>
      <c r="S1006">
        <f>Source!Y1057</f>
        <v>0</v>
      </c>
      <c r="T1006">
        <f>Source!Y1058</f>
        <v>0</v>
      </c>
      <c r="U1006">
        <f>ROUND((175/100)*ROUND(Source!R1057, 2), 2)</f>
        <v>0</v>
      </c>
      <c r="V1006">
        <f>ROUND((0/100)*ROUND(Source!R1058, 2), 2)</f>
        <v>0</v>
      </c>
      <c r="AC1006">
        <v>3</v>
      </c>
    </row>
    <row r="1007" spans="1:29" ht="70" x14ac:dyDescent="0.35">
      <c r="A1007" s="28" t="s">
        <v>587</v>
      </c>
      <c r="B1007" s="28" t="str">
        <f>Source!F1059</f>
        <v>1.3-4-23</v>
      </c>
      <c r="C1007" s="28" t="s">
        <v>237</v>
      </c>
      <c r="D1007" s="29" t="str">
        <f>Source!H1059</f>
        <v>т</v>
      </c>
      <c r="E1007" s="11">
        <f>Source!I1059</f>
        <v>1.1039999999999999E-2</v>
      </c>
      <c r="F1007" s="31">
        <f>Source!AK1059</f>
        <v>5743.69</v>
      </c>
      <c r="G1007" s="34" t="s">
        <v>3</v>
      </c>
      <c r="H1007" s="11">
        <f>Source!AW1060</f>
        <v>1</v>
      </c>
      <c r="I1007" s="31">
        <f>Source!O1059</f>
        <v>63.41</v>
      </c>
      <c r="J1007" s="11">
        <f>IF(Source!BC1060&lt;&gt; 0, Source!BC1060, 1)</f>
        <v>11.34</v>
      </c>
      <c r="K1007" s="31">
        <f>Source!O1060</f>
        <v>719.07</v>
      </c>
      <c r="Q1007">
        <f>Source!X1059</f>
        <v>0</v>
      </c>
      <c r="R1007">
        <f>Source!X1060</f>
        <v>0</v>
      </c>
      <c r="S1007">
        <f>Source!Y1059</f>
        <v>0</v>
      </c>
      <c r="T1007">
        <f>Source!Y1060</f>
        <v>0</v>
      </c>
      <c r="U1007">
        <f>ROUND((175/100)*ROUND(Source!R1059, 2), 2)</f>
        <v>0</v>
      </c>
      <c r="V1007">
        <f>ROUND((0/100)*ROUND(Source!R1060, 2), 2)</f>
        <v>0</v>
      </c>
      <c r="AC1007">
        <v>3</v>
      </c>
    </row>
    <row r="1008" spans="1:29" ht="14.5" x14ac:dyDescent="0.35">
      <c r="A1008" s="28"/>
      <c r="B1008" s="28"/>
      <c r="C1008" s="28" t="s">
        <v>1079</v>
      </c>
      <c r="D1008" s="29" t="s">
        <v>1080</v>
      </c>
      <c r="E1008" s="11">
        <f>Source!BZ1056</f>
        <v>84</v>
      </c>
      <c r="F1008" s="31"/>
      <c r="G1008" s="30"/>
      <c r="H1008" s="11"/>
      <c r="I1008" s="31">
        <f>SUM(Q1001:Q1007)</f>
        <v>241.24</v>
      </c>
      <c r="J1008" s="11">
        <f>Source!AT1056</f>
        <v>84</v>
      </c>
      <c r="K1008" s="31">
        <f>SUM(R1001:R1007)</f>
        <v>11536.08</v>
      </c>
    </row>
    <row r="1009" spans="1:29" ht="14.5" x14ac:dyDescent="0.35">
      <c r="A1009" s="28"/>
      <c r="B1009" s="28"/>
      <c r="C1009" s="28" t="s">
        <v>1081</v>
      </c>
      <c r="D1009" s="29" t="s">
        <v>1080</v>
      </c>
      <c r="E1009" s="11">
        <f>Source!CA1056</f>
        <v>53</v>
      </c>
      <c r="F1009" s="31"/>
      <c r="G1009" s="30"/>
      <c r="H1009" s="11"/>
      <c r="I1009" s="31">
        <f>SUM(S1001:S1008)</f>
        <v>152.21</v>
      </c>
      <c r="J1009" s="11">
        <f>Source!AU1056</f>
        <v>53</v>
      </c>
      <c r="K1009" s="31">
        <f>SUM(T1001:T1008)</f>
        <v>7278.72</v>
      </c>
    </row>
    <row r="1010" spans="1:29" ht="28.5" x14ac:dyDescent="0.35">
      <c r="A1010" s="35"/>
      <c r="B1010" s="35"/>
      <c r="C1010" s="35" t="s">
        <v>1082</v>
      </c>
      <c r="D1010" s="36" t="s">
        <v>1083</v>
      </c>
      <c r="E1010" s="37">
        <f>Source!AQ1055</f>
        <v>116</v>
      </c>
      <c r="F1010" s="38"/>
      <c r="G1010" s="39" t="str">
        <f>Source!DI1055</f>
        <v>*1,15*1,1</v>
      </c>
      <c r="H1010" s="37">
        <f>Source!AV1056</f>
        <v>1.087</v>
      </c>
      <c r="I1010" s="38">
        <f>Source!U1055</f>
        <v>21.756670231999998</v>
      </c>
      <c r="J1010" s="37"/>
      <c r="K1010" s="38"/>
    </row>
    <row r="1011" spans="1:29" ht="14" x14ac:dyDescent="0.3">
      <c r="C1011" s="21" t="s">
        <v>1084</v>
      </c>
      <c r="H1011" s="61">
        <f>I1003+I1004+I1005+I1008+I1009+SUM(I1006:I1007)-SUMIF(AC1006:AC1007, 5, I1006:I1007)-SUMIF(AC1006:AC1007, 6, I1006:I1007)</f>
        <v>1580.0100000000002</v>
      </c>
      <c r="I1011" s="61"/>
      <c r="J1011" s="61">
        <f>K1003+K1004+K1005+K1008+K1009+SUM(K1006:K1007)-SUMIF(AC1006:AC1007, 5, K1006:K1007)-SUMIF(AC1006:AC1007, 6, K1006:K1007)</f>
        <v>41724.97</v>
      </c>
      <c r="K1011" s="61"/>
    </row>
    <row r="1012" spans="1:29" ht="14" x14ac:dyDescent="0.3">
      <c r="C1012" s="21" t="s">
        <v>1085</v>
      </c>
      <c r="H1012" s="58">
        <f>SUMIF(AC1006:AC1007, 5, I1006:I1007)+SUMIF(AC1006:AC1007, 6, I1006:I1007)</f>
        <v>0</v>
      </c>
      <c r="I1012" s="58"/>
      <c r="J1012" s="58">
        <f>SUMIF(AC1006:AC1007, 5, K1006:K1007)+SUMIF(AC1006:AC1007, 6, K1006:K1007)</f>
        <v>0</v>
      </c>
      <c r="K1012" s="58"/>
    </row>
    <row r="1013" spans="1:29" ht="14" x14ac:dyDescent="0.3">
      <c r="C1013" s="21" t="s">
        <v>1086</v>
      </c>
      <c r="H1013" s="58">
        <f>I1003+I1004+I1005+I1008+I1009+SUM(I1006:I1007)</f>
        <v>1580.0100000000002</v>
      </c>
      <c r="I1013" s="58"/>
      <c r="J1013" s="58">
        <f>K1003+K1004+K1005+K1008+K1009+SUM(K1006:K1007)</f>
        <v>41724.97</v>
      </c>
      <c r="K1013" s="58"/>
      <c r="O1013" s="40">
        <f>I1003+I1004+I1005+I1008+I1009+SUM(I1006:I1007)</f>
        <v>1580.0100000000002</v>
      </c>
      <c r="P1013" s="40">
        <f>K1003+K1004+K1005+K1008+K1009+SUM(K1006:K1007)</f>
        <v>41724.97</v>
      </c>
    </row>
    <row r="1015" spans="1:29" ht="14.5" x14ac:dyDescent="0.35">
      <c r="C1015" s="43" t="str">
        <f>Source!G1061</f>
        <v>Плита покрытия и парапет</v>
      </c>
    </row>
    <row r="1016" spans="1:29" ht="79" x14ac:dyDescent="0.35">
      <c r="A1016" s="28">
        <v>61</v>
      </c>
      <c r="B1016" s="28" t="s">
        <v>1112</v>
      </c>
      <c r="C1016" s="28" t="s">
        <v>325</v>
      </c>
      <c r="D1016" s="29" t="str">
        <f>Source!H1062</f>
        <v>100 м3 в деле</v>
      </c>
      <c r="E1016" s="11">
        <f>Source!I1062</f>
        <v>7.4999999999999997E-2</v>
      </c>
      <c r="F1016" s="31"/>
      <c r="G1016" s="30"/>
      <c r="H1016" s="11"/>
      <c r="I1016" s="31"/>
      <c r="J1016" s="11"/>
      <c r="K1016" s="31"/>
      <c r="Q1016">
        <f>Source!X1062</f>
        <v>837.23</v>
      </c>
      <c r="R1016">
        <f>Source!X1063</f>
        <v>40036.22</v>
      </c>
      <c r="S1016">
        <f>Source!Y1062</f>
        <v>445.91</v>
      </c>
      <c r="T1016">
        <f>Source!Y1063</f>
        <v>21323.64</v>
      </c>
      <c r="U1016">
        <f>ROUND((175/100)*ROUND(Source!R1062, 2), 2)</f>
        <v>6.49</v>
      </c>
      <c r="V1016">
        <f>ROUND((0/100)*ROUND(Source!R1063, 2), 2)</f>
        <v>0</v>
      </c>
      <c r="AC1016">
        <v>0</v>
      </c>
    </row>
    <row r="1017" spans="1:29" x14ac:dyDescent="0.25">
      <c r="C1017" s="32" t="str">
        <f>"Объем: "&amp;Source!I1062&amp;"=7,5/"&amp;"100"</f>
        <v>Объем: 0,075=7,5/100</v>
      </c>
    </row>
    <row r="1018" spans="1:29" ht="28.5" x14ac:dyDescent="0.35">
      <c r="A1018" s="28"/>
      <c r="B1018" s="28"/>
      <c r="C1018" s="28" t="s">
        <v>1075</v>
      </c>
      <c r="D1018" s="29"/>
      <c r="E1018" s="11"/>
      <c r="F1018" s="31">
        <f>Source!AO1062</f>
        <v>9123.92</v>
      </c>
      <c r="G1018" s="30" t="str">
        <f>Source!DG1062</f>
        <v>*1,15*1,1</v>
      </c>
      <c r="H1018" s="11">
        <f>Source!AV1063</f>
        <v>1.0469999999999999</v>
      </c>
      <c r="I1018" s="31">
        <f>Source!S1062</f>
        <v>906.32</v>
      </c>
      <c r="J1018" s="11">
        <f>IF(Source!BA1063&lt;&gt; 0, Source!BA1063, 1)</f>
        <v>47.82</v>
      </c>
      <c r="K1018" s="31">
        <f>Source!S1063</f>
        <v>43340.22</v>
      </c>
    </row>
    <row r="1019" spans="1:29" ht="28.5" x14ac:dyDescent="0.35">
      <c r="A1019" s="28"/>
      <c r="B1019" s="28"/>
      <c r="C1019" s="28" t="s">
        <v>1076</v>
      </c>
      <c r="D1019" s="29"/>
      <c r="E1019" s="11"/>
      <c r="F1019" s="31">
        <f>Source!AM1062</f>
        <v>313.02999999999997</v>
      </c>
      <c r="G1019" s="30" t="str">
        <f>Source!DE1062</f>
        <v>*1,25*1,1</v>
      </c>
      <c r="H1019" s="11">
        <f>Source!AV1063</f>
        <v>1.0469999999999999</v>
      </c>
      <c r="I1019" s="31">
        <f>Source!Q1062</f>
        <v>33.799999999999997</v>
      </c>
      <c r="J1019" s="11">
        <f>IF(Source!BB1063&lt;&gt; 0, Source!BB1063, 1)</f>
        <v>13.75</v>
      </c>
      <c r="K1019" s="31">
        <f>Source!Q1063</f>
        <v>464.75</v>
      </c>
    </row>
    <row r="1020" spans="1:29" ht="28.5" x14ac:dyDescent="0.35">
      <c r="A1020" s="28"/>
      <c r="B1020" s="28"/>
      <c r="C1020" s="28" t="s">
        <v>1077</v>
      </c>
      <c r="D1020" s="29"/>
      <c r="E1020" s="11"/>
      <c r="F1020" s="31">
        <f>Source!AN1062</f>
        <v>34.35</v>
      </c>
      <c r="G1020" s="30" t="str">
        <f>Source!DF1062</f>
        <v>*1,25*1,1</v>
      </c>
      <c r="H1020" s="11">
        <f>Source!AV1063</f>
        <v>1.0469999999999999</v>
      </c>
      <c r="I1020" s="33">
        <f>Source!R1062</f>
        <v>3.71</v>
      </c>
      <c r="J1020" s="11">
        <f>IF(Source!BS1063&lt;&gt; 0, Source!BS1063, 1)</f>
        <v>47.82</v>
      </c>
      <c r="K1020" s="33">
        <f>Source!R1063</f>
        <v>177.41</v>
      </c>
    </row>
    <row r="1021" spans="1:29" ht="14.5" x14ac:dyDescent="0.35">
      <c r="A1021" s="28"/>
      <c r="B1021" s="28"/>
      <c r="C1021" s="28" t="s">
        <v>1078</v>
      </c>
      <c r="D1021" s="29"/>
      <c r="E1021" s="11"/>
      <c r="F1021" s="31">
        <f>Source!AL1062</f>
        <v>36455.160000000003</v>
      </c>
      <c r="G1021" s="30" t="str">
        <f>Source!DD1062</f>
        <v/>
      </c>
      <c r="H1021" s="11">
        <f>Source!AW1063</f>
        <v>1.022</v>
      </c>
      <c r="I1021" s="31">
        <f>Source!P1062</f>
        <v>2794.29</v>
      </c>
      <c r="J1021" s="11">
        <f>IF(Source!BC1063&lt;&gt; 0, Source!BC1063, 1)</f>
        <v>5.4</v>
      </c>
      <c r="K1021" s="31">
        <f>Source!P1063</f>
        <v>15089.17</v>
      </c>
    </row>
    <row r="1022" spans="1:29" ht="56" x14ac:dyDescent="0.35">
      <c r="A1022" s="28" t="s">
        <v>590</v>
      </c>
      <c r="B1022" s="28" t="str">
        <f>Source!F1064</f>
        <v>1.3-4-20</v>
      </c>
      <c r="C1022" s="28" t="s">
        <v>331</v>
      </c>
      <c r="D1022" s="29" t="str">
        <f>Source!H1064</f>
        <v>т</v>
      </c>
      <c r="E1022" s="11">
        <f>Source!I1064</f>
        <v>0.13513</v>
      </c>
      <c r="F1022" s="31">
        <f>Source!AK1064</f>
        <v>5743.69</v>
      </c>
      <c r="G1022" s="34" t="s">
        <v>3</v>
      </c>
      <c r="H1022" s="11">
        <f>Source!AW1065</f>
        <v>1.022</v>
      </c>
      <c r="I1022" s="31">
        <f>Source!O1064</f>
        <v>793.22</v>
      </c>
      <c r="J1022" s="11">
        <f>IF(Source!BC1065&lt;&gt; 0, Source!BC1065, 1)</f>
        <v>16.63</v>
      </c>
      <c r="K1022" s="31">
        <f>Source!O1065</f>
        <v>13191.25</v>
      </c>
      <c r="Q1022">
        <f>Source!X1064</f>
        <v>0</v>
      </c>
      <c r="R1022">
        <f>Source!X1065</f>
        <v>0</v>
      </c>
      <c r="S1022">
        <f>Source!Y1064</f>
        <v>0</v>
      </c>
      <c r="T1022">
        <f>Source!Y1065</f>
        <v>0</v>
      </c>
      <c r="U1022">
        <f>ROUND((175/100)*ROUND(Source!R1064, 2), 2)</f>
        <v>0</v>
      </c>
      <c r="V1022">
        <f>ROUND((0/100)*ROUND(Source!R1065, 2), 2)</f>
        <v>0</v>
      </c>
      <c r="AC1022">
        <v>3</v>
      </c>
    </row>
    <row r="1023" spans="1:29" ht="70" x14ac:dyDescent="0.35">
      <c r="A1023" s="28" t="s">
        <v>591</v>
      </c>
      <c r="B1023" s="28" t="str">
        <f>Source!F1066</f>
        <v>1.3-4-22</v>
      </c>
      <c r="C1023" s="28" t="s">
        <v>241</v>
      </c>
      <c r="D1023" s="29" t="str">
        <f>Source!H1066</f>
        <v>т</v>
      </c>
      <c r="E1023" s="11">
        <f>Source!I1066</f>
        <v>0.73862000000000005</v>
      </c>
      <c r="F1023" s="31">
        <f>Source!AK1066</f>
        <v>5743.69</v>
      </c>
      <c r="G1023" s="34" t="s">
        <v>3</v>
      </c>
      <c r="H1023" s="11">
        <f>Source!AW1067</f>
        <v>1.022</v>
      </c>
      <c r="I1023" s="31">
        <f>Source!O1066</f>
        <v>4335.74</v>
      </c>
      <c r="J1023" s="11">
        <f>IF(Source!BC1067&lt;&gt; 0, Source!BC1067, 1)</f>
        <v>15.82</v>
      </c>
      <c r="K1023" s="31">
        <f>Source!O1067</f>
        <v>68591.41</v>
      </c>
      <c r="Q1023">
        <f>Source!X1066</f>
        <v>0</v>
      </c>
      <c r="R1023">
        <f>Source!X1067</f>
        <v>0</v>
      </c>
      <c r="S1023">
        <f>Source!Y1066</f>
        <v>0</v>
      </c>
      <c r="T1023">
        <f>Source!Y1067</f>
        <v>0</v>
      </c>
      <c r="U1023">
        <f>ROUND((175/100)*ROUND(Source!R1066, 2), 2)</f>
        <v>0</v>
      </c>
      <c r="V1023">
        <f>ROUND((0/100)*ROUND(Source!R1067, 2), 2)</f>
        <v>0</v>
      </c>
      <c r="AC1023">
        <v>3</v>
      </c>
    </row>
    <row r="1024" spans="1:29" ht="70" x14ac:dyDescent="0.35">
      <c r="A1024" s="28" t="s">
        <v>592</v>
      </c>
      <c r="B1024" s="28" t="str">
        <f>Source!F1068</f>
        <v>1.3-4-23</v>
      </c>
      <c r="C1024" s="28" t="s">
        <v>237</v>
      </c>
      <c r="D1024" s="29" t="str">
        <f>Source!H1068</f>
        <v>т</v>
      </c>
      <c r="E1024" s="11">
        <f>Source!I1068</f>
        <v>0.17358000000000004</v>
      </c>
      <c r="F1024" s="31">
        <f>Source!AK1068</f>
        <v>5743.69</v>
      </c>
      <c r="G1024" s="34" t="s">
        <v>3</v>
      </c>
      <c r="H1024" s="11">
        <f>Source!AW1069</f>
        <v>1.022</v>
      </c>
      <c r="I1024" s="31">
        <f>Source!O1068</f>
        <v>1018.92</v>
      </c>
      <c r="J1024" s="11">
        <f>IF(Source!BC1069&lt;&gt; 0, Source!BC1069, 1)</f>
        <v>11.34</v>
      </c>
      <c r="K1024" s="31">
        <f>Source!O1069</f>
        <v>11554.55</v>
      </c>
      <c r="Q1024">
        <f>Source!X1068</f>
        <v>0</v>
      </c>
      <c r="R1024">
        <f>Source!X1069</f>
        <v>0</v>
      </c>
      <c r="S1024">
        <f>Source!Y1068</f>
        <v>0</v>
      </c>
      <c r="T1024">
        <f>Source!Y1069</f>
        <v>0</v>
      </c>
      <c r="U1024">
        <f>ROUND((175/100)*ROUND(Source!R1068, 2), 2)</f>
        <v>0</v>
      </c>
      <c r="V1024">
        <f>ROUND((0/100)*ROUND(Source!R1069, 2), 2)</f>
        <v>0</v>
      </c>
      <c r="AC1024">
        <v>3</v>
      </c>
    </row>
    <row r="1025" spans="1:29" ht="56" x14ac:dyDescent="0.35">
      <c r="A1025" s="28" t="s">
        <v>593</v>
      </c>
      <c r="B1025" s="28" t="str">
        <f>Source!F1070</f>
        <v>1.3-4-102</v>
      </c>
      <c r="C1025" s="28" t="s">
        <v>503</v>
      </c>
      <c r="D1025" s="29" t="str">
        <f>Source!H1070</f>
        <v>т</v>
      </c>
      <c r="E1025" s="11">
        <f>Source!I1070</f>
        <v>4.0399999999999998E-2</v>
      </c>
      <c r="F1025" s="31">
        <f>Source!AK1070</f>
        <v>6332.03</v>
      </c>
      <c r="G1025" s="34" t="s">
        <v>3</v>
      </c>
      <c r="H1025" s="11">
        <f>Source!AW1071</f>
        <v>1.022</v>
      </c>
      <c r="I1025" s="31">
        <f>Source!O1070</f>
        <v>261.44</v>
      </c>
      <c r="J1025" s="11">
        <f>IF(Source!BC1071&lt;&gt; 0, Source!BC1071, 1)</f>
        <v>16.489999999999998</v>
      </c>
      <c r="K1025" s="31">
        <f>Source!O1071</f>
        <v>4311.1499999999996</v>
      </c>
      <c r="Q1025">
        <f>Source!X1070</f>
        <v>0</v>
      </c>
      <c r="R1025">
        <f>Source!X1071</f>
        <v>0</v>
      </c>
      <c r="S1025">
        <f>Source!Y1070</f>
        <v>0</v>
      </c>
      <c r="T1025">
        <f>Source!Y1071</f>
        <v>0</v>
      </c>
      <c r="U1025">
        <f>ROUND((175/100)*ROUND(Source!R1070, 2), 2)</f>
        <v>0</v>
      </c>
      <c r="V1025">
        <f>ROUND((0/100)*ROUND(Source!R1071, 2), 2)</f>
        <v>0</v>
      </c>
      <c r="AC1025">
        <v>3</v>
      </c>
    </row>
    <row r="1026" spans="1:29" ht="56" x14ac:dyDescent="0.35">
      <c r="A1026" s="28" t="s">
        <v>594</v>
      </c>
      <c r="B1026" s="28" t="str">
        <f>Source!F1072</f>
        <v>1.3-1-41</v>
      </c>
      <c r="C1026" s="28" t="s">
        <v>249</v>
      </c>
      <c r="D1026" s="29" t="str">
        <f>Source!H1072</f>
        <v>м3</v>
      </c>
      <c r="E1026" s="11">
        <f>Source!I1072</f>
        <v>7.6124999999999998</v>
      </c>
      <c r="F1026" s="31">
        <f>Source!AK1072</f>
        <v>729.73</v>
      </c>
      <c r="G1026" s="34" t="s">
        <v>3</v>
      </c>
      <c r="H1026" s="11">
        <f>Source!AW1073</f>
        <v>1.022</v>
      </c>
      <c r="I1026" s="31">
        <f>Source!O1072</f>
        <v>5677.28</v>
      </c>
      <c r="J1026" s="11">
        <f>IF(Source!BC1073&lt;&gt; 0, Source!BC1073, 1)</f>
        <v>10.08</v>
      </c>
      <c r="K1026" s="31">
        <f>Source!O1073</f>
        <v>57226.98</v>
      </c>
      <c r="Q1026">
        <f>Source!X1072</f>
        <v>0</v>
      </c>
      <c r="R1026">
        <f>Source!X1073</f>
        <v>0</v>
      </c>
      <c r="S1026">
        <f>Source!Y1072</f>
        <v>0</v>
      </c>
      <c r="T1026">
        <f>Source!Y1073</f>
        <v>0</v>
      </c>
      <c r="U1026">
        <f>ROUND((175/100)*ROUND(Source!R1072, 2), 2)</f>
        <v>0</v>
      </c>
      <c r="V1026">
        <f>ROUND((0/100)*ROUND(Source!R1073, 2), 2)</f>
        <v>0</v>
      </c>
      <c r="AC1026">
        <v>3</v>
      </c>
    </row>
    <row r="1027" spans="1:29" ht="14.5" x14ac:dyDescent="0.35">
      <c r="A1027" s="28"/>
      <c r="B1027" s="28"/>
      <c r="C1027" s="28" t="s">
        <v>1079</v>
      </c>
      <c r="D1027" s="29" t="s">
        <v>1080</v>
      </c>
      <c r="E1027" s="11">
        <f>Source!BZ1063</f>
        <v>92</v>
      </c>
      <c r="F1027" s="31"/>
      <c r="G1027" s="30"/>
      <c r="H1027" s="11"/>
      <c r="I1027" s="31">
        <f>SUM(Q1016:Q1026)</f>
        <v>837.23</v>
      </c>
      <c r="J1027" s="11">
        <f>Source!AT1063</f>
        <v>92</v>
      </c>
      <c r="K1027" s="31">
        <f>SUM(R1016:R1026)</f>
        <v>40036.22</v>
      </c>
    </row>
    <row r="1028" spans="1:29" ht="14.5" x14ac:dyDescent="0.35">
      <c r="A1028" s="28"/>
      <c r="B1028" s="28"/>
      <c r="C1028" s="28" t="s">
        <v>1081</v>
      </c>
      <c r="D1028" s="29" t="s">
        <v>1080</v>
      </c>
      <c r="E1028" s="11">
        <f>Source!CA1063</f>
        <v>49</v>
      </c>
      <c r="F1028" s="31"/>
      <c r="G1028" s="30"/>
      <c r="H1028" s="11"/>
      <c r="I1028" s="31">
        <f>SUM(S1016:S1027)</f>
        <v>445.91</v>
      </c>
      <c r="J1028" s="11">
        <f>Source!AU1063</f>
        <v>49</v>
      </c>
      <c r="K1028" s="31">
        <f>SUM(T1016:T1027)</f>
        <v>21323.64</v>
      </c>
    </row>
    <row r="1029" spans="1:29" ht="28.5" x14ac:dyDescent="0.35">
      <c r="A1029" s="35"/>
      <c r="B1029" s="35"/>
      <c r="C1029" s="35" t="s">
        <v>1082</v>
      </c>
      <c r="D1029" s="36" t="s">
        <v>1083</v>
      </c>
      <c r="E1029" s="37">
        <f>Source!AQ1062</f>
        <v>806</v>
      </c>
      <c r="F1029" s="38"/>
      <c r="G1029" s="39" t="str">
        <f>Source!DI1062</f>
        <v>*1,15*1,1</v>
      </c>
      <c r="H1029" s="37">
        <f>Source!AV1063</f>
        <v>1.0469999999999999</v>
      </c>
      <c r="I1029" s="38">
        <f>Source!U1062</f>
        <v>80.06330475</v>
      </c>
      <c r="J1029" s="37"/>
      <c r="K1029" s="38"/>
    </row>
    <row r="1030" spans="1:29" ht="14" x14ac:dyDescent="0.3">
      <c r="C1030" s="21" t="s">
        <v>1084</v>
      </c>
      <c r="H1030" s="61">
        <f>I1018+I1019+I1021+I1027+I1028+SUM(I1022:I1026)-SUMIF(AC1022:AC1026, 5, I1022:I1026)-SUMIF(AC1022:AC1026, 6, I1022:I1026)</f>
        <v>17104.149999999998</v>
      </c>
      <c r="I1030" s="61"/>
      <c r="J1030" s="61">
        <f>K1018+K1019+K1021+K1027+K1028+SUM(K1022:K1026)-SUMIF(AC1022:AC1026, 5, K1022:K1026)-SUMIF(AC1022:AC1026, 6, K1022:K1026)</f>
        <v>275129.33999999997</v>
      </c>
      <c r="K1030" s="61"/>
    </row>
    <row r="1031" spans="1:29" ht="14" x14ac:dyDescent="0.3">
      <c r="C1031" s="21" t="s">
        <v>1085</v>
      </c>
      <c r="H1031" s="58">
        <f>SUMIF(AC1022:AC1026, 5, I1022:I1026)+SUMIF(AC1022:AC1026, 6, I1022:I1026)</f>
        <v>0</v>
      </c>
      <c r="I1031" s="58"/>
      <c r="J1031" s="58">
        <f>SUMIF(AC1022:AC1026, 5, K1022:K1026)+SUMIF(AC1022:AC1026, 6, K1022:K1026)</f>
        <v>0</v>
      </c>
      <c r="K1031" s="58"/>
    </row>
    <row r="1032" spans="1:29" ht="14" x14ac:dyDescent="0.3">
      <c r="C1032" s="21" t="s">
        <v>1086</v>
      </c>
      <c r="H1032" s="58">
        <f>I1018+I1019+I1021+I1027+I1028+SUM(I1022:I1026)</f>
        <v>17104.149999999998</v>
      </c>
      <c r="I1032" s="58"/>
      <c r="J1032" s="58">
        <f>K1018+K1019+K1021+K1027+K1028+SUM(K1022:K1026)</f>
        <v>275129.33999999997</v>
      </c>
      <c r="K1032" s="58"/>
      <c r="O1032" s="40">
        <f>I1018+I1019+I1021+I1027+I1028+SUM(I1022:I1026)</f>
        <v>17104.149999999998</v>
      </c>
      <c r="P1032" s="40">
        <f>K1018+K1019+K1021+K1027+K1028+SUM(K1022:K1026)</f>
        <v>275129.33999999997</v>
      </c>
    </row>
    <row r="1034" spans="1:29" ht="79" x14ac:dyDescent="0.35">
      <c r="A1034" s="28">
        <v>62</v>
      </c>
      <c r="B1034" s="28" t="s">
        <v>1121</v>
      </c>
      <c r="C1034" s="28" t="s">
        <v>561</v>
      </c>
      <c r="D1034" s="29" t="str">
        <f>Source!H1074</f>
        <v>1 м3 изоляции</v>
      </c>
      <c r="E1034" s="11">
        <f>Source!I1074</f>
        <v>1</v>
      </c>
      <c r="F1034" s="31"/>
      <c r="G1034" s="30"/>
      <c r="H1034" s="11"/>
      <c r="I1034" s="31"/>
      <c r="J1034" s="11"/>
      <c r="K1034" s="31"/>
      <c r="Q1034">
        <f>Source!X1074</f>
        <v>217.79</v>
      </c>
      <c r="R1034">
        <f>Source!X1075</f>
        <v>10414.58</v>
      </c>
      <c r="S1034">
        <f>Source!Y1074</f>
        <v>117.66</v>
      </c>
      <c r="T1034">
        <f>Source!Y1075</f>
        <v>5626.27</v>
      </c>
      <c r="U1034">
        <f>ROUND((175/100)*ROUND(Source!R1074, 2), 2)</f>
        <v>17.48</v>
      </c>
      <c r="V1034">
        <f>ROUND((0/100)*ROUND(Source!R1075, 2), 2)</f>
        <v>0</v>
      </c>
      <c r="AC1034">
        <v>0</v>
      </c>
    </row>
    <row r="1035" spans="1:29" ht="28.5" x14ac:dyDescent="0.35">
      <c r="A1035" s="28"/>
      <c r="B1035" s="28"/>
      <c r="C1035" s="28" t="s">
        <v>1075</v>
      </c>
      <c r="D1035" s="29"/>
      <c r="E1035" s="11"/>
      <c r="F1035" s="31">
        <f>Source!AO1074</f>
        <v>181.46</v>
      </c>
      <c r="G1035" s="30" t="str">
        <f>Source!DG1074</f>
        <v>*1,15)*1,1</v>
      </c>
      <c r="H1035" s="11">
        <f>Source!AV1075</f>
        <v>1.0469999999999999</v>
      </c>
      <c r="I1035" s="31">
        <f>Source!S1074</f>
        <v>240.34</v>
      </c>
      <c r="J1035" s="11">
        <f>IF(Source!BA1075&lt;&gt; 0, Source!BA1075, 1)</f>
        <v>47.82</v>
      </c>
      <c r="K1035" s="31">
        <f>Source!S1075</f>
        <v>11493.06</v>
      </c>
    </row>
    <row r="1036" spans="1:29" ht="28.5" x14ac:dyDescent="0.35">
      <c r="A1036" s="28"/>
      <c r="B1036" s="28"/>
      <c r="C1036" s="28" t="s">
        <v>1076</v>
      </c>
      <c r="D1036" s="29"/>
      <c r="E1036" s="11"/>
      <c r="F1036" s="31">
        <f>Source!AM1074</f>
        <v>47.77</v>
      </c>
      <c r="G1036" s="30" t="str">
        <f>Source!DE1074</f>
        <v>*1,25)*1,1</v>
      </c>
      <c r="H1036" s="11">
        <f>Source!AV1075</f>
        <v>1.0469999999999999</v>
      </c>
      <c r="I1036" s="31">
        <f>Source!Q1074</f>
        <v>68.77</v>
      </c>
      <c r="J1036" s="11">
        <f>IF(Source!BB1075&lt;&gt; 0, Source!BB1075, 1)</f>
        <v>14.95</v>
      </c>
      <c r="K1036" s="31">
        <f>Source!Q1075</f>
        <v>1028.1099999999999</v>
      </c>
    </row>
    <row r="1037" spans="1:29" ht="28.5" x14ac:dyDescent="0.35">
      <c r="A1037" s="28"/>
      <c r="B1037" s="28"/>
      <c r="C1037" s="28" t="s">
        <v>1077</v>
      </c>
      <c r="D1037" s="29"/>
      <c r="E1037" s="11"/>
      <c r="F1037" s="31">
        <f>Source!AN1074</f>
        <v>6.94</v>
      </c>
      <c r="G1037" s="30" t="str">
        <f>Source!DF1074</f>
        <v>*1,25)*1,1</v>
      </c>
      <c r="H1037" s="11">
        <f>Source!AV1075</f>
        <v>1.0469999999999999</v>
      </c>
      <c r="I1037" s="33">
        <f>Source!R1074</f>
        <v>9.99</v>
      </c>
      <c r="J1037" s="11">
        <f>IF(Source!BS1075&lt;&gt; 0, Source!BS1075, 1)</f>
        <v>47.82</v>
      </c>
      <c r="K1037" s="33">
        <f>Source!R1075</f>
        <v>477.72</v>
      </c>
    </row>
    <row r="1038" spans="1:29" ht="126" x14ac:dyDescent="0.35">
      <c r="A1038" s="28" t="s">
        <v>596</v>
      </c>
      <c r="B1038" s="28" t="str">
        <f>Source!F1076</f>
        <v>1.1-1-2921</v>
      </c>
      <c r="C1038" s="28" t="s">
        <v>1040</v>
      </c>
      <c r="D1038" s="29" t="str">
        <f>Source!H1076</f>
        <v>м3</v>
      </c>
      <c r="E1038" s="11">
        <f>Source!I1076</f>
        <v>1.02</v>
      </c>
      <c r="F1038" s="31">
        <f>Source!AK1076</f>
        <v>2200.7600000000002</v>
      </c>
      <c r="G1038" s="34" t="s">
        <v>3</v>
      </c>
      <c r="H1038" s="11">
        <f>Source!AW1077</f>
        <v>1.0189999999999999</v>
      </c>
      <c r="I1038" s="31">
        <f>Source!O1076</f>
        <v>2287.4299999999998</v>
      </c>
      <c r="J1038" s="11">
        <f>IF(Source!BC1077&lt;&gt; 0, Source!BC1077, 1)</f>
        <v>10.87</v>
      </c>
      <c r="K1038" s="31">
        <f>Source!O1077</f>
        <v>24864.36</v>
      </c>
      <c r="Q1038">
        <f>Source!X1076</f>
        <v>0</v>
      </c>
      <c r="R1038">
        <f>Source!X1077</f>
        <v>0</v>
      </c>
      <c r="S1038">
        <f>Source!Y1076</f>
        <v>0</v>
      </c>
      <c r="T1038">
        <f>Source!Y1077</f>
        <v>0</v>
      </c>
      <c r="U1038">
        <f>ROUND((175/100)*ROUND(Source!R1076, 2), 2)</f>
        <v>0</v>
      </c>
      <c r="V1038">
        <f>ROUND((0/100)*ROUND(Source!R1077, 2), 2)</f>
        <v>0</v>
      </c>
      <c r="AC1038">
        <v>3</v>
      </c>
    </row>
    <row r="1039" spans="1:29" ht="14.5" x14ac:dyDescent="0.35">
      <c r="A1039" s="28"/>
      <c r="B1039" s="28"/>
      <c r="C1039" s="28" t="s">
        <v>1079</v>
      </c>
      <c r="D1039" s="29" t="s">
        <v>1080</v>
      </c>
      <c r="E1039" s="11">
        <f>Source!BZ1075</f>
        <v>87</v>
      </c>
      <c r="F1039" s="31"/>
      <c r="G1039" s="30"/>
      <c r="H1039" s="11"/>
      <c r="I1039" s="31">
        <f>SUM(Q1034:Q1038)</f>
        <v>217.79</v>
      </c>
      <c r="J1039" s="11">
        <f>Source!AT1075</f>
        <v>87</v>
      </c>
      <c r="K1039" s="31">
        <f>SUM(R1034:R1038)</f>
        <v>10414.58</v>
      </c>
    </row>
    <row r="1040" spans="1:29" ht="14.5" x14ac:dyDescent="0.35">
      <c r="A1040" s="28"/>
      <c r="B1040" s="28"/>
      <c r="C1040" s="28" t="s">
        <v>1081</v>
      </c>
      <c r="D1040" s="29" t="s">
        <v>1080</v>
      </c>
      <c r="E1040" s="11">
        <f>Source!CA1075</f>
        <v>47</v>
      </c>
      <c r="F1040" s="31"/>
      <c r="G1040" s="30"/>
      <c r="H1040" s="11"/>
      <c r="I1040" s="31">
        <f>SUM(S1034:S1039)</f>
        <v>117.66</v>
      </c>
      <c r="J1040" s="11">
        <f>Source!AU1075</f>
        <v>47</v>
      </c>
      <c r="K1040" s="31">
        <f>SUM(T1034:T1039)</f>
        <v>5626.27</v>
      </c>
    </row>
    <row r="1041" spans="1:43" ht="28.5" x14ac:dyDescent="0.35">
      <c r="A1041" s="35"/>
      <c r="B1041" s="35"/>
      <c r="C1041" s="35" t="s">
        <v>1082</v>
      </c>
      <c r="D1041" s="36" t="s">
        <v>1083</v>
      </c>
      <c r="E1041" s="37">
        <f>Source!AQ1074</f>
        <v>10.58</v>
      </c>
      <c r="F1041" s="38"/>
      <c r="G1041" s="39" t="str">
        <f>Source!DI1074</f>
        <v>*1,15)*1,1</v>
      </c>
      <c r="H1041" s="37">
        <f>Source!AV1075</f>
        <v>1.0469999999999999</v>
      </c>
      <c r="I1041" s="38">
        <f>Source!U1074</f>
        <v>14.012733900000001</v>
      </c>
      <c r="J1041" s="37"/>
      <c r="K1041" s="38"/>
    </row>
    <row r="1042" spans="1:43" ht="14" x14ac:dyDescent="0.3">
      <c r="C1042" s="21" t="s">
        <v>1084</v>
      </c>
      <c r="H1042" s="61">
        <f>I1035+I1036+I1039+I1040+SUM(I1038:I1038)-SUMIF(AC1038:AC1038, 5, I1038:I1038)-SUMIF(AC1038:AC1038, 6, I1038:I1038)</f>
        <v>2931.99</v>
      </c>
      <c r="I1042" s="61"/>
      <c r="J1042" s="61">
        <f>K1035+K1036+K1039+K1040+SUM(K1038:K1038)-SUMIF(AC1038:AC1038, 5, K1038:K1038)-SUMIF(AC1038:AC1038, 6, K1038:K1038)</f>
        <v>53426.380000000005</v>
      </c>
      <c r="K1042" s="61"/>
    </row>
    <row r="1043" spans="1:43" ht="14" x14ac:dyDescent="0.3">
      <c r="C1043" s="21" t="s">
        <v>1085</v>
      </c>
      <c r="H1043" s="58">
        <f>SUMIF(AC1038:AC1038, 5, I1038:I1038)+SUMIF(AC1038:AC1038, 6, I1038:I1038)</f>
        <v>0</v>
      </c>
      <c r="I1043" s="58"/>
      <c r="J1043" s="58">
        <f>SUMIF(AC1038:AC1038, 5, K1038:K1038)+SUMIF(AC1038:AC1038, 6, K1038:K1038)</f>
        <v>0</v>
      </c>
      <c r="K1043" s="58"/>
    </row>
    <row r="1044" spans="1:43" ht="14" x14ac:dyDescent="0.3">
      <c r="C1044" s="21" t="s">
        <v>1086</v>
      </c>
      <c r="H1044" s="58">
        <f>I1035+I1036+I1039+I1040+SUM(I1038:I1038)</f>
        <v>2931.99</v>
      </c>
      <c r="I1044" s="58"/>
      <c r="J1044" s="58">
        <f>K1035+K1036+K1039+K1040+SUM(K1038:K1038)</f>
        <v>53426.380000000005</v>
      </c>
      <c r="K1044" s="58"/>
      <c r="O1044" s="40">
        <f>I1035+I1036+I1039+I1040+SUM(I1038:I1038)</f>
        <v>2931.99</v>
      </c>
      <c r="P1044" s="40">
        <f>K1035+K1036+K1039+K1040+SUM(K1038:K1038)</f>
        <v>53426.380000000005</v>
      </c>
    </row>
    <row r="1047" spans="1:43" ht="14" x14ac:dyDescent="0.3">
      <c r="A1047" s="57" t="str">
        <f>CONCATENATE("Итого по разделу: ",IF(Source!G1079&lt;&gt;"Новый раздел", Source!G1079, ""))</f>
        <v>Итого по разделу: Замена конструкций входа №7 в осях К/3-6 (КР-19)</v>
      </c>
      <c r="B1047" s="57"/>
      <c r="C1047" s="57"/>
      <c r="D1047" s="57"/>
      <c r="E1047" s="57"/>
      <c r="F1047" s="57"/>
      <c r="G1047" s="57"/>
      <c r="H1047" s="58">
        <f>SUM(O945:O1046)</f>
        <v>39486.29</v>
      </c>
      <c r="I1047" s="59"/>
      <c r="J1047" s="58">
        <f>SUM(P945:P1046)</f>
        <v>628023.59</v>
      </c>
      <c r="K1047" s="59"/>
      <c r="AQ1047" s="42" t="str">
        <f>CONCATENATE("Итого по разделу: ",IF(Source!G1079&lt;&gt;"Новый раздел", Source!G1079, ""))</f>
        <v>Итого по разделу: Замена конструкций входа №7 в осях К/3-6 (КР-19)</v>
      </c>
    </row>
    <row r="1048" spans="1:43" hidden="1" x14ac:dyDescent="0.25">
      <c r="A1048" t="s">
        <v>1088</v>
      </c>
      <c r="I1048">
        <f>SUM(W945:W1047)</f>
        <v>0</v>
      </c>
      <c r="J1048">
        <f>SUM(X945:X1047)</f>
        <v>0</v>
      </c>
    </row>
    <row r="1049" spans="1:43" hidden="1" x14ac:dyDescent="0.25">
      <c r="A1049" t="s">
        <v>1089</v>
      </c>
      <c r="I1049">
        <f>SUM(Y945:Y1048)</f>
        <v>0</v>
      </c>
      <c r="J1049">
        <f>SUM(Z945:Z1048)</f>
        <v>0</v>
      </c>
    </row>
    <row r="1051" spans="1:43" ht="16.5" x14ac:dyDescent="0.35">
      <c r="A1051" s="60" t="str">
        <f>CONCATENATE("Раздел: ",IF(Source!G1109&lt;&gt;"Новый раздел", Source!G1109, ""))</f>
        <v>Раздел: Замена крыльца №6 по оси К/18-19 (КР-18)</v>
      </c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</row>
    <row r="1052" spans="1:43" ht="14.5" x14ac:dyDescent="0.35">
      <c r="C1052" s="43" t="str">
        <f>Source!G1113</f>
        <v>Плита на отм. -0,070</v>
      </c>
    </row>
    <row r="1053" spans="1:43" ht="79" x14ac:dyDescent="0.35">
      <c r="A1053" s="28">
        <v>63</v>
      </c>
      <c r="B1053" s="28" t="s">
        <v>1109</v>
      </c>
      <c r="C1053" s="28" t="s">
        <v>410</v>
      </c>
      <c r="D1053" s="29" t="str">
        <f>Source!H1114</f>
        <v>1 м3 изоляции</v>
      </c>
      <c r="E1053" s="11">
        <f>Source!I1114</f>
        <v>0.22</v>
      </c>
      <c r="F1053" s="31"/>
      <c r="G1053" s="30"/>
      <c r="H1053" s="11"/>
      <c r="I1053" s="31"/>
      <c r="J1053" s="11"/>
      <c r="K1053" s="31"/>
      <c r="Q1053">
        <f>Source!X1114</f>
        <v>61.07</v>
      </c>
      <c r="R1053">
        <f>Source!X1115</f>
        <v>2920.15</v>
      </c>
      <c r="S1053">
        <f>Source!Y1114</f>
        <v>32.99</v>
      </c>
      <c r="T1053">
        <f>Source!Y1115</f>
        <v>1577.55</v>
      </c>
      <c r="U1053">
        <f>ROUND((175/100)*ROUND(Source!R1114, 2), 2)</f>
        <v>2.38</v>
      </c>
      <c r="V1053">
        <f>ROUND((0/100)*ROUND(Source!R1115, 2), 2)</f>
        <v>0</v>
      </c>
      <c r="AC1053">
        <v>0</v>
      </c>
    </row>
    <row r="1054" spans="1:43" ht="28.5" x14ac:dyDescent="0.35">
      <c r="A1054" s="28"/>
      <c r="B1054" s="28"/>
      <c r="C1054" s="28" t="s">
        <v>1075</v>
      </c>
      <c r="D1054" s="29"/>
      <c r="E1054" s="11"/>
      <c r="F1054" s="31">
        <f>Source!AO1114</f>
        <v>236.21</v>
      </c>
      <c r="G1054" s="30" t="str">
        <f>Source!DG1114</f>
        <v>*1,15*1,1</v>
      </c>
      <c r="H1054" s="11">
        <f>Source!AV1115</f>
        <v>1.0469999999999999</v>
      </c>
      <c r="I1054" s="31">
        <f>Source!S1114</f>
        <v>68.83</v>
      </c>
      <c r="J1054" s="11">
        <f>IF(Source!BA1115&lt;&gt; 0, Source!BA1115, 1)</f>
        <v>47.82</v>
      </c>
      <c r="K1054" s="31">
        <f>Source!S1115</f>
        <v>3291.45</v>
      </c>
    </row>
    <row r="1055" spans="1:43" ht="28.5" x14ac:dyDescent="0.35">
      <c r="A1055" s="28"/>
      <c r="B1055" s="28"/>
      <c r="C1055" s="28" t="s">
        <v>1076</v>
      </c>
      <c r="D1055" s="29"/>
      <c r="E1055" s="11"/>
      <c r="F1055" s="31">
        <f>Source!AM1114</f>
        <v>34.67</v>
      </c>
      <c r="G1055" s="30" t="str">
        <f>Source!DE1114</f>
        <v>*1,25*1,1</v>
      </c>
      <c r="H1055" s="11">
        <f>Source!AV1115</f>
        <v>1.0469999999999999</v>
      </c>
      <c r="I1055" s="31">
        <f>Source!Q1114</f>
        <v>10.98</v>
      </c>
      <c r="J1055" s="11">
        <f>IF(Source!BB1115&lt;&gt; 0, Source!BB1115, 1)</f>
        <v>14.39</v>
      </c>
      <c r="K1055" s="31">
        <f>Source!Q1115</f>
        <v>158</v>
      </c>
    </row>
    <row r="1056" spans="1:43" ht="28.5" x14ac:dyDescent="0.35">
      <c r="A1056" s="28"/>
      <c r="B1056" s="28"/>
      <c r="C1056" s="28" t="s">
        <v>1077</v>
      </c>
      <c r="D1056" s="29"/>
      <c r="E1056" s="11"/>
      <c r="F1056" s="31">
        <f>Source!AN1114</f>
        <v>4.29</v>
      </c>
      <c r="G1056" s="30" t="str">
        <f>Source!DF1114</f>
        <v>*1,25*1,1</v>
      </c>
      <c r="H1056" s="11">
        <f>Source!AV1115</f>
        <v>1.0469999999999999</v>
      </c>
      <c r="I1056" s="33">
        <f>Source!R1114</f>
        <v>1.36</v>
      </c>
      <c r="J1056" s="11">
        <f>IF(Source!BS1115&lt;&gt; 0, Source!BS1115, 1)</f>
        <v>47.82</v>
      </c>
      <c r="K1056" s="33">
        <f>Source!R1115</f>
        <v>65.040000000000006</v>
      </c>
    </row>
    <row r="1057" spans="1:29" ht="14.5" x14ac:dyDescent="0.35">
      <c r="A1057" s="28"/>
      <c r="B1057" s="28"/>
      <c r="C1057" s="28" t="s">
        <v>1078</v>
      </c>
      <c r="D1057" s="29"/>
      <c r="E1057" s="11"/>
      <c r="F1057" s="31">
        <f>Source!AL1114</f>
        <v>472.83</v>
      </c>
      <c r="G1057" s="30" t="str">
        <f>Source!DD1114</f>
        <v/>
      </c>
      <c r="H1057" s="11">
        <f>Source!AW1115</f>
        <v>1.0189999999999999</v>
      </c>
      <c r="I1057" s="31">
        <f>Source!P1114</f>
        <v>106</v>
      </c>
      <c r="J1057" s="11">
        <f>IF(Source!BC1115&lt;&gt; 0, Source!BC1115, 1)</f>
        <v>6.63</v>
      </c>
      <c r="K1057" s="31">
        <f>Source!P1115</f>
        <v>702.78</v>
      </c>
    </row>
    <row r="1058" spans="1:29" ht="28" x14ac:dyDescent="0.35">
      <c r="A1058" s="28" t="s">
        <v>599</v>
      </c>
      <c r="B1058" s="28" t="str">
        <f>Source!F1116</f>
        <v>1.1-1-912</v>
      </c>
      <c r="C1058" s="28" t="s">
        <v>416</v>
      </c>
      <c r="D1058" s="29" t="str">
        <f>Source!H1116</f>
        <v>м3</v>
      </c>
      <c r="E1058" s="11">
        <f>Source!I1116</f>
        <v>0.21560000000000001</v>
      </c>
      <c r="F1058" s="31">
        <f>Source!AK1116</f>
        <v>1821.25</v>
      </c>
      <c r="G1058" s="34" t="s">
        <v>3</v>
      </c>
      <c r="H1058" s="11">
        <f>Source!AW1117</f>
        <v>1.0189999999999999</v>
      </c>
      <c r="I1058" s="31">
        <f>Source!O1116</f>
        <v>400.12</v>
      </c>
      <c r="J1058" s="11">
        <f>IF(Source!BC1117&lt;&gt; 0, Source!BC1117, 1)</f>
        <v>4.3899999999999997</v>
      </c>
      <c r="K1058" s="31">
        <f>Source!O1117</f>
        <v>1756.53</v>
      </c>
      <c r="Q1058">
        <f>Source!X1116</f>
        <v>0</v>
      </c>
      <c r="R1058">
        <f>Source!X1117</f>
        <v>0</v>
      </c>
      <c r="S1058">
        <f>Source!Y1116</f>
        <v>0</v>
      </c>
      <c r="T1058">
        <f>Source!Y1117</f>
        <v>0</v>
      </c>
      <c r="U1058">
        <f>ROUND((175/100)*ROUND(Source!R1116, 2), 2)</f>
        <v>0</v>
      </c>
      <c r="V1058">
        <f>ROUND((0/100)*ROUND(Source!R1117, 2), 2)</f>
        <v>0</v>
      </c>
      <c r="AC1058">
        <v>3</v>
      </c>
    </row>
    <row r="1059" spans="1:29" ht="14.5" x14ac:dyDescent="0.35">
      <c r="A1059" s="28"/>
      <c r="B1059" s="28"/>
      <c r="C1059" s="28" t="s">
        <v>1079</v>
      </c>
      <c r="D1059" s="29" t="s">
        <v>1080</v>
      </c>
      <c r="E1059" s="11">
        <f>Source!BZ1115</f>
        <v>87</v>
      </c>
      <c r="F1059" s="31"/>
      <c r="G1059" s="30"/>
      <c r="H1059" s="11"/>
      <c r="I1059" s="31">
        <f>SUM(Q1053:Q1058)</f>
        <v>61.07</v>
      </c>
      <c r="J1059" s="11">
        <f>Source!AT1115</f>
        <v>87</v>
      </c>
      <c r="K1059" s="31">
        <f>SUM(R1053:R1058)</f>
        <v>2920.15</v>
      </c>
    </row>
    <row r="1060" spans="1:29" ht="14.5" x14ac:dyDescent="0.35">
      <c r="A1060" s="28"/>
      <c r="B1060" s="28"/>
      <c r="C1060" s="28" t="s">
        <v>1081</v>
      </c>
      <c r="D1060" s="29" t="s">
        <v>1080</v>
      </c>
      <c r="E1060" s="11">
        <f>Source!CA1115</f>
        <v>47</v>
      </c>
      <c r="F1060" s="31"/>
      <c r="G1060" s="30"/>
      <c r="H1060" s="11"/>
      <c r="I1060" s="31">
        <f>SUM(S1053:S1059)</f>
        <v>32.99</v>
      </c>
      <c r="J1060" s="11">
        <f>Source!AU1115</f>
        <v>47</v>
      </c>
      <c r="K1060" s="31">
        <f>SUM(T1053:T1059)</f>
        <v>1577.55</v>
      </c>
    </row>
    <row r="1061" spans="1:29" ht="28.5" x14ac:dyDescent="0.35">
      <c r="A1061" s="35"/>
      <c r="B1061" s="35"/>
      <c r="C1061" s="35" t="s">
        <v>1082</v>
      </c>
      <c r="D1061" s="36" t="s">
        <v>1083</v>
      </c>
      <c r="E1061" s="37">
        <f>Source!AQ1114</f>
        <v>18.170000000000002</v>
      </c>
      <c r="F1061" s="38"/>
      <c r="G1061" s="39" t="str">
        <f>Source!DI1114</f>
        <v>*1,15*1,1</v>
      </c>
      <c r="H1061" s="37">
        <f>Source!AV1115</f>
        <v>1.0469999999999999</v>
      </c>
      <c r="I1061" s="38">
        <f>Source!U1114</f>
        <v>5.2943764170000005</v>
      </c>
      <c r="J1061" s="37"/>
      <c r="K1061" s="38"/>
    </row>
    <row r="1062" spans="1:29" ht="14" x14ac:dyDescent="0.3">
      <c r="C1062" s="21" t="s">
        <v>1084</v>
      </c>
      <c r="H1062" s="61">
        <f>I1054+I1055+I1057+I1059+I1060+SUM(I1058:I1058)-SUMIF(AC1058:AC1058, 5, I1058:I1058)-SUMIF(AC1058:AC1058, 6, I1058:I1058)</f>
        <v>679.99</v>
      </c>
      <c r="I1062" s="61"/>
      <c r="J1062" s="61">
        <f>K1054+K1055+K1057+K1059+K1060+SUM(K1058:K1058)-SUMIF(AC1058:AC1058, 5, K1058:K1058)-SUMIF(AC1058:AC1058, 6, K1058:K1058)</f>
        <v>10406.459999999999</v>
      </c>
      <c r="K1062" s="61"/>
    </row>
    <row r="1063" spans="1:29" ht="14" x14ac:dyDescent="0.3">
      <c r="C1063" s="21" t="s">
        <v>1085</v>
      </c>
      <c r="H1063" s="58">
        <f>SUMIF(AC1058:AC1058, 5, I1058:I1058)+SUMIF(AC1058:AC1058, 6, I1058:I1058)</f>
        <v>0</v>
      </c>
      <c r="I1063" s="58"/>
      <c r="J1063" s="58">
        <f>SUMIF(AC1058:AC1058, 5, K1058:K1058)+SUMIF(AC1058:AC1058, 6, K1058:K1058)</f>
        <v>0</v>
      </c>
      <c r="K1063" s="58"/>
    </row>
    <row r="1064" spans="1:29" ht="14" x14ac:dyDescent="0.3">
      <c r="C1064" s="21" t="s">
        <v>1086</v>
      </c>
      <c r="H1064" s="58">
        <f>I1054+I1055+I1057+I1059+I1060+SUM(I1058:I1058)</f>
        <v>679.99</v>
      </c>
      <c r="I1064" s="58"/>
      <c r="J1064" s="58">
        <f>K1054+K1055+K1057+K1059+K1060+SUM(K1058:K1058)</f>
        <v>10406.459999999999</v>
      </c>
      <c r="K1064" s="58"/>
      <c r="O1064" s="40">
        <f>I1054+I1055+I1057+I1059+I1060+SUM(I1058:I1058)</f>
        <v>679.99</v>
      </c>
      <c r="P1064" s="40">
        <f>K1054+K1055+K1057+K1059+K1060+SUM(K1058:K1058)</f>
        <v>10406.459999999999</v>
      </c>
    </row>
    <row r="1066" spans="1:29" ht="79" x14ac:dyDescent="0.35">
      <c r="A1066" s="28">
        <v>64</v>
      </c>
      <c r="B1066" s="28" t="s">
        <v>1106</v>
      </c>
      <c r="C1066" s="28" t="s">
        <v>390</v>
      </c>
      <c r="D1066" s="29" t="str">
        <f>Source!H1118</f>
        <v>100 м2</v>
      </c>
      <c r="E1066" s="11">
        <f>Source!I1118</f>
        <v>0.05</v>
      </c>
      <c r="F1066" s="31"/>
      <c r="G1066" s="30"/>
      <c r="H1066" s="11"/>
      <c r="I1066" s="31"/>
      <c r="J1066" s="11"/>
      <c r="K1066" s="31"/>
      <c r="Q1066">
        <f>Source!X1118</f>
        <v>10.029999999999999</v>
      </c>
      <c r="R1066">
        <f>Source!X1119</f>
        <v>479.58</v>
      </c>
      <c r="S1066">
        <f>Source!Y1118</f>
        <v>5.98</v>
      </c>
      <c r="T1066">
        <f>Source!Y1119</f>
        <v>285.81</v>
      </c>
      <c r="U1066">
        <f>ROUND((175/100)*ROUND(Source!R1118, 2), 2)</f>
        <v>0.04</v>
      </c>
      <c r="V1066">
        <f>ROUND((0/100)*ROUND(Source!R1119, 2), 2)</f>
        <v>0</v>
      </c>
      <c r="AC1066">
        <v>0</v>
      </c>
    </row>
    <row r="1067" spans="1:29" x14ac:dyDescent="0.25">
      <c r="C1067" s="32" t="str">
        <f>"Объем: "&amp;Source!I1118&amp;"=5/"&amp;"100"</f>
        <v>Объем: 0,05=5/100</v>
      </c>
    </row>
    <row r="1068" spans="1:29" ht="28.5" x14ac:dyDescent="0.35">
      <c r="A1068" s="28"/>
      <c r="B1068" s="28"/>
      <c r="C1068" s="28" t="s">
        <v>1075</v>
      </c>
      <c r="D1068" s="29"/>
      <c r="E1068" s="11"/>
      <c r="F1068" s="31">
        <f>Source!AO1118</f>
        <v>152.62</v>
      </c>
      <c r="G1068" s="30" t="str">
        <f>Source!DG1118</f>
        <v>*1,15*1,1</v>
      </c>
      <c r="H1068" s="11">
        <f>Source!AV1119</f>
        <v>1.0469999999999999</v>
      </c>
      <c r="I1068" s="31">
        <f>Source!S1118</f>
        <v>10.11</v>
      </c>
      <c r="J1068" s="11">
        <f>IF(Source!BA1119&lt;&gt; 0, Source!BA1119, 1)</f>
        <v>47.82</v>
      </c>
      <c r="K1068" s="31">
        <f>Source!S1119</f>
        <v>483.46</v>
      </c>
    </row>
    <row r="1069" spans="1:29" ht="28.5" x14ac:dyDescent="0.35">
      <c r="A1069" s="28"/>
      <c r="B1069" s="28"/>
      <c r="C1069" s="28" t="s">
        <v>1076</v>
      </c>
      <c r="D1069" s="29"/>
      <c r="E1069" s="11"/>
      <c r="F1069" s="31">
        <f>Source!AM1118</f>
        <v>1.66</v>
      </c>
      <c r="G1069" s="30" t="str">
        <f>Source!DE1118</f>
        <v>*1,25*1,1</v>
      </c>
      <c r="H1069" s="11">
        <f>Source!AV1119</f>
        <v>1.0469999999999999</v>
      </c>
      <c r="I1069" s="31">
        <f>Source!Q1118</f>
        <v>0.12</v>
      </c>
      <c r="J1069" s="11">
        <f>IF(Source!BB1119&lt;&gt; 0, Source!BB1119, 1)</f>
        <v>15.23</v>
      </c>
      <c r="K1069" s="31">
        <f>Source!Q1119</f>
        <v>1.83</v>
      </c>
    </row>
    <row r="1070" spans="1:29" ht="28.5" x14ac:dyDescent="0.35">
      <c r="A1070" s="28"/>
      <c r="B1070" s="28"/>
      <c r="C1070" s="28" t="s">
        <v>1077</v>
      </c>
      <c r="D1070" s="29"/>
      <c r="E1070" s="11"/>
      <c r="F1070" s="31">
        <f>Source!AN1118</f>
        <v>0.25</v>
      </c>
      <c r="G1070" s="30" t="str">
        <f>Source!DF1118</f>
        <v>*1,25*1,1</v>
      </c>
      <c r="H1070" s="11">
        <f>Source!AV1119</f>
        <v>1.0469999999999999</v>
      </c>
      <c r="I1070" s="33">
        <f>Source!R1118</f>
        <v>0.02</v>
      </c>
      <c r="J1070" s="11">
        <f>IF(Source!BS1119&lt;&gt; 0, Source!BS1119, 1)</f>
        <v>47.82</v>
      </c>
      <c r="K1070" s="33">
        <f>Source!R1119</f>
        <v>0.96</v>
      </c>
    </row>
    <row r="1071" spans="1:29" ht="56" x14ac:dyDescent="0.35">
      <c r="A1071" s="28" t="s">
        <v>601</v>
      </c>
      <c r="B1071" s="28" t="str">
        <f>Source!F1120</f>
        <v>1.1-1-3527</v>
      </c>
      <c r="C1071" s="28" t="s">
        <v>396</v>
      </c>
      <c r="D1071" s="29" t="str">
        <f>Source!H1120</f>
        <v>м2</v>
      </c>
      <c r="E1071" s="11">
        <f>Source!I1120</f>
        <v>6</v>
      </c>
      <c r="F1071" s="31">
        <f>Source!AK1120</f>
        <v>39.450000000000003</v>
      </c>
      <c r="G1071" s="34" t="s">
        <v>3</v>
      </c>
      <c r="H1071" s="11">
        <f>Source!AW1121</f>
        <v>1.002</v>
      </c>
      <c r="I1071" s="31">
        <f>Source!O1120</f>
        <v>237.17</v>
      </c>
      <c r="J1071" s="11">
        <f>IF(Source!BC1121&lt;&gt; 0, Source!BC1121, 1)</f>
        <v>4.92</v>
      </c>
      <c r="K1071" s="31">
        <f>Source!O1121</f>
        <v>1166.8800000000001</v>
      </c>
      <c r="Q1071">
        <f>Source!X1120</f>
        <v>0</v>
      </c>
      <c r="R1071">
        <f>Source!X1121</f>
        <v>0</v>
      </c>
      <c r="S1071">
        <f>Source!Y1120</f>
        <v>0</v>
      </c>
      <c r="T1071">
        <f>Source!Y1121</f>
        <v>0</v>
      </c>
      <c r="U1071">
        <f>ROUND((175/100)*ROUND(Source!R1120, 2), 2)</f>
        <v>0</v>
      </c>
      <c r="V1071">
        <f>ROUND((0/100)*ROUND(Source!R1121, 2), 2)</f>
        <v>0</v>
      </c>
      <c r="AC1071">
        <v>3</v>
      </c>
    </row>
    <row r="1072" spans="1:29" ht="14.5" x14ac:dyDescent="0.35">
      <c r="A1072" s="28"/>
      <c r="B1072" s="28"/>
      <c r="C1072" s="28" t="s">
        <v>1079</v>
      </c>
      <c r="D1072" s="29" t="s">
        <v>1080</v>
      </c>
      <c r="E1072" s="11">
        <f>Source!BZ1119</f>
        <v>99</v>
      </c>
      <c r="F1072" s="31"/>
      <c r="G1072" s="30"/>
      <c r="H1072" s="11"/>
      <c r="I1072" s="31">
        <f>SUM(Q1066:Q1071)</f>
        <v>10.029999999999999</v>
      </c>
      <c r="J1072" s="11">
        <f>Source!AT1119</f>
        <v>99</v>
      </c>
      <c r="K1072" s="31">
        <f>SUM(R1066:R1071)</f>
        <v>479.58</v>
      </c>
    </row>
    <row r="1073" spans="1:29" ht="14.5" x14ac:dyDescent="0.35">
      <c r="A1073" s="28"/>
      <c r="B1073" s="28"/>
      <c r="C1073" s="28" t="s">
        <v>1081</v>
      </c>
      <c r="D1073" s="29" t="s">
        <v>1080</v>
      </c>
      <c r="E1073" s="11">
        <f>Source!CA1119</f>
        <v>59</v>
      </c>
      <c r="F1073" s="31"/>
      <c r="G1073" s="30"/>
      <c r="H1073" s="11"/>
      <c r="I1073" s="31">
        <f>SUM(S1066:S1072)</f>
        <v>5.98</v>
      </c>
      <c r="J1073" s="11">
        <f>Source!AU1119</f>
        <v>59</v>
      </c>
      <c r="K1073" s="31">
        <f>SUM(T1066:T1072)</f>
        <v>285.81</v>
      </c>
    </row>
    <row r="1074" spans="1:29" ht="28.5" x14ac:dyDescent="0.35">
      <c r="A1074" s="35"/>
      <c r="B1074" s="35"/>
      <c r="C1074" s="35" t="s">
        <v>1082</v>
      </c>
      <c r="D1074" s="36" t="s">
        <v>1083</v>
      </c>
      <c r="E1074" s="37">
        <f>Source!AQ1118</f>
        <v>13.36</v>
      </c>
      <c r="F1074" s="38"/>
      <c r="G1074" s="39" t="str">
        <f>Source!DI1118</f>
        <v>*1,15*1,1</v>
      </c>
      <c r="H1074" s="37">
        <f>Source!AV1119</f>
        <v>1.0469999999999999</v>
      </c>
      <c r="I1074" s="38">
        <f>Source!U1118</f>
        <v>0.88473594000000011</v>
      </c>
      <c r="J1074" s="37"/>
      <c r="K1074" s="38"/>
    </row>
    <row r="1075" spans="1:29" ht="14" x14ac:dyDescent="0.3">
      <c r="C1075" s="21" t="s">
        <v>1084</v>
      </c>
      <c r="H1075" s="61">
        <f>I1068+I1069+I1072+I1073+SUM(I1071:I1071)-SUMIF(AC1071:AC1071, 5, I1071:I1071)-SUMIF(AC1071:AC1071, 6, I1071:I1071)</f>
        <v>263.40999999999997</v>
      </c>
      <c r="I1075" s="61"/>
      <c r="J1075" s="61">
        <f>K1068+K1069+K1072+K1073+SUM(K1071:K1071)-SUMIF(AC1071:AC1071, 5, K1071:K1071)-SUMIF(AC1071:AC1071, 6, K1071:K1071)</f>
        <v>2417.56</v>
      </c>
      <c r="K1075" s="61"/>
    </row>
    <row r="1076" spans="1:29" ht="14" x14ac:dyDescent="0.3">
      <c r="C1076" s="21" t="s">
        <v>1085</v>
      </c>
      <c r="H1076" s="58">
        <f>SUMIF(AC1071:AC1071, 5, I1071:I1071)+SUMIF(AC1071:AC1071, 6, I1071:I1071)</f>
        <v>0</v>
      </c>
      <c r="I1076" s="58"/>
      <c r="J1076" s="58">
        <f>SUMIF(AC1071:AC1071, 5, K1071:K1071)+SUMIF(AC1071:AC1071, 6, K1071:K1071)</f>
        <v>0</v>
      </c>
      <c r="K1076" s="58"/>
    </row>
    <row r="1077" spans="1:29" ht="14" x14ac:dyDescent="0.3">
      <c r="C1077" s="21" t="s">
        <v>1086</v>
      </c>
      <c r="H1077" s="58">
        <f>I1068+I1069+I1072+I1073+SUM(I1071:I1071)</f>
        <v>263.40999999999997</v>
      </c>
      <c r="I1077" s="58"/>
      <c r="J1077" s="58">
        <f>K1068+K1069+K1072+K1073+SUM(K1071:K1071)</f>
        <v>2417.56</v>
      </c>
      <c r="K1077" s="58"/>
      <c r="O1077" s="40">
        <f>I1068+I1069+I1072+I1073+SUM(I1071:I1071)</f>
        <v>263.40999999999997</v>
      </c>
      <c r="P1077" s="40">
        <f>K1068+K1069+K1072+K1073+SUM(K1071:K1071)</f>
        <v>2417.56</v>
      </c>
    </row>
    <row r="1079" spans="1:29" ht="79" x14ac:dyDescent="0.35">
      <c r="A1079" s="28">
        <v>65</v>
      </c>
      <c r="B1079" s="28" t="s">
        <v>1107</v>
      </c>
      <c r="C1079" s="28" t="s">
        <v>400</v>
      </c>
      <c r="D1079" s="29" t="str">
        <f>Source!H1122</f>
        <v>100 м3 в деле</v>
      </c>
      <c r="E1079" s="11">
        <f>Source!I1122</f>
        <v>1.7000000000000001E-2</v>
      </c>
      <c r="F1079" s="31"/>
      <c r="G1079" s="30"/>
      <c r="H1079" s="11"/>
      <c r="I1079" s="31"/>
      <c r="J1079" s="11"/>
      <c r="K1079" s="31"/>
      <c r="Q1079">
        <f>Source!X1122</f>
        <v>42.26</v>
      </c>
      <c r="R1079">
        <f>Source!X1123</f>
        <v>2021.1</v>
      </c>
      <c r="S1079">
        <f>Source!Y1122</f>
        <v>22.51</v>
      </c>
      <c r="T1079">
        <f>Source!Y1123</f>
        <v>1076.46</v>
      </c>
      <c r="U1079">
        <f>ROUND((175/100)*ROUND(Source!R1122, 2), 2)</f>
        <v>1.54</v>
      </c>
      <c r="V1079">
        <f>ROUND((0/100)*ROUND(Source!R1123, 2), 2)</f>
        <v>0</v>
      </c>
      <c r="AC1079">
        <v>0</v>
      </c>
    </row>
    <row r="1080" spans="1:29" x14ac:dyDescent="0.25">
      <c r="C1080" s="32" t="str">
        <f>"Объем: "&amp;Source!I1122&amp;"=1,7/"&amp;"100"</f>
        <v>Объем: 0,017=1,7/100</v>
      </c>
    </row>
    <row r="1081" spans="1:29" ht="28.5" x14ac:dyDescent="0.35">
      <c r="A1081" s="28"/>
      <c r="B1081" s="28"/>
      <c r="C1081" s="28" t="s">
        <v>1075</v>
      </c>
      <c r="D1081" s="29"/>
      <c r="E1081" s="11"/>
      <c r="F1081" s="31">
        <f>Source!AO1122</f>
        <v>2001.22</v>
      </c>
      <c r="G1081" s="30" t="str">
        <f>Source!DG1122</f>
        <v>*1,15*1,1</v>
      </c>
      <c r="H1081" s="11">
        <f>Source!AV1123</f>
        <v>1.0469999999999999</v>
      </c>
      <c r="I1081" s="31">
        <f>Source!S1122</f>
        <v>45.06</v>
      </c>
      <c r="J1081" s="11">
        <f>IF(Source!BA1123&lt;&gt; 0, Source!BA1123, 1)</f>
        <v>47.82</v>
      </c>
      <c r="K1081" s="31">
        <f>Source!S1123</f>
        <v>2154.77</v>
      </c>
    </row>
    <row r="1082" spans="1:29" ht="28.5" x14ac:dyDescent="0.35">
      <c r="A1082" s="28"/>
      <c r="B1082" s="28"/>
      <c r="C1082" s="28" t="s">
        <v>1076</v>
      </c>
      <c r="D1082" s="29"/>
      <c r="E1082" s="11"/>
      <c r="F1082" s="31">
        <f>Source!AM1122</f>
        <v>1171.7</v>
      </c>
      <c r="G1082" s="30" t="str">
        <f>Source!DE1122</f>
        <v>*1,25*1,1</v>
      </c>
      <c r="H1082" s="11">
        <f>Source!AV1123</f>
        <v>1.0469999999999999</v>
      </c>
      <c r="I1082" s="31">
        <f>Source!Q1122</f>
        <v>28.68</v>
      </c>
      <c r="J1082" s="11">
        <f>IF(Source!BB1123&lt;&gt; 0, Source!BB1123, 1)</f>
        <v>12.16</v>
      </c>
      <c r="K1082" s="31">
        <f>Source!Q1123</f>
        <v>348.75</v>
      </c>
    </row>
    <row r="1083" spans="1:29" ht="28.5" x14ac:dyDescent="0.35">
      <c r="A1083" s="28"/>
      <c r="B1083" s="28"/>
      <c r="C1083" s="28" t="s">
        <v>1077</v>
      </c>
      <c r="D1083" s="29"/>
      <c r="E1083" s="11"/>
      <c r="F1083" s="31">
        <f>Source!AN1122</f>
        <v>35.909999999999997</v>
      </c>
      <c r="G1083" s="30" t="str">
        <f>Source!DF1122</f>
        <v>*1,25*1,1</v>
      </c>
      <c r="H1083" s="11">
        <f>Source!AV1123</f>
        <v>1.0469999999999999</v>
      </c>
      <c r="I1083" s="33">
        <f>Source!R1122</f>
        <v>0.88</v>
      </c>
      <c r="J1083" s="11">
        <f>IF(Source!BS1123&lt;&gt; 0, Source!BS1123, 1)</f>
        <v>47.82</v>
      </c>
      <c r="K1083" s="33">
        <f>Source!R1123</f>
        <v>42.08</v>
      </c>
    </row>
    <row r="1084" spans="1:29" ht="14.5" x14ac:dyDescent="0.35">
      <c r="A1084" s="28"/>
      <c r="B1084" s="28"/>
      <c r="C1084" s="28" t="s">
        <v>1078</v>
      </c>
      <c r="D1084" s="29"/>
      <c r="E1084" s="11"/>
      <c r="F1084" s="31">
        <f>Source!AL1122</f>
        <v>1799.05</v>
      </c>
      <c r="G1084" s="30" t="str">
        <f>Source!DD1122</f>
        <v/>
      </c>
      <c r="H1084" s="11">
        <f>Source!AW1123</f>
        <v>1.022</v>
      </c>
      <c r="I1084" s="31">
        <f>Source!P1122</f>
        <v>31.26</v>
      </c>
      <c r="J1084" s="11">
        <f>IF(Source!BC1123&lt;&gt; 0, Source!BC1123, 1)</f>
        <v>10.26</v>
      </c>
      <c r="K1084" s="31">
        <f>Source!P1123</f>
        <v>320.73</v>
      </c>
    </row>
    <row r="1085" spans="1:29" ht="70" x14ac:dyDescent="0.35">
      <c r="A1085" s="28" t="s">
        <v>603</v>
      </c>
      <c r="B1085" s="28" t="str">
        <f>Source!F1124</f>
        <v>1.3-4-22</v>
      </c>
      <c r="C1085" s="28" t="s">
        <v>241</v>
      </c>
      <c r="D1085" s="29" t="str">
        <f>Source!H1124</f>
        <v>т</v>
      </c>
      <c r="E1085" s="11">
        <f>Source!I1124</f>
        <v>0.11544</v>
      </c>
      <c r="F1085" s="31">
        <f>Source!AK1124</f>
        <v>5743.69</v>
      </c>
      <c r="G1085" s="34" t="s">
        <v>3</v>
      </c>
      <c r="H1085" s="11">
        <f>Source!AW1125</f>
        <v>1.022</v>
      </c>
      <c r="I1085" s="31">
        <f>Source!O1124</f>
        <v>677.64</v>
      </c>
      <c r="J1085" s="11">
        <f>IF(Source!BC1125&lt;&gt; 0, Source!BC1125, 1)</f>
        <v>15.82</v>
      </c>
      <c r="K1085" s="31">
        <f>Source!O1125</f>
        <v>10720.26</v>
      </c>
      <c r="Q1085">
        <f>Source!X1124</f>
        <v>0</v>
      </c>
      <c r="R1085">
        <f>Source!X1125</f>
        <v>0</v>
      </c>
      <c r="S1085">
        <f>Source!Y1124</f>
        <v>0</v>
      </c>
      <c r="T1085">
        <f>Source!Y1125</f>
        <v>0</v>
      </c>
      <c r="U1085">
        <f>ROUND((175/100)*ROUND(Source!R1124, 2), 2)</f>
        <v>0</v>
      </c>
      <c r="V1085">
        <f>ROUND((0/100)*ROUND(Source!R1125, 2), 2)</f>
        <v>0</v>
      </c>
      <c r="AC1085">
        <v>3</v>
      </c>
    </row>
    <row r="1086" spans="1:29" ht="56" x14ac:dyDescent="0.35">
      <c r="A1086" s="28" t="s">
        <v>604</v>
      </c>
      <c r="B1086" s="28" t="str">
        <f>Source!F1126</f>
        <v>1.3-4-20</v>
      </c>
      <c r="C1086" s="28" t="s">
        <v>331</v>
      </c>
      <c r="D1086" s="29" t="str">
        <f>Source!H1126</f>
        <v>т</v>
      </c>
      <c r="E1086" s="11">
        <f>Source!I1126</f>
        <v>3.7870000000000001E-2</v>
      </c>
      <c r="F1086" s="31">
        <f>Source!AK1126</f>
        <v>5743.69</v>
      </c>
      <c r="G1086" s="34" t="s">
        <v>3</v>
      </c>
      <c r="H1086" s="11">
        <f>Source!AW1127</f>
        <v>1.022</v>
      </c>
      <c r="I1086" s="31">
        <f>Source!O1126</f>
        <v>222.3</v>
      </c>
      <c r="J1086" s="11">
        <f>IF(Source!BC1127&lt;&gt; 0, Source!BC1127, 1)</f>
        <v>16.63</v>
      </c>
      <c r="K1086" s="31">
        <f>Source!O1127</f>
        <v>3696.85</v>
      </c>
      <c r="Q1086">
        <f>Source!X1126</f>
        <v>0</v>
      </c>
      <c r="R1086">
        <f>Source!X1127</f>
        <v>0</v>
      </c>
      <c r="S1086">
        <f>Source!Y1126</f>
        <v>0</v>
      </c>
      <c r="T1086">
        <f>Source!Y1127</f>
        <v>0</v>
      </c>
      <c r="U1086">
        <f>ROUND((175/100)*ROUND(Source!R1126, 2), 2)</f>
        <v>0</v>
      </c>
      <c r="V1086">
        <f>ROUND((0/100)*ROUND(Source!R1127, 2), 2)</f>
        <v>0</v>
      </c>
      <c r="AC1086">
        <v>3</v>
      </c>
    </row>
    <row r="1087" spans="1:29" ht="56" x14ac:dyDescent="0.35">
      <c r="A1087" s="28" t="s">
        <v>606</v>
      </c>
      <c r="B1087" s="28" t="str">
        <f>Source!F1130</f>
        <v>1.3-1-41</v>
      </c>
      <c r="C1087" s="28" t="s">
        <v>249</v>
      </c>
      <c r="D1087" s="29" t="str">
        <f>Source!H1130</f>
        <v>м3</v>
      </c>
      <c r="E1087" s="11">
        <f>Source!I1130</f>
        <v>1.7255</v>
      </c>
      <c r="F1087" s="31">
        <f>Source!AK1130</f>
        <v>729.73</v>
      </c>
      <c r="G1087" s="34" t="s">
        <v>3</v>
      </c>
      <c r="H1087" s="11">
        <f>Source!AW1131</f>
        <v>1.022</v>
      </c>
      <c r="I1087" s="31">
        <f>Source!O1130</f>
        <v>1286.8499999999999</v>
      </c>
      <c r="J1087" s="11">
        <f>IF(Source!BC1131&lt;&gt; 0, Source!BC1131, 1)</f>
        <v>10.08</v>
      </c>
      <c r="K1087" s="31">
        <f>Source!O1131</f>
        <v>12971.45</v>
      </c>
      <c r="Q1087">
        <f>Source!X1130</f>
        <v>0</v>
      </c>
      <c r="R1087">
        <f>Source!X1131</f>
        <v>0</v>
      </c>
      <c r="S1087">
        <f>Source!Y1130</f>
        <v>0</v>
      </c>
      <c r="T1087">
        <f>Source!Y1131</f>
        <v>0</v>
      </c>
      <c r="U1087">
        <f>ROUND((175/100)*ROUND(Source!R1130, 2), 2)</f>
        <v>0</v>
      </c>
      <c r="V1087">
        <f>ROUND((0/100)*ROUND(Source!R1131, 2), 2)</f>
        <v>0</v>
      </c>
      <c r="AC1087">
        <v>3</v>
      </c>
    </row>
    <row r="1088" spans="1:29" ht="14.5" x14ac:dyDescent="0.35">
      <c r="A1088" s="28"/>
      <c r="B1088" s="28"/>
      <c r="C1088" s="28" t="s">
        <v>1079</v>
      </c>
      <c r="D1088" s="29" t="s">
        <v>1080</v>
      </c>
      <c r="E1088" s="11">
        <f>Source!BZ1123</f>
        <v>92</v>
      </c>
      <c r="F1088" s="31"/>
      <c r="G1088" s="30"/>
      <c r="H1088" s="11"/>
      <c r="I1088" s="31">
        <f>SUM(Q1079:Q1087)</f>
        <v>42.26</v>
      </c>
      <c r="J1088" s="11">
        <f>Source!AT1123</f>
        <v>92</v>
      </c>
      <c r="K1088" s="31">
        <f>SUM(R1079:R1087)</f>
        <v>2021.1</v>
      </c>
    </row>
    <row r="1089" spans="1:29" ht="14.5" x14ac:dyDescent="0.35">
      <c r="A1089" s="28"/>
      <c r="B1089" s="28"/>
      <c r="C1089" s="28" t="s">
        <v>1081</v>
      </c>
      <c r="D1089" s="29" t="s">
        <v>1080</v>
      </c>
      <c r="E1089" s="11">
        <f>Source!CA1123</f>
        <v>49</v>
      </c>
      <c r="F1089" s="31"/>
      <c r="G1089" s="30"/>
      <c r="H1089" s="11"/>
      <c r="I1089" s="31">
        <f>SUM(S1079:S1088)</f>
        <v>22.51</v>
      </c>
      <c r="J1089" s="11">
        <f>Source!AU1123</f>
        <v>49</v>
      </c>
      <c r="K1089" s="31">
        <f>SUM(T1079:T1088)</f>
        <v>1076.46</v>
      </c>
    </row>
    <row r="1090" spans="1:29" ht="28.5" x14ac:dyDescent="0.35">
      <c r="A1090" s="35"/>
      <c r="B1090" s="35"/>
      <c r="C1090" s="35" t="s">
        <v>1082</v>
      </c>
      <c r="D1090" s="36" t="s">
        <v>1083</v>
      </c>
      <c r="E1090" s="37">
        <f>Source!AQ1122</f>
        <v>179</v>
      </c>
      <c r="F1090" s="38"/>
      <c r="G1090" s="39" t="str">
        <f>Source!DI1122</f>
        <v>*1,15*1,1</v>
      </c>
      <c r="H1090" s="37">
        <f>Source!AV1123</f>
        <v>1.0469999999999999</v>
      </c>
      <c r="I1090" s="38">
        <f>Source!U1122</f>
        <v>4.0303165649999997</v>
      </c>
      <c r="J1090" s="37"/>
      <c r="K1090" s="38"/>
    </row>
    <row r="1091" spans="1:29" ht="14" x14ac:dyDescent="0.3">
      <c r="C1091" s="21" t="s">
        <v>1084</v>
      </c>
      <c r="H1091" s="61">
        <f>I1081+I1082+I1084+I1088+I1089+SUM(I1085:I1087)-SUMIF(AC1085:AC1087, 5, I1085:I1087)-SUMIF(AC1085:AC1087, 6, I1085:I1087)</f>
        <v>2356.56</v>
      </c>
      <c r="I1091" s="61"/>
      <c r="J1091" s="61">
        <f>K1081+K1082+K1084+K1088+K1089+SUM(K1085:K1087)-SUMIF(AC1085:AC1087, 5, K1085:K1087)-SUMIF(AC1085:AC1087, 6, K1085:K1087)</f>
        <v>33310.370000000003</v>
      </c>
      <c r="K1091" s="61"/>
    </row>
    <row r="1092" spans="1:29" ht="14" x14ac:dyDescent="0.3">
      <c r="C1092" s="21" t="s">
        <v>1085</v>
      </c>
      <c r="H1092" s="58">
        <f>SUMIF(AC1085:AC1087, 5, I1085:I1087)+SUMIF(AC1085:AC1087, 6, I1085:I1087)</f>
        <v>0</v>
      </c>
      <c r="I1092" s="58"/>
      <c r="J1092" s="58">
        <f>SUMIF(AC1085:AC1087, 5, K1085:K1087)+SUMIF(AC1085:AC1087, 6, K1085:K1087)</f>
        <v>0</v>
      </c>
      <c r="K1092" s="58"/>
    </row>
    <row r="1093" spans="1:29" ht="14" x14ac:dyDescent="0.3">
      <c r="C1093" s="21" t="s">
        <v>1086</v>
      </c>
      <c r="H1093" s="58">
        <f>I1081+I1082+I1084+I1088+I1089+SUM(I1085:I1087)</f>
        <v>2356.56</v>
      </c>
      <c r="I1093" s="58"/>
      <c r="J1093" s="58">
        <f>K1081+K1082+K1084+K1088+K1089+SUM(K1085:K1087)</f>
        <v>33310.370000000003</v>
      </c>
      <c r="K1093" s="58"/>
      <c r="O1093" s="40">
        <f>I1081+I1082+I1084+I1088+I1089+SUM(I1085:I1087)</f>
        <v>2356.56</v>
      </c>
      <c r="P1093" s="40">
        <f>K1081+K1082+K1084+K1088+K1089+SUM(K1085:K1087)</f>
        <v>33310.370000000003</v>
      </c>
    </row>
    <row r="1096" spans="1:29" ht="14" x14ac:dyDescent="0.3">
      <c r="A1096" s="57" t="str">
        <f>CONCATENATE("Итого по разделу: ",IF(Source!G1133&lt;&gt;"Новый раздел", Source!G1133, ""))</f>
        <v>Итого по разделу: Замена крыльца №6 по оси К/18-19 (КР-18)</v>
      </c>
      <c r="B1096" s="57"/>
      <c r="C1096" s="57"/>
      <c r="D1096" s="57"/>
      <c r="E1096" s="57"/>
      <c r="F1096" s="57"/>
      <c r="G1096" s="57"/>
      <c r="H1096" s="58">
        <f>SUM(O1051:O1095)</f>
        <v>3299.96</v>
      </c>
      <c r="I1096" s="59"/>
      <c r="J1096" s="58">
        <f>SUM(P1051:P1095)</f>
        <v>46134.39</v>
      </c>
      <c r="K1096" s="59"/>
    </row>
    <row r="1097" spans="1:29" hidden="1" x14ac:dyDescent="0.25">
      <c r="A1097" t="s">
        <v>1088</v>
      </c>
      <c r="I1097">
        <f>SUM(W1051:W1096)</f>
        <v>0</v>
      </c>
      <c r="J1097">
        <f>SUM(X1051:X1096)</f>
        <v>0</v>
      </c>
    </row>
    <row r="1098" spans="1:29" hidden="1" x14ac:dyDescent="0.25">
      <c r="A1098" t="s">
        <v>1089</v>
      </c>
      <c r="I1098">
        <f>SUM(Y1051:Y1097)</f>
        <v>0</v>
      </c>
      <c r="J1098">
        <f>SUM(Z1051:Z1097)</f>
        <v>0</v>
      </c>
    </row>
    <row r="1100" spans="1:29" ht="16.5" x14ac:dyDescent="0.35">
      <c r="A1100" s="60" t="str">
        <f>CONCATENATE("Раздел: ",IF(Source!G1163&lt;&gt;"Новый раздел", Source!G1163, ""))</f>
        <v>Раздел: Замена крыльца №5 по оси 23/Б-В (КР-18)</v>
      </c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</row>
    <row r="1101" spans="1:29" ht="14.5" x14ac:dyDescent="0.35">
      <c r="C1101" s="43" t="str">
        <f>Source!G1167</f>
        <v>Плита на отм. -0,820</v>
      </c>
    </row>
    <row r="1102" spans="1:29" ht="79" x14ac:dyDescent="0.35">
      <c r="A1102" s="28">
        <v>66</v>
      </c>
      <c r="B1102" s="28" t="s">
        <v>1109</v>
      </c>
      <c r="C1102" s="28" t="s">
        <v>410</v>
      </c>
      <c r="D1102" s="29" t="str">
        <f>Source!H1168</f>
        <v>1 м3 изоляции</v>
      </c>
      <c r="E1102" s="11">
        <f>Source!I1168</f>
        <v>0.03</v>
      </c>
      <c r="F1102" s="31"/>
      <c r="G1102" s="30"/>
      <c r="H1102" s="11"/>
      <c r="I1102" s="31"/>
      <c r="J1102" s="11"/>
      <c r="K1102" s="31"/>
      <c r="Q1102">
        <f>Source!X1168</f>
        <v>8.33</v>
      </c>
      <c r="R1102">
        <f>Source!X1169</f>
        <v>398.56</v>
      </c>
      <c r="S1102">
        <f>Source!Y1168</f>
        <v>4.5</v>
      </c>
      <c r="T1102">
        <f>Source!Y1169</f>
        <v>215.32</v>
      </c>
      <c r="U1102">
        <f>ROUND((175/100)*ROUND(Source!R1168, 2), 2)</f>
        <v>0.33</v>
      </c>
      <c r="V1102">
        <f>ROUND((0/100)*ROUND(Source!R1169, 2), 2)</f>
        <v>0</v>
      </c>
      <c r="AC1102">
        <v>0</v>
      </c>
    </row>
    <row r="1103" spans="1:29" ht="28.5" x14ac:dyDescent="0.35">
      <c r="A1103" s="28"/>
      <c r="B1103" s="28"/>
      <c r="C1103" s="28" t="s">
        <v>1075</v>
      </c>
      <c r="D1103" s="29"/>
      <c r="E1103" s="11"/>
      <c r="F1103" s="31">
        <f>Source!AO1168</f>
        <v>236.21</v>
      </c>
      <c r="G1103" s="30" t="str">
        <f>Source!DG1168</f>
        <v>*1,15*1,1</v>
      </c>
      <c r="H1103" s="11">
        <f>Source!AV1169</f>
        <v>1.0469999999999999</v>
      </c>
      <c r="I1103" s="31">
        <f>Source!S1168</f>
        <v>9.39</v>
      </c>
      <c r="J1103" s="11">
        <f>IF(Source!BA1169&lt;&gt; 0, Source!BA1169, 1)</f>
        <v>47.82</v>
      </c>
      <c r="K1103" s="31">
        <f>Source!S1169</f>
        <v>449.03</v>
      </c>
    </row>
    <row r="1104" spans="1:29" ht="28.5" x14ac:dyDescent="0.35">
      <c r="A1104" s="28"/>
      <c r="B1104" s="28"/>
      <c r="C1104" s="28" t="s">
        <v>1076</v>
      </c>
      <c r="D1104" s="29"/>
      <c r="E1104" s="11"/>
      <c r="F1104" s="31">
        <f>Source!AM1168</f>
        <v>34.67</v>
      </c>
      <c r="G1104" s="30" t="str">
        <f>Source!DE1168</f>
        <v>*1,25*1,1</v>
      </c>
      <c r="H1104" s="11">
        <f>Source!AV1169</f>
        <v>1.0469999999999999</v>
      </c>
      <c r="I1104" s="31">
        <f>Source!Q1168</f>
        <v>1.5</v>
      </c>
      <c r="J1104" s="11">
        <f>IF(Source!BB1169&lt;&gt; 0, Source!BB1169, 1)</f>
        <v>14.39</v>
      </c>
      <c r="K1104" s="31">
        <f>Source!Q1169</f>
        <v>21.59</v>
      </c>
    </row>
    <row r="1105" spans="1:29" ht="28.5" x14ac:dyDescent="0.35">
      <c r="A1105" s="28"/>
      <c r="B1105" s="28"/>
      <c r="C1105" s="28" t="s">
        <v>1077</v>
      </c>
      <c r="D1105" s="29"/>
      <c r="E1105" s="11"/>
      <c r="F1105" s="31">
        <f>Source!AN1168</f>
        <v>4.29</v>
      </c>
      <c r="G1105" s="30" t="str">
        <f>Source!DF1168</f>
        <v>*1,25*1,1</v>
      </c>
      <c r="H1105" s="11">
        <f>Source!AV1169</f>
        <v>1.0469999999999999</v>
      </c>
      <c r="I1105" s="33">
        <f>Source!R1168</f>
        <v>0.19</v>
      </c>
      <c r="J1105" s="11">
        <f>IF(Source!BS1169&lt;&gt; 0, Source!BS1169, 1)</f>
        <v>47.82</v>
      </c>
      <c r="K1105" s="33">
        <f>Source!R1169</f>
        <v>9.09</v>
      </c>
    </row>
    <row r="1106" spans="1:29" ht="14.5" x14ac:dyDescent="0.35">
      <c r="A1106" s="28"/>
      <c r="B1106" s="28"/>
      <c r="C1106" s="28" t="s">
        <v>1078</v>
      </c>
      <c r="D1106" s="29"/>
      <c r="E1106" s="11"/>
      <c r="F1106" s="31">
        <f>Source!AL1168</f>
        <v>472.83</v>
      </c>
      <c r="G1106" s="30" t="str">
        <f>Source!DD1168</f>
        <v/>
      </c>
      <c r="H1106" s="11">
        <f>Source!AW1169</f>
        <v>1.0189999999999999</v>
      </c>
      <c r="I1106" s="31">
        <f>Source!P1168</f>
        <v>14.45</v>
      </c>
      <c r="J1106" s="11">
        <f>IF(Source!BC1169&lt;&gt; 0, Source!BC1169, 1)</f>
        <v>6.63</v>
      </c>
      <c r="K1106" s="31">
        <f>Source!P1169</f>
        <v>95.8</v>
      </c>
    </row>
    <row r="1107" spans="1:29" ht="28" x14ac:dyDescent="0.35">
      <c r="A1107" s="28" t="s">
        <v>610</v>
      </c>
      <c r="B1107" s="28" t="str">
        <f>Source!F1170</f>
        <v>1.1-1-912</v>
      </c>
      <c r="C1107" s="28" t="s">
        <v>416</v>
      </c>
      <c r="D1107" s="29" t="str">
        <f>Source!H1170</f>
        <v>м3</v>
      </c>
      <c r="E1107" s="11">
        <f>Source!I1170</f>
        <v>2.9399999999999999E-2</v>
      </c>
      <c r="F1107" s="31">
        <f>Source!AK1170</f>
        <v>1821.25</v>
      </c>
      <c r="G1107" s="34" t="s">
        <v>3</v>
      </c>
      <c r="H1107" s="11">
        <f>Source!AW1171</f>
        <v>1.0189999999999999</v>
      </c>
      <c r="I1107" s="31">
        <f>Source!O1170</f>
        <v>54.56</v>
      </c>
      <c r="J1107" s="11">
        <f>IF(Source!BC1171&lt;&gt; 0, Source!BC1171, 1)</f>
        <v>4.3899999999999997</v>
      </c>
      <c r="K1107" s="31">
        <f>Source!O1171</f>
        <v>239.52</v>
      </c>
      <c r="Q1107">
        <f>Source!X1170</f>
        <v>0</v>
      </c>
      <c r="R1107">
        <f>Source!X1171</f>
        <v>0</v>
      </c>
      <c r="S1107">
        <f>Source!Y1170</f>
        <v>0</v>
      </c>
      <c r="T1107">
        <f>Source!Y1171</f>
        <v>0</v>
      </c>
      <c r="U1107">
        <f>ROUND((175/100)*ROUND(Source!R1170, 2), 2)</f>
        <v>0</v>
      </c>
      <c r="V1107">
        <f>ROUND((0/100)*ROUND(Source!R1171, 2), 2)</f>
        <v>0</v>
      </c>
      <c r="AC1107">
        <v>3</v>
      </c>
    </row>
    <row r="1108" spans="1:29" ht="14.5" x14ac:dyDescent="0.35">
      <c r="A1108" s="28"/>
      <c r="B1108" s="28"/>
      <c r="C1108" s="28" t="s">
        <v>1079</v>
      </c>
      <c r="D1108" s="29" t="s">
        <v>1080</v>
      </c>
      <c r="E1108" s="11">
        <f>Source!BZ1169</f>
        <v>87</v>
      </c>
      <c r="F1108" s="31"/>
      <c r="G1108" s="30"/>
      <c r="H1108" s="11"/>
      <c r="I1108" s="31">
        <f>SUM(Q1102:Q1107)</f>
        <v>8.33</v>
      </c>
      <c r="J1108" s="11">
        <f>Source!AT1169</f>
        <v>87</v>
      </c>
      <c r="K1108" s="31">
        <f>SUM(R1102:R1107)</f>
        <v>398.56</v>
      </c>
    </row>
    <row r="1109" spans="1:29" ht="14.5" x14ac:dyDescent="0.35">
      <c r="A1109" s="28"/>
      <c r="B1109" s="28"/>
      <c r="C1109" s="28" t="s">
        <v>1081</v>
      </c>
      <c r="D1109" s="29" t="s">
        <v>1080</v>
      </c>
      <c r="E1109" s="11">
        <f>Source!CA1169</f>
        <v>47</v>
      </c>
      <c r="F1109" s="31"/>
      <c r="G1109" s="30"/>
      <c r="H1109" s="11"/>
      <c r="I1109" s="31">
        <f>SUM(S1102:S1108)</f>
        <v>4.5</v>
      </c>
      <c r="J1109" s="11">
        <f>Source!AU1169</f>
        <v>47</v>
      </c>
      <c r="K1109" s="31">
        <f>SUM(T1102:T1108)</f>
        <v>215.32</v>
      </c>
    </row>
    <row r="1110" spans="1:29" ht="28.5" x14ac:dyDescent="0.35">
      <c r="A1110" s="35"/>
      <c r="B1110" s="35"/>
      <c r="C1110" s="35" t="s">
        <v>1082</v>
      </c>
      <c r="D1110" s="36" t="s">
        <v>1083</v>
      </c>
      <c r="E1110" s="37">
        <f>Source!AQ1168</f>
        <v>18.170000000000002</v>
      </c>
      <c r="F1110" s="38"/>
      <c r="G1110" s="39" t="str">
        <f>Source!DI1168</f>
        <v>*1,15*1,1</v>
      </c>
      <c r="H1110" s="37">
        <f>Source!AV1169</f>
        <v>1.0469999999999999</v>
      </c>
      <c r="I1110" s="38">
        <f>Source!U1168</f>
        <v>0.72196042050000009</v>
      </c>
      <c r="J1110" s="37"/>
      <c r="K1110" s="38"/>
    </row>
    <row r="1111" spans="1:29" ht="14" x14ac:dyDescent="0.3">
      <c r="C1111" s="21" t="s">
        <v>1084</v>
      </c>
      <c r="H1111" s="61">
        <f>I1103+I1104+I1106+I1108+I1109+SUM(I1107:I1107)-SUMIF(AC1107:AC1107, 5, I1107:I1107)-SUMIF(AC1107:AC1107, 6, I1107:I1107)</f>
        <v>92.73</v>
      </c>
      <c r="I1111" s="61"/>
      <c r="J1111" s="61">
        <f>K1103+K1104+K1106+K1108+K1109+SUM(K1107:K1107)-SUMIF(AC1107:AC1107, 5, K1107:K1107)-SUMIF(AC1107:AC1107, 6, K1107:K1107)</f>
        <v>1419.82</v>
      </c>
      <c r="K1111" s="61"/>
    </row>
    <row r="1112" spans="1:29" ht="14" x14ac:dyDescent="0.3">
      <c r="C1112" s="21" t="s">
        <v>1085</v>
      </c>
      <c r="H1112" s="58">
        <f>SUMIF(AC1107:AC1107, 5, I1107:I1107)+SUMIF(AC1107:AC1107, 6, I1107:I1107)</f>
        <v>0</v>
      </c>
      <c r="I1112" s="58"/>
      <c r="J1112" s="58">
        <f>SUMIF(AC1107:AC1107, 5, K1107:K1107)+SUMIF(AC1107:AC1107, 6, K1107:K1107)</f>
        <v>0</v>
      </c>
      <c r="K1112" s="58"/>
    </row>
    <row r="1113" spans="1:29" ht="14" x14ac:dyDescent="0.3">
      <c r="C1113" s="21" t="s">
        <v>1086</v>
      </c>
      <c r="H1113" s="58">
        <f>I1103+I1104+I1106+I1108+I1109+SUM(I1107:I1107)</f>
        <v>92.73</v>
      </c>
      <c r="I1113" s="58"/>
      <c r="J1113" s="58">
        <f>K1103+K1104+K1106+K1108+K1109+SUM(K1107:K1107)</f>
        <v>1419.82</v>
      </c>
      <c r="K1113" s="58"/>
      <c r="O1113" s="40">
        <f>I1103+I1104+I1106+I1108+I1109+SUM(I1107:I1107)</f>
        <v>92.73</v>
      </c>
      <c r="P1113" s="40">
        <f>K1103+K1104+K1106+K1108+K1109+SUM(K1107:K1107)</f>
        <v>1419.82</v>
      </c>
    </row>
    <row r="1115" spans="1:29" ht="79" x14ac:dyDescent="0.35">
      <c r="A1115" s="28">
        <v>67</v>
      </c>
      <c r="B1115" s="28" t="s">
        <v>1106</v>
      </c>
      <c r="C1115" s="28" t="s">
        <v>390</v>
      </c>
      <c r="D1115" s="29" t="str">
        <f>Source!H1172</f>
        <v>100 м2</v>
      </c>
      <c r="E1115" s="11">
        <f>Source!I1172</f>
        <v>5.8000000000000003E-2</v>
      </c>
      <c r="F1115" s="31"/>
      <c r="G1115" s="30"/>
      <c r="H1115" s="11"/>
      <c r="I1115" s="31"/>
      <c r="J1115" s="11"/>
      <c r="K1115" s="31"/>
      <c r="Q1115">
        <f>Source!X1172</f>
        <v>11.62</v>
      </c>
      <c r="R1115">
        <f>Source!X1173</f>
        <v>555.79999999999995</v>
      </c>
      <c r="S1115">
        <f>Source!Y1172</f>
        <v>6.93</v>
      </c>
      <c r="T1115">
        <f>Source!Y1173</f>
        <v>331.23</v>
      </c>
      <c r="U1115">
        <f>ROUND((175/100)*ROUND(Source!R1172, 2), 2)</f>
        <v>0.04</v>
      </c>
      <c r="V1115">
        <f>ROUND((0/100)*ROUND(Source!R1173, 2), 2)</f>
        <v>0</v>
      </c>
      <c r="AC1115">
        <v>0</v>
      </c>
    </row>
    <row r="1116" spans="1:29" x14ac:dyDescent="0.25">
      <c r="C1116" s="32" t="str">
        <f>"Объем: "&amp;Source!I1172&amp;"=5,8/"&amp;"100"</f>
        <v>Объем: 0,058=5,8/100</v>
      </c>
    </row>
    <row r="1117" spans="1:29" ht="28.5" x14ac:dyDescent="0.35">
      <c r="A1117" s="28"/>
      <c r="B1117" s="28"/>
      <c r="C1117" s="28" t="s">
        <v>1075</v>
      </c>
      <c r="D1117" s="29"/>
      <c r="E1117" s="11"/>
      <c r="F1117" s="31">
        <f>Source!AO1172</f>
        <v>152.62</v>
      </c>
      <c r="G1117" s="30" t="str">
        <f>Source!DG1172</f>
        <v>*1,15*1,1</v>
      </c>
      <c r="H1117" s="11">
        <f>Source!AV1173</f>
        <v>1.0469999999999999</v>
      </c>
      <c r="I1117" s="31">
        <f>Source!S1172</f>
        <v>11.72</v>
      </c>
      <c r="J1117" s="11">
        <f>IF(Source!BA1173&lt;&gt; 0, Source!BA1173, 1)</f>
        <v>47.82</v>
      </c>
      <c r="K1117" s="31">
        <f>Source!S1173</f>
        <v>560.45000000000005</v>
      </c>
    </row>
    <row r="1118" spans="1:29" ht="28.5" x14ac:dyDescent="0.35">
      <c r="A1118" s="28"/>
      <c r="B1118" s="28"/>
      <c r="C1118" s="28" t="s">
        <v>1076</v>
      </c>
      <c r="D1118" s="29"/>
      <c r="E1118" s="11"/>
      <c r="F1118" s="31">
        <f>Source!AM1172</f>
        <v>1.66</v>
      </c>
      <c r="G1118" s="30" t="str">
        <f>Source!DE1172</f>
        <v>*1,25*1,1</v>
      </c>
      <c r="H1118" s="11">
        <f>Source!AV1173</f>
        <v>1.0469999999999999</v>
      </c>
      <c r="I1118" s="31">
        <f>Source!Q1172</f>
        <v>0.14000000000000001</v>
      </c>
      <c r="J1118" s="11">
        <f>IF(Source!BB1173&lt;&gt; 0, Source!BB1173, 1)</f>
        <v>15.23</v>
      </c>
      <c r="K1118" s="31">
        <f>Source!Q1173</f>
        <v>2.13</v>
      </c>
    </row>
    <row r="1119" spans="1:29" ht="28.5" x14ac:dyDescent="0.35">
      <c r="A1119" s="28"/>
      <c r="B1119" s="28"/>
      <c r="C1119" s="28" t="s">
        <v>1077</v>
      </c>
      <c r="D1119" s="29"/>
      <c r="E1119" s="11"/>
      <c r="F1119" s="31">
        <f>Source!AN1172</f>
        <v>0.25</v>
      </c>
      <c r="G1119" s="30" t="str">
        <f>Source!DF1172</f>
        <v>*1,25*1,1</v>
      </c>
      <c r="H1119" s="11">
        <f>Source!AV1173</f>
        <v>1.0469999999999999</v>
      </c>
      <c r="I1119" s="33">
        <f>Source!R1172</f>
        <v>0.02</v>
      </c>
      <c r="J1119" s="11">
        <f>IF(Source!BS1173&lt;&gt; 0, Source!BS1173, 1)</f>
        <v>47.82</v>
      </c>
      <c r="K1119" s="33">
        <f>Source!R1173</f>
        <v>0.96</v>
      </c>
    </row>
    <row r="1120" spans="1:29" ht="56" x14ac:dyDescent="0.35">
      <c r="A1120" s="28" t="s">
        <v>612</v>
      </c>
      <c r="B1120" s="28" t="str">
        <f>Source!F1174</f>
        <v>1.1-1-3527</v>
      </c>
      <c r="C1120" s="28" t="s">
        <v>396</v>
      </c>
      <c r="D1120" s="29" t="str">
        <f>Source!H1174</f>
        <v>м2</v>
      </c>
      <c r="E1120" s="11">
        <f>Source!I1174</f>
        <v>6.96</v>
      </c>
      <c r="F1120" s="31">
        <f>Source!AK1174</f>
        <v>39.450000000000003</v>
      </c>
      <c r="G1120" s="34" t="s">
        <v>3</v>
      </c>
      <c r="H1120" s="11">
        <f>Source!AW1175</f>
        <v>1.002</v>
      </c>
      <c r="I1120" s="31">
        <f>Source!O1174</f>
        <v>275.12</v>
      </c>
      <c r="J1120" s="11">
        <f>IF(Source!BC1175&lt;&gt; 0, Source!BC1175, 1)</f>
        <v>4.92</v>
      </c>
      <c r="K1120" s="31">
        <f>Source!O1175</f>
        <v>1353.59</v>
      </c>
      <c r="Q1120">
        <f>Source!X1174</f>
        <v>0</v>
      </c>
      <c r="R1120">
        <f>Source!X1175</f>
        <v>0</v>
      </c>
      <c r="S1120">
        <f>Source!Y1174</f>
        <v>0</v>
      </c>
      <c r="T1120">
        <f>Source!Y1175</f>
        <v>0</v>
      </c>
      <c r="U1120">
        <f>ROUND((175/100)*ROUND(Source!R1174, 2), 2)</f>
        <v>0</v>
      </c>
      <c r="V1120">
        <f>ROUND((0/100)*ROUND(Source!R1175, 2), 2)</f>
        <v>0</v>
      </c>
      <c r="AC1120">
        <v>3</v>
      </c>
    </row>
    <row r="1121" spans="1:29" ht="14.5" x14ac:dyDescent="0.35">
      <c r="A1121" s="28"/>
      <c r="B1121" s="28"/>
      <c r="C1121" s="28" t="s">
        <v>1079</v>
      </c>
      <c r="D1121" s="29" t="s">
        <v>1080</v>
      </c>
      <c r="E1121" s="11">
        <f>Source!BZ1173</f>
        <v>99</v>
      </c>
      <c r="F1121" s="31"/>
      <c r="G1121" s="30"/>
      <c r="H1121" s="11"/>
      <c r="I1121" s="31">
        <f>SUM(Q1115:Q1120)</f>
        <v>11.62</v>
      </c>
      <c r="J1121" s="11">
        <f>Source!AT1173</f>
        <v>99</v>
      </c>
      <c r="K1121" s="31">
        <f>SUM(R1115:R1120)</f>
        <v>555.79999999999995</v>
      </c>
    </row>
    <row r="1122" spans="1:29" ht="14.5" x14ac:dyDescent="0.35">
      <c r="A1122" s="28"/>
      <c r="B1122" s="28"/>
      <c r="C1122" s="28" t="s">
        <v>1081</v>
      </c>
      <c r="D1122" s="29" t="s">
        <v>1080</v>
      </c>
      <c r="E1122" s="11">
        <f>Source!CA1173</f>
        <v>59</v>
      </c>
      <c r="F1122" s="31"/>
      <c r="G1122" s="30"/>
      <c r="H1122" s="11"/>
      <c r="I1122" s="31">
        <f>SUM(S1115:S1121)</f>
        <v>6.93</v>
      </c>
      <c r="J1122" s="11">
        <f>Source!AU1173</f>
        <v>59</v>
      </c>
      <c r="K1122" s="31">
        <f>SUM(T1115:T1121)</f>
        <v>331.23</v>
      </c>
    </row>
    <row r="1123" spans="1:29" ht="28.5" x14ac:dyDescent="0.35">
      <c r="A1123" s="35"/>
      <c r="B1123" s="35"/>
      <c r="C1123" s="35" t="s">
        <v>1082</v>
      </c>
      <c r="D1123" s="36" t="s">
        <v>1083</v>
      </c>
      <c r="E1123" s="37">
        <f>Source!AQ1172</f>
        <v>13.36</v>
      </c>
      <c r="F1123" s="38"/>
      <c r="G1123" s="39" t="str">
        <f>Source!DI1172</f>
        <v>*1,15*1,1</v>
      </c>
      <c r="H1123" s="37">
        <f>Source!AV1173</f>
        <v>1.0469999999999999</v>
      </c>
      <c r="I1123" s="38">
        <f>Source!U1172</f>
        <v>1.0262936904000002</v>
      </c>
      <c r="J1123" s="37"/>
      <c r="K1123" s="38"/>
    </row>
    <row r="1124" spans="1:29" ht="14" x14ac:dyDescent="0.3">
      <c r="C1124" s="21" t="s">
        <v>1084</v>
      </c>
      <c r="H1124" s="61">
        <f>I1117+I1118+I1121+I1122+SUM(I1120:I1120)-SUMIF(AC1120:AC1120, 5, I1120:I1120)-SUMIF(AC1120:AC1120, 6, I1120:I1120)</f>
        <v>305.53000000000003</v>
      </c>
      <c r="I1124" s="61"/>
      <c r="J1124" s="61">
        <f>K1117+K1118+K1121+K1122+SUM(K1120:K1120)-SUMIF(AC1120:AC1120, 5, K1120:K1120)-SUMIF(AC1120:AC1120, 6, K1120:K1120)</f>
        <v>2803.2</v>
      </c>
      <c r="K1124" s="61"/>
    </row>
    <row r="1125" spans="1:29" ht="14" x14ac:dyDescent="0.3">
      <c r="C1125" s="21" t="s">
        <v>1085</v>
      </c>
      <c r="H1125" s="58">
        <f>SUMIF(AC1120:AC1120, 5, I1120:I1120)+SUMIF(AC1120:AC1120, 6, I1120:I1120)</f>
        <v>0</v>
      </c>
      <c r="I1125" s="58"/>
      <c r="J1125" s="58">
        <f>SUMIF(AC1120:AC1120, 5, K1120:K1120)+SUMIF(AC1120:AC1120, 6, K1120:K1120)</f>
        <v>0</v>
      </c>
      <c r="K1125" s="58"/>
    </row>
    <row r="1126" spans="1:29" ht="14" x14ac:dyDescent="0.3">
      <c r="C1126" s="21" t="s">
        <v>1086</v>
      </c>
      <c r="H1126" s="58">
        <f>I1117+I1118+I1121+I1122+SUM(I1120:I1120)</f>
        <v>305.53000000000003</v>
      </c>
      <c r="I1126" s="58"/>
      <c r="J1126" s="58">
        <f>K1117+K1118+K1121+K1122+SUM(K1120:K1120)</f>
        <v>2803.2</v>
      </c>
      <c r="K1126" s="58"/>
      <c r="O1126" s="40">
        <f>I1117+I1118+I1121+I1122+SUM(I1120:I1120)</f>
        <v>305.53000000000003</v>
      </c>
      <c r="P1126" s="40">
        <f>K1117+K1118+K1121+K1122+SUM(K1120:K1120)</f>
        <v>2803.2</v>
      </c>
    </row>
    <row r="1128" spans="1:29" ht="79" x14ac:dyDescent="0.35">
      <c r="A1128" s="28">
        <v>68</v>
      </c>
      <c r="B1128" s="28" t="s">
        <v>1107</v>
      </c>
      <c r="C1128" s="28" t="s">
        <v>400</v>
      </c>
      <c r="D1128" s="29" t="str">
        <f>Source!H1176</f>
        <v>100 м3 в деле</v>
      </c>
      <c r="E1128" s="11">
        <f>Source!I1176</f>
        <v>1.6500000000000001E-2</v>
      </c>
      <c r="F1128" s="31"/>
      <c r="G1128" s="30"/>
      <c r="H1128" s="11"/>
      <c r="I1128" s="31"/>
      <c r="J1128" s="11"/>
      <c r="K1128" s="31"/>
      <c r="Q1128">
        <f>Source!X1176</f>
        <v>41.01</v>
      </c>
      <c r="R1128">
        <f>Source!X1177</f>
        <v>1961.27</v>
      </c>
      <c r="S1128">
        <f>Source!Y1176</f>
        <v>21.84</v>
      </c>
      <c r="T1128">
        <f>Source!Y1177</f>
        <v>1044.5899999999999</v>
      </c>
      <c r="U1128">
        <f>ROUND((175/100)*ROUND(Source!R1176, 2), 2)</f>
        <v>1.49</v>
      </c>
      <c r="V1128">
        <f>ROUND((0/100)*ROUND(Source!R1177, 2), 2)</f>
        <v>0</v>
      </c>
      <c r="AC1128">
        <v>0</v>
      </c>
    </row>
    <row r="1129" spans="1:29" x14ac:dyDescent="0.25">
      <c r="C1129" s="32" t="str">
        <f>"Объем: "&amp;Source!I1176&amp;"=1,65/"&amp;"100"</f>
        <v>Объем: 0,0165=1,65/100</v>
      </c>
    </row>
    <row r="1130" spans="1:29" ht="28.5" x14ac:dyDescent="0.35">
      <c r="A1130" s="28"/>
      <c r="B1130" s="28"/>
      <c r="C1130" s="28" t="s">
        <v>1075</v>
      </c>
      <c r="D1130" s="29"/>
      <c r="E1130" s="11"/>
      <c r="F1130" s="31">
        <f>Source!AO1176</f>
        <v>2001.22</v>
      </c>
      <c r="G1130" s="30" t="str">
        <f>Source!DG1176</f>
        <v>*1,15*1,1</v>
      </c>
      <c r="H1130" s="11">
        <f>Source!AV1177</f>
        <v>1.0469999999999999</v>
      </c>
      <c r="I1130" s="31">
        <f>Source!S1176</f>
        <v>43.73</v>
      </c>
      <c r="J1130" s="11">
        <f>IF(Source!BA1177&lt;&gt; 0, Source!BA1177, 1)</f>
        <v>47.82</v>
      </c>
      <c r="K1130" s="31">
        <f>Source!S1177</f>
        <v>2091.17</v>
      </c>
    </row>
    <row r="1131" spans="1:29" ht="28.5" x14ac:dyDescent="0.35">
      <c r="A1131" s="28"/>
      <c r="B1131" s="28"/>
      <c r="C1131" s="28" t="s">
        <v>1076</v>
      </c>
      <c r="D1131" s="29"/>
      <c r="E1131" s="11"/>
      <c r="F1131" s="31">
        <f>Source!AM1176</f>
        <v>1171.7</v>
      </c>
      <c r="G1131" s="30" t="str">
        <f>Source!DE1176</f>
        <v>*1,25*1,1</v>
      </c>
      <c r="H1131" s="11">
        <f>Source!AV1177</f>
        <v>1.0469999999999999</v>
      </c>
      <c r="I1131" s="31">
        <f>Source!Q1176</f>
        <v>27.83</v>
      </c>
      <c r="J1131" s="11">
        <f>IF(Source!BB1177&lt;&gt; 0, Source!BB1177, 1)</f>
        <v>12.16</v>
      </c>
      <c r="K1131" s="31">
        <f>Source!Q1177</f>
        <v>338.41</v>
      </c>
    </row>
    <row r="1132" spans="1:29" ht="28.5" x14ac:dyDescent="0.35">
      <c r="A1132" s="28"/>
      <c r="B1132" s="28"/>
      <c r="C1132" s="28" t="s">
        <v>1077</v>
      </c>
      <c r="D1132" s="29"/>
      <c r="E1132" s="11"/>
      <c r="F1132" s="31">
        <f>Source!AN1176</f>
        <v>35.909999999999997</v>
      </c>
      <c r="G1132" s="30" t="str">
        <f>Source!DF1176</f>
        <v>*1,25*1,1</v>
      </c>
      <c r="H1132" s="11">
        <f>Source!AV1177</f>
        <v>1.0469999999999999</v>
      </c>
      <c r="I1132" s="33">
        <f>Source!R1176</f>
        <v>0.85</v>
      </c>
      <c r="J1132" s="11">
        <f>IF(Source!BS1177&lt;&gt; 0, Source!BS1177, 1)</f>
        <v>47.82</v>
      </c>
      <c r="K1132" s="33">
        <f>Source!R1177</f>
        <v>40.65</v>
      </c>
    </row>
    <row r="1133" spans="1:29" ht="14.5" x14ac:dyDescent="0.35">
      <c r="A1133" s="28"/>
      <c r="B1133" s="28"/>
      <c r="C1133" s="28" t="s">
        <v>1078</v>
      </c>
      <c r="D1133" s="29"/>
      <c r="E1133" s="11"/>
      <c r="F1133" s="31">
        <f>Source!AL1176</f>
        <v>1799.05</v>
      </c>
      <c r="G1133" s="30" t="str">
        <f>Source!DD1176</f>
        <v/>
      </c>
      <c r="H1133" s="11">
        <f>Source!AW1177</f>
        <v>1.022</v>
      </c>
      <c r="I1133" s="31">
        <f>Source!P1176</f>
        <v>30.34</v>
      </c>
      <c r="J1133" s="11">
        <f>IF(Source!BC1177&lt;&gt; 0, Source!BC1177, 1)</f>
        <v>10.26</v>
      </c>
      <c r="K1133" s="31">
        <f>Source!P1177</f>
        <v>311.29000000000002</v>
      </c>
    </row>
    <row r="1134" spans="1:29" ht="70" x14ac:dyDescent="0.35">
      <c r="A1134" s="28" t="s">
        <v>614</v>
      </c>
      <c r="B1134" s="28" t="str">
        <f>Source!F1178</f>
        <v>1.3-4-22</v>
      </c>
      <c r="C1134" s="28" t="s">
        <v>241</v>
      </c>
      <c r="D1134" s="29" t="str">
        <f>Source!H1178</f>
        <v>т</v>
      </c>
      <c r="E1134" s="11">
        <f>Source!I1178</f>
        <v>0.15984000000000001</v>
      </c>
      <c r="F1134" s="31">
        <f>Source!AK1178</f>
        <v>5743.69</v>
      </c>
      <c r="G1134" s="34" t="s">
        <v>3</v>
      </c>
      <c r="H1134" s="11">
        <f>Source!AW1179</f>
        <v>1.022</v>
      </c>
      <c r="I1134" s="31">
        <f>Source!O1178</f>
        <v>938.27</v>
      </c>
      <c r="J1134" s="11">
        <f>IF(Source!BC1179&lt;&gt; 0, Source!BC1179, 1)</f>
        <v>15.82</v>
      </c>
      <c r="K1134" s="31">
        <f>Source!O1179</f>
        <v>14843.43</v>
      </c>
      <c r="Q1134">
        <f>Source!X1178</f>
        <v>0</v>
      </c>
      <c r="R1134">
        <f>Source!X1179</f>
        <v>0</v>
      </c>
      <c r="S1134">
        <f>Source!Y1178</f>
        <v>0</v>
      </c>
      <c r="T1134">
        <f>Source!Y1179</f>
        <v>0</v>
      </c>
      <c r="U1134">
        <f>ROUND((175/100)*ROUND(Source!R1178, 2), 2)</f>
        <v>0</v>
      </c>
      <c r="V1134">
        <f>ROUND((0/100)*ROUND(Source!R1179, 2), 2)</f>
        <v>0</v>
      </c>
      <c r="AC1134">
        <v>3</v>
      </c>
    </row>
    <row r="1135" spans="1:29" ht="56" x14ac:dyDescent="0.35">
      <c r="A1135" s="28" t="s">
        <v>615</v>
      </c>
      <c r="B1135" s="28" t="str">
        <f>Source!F1180</f>
        <v>1.3-4-20</v>
      </c>
      <c r="C1135" s="28" t="s">
        <v>331</v>
      </c>
      <c r="D1135" s="29" t="str">
        <f>Source!H1180</f>
        <v>т</v>
      </c>
      <c r="E1135" s="11">
        <f>Source!I1180</f>
        <v>3.6490000000000002E-2</v>
      </c>
      <c r="F1135" s="31">
        <f>Source!AK1180</f>
        <v>5743.69</v>
      </c>
      <c r="G1135" s="34" t="s">
        <v>3</v>
      </c>
      <c r="H1135" s="11">
        <f>Source!AW1181</f>
        <v>1.022</v>
      </c>
      <c r="I1135" s="31">
        <f>Source!O1180</f>
        <v>214.2</v>
      </c>
      <c r="J1135" s="11">
        <f>IF(Source!BC1181&lt;&gt; 0, Source!BC1181, 1)</f>
        <v>16.63</v>
      </c>
      <c r="K1135" s="31">
        <f>Source!O1181</f>
        <v>3562.15</v>
      </c>
      <c r="Q1135">
        <f>Source!X1180</f>
        <v>0</v>
      </c>
      <c r="R1135">
        <f>Source!X1181</f>
        <v>0</v>
      </c>
      <c r="S1135">
        <f>Source!Y1180</f>
        <v>0</v>
      </c>
      <c r="T1135">
        <f>Source!Y1181</f>
        <v>0</v>
      </c>
      <c r="U1135">
        <f>ROUND((175/100)*ROUND(Source!R1180, 2), 2)</f>
        <v>0</v>
      </c>
      <c r="V1135">
        <f>ROUND((0/100)*ROUND(Source!R1181, 2), 2)</f>
        <v>0</v>
      </c>
      <c r="AC1135">
        <v>3</v>
      </c>
    </row>
    <row r="1136" spans="1:29" ht="56" x14ac:dyDescent="0.35">
      <c r="A1136" s="28" t="s">
        <v>616</v>
      </c>
      <c r="B1136" s="28" t="str">
        <f>Source!F1182</f>
        <v>1.3-1-41</v>
      </c>
      <c r="C1136" s="28" t="s">
        <v>249</v>
      </c>
      <c r="D1136" s="29" t="str">
        <f>Source!H1182</f>
        <v>м3</v>
      </c>
      <c r="E1136" s="11">
        <f>Source!I1182</f>
        <v>1.6747499999999997</v>
      </c>
      <c r="F1136" s="31">
        <f>Source!AK1182</f>
        <v>729.73</v>
      </c>
      <c r="G1136" s="34" t="s">
        <v>3</v>
      </c>
      <c r="H1136" s="11">
        <f>Source!AW1183</f>
        <v>1.022</v>
      </c>
      <c r="I1136" s="31">
        <f>Source!O1182</f>
        <v>1249</v>
      </c>
      <c r="J1136" s="11">
        <f>IF(Source!BC1183&lt;&gt; 0, Source!BC1183, 1)</f>
        <v>10.08</v>
      </c>
      <c r="K1136" s="31">
        <f>Source!O1183</f>
        <v>12589.92</v>
      </c>
      <c r="Q1136">
        <f>Source!X1182</f>
        <v>0</v>
      </c>
      <c r="R1136">
        <f>Source!X1183</f>
        <v>0</v>
      </c>
      <c r="S1136">
        <f>Source!Y1182</f>
        <v>0</v>
      </c>
      <c r="T1136">
        <f>Source!Y1183</f>
        <v>0</v>
      </c>
      <c r="U1136">
        <f>ROUND((175/100)*ROUND(Source!R1182, 2), 2)</f>
        <v>0</v>
      </c>
      <c r="V1136">
        <f>ROUND((0/100)*ROUND(Source!R1183, 2), 2)</f>
        <v>0</v>
      </c>
      <c r="AC1136">
        <v>3</v>
      </c>
    </row>
    <row r="1137" spans="1:29" ht="14.5" x14ac:dyDescent="0.35">
      <c r="A1137" s="28"/>
      <c r="B1137" s="28"/>
      <c r="C1137" s="28" t="s">
        <v>1079</v>
      </c>
      <c r="D1137" s="29" t="s">
        <v>1080</v>
      </c>
      <c r="E1137" s="11">
        <f>Source!BZ1177</f>
        <v>92</v>
      </c>
      <c r="F1137" s="31"/>
      <c r="G1137" s="30"/>
      <c r="H1137" s="11"/>
      <c r="I1137" s="31">
        <f>SUM(Q1128:Q1136)</f>
        <v>41.01</v>
      </c>
      <c r="J1137" s="11">
        <f>Source!AT1177</f>
        <v>92</v>
      </c>
      <c r="K1137" s="31">
        <f>SUM(R1128:R1136)</f>
        <v>1961.27</v>
      </c>
    </row>
    <row r="1138" spans="1:29" ht="14.5" x14ac:dyDescent="0.35">
      <c r="A1138" s="28"/>
      <c r="B1138" s="28"/>
      <c r="C1138" s="28" t="s">
        <v>1081</v>
      </c>
      <c r="D1138" s="29" t="s">
        <v>1080</v>
      </c>
      <c r="E1138" s="11">
        <f>Source!CA1177</f>
        <v>49</v>
      </c>
      <c r="F1138" s="31"/>
      <c r="G1138" s="30"/>
      <c r="H1138" s="11"/>
      <c r="I1138" s="31">
        <f>SUM(S1128:S1137)</f>
        <v>21.84</v>
      </c>
      <c r="J1138" s="11">
        <f>Source!AU1177</f>
        <v>49</v>
      </c>
      <c r="K1138" s="31">
        <f>SUM(T1128:T1137)</f>
        <v>1044.5899999999999</v>
      </c>
    </row>
    <row r="1139" spans="1:29" ht="28.5" x14ac:dyDescent="0.35">
      <c r="A1139" s="35"/>
      <c r="B1139" s="35"/>
      <c r="C1139" s="35" t="s">
        <v>1082</v>
      </c>
      <c r="D1139" s="36" t="s">
        <v>1083</v>
      </c>
      <c r="E1139" s="37">
        <f>Source!AQ1176</f>
        <v>179</v>
      </c>
      <c r="F1139" s="38"/>
      <c r="G1139" s="39" t="str">
        <f>Source!DI1176</f>
        <v>*1,15*1,1</v>
      </c>
      <c r="H1139" s="37">
        <f>Source!AV1177</f>
        <v>1.0469999999999999</v>
      </c>
      <c r="I1139" s="38">
        <f>Source!U1176</f>
        <v>3.9117778424999998</v>
      </c>
      <c r="J1139" s="37"/>
      <c r="K1139" s="38"/>
    </row>
    <row r="1140" spans="1:29" ht="14" x14ac:dyDescent="0.3">
      <c r="C1140" s="21" t="s">
        <v>1084</v>
      </c>
      <c r="H1140" s="61">
        <f>I1130+I1131+I1133+I1137+I1138+SUM(I1134:I1136)-SUMIF(AC1134:AC1136, 5, I1134:I1136)-SUMIF(AC1134:AC1136, 6, I1134:I1136)</f>
        <v>2566.2200000000003</v>
      </c>
      <c r="I1140" s="61"/>
      <c r="J1140" s="61">
        <f>K1130+K1131+K1133+K1137+K1138+SUM(K1134:K1136)-SUMIF(AC1134:AC1136, 5, K1134:K1136)-SUMIF(AC1134:AC1136, 6, K1134:K1136)</f>
        <v>36742.229999999996</v>
      </c>
      <c r="K1140" s="61"/>
    </row>
    <row r="1141" spans="1:29" ht="14" x14ac:dyDescent="0.3">
      <c r="C1141" s="21" t="s">
        <v>1085</v>
      </c>
      <c r="H1141" s="58">
        <f>SUMIF(AC1134:AC1136, 5, I1134:I1136)+SUMIF(AC1134:AC1136, 6, I1134:I1136)</f>
        <v>0</v>
      </c>
      <c r="I1141" s="58"/>
      <c r="J1141" s="58">
        <f>SUMIF(AC1134:AC1136, 5, K1134:K1136)+SUMIF(AC1134:AC1136, 6, K1134:K1136)</f>
        <v>0</v>
      </c>
      <c r="K1141" s="58"/>
    </row>
    <row r="1142" spans="1:29" ht="14" x14ac:dyDescent="0.3">
      <c r="C1142" s="21" t="s">
        <v>1086</v>
      </c>
      <c r="H1142" s="58">
        <f>I1130+I1131+I1133+I1137+I1138+SUM(I1134:I1136)</f>
        <v>2566.2200000000003</v>
      </c>
      <c r="I1142" s="58"/>
      <c r="J1142" s="58">
        <f>K1130+K1131+K1133+K1137+K1138+SUM(K1134:K1136)</f>
        <v>36742.229999999996</v>
      </c>
      <c r="K1142" s="58"/>
      <c r="O1142" s="40">
        <f>I1130+I1131+I1133+I1137+I1138+SUM(I1134:I1136)</f>
        <v>2566.2200000000003</v>
      </c>
      <c r="P1142" s="40">
        <f>K1130+K1131+K1133+K1137+K1138+SUM(K1134:K1136)</f>
        <v>36742.229999999996</v>
      </c>
    </row>
    <row r="1144" spans="1:29" ht="79" x14ac:dyDescent="0.35">
      <c r="A1144" s="28">
        <v>69</v>
      </c>
      <c r="B1144" s="28" t="s">
        <v>1119</v>
      </c>
      <c r="C1144" s="28" t="s">
        <v>528</v>
      </c>
      <c r="D1144" s="29" t="str">
        <f>Source!H1184</f>
        <v>100 м3 засыпки</v>
      </c>
      <c r="E1144" s="11">
        <f>Source!I1184</f>
        <v>3.6999999999999998E-2</v>
      </c>
      <c r="F1144" s="31"/>
      <c r="G1144" s="30"/>
      <c r="H1144" s="11"/>
      <c r="I1144" s="31"/>
      <c r="J1144" s="11"/>
      <c r="K1144" s="31"/>
      <c r="Q1144">
        <f>Source!X1184</f>
        <v>117.59</v>
      </c>
      <c r="R1144">
        <f>Source!X1185</f>
        <v>5623.36</v>
      </c>
      <c r="S1144">
        <f>Source!Y1184</f>
        <v>62.63</v>
      </c>
      <c r="T1144">
        <f>Source!Y1185</f>
        <v>2995.05</v>
      </c>
      <c r="U1144">
        <f>ROUND((175/100)*ROUND(Source!R1184, 2), 2)</f>
        <v>45.19</v>
      </c>
      <c r="V1144">
        <f>ROUND((0/100)*ROUND(Source!R1185, 2), 2)</f>
        <v>0</v>
      </c>
      <c r="AC1144">
        <v>0</v>
      </c>
    </row>
    <row r="1145" spans="1:29" x14ac:dyDescent="0.25">
      <c r="C1145" s="32" t="str">
        <f>"Объем: "&amp;Source!I1184&amp;"=3,7/"&amp;"100"</f>
        <v>Объем: 0,037=3,7/100</v>
      </c>
    </row>
    <row r="1146" spans="1:29" ht="28.5" x14ac:dyDescent="0.35">
      <c r="A1146" s="28"/>
      <c r="B1146" s="28"/>
      <c r="C1146" s="28" t="s">
        <v>1075</v>
      </c>
      <c r="D1146" s="29"/>
      <c r="E1146" s="11"/>
      <c r="F1146" s="31">
        <f>Source!AO1184</f>
        <v>2081.52</v>
      </c>
      <c r="G1146" s="30" t="str">
        <f>Source!DG1184</f>
        <v>*1,15*1,1</v>
      </c>
      <c r="H1146" s="11">
        <f>Source!AV1185</f>
        <v>1.0469999999999999</v>
      </c>
      <c r="I1146" s="31">
        <f>Source!S1184</f>
        <v>102</v>
      </c>
      <c r="J1146" s="11">
        <f>IF(Source!BA1185&lt;&gt; 0, Source!BA1185, 1)</f>
        <v>47.82</v>
      </c>
      <c r="K1146" s="31">
        <f>Source!S1185</f>
        <v>4877.6400000000003</v>
      </c>
    </row>
    <row r="1147" spans="1:29" ht="28.5" x14ac:dyDescent="0.35">
      <c r="A1147" s="28"/>
      <c r="B1147" s="28"/>
      <c r="C1147" s="28" t="s">
        <v>1076</v>
      </c>
      <c r="D1147" s="29"/>
      <c r="E1147" s="11"/>
      <c r="F1147" s="31">
        <f>Source!AM1184</f>
        <v>4402.84</v>
      </c>
      <c r="G1147" s="30" t="str">
        <f>Source!DE1184</f>
        <v>*1,25*1,1</v>
      </c>
      <c r="H1147" s="11">
        <f>Source!AV1185</f>
        <v>1.0469999999999999</v>
      </c>
      <c r="I1147" s="31">
        <f>Source!Q1184</f>
        <v>234.52</v>
      </c>
      <c r="J1147" s="11">
        <f>IF(Source!BB1185&lt;&gt; 0, Source!BB1185, 1)</f>
        <v>14.38</v>
      </c>
      <c r="K1147" s="31">
        <f>Source!Q1185</f>
        <v>3372.4</v>
      </c>
    </row>
    <row r="1148" spans="1:29" ht="28.5" x14ac:dyDescent="0.35">
      <c r="A1148" s="28"/>
      <c r="B1148" s="28"/>
      <c r="C1148" s="28" t="s">
        <v>1077</v>
      </c>
      <c r="D1148" s="29"/>
      <c r="E1148" s="11"/>
      <c r="F1148" s="31">
        <f>Source!AN1184</f>
        <v>484.82</v>
      </c>
      <c r="G1148" s="30" t="str">
        <f>Source!DF1184</f>
        <v>*1,25*1,1</v>
      </c>
      <c r="H1148" s="11">
        <f>Source!AV1185</f>
        <v>1.0469999999999999</v>
      </c>
      <c r="I1148" s="33">
        <f>Source!R1184</f>
        <v>25.82</v>
      </c>
      <c r="J1148" s="11">
        <f>IF(Source!BS1185&lt;&gt; 0, Source!BS1185, 1)</f>
        <v>47.82</v>
      </c>
      <c r="K1148" s="33">
        <f>Source!R1185</f>
        <v>1234.71</v>
      </c>
    </row>
    <row r="1149" spans="1:29" ht="28" x14ac:dyDescent="0.35">
      <c r="A1149" s="28" t="s">
        <v>618</v>
      </c>
      <c r="B1149" s="28" t="str">
        <f>Source!F1186</f>
        <v>1.1-1-766</v>
      </c>
      <c r="C1149" s="28" t="s">
        <v>533</v>
      </c>
      <c r="D1149" s="29" t="str">
        <f>Source!H1186</f>
        <v>м3</v>
      </c>
      <c r="E1149" s="11">
        <f>Source!I1186</f>
        <v>3.8849999999999998</v>
      </c>
      <c r="F1149" s="31">
        <f>Source!AK1186</f>
        <v>99.9</v>
      </c>
      <c r="G1149" s="34" t="s">
        <v>3</v>
      </c>
      <c r="H1149" s="11">
        <f>Source!AW1187</f>
        <v>1.0029999999999999</v>
      </c>
      <c r="I1149" s="31">
        <f>Source!O1186</f>
        <v>389.28</v>
      </c>
      <c r="J1149" s="11">
        <f>IF(Source!BC1187&lt;&gt; 0, Source!BC1187, 1)</f>
        <v>8.69</v>
      </c>
      <c r="K1149" s="31">
        <f>Source!O1187</f>
        <v>3382.84</v>
      </c>
      <c r="Q1149">
        <f>Source!X1186</f>
        <v>0</v>
      </c>
      <c r="R1149">
        <f>Source!X1187</f>
        <v>0</v>
      </c>
      <c r="S1149">
        <f>Source!Y1186</f>
        <v>0</v>
      </c>
      <c r="T1149">
        <f>Source!Y1187</f>
        <v>0</v>
      </c>
      <c r="U1149">
        <f>ROUND((175/100)*ROUND(Source!R1186, 2), 2)</f>
        <v>0</v>
      </c>
      <c r="V1149">
        <f>ROUND((0/100)*ROUND(Source!R1187, 2), 2)</f>
        <v>0</v>
      </c>
      <c r="AC1149">
        <v>3</v>
      </c>
    </row>
    <row r="1150" spans="1:29" ht="14.5" x14ac:dyDescent="0.35">
      <c r="A1150" s="28"/>
      <c r="B1150" s="28"/>
      <c r="C1150" s="28" t="s">
        <v>1079</v>
      </c>
      <c r="D1150" s="29" t="s">
        <v>1080</v>
      </c>
      <c r="E1150" s="11">
        <f>Source!BZ1185</f>
        <v>92</v>
      </c>
      <c r="F1150" s="31"/>
      <c r="G1150" s="30"/>
      <c r="H1150" s="11"/>
      <c r="I1150" s="31">
        <f>SUM(Q1144:Q1149)</f>
        <v>117.59</v>
      </c>
      <c r="J1150" s="11">
        <f>Source!AT1185</f>
        <v>92</v>
      </c>
      <c r="K1150" s="31">
        <f>SUM(R1144:R1149)</f>
        <v>5623.36</v>
      </c>
    </row>
    <row r="1151" spans="1:29" ht="14.5" x14ac:dyDescent="0.35">
      <c r="A1151" s="28"/>
      <c r="B1151" s="28"/>
      <c r="C1151" s="28" t="s">
        <v>1081</v>
      </c>
      <c r="D1151" s="29" t="s">
        <v>1080</v>
      </c>
      <c r="E1151" s="11">
        <f>Source!CA1185</f>
        <v>49</v>
      </c>
      <c r="F1151" s="31"/>
      <c r="G1151" s="30"/>
      <c r="H1151" s="11"/>
      <c r="I1151" s="31">
        <f>SUM(S1144:S1150)</f>
        <v>62.63</v>
      </c>
      <c r="J1151" s="11">
        <f>Source!AU1185</f>
        <v>49</v>
      </c>
      <c r="K1151" s="31">
        <f>SUM(T1144:T1150)</f>
        <v>2995.05</v>
      </c>
    </row>
    <row r="1152" spans="1:29" ht="28.5" x14ac:dyDescent="0.35">
      <c r="A1152" s="35"/>
      <c r="B1152" s="35"/>
      <c r="C1152" s="35" t="s">
        <v>1082</v>
      </c>
      <c r="D1152" s="36" t="s">
        <v>1083</v>
      </c>
      <c r="E1152" s="37">
        <f>Source!AQ1184</f>
        <v>177</v>
      </c>
      <c r="F1152" s="38"/>
      <c r="G1152" s="39" t="str">
        <f>Source!DI1184</f>
        <v>*1,15*1,1</v>
      </c>
      <c r="H1152" s="37">
        <f>Source!AV1185</f>
        <v>1.0469999999999999</v>
      </c>
      <c r="I1152" s="38">
        <f>Source!U1184</f>
        <v>8.6738557949999997</v>
      </c>
      <c r="J1152" s="37"/>
      <c r="K1152" s="38"/>
    </row>
    <row r="1153" spans="1:42" ht="14" x14ac:dyDescent="0.3">
      <c r="C1153" s="21" t="s">
        <v>1084</v>
      </c>
      <c r="H1153" s="61">
        <f>I1146+I1147+I1150+I1151+SUM(I1149:I1149)-SUMIF(AC1149:AC1149, 5, I1149:I1149)-SUMIF(AC1149:AC1149, 6, I1149:I1149)</f>
        <v>906.02</v>
      </c>
      <c r="I1153" s="61"/>
      <c r="J1153" s="61">
        <f>K1146+K1147+K1150+K1151+SUM(K1149:K1149)-SUMIF(AC1149:AC1149, 5, K1149:K1149)-SUMIF(AC1149:AC1149, 6, K1149:K1149)</f>
        <v>20251.29</v>
      </c>
      <c r="K1153" s="61"/>
    </row>
    <row r="1154" spans="1:42" ht="14" x14ac:dyDescent="0.3">
      <c r="C1154" s="21" t="s">
        <v>1085</v>
      </c>
      <c r="H1154" s="58">
        <f>SUMIF(AC1149:AC1149, 5, I1149:I1149)+SUMIF(AC1149:AC1149, 6, I1149:I1149)</f>
        <v>0</v>
      </c>
      <c r="I1154" s="58"/>
      <c r="J1154" s="58">
        <f>SUMIF(AC1149:AC1149, 5, K1149:K1149)+SUMIF(AC1149:AC1149, 6, K1149:K1149)</f>
        <v>0</v>
      </c>
      <c r="K1154" s="58"/>
    </row>
    <row r="1155" spans="1:42" ht="14" x14ac:dyDescent="0.3">
      <c r="C1155" s="21" t="s">
        <v>1086</v>
      </c>
      <c r="H1155" s="58">
        <f>I1146+I1147+I1150+I1151+SUM(I1149:I1149)</f>
        <v>906.02</v>
      </c>
      <c r="I1155" s="58"/>
      <c r="J1155" s="58">
        <f>K1146+K1147+K1150+K1151+SUM(K1149:K1149)</f>
        <v>20251.29</v>
      </c>
      <c r="K1155" s="58"/>
      <c r="O1155" s="40">
        <f>I1146+I1147+I1150+I1151+SUM(I1149:I1149)</f>
        <v>906.02</v>
      </c>
      <c r="P1155" s="40">
        <f>K1146+K1147+K1150+K1151+SUM(K1149:K1149)</f>
        <v>20251.29</v>
      </c>
    </row>
    <row r="1158" spans="1:42" ht="14" x14ac:dyDescent="0.3">
      <c r="A1158" s="57" t="str">
        <f>CONCATENATE("Итого по разделу: ",IF(Source!G1189&lt;&gt;"Новый раздел", Source!G1189, ""))</f>
        <v>Итого по разделу: Замена крыльца №5 по оси 23/Б-В (КР-18)</v>
      </c>
      <c r="B1158" s="57"/>
      <c r="C1158" s="57"/>
      <c r="D1158" s="57"/>
      <c r="E1158" s="57"/>
      <c r="F1158" s="57"/>
      <c r="G1158" s="57"/>
      <c r="H1158" s="58">
        <f>SUM(O1100:O1157)</f>
        <v>3870.5000000000005</v>
      </c>
      <c r="I1158" s="59"/>
      <c r="J1158" s="58">
        <f>SUM(P1100:P1157)</f>
        <v>61216.539999999994</v>
      </c>
      <c r="K1158" s="59"/>
    </row>
    <row r="1159" spans="1:42" hidden="1" x14ac:dyDescent="0.25">
      <c r="A1159" t="s">
        <v>1088</v>
      </c>
      <c r="I1159">
        <f>SUM(W1100:W1158)</f>
        <v>0</v>
      </c>
      <c r="J1159">
        <f>SUM(X1100:X1158)</f>
        <v>0</v>
      </c>
    </row>
    <row r="1160" spans="1:42" hidden="1" x14ac:dyDescent="0.25">
      <c r="A1160" t="s">
        <v>1089</v>
      </c>
      <c r="I1160">
        <f>SUM(Y1100:Y1159)</f>
        <v>0</v>
      </c>
      <c r="J1160">
        <f>SUM(Z1100:Z1159)</f>
        <v>0</v>
      </c>
    </row>
    <row r="1162" spans="1:42" ht="16.5" x14ac:dyDescent="0.35">
      <c r="A1162" s="60" t="str">
        <f>CONCATENATE("Раздел: ",IF(Source!G1219&lt;&gt;"Новый раздел", Source!G1219, ""))</f>
        <v>Раздел: Замена входных площадок: №2 в осях 1/Б-В, №3 в осях 1/Г-Д, №4 в осях 23/Г-Д (КР-18)</v>
      </c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AP1162" s="27" t="str">
        <f>CONCATENATE("Раздел: ",IF(Source!G1219&lt;&gt;"Новый раздел", Source!G1219, ""))</f>
        <v>Раздел: Замена входных площадок: №2 в осях 1/Б-В, №3 в осях 1/Г-Д, №4 в осях 23/Г-Д (КР-18)</v>
      </c>
    </row>
    <row r="1163" spans="1:42" ht="14.5" x14ac:dyDescent="0.35">
      <c r="C1163" s="43" t="str">
        <f>Source!G1223</f>
        <v>Плиты на отм. -0,820</v>
      </c>
    </row>
    <row r="1164" spans="1:42" ht="79" x14ac:dyDescent="0.35">
      <c r="A1164" s="28">
        <v>70</v>
      </c>
      <c r="B1164" s="28" t="s">
        <v>1109</v>
      </c>
      <c r="C1164" s="28" t="s">
        <v>410</v>
      </c>
      <c r="D1164" s="29" t="str">
        <f>Source!H1224</f>
        <v>1 м3 изоляции</v>
      </c>
      <c r="E1164" s="11">
        <f>Source!I1224</f>
        <v>0.17</v>
      </c>
      <c r="F1164" s="31"/>
      <c r="G1164" s="30"/>
      <c r="H1164" s="11"/>
      <c r="I1164" s="31"/>
      <c r="J1164" s="11"/>
      <c r="K1164" s="31"/>
      <c r="Q1164">
        <f>Source!X1224</f>
        <v>47.18</v>
      </c>
      <c r="R1164">
        <f>Source!X1225</f>
        <v>2256.15</v>
      </c>
      <c r="S1164">
        <f>Source!Y1224</f>
        <v>25.49</v>
      </c>
      <c r="T1164">
        <f>Source!Y1225</f>
        <v>1218.8399999999999</v>
      </c>
      <c r="U1164">
        <f>ROUND((175/100)*ROUND(Source!R1224, 2), 2)</f>
        <v>1.84</v>
      </c>
      <c r="V1164">
        <f>ROUND((0/100)*ROUND(Source!R1225, 2), 2)</f>
        <v>0</v>
      </c>
      <c r="AC1164">
        <v>0</v>
      </c>
    </row>
    <row r="1165" spans="1:42" ht="28.5" x14ac:dyDescent="0.35">
      <c r="A1165" s="28"/>
      <c r="B1165" s="28"/>
      <c r="C1165" s="28" t="s">
        <v>1075</v>
      </c>
      <c r="D1165" s="29"/>
      <c r="E1165" s="11"/>
      <c r="F1165" s="31">
        <f>Source!AO1224</f>
        <v>236.21</v>
      </c>
      <c r="G1165" s="30" t="str">
        <f>Source!DG1224</f>
        <v>*1,15*1,1</v>
      </c>
      <c r="H1165" s="11">
        <f>Source!AV1225</f>
        <v>1.0469999999999999</v>
      </c>
      <c r="I1165" s="31">
        <f>Source!S1224</f>
        <v>53.18</v>
      </c>
      <c r="J1165" s="11">
        <f>IF(Source!BA1225&lt;&gt; 0, Source!BA1225, 1)</f>
        <v>47.82</v>
      </c>
      <c r="K1165" s="31">
        <f>Source!S1225</f>
        <v>2543.0700000000002</v>
      </c>
    </row>
    <row r="1166" spans="1:42" ht="28.5" x14ac:dyDescent="0.35">
      <c r="A1166" s="28"/>
      <c r="B1166" s="28"/>
      <c r="C1166" s="28" t="s">
        <v>1076</v>
      </c>
      <c r="D1166" s="29"/>
      <c r="E1166" s="11"/>
      <c r="F1166" s="31">
        <f>Source!AM1224</f>
        <v>34.67</v>
      </c>
      <c r="G1166" s="30" t="str">
        <f>Source!DE1224</f>
        <v>*1,25*1,1</v>
      </c>
      <c r="H1166" s="11">
        <f>Source!AV1225</f>
        <v>1.0469999999999999</v>
      </c>
      <c r="I1166" s="31">
        <f>Source!Q1224</f>
        <v>8.49</v>
      </c>
      <c r="J1166" s="11">
        <f>IF(Source!BB1225&lt;&gt; 0, Source!BB1225, 1)</f>
        <v>14.39</v>
      </c>
      <c r="K1166" s="31">
        <f>Source!Q1225</f>
        <v>122.17</v>
      </c>
    </row>
    <row r="1167" spans="1:42" ht="28.5" x14ac:dyDescent="0.35">
      <c r="A1167" s="28"/>
      <c r="B1167" s="28"/>
      <c r="C1167" s="28" t="s">
        <v>1077</v>
      </c>
      <c r="D1167" s="29"/>
      <c r="E1167" s="11"/>
      <c r="F1167" s="31">
        <f>Source!AN1224</f>
        <v>4.29</v>
      </c>
      <c r="G1167" s="30" t="str">
        <f>Source!DF1224</f>
        <v>*1,25*1,1</v>
      </c>
      <c r="H1167" s="11">
        <f>Source!AV1225</f>
        <v>1.0469999999999999</v>
      </c>
      <c r="I1167" s="33">
        <f>Source!R1224</f>
        <v>1.05</v>
      </c>
      <c r="J1167" s="11">
        <f>IF(Source!BS1225&lt;&gt; 0, Source!BS1225, 1)</f>
        <v>47.82</v>
      </c>
      <c r="K1167" s="33">
        <f>Source!R1225</f>
        <v>50.21</v>
      </c>
    </row>
    <row r="1168" spans="1:42" ht="14.5" x14ac:dyDescent="0.35">
      <c r="A1168" s="28"/>
      <c r="B1168" s="28"/>
      <c r="C1168" s="28" t="s">
        <v>1078</v>
      </c>
      <c r="D1168" s="29"/>
      <c r="E1168" s="11"/>
      <c r="F1168" s="31">
        <f>Source!AL1224</f>
        <v>472.83</v>
      </c>
      <c r="G1168" s="30" t="str">
        <f>Source!DD1224</f>
        <v/>
      </c>
      <c r="H1168" s="11">
        <f>Source!AW1225</f>
        <v>1.0189999999999999</v>
      </c>
      <c r="I1168" s="31">
        <f>Source!P1224</f>
        <v>81.91</v>
      </c>
      <c r="J1168" s="11">
        <f>IF(Source!BC1225&lt;&gt; 0, Source!BC1225, 1)</f>
        <v>6.63</v>
      </c>
      <c r="K1168" s="31">
        <f>Source!P1225</f>
        <v>543.05999999999995</v>
      </c>
    </row>
    <row r="1169" spans="1:29" ht="28" x14ac:dyDescent="0.35">
      <c r="A1169" s="28" t="s">
        <v>622</v>
      </c>
      <c r="B1169" s="28" t="str">
        <f>Source!F1226</f>
        <v>1.1-1-912</v>
      </c>
      <c r="C1169" s="28" t="s">
        <v>416</v>
      </c>
      <c r="D1169" s="29" t="str">
        <f>Source!H1226</f>
        <v>м3</v>
      </c>
      <c r="E1169" s="11">
        <f>Source!I1226</f>
        <v>0.1666</v>
      </c>
      <c r="F1169" s="31">
        <f>Source!AK1226</f>
        <v>1821.25</v>
      </c>
      <c r="G1169" s="34" t="s">
        <v>3</v>
      </c>
      <c r="H1169" s="11">
        <f>Source!AW1227</f>
        <v>1.0189999999999999</v>
      </c>
      <c r="I1169" s="31">
        <f>Source!O1226</f>
        <v>309.19</v>
      </c>
      <c r="J1169" s="11">
        <f>IF(Source!BC1227&lt;&gt; 0, Source!BC1227, 1)</f>
        <v>4.3899999999999997</v>
      </c>
      <c r="K1169" s="31">
        <f>Source!O1227</f>
        <v>1357.34</v>
      </c>
      <c r="Q1169">
        <f>Source!X1226</f>
        <v>0</v>
      </c>
      <c r="R1169">
        <f>Source!X1227</f>
        <v>0</v>
      </c>
      <c r="S1169">
        <f>Source!Y1226</f>
        <v>0</v>
      </c>
      <c r="T1169">
        <f>Source!Y1227</f>
        <v>0</v>
      </c>
      <c r="U1169">
        <f>ROUND((175/100)*ROUND(Source!R1226, 2), 2)</f>
        <v>0</v>
      </c>
      <c r="V1169">
        <f>ROUND((0/100)*ROUND(Source!R1227, 2), 2)</f>
        <v>0</v>
      </c>
      <c r="AC1169">
        <v>3</v>
      </c>
    </row>
    <row r="1170" spans="1:29" ht="14.5" x14ac:dyDescent="0.35">
      <c r="A1170" s="28"/>
      <c r="B1170" s="28"/>
      <c r="C1170" s="28" t="s">
        <v>1079</v>
      </c>
      <c r="D1170" s="29" t="s">
        <v>1080</v>
      </c>
      <c r="E1170" s="11">
        <f>Source!BZ1225</f>
        <v>87</v>
      </c>
      <c r="F1170" s="31"/>
      <c r="G1170" s="30"/>
      <c r="H1170" s="11"/>
      <c r="I1170" s="31">
        <f>SUM(Q1164:Q1169)</f>
        <v>47.18</v>
      </c>
      <c r="J1170" s="11">
        <f>Source!AT1225</f>
        <v>87</v>
      </c>
      <c r="K1170" s="31">
        <f>SUM(R1164:R1169)</f>
        <v>2256.15</v>
      </c>
    </row>
    <row r="1171" spans="1:29" ht="14.5" x14ac:dyDescent="0.35">
      <c r="A1171" s="28"/>
      <c r="B1171" s="28"/>
      <c r="C1171" s="28" t="s">
        <v>1081</v>
      </c>
      <c r="D1171" s="29" t="s">
        <v>1080</v>
      </c>
      <c r="E1171" s="11">
        <f>Source!CA1225</f>
        <v>47</v>
      </c>
      <c r="F1171" s="31"/>
      <c r="G1171" s="30"/>
      <c r="H1171" s="11"/>
      <c r="I1171" s="31">
        <f>SUM(S1164:S1170)</f>
        <v>25.49</v>
      </c>
      <c r="J1171" s="11">
        <f>Source!AU1225</f>
        <v>47</v>
      </c>
      <c r="K1171" s="31">
        <f>SUM(T1164:T1170)</f>
        <v>1218.8399999999999</v>
      </c>
    </row>
    <row r="1172" spans="1:29" ht="28.5" x14ac:dyDescent="0.35">
      <c r="A1172" s="35"/>
      <c r="B1172" s="35"/>
      <c r="C1172" s="35" t="s">
        <v>1082</v>
      </c>
      <c r="D1172" s="36" t="s">
        <v>1083</v>
      </c>
      <c r="E1172" s="37">
        <f>Source!AQ1224</f>
        <v>18.170000000000002</v>
      </c>
      <c r="F1172" s="38"/>
      <c r="G1172" s="39" t="str">
        <f>Source!DI1224</f>
        <v>*1,15*1,1</v>
      </c>
      <c r="H1172" s="37">
        <f>Source!AV1225</f>
        <v>1.0469999999999999</v>
      </c>
      <c r="I1172" s="38">
        <f>Source!U1224</f>
        <v>4.0911090495000009</v>
      </c>
      <c r="J1172" s="37"/>
      <c r="K1172" s="38"/>
    </row>
    <row r="1173" spans="1:29" ht="14" x14ac:dyDescent="0.3">
      <c r="C1173" s="21" t="s">
        <v>1084</v>
      </c>
      <c r="H1173" s="61">
        <f>I1165+I1166+I1168+I1170+I1171+SUM(I1169:I1169)-SUMIF(AC1169:AC1169, 5, I1169:I1169)-SUMIF(AC1169:AC1169, 6, I1169:I1169)</f>
        <v>525.44000000000005</v>
      </c>
      <c r="I1173" s="61"/>
      <c r="J1173" s="61">
        <f>K1165+K1166+K1168+K1170+K1171+SUM(K1169:K1169)-SUMIF(AC1169:AC1169, 5, K1169:K1169)-SUMIF(AC1169:AC1169, 6, K1169:K1169)</f>
        <v>8040.630000000001</v>
      </c>
      <c r="K1173" s="61"/>
    </row>
    <row r="1174" spans="1:29" ht="14" x14ac:dyDescent="0.3">
      <c r="C1174" s="21" t="s">
        <v>1085</v>
      </c>
      <c r="H1174" s="58">
        <f>SUMIF(AC1169:AC1169, 5, I1169:I1169)+SUMIF(AC1169:AC1169, 6, I1169:I1169)</f>
        <v>0</v>
      </c>
      <c r="I1174" s="58"/>
      <c r="J1174" s="58">
        <f>SUMIF(AC1169:AC1169, 5, K1169:K1169)+SUMIF(AC1169:AC1169, 6, K1169:K1169)</f>
        <v>0</v>
      </c>
      <c r="K1174" s="58"/>
    </row>
    <row r="1175" spans="1:29" ht="14" x14ac:dyDescent="0.3">
      <c r="C1175" s="21" t="s">
        <v>1086</v>
      </c>
      <c r="H1175" s="58">
        <f>I1165+I1166+I1168+I1170+I1171+SUM(I1169:I1169)</f>
        <v>525.44000000000005</v>
      </c>
      <c r="I1175" s="58"/>
      <c r="J1175" s="58">
        <f>K1165+K1166+K1168+K1170+K1171+SUM(K1169:K1169)</f>
        <v>8040.630000000001</v>
      </c>
      <c r="K1175" s="58"/>
      <c r="O1175" s="40">
        <f>I1165+I1166+I1168+I1170+I1171+SUM(I1169:I1169)</f>
        <v>525.44000000000005</v>
      </c>
      <c r="P1175" s="40">
        <f>K1165+K1166+K1168+K1170+K1171+SUM(K1169:K1169)</f>
        <v>8040.630000000001</v>
      </c>
    </row>
    <row r="1177" spans="1:29" ht="79" x14ac:dyDescent="0.35">
      <c r="A1177" s="28">
        <v>71</v>
      </c>
      <c r="B1177" s="28" t="s">
        <v>1119</v>
      </c>
      <c r="C1177" s="28" t="s">
        <v>528</v>
      </c>
      <c r="D1177" s="29" t="str">
        <f>Source!H1228</f>
        <v>100 м3 засыпки</v>
      </c>
      <c r="E1177" s="11">
        <f>Source!I1228</f>
        <v>4.4999999999999998E-2</v>
      </c>
      <c r="F1177" s="31"/>
      <c r="G1177" s="30"/>
      <c r="H1177" s="11"/>
      <c r="I1177" s="31"/>
      <c r="J1177" s="11"/>
      <c r="K1177" s="31"/>
      <c r="Q1177">
        <f>Source!X1228</f>
        <v>143.03</v>
      </c>
      <c r="R1177">
        <f>Source!X1229</f>
        <v>6839.81</v>
      </c>
      <c r="S1177">
        <f>Source!Y1228</f>
        <v>76.180000000000007</v>
      </c>
      <c r="T1177">
        <f>Source!Y1229</f>
        <v>3642.94</v>
      </c>
      <c r="U1177">
        <f>ROUND((175/100)*ROUND(Source!R1228, 2), 2)</f>
        <v>54.97</v>
      </c>
      <c r="V1177">
        <f>ROUND((0/100)*ROUND(Source!R1229, 2), 2)</f>
        <v>0</v>
      </c>
      <c r="AC1177">
        <v>0</v>
      </c>
    </row>
    <row r="1178" spans="1:29" x14ac:dyDescent="0.25">
      <c r="C1178" s="32" t="str">
        <f>"Объем: "&amp;Source!I1228&amp;"=4,5/"&amp;"100"</f>
        <v>Объем: 0,045=4,5/100</v>
      </c>
    </row>
    <row r="1179" spans="1:29" ht="28.5" x14ac:dyDescent="0.35">
      <c r="A1179" s="28"/>
      <c r="B1179" s="28"/>
      <c r="C1179" s="28" t="s">
        <v>1075</v>
      </c>
      <c r="D1179" s="29"/>
      <c r="E1179" s="11"/>
      <c r="F1179" s="31">
        <f>Source!AO1228</f>
        <v>2081.52</v>
      </c>
      <c r="G1179" s="30" t="str">
        <f>Source!DG1228</f>
        <v>*1,15*1,1</v>
      </c>
      <c r="H1179" s="11">
        <f>Source!AV1229</f>
        <v>1.0469999999999999</v>
      </c>
      <c r="I1179" s="31">
        <f>Source!S1228</f>
        <v>124.06</v>
      </c>
      <c r="J1179" s="11">
        <f>IF(Source!BA1229&lt;&gt; 0, Source!BA1229, 1)</f>
        <v>47.82</v>
      </c>
      <c r="K1179" s="31">
        <f>Source!S1229</f>
        <v>5932.55</v>
      </c>
    </row>
    <row r="1180" spans="1:29" ht="28.5" x14ac:dyDescent="0.35">
      <c r="A1180" s="28"/>
      <c r="B1180" s="28"/>
      <c r="C1180" s="28" t="s">
        <v>1076</v>
      </c>
      <c r="D1180" s="29"/>
      <c r="E1180" s="11"/>
      <c r="F1180" s="31">
        <f>Source!AM1228</f>
        <v>4402.84</v>
      </c>
      <c r="G1180" s="30" t="str">
        <f>Source!DE1228</f>
        <v>*1,25*1,1</v>
      </c>
      <c r="H1180" s="11">
        <f>Source!AV1229</f>
        <v>1.0469999999999999</v>
      </c>
      <c r="I1180" s="31">
        <f>Source!Q1228</f>
        <v>285.23</v>
      </c>
      <c r="J1180" s="11">
        <f>IF(Source!BB1229&lt;&gt; 0, Source!BB1229, 1)</f>
        <v>14.38</v>
      </c>
      <c r="K1180" s="31">
        <f>Source!Q1229</f>
        <v>4101.6099999999997</v>
      </c>
    </row>
    <row r="1181" spans="1:29" ht="28.5" x14ac:dyDescent="0.35">
      <c r="A1181" s="28"/>
      <c r="B1181" s="28"/>
      <c r="C1181" s="28" t="s">
        <v>1077</v>
      </c>
      <c r="D1181" s="29"/>
      <c r="E1181" s="11"/>
      <c r="F1181" s="31">
        <f>Source!AN1228</f>
        <v>484.82</v>
      </c>
      <c r="G1181" s="30" t="str">
        <f>Source!DF1228</f>
        <v>*1,25*1,1</v>
      </c>
      <c r="H1181" s="11">
        <f>Source!AV1229</f>
        <v>1.0469999999999999</v>
      </c>
      <c r="I1181" s="33">
        <f>Source!R1228</f>
        <v>31.41</v>
      </c>
      <c r="J1181" s="11">
        <f>IF(Source!BS1229&lt;&gt; 0, Source!BS1229, 1)</f>
        <v>47.82</v>
      </c>
      <c r="K1181" s="33">
        <f>Source!R1229</f>
        <v>1502.03</v>
      </c>
    </row>
    <row r="1182" spans="1:29" ht="28" x14ac:dyDescent="0.35">
      <c r="A1182" s="28" t="s">
        <v>624</v>
      </c>
      <c r="B1182" s="28" t="str">
        <f>Source!F1230</f>
        <v>1.1-1-766</v>
      </c>
      <c r="C1182" s="28" t="s">
        <v>533</v>
      </c>
      <c r="D1182" s="29" t="str">
        <f>Source!H1230</f>
        <v>м3</v>
      </c>
      <c r="E1182" s="11">
        <f>Source!I1230</f>
        <v>4.7249999999999996</v>
      </c>
      <c r="F1182" s="31">
        <f>Source!AK1230</f>
        <v>99.9</v>
      </c>
      <c r="G1182" s="34" t="s">
        <v>3</v>
      </c>
      <c r="H1182" s="11">
        <f>Source!AW1231</f>
        <v>1.0029999999999999</v>
      </c>
      <c r="I1182" s="31">
        <f>Source!O1230</f>
        <v>473.44</v>
      </c>
      <c r="J1182" s="11">
        <f>IF(Source!BC1231&lt;&gt; 0, Source!BC1231, 1)</f>
        <v>8.69</v>
      </c>
      <c r="K1182" s="31">
        <f>Source!O1231</f>
        <v>4114.1899999999996</v>
      </c>
      <c r="Q1182">
        <f>Source!X1230</f>
        <v>0</v>
      </c>
      <c r="R1182">
        <f>Source!X1231</f>
        <v>0</v>
      </c>
      <c r="S1182">
        <f>Source!Y1230</f>
        <v>0</v>
      </c>
      <c r="T1182">
        <f>Source!Y1231</f>
        <v>0</v>
      </c>
      <c r="U1182">
        <f>ROUND((175/100)*ROUND(Source!R1230, 2), 2)</f>
        <v>0</v>
      </c>
      <c r="V1182">
        <f>ROUND((0/100)*ROUND(Source!R1231, 2), 2)</f>
        <v>0</v>
      </c>
      <c r="AC1182">
        <v>3</v>
      </c>
    </row>
    <row r="1183" spans="1:29" ht="14.5" x14ac:dyDescent="0.35">
      <c r="A1183" s="28"/>
      <c r="B1183" s="28"/>
      <c r="C1183" s="28" t="s">
        <v>1079</v>
      </c>
      <c r="D1183" s="29" t="s">
        <v>1080</v>
      </c>
      <c r="E1183" s="11">
        <f>Source!BZ1229</f>
        <v>92</v>
      </c>
      <c r="F1183" s="31"/>
      <c r="G1183" s="30"/>
      <c r="H1183" s="11"/>
      <c r="I1183" s="31">
        <f>SUM(Q1177:Q1182)</f>
        <v>143.03</v>
      </c>
      <c r="J1183" s="11">
        <f>Source!AT1229</f>
        <v>92</v>
      </c>
      <c r="K1183" s="31">
        <f>SUM(R1177:R1182)</f>
        <v>6839.81</v>
      </c>
    </row>
    <row r="1184" spans="1:29" ht="14.5" x14ac:dyDescent="0.35">
      <c r="A1184" s="28"/>
      <c r="B1184" s="28"/>
      <c r="C1184" s="28" t="s">
        <v>1081</v>
      </c>
      <c r="D1184" s="29" t="s">
        <v>1080</v>
      </c>
      <c r="E1184" s="11">
        <f>Source!CA1229</f>
        <v>49</v>
      </c>
      <c r="F1184" s="31"/>
      <c r="G1184" s="30"/>
      <c r="H1184" s="11"/>
      <c r="I1184" s="31">
        <f>SUM(S1177:S1183)</f>
        <v>76.180000000000007</v>
      </c>
      <c r="J1184" s="11">
        <f>Source!AU1229</f>
        <v>49</v>
      </c>
      <c r="K1184" s="31">
        <f>SUM(T1177:T1183)</f>
        <v>3642.94</v>
      </c>
    </row>
    <row r="1185" spans="1:29" ht="28.5" x14ac:dyDescent="0.35">
      <c r="A1185" s="35"/>
      <c r="B1185" s="35"/>
      <c r="C1185" s="35" t="s">
        <v>1082</v>
      </c>
      <c r="D1185" s="36" t="s">
        <v>1083</v>
      </c>
      <c r="E1185" s="37">
        <f>Source!AQ1228</f>
        <v>177</v>
      </c>
      <c r="F1185" s="38"/>
      <c r="G1185" s="39" t="str">
        <f>Source!DI1228</f>
        <v>*1,15*1,1</v>
      </c>
      <c r="H1185" s="37">
        <f>Source!AV1229</f>
        <v>1.0469999999999999</v>
      </c>
      <c r="I1185" s="38">
        <f>Source!U1228</f>
        <v>10.549284074999999</v>
      </c>
      <c r="J1185" s="37"/>
      <c r="K1185" s="38"/>
    </row>
    <row r="1186" spans="1:29" ht="14" x14ac:dyDescent="0.3">
      <c r="C1186" s="21" t="s">
        <v>1084</v>
      </c>
      <c r="H1186" s="61">
        <f>I1179+I1180+I1183+I1184+SUM(I1182:I1182)-SUMIF(AC1182:AC1182, 5, I1182:I1182)-SUMIF(AC1182:AC1182, 6, I1182:I1182)</f>
        <v>1101.94</v>
      </c>
      <c r="I1186" s="61"/>
      <c r="J1186" s="61">
        <f>K1179+K1180+K1183+K1184+SUM(K1182:K1182)-SUMIF(AC1182:AC1182, 5, K1182:K1182)-SUMIF(AC1182:AC1182, 6, K1182:K1182)</f>
        <v>24631.1</v>
      </c>
      <c r="K1186" s="61"/>
    </row>
    <row r="1187" spans="1:29" ht="14" x14ac:dyDescent="0.3">
      <c r="C1187" s="21" t="s">
        <v>1085</v>
      </c>
      <c r="H1187" s="58">
        <f>SUMIF(AC1182:AC1182, 5, I1182:I1182)+SUMIF(AC1182:AC1182, 6, I1182:I1182)</f>
        <v>0</v>
      </c>
      <c r="I1187" s="58"/>
      <c r="J1187" s="58">
        <f>SUMIF(AC1182:AC1182, 5, K1182:K1182)+SUMIF(AC1182:AC1182, 6, K1182:K1182)</f>
        <v>0</v>
      </c>
      <c r="K1187" s="58"/>
    </row>
    <row r="1188" spans="1:29" ht="14" x14ac:dyDescent="0.3">
      <c r="C1188" s="21" t="s">
        <v>1086</v>
      </c>
      <c r="H1188" s="58">
        <f>I1179+I1180+I1183+I1184+SUM(I1182:I1182)</f>
        <v>1101.94</v>
      </c>
      <c r="I1188" s="58"/>
      <c r="J1188" s="58">
        <f>K1179+K1180+K1183+K1184+SUM(K1182:K1182)</f>
        <v>24631.1</v>
      </c>
      <c r="K1188" s="58"/>
      <c r="O1188" s="40">
        <f>I1179+I1180+I1183+I1184+SUM(I1182:I1182)</f>
        <v>1101.94</v>
      </c>
      <c r="P1188" s="40">
        <f>K1179+K1180+K1183+K1184+SUM(K1182:K1182)</f>
        <v>24631.1</v>
      </c>
    </row>
    <row r="1190" spans="1:29" ht="79" x14ac:dyDescent="0.35">
      <c r="A1190" s="28">
        <v>72</v>
      </c>
      <c r="B1190" s="28" t="s">
        <v>1106</v>
      </c>
      <c r="C1190" s="28" t="s">
        <v>390</v>
      </c>
      <c r="D1190" s="29" t="str">
        <f>Source!H1232</f>
        <v>100 м2</v>
      </c>
      <c r="E1190" s="11">
        <f>Source!I1232</f>
        <v>0.18</v>
      </c>
      <c r="F1190" s="31"/>
      <c r="G1190" s="30"/>
      <c r="H1190" s="11"/>
      <c r="I1190" s="31"/>
      <c r="J1190" s="11"/>
      <c r="K1190" s="31"/>
      <c r="Q1190">
        <f>Source!X1232</f>
        <v>36.08</v>
      </c>
      <c r="R1190">
        <f>Source!X1233</f>
        <v>1725.13</v>
      </c>
      <c r="S1190">
        <f>Source!Y1232</f>
        <v>21.5</v>
      </c>
      <c r="T1190">
        <f>Source!Y1233</f>
        <v>1028.1099999999999</v>
      </c>
      <c r="U1190">
        <f>ROUND((175/100)*ROUND(Source!R1232, 2), 2)</f>
        <v>0.11</v>
      </c>
      <c r="V1190">
        <f>ROUND((0/100)*ROUND(Source!R1233, 2), 2)</f>
        <v>0</v>
      </c>
      <c r="AC1190">
        <v>0</v>
      </c>
    </row>
    <row r="1191" spans="1:29" x14ac:dyDescent="0.25">
      <c r="C1191" s="32" t="str">
        <f>"Объем: "&amp;Source!I1232&amp;"=18/"&amp;"100"</f>
        <v>Объем: 0,18=18/100</v>
      </c>
    </row>
    <row r="1192" spans="1:29" ht="28.5" x14ac:dyDescent="0.35">
      <c r="A1192" s="28"/>
      <c r="B1192" s="28"/>
      <c r="C1192" s="28" t="s">
        <v>1075</v>
      </c>
      <c r="D1192" s="29"/>
      <c r="E1192" s="11"/>
      <c r="F1192" s="31">
        <f>Source!AO1232</f>
        <v>152.62</v>
      </c>
      <c r="G1192" s="30" t="str">
        <f>Source!DG1232</f>
        <v>*1,15*1,1</v>
      </c>
      <c r="H1192" s="11">
        <f>Source!AV1233</f>
        <v>1.0469999999999999</v>
      </c>
      <c r="I1192" s="31">
        <f>Source!S1232</f>
        <v>36.380000000000003</v>
      </c>
      <c r="J1192" s="11">
        <f>IF(Source!BA1233&lt;&gt; 0, Source!BA1233, 1)</f>
        <v>47.82</v>
      </c>
      <c r="K1192" s="31">
        <f>Source!S1233</f>
        <v>1739.69</v>
      </c>
    </row>
    <row r="1193" spans="1:29" ht="28.5" x14ac:dyDescent="0.35">
      <c r="A1193" s="28"/>
      <c r="B1193" s="28"/>
      <c r="C1193" s="28" t="s">
        <v>1076</v>
      </c>
      <c r="D1193" s="29"/>
      <c r="E1193" s="11"/>
      <c r="F1193" s="31">
        <f>Source!AM1232</f>
        <v>1.66</v>
      </c>
      <c r="G1193" s="30" t="str">
        <f>Source!DE1232</f>
        <v>*1,25*1,1</v>
      </c>
      <c r="H1193" s="11">
        <f>Source!AV1233</f>
        <v>1.0469999999999999</v>
      </c>
      <c r="I1193" s="31">
        <f>Source!Q1232</f>
        <v>0.43</v>
      </c>
      <c r="J1193" s="11">
        <f>IF(Source!BB1233&lt;&gt; 0, Source!BB1233, 1)</f>
        <v>15.23</v>
      </c>
      <c r="K1193" s="31">
        <f>Source!Q1233</f>
        <v>6.55</v>
      </c>
    </row>
    <row r="1194" spans="1:29" ht="28.5" x14ac:dyDescent="0.35">
      <c r="A1194" s="28"/>
      <c r="B1194" s="28"/>
      <c r="C1194" s="28" t="s">
        <v>1077</v>
      </c>
      <c r="D1194" s="29"/>
      <c r="E1194" s="11"/>
      <c r="F1194" s="31">
        <f>Source!AN1232</f>
        <v>0.25</v>
      </c>
      <c r="G1194" s="30" t="str">
        <f>Source!DF1232</f>
        <v>*1,25*1,1</v>
      </c>
      <c r="H1194" s="11">
        <f>Source!AV1233</f>
        <v>1.0469999999999999</v>
      </c>
      <c r="I1194" s="33">
        <f>Source!R1232</f>
        <v>0.06</v>
      </c>
      <c r="J1194" s="11">
        <f>IF(Source!BS1233&lt;&gt; 0, Source!BS1233, 1)</f>
        <v>47.82</v>
      </c>
      <c r="K1194" s="33">
        <f>Source!R1233</f>
        <v>2.87</v>
      </c>
    </row>
    <row r="1195" spans="1:29" ht="56" x14ac:dyDescent="0.35">
      <c r="A1195" s="28" t="s">
        <v>626</v>
      </c>
      <c r="B1195" s="28" t="str">
        <f>Source!F1234</f>
        <v>1.1-1-3527</v>
      </c>
      <c r="C1195" s="28" t="s">
        <v>396</v>
      </c>
      <c r="D1195" s="29" t="str">
        <f>Source!H1234</f>
        <v>м2</v>
      </c>
      <c r="E1195" s="11">
        <f>Source!I1234</f>
        <v>21.6</v>
      </c>
      <c r="F1195" s="31">
        <f>Source!AK1234</f>
        <v>39.450000000000003</v>
      </c>
      <c r="G1195" s="34" t="s">
        <v>3</v>
      </c>
      <c r="H1195" s="11">
        <f>Source!AW1235</f>
        <v>1.002</v>
      </c>
      <c r="I1195" s="31">
        <f>Source!O1234</f>
        <v>853.82</v>
      </c>
      <c r="J1195" s="11">
        <f>IF(Source!BC1235&lt;&gt; 0, Source!BC1235, 1)</f>
        <v>4.92</v>
      </c>
      <c r="K1195" s="31">
        <f>Source!O1235</f>
        <v>4200.79</v>
      </c>
      <c r="Q1195">
        <f>Source!X1234</f>
        <v>0</v>
      </c>
      <c r="R1195">
        <f>Source!X1235</f>
        <v>0</v>
      </c>
      <c r="S1195">
        <f>Source!Y1234</f>
        <v>0</v>
      </c>
      <c r="T1195">
        <f>Source!Y1235</f>
        <v>0</v>
      </c>
      <c r="U1195">
        <f>ROUND((175/100)*ROUND(Source!R1234, 2), 2)</f>
        <v>0</v>
      </c>
      <c r="V1195">
        <f>ROUND((0/100)*ROUND(Source!R1235, 2), 2)</f>
        <v>0</v>
      </c>
      <c r="AC1195">
        <v>3</v>
      </c>
    </row>
    <row r="1196" spans="1:29" ht="14.5" x14ac:dyDescent="0.35">
      <c r="A1196" s="28"/>
      <c r="B1196" s="28"/>
      <c r="C1196" s="28" t="s">
        <v>1079</v>
      </c>
      <c r="D1196" s="29" t="s">
        <v>1080</v>
      </c>
      <c r="E1196" s="11">
        <f>Source!BZ1233</f>
        <v>99</v>
      </c>
      <c r="F1196" s="31"/>
      <c r="G1196" s="30"/>
      <c r="H1196" s="11"/>
      <c r="I1196" s="31">
        <f>SUM(Q1190:Q1195)</f>
        <v>36.08</v>
      </c>
      <c r="J1196" s="11">
        <f>Source!AT1233</f>
        <v>99</v>
      </c>
      <c r="K1196" s="31">
        <f>SUM(R1190:R1195)</f>
        <v>1725.13</v>
      </c>
    </row>
    <row r="1197" spans="1:29" ht="14.5" x14ac:dyDescent="0.35">
      <c r="A1197" s="28"/>
      <c r="B1197" s="28"/>
      <c r="C1197" s="28" t="s">
        <v>1081</v>
      </c>
      <c r="D1197" s="29" t="s">
        <v>1080</v>
      </c>
      <c r="E1197" s="11">
        <f>Source!CA1233</f>
        <v>59</v>
      </c>
      <c r="F1197" s="31"/>
      <c r="G1197" s="30"/>
      <c r="H1197" s="11"/>
      <c r="I1197" s="31">
        <f>SUM(S1190:S1196)</f>
        <v>21.5</v>
      </c>
      <c r="J1197" s="11">
        <f>Source!AU1233</f>
        <v>59</v>
      </c>
      <c r="K1197" s="31">
        <f>SUM(T1190:T1196)</f>
        <v>1028.1099999999999</v>
      </c>
    </row>
    <row r="1198" spans="1:29" ht="28.5" x14ac:dyDescent="0.35">
      <c r="A1198" s="35"/>
      <c r="B1198" s="35"/>
      <c r="C1198" s="35" t="s">
        <v>1082</v>
      </c>
      <c r="D1198" s="36" t="s">
        <v>1083</v>
      </c>
      <c r="E1198" s="37">
        <f>Source!AQ1232</f>
        <v>13.36</v>
      </c>
      <c r="F1198" s="38"/>
      <c r="G1198" s="39" t="str">
        <f>Source!DI1232</f>
        <v>*1,15*1,1</v>
      </c>
      <c r="H1198" s="37">
        <f>Source!AV1233</f>
        <v>1.0469999999999999</v>
      </c>
      <c r="I1198" s="38">
        <f>Source!U1232</f>
        <v>3.185049384</v>
      </c>
      <c r="J1198" s="37"/>
      <c r="K1198" s="38"/>
    </row>
    <row r="1199" spans="1:29" ht="14" x14ac:dyDescent="0.3">
      <c r="C1199" s="21" t="s">
        <v>1084</v>
      </c>
      <c r="H1199" s="61">
        <f>I1192+I1193+I1196+I1197+SUM(I1195:I1195)-SUMIF(AC1195:AC1195, 5, I1195:I1195)-SUMIF(AC1195:AC1195, 6, I1195:I1195)</f>
        <v>948.21</v>
      </c>
      <c r="I1199" s="61"/>
      <c r="J1199" s="61">
        <f>K1192+K1193+K1196+K1197+SUM(K1195:K1195)-SUMIF(AC1195:AC1195, 5, K1195:K1195)-SUMIF(AC1195:AC1195, 6, K1195:K1195)</f>
        <v>8700.27</v>
      </c>
      <c r="K1199" s="61"/>
    </row>
    <row r="1200" spans="1:29" ht="14" x14ac:dyDescent="0.3">
      <c r="C1200" s="21" t="s">
        <v>1085</v>
      </c>
      <c r="H1200" s="58">
        <f>SUMIF(AC1195:AC1195, 5, I1195:I1195)+SUMIF(AC1195:AC1195, 6, I1195:I1195)</f>
        <v>0</v>
      </c>
      <c r="I1200" s="58"/>
      <c r="J1200" s="58">
        <f>SUMIF(AC1195:AC1195, 5, K1195:K1195)+SUMIF(AC1195:AC1195, 6, K1195:K1195)</f>
        <v>0</v>
      </c>
      <c r="K1200" s="58"/>
    </row>
    <row r="1201" spans="1:29" ht="14" x14ac:dyDescent="0.3">
      <c r="C1201" s="21" t="s">
        <v>1086</v>
      </c>
      <c r="H1201" s="58">
        <f>I1192+I1193+I1196+I1197+SUM(I1195:I1195)</f>
        <v>948.21</v>
      </c>
      <c r="I1201" s="58"/>
      <c r="J1201" s="58">
        <f>K1192+K1193+K1196+K1197+SUM(K1195:K1195)</f>
        <v>8700.27</v>
      </c>
      <c r="K1201" s="58"/>
      <c r="O1201" s="40">
        <f>I1192+I1193+I1196+I1197+SUM(I1195:I1195)</f>
        <v>948.21</v>
      </c>
      <c r="P1201" s="40">
        <f>K1192+K1193+K1196+K1197+SUM(K1195:K1195)</f>
        <v>8700.27</v>
      </c>
    </row>
    <row r="1203" spans="1:29" ht="79" x14ac:dyDescent="0.35">
      <c r="A1203" s="28">
        <v>73</v>
      </c>
      <c r="B1203" s="28" t="s">
        <v>1107</v>
      </c>
      <c r="C1203" s="28" t="s">
        <v>400</v>
      </c>
      <c r="D1203" s="29" t="str">
        <f>Source!H1236</f>
        <v>100 м3 в деле</v>
      </c>
      <c r="E1203" s="11">
        <f>Source!I1236</f>
        <v>3.3000000000000002E-2</v>
      </c>
      <c r="F1203" s="31"/>
      <c r="G1203" s="30"/>
      <c r="H1203" s="11"/>
      <c r="I1203" s="31"/>
      <c r="J1203" s="11"/>
      <c r="K1203" s="31"/>
      <c r="Q1203">
        <f>Source!X1236</f>
        <v>82.05</v>
      </c>
      <c r="R1203">
        <f>Source!X1237</f>
        <v>3923.42</v>
      </c>
      <c r="S1203">
        <f>Source!Y1236</f>
        <v>43.7</v>
      </c>
      <c r="T1203">
        <f>Source!Y1237</f>
        <v>2089.65</v>
      </c>
      <c r="U1203">
        <f>ROUND((175/100)*ROUND(Source!R1236, 2), 2)</f>
        <v>2.99</v>
      </c>
      <c r="V1203">
        <f>ROUND((0/100)*ROUND(Source!R1237, 2), 2)</f>
        <v>0</v>
      </c>
      <c r="AC1203">
        <v>0</v>
      </c>
    </row>
    <row r="1204" spans="1:29" x14ac:dyDescent="0.25">
      <c r="C1204" s="32" t="str">
        <f>"Объем: "&amp;Source!I1236&amp;"=3,3/"&amp;"100"</f>
        <v>Объем: 0,033=3,3/100</v>
      </c>
    </row>
    <row r="1205" spans="1:29" ht="28.5" x14ac:dyDescent="0.35">
      <c r="A1205" s="28"/>
      <c r="B1205" s="28"/>
      <c r="C1205" s="28" t="s">
        <v>1075</v>
      </c>
      <c r="D1205" s="29"/>
      <c r="E1205" s="11"/>
      <c r="F1205" s="31">
        <f>Source!AO1236</f>
        <v>2001.22</v>
      </c>
      <c r="G1205" s="30" t="str">
        <f>Source!DG1236</f>
        <v>*1,15*1,1</v>
      </c>
      <c r="H1205" s="11">
        <f>Source!AV1237</f>
        <v>1.0469999999999999</v>
      </c>
      <c r="I1205" s="31">
        <f>Source!S1236</f>
        <v>87.47</v>
      </c>
      <c r="J1205" s="11">
        <f>IF(Source!BA1237&lt;&gt; 0, Source!BA1237, 1)</f>
        <v>47.82</v>
      </c>
      <c r="K1205" s="31">
        <f>Source!S1237</f>
        <v>4182.82</v>
      </c>
    </row>
    <row r="1206" spans="1:29" ht="28.5" x14ac:dyDescent="0.35">
      <c r="A1206" s="28"/>
      <c r="B1206" s="28"/>
      <c r="C1206" s="28" t="s">
        <v>1076</v>
      </c>
      <c r="D1206" s="29"/>
      <c r="E1206" s="11"/>
      <c r="F1206" s="31">
        <f>Source!AM1236</f>
        <v>1171.7</v>
      </c>
      <c r="G1206" s="30" t="str">
        <f>Source!DE1236</f>
        <v>*1,25*1,1</v>
      </c>
      <c r="H1206" s="11">
        <f>Source!AV1237</f>
        <v>1.0469999999999999</v>
      </c>
      <c r="I1206" s="31">
        <f>Source!Q1236</f>
        <v>55.66</v>
      </c>
      <c r="J1206" s="11">
        <f>IF(Source!BB1237&lt;&gt; 0, Source!BB1237, 1)</f>
        <v>12.16</v>
      </c>
      <c r="K1206" s="31">
        <f>Source!Q1237</f>
        <v>676.83</v>
      </c>
    </row>
    <row r="1207" spans="1:29" ht="28.5" x14ac:dyDescent="0.35">
      <c r="A1207" s="28"/>
      <c r="B1207" s="28"/>
      <c r="C1207" s="28" t="s">
        <v>1077</v>
      </c>
      <c r="D1207" s="29"/>
      <c r="E1207" s="11"/>
      <c r="F1207" s="31">
        <f>Source!AN1236</f>
        <v>35.909999999999997</v>
      </c>
      <c r="G1207" s="30" t="str">
        <f>Source!DF1236</f>
        <v>*1,25*1,1</v>
      </c>
      <c r="H1207" s="11">
        <f>Source!AV1237</f>
        <v>1.0469999999999999</v>
      </c>
      <c r="I1207" s="33">
        <f>Source!R1236</f>
        <v>1.71</v>
      </c>
      <c r="J1207" s="11">
        <f>IF(Source!BS1237&lt;&gt; 0, Source!BS1237, 1)</f>
        <v>47.82</v>
      </c>
      <c r="K1207" s="33">
        <f>Source!R1237</f>
        <v>81.77</v>
      </c>
    </row>
    <row r="1208" spans="1:29" ht="14.5" x14ac:dyDescent="0.35">
      <c r="A1208" s="28"/>
      <c r="B1208" s="28"/>
      <c r="C1208" s="28" t="s">
        <v>1078</v>
      </c>
      <c r="D1208" s="29"/>
      <c r="E1208" s="11"/>
      <c r="F1208" s="31">
        <f>Source!AL1236</f>
        <v>1799.05</v>
      </c>
      <c r="G1208" s="30" t="str">
        <f>Source!DD1236</f>
        <v/>
      </c>
      <c r="H1208" s="11">
        <f>Source!AW1237</f>
        <v>1.022</v>
      </c>
      <c r="I1208" s="31">
        <f>Source!P1236</f>
        <v>60.67</v>
      </c>
      <c r="J1208" s="11">
        <f>IF(Source!BC1237&lt;&gt; 0, Source!BC1237, 1)</f>
        <v>10.26</v>
      </c>
      <c r="K1208" s="31">
        <f>Source!P1237</f>
        <v>622.47</v>
      </c>
    </row>
    <row r="1209" spans="1:29" ht="70" x14ac:dyDescent="0.35">
      <c r="A1209" s="28" t="s">
        <v>628</v>
      </c>
      <c r="B1209" s="28" t="str">
        <f>Source!F1238</f>
        <v>1.3-4-22</v>
      </c>
      <c r="C1209" s="28" t="s">
        <v>241</v>
      </c>
      <c r="D1209" s="29" t="str">
        <f>Source!H1238</f>
        <v>т</v>
      </c>
      <c r="E1209" s="11">
        <f>Source!I1238</f>
        <v>0.14652000000000001</v>
      </c>
      <c r="F1209" s="31">
        <f>Source!AK1238</f>
        <v>5743.69</v>
      </c>
      <c r="G1209" s="34" t="s">
        <v>3</v>
      </c>
      <c r="H1209" s="11">
        <f>Source!AW1239</f>
        <v>1.022</v>
      </c>
      <c r="I1209" s="31">
        <f>Source!O1238</f>
        <v>860.08</v>
      </c>
      <c r="J1209" s="11">
        <f>IF(Source!BC1239&lt;&gt; 0, Source!BC1239, 1)</f>
        <v>15.82</v>
      </c>
      <c r="K1209" s="31">
        <f>Source!O1239</f>
        <v>13606.47</v>
      </c>
      <c r="Q1209">
        <f>Source!X1238</f>
        <v>0</v>
      </c>
      <c r="R1209">
        <f>Source!X1239</f>
        <v>0</v>
      </c>
      <c r="S1209">
        <f>Source!Y1238</f>
        <v>0</v>
      </c>
      <c r="T1209">
        <f>Source!Y1239</f>
        <v>0</v>
      </c>
      <c r="U1209">
        <f>ROUND((175/100)*ROUND(Source!R1238, 2), 2)</f>
        <v>0</v>
      </c>
      <c r="V1209">
        <f>ROUND((0/100)*ROUND(Source!R1239, 2), 2)</f>
        <v>0</v>
      </c>
      <c r="AC1209">
        <v>3</v>
      </c>
    </row>
    <row r="1210" spans="1:29" ht="56" x14ac:dyDescent="0.35">
      <c r="A1210" s="28" t="s">
        <v>629</v>
      </c>
      <c r="B1210" s="28" t="str">
        <f>Source!F1240</f>
        <v>1.3-4-20</v>
      </c>
      <c r="C1210" s="28" t="s">
        <v>331</v>
      </c>
      <c r="D1210" s="29" t="str">
        <f>Source!H1240</f>
        <v>т</v>
      </c>
      <c r="E1210" s="11">
        <f>Source!I1240</f>
        <v>0.12520999999999999</v>
      </c>
      <c r="F1210" s="31">
        <f>Source!AK1240</f>
        <v>5743.69</v>
      </c>
      <c r="G1210" s="34" t="s">
        <v>3</v>
      </c>
      <c r="H1210" s="11">
        <f>Source!AW1241</f>
        <v>1.022</v>
      </c>
      <c r="I1210" s="31">
        <f>Source!O1240</f>
        <v>734.99</v>
      </c>
      <c r="J1210" s="11">
        <f>IF(Source!BC1241&lt;&gt; 0, Source!BC1241, 1)</f>
        <v>16.63</v>
      </c>
      <c r="K1210" s="31">
        <f>Source!O1241</f>
        <v>12222.88</v>
      </c>
      <c r="Q1210">
        <f>Source!X1240</f>
        <v>0</v>
      </c>
      <c r="R1210">
        <f>Source!X1241</f>
        <v>0</v>
      </c>
      <c r="S1210">
        <f>Source!Y1240</f>
        <v>0</v>
      </c>
      <c r="T1210">
        <f>Source!Y1241</f>
        <v>0</v>
      </c>
      <c r="U1210">
        <f>ROUND((175/100)*ROUND(Source!R1240, 2), 2)</f>
        <v>0</v>
      </c>
      <c r="V1210">
        <f>ROUND((0/100)*ROUND(Source!R1241, 2), 2)</f>
        <v>0</v>
      </c>
      <c r="AC1210">
        <v>3</v>
      </c>
    </row>
    <row r="1211" spans="1:29" ht="56" x14ac:dyDescent="0.35">
      <c r="A1211" s="28" t="s">
        <v>630</v>
      </c>
      <c r="B1211" s="28" t="str">
        <f>Source!F1242</f>
        <v>1.3-1-41</v>
      </c>
      <c r="C1211" s="28" t="s">
        <v>249</v>
      </c>
      <c r="D1211" s="29" t="str">
        <f>Source!H1242</f>
        <v>м3</v>
      </c>
      <c r="E1211" s="11">
        <f>Source!I1242</f>
        <v>3.3494999999999995</v>
      </c>
      <c r="F1211" s="31">
        <f>Source!AK1242</f>
        <v>729.73</v>
      </c>
      <c r="G1211" s="34" t="s">
        <v>3</v>
      </c>
      <c r="H1211" s="11">
        <f>Source!AW1243</f>
        <v>1.022</v>
      </c>
      <c r="I1211" s="31">
        <f>Source!O1242</f>
        <v>2498</v>
      </c>
      <c r="J1211" s="11">
        <f>IF(Source!BC1243&lt;&gt; 0, Source!BC1243, 1)</f>
        <v>10.08</v>
      </c>
      <c r="K1211" s="31">
        <f>Source!O1243</f>
        <v>25179.84</v>
      </c>
      <c r="Q1211">
        <f>Source!X1242</f>
        <v>0</v>
      </c>
      <c r="R1211">
        <f>Source!X1243</f>
        <v>0</v>
      </c>
      <c r="S1211">
        <f>Source!Y1242</f>
        <v>0</v>
      </c>
      <c r="T1211">
        <f>Source!Y1243</f>
        <v>0</v>
      </c>
      <c r="U1211">
        <f>ROUND((175/100)*ROUND(Source!R1242, 2), 2)</f>
        <v>0</v>
      </c>
      <c r="V1211">
        <f>ROUND((0/100)*ROUND(Source!R1243, 2), 2)</f>
        <v>0</v>
      </c>
      <c r="AC1211">
        <v>3</v>
      </c>
    </row>
    <row r="1212" spans="1:29" ht="14.5" x14ac:dyDescent="0.35">
      <c r="A1212" s="28"/>
      <c r="B1212" s="28"/>
      <c r="C1212" s="28" t="s">
        <v>1079</v>
      </c>
      <c r="D1212" s="29" t="s">
        <v>1080</v>
      </c>
      <c r="E1212" s="11">
        <f>Source!BZ1237</f>
        <v>92</v>
      </c>
      <c r="F1212" s="31"/>
      <c r="G1212" s="30"/>
      <c r="H1212" s="11"/>
      <c r="I1212" s="31">
        <f>SUM(Q1203:Q1211)</f>
        <v>82.05</v>
      </c>
      <c r="J1212" s="11">
        <f>Source!AT1237</f>
        <v>92</v>
      </c>
      <c r="K1212" s="31">
        <f>SUM(R1203:R1211)</f>
        <v>3923.42</v>
      </c>
    </row>
    <row r="1213" spans="1:29" ht="14.5" x14ac:dyDescent="0.35">
      <c r="A1213" s="28"/>
      <c r="B1213" s="28"/>
      <c r="C1213" s="28" t="s">
        <v>1081</v>
      </c>
      <c r="D1213" s="29" t="s">
        <v>1080</v>
      </c>
      <c r="E1213" s="11">
        <f>Source!CA1237</f>
        <v>49</v>
      </c>
      <c r="F1213" s="31"/>
      <c r="G1213" s="30"/>
      <c r="H1213" s="11"/>
      <c r="I1213" s="31">
        <f>SUM(S1203:S1212)</f>
        <v>43.7</v>
      </c>
      <c r="J1213" s="11">
        <f>Source!AU1237</f>
        <v>49</v>
      </c>
      <c r="K1213" s="31">
        <f>SUM(T1203:T1212)</f>
        <v>2089.65</v>
      </c>
    </row>
    <row r="1214" spans="1:29" ht="28.5" x14ac:dyDescent="0.35">
      <c r="A1214" s="35"/>
      <c r="B1214" s="35"/>
      <c r="C1214" s="35" t="s">
        <v>1082</v>
      </c>
      <c r="D1214" s="36" t="s">
        <v>1083</v>
      </c>
      <c r="E1214" s="37">
        <f>Source!AQ1236</f>
        <v>179</v>
      </c>
      <c r="F1214" s="38"/>
      <c r="G1214" s="39" t="str">
        <f>Source!DI1236</f>
        <v>*1,15*1,1</v>
      </c>
      <c r="H1214" s="37">
        <f>Source!AV1237</f>
        <v>1.0469999999999999</v>
      </c>
      <c r="I1214" s="38">
        <f>Source!U1236</f>
        <v>7.8235556849999996</v>
      </c>
      <c r="J1214" s="37"/>
      <c r="K1214" s="38"/>
    </row>
    <row r="1215" spans="1:29" ht="14" x14ac:dyDescent="0.3">
      <c r="C1215" s="21" t="s">
        <v>1084</v>
      </c>
      <c r="H1215" s="61">
        <f>I1205+I1206+I1208+I1212+I1213+SUM(I1209:I1211)-SUMIF(AC1209:AC1211, 5, I1209:I1211)-SUMIF(AC1209:AC1211, 6, I1209:I1211)</f>
        <v>4422.62</v>
      </c>
      <c r="I1215" s="61"/>
      <c r="J1215" s="61">
        <f>K1205+K1206+K1208+K1212+K1213+SUM(K1209:K1211)-SUMIF(AC1209:AC1211, 5, K1209:K1211)-SUMIF(AC1209:AC1211, 6, K1209:K1211)</f>
        <v>62504.380000000005</v>
      </c>
      <c r="K1215" s="61"/>
    </row>
    <row r="1216" spans="1:29" ht="14" x14ac:dyDescent="0.3">
      <c r="C1216" s="21" t="s">
        <v>1085</v>
      </c>
      <c r="H1216" s="58">
        <f>SUMIF(AC1209:AC1211, 5, I1209:I1211)+SUMIF(AC1209:AC1211, 6, I1209:I1211)</f>
        <v>0</v>
      </c>
      <c r="I1216" s="58"/>
      <c r="J1216" s="58">
        <f>SUMIF(AC1209:AC1211, 5, K1209:K1211)+SUMIF(AC1209:AC1211, 6, K1209:K1211)</f>
        <v>0</v>
      </c>
      <c r="K1216" s="58"/>
    </row>
    <row r="1217" spans="1:43" ht="14" x14ac:dyDescent="0.3">
      <c r="C1217" s="21" t="s">
        <v>1086</v>
      </c>
      <c r="H1217" s="58">
        <f>I1205+I1206+I1208+I1212+I1213+SUM(I1209:I1211)</f>
        <v>4422.62</v>
      </c>
      <c r="I1217" s="58"/>
      <c r="J1217" s="58">
        <f>K1205+K1206+K1208+K1212+K1213+SUM(K1209:K1211)</f>
        <v>62504.380000000005</v>
      </c>
      <c r="K1217" s="58"/>
      <c r="O1217" s="40">
        <f>I1205+I1206+I1208+I1212+I1213+SUM(I1209:I1211)</f>
        <v>4422.62</v>
      </c>
      <c r="P1217" s="40">
        <f>K1205+K1206+K1208+K1212+K1213+SUM(K1209:K1211)</f>
        <v>62504.380000000005</v>
      </c>
    </row>
    <row r="1220" spans="1:43" ht="28" x14ac:dyDescent="0.3">
      <c r="A1220" s="57" t="str">
        <f>CONCATENATE("Итого по разделу: ",IF(Source!G1245&lt;&gt;"Новый раздел", Source!G1245, ""))</f>
        <v>Итого по разделу: Замена входных площадок: №2 в осях 1/Б-В, №3 в осях 1/Г-Д, №4 в осях 23/Г-Д (КР-18)</v>
      </c>
      <c r="B1220" s="57"/>
      <c r="C1220" s="57"/>
      <c r="D1220" s="57"/>
      <c r="E1220" s="57"/>
      <c r="F1220" s="57"/>
      <c r="G1220" s="57"/>
      <c r="H1220" s="58">
        <f>SUM(O1162:O1219)</f>
        <v>6998.21</v>
      </c>
      <c r="I1220" s="59"/>
      <c r="J1220" s="58">
        <f>SUM(P1162:P1219)</f>
        <v>103876.38</v>
      </c>
      <c r="K1220" s="59"/>
      <c r="AQ1220" s="42" t="str">
        <f>CONCATENATE("Итого по разделу: ",IF(Source!G1245&lt;&gt;"Новый раздел", Source!G1245, ""))</f>
        <v>Итого по разделу: Замена входных площадок: №2 в осях 1/Б-В, №3 в осях 1/Г-Д, №4 в осях 23/Г-Д (КР-18)</v>
      </c>
    </row>
    <row r="1221" spans="1:43" hidden="1" x14ac:dyDescent="0.25">
      <c r="A1221" t="s">
        <v>1088</v>
      </c>
      <c r="I1221">
        <f>SUM(W1162:W1220)</f>
        <v>0</v>
      </c>
      <c r="J1221">
        <f>SUM(X1162:X1220)</f>
        <v>0</v>
      </c>
    </row>
    <row r="1222" spans="1:43" hidden="1" x14ac:dyDescent="0.25">
      <c r="A1222" t="s">
        <v>1089</v>
      </c>
      <c r="I1222">
        <f>SUM(Y1162:Y1221)</f>
        <v>0</v>
      </c>
      <c r="J1222">
        <f>SUM(Z1162:Z1221)</f>
        <v>0</v>
      </c>
    </row>
    <row r="1224" spans="1:43" ht="16.5" x14ac:dyDescent="0.35">
      <c r="A1224" s="60" t="str">
        <f>CONCATENATE("Раздел: ",IF(Source!G1275&lt;&gt;"Новый раздел", Source!G1275, ""))</f>
        <v>Раздел: Замена приямков №1,2,3,4 спуска в подвал в осях А-Б/2-3, А-Б/21-23, 3/Е-Ж, 21/Е-Ж (КР-20)</v>
      </c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AP1224" s="27" t="str">
        <f>CONCATENATE("Раздел: ",IF(Source!G1275&lt;&gt;"Новый раздел", Source!G1275, ""))</f>
        <v>Раздел: Замена приямков №1,2,3,4 спуска в подвал в осях А-Б/2-3, А-Б/21-23, 3/Е-Ж, 21/Е-Ж (КР-20)</v>
      </c>
    </row>
    <row r="1225" spans="1:43" ht="79" x14ac:dyDescent="0.35">
      <c r="A1225" s="28">
        <v>74</v>
      </c>
      <c r="B1225" s="28" t="s">
        <v>1119</v>
      </c>
      <c r="C1225" s="28" t="s">
        <v>528</v>
      </c>
      <c r="D1225" s="29" t="str">
        <f>Source!H1279</f>
        <v>100 м3 засыпки</v>
      </c>
      <c r="E1225" s="11">
        <f>Source!I1279</f>
        <v>0.106</v>
      </c>
      <c r="F1225" s="31"/>
      <c r="G1225" s="30"/>
      <c r="H1225" s="11"/>
      <c r="I1225" s="31"/>
      <c r="J1225" s="11"/>
      <c r="K1225" s="31"/>
      <c r="Q1225">
        <f>Source!X1279</f>
        <v>336.91</v>
      </c>
      <c r="R1225">
        <f>Source!X1280</f>
        <v>16111.19</v>
      </c>
      <c r="S1225">
        <f>Source!Y1279</f>
        <v>179.44</v>
      </c>
      <c r="T1225">
        <f>Source!Y1280</f>
        <v>8580.9599999999991</v>
      </c>
      <c r="U1225">
        <f>ROUND((175/100)*ROUND(Source!R1279, 2), 2)</f>
        <v>129.47</v>
      </c>
      <c r="V1225">
        <f>ROUND((0/100)*ROUND(Source!R1280, 2), 2)</f>
        <v>0</v>
      </c>
      <c r="AC1225">
        <v>0</v>
      </c>
    </row>
    <row r="1226" spans="1:43" x14ac:dyDescent="0.25">
      <c r="C1226" s="32" t="str">
        <f>"Объем: "&amp;Source!I1279&amp;"=10,6/"&amp;"100"</f>
        <v>Объем: 0,106=10,6/100</v>
      </c>
    </row>
    <row r="1227" spans="1:43" ht="28.5" x14ac:dyDescent="0.35">
      <c r="A1227" s="28"/>
      <c r="B1227" s="28"/>
      <c r="C1227" s="28" t="s">
        <v>1075</v>
      </c>
      <c r="D1227" s="29"/>
      <c r="E1227" s="11"/>
      <c r="F1227" s="31">
        <f>Source!AO1279</f>
        <v>2081.52</v>
      </c>
      <c r="G1227" s="30" t="str">
        <f>Source!DG1279</f>
        <v>*1,15*1,1</v>
      </c>
      <c r="H1227" s="11">
        <f>Source!AV1280</f>
        <v>1.0469999999999999</v>
      </c>
      <c r="I1227" s="31">
        <f>Source!S1279</f>
        <v>292.23</v>
      </c>
      <c r="J1227" s="11">
        <f>IF(Source!BA1280&lt;&gt; 0, Source!BA1280, 1)</f>
        <v>47.82</v>
      </c>
      <c r="K1227" s="31">
        <f>Source!S1280</f>
        <v>13974.44</v>
      </c>
    </row>
    <row r="1228" spans="1:43" ht="28.5" x14ac:dyDescent="0.35">
      <c r="A1228" s="28"/>
      <c r="B1228" s="28"/>
      <c r="C1228" s="28" t="s">
        <v>1076</v>
      </c>
      <c r="D1228" s="29"/>
      <c r="E1228" s="11"/>
      <c r="F1228" s="31">
        <f>Source!AM1279</f>
        <v>4402.84</v>
      </c>
      <c r="G1228" s="30" t="str">
        <f>Source!DE1279</f>
        <v>*1,25*1,1</v>
      </c>
      <c r="H1228" s="11">
        <f>Source!AV1280</f>
        <v>1.0469999999999999</v>
      </c>
      <c r="I1228" s="31">
        <f>Source!Q1279</f>
        <v>671.87</v>
      </c>
      <c r="J1228" s="11">
        <f>IF(Source!BB1280&lt;&gt; 0, Source!BB1280, 1)</f>
        <v>14.38</v>
      </c>
      <c r="K1228" s="31">
        <f>Source!Q1280</f>
        <v>9661.49</v>
      </c>
    </row>
    <row r="1229" spans="1:43" ht="28.5" x14ac:dyDescent="0.35">
      <c r="A1229" s="28"/>
      <c r="B1229" s="28"/>
      <c r="C1229" s="28" t="s">
        <v>1077</v>
      </c>
      <c r="D1229" s="29"/>
      <c r="E1229" s="11"/>
      <c r="F1229" s="31">
        <f>Source!AN1279</f>
        <v>484.82</v>
      </c>
      <c r="G1229" s="30" t="str">
        <f>Source!DF1279</f>
        <v>*1,25*1,1</v>
      </c>
      <c r="H1229" s="11">
        <f>Source!AV1280</f>
        <v>1.0469999999999999</v>
      </c>
      <c r="I1229" s="33">
        <f>Source!R1279</f>
        <v>73.98</v>
      </c>
      <c r="J1229" s="11">
        <f>IF(Source!BS1280&lt;&gt; 0, Source!BS1280, 1)</f>
        <v>47.82</v>
      </c>
      <c r="K1229" s="33">
        <f>Source!R1280</f>
        <v>3537.72</v>
      </c>
    </row>
    <row r="1230" spans="1:43" ht="28" x14ac:dyDescent="0.35">
      <c r="A1230" s="28" t="s">
        <v>633</v>
      </c>
      <c r="B1230" s="28" t="str">
        <f>Source!F1281</f>
        <v>1.1-1-766</v>
      </c>
      <c r="C1230" s="28" t="s">
        <v>533</v>
      </c>
      <c r="D1230" s="29" t="str">
        <f>Source!H1281</f>
        <v>м3</v>
      </c>
      <c r="E1230" s="11">
        <f>Source!I1281</f>
        <v>11.13</v>
      </c>
      <c r="F1230" s="31">
        <f>Source!AK1281</f>
        <v>99.9</v>
      </c>
      <c r="G1230" s="34" t="s">
        <v>3</v>
      </c>
      <c r="H1230" s="11">
        <f>Source!AW1282</f>
        <v>1.0029999999999999</v>
      </c>
      <c r="I1230" s="31">
        <f>Source!O1281</f>
        <v>1115.22</v>
      </c>
      <c r="J1230" s="11">
        <f>IF(Source!BC1282&lt;&gt; 0, Source!BC1282, 1)</f>
        <v>8.69</v>
      </c>
      <c r="K1230" s="31">
        <f>Source!O1282</f>
        <v>9691.26</v>
      </c>
      <c r="Q1230">
        <f>Source!X1281</f>
        <v>0</v>
      </c>
      <c r="R1230">
        <f>Source!X1282</f>
        <v>0</v>
      </c>
      <c r="S1230">
        <f>Source!Y1281</f>
        <v>0</v>
      </c>
      <c r="T1230">
        <f>Source!Y1282</f>
        <v>0</v>
      </c>
      <c r="U1230">
        <f>ROUND((175/100)*ROUND(Source!R1281, 2), 2)</f>
        <v>0</v>
      </c>
      <c r="V1230">
        <f>ROUND((0/100)*ROUND(Source!R1282, 2), 2)</f>
        <v>0</v>
      </c>
      <c r="AC1230">
        <v>3</v>
      </c>
    </row>
    <row r="1231" spans="1:43" ht="14.5" x14ac:dyDescent="0.35">
      <c r="A1231" s="28"/>
      <c r="B1231" s="28"/>
      <c r="C1231" s="28" t="s">
        <v>1079</v>
      </c>
      <c r="D1231" s="29" t="s">
        <v>1080</v>
      </c>
      <c r="E1231" s="11">
        <f>Source!BZ1280</f>
        <v>92</v>
      </c>
      <c r="F1231" s="31"/>
      <c r="G1231" s="30"/>
      <c r="H1231" s="11"/>
      <c r="I1231" s="31">
        <f>SUM(Q1225:Q1230)</f>
        <v>336.91</v>
      </c>
      <c r="J1231" s="11">
        <f>Source!AT1280</f>
        <v>92</v>
      </c>
      <c r="K1231" s="31">
        <f>SUM(R1225:R1230)</f>
        <v>16111.19</v>
      </c>
    </row>
    <row r="1232" spans="1:43" ht="14.5" x14ac:dyDescent="0.35">
      <c r="A1232" s="28"/>
      <c r="B1232" s="28"/>
      <c r="C1232" s="28" t="s">
        <v>1081</v>
      </c>
      <c r="D1232" s="29" t="s">
        <v>1080</v>
      </c>
      <c r="E1232" s="11">
        <f>Source!CA1280</f>
        <v>49</v>
      </c>
      <c r="F1232" s="31"/>
      <c r="G1232" s="30"/>
      <c r="H1232" s="11"/>
      <c r="I1232" s="31">
        <f>SUM(S1225:S1231)</f>
        <v>179.44</v>
      </c>
      <c r="J1232" s="11">
        <f>Source!AU1280</f>
        <v>49</v>
      </c>
      <c r="K1232" s="31">
        <f>SUM(T1225:T1231)</f>
        <v>8580.9599999999991</v>
      </c>
    </row>
    <row r="1233" spans="1:29" ht="28.5" x14ac:dyDescent="0.35">
      <c r="A1233" s="35"/>
      <c r="B1233" s="35"/>
      <c r="C1233" s="35" t="s">
        <v>1082</v>
      </c>
      <c r="D1233" s="36" t="s">
        <v>1083</v>
      </c>
      <c r="E1233" s="37">
        <f>Source!AQ1279</f>
        <v>177</v>
      </c>
      <c r="F1233" s="38"/>
      <c r="G1233" s="39" t="str">
        <f>Source!DI1279</f>
        <v>*1,15*1,1</v>
      </c>
      <c r="H1233" s="37">
        <f>Source!AV1280</f>
        <v>1.0469999999999999</v>
      </c>
      <c r="I1233" s="38">
        <f>Source!U1279</f>
        <v>24.849424709999997</v>
      </c>
      <c r="J1233" s="37"/>
      <c r="K1233" s="38"/>
    </row>
    <row r="1234" spans="1:29" ht="14" x14ac:dyDescent="0.3">
      <c r="C1234" s="21" t="s">
        <v>1084</v>
      </c>
      <c r="H1234" s="61">
        <f>I1227+I1228+I1231+I1232+SUM(I1230:I1230)-SUMIF(AC1230:AC1230, 5, I1230:I1230)-SUMIF(AC1230:AC1230, 6, I1230:I1230)</f>
        <v>2595.67</v>
      </c>
      <c r="I1234" s="61"/>
      <c r="J1234" s="61">
        <f>K1227+K1228+K1231+K1232+SUM(K1230:K1230)-SUMIF(AC1230:AC1230, 5, K1230:K1230)-SUMIF(AC1230:AC1230, 6, K1230:K1230)</f>
        <v>58019.340000000004</v>
      </c>
      <c r="K1234" s="61"/>
    </row>
    <row r="1235" spans="1:29" ht="14" x14ac:dyDescent="0.3">
      <c r="C1235" s="21" t="s">
        <v>1085</v>
      </c>
      <c r="H1235" s="58">
        <f>SUMIF(AC1230:AC1230, 5, I1230:I1230)+SUMIF(AC1230:AC1230, 6, I1230:I1230)</f>
        <v>0</v>
      </c>
      <c r="I1235" s="58"/>
      <c r="J1235" s="58">
        <f>SUMIF(AC1230:AC1230, 5, K1230:K1230)+SUMIF(AC1230:AC1230, 6, K1230:K1230)</f>
        <v>0</v>
      </c>
      <c r="K1235" s="58"/>
    </row>
    <row r="1236" spans="1:29" ht="14" x14ac:dyDescent="0.3">
      <c r="C1236" s="21" t="s">
        <v>1086</v>
      </c>
      <c r="H1236" s="58">
        <f>I1227+I1228+I1231+I1232+SUM(I1230:I1230)</f>
        <v>2595.67</v>
      </c>
      <c r="I1236" s="58"/>
      <c r="J1236" s="58">
        <f>K1227+K1228+K1231+K1232+SUM(K1230:K1230)</f>
        <v>58019.340000000004</v>
      </c>
      <c r="K1236" s="58"/>
      <c r="O1236" s="40">
        <f>I1227+I1228+I1231+I1232+SUM(I1230:I1230)</f>
        <v>2595.67</v>
      </c>
      <c r="P1236" s="40">
        <f>K1227+K1228+K1231+K1232+SUM(K1230:K1230)</f>
        <v>58019.340000000004</v>
      </c>
    </row>
    <row r="1238" spans="1:29" ht="79" x14ac:dyDescent="0.35">
      <c r="A1238" s="28">
        <v>75</v>
      </c>
      <c r="B1238" s="28" t="s">
        <v>1106</v>
      </c>
      <c r="C1238" s="28" t="s">
        <v>390</v>
      </c>
      <c r="D1238" s="29" t="str">
        <f>Source!H1283</f>
        <v>100 м2</v>
      </c>
      <c r="E1238" s="11">
        <f>Source!I1283</f>
        <v>0.22</v>
      </c>
      <c r="F1238" s="31"/>
      <c r="G1238" s="30"/>
      <c r="H1238" s="11"/>
      <c r="I1238" s="31"/>
      <c r="J1238" s="11"/>
      <c r="K1238" s="31"/>
      <c r="Q1238">
        <f>Source!X1283</f>
        <v>44.1</v>
      </c>
      <c r="R1238">
        <f>Source!X1284</f>
        <v>2109.09</v>
      </c>
      <c r="S1238">
        <f>Source!Y1283</f>
        <v>26.28</v>
      </c>
      <c r="T1238">
        <f>Source!Y1284</f>
        <v>1256.93</v>
      </c>
      <c r="U1238">
        <f>ROUND((175/100)*ROUND(Source!R1283, 2), 2)</f>
        <v>0.14000000000000001</v>
      </c>
      <c r="V1238">
        <f>ROUND((0/100)*ROUND(Source!R1284, 2), 2)</f>
        <v>0</v>
      </c>
      <c r="AC1238">
        <v>0</v>
      </c>
    </row>
    <row r="1239" spans="1:29" x14ac:dyDescent="0.25">
      <c r="C1239" s="32" t="str">
        <f>"Объем: "&amp;Source!I1283&amp;"=22/"&amp;"100"</f>
        <v>Объем: 0,22=22/100</v>
      </c>
    </row>
    <row r="1240" spans="1:29" ht="28.5" x14ac:dyDescent="0.35">
      <c r="A1240" s="28"/>
      <c r="B1240" s="28"/>
      <c r="C1240" s="28" t="s">
        <v>1075</v>
      </c>
      <c r="D1240" s="29"/>
      <c r="E1240" s="11"/>
      <c r="F1240" s="31">
        <f>Source!AO1283</f>
        <v>152.62</v>
      </c>
      <c r="G1240" s="30" t="str">
        <f>Source!DG1283</f>
        <v>*1,15*1,1</v>
      </c>
      <c r="H1240" s="11">
        <f>Source!AV1284</f>
        <v>1.0469999999999999</v>
      </c>
      <c r="I1240" s="31">
        <f>Source!S1283</f>
        <v>44.47</v>
      </c>
      <c r="J1240" s="11">
        <f>IF(Source!BA1284&lt;&gt; 0, Source!BA1284, 1)</f>
        <v>47.82</v>
      </c>
      <c r="K1240" s="31">
        <f>Source!S1284</f>
        <v>2126.56</v>
      </c>
    </row>
    <row r="1241" spans="1:29" ht="28.5" x14ac:dyDescent="0.35">
      <c r="A1241" s="28"/>
      <c r="B1241" s="28"/>
      <c r="C1241" s="28" t="s">
        <v>1076</v>
      </c>
      <c r="D1241" s="29"/>
      <c r="E1241" s="11"/>
      <c r="F1241" s="31">
        <f>Source!AM1283</f>
        <v>1.66</v>
      </c>
      <c r="G1241" s="30" t="str">
        <f>Source!DE1283</f>
        <v>*1,25*1,1</v>
      </c>
      <c r="H1241" s="11">
        <f>Source!AV1284</f>
        <v>1.0469999999999999</v>
      </c>
      <c r="I1241" s="31">
        <f>Source!Q1283</f>
        <v>0.53</v>
      </c>
      <c r="J1241" s="11">
        <f>IF(Source!BB1284&lt;&gt; 0, Source!BB1284, 1)</f>
        <v>15.23</v>
      </c>
      <c r="K1241" s="31">
        <f>Source!Q1284</f>
        <v>8.07</v>
      </c>
    </row>
    <row r="1242" spans="1:29" ht="28.5" x14ac:dyDescent="0.35">
      <c r="A1242" s="28"/>
      <c r="B1242" s="28"/>
      <c r="C1242" s="28" t="s">
        <v>1077</v>
      </c>
      <c r="D1242" s="29"/>
      <c r="E1242" s="11"/>
      <c r="F1242" s="31">
        <f>Source!AN1283</f>
        <v>0.25</v>
      </c>
      <c r="G1242" s="30" t="str">
        <f>Source!DF1283</f>
        <v>*1,25*1,1</v>
      </c>
      <c r="H1242" s="11">
        <f>Source!AV1284</f>
        <v>1.0469999999999999</v>
      </c>
      <c r="I1242" s="33">
        <f>Source!R1283</f>
        <v>0.08</v>
      </c>
      <c r="J1242" s="11">
        <f>IF(Source!BS1284&lt;&gt; 0, Source!BS1284, 1)</f>
        <v>47.82</v>
      </c>
      <c r="K1242" s="33">
        <f>Source!R1284</f>
        <v>3.83</v>
      </c>
    </row>
    <row r="1243" spans="1:29" ht="56" x14ac:dyDescent="0.35">
      <c r="A1243" s="28" t="s">
        <v>635</v>
      </c>
      <c r="B1243" s="28" t="str">
        <f>Source!F1285</f>
        <v>1.1-1-3527</v>
      </c>
      <c r="C1243" s="28" t="s">
        <v>396</v>
      </c>
      <c r="D1243" s="29" t="str">
        <f>Source!H1285</f>
        <v>м2</v>
      </c>
      <c r="E1243" s="11">
        <f>Source!I1285</f>
        <v>26.4</v>
      </c>
      <c r="F1243" s="31">
        <f>Source!AK1285</f>
        <v>39.450000000000003</v>
      </c>
      <c r="G1243" s="34" t="s">
        <v>3</v>
      </c>
      <c r="H1243" s="11">
        <f>Source!AW1286</f>
        <v>1.002</v>
      </c>
      <c r="I1243" s="31">
        <f>Source!O1285</f>
        <v>1043.56</v>
      </c>
      <c r="J1243" s="11">
        <f>IF(Source!BC1286&lt;&gt; 0, Source!BC1286, 1)</f>
        <v>4.92</v>
      </c>
      <c r="K1243" s="31">
        <f>Source!O1286</f>
        <v>5134.32</v>
      </c>
      <c r="Q1243">
        <f>Source!X1285</f>
        <v>0</v>
      </c>
      <c r="R1243">
        <f>Source!X1286</f>
        <v>0</v>
      </c>
      <c r="S1243">
        <f>Source!Y1285</f>
        <v>0</v>
      </c>
      <c r="T1243">
        <f>Source!Y1286</f>
        <v>0</v>
      </c>
      <c r="U1243">
        <f>ROUND((175/100)*ROUND(Source!R1285, 2), 2)</f>
        <v>0</v>
      </c>
      <c r="V1243">
        <f>ROUND((0/100)*ROUND(Source!R1286, 2), 2)</f>
        <v>0</v>
      </c>
      <c r="AC1243">
        <v>3</v>
      </c>
    </row>
    <row r="1244" spans="1:29" ht="14.5" x14ac:dyDescent="0.35">
      <c r="A1244" s="28"/>
      <c r="B1244" s="28"/>
      <c r="C1244" s="28" t="s">
        <v>1079</v>
      </c>
      <c r="D1244" s="29" t="s">
        <v>1080</v>
      </c>
      <c r="E1244" s="11">
        <f>Source!BZ1284</f>
        <v>99</v>
      </c>
      <c r="F1244" s="31"/>
      <c r="G1244" s="30"/>
      <c r="H1244" s="11"/>
      <c r="I1244" s="31">
        <f>SUM(Q1238:Q1243)</f>
        <v>44.1</v>
      </c>
      <c r="J1244" s="11">
        <f>Source!AT1284</f>
        <v>99</v>
      </c>
      <c r="K1244" s="31">
        <f>SUM(R1238:R1243)</f>
        <v>2109.09</v>
      </c>
    </row>
    <row r="1245" spans="1:29" ht="14.5" x14ac:dyDescent="0.35">
      <c r="A1245" s="28"/>
      <c r="B1245" s="28"/>
      <c r="C1245" s="28" t="s">
        <v>1081</v>
      </c>
      <c r="D1245" s="29" t="s">
        <v>1080</v>
      </c>
      <c r="E1245" s="11">
        <f>Source!CA1284</f>
        <v>59</v>
      </c>
      <c r="F1245" s="31"/>
      <c r="G1245" s="30"/>
      <c r="H1245" s="11"/>
      <c r="I1245" s="31">
        <f>SUM(S1238:S1244)</f>
        <v>26.28</v>
      </c>
      <c r="J1245" s="11">
        <f>Source!AU1284</f>
        <v>59</v>
      </c>
      <c r="K1245" s="31">
        <f>SUM(T1238:T1244)</f>
        <v>1256.93</v>
      </c>
    </row>
    <row r="1246" spans="1:29" ht="28.5" x14ac:dyDescent="0.35">
      <c r="A1246" s="35"/>
      <c r="B1246" s="35"/>
      <c r="C1246" s="35" t="s">
        <v>1082</v>
      </c>
      <c r="D1246" s="36" t="s">
        <v>1083</v>
      </c>
      <c r="E1246" s="37">
        <f>Source!AQ1283</f>
        <v>13.36</v>
      </c>
      <c r="F1246" s="38"/>
      <c r="G1246" s="39" t="str">
        <f>Source!DI1283</f>
        <v>*1,15*1,1</v>
      </c>
      <c r="H1246" s="37">
        <f>Source!AV1284</f>
        <v>1.0469999999999999</v>
      </c>
      <c r="I1246" s="38">
        <f>Source!U1283</f>
        <v>3.8928381359999999</v>
      </c>
      <c r="J1246" s="37"/>
      <c r="K1246" s="38"/>
    </row>
    <row r="1247" spans="1:29" ht="14" x14ac:dyDescent="0.3">
      <c r="C1247" s="21" t="s">
        <v>1084</v>
      </c>
      <c r="H1247" s="61">
        <f>I1240+I1241+I1244+I1245+SUM(I1243:I1243)-SUMIF(AC1243:AC1243, 5, I1243:I1243)-SUMIF(AC1243:AC1243, 6, I1243:I1243)</f>
        <v>1158.94</v>
      </c>
      <c r="I1247" s="61"/>
      <c r="J1247" s="61">
        <f>K1240+K1241+K1244+K1245+SUM(K1243:K1243)-SUMIF(AC1243:AC1243, 5, K1243:K1243)-SUMIF(AC1243:AC1243, 6, K1243:K1243)</f>
        <v>10634.970000000001</v>
      </c>
      <c r="K1247" s="61"/>
    </row>
    <row r="1248" spans="1:29" ht="14" x14ac:dyDescent="0.3">
      <c r="C1248" s="21" t="s">
        <v>1085</v>
      </c>
      <c r="H1248" s="58">
        <f>SUMIF(AC1243:AC1243, 5, I1243:I1243)+SUMIF(AC1243:AC1243, 6, I1243:I1243)</f>
        <v>0</v>
      </c>
      <c r="I1248" s="58"/>
      <c r="J1248" s="58">
        <f>SUMIF(AC1243:AC1243, 5, K1243:K1243)+SUMIF(AC1243:AC1243, 6, K1243:K1243)</f>
        <v>0</v>
      </c>
      <c r="K1248" s="58"/>
    </row>
    <row r="1249" spans="1:29" ht="14" x14ac:dyDescent="0.3">
      <c r="C1249" s="21" t="s">
        <v>1086</v>
      </c>
      <c r="H1249" s="58">
        <f>I1240+I1241+I1244+I1245+SUM(I1243:I1243)</f>
        <v>1158.94</v>
      </c>
      <c r="I1249" s="58"/>
      <c r="J1249" s="58">
        <f>K1240+K1241+K1244+K1245+SUM(K1243:K1243)</f>
        <v>10634.970000000001</v>
      </c>
      <c r="K1249" s="58"/>
      <c r="O1249" s="40">
        <f>I1240+I1241+I1244+I1245+SUM(I1243:I1243)</f>
        <v>1158.94</v>
      </c>
      <c r="P1249" s="40">
        <f>K1240+K1241+K1244+K1245+SUM(K1243:K1243)</f>
        <v>10634.970000000001</v>
      </c>
    </row>
    <row r="1251" spans="1:29" ht="79" x14ac:dyDescent="0.35">
      <c r="A1251" s="28">
        <v>76</v>
      </c>
      <c r="B1251" s="28" t="s">
        <v>1107</v>
      </c>
      <c r="C1251" s="28" t="s">
        <v>400</v>
      </c>
      <c r="D1251" s="29" t="str">
        <f>Source!H1287</f>
        <v>100 м3 в деле</v>
      </c>
      <c r="E1251" s="11">
        <f>Source!I1287</f>
        <v>7.0000000000000007E-2</v>
      </c>
      <c r="F1251" s="31"/>
      <c r="G1251" s="30"/>
      <c r="H1251" s="11"/>
      <c r="I1251" s="31"/>
      <c r="J1251" s="11"/>
      <c r="K1251" s="31"/>
      <c r="Q1251">
        <f>Source!X1287</f>
        <v>174.03</v>
      </c>
      <c r="R1251">
        <f>Source!X1288</f>
        <v>8321.98</v>
      </c>
      <c r="S1251">
        <f>Source!Y1287</f>
        <v>92.69</v>
      </c>
      <c r="T1251">
        <f>Source!Y1288</f>
        <v>4432.3599999999997</v>
      </c>
      <c r="U1251">
        <f>ROUND((175/100)*ROUND(Source!R1287, 2), 2)</f>
        <v>6.34</v>
      </c>
      <c r="V1251">
        <f>ROUND((0/100)*ROUND(Source!R1288, 2), 2)</f>
        <v>0</v>
      </c>
      <c r="AC1251">
        <v>0</v>
      </c>
    </row>
    <row r="1252" spans="1:29" x14ac:dyDescent="0.25">
      <c r="C1252" s="32" t="str">
        <f>"Объем: "&amp;Source!I1287&amp;"=7/"&amp;"100"</f>
        <v>Объем: 0,07=7/100</v>
      </c>
    </row>
    <row r="1253" spans="1:29" ht="28.5" x14ac:dyDescent="0.35">
      <c r="A1253" s="28"/>
      <c r="B1253" s="28"/>
      <c r="C1253" s="28" t="s">
        <v>1075</v>
      </c>
      <c r="D1253" s="29"/>
      <c r="E1253" s="11"/>
      <c r="F1253" s="31">
        <f>Source!AO1287</f>
        <v>2001.22</v>
      </c>
      <c r="G1253" s="30" t="str">
        <f>Source!DG1287</f>
        <v>*1,15*1,1</v>
      </c>
      <c r="H1253" s="11">
        <f>Source!AV1288</f>
        <v>1.0469999999999999</v>
      </c>
      <c r="I1253" s="31">
        <f>Source!S1287</f>
        <v>185.54</v>
      </c>
      <c r="J1253" s="11">
        <f>IF(Source!BA1288&lt;&gt; 0, Source!BA1288, 1)</f>
        <v>47.82</v>
      </c>
      <c r="K1253" s="31">
        <f>Source!S1288</f>
        <v>8872.52</v>
      </c>
    </row>
    <row r="1254" spans="1:29" ht="28.5" x14ac:dyDescent="0.35">
      <c r="A1254" s="28"/>
      <c r="B1254" s="28"/>
      <c r="C1254" s="28" t="s">
        <v>1076</v>
      </c>
      <c r="D1254" s="29"/>
      <c r="E1254" s="11"/>
      <c r="F1254" s="31">
        <f>Source!AM1287</f>
        <v>1171.7</v>
      </c>
      <c r="G1254" s="30" t="str">
        <f>Source!DE1287</f>
        <v>*1,25*1,1</v>
      </c>
      <c r="H1254" s="11">
        <f>Source!AV1288</f>
        <v>1.0469999999999999</v>
      </c>
      <c r="I1254" s="31">
        <f>Source!Q1287</f>
        <v>118.08</v>
      </c>
      <c r="J1254" s="11">
        <f>IF(Source!BB1288&lt;&gt; 0, Source!BB1288, 1)</f>
        <v>12.16</v>
      </c>
      <c r="K1254" s="31">
        <f>Source!Q1288</f>
        <v>1435.85</v>
      </c>
    </row>
    <row r="1255" spans="1:29" ht="28.5" x14ac:dyDescent="0.35">
      <c r="A1255" s="28"/>
      <c r="B1255" s="28"/>
      <c r="C1255" s="28" t="s">
        <v>1077</v>
      </c>
      <c r="D1255" s="29"/>
      <c r="E1255" s="11"/>
      <c r="F1255" s="31">
        <f>Source!AN1287</f>
        <v>35.909999999999997</v>
      </c>
      <c r="G1255" s="30" t="str">
        <f>Source!DF1287</f>
        <v>*1,25*1,1</v>
      </c>
      <c r="H1255" s="11">
        <f>Source!AV1288</f>
        <v>1.0469999999999999</v>
      </c>
      <c r="I1255" s="33">
        <f>Source!R1287</f>
        <v>3.62</v>
      </c>
      <c r="J1255" s="11">
        <f>IF(Source!BS1288&lt;&gt; 0, Source!BS1288, 1)</f>
        <v>47.82</v>
      </c>
      <c r="K1255" s="33">
        <f>Source!R1288</f>
        <v>173.11</v>
      </c>
    </row>
    <row r="1256" spans="1:29" ht="14.5" x14ac:dyDescent="0.35">
      <c r="A1256" s="28"/>
      <c r="B1256" s="28"/>
      <c r="C1256" s="28" t="s">
        <v>1078</v>
      </c>
      <c r="D1256" s="29"/>
      <c r="E1256" s="11"/>
      <c r="F1256" s="31">
        <f>Source!AL1287</f>
        <v>1799.05</v>
      </c>
      <c r="G1256" s="30" t="str">
        <f>Source!DD1287</f>
        <v/>
      </c>
      <c r="H1256" s="11">
        <f>Source!AW1288</f>
        <v>1.022</v>
      </c>
      <c r="I1256" s="31">
        <f>Source!P1287</f>
        <v>128.69999999999999</v>
      </c>
      <c r="J1256" s="11">
        <f>IF(Source!BC1288&lt;&gt; 0, Source!BC1288, 1)</f>
        <v>10.26</v>
      </c>
      <c r="K1256" s="31">
        <f>Source!P1288</f>
        <v>1320.46</v>
      </c>
    </row>
    <row r="1257" spans="1:29" ht="70" x14ac:dyDescent="0.35">
      <c r="A1257" s="28" t="s">
        <v>637</v>
      </c>
      <c r="B1257" s="28" t="str">
        <f>Source!F1289</f>
        <v>1.3-4-22</v>
      </c>
      <c r="C1257" s="28" t="s">
        <v>241</v>
      </c>
      <c r="D1257" s="29" t="str">
        <f>Source!H1289</f>
        <v>т</v>
      </c>
      <c r="E1257" s="11">
        <f>Source!I1289</f>
        <v>0.68376000000000003</v>
      </c>
      <c r="F1257" s="31">
        <f>Source!AK1289</f>
        <v>5743.69</v>
      </c>
      <c r="G1257" s="34" t="s">
        <v>3</v>
      </c>
      <c r="H1257" s="11">
        <f>Source!AW1290</f>
        <v>1.022</v>
      </c>
      <c r="I1257" s="31">
        <f>Source!O1289</f>
        <v>4013.71</v>
      </c>
      <c r="J1257" s="11">
        <f>IF(Source!BC1290&lt;&gt; 0, Source!BC1290, 1)</f>
        <v>15.82</v>
      </c>
      <c r="K1257" s="31">
        <f>Source!O1290</f>
        <v>63496.89</v>
      </c>
      <c r="Q1257">
        <f>Source!X1289</f>
        <v>0</v>
      </c>
      <c r="R1257">
        <f>Source!X1290</f>
        <v>0</v>
      </c>
      <c r="S1257">
        <f>Source!Y1289</f>
        <v>0</v>
      </c>
      <c r="T1257">
        <f>Source!Y1290</f>
        <v>0</v>
      </c>
      <c r="U1257">
        <f>ROUND((175/100)*ROUND(Source!R1289, 2), 2)</f>
        <v>0</v>
      </c>
      <c r="V1257">
        <f>ROUND((0/100)*ROUND(Source!R1290, 2), 2)</f>
        <v>0</v>
      </c>
      <c r="AC1257">
        <v>3</v>
      </c>
    </row>
    <row r="1258" spans="1:29" ht="56" x14ac:dyDescent="0.35">
      <c r="A1258" s="28" t="s">
        <v>638</v>
      </c>
      <c r="B1258" s="28" t="str">
        <f>Source!F1291</f>
        <v>1.3-4-20</v>
      </c>
      <c r="C1258" s="28" t="s">
        <v>331</v>
      </c>
      <c r="D1258" s="29" t="str">
        <f>Source!H1291</f>
        <v>т</v>
      </c>
      <c r="E1258" s="11">
        <f>Source!I1291</f>
        <v>0.18293999999999999</v>
      </c>
      <c r="F1258" s="31">
        <f>Source!AK1291</f>
        <v>5743.69</v>
      </c>
      <c r="G1258" s="34" t="s">
        <v>3</v>
      </c>
      <c r="H1258" s="11">
        <f>Source!AW1292</f>
        <v>1.022</v>
      </c>
      <c r="I1258" s="31">
        <f>Source!O1291</f>
        <v>1073.8699999999999</v>
      </c>
      <c r="J1258" s="11">
        <f>IF(Source!BC1292&lt;&gt; 0, Source!BC1292, 1)</f>
        <v>16.63</v>
      </c>
      <c r="K1258" s="31">
        <f>Source!O1292</f>
        <v>17858.46</v>
      </c>
      <c r="Q1258">
        <f>Source!X1291</f>
        <v>0</v>
      </c>
      <c r="R1258">
        <f>Source!X1292</f>
        <v>0</v>
      </c>
      <c r="S1258">
        <f>Source!Y1291</f>
        <v>0</v>
      </c>
      <c r="T1258">
        <f>Source!Y1292</f>
        <v>0</v>
      </c>
      <c r="U1258">
        <f>ROUND((175/100)*ROUND(Source!R1291, 2), 2)</f>
        <v>0</v>
      </c>
      <c r="V1258">
        <f>ROUND((0/100)*ROUND(Source!R1292, 2), 2)</f>
        <v>0</v>
      </c>
      <c r="AC1258">
        <v>3</v>
      </c>
    </row>
    <row r="1259" spans="1:29" ht="56" x14ac:dyDescent="0.35">
      <c r="A1259" s="28" t="s">
        <v>639</v>
      </c>
      <c r="B1259" s="28" t="str">
        <f>Source!F1293</f>
        <v>1.3-1-41</v>
      </c>
      <c r="C1259" s="28" t="s">
        <v>249</v>
      </c>
      <c r="D1259" s="29" t="str">
        <f>Source!H1293</f>
        <v>м3</v>
      </c>
      <c r="E1259" s="11">
        <f>Source!I1293</f>
        <v>7.1050000000000004</v>
      </c>
      <c r="F1259" s="31">
        <f>Source!AK1293</f>
        <v>729.73</v>
      </c>
      <c r="G1259" s="34" t="s">
        <v>3</v>
      </c>
      <c r="H1259" s="11">
        <f>Source!AW1294</f>
        <v>1.022</v>
      </c>
      <c r="I1259" s="31">
        <f>Source!O1293</f>
        <v>5298.8</v>
      </c>
      <c r="J1259" s="11">
        <f>IF(Source!BC1294&lt;&gt; 0, Source!BC1294, 1)</f>
        <v>10.08</v>
      </c>
      <c r="K1259" s="31">
        <f>Source!O1294</f>
        <v>53411.9</v>
      </c>
      <c r="Q1259">
        <f>Source!X1293</f>
        <v>0</v>
      </c>
      <c r="R1259">
        <f>Source!X1294</f>
        <v>0</v>
      </c>
      <c r="S1259">
        <f>Source!Y1293</f>
        <v>0</v>
      </c>
      <c r="T1259">
        <f>Source!Y1294</f>
        <v>0</v>
      </c>
      <c r="U1259">
        <f>ROUND((175/100)*ROUND(Source!R1293, 2), 2)</f>
        <v>0</v>
      </c>
      <c r="V1259">
        <f>ROUND((0/100)*ROUND(Source!R1294, 2), 2)</f>
        <v>0</v>
      </c>
      <c r="AC1259">
        <v>3</v>
      </c>
    </row>
    <row r="1260" spans="1:29" ht="14.5" x14ac:dyDescent="0.35">
      <c r="A1260" s="28"/>
      <c r="B1260" s="28"/>
      <c r="C1260" s="28" t="s">
        <v>1079</v>
      </c>
      <c r="D1260" s="29" t="s">
        <v>1080</v>
      </c>
      <c r="E1260" s="11">
        <f>Source!BZ1288</f>
        <v>92</v>
      </c>
      <c r="F1260" s="31"/>
      <c r="G1260" s="30"/>
      <c r="H1260" s="11"/>
      <c r="I1260" s="31">
        <f>SUM(Q1251:Q1259)</f>
        <v>174.03</v>
      </c>
      <c r="J1260" s="11">
        <f>Source!AT1288</f>
        <v>92</v>
      </c>
      <c r="K1260" s="31">
        <f>SUM(R1251:R1259)</f>
        <v>8321.98</v>
      </c>
    </row>
    <row r="1261" spans="1:29" ht="14.5" x14ac:dyDescent="0.35">
      <c r="A1261" s="28"/>
      <c r="B1261" s="28"/>
      <c r="C1261" s="28" t="s">
        <v>1081</v>
      </c>
      <c r="D1261" s="29" t="s">
        <v>1080</v>
      </c>
      <c r="E1261" s="11">
        <f>Source!CA1288</f>
        <v>49</v>
      </c>
      <c r="F1261" s="31"/>
      <c r="G1261" s="30"/>
      <c r="H1261" s="11"/>
      <c r="I1261" s="31">
        <f>SUM(S1251:S1260)</f>
        <v>92.69</v>
      </c>
      <c r="J1261" s="11">
        <f>Source!AU1288</f>
        <v>49</v>
      </c>
      <c r="K1261" s="31">
        <f>SUM(T1251:T1260)</f>
        <v>4432.3599999999997</v>
      </c>
    </row>
    <row r="1262" spans="1:29" ht="28.5" x14ac:dyDescent="0.35">
      <c r="A1262" s="35"/>
      <c r="B1262" s="35"/>
      <c r="C1262" s="35" t="s">
        <v>1082</v>
      </c>
      <c r="D1262" s="36" t="s">
        <v>1083</v>
      </c>
      <c r="E1262" s="37">
        <f>Source!AQ1287</f>
        <v>179</v>
      </c>
      <c r="F1262" s="38"/>
      <c r="G1262" s="39" t="str">
        <f>Source!DI1287</f>
        <v>*1,15*1,1</v>
      </c>
      <c r="H1262" s="37">
        <f>Source!AV1288</f>
        <v>1.0469999999999999</v>
      </c>
      <c r="I1262" s="38">
        <f>Source!U1287</f>
        <v>16.59542115</v>
      </c>
      <c r="J1262" s="37"/>
      <c r="K1262" s="38"/>
    </row>
    <row r="1263" spans="1:29" ht="14" x14ac:dyDescent="0.3">
      <c r="C1263" s="21" t="s">
        <v>1084</v>
      </c>
      <c r="H1263" s="61">
        <f>I1253+I1254+I1256+I1260+I1261+SUM(I1257:I1259)-SUMIF(AC1257:AC1259, 5, I1257:I1259)-SUMIF(AC1257:AC1259, 6, I1257:I1259)</f>
        <v>11085.420000000002</v>
      </c>
      <c r="I1263" s="61"/>
      <c r="J1263" s="61">
        <f>K1253+K1254+K1256+K1260+K1261+SUM(K1257:K1259)-SUMIF(AC1257:AC1259, 5, K1257:K1259)-SUMIF(AC1257:AC1259, 6, K1257:K1259)</f>
        <v>159150.42000000001</v>
      </c>
      <c r="K1263" s="61"/>
    </row>
    <row r="1264" spans="1:29" ht="14" x14ac:dyDescent="0.3">
      <c r="C1264" s="21" t="s">
        <v>1085</v>
      </c>
      <c r="H1264" s="58">
        <f>SUMIF(AC1257:AC1259, 5, I1257:I1259)+SUMIF(AC1257:AC1259, 6, I1257:I1259)</f>
        <v>0</v>
      </c>
      <c r="I1264" s="58"/>
      <c r="J1264" s="58">
        <f>SUMIF(AC1257:AC1259, 5, K1257:K1259)+SUMIF(AC1257:AC1259, 6, K1257:K1259)</f>
        <v>0</v>
      </c>
      <c r="K1264" s="58"/>
    </row>
    <row r="1265" spans="1:29" ht="14" x14ac:dyDescent="0.3">
      <c r="C1265" s="21" t="s">
        <v>1086</v>
      </c>
      <c r="H1265" s="58">
        <f>I1253+I1254+I1256+I1260+I1261+SUM(I1257:I1259)</f>
        <v>11085.420000000002</v>
      </c>
      <c r="I1265" s="58"/>
      <c r="J1265" s="58">
        <f>K1253+K1254+K1256+K1260+K1261+SUM(K1257:K1259)</f>
        <v>159150.42000000001</v>
      </c>
      <c r="K1265" s="58"/>
      <c r="O1265" s="40">
        <f>I1253+I1254+I1256+I1260+I1261+SUM(I1257:I1259)</f>
        <v>11085.420000000002</v>
      </c>
      <c r="P1265" s="40">
        <f>K1253+K1254+K1256+K1260+K1261+SUM(K1257:K1259)</f>
        <v>159150.42000000001</v>
      </c>
    </row>
    <row r="1267" spans="1:29" ht="79" x14ac:dyDescent="0.35">
      <c r="A1267" s="28">
        <v>77</v>
      </c>
      <c r="B1267" s="28" t="s">
        <v>1123</v>
      </c>
      <c r="C1267" s="28" t="s">
        <v>276</v>
      </c>
      <c r="D1267" s="29" t="str">
        <f>Source!H1295</f>
        <v>1 Т</v>
      </c>
      <c r="E1267" s="11">
        <f>Source!I1295</f>
        <v>7.0680000000000007E-2</v>
      </c>
      <c r="F1267" s="31"/>
      <c r="G1267" s="30"/>
      <c r="H1267" s="11"/>
      <c r="I1267" s="31"/>
      <c r="J1267" s="11"/>
      <c r="K1267" s="31"/>
      <c r="Q1267">
        <f>Source!X1295</f>
        <v>272.37</v>
      </c>
      <c r="R1267">
        <f>Source!X1296</f>
        <v>13024.54</v>
      </c>
      <c r="S1267">
        <f>Source!Y1295</f>
        <v>145.06</v>
      </c>
      <c r="T1267">
        <f>Source!Y1296</f>
        <v>6936.98</v>
      </c>
      <c r="U1267">
        <f>ROUND((175/100)*ROUND(Source!R1295, 2), 2)</f>
        <v>0.86</v>
      </c>
      <c r="V1267">
        <f>ROUND((0/100)*ROUND(Source!R1296, 2), 2)</f>
        <v>0</v>
      </c>
      <c r="AC1267">
        <v>0</v>
      </c>
    </row>
    <row r="1268" spans="1:29" x14ac:dyDescent="0.25">
      <c r="C1268" s="32" t="str">
        <f>"Объем: "&amp;Source!I1295&amp;"=(45,24+"&amp;"25,44)/"&amp;"1000"</f>
        <v>Объем: 0,07068=(45,24+25,44)/1000</v>
      </c>
    </row>
    <row r="1269" spans="1:29" ht="28.5" x14ac:dyDescent="0.35">
      <c r="A1269" s="28"/>
      <c r="B1269" s="28"/>
      <c r="C1269" s="28" t="s">
        <v>1075</v>
      </c>
      <c r="D1269" s="29"/>
      <c r="E1269" s="11"/>
      <c r="F1269" s="31">
        <f>Source!AO1295</f>
        <v>3157.31</v>
      </c>
      <c r="G1269" s="30" t="str">
        <f>Source!DG1295</f>
        <v>*1,15)*1,1</v>
      </c>
      <c r="H1269" s="11">
        <f>Source!AV1296</f>
        <v>1.0469999999999999</v>
      </c>
      <c r="I1269" s="31">
        <f>Source!S1295</f>
        <v>295.56</v>
      </c>
      <c r="J1269" s="11">
        <f>IF(Source!BA1296&lt;&gt; 0, Source!BA1296, 1)</f>
        <v>47.82</v>
      </c>
      <c r="K1269" s="31">
        <f>Source!S1296</f>
        <v>14133.68</v>
      </c>
    </row>
    <row r="1270" spans="1:29" ht="28.5" x14ac:dyDescent="0.35">
      <c r="A1270" s="28"/>
      <c r="B1270" s="28"/>
      <c r="C1270" s="28" t="s">
        <v>1076</v>
      </c>
      <c r="D1270" s="29"/>
      <c r="E1270" s="11"/>
      <c r="F1270" s="31">
        <f>Source!AM1295</f>
        <v>40.869999999999997</v>
      </c>
      <c r="G1270" s="30" t="str">
        <f>Source!DE1295</f>
        <v>*1,25)*1,1</v>
      </c>
      <c r="H1270" s="11">
        <f>Source!AV1296</f>
        <v>1.0469999999999999</v>
      </c>
      <c r="I1270" s="31">
        <f>Source!Q1295</f>
        <v>4.16</v>
      </c>
      <c r="J1270" s="11">
        <f>IF(Source!BB1296&lt;&gt; 0, Source!BB1296, 1)</f>
        <v>13.9</v>
      </c>
      <c r="K1270" s="31">
        <f>Source!Q1296</f>
        <v>57.82</v>
      </c>
    </row>
    <row r="1271" spans="1:29" ht="28.5" x14ac:dyDescent="0.35">
      <c r="A1271" s="28"/>
      <c r="B1271" s="28"/>
      <c r="C1271" s="28" t="s">
        <v>1077</v>
      </c>
      <c r="D1271" s="29"/>
      <c r="E1271" s="11"/>
      <c r="F1271" s="31">
        <f>Source!AN1295</f>
        <v>4.7699999999999996</v>
      </c>
      <c r="G1271" s="30" t="str">
        <f>Source!DF1295</f>
        <v>*1,25)*1,1</v>
      </c>
      <c r="H1271" s="11">
        <f>Source!AV1296</f>
        <v>1.0469999999999999</v>
      </c>
      <c r="I1271" s="33">
        <f>Source!R1295</f>
        <v>0.49</v>
      </c>
      <c r="J1271" s="11">
        <f>IF(Source!BS1296&lt;&gt; 0, Source!BS1296, 1)</f>
        <v>47.82</v>
      </c>
      <c r="K1271" s="33">
        <f>Source!R1296</f>
        <v>23.43</v>
      </c>
    </row>
    <row r="1272" spans="1:29" ht="42" x14ac:dyDescent="0.35">
      <c r="A1272" s="28" t="s">
        <v>645</v>
      </c>
      <c r="B1272" s="28" t="str">
        <f>Source!F1297</f>
        <v>1.1-1-1105</v>
      </c>
      <c r="C1272" s="28" t="s">
        <v>36</v>
      </c>
      <c r="D1272" s="29" t="str">
        <f>Source!H1297</f>
        <v>т</v>
      </c>
      <c r="E1272" s="11">
        <f>Source!I1297</f>
        <v>4.5240000000000002E-2</v>
      </c>
      <c r="F1272" s="31">
        <f>Source!AK1297</f>
        <v>6519.2</v>
      </c>
      <c r="G1272" s="34" t="s">
        <v>3</v>
      </c>
      <c r="H1272" s="11">
        <f>Source!AW1298</f>
        <v>1.022</v>
      </c>
      <c r="I1272" s="31">
        <f>Source!O1297</f>
        <v>301.42</v>
      </c>
      <c r="J1272" s="11">
        <f>IF(Source!BC1298&lt;&gt; 0, Source!BC1298, 1)</f>
        <v>10.119999999999999</v>
      </c>
      <c r="K1272" s="31">
        <f>Source!O1298</f>
        <v>3050.37</v>
      </c>
      <c r="Q1272">
        <f>Source!X1297</f>
        <v>0</v>
      </c>
      <c r="R1272">
        <f>Source!X1298</f>
        <v>0</v>
      </c>
      <c r="S1272">
        <f>Source!Y1297</f>
        <v>0</v>
      </c>
      <c r="T1272">
        <f>Source!Y1298</f>
        <v>0</v>
      </c>
      <c r="U1272">
        <f>ROUND((175/100)*ROUND(Source!R1297, 2), 2)</f>
        <v>0</v>
      </c>
      <c r="V1272">
        <f>ROUND((0/100)*ROUND(Source!R1298, 2), 2)</f>
        <v>0</v>
      </c>
      <c r="AC1272">
        <v>3</v>
      </c>
    </row>
    <row r="1273" spans="1:29" ht="70" x14ac:dyDescent="0.35">
      <c r="A1273" s="28" t="s">
        <v>646</v>
      </c>
      <c r="B1273" s="28" t="str">
        <f>Source!F1299</f>
        <v>1.3-4-22</v>
      </c>
      <c r="C1273" s="28" t="s">
        <v>241</v>
      </c>
      <c r="D1273" s="29" t="str">
        <f>Source!H1299</f>
        <v>т</v>
      </c>
      <c r="E1273" s="11">
        <f>Source!I1299</f>
        <v>2.5440000000000001E-2</v>
      </c>
      <c r="F1273" s="31">
        <f>Source!AK1299</f>
        <v>5743.69</v>
      </c>
      <c r="G1273" s="34" t="s">
        <v>3</v>
      </c>
      <c r="H1273" s="11">
        <f>Source!AW1300</f>
        <v>1.022</v>
      </c>
      <c r="I1273" s="31">
        <f>Source!O1299</f>
        <v>149.33000000000001</v>
      </c>
      <c r="J1273" s="11">
        <f>IF(Source!BC1300&lt;&gt; 0, Source!BC1300, 1)</f>
        <v>15.82</v>
      </c>
      <c r="K1273" s="31">
        <f>Source!O1300</f>
        <v>2362.4</v>
      </c>
      <c r="Q1273">
        <f>Source!X1299</f>
        <v>0</v>
      </c>
      <c r="R1273">
        <f>Source!X1300</f>
        <v>0</v>
      </c>
      <c r="S1273">
        <f>Source!Y1299</f>
        <v>0</v>
      </c>
      <c r="T1273">
        <f>Source!Y1300</f>
        <v>0</v>
      </c>
      <c r="U1273">
        <f>ROUND((175/100)*ROUND(Source!R1299, 2), 2)</f>
        <v>0</v>
      </c>
      <c r="V1273">
        <f>ROUND((0/100)*ROUND(Source!R1300, 2), 2)</f>
        <v>0</v>
      </c>
      <c r="AC1273">
        <v>3</v>
      </c>
    </row>
    <row r="1274" spans="1:29" ht="14.5" x14ac:dyDescent="0.35">
      <c r="A1274" s="28"/>
      <c r="B1274" s="28"/>
      <c r="C1274" s="28" t="s">
        <v>1079</v>
      </c>
      <c r="D1274" s="29" t="s">
        <v>1080</v>
      </c>
      <c r="E1274" s="11">
        <f>Source!BZ1296</f>
        <v>92</v>
      </c>
      <c r="F1274" s="31"/>
      <c r="G1274" s="30"/>
      <c r="H1274" s="11"/>
      <c r="I1274" s="31">
        <f>SUM(Q1267:Q1273)</f>
        <v>272.37</v>
      </c>
      <c r="J1274" s="11">
        <f>Source!AT1296</f>
        <v>92</v>
      </c>
      <c r="K1274" s="31">
        <f>SUM(R1267:R1273)</f>
        <v>13024.54</v>
      </c>
    </row>
    <row r="1275" spans="1:29" ht="14.5" x14ac:dyDescent="0.35">
      <c r="A1275" s="28"/>
      <c r="B1275" s="28"/>
      <c r="C1275" s="28" t="s">
        <v>1081</v>
      </c>
      <c r="D1275" s="29" t="s">
        <v>1080</v>
      </c>
      <c r="E1275" s="11">
        <f>Source!CA1296</f>
        <v>49</v>
      </c>
      <c r="F1275" s="31"/>
      <c r="G1275" s="30"/>
      <c r="H1275" s="11"/>
      <c r="I1275" s="31">
        <f>SUM(S1267:S1274)</f>
        <v>145.06</v>
      </c>
      <c r="J1275" s="11">
        <f>Source!AU1296</f>
        <v>49</v>
      </c>
      <c r="K1275" s="31">
        <f>SUM(T1267:T1274)</f>
        <v>6936.98</v>
      </c>
    </row>
    <row r="1276" spans="1:29" ht="28.5" x14ac:dyDescent="0.35">
      <c r="A1276" s="35"/>
      <c r="B1276" s="35"/>
      <c r="C1276" s="35" t="s">
        <v>1082</v>
      </c>
      <c r="D1276" s="36" t="s">
        <v>1083</v>
      </c>
      <c r="E1276" s="37">
        <f>Source!AQ1295</f>
        <v>198</v>
      </c>
      <c r="F1276" s="38"/>
      <c r="G1276" s="39" t="str">
        <f>Source!DI1295</f>
        <v>*1,15)*1,1</v>
      </c>
      <c r="H1276" s="37">
        <f>Source!AV1296</f>
        <v>1.0469999999999999</v>
      </c>
      <c r="I1276" s="38">
        <f>Source!U1295</f>
        <v>18.535270921199999</v>
      </c>
      <c r="J1276" s="37"/>
      <c r="K1276" s="38"/>
    </row>
    <row r="1277" spans="1:29" ht="14" x14ac:dyDescent="0.3">
      <c r="C1277" s="21" t="s">
        <v>1084</v>
      </c>
      <c r="H1277" s="61">
        <f>I1269+I1270+I1274+I1275+SUM(I1272:I1273)-SUMIF(AC1272:AC1273, 5, I1272:I1273)-SUMIF(AC1272:AC1273, 6, I1272:I1273)</f>
        <v>1167.9000000000001</v>
      </c>
      <c r="I1277" s="61"/>
      <c r="J1277" s="61">
        <f>K1269+K1270+K1274+K1275+SUM(K1272:K1273)-SUMIF(AC1272:AC1273, 5, K1272:K1273)-SUMIF(AC1272:AC1273, 6, K1272:K1273)</f>
        <v>39565.790000000008</v>
      </c>
      <c r="K1277" s="61"/>
    </row>
    <row r="1278" spans="1:29" ht="14" x14ac:dyDescent="0.3">
      <c r="C1278" s="21" t="s">
        <v>1085</v>
      </c>
      <c r="H1278" s="58">
        <f>SUMIF(AC1272:AC1273, 5, I1272:I1273)+SUMIF(AC1272:AC1273, 6, I1272:I1273)</f>
        <v>0</v>
      </c>
      <c r="I1278" s="58"/>
      <c r="J1278" s="58">
        <f>SUMIF(AC1272:AC1273, 5, K1272:K1273)+SUMIF(AC1272:AC1273, 6, K1272:K1273)</f>
        <v>0</v>
      </c>
      <c r="K1278" s="58"/>
    </row>
    <row r="1279" spans="1:29" ht="14" x14ac:dyDescent="0.3">
      <c r="C1279" s="21" t="s">
        <v>1086</v>
      </c>
      <c r="H1279" s="58">
        <f>I1269+I1270+I1274+I1275+SUM(I1272:I1273)</f>
        <v>1167.9000000000001</v>
      </c>
      <c r="I1279" s="58"/>
      <c r="J1279" s="58">
        <f>K1269+K1270+K1274+K1275+SUM(K1272:K1273)</f>
        <v>39565.790000000008</v>
      </c>
      <c r="K1279" s="58"/>
      <c r="O1279" s="40">
        <f>I1269+I1270+I1274+I1275+SUM(I1272:I1273)</f>
        <v>1167.9000000000001</v>
      </c>
      <c r="P1279" s="40">
        <f>K1269+K1270+K1274+K1275+SUM(K1272:K1273)</f>
        <v>39565.790000000008</v>
      </c>
    </row>
    <row r="1282" spans="1:43" ht="28" x14ac:dyDescent="0.3">
      <c r="A1282" s="57" t="str">
        <f>CONCATENATE("Итого по разделу: ",IF(Source!G1302&lt;&gt;"Новый раздел", Source!G1302, ""))</f>
        <v>Итого по разделу: Замена приямков №1,2,3,4 спуска в подвал в осях А-Б/2-3, А-Б/21-23, 3/Е-Ж, 21/Е-Ж (КР-20)</v>
      </c>
      <c r="B1282" s="57"/>
      <c r="C1282" s="57"/>
      <c r="D1282" s="57"/>
      <c r="E1282" s="57"/>
      <c r="F1282" s="57"/>
      <c r="G1282" s="57"/>
      <c r="H1282" s="58">
        <f>SUM(O1224:O1281)</f>
        <v>16007.930000000002</v>
      </c>
      <c r="I1282" s="59"/>
      <c r="J1282" s="58">
        <f>SUM(P1224:P1281)</f>
        <v>267370.52</v>
      </c>
      <c r="K1282" s="59"/>
      <c r="AQ1282" s="42" t="str">
        <f>CONCATENATE("Итого по разделу: ",IF(Source!G1302&lt;&gt;"Новый раздел", Source!G1302, ""))</f>
        <v>Итого по разделу: Замена приямков №1,2,3,4 спуска в подвал в осях А-Б/2-3, А-Б/21-23, 3/Е-Ж, 21/Е-Ж (КР-20)</v>
      </c>
    </row>
    <row r="1283" spans="1:43" hidden="1" x14ac:dyDescent="0.25">
      <c r="A1283" t="s">
        <v>1088</v>
      </c>
      <c r="I1283">
        <f>SUM(W1224:W1282)</f>
        <v>0</v>
      </c>
      <c r="J1283">
        <f>SUM(X1224:X1282)</f>
        <v>0</v>
      </c>
    </row>
    <row r="1284" spans="1:43" hidden="1" x14ac:dyDescent="0.25">
      <c r="A1284" t="s">
        <v>1089</v>
      </c>
      <c r="I1284">
        <f>SUM(Y1224:Y1283)</f>
        <v>0</v>
      </c>
      <c r="J1284">
        <f>SUM(Z1224:Z1283)</f>
        <v>0</v>
      </c>
    </row>
    <row r="1286" spans="1:43" ht="16.5" x14ac:dyDescent="0.35">
      <c r="A1286" s="60" t="str">
        <f>CONCATENATE("Раздел: ",IF(Source!G1332&lt;&gt;"Новый раздел", Source!G1332, ""))</f>
        <v>Раздел: Замена вентиляционных шахт в осях Б/1-2 и Б/22-23 (КР-23)</v>
      </c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</row>
    <row r="1287" spans="1:43" ht="14.5" x14ac:dyDescent="0.35">
      <c r="C1287" s="43" t="str">
        <f>Source!G1336</f>
        <v>Вентшахта в осях Б/1-2. Стены</v>
      </c>
    </row>
    <row r="1288" spans="1:43" ht="79" x14ac:dyDescent="0.35">
      <c r="A1288" s="28">
        <v>78</v>
      </c>
      <c r="B1288" s="28" t="s">
        <v>1124</v>
      </c>
      <c r="C1288" s="28" t="s">
        <v>651</v>
      </c>
      <c r="D1288" s="29" t="str">
        <f>Source!H1337</f>
        <v>100 м3 в деле</v>
      </c>
      <c r="E1288" s="11">
        <f>Source!I1337</f>
        <v>3.6999999999999998E-2</v>
      </c>
      <c r="F1288" s="31"/>
      <c r="G1288" s="30"/>
      <c r="H1288" s="11"/>
      <c r="I1288" s="31"/>
      <c r="J1288" s="11"/>
      <c r="K1288" s="31"/>
      <c r="Q1288">
        <f>Source!X1337</f>
        <v>746.97</v>
      </c>
      <c r="R1288">
        <f>Source!X1338</f>
        <v>35719.94</v>
      </c>
      <c r="S1288">
        <f>Source!Y1337</f>
        <v>397.84</v>
      </c>
      <c r="T1288">
        <f>Source!Y1338</f>
        <v>19024.75</v>
      </c>
      <c r="U1288">
        <f>ROUND((175/100)*ROUND(Source!R1337, 2), 2)</f>
        <v>4.41</v>
      </c>
      <c r="V1288">
        <f>ROUND((0/100)*ROUND(Source!R1338, 2), 2)</f>
        <v>0</v>
      </c>
      <c r="AC1288">
        <v>0</v>
      </c>
    </row>
    <row r="1289" spans="1:43" x14ac:dyDescent="0.25">
      <c r="C1289" s="32" t="str">
        <f>"Объем: "&amp;Source!I1337&amp;"=3,7/"&amp;"100"</f>
        <v>Объем: 0,037=3,7/100</v>
      </c>
    </row>
    <row r="1290" spans="1:43" ht="28.5" x14ac:dyDescent="0.35">
      <c r="A1290" s="28"/>
      <c r="B1290" s="28"/>
      <c r="C1290" s="28" t="s">
        <v>1075</v>
      </c>
      <c r="D1290" s="29"/>
      <c r="E1290" s="11"/>
      <c r="F1290" s="31">
        <f>Source!AO1337</f>
        <v>16516.8</v>
      </c>
      <c r="G1290" s="30" t="str">
        <f>Source!DG1337</f>
        <v>*1,15*1,1</v>
      </c>
      <c r="H1290" s="11">
        <f>Source!AV1338</f>
        <v>1.0469999999999999</v>
      </c>
      <c r="I1290" s="31">
        <f>Source!S1337</f>
        <v>809.4</v>
      </c>
      <c r="J1290" s="11">
        <f>IF(Source!BA1338&lt;&gt; 0, Source!BA1338, 1)</f>
        <v>47.82</v>
      </c>
      <c r="K1290" s="31">
        <f>Source!S1338</f>
        <v>38705.51</v>
      </c>
    </row>
    <row r="1291" spans="1:43" ht="28.5" x14ac:dyDescent="0.35">
      <c r="A1291" s="28"/>
      <c r="B1291" s="28"/>
      <c r="C1291" s="28" t="s">
        <v>1076</v>
      </c>
      <c r="D1291" s="29"/>
      <c r="E1291" s="11"/>
      <c r="F1291" s="31">
        <f>Source!AM1337</f>
        <v>2483.88</v>
      </c>
      <c r="G1291" s="30" t="str">
        <f>Source!DE1337</f>
        <v>*1,25*1,1</v>
      </c>
      <c r="H1291" s="11">
        <f>Source!AV1338</f>
        <v>1.0469999999999999</v>
      </c>
      <c r="I1291" s="31">
        <f>Source!Q1337</f>
        <v>132.31</v>
      </c>
      <c r="J1291" s="11">
        <f>IF(Source!BB1338&lt;&gt; 0, Source!BB1338, 1)</f>
        <v>11.91</v>
      </c>
      <c r="K1291" s="31">
        <f>Source!Q1338</f>
        <v>1575.81</v>
      </c>
    </row>
    <row r="1292" spans="1:43" ht="28.5" x14ac:dyDescent="0.35">
      <c r="A1292" s="28"/>
      <c r="B1292" s="28"/>
      <c r="C1292" s="28" t="s">
        <v>1077</v>
      </c>
      <c r="D1292" s="29"/>
      <c r="E1292" s="11"/>
      <c r="F1292" s="31">
        <f>Source!AN1337</f>
        <v>47.38</v>
      </c>
      <c r="G1292" s="30" t="str">
        <f>Source!DF1337</f>
        <v>*1,25*1,1</v>
      </c>
      <c r="H1292" s="11">
        <f>Source!AV1338</f>
        <v>1.0469999999999999</v>
      </c>
      <c r="I1292" s="33">
        <f>Source!R1337</f>
        <v>2.52</v>
      </c>
      <c r="J1292" s="11">
        <f>IF(Source!BS1338&lt;&gt; 0, Source!BS1338, 1)</f>
        <v>47.82</v>
      </c>
      <c r="K1292" s="33">
        <f>Source!R1338</f>
        <v>120.51</v>
      </c>
    </row>
    <row r="1293" spans="1:43" ht="14.5" x14ac:dyDescent="0.35">
      <c r="A1293" s="28"/>
      <c r="B1293" s="28"/>
      <c r="C1293" s="28" t="s">
        <v>1078</v>
      </c>
      <c r="D1293" s="29"/>
      <c r="E1293" s="11"/>
      <c r="F1293" s="31">
        <f>Source!AL1337</f>
        <v>22926.560000000001</v>
      </c>
      <c r="G1293" s="30" t="str">
        <f>Source!DD1337</f>
        <v/>
      </c>
      <c r="H1293" s="11">
        <f>Source!AW1338</f>
        <v>1.022</v>
      </c>
      <c r="I1293" s="31">
        <f>Source!P1337</f>
        <v>866.94</v>
      </c>
      <c r="J1293" s="11">
        <f>IF(Source!BC1338&lt;&gt; 0, Source!BC1338, 1)</f>
        <v>5.59</v>
      </c>
      <c r="K1293" s="31">
        <f>Source!P1338</f>
        <v>4846.1899999999996</v>
      </c>
    </row>
    <row r="1294" spans="1:43" ht="70" x14ac:dyDescent="0.35">
      <c r="A1294" s="28" t="s">
        <v>653</v>
      </c>
      <c r="B1294" s="28" t="str">
        <f>Source!F1339</f>
        <v>1.3-4-1</v>
      </c>
      <c r="C1294" s="28" t="s">
        <v>245</v>
      </c>
      <c r="D1294" s="29" t="str">
        <f>Source!H1339</f>
        <v>т</v>
      </c>
      <c r="E1294" s="11">
        <f>Source!I1339</f>
        <v>7.0000000000000001E-3</v>
      </c>
      <c r="F1294" s="31">
        <f>Source!AK1339</f>
        <v>5673.19</v>
      </c>
      <c r="G1294" s="34" t="s">
        <v>3</v>
      </c>
      <c r="H1294" s="11">
        <f>Source!AW1340</f>
        <v>1.022</v>
      </c>
      <c r="I1294" s="31">
        <f>Source!O1339</f>
        <v>40.590000000000003</v>
      </c>
      <c r="J1294" s="11">
        <f>IF(Source!BC1340&lt;&gt; 0, Source!BC1340, 1)</f>
        <v>17.100000000000001</v>
      </c>
      <c r="K1294" s="31">
        <f>Source!O1340</f>
        <v>694.09</v>
      </c>
      <c r="Q1294">
        <f>Source!X1339</f>
        <v>0</v>
      </c>
      <c r="R1294">
        <f>Source!X1340</f>
        <v>0</v>
      </c>
      <c r="S1294">
        <f>Source!Y1339</f>
        <v>0</v>
      </c>
      <c r="T1294">
        <f>Source!Y1340</f>
        <v>0</v>
      </c>
      <c r="U1294">
        <f>ROUND((175/100)*ROUND(Source!R1339, 2), 2)</f>
        <v>0</v>
      </c>
      <c r="V1294">
        <f>ROUND((0/100)*ROUND(Source!R1340, 2), 2)</f>
        <v>0</v>
      </c>
      <c r="AC1294">
        <v>3</v>
      </c>
    </row>
    <row r="1295" spans="1:43" ht="56" x14ac:dyDescent="0.35">
      <c r="A1295" s="28" t="s">
        <v>654</v>
      </c>
      <c r="B1295" s="28" t="str">
        <f>Source!F1341</f>
        <v>1.3-4-20</v>
      </c>
      <c r="C1295" s="28" t="s">
        <v>331</v>
      </c>
      <c r="D1295" s="29" t="str">
        <f>Source!H1341</f>
        <v>т</v>
      </c>
      <c r="E1295" s="11">
        <f>Source!I1341</f>
        <v>2.589E-2</v>
      </c>
      <c r="F1295" s="31">
        <f>Source!AK1341</f>
        <v>5743.69</v>
      </c>
      <c r="G1295" s="34" t="s">
        <v>3</v>
      </c>
      <c r="H1295" s="11">
        <f>Source!AW1342</f>
        <v>1.022</v>
      </c>
      <c r="I1295" s="31">
        <f>Source!O1341</f>
        <v>151.97999999999999</v>
      </c>
      <c r="J1295" s="11">
        <f>IF(Source!BC1342&lt;&gt; 0, Source!BC1342, 1)</f>
        <v>16.63</v>
      </c>
      <c r="K1295" s="31">
        <f>Source!O1342</f>
        <v>2527.4299999999998</v>
      </c>
      <c r="Q1295">
        <f>Source!X1341</f>
        <v>0</v>
      </c>
      <c r="R1295">
        <f>Source!X1342</f>
        <v>0</v>
      </c>
      <c r="S1295">
        <f>Source!Y1341</f>
        <v>0</v>
      </c>
      <c r="T1295">
        <f>Source!Y1342</f>
        <v>0</v>
      </c>
      <c r="U1295">
        <f>ROUND((175/100)*ROUND(Source!R1341, 2), 2)</f>
        <v>0</v>
      </c>
      <c r="V1295">
        <f>ROUND((0/100)*ROUND(Source!R1342, 2), 2)</f>
        <v>0</v>
      </c>
      <c r="AC1295">
        <v>3</v>
      </c>
    </row>
    <row r="1296" spans="1:43" ht="70" x14ac:dyDescent="0.35">
      <c r="A1296" s="28" t="s">
        <v>655</v>
      </c>
      <c r="B1296" s="28" t="str">
        <f>Source!F1343</f>
        <v>1.3-4-22</v>
      </c>
      <c r="C1296" s="28" t="s">
        <v>241</v>
      </c>
      <c r="D1296" s="29" t="str">
        <f>Source!H1343</f>
        <v>т</v>
      </c>
      <c r="E1296" s="11">
        <f>Source!I1343</f>
        <v>0.43164000000000008</v>
      </c>
      <c r="F1296" s="31">
        <f>Source!AK1343</f>
        <v>5743.69</v>
      </c>
      <c r="G1296" s="34" t="s">
        <v>3</v>
      </c>
      <c r="H1296" s="11">
        <f>Source!AW1344</f>
        <v>1.022</v>
      </c>
      <c r="I1296" s="31">
        <f>Source!O1343</f>
        <v>2533.75</v>
      </c>
      <c r="J1296" s="11">
        <f>IF(Source!BC1344&lt;&gt; 0, Source!BC1344, 1)</f>
        <v>15.82</v>
      </c>
      <c r="K1296" s="31">
        <f>Source!O1344</f>
        <v>40083.93</v>
      </c>
      <c r="Q1296">
        <f>Source!X1343</f>
        <v>0</v>
      </c>
      <c r="R1296">
        <f>Source!X1344</f>
        <v>0</v>
      </c>
      <c r="S1296">
        <f>Source!Y1343</f>
        <v>0</v>
      </c>
      <c r="T1296">
        <f>Source!Y1344</f>
        <v>0</v>
      </c>
      <c r="U1296">
        <f>ROUND((175/100)*ROUND(Source!R1343, 2), 2)</f>
        <v>0</v>
      </c>
      <c r="V1296">
        <f>ROUND((0/100)*ROUND(Source!R1344, 2), 2)</f>
        <v>0</v>
      </c>
      <c r="AC1296">
        <v>3</v>
      </c>
    </row>
    <row r="1297" spans="1:29" ht="56" x14ac:dyDescent="0.35">
      <c r="A1297" s="28" t="s">
        <v>656</v>
      </c>
      <c r="B1297" s="28" t="str">
        <f>Source!F1345</f>
        <v>1.3-1-41</v>
      </c>
      <c r="C1297" s="28" t="s">
        <v>249</v>
      </c>
      <c r="D1297" s="29" t="str">
        <f>Source!H1345</f>
        <v>м3</v>
      </c>
      <c r="E1297" s="11">
        <f>Source!I1345</f>
        <v>3.7554999999999996</v>
      </c>
      <c r="F1297" s="31">
        <f>Source!AK1345</f>
        <v>729.73</v>
      </c>
      <c r="G1297" s="34" t="s">
        <v>3</v>
      </c>
      <c r="H1297" s="11">
        <f>Source!AW1346</f>
        <v>1.022</v>
      </c>
      <c r="I1297" s="31">
        <f>Source!O1345</f>
        <v>2800.79</v>
      </c>
      <c r="J1297" s="11">
        <f>IF(Source!BC1346&lt;&gt; 0, Source!BC1346, 1)</f>
        <v>10.08</v>
      </c>
      <c r="K1297" s="31">
        <f>Source!O1346</f>
        <v>28231.96</v>
      </c>
      <c r="Q1297">
        <f>Source!X1345</f>
        <v>0</v>
      </c>
      <c r="R1297">
        <f>Source!X1346</f>
        <v>0</v>
      </c>
      <c r="S1297">
        <f>Source!Y1345</f>
        <v>0</v>
      </c>
      <c r="T1297">
        <f>Source!Y1346</f>
        <v>0</v>
      </c>
      <c r="U1297">
        <f>ROUND((175/100)*ROUND(Source!R1345, 2), 2)</f>
        <v>0</v>
      </c>
      <c r="V1297">
        <f>ROUND((0/100)*ROUND(Source!R1346, 2), 2)</f>
        <v>0</v>
      </c>
      <c r="AC1297">
        <v>3</v>
      </c>
    </row>
    <row r="1298" spans="1:29" ht="14.5" x14ac:dyDescent="0.35">
      <c r="A1298" s="28"/>
      <c r="B1298" s="28"/>
      <c r="C1298" s="28" t="s">
        <v>1079</v>
      </c>
      <c r="D1298" s="29" t="s">
        <v>1080</v>
      </c>
      <c r="E1298" s="11">
        <f>Source!BZ1338</f>
        <v>92</v>
      </c>
      <c r="F1298" s="31"/>
      <c r="G1298" s="30"/>
      <c r="H1298" s="11"/>
      <c r="I1298" s="31">
        <f>SUM(Q1288:Q1297)</f>
        <v>746.97</v>
      </c>
      <c r="J1298" s="11">
        <f>Source!AT1338</f>
        <v>92</v>
      </c>
      <c r="K1298" s="31">
        <f>SUM(R1288:R1297)</f>
        <v>35719.94</v>
      </c>
    </row>
    <row r="1299" spans="1:29" ht="14.5" x14ac:dyDescent="0.35">
      <c r="A1299" s="28"/>
      <c r="B1299" s="28"/>
      <c r="C1299" s="28" t="s">
        <v>1081</v>
      </c>
      <c r="D1299" s="29" t="s">
        <v>1080</v>
      </c>
      <c r="E1299" s="11">
        <f>Source!CA1338</f>
        <v>49</v>
      </c>
      <c r="F1299" s="31"/>
      <c r="G1299" s="30"/>
      <c r="H1299" s="11"/>
      <c r="I1299" s="31">
        <f>SUM(S1288:S1298)</f>
        <v>397.84</v>
      </c>
      <c r="J1299" s="11">
        <f>Source!AU1338</f>
        <v>49</v>
      </c>
      <c r="K1299" s="31">
        <f>SUM(T1288:T1298)</f>
        <v>19024.75</v>
      </c>
    </row>
    <row r="1300" spans="1:29" ht="28.5" x14ac:dyDescent="0.35">
      <c r="A1300" s="35"/>
      <c r="B1300" s="35"/>
      <c r="C1300" s="35" t="s">
        <v>1082</v>
      </c>
      <c r="D1300" s="36" t="s">
        <v>1083</v>
      </c>
      <c r="E1300" s="37">
        <f>Source!AQ1337</f>
        <v>1440</v>
      </c>
      <c r="F1300" s="38"/>
      <c r="G1300" s="39" t="str">
        <f>Source!DI1337</f>
        <v>*1,15*1,1</v>
      </c>
      <c r="H1300" s="37">
        <f>Source!AV1338</f>
        <v>1.0469999999999999</v>
      </c>
      <c r="I1300" s="38">
        <f>Source!U1337</f>
        <v>70.566962399999994</v>
      </c>
      <c r="J1300" s="37"/>
      <c r="K1300" s="38"/>
    </row>
    <row r="1301" spans="1:29" ht="14" x14ac:dyDescent="0.3">
      <c r="C1301" s="21" t="s">
        <v>1084</v>
      </c>
      <c r="H1301" s="61">
        <f>I1290+I1291+I1293+I1298+I1299+SUM(I1294:I1297)-SUMIF(AC1294:AC1297, 5, I1294:I1297)-SUMIF(AC1294:AC1297, 6, I1294:I1297)</f>
        <v>8480.57</v>
      </c>
      <c r="I1301" s="61"/>
      <c r="J1301" s="61">
        <f>K1290+K1291+K1293+K1298+K1299+SUM(K1294:K1297)-SUMIF(AC1294:AC1297, 5, K1294:K1297)-SUMIF(AC1294:AC1297, 6, K1294:K1297)</f>
        <v>171409.61000000002</v>
      </c>
      <c r="K1301" s="61"/>
    </row>
    <row r="1302" spans="1:29" ht="14" x14ac:dyDescent="0.3">
      <c r="C1302" s="21" t="s">
        <v>1085</v>
      </c>
      <c r="H1302" s="58">
        <f>SUMIF(AC1294:AC1297, 5, I1294:I1297)+SUMIF(AC1294:AC1297, 6, I1294:I1297)</f>
        <v>0</v>
      </c>
      <c r="I1302" s="58"/>
      <c r="J1302" s="58">
        <f>SUMIF(AC1294:AC1297, 5, K1294:K1297)+SUMIF(AC1294:AC1297, 6, K1294:K1297)</f>
        <v>0</v>
      </c>
      <c r="K1302" s="58"/>
    </row>
    <row r="1303" spans="1:29" ht="14" x14ac:dyDescent="0.3">
      <c r="C1303" s="21" t="s">
        <v>1086</v>
      </c>
      <c r="H1303" s="58">
        <f>I1290+I1291+I1293+I1298+I1299+SUM(I1294:I1297)</f>
        <v>8480.57</v>
      </c>
      <c r="I1303" s="58"/>
      <c r="J1303" s="58">
        <f>K1290+K1291+K1293+K1298+K1299+SUM(K1294:K1297)</f>
        <v>171409.61000000002</v>
      </c>
      <c r="K1303" s="58"/>
      <c r="O1303" s="40">
        <f>I1290+I1291+I1293+I1298+I1299+SUM(I1294:I1297)</f>
        <v>8480.57</v>
      </c>
      <c r="P1303" s="40">
        <f>K1290+K1291+K1293+K1298+K1299+SUM(K1294:K1297)</f>
        <v>171409.61000000002</v>
      </c>
    </row>
    <row r="1305" spans="1:29" ht="79" x14ac:dyDescent="0.35">
      <c r="A1305" s="28">
        <v>79</v>
      </c>
      <c r="B1305" s="28" t="s">
        <v>1109</v>
      </c>
      <c r="C1305" s="28" t="s">
        <v>410</v>
      </c>
      <c r="D1305" s="29" t="str">
        <f>Source!H1347</f>
        <v>1 м3 изоляции</v>
      </c>
      <c r="E1305" s="11">
        <f>Source!I1347</f>
        <v>0.2</v>
      </c>
      <c r="F1305" s="31"/>
      <c r="G1305" s="30"/>
      <c r="H1305" s="11"/>
      <c r="I1305" s="31"/>
      <c r="J1305" s="11"/>
      <c r="K1305" s="31"/>
      <c r="Q1305">
        <f>Source!X1347</f>
        <v>55.51</v>
      </c>
      <c r="R1305">
        <f>Source!X1348</f>
        <v>2654.72</v>
      </c>
      <c r="S1305">
        <f>Source!Y1347</f>
        <v>29.99</v>
      </c>
      <c r="T1305">
        <f>Source!Y1348</f>
        <v>1434.16</v>
      </c>
      <c r="U1305">
        <f>ROUND((175/100)*ROUND(Source!R1347, 2), 2)</f>
        <v>2.17</v>
      </c>
      <c r="V1305">
        <f>ROUND((0/100)*ROUND(Source!R1348, 2), 2)</f>
        <v>0</v>
      </c>
      <c r="AC1305">
        <v>0</v>
      </c>
    </row>
    <row r="1306" spans="1:29" ht="28.5" x14ac:dyDescent="0.35">
      <c r="A1306" s="28"/>
      <c r="B1306" s="28"/>
      <c r="C1306" s="28" t="s">
        <v>1075</v>
      </c>
      <c r="D1306" s="29"/>
      <c r="E1306" s="11"/>
      <c r="F1306" s="31">
        <f>Source!AO1347</f>
        <v>236.21</v>
      </c>
      <c r="G1306" s="30" t="str">
        <f>Source!DG1347</f>
        <v>*1,15*1,1</v>
      </c>
      <c r="H1306" s="11">
        <f>Source!AV1348</f>
        <v>1.0469999999999999</v>
      </c>
      <c r="I1306" s="31">
        <f>Source!S1347</f>
        <v>62.57</v>
      </c>
      <c r="J1306" s="11">
        <f>IF(Source!BA1348&lt;&gt; 0, Source!BA1348, 1)</f>
        <v>47.82</v>
      </c>
      <c r="K1306" s="31">
        <f>Source!S1348</f>
        <v>2992.1</v>
      </c>
    </row>
    <row r="1307" spans="1:29" ht="28.5" x14ac:dyDescent="0.35">
      <c r="A1307" s="28"/>
      <c r="B1307" s="28"/>
      <c r="C1307" s="28" t="s">
        <v>1076</v>
      </c>
      <c r="D1307" s="29"/>
      <c r="E1307" s="11"/>
      <c r="F1307" s="31">
        <f>Source!AM1347</f>
        <v>34.67</v>
      </c>
      <c r="G1307" s="30" t="str">
        <f>Source!DE1347</f>
        <v>*1,25*1,1</v>
      </c>
      <c r="H1307" s="11">
        <f>Source!AV1348</f>
        <v>1.0469999999999999</v>
      </c>
      <c r="I1307" s="31">
        <f>Source!Q1347</f>
        <v>9.98</v>
      </c>
      <c r="J1307" s="11">
        <f>IF(Source!BB1348&lt;&gt; 0, Source!BB1348, 1)</f>
        <v>14.39</v>
      </c>
      <c r="K1307" s="31">
        <f>Source!Q1348</f>
        <v>143.61000000000001</v>
      </c>
    </row>
    <row r="1308" spans="1:29" ht="28.5" x14ac:dyDescent="0.35">
      <c r="A1308" s="28"/>
      <c r="B1308" s="28"/>
      <c r="C1308" s="28" t="s">
        <v>1077</v>
      </c>
      <c r="D1308" s="29"/>
      <c r="E1308" s="11"/>
      <c r="F1308" s="31">
        <f>Source!AN1347</f>
        <v>4.29</v>
      </c>
      <c r="G1308" s="30" t="str">
        <f>Source!DF1347</f>
        <v>*1,25*1,1</v>
      </c>
      <c r="H1308" s="11">
        <f>Source!AV1348</f>
        <v>1.0469999999999999</v>
      </c>
      <c r="I1308" s="33">
        <f>Source!R1347</f>
        <v>1.24</v>
      </c>
      <c r="J1308" s="11">
        <f>IF(Source!BS1348&lt;&gt; 0, Source!BS1348, 1)</f>
        <v>47.82</v>
      </c>
      <c r="K1308" s="33">
        <f>Source!R1348</f>
        <v>59.3</v>
      </c>
    </row>
    <row r="1309" spans="1:29" ht="14.5" x14ac:dyDescent="0.35">
      <c r="A1309" s="28"/>
      <c r="B1309" s="28"/>
      <c r="C1309" s="28" t="s">
        <v>1078</v>
      </c>
      <c r="D1309" s="29"/>
      <c r="E1309" s="11"/>
      <c r="F1309" s="31">
        <f>Source!AL1347</f>
        <v>472.83</v>
      </c>
      <c r="G1309" s="30" t="str">
        <f>Source!DD1347</f>
        <v/>
      </c>
      <c r="H1309" s="11">
        <f>Source!AW1348</f>
        <v>1.0189999999999999</v>
      </c>
      <c r="I1309" s="31">
        <f>Source!P1347</f>
        <v>96.36</v>
      </c>
      <c r="J1309" s="11">
        <f>IF(Source!BC1348&lt;&gt; 0, Source!BC1348, 1)</f>
        <v>6.63</v>
      </c>
      <c r="K1309" s="31">
        <f>Source!P1348</f>
        <v>638.87</v>
      </c>
    </row>
    <row r="1310" spans="1:29" ht="28" x14ac:dyDescent="0.35">
      <c r="A1310" s="28" t="s">
        <v>658</v>
      </c>
      <c r="B1310" s="28" t="str">
        <f>Source!F1349</f>
        <v>1.1-1-912</v>
      </c>
      <c r="C1310" s="28" t="s">
        <v>416</v>
      </c>
      <c r="D1310" s="29" t="str">
        <f>Source!H1349</f>
        <v>м3</v>
      </c>
      <c r="E1310" s="11">
        <f>Source!I1349</f>
        <v>0.19600000000000001</v>
      </c>
      <c r="F1310" s="31">
        <f>Source!AK1349</f>
        <v>1821.25</v>
      </c>
      <c r="G1310" s="34" t="s">
        <v>3</v>
      </c>
      <c r="H1310" s="11">
        <f>Source!AW1350</f>
        <v>1.0189999999999999</v>
      </c>
      <c r="I1310" s="31">
        <f>Source!O1349</f>
        <v>363.75</v>
      </c>
      <c r="J1310" s="11">
        <f>IF(Source!BC1350&lt;&gt; 0, Source!BC1350, 1)</f>
        <v>4.3899999999999997</v>
      </c>
      <c r="K1310" s="31">
        <f>Source!O1350</f>
        <v>1596.86</v>
      </c>
      <c r="Q1310">
        <f>Source!X1349</f>
        <v>0</v>
      </c>
      <c r="R1310">
        <f>Source!X1350</f>
        <v>0</v>
      </c>
      <c r="S1310">
        <f>Source!Y1349</f>
        <v>0</v>
      </c>
      <c r="T1310">
        <f>Source!Y1350</f>
        <v>0</v>
      </c>
      <c r="U1310">
        <f>ROUND((175/100)*ROUND(Source!R1349, 2), 2)</f>
        <v>0</v>
      </c>
      <c r="V1310">
        <f>ROUND((0/100)*ROUND(Source!R1350, 2), 2)</f>
        <v>0</v>
      </c>
      <c r="AC1310">
        <v>3</v>
      </c>
    </row>
    <row r="1311" spans="1:29" ht="14.5" x14ac:dyDescent="0.35">
      <c r="A1311" s="28"/>
      <c r="B1311" s="28"/>
      <c r="C1311" s="28" t="s">
        <v>1079</v>
      </c>
      <c r="D1311" s="29" t="s">
        <v>1080</v>
      </c>
      <c r="E1311" s="11">
        <f>Source!BZ1348</f>
        <v>87</v>
      </c>
      <c r="F1311" s="31"/>
      <c r="G1311" s="30"/>
      <c r="H1311" s="11"/>
      <c r="I1311" s="31">
        <f>SUM(Q1305:Q1310)</f>
        <v>55.51</v>
      </c>
      <c r="J1311" s="11">
        <f>Source!AT1348</f>
        <v>87</v>
      </c>
      <c r="K1311" s="31">
        <f>SUM(R1305:R1310)</f>
        <v>2654.72</v>
      </c>
    </row>
    <row r="1312" spans="1:29" ht="14.5" x14ac:dyDescent="0.35">
      <c r="A1312" s="28"/>
      <c r="B1312" s="28"/>
      <c r="C1312" s="28" t="s">
        <v>1081</v>
      </c>
      <c r="D1312" s="29" t="s">
        <v>1080</v>
      </c>
      <c r="E1312" s="11">
        <f>Source!CA1348</f>
        <v>47</v>
      </c>
      <c r="F1312" s="31"/>
      <c r="G1312" s="30"/>
      <c r="H1312" s="11"/>
      <c r="I1312" s="31">
        <f>SUM(S1305:S1311)</f>
        <v>29.99</v>
      </c>
      <c r="J1312" s="11">
        <f>Source!AU1348</f>
        <v>47</v>
      </c>
      <c r="K1312" s="31">
        <f>SUM(T1305:T1311)</f>
        <v>1434.16</v>
      </c>
    </row>
    <row r="1313" spans="1:29" ht="28.5" x14ac:dyDescent="0.35">
      <c r="A1313" s="35"/>
      <c r="B1313" s="35"/>
      <c r="C1313" s="35" t="s">
        <v>1082</v>
      </c>
      <c r="D1313" s="36" t="s">
        <v>1083</v>
      </c>
      <c r="E1313" s="37">
        <f>Source!AQ1347</f>
        <v>18.170000000000002</v>
      </c>
      <c r="F1313" s="38"/>
      <c r="G1313" s="39" t="str">
        <f>Source!DI1347</f>
        <v>*1,15*1,1</v>
      </c>
      <c r="H1313" s="37">
        <f>Source!AV1348</f>
        <v>1.0469999999999999</v>
      </c>
      <c r="I1313" s="38">
        <f>Source!U1347</f>
        <v>4.8130694700000012</v>
      </c>
      <c r="J1313" s="37"/>
      <c r="K1313" s="38"/>
    </row>
    <row r="1314" spans="1:29" ht="14" x14ac:dyDescent="0.3">
      <c r="C1314" s="21" t="s">
        <v>1084</v>
      </c>
      <c r="H1314" s="61">
        <f>I1306+I1307+I1309+I1311+I1312+SUM(I1310:I1310)-SUMIF(AC1310:AC1310, 5, I1310:I1310)-SUMIF(AC1310:AC1310, 6, I1310:I1310)</f>
        <v>618.16</v>
      </c>
      <c r="I1314" s="61"/>
      <c r="J1314" s="61">
        <f>K1306+K1307+K1309+K1311+K1312+SUM(K1310:K1310)-SUMIF(AC1310:AC1310, 5, K1310:K1310)-SUMIF(AC1310:AC1310, 6, K1310:K1310)</f>
        <v>9460.32</v>
      </c>
      <c r="K1314" s="61"/>
    </row>
    <row r="1315" spans="1:29" ht="14" x14ac:dyDescent="0.3">
      <c r="C1315" s="21" t="s">
        <v>1085</v>
      </c>
      <c r="H1315" s="58">
        <f>SUMIF(AC1310:AC1310, 5, I1310:I1310)+SUMIF(AC1310:AC1310, 6, I1310:I1310)</f>
        <v>0</v>
      </c>
      <c r="I1315" s="58"/>
      <c r="J1315" s="58">
        <f>SUMIF(AC1310:AC1310, 5, K1310:K1310)+SUMIF(AC1310:AC1310, 6, K1310:K1310)</f>
        <v>0</v>
      </c>
      <c r="K1315" s="58"/>
    </row>
    <row r="1316" spans="1:29" ht="14" x14ac:dyDescent="0.3">
      <c r="C1316" s="21" t="s">
        <v>1086</v>
      </c>
      <c r="H1316" s="58">
        <f>I1306+I1307+I1309+I1311+I1312+SUM(I1310:I1310)</f>
        <v>618.16</v>
      </c>
      <c r="I1316" s="58"/>
      <c r="J1316" s="58">
        <f>K1306+K1307+K1309+K1311+K1312+SUM(K1310:K1310)</f>
        <v>9460.32</v>
      </c>
      <c r="K1316" s="58"/>
      <c r="O1316" s="40">
        <f>I1306+I1307+I1309+I1311+I1312+SUM(I1310:I1310)</f>
        <v>618.16</v>
      </c>
      <c r="P1316" s="40">
        <f>K1306+K1307+K1309+K1311+K1312+SUM(K1310:K1310)</f>
        <v>9460.32</v>
      </c>
    </row>
    <row r="1318" spans="1:29" ht="14.5" x14ac:dyDescent="0.35">
      <c r="C1318" s="43" t="str">
        <f>Source!G1351</f>
        <v>Плита на отм. +2,350</v>
      </c>
    </row>
    <row r="1319" spans="1:29" ht="79" x14ac:dyDescent="0.35">
      <c r="A1319" s="28">
        <v>80</v>
      </c>
      <c r="B1319" s="28" t="s">
        <v>1112</v>
      </c>
      <c r="C1319" s="28" t="s">
        <v>325</v>
      </c>
      <c r="D1319" s="29" t="str">
        <f>Source!H1352</f>
        <v>100 м3 в деле</v>
      </c>
      <c r="E1319" s="11">
        <f>Source!I1352</f>
        <v>1.2999999999999999E-2</v>
      </c>
      <c r="F1319" s="31"/>
      <c r="G1319" s="30"/>
      <c r="H1319" s="11"/>
      <c r="I1319" s="31"/>
      <c r="J1319" s="11"/>
      <c r="K1319" s="31"/>
      <c r="Q1319">
        <f>Source!X1352</f>
        <v>145.11000000000001</v>
      </c>
      <c r="R1319">
        <f>Source!X1353</f>
        <v>6939.23</v>
      </c>
      <c r="S1319">
        <f>Source!Y1352</f>
        <v>77.290000000000006</v>
      </c>
      <c r="T1319">
        <f>Source!Y1353</f>
        <v>3695.89</v>
      </c>
      <c r="U1319">
        <f>ROUND((175/100)*ROUND(Source!R1352, 2), 2)</f>
        <v>1.1200000000000001</v>
      </c>
      <c r="V1319">
        <f>ROUND((0/100)*ROUND(Source!R1353, 2), 2)</f>
        <v>0</v>
      </c>
      <c r="AC1319">
        <v>0</v>
      </c>
    </row>
    <row r="1320" spans="1:29" x14ac:dyDescent="0.25">
      <c r="C1320" s="32" t="str">
        <f>"Объем: "&amp;Source!I1352&amp;"=1,3/"&amp;"100"</f>
        <v>Объем: 0,013=1,3/100</v>
      </c>
    </row>
    <row r="1321" spans="1:29" ht="28.5" x14ac:dyDescent="0.35">
      <c r="A1321" s="28"/>
      <c r="B1321" s="28"/>
      <c r="C1321" s="28" t="s">
        <v>1075</v>
      </c>
      <c r="D1321" s="29"/>
      <c r="E1321" s="11"/>
      <c r="F1321" s="31">
        <f>Source!AO1352</f>
        <v>9123.92</v>
      </c>
      <c r="G1321" s="30" t="str">
        <f>Source!DG1352</f>
        <v>*1,15*1,1</v>
      </c>
      <c r="H1321" s="11">
        <f>Source!AV1353</f>
        <v>1.0469999999999999</v>
      </c>
      <c r="I1321" s="31">
        <f>Source!S1352</f>
        <v>157.09</v>
      </c>
      <c r="J1321" s="11">
        <f>IF(Source!BA1353&lt;&gt; 0, Source!BA1353, 1)</f>
        <v>47.82</v>
      </c>
      <c r="K1321" s="31">
        <f>Source!S1353</f>
        <v>7512.04</v>
      </c>
    </row>
    <row r="1322" spans="1:29" ht="28.5" x14ac:dyDescent="0.35">
      <c r="A1322" s="28"/>
      <c r="B1322" s="28"/>
      <c r="C1322" s="28" t="s">
        <v>1076</v>
      </c>
      <c r="D1322" s="29"/>
      <c r="E1322" s="11"/>
      <c r="F1322" s="31">
        <f>Source!AM1352</f>
        <v>313.02999999999997</v>
      </c>
      <c r="G1322" s="30" t="str">
        <f>Source!DE1352</f>
        <v>*1,25*1,1</v>
      </c>
      <c r="H1322" s="11">
        <f>Source!AV1353</f>
        <v>1.0469999999999999</v>
      </c>
      <c r="I1322" s="31">
        <f>Source!Q1352</f>
        <v>5.86</v>
      </c>
      <c r="J1322" s="11">
        <f>IF(Source!BB1353&lt;&gt; 0, Source!BB1353, 1)</f>
        <v>13.75</v>
      </c>
      <c r="K1322" s="31">
        <f>Source!Q1353</f>
        <v>80.58</v>
      </c>
    </row>
    <row r="1323" spans="1:29" ht="28.5" x14ac:dyDescent="0.35">
      <c r="A1323" s="28"/>
      <c r="B1323" s="28"/>
      <c r="C1323" s="28" t="s">
        <v>1077</v>
      </c>
      <c r="D1323" s="29"/>
      <c r="E1323" s="11"/>
      <c r="F1323" s="31">
        <f>Source!AN1352</f>
        <v>34.35</v>
      </c>
      <c r="G1323" s="30" t="str">
        <f>Source!DF1352</f>
        <v>*1,25*1,1</v>
      </c>
      <c r="H1323" s="11">
        <f>Source!AV1353</f>
        <v>1.0469999999999999</v>
      </c>
      <c r="I1323" s="33">
        <f>Source!R1352</f>
        <v>0.64</v>
      </c>
      <c r="J1323" s="11">
        <f>IF(Source!BS1353&lt;&gt; 0, Source!BS1353, 1)</f>
        <v>47.82</v>
      </c>
      <c r="K1323" s="33">
        <f>Source!R1353</f>
        <v>30.6</v>
      </c>
    </row>
    <row r="1324" spans="1:29" ht="14.5" x14ac:dyDescent="0.35">
      <c r="A1324" s="28"/>
      <c r="B1324" s="28"/>
      <c r="C1324" s="28" t="s">
        <v>1078</v>
      </c>
      <c r="D1324" s="29"/>
      <c r="E1324" s="11"/>
      <c r="F1324" s="31">
        <f>Source!AL1352</f>
        <v>36455.160000000003</v>
      </c>
      <c r="G1324" s="30" t="str">
        <f>Source!DD1352</f>
        <v/>
      </c>
      <c r="H1324" s="11">
        <f>Source!AW1353</f>
        <v>1.022</v>
      </c>
      <c r="I1324" s="31">
        <f>Source!P1352</f>
        <v>484.34</v>
      </c>
      <c r="J1324" s="11">
        <f>IF(Source!BC1353&lt;&gt; 0, Source!BC1353, 1)</f>
        <v>5.4</v>
      </c>
      <c r="K1324" s="31">
        <f>Source!P1353</f>
        <v>2615.44</v>
      </c>
    </row>
    <row r="1325" spans="1:29" ht="56" x14ac:dyDescent="0.35">
      <c r="A1325" s="28" t="s">
        <v>661</v>
      </c>
      <c r="B1325" s="28" t="str">
        <f>Source!F1354</f>
        <v>1.3-4-20</v>
      </c>
      <c r="C1325" s="28" t="s">
        <v>331</v>
      </c>
      <c r="D1325" s="29" t="str">
        <f>Source!H1354</f>
        <v>т</v>
      </c>
      <c r="E1325" s="11">
        <f>Source!I1354</f>
        <v>3.6740000000000002E-2</v>
      </c>
      <c r="F1325" s="31">
        <f>Source!AK1354</f>
        <v>5743.69</v>
      </c>
      <c r="G1325" s="34" t="s">
        <v>3</v>
      </c>
      <c r="H1325" s="11">
        <f>Source!AW1355</f>
        <v>1.022</v>
      </c>
      <c r="I1325" s="31">
        <f>Source!O1354</f>
        <v>215.67</v>
      </c>
      <c r="J1325" s="11">
        <f>IF(Source!BC1355&lt;&gt; 0, Source!BC1355, 1)</f>
        <v>16.63</v>
      </c>
      <c r="K1325" s="31">
        <f>Source!O1355</f>
        <v>3586.59</v>
      </c>
      <c r="Q1325">
        <f>Source!X1354</f>
        <v>0</v>
      </c>
      <c r="R1325">
        <f>Source!X1355</f>
        <v>0</v>
      </c>
      <c r="S1325">
        <f>Source!Y1354</f>
        <v>0</v>
      </c>
      <c r="T1325">
        <f>Source!Y1355</f>
        <v>0</v>
      </c>
      <c r="U1325">
        <f>ROUND((175/100)*ROUND(Source!R1354, 2), 2)</f>
        <v>0</v>
      </c>
      <c r="V1325">
        <f>ROUND((0/100)*ROUND(Source!R1355, 2), 2)</f>
        <v>0</v>
      </c>
      <c r="AC1325">
        <v>3</v>
      </c>
    </row>
    <row r="1326" spans="1:29" ht="70" x14ac:dyDescent="0.35">
      <c r="A1326" s="28" t="s">
        <v>662</v>
      </c>
      <c r="B1326" s="28" t="str">
        <f>Source!F1356</f>
        <v>1.3-4-22</v>
      </c>
      <c r="C1326" s="28" t="s">
        <v>241</v>
      </c>
      <c r="D1326" s="29" t="str">
        <f>Source!H1356</f>
        <v>т</v>
      </c>
      <c r="E1326" s="11">
        <f>Source!I1356</f>
        <v>9.7680000000000003E-2</v>
      </c>
      <c r="F1326" s="31">
        <f>Source!AK1356</f>
        <v>5743.69</v>
      </c>
      <c r="G1326" s="34" t="s">
        <v>3</v>
      </c>
      <c r="H1326" s="11">
        <f>Source!AW1357</f>
        <v>1.022</v>
      </c>
      <c r="I1326" s="31">
        <f>Source!O1356</f>
        <v>573.39</v>
      </c>
      <c r="J1326" s="11">
        <f>IF(Source!BC1357&lt;&gt; 0, Source!BC1357, 1)</f>
        <v>15.82</v>
      </c>
      <c r="K1326" s="31">
        <f>Source!O1357</f>
        <v>9071.0300000000007</v>
      </c>
      <c r="Q1326">
        <f>Source!X1356</f>
        <v>0</v>
      </c>
      <c r="R1326">
        <f>Source!X1357</f>
        <v>0</v>
      </c>
      <c r="S1326">
        <f>Source!Y1356</f>
        <v>0</v>
      </c>
      <c r="T1326">
        <f>Source!Y1357</f>
        <v>0</v>
      </c>
      <c r="U1326">
        <f>ROUND((175/100)*ROUND(Source!R1356, 2), 2)</f>
        <v>0</v>
      </c>
      <c r="V1326">
        <f>ROUND((0/100)*ROUND(Source!R1357, 2), 2)</f>
        <v>0</v>
      </c>
      <c r="AC1326">
        <v>3</v>
      </c>
    </row>
    <row r="1327" spans="1:29" ht="70" x14ac:dyDescent="0.35">
      <c r="A1327" s="28" t="s">
        <v>663</v>
      </c>
      <c r="B1327" s="28" t="str">
        <f>Source!F1358</f>
        <v>1.3-4-23</v>
      </c>
      <c r="C1327" s="28" t="s">
        <v>237</v>
      </c>
      <c r="D1327" s="29" t="str">
        <f>Source!H1358</f>
        <v>т</v>
      </c>
      <c r="E1327" s="11">
        <f>Source!I1358</f>
        <v>7.8899999999999998E-2</v>
      </c>
      <c r="F1327" s="31">
        <f>Source!AK1358</f>
        <v>5743.69</v>
      </c>
      <c r="G1327" s="34" t="s">
        <v>3</v>
      </c>
      <c r="H1327" s="11">
        <f>Source!AW1359</f>
        <v>1.022</v>
      </c>
      <c r="I1327" s="31">
        <f>Source!O1358</f>
        <v>463.15</v>
      </c>
      <c r="J1327" s="11">
        <f>IF(Source!BC1359&lt;&gt; 0, Source!BC1359, 1)</f>
        <v>11.34</v>
      </c>
      <c r="K1327" s="31">
        <f>Source!O1359</f>
        <v>5252.12</v>
      </c>
      <c r="Q1327">
        <f>Source!X1358</f>
        <v>0</v>
      </c>
      <c r="R1327">
        <f>Source!X1359</f>
        <v>0</v>
      </c>
      <c r="S1327">
        <f>Source!Y1358</f>
        <v>0</v>
      </c>
      <c r="T1327">
        <f>Source!Y1359</f>
        <v>0</v>
      </c>
      <c r="U1327">
        <f>ROUND((175/100)*ROUND(Source!R1358, 2), 2)</f>
        <v>0</v>
      </c>
      <c r="V1327">
        <f>ROUND((0/100)*ROUND(Source!R1359, 2), 2)</f>
        <v>0</v>
      </c>
      <c r="AC1327">
        <v>3</v>
      </c>
    </row>
    <row r="1328" spans="1:29" ht="56" x14ac:dyDescent="0.35">
      <c r="A1328" s="28" t="s">
        <v>665</v>
      </c>
      <c r="B1328" s="28" t="str">
        <f>Source!F1362</f>
        <v>1.3-1-41</v>
      </c>
      <c r="C1328" s="28" t="s">
        <v>249</v>
      </c>
      <c r="D1328" s="29" t="str">
        <f>Source!H1362</f>
        <v>м3</v>
      </c>
      <c r="E1328" s="11">
        <f>Source!I1362</f>
        <v>1.3194999999999999</v>
      </c>
      <c r="F1328" s="31">
        <f>Source!AK1362</f>
        <v>729.73</v>
      </c>
      <c r="G1328" s="34" t="s">
        <v>3</v>
      </c>
      <c r="H1328" s="11">
        <f>Source!AW1363</f>
        <v>1.022</v>
      </c>
      <c r="I1328" s="31">
        <f>Source!O1362</f>
        <v>984.06</v>
      </c>
      <c r="J1328" s="11">
        <f>IF(Source!BC1363&lt;&gt; 0, Source!BC1363, 1)</f>
        <v>10.08</v>
      </c>
      <c r="K1328" s="31">
        <f>Source!O1363</f>
        <v>9919.32</v>
      </c>
      <c r="Q1328">
        <f>Source!X1362</f>
        <v>0</v>
      </c>
      <c r="R1328">
        <f>Source!X1363</f>
        <v>0</v>
      </c>
      <c r="S1328">
        <f>Source!Y1362</f>
        <v>0</v>
      </c>
      <c r="T1328">
        <f>Source!Y1363</f>
        <v>0</v>
      </c>
      <c r="U1328">
        <f>ROUND((175/100)*ROUND(Source!R1362, 2), 2)</f>
        <v>0</v>
      </c>
      <c r="V1328">
        <f>ROUND((0/100)*ROUND(Source!R1363, 2), 2)</f>
        <v>0</v>
      </c>
      <c r="AC1328">
        <v>3</v>
      </c>
    </row>
    <row r="1329" spans="1:29" ht="14.5" x14ac:dyDescent="0.35">
      <c r="A1329" s="28"/>
      <c r="B1329" s="28"/>
      <c r="C1329" s="28" t="s">
        <v>1079</v>
      </c>
      <c r="D1329" s="29" t="s">
        <v>1080</v>
      </c>
      <c r="E1329" s="11">
        <f>Source!BZ1353</f>
        <v>92</v>
      </c>
      <c r="F1329" s="31"/>
      <c r="G1329" s="30"/>
      <c r="H1329" s="11"/>
      <c r="I1329" s="31">
        <f>SUM(Q1319:Q1328)</f>
        <v>145.11000000000001</v>
      </c>
      <c r="J1329" s="11">
        <f>Source!AT1353</f>
        <v>92</v>
      </c>
      <c r="K1329" s="31">
        <f>SUM(R1319:R1328)</f>
        <v>6939.23</v>
      </c>
    </row>
    <row r="1330" spans="1:29" ht="14.5" x14ac:dyDescent="0.35">
      <c r="A1330" s="28"/>
      <c r="B1330" s="28"/>
      <c r="C1330" s="28" t="s">
        <v>1081</v>
      </c>
      <c r="D1330" s="29" t="s">
        <v>1080</v>
      </c>
      <c r="E1330" s="11">
        <f>Source!CA1353</f>
        <v>49</v>
      </c>
      <c r="F1330" s="31"/>
      <c r="G1330" s="30"/>
      <c r="H1330" s="11"/>
      <c r="I1330" s="31">
        <f>SUM(S1319:S1329)</f>
        <v>77.290000000000006</v>
      </c>
      <c r="J1330" s="11">
        <f>Source!AU1353</f>
        <v>49</v>
      </c>
      <c r="K1330" s="31">
        <f>SUM(T1319:T1329)</f>
        <v>3695.89</v>
      </c>
    </row>
    <row r="1331" spans="1:29" ht="28.5" x14ac:dyDescent="0.35">
      <c r="A1331" s="35"/>
      <c r="B1331" s="35"/>
      <c r="C1331" s="35" t="s">
        <v>1082</v>
      </c>
      <c r="D1331" s="36" t="s">
        <v>1083</v>
      </c>
      <c r="E1331" s="37">
        <f>Source!AQ1352</f>
        <v>806</v>
      </c>
      <c r="F1331" s="38"/>
      <c r="G1331" s="39" t="str">
        <f>Source!DI1352</f>
        <v>*1,15*1,1</v>
      </c>
      <c r="H1331" s="37">
        <f>Source!AV1353</f>
        <v>1.0469999999999999</v>
      </c>
      <c r="I1331" s="38">
        <f>Source!U1352</f>
        <v>13.877639489999998</v>
      </c>
      <c r="J1331" s="37"/>
      <c r="K1331" s="38"/>
    </row>
    <row r="1332" spans="1:29" ht="14" x14ac:dyDescent="0.3">
      <c r="C1332" s="21" t="s">
        <v>1084</v>
      </c>
      <c r="H1332" s="61">
        <f>I1321+I1322+I1324+I1329+I1330+SUM(I1325:I1328)-SUMIF(AC1325:AC1328, 5, I1325:I1328)-SUMIF(AC1325:AC1328, 6, I1325:I1328)</f>
        <v>3105.96</v>
      </c>
      <c r="I1332" s="61"/>
      <c r="J1332" s="61">
        <f>K1321+K1322+K1324+K1329+K1330+SUM(K1325:K1328)-SUMIF(AC1325:AC1328, 5, K1325:K1328)-SUMIF(AC1325:AC1328, 6, K1325:K1328)</f>
        <v>48672.240000000005</v>
      </c>
      <c r="K1332" s="61"/>
    </row>
    <row r="1333" spans="1:29" ht="14" x14ac:dyDescent="0.3">
      <c r="C1333" s="21" t="s">
        <v>1085</v>
      </c>
      <c r="H1333" s="58">
        <f>SUMIF(AC1325:AC1328, 5, I1325:I1328)+SUMIF(AC1325:AC1328, 6, I1325:I1328)</f>
        <v>0</v>
      </c>
      <c r="I1333" s="58"/>
      <c r="J1333" s="58">
        <f>SUMIF(AC1325:AC1328, 5, K1325:K1328)+SUMIF(AC1325:AC1328, 6, K1325:K1328)</f>
        <v>0</v>
      </c>
      <c r="K1333" s="58"/>
    </row>
    <row r="1334" spans="1:29" ht="14" x14ac:dyDescent="0.3">
      <c r="C1334" s="21" t="s">
        <v>1086</v>
      </c>
      <c r="H1334" s="58">
        <f>I1321+I1322+I1324+I1329+I1330+SUM(I1325:I1328)</f>
        <v>3105.96</v>
      </c>
      <c r="I1334" s="58"/>
      <c r="J1334" s="58">
        <f>K1321+K1322+K1324+K1329+K1330+SUM(K1325:K1328)</f>
        <v>48672.240000000005</v>
      </c>
      <c r="K1334" s="58"/>
      <c r="O1334" s="40">
        <f>I1321+I1322+I1324+I1329+I1330+SUM(I1325:I1328)</f>
        <v>3105.96</v>
      </c>
      <c r="P1334" s="40">
        <f>K1321+K1322+K1324+K1329+K1330+SUM(K1325:K1328)</f>
        <v>48672.240000000005</v>
      </c>
    </row>
    <row r="1336" spans="1:29" ht="79" x14ac:dyDescent="0.35">
      <c r="A1336" s="28">
        <v>81</v>
      </c>
      <c r="B1336" s="28" t="s">
        <v>1109</v>
      </c>
      <c r="C1336" s="28" t="s">
        <v>410</v>
      </c>
      <c r="D1336" s="29" t="str">
        <f>Source!H1364</f>
        <v>1 м3 изоляции</v>
      </c>
      <c r="E1336" s="11">
        <f>Source!I1364</f>
        <v>7.0000000000000007E-2</v>
      </c>
      <c r="F1336" s="31"/>
      <c r="G1336" s="30"/>
      <c r="H1336" s="11"/>
      <c r="I1336" s="31"/>
      <c r="J1336" s="11"/>
      <c r="K1336" s="31"/>
      <c r="Q1336">
        <f>Source!X1364</f>
        <v>19.43</v>
      </c>
      <c r="R1336">
        <f>Source!X1365</f>
        <v>929</v>
      </c>
      <c r="S1336">
        <f>Source!Y1364</f>
        <v>10.5</v>
      </c>
      <c r="T1336">
        <f>Source!Y1365</f>
        <v>501.88</v>
      </c>
      <c r="U1336">
        <f>ROUND((175/100)*ROUND(Source!R1364, 2), 2)</f>
        <v>0.75</v>
      </c>
      <c r="V1336">
        <f>ROUND((0/100)*ROUND(Source!R1365, 2), 2)</f>
        <v>0</v>
      </c>
      <c r="AC1336">
        <v>0</v>
      </c>
    </row>
    <row r="1337" spans="1:29" ht="28.5" x14ac:dyDescent="0.35">
      <c r="A1337" s="28"/>
      <c r="B1337" s="28"/>
      <c r="C1337" s="28" t="s">
        <v>1075</v>
      </c>
      <c r="D1337" s="29"/>
      <c r="E1337" s="11"/>
      <c r="F1337" s="31">
        <f>Source!AO1364</f>
        <v>236.21</v>
      </c>
      <c r="G1337" s="30" t="str">
        <f>Source!DG1364</f>
        <v>*1,15*1,1</v>
      </c>
      <c r="H1337" s="11">
        <f>Source!AV1365</f>
        <v>1.0469999999999999</v>
      </c>
      <c r="I1337" s="31">
        <f>Source!S1364</f>
        <v>21.9</v>
      </c>
      <c r="J1337" s="11">
        <f>IF(Source!BA1365&lt;&gt; 0, Source!BA1365, 1)</f>
        <v>47.82</v>
      </c>
      <c r="K1337" s="31">
        <f>Source!S1365</f>
        <v>1047.26</v>
      </c>
    </row>
    <row r="1338" spans="1:29" ht="28.5" x14ac:dyDescent="0.35">
      <c r="A1338" s="28"/>
      <c r="B1338" s="28"/>
      <c r="C1338" s="28" t="s">
        <v>1076</v>
      </c>
      <c r="D1338" s="29"/>
      <c r="E1338" s="11"/>
      <c r="F1338" s="31">
        <f>Source!AM1364</f>
        <v>34.67</v>
      </c>
      <c r="G1338" s="30" t="str">
        <f>Source!DE1364</f>
        <v>*1,25*1,1</v>
      </c>
      <c r="H1338" s="11">
        <f>Source!AV1365</f>
        <v>1.0469999999999999</v>
      </c>
      <c r="I1338" s="31">
        <f>Source!Q1364</f>
        <v>3.49</v>
      </c>
      <c r="J1338" s="11">
        <f>IF(Source!BB1365&lt;&gt; 0, Source!BB1365, 1)</f>
        <v>14.39</v>
      </c>
      <c r="K1338" s="31">
        <f>Source!Q1365</f>
        <v>50.22</v>
      </c>
    </row>
    <row r="1339" spans="1:29" ht="28.5" x14ac:dyDescent="0.35">
      <c r="A1339" s="28"/>
      <c r="B1339" s="28"/>
      <c r="C1339" s="28" t="s">
        <v>1077</v>
      </c>
      <c r="D1339" s="29"/>
      <c r="E1339" s="11"/>
      <c r="F1339" s="31">
        <f>Source!AN1364</f>
        <v>4.29</v>
      </c>
      <c r="G1339" s="30" t="str">
        <f>Source!DF1364</f>
        <v>*1,25*1,1</v>
      </c>
      <c r="H1339" s="11">
        <f>Source!AV1365</f>
        <v>1.0469999999999999</v>
      </c>
      <c r="I1339" s="33">
        <f>Source!R1364</f>
        <v>0.43</v>
      </c>
      <c r="J1339" s="11">
        <f>IF(Source!BS1365&lt;&gt; 0, Source!BS1365, 1)</f>
        <v>47.82</v>
      </c>
      <c r="K1339" s="33">
        <f>Source!R1365</f>
        <v>20.56</v>
      </c>
    </row>
    <row r="1340" spans="1:29" ht="14.5" x14ac:dyDescent="0.35">
      <c r="A1340" s="28"/>
      <c r="B1340" s="28"/>
      <c r="C1340" s="28" t="s">
        <v>1078</v>
      </c>
      <c r="D1340" s="29"/>
      <c r="E1340" s="11"/>
      <c r="F1340" s="31">
        <f>Source!AL1364</f>
        <v>472.83</v>
      </c>
      <c r="G1340" s="30" t="str">
        <f>Source!DD1364</f>
        <v/>
      </c>
      <c r="H1340" s="11">
        <f>Source!AW1365</f>
        <v>1.0189999999999999</v>
      </c>
      <c r="I1340" s="31">
        <f>Source!P1364</f>
        <v>33.729999999999997</v>
      </c>
      <c r="J1340" s="11">
        <f>IF(Source!BC1365&lt;&gt; 0, Source!BC1365, 1)</f>
        <v>6.63</v>
      </c>
      <c r="K1340" s="31">
        <f>Source!P1365</f>
        <v>223.63</v>
      </c>
    </row>
    <row r="1341" spans="1:29" ht="28" x14ac:dyDescent="0.35">
      <c r="A1341" s="28" t="s">
        <v>667</v>
      </c>
      <c r="B1341" s="28" t="str">
        <f>Source!F1366</f>
        <v>1.1-1-912</v>
      </c>
      <c r="C1341" s="28" t="s">
        <v>416</v>
      </c>
      <c r="D1341" s="29" t="str">
        <f>Source!H1366</f>
        <v>м3</v>
      </c>
      <c r="E1341" s="11">
        <f>Source!I1366</f>
        <v>6.8599999999999994E-2</v>
      </c>
      <c r="F1341" s="31">
        <f>Source!AK1366</f>
        <v>1821.25</v>
      </c>
      <c r="G1341" s="34" t="s">
        <v>3</v>
      </c>
      <c r="H1341" s="11">
        <f>Source!AW1367</f>
        <v>1.0189999999999999</v>
      </c>
      <c r="I1341" s="31">
        <f>Source!O1366</f>
        <v>127.31</v>
      </c>
      <c r="J1341" s="11">
        <f>IF(Source!BC1367&lt;&gt; 0, Source!BC1367, 1)</f>
        <v>4.3899999999999997</v>
      </c>
      <c r="K1341" s="31">
        <f>Source!O1367</f>
        <v>558.89</v>
      </c>
      <c r="Q1341">
        <f>Source!X1366</f>
        <v>0</v>
      </c>
      <c r="R1341">
        <f>Source!X1367</f>
        <v>0</v>
      </c>
      <c r="S1341">
        <f>Source!Y1366</f>
        <v>0</v>
      </c>
      <c r="T1341">
        <f>Source!Y1367</f>
        <v>0</v>
      </c>
      <c r="U1341">
        <f>ROUND((175/100)*ROUND(Source!R1366, 2), 2)</f>
        <v>0</v>
      </c>
      <c r="V1341">
        <f>ROUND((0/100)*ROUND(Source!R1367, 2), 2)</f>
        <v>0</v>
      </c>
      <c r="AC1341">
        <v>3</v>
      </c>
    </row>
    <row r="1342" spans="1:29" ht="14.5" x14ac:dyDescent="0.35">
      <c r="A1342" s="28"/>
      <c r="B1342" s="28"/>
      <c r="C1342" s="28" t="s">
        <v>1079</v>
      </c>
      <c r="D1342" s="29" t="s">
        <v>1080</v>
      </c>
      <c r="E1342" s="11">
        <f>Source!BZ1365</f>
        <v>87</v>
      </c>
      <c r="F1342" s="31"/>
      <c r="G1342" s="30"/>
      <c r="H1342" s="11"/>
      <c r="I1342" s="31">
        <f>SUM(Q1336:Q1341)</f>
        <v>19.43</v>
      </c>
      <c r="J1342" s="11">
        <f>Source!AT1365</f>
        <v>87</v>
      </c>
      <c r="K1342" s="31">
        <f>SUM(R1336:R1341)</f>
        <v>929</v>
      </c>
    </row>
    <row r="1343" spans="1:29" ht="14.5" x14ac:dyDescent="0.35">
      <c r="A1343" s="28"/>
      <c r="B1343" s="28"/>
      <c r="C1343" s="28" t="s">
        <v>1081</v>
      </c>
      <c r="D1343" s="29" t="s">
        <v>1080</v>
      </c>
      <c r="E1343" s="11">
        <f>Source!CA1365</f>
        <v>47</v>
      </c>
      <c r="F1343" s="31"/>
      <c r="G1343" s="30"/>
      <c r="H1343" s="11"/>
      <c r="I1343" s="31">
        <f>SUM(S1336:S1342)</f>
        <v>10.5</v>
      </c>
      <c r="J1343" s="11">
        <f>Source!AU1365</f>
        <v>47</v>
      </c>
      <c r="K1343" s="31">
        <f>SUM(T1336:T1342)</f>
        <v>501.88</v>
      </c>
    </row>
    <row r="1344" spans="1:29" ht="28.5" x14ac:dyDescent="0.35">
      <c r="A1344" s="35"/>
      <c r="B1344" s="35"/>
      <c r="C1344" s="35" t="s">
        <v>1082</v>
      </c>
      <c r="D1344" s="36" t="s">
        <v>1083</v>
      </c>
      <c r="E1344" s="37">
        <f>Source!AQ1364</f>
        <v>18.170000000000002</v>
      </c>
      <c r="F1344" s="38"/>
      <c r="G1344" s="39" t="str">
        <f>Source!DI1364</f>
        <v>*1,15*1,1</v>
      </c>
      <c r="H1344" s="37">
        <f>Source!AV1365</f>
        <v>1.0469999999999999</v>
      </c>
      <c r="I1344" s="38">
        <f>Source!U1364</f>
        <v>1.6845743145000003</v>
      </c>
      <c r="J1344" s="37"/>
      <c r="K1344" s="38"/>
    </row>
    <row r="1345" spans="1:29" ht="14" x14ac:dyDescent="0.3">
      <c r="C1345" s="21" t="s">
        <v>1084</v>
      </c>
      <c r="H1345" s="61">
        <f>I1337+I1338+I1340+I1342+I1343+SUM(I1341:I1341)-SUMIF(AC1341:AC1341, 5, I1341:I1341)-SUMIF(AC1341:AC1341, 6, I1341:I1341)</f>
        <v>216.36</v>
      </c>
      <c r="I1345" s="61"/>
      <c r="J1345" s="61">
        <f>K1337+K1338+K1340+K1342+K1343+SUM(K1341:K1341)-SUMIF(AC1341:AC1341, 5, K1341:K1341)-SUMIF(AC1341:AC1341, 6, K1341:K1341)</f>
        <v>3310.88</v>
      </c>
      <c r="K1345" s="61"/>
    </row>
    <row r="1346" spans="1:29" ht="14" x14ac:dyDescent="0.3">
      <c r="C1346" s="21" t="s">
        <v>1085</v>
      </c>
      <c r="H1346" s="58">
        <f>SUMIF(AC1341:AC1341, 5, I1341:I1341)+SUMIF(AC1341:AC1341, 6, I1341:I1341)</f>
        <v>0</v>
      </c>
      <c r="I1346" s="58"/>
      <c r="J1346" s="58">
        <f>SUMIF(AC1341:AC1341, 5, K1341:K1341)+SUMIF(AC1341:AC1341, 6, K1341:K1341)</f>
        <v>0</v>
      </c>
      <c r="K1346" s="58"/>
    </row>
    <row r="1347" spans="1:29" ht="14" x14ac:dyDescent="0.3">
      <c r="C1347" s="21" t="s">
        <v>1086</v>
      </c>
      <c r="H1347" s="58">
        <f>I1337+I1338+I1340+I1342+I1343+SUM(I1341:I1341)</f>
        <v>216.36</v>
      </c>
      <c r="I1347" s="58"/>
      <c r="J1347" s="58">
        <f>K1337+K1338+K1340+K1342+K1343+SUM(K1341:K1341)</f>
        <v>3310.88</v>
      </c>
      <c r="K1347" s="58"/>
      <c r="O1347" s="40">
        <f>I1337+I1338+I1340+I1342+I1343+SUM(I1341:I1341)</f>
        <v>216.36</v>
      </c>
      <c r="P1347" s="40">
        <f>K1337+K1338+K1340+K1342+K1343+SUM(K1341:K1341)</f>
        <v>3310.88</v>
      </c>
    </row>
    <row r="1349" spans="1:29" ht="14.5" x14ac:dyDescent="0.35">
      <c r="C1349" s="43" t="str">
        <f>Source!G1368</f>
        <v>Вентшахта в осях Б/22-23. Стены</v>
      </c>
    </row>
    <row r="1350" spans="1:29" ht="79" x14ac:dyDescent="0.35">
      <c r="A1350" s="28">
        <v>82</v>
      </c>
      <c r="B1350" s="28" t="s">
        <v>1124</v>
      </c>
      <c r="C1350" s="28" t="s">
        <v>651</v>
      </c>
      <c r="D1350" s="29" t="str">
        <f>Source!H1369</f>
        <v>100 м3 в деле</v>
      </c>
      <c r="E1350" s="11">
        <f>Source!I1369</f>
        <v>3.6999999999999998E-2</v>
      </c>
      <c r="F1350" s="31"/>
      <c r="G1350" s="30"/>
      <c r="H1350" s="11"/>
      <c r="I1350" s="31"/>
      <c r="J1350" s="11"/>
      <c r="K1350" s="31"/>
      <c r="Q1350">
        <f>Source!X1369</f>
        <v>746.97</v>
      </c>
      <c r="R1350">
        <f>Source!X1370</f>
        <v>35719.94</v>
      </c>
      <c r="S1350">
        <f>Source!Y1369</f>
        <v>397.84</v>
      </c>
      <c r="T1350">
        <f>Source!Y1370</f>
        <v>19024.75</v>
      </c>
      <c r="U1350">
        <f>ROUND((175/100)*ROUND(Source!R1369, 2), 2)</f>
        <v>4.41</v>
      </c>
      <c r="V1350">
        <f>ROUND((0/100)*ROUND(Source!R1370, 2), 2)</f>
        <v>0</v>
      </c>
      <c r="AC1350">
        <v>0</v>
      </c>
    </row>
    <row r="1351" spans="1:29" x14ac:dyDescent="0.25">
      <c r="C1351" s="32" t="str">
        <f>"Объем: "&amp;Source!I1369&amp;"=3,7/"&amp;"100"</f>
        <v>Объем: 0,037=3,7/100</v>
      </c>
    </row>
    <row r="1352" spans="1:29" ht="28.5" x14ac:dyDescent="0.35">
      <c r="A1352" s="28"/>
      <c r="B1352" s="28"/>
      <c r="C1352" s="28" t="s">
        <v>1075</v>
      </c>
      <c r="D1352" s="29"/>
      <c r="E1352" s="11"/>
      <c r="F1352" s="31">
        <f>Source!AO1369</f>
        <v>16516.8</v>
      </c>
      <c r="G1352" s="30" t="str">
        <f>Source!DG1369</f>
        <v>*1,15*1,1</v>
      </c>
      <c r="H1352" s="11">
        <f>Source!AV1370</f>
        <v>1.0469999999999999</v>
      </c>
      <c r="I1352" s="31">
        <f>Source!S1369</f>
        <v>809.4</v>
      </c>
      <c r="J1352" s="11">
        <f>IF(Source!BA1370&lt;&gt; 0, Source!BA1370, 1)</f>
        <v>47.82</v>
      </c>
      <c r="K1352" s="31">
        <f>Source!S1370</f>
        <v>38705.51</v>
      </c>
    </row>
    <row r="1353" spans="1:29" ht="28.5" x14ac:dyDescent="0.35">
      <c r="A1353" s="28"/>
      <c r="B1353" s="28"/>
      <c r="C1353" s="28" t="s">
        <v>1076</v>
      </c>
      <c r="D1353" s="29"/>
      <c r="E1353" s="11"/>
      <c r="F1353" s="31">
        <f>Source!AM1369</f>
        <v>2483.88</v>
      </c>
      <c r="G1353" s="30" t="str">
        <f>Source!DE1369</f>
        <v>*1,25*1,1</v>
      </c>
      <c r="H1353" s="11">
        <f>Source!AV1370</f>
        <v>1.0469999999999999</v>
      </c>
      <c r="I1353" s="31">
        <f>Source!Q1369</f>
        <v>132.31</v>
      </c>
      <c r="J1353" s="11">
        <f>IF(Source!BB1370&lt;&gt; 0, Source!BB1370, 1)</f>
        <v>11.91</v>
      </c>
      <c r="K1353" s="31">
        <f>Source!Q1370</f>
        <v>1575.81</v>
      </c>
    </row>
    <row r="1354" spans="1:29" ht="28.5" x14ac:dyDescent="0.35">
      <c r="A1354" s="28"/>
      <c r="B1354" s="28"/>
      <c r="C1354" s="28" t="s">
        <v>1077</v>
      </c>
      <c r="D1354" s="29"/>
      <c r="E1354" s="11"/>
      <c r="F1354" s="31">
        <f>Source!AN1369</f>
        <v>47.38</v>
      </c>
      <c r="G1354" s="30" t="str">
        <f>Source!DF1369</f>
        <v>*1,25*1,1</v>
      </c>
      <c r="H1354" s="11">
        <f>Source!AV1370</f>
        <v>1.0469999999999999</v>
      </c>
      <c r="I1354" s="33">
        <f>Source!R1369</f>
        <v>2.52</v>
      </c>
      <c r="J1354" s="11">
        <f>IF(Source!BS1370&lt;&gt; 0, Source!BS1370, 1)</f>
        <v>47.82</v>
      </c>
      <c r="K1354" s="33">
        <f>Source!R1370</f>
        <v>120.51</v>
      </c>
    </row>
    <row r="1355" spans="1:29" ht="14.5" x14ac:dyDescent="0.35">
      <c r="A1355" s="28"/>
      <c r="B1355" s="28"/>
      <c r="C1355" s="28" t="s">
        <v>1078</v>
      </c>
      <c r="D1355" s="29"/>
      <c r="E1355" s="11"/>
      <c r="F1355" s="31">
        <f>Source!AL1369</f>
        <v>22926.560000000001</v>
      </c>
      <c r="G1355" s="30" t="str">
        <f>Source!DD1369</f>
        <v/>
      </c>
      <c r="H1355" s="11">
        <f>Source!AW1370</f>
        <v>1.022</v>
      </c>
      <c r="I1355" s="31">
        <f>Source!P1369</f>
        <v>866.94</v>
      </c>
      <c r="J1355" s="11">
        <f>IF(Source!BC1370&lt;&gt; 0, Source!BC1370, 1)</f>
        <v>5.59</v>
      </c>
      <c r="K1355" s="31">
        <f>Source!P1370</f>
        <v>4846.1899999999996</v>
      </c>
    </row>
    <row r="1356" spans="1:29" ht="70" x14ac:dyDescent="0.35">
      <c r="A1356" s="28" t="s">
        <v>670</v>
      </c>
      <c r="B1356" s="28" t="str">
        <f>Source!F1371</f>
        <v>1.3-4-1</v>
      </c>
      <c r="C1356" s="28" t="s">
        <v>245</v>
      </c>
      <c r="D1356" s="29" t="str">
        <f>Source!H1371</f>
        <v>т</v>
      </c>
      <c r="E1356" s="11">
        <f>Source!I1371</f>
        <v>7.0000000000000001E-3</v>
      </c>
      <c r="F1356" s="31">
        <f>Source!AK1371</f>
        <v>5673.19</v>
      </c>
      <c r="G1356" s="34" t="s">
        <v>3</v>
      </c>
      <c r="H1356" s="11">
        <f>Source!AW1372</f>
        <v>1.022</v>
      </c>
      <c r="I1356" s="31">
        <f>Source!O1371</f>
        <v>40.590000000000003</v>
      </c>
      <c r="J1356" s="11">
        <f>IF(Source!BC1372&lt;&gt; 0, Source!BC1372, 1)</f>
        <v>17.100000000000001</v>
      </c>
      <c r="K1356" s="31">
        <f>Source!O1372</f>
        <v>694.09</v>
      </c>
      <c r="Q1356">
        <f>Source!X1371</f>
        <v>0</v>
      </c>
      <c r="R1356">
        <f>Source!X1372</f>
        <v>0</v>
      </c>
      <c r="S1356">
        <f>Source!Y1371</f>
        <v>0</v>
      </c>
      <c r="T1356">
        <f>Source!Y1372</f>
        <v>0</v>
      </c>
      <c r="U1356">
        <f>ROUND((175/100)*ROUND(Source!R1371, 2), 2)</f>
        <v>0</v>
      </c>
      <c r="V1356">
        <f>ROUND((0/100)*ROUND(Source!R1372, 2), 2)</f>
        <v>0</v>
      </c>
      <c r="AC1356">
        <v>3</v>
      </c>
    </row>
    <row r="1357" spans="1:29" ht="56" x14ac:dyDescent="0.35">
      <c r="A1357" s="28" t="s">
        <v>671</v>
      </c>
      <c r="B1357" s="28" t="str">
        <f>Source!F1373</f>
        <v>1.3-4-20</v>
      </c>
      <c r="C1357" s="28" t="s">
        <v>331</v>
      </c>
      <c r="D1357" s="29" t="str">
        <f>Source!H1373</f>
        <v>т</v>
      </c>
      <c r="E1357" s="11">
        <f>Source!I1373</f>
        <v>2.589E-2</v>
      </c>
      <c r="F1357" s="31">
        <f>Source!AK1373</f>
        <v>5743.69</v>
      </c>
      <c r="G1357" s="34" t="s">
        <v>3</v>
      </c>
      <c r="H1357" s="11">
        <f>Source!AW1374</f>
        <v>1.022</v>
      </c>
      <c r="I1357" s="31">
        <f>Source!O1373</f>
        <v>151.97999999999999</v>
      </c>
      <c r="J1357" s="11">
        <f>IF(Source!BC1374&lt;&gt; 0, Source!BC1374, 1)</f>
        <v>16.63</v>
      </c>
      <c r="K1357" s="31">
        <f>Source!O1374</f>
        <v>2527.4299999999998</v>
      </c>
      <c r="Q1357">
        <f>Source!X1373</f>
        <v>0</v>
      </c>
      <c r="R1357">
        <f>Source!X1374</f>
        <v>0</v>
      </c>
      <c r="S1357">
        <f>Source!Y1373</f>
        <v>0</v>
      </c>
      <c r="T1357">
        <f>Source!Y1374</f>
        <v>0</v>
      </c>
      <c r="U1357">
        <f>ROUND((175/100)*ROUND(Source!R1373, 2), 2)</f>
        <v>0</v>
      </c>
      <c r="V1357">
        <f>ROUND((0/100)*ROUND(Source!R1374, 2), 2)</f>
        <v>0</v>
      </c>
      <c r="AC1357">
        <v>3</v>
      </c>
    </row>
    <row r="1358" spans="1:29" ht="70" x14ac:dyDescent="0.35">
      <c r="A1358" s="28" t="s">
        <v>672</v>
      </c>
      <c r="B1358" s="28" t="str">
        <f>Source!F1375</f>
        <v>1.3-4-22</v>
      </c>
      <c r="C1358" s="28" t="s">
        <v>241</v>
      </c>
      <c r="D1358" s="29" t="str">
        <f>Source!H1375</f>
        <v>т</v>
      </c>
      <c r="E1358" s="11">
        <f>Source!I1375</f>
        <v>0.43164000000000008</v>
      </c>
      <c r="F1358" s="31">
        <f>Source!AK1375</f>
        <v>5743.69</v>
      </c>
      <c r="G1358" s="34" t="s">
        <v>3</v>
      </c>
      <c r="H1358" s="11">
        <f>Source!AW1376</f>
        <v>1.022</v>
      </c>
      <c r="I1358" s="31">
        <f>Source!O1375</f>
        <v>2533.75</v>
      </c>
      <c r="J1358" s="11">
        <f>IF(Source!BC1376&lt;&gt; 0, Source!BC1376, 1)</f>
        <v>15.82</v>
      </c>
      <c r="K1358" s="31">
        <f>Source!O1376</f>
        <v>40083.93</v>
      </c>
      <c r="Q1358">
        <f>Source!X1375</f>
        <v>0</v>
      </c>
      <c r="R1358">
        <f>Source!X1376</f>
        <v>0</v>
      </c>
      <c r="S1358">
        <f>Source!Y1375</f>
        <v>0</v>
      </c>
      <c r="T1358">
        <f>Source!Y1376</f>
        <v>0</v>
      </c>
      <c r="U1358">
        <f>ROUND((175/100)*ROUND(Source!R1375, 2), 2)</f>
        <v>0</v>
      </c>
      <c r="V1358">
        <f>ROUND((0/100)*ROUND(Source!R1376, 2), 2)</f>
        <v>0</v>
      </c>
      <c r="AC1358">
        <v>3</v>
      </c>
    </row>
    <row r="1359" spans="1:29" ht="56" x14ac:dyDescent="0.35">
      <c r="A1359" s="28" t="s">
        <v>673</v>
      </c>
      <c r="B1359" s="28" t="str">
        <f>Source!F1377</f>
        <v>1.3-1-41</v>
      </c>
      <c r="C1359" s="28" t="s">
        <v>249</v>
      </c>
      <c r="D1359" s="29" t="str">
        <f>Source!H1377</f>
        <v>м3</v>
      </c>
      <c r="E1359" s="11">
        <f>Source!I1377</f>
        <v>3.7554999999999996</v>
      </c>
      <c r="F1359" s="31">
        <f>Source!AK1377</f>
        <v>729.73</v>
      </c>
      <c r="G1359" s="34" t="s">
        <v>3</v>
      </c>
      <c r="H1359" s="11">
        <f>Source!AW1378</f>
        <v>1.022</v>
      </c>
      <c r="I1359" s="31">
        <f>Source!O1377</f>
        <v>2800.79</v>
      </c>
      <c r="J1359" s="11">
        <f>IF(Source!BC1378&lt;&gt; 0, Source!BC1378, 1)</f>
        <v>10.08</v>
      </c>
      <c r="K1359" s="31">
        <f>Source!O1378</f>
        <v>28231.96</v>
      </c>
      <c r="Q1359">
        <f>Source!X1377</f>
        <v>0</v>
      </c>
      <c r="R1359">
        <f>Source!X1378</f>
        <v>0</v>
      </c>
      <c r="S1359">
        <f>Source!Y1377</f>
        <v>0</v>
      </c>
      <c r="T1359">
        <f>Source!Y1378</f>
        <v>0</v>
      </c>
      <c r="U1359">
        <f>ROUND((175/100)*ROUND(Source!R1377, 2), 2)</f>
        <v>0</v>
      </c>
      <c r="V1359">
        <f>ROUND((0/100)*ROUND(Source!R1378, 2), 2)</f>
        <v>0</v>
      </c>
      <c r="AC1359">
        <v>3</v>
      </c>
    </row>
    <row r="1360" spans="1:29" ht="14.5" x14ac:dyDescent="0.35">
      <c r="A1360" s="28"/>
      <c r="B1360" s="28"/>
      <c r="C1360" s="28" t="s">
        <v>1079</v>
      </c>
      <c r="D1360" s="29" t="s">
        <v>1080</v>
      </c>
      <c r="E1360" s="11">
        <f>Source!BZ1370</f>
        <v>92</v>
      </c>
      <c r="F1360" s="31"/>
      <c r="G1360" s="30"/>
      <c r="H1360" s="11"/>
      <c r="I1360" s="31">
        <f>SUM(Q1350:Q1359)</f>
        <v>746.97</v>
      </c>
      <c r="J1360" s="11">
        <f>Source!AT1370</f>
        <v>92</v>
      </c>
      <c r="K1360" s="31">
        <f>SUM(R1350:R1359)</f>
        <v>35719.94</v>
      </c>
    </row>
    <row r="1361" spans="1:29" ht="14.5" x14ac:dyDescent="0.35">
      <c r="A1361" s="28"/>
      <c r="B1361" s="28"/>
      <c r="C1361" s="28" t="s">
        <v>1081</v>
      </c>
      <c r="D1361" s="29" t="s">
        <v>1080</v>
      </c>
      <c r="E1361" s="11">
        <f>Source!CA1370</f>
        <v>49</v>
      </c>
      <c r="F1361" s="31"/>
      <c r="G1361" s="30"/>
      <c r="H1361" s="11"/>
      <c r="I1361" s="31">
        <f>SUM(S1350:S1360)</f>
        <v>397.84</v>
      </c>
      <c r="J1361" s="11">
        <f>Source!AU1370</f>
        <v>49</v>
      </c>
      <c r="K1361" s="31">
        <f>SUM(T1350:T1360)</f>
        <v>19024.75</v>
      </c>
    </row>
    <row r="1362" spans="1:29" ht="28.5" x14ac:dyDescent="0.35">
      <c r="A1362" s="35"/>
      <c r="B1362" s="35"/>
      <c r="C1362" s="35" t="s">
        <v>1082</v>
      </c>
      <c r="D1362" s="36" t="s">
        <v>1083</v>
      </c>
      <c r="E1362" s="37">
        <f>Source!AQ1369</f>
        <v>1440</v>
      </c>
      <c r="F1362" s="38"/>
      <c r="G1362" s="39" t="str">
        <f>Source!DI1369</f>
        <v>*1,15*1,1</v>
      </c>
      <c r="H1362" s="37">
        <f>Source!AV1370</f>
        <v>1.0469999999999999</v>
      </c>
      <c r="I1362" s="38">
        <f>Source!U1369</f>
        <v>70.566962399999994</v>
      </c>
      <c r="J1362" s="37"/>
      <c r="K1362" s="38"/>
    </row>
    <row r="1363" spans="1:29" ht="14" x14ac:dyDescent="0.3">
      <c r="C1363" s="21" t="s">
        <v>1084</v>
      </c>
      <c r="H1363" s="61">
        <f>I1352+I1353+I1355+I1360+I1361+SUM(I1356:I1359)-SUMIF(AC1356:AC1359, 5, I1356:I1359)-SUMIF(AC1356:AC1359, 6, I1356:I1359)</f>
        <v>8480.57</v>
      </c>
      <c r="I1363" s="61"/>
      <c r="J1363" s="61">
        <f>K1352+K1353+K1355+K1360+K1361+SUM(K1356:K1359)-SUMIF(AC1356:AC1359, 5, K1356:K1359)-SUMIF(AC1356:AC1359, 6, K1356:K1359)</f>
        <v>171409.61000000002</v>
      </c>
      <c r="K1363" s="61"/>
    </row>
    <row r="1364" spans="1:29" ht="14" x14ac:dyDescent="0.3">
      <c r="C1364" s="21" t="s">
        <v>1085</v>
      </c>
      <c r="H1364" s="58">
        <f>SUMIF(AC1356:AC1359, 5, I1356:I1359)+SUMIF(AC1356:AC1359, 6, I1356:I1359)</f>
        <v>0</v>
      </c>
      <c r="I1364" s="58"/>
      <c r="J1364" s="58">
        <f>SUMIF(AC1356:AC1359, 5, K1356:K1359)+SUMIF(AC1356:AC1359, 6, K1356:K1359)</f>
        <v>0</v>
      </c>
      <c r="K1364" s="58"/>
    </row>
    <row r="1365" spans="1:29" ht="14" x14ac:dyDescent="0.3">
      <c r="C1365" s="21" t="s">
        <v>1086</v>
      </c>
      <c r="H1365" s="58">
        <f>I1352+I1353+I1355+I1360+I1361+SUM(I1356:I1359)</f>
        <v>8480.57</v>
      </c>
      <c r="I1365" s="58"/>
      <c r="J1365" s="58">
        <f>K1352+K1353+K1355+K1360+K1361+SUM(K1356:K1359)</f>
        <v>171409.61000000002</v>
      </c>
      <c r="K1365" s="58"/>
      <c r="O1365" s="40">
        <f>I1352+I1353+I1355+I1360+I1361+SUM(I1356:I1359)</f>
        <v>8480.57</v>
      </c>
      <c r="P1365" s="40">
        <f>K1352+K1353+K1355+K1360+K1361+SUM(K1356:K1359)</f>
        <v>171409.61000000002</v>
      </c>
    </row>
    <row r="1367" spans="1:29" ht="79" x14ac:dyDescent="0.35">
      <c r="A1367" s="28">
        <v>83</v>
      </c>
      <c r="B1367" s="28" t="s">
        <v>1109</v>
      </c>
      <c r="C1367" s="28" t="s">
        <v>410</v>
      </c>
      <c r="D1367" s="29" t="str">
        <f>Source!H1379</f>
        <v>1 м3 изоляции</v>
      </c>
      <c r="E1367" s="11">
        <f>Source!I1379</f>
        <v>0.2</v>
      </c>
      <c r="F1367" s="31"/>
      <c r="G1367" s="30"/>
      <c r="H1367" s="11"/>
      <c r="I1367" s="31"/>
      <c r="J1367" s="11"/>
      <c r="K1367" s="31"/>
      <c r="Q1367">
        <f>Source!X1379</f>
        <v>55.51</v>
      </c>
      <c r="R1367">
        <f>Source!X1380</f>
        <v>2654.72</v>
      </c>
      <c r="S1367">
        <f>Source!Y1379</f>
        <v>29.99</v>
      </c>
      <c r="T1367">
        <f>Source!Y1380</f>
        <v>1434.16</v>
      </c>
      <c r="U1367">
        <f>ROUND((175/100)*ROUND(Source!R1379, 2), 2)</f>
        <v>2.17</v>
      </c>
      <c r="V1367">
        <f>ROUND((0/100)*ROUND(Source!R1380, 2), 2)</f>
        <v>0</v>
      </c>
      <c r="AC1367">
        <v>0</v>
      </c>
    </row>
    <row r="1368" spans="1:29" ht="28.5" x14ac:dyDescent="0.35">
      <c r="A1368" s="28"/>
      <c r="B1368" s="28"/>
      <c r="C1368" s="28" t="s">
        <v>1075</v>
      </c>
      <c r="D1368" s="29"/>
      <c r="E1368" s="11"/>
      <c r="F1368" s="31">
        <f>Source!AO1379</f>
        <v>236.21</v>
      </c>
      <c r="G1368" s="30" t="str">
        <f>Source!DG1379</f>
        <v>*1,15*1,1</v>
      </c>
      <c r="H1368" s="11">
        <f>Source!AV1380</f>
        <v>1.0469999999999999</v>
      </c>
      <c r="I1368" s="31">
        <f>Source!S1379</f>
        <v>62.57</v>
      </c>
      <c r="J1368" s="11">
        <f>IF(Source!BA1380&lt;&gt; 0, Source!BA1380, 1)</f>
        <v>47.82</v>
      </c>
      <c r="K1368" s="31">
        <f>Source!S1380</f>
        <v>2992.1</v>
      </c>
    </row>
    <row r="1369" spans="1:29" ht="28.5" x14ac:dyDescent="0.35">
      <c r="A1369" s="28"/>
      <c r="B1369" s="28"/>
      <c r="C1369" s="28" t="s">
        <v>1076</v>
      </c>
      <c r="D1369" s="29"/>
      <c r="E1369" s="11"/>
      <c r="F1369" s="31">
        <f>Source!AM1379</f>
        <v>34.67</v>
      </c>
      <c r="G1369" s="30" t="str">
        <f>Source!DE1379</f>
        <v>*1,25*1,1</v>
      </c>
      <c r="H1369" s="11">
        <f>Source!AV1380</f>
        <v>1.0469999999999999</v>
      </c>
      <c r="I1369" s="31">
        <f>Source!Q1379</f>
        <v>9.98</v>
      </c>
      <c r="J1369" s="11">
        <f>IF(Source!BB1380&lt;&gt; 0, Source!BB1380, 1)</f>
        <v>14.39</v>
      </c>
      <c r="K1369" s="31">
        <f>Source!Q1380</f>
        <v>143.61000000000001</v>
      </c>
    </row>
    <row r="1370" spans="1:29" ht="28.5" x14ac:dyDescent="0.35">
      <c r="A1370" s="28"/>
      <c r="B1370" s="28"/>
      <c r="C1370" s="28" t="s">
        <v>1077</v>
      </c>
      <c r="D1370" s="29"/>
      <c r="E1370" s="11"/>
      <c r="F1370" s="31">
        <f>Source!AN1379</f>
        <v>4.29</v>
      </c>
      <c r="G1370" s="30" t="str">
        <f>Source!DF1379</f>
        <v>*1,25*1,1</v>
      </c>
      <c r="H1370" s="11">
        <f>Source!AV1380</f>
        <v>1.0469999999999999</v>
      </c>
      <c r="I1370" s="33">
        <f>Source!R1379</f>
        <v>1.24</v>
      </c>
      <c r="J1370" s="11">
        <f>IF(Source!BS1380&lt;&gt; 0, Source!BS1380, 1)</f>
        <v>47.82</v>
      </c>
      <c r="K1370" s="33">
        <f>Source!R1380</f>
        <v>59.3</v>
      </c>
    </row>
    <row r="1371" spans="1:29" ht="14.5" x14ac:dyDescent="0.35">
      <c r="A1371" s="28"/>
      <c r="B1371" s="28"/>
      <c r="C1371" s="28" t="s">
        <v>1078</v>
      </c>
      <c r="D1371" s="29"/>
      <c r="E1371" s="11"/>
      <c r="F1371" s="31">
        <f>Source!AL1379</f>
        <v>472.83</v>
      </c>
      <c r="G1371" s="30" t="str">
        <f>Source!DD1379</f>
        <v/>
      </c>
      <c r="H1371" s="11">
        <f>Source!AW1380</f>
        <v>1.0189999999999999</v>
      </c>
      <c r="I1371" s="31">
        <f>Source!P1379</f>
        <v>96.36</v>
      </c>
      <c r="J1371" s="11">
        <f>IF(Source!BC1380&lt;&gt; 0, Source!BC1380, 1)</f>
        <v>6.63</v>
      </c>
      <c r="K1371" s="31">
        <f>Source!P1380</f>
        <v>638.87</v>
      </c>
    </row>
    <row r="1372" spans="1:29" ht="28" x14ac:dyDescent="0.35">
      <c r="A1372" s="28" t="s">
        <v>675</v>
      </c>
      <c r="B1372" s="28" t="str">
        <f>Source!F1381</f>
        <v>1.1-1-912</v>
      </c>
      <c r="C1372" s="28" t="s">
        <v>416</v>
      </c>
      <c r="D1372" s="29" t="str">
        <f>Source!H1381</f>
        <v>м3</v>
      </c>
      <c r="E1372" s="11">
        <f>Source!I1381</f>
        <v>0.19600000000000001</v>
      </c>
      <c r="F1372" s="31">
        <f>Source!AK1381</f>
        <v>1821.25</v>
      </c>
      <c r="G1372" s="34" t="s">
        <v>3</v>
      </c>
      <c r="H1372" s="11">
        <f>Source!AW1382</f>
        <v>1.0189999999999999</v>
      </c>
      <c r="I1372" s="31">
        <f>Source!O1381</f>
        <v>363.75</v>
      </c>
      <c r="J1372" s="11">
        <f>IF(Source!BC1382&lt;&gt; 0, Source!BC1382, 1)</f>
        <v>4.3899999999999997</v>
      </c>
      <c r="K1372" s="31">
        <f>Source!O1382</f>
        <v>1596.86</v>
      </c>
      <c r="Q1372">
        <f>Source!X1381</f>
        <v>0</v>
      </c>
      <c r="R1372">
        <f>Source!X1382</f>
        <v>0</v>
      </c>
      <c r="S1372">
        <f>Source!Y1381</f>
        <v>0</v>
      </c>
      <c r="T1372">
        <f>Source!Y1382</f>
        <v>0</v>
      </c>
      <c r="U1372">
        <f>ROUND((175/100)*ROUND(Source!R1381, 2), 2)</f>
        <v>0</v>
      </c>
      <c r="V1372">
        <f>ROUND((0/100)*ROUND(Source!R1382, 2), 2)</f>
        <v>0</v>
      </c>
      <c r="AC1372">
        <v>3</v>
      </c>
    </row>
    <row r="1373" spans="1:29" ht="14.5" x14ac:dyDescent="0.35">
      <c r="A1373" s="28"/>
      <c r="B1373" s="28"/>
      <c r="C1373" s="28" t="s">
        <v>1079</v>
      </c>
      <c r="D1373" s="29" t="s">
        <v>1080</v>
      </c>
      <c r="E1373" s="11">
        <f>Source!BZ1380</f>
        <v>87</v>
      </c>
      <c r="F1373" s="31"/>
      <c r="G1373" s="30"/>
      <c r="H1373" s="11"/>
      <c r="I1373" s="31">
        <f>SUM(Q1367:Q1372)</f>
        <v>55.51</v>
      </c>
      <c r="J1373" s="11">
        <f>Source!AT1380</f>
        <v>87</v>
      </c>
      <c r="K1373" s="31">
        <f>SUM(R1367:R1372)</f>
        <v>2654.72</v>
      </c>
    </row>
    <row r="1374" spans="1:29" ht="14.5" x14ac:dyDescent="0.35">
      <c r="A1374" s="28"/>
      <c r="B1374" s="28"/>
      <c r="C1374" s="28" t="s">
        <v>1081</v>
      </c>
      <c r="D1374" s="29" t="s">
        <v>1080</v>
      </c>
      <c r="E1374" s="11">
        <f>Source!CA1380</f>
        <v>47</v>
      </c>
      <c r="F1374" s="31"/>
      <c r="G1374" s="30"/>
      <c r="H1374" s="11"/>
      <c r="I1374" s="31">
        <f>SUM(S1367:S1373)</f>
        <v>29.99</v>
      </c>
      <c r="J1374" s="11">
        <f>Source!AU1380</f>
        <v>47</v>
      </c>
      <c r="K1374" s="31">
        <f>SUM(T1367:T1373)</f>
        <v>1434.16</v>
      </c>
    </row>
    <row r="1375" spans="1:29" ht="28.5" x14ac:dyDescent="0.35">
      <c r="A1375" s="35"/>
      <c r="B1375" s="35"/>
      <c r="C1375" s="35" t="s">
        <v>1082</v>
      </c>
      <c r="D1375" s="36" t="s">
        <v>1083</v>
      </c>
      <c r="E1375" s="37">
        <f>Source!AQ1379</f>
        <v>18.170000000000002</v>
      </c>
      <c r="F1375" s="38"/>
      <c r="G1375" s="39" t="str">
        <f>Source!DI1379</f>
        <v>*1,15*1,1</v>
      </c>
      <c r="H1375" s="37">
        <f>Source!AV1380</f>
        <v>1.0469999999999999</v>
      </c>
      <c r="I1375" s="38">
        <f>Source!U1379</f>
        <v>4.8130694700000012</v>
      </c>
      <c r="J1375" s="37"/>
      <c r="K1375" s="38"/>
    </row>
    <row r="1376" spans="1:29" ht="14" x14ac:dyDescent="0.3">
      <c r="C1376" s="21" t="s">
        <v>1084</v>
      </c>
      <c r="H1376" s="61">
        <f>I1368+I1369+I1371+I1373+I1374+SUM(I1372:I1372)-SUMIF(AC1372:AC1372, 5, I1372:I1372)-SUMIF(AC1372:AC1372, 6, I1372:I1372)</f>
        <v>618.16</v>
      </c>
      <c r="I1376" s="61"/>
      <c r="J1376" s="61">
        <f>K1368+K1369+K1371+K1373+K1374+SUM(K1372:K1372)-SUMIF(AC1372:AC1372, 5, K1372:K1372)-SUMIF(AC1372:AC1372, 6, K1372:K1372)</f>
        <v>9460.32</v>
      </c>
      <c r="K1376" s="61"/>
    </row>
    <row r="1377" spans="1:29" ht="14" x14ac:dyDescent="0.3">
      <c r="C1377" s="21" t="s">
        <v>1085</v>
      </c>
      <c r="H1377" s="58">
        <f>SUMIF(AC1372:AC1372, 5, I1372:I1372)+SUMIF(AC1372:AC1372, 6, I1372:I1372)</f>
        <v>0</v>
      </c>
      <c r="I1377" s="58"/>
      <c r="J1377" s="58">
        <f>SUMIF(AC1372:AC1372, 5, K1372:K1372)+SUMIF(AC1372:AC1372, 6, K1372:K1372)</f>
        <v>0</v>
      </c>
      <c r="K1377" s="58"/>
    </row>
    <row r="1378" spans="1:29" ht="14" x14ac:dyDescent="0.3">
      <c r="C1378" s="21" t="s">
        <v>1086</v>
      </c>
      <c r="H1378" s="58">
        <f>I1368+I1369+I1371+I1373+I1374+SUM(I1372:I1372)</f>
        <v>618.16</v>
      </c>
      <c r="I1378" s="58"/>
      <c r="J1378" s="58">
        <f>K1368+K1369+K1371+K1373+K1374+SUM(K1372:K1372)</f>
        <v>9460.32</v>
      </c>
      <c r="K1378" s="58"/>
      <c r="O1378" s="40">
        <f>I1368+I1369+I1371+I1373+I1374+SUM(I1372:I1372)</f>
        <v>618.16</v>
      </c>
      <c r="P1378" s="40">
        <f>K1368+K1369+K1371+K1373+K1374+SUM(K1372:K1372)</f>
        <v>9460.32</v>
      </c>
    </row>
    <row r="1380" spans="1:29" ht="14.5" x14ac:dyDescent="0.35">
      <c r="C1380" s="43" t="str">
        <f>Source!G1383</f>
        <v>Плита на отм. +2,350</v>
      </c>
    </row>
    <row r="1381" spans="1:29" ht="79" x14ac:dyDescent="0.35">
      <c r="A1381" s="28">
        <v>84</v>
      </c>
      <c r="B1381" s="28" t="s">
        <v>1112</v>
      </c>
      <c r="C1381" s="28" t="s">
        <v>325</v>
      </c>
      <c r="D1381" s="29" t="str">
        <f>Source!H1384</f>
        <v>100 м3 в деле</v>
      </c>
      <c r="E1381" s="11">
        <f>Source!I1384</f>
        <v>1.2999999999999999E-2</v>
      </c>
      <c r="F1381" s="31"/>
      <c r="G1381" s="30"/>
      <c r="H1381" s="11"/>
      <c r="I1381" s="31"/>
      <c r="J1381" s="11"/>
      <c r="K1381" s="31"/>
      <c r="Q1381">
        <f>Source!X1384</f>
        <v>145.11000000000001</v>
      </c>
      <c r="R1381">
        <f>Source!X1385</f>
        <v>6939.23</v>
      </c>
      <c r="S1381">
        <f>Source!Y1384</f>
        <v>77.290000000000006</v>
      </c>
      <c r="T1381">
        <f>Source!Y1385</f>
        <v>3695.89</v>
      </c>
      <c r="U1381">
        <f>ROUND((175/100)*ROUND(Source!R1384, 2), 2)</f>
        <v>1.1200000000000001</v>
      </c>
      <c r="V1381">
        <f>ROUND((0/100)*ROUND(Source!R1385, 2), 2)</f>
        <v>0</v>
      </c>
      <c r="AC1381">
        <v>0</v>
      </c>
    </row>
    <row r="1382" spans="1:29" x14ac:dyDescent="0.25">
      <c r="C1382" s="32" t="str">
        <f>"Объем: "&amp;Source!I1384&amp;"=1,3/"&amp;"100"</f>
        <v>Объем: 0,013=1,3/100</v>
      </c>
    </row>
    <row r="1383" spans="1:29" ht="28.5" x14ac:dyDescent="0.35">
      <c r="A1383" s="28"/>
      <c r="B1383" s="28"/>
      <c r="C1383" s="28" t="s">
        <v>1075</v>
      </c>
      <c r="D1383" s="29"/>
      <c r="E1383" s="11"/>
      <c r="F1383" s="31">
        <f>Source!AO1384</f>
        <v>9123.92</v>
      </c>
      <c r="G1383" s="30" t="str">
        <f>Source!DG1384</f>
        <v>*1,15*1,1</v>
      </c>
      <c r="H1383" s="11">
        <f>Source!AV1385</f>
        <v>1.0469999999999999</v>
      </c>
      <c r="I1383" s="31">
        <f>Source!S1384</f>
        <v>157.09</v>
      </c>
      <c r="J1383" s="11">
        <f>IF(Source!BA1385&lt;&gt; 0, Source!BA1385, 1)</f>
        <v>47.82</v>
      </c>
      <c r="K1383" s="31">
        <f>Source!S1385</f>
        <v>7512.04</v>
      </c>
    </row>
    <row r="1384" spans="1:29" ht="28.5" x14ac:dyDescent="0.35">
      <c r="A1384" s="28"/>
      <c r="B1384" s="28"/>
      <c r="C1384" s="28" t="s">
        <v>1076</v>
      </c>
      <c r="D1384" s="29"/>
      <c r="E1384" s="11"/>
      <c r="F1384" s="31">
        <f>Source!AM1384</f>
        <v>313.02999999999997</v>
      </c>
      <c r="G1384" s="30" t="str">
        <f>Source!DE1384</f>
        <v>*1,25*1,1</v>
      </c>
      <c r="H1384" s="11">
        <f>Source!AV1385</f>
        <v>1.0469999999999999</v>
      </c>
      <c r="I1384" s="31">
        <f>Source!Q1384</f>
        <v>5.86</v>
      </c>
      <c r="J1384" s="11">
        <f>IF(Source!BB1385&lt;&gt; 0, Source!BB1385, 1)</f>
        <v>13.75</v>
      </c>
      <c r="K1384" s="31">
        <f>Source!Q1385</f>
        <v>80.58</v>
      </c>
    </row>
    <row r="1385" spans="1:29" ht="28.5" x14ac:dyDescent="0.35">
      <c r="A1385" s="28"/>
      <c r="B1385" s="28"/>
      <c r="C1385" s="28" t="s">
        <v>1077</v>
      </c>
      <c r="D1385" s="29"/>
      <c r="E1385" s="11"/>
      <c r="F1385" s="31">
        <f>Source!AN1384</f>
        <v>34.35</v>
      </c>
      <c r="G1385" s="30" t="str">
        <f>Source!DF1384</f>
        <v>*1,25*1,1</v>
      </c>
      <c r="H1385" s="11">
        <f>Source!AV1385</f>
        <v>1.0469999999999999</v>
      </c>
      <c r="I1385" s="33">
        <f>Source!R1384</f>
        <v>0.64</v>
      </c>
      <c r="J1385" s="11">
        <f>IF(Source!BS1385&lt;&gt; 0, Source!BS1385, 1)</f>
        <v>47.82</v>
      </c>
      <c r="K1385" s="33">
        <f>Source!R1385</f>
        <v>30.6</v>
      </c>
    </row>
    <row r="1386" spans="1:29" ht="14.5" x14ac:dyDescent="0.35">
      <c r="A1386" s="28"/>
      <c r="B1386" s="28"/>
      <c r="C1386" s="28" t="s">
        <v>1078</v>
      </c>
      <c r="D1386" s="29"/>
      <c r="E1386" s="11"/>
      <c r="F1386" s="31">
        <f>Source!AL1384</f>
        <v>36455.160000000003</v>
      </c>
      <c r="G1386" s="30" t="str">
        <f>Source!DD1384</f>
        <v/>
      </c>
      <c r="H1386" s="11">
        <f>Source!AW1385</f>
        <v>1.022</v>
      </c>
      <c r="I1386" s="31">
        <f>Source!P1384</f>
        <v>484.34</v>
      </c>
      <c r="J1386" s="11">
        <f>IF(Source!BC1385&lt;&gt; 0, Source!BC1385, 1)</f>
        <v>5.4</v>
      </c>
      <c r="K1386" s="31">
        <f>Source!P1385</f>
        <v>2615.44</v>
      </c>
    </row>
    <row r="1387" spans="1:29" ht="56" x14ac:dyDescent="0.35">
      <c r="A1387" s="28" t="s">
        <v>677</v>
      </c>
      <c r="B1387" s="28" t="str">
        <f>Source!F1386</f>
        <v>1.3-4-20</v>
      </c>
      <c r="C1387" s="28" t="s">
        <v>331</v>
      </c>
      <c r="D1387" s="29" t="str">
        <f>Source!H1386</f>
        <v>т</v>
      </c>
      <c r="E1387" s="11">
        <f>Source!I1386</f>
        <v>3.6740000000000002E-2</v>
      </c>
      <c r="F1387" s="31">
        <f>Source!AK1386</f>
        <v>5743.69</v>
      </c>
      <c r="G1387" s="34" t="s">
        <v>3</v>
      </c>
      <c r="H1387" s="11">
        <f>Source!AW1387</f>
        <v>1.022</v>
      </c>
      <c r="I1387" s="31">
        <f>Source!O1386</f>
        <v>215.67</v>
      </c>
      <c r="J1387" s="11">
        <f>IF(Source!BC1387&lt;&gt; 0, Source!BC1387, 1)</f>
        <v>16.63</v>
      </c>
      <c r="K1387" s="31">
        <f>Source!O1387</f>
        <v>3586.59</v>
      </c>
      <c r="Q1387">
        <f>Source!X1386</f>
        <v>0</v>
      </c>
      <c r="R1387">
        <f>Source!X1387</f>
        <v>0</v>
      </c>
      <c r="S1387">
        <f>Source!Y1386</f>
        <v>0</v>
      </c>
      <c r="T1387">
        <f>Source!Y1387</f>
        <v>0</v>
      </c>
      <c r="U1387">
        <f>ROUND((175/100)*ROUND(Source!R1386, 2), 2)</f>
        <v>0</v>
      </c>
      <c r="V1387">
        <f>ROUND((0/100)*ROUND(Source!R1387, 2), 2)</f>
        <v>0</v>
      </c>
      <c r="AC1387">
        <v>3</v>
      </c>
    </row>
    <row r="1388" spans="1:29" ht="70" x14ac:dyDescent="0.35">
      <c r="A1388" s="28" t="s">
        <v>678</v>
      </c>
      <c r="B1388" s="28" t="str">
        <f>Source!F1388</f>
        <v>1.3-4-22</v>
      </c>
      <c r="C1388" s="28" t="s">
        <v>241</v>
      </c>
      <c r="D1388" s="29" t="str">
        <f>Source!H1388</f>
        <v>т</v>
      </c>
      <c r="E1388" s="11">
        <f>Source!I1388</f>
        <v>9.7680000000000003E-2</v>
      </c>
      <c r="F1388" s="31">
        <f>Source!AK1388</f>
        <v>5743.69</v>
      </c>
      <c r="G1388" s="34" t="s">
        <v>3</v>
      </c>
      <c r="H1388" s="11">
        <f>Source!AW1389</f>
        <v>1.022</v>
      </c>
      <c r="I1388" s="31">
        <f>Source!O1388</f>
        <v>573.39</v>
      </c>
      <c r="J1388" s="11">
        <f>IF(Source!BC1389&lt;&gt; 0, Source!BC1389, 1)</f>
        <v>15.82</v>
      </c>
      <c r="K1388" s="31">
        <f>Source!O1389</f>
        <v>9071.0300000000007</v>
      </c>
      <c r="Q1388">
        <f>Source!X1388</f>
        <v>0</v>
      </c>
      <c r="R1388">
        <f>Source!X1389</f>
        <v>0</v>
      </c>
      <c r="S1388">
        <f>Source!Y1388</f>
        <v>0</v>
      </c>
      <c r="T1388">
        <f>Source!Y1389</f>
        <v>0</v>
      </c>
      <c r="U1388">
        <f>ROUND((175/100)*ROUND(Source!R1388, 2), 2)</f>
        <v>0</v>
      </c>
      <c r="V1388">
        <f>ROUND((0/100)*ROUND(Source!R1389, 2), 2)</f>
        <v>0</v>
      </c>
      <c r="AC1388">
        <v>3</v>
      </c>
    </row>
    <row r="1389" spans="1:29" ht="70" x14ac:dyDescent="0.35">
      <c r="A1389" s="28" t="s">
        <v>679</v>
      </c>
      <c r="B1389" s="28" t="str">
        <f>Source!F1390</f>
        <v>1.3-4-23</v>
      </c>
      <c r="C1389" s="28" t="s">
        <v>237</v>
      </c>
      <c r="D1389" s="29" t="str">
        <f>Source!H1390</f>
        <v>т</v>
      </c>
      <c r="E1389" s="11">
        <f>Source!I1390</f>
        <v>7.8899999999999998E-2</v>
      </c>
      <c r="F1389" s="31">
        <f>Source!AK1390</f>
        <v>5743.69</v>
      </c>
      <c r="G1389" s="34" t="s">
        <v>3</v>
      </c>
      <c r="H1389" s="11">
        <f>Source!AW1391</f>
        <v>1.022</v>
      </c>
      <c r="I1389" s="31">
        <f>Source!O1390</f>
        <v>463.15</v>
      </c>
      <c r="J1389" s="11">
        <f>IF(Source!BC1391&lt;&gt; 0, Source!BC1391, 1)</f>
        <v>11.34</v>
      </c>
      <c r="K1389" s="31">
        <f>Source!O1391</f>
        <v>5252.12</v>
      </c>
      <c r="Q1389">
        <f>Source!X1390</f>
        <v>0</v>
      </c>
      <c r="R1389">
        <f>Source!X1391</f>
        <v>0</v>
      </c>
      <c r="S1389">
        <f>Source!Y1390</f>
        <v>0</v>
      </c>
      <c r="T1389">
        <f>Source!Y1391</f>
        <v>0</v>
      </c>
      <c r="U1389">
        <f>ROUND((175/100)*ROUND(Source!R1390, 2), 2)</f>
        <v>0</v>
      </c>
      <c r="V1389">
        <f>ROUND((0/100)*ROUND(Source!R1391, 2), 2)</f>
        <v>0</v>
      </c>
      <c r="AC1389">
        <v>3</v>
      </c>
    </row>
    <row r="1390" spans="1:29" ht="56" x14ac:dyDescent="0.35">
      <c r="A1390" s="28" t="s">
        <v>680</v>
      </c>
      <c r="B1390" s="28" t="str">
        <f>Source!F1392</f>
        <v>1.3-1-41</v>
      </c>
      <c r="C1390" s="28" t="s">
        <v>249</v>
      </c>
      <c r="D1390" s="29" t="str">
        <f>Source!H1392</f>
        <v>м3</v>
      </c>
      <c r="E1390" s="11">
        <f>Source!I1392</f>
        <v>1.3194999999999999</v>
      </c>
      <c r="F1390" s="31">
        <f>Source!AK1392</f>
        <v>729.73</v>
      </c>
      <c r="G1390" s="34" t="s">
        <v>3</v>
      </c>
      <c r="H1390" s="11">
        <f>Source!AW1393</f>
        <v>1.022</v>
      </c>
      <c r="I1390" s="31">
        <f>Source!O1392</f>
        <v>984.06</v>
      </c>
      <c r="J1390" s="11">
        <f>IF(Source!BC1393&lt;&gt; 0, Source!BC1393, 1)</f>
        <v>10.08</v>
      </c>
      <c r="K1390" s="31">
        <f>Source!O1393</f>
        <v>9919.32</v>
      </c>
      <c r="Q1390">
        <f>Source!X1392</f>
        <v>0</v>
      </c>
      <c r="R1390">
        <f>Source!X1393</f>
        <v>0</v>
      </c>
      <c r="S1390">
        <f>Source!Y1392</f>
        <v>0</v>
      </c>
      <c r="T1390">
        <f>Source!Y1393</f>
        <v>0</v>
      </c>
      <c r="U1390">
        <f>ROUND((175/100)*ROUND(Source!R1392, 2), 2)</f>
        <v>0</v>
      </c>
      <c r="V1390">
        <f>ROUND((0/100)*ROUND(Source!R1393, 2), 2)</f>
        <v>0</v>
      </c>
      <c r="AC1390">
        <v>3</v>
      </c>
    </row>
    <row r="1391" spans="1:29" ht="14.5" x14ac:dyDescent="0.35">
      <c r="A1391" s="28"/>
      <c r="B1391" s="28"/>
      <c r="C1391" s="28" t="s">
        <v>1079</v>
      </c>
      <c r="D1391" s="29" t="s">
        <v>1080</v>
      </c>
      <c r="E1391" s="11">
        <f>Source!BZ1385</f>
        <v>92</v>
      </c>
      <c r="F1391" s="31"/>
      <c r="G1391" s="30"/>
      <c r="H1391" s="11"/>
      <c r="I1391" s="31">
        <f>SUM(Q1381:Q1390)</f>
        <v>145.11000000000001</v>
      </c>
      <c r="J1391" s="11">
        <f>Source!AT1385</f>
        <v>92</v>
      </c>
      <c r="K1391" s="31">
        <f>SUM(R1381:R1390)</f>
        <v>6939.23</v>
      </c>
    </row>
    <row r="1392" spans="1:29" ht="14.5" x14ac:dyDescent="0.35">
      <c r="A1392" s="28"/>
      <c r="B1392" s="28"/>
      <c r="C1392" s="28" t="s">
        <v>1081</v>
      </c>
      <c r="D1392" s="29" t="s">
        <v>1080</v>
      </c>
      <c r="E1392" s="11">
        <f>Source!CA1385</f>
        <v>49</v>
      </c>
      <c r="F1392" s="31"/>
      <c r="G1392" s="30"/>
      <c r="H1392" s="11"/>
      <c r="I1392" s="31">
        <f>SUM(S1381:S1391)</f>
        <v>77.290000000000006</v>
      </c>
      <c r="J1392" s="11">
        <f>Source!AU1385</f>
        <v>49</v>
      </c>
      <c r="K1392" s="31">
        <f>SUM(T1381:T1391)</f>
        <v>3695.89</v>
      </c>
    </row>
    <row r="1393" spans="1:29" ht="28.5" x14ac:dyDescent="0.35">
      <c r="A1393" s="35"/>
      <c r="B1393" s="35"/>
      <c r="C1393" s="35" t="s">
        <v>1082</v>
      </c>
      <c r="D1393" s="36" t="s">
        <v>1083</v>
      </c>
      <c r="E1393" s="37">
        <f>Source!AQ1384</f>
        <v>806</v>
      </c>
      <c r="F1393" s="38"/>
      <c r="G1393" s="39" t="str">
        <f>Source!DI1384</f>
        <v>*1,15*1,1</v>
      </c>
      <c r="H1393" s="37">
        <f>Source!AV1385</f>
        <v>1.0469999999999999</v>
      </c>
      <c r="I1393" s="38">
        <f>Source!U1384</f>
        <v>13.877639489999998</v>
      </c>
      <c r="J1393" s="37"/>
      <c r="K1393" s="38"/>
    </row>
    <row r="1394" spans="1:29" ht="14" x14ac:dyDescent="0.3">
      <c r="C1394" s="21" t="s">
        <v>1084</v>
      </c>
      <c r="H1394" s="61">
        <f>I1383+I1384+I1386+I1391+I1392+SUM(I1387:I1390)-SUMIF(AC1387:AC1390, 5, I1387:I1390)-SUMIF(AC1387:AC1390, 6, I1387:I1390)</f>
        <v>3105.96</v>
      </c>
      <c r="I1394" s="61"/>
      <c r="J1394" s="61">
        <f>K1383+K1384+K1386+K1391+K1392+SUM(K1387:K1390)-SUMIF(AC1387:AC1390, 5, K1387:K1390)-SUMIF(AC1387:AC1390, 6, K1387:K1390)</f>
        <v>48672.240000000005</v>
      </c>
      <c r="K1394" s="61"/>
    </row>
    <row r="1395" spans="1:29" ht="14" x14ac:dyDescent="0.3">
      <c r="C1395" s="21" t="s">
        <v>1085</v>
      </c>
      <c r="H1395" s="58">
        <f>SUMIF(AC1387:AC1390, 5, I1387:I1390)+SUMIF(AC1387:AC1390, 6, I1387:I1390)</f>
        <v>0</v>
      </c>
      <c r="I1395" s="58"/>
      <c r="J1395" s="58">
        <f>SUMIF(AC1387:AC1390, 5, K1387:K1390)+SUMIF(AC1387:AC1390, 6, K1387:K1390)</f>
        <v>0</v>
      </c>
      <c r="K1395" s="58"/>
    </row>
    <row r="1396" spans="1:29" ht="14" x14ac:dyDescent="0.3">
      <c r="C1396" s="21" t="s">
        <v>1086</v>
      </c>
      <c r="H1396" s="58">
        <f>I1383+I1384+I1386+I1391+I1392+SUM(I1387:I1390)</f>
        <v>3105.96</v>
      </c>
      <c r="I1396" s="58"/>
      <c r="J1396" s="58">
        <f>K1383+K1384+K1386+K1391+K1392+SUM(K1387:K1390)</f>
        <v>48672.240000000005</v>
      </c>
      <c r="K1396" s="58"/>
      <c r="O1396" s="40">
        <f>I1383+I1384+I1386+I1391+I1392+SUM(I1387:I1390)</f>
        <v>3105.96</v>
      </c>
      <c r="P1396" s="40">
        <f>K1383+K1384+K1386+K1391+K1392+SUM(K1387:K1390)</f>
        <v>48672.240000000005</v>
      </c>
    </row>
    <row r="1398" spans="1:29" ht="79" x14ac:dyDescent="0.35">
      <c r="A1398" s="28">
        <v>85</v>
      </c>
      <c r="B1398" s="28" t="s">
        <v>1109</v>
      </c>
      <c r="C1398" s="28" t="s">
        <v>410</v>
      </c>
      <c r="D1398" s="29" t="str">
        <f>Source!H1394</f>
        <v>1 м3 изоляции</v>
      </c>
      <c r="E1398" s="11">
        <f>Source!I1394</f>
        <v>7.0000000000000007E-2</v>
      </c>
      <c r="F1398" s="31"/>
      <c r="G1398" s="30"/>
      <c r="H1398" s="11"/>
      <c r="I1398" s="31"/>
      <c r="J1398" s="11"/>
      <c r="K1398" s="31"/>
      <c r="Q1398">
        <f>Source!X1394</f>
        <v>19.43</v>
      </c>
      <c r="R1398">
        <f>Source!X1395</f>
        <v>929</v>
      </c>
      <c r="S1398">
        <f>Source!Y1394</f>
        <v>10.5</v>
      </c>
      <c r="T1398">
        <f>Source!Y1395</f>
        <v>501.88</v>
      </c>
      <c r="U1398">
        <f>ROUND((175/100)*ROUND(Source!R1394, 2), 2)</f>
        <v>0.75</v>
      </c>
      <c r="V1398">
        <f>ROUND((0/100)*ROUND(Source!R1395, 2), 2)</f>
        <v>0</v>
      </c>
      <c r="AC1398">
        <v>0</v>
      </c>
    </row>
    <row r="1399" spans="1:29" ht="28.5" x14ac:dyDescent="0.35">
      <c r="A1399" s="28"/>
      <c r="B1399" s="28"/>
      <c r="C1399" s="28" t="s">
        <v>1075</v>
      </c>
      <c r="D1399" s="29"/>
      <c r="E1399" s="11"/>
      <c r="F1399" s="31">
        <f>Source!AO1394</f>
        <v>236.21</v>
      </c>
      <c r="G1399" s="30" t="str">
        <f>Source!DG1394</f>
        <v>*1,15*1,1</v>
      </c>
      <c r="H1399" s="11">
        <f>Source!AV1395</f>
        <v>1.0469999999999999</v>
      </c>
      <c r="I1399" s="31">
        <f>Source!S1394</f>
        <v>21.9</v>
      </c>
      <c r="J1399" s="11">
        <f>IF(Source!BA1395&lt;&gt; 0, Source!BA1395, 1)</f>
        <v>47.82</v>
      </c>
      <c r="K1399" s="31">
        <f>Source!S1395</f>
        <v>1047.26</v>
      </c>
    </row>
    <row r="1400" spans="1:29" ht="28.5" x14ac:dyDescent="0.35">
      <c r="A1400" s="28"/>
      <c r="B1400" s="28"/>
      <c r="C1400" s="28" t="s">
        <v>1076</v>
      </c>
      <c r="D1400" s="29"/>
      <c r="E1400" s="11"/>
      <c r="F1400" s="31">
        <f>Source!AM1394</f>
        <v>34.67</v>
      </c>
      <c r="G1400" s="30" t="str">
        <f>Source!DE1394</f>
        <v>*1,25*1,1</v>
      </c>
      <c r="H1400" s="11">
        <f>Source!AV1395</f>
        <v>1.0469999999999999</v>
      </c>
      <c r="I1400" s="31">
        <f>Source!Q1394</f>
        <v>3.49</v>
      </c>
      <c r="J1400" s="11">
        <f>IF(Source!BB1395&lt;&gt; 0, Source!BB1395, 1)</f>
        <v>14.39</v>
      </c>
      <c r="K1400" s="31">
        <f>Source!Q1395</f>
        <v>50.22</v>
      </c>
    </row>
    <row r="1401" spans="1:29" ht="28.5" x14ac:dyDescent="0.35">
      <c r="A1401" s="28"/>
      <c r="B1401" s="28"/>
      <c r="C1401" s="28" t="s">
        <v>1077</v>
      </c>
      <c r="D1401" s="29"/>
      <c r="E1401" s="11"/>
      <c r="F1401" s="31">
        <f>Source!AN1394</f>
        <v>4.29</v>
      </c>
      <c r="G1401" s="30" t="str">
        <f>Source!DF1394</f>
        <v>*1,25*1,1</v>
      </c>
      <c r="H1401" s="11">
        <f>Source!AV1395</f>
        <v>1.0469999999999999</v>
      </c>
      <c r="I1401" s="33">
        <f>Source!R1394</f>
        <v>0.43</v>
      </c>
      <c r="J1401" s="11">
        <f>IF(Source!BS1395&lt;&gt; 0, Source!BS1395, 1)</f>
        <v>47.82</v>
      </c>
      <c r="K1401" s="33">
        <f>Source!R1395</f>
        <v>20.56</v>
      </c>
    </row>
    <row r="1402" spans="1:29" ht="14.5" x14ac:dyDescent="0.35">
      <c r="A1402" s="28"/>
      <c r="B1402" s="28"/>
      <c r="C1402" s="28" t="s">
        <v>1078</v>
      </c>
      <c r="D1402" s="29"/>
      <c r="E1402" s="11"/>
      <c r="F1402" s="31">
        <f>Source!AL1394</f>
        <v>472.83</v>
      </c>
      <c r="G1402" s="30" t="str">
        <f>Source!DD1394</f>
        <v/>
      </c>
      <c r="H1402" s="11">
        <f>Source!AW1395</f>
        <v>1.0189999999999999</v>
      </c>
      <c r="I1402" s="31">
        <f>Source!P1394</f>
        <v>33.729999999999997</v>
      </c>
      <c r="J1402" s="11">
        <f>IF(Source!BC1395&lt;&gt; 0, Source!BC1395, 1)</f>
        <v>6.63</v>
      </c>
      <c r="K1402" s="31">
        <f>Source!P1395</f>
        <v>223.63</v>
      </c>
    </row>
    <row r="1403" spans="1:29" ht="28" x14ac:dyDescent="0.35">
      <c r="A1403" s="28" t="s">
        <v>682</v>
      </c>
      <c r="B1403" s="28" t="str">
        <f>Source!F1396</f>
        <v>1.1-1-912</v>
      </c>
      <c r="C1403" s="28" t="s">
        <v>416</v>
      </c>
      <c r="D1403" s="29" t="str">
        <f>Source!H1396</f>
        <v>м3</v>
      </c>
      <c r="E1403" s="11">
        <f>Source!I1396</f>
        <v>6.8599999999999994E-2</v>
      </c>
      <c r="F1403" s="31">
        <f>Source!AK1396</f>
        <v>1821.25</v>
      </c>
      <c r="G1403" s="34" t="s">
        <v>3</v>
      </c>
      <c r="H1403" s="11">
        <f>Source!AW1397</f>
        <v>1.0189999999999999</v>
      </c>
      <c r="I1403" s="31">
        <f>Source!O1396</f>
        <v>127.31</v>
      </c>
      <c r="J1403" s="11">
        <f>IF(Source!BC1397&lt;&gt; 0, Source!BC1397, 1)</f>
        <v>4.3899999999999997</v>
      </c>
      <c r="K1403" s="31">
        <f>Source!O1397</f>
        <v>558.89</v>
      </c>
      <c r="Q1403">
        <f>Source!X1396</f>
        <v>0</v>
      </c>
      <c r="R1403">
        <f>Source!X1397</f>
        <v>0</v>
      </c>
      <c r="S1403">
        <f>Source!Y1396</f>
        <v>0</v>
      </c>
      <c r="T1403">
        <f>Source!Y1397</f>
        <v>0</v>
      </c>
      <c r="U1403">
        <f>ROUND((175/100)*ROUND(Source!R1396, 2), 2)</f>
        <v>0</v>
      </c>
      <c r="V1403">
        <f>ROUND((0/100)*ROUND(Source!R1397, 2), 2)</f>
        <v>0</v>
      </c>
      <c r="AC1403">
        <v>3</v>
      </c>
    </row>
    <row r="1404" spans="1:29" ht="14.5" x14ac:dyDescent="0.35">
      <c r="A1404" s="28"/>
      <c r="B1404" s="28"/>
      <c r="C1404" s="28" t="s">
        <v>1079</v>
      </c>
      <c r="D1404" s="29" t="s">
        <v>1080</v>
      </c>
      <c r="E1404" s="11">
        <f>Source!BZ1395</f>
        <v>87</v>
      </c>
      <c r="F1404" s="31"/>
      <c r="G1404" s="30"/>
      <c r="H1404" s="11"/>
      <c r="I1404" s="31">
        <f>SUM(Q1398:Q1403)</f>
        <v>19.43</v>
      </c>
      <c r="J1404" s="11">
        <f>Source!AT1395</f>
        <v>87</v>
      </c>
      <c r="K1404" s="31">
        <f>SUM(R1398:R1403)</f>
        <v>929</v>
      </c>
    </row>
    <row r="1405" spans="1:29" ht="14.5" x14ac:dyDescent="0.35">
      <c r="A1405" s="28"/>
      <c r="B1405" s="28"/>
      <c r="C1405" s="28" t="s">
        <v>1081</v>
      </c>
      <c r="D1405" s="29" t="s">
        <v>1080</v>
      </c>
      <c r="E1405" s="11">
        <f>Source!CA1395</f>
        <v>47</v>
      </c>
      <c r="F1405" s="31"/>
      <c r="G1405" s="30"/>
      <c r="H1405" s="11"/>
      <c r="I1405" s="31">
        <f>SUM(S1398:S1404)</f>
        <v>10.5</v>
      </c>
      <c r="J1405" s="11">
        <f>Source!AU1395</f>
        <v>47</v>
      </c>
      <c r="K1405" s="31">
        <f>SUM(T1398:T1404)</f>
        <v>501.88</v>
      </c>
    </row>
    <row r="1406" spans="1:29" ht="28.5" x14ac:dyDescent="0.35">
      <c r="A1406" s="35"/>
      <c r="B1406" s="35"/>
      <c r="C1406" s="35" t="s">
        <v>1082</v>
      </c>
      <c r="D1406" s="36" t="s">
        <v>1083</v>
      </c>
      <c r="E1406" s="37">
        <f>Source!AQ1394</f>
        <v>18.170000000000002</v>
      </c>
      <c r="F1406" s="38"/>
      <c r="G1406" s="39" t="str">
        <f>Source!DI1394</f>
        <v>*1,15*1,1</v>
      </c>
      <c r="H1406" s="37">
        <f>Source!AV1395</f>
        <v>1.0469999999999999</v>
      </c>
      <c r="I1406" s="38">
        <f>Source!U1394</f>
        <v>1.6845743145000003</v>
      </c>
      <c r="J1406" s="37"/>
      <c r="K1406" s="38"/>
    </row>
    <row r="1407" spans="1:29" ht="14" x14ac:dyDescent="0.3">
      <c r="C1407" s="21" t="s">
        <v>1084</v>
      </c>
      <c r="H1407" s="61">
        <f>I1399+I1400+I1402+I1404+I1405+SUM(I1403:I1403)-SUMIF(AC1403:AC1403, 5, I1403:I1403)-SUMIF(AC1403:AC1403, 6, I1403:I1403)</f>
        <v>216.36</v>
      </c>
      <c r="I1407" s="61"/>
      <c r="J1407" s="61">
        <f>K1399+K1400+K1402+K1404+K1405+SUM(K1403:K1403)-SUMIF(AC1403:AC1403, 5, K1403:K1403)-SUMIF(AC1403:AC1403, 6, K1403:K1403)</f>
        <v>3310.88</v>
      </c>
      <c r="K1407" s="61"/>
    </row>
    <row r="1408" spans="1:29" ht="14" x14ac:dyDescent="0.3">
      <c r="C1408" s="21" t="s">
        <v>1085</v>
      </c>
      <c r="H1408" s="58">
        <f>SUMIF(AC1403:AC1403, 5, I1403:I1403)+SUMIF(AC1403:AC1403, 6, I1403:I1403)</f>
        <v>0</v>
      </c>
      <c r="I1408" s="58"/>
      <c r="J1408" s="58">
        <f>SUMIF(AC1403:AC1403, 5, K1403:K1403)+SUMIF(AC1403:AC1403, 6, K1403:K1403)</f>
        <v>0</v>
      </c>
      <c r="K1408" s="58"/>
    </row>
    <row r="1409" spans="1:43" ht="14" x14ac:dyDescent="0.3">
      <c r="C1409" s="21" t="s">
        <v>1086</v>
      </c>
      <c r="H1409" s="58">
        <f>I1399+I1400+I1402+I1404+I1405+SUM(I1403:I1403)</f>
        <v>216.36</v>
      </c>
      <c r="I1409" s="58"/>
      <c r="J1409" s="58">
        <f>K1399+K1400+K1402+K1404+K1405+SUM(K1403:K1403)</f>
        <v>3310.88</v>
      </c>
      <c r="K1409" s="58"/>
      <c r="O1409" s="40">
        <f>I1399+I1400+I1402+I1404+I1405+SUM(I1403:I1403)</f>
        <v>216.36</v>
      </c>
      <c r="P1409" s="40">
        <f>K1399+K1400+K1402+K1404+K1405+SUM(K1403:K1403)</f>
        <v>3310.88</v>
      </c>
    </row>
    <row r="1412" spans="1:43" ht="14" x14ac:dyDescent="0.3">
      <c r="A1412" s="57" t="str">
        <f>CONCATENATE("Итого по разделу: ",IF(Source!G1399&lt;&gt;"Новый раздел", Source!G1399, ""))</f>
        <v>Итого по разделу: Замена вентиляционных шахт в осях Б/1-2 и Б/22-23 (КР-23)</v>
      </c>
      <c r="B1412" s="57"/>
      <c r="C1412" s="57"/>
      <c r="D1412" s="57"/>
      <c r="E1412" s="57"/>
      <c r="F1412" s="57"/>
      <c r="G1412" s="57"/>
      <c r="H1412" s="58">
        <f>SUM(O1286:O1411)</f>
        <v>24842.1</v>
      </c>
      <c r="I1412" s="59"/>
      <c r="J1412" s="58">
        <f>SUM(P1286:P1411)</f>
        <v>465706.10000000003</v>
      </c>
      <c r="K1412" s="59"/>
      <c r="AQ1412" s="42" t="str">
        <f>CONCATENATE("Итого по разделу: ",IF(Source!G1399&lt;&gt;"Новый раздел", Source!G1399, ""))</f>
        <v>Итого по разделу: Замена вентиляционных шахт в осях Б/1-2 и Б/22-23 (КР-23)</v>
      </c>
    </row>
    <row r="1413" spans="1:43" hidden="1" x14ac:dyDescent="0.25">
      <c r="A1413" t="s">
        <v>1088</v>
      </c>
      <c r="I1413">
        <f>SUM(W1286:W1412)</f>
        <v>0</v>
      </c>
      <c r="J1413">
        <f>SUM(X1286:X1412)</f>
        <v>0</v>
      </c>
    </row>
    <row r="1414" spans="1:43" hidden="1" x14ac:dyDescent="0.25">
      <c r="A1414" t="s">
        <v>1089</v>
      </c>
      <c r="I1414">
        <f>SUM(Y1286:Y1413)</f>
        <v>0</v>
      </c>
      <c r="J1414">
        <f>SUM(Z1286:Z1413)</f>
        <v>0</v>
      </c>
    </row>
    <row r="1416" spans="1:43" ht="16.5" x14ac:dyDescent="0.35">
      <c r="A1416" s="60" t="str">
        <f>CONCATENATE("Раздел: ",IF(Source!G1429&lt;&gt;"Новый раздел", Source!G1429, ""))</f>
        <v>Раздел: Крепление оборудования в спортивном зале (КР-24)</v>
      </c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</row>
    <row r="1417" spans="1:43" ht="29" x14ac:dyDescent="0.35">
      <c r="C1417" s="43" t="str">
        <f>Source!G1433</f>
        <v>Фахверк для крепления спортивного инвентаря</v>
      </c>
    </row>
    <row r="1418" spans="1:43" ht="79" x14ac:dyDescent="0.35">
      <c r="A1418" s="28">
        <v>86</v>
      </c>
      <c r="B1418" s="28" t="s">
        <v>1101</v>
      </c>
      <c r="C1418" s="28" t="s">
        <v>299</v>
      </c>
      <c r="D1418" s="29" t="str">
        <f>Source!H1434</f>
        <v>1 Т</v>
      </c>
      <c r="E1418" s="11">
        <f>Source!I1434</f>
        <v>7.528E-2</v>
      </c>
      <c r="F1418" s="31"/>
      <c r="G1418" s="30"/>
      <c r="H1418" s="11"/>
      <c r="I1418" s="31"/>
      <c r="J1418" s="11"/>
      <c r="K1418" s="31"/>
      <c r="Q1418">
        <f>Source!X1434</f>
        <v>133.13999999999999</v>
      </c>
      <c r="R1418">
        <f>Source!X1435</f>
        <v>6366.75</v>
      </c>
      <c r="S1418">
        <f>Source!Y1434</f>
        <v>84.01</v>
      </c>
      <c r="T1418">
        <f>Source!Y1435</f>
        <v>4017.12</v>
      </c>
      <c r="U1418">
        <f>ROUND((175/100)*ROUND(Source!R1434, 2), 2)</f>
        <v>0</v>
      </c>
      <c r="V1418">
        <f>ROUND((0/100)*ROUND(Source!R1435, 2), 2)</f>
        <v>0</v>
      </c>
      <c r="AC1418">
        <v>0</v>
      </c>
    </row>
    <row r="1419" spans="1:43" x14ac:dyDescent="0.25">
      <c r="C1419" s="32" t="str">
        <f>"Объем: "&amp;Source!I1434&amp;"=(52,9+"&amp;"22,38)/"&amp;"1000"</f>
        <v>Объем: 0,07528=(52,9+22,38)/1000</v>
      </c>
    </row>
    <row r="1420" spans="1:43" ht="28.5" x14ac:dyDescent="0.35">
      <c r="A1420" s="28"/>
      <c r="B1420" s="28"/>
      <c r="C1420" s="28" t="s">
        <v>1075</v>
      </c>
      <c r="D1420" s="29"/>
      <c r="E1420" s="11"/>
      <c r="F1420" s="31">
        <f>Source!AO1434</f>
        <v>1531.2</v>
      </c>
      <c r="G1420" s="30" t="str">
        <f>Source!DG1434</f>
        <v>*1,15)*1,1</v>
      </c>
      <c r="H1420" s="11">
        <f>Source!AV1435</f>
        <v>1.087</v>
      </c>
      <c r="I1420" s="31">
        <f>Source!S1434</f>
        <v>158.5</v>
      </c>
      <c r="J1420" s="11">
        <f>IF(Source!BA1435&lt;&gt; 0, Source!BA1435, 1)</f>
        <v>47.82</v>
      </c>
      <c r="K1420" s="31">
        <f>Source!S1435</f>
        <v>7579.47</v>
      </c>
    </row>
    <row r="1421" spans="1:43" ht="28.5" x14ac:dyDescent="0.35">
      <c r="A1421" s="28"/>
      <c r="B1421" s="28"/>
      <c r="C1421" s="28" t="s">
        <v>1076</v>
      </c>
      <c r="D1421" s="29"/>
      <c r="E1421" s="11"/>
      <c r="F1421" s="31">
        <f>Source!AM1434</f>
        <v>52.66</v>
      </c>
      <c r="G1421" s="30" t="str">
        <f>Source!DE1434</f>
        <v>*1,25)*1,1</v>
      </c>
      <c r="H1421" s="11">
        <f>Source!AV1435</f>
        <v>1.087</v>
      </c>
      <c r="I1421" s="31">
        <f>Source!Q1434</f>
        <v>5.93</v>
      </c>
      <c r="J1421" s="11">
        <f>IF(Source!BB1435&lt;&gt; 0, Source!BB1435, 1)</f>
        <v>9.11</v>
      </c>
      <c r="K1421" s="31">
        <f>Source!Q1435</f>
        <v>54.02</v>
      </c>
    </row>
    <row r="1422" spans="1:43" ht="14.5" x14ac:dyDescent="0.35">
      <c r="A1422" s="28"/>
      <c r="B1422" s="28"/>
      <c r="C1422" s="28" t="s">
        <v>1078</v>
      </c>
      <c r="D1422" s="29"/>
      <c r="E1422" s="11"/>
      <c r="F1422" s="31">
        <f>Source!AL1434</f>
        <v>58.4</v>
      </c>
      <c r="G1422" s="30" t="str">
        <f>Source!DD1434</f>
        <v/>
      </c>
      <c r="H1422" s="11">
        <f>Source!AW1435</f>
        <v>1</v>
      </c>
      <c r="I1422" s="31">
        <f>Source!P1434</f>
        <v>4.4000000000000004</v>
      </c>
      <c r="J1422" s="11">
        <f>IF(Source!BC1435&lt;&gt; 0, Source!BC1435, 1)</f>
        <v>11.2</v>
      </c>
      <c r="K1422" s="31">
        <f>Source!P1435</f>
        <v>49.28</v>
      </c>
    </row>
    <row r="1423" spans="1:43" ht="56" x14ac:dyDescent="0.35">
      <c r="A1423" s="28" t="s">
        <v>686</v>
      </c>
      <c r="B1423" s="28" t="str">
        <f>Source!F1436</f>
        <v>1.1-1-1121</v>
      </c>
      <c r="C1423" s="28" t="s">
        <v>31</v>
      </c>
      <c r="D1423" s="29" t="str">
        <f>Source!H1436</f>
        <v>т</v>
      </c>
      <c r="E1423" s="11">
        <f>Source!I1436</f>
        <v>5.290000000000001E-2</v>
      </c>
      <c r="F1423" s="31">
        <f>Source!AK1436</f>
        <v>9844.31</v>
      </c>
      <c r="G1423" s="34" t="s">
        <v>3</v>
      </c>
      <c r="H1423" s="11">
        <f>Source!AW1437</f>
        <v>1</v>
      </c>
      <c r="I1423" s="31">
        <f>Source!O1436</f>
        <v>520.76</v>
      </c>
      <c r="J1423" s="11">
        <f>IF(Source!BC1437&lt;&gt; 0, Source!BC1437, 1)</f>
        <v>7.54</v>
      </c>
      <c r="K1423" s="31">
        <f>Source!O1437</f>
        <v>3926.53</v>
      </c>
      <c r="Q1423">
        <f>Source!X1436</f>
        <v>0</v>
      </c>
      <c r="R1423">
        <f>Source!X1437</f>
        <v>0</v>
      </c>
      <c r="S1423">
        <f>Source!Y1436</f>
        <v>0</v>
      </c>
      <c r="T1423">
        <f>Source!Y1437</f>
        <v>0</v>
      </c>
      <c r="U1423">
        <f>ROUND((175/100)*ROUND(Source!R1436, 2), 2)</f>
        <v>0</v>
      </c>
      <c r="V1423">
        <f>ROUND((0/100)*ROUND(Source!R1437, 2), 2)</f>
        <v>0</v>
      </c>
      <c r="AC1423">
        <v>3</v>
      </c>
    </row>
    <row r="1424" spans="1:43" ht="42" x14ac:dyDescent="0.35">
      <c r="A1424" s="28" t="s">
        <v>687</v>
      </c>
      <c r="B1424" s="28" t="str">
        <f>Source!F1438</f>
        <v>1.1-1-1105</v>
      </c>
      <c r="C1424" s="28" t="s">
        <v>36</v>
      </c>
      <c r="D1424" s="29" t="str">
        <f>Source!H1438</f>
        <v>т</v>
      </c>
      <c r="E1424" s="11">
        <f>Source!I1438</f>
        <v>2.2380000000000001E-2</v>
      </c>
      <c r="F1424" s="31">
        <f>Source!AK1438</f>
        <v>6519.2</v>
      </c>
      <c r="G1424" s="34" t="s">
        <v>3</v>
      </c>
      <c r="H1424" s="11">
        <f>Source!AW1439</f>
        <v>1</v>
      </c>
      <c r="I1424" s="31">
        <f>Source!O1438</f>
        <v>145.9</v>
      </c>
      <c r="J1424" s="11">
        <f>IF(Source!BC1439&lt;&gt; 0, Source!BC1439, 1)</f>
        <v>10.119999999999999</v>
      </c>
      <c r="K1424" s="31">
        <f>Source!O1439</f>
        <v>1476.51</v>
      </c>
      <c r="Q1424">
        <f>Source!X1438</f>
        <v>0</v>
      </c>
      <c r="R1424">
        <f>Source!X1439</f>
        <v>0</v>
      </c>
      <c r="S1424">
        <f>Source!Y1438</f>
        <v>0</v>
      </c>
      <c r="T1424">
        <f>Source!Y1439</f>
        <v>0</v>
      </c>
      <c r="U1424">
        <f>ROUND((175/100)*ROUND(Source!R1438, 2), 2)</f>
        <v>0</v>
      </c>
      <c r="V1424">
        <f>ROUND((0/100)*ROUND(Source!R1439, 2), 2)</f>
        <v>0</v>
      </c>
      <c r="AC1424">
        <v>3</v>
      </c>
    </row>
    <row r="1425" spans="1:29" ht="42" x14ac:dyDescent="0.35">
      <c r="A1425" s="28" t="s">
        <v>688</v>
      </c>
      <c r="B1425" s="28" t="str">
        <f>Source!F1440</f>
        <v>1.3-4-176</v>
      </c>
      <c r="C1425" s="28" t="s">
        <v>690</v>
      </c>
      <c r="D1425" s="29" t="str">
        <f>Source!H1440</f>
        <v>шт.</v>
      </c>
      <c r="E1425" s="11">
        <f>Source!I1440</f>
        <v>72</v>
      </c>
      <c r="F1425" s="31">
        <f>Source!AK1440</f>
        <v>13.23</v>
      </c>
      <c r="G1425" s="34" t="s">
        <v>3</v>
      </c>
      <c r="H1425" s="11">
        <f>Source!AW1441</f>
        <v>1</v>
      </c>
      <c r="I1425" s="31">
        <f>Source!O1440</f>
        <v>952.56</v>
      </c>
      <c r="J1425" s="11">
        <f>IF(Source!BC1441&lt;&gt; 0, Source!BC1441, 1)</f>
        <v>14.46</v>
      </c>
      <c r="K1425" s="31">
        <f>Source!O1441</f>
        <v>13774.02</v>
      </c>
      <c r="Q1425">
        <f>Source!X1440</f>
        <v>0</v>
      </c>
      <c r="R1425">
        <f>Source!X1441</f>
        <v>0</v>
      </c>
      <c r="S1425">
        <f>Source!Y1440</f>
        <v>0</v>
      </c>
      <c r="T1425">
        <f>Source!Y1441</f>
        <v>0</v>
      </c>
      <c r="U1425">
        <f>ROUND((175/100)*ROUND(Source!R1440, 2), 2)</f>
        <v>0</v>
      </c>
      <c r="V1425">
        <f>ROUND((0/100)*ROUND(Source!R1441, 2), 2)</f>
        <v>0</v>
      </c>
      <c r="AC1425">
        <v>3</v>
      </c>
    </row>
    <row r="1426" spans="1:29" ht="14.5" x14ac:dyDescent="0.35">
      <c r="A1426" s="28"/>
      <c r="B1426" s="28"/>
      <c r="C1426" s="28" t="s">
        <v>1079</v>
      </c>
      <c r="D1426" s="29" t="s">
        <v>1080</v>
      </c>
      <c r="E1426" s="11">
        <f>Source!BZ1435</f>
        <v>84</v>
      </c>
      <c r="F1426" s="31"/>
      <c r="G1426" s="30"/>
      <c r="H1426" s="11"/>
      <c r="I1426" s="31">
        <f>SUM(Q1418:Q1425)</f>
        <v>133.13999999999999</v>
      </c>
      <c r="J1426" s="11">
        <f>Source!AT1435</f>
        <v>84</v>
      </c>
      <c r="K1426" s="31">
        <f>SUM(R1418:R1425)</f>
        <v>6366.75</v>
      </c>
    </row>
    <row r="1427" spans="1:29" ht="14.5" x14ac:dyDescent="0.35">
      <c r="A1427" s="28"/>
      <c r="B1427" s="28"/>
      <c r="C1427" s="28" t="s">
        <v>1081</v>
      </c>
      <c r="D1427" s="29" t="s">
        <v>1080</v>
      </c>
      <c r="E1427" s="11">
        <f>Source!CA1435</f>
        <v>53</v>
      </c>
      <c r="F1427" s="31"/>
      <c r="G1427" s="30"/>
      <c r="H1427" s="11"/>
      <c r="I1427" s="31">
        <f>SUM(S1418:S1426)</f>
        <v>84.01</v>
      </c>
      <c r="J1427" s="11">
        <f>Source!AU1435</f>
        <v>53</v>
      </c>
      <c r="K1427" s="31">
        <f>SUM(T1418:T1426)</f>
        <v>4017.12</v>
      </c>
    </row>
    <row r="1428" spans="1:29" ht="28.5" x14ac:dyDescent="0.35">
      <c r="A1428" s="35"/>
      <c r="B1428" s="35"/>
      <c r="C1428" s="35" t="s">
        <v>1082</v>
      </c>
      <c r="D1428" s="36" t="s">
        <v>1083</v>
      </c>
      <c r="E1428" s="37">
        <f>Source!AQ1434</f>
        <v>116</v>
      </c>
      <c r="F1428" s="38"/>
      <c r="G1428" s="39" t="str">
        <f>Source!DI1434</f>
        <v>*1,15)*1,1</v>
      </c>
      <c r="H1428" s="37">
        <f>Source!AV1435</f>
        <v>1.087</v>
      </c>
      <c r="I1428" s="38">
        <f>Source!U1434</f>
        <v>12.007640286399999</v>
      </c>
      <c r="J1428" s="37"/>
      <c r="K1428" s="38"/>
    </row>
    <row r="1429" spans="1:29" ht="14" x14ac:dyDescent="0.3">
      <c r="C1429" s="21" t="s">
        <v>1084</v>
      </c>
      <c r="H1429" s="61">
        <f>I1420+I1421+I1422+I1426+I1427+SUM(I1423:I1425)-SUMIF(AC1423:AC1425, 5, I1423:I1425)-SUMIF(AC1423:AC1425, 6, I1423:I1425)</f>
        <v>2005.1999999999998</v>
      </c>
      <c r="I1429" s="61"/>
      <c r="J1429" s="61">
        <f>K1420+K1421+K1422+K1426+K1427+SUM(K1423:K1425)-SUMIF(AC1423:AC1425, 5, K1423:K1425)-SUMIF(AC1423:AC1425, 6, K1423:K1425)</f>
        <v>37243.699999999997</v>
      </c>
      <c r="K1429" s="61"/>
    </row>
    <row r="1430" spans="1:29" ht="14" x14ac:dyDescent="0.3">
      <c r="C1430" s="21" t="s">
        <v>1085</v>
      </c>
      <c r="H1430" s="58">
        <f>SUMIF(AC1423:AC1425, 5, I1423:I1425)+SUMIF(AC1423:AC1425, 6, I1423:I1425)</f>
        <v>0</v>
      </c>
      <c r="I1430" s="58"/>
      <c r="J1430" s="58">
        <f>SUMIF(AC1423:AC1425, 5, K1423:K1425)+SUMIF(AC1423:AC1425, 6, K1423:K1425)</f>
        <v>0</v>
      </c>
      <c r="K1430" s="58"/>
    </row>
    <row r="1431" spans="1:29" ht="14" x14ac:dyDescent="0.3">
      <c r="C1431" s="21" t="s">
        <v>1086</v>
      </c>
      <c r="H1431" s="58">
        <f>I1420+I1421+I1422+I1426+I1427+SUM(I1423:I1425)</f>
        <v>2005.1999999999998</v>
      </c>
      <c r="I1431" s="58"/>
      <c r="J1431" s="58">
        <f>K1420+K1421+K1422+K1426+K1427+SUM(K1423:K1425)</f>
        <v>37243.699999999997</v>
      </c>
      <c r="K1431" s="58"/>
      <c r="O1431" s="40">
        <f>I1420+I1421+I1422+I1426+I1427+SUM(I1423:I1425)</f>
        <v>2005.1999999999998</v>
      </c>
      <c r="P1431" s="40">
        <f>K1420+K1421+K1422+K1426+K1427+SUM(K1423:K1425)</f>
        <v>37243.699999999997</v>
      </c>
    </row>
    <row r="1433" spans="1:29" ht="79" x14ac:dyDescent="0.35">
      <c r="A1433" s="28">
        <v>87</v>
      </c>
      <c r="B1433" s="28" t="s">
        <v>1097</v>
      </c>
      <c r="C1433" s="28" t="s">
        <v>265</v>
      </c>
      <c r="D1433" s="29" t="str">
        <f>Source!H1442</f>
        <v>1 т конструкций</v>
      </c>
      <c r="E1433" s="11">
        <f>Source!I1442</f>
        <v>0.5796</v>
      </c>
      <c r="F1433" s="31"/>
      <c r="G1433" s="30"/>
      <c r="H1433" s="11"/>
      <c r="I1433" s="31"/>
      <c r="J1433" s="11"/>
      <c r="K1433" s="31"/>
      <c r="Q1433">
        <f>Source!X1442</f>
        <v>143.30000000000001</v>
      </c>
      <c r="R1433">
        <f>Source!X1443</f>
        <v>6852.8</v>
      </c>
      <c r="S1433">
        <f>Source!Y1442</f>
        <v>90.42</v>
      </c>
      <c r="T1433">
        <f>Source!Y1443</f>
        <v>4323.79</v>
      </c>
      <c r="U1433">
        <f>ROUND((175/100)*ROUND(Source!R1442, 2), 2)</f>
        <v>11.36</v>
      </c>
      <c r="V1433">
        <f>ROUND((0/100)*ROUND(Source!R1443, 2), 2)</f>
        <v>0</v>
      </c>
      <c r="AC1433">
        <v>0</v>
      </c>
    </row>
    <row r="1434" spans="1:29" x14ac:dyDescent="0.25">
      <c r="C1434" s="32" t="str">
        <f>"Объем: "&amp;Source!I1442&amp;"=579,6/"&amp;"1000"</f>
        <v>Объем: 0,5796=579,6/1000</v>
      </c>
    </row>
    <row r="1435" spans="1:29" ht="28.5" x14ac:dyDescent="0.35">
      <c r="A1435" s="28"/>
      <c r="B1435" s="28"/>
      <c r="C1435" s="28" t="s">
        <v>1075</v>
      </c>
      <c r="D1435" s="29"/>
      <c r="E1435" s="11"/>
      <c r="F1435" s="31">
        <f>Source!AO1442</f>
        <v>205.92</v>
      </c>
      <c r="G1435" s="30" t="str">
        <f>Source!DG1442</f>
        <v>*1,15)*1,1</v>
      </c>
      <c r="H1435" s="11">
        <f>Source!AV1443</f>
        <v>1.087</v>
      </c>
      <c r="I1435" s="31">
        <f>Source!S1442</f>
        <v>164.11</v>
      </c>
      <c r="J1435" s="11">
        <f>IF(Source!BA1443&lt;&gt; 0, Source!BA1443, 1)</f>
        <v>47.82</v>
      </c>
      <c r="K1435" s="31">
        <f>Source!S1443</f>
        <v>7847.74</v>
      </c>
    </row>
    <row r="1436" spans="1:29" ht="28.5" x14ac:dyDescent="0.35">
      <c r="A1436" s="28"/>
      <c r="B1436" s="28"/>
      <c r="C1436" s="28" t="s">
        <v>1076</v>
      </c>
      <c r="D1436" s="29"/>
      <c r="E1436" s="11"/>
      <c r="F1436" s="31">
        <f>Source!AM1442</f>
        <v>65.36</v>
      </c>
      <c r="G1436" s="30" t="str">
        <f>Source!DE1442</f>
        <v>*1,25)*1,1</v>
      </c>
      <c r="H1436" s="11">
        <f>Source!AV1443</f>
        <v>1.087</v>
      </c>
      <c r="I1436" s="31">
        <f>Source!Q1442</f>
        <v>56.62</v>
      </c>
      <c r="J1436" s="11">
        <f>IF(Source!BB1443&lt;&gt; 0, Source!BB1443, 1)</f>
        <v>13.85</v>
      </c>
      <c r="K1436" s="31">
        <f>Source!Q1443</f>
        <v>784.19</v>
      </c>
    </row>
    <row r="1437" spans="1:29" ht="28.5" x14ac:dyDescent="0.35">
      <c r="A1437" s="28"/>
      <c r="B1437" s="28"/>
      <c r="C1437" s="28" t="s">
        <v>1077</v>
      </c>
      <c r="D1437" s="29"/>
      <c r="E1437" s="11"/>
      <c r="F1437" s="31">
        <f>Source!AN1442</f>
        <v>7.49</v>
      </c>
      <c r="G1437" s="30" t="str">
        <f>Source!DF1442</f>
        <v>*1,25)*1,1</v>
      </c>
      <c r="H1437" s="11">
        <f>Source!AV1443</f>
        <v>1.087</v>
      </c>
      <c r="I1437" s="33">
        <f>Source!R1442</f>
        <v>6.49</v>
      </c>
      <c r="J1437" s="11">
        <f>IF(Source!BS1443&lt;&gt; 0, Source!BS1443, 1)</f>
        <v>47.82</v>
      </c>
      <c r="K1437" s="33">
        <f>Source!R1443</f>
        <v>310.35000000000002</v>
      </c>
    </row>
    <row r="1438" spans="1:29" ht="14.5" x14ac:dyDescent="0.35">
      <c r="A1438" s="28"/>
      <c r="B1438" s="28"/>
      <c r="C1438" s="28" t="s">
        <v>1078</v>
      </c>
      <c r="D1438" s="29"/>
      <c r="E1438" s="11"/>
      <c r="F1438" s="31">
        <f>Source!AL1442</f>
        <v>130.97999999999999</v>
      </c>
      <c r="G1438" s="30" t="str">
        <f>Source!DD1442</f>
        <v/>
      </c>
      <c r="H1438" s="11">
        <f>Source!AW1443</f>
        <v>1</v>
      </c>
      <c r="I1438" s="31">
        <f>Source!P1442</f>
        <v>75.92</v>
      </c>
      <c r="J1438" s="11">
        <f>IF(Source!BC1443&lt;&gt; 0, Source!BC1443, 1)</f>
        <v>10.31</v>
      </c>
      <c r="K1438" s="31">
        <f>Source!P1443</f>
        <v>782.74</v>
      </c>
    </row>
    <row r="1439" spans="1:29" ht="56" x14ac:dyDescent="0.35">
      <c r="A1439" s="28" t="s">
        <v>693</v>
      </c>
      <c r="B1439" s="28" t="str">
        <f>Source!F1444</f>
        <v>1.1-1-1075</v>
      </c>
      <c r="C1439" s="28" t="s">
        <v>695</v>
      </c>
      <c r="D1439" s="29" t="str">
        <f>Source!H1444</f>
        <v>т</v>
      </c>
      <c r="E1439" s="11">
        <f>Source!I1444</f>
        <v>0.5796</v>
      </c>
      <c r="F1439" s="31">
        <f>Source!AK1444</f>
        <v>8586.58</v>
      </c>
      <c r="G1439" s="34" t="s">
        <v>3</v>
      </c>
      <c r="H1439" s="11">
        <f>Source!AW1445</f>
        <v>1</v>
      </c>
      <c r="I1439" s="31">
        <f>Source!O1444</f>
        <v>4976.78</v>
      </c>
      <c r="J1439" s="11">
        <f>IF(Source!BC1445&lt;&gt; 0, Source!BC1445, 1)</f>
        <v>10.27</v>
      </c>
      <c r="K1439" s="31">
        <f>Source!O1445</f>
        <v>51111.53</v>
      </c>
      <c r="Q1439">
        <f>Source!X1444</f>
        <v>0</v>
      </c>
      <c r="R1439">
        <f>Source!X1445</f>
        <v>0</v>
      </c>
      <c r="S1439">
        <f>Source!Y1444</f>
        <v>0</v>
      </c>
      <c r="T1439">
        <f>Source!Y1445</f>
        <v>0</v>
      </c>
      <c r="U1439">
        <f>ROUND((175/100)*ROUND(Source!R1444, 2), 2)</f>
        <v>0</v>
      </c>
      <c r="V1439">
        <f>ROUND((0/100)*ROUND(Source!R1445, 2), 2)</f>
        <v>0</v>
      </c>
      <c r="AC1439">
        <v>3</v>
      </c>
    </row>
    <row r="1440" spans="1:29" ht="14.5" x14ac:dyDescent="0.35">
      <c r="A1440" s="28"/>
      <c r="B1440" s="28"/>
      <c r="C1440" s="28" t="s">
        <v>1079</v>
      </c>
      <c r="D1440" s="29" t="s">
        <v>1080</v>
      </c>
      <c r="E1440" s="11">
        <f>Source!BZ1443</f>
        <v>84</v>
      </c>
      <c r="F1440" s="31"/>
      <c r="G1440" s="30"/>
      <c r="H1440" s="11"/>
      <c r="I1440" s="31">
        <f>SUM(Q1433:Q1439)</f>
        <v>143.30000000000001</v>
      </c>
      <c r="J1440" s="11">
        <f>Source!AT1443</f>
        <v>84</v>
      </c>
      <c r="K1440" s="31">
        <f>SUM(R1433:R1439)</f>
        <v>6852.8</v>
      </c>
    </row>
    <row r="1441" spans="1:29" ht="14.5" x14ac:dyDescent="0.35">
      <c r="A1441" s="28"/>
      <c r="B1441" s="28"/>
      <c r="C1441" s="28" t="s">
        <v>1081</v>
      </c>
      <c r="D1441" s="29" t="s">
        <v>1080</v>
      </c>
      <c r="E1441" s="11">
        <f>Source!CA1443</f>
        <v>53</v>
      </c>
      <c r="F1441" s="31"/>
      <c r="G1441" s="30"/>
      <c r="H1441" s="11"/>
      <c r="I1441" s="31">
        <f>SUM(S1433:S1440)</f>
        <v>90.42</v>
      </c>
      <c r="J1441" s="11">
        <f>Source!AU1443</f>
        <v>53</v>
      </c>
      <c r="K1441" s="31">
        <f>SUM(T1433:T1440)</f>
        <v>4323.79</v>
      </c>
    </row>
    <row r="1442" spans="1:29" ht="28.5" x14ac:dyDescent="0.35">
      <c r="A1442" s="35"/>
      <c r="B1442" s="35"/>
      <c r="C1442" s="35" t="s">
        <v>1082</v>
      </c>
      <c r="D1442" s="36" t="s">
        <v>1083</v>
      </c>
      <c r="E1442" s="37">
        <f>Source!AQ1442</f>
        <v>15.6</v>
      </c>
      <c r="F1442" s="38"/>
      <c r="G1442" s="39" t="str">
        <f>Source!DI1442</f>
        <v>*1,15)*1,1</v>
      </c>
      <c r="H1442" s="37">
        <f>Source!AV1443</f>
        <v>1.087</v>
      </c>
      <c r="I1442" s="38">
        <f>Source!U1442</f>
        <v>12.432917296799998</v>
      </c>
      <c r="J1442" s="37"/>
      <c r="K1442" s="38"/>
    </row>
    <row r="1443" spans="1:29" ht="14" x14ac:dyDescent="0.3">
      <c r="C1443" s="21" t="s">
        <v>1084</v>
      </c>
      <c r="H1443" s="61">
        <f>I1435+I1436+I1438+I1440+I1441+SUM(I1439:I1439)-SUMIF(AC1439:AC1439, 5, I1439:I1439)-SUMIF(AC1439:AC1439, 6, I1439:I1439)</f>
        <v>5507.15</v>
      </c>
      <c r="I1443" s="61"/>
      <c r="J1443" s="61">
        <f>K1435+K1436+K1438+K1440+K1441+SUM(K1439:K1439)-SUMIF(AC1439:AC1439, 5, K1439:K1439)-SUMIF(AC1439:AC1439, 6, K1439:K1439)</f>
        <v>71702.790000000008</v>
      </c>
      <c r="K1443" s="61"/>
    </row>
    <row r="1444" spans="1:29" ht="14" x14ac:dyDescent="0.3">
      <c r="C1444" s="21" t="s">
        <v>1085</v>
      </c>
      <c r="H1444" s="58">
        <f>SUMIF(AC1439:AC1439, 5, I1439:I1439)+SUMIF(AC1439:AC1439, 6, I1439:I1439)</f>
        <v>0</v>
      </c>
      <c r="I1444" s="58"/>
      <c r="J1444" s="58">
        <f>SUMIF(AC1439:AC1439, 5, K1439:K1439)+SUMIF(AC1439:AC1439, 6, K1439:K1439)</f>
        <v>0</v>
      </c>
      <c r="K1444" s="58"/>
    </row>
    <row r="1445" spans="1:29" ht="14" x14ac:dyDescent="0.3">
      <c r="C1445" s="21" t="s">
        <v>1086</v>
      </c>
      <c r="H1445" s="58">
        <f>I1435+I1436+I1438+I1440+I1441+SUM(I1439:I1439)</f>
        <v>5507.15</v>
      </c>
      <c r="I1445" s="58"/>
      <c r="J1445" s="58">
        <f>K1435+K1436+K1438+K1440+K1441+SUM(K1439:K1439)</f>
        <v>71702.790000000008</v>
      </c>
      <c r="K1445" s="58"/>
      <c r="O1445" s="40">
        <f>I1435+I1436+I1438+I1440+I1441+SUM(I1439:I1439)</f>
        <v>5507.15</v>
      </c>
      <c r="P1445" s="40">
        <f>K1435+K1436+K1438+K1440+K1441+SUM(K1439:K1439)</f>
        <v>71702.790000000008</v>
      </c>
    </row>
    <row r="1447" spans="1:29" ht="29" x14ac:dyDescent="0.35">
      <c r="C1447" s="43" t="str">
        <f>Source!G1446</f>
        <v>Крепление баскетбольных корзин (4 шт.)</v>
      </c>
    </row>
    <row r="1448" spans="1:29" ht="79" x14ac:dyDescent="0.35">
      <c r="A1448" s="28">
        <v>88</v>
      </c>
      <c r="B1448" s="28" t="s">
        <v>1101</v>
      </c>
      <c r="C1448" s="28" t="s">
        <v>299</v>
      </c>
      <c r="D1448" s="29" t="str">
        <f>Source!H1447</f>
        <v>1 Т</v>
      </c>
      <c r="E1448" s="11">
        <f>Source!I1447</f>
        <v>0.15956999999999999</v>
      </c>
      <c r="F1448" s="31"/>
      <c r="G1448" s="30"/>
      <c r="H1448" s="11"/>
      <c r="I1448" s="31"/>
      <c r="J1448" s="11"/>
      <c r="K1448" s="31"/>
      <c r="Q1448">
        <f>Source!X1447</f>
        <v>282.20999999999998</v>
      </c>
      <c r="R1448">
        <f>Source!X1448</f>
        <v>13495.52</v>
      </c>
      <c r="S1448">
        <f>Source!Y1447</f>
        <v>178.06</v>
      </c>
      <c r="T1448">
        <f>Source!Y1448</f>
        <v>8515.0300000000007</v>
      </c>
      <c r="U1448">
        <f>ROUND((175/100)*ROUND(Source!R1447, 2), 2)</f>
        <v>0</v>
      </c>
      <c r="V1448">
        <f>ROUND((0/100)*ROUND(Source!R1448, 2), 2)</f>
        <v>0</v>
      </c>
      <c r="AC1448">
        <v>0</v>
      </c>
    </row>
    <row r="1449" spans="1:29" x14ac:dyDescent="0.25">
      <c r="C1449" s="32" t="str">
        <f>"Объем: "&amp;Source!I1447&amp;"=(122,4+"&amp;"32,15+"&amp;"5,02)/"&amp;"1000"</f>
        <v>Объем: 0,15957=(122,4+32,15+5,02)/1000</v>
      </c>
    </row>
    <row r="1450" spans="1:29" ht="28.5" x14ac:dyDescent="0.35">
      <c r="A1450" s="28"/>
      <c r="B1450" s="28"/>
      <c r="C1450" s="28" t="s">
        <v>1075</v>
      </c>
      <c r="D1450" s="29"/>
      <c r="E1450" s="11"/>
      <c r="F1450" s="31">
        <f>Source!AO1447</f>
        <v>1531.2</v>
      </c>
      <c r="G1450" s="30" t="str">
        <f>Source!DG1447</f>
        <v>*1,15)*1,1</v>
      </c>
      <c r="H1450" s="11">
        <f>Source!AV1448</f>
        <v>1.087</v>
      </c>
      <c r="I1450" s="31">
        <f>Source!S1447</f>
        <v>335.97</v>
      </c>
      <c r="J1450" s="11">
        <f>IF(Source!BA1448&lt;&gt; 0, Source!BA1448, 1)</f>
        <v>47.82</v>
      </c>
      <c r="K1450" s="31">
        <f>Source!S1448</f>
        <v>16066.09</v>
      </c>
    </row>
    <row r="1451" spans="1:29" ht="28.5" x14ac:dyDescent="0.35">
      <c r="A1451" s="28"/>
      <c r="B1451" s="28"/>
      <c r="C1451" s="28" t="s">
        <v>1076</v>
      </c>
      <c r="D1451" s="29"/>
      <c r="E1451" s="11"/>
      <c r="F1451" s="31">
        <f>Source!AM1447</f>
        <v>52.66</v>
      </c>
      <c r="G1451" s="30" t="str">
        <f>Source!DE1447</f>
        <v>*1,25)*1,1</v>
      </c>
      <c r="H1451" s="11">
        <f>Source!AV1448</f>
        <v>1.087</v>
      </c>
      <c r="I1451" s="31">
        <f>Source!Q1447</f>
        <v>12.56</v>
      </c>
      <c r="J1451" s="11">
        <f>IF(Source!BB1448&lt;&gt; 0, Source!BB1448, 1)</f>
        <v>9.11</v>
      </c>
      <c r="K1451" s="31">
        <f>Source!Q1448</f>
        <v>114.42</v>
      </c>
    </row>
    <row r="1452" spans="1:29" ht="14.5" x14ac:dyDescent="0.35">
      <c r="A1452" s="28"/>
      <c r="B1452" s="28"/>
      <c r="C1452" s="28" t="s">
        <v>1078</v>
      </c>
      <c r="D1452" s="29"/>
      <c r="E1452" s="11"/>
      <c r="F1452" s="31">
        <f>Source!AL1447</f>
        <v>58.4</v>
      </c>
      <c r="G1452" s="30" t="str">
        <f>Source!DD1447</f>
        <v/>
      </c>
      <c r="H1452" s="11">
        <f>Source!AW1448</f>
        <v>1</v>
      </c>
      <c r="I1452" s="31">
        <f>Source!P1447</f>
        <v>9.32</v>
      </c>
      <c r="J1452" s="11">
        <f>IF(Source!BC1448&lt;&gt; 0, Source!BC1448, 1)</f>
        <v>11.2</v>
      </c>
      <c r="K1452" s="31">
        <f>Source!P1448</f>
        <v>104.38</v>
      </c>
    </row>
    <row r="1453" spans="1:29" ht="42" x14ac:dyDescent="0.35">
      <c r="A1453" s="28" t="s">
        <v>699</v>
      </c>
      <c r="B1453" s="28" t="str">
        <f>Source!F1449</f>
        <v>1.1-1-1120</v>
      </c>
      <c r="C1453" s="28" t="s">
        <v>368</v>
      </c>
      <c r="D1453" s="29" t="str">
        <f>Source!H1449</f>
        <v>т</v>
      </c>
      <c r="E1453" s="11">
        <f>Source!I1449</f>
        <v>0.12239999999999999</v>
      </c>
      <c r="F1453" s="31">
        <f>Source!AK1449</f>
        <v>9844.31</v>
      </c>
      <c r="G1453" s="34" t="s">
        <v>3</v>
      </c>
      <c r="H1453" s="11">
        <f>Source!AW1450</f>
        <v>1</v>
      </c>
      <c r="I1453" s="31">
        <f>Source!O1449</f>
        <v>1204.94</v>
      </c>
      <c r="J1453" s="11">
        <f>IF(Source!BC1450&lt;&gt; 0, Source!BC1450, 1)</f>
        <v>5.39</v>
      </c>
      <c r="K1453" s="31">
        <f>Source!O1450</f>
        <v>6494.63</v>
      </c>
      <c r="Q1453">
        <f>Source!X1449</f>
        <v>0</v>
      </c>
      <c r="R1453">
        <f>Source!X1450</f>
        <v>0</v>
      </c>
      <c r="S1453">
        <f>Source!Y1449</f>
        <v>0</v>
      </c>
      <c r="T1453">
        <f>Source!Y1450</f>
        <v>0</v>
      </c>
      <c r="U1453">
        <f>ROUND((175/100)*ROUND(Source!R1449, 2), 2)</f>
        <v>0</v>
      </c>
      <c r="V1453">
        <f>ROUND((0/100)*ROUND(Source!R1450, 2), 2)</f>
        <v>0</v>
      </c>
      <c r="AC1453">
        <v>3</v>
      </c>
    </row>
    <row r="1454" spans="1:29" ht="42" x14ac:dyDescent="0.35">
      <c r="A1454" s="28" t="s">
        <v>700</v>
      </c>
      <c r="B1454" s="28" t="str">
        <f>Source!F1451</f>
        <v>1.1-1-1105</v>
      </c>
      <c r="C1454" s="28" t="s">
        <v>36</v>
      </c>
      <c r="D1454" s="29" t="str">
        <f>Source!H1451</f>
        <v>т</v>
      </c>
      <c r="E1454" s="11">
        <f>Source!I1451</f>
        <v>3.7170000000000002E-2</v>
      </c>
      <c r="F1454" s="31">
        <f>Source!AK1451</f>
        <v>6519.2</v>
      </c>
      <c r="G1454" s="34" t="s">
        <v>3</v>
      </c>
      <c r="H1454" s="11">
        <f>Source!AW1452</f>
        <v>1</v>
      </c>
      <c r="I1454" s="31">
        <f>Source!O1451</f>
        <v>242.32</v>
      </c>
      <c r="J1454" s="11">
        <f>IF(Source!BC1452&lt;&gt; 0, Source!BC1452, 1)</f>
        <v>10.119999999999999</v>
      </c>
      <c r="K1454" s="31">
        <f>Source!O1452</f>
        <v>2452.2800000000002</v>
      </c>
      <c r="Q1454">
        <f>Source!X1451</f>
        <v>0</v>
      </c>
      <c r="R1454">
        <f>Source!X1452</f>
        <v>0</v>
      </c>
      <c r="S1454">
        <f>Source!Y1451</f>
        <v>0</v>
      </c>
      <c r="T1454">
        <f>Source!Y1452</f>
        <v>0</v>
      </c>
      <c r="U1454">
        <f>ROUND((175/100)*ROUND(Source!R1451, 2), 2)</f>
        <v>0</v>
      </c>
      <c r="V1454">
        <f>ROUND((0/100)*ROUND(Source!R1452, 2), 2)</f>
        <v>0</v>
      </c>
      <c r="AC1454">
        <v>3</v>
      </c>
    </row>
    <row r="1455" spans="1:29" ht="14.5" x14ac:dyDescent="0.35">
      <c r="A1455" s="28"/>
      <c r="B1455" s="28"/>
      <c r="C1455" s="28" t="s">
        <v>1079</v>
      </c>
      <c r="D1455" s="29" t="s">
        <v>1080</v>
      </c>
      <c r="E1455" s="11">
        <f>Source!BZ1448</f>
        <v>84</v>
      </c>
      <c r="F1455" s="31"/>
      <c r="G1455" s="30"/>
      <c r="H1455" s="11"/>
      <c r="I1455" s="31">
        <f>SUM(Q1448:Q1454)</f>
        <v>282.20999999999998</v>
      </c>
      <c r="J1455" s="11">
        <f>Source!AT1448</f>
        <v>84</v>
      </c>
      <c r="K1455" s="31">
        <f>SUM(R1448:R1454)</f>
        <v>13495.52</v>
      </c>
    </row>
    <row r="1456" spans="1:29" ht="14.5" x14ac:dyDescent="0.35">
      <c r="A1456" s="28"/>
      <c r="B1456" s="28"/>
      <c r="C1456" s="28" t="s">
        <v>1081</v>
      </c>
      <c r="D1456" s="29" t="s">
        <v>1080</v>
      </c>
      <c r="E1456" s="11">
        <f>Source!CA1448</f>
        <v>53</v>
      </c>
      <c r="F1456" s="31"/>
      <c r="G1456" s="30"/>
      <c r="H1456" s="11"/>
      <c r="I1456" s="31">
        <f>SUM(S1448:S1455)</f>
        <v>178.06</v>
      </c>
      <c r="J1456" s="11">
        <f>Source!AU1448</f>
        <v>53</v>
      </c>
      <c r="K1456" s="31">
        <f>SUM(T1448:T1455)</f>
        <v>8515.0300000000007</v>
      </c>
    </row>
    <row r="1457" spans="1:29" ht="28.5" x14ac:dyDescent="0.35">
      <c r="A1457" s="35"/>
      <c r="B1457" s="35"/>
      <c r="C1457" s="35" t="s">
        <v>1082</v>
      </c>
      <c r="D1457" s="36" t="s">
        <v>1083</v>
      </c>
      <c r="E1457" s="37">
        <f>Source!AQ1447</f>
        <v>116</v>
      </c>
      <c r="F1457" s="38"/>
      <c r="G1457" s="39" t="str">
        <f>Source!DI1447</f>
        <v>*1,15)*1,1</v>
      </c>
      <c r="H1457" s="37">
        <f>Source!AV1448</f>
        <v>1.087</v>
      </c>
      <c r="I1457" s="38">
        <f>Source!U1447</f>
        <v>25.452433056599993</v>
      </c>
      <c r="J1457" s="37"/>
      <c r="K1457" s="38"/>
    </row>
    <row r="1458" spans="1:29" ht="14" x14ac:dyDescent="0.3">
      <c r="C1458" s="21" t="s">
        <v>1084</v>
      </c>
      <c r="H1458" s="61">
        <f>I1450+I1451+I1452+I1455+I1456+SUM(I1453:I1454)-SUMIF(AC1453:AC1454, 5, I1453:I1454)-SUMIF(AC1453:AC1454, 6, I1453:I1454)</f>
        <v>2265.38</v>
      </c>
      <c r="I1458" s="61"/>
      <c r="J1458" s="61">
        <f>K1450+K1451+K1452+K1455+K1456+SUM(K1453:K1454)-SUMIF(AC1453:AC1454, 5, K1453:K1454)-SUMIF(AC1453:AC1454, 6, K1453:K1454)</f>
        <v>47242.350000000006</v>
      </c>
      <c r="K1458" s="61"/>
    </row>
    <row r="1459" spans="1:29" ht="14" x14ac:dyDescent="0.3">
      <c r="C1459" s="21" t="s">
        <v>1085</v>
      </c>
      <c r="H1459" s="58">
        <f>SUMIF(AC1453:AC1454, 5, I1453:I1454)+SUMIF(AC1453:AC1454, 6, I1453:I1454)</f>
        <v>0</v>
      </c>
      <c r="I1459" s="58"/>
      <c r="J1459" s="58">
        <f>SUMIF(AC1453:AC1454, 5, K1453:K1454)+SUMIF(AC1453:AC1454, 6, K1453:K1454)</f>
        <v>0</v>
      </c>
      <c r="K1459" s="58"/>
    </row>
    <row r="1460" spans="1:29" ht="14" x14ac:dyDescent="0.3">
      <c r="C1460" s="21" t="s">
        <v>1086</v>
      </c>
      <c r="H1460" s="58">
        <f>I1450+I1451+I1452+I1455+I1456+SUM(I1453:I1454)</f>
        <v>2265.38</v>
      </c>
      <c r="I1460" s="58"/>
      <c r="J1460" s="58">
        <f>K1450+K1451+K1452+K1455+K1456+SUM(K1453:K1454)</f>
        <v>47242.350000000006</v>
      </c>
      <c r="K1460" s="58"/>
      <c r="O1460" s="40">
        <f>I1450+I1451+I1452+I1455+I1456+SUM(I1453:I1454)</f>
        <v>2265.38</v>
      </c>
      <c r="P1460" s="40">
        <f>K1450+K1451+K1452+K1455+K1456+SUM(K1453:K1454)</f>
        <v>47242.350000000006</v>
      </c>
    </row>
    <row r="1462" spans="1:29" ht="79" x14ac:dyDescent="0.35">
      <c r="A1462" s="28">
        <v>89</v>
      </c>
      <c r="B1462" s="28" t="s">
        <v>1125</v>
      </c>
      <c r="C1462" s="28" t="s">
        <v>704</v>
      </c>
      <c r="D1462" s="29" t="str">
        <f>Source!H1455</f>
        <v>1 Т</v>
      </c>
      <c r="E1462" s="11">
        <f>Source!I1455</f>
        <v>0.2056</v>
      </c>
      <c r="F1462" s="31"/>
      <c r="G1462" s="30"/>
      <c r="H1462" s="11"/>
      <c r="I1462" s="31"/>
      <c r="J1462" s="11"/>
      <c r="K1462" s="31"/>
      <c r="Q1462">
        <f>Source!X1455</f>
        <v>300.93</v>
      </c>
      <c r="R1462">
        <f>Source!X1456</f>
        <v>14390.48</v>
      </c>
      <c r="S1462">
        <f>Source!Y1455</f>
        <v>189.87</v>
      </c>
      <c r="T1462">
        <f>Source!Y1456</f>
        <v>9079.7099999999991</v>
      </c>
      <c r="U1462">
        <f>ROUND((175/100)*ROUND(Source!R1455, 2), 2)</f>
        <v>0</v>
      </c>
      <c r="V1462">
        <f>ROUND((0/100)*ROUND(Source!R1456, 2), 2)</f>
        <v>0</v>
      </c>
      <c r="AC1462">
        <v>0</v>
      </c>
    </row>
    <row r="1463" spans="1:29" x14ac:dyDescent="0.25">
      <c r="C1463" s="32" t="str">
        <f>"Объем: "&amp;Source!I1455&amp;"=205,6/"&amp;"1000"</f>
        <v>Объем: 0,2056=205,6/1000</v>
      </c>
    </row>
    <row r="1464" spans="1:29" ht="28.5" x14ac:dyDescent="0.35">
      <c r="A1464" s="28"/>
      <c r="B1464" s="28"/>
      <c r="C1464" s="28" t="s">
        <v>1075</v>
      </c>
      <c r="D1464" s="29"/>
      <c r="E1464" s="11"/>
      <c r="F1464" s="31">
        <f>Source!AO1455</f>
        <v>1267.2</v>
      </c>
      <c r="G1464" s="30" t="str">
        <f>Source!DG1455</f>
        <v>*1,15)*1,1</v>
      </c>
      <c r="H1464" s="11">
        <f>Source!AV1456</f>
        <v>1.087</v>
      </c>
      <c r="I1464" s="31">
        <f>Source!S1455</f>
        <v>358.25</v>
      </c>
      <c r="J1464" s="11">
        <f>IF(Source!BA1456&lt;&gt; 0, Source!BA1456, 1)</f>
        <v>47.82</v>
      </c>
      <c r="K1464" s="31">
        <f>Source!S1456</f>
        <v>17131.52</v>
      </c>
    </row>
    <row r="1465" spans="1:29" ht="28.5" x14ac:dyDescent="0.35">
      <c r="A1465" s="28"/>
      <c r="B1465" s="28"/>
      <c r="C1465" s="28" t="s">
        <v>1076</v>
      </c>
      <c r="D1465" s="29"/>
      <c r="E1465" s="11"/>
      <c r="F1465" s="31">
        <f>Source!AM1455</f>
        <v>43.58</v>
      </c>
      <c r="G1465" s="30" t="str">
        <f>Source!DE1455</f>
        <v>*1,25)*1,1</v>
      </c>
      <c r="H1465" s="11">
        <f>Source!AV1456</f>
        <v>1.087</v>
      </c>
      <c r="I1465" s="31">
        <f>Source!Q1455</f>
        <v>13.39</v>
      </c>
      <c r="J1465" s="11">
        <f>IF(Source!BB1456&lt;&gt; 0, Source!BB1456, 1)</f>
        <v>9.11</v>
      </c>
      <c r="K1465" s="31">
        <f>Source!Q1456</f>
        <v>121.98</v>
      </c>
    </row>
    <row r="1466" spans="1:29" ht="14.5" x14ac:dyDescent="0.35">
      <c r="A1466" s="28"/>
      <c r="B1466" s="28"/>
      <c r="C1466" s="28" t="s">
        <v>1078</v>
      </c>
      <c r="D1466" s="29"/>
      <c r="E1466" s="11"/>
      <c r="F1466" s="31">
        <f>Source!AL1455</f>
        <v>50.68</v>
      </c>
      <c r="G1466" s="30" t="str">
        <f>Source!DD1455</f>
        <v/>
      </c>
      <c r="H1466" s="11">
        <f>Source!AW1456</f>
        <v>1</v>
      </c>
      <c r="I1466" s="31">
        <f>Source!P1455</f>
        <v>10.42</v>
      </c>
      <c r="J1466" s="11">
        <f>IF(Source!BC1456&lt;&gt; 0, Source!BC1456, 1)</f>
        <v>10.95</v>
      </c>
      <c r="K1466" s="31">
        <f>Source!P1456</f>
        <v>114.1</v>
      </c>
    </row>
    <row r="1467" spans="1:29" ht="56" x14ac:dyDescent="0.35">
      <c r="A1467" s="28" t="s">
        <v>706</v>
      </c>
      <c r="B1467" s="28" t="str">
        <f>Source!F1457</f>
        <v>1.1-1-2286</v>
      </c>
      <c r="C1467" s="28" t="s">
        <v>142</v>
      </c>
      <c r="D1467" s="29" t="str">
        <f>Source!H1457</f>
        <v>т</v>
      </c>
      <c r="E1467" s="11">
        <f>Source!I1457</f>
        <v>0.2056</v>
      </c>
      <c r="F1467" s="31">
        <f>Source!AK1457</f>
        <v>9991.39</v>
      </c>
      <c r="G1467" s="34" t="s">
        <v>3</v>
      </c>
      <c r="H1467" s="11">
        <f>Source!AW1458</f>
        <v>1</v>
      </c>
      <c r="I1467" s="31">
        <f>Source!O1457</f>
        <v>2054.23</v>
      </c>
      <c r="J1467" s="11">
        <f>IF(Source!BC1458&lt;&gt; 0, Source!BC1458, 1)</f>
        <v>4.88</v>
      </c>
      <c r="K1467" s="31">
        <f>Source!O1458</f>
        <v>10024.64</v>
      </c>
      <c r="Q1467">
        <f>Source!X1457</f>
        <v>0</v>
      </c>
      <c r="R1467">
        <f>Source!X1458</f>
        <v>0</v>
      </c>
      <c r="S1467">
        <f>Source!Y1457</f>
        <v>0</v>
      </c>
      <c r="T1467">
        <f>Source!Y1458</f>
        <v>0</v>
      </c>
      <c r="U1467">
        <f>ROUND((175/100)*ROUND(Source!R1457, 2), 2)</f>
        <v>0</v>
      </c>
      <c r="V1467">
        <f>ROUND((0/100)*ROUND(Source!R1458, 2), 2)</f>
        <v>0</v>
      </c>
      <c r="AC1467">
        <v>3</v>
      </c>
    </row>
    <row r="1468" spans="1:29" ht="14.5" x14ac:dyDescent="0.35">
      <c r="A1468" s="28"/>
      <c r="B1468" s="28"/>
      <c r="C1468" s="28" t="s">
        <v>1079</v>
      </c>
      <c r="D1468" s="29" t="s">
        <v>1080</v>
      </c>
      <c r="E1468" s="11">
        <f>Source!BZ1456</f>
        <v>84</v>
      </c>
      <c r="F1468" s="31"/>
      <c r="G1468" s="30"/>
      <c r="H1468" s="11"/>
      <c r="I1468" s="31">
        <f>SUM(Q1462:Q1467)</f>
        <v>300.93</v>
      </c>
      <c r="J1468" s="11">
        <f>Source!AT1456</f>
        <v>84</v>
      </c>
      <c r="K1468" s="31">
        <f>SUM(R1462:R1467)</f>
        <v>14390.48</v>
      </c>
    </row>
    <row r="1469" spans="1:29" ht="14.5" x14ac:dyDescent="0.35">
      <c r="A1469" s="28"/>
      <c r="B1469" s="28"/>
      <c r="C1469" s="28" t="s">
        <v>1081</v>
      </c>
      <c r="D1469" s="29" t="s">
        <v>1080</v>
      </c>
      <c r="E1469" s="11">
        <f>Source!CA1456</f>
        <v>53</v>
      </c>
      <c r="F1469" s="31"/>
      <c r="G1469" s="30"/>
      <c r="H1469" s="11"/>
      <c r="I1469" s="31">
        <f>SUM(S1462:S1468)</f>
        <v>189.87</v>
      </c>
      <c r="J1469" s="11">
        <f>Source!AU1456</f>
        <v>53</v>
      </c>
      <c r="K1469" s="31">
        <f>SUM(T1462:T1468)</f>
        <v>9079.7099999999991</v>
      </c>
    </row>
    <row r="1470" spans="1:29" ht="28.5" x14ac:dyDescent="0.35">
      <c r="A1470" s="35"/>
      <c r="B1470" s="35"/>
      <c r="C1470" s="35" t="s">
        <v>1082</v>
      </c>
      <c r="D1470" s="36" t="s">
        <v>1083</v>
      </c>
      <c r="E1470" s="37">
        <f>Source!AQ1455</f>
        <v>96</v>
      </c>
      <c r="F1470" s="38"/>
      <c r="G1470" s="39" t="str">
        <f>Source!DI1455</f>
        <v>*1,15)*1,1</v>
      </c>
      <c r="H1470" s="37">
        <f>Source!AV1456</f>
        <v>1.087</v>
      </c>
      <c r="I1470" s="38">
        <f>Source!U1455</f>
        <v>27.140285567999999</v>
      </c>
      <c r="J1470" s="37"/>
      <c r="K1470" s="38"/>
    </row>
    <row r="1471" spans="1:29" ht="14" x14ac:dyDescent="0.3">
      <c r="C1471" s="21" t="s">
        <v>1084</v>
      </c>
      <c r="H1471" s="61">
        <f>I1464+I1465+I1466+I1468+I1469+SUM(I1467:I1467)-SUMIF(AC1467:AC1467, 5, I1467:I1467)-SUMIF(AC1467:AC1467, 6, I1467:I1467)</f>
        <v>2927.09</v>
      </c>
      <c r="I1471" s="61"/>
      <c r="J1471" s="61">
        <f>K1464+K1465+K1466+K1468+K1469+SUM(K1467:K1467)-SUMIF(AC1467:AC1467, 5, K1467:K1467)-SUMIF(AC1467:AC1467, 6, K1467:K1467)</f>
        <v>50862.429999999993</v>
      </c>
      <c r="K1471" s="61"/>
    </row>
    <row r="1472" spans="1:29" ht="14" x14ac:dyDescent="0.3">
      <c r="C1472" s="21" t="s">
        <v>1085</v>
      </c>
      <c r="H1472" s="58">
        <f>SUMIF(AC1467:AC1467, 5, I1467:I1467)+SUMIF(AC1467:AC1467, 6, I1467:I1467)</f>
        <v>0</v>
      </c>
      <c r="I1472" s="58"/>
      <c r="J1472" s="58">
        <f>SUMIF(AC1467:AC1467, 5, K1467:K1467)+SUMIF(AC1467:AC1467, 6, K1467:K1467)</f>
        <v>0</v>
      </c>
      <c r="K1472" s="58"/>
    </row>
    <row r="1473" spans="1:43" ht="14" x14ac:dyDescent="0.3">
      <c r="C1473" s="21" t="s">
        <v>1086</v>
      </c>
      <c r="H1473" s="58">
        <f>I1464+I1465+I1466+I1468+I1469+SUM(I1467:I1467)</f>
        <v>2927.09</v>
      </c>
      <c r="I1473" s="58"/>
      <c r="J1473" s="58">
        <f>K1464+K1465+K1466+K1468+K1469+SUM(K1467:K1467)</f>
        <v>50862.429999999993</v>
      </c>
      <c r="K1473" s="58"/>
      <c r="O1473" s="40">
        <f>I1464+I1465+I1466+I1468+I1469+SUM(I1467:I1467)</f>
        <v>2927.09</v>
      </c>
      <c r="P1473" s="40">
        <f>K1464+K1465+K1466+K1468+K1469+SUM(K1467:K1467)</f>
        <v>50862.429999999993</v>
      </c>
    </row>
    <row r="1476" spans="1:43" ht="14" x14ac:dyDescent="0.3">
      <c r="A1476" s="57" t="str">
        <f>CONCATENATE("Итого по разделу: ",IF(Source!G1460&lt;&gt;"Новый раздел", Source!G1460, ""))</f>
        <v>Итого по разделу: Крепление оборудования в спортивном зале (КР-24)</v>
      </c>
      <c r="B1476" s="57"/>
      <c r="C1476" s="57"/>
      <c r="D1476" s="57"/>
      <c r="E1476" s="57"/>
      <c r="F1476" s="57"/>
      <c r="G1476" s="57"/>
      <c r="H1476" s="58">
        <f>SUM(O1416:O1475)</f>
        <v>12704.82</v>
      </c>
      <c r="I1476" s="59"/>
      <c r="J1476" s="58">
        <f>SUM(P1416:P1475)</f>
        <v>207051.27000000002</v>
      </c>
      <c r="K1476" s="59"/>
      <c r="AQ1476" s="42" t="str">
        <f>CONCATENATE("Итого по разделу: ",IF(Source!G1460&lt;&gt;"Новый раздел", Source!G1460, ""))</f>
        <v>Итого по разделу: Крепление оборудования в спортивном зале (КР-24)</v>
      </c>
    </row>
    <row r="1477" spans="1:43" hidden="1" x14ac:dyDescent="0.25">
      <c r="A1477" t="s">
        <v>1088</v>
      </c>
      <c r="I1477">
        <f>SUM(W1416:W1476)</f>
        <v>0</v>
      </c>
      <c r="J1477">
        <f>SUM(X1416:X1476)</f>
        <v>0</v>
      </c>
    </row>
    <row r="1478" spans="1:43" hidden="1" x14ac:dyDescent="0.25">
      <c r="A1478" t="s">
        <v>1089</v>
      </c>
      <c r="I1478">
        <f>SUM(Y1416:Y1477)</f>
        <v>0</v>
      </c>
      <c r="J1478">
        <f>SUM(Z1416:Z1477)</f>
        <v>0</v>
      </c>
    </row>
    <row r="1480" spans="1:43" ht="16.5" x14ac:dyDescent="0.35">
      <c r="A1480" s="60" t="str">
        <f>CONCATENATE("Раздел: ",IF(Source!G1490&lt;&gt;"Новый раздел", Source!G1490, ""))</f>
        <v>Раздел: Демонтажные работы (КР.ВОР - 17)</v>
      </c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</row>
    <row r="1481" spans="1:43" ht="118" x14ac:dyDescent="0.35">
      <c r="A1481" s="28">
        <v>90</v>
      </c>
      <c r="B1481" s="28" t="s">
        <v>1126</v>
      </c>
      <c r="C1481" s="28" t="s">
        <v>710</v>
      </c>
      <c r="D1481" s="29" t="str">
        <f>Source!H1494</f>
        <v>100 сборных конструкций</v>
      </c>
      <c r="E1481" s="11">
        <f>Source!I1494</f>
        <v>3.14</v>
      </c>
      <c r="F1481" s="31"/>
      <c r="G1481" s="30"/>
      <c r="H1481" s="11"/>
      <c r="I1481" s="31"/>
      <c r="J1481" s="11"/>
      <c r="K1481" s="31"/>
      <c r="Q1481">
        <f>Source!X1494</f>
        <v>6654.41</v>
      </c>
      <c r="R1481">
        <f>Source!X1495</f>
        <v>318213.82</v>
      </c>
      <c r="S1481">
        <f>Source!Y1494</f>
        <v>4350.96</v>
      </c>
      <c r="T1481">
        <f>Source!Y1495</f>
        <v>208062.88</v>
      </c>
      <c r="U1481">
        <f>ROUND((175/100)*ROUND(Source!R1494, 2), 2)</f>
        <v>48.41</v>
      </c>
      <c r="V1481">
        <f>ROUND((0/100)*ROUND(Source!R1495, 2), 2)</f>
        <v>0</v>
      </c>
      <c r="AC1481">
        <v>0</v>
      </c>
    </row>
    <row r="1482" spans="1:43" x14ac:dyDescent="0.25">
      <c r="C1482" s="32" t="str">
        <f>"Объем: "&amp;Source!I1494&amp;"=314/"&amp;"100"</f>
        <v>Объем: 3,14=314/100</v>
      </c>
    </row>
    <row r="1483" spans="1:43" ht="14.5" x14ac:dyDescent="0.35">
      <c r="A1483" s="28"/>
      <c r="B1483" s="28"/>
      <c r="C1483" s="28" t="s">
        <v>1075</v>
      </c>
      <c r="D1483" s="29"/>
      <c r="E1483" s="11"/>
      <c r="F1483" s="31">
        <f>Source!AO1494</f>
        <v>2121.06</v>
      </c>
      <c r="G1483" s="30" t="str">
        <f>Source!DG1494</f>
        <v>*0,8)*1,1</v>
      </c>
      <c r="H1483" s="11">
        <f>Source!AV1495</f>
        <v>1.087</v>
      </c>
      <c r="I1483" s="31">
        <f>Source!S1494</f>
        <v>6370.81</v>
      </c>
      <c r="J1483" s="11">
        <f>IF(Source!BA1495&lt;&gt; 0, Source!BA1495, 1)</f>
        <v>47.82</v>
      </c>
      <c r="K1483" s="31">
        <f>Source!S1495</f>
        <v>304652.13</v>
      </c>
    </row>
    <row r="1484" spans="1:43" ht="14.5" x14ac:dyDescent="0.35">
      <c r="A1484" s="28"/>
      <c r="B1484" s="28"/>
      <c r="C1484" s="28" t="s">
        <v>1076</v>
      </c>
      <c r="D1484" s="29"/>
      <c r="E1484" s="11"/>
      <c r="F1484" s="31">
        <f>Source!AM1494</f>
        <v>101.21</v>
      </c>
      <c r="G1484" s="30" t="str">
        <f>Source!DE1494</f>
        <v>*0,8)*1,1</v>
      </c>
      <c r="H1484" s="11">
        <f>Source!AV1495</f>
        <v>1.087</v>
      </c>
      <c r="I1484" s="31">
        <f>Source!Q1494</f>
        <v>303.99</v>
      </c>
      <c r="J1484" s="11">
        <f>IF(Source!BB1495&lt;&gt; 0, Source!BB1495, 1)</f>
        <v>13.82</v>
      </c>
      <c r="K1484" s="31">
        <f>Source!Q1495</f>
        <v>4201.1400000000003</v>
      </c>
    </row>
    <row r="1485" spans="1:43" ht="14.5" x14ac:dyDescent="0.35">
      <c r="A1485" s="28"/>
      <c r="B1485" s="28"/>
      <c r="C1485" s="28" t="s">
        <v>1077</v>
      </c>
      <c r="D1485" s="29"/>
      <c r="E1485" s="11"/>
      <c r="F1485" s="31">
        <f>Source!AN1494</f>
        <v>9.2100000000000009</v>
      </c>
      <c r="G1485" s="30" t="str">
        <f>Source!DF1494</f>
        <v>*0,8)*1,1</v>
      </c>
      <c r="H1485" s="11">
        <f>Source!AV1495</f>
        <v>1.087</v>
      </c>
      <c r="I1485" s="33">
        <f>Source!R1494</f>
        <v>27.66</v>
      </c>
      <c r="J1485" s="11">
        <f>IF(Source!BS1495&lt;&gt; 0, Source!BS1495, 1)</f>
        <v>47.82</v>
      </c>
      <c r="K1485" s="33">
        <f>Source!R1495</f>
        <v>1322.7</v>
      </c>
    </row>
    <row r="1486" spans="1:43" ht="14.5" x14ac:dyDescent="0.35">
      <c r="A1486" s="28"/>
      <c r="B1486" s="28"/>
      <c r="C1486" s="28" t="s">
        <v>1079</v>
      </c>
      <c r="D1486" s="29" t="s">
        <v>1080</v>
      </c>
      <c r="E1486" s="11">
        <f>Source!BZ1495</f>
        <v>104</v>
      </c>
      <c r="F1486" s="31"/>
      <c r="G1486" s="30"/>
      <c r="H1486" s="11"/>
      <c r="I1486" s="31">
        <f>SUM(Q1481:Q1485)</f>
        <v>6654.41</v>
      </c>
      <c r="J1486" s="11">
        <f>Source!AT1495</f>
        <v>104</v>
      </c>
      <c r="K1486" s="31">
        <f>SUM(R1481:R1485)</f>
        <v>318213.82</v>
      </c>
    </row>
    <row r="1487" spans="1:43" ht="14.5" x14ac:dyDescent="0.35">
      <c r="A1487" s="28"/>
      <c r="B1487" s="28"/>
      <c r="C1487" s="28" t="s">
        <v>1081</v>
      </c>
      <c r="D1487" s="29" t="s">
        <v>1080</v>
      </c>
      <c r="E1487" s="11">
        <f>Source!CA1495</f>
        <v>68</v>
      </c>
      <c r="F1487" s="31"/>
      <c r="G1487" s="30"/>
      <c r="H1487" s="11"/>
      <c r="I1487" s="31">
        <f>SUM(S1481:S1486)</f>
        <v>4350.96</v>
      </c>
      <c r="J1487" s="11">
        <f>Source!AU1495</f>
        <v>68</v>
      </c>
      <c r="K1487" s="31">
        <f>SUM(T1481:T1486)</f>
        <v>208062.88</v>
      </c>
    </row>
    <row r="1488" spans="1:43" ht="14.5" x14ac:dyDescent="0.35">
      <c r="A1488" s="35"/>
      <c r="B1488" s="35"/>
      <c r="C1488" s="35" t="s">
        <v>1082</v>
      </c>
      <c r="D1488" s="36" t="s">
        <v>1083</v>
      </c>
      <c r="E1488" s="37">
        <f>Source!AQ1494</f>
        <v>174</v>
      </c>
      <c r="F1488" s="38"/>
      <c r="G1488" s="39" t="str">
        <f>Source!DI1494</f>
        <v>*0,8)*1,1</v>
      </c>
      <c r="H1488" s="37">
        <f>Source!AV1495</f>
        <v>1.087</v>
      </c>
      <c r="I1488" s="38">
        <f>Source!U1494</f>
        <v>522.62612160000015</v>
      </c>
      <c r="J1488" s="37"/>
      <c r="K1488" s="38"/>
    </row>
    <row r="1489" spans="1:16" ht="14" x14ac:dyDescent="0.3">
      <c r="C1489" s="21" t="s">
        <v>1084</v>
      </c>
      <c r="H1489" s="61">
        <f>I1483+I1484+I1486+I1487+0-0-0</f>
        <v>17680.169999999998</v>
      </c>
      <c r="I1489" s="61"/>
      <c r="J1489" s="61">
        <f>K1483+K1484+K1486+K1487+0-0-0</f>
        <v>835129.97000000009</v>
      </c>
      <c r="K1489" s="61"/>
    </row>
    <row r="1490" spans="1:16" ht="14" x14ac:dyDescent="0.3">
      <c r="C1490" s="21" t="s">
        <v>1085</v>
      </c>
      <c r="H1490" s="58">
        <f>0+0</f>
        <v>0</v>
      </c>
      <c r="I1490" s="58"/>
      <c r="J1490" s="58">
        <f>0+0</f>
        <v>0</v>
      </c>
      <c r="K1490" s="58"/>
    </row>
    <row r="1491" spans="1:16" ht="14" x14ac:dyDescent="0.3">
      <c r="C1491" s="21" t="s">
        <v>1086</v>
      </c>
      <c r="H1491" s="58">
        <f>I1483+I1484+I1486+I1487+0</f>
        <v>17680.169999999998</v>
      </c>
      <c r="I1491" s="58"/>
      <c r="J1491" s="58">
        <f>K1483+K1484+K1486+K1487+0</f>
        <v>835129.97000000009</v>
      </c>
      <c r="K1491" s="58"/>
      <c r="O1491" s="40">
        <f>I1483+I1484+I1486+I1487+0</f>
        <v>17680.169999999998</v>
      </c>
      <c r="P1491" s="40">
        <f>K1483+K1484+K1486+K1487+0</f>
        <v>835129.97000000009</v>
      </c>
    </row>
    <row r="1494" spans="1:16" ht="14" x14ac:dyDescent="0.3">
      <c r="A1494" s="57" t="str">
        <f>CONCATENATE("Итого по разделу: ",IF(Source!G1497&lt;&gt;"Новый раздел", Source!G1497, ""))</f>
        <v>Итого по разделу: Демонтажные работы (КР.ВОР - 17)</v>
      </c>
      <c r="B1494" s="57"/>
      <c r="C1494" s="57"/>
      <c r="D1494" s="57"/>
      <c r="E1494" s="57"/>
      <c r="F1494" s="57"/>
      <c r="G1494" s="57"/>
      <c r="H1494" s="58">
        <f>SUM(O1480:O1493)</f>
        <v>17680.169999999998</v>
      </c>
      <c r="I1494" s="59"/>
      <c r="J1494" s="58">
        <f>SUM(P1480:P1493)</f>
        <v>835129.97000000009</v>
      </c>
      <c r="K1494" s="59"/>
    </row>
    <row r="1495" spans="1:16" hidden="1" x14ac:dyDescent="0.25">
      <c r="A1495" t="s">
        <v>1088</v>
      </c>
      <c r="I1495">
        <f>SUM(W1480:W1494)</f>
        <v>0</v>
      </c>
      <c r="J1495">
        <f>SUM(X1480:X1494)</f>
        <v>0</v>
      </c>
    </row>
    <row r="1496" spans="1:16" hidden="1" x14ac:dyDescent="0.25">
      <c r="A1496" t="s">
        <v>1089</v>
      </c>
      <c r="I1496">
        <f>SUM(Y1480:Y1495)</f>
        <v>0</v>
      </c>
      <c r="J1496">
        <f>SUM(Z1480:Z1495)</f>
        <v>0</v>
      </c>
    </row>
    <row r="1498" spans="1:16" ht="14" x14ac:dyDescent="0.3">
      <c r="A1498" s="57" t="str">
        <f>CONCATENATE("Итого по локальной смете: ",IF(Source!G1527&lt;&gt;"Новая локальная смета", Source!G1527, ""))</f>
        <v>Итого по локальной смете: Конструктивные решения</v>
      </c>
      <c r="B1498" s="57"/>
      <c r="C1498" s="57"/>
      <c r="D1498" s="57"/>
      <c r="E1498" s="57"/>
      <c r="F1498" s="57"/>
      <c r="G1498" s="57"/>
      <c r="H1498" s="58">
        <f>SUM(O35:O1497)</f>
        <v>4298485.9700000025</v>
      </c>
      <c r="I1498" s="59"/>
      <c r="J1498" s="58">
        <f>SUM(P35:P1497)</f>
        <v>68645506.739999995</v>
      </c>
      <c r="K1498" s="59"/>
    </row>
    <row r="1499" spans="1:16" hidden="1" x14ac:dyDescent="0.25">
      <c r="A1499" t="s">
        <v>1088</v>
      </c>
      <c r="I1499">
        <f>SUM(W35:W1498)</f>
        <v>0</v>
      </c>
      <c r="J1499">
        <f>SUM(X35:X1498)</f>
        <v>0</v>
      </c>
    </row>
    <row r="1500" spans="1:16" hidden="1" x14ac:dyDescent="0.25">
      <c r="A1500" t="s">
        <v>1089</v>
      </c>
      <c r="I1500">
        <f>SUM(Y35:Y1499)</f>
        <v>0</v>
      </c>
      <c r="J1500">
        <f>SUM(Z35:Z1499)</f>
        <v>0</v>
      </c>
    </row>
    <row r="1503" spans="1:16" ht="14" x14ac:dyDescent="0.3">
      <c r="A1503" s="55" t="s">
        <v>1128</v>
      </c>
      <c r="B1503" s="55"/>
      <c r="C1503" s="44" t="str">
        <f>IF(Source!AC12&lt;&gt;"", Source!AC12," ")</f>
        <v xml:space="preserve"> </v>
      </c>
      <c r="D1503" s="44"/>
      <c r="E1503" s="44"/>
      <c r="F1503" s="44"/>
      <c r="G1503" s="44"/>
      <c r="H1503" s="56" t="str">
        <f>IF(Source!AB12&lt;&gt;"", Source!AB12," ")</f>
        <v>Лукьянова А.Л.</v>
      </c>
      <c r="I1503" s="56"/>
      <c r="J1503" s="56"/>
      <c r="K1503" s="56"/>
    </row>
    <row r="1504" spans="1:16" ht="14" x14ac:dyDescent="0.3">
      <c r="A1504" s="12"/>
      <c r="B1504" s="12"/>
      <c r="C1504" s="54" t="s">
        <v>1129</v>
      </c>
      <c r="D1504" s="54"/>
      <c r="E1504" s="54"/>
      <c r="F1504" s="54"/>
      <c r="G1504" s="54"/>
      <c r="H1504" s="12"/>
      <c r="I1504" s="12"/>
      <c r="J1504" s="12"/>
      <c r="K1504" s="12"/>
    </row>
    <row r="1505" spans="1:11" ht="14" x14ac:dyDescent="0.3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</row>
    <row r="1506" spans="1:11" ht="14" x14ac:dyDescent="0.3">
      <c r="A1506" s="55" t="s">
        <v>1130</v>
      </c>
      <c r="B1506" s="55"/>
      <c r="C1506" s="44" t="str">
        <f>IF(Source!AE12&lt;&gt;"", Source!AE12," ")</f>
        <v xml:space="preserve"> </v>
      </c>
      <c r="D1506" s="44"/>
      <c r="E1506" s="44"/>
      <c r="F1506" s="44"/>
      <c r="G1506" s="44"/>
      <c r="H1506" s="56" t="str">
        <f>IF(Source!AD12&lt;&gt;"", Source!AD12," ")</f>
        <v xml:space="preserve"> </v>
      </c>
      <c r="I1506" s="56"/>
      <c r="J1506" s="56"/>
      <c r="K1506" s="56"/>
    </row>
    <row r="1507" spans="1:11" ht="14" x14ac:dyDescent="0.3">
      <c r="A1507" s="12"/>
      <c r="B1507" s="12"/>
      <c r="C1507" s="54" t="s">
        <v>1129</v>
      </c>
      <c r="D1507" s="54"/>
      <c r="E1507" s="54"/>
      <c r="F1507" s="54"/>
      <c r="G1507" s="54"/>
      <c r="H1507" s="12"/>
      <c r="I1507" s="12"/>
      <c r="J1507" s="12"/>
      <c r="K1507" s="12"/>
    </row>
  </sheetData>
  <mergeCells count="682"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A68:G68"/>
    <mergeCell ref="A72:K72"/>
    <mergeCell ref="H51:I51"/>
    <mergeCell ref="J51:K51"/>
    <mergeCell ref="H63:I63"/>
    <mergeCell ref="J63:K63"/>
    <mergeCell ref="H64:I64"/>
    <mergeCell ref="J64:K64"/>
    <mergeCell ref="A32:K32"/>
    <mergeCell ref="A36:K36"/>
    <mergeCell ref="H49:I49"/>
    <mergeCell ref="J49:K49"/>
    <mergeCell ref="H50:I50"/>
    <mergeCell ref="J50:K50"/>
    <mergeCell ref="H87:I87"/>
    <mergeCell ref="J87:K87"/>
    <mergeCell ref="H88:I88"/>
    <mergeCell ref="J88:K88"/>
    <mergeCell ref="H89:I89"/>
    <mergeCell ref="J89:K89"/>
    <mergeCell ref="H65:I65"/>
    <mergeCell ref="J65:K65"/>
    <mergeCell ref="J68:K68"/>
    <mergeCell ref="H68:I68"/>
    <mergeCell ref="J106:K106"/>
    <mergeCell ref="H106:I106"/>
    <mergeCell ref="A106:G106"/>
    <mergeCell ref="A110:K110"/>
    <mergeCell ref="H123:I123"/>
    <mergeCell ref="J123:K123"/>
    <mergeCell ref="H101:I101"/>
    <mergeCell ref="J101:K101"/>
    <mergeCell ref="H102:I102"/>
    <mergeCell ref="J102:K102"/>
    <mergeCell ref="H103:I103"/>
    <mergeCell ref="J103:K103"/>
    <mergeCell ref="H138:I138"/>
    <mergeCell ref="J138:K138"/>
    <mergeCell ref="H139:I139"/>
    <mergeCell ref="J139:K139"/>
    <mergeCell ref="J142:K142"/>
    <mergeCell ref="H142:I142"/>
    <mergeCell ref="H124:I124"/>
    <mergeCell ref="J124:K124"/>
    <mergeCell ref="H125:I125"/>
    <mergeCell ref="J125:K125"/>
    <mergeCell ref="H137:I137"/>
    <mergeCell ref="J137:K137"/>
    <mergeCell ref="A179:G179"/>
    <mergeCell ref="A183:K183"/>
    <mergeCell ref="H162:I162"/>
    <mergeCell ref="J162:K162"/>
    <mergeCell ref="H174:I174"/>
    <mergeCell ref="J174:K174"/>
    <mergeCell ref="H175:I175"/>
    <mergeCell ref="J175:K175"/>
    <mergeCell ref="A142:G142"/>
    <mergeCell ref="A146:K146"/>
    <mergeCell ref="H160:I160"/>
    <mergeCell ref="J160:K160"/>
    <mergeCell ref="H161:I161"/>
    <mergeCell ref="J161:K161"/>
    <mergeCell ref="H193:I193"/>
    <mergeCell ref="J193:K193"/>
    <mergeCell ref="H194:I194"/>
    <mergeCell ref="J194:K194"/>
    <mergeCell ref="H195:I195"/>
    <mergeCell ref="J195:K195"/>
    <mergeCell ref="H176:I176"/>
    <mergeCell ref="J176:K176"/>
    <mergeCell ref="J179:K179"/>
    <mergeCell ref="H179:I179"/>
    <mergeCell ref="H217:I217"/>
    <mergeCell ref="J217:K217"/>
    <mergeCell ref="H218:I218"/>
    <mergeCell ref="J218:K218"/>
    <mergeCell ref="H219:I219"/>
    <mergeCell ref="J219:K219"/>
    <mergeCell ref="H204:I204"/>
    <mergeCell ref="J204:K204"/>
    <mergeCell ref="H205:I205"/>
    <mergeCell ref="J205:K205"/>
    <mergeCell ref="H206:I206"/>
    <mergeCell ref="J206:K206"/>
    <mergeCell ref="H240:I240"/>
    <mergeCell ref="J240:K240"/>
    <mergeCell ref="H241:I241"/>
    <mergeCell ref="J241:K241"/>
    <mergeCell ref="J244:K244"/>
    <mergeCell ref="H244:I244"/>
    <mergeCell ref="J222:K222"/>
    <mergeCell ref="H222:I222"/>
    <mergeCell ref="A222:G222"/>
    <mergeCell ref="A226:K226"/>
    <mergeCell ref="H239:I239"/>
    <mergeCell ref="J239:K239"/>
    <mergeCell ref="H263:I263"/>
    <mergeCell ref="J263:K263"/>
    <mergeCell ref="H279:I279"/>
    <mergeCell ref="J279:K279"/>
    <mergeCell ref="H280:I280"/>
    <mergeCell ref="J280:K280"/>
    <mergeCell ref="A244:G244"/>
    <mergeCell ref="A248:K248"/>
    <mergeCell ref="H261:I261"/>
    <mergeCell ref="J261:K261"/>
    <mergeCell ref="H262:I262"/>
    <mergeCell ref="J262:K262"/>
    <mergeCell ref="H293:I293"/>
    <mergeCell ref="J293:K293"/>
    <mergeCell ref="J296:K296"/>
    <mergeCell ref="H296:I296"/>
    <mergeCell ref="A296:G296"/>
    <mergeCell ref="A300:K300"/>
    <mergeCell ref="H281:I281"/>
    <mergeCell ref="J281:K281"/>
    <mergeCell ref="H291:I291"/>
    <mergeCell ref="J291:K291"/>
    <mergeCell ref="H292:I292"/>
    <mergeCell ref="J292:K292"/>
    <mergeCell ref="H326:I326"/>
    <mergeCell ref="J326:K326"/>
    <mergeCell ref="H327:I327"/>
    <mergeCell ref="J327:K327"/>
    <mergeCell ref="H328:I328"/>
    <mergeCell ref="J328:K328"/>
    <mergeCell ref="H313:I313"/>
    <mergeCell ref="J313:K313"/>
    <mergeCell ref="H314:I314"/>
    <mergeCell ref="J314:K314"/>
    <mergeCell ref="H315:I315"/>
    <mergeCell ref="J315:K315"/>
    <mergeCell ref="H351:I351"/>
    <mergeCell ref="J351:K351"/>
    <mergeCell ref="H352:I352"/>
    <mergeCell ref="J352:K352"/>
    <mergeCell ref="H353:I353"/>
    <mergeCell ref="J353:K353"/>
    <mergeCell ref="H340:I340"/>
    <mergeCell ref="J340:K340"/>
    <mergeCell ref="H341:I341"/>
    <mergeCell ref="J341:K341"/>
    <mergeCell ref="H342:I342"/>
    <mergeCell ref="J342:K342"/>
    <mergeCell ref="J370:K370"/>
    <mergeCell ref="H370:I370"/>
    <mergeCell ref="A370:G370"/>
    <mergeCell ref="A374:K374"/>
    <mergeCell ref="H387:I387"/>
    <mergeCell ref="J387:K387"/>
    <mergeCell ref="H365:I365"/>
    <mergeCell ref="J365:K365"/>
    <mergeCell ref="H366:I366"/>
    <mergeCell ref="J366:K366"/>
    <mergeCell ref="H367:I367"/>
    <mergeCell ref="J367:K367"/>
    <mergeCell ref="A392:G392"/>
    <mergeCell ref="A396:K396"/>
    <mergeCell ref="H405:I405"/>
    <mergeCell ref="J405:K405"/>
    <mergeCell ref="H406:I406"/>
    <mergeCell ref="J406:K406"/>
    <mergeCell ref="H388:I388"/>
    <mergeCell ref="J388:K388"/>
    <mergeCell ref="H389:I389"/>
    <mergeCell ref="J389:K389"/>
    <mergeCell ref="J392:K392"/>
    <mergeCell ref="H392:I392"/>
    <mergeCell ref="H424:I424"/>
    <mergeCell ref="J424:K424"/>
    <mergeCell ref="J427:K427"/>
    <mergeCell ref="H427:I427"/>
    <mergeCell ref="A427:G427"/>
    <mergeCell ref="A431:K431"/>
    <mergeCell ref="H407:I407"/>
    <mergeCell ref="J407:K407"/>
    <mergeCell ref="H422:I422"/>
    <mergeCell ref="J422:K422"/>
    <mergeCell ref="H423:I423"/>
    <mergeCell ref="J423:K423"/>
    <mergeCell ref="H456:I456"/>
    <mergeCell ref="J456:K456"/>
    <mergeCell ref="H457:I457"/>
    <mergeCell ref="J457:K457"/>
    <mergeCell ref="H458:I458"/>
    <mergeCell ref="J458:K458"/>
    <mergeCell ref="H441:I441"/>
    <mergeCell ref="J441:K441"/>
    <mergeCell ref="H442:I442"/>
    <mergeCell ref="J442:K442"/>
    <mergeCell ref="H443:I443"/>
    <mergeCell ref="J443:K443"/>
    <mergeCell ref="H479:I479"/>
    <mergeCell ref="J479:K479"/>
    <mergeCell ref="H480:I480"/>
    <mergeCell ref="J480:K480"/>
    <mergeCell ref="H492:I492"/>
    <mergeCell ref="J492:K492"/>
    <mergeCell ref="J461:K461"/>
    <mergeCell ref="H461:I461"/>
    <mergeCell ref="A461:G461"/>
    <mergeCell ref="A465:K465"/>
    <mergeCell ref="H478:I478"/>
    <mergeCell ref="J478:K478"/>
    <mergeCell ref="H507:I507"/>
    <mergeCell ref="J507:K507"/>
    <mergeCell ref="H508:I508"/>
    <mergeCell ref="J508:K508"/>
    <mergeCell ref="H517:I517"/>
    <mergeCell ref="J517:K517"/>
    <mergeCell ref="H493:I493"/>
    <mergeCell ref="J493:K493"/>
    <mergeCell ref="H494:I494"/>
    <mergeCell ref="J494:K494"/>
    <mergeCell ref="H506:I506"/>
    <mergeCell ref="J506:K506"/>
    <mergeCell ref="A522:G522"/>
    <mergeCell ref="A526:K526"/>
    <mergeCell ref="H536:I536"/>
    <mergeCell ref="J536:K536"/>
    <mergeCell ref="H537:I537"/>
    <mergeCell ref="J537:K537"/>
    <mergeCell ref="H518:I518"/>
    <mergeCell ref="J518:K518"/>
    <mergeCell ref="H519:I519"/>
    <mergeCell ref="J519:K519"/>
    <mergeCell ref="J522:K522"/>
    <mergeCell ref="H522:I522"/>
    <mergeCell ref="H553:I553"/>
    <mergeCell ref="J553:K553"/>
    <mergeCell ref="H564:I564"/>
    <mergeCell ref="J564:K564"/>
    <mergeCell ref="H565:I565"/>
    <mergeCell ref="J565:K565"/>
    <mergeCell ref="H538:I538"/>
    <mergeCell ref="J538:K538"/>
    <mergeCell ref="H551:I551"/>
    <mergeCell ref="J551:K551"/>
    <mergeCell ref="H552:I552"/>
    <mergeCell ref="J552:K552"/>
    <mergeCell ref="H579:I579"/>
    <mergeCell ref="J579:K579"/>
    <mergeCell ref="J582:K582"/>
    <mergeCell ref="H582:I582"/>
    <mergeCell ref="A582:G582"/>
    <mergeCell ref="A586:K586"/>
    <mergeCell ref="H566:I566"/>
    <mergeCell ref="J566:K566"/>
    <mergeCell ref="H577:I577"/>
    <mergeCell ref="J577:K577"/>
    <mergeCell ref="H578:I578"/>
    <mergeCell ref="J578:K578"/>
    <mergeCell ref="H611:I611"/>
    <mergeCell ref="J611:K611"/>
    <mergeCell ref="H612:I612"/>
    <mergeCell ref="J612:K612"/>
    <mergeCell ref="H613:I613"/>
    <mergeCell ref="J613:K613"/>
    <mergeCell ref="H596:I596"/>
    <mergeCell ref="J596:K596"/>
    <mergeCell ref="H597:I597"/>
    <mergeCell ref="J597:K597"/>
    <mergeCell ref="H598:I598"/>
    <mergeCell ref="J598:K598"/>
    <mergeCell ref="J629:K629"/>
    <mergeCell ref="H629:I629"/>
    <mergeCell ref="A629:G629"/>
    <mergeCell ref="A633:K633"/>
    <mergeCell ref="H643:I643"/>
    <mergeCell ref="J643:K643"/>
    <mergeCell ref="H624:I624"/>
    <mergeCell ref="J624:K624"/>
    <mergeCell ref="H625:I625"/>
    <mergeCell ref="J625:K625"/>
    <mergeCell ref="H626:I626"/>
    <mergeCell ref="J626:K626"/>
    <mergeCell ref="H657:I657"/>
    <mergeCell ref="J657:K657"/>
    <mergeCell ref="H658:I658"/>
    <mergeCell ref="J658:K658"/>
    <mergeCell ref="H672:I672"/>
    <mergeCell ref="J672:K672"/>
    <mergeCell ref="H644:I644"/>
    <mergeCell ref="J644:K644"/>
    <mergeCell ref="H645:I645"/>
    <mergeCell ref="J645:K645"/>
    <mergeCell ref="H656:I656"/>
    <mergeCell ref="J656:K656"/>
    <mergeCell ref="A677:G677"/>
    <mergeCell ref="A681:K681"/>
    <mergeCell ref="H690:I690"/>
    <mergeCell ref="J690:K690"/>
    <mergeCell ref="H691:I691"/>
    <mergeCell ref="J691:K691"/>
    <mergeCell ref="H673:I673"/>
    <mergeCell ref="J673:K673"/>
    <mergeCell ref="H674:I674"/>
    <mergeCell ref="J674:K674"/>
    <mergeCell ref="J677:K677"/>
    <mergeCell ref="H677:I677"/>
    <mergeCell ref="H708:I708"/>
    <mergeCell ref="J708:K708"/>
    <mergeCell ref="H719:I719"/>
    <mergeCell ref="J719:K719"/>
    <mergeCell ref="H720:I720"/>
    <mergeCell ref="J720:K720"/>
    <mergeCell ref="H692:I692"/>
    <mergeCell ref="J692:K692"/>
    <mergeCell ref="H706:I706"/>
    <mergeCell ref="J706:K706"/>
    <mergeCell ref="H707:I707"/>
    <mergeCell ref="J707:K707"/>
    <mergeCell ref="H733:I733"/>
    <mergeCell ref="J733:K733"/>
    <mergeCell ref="J736:K736"/>
    <mergeCell ref="H736:I736"/>
    <mergeCell ref="A736:G736"/>
    <mergeCell ref="A740:K740"/>
    <mergeCell ref="H721:I721"/>
    <mergeCell ref="J721:K721"/>
    <mergeCell ref="H731:I731"/>
    <mergeCell ref="J731:K731"/>
    <mergeCell ref="H732:I732"/>
    <mergeCell ref="J732:K732"/>
    <mergeCell ref="J754:K754"/>
    <mergeCell ref="H754:I754"/>
    <mergeCell ref="A754:G754"/>
    <mergeCell ref="A758:K758"/>
    <mergeCell ref="H772:I772"/>
    <mergeCell ref="J772:K772"/>
    <mergeCell ref="H749:I749"/>
    <mergeCell ref="J749:K749"/>
    <mergeCell ref="H750:I750"/>
    <mergeCell ref="J750:K750"/>
    <mergeCell ref="H751:I751"/>
    <mergeCell ref="J751:K751"/>
    <mergeCell ref="A777:G777"/>
    <mergeCell ref="A781:K781"/>
    <mergeCell ref="H796:I796"/>
    <mergeCell ref="J796:K796"/>
    <mergeCell ref="H797:I797"/>
    <mergeCell ref="J797:K797"/>
    <mergeCell ref="H773:I773"/>
    <mergeCell ref="J773:K773"/>
    <mergeCell ref="H774:I774"/>
    <mergeCell ref="J774:K774"/>
    <mergeCell ref="J777:K777"/>
    <mergeCell ref="H777:I777"/>
    <mergeCell ref="H811:I811"/>
    <mergeCell ref="J811:K811"/>
    <mergeCell ref="H827:I827"/>
    <mergeCell ref="J827:K827"/>
    <mergeCell ref="H828:I828"/>
    <mergeCell ref="J828:K828"/>
    <mergeCell ref="H798:I798"/>
    <mergeCell ref="J798:K798"/>
    <mergeCell ref="H809:I809"/>
    <mergeCell ref="J809:K809"/>
    <mergeCell ref="H810:I810"/>
    <mergeCell ref="J810:K810"/>
    <mergeCell ref="H844:I844"/>
    <mergeCell ref="J844:K844"/>
    <mergeCell ref="H855:I855"/>
    <mergeCell ref="J855:K855"/>
    <mergeCell ref="H856:I856"/>
    <mergeCell ref="J856:K856"/>
    <mergeCell ref="H829:I829"/>
    <mergeCell ref="J829:K829"/>
    <mergeCell ref="H842:I842"/>
    <mergeCell ref="J842:K842"/>
    <mergeCell ref="H843:I843"/>
    <mergeCell ref="J843:K843"/>
    <mergeCell ref="H873:I873"/>
    <mergeCell ref="J873:K873"/>
    <mergeCell ref="H884:I884"/>
    <mergeCell ref="J884:K884"/>
    <mergeCell ref="H885:I885"/>
    <mergeCell ref="J885:K885"/>
    <mergeCell ref="H857:I857"/>
    <mergeCell ref="J857:K857"/>
    <mergeCell ref="H871:I871"/>
    <mergeCell ref="J871:K871"/>
    <mergeCell ref="H872:I872"/>
    <mergeCell ref="J872:K872"/>
    <mergeCell ref="H905:I905"/>
    <mergeCell ref="J905:K905"/>
    <mergeCell ref="H923:I923"/>
    <mergeCell ref="J923:K923"/>
    <mergeCell ref="H924:I924"/>
    <mergeCell ref="J924:K924"/>
    <mergeCell ref="H886:I886"/>
    <mergeCell ref="J886:K886"/>
    <mergeCell ref="H903:I903"/>
    <mergeCell ref="J903:K903"/>
    <mergeCell ref="H904:I904"/>
    <mergeCell ref="J904:K904"/>
    <mergeCell ref="H938:I938"/>
    <mergeCell ref="J938:K938"/>
    <mergeCell ref="J941:K941"/>
    <mergeCell ref="H941:I941"/>
    <mergeCell ref="A941:G941"/>
    <mergeCell ref="A945:K945"/>
    <mergeCell ref="H925:I925"/>
    <mergeCell ref="J925:K925"/>
    <mergeCell ref="H936:I936"/>
    <mergeCell ref="J936:K936"/>
    <mergeCell ref="H937:I937"/>
    <mergeCell ref="J937:K937"/>
    <mergeCell ref="H969:I969"/>
    <mergeCell ref="J969:K969"/>
    <mergeCell ref="H970:I970"/>
    <mergeCell ref="J970:K970"/>
    <mergeCell ref="H971:I971"/>
    <mergeCell ref="J971:K971"/>
    <mergeCell ref="H956:I956"/>
    <mergeCell ref="J956:K956"/>
    <mergeCell ref="H957:I957"/>
    <mergeCell ref="J957:K957"/>
    <mergeCell ref="H958:I958"/>
    <mergeCell ref="J958:K958"/>
    <mergeCell ref="H997:I997"/>
    <mergeCell ref="J997:K997"/>
    <mergeCell ref="H998:I998"/>
    <mergeCell ref="J998:K998"/>
    <mergeCell ref="H999:I999"/>
    <mergeCell ref="J999:K999"/>
    <mergeCell ref="H985:I985"/>
    <mergeCell ref="J985:K985"/>
    <mergeCell ref="H986:I986"/>
    <mergeCell ref="J986:K986"/>
    <mergeCell ref="H987:I987"/>
    <mergeCell ref="J987:K987"/>
    <mergeCell ref="H1030:I1030"/>
    <mergeCell ref="J1030:K1030"/>
    <mergeCell ref="H1031:I1031"/>
    <mergeCell ref="J1031:K1031"/>
    <mergeCell ref="H1032:I1032"/>
    <mergeCell ref="J1032:K1032"/>
    <mergeCell ref="H1011:I1011"/>
    <mergeCell ref="J1011:K1011"/>
    <mergeCell ref="H1012:I1012"/>
    <mergeCell ref="J1012:K1012"/>
    <mergeCell ref="H1013:I1013"/>
    <mergeCell ref="J1013:K1013"/>
    <mergeCell ref="J1047:K1047"/>
    <mergeCell ref="H1047:I1047"/>
    <mergeCell ref="A1047:G1047"/>
    <mergeCell ref="A1051:K1051"/>
    <mergeCell ref="H1062:I1062"/>
    <mergeCell ref="J1062:K1062"/>
    <mergeCell ref="H1042:I1042"/>
    <mergeCell ref="J1042:K1042"/>
    <mergeCell ref="H1043:I1043"/>
    <mergeCell ref="J1043:K1043"/>
    <mergeCell ref="H1044:I1044"/>
    <mergeCell ref="J1044:K1044"/>
    <mergeCell ref="H1076:I1076"/>
    <mergeCell ref="J1076:K1076"/>
    <mergeCell ref="H1077:I1077"/>
    <mergeCell ref="J1077:K1077"/>
    <mergeCell ref="H1091:I1091"/>
    <mergeCell ref="J1091:K1091"/>
    <mergeCell ref="H1063:I1063"/>
    <mergeCell ref="J1063:K1063"/>
    <mergeCell ref="H1064:I1064"/>
    <mergeCell ref="J1064:K1064"/>
    <mergeCell ref="H1075:I1075"/>
    <mergeCell ref="J1075:K1075"/>
    <mergeCell ref="A1096:G1096"/>
    <mergeCell ref="A1100:K1100"/>
    <mergeCell ref="H1111:I1111"/>
    <mergeCell ref="J1111:K1111"/>
    <mergeCell ref="H1112:I1112"/>
    <mergeCell ref="J1112:K1112"/>
    <mergeCell ref="H1092:I1092"/>
    <mergeCell ref="J1092:K1092"/>
    <mergeCell ref="H1093:I1093"/>
    <mergeCell ref="J1093:K1093"/>
    <mergeCell ref="J1096:K1096"/>
    <mergeCell ref="H1096:I1096"/>
    <mergeCell ref="H1126:I1126"/>
    <mergeCell ref="J1126:K1126"/>
    <mergeCell ref="H1140:I1140"/>
    <mergeCell ref="J1140:K1140"/>
    <mergeCell ref="H1141:I1141"/>
    <mergeCell ref="J1141:K1141"/>
    <mergeCell ref="H1113:I1113"/>
    <mergeCell ref="J1113:K1113"/>
    <mergeCell ref="H1124:I1124"/>
    <mergeCell ref="J1124:K1124"/>
    <mergeCell ref="H1125:I1125"/>
    <mergeCell ref="J1125:K1125"/>
    <mergeCell ref="H1155:I1155"/>
    <mergeCell ref="J1155:K1155"/>
    <mergeCell ref="J1158:K1158"/>
    <mergeCell ref="H1158:I1158"/>
    <mergeCell ref="A1158:G1158"/>
    <mergeCell ref="A1162:K1162"/>
    <mergeCell ref="H1142:I1142"/>
    <mergeCell ref="J1142:K1142"/>
    <mergeCell ref="H1153:I1153"/>
    <mergeCell ref="J1153:K1153"/>
    <mergeCell ref="H1154:I1154"/>
    <mergeCell ref="J1154:K1154"/>
    <mergeCell ref="H1186:I1186"/>
    <mergeCell ref="J1186:K1186"/>
    <mergeCell ref="H1187:I1187"/>
    <mergeCell ref="J1187:K1187"/>
    <mergeCell ref="H1188:I1188"/>
    <mergeCell ref="J1188:K1188"/>
    <mergeCell ref="H1173:I1173"/>
    <mergeCell ref="J1173:K1173"/>
    <mergeCell ref="H1174:I1174"/>
    <mergeCell ref="J1174:K1174"/>
    <mergeCell ref="H1175:I1175"/>
    <mergeCell ref="J1175:K1175"/>
    <mergeCell ref="H1215:I1215"/>
    <mergeCell ref="J1215:K1215"/>
    <mergeCell ref="H1216:I1216"/>
    <mergeCell ref="J1216:K1216"/>
    <mergeCell ref="H1217:I1217"/>
    <mergeCell ref="J1217:K1217"/>
    <mergeCell ref="H1199:I1199"/>
    <mergeCell ref="J1199:K1199"/>
    <mergeCell ref="H1200:I1200"/>
    <mergeCell ref="J1200:K1200"/>
    <mergeCell ref="H1201:I1201"/>
    <mergeCell ref="J1201:K1201"/>
    <mergeCell ref="H1235:I1235"/>
    <mergeCell ref="J1235:K1235"/>
    <mergeCell ref="H1236:I1236"/>
    <mergeCell ref="J1236:K1236"/>
    <mergeCell ref="H1247:I1247"/>
    <mergeCell ref="J1247:K1247"/>
    <mergeCell ref="J1220:K1220"/>
    <mergeCell ref="H1220:I1220"/>
    <mergeCell ref="A1220:G1220"/>
    <mergeCell ref="A1224:K1224"/>
    <mergeCell ref="H1234:I1234"/>
    <mergeCell ref="J1234:K1234"/>
    <mergeCell ref="H1264:I1264"/>
    <mergeCell ref="J1264:K1264"/>
    <mergeCell ref="H1265:I1265"/>
    <mergeCell ref="J1265:K1265"/>
    <mergeCell ref="H1277:I1277"/>
    <mergeCell ref="J1277:K1277"/>
    <mergeCell ref="H1248:I1248"/>
    <mergeCell ref="J1248:K1248"/>
    <mergeCell ref="H1249:I1249"/>
    <mergeCell ref="J1249:K1249"/>
    <mergeCell ref="H1263:I1263"/>
    <mergeCell ref="J1263:K1263"/>
    <mergeCell ref="A1282:G1282"/>
    <mergeCell ref="A1286:K1286"/>
    <mergeCell ref="H1301:I1301"/>
    <mergeCell ref="J1301:K1301"/>
    <mergeCell ref="H1302:I1302"/>
    <mergeCell ref="J1302:K1302"/>
    <mergeCell ref="H1278:I1278"/>
    <mergeCell ref="J1278:K1278"/>
    <mergeCell ref="H1279:I1279"/>
    <mergeCell ref="J1279:K1279"/>
    <mergeCell ref="J1282:K1282"/>
    <mergeCell ref="H1282:I1282"/>
    <mergeCell ref="H1316:I1316"/>
    <mergeCell ref="J1316:K1316"/>
    <mergeCell ref="H1332:I1332"/>
    <mergeCell ref="J1332:K1332"/>
    <mergeCell ref="H1333:I1333"/>
    <mergeCell ref="J1333:K1333"/>
    <mergeCell ref="H1303:I1303"/>
    <mergeCell ref="J1303:K1303"/>
    <mergeCell ref="H1314:I1314"/>
    <mergeCell ref="J1314:K1314"/>
    <mergeCell ref="H1315:I1315"/>
    <mergeCell ref="J1315:K1315"/>
    <mergeCell ref="H1347:I1347"/>
    <mergeCell ref="J1347:K1347"/>
    <mergeCell ref="H1363:I1363"/>
    <mergeCell ref="J1363:K1363"/>
    <mergeCell ref="H1364:I1364"/>
    <mergeCell ref="J1364:K1364"/>
    <mergeCell ref="H1334:I1334"/>
    <mergeCell ref="J1334:K1334"/>
    <mergeCell ref="H1345:I1345"/>
    <mergeCell ref="J1345:K1345"/>
    <mergeCell ref="H1346:I1346"/>
    <mergeCell ref="J1346:K1346"/>
    <mergeCell ref="H1378:I1378"/>
    <mergeCell ref="J1378:K1378"/>
    <mergeCell ref="H1394:I1394"/>
    <mergeCell ref="J1394:K1394"/>
    <mergeCell ref="H1395:I1395"/>
    <mergeCell ref="J1395:K1395"/>
    <mergeCell ref="H1365:I1365"/>
    <mergeCell ref="J1365:K1365"/>
    <mergeCell ref="H1376:I1376"/>
    <mergeCell ref="J1376:K1376"/>
    <mergeCell ref="H1377:I1377"/>
    <mergeCell ref="J1377:K1377"/>
    <mergeCell ref="H1409:I1409"/>
    <mergeCell ref="J1409:K1409"/>
    <mergeCell ref="J1412:K1412"/>
    <mergeCell ref="H1412:I1412"/>
    <mergeCell ref="A1412:G1412"/>
    <mergeCell ref="A1416:K1416"/>
    <mergeCell ref="H1396:I1396"/>
    <mergeCell ref="J1396:K1396"/>
    <mergeCell ref="H1407:I1407"/>
    <mergeCell ref="J1407:K1407"/>
    <mergeCell ref="H1408:I1408"/>
    <mergeCell ref="J1408:K1408"/>
    <mergeCell ref="H1443:I1443"/>
    <mergeCell ref="J1443:K1443"/>
    <mergeCell ref="H1444:I1444"/>
    <mergeCell ref="J1444:K1444"/>
    <mergeCell ref="H1445:I1445"/>
    <mergeCell ref="J1445:K1445"/>
    <mergeCell ref="H1429:I1429"/>
    <mergeCell ref="J1429:K1429"/>
    <mergeCell ref="H1430:I1430"/>
    <mergeCell ref="J1430:K1430"/>
    <mergeCell ref="H1431:I1431"/>
    <mergeCell ref="J1431:K1431"/>
    <mergeCell ref="H1471:I1471"/>
    <mergeCell ref="J1471:K1471"/>
    <mergeCell ref="H1472:I1472"/>
    <mergeCell ref="J1472:K1472"/>
    <mergeCell ref="H1473:I1473"/>
    <mergeCell ref="J1473:K1473"/>
    <mergeCell ref="H1458:I1458"/>
    <mergeCell ref="J1458:K1458"/>
    <mergeCell ref="H1459:I1459"/>
    <mergeCell ref="J1459:K1459"/>
    <mergeCell ref="H1460:I1460"/>
    <mergeCell ref="J1460:K1460"/>
    <mergeCell ref="H1490:I1490"/>
    <mergeCell ref="J1490:K1490"/>
    <mergeCell ref="H1491:I1491"/>
    <mergeCell ref="J1491:K1491"/>
    <mergeCell ref="J1494:K1494"/>
    <mergeCell ref="H1494:I1494"/>
    <mergeCell ref="J1476:K1476"/>
    <mergeCell ref="H1476:I1476"/>
    <mergeCell ref="A1476:G1476"/>
    <mergeCell ref="A1480:K1480"/>
    <mergeCell ref="H1489:I1489"/>
    <mergeCell ref="J1489:K1489"/>
    <mergeCell ref="C1504:G1504"/>
    <mergeCell ref="A1506:B1506"/>
    <mergeCell ref="H1506:K1506"/>
    <mergeCell ref="C1507:G1507"/>
    <mergeCell ref="A1494:G1494"/>
    <mergeCell ref="J1498:K1498"/>
    <mergeCell ref="H1498:I1498"/>
    <mergeCell ref="A1498:G1498"/>
    <mergeCell ref="A1503:B1503"/>
    <mergeCell ref="H1503:K1503"/>
  </mergeCells>
  <pageMargins left="0.4" right="0.2" top="0.2" bottom="0.4" header="0.2" footer="0.2"/>
  <pageSetup paperSize="9" scale="67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5"/>
  <sheetViews>
    <sheetView zoomScaleNormal="100" workbookViewId="0"/>
  </sheetViews>
  <sheetFormatPr defaultRowHeight="12.5" x14ac:dyDescent="0.25"/>
  <cols>
    <col min="1" max="2" width="6.7265625" customWidth="1"/>
    <col min="3" max="3" width="75.7265625" customWidth="1"/>
    <col min="4" max="8" width="15.7265625" customWidth="1"/>
    <col min="30" max="31" width="0" hidden="1" customWidth="1"/>
    <col min="32" max="32" width="165.7265625" hidden="1" customWidth="1"/>
  </cols>
  <sheetData>
    <row r="1" spans="1:8" x14ac:dyDescent="0.25">
      <c r="A1" s="10" t="str">
        <f>Source!B1</f>
        <v>Smeta.RU  (495) 974-1589</v>
      </c>
    </row>
    <row r="2" spans="1:8" ht="14" x14ac:dyDescent="0.3">
      <c r="D2" s="12"/>
      <c r="E2" s="12"/>
    </row>
    <row r="3" spans="1:8" ht="14" x14ac:dyDescent="0.3">
      <c r="D3" s="12"/>
      <c r="E3" s="41" t="s">
        <v>1046</v>
      </c>
    </row>
    <row r="4" spans="1:8" ht="14" x14ac:dyDescent="0.3">
      <c r="D4" s="41"/>
      <c r="E4" s="41"/>
    </row>
    <row r="5" spans="1:8" ht="14" x14ac:dyDescent="0.3">
      <c r="D5" s="75" t="s">
        <v>1131</v>
      </c>
      <c r="E5" s="75"/>
    </row>
    <row r="6" spans="1:8" ht="14" x14ac:dyDescent="0.3">
      <c r="D6" s="45"/>
      <c r="E6" s="45"/>
    </row>
    <row r="7" spans="1:8" ht="14" x14ac:dyDescent="0.3">
      <c r="D7" s="75" t="s">
        <v>1131</v>
      </c>
      <c r="E7" s="75"/>
    </row>
    <row r="8" spans="1:8" ht="14" x14ac:dyDescent="0.3">
      <c r="D8" s="45"/>
      <c r="E8" s="45"/>
    </row>
    <row r="9" spans="1:8" ht="14" x14ac:dyDescent="0.3">
      <c r="D9" s="41" t="s">
        <v>1132</v>
      </c>
      <c r="E9" s="12"/>
    </row>
    <row r="10" spans="1:8" ht="14" x14ac:dyDescent="0.3">
      <c r="D10" s="12"/>
      <c r="E10" s="12"/>
    </row>
    <row r="12" spans="1:8" ht="15.5" x14ac:dyDescent="0.25">
      <c r="B12" s="76" t="str">
        <f>CONCATENATE("Ведомость объемов работ ", IF(Source!AN15&lt;&gt;"", Source!AN15," "))</f>
        <v xml:space="preserve">Ведомость объемов работ  </v>
      </c>
      <c r="C12" s="76"/>
      <c r="D12" s="76"/>
      <c r="E12" s="76"/>
    </row>
    <row r="13" spans="1:8" ht="14" x14ac:dyDescent="0.25">
      <c r="B13" s="77" t="str">
        <f>CONCATENATE(Source!F12, " ", Source!G12)</f>
        <v>02-01-02 02-01-02 Конструктивные решения</v>
      </c>
      <c r="C13" s="77"/>
      <c r="D13" s="77"/>
      <c r="E13" s="77"/>
    </row>
    <row r="14" spans="1:8" hidden="1" x14ac:dyDescent="0.25"/>
    <row r="16" spans="1:8" ht="70" x14ac:dyDescent="0.25">
      <c r="A16" s="24" t="s">
        <v>1060</v>
      </c>
      <c r="B16" s="24" t="s">
        <v>1133</v>
      </c>
      <c r="C16" s="24" t="s">
        <v>1062</v>
      </c>
      <c r="D16" s="24" t="s">
        <v>1134</v>
      </c>
      <c r="E16" s="24" t="s">
        <v>1135</v>
      </c>
      <c r="F16" s="24" t="s">
        <v>1136</v>
      </c>
      <c r="G16" s="24" t="s">
        <v>1137</v>
      </c>
      <c r="H16" s="24" t="s">
        <v>1138</v>
      </c>
    </row>
    <row r="17" spans="1:32" ht="14" x14ac:dyDescent="0.25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32" ht="16.5" x14ac:dyDescent="0.35">
      <c r="A18" s="74" t="str">
        <f>CONCATENATE("Локальная смета: ", Source!G20)</f>
        <v>Локальная смета: Конструктивные решения</v>
      </c>
      <c r="B18" s="74"/>
      <c r="C18" s="74"/>
      <c r="D18" s="74"/>
      <c r="E18" s="74"/>
      <c r="F18" s="74"/>
      <c r="G18" s="74"/>
      <c r="H18" s="74"/>
    </row>
    <row r="19" spans="1:32" ht="33" x14ac:dyDescent="0.35">
      <c r="A19" s="74" t="str">
        <f>CONCATENATE("Раздел: ", Source!G24)</f>
        <v>Раздел: Усиление внутренних и наружных стен в зоне расширяемых проемов в подвале и в надземной части здания. Рама РС-1, 105 шт. (КР-5,6)</v>
      </c>
      <c r="B19" s="74"/>
      <c r="C19" s="74"/>
      <c r="D19" s="74"/>
      <c r="E19" s="74"/>
      <c r="F19" s="74"/>
      <c r="G19" s="74"/>
      <c r="H19" s="74"/>
      <c r="AF19" s="46" t="str">
        <f>CONCATENATE("Раздел: ", Source!G24)</f>
        <v>Раздел: Усиление внутренних и наружных стен в зоне расширяемых проемов в подвале и в надземной части здания. Рама РС-1, 105 шт. (КР-5,6)</v>
      </c>
    </row>
    <row r="20" spans="1:32" ht="42" x14ac:dyDescent="0.25">
      <c r="A20" s="24">
        <v>1</v>
      </c>
      <c r="B20" s="24" t="str">
        <f>Source!E28</f>
        <v>1</v>
      </c>
      <c r="C20" s="49" t="str">
        <f>Source!G28</f>
        <v>Усиление кирпичных стен металлическим каркасом</v>
      </c>
      <c r="D20" s="24" t="s">
        <v>22</v>
      </c>
      <c r="E20" s="50">
        <f>Source!I28</f>
        <v>25.5045</v>
      </c>
      <c r="F20" s="24" t="str">
        <f>Source!U24</f>
        <v/>
      </c>
      <c r="G20" s="24" t="str">
        <f>"=(70,9+"&amp;"38,5+"&amp;"109,3+"&amp;"7,4+"&amp;"7,2+"&amp;"2,7+"&amp;"6,9)/"&amp;"1000*"&amp;"105"</f>
        <v>=(70,9+38,5+109,3+7,4+7,2+2,7+6,9)/1000*105</v>
      </c>
      <c r="H20" s="49"/>
    </row>
    <row r="21" spans="1:32" ht="28" x14ac:dyDescent="0.25">
      <c r="A21" s="24">
        <v>1.1000000000000001</v>
      </c>
      <c r="B21" s="24" t="str">
        <f>Source!E30</f>
        <v>1,1</v>
      </c>
      <c r="C21" s="49" t="str">
        <f>Source!G30</f>
        <v>Уголок равнополочный, для строительных стальных конструкций, ширина полки более 70 мм, сталь С235, С245</v>
      </c>
      <c r="D21" s="24" t="s">
        <v>32</v>
      </c>
      <c r="E21" s="50">
        <f>Source!I30</f>
        <v>24.465</v>
      </c>
      <c r="F21" s="24" t="str">
        <f>Source!U24</f>
        <v/>
      </c>
      <c r="G21" s="24"/>
      <c r="H21" s="49"/>
    </row>
    <row r="22" spans="1:32" ht="28" x14ac:dyDescent="0.25">
      <c r="A22" s="24">
        <v>1.2</v>
      </c>
      <c r="B22" s="24" t="str">
        <f>Source!E32</f>
        <v>1,2</v>
      </c>
      <c r="C22" s="49" t="str">
        <f>Source!G32</f>
        <v>Прокат листовой из стали С235, С245 для строительных стальных конструкций, толщина более 3 мм</v>
      </c>
      <c r="D22" s="24" t="s">
        <v>32</v>
      </c>
      <c r="E22" s="50">
        <f>Source!I32</f>
        <v>1.0395000000000001</v>
      </c>
      <c r="F22" s="24" t="str">
        <f>Source!U24</f>
        <v/>
      </c>
      <c r="G22" s="24"/>
      <c r="H22" s="49"/>
    </row>
    <row r="23" spans="1:32" ht="28" x14ac:dyDescent="0.25">
      <c r="A23" s="24">
        <v>1.3</v>
      </c>
      <c r="B23" s="24" t="str">
        <f>Source!E34</f>
        <v>1,3</v>
      </c>
      <c r="C23" s="49" t="str">
        <f>Source!G34</f>
        <v>Шпилька резьбовая, стальная, оцинкованная, с заостренным концом, в комплекте с шайбой и гайкой, М16x190 мм</v>
      </c>
      <c r="D23" s="24" t="s">
        <v>41</v>
      </c>
      <c r="E23" s="50">
        <f>Source!I34</f>
        <v>1470</v>
      </c>
      <c r="F23" s="24" t="str">
        <f>Source!U24</f>
        <v/>
      </c>
      <c r="G23" s="24"/>
      <c r="H23" s="49"/>
    </row>
    <row r="24" spans="1:32" ht="84" x14ac:dyDescent="0.25">
      <c r="A24" s="24">
        <v>2</v>
      </c>
      <c r="B24" s="24" t="str">
        <f>Source!E36</f>
        <v>2</v>
      </c>
      <c r="C24" s="49" t="str">
        <f>Source!G36</f>
        <v>Огрунтовка металлических поверхностей грунтовкой ГФ-021 за один раз</v>
      </c>
      <c r="D24" s="24" t="s">
        <v>46</v>
      </c>
      <c r="E24" s="50">
        <f>Source!I36</f>
        <v>7.6375004999999998</v>
      </c>
      <c r="F24" s="24" t="str">
        <f>Source!U24</f>
        <v/>
      </c>
      <c r="G24" s="24" t="str">
        <f>"=(70,9*"&amp;"26,3+"&amp;"38,5*"&amp;"26,3+"&amp;"109,3*"&amp;"33+"&amp;"7,4*"&amp;"33+"&amp;"7,2*"&amp;"32,1+"&amp;"2,7*"&amp;"32,1+"&amp;"6,9*"&amp;"33)/"&amp;"1000/"&amp;"100*"&amp;"105"</f>
        <v>=(70,9*26,3+38,5*26,3+109,3*33+7,4*33+7,2*32,1+2,7*32,1+6,9*33)/1000/100*105</v>
      </c>
      <c r="H24" s="49"/>
    </row>
    <row r="25" spans="1:32" ht="14" x14ac:dyDescent="0.25">
      <c r="A25" s="24">
        <v>2.1</v>
      </c>
      <c r="B25" s="24" t="str">
        <f>Source!E38</f>
        <v>2,1</v>
      </c>
      <c r="C25" s="49" t="str">
        <f>Source!G38</f>
        <v>Грунтовка глифталевая, типа ГФ-021</v>
      </c>
      <c r="D25" s="24" t="s">
        <v>32</v>
      </c>
      <c r="E25" s="50">
        <f>Source!I38</f>
        <v>6.8737999999999994E-2</v>
      </c>
      <c r="F25" s="24" t="str">
        <f>Source!U24</f>
        <v/>
      </c>
      <c r="G25" s="24"/>
      <c r="H25" s="49"/>
    </row>
    <row r="26" spans="1:32" ht="33" x14ac:dyDescent="0.35">
      <c r="A26" s="74" t="str">
        <f>CONCATENATE("Раздел: ", Source!G71)</f>
        <v>Раздел: Усиление внутренних и наружных стен в зоне расширяемых проемов в подвале и в надземной части здания. Рама РС-2, 22 шт. (КР-5,6)</v>
      </c>
      <c r="B26" s="74"/>
      <c r="C26" s="74"/>
      <c r="D26" s="74"/>
      <c r="E26" s="74"/>
      <c r="F26" s="74"/>
      <c r="G26" s="74"/>
      <c r="H26" s="74"/>
      <c r="AF26" s="46" t="str">
        <f>CONCATENATE("Раздел: ", Source!G71)</f>
        <v>Раздел: Усиление внутренних и наружных стен в зоне расширяемых проемов в подвале и в надземной части здания. Рама РС-2, 22 шт. (КР-5,6)</v>
      </c>
    </row>
    <row r="27" spans="1:32" ht="56" x14ac:dyDescent="0.25">
      <c r="A27" s="24">
        <v>3</v>
      </c>
      <c r="B27" s="24" t="str">
        <f>Source!E75</f>
        <v>3</v>
      </c>
      <c r="C27" s="49" t="str">
        <f>Source!G75</f>
        <v>Усиление кирпичных стен металлическим каркасом</v>
      </c>
      <c r="D27" s="24" t="s">
        <v>22</v>
      </c>
      <c r="E27" s="50">
        <f>Source!I75</f>
        <v>4.7321999999999997</v>
      </c>
      <c r="F27" s="24" t="str">
        <f>Source!U71</f>
        <v/>
      </c>
      <c r="G27" s="24" t="str">
        <f>"=(67,6+"&amp;"106,3+"&amp;"4,2+"&amp;"6,9+"&amp;"7,2+"&amp;"11,3+"&amp;"0,9+"&amp;"1,4+"&amp;"9,3)/"&amp;"1000*"&amp;"22"</f>
        <v>=(67,6+106,3+4,2+6,9+7,2+11,3+0,9+1,4+9,3)/1000*22</v>
      </c>
      <c r="H27" s="49"/>
    </row>
    <row r="28" spans="1:32" ht="28" x14ac:dyDescent="0.25">
      <c r="A28" s="24">
        <v>3.1</v>
      </c>
      <c r="B28" s="24" t="str">
        <f>Source!E77</f>
        <v>3,1</v>
      </c>
      <c r="C28" s="49" t="str">
        <f>Source!G77</f>
        <v>Швеллер №№ 12-40, из стали углеродистой обыкновенного качества, спокойной</v>
      </c>
      <c r="D28" s="24" t="s">
        <v>32</v>
      </c>
      <c r="E28" s="50">
        <f>Source!I77</f>
        <v>1.4872000000000003</v>
      </c>
      <c r="F28" s="24" t="str">
        <f>Source!U71</f>
        <v/>
      </c>
      <c r="G28" s="24"/>
      <c r="H28" s="49"/>
    </row>
    <row r="29" spans="1:32" ht="28" x14ac:dyDescent="0.25">
      <c r="A29" s="24">
        <v>3.2</v>
      </c>
      <c r="B29" s="24" t="str">
        <f>Source!E79</f>
        <v>3,2</v>
      </c>
      <c r="C29" s="49" t="str">
        <f>Source!G79</f>
        <v>Уголок равнополочный, для строительных стальных конструкций, ширина полки более 70 мм, сталь С235, С245</v>
      </c>
      <c r="D29" s="24" t="s">
        <v>32</v>
      </c>
      <c r="E29" s="50">
        <f>Source!I79</f>
        <v>2.5828000000000002</v>
      </c>
      <c r="F29" s="24" t="str">
        <f>Source!U71</f>
        <v/>
      </c>
      <c r="G29" s="24"/>
      <c r="H29" s="49"/>
    </row>
    <row r="30" spans="1:32" ht="28" x14ac:dyDescent="0.25">
      <c r="A30" s="24">
        <v>3.3</v>
      </c>
      <c r="B30" s="24" t="str">
        <f>Source!E81</f>
        <v>3,3</v>
      </c>
      <c r="C30" s="49" t="str">
        <f>Source!G81</f>
        <v>Прокат листовой из стали С235, С245 для строительных стальных конструкций, толщина более 3 мм</v>
      </c>
      <c r="D30" s="24" t="s">
        <v>32</v>
      </c>
      <c r="E30" s="50">
        <f>Source!I81</f>
        <v>0.66220000000000012</v>
      </c>
      <c r="F30" s="24" t="str">
        <f>Source!U71</f>
        <v/>
      </c>
      <c r="G30" s="24"/>
      <c r="H30" s="49"/>
    </row>
    <row r="31" spans="1:32" ht="28" x14ac:dyDescent="0.25">
      <c r="A31" s="24">
        <v>3.4</v>
      </c>
      <c r="B31" s="24" t="str">
        <f>Source!E83</f>
        <v>3,4</v>
      </c>
      <c r="C31" s="49" t="str">
        <f>Source!G83</f>
        <v>Шпилька резьбовая, стальная, оцинкованная, с заостренным концом, в комплекте с шайбой и гайкой, М16x190 мм</v>
      </c>
      <c r="D31" s="24" t="s">
        <v>41</v>
      </c>
      <c r="E31" s="50">
        <f>Source!I83</f>
        <v>176</v>
      </c>
      <c r="F31" s="24" t="str">
        <f>Source!U71</f>
        <v/>
      </c>
      <c r="G31" s="24"/>
      <c r="H31" s="49"/>
    </row>
    <row r="32" spans="1:32" ht="28" x14ac:dyDescent="0.25">
      <c r="A32" s="24">
        <v>3.5</v>
      </c>
      <c r="B32" s="24" t="str">
        <f>Source!E85</f>
        <v>3,5</v>
      </c>
      <c r="C32" s="49" t="str">
        <f>Source!G85</f>
        <v>Анкер-болт забивной, распорный, стальной, оцинкованный, с широкой шайбой M12х110</v>
      </c>
      <c r="D32" s="24" t="s">
        <v>126</v>
      </c>
      <c r="E32" s="50">
        <f>Source!I85</f>
        <v>0.88</v>
      </c>
      <c r="F32" s="24" t="str">
        <f>Source!U71</f>
        <v/>
      </c>
      <c r="G32" s="24"/>
      <c r="H32" s="49"/>
    </row>
    <row r="33" spans="1:32" ht="98" x14ac:dyDescent="0.25">
      <c r="A33" s="24">
        <v>4</v>
      </c>
      <c r="B33" s="24" t="str">
        <f>Source!E87</f>
        <v>4</v>
      </c>
      <c r="C33" s="49" t="str">
        <f>Source!G87</f>
        <v>Огрунтовка металлических поверхностей грунтовкой ГФ-021 за один раз</v>
      </c>
      <c r="D33" s="24" t="s">
        <v>46</v>
      </c>
      <c r="E33" s="50">
        <f>Source!I87</f>
        <v>1.4266977999999999</v>
      </c>
      <c r="F33" s="24" t="str">
        <f>Source!U71</f>
        <v/>
      </c>
      <c r="G33" s="24" t="str">
        <f>"=(67,6*"&amp;"26,1+"&amp;"106,3*"&amp;"33+"&amp;"4,2*"&amp;"33+"&amp;"6,9*"&amp;"33+"&amp;"7,2*"&amp;"32,1+"&amp;"11,3*"&amp;"21,5+"&amp;"0,9*"&amp;"32,1+"&amp;"1,4*"&amp;"32,1+"&amp;"9,3*"&amp;"32,1)/"&amp;"1000/"&amp;"100*"&amp;"22"</f>
        <v>=(67,6*26,1+106,3*33+4,2*33+6,9*33+7,2*32,1+11,3*21,5+0,9*32,1+1,4*32,1+9,3*32,1)/1000/100*22</v>
      </c>
      <c r="H33" s="49"/>
    </row>
    <row r="34" spans="1:32" ht="14" x14ac:dyDescent="0.25">
      <c r="A34" s="24">
        <v>4.0999999999999996</v>
      </c>
      <c r="B34" s="24" t="str">
        <f>Source!E89</f>
        <v>4,1</v>
      </c>
      <c r="C34" s="49" t="str">
        <f>Source!G89</f>
        <v>Грунтовка глифталевая, типа ГФ-021</v>
      </c>
      <c r="D34" s="24" t="s">
        <v>32</v>
      </c>
      <c r="E34" s="50">
        <f>Source!I89</f>
        <v>1.2840000000000001E-2</v>
      </c>
      <c r="F34" s="24" t="str">
        <f>Source!U71</f>
        <v/>
      </c>
      <c r="G34" s="24"/>
      <c r="H34" s="49"/>
    </row>
    <row r="35" spans="1:32" ht="33" x14ac:dyDescent="0.35">
      <c r="A35" s="74" t="str">
        <f>CONCATENATE("Раздел: ", Source!G122)</f>
        <v>Раздел: Усиление внутренних и наружных стен в зоне расширяемых проемов в подвале и в надземной части здания. Рама РС-3, 5 шт. (КР-5,6)</v>
      </c>
      <c r="B35" s="74"/>
      <c r="C35" s="74"/>
      <c r="D35" s="74"/>
      <c r="E35" s="74"/>
      <c r="F35" s="74"/>
      <c r="G35" s="74"/>
      <c r="H35" s="74"/>
      <c r="AF35" s="46" t="str">
        <f>CONCATENATE("Раздел: ", Source!G122)</f>
        <v>Раздел: Усиление внутренних и наружных стен в зоне расширяемых проемов в подвале и в надземной части здания. Рама РС-3, 5 шт. (КР-5,6)</v>
      </c>
    </row>
    <row r="36" spans="1:32" ht="42" x14ac:dyDescent="0.25">
      <c r="A36" s="24">
        <v>5</v>
      </c>
      <c r="B36" s="24" t="str">
        <f>Source!E126</f>
        <v>5</v>
      </c>
      <c r="C36" s="49" t="str">
        <f>Source!G126</f>
        <v>Усиление кирпичных стен металлическим каркасом</v>
      </c>
      <c r="D36" s="24" t="s">
        <v>22</v>
      </c>
      <c r="E36" s="50">
        <f>Source!I126</f>
        <v>1.4730000000000001</v>
      </c>
      <c r="F36" s="24" t="str">
        <f>Source!U122</f>
        <v/>
      </c>
      <c r="G36" s="24" t="str">
        <f>"=(146,3+"&amp;"108,5+"&amp;"15,7+"&amp;"7,2+"&amp;"16,9)/"&amp;"1000*"&amp;"5"</f>
        <v>=(146,3+108,5+15,7+7,2+16,9)/1000*5</v>
      </c>
      <c r="H36" s="49"/>
    </row>
    <row r="37" spans="1:32" ht="28" x14ac:dyDescent="0.25">
      <c r="A37" s="24">
        <v>5.0999999999999996</v>
      </c>
      <c r="B37" s="24" t="str">
        <f>Source!E128</f>
        <v>5,1</v>
      </c>
      <c r="C37" s="49" t="str">
        <f>Source!G128</f>
        <v>Уголок равнополочный, для строительных стальных конструкций, ширина полки более 70 мм, сталь С235, С245</v>
      </c>
      <c r="D37" s="24" t="s">
        <v>32</v>
      </c>
      <c r="E37" s="50">
        <f>Source!I128</f>
        <v>1.3525</v>
      </c>
      <c r="F37" s="24" t="str">
        <f>Source!U122</f>
        <v/>
      </c>
      <c r="G37" s="24"/>
      <c r="H37" s="49"/>
    </row>
    <row r="38" spans="1:32" ht="28" x14ac:dyDescent="0.25">
      <c r="A38" s="24">
        <v>5.2</v>
      </c>
      <c r="B38" s="24" t="str">
        <f>Source!E130</f>
        <v>5,2</v>
      </c>
      <c r="C38" s="49" t="str">
        <f>Source!G130</f>
        <v>Прокат листовой из стали С235, С245 для строительных стальных конструкций, толщина более 3 мм</v>
      </c>
      <c r="D38" s="24" t="s">
        <v>32</v>
      </c>
      <c r="E38" s="50">
        <f>Source!I130</f>
        <v>0.12050000000000001</v>
      </c>
      <c r="F38" s="24" t="str">
        <f>Source!U122</f>
        <v/>
      </c>
      <c r="G38" s="24"/>
      <c r="H38" s="49"/>
    </row>
    <row r="39" spans="1:32" ht="28" x14ac:dyDescent="0.25">
      <c r="A39" s="24">
        <v>5.3</v>
      </c>
      <c r="B39" s="24" t="str">
        <f>Source!E132</f>
        <v>5,3</v>
      </c>
      <c r="C39" s="49" t="str">
        <f>Source!G132</f>
        <v>Шпилька резьбовая, стальная, оцинкованная, с заостренным концом, в комплекте с шайбой и гайкой, М16x190 мм</v>
      </c>
      <c r="D39" s="24" t="s">
        <v>41</v>
      </c>
      <c r="E39" s="50">
        <f>Source!I132</f>
        <v>90</v>
      </c>
      <c r="F39" s="24" t="str">
        <f>Source!U122</f>
        <v/>
      </c>
      <c r="G39" s="24"/>
      <c r="H39" s="49"/>
    </row>
    <row r="40" spans="1:32" ht="70" x14ac:dyDescent="0.25">
      <c r="A40" s="24">
        <v>6</v>
      </c>
      <c r="B40" s="24" t="str">
        <f>Source!E134</f>
        <v>6</v>
      </c>
      <c r="C40" s="49" t="str">
        <f>Source!G134</f>
        <v>Огрунтовка металлических поверхностей грунтовкой ГФ-021 за один раз</v>
      </c>
      <c r="D40" s="24" t="s">
        <v>46</v>
      </c>
      <c r="E40" s="50">
        <f>Source!I134</f>
        <v>0.43599500000000002</v>
      </c>
      <c r="F40" s="24" t="str">
        <f>Source!U122</f>
        <v/>
      </c>
      <c r="G40" s="24" t="str">
        <f>"=(146,3*"&amp;"26,3+"&amp;"108,5*"&amp;"33+"&amp;"15,7*"&amp;"33+"&amp;"7,2*"&amp;"32,1+"&amp;"16,9*"&amp;"32,1)/"&amp;"1000/"&amp;"100*"&amp;"5"</f>
        <v>=(146,3*26,3+108,5*33+15,7*33+7,2*32,1+16,9*32,1)/1000/100*5</v>
      </c>
      <c r="H40" s="49"/>
    </row>
    <row r="41" spans="1:32" ht="14" x14ac:dyDescent="0.25">
      <c r="A41" s="24">
        <v>6.1</v>
      </c>
      <c r="B41" s="24" t="str">
        <f>Source!E136</f>
        <v>6,1</v>
      </c>
      <c r="C41" s="49" t="str">
        <f>Source!G136</f>
        <v>Грунтовка глифталевая, типа ГФ-021</v>
      </c>
      <c r="D41" s="24" t="s">
        <v>32</v>
      </c>
      <c r="E41" s="50">
        <f>Source!I136</f>
        <v>3.9240000000000004E-3</v>
      </c>
      <c r="F41" s="24" t="str">
        <f>Source!U122</f>
        <v/>
      </c>
      <c r="G41" s="24"/>
      <c r="H41" s="49"/>
    </row>
    <row r="42" spans="1:32" ht="33" x14ac:dyDescent="0.35">
      <c r="A42" s="74" t="str">
        <f>CONCATENATE("Раздел: ", Source!G169)</f>
        <v>Раздел: Усиление внутренних и наружных стен в зоне расширяемых проемов в подвале и в надземной части здания. Рама РС-6, 2 шт. (КР-5,6)</v>
      </c>
      <c r="B42" s="74"/>
      <c r="C42" s="74"/>
      <c r="D42" s="74"/>
      <c r="E42" s="74"/>
      <c r="F42" s="74"/>
      <c r="G42" s="74"/>
      <c r="H42" s="74"/>
      <c r="AF42" s="46" t="str">
        <f>CONCATENATE("Раздел: ", Source!G169)</f>
        <v>Раздел: Усиление внутренних и наружных стен в зоне расширяемых проемов в подвале и в надземной части здания. Рама РС-6, 2 шт. (КР-5,6)</v>
      </c>
    </row>
    <row r="43" spans="1:32" ht="42" x14ac:dyDescent="0.25">
      <c r="A43" s="24">
        <v>7</v>
      </c>
      <c r="B43" s="24" t="str">
        <f>Source!E173</f>
        <v>7</v>
      </c>
      <c r="C43" s="49" t="str">
        <f>Source!G173</f>
        <v>Усиление кирпичных стен металлическим каркасом</v>
      </c>
      <c r="D43" s="24" t="s">
        <v>22</v>
      </c>
      <c r="E43" s="50">
        <f>Source!I173</f>
        <v>0.67600000000000005</v>
      </c>
      <c r="F43" s="24" t="str">
        <f>Source!U169</f>
        <v/>
      </c>
      <c r="G43" s="24" t="str">
        <f>"=(182,6+"&amp;"50,5+"&amp;"55,4+"&amp;"31,4+"&amp;"3,6+"&amp;"14,5)/"&amp;"1000*"&amp;"2"</f>
        <v>=(182,6+50,5+55,4+31,4+3,6+14,5)/1000*2</v>
      </c>
      <c r="H43" s="49"/>
    </row>
    <row r="44" spans="1:32" ht="28" x14ac:dyDescent="0.25">
      <c r="A44" s="24">
        <v>7.1</v>
      </c>
      <c r="B44" s="24" t="str">
        <f>Source!E175</f>
        <v>7,1</v>
      </c>
      <c r="C44" s="49" t="str">
        <f>Source!G175</f>
        <v>Уголок равнополочный, для строительных стальных конструкций, ширина полки более 70 мм, сталь С235, С245</v>
      </c>
      <c r="D44" s="24" t="s">
        <v>32</v>
      </c>
      <c r="E44" s="50">
        <f>Source!I175</f>
        <v>0.53879999999999995</v>
      </c>
      <c r="F44" s="24" t="str">
        <f>Source!U169</f>
        <v/>
      </c>
      <c r="G44" s="24"/>
      <c r="H44" s="49"/>
    </row>
    <row r="45" spans="1:32" ht="28" x14ac:dyDescent="0.25">
      <c r="A45" s="24">
        <v>7.2</v>
      </c>
      <c r="B45" s="24" t="str">
        <f>Source!E177</f>
        <v>7,2</v>
      </c>
      <c r="C45" s="49" t="str">
        <f>Source!G177</f>
        <v>Профили стальные электросварные квадратного сечения трубчатые, размер стороны 100 мм, толщина стенки от 3 до 6 мм</v>
      </c>
      <c r="D45" s="24" t="s">
        <v>32</v>
      </c>
      <c r="E45" s="50">
        <f>Source!I177</f>
        <v>0.10099999999999999</v>
      </c>
      <c r="F45" s="24" t="str">
        <f>Source!U169</f>
        <v/>
      </c>
      <c r="G45" s="24"/>
      <c r="H45" s="49"/>
    </row>
    <row r="46" spans="1:32" ht="28" x14ac:dyDescent="0.25">
      <c r="A46" s="24">
        <v>7.3</v>
      </c>
      <c r="B46" s="24" t="str">
        <f>Source!E179</f>
        <v>7,3</v>
      </c>
      <c r="C46" s="49" t="str">
        <f>Source!G179</f>
        <v>Прокат листовой из стали С235, С245 для строительных стальных конструкций, толщина более 3 мм</v>
      </c>
      <c r="D46" s="24" t="s">
        <v>32</v>
      </c>
      <c r="E46" s="50">
        <f>Source!I179</f>
        <v>3.6200000000000003E-2</v>
      </c>
      <c r="F46" s="24" t="str">
        <f>Source!U169</f>
        <v/>
      </c>
      <c r="G46" s="24"/>
      <c r="H46" s="49"/>
    </row>
    <row r="47" spans="1:32" ht="28" x14ac:dyDescent="0.25">
      <c r="A47" s="24">
        <v>7.4</v>
      </c>
      <c r="B47" s="24" t="str">
        <f>Source!E181</f>
        <v>7,4</v>
      </c>
      <c r="C47" s="49" t="str">
        <f>Source!G181</f>
        <v>Шпилька резьбовая, стальная, оцинкованная, с заостренным концом, в комплекте с шайбой и гайкой, М16x190 мм</v>
      </c>
      <c r="D47" s="24" t="s">
        <v>41</v>
      </c>
      <c r="E47" s="50">
        <f>Source!I181</f>
        <v>36</v>
      </c>
      <c r="F47" s="24" t="str">
        <f>Source!U169</f>
        <v/>
      </c>
      <c r="G47" s="24"/>
      <c r="H47" s="49"/>
    </row>
    <row r="48" spans="1:32" ht="70" x14ac:dyDescent="0.25">
      <c r="A48" s="24">
        <v>8</v>
      </c>
      <c r="B48" s="24" t="str">
        <f>Source!E183</f>
        <v>8</v>
      </c>
      <c r="C48" s="49" t="str">
        <f>Source!G183</f>
        <v>Огрунтовка металлических поверхностей грунтовкой ГФ-021 за один раз</v>
      </c>
      <c r="D48" s="24" t="s">
        <v>46</v>
      </c>
      <c r="E48" s="50">
        <f>Source!I183</f>
        <v>0.18172179999999999</v>
      </c>
      <c r="F48" s="24" t="str">
        <f>Source!U169</f>
        <v/>
      </c>
      <c r="G48" s="24" t="str">
        <f>"=(182,6*"&amp;"26,3+"&amp;"50,5*"&amp;"16,6+"&amp;"55,4*"&amp;"33+"&amp;"31,4*"&amp;"33+"&amp;"3,6*"&amp;"32,1+"&amp;"14,5*"&amp;"32,1)/"&amp;"1000/"&amp;"100*"&amp;"2"</f>
        <v>=(182,6*26,3+50,5*16,6+55,4*33+31,4*33+3,6*32,1+14,5*32,1)/1000/100*2</v>
      </c>
      <c r="H48" s="49"/>
    </row>
    <row r="49" spans="1:8" ht="14" x14ac:dyDescent="0.25">
      <c r="A49" s="24">
        <v>8.1</v>
      </c>
      <c r="B49" s="24" t="str">
        <f>Source!E185</f>
        <v>8,1</v>
      </c>
      <c r="C49" s="49" t="str">
        <f>Source!G185</f>
        <v>Грунтовка глифталевая, типа ГФ-021</v>
      </c>
      <c r="D49" s="24" t="s">
        <v>32</v>
      </c>
      <c r="E49" s="50">
        <f>Source!I185</f>
        <v>1.635E-3</v>
      </c>
      <c r="F49" s="24" t="str">
        <f>Source!U169</f>
        <v/>
      </c>
      <c r="G49" s="24"/>
      <c r="H49" s="49"/>
    </row>
    <row r="50" spans="1:8" ht="16.5" x14ac:dyDescent="0.35">
      <c r="A50" s="74" t="str">
        <f>CONCATENATE("Раздел: ", Source!G218)</f>
        <v>Раздел: Локальный ремонт межпанельных стыков в наружных и внутренних стенах (КР-22)</v>
      </c>
      <c r="B50" s="74"/>
      <c r="C50" s="74"/>
      <c r="D50" s="74"/>
      <c r="E50" s="74"/>
      <c r="F50" s="74"/>
      <c r="G50" s="74"/>
      <c r="H50" s="74"/>
    </row>
    <row r="51" spans="1:8" ht="14" x14ac:dyDescent="0.25">
      <c r="A51" s="24">
        <v>9</v>
      </c>
      <c r="B51" s="24" t="str">
        <f>Source!E222</f>
        <v>9</v>
      </c>
      <c r="C51" s="49" t="str">
        <f>Source!G222</f>
        <v>Заполнение бетоном отдельных мест в перекрытиях</v>
      </c>
      <c r="D51" s="24" t="s">
        <v>152</v>
      </c>
      <c r="E51" s="50">
        <f>Source!I222</f>
        <v>7.61</v>
      </c>
      <c r="F51" s="24" t="str">
        <f>Source!U218</f>
        <v/>
      </c>
      <c r="G51" s="24">
        <f>Source!I222</f>
        <v>7.61</v>
      </c>
      <c r="H51" s="49"/>
    </row>
    <row r="52" spans="1:8" ht="84" x14ac:dyDescent="0.25">
      <c r="A52" s="24">
        <v>9.1</v>
      </c>
      <c r="B52" s="24" t="str">
        <f>Source!E224</f>
        <v>9,1</v>
      </c>
      <c r="C52" s="49" t="str">
        <f>Source!G224</f>
        <v>Смесь сухая, цементная с заполнителем из пенополистирола и химическими добавками, легкая, паропроницаемая, плотность раствора 300 кг/м3, прочность на сжатие не менее 0,5 МПа, коэффициент теплопроводности 0,07 Вт/м х К, температура эксплуатации от -40 до +60°С, для заполнения межпанельных швов, колодезной кладки и других пустот в основаниях стен, в качестве тепло-звукоизоляции</v>
      </c>
      <c r="D52" s="24" t="s">
        <v>158</v>
      </c>
      <c r="E52" s="50">
        <f>Source!I224</f>
        <v>7.7622000000000009</v>
      </c>
      <c r="F52" s="24" t="str">
        <f>Source!U218</f>
        <v/>
      </c>
      <c r="G52" s="24"/>
      <c r="H52" s="49"/>
    </row>
    <row r="53" spans="1:8" ht="14" x14ac:dyDescent="0.25">
      <c r="A53" s="24">
        <v>10</v>
      </c>
      <c r="B53" s="24" t="str">
        <f>Source!E226</f>
        <v>10</v>
      </c>
      <c r="C53" s="49" t="str">
        <f>Source!G226</f>
        <v>Заполнение вертикальных швов стеновых панелей цементным раствором</v>
      </c>
      <c r="D53" s="24" t="s">
        <v>163</v>
      </c>
      <c r="E53" s="50">
        <f>Source!I226</f>
        <v>76.099999999999994</v>
      </c>
      <c r="F53" s="24" t="str">
        <f>Source!U218</f>
        <v/>
      </c>
      <c r="G53" s="24" t="str">
        <f>"=7610/"&amp;"100"</f>
        <v>=7610/100</v>
      </c>
      <c r="H53" s="49"/>
    </row>
    <row r="54" spans="1:8" ht="14" x14ac:dyDescent="0.25">
      <c r="A54" s="24">
        <v>10.1</v>
      </c>
      <c r="B54" s="24" t="str">
        <f>Source!E228</f>
        <v>10,1</v>
      </c>
      <c r="C54" s="49" t="str">
        <f>Source!G228</f>
        <v>Раствор цементный, марка М200</v>
      </c>
      <c r="D54" s="24" t="s">
        <v>158</v>
      </c>
      <c r="E54" s="50">
        <f>Source!I228</f>
        <v>76.099999999999994</v>
      </c>
      <c r="F54" s="24" t="str">
        <f>Source!U218</f>
        <v/>
      </c>
      <c r="G54" s="24"/>
      <c r="H54" s="49"/>
    </row>
    <row r="55" spans="1:8" ht="14" x14ac:dyDescent="0.25">
      <c r="A55" s="24">
        <v>11</v>
      </c>
      <c r="B55" s="24" t="str">
        <f>Source!E230</f>
        <v>11</v>
      </c>
      <c r="C55" s="49" t="str">
        <f>Source!G230</f>
        <v>Заполнение вертикальных швов стеновых панелей упругими прокладками</v>
      </c>
      <c r="D55" s="24" t="s">
        <v>163</v>
      </c>
      <c r="E55" s="50">
        <f>Source!I230</f>
        <v>76.099999999999994</v>
      </c>
      <c r="F55" s="24" t="str">
        <f>Source!U218</f>
        <v/>
      </c>
      <c r="G55" s="24" t="str">
        <f>"=7610/"&amp;"100"</f>
        <v>=7610/100</v>
      </c>
      <c r="H55" s="49"/>
    </row>
    <row r="56" spans="1:8" ht="28" x14ac:dyDescent="0.25">
      <c r="A56" s="24">
        <v>11.1</v>
      </c>
      <c r="B56" s="24" t="str">
        <f>Source!E232</f>
        <v>11,1</v>
      </c>
      <c r="C56" s="49" t="str">
        <f>Source!G232</f>
        <v>Прокладки из вспененного полиэтилена уплотнительные и теплоизоляционные сплошного сечения, наружный диаметр от 45 до 55 мм</v>
      </c>
      <c r="D56" s="24" t="s">
        <v>180</v>
      </c>
      <c r="E56" s="50">
        <f>Source!I232</f>
        <v>7990.5000000000009</v>
      </c>
      <c r="F56" s="24" t="str">
        <f>Source!U218</f>
        <v/>
      </c>
      <c r="G56" s="24"/>
      <c r="H56" s="49"/>
    </row>
    <row r="57" spans="1:8" ht="16.5" x14ac:dyDescent="0.35">
      <c r="A57" s="74" t="str">
        <f>CONCATENATE("Раздел: ", Source!G265)</f>
        <v>Раздел: Установка металлического ограждения по периметру кровли (КР-22,29)</v>
      </c>
      <c r="B57" s="74"/>
      <c r="C57" s="74"/>
      <c r="D57" s="74"/>
      <c r="E57" s="74"/>
      <c r="F57" s="74"/>
      <c r="G57" s="74"/>
      <c r="H57" s="74"/>
    </row>
    <row r="58" spans="1:8" ht="28" x14ac:dyDescent="0.25">
      <c r="A58" s="24">
        <v>12</v>
      </c>
      <c r="B58" s="24" t="str">
        <f>Source!E269</f>
        <v>12</v>
      </c>
      <c r="C58" s="49" t="str">
        <f>Source!G269</f>
        <v>Ограждение кровель перилами</v>
      </c>
      <c r="D58" s="24" t="s">
        <v>186</v>
      </c>
      <c r="E58" s="50">
        <f>Source!I269</f>
        <v>4.07</v>
      </c>
      <c r="F58" s="24" t="str">
        <f>Source!U265</f>
        <v/>
      </c>
      <c r="G58" s="24" t="str">
        <f>"=407/"&amp;"100"</f>
        <v>=407/100</v>
      </c>
      <c r="H58" s="49"/>
    </row>
    <row r="59" spans="1:8" ht="14" x14ac:dyDescent="0.25">
      <c r="A59" s="24">
        <v>12.1</v>
      </c>
      <c r="B59" s="24" t="str">
        <f>Source!E271</f>
        <v>12,1</v>
      </c>
      <c r="C59" s="49" t="str">
        <f>Source!G271</f>
        <v>Ограждения из прокатных и гнутых профилей полосовой и круглой стали</v>
      </c>
      <c r="D59" s="24" t="s">
        <v>32</v>
      </c>
      <c r="E59" s="50">
        <f>Source!I271</f>
        <v>8.3515999999999995</v>
      </c>
      <c r="F59" s="24" t="str">
        <f>Source!U265</f>
        <v/>
      </c>
      <c r="G59" s="24"/>
      <c r="H59" s="49"/>
    </row>
    <row r="60" spans="1:8" ht="28" x14ac:dyDescent="0.25">
      <c r="A60" s="24">
        <v>12.2</v>
      </c>
      <c r="B60" s="24" t="str">
        <f>Source!E273</f>
        <v>12,2</v>
      </c>
      <c r="C60" s="49" t="str">
        <f>Source!G273</f>
        <v>Шпилька резьбовая, стальная, оцинкованная, с заостренным концом, в комплекте с шайбой и гайкой, М8х110 мм</v>
      </c>
      <c r="D60" s="24" t="s">
        <v>41</v>
      </c>
      <c r="E60" s="50">
        <f>Source!I273</f>
        <v>1628</v>
      </c>
      <c r="F60" s="24" t="str">
        <f>Source!U265</f>
        <v/>
      </c>
      <c r="G60" s="24"/>
      <c r="H60" s="49"/>
    </row>
    <row r="61" spans="1:8" ht="28" x14ac:dyDescent="0.25">
      <c r="A61" s="24">
        <v>12.3</v>
      </c>
      <c r="B61" s="24" t="str">
        <f>Source!E275</f>
        <v>12,3</v>
      </c>
      <c r="C61" s="49" t="str">
        <f>Source!G275</f>
        <v>Состав на основе полиэстеровой смолы для анкеров химических, в картридже инъекционном 410 мл</v>
      </c>
      <c r="D61" s="24" t="s">
        <v>41</v>
      </c>
      <c r="E61" s="50">
        <f>Source!I275</f>
        <v>32.56</v>
      </c>
      <c r="F61" s="24" t="str">
        <f>Source!U265</f>
        <v/>
      </c>
      <c r="G61" s="24"/>
      <c r="H61" s="49"/>
    </row>
    <row r="62" spans="1:8" ht="16.5" x14ac:dyDescent="0.35">
      <c r="A62" s="74" t="str">
        <f>CONCATENATE("Раздел: ", Source!G308)</f>
        <v>Раздел: Замена плит перекрытий. Устройство монолитных ж/б участков (КР-7...11)</v>
      </c>
      <c r="B62" s="74"/>
      <c r="C62" s="74"/>
      <c r="D62" s="74"/>
      <c r="E62" s="74"/>
      <c r="F62" s="74"/>
      <c r="G62" s="74"/>
      <c r="H62" s="74"/>
    </row>
    <row r="63" spans="1:8" ht="28" x14ac:dyDescent="0.25">
      <c r="A63" s="24">
        <v>13</v>
      </c>
      <c r="B63" s="24" t="str">
        <f>Source!E312</f>
        <v>13</v>
      </c>
      <c r="C63" s="49" t="str">
        <f>Source!G312</f>
        <v>Монтаж несъемной опалубки сталебетонных перекрытий из стального профилированного настила при ширине листа 1000 мм</v>
      </c>
      <c r="D63" s="24" t="s">
        <v>46</v>
      </c>
      <c r="E63" s="50">
        <f>Source!I312</f>
        <v>9.3580000000000005</v>
      </c>
      <c r="F63" s="24" t="str">
        <f>Source!U308</f>
        <v/>
      </c>
      <c r="G63" s="24" t="str">
        <f>"=935,8/"&amp;"100"</f>
        <v>=935,8/100</v>
      </c>
      <c r="H63" s="49"/>
    </row>
    <row r="64" spans="1:8" ht="28" x14ac:dyDescent="0.25">
      <c r="A64" s="24">
        <v>13.1</v>
      </c>
      <c r="B64" s="24" t="str">
        <f>Source!E314</f>
        <v>13,1</v>
      </c>
      <c r="C64" s="49" t="str">
        <f>Source!G314</f>
        <v>Профили стальные оцинкованные листовые гнутые для сталебетонных перекрытий, типа СКН50Z-600, толщина 0,8 мм</v>
      </c>
      <c r="D64" s="24" t="s">
        <v>214</v>
      </c>
      <c r="E64" s="50">
        <f>Source!I314</f>
        <v>935.8</v>
      </c>
      <c r="F64" s="24" t="str">
        <f>Source!U308</f>
        <v/>
      </c>
      <c r="G64" s="24"/>
      <c r="H64" s="49"/>
    </row>
    <row r="65" spans="1:8" ht="28" x14ac:dyDescent="0.25">
      <c r="A65" s="24">
        <v>13.2</v>
      </c>
      <c r="B65" s="24" t="str">
        <f>Source!E318</f>
        <v>13,3</v>
      </c>
      <c r="C65" s="49" t="str">
        <f>Source!G318</f>
        <v>Каркасы и сетки арматурные плоские, собранные и сваренные (связанные) в арматурные изделия, класс Вр-1, диаметр 5 мм</v>
      </c>
      <c r="D65" s="24" t="s">
        <v>32</v>
      </c>
      <c r="E65" s="50">
        <f>Source!I318</f>
        <v>2.8822999999999994</v>
      </c>
      <c r="F65" s="24" t="str">
        <f>Source!U308</f>
        <v/>
      </c>
      <c r="G65" s="24"/>
      <c r="H65" s="49"/>
    </row>
    <row r="66" spans="1:8" ht="42" x14ac:dyDescent="0.25">
      <c r="A66" s="24">
        <v>13.3</v>
      </c>
      <c r="B66" s="24" t="str">
        <f>Source!E320</f>
        <v>13,4</v>
      </c>
      <c r="C66" s="49" t="str">
        <f>Source!G320</f>
        <v>Анкер-шпилька распорный, стандартный, с шестигранной гайкой и шайбой, из горячеоцинкованной стали, для использования в бетоне без трещин, диаметр 16 мм, длина 102 мм, толщина прикрепляемой детали 5 мм</v>
      </c>
      <c r="D66" s="24" t="s">
        <v>41</v>
      </c>
      <c r="E66" s="50">
        <f>Source!I320</f>
        <v>628</v>
      </c>
      <c r="F66" s="24" t="str">
        <f>Source!U308</f>
        <v/>
      </c>
      <c r="G66" s="24"/>
      <c r="H66" s="49"/>
    </row>
    <row r="67" spans="1:8" ht="42" x14ac:dyDescent="0.25">
      <c r="A67" s="24">
        <v>14</v>
      </c>
      <c r="B67" s="24" t="str">
        <f>Source!E322</f>
        <v>14</v>
      </c>
      <c r="C67" s="49" t="str">
        <f>Source!G322</f>
        <v>Устройство перекрытий по стальным балкам и монолитные участки при сборном железобетонном перекрытии площадью до 5 м2 приведенной толщиной до 100 мм</v>
      </c>
      <c r="D67" s="24" t="s">
        <v>231</v>
      </c>
      <c r="E67" s="50">
        <f>Source!I322</f>
        <v>0.38469999999999999</v>
      </c>
      <c r="F67" s="24" t="str">
        <f>Source!U308</f>
        <v/>
      </c>
      <c r="G67" s="24" t="str">
        <f>"=38,47/"&amp;"100"</f>
        <v>=38,47/100</v>
      </c>
      <c r="H67" s="49"/>
    </row>
    <row r="68" spans="1:8" ht="42" x14ac:dyDescent="0.25">
      <c r="A68" s="24">
        <v>14.1</v>
      </c>
      <c r="B68" s="24" t="str">
        <f>Source!E324</f>
        <v>14,1</v>
      </c>
      <c r="C68" s="49" t="str">
        <f>Source!G324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68" s="24" t="s">
        <v>32</v>
      </c>
      <c r="E68" s="50">
        <f>Source!I324</f>
        <v>0.93730000000000013</v>
      </c>
      <c r="F68" s="24" t="str">
        <f>Source!U308</f>
        <v/>
      </c>
      <c r="G68" s="24"/>
      <c r="H68" s="49"/>
    </row>
    <row r="69" spans="1:8" ht="42" x14ac:dyDescent="0.25">
      <c r="A69" s="24">
        <v>14.2</v>
      </c>
      <c r="B69" s="24" t="str">
        <f>Source!E326</f>
        <v>14,2</v>
      </c>
      <c r="C69" s="49" t="str">
        <f>Source!G326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69" s="24" t="s">
        <v>32</v>
      </c>
      <c r="E69" s="50">
        <f>Source!I326</f>
        <v>3.2673000000000001</v>
      </c>
      <c r="F69" s="24" t="str">
        <f>Source!U308</f>
        <v/>
      </c>
      <c r="G69" s="24"/>
      <c r="H69" s="49"/>
    </row>
    <row r="70" spans="1:8" ht="42" x14ac:dyDescent="0.25">
      <c r="A70" s="24">
        <v>14.3</v>
      </c>
      <c r="B70" s="24" t="str">
        <f>Source!E328</f>
        <v>14,3</v>
      </c>
      <c r="C70" s="49" t="str">
        <f>Source!G328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v>
      </c>
      <c r="D70" s="24" t="s">
        <v>32</v>
      </c>
      <c r="E70" s="50">
        <f>Source!I328</f>
        <v>0.28899999999999998</v>
      </c>
      <c r="F70" s="24" t="str">
        <f>Source!U308</f>
        <v/>
      </c>
      <c r="G70" s="24"/>
      <c r="H70" s="49"/>
    </row>
    <row r="71" spans="1:8" ht="28" x14ac:dyDescent="0.25">
      <c r="A71" s="24">
        <v>14.4</v>
      </c>
      <c r="B71" s="24" t="str">
        <f>Source!E330</f>
        <v>14,4</v>
      </c>
      <c r="C71" s="49" t="str">
        <f>Source!G330</f>
        <v>Смесь бетонная тяжелого бетона БСТ на гранитном щебне, крупность заполнителя от 5 до 20 мм, класс прочности В25 (М350), П3, F150, W6</v>
      </c>
      <c r="D71" s="24" t="s">
        <v>158</v>
      </c>
      <c r="E71" s="50">
        <f>Source!I330</f>
        <v>39.047049999999999</v>
      </c>
      <c r="F71" s="24" t="str">
        <f>Source!U308</f>
        <v/>
      </c>
      <c r="G71" s="24"/>
      <c r="H71" s="49"/>
    </row>
    <row r="72" spans="1:8" ht="28" x14ac:dyDescent="0.25">
      <c r="A72" s="24">
        <v>14.5</v>
      </c>
      <c r="B72" s="24" t="str">
        <f>Source!E332</f>
        <v>14,5</v>
      </c>
      <c r="C72" s="49" t="str">
        <f>Source!G332</f>
        <v>Щит деревянный для фундаментов, колонн, балок, перекрытий, стен, перегородок и других конструкций из досок, толщина 25 мм</v>
      </c>
      <c r="D72" s="24" t="s">
        <v>214</v>
      </c>
      <c r="E72" s="50">
        <f>Source!I332</f>
        <v>-58.782160000000005</v>
      </c>
      <c r="F72" s="24" t="str">
        <f>Source!U308</f>
        <v/>
      </c>
      <c r="G72" s="24"/>
      <c r="H72" s="49"/>
    </row>
    <row r="73" spans="1:8" ht="14" x14ac:dyDescent="0.25">
      <c r="A73" s="24">
        <v>15</v>
      </c>
      <c r="B73" s="24" t="str">
        <f>Source!E334</f>
        <v>15</v>
      </c>
      <c r="C73" s="49" t="str">
        <f>Source!G334</f>
        <v>Устройство тепло и звукоизоляции засыпной керамзитовой</v>
      </c>
      <c r="D73" s="24" t="s">
        <v>258</v>
      </c>
      <c r="E73" s="50">
        <f>Source!I334</f>
        <v>42.7</v>
      </c>
      <c r="F73" s="24" t="str">
        <f>Source!U308</f>
        <v/>
      </c>
      <c r="G73" s="24">
        <f>Source!I334</f>
        <v>42.7</v>
      </c>
      <c r="H73" s="49"/>
    </row>
    <row r="74" spans="1:8" ht="16.5" x14ac:dyDescent="0.35">
      <c r="A74" s="74" t="str">
        <f>CONCATENATE("Раздел: ", Source!G367)</f>
        <v>Раздел: Замена плит перекрытий. Устройство металлических балок (КР-7...11)</v>
      </c>
      <c r="B74" s="74"/>
      <c r="C74" s="74"/>
      <c r="D74" s="74"/>
      <c r="E74" s="74"/>
      <c r="F74" s="74"/>
      <c r="G74" s="74"/>
      <c r="H74" s="74"/>
    </row>
    <row r="75" spans="1:8" ht="56" x14ac:dyDescent="0.25">
      <c r="A75" s="24">
        <v>16</v>
      </c>
      <c r="B75" s="24" t="str">
        <f>Source!E371</f>
        <v>16</v>
      </c>
      <c r="C75" s="49" t="str">
        <f>Source!G371</f>
        <v>Монтаж стальных балок и ригелей перекрытий, покрытий и под установку оборудования в зданиях высотой до 30 м</v>
      </c>
      <c r="D75" s="24" t="s">
        <v>266</v>
      </c>
      <c r="E75" s="50">
        <f>Source!I371</f>
        <v>58.493299999999998</v>
      </c>
      <c r="F75" s="24" t="str">
        <f>Source!U367</f>
        <v/>
      </c>
      <c r="G75" s="24" t="str">
        <f>"=(8827,7+"&amp;"37310,1+"&amp;"1129,6+"&amp;"3440,6+"&amp;"790,1+"&amp;"6995,2)/"&amp;"1000"</f>
        <v>=(8827,7+37310,1+1129,6+3440,6+790,1+6995,2)/1000</v>
      </c>
      <c r="H75" s="49"/>
    </row>
    <row r="76" spans="1:8" ht="28" x14ac:dyDescent="0.25">
      <c r="A76" s="24">
        <v>16.100000000000001</v>
      </c>
      <c r="B76" s="24" t="str">
        <f>Source!E373</f>
        <v>16,1</v>
      </c>
      <c r="C76" s="49" t="str">
        <f>Source!G373</f>
        <v>Швеллер №№ 12-40, из стали углеродистой обыкновенного качества, спокойной</v>
      </c>
      <c r="D76" s="24" t="s">
        <v>32</v>
      </c>
      <c r="E76" s="50">
        <f>Source!I373</f>
        <v>50.707999999999998</v>
      </c>
      <c r="F76" s="24" t="str">
        <f>Source!U367</f>
        <v/>
      </c>
      <c r="G76" s="24"/>
      <c r="H76" s="49"/>
    </row>
    <row r="77" spans="1:8" ht="28" x14ac:dyDescent="0.25">
      <c r="A77" s="24">
        <v>16.2</v>
      </c>
      <c r="B77" s="24" t="str">
        <f>Source!E375</f>
        <v>16,2</v>
      </c>
      <c r="C77" s="49" t="str">
        <f>Source!G375</f>
        <v>Уголок равнополочный, для строительных стальных конструкций, ширина полки более 70 мм, сталь С235, С245</v>
      </c>
      <c r="D77" s="24" t="s">
        <v>32</v>
      </c>
      <c r="E77" s="50">
        <f>Source!I375</f>
        <v>0.79010000000000002</v>
      </c>
      <c r="F77" s="24" t="str">
        <f>Source!U367</f>
        <v/>
      </c>
      <c r="G77" s="24"/>
      <c r="H77" s="49"/>
    </row>
    <row r="78" spans="1:8" ht="28" x14ac:dyDescent="0.25">
      <c r="A78" s="24">
        <v>16.3</v>
      </c>
      <c r="B78" s="24" t="str">
        <f>Source!E377</f>
        <v>16,3</v>
      </c>
      <c r="C78" s="49" t="str">
        <f>Source!G377</f>
        <v>Уголок неравнополочный, для строительных стальных конструкций, ширина большей полки более 80 мм, сталь С235, С245</v>
      </c>
      <c r="D78" s="24" t="s">
        <v>32</v>
      </c>
      <c r="E78" s="50">
        <f>Source!I377</f>
        <v>6.9951999999999996</v>
      </c>
      <c r="F78" s="24" t="str">
        <f>Source!U367</f>
        <v/>
      </c>
      <c r="G78" s="24"/>
      <c r="H78" s="49"/>
    </row>
    <row r="79" spans="1:8" ht="14" x14ac:dyDescent="0.25">
      <c r="A79" s="24">
        <v>17</v>
      </c>
      <c r="B79" s="24" t="str">
        <f>Source!E379</f>
        <v>17</v>
      </c>
      <c r="C79" s="49" t="str">
        <f>Source!G379</f>
        <v>Установка закладных деталей весом до 4 кг</v>
      </c>
      <c r="D79" s="24" t="s">
        <v>22</v>
      </c>
      <c r="E79" s="50">
        <f>Source!I379</f>
        <v>1.0920000000000001</v>
      </c>
      <c r="F79" s="24" t="str">
        <f>Source!U367</f>
        <v/>
      </c>
      <c r="G79" s="24" t="str">
        <f>"=1092/"&amp;"1000"</f>
        <v>=1092/1000</v>
      </c>
      <c r="H79" s="49"/>
    </row>
    <row r="80" spans="1:8" ht="28" x14ac:dyDescent="0.25">
      <c r="A80" s="24">
        <v>17.100000000000001</v>
      </c>
      <c r="B80" s="24" t="str">
        <f>Source!E381</f>
        <v>17,1</v>
      </c>
      <c r="C80" s="49" t="str">
        <f>Source!G381</f>
        <v>Прокат листовой из стали С235, С245 для строительных стальных конструкций, толщина более 3 мм</v>
      </c>
      <c r="D80" s="24" t="s">
        <v>32</v>
      </c>
      <c r="E80" s="50">
        <f>Source!I381</f>
        <v>1.0920000000000001</v>
      </c>
      <c r="F80" s="24" t="str">
        <f>Source!U367</f>
        <v/>
      </c>
      <c r="G80" s="24"/>
      <c r="H80" s="49"/>
    </row>
    <row r="81" spans="1:8" ht="84" x14ac:dyDescent="0.25">
      <c r="A81" s="24">
        <v>18</v>
      </c>
      <c r="B81" s="24" t="str">
        <f>Source!E383</f>
        <v>18</v>
      </c>
      <c r="C81" s="49" t="str">
        <f>Source!G383</f>
        <v>Огрунтовка металлических поверхностей грунтовкой ГФ-021 за один раз</v>
      </c>
      <c r="D81" s="24" t="s">
        <v>46</v>
      </c>
      <c r="E81" s="50">
        <f>Source!I383</f>
        <v>19.362250599999999</v>
      </c>
      <c r="F81" s="24" t="str">
        <f>Source!U367</f>
        <v/>
      </c>
      <c r="G81" s="24" t="str">
        <f>"=(8,8277*"&amp;"36,6+"&amp;"37,3101*"&amp;"33,2+"&amp;"1,1296*"&amp;"35+"&amp;"3,4406*"&amp;"26,1+"&amp;"0,7901*"&amp;"33+"&amp;"6,9952*"&amp;"26,3+"&amp;"1,092*"&amp;"32,1)/"&amp;"100"</f>
        <v>=(8,8277*36,6+37,3101*33,2+1,1296*35+3,4406*26,1+0,7901*33+6,9952*26,3+1,092*32,1)/100</v>
      </c>
      <c r="H81" s="49"/>
    </row>
    <row r="82" spans="1:8" ht="14" x14ac:dyDescent="0.25">
      <c r="A82" s="24">
        <v>18.100000000000001</v>
      </c>
      <c r="B82" s="24" t="str">
        <f>Source!E385</f>
        <v>18,1</v>
      </c>
      <c r="C82" s="49" t="str">
        <f>Source!G385</f>
        <v>Грунтовка глифталевая, типа ГФ-021</v>
      </c>
      <c r="D82" s="24" t="s">
        <v>32</v>
      </c>
      <c r="E82" s="50">
        <f>Source!I385</f>
        <v>0.17426</v>
      </c>
      <c r="F82" s="24" t="str">
        <f>Source!U367</f>
        <v/>
      </c>
      <c r="G82" s="24"/>
      <c r="H82" s="49"/>
    </row>
    <row r="83" spans="1:8" ht="84" x14ac:dyDescent="0.25">
      <c r="A83" s="24">
        <v>19</v>
      </c>
      <c r="B83" s="24" t="str">
        <f>Source!E387</f>
        <v>19</v>
      </c>
      <c r="C83" s="49" t="str">
        <f>Source!G387</f>
        <v>Окраска огрунтованных металлических поверхностей эмалями ПФ-115</v>
      </c>
      <c r="D83" s="24" t="s">
        <v>46</v>
      </c>
      <c r="E83" s="50">
        <f>Source!I387</f>
        <v>19.362250599999999</v>
      </c>
      <c r="F83" s="24" t="str">
        <f>Source!U367</f>
        <v/>
      </c>
      <c r="G83" s="24" t="str">
        <f>"=(8,8277*"&amp;"36,6+"&amp;"37,3101*"&amp;"33,2+"&amp;"1,1296*"&amp;"35+"&amp;"3,4406*"&amp;"26,1+"&amp;"0,7901*"&amp;"33+"&amp;"6,9952*"&amp;"26,3+"&amp;"1,092*"&amp;"32,1)/"&amp;"100"</f>
        <v>=(8,8277*36,6+37,3101*33,2+1,1296*35+3,4406*26,1+0,7901*33+6,9952*26,3+1,092*32,1)/100</v>
      </c>
      <c r="H83" s="49"/>
    </row>
    <row r="84" spans="1:8" ht="84" x14ac:dyDescent="0.25">
      <c r="A84" s="24">
        <v>20</v>
      </c>
      <c r="B84" s="24" t="str">
        <f>Source!E389</f>
        <v>20</v>
      </c>
      <c r="C84" s="49" t="str">
        <f>Source!G389</f>
        <v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0,75 часа</v>
      </c>
      <c r="D84" s="24" t="s">
        <v>288</v>
      </c>
      <c r="E84" s="50">
        <f>Source!I389</f>
        <v>19.362250599999999</v>
      </c>
      <c r="F84" s="24" t="str">
        <f>Source!U367</f>
        <v/>
      </c>
      <c r="G84" s="24" t="str">
        <f>"=(8,8277*"&amp;"36,6+"&amp;"37,3101*"&amp;"33,2+"&amp;"1,1296*"&amp;"35+"&amp;"3,4406*"&amp;"26,1+"&amp;"0,7901*"&amp;"33+"&amp;"6,9952*"&amp;"26,3+"&amp;"1,092*"&amp;"32,1)/"&amp;"100"</f>
        <v>=(8,8277*36,6+37,3101*33,2+1,1296*35+3,4406*26,1+0,7901*33+6,9952*26,3+1,092*32,1)/100</v>
      </c>
      <c r="H84" s="49"/>
    </row>
    <row r="85" spans="1:8" ht="28" x14ac:dyDescent="0.25">
      <c r="A85" s="24">
        <v>20.100000000000001</v>
      </c>
      <c r="B85" s="24" t="str">
        <f>Source!E391</f>
        <v>20,1</v>
      </c>
      <c r="C85" s="49" t="str">
        <f>Source!G391</f>
        <v>Краска огнезащитная терморасширяющаяся на органической основе для защиты несущих металлоконструкций</v>
      </c>
      <c r="D85" s="24" t="s">
        <v>32</v>
      </c>
      <c r="E85" s="50">
        <f>Source!I391</f>
        <v>3.4852050000000001</v>
      </c>
      <c r="F85" s="24" t="str">
        <f>Source!U367</f>
        <v/>
      </c>
      <c r="G85" s="24"/>
      <c r="H85" s="49"/>
    </row>
    <row r="86" spans="1:8" ht="16.5" x14ac:dyDescent="0.35">
      <c r="A86" s="74" t="str">
        <f>CONCATENATE("Раздел: ", Source!G424)</f>
        <v>Раздел: Замена плит перекрытий. Устройство раскрепления (КР-7...11)</v>
      </c>
      <c r="B86" s="74"/>
      <c r="C86" s="74"/>
      <c r="D86" s="74"/>
      <c r="E86" s="74"/>
      <c r="F86" s="74"/>
      <c r="G86" s="74"/>
      <c r="H86" s="74"/>
    </row>
    <row r="87" spans="1:8" ht="28" x14ac:dyDescent="0.25">
      <c r="A87" s="24">
        <v>21</v>
      </c>
      <c r="B87" s="24" t="str">
        <f>Source!E428</f>
        <v>21</v>
      </c>
      <c r="C87" s="49" t="str">
        <f>Source!G428</f>
        <v>Монтаж мелких конструкций из стали различного профиля массой до 20 кг</v>
      </c>
      <c r="D87" s="24" t="s">
        <v>22</v>
      </c>
      <c r="E87" s="50">
        <f>Source!I428</f>
        <v>2.5205500000000001</v>
      </c>
      <c r="F87" s="24" t="str">
        <f>Source!U424</f>
        <v/>
      </c>
      <c r="G87" s="24" t="str">
        <f>"=(631+"&amp;"1363,3+"&amp;"85,25+"&amp;"441)/"&amp;"1000"</f>
        <v>=(631+1363,3+85,25+441)/1000</v>
      </c>
      <c r="H87" s="49"/>
    </row>
    <row r="88" spans="1:8" ht="28" x14ac:dyDescent="0.25">
      <c r="A88" s="24">
        <v>21.1</v>
      </c>
      <c r="B88" s="24" t="str">
        <f>Source!E430</f>
        <v>21,1</v>
      </c>
      <c r="C88" s="49" t="str">
        <f>Source!G430</f>
        <v>Прокат листовой из стали С235, С245 для строительных стальных конструкций, толщина более 3 мм</v>
      </c>
      <c r="D88" s="24" t="s">
        <v>32</v>
      </c>
      <c r="E88" s="50">
        <f>Source!I430</f>
        <v>1.9943</v>
      </c>
      <c r="F88" s="24" t="str">
        <f>Source!U424</f>
        <v/>
      </c>
      <c r="G88" s="24"/>
      <c r="H88" s="49"/>
    </row>
    <row r="89" spans="1:8" ht="42" x14ac:dyDescent="0.25">
      <c r="A89" s="24">
        <v>21.2</v>
      </c>
      <c r="B89" s="24" t="str">
        <f>Source!E432</f>
        <v>21,2</v>
      </c>
      <c r="C89" s="49" t="str">
        <f>Source!G432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89" s="24" t="s">
        <v>32</v>
      </c>
      <c r="E89" s="50">
        <f>Source!I432</f>
        <v>8.5250000000000006E-2</v>
      </c>
      <c r="F89" s="24" t="str">
        <f>Source!U424</f>
        <v/>
      </c>
      <c r="G89" s="24"/>
      <c r="H89" s="49"/>
    </row>
    <row r="90" spans="1:8" ht="28" x14ac:dyDescent="0.25">
      <c r="A90" s="24">
        <v>21.3</v>
      </c>
      <c r="B90" s="24" t="str">
        <f>Source!E434</f>
        <v>21,3</v>
      </c>
      <c r="C90" s="49" t="str">
        <f>Source!G434</f>
        <v>Уголок равнополочный, для строительных стальных конструкций, ширина полки более 70 мм, сталь С235, С245</v>
      </c>
      <c r="D90" s="24" t="s">
        <v>32</v>
      </c>
      <c r="E90" s="50">
        <f>Source!I434</f>
        <v>0.441</v>
      </c>
      <c r="F90" s="24" t="str">
        <f>Source!U424</f>
        <v/>
      </c>
      <c r="G90" s="24"/>
      <c r="H90" s="49"/>
    </row>
    <row r="91" spans="1:8" ht="28" x14ac:dyDescent="0.25">
      <c r="A91" s="24">
        <v>21.4</v>
      </c>
      <c r="B91" s="24" t="str">
        <f>Source!E436</f>
        <v>21,4</v>
      </c>
      <c r="C91" s="49" t="str">
        <f>Source!G436</f>
        <v>Шпилька резьбовая, стальная, оцинкованная, с заостренным концом, в комплекте с шайбой и гайкой, М16x190 мм</v>
      </c>
      <c r="D91" s="24" t="s">
        <v>41</v>
      </c>
      <c r="E91" s="50">
        <f>Source!I436</f>
        <v>93.999999999999986</v>
      </c>
      <c r="F91" s="24" t="str">
        <f>Source!U424</f>
        <v/>
      </c>
      <c r="G91" s="24"/>
      <c r="H91" s="49"/>
    </row>
    <row r="92" spans="1:8" ht="16.5" x14ac:dyDescent="0.35">
      <c r="A92" s="74" t="str">
        <f>CONCATENATE("Раздел: ", Source!G469)</f>
        <v>Раздел: Замена лестницы спуска в подвал м/о 3-5/Ж-Е (КР-12)</v>
      </c>
      <c r="B92" s="74"/>
      <c r="C92" s="74"/>
      <c r="D92" s="74"/>
      <c r="E92" s="74"/>
      <c r="F92" s="74"/>
      <c r="G92" s="74"/>
      <c r="H92" s="74"/>
    </row>
    <row r="93" spans="1:8" ht="14" x14ac:dyDescent="0.25">
      <c r="A93" s="24">
        <v>22</v>
      </c>
      <c r="B93" s="24" t="str">
        <f>Source!E473</f>
        <v>22</v>
      </c>
      <c r="C93" s="49" t="str">
        <f>Source!G473</f>
        <v>Кладка стен внутренних при высоте этажа до 4 м</v>
      </c>
      <c r="D93" s="24" t="s">
        <v>309</v>
      </c>
      <c r="E93" s="50">
        <f>Source!I473</f>
        <v>7.9</v>
      </c>
      <c r="F93" s="24" t="str">
        <f>Source!U469</f>
        <v/>
      </c>
      <c r="G93" s="24">
        <f>Source!I473</f>
        <v>7.9</v>
      </c>
      <c r="H93" s="49"/>
    </row>
    <row r="94" spans="1:8" ht="14" x14ac:dyDescent="0.25">
      <c r="A94" s="24">
        <v>22.1</v>
      </c>
      <c r="B94" s="24" t="str">
        <f>Source!E475</f>
        <v>22,1</v>
      </c>
      <c r="C94" s="49" t="str">
        <f>Source!G475</f>
        <v>Кирпич керамический рядовой, полнотелый, размер 250х120х65 мм, марка 150</v>
      </c>
      <c r="D94" s="24" t="s">
        <v>317</v>
      </c>
      <c r="E94" s="50">
        <f>Source!I475</f>
        <v>3.0019999999999998</v>
      </c>
      <c r="F94" s="24" t="str">
        <f>Source!U469</f>
        <v/>
      </c>
      <c r="G94" s="24"/>
      <c r="H94" s="49"/>
    </row>
    <row r="95" spans="1:8" ht="14" x14ac:dyDescent="0.25">
      <c r="A95" s="24">
        <v>22.2</v>
      </c>
      <c r="B95" s="24" t="str">
        <f>Source!E477</f>
        <v>22,2</v>
      </c>
      <c r="C95" s="49" t="str">
        <f>Source!G477</f>
        <v>Раствор цементный, марка М150</v>
      </c>
      <c r="D95" s="24" t="s">
        <v>158</v>
      </c>
      <c r="E95" s="50">
        <f>Source!I477</f>
        <v>1.8959999999999999</v>
      </c>
      <c r="F95" s="24" t="str">
        <f>Source!U469</f>
        <v/>
      </c>
      <c r="G95" s="24"/>
      <c r="H95" s="49"/>
    </row>
    <row r="96" spans="1:8" ht="28" x14ac:dyDescent="0.25">
      <c r="A96" s="24">
        <v>23</v>
      </c>
      <c r="B96" s="24" t="str">
        <f>Source!E479</f>
        <v>23</v>
      </c>
      <c r="C96" s="49" t="str">
        <f>Source!G479</f>
        <v>Устройство перекрытий безбалочных толщиной до 200 мм на высоте от опорной площади до 6 м</v>
      </c>
      <c r="D96" s="24" t="s">
        <v>231</v>
      </c>
      <c r="E96" s="50">
        <f>Source!I479</f>
        <v>3.4000000000000002E-2</v>
      </c>
      <c r="F96" s="24" t="str">
        <f>Source!U469</f>
        <v/>
      </c>
      <c r="G96" s="24" t="str">
        <f>"=3,4/"&amp;"100"</f>
        <v>=3,4/100</v>
      </c>
      <c r="H96" s="49"/>
    </row>
    <row r="97" spans="1:8" ht="42" x14ac:dyDescent="0.25">
      <c r="A97" s="24">
        <v>23.1</v>
      </c>
      <c r="B97" s="24" t="str">
        <f>Source!E481</f>
        <v>23,1</v>
      </c>
      <c r="C97" s="49" t="str">
        <f>Source!G481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97" s="24" t="s">
        <v>32</v>
      </c>
      <c r="E97" s="50">
        <f>Source!I481</f>
        <v>2.9399999999999999E-2</v>
      </c>
      <c r="F97" s="24" t="str">
        <f>Source!U469</f>
        <v/>
      </c>
      <c r="G97" s="24"/>
      <c r="H97" s="49"/>
    </row>
    <row r="98" spans="1:8" ht="42" x14ac:dyDescent="0.25">
      <c r="A98" s="24">
        <v>23.2</v>
      </c>
      <c r="B98" s="24" t="str">
        <f>Source!E483</f>
        <v>23,2</v>
      </c>
      <c r="C98" s="49" t="str">
        <f>Source!G483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98" s="24" t="s">
        <v>32</v>
      </c>
      <c r="E98" s="50">
        <f>Source!I483</f>
        <v>0.33576</v>
      </c>
      <c r="F98" s="24" t="str">
        <f>Source!U469</f>
        <v/>
      </c>
      <c r="G98" s="24"/>
      <c r="H98" s="49"/>
    </row>
    <row r="99" spans="1:8" ht="28" x14ac:dyDescent="0.25">
      <c r="A99" s="24">
        <v>23.3</v>
      </c>
      <c r="B99" s="24" t="str">
        <f>Source!E485</f>
        <v>23,3</v>
      </c>
      <c r="C99" s="49" t="str">
        <f>Source!G485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99" s="24" t="s">
        <v>32</v>
      </c>
      <c r="E99" s="50">
        <f>Source!I485</f>
        <v>9.0709999999999999E-2</v>
      </c>
      <c r="F99" s="24" t="str">
        <f>Source!U469</f>
        <v/>
      </c>
      <c r="G99" s="24"/>
      <c r="H99" s="49"/>
    </row>
    <row r="100" spans="1:8" ht="28" x14ac:dyDescent="0.25">
      <c r="A100" s="24">
        <v>23.4</v>
      </c>
      <c r="B100" s="24" t="str">
        <f>Source!E487</f>
        <v>23,4</v>
      </c>
      <c r="C100" s="49" t="str">
        <f>Source!G487</f>
        <v>Смесь бетонная тяжелого бетона БСТ на гранитном щебне, крупность заполнителя от 5 до 20 мм, класс прочности В25 (М350), П3, F150, W6</v>
      </c>
      <c r="D100" s="24" t="s">
        <v>158</v>
      </c>
      <c r="E100" s="50">
        <f>Source!I487</f>
        <v>3.4510000000000001</v>
      </c>
      <c r="F100" s="24" t="str">
        <f>Source!U469</f>
        <v/>
      </c>
      <c r="G100" s="24"/>
      <c r="H100" s="49"/>
    </row>
    <row r="101" spans="1:8" ht="16.5" x14ac:dyDescent="0.35">
      <c r="A101" s="74" t="str">
        <f>CONCATENATE("Раздел: ", Source!G520)</f>
        <v>Раздел: Локальный ремонт рустов плит перекрытий (КР-22)</v>
      </c>
      <c r="B101" s="74"/>
      <c r="C101" s="74"/>
      <c r="D101" s="74"/>
      <c r="E101" s="74"/>
      <c r="F101" s="74"/>
      <c r="G101" s="74"/>
      <c r="H101" s="74"/>
    </row>
    <row r="102" spans="1:8" ht="14" x14ac:dyDescent="0.25">
      <c r="A102" s="24">
        <v>24</v>
      </c>
      <c r="B102" s="24" t="str">
        <f>Source!E526</f>
        <v>24</v>
      </c>
      <c r="C102" s="49" t="str">
        <f>Source!G526</f>
        <v>Заполнение бетоном отдельных мест в перекрытиях</v>
      </c>
      <c r="D102" s="24" t="s">
        <v>152</v>
      </c>
      <c r="E102" s="50">
        <f>Source!I526</f>
        <v>60.88</v>
      </c>
      <c r="F102" s="24" t="str">
        <f>Source!U520</f>
        <v/>
      </c>
      <c r="G102" s="24">
        <f>Source!I526</f>
        <v>60.88</v>
      </c>
      <c r="H102" s="49"/>
    </row>
    <row r="103" spans="1:8" ht="14" x14ac:dyDescent="0.25">
      <c r="A103" s="24">
        <v>24.1</v>
      </c>
      <c r="B103" s="24" t="str">
        <f>Source!E528</f>
        <v>24,1</v>
      </c>
      <c r="C103" s="49" t="str">
        <f>Source!G528</f>
        <v>Раствор цементный, марка М200</v>
      </c>
      <c r="D103" s="24" t="s">
        <v>158</v>
      </c>
      <c r="E103" s="50">
        <f>Source!I528</f>
        <v>62.097600000000007</v>
      </c>
      <c r="F103" s="24" t="str">
        <f>Source!U520</f>
        <v/>
      </c>
      <c r="G103" s="24"/>
      <c r="H103" s="49"/>
    </row>
    <row r="104" spans="1:8" ht="28" x14ac:dyDescent="0.25">
      <c r="A104" s="24">
        <v>25</v>
      </c>
      <c r="B104" s="24" t="str">
        <f>Source!E530</f>
        <v>25</v>
      </c>
      <c r="C104" s="49" t="str">
        <f>Source!G530</f>
        <v>Конопатка швов плит перекрытий просмоленной паклей с частичной разбивкой швов, заделкой раствором толщиной 20 мм</v>
      </c>
      <c r="D104" s="24" t="s">
        <v>346</v>
      </c>
      <c r="E104" s="50">
        <f>Source!I530</f>
        <v>76.099999999999994</v>
      </c>
      <c r="F104" s="24" t="str">
        <f>Source!U520</f>
        <v/>
      </c>
      <c r="G104" s="24" t="str">
        <f>"=7610/"&amp;"100"</f>
        <v>=7610/100</v>
      </c>
      <c r="H104" s="49"/>
    </row>
    <row r="105" spans="1:8" ht="14" x14ac:dyDescent="0.25">
      <c r="A105" s="24">
        <v>25.1</v>
      </c>
      <c r="B105" s="24" t="str">
        <f>Source!E532</f>
        <v>25,1</v>
      </c>
      <c r="C105" s="49" t="str">
        <f>Source!G532</f>
        <v>Пакля пропитанная</v>
      </c>
      <c r="D105" s="24" t="s">
        <v>353</v>
      </c>
      <c r="E105" s="50">
        <f>Source!I532</f>
        <v>-1674.2</v>
      </c>
      <c r="F105" s="24" t="str">
        <f>Source!U520</f>
        <v/>
      </c>
      <c r="G105" s="24"/>
      <c r="H105" s="49"/>
    </row>
    <row r="106" spans="1:8" ht="28" x14ac:dyDescent="0.25">
      <c r="A106" s="24">
        <v>25.2</v>
      </c>
      <c r="B106" s="24" t="str">
        <f>Source!E534</f>
        <v>25,2</v>
      </c>
      <c r="C106" s="49" t="str">
        <f>Source!G534</f>
        <v>Прокладки из вспененного полиэтилена уплотнительные и теплоизоляционные сплошного сечения, наружный диаметр от 45 до 55 мм</v>
      </c>
      <c r="D106" s="24" t="s">
        <v>180</v>
      </c>
      <c r="E106" s="50">
        <f>Source!I534</f>
        <v>7610.0000000000009</v>
      </c>
      <c r="F106" s="24" t="str">
        <f>Source!U520</f>
        <v/>
      </c>
      <c r="G106" s="24"/>
      <c r="H106" s="49"/>
    </row>
    <row r="107" spans="1:8" ht="14" x14ac:dyDescent="0.25">
      <c r="A107" s="24">
        <v>25.3</v>
      </c>
      <c r="B107" s="24" t="str">
        <f>Source!E536</f>
        <v>25,3</v>
      </c>
      <c r="C107" s="49" t="str">
        <f>Source!G536</f>
        <v>Раствор цементный, марка М75</v>
      </c>
      <c r="D107" s="24" t="s">
        <v>158</v>
      </c>
      <c r="E107" s="50">
        <f>Source!I536</f>
        <v>-3.044</v>
      </c>
      <c r="F107" s="24" t="str">
        <f>Source!U520</f>
        <v/>
      </c>
      <c r="G107" s="24"/>
      <c r="H107" s="49"/>
    </row>
    <row r="108" spans="1:8" ht="84" x14ac:dyDescent="0.25">
      <c r="A108" s="24">
        <v>25.4</v>
      </c>
      <c r="B108" s="24" t="str">
        <f>Source!E538</f>
        <v>25,4</v>
      </c>
      <c r="C108" s="49" t="str">
        <f>Source!G538</f>
        <v>Смесь сухая, цементная с заполнителем из пенополистирола и химическими добавками, легкая, паропроницаемая, плотность раствора 300 кг/м3, прочность на сжатие не менее 0,5 МПа, коэффициент теплопроводности 0,07 Вт/м х К, температура эксплуатации от -40 до +60°С, для заполнения межпанельных швов, колодезной кладки и других пустот в основаниях стен, в качестве тепло-звукоизоляции</v>
      </c>
      <c r="D108" s="24" t="s">
        <v>158</v>
      </c>
      <c r="E108" s="50">
        <f>Source!I538</f>
        <v>10.65</v>
      </c>
      <c r="F108" s="24" t="str">
        <f>Source!U520</f>
        <v/>
      </c>
      <c r="G108" s="24"/>
      <c r="H108" s="49"/>
    </row>
    <row r="109" spans="1:8" ht="16.5" x14ac:dyDescent="0.35">
      <c r="A109" s="74" t="str">
        <f>CONCATENATE("Раздел: ", Source!G571)</f>
        <v>Раздел: Замена подиума на 2-м этаже в  осях 2-6/Е-И (КР-13,14)</v>
      </c>
      <c r="B109" s="74"/>
      <c r="C109" s="74"/>
      <c r="D109" s="74"/>
      <c r="E109" s="74"/>
      <c r="F109" s="74"/>
      <c r="G109" s="74"/>
      <c r="H109" s="74"/>
    </row>
    <row r="110" spans="1:8" ht="56" x14ac:dyDescent="0.25">
      <c r="A110" s="24">
        <v>26</v>
      </c>
      <c r="B110" s="24" t="str">
        <f>Source!E575</f>
        <v>26</v>
      </c>
      <c r="C110" s="49" t="str">
        <f>Source!G575</f>
        <v>Монтаж связей и распорок из одиночных и парных уголков, гнутосварных профилей для пролетов, до 24 м при высоте здания до 25 м</v>
      </c>
      <c r="D110" s="24" t="s">
        <v>266</v>
      </c>
      <c r="E110" s="50">
        <f>Source!I575</f>
        <v>4.6792999999999996</v>
      </c>
      <c r="F110" s="24" t="str">
        <f>Source!U571</f>
        <v/>
      </c>
      <c r="G110" s="24" t="str">
        <f>"=(1344,2+"&amp;"315,3+"&amp;"220,5*"&amp;"4+"&amp;"235,6*"&amp;"6+"&amp;"235,8*"&amp;"1+"&amp;"244,2*"&amp;"2)/"&amp;"1000"</f>
        <v>=(1344,2+315,3+220,5*4+235,6*6+235,8*1+244,2*2)/1000</v>
      </c>
      <c r="H110" s="49"/>
    </row>
    <row r="111" spans="1:8" ht="28" x14ac:dyDescent="0.25">
      <c r="A111" s="24">
        <v>26.1</v>
      </c>
      <c r="B111" s="24" t="str">
        <f>Source!E577</f>
        <v>26,1</v>
      </c>
      <c r="C111" s="49" t="str">
        <f>Source!G577</f>
        <v>Уголок равнополочный, для строительных стальных конструкций, ширина полки 35-70 мм, сталь С235, С245</v>
      </c>
      <c r="D111" s="24" t="s">
        <v>32</v>
      </c>
      <c r="E111" s="50">
        <f>Source!I577</f>
        <v>1.3442000000000001</v>
      </c>
      <c r="F111" s="24" t="str">
        <f>Source!U571</f>
        <v/>
      </c>
      <c r="G111" s="24"/>
      <c r="H111" s="49"/>
    </row>
    <row r="112" spans="1:8" ht="28" x14ac:dyDescent="0.25">
      <c r="A112" s="24">
        <v>26.2</v>
      </c>
      <c r="B112" s="24" t="str">
        <f>Source!E579</f>
        <v>26,2</v>
      </c>
      <c r="C112" s="49" t="str">
        <f>Source!G579</f>
        <v>Профили стальные электросварные квадратного сечения трубчатые, размер стороны 60 мм, толщина стенки 3 мм</v>
      </c>
      <c r="D112" s="24" t="s">
        <v>32</v>
      </c>
      <c r="E112" s="50">
        <f>Source!I579</f>
        <v>3.3351000000000002</v>
      </c>
      <c r="F112" s="24" t="str">
        <f>Source!U571</f>
        <v/>
      </c>
      <c r="G112" s="24"/>
      <c r="H112" s="49"/>
    </row>
    <row r="113" spans="1:8" ht="42" x14ac:dyDescent="0.25">
      <c r="A113" s="24">
        <v>26.3</v>
      </c>
      <c r="B113" s="24" t="str">
        <f>Source!E581</f>
        <v>26,3</v>
      </c>
      <c r="C113" s="49" t="str">
        <f>Source!G581</f>
        <v>Анкер рамный универсальный, стальной, оцинкованный, для установки в бетон, пустотелый кирпич и блоки, диаметр 10 мм, длина 110 мм, максимальная толщина закрепляемой детали 45 мм</v>
      </c>
      <c r="D113" s="24" t="s">
        <v>126</v>
      </c>
      <c r="E113" s="50">
        <f>Source!I581</f>
        <v>0.78</v>
      </c>
      <c r="F113" s="24" t="str">
        <f>Source!U571</f>
        <v/>
      </c>
      <c r="G113" s="24"/>
      <c r="H113" s="49"/>
    </row>
    <row r="114" spans="1:8" ht="42" x14ac:dyDescent="0.25">
      <c r="A114" s="24">
        <v>27</v>
      </c>
      <c r="B114" s="24" t="str">
        <f>Source!E583</f>
        <v>27</v>
      </c>
      <c r="C114" s="49" t="str">
        <f>Source!G583</f>
        <v>Монтаж мелких конструкций из стали различного профиля массой до 20 кг</v>
      </c>
      <c r="D114" s="24" t="s">
        <v>22</v>
      </c>
      <c r="E114" s="50">
        <f>Source!I583</f>
        <v>3.2399999999999998E-2</v>
      </c>
      <c r="F114" s="24" t="str">
        <f>Source!U571</f>
        <v/>
      </c>
      <c r="G114" s="24" t="str">
        <f>"=(29,4+"&amp;"0,3*"&amp;"4+"&amp;"0,2*"&amp;"6+"&amp;"0,2*"&amp;"1+"&amp;"0,2*"&amp;"2)/"&amp;"1000"</f>
        <v>=(29,4+0,3*4+0,2*6+0,2*1+0,2*2)/1000</v>
      </c>
      <c r="H114" s="49"/>
    </row>
    <row r="115" spans="1:8" ht="28" x14ac:dyDescent="0.25">
      <c r="A115" s="24">
        <v>27.1</v>
      </c>
      <c r="B115" s="24" t="str">
        <f>Source!E585</f>
        <v>27,1</v>
      </c>
      <c r="C115" s="49" t="str">
        <f>Source!G585</f>
        <v>Уголок равнополочный, для строительных стальных конструкций, ширина полки 35-70 мм, сталь С235, С245</v>
      </c>
      <c r="D115" s="24" t="s">
        <v>32</v>
      </c>
      <c r="E115" s="50">
        <f>Source!I585</f>
        <v>2.9399999999999999E-2</v>
      </c>
      <c r="F115" s="24" t="str">
        <f>Source!U571</f>
        <v/>
      </c>
      <c r="G115" s="24"/>
      <c r="H115" s="49"/>
    </row>
    <row r="116" spans="1:8" ht="28" x14ac:dyDescent="0.25">
      <c r="A116" s="24">
        <v>27.2</v>
      </c>
      <c r="B116" s="24" t="str">
        <f>Source!E587</f>
        <v>27,2</v>
      </c>
      <c r="C116" s="49" t="str">
        <f>Source!G587</f>
        <v>Прокат листовой из стали С235, С245 для строительных стальных конструкций, толщина более 3 мм</v>
      </c>
      <c r="D116" s="24" t="s">
        <v>32</v>
      </c>
      <c r="E116" s="50">
        <f>Source!I587</f>
        <v>3.0000000000000001E-3</v>
      </c>
      <c r="F116" s="24" t="str">
        <f>Source!U571</f>
        <v/>
      </c>
      <c r="G116" s="24"/>
      <c r="H116" s="49"/>
    </row>
    <row r="117" spans="1:8" ht="56" x14ac:dyDescent="0.25">
      <c r="A117" s="24">
        <v>28</v>
      </c>
      <c r="B117" s="24" t="str">
        <f>Source!E589</f>
        <v>28</v>
      </c>
      <c r="C117" s="49" t="str">
        <f>Source!G589</f>
        <v>Огрунтовка металлических поверхностей грунтовкой ГФ-021 за один раз</v>
      </c>
      <c r="D117" s="24" t="s">
        <v>46</v>
      </c>
      <c r="E117" s="50">
        <f>Source!I589</f>
        <v>1.8134368999999999</v>
      </c>
      <c r="F117" s="24" t="str">
        <f>Source!U571</f>
        <v/>
      </c>
      <c r="G117" s="24" t="str">
        <f>"=(1,3442*"&amp;"52+"&amp;"3,3351*"&amp;"32,9+"&amp;"0,0294*"&amp;"52+"&amp;"0,003*"&amp;"63,9)/"&amp;"100"</f>
        <v>=(1,3442*52+3,3351*32,9+0,0294*52+0,003*63,9)/100</v>
      </c>
      <c r="H117" s="49"/>
    </row>
    <row r="118" spans="1:8" ht="14" x14ac:dyDescent="0.25">
      <c r="A118" s="24">
        <v>28.1</v>
      </c>
      <c r="B118" s="24" t="str">
        <f>Source!E591</f>
        <v>28,1</v>
      </c>
      <c r="C118" s="49" t="str">
        <f>Source!G591</f>
        <v>Грунтовка глифталевая, типа ГФ-021</v>
      </c>
      <c r="D118" s="24" t="s">
        <v>32</v>
      </c>
      <c r="E118" s="50">
        <f>Source!I591</f>
        <v>1.6320999999999999E-2</v>
      </c>
      <c r="F118" s="24" t="str">
        <f>Source!U571</f>
        <v/>
      </c>
      <c r="G118" s="24"/>
      <c r="H118" s="49"/>
    </row>
    <row r="119" spans="1:8" ht="56" x14ac:dyDescent="0.25">
      <c r="A119" s="24">
        <v>29</v>
      </c>
      <c r="B119" s="24" t="str">
        <f>Source!E593</f>
        <v>29</v>
      </c>
      <c r="C119" s="49" t="str">
        <f>Source!G593</f>
        <v>Окраска огрунтованных металлических поверхностей эмалями ПФ-115</v>
      </c>
      <c r="D119" s="24" t="s">
        <v>46</v>
      </c>
      <c r="E119" s="50">
        <f>Source!I593</f>
        <v>1.8134368999999999</v>
      </c>
      <c r="F119" s="24" t="str">
        <f>Source!U571</f>
        <v/>
      </c>
      <c r="G119" s="24" t="str">
        <f>"=(1,3442*"&amp;"52+"&amp;"3,3351*"&amp;"32,9+"&amp;"0,0294*"&amp;"52+"&amp;"0,003*"&amp;"63,9)/"&amp;"100"</f>
        <v>=(1,3442*52+3,3351*32,9+0,0294*52+0,003*63,9)/100</v>
      </c>
      <c r="H119" s="49"/>
    </row>
    <row r="120" spans="1:8" ht="16.5" x14ac:dyDescent="0.35">
      <c r="A120" s="74" t="str">
        <f>CONCATENATE("Раздел: ", Source!G626)</f>
        <v>Раздел: Устройство бетонных полов подвала h=100 мм, S=268,3 м2 (КР-22)</v>
      </c>
      <c r="B120" s="74"/>
      <c r="C120" s="74"/>
      <c r="D120" s="74"/>
      <c r="E120" s="74"/>
      <c r="F120" s="74"/>
      <c r="G120" s="74"/>
      <c r="H120" s="74"/>
    </row>
    <row r="121" spans="1:8" ht="28" x14ac:dyDescent="0.25">
      <c r="A121" s="24">
        <v>30</v>
      </c>
      <c r="B121" s="24" t="str">
        <f>Source!E630</f>
        <v>30</v>
      </c>
      <c r="C121" s="49" t="str">
        <f>Source!G630</f>
        <v>Устройство систем дренажа и гидроизоляции ПВП мембраной, защитная система дренажа полов</v>
      </c>
      <c r="D121" s="24" t="s">
        <v>46</v>
      </c>
      <c r="E121" s="50">
        <f>Source!I630</f>
        <v>2.6829999999999998</v>
      </c>
      <c r="F121" s="24" t="str">
        <f>Source!U626</f>
        <v/>
      </c>
      <c r="G121" s="24" t="str">
        <f>"=268,3/"&amp;"100"</f>
        <v>=268,3/100</v>
      </c>
      <c r="H121" s="49"/>
    </row>
    <row r="122" spans="1:8" ht="28" x14ac:dyDescent="0.25">
      <c r="A122" s="24">
        <v>30.1</v>
      </c>
      <c r="B122" s="24" t="str">
        <f>Source!E632</f>
        <v>30,1</v>
      </c>
      <c r="C122" s="49" t="str">
        <f>Source!G632</f>
        <v>Мембрана полимерная, гидроизоляционная, профилированная, из полиэтилена высокой плотности, с одинарным механическим замком</v>
      </c>
      <c r="D122" s="24" t="s">
        <v>214</v>
      </c>
      <c r="E122" s="50">
        <f>Source!I632</f>
        <v>321.95999999999998</v>
      </c>
      <c r="F122" s="24" t="str">
        <f>Source!U626</f>
        <v/>
      </c>
      <c r="G122" s="24"/>
      <c r="H122" s="49"/>
    </row>
    <row r="123" spans="1:8" ht="14" x14ac:dyDescent="0.25">
      <c r="A123" s="24">
        <v>31</v>
      </c>
      <c r="B123" s="24" t="str">
        <f>Source!E634</f>
        <v>31</v>
      </c>
      <c r="C123" s="49" t="str">
        <f>Source!G634</f>
        <v>Устройство фундаментных плит железобетонных плоских</v>
      </c>
      <c r="D123" s="24" t="s">
        <v>231</v>
      </c>
      <c r="E123" s="50">
        <f>Source!I634</f>
        <v>0.26829999999999998</v>
      </c>
      <c r="F123" s="24" t="str">
        <f>Source!U626</f>
        <v/>
      </c>
      <c r="G123" s="24" t="str">
        <f>"=26,83/"&amp;"100"</f>
        <v>=26,83/100</v>
      </c>
      <c r="H123" s="49"/>
    </row>
    <row r="124" spans="1:8" ht="28" x14ac:dyDescent="0.25">
      <c r="A124" s="24">
        <v>31.1</v>
      </c>
      <c r="B124" s="24" t="str">
        <f>Source!E636</f>
        <v>31,1</v>
      </c>
      <c r="C124" s="49" t="str">
        <f>Source!G636</f>
        <v>Каркасы и сетки арматурные плоские, собранные и сваренные (связанные) в арматурные изделия, класс Вр-1, диаметр 5 мм</v>
      </c>
      <c r="D124" s="24" t="s">
        <v>32</v>
      </c>
      <c r="E124" s="50">
        <f>Source!I636</f>
        <v>0.82640000000000002</v>
      </c>
      <c r="F124" s="24" t="str">
        <f>Source!U626</f>
        <v/>
      </c>
      <c r="G124" s="24"/>
      <c r="H124" s="49"/>
    </row>
    <row r="125" spans="1:8" ht="28" x14ac:dyDescent="0.25">
      <c r="A125" s="24">
        <v>31.2</v>
      </c>
      <c r="B125" s="24" t="str">
        <f>Source!E638</f>
        <v>31,2</v>
      </c>
      <c r="C125" s="49" t="str">
        <f>Source!G638</f>
        <v>Смесь бетонная тяжелого бетона БСТ на гранитном щебне, крупность заполнителя от 5 до 20 мм, класс прочности В25 (М350), П3, F150, W6</v>
      </c>
      <c r="D125" s="24" t="s">
        <v>158</v>
      </c>
      <c r="E125" s="50">
        <f>Source!I638</f>
        <v>27.23245</v>
      </c>
      <c r="F125" s="24" t="str">
        <f>Source!U626</f>
        <v/>
      </c>
      <c r="G125" s="24"/>
      <c r="H125" s="49"/>
    </row>
    <row r="126" spans="1:8" ht="14" x14ac:dyDescent="0.25">
      <c r="A126" s="24">
        <v>32</v>
      </c>
      <c r="B126" s="24" t="str">
        <f>Source!E640</f>
        <v>32</v>
      </c>
      <c r="C126" s="49" t="str">
        <f>Source!G640</f>
        <v>Устройство гидроизоляции из полиэтиленовой пленки на клеящей мастике</v>
      </c>
      <c r="D126" s="24" t="s">
        <v>46</v>
      </c>
      <c r="E126" s="50">
        <f>Source!I640</f>
        <v>2.6829999999999998</v>
      </c>
      <c r="F126" s="24" t="str">
        <f>Source!U626</f>
        <v/>
      </c>
      <c r="G126" s="24" t="str">
        <f>"=268,3/"&amp;"100"</f>
        <v>=268,3/100</v>
      </c>
      <c r="H126" s="49"/>
    </row>
    <row r="127" spans="1:8" ht="28" x14ac:dyDescent="0.25">
      <c r="A127" s="24">
        <v>33</v>
      </c>
      <c r="B127" s="24" t="str">
        <f>Source!E642</f>
        <v>33</v>
      </c>
      <c r="C127" s="49" t="str">
        <f>Source!G642</f>
        <v>Теплоизоляция холодных поверхностей строительных конструкций стен и колонн изделиями из пенопласта на битуме</v>
      </c>
      <c r="D127" s="24" t="s">
        <v>258</v>
      </c>
      <c r="E127" s="50">
        <f>Source!I642</f>
        <v>0.3</v>
      </c>
      <c r="F127" s="24" t="str">
        <f>Source!U626</f>
        <v/>
      </c>
      <c r="G127" s="24">
        <f>Source!I642</f>
        <v>0.3</v>
      </c>
      <c r="H127" s="49"/>
    </row>
    <row r="128" spans="1:8" ht="14" x14ac:dyDescent="0.25">
      <c r="A128" s="24">
        <v>33.1</v>
      </c>
      <c r="B128" s="24" t="str">
        <f>Source!E644</f>
        <v>33,1</v>
      </c>
      <c r="C128" s="49" t="str">
        <f>Source!G644</f>
        <v>Плита пенополистирольная теплоизоляционная, типа ППС35</v>
      </c>
      <c r="D128" s="24" t="s">
        <v>158</v>
      </c>
      <c r="E128" s="50">
        <f>Source!I644</f>
        <v>0.29399999999999998</v>
      </c>
      <c r="F128" s="24" t="str">
        <f>Source!U626</f>
        <v/>
      </c>
      <c r="G128" s="24"/>
      <c r="H128" s="49"/>
    </row>
    <row r="129" spans="1:8" ht="16.5" x14ac:dyDescent="0.35">
      <c r="A129" s="74" t="str">
        <f>CONCATENATE("Раздел: ", Source!G677)</f>
        <v>Раздел: Устройство бетонных полов подвала h=200 мм, S=97,96 м2 (КР-22)</v>
      </c>
      <c r="B129" s="74"/>
      <c r="C129" s="74"/>
      <c r="D129" s="74"/>
      <c r="E129" s="74"/>
      <c r="F129" s="74"/>
      <c r="G129" s="74"/>
      <c r="H129" s="74"/>
    </row>
    <row r="130" spans="1:8" ht="28" x14ac:dyDescent="0.25">
      <c r="A130" s="24">
        <v>34</v>
      </c>
      <c r="B130" s="24" t="str">
        <f>Source!E681</f>
        <v>34</v>
      </c>
      <c r="C130" s="49" t="str">
        <f>Source!G681</f>
        <v>Устройство систем дренажа и гидроизоляции ПВП мембраной, защитная система дренажа полов</v>
      </c>
      <c r="D130" s="24" t="s">
        <v>46</v>
      </c>
      <c r="E130" s="50">
        <f>Source!I681</f>
        <v>0.97960000000000003</v>
      </c>
      <c r="F130" s="24" t="str">
        <f>Source!U677</f>
        <v/>
      </c>
      <c r="G130" s="24" t="str">
        <f>"=97,96/"&amp;"100"</f>
        <v>=97,96/100</v>
      </c>
      <c r="H130" s="49"/>
    </row>
    <row r="131" spans="1:8" ht="28" x14ac:dyDescent="0.25">
      <c r="A131" s="24">
        <v>34.1</v>
      </c>
      <c r="B131" s="24" t="str">
        <f>Source!E683</f>
        <v>34,1</v>
      </c>
      <c r="C131" s="49" t="str">
        <f>Source!G683</f>
        <v>Мембрана полимерная, гидроизоляционная, профилированная, из полиэтилена высокой плотности, с одинарным механическим замком</v>
      </c>
      <c r="D131" s="24" t="s">
        <v>214</v>
      </c>
      <c r="E131" s="50">
        <f>Source!I683</f>
        <v>117.55200000000001</v>
      </c>
      <c r="F131" s="24" t="str">
        <f>Source!U677</f>
        <v/>
      </c>
      <c r="G131" s="24"/>
      <c r="H131" s="49"/>
    </row>
    <row r="132" spans="1:8" ht="14" x14ac:dyDescent="0.25">
      <c r="A132" s="24">
        <v>35</v>
      </c>
      <c r="B132" s="24" t="str">
        <f>Source!E685</f>
        <v>35</v>
      </c>
      <c r="C132" s="49" t="str">
        <f>Source!G685</f>
        <v>Устройство фундаментных плит железобетонных плоских</v>
      </c>
      <c r="D132" s="24" t="s">
        <v>231</v>
      </c>
      <c r="E132" s="50">
        <f>Source!I685</f>
        <v>0.19600000000000001</v>
      </c>
      <c r="F132" s="24" t="str">
        <f>Source!U677</f>
        <v/>
      </c>
      <c r="G132" s="24" t="str">
        <f>"=19,6/"&amp;"100"</f>
        <v>=19,6/100</v>
      </c>
      <c r="H132" s="49"/>
    </row>
    <row r="133" spans="1:8" ht="28" x14ac:dyDescent="0.25">
      <c r="A133" s="24">
        <v>35.1</v>
      </c>
      <c r="B133" s="24" t="str">
        <f>Source!E687</f>
        <v>35,1</v>
      </c>
      <c r="C133" s="49" t="str">
        <f>Source!G687</f>
        <v>Каркасы и сетки арматурные плоские, собранные и сваренные (связанные) в арматурные изделия, класс А-III, диаметр 12 мм</v>
      </c>
      <c r="D133" s="24" t="s">
        <v>32</v>
      </c>
      <c r="E133" s="50">
        <f>Source!I687</f>
        <v>1.74</v>
      </c>
      <c r="F133" s="24" t="str">
        <f>Source!U677</f>
        <v/>
      </c>
      <c r="G133" s="24"/>
      <c r="H133" s="49"/>
    </row>
    <row r="134" spans="1:8" ht="28" x14ac:dyDescent="0.25">
      <c r="A134" s="24">
        <v>35.200000000000003</v>
      </c>
      <c r="B134" s="24" t="str">
        <f>Source!E689</f>
        <v>35,2</v>
      </c>
      <c r="C134" s="49" t="str">
        <f>Source!G689</f>
        <v>Смесь бетонная тяжелого бетона БСТ на гранитном щебне, крупность заполнителя от 5 до 20 мм, класс прочности В25 (М350), П3, F150, W6</v>
      </c>
      <c r="D134" s="24" t="s">
        <v>158</v>
      </c>
      <c r="E134" s="50">
        <f>Source!I689</f>
        <v>19.893999999999998</v>
      </c>
      <c r="F134" s="24" t="str">
        <f>Source!U677</f>
        <v/>
      </c>
      <c r="G134" s="24"/>
      <c r="H134" s="49"/>
    </row>
    <row r="135" spans="1:8" ht="14" x14ac:dyDescent="0.25">
      <c r="A135" s="24">
        <v>36</v>
      </c>
      <c r="B135" s="24" t="str">
        <f>Source!E691</f>
        <v>36</v>
      </c>
      <c r="C135" s="49" t="str">
        <f>Source!G691</f>
        <v>Устройство гидроизоляции из полиэтиленовой пленки на клеящей мастике</v>
      </c>
      <c r="D135" s="24" t="s">
        <v>46</v>
      </c>
      <c r="E135" s="50">
        <f>Source!I691</f>
        <v>0.97960000000000003</v>
      </c>
      <c r="F135" s="24" t="str">
        <f>Source!U677</f>
        <v/>
      </c>
      <c r="G135" s="24" t="str">
        <f>"=97,96/"&amp;"100"</f>
        <v>=97,96/100</v>
      </c>
      <c r="H135" s="49"/>
    </row>
    <row r="136" spans="1:8" ht="16.5" x14ac:dyDescent="0.35">
      <c r="A136" s="74" t="str">
        <f>CONCATENATE("Раздел: ", Source!G724)</f>
        <v>Раздел: Устройство плавающих полов подвала, S=320,9 м2 (КР-22)</v>
      </c>
      <c r="B136" s="74"/>
      <c r="C136" s="74"/>
      <c r="D136" s="74"/>
      <c r="E136" s="74"/>
      <c r="F136" s="74"/>
      <c r="G136" s="74"/>
      <c r="H136" s="74"/>
    </row>
    <row r="137" spans="1:8" ht="42" x14ac:dyDescent="0.25">
      <c r="A137" s="24">
        <v>37</v>
      </c>
      <c r="B137" s="24" t="str">
        <f>Source!E728</f>
        <v>37</v>
      </c>
      <c r="C137" s="49" t="str">
        <f>Source!G728</f>
        <v>Устройство тепло и звукоизоляции сплошной из плит или матов минераловатных или стекловолокнистых</v>
      </c>
      <c r="D137" s="24" t="s">
        <v>432</v>
      </c>
      <c r="E137" s="50">
        <f>Source!I728</f>
        <v>4.75</v>
      </c>
      <c r="F137" s="24" t="str">
        <f>Source!U724</f>
        <v/>
      </c>
      <c r="G137" s="24" t="str">
        <f>"=19/"&amp;"0,04/"&amp;"100"</f>
        <v>=19/0,04/100</v>
      </c>
      <c r="H137" s="49"/>
    </row>
    <row r="138" spans="1:8" ht="70" x14ac:dyDescent="0.25">
      <c r="A138" s="24">
        <v>37.1</v>
      </c>
      <c r="B138" s="24" t="str">
        <f>Source!E730</f>
        <v>37,1</v>
      </c>
      <c r="C138" s="49" t="str">
        <f>Source!G730</f>
        <v>Плита тепло- и звукоизоляционная на основе базальтового волокна, жесткая, гидрофобизированная,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v>
      </c>
      <c r="D138" s="24" t="s">
        <v>158</v>
      </c>
      <c r="E138" s="50">
        <f>Source!I730</f>
        <v>19.57</v>
      </c>
      <c r="F138" s="24" t="str">
        <f>Source!U724</f>
        <v/>
      </c>
      <c r="G138" s="24"/>
      <c r="H138" s="49"/>
    </row>
    <row r="139" spans="1:8" ht="14" x14ac:dyDescent="0.25">
      <c r="A139" s="24">
        <v>38</v>
      </c>
      <c r="B139" s="24" t="str">
        <f>Source!E732</f>
        <v>38</v>
      </c>
      <c r="C139" s="49" t="str">
        <f>Source!G732</f>
        <v>Устройство пароизоляции из полиэтиленовой пленки в один слой насухо</v>
      </c>
      <c r="D139" s="24" t="s">
        <v>46</v>
      </c>
      <c r="E139" s="50">
        <f>Source!I732</f>
        <v>3.2090000000000001</v>
      </c>
      <c r="F139" s="24" t="str">
        <f>Source!U724</f>
        <v/>
      </c>
      <c r="G139" s="24" t="str">
        <f>"=320,9/"&amp;"100"</f>
        <v>=320,9/100</v>
      </c>
      <c r="H139" s="49"/>
    </row>
    <row r="140" spans="1:8" ht="14" x14ac:dyDescent="0.25">
      <c r="A140" s="24">
        <v>38.1</v>
      </c>
      <c r="B140" s="24" t="str">
        <f>Source!E734</f>
        <v>38,1</v>
      </c>
      <c r="C140" s="49" t="str">
        <f>Source!G734</f>
        <v>Пленка полиэтиленовая, толщина от 200 до 300 мкм</v>
      </c>
      <c r="D140" s="24" t="s">
        <v>214</v>
      </c>
      <c r="E140" s="50">
        <f>Source!I734</f>
        <v>392.78160000000003</v>
      </c>
      <c r="F140" s="24" t="str">
        <f>Source!U724</f>
        <v/>
      </c>
      <c r="G140" s="24"/>
      <c r="H140" s="49"/>
    </row>
    <row r="141" spans="1:8" ht="28" x14ac:dyDescent="0.25">
      <c r="A141" s="24">
        <v>39</v>
      </c>
      <c r="B141" s="24" t="str">
        <f>Source!E736</f>
        <v>39</v>
      </c>
      <c r="C141" s="49" t="str">
        <f>Source!G736</f>
        <v>Устройство перекрытий безбалочных толщиной до 200 мм на высоте от опорной площади до 6 м</v>
      </c>
      <c r="D141" s="24" t="s">
        <v>231</v>
      </c>
      <c r="E141" s="50">
        <f>Source!I736</f>
        <v>0.48139999999999999</v>
      </c>
      <c r="F141" s="24" t="str">
        <f>Source!U724</f>
        <v/>
      </c>
      <c r="G141" s="24" t="str">
        <f>"=48,14/"&amp;"100"</f>
        <v>=48,14/100</v>
      </c>
      <c r="H141" s="49"/>
    </row>
    <row r="142" spans="1:8" ht="28" x14ac:dyDescent="0.25">
      <c r="A142" s="24">
        <v>39.1</v>
      </c>
      <c r="B142" s="24" t="str">
        <f>Source!E738</f>
        <v>39,1</v>
      </c>
      <c r="C142" s="49" t="str">
        <f>Source!G738</f>
        <v>Каркасы и сетки арматурные плоские, собранные и сваренные (связанные) в арматурные изделия, класс Вр-1, диаметр 5 мм</v>
      </c>
      <c r="D142" s="24" t="s">
        <v>32</v>
      </c>
      <c r="E142" s="50">
        <f>Source!I738</f>
        <v>0.98839999999999983</v>
      </c>
      <c r="F142" s="24" t="str">
        <f>Source!U724</f>
        <v/>
      </c>
      <c r="G142" s="24"/>
      <c r="H142" s="49"/>
    </row>
    <row r="143" spans="1:8" ht="28" x14ac:dyDescent="0.25">
      <c r="A143" s="24">
        <v>39.200000000000003</v>
      </c>
      <c r="B143" s="24" t="str">
        <f>Source!E740</f>
        <v>39,2</v>
      </c>
      <c r="C143" s="49" t="str">
        <f>Source!G740</f>
        <v>Каркасы и сетки арматурные плоские, собранные и сваренные (связанные) в арматурные изделия, класс А-III, диаметр 12 мм</v>
      </c>
      <c r="D143" s="24" t="s">
        <v>32</v>
      </c>
      <c r="E143" s="50">
        <f>Source!I740</f>
        <v>2.85</v>
      </c>
      <c r="F143" s="24" t="str">
        <f>Source!U724</f>
        <v/>
      </c>
      <c r="G143" s="24"/>
      <c r="H143" s="49"/>
    </row>
    <row r="144" spans="1:8" ht="28" x14ac:dyDescent="0.25">
      <c r="A144" s="24">
        <v>39.299999999999997</v>
      </c>
      <c r="B144" s="24" t="str">
        <f>Source!E742</f>
        <v>39,3</v>
      </c>
      <c r="C144" s="49" t="str">
        <f>Source!G742</f>
        <v>Смесь бетонная тяжелого бетона БСТ на гранитном щебне, крупность заполнителя от 5 до 20 мм, класс прочности В25 (М350), П3, F150, W6</v>
      </c>
      <c r="D144" s="24" t="s">
        <v>158</v>
      </c>
      <c r="E144" s="50">
        <f>Source!I742</f>
        <v>48.862099999999998</v>
      </c>
      <c r="F144" s="24" t="str">
        <f>Source!U724</f>
        <v/>
      </c>
      <c r="G144" s="24"/>
      <c r="H144" s="49"/>
    </row>
    <row r="145" spans="1:8" ht="16.5" x14ac:dyDescent="0.35">
      <c r="A145" s="74" t="str">
        <f>CONCATENATE("Раздел: ", Source!G775)</f>
        <v>Раздел: Устройство горизонтальной оклеечной гидроизоляции в подвале (КР-22)</v>
      </c>
      <c r="B145" s="74"/>
      <c r="C145" s="74"/>
      <c r="D145" s="74"/>
      <c r="E145" s="74"/>
      <c r="F145" s="74"/>
      <c r="G145" s="74"/>
      <c r="H145" s="74"/>
    </row>
    <row r="146" spans="1:8" ht="28" x14ac:dyDescent="0.25">
      <c r="A146" s="24">
        <v>40</v>
      </c>
      <c r="B146" s="24" t="str">
        <f>Source!E779</f>
        <v>40</v>
      </c>
      <c r="C146" s="49" t="str">
        <f>Source!G779</f>
        <v>Устройство деформационных швов в емкостных сооружениях с применением герметика</v>
      </c>
      <c r="D146" s="24" t="s">
        <v>163</v>
      </c>
      <c r="E146" s="50">
        <f>Source!I779</f>
        <v>8.75</v>
      </c>
      <c r="F146" s="24" t="str">
        <f>Source!U775</f>
        <v/>
      </c>
      <c r="G146" s="24" t="str">
        <f>"=875/"&amp;"100"</f>
        <v>=875/100</v>
      </c>
      <c r="H146" s="49"/>
    </row>
    <row r="147" spans="1:8" ht="84" x14ac:dyDescent="0.25">
      <c r="A147" s="24">
        <v>40.1</v>
      </c>
      <c r="B147" s="24" t="str">
        <f>Source!E781</f>
        <v>40,1</v>
      </c>
      <c r="C147" s="49" t="str">
        <f>Source!G781</f>
        <v>Герметик однокомпонентный, на основе полиакрилатной дисперсии, тиксотропный, УФ- и атмосферостойкий, для наружных и внутренних работ, ручного нанесения, диапазон температур эксплуатации от -40 до +80°С, плотность 1,45 г/см3, условная прочность при разрыве не менее 0,15 МПа, для герметизации деформационных швов строительных конструкций с деформативностью до 15%, заделки стыков, щелей, трещин</v>
      </c>
      <c r="D147" s="24" t="s">
        <v>32</v>
      </c>
      <c r="E147" s="50">
        <f>Source!I781</f>
        <v>1.6100000000000003</v>
      </c>
      <c r="F147" s="24" t="str">
        <f>Source!U775</f>
        <v/>
      </c>
      <c r="G147" s="24"/>
      <c r="H147" s="49"/>
    </row>
    <row r="148" spans="1:8" ht="28" x14ac:dyDescent="0.25">
      <c r="A148" s="24">
        <v>40.200000000000003</v>
      </c>
      <c r="B148" s="24" t="str">
        <f>Source!E783</f>
        <v>40,2</v>
      </c>
      <c r="C148" s="49" t="str">
        <f>Source!G783</f>
        <v>Прокладки из вспененного полиэтилена уплотнительные и теплоизоляционные сплошного сечения, наружный диаметр от 35 до 45 мм</v>
      </c>
      <c r="D148" s="24" t="s">
        <v>180</v>
      </c>
      <c r="E148" s="50">
        <f>Source!I783</f>
        <v>918.75</v>
      </c>
      <c r="F148" s="24" t="str">
        <f>Source!U775</f>
        <v/>
      </c>
      <c r="G148" s="24"/>
      <c r="H148" s="49"/>
    </row>
    <row r="149" spans="1:8" ht="42" x14ac:dyDescent="0.25">
      <c r="A149" s="24">
        <v>41</v>
      </c>
      <c r="B149" s="24" t="str">
        <f>Source!E785</f>
        <v>41</v>
      </c>
      <c r="C149" s="49" t="str">
        <f>Source!G785</f>
        <v>Оклеечная горизонтальная гидроизоляция стен, фундаментов в 2 слоя</v>
      </c>
      <c r="D149" s="24" t="s">
        <v>432</v>
      </c>
      <c r="E149" s="50">
        <f>Source!I785</f>
        <v>25.7867</v>
      </c>
      <c r="F149" s="24" t="str">
        <f>Source!U775</f>
        <v/>
      </c>
      <c r="G149" s="24" t="str">
        <f>"=2578,67/"&amp;"100"</f>
        <v>=2578,67/100</v>
      </c>
      <c r="H149" s="49"/>
    </row>
    <row r="150" spans="1:8" ht="14" x14ac:dyDescent="0.25">
      <c r="A150" s="24">
        <v>41.1</v>
      </c>
      <c r="B150" s="24" t="str">
        <f>Source!E787</f>
        <v>41,1</v>
      </c>
      <c r="C150" s="49" t="str">
        <f>Source!G787</f>
        <v>Раствор цементный, марка М150</v>
      </c>
      <c r="D150" s="24" t="s">
        <v>158</v>
      </c>
      <c r="E150" s="50">
        <f>Source!I787</f>
        <v>64.466750000000005</v>
      </c>
      <c r="F150" s="24" t="str">
        <f>Source!U775</f>
        <v/>
      </c>
      <c r="G150" s="24"/>
      <c r="H150" s="49"/>
    </row>
    <row r="151" spans="1:8" ht="98" x14ac:dyDescent="0.25">
      <c r="A151" s="24">
        <v>41.2</v>
      </c>
      <c r="B151" s="24" t="str">
        <f>Source!E789</f>
        <v>41,2</v>
      </c>
      <c r="C151" s="49" t="str">
        <f>Source!G789</f>
        <v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v>
      </c>
      <c r="D151" s="24" t="s">
        <v>214</v>
      </c>
      <c r="E151" s="50">
        <f>Source!I789</f>
        <v>5673.0739999999996</v>
      </c>
      <c r="F151" s="24" t="str">
        <f>Source!U775</f>
        <v/>
      </c>
      <c r="G151" s="24"/>
      <c r="H151" s="49"/>
    </row>
    <row r="152" spans="1:8" ht="70" x14ac:dyDescent="0.25">
      <c r="A152" s="24">
        <v>41.3</v>
      </c>
      <c r="B152" s="24" t="str">
        <f>Source!E791</f>
        <v>41,3</v>
      </c>
      <c r="C152" s="49" t="str">
        <f>Source!G791</f>
        <v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v>
      </c>
      <c r="D152" s="24" t="s">
        <v>32</v>
      </c>
      <c r="E152" s="50">
        <f>Source!I791</f>
        <v>10.830413999999999</v>
      </c>
      <c r="F152" s="24" t="str">
        <f>Source!U775</f>
        <v/>
      </c>
      <c r="G152" s="24"/>
      <c r="H152" s="49"/>
    </row>
    <row r="153" spans="1:8" ht="28" x14ac:dyDescent="0.25">
      <c r="A153" s="24">
        <v>42</v>
      </c>
      <c r="B153" s="24" t="str">
        <f>Source!E793</f>
        <v>42</v>
      </c>
      <c r="C153" s="49" t="str">
        <f>Source!G793</f>
        <v>Устройство стяжек цементных толщиной 20 мм</v>
      </c>
      <c r="D153" s="24" t="s">
        <v>475</v>
      </c>
      <c r="E153" s="50">
        <f>Source!I793</f>
        <v>30.6</v>
      </c>
      <c r="F153" s="24" t="str">
        <f>Source!U775</f>
        <v/>
      </c>
      <c r="G153" s="24" t="str">
        <f>"=(91,81/"&amp;"0,03)/"&amp;"100*"&amp;"0+"&amp;"30,6"</f>
        <v>=(91,81/0,03)/100*0+30,6</v>
      </c>
      <c r="H153" s="49"/>
    </row>
    <row r="154" spans="1:8" ht="14" x14ac:dyDescent="0.25">
      <c r="A154" s="24">
        <v>42.1</v>
      </c>
      <c r="B154" s="24" t="str">
        <f>Source!E795</f>
        <v>42,1</v>
      </c>
      <c r="C154" s="49" t="str">
        <f>Source!G795</f>
        <v>Раствор цементный, марка М200</v>
      </c>
      <c r="D154" s="24" t="s">
        <v>158</v>
      </c>
      <c r="E154" s="50">
        <f>Source!I795</f>
        <v>62.424000000000007</v>
      </c>
      <c r="F154" s="24" t="str">
        <f>Source!U775</f>
        <v/>
      </c>
      <c r="G154" s="24"/>
      <c r="H154" s="49"/>
    </row>
    <row r="155" spans="1:8" ht="28" x14ac:dyDescent="0.25">
      <c r="A155" s="24">
        <v>43</v>
      </c>
      <c r="B155" s="24" t="str">
        <f>Source!E797</f>
        <v>43</v>
      </c>
      <c r="C155" s="49" t="str">
        <f>Source!G797</f>
        <v>Добавляется или исключается на каждые 5 мм изменения толщины стяжки к позиции 3.70-159-1</v>
      </c>
      <c r="D155" s="24" t="s">
        <v>475</v>
      </c>
      <c r="E155" s="50">
        <f>Source!I797</f>
        <v>30.6</v>
      </c>
      <c r="F155" s="24" t="str">
        <f>Source!U775</f>
        <v/>
      </c>
      <c r="G155" s="24" t="str">
        <f>"=3060/"&amp;"100"</f>
        <v>=3060/100</v>
      </c>
      <c r="H155" s="49"/>
    </row>
    <row r="156" spans="1:8" ht="14" x14ac:dyDescent="0.25">
      <c r="A156" s="24">
        <v>43.1</v>
      </c>
      <c r="B156" s="24" t="str">
        <f>Source!E799</f>
        <v>43,1</v>
      </c>
      <c r="C156" s="49" t="str">
        <f>Source!G799</f>
        <v>Раствор цементный, марка М200</v>
      </c>
      <c r="D156" s="24" t="s">
        <v>158</v>
      </c>
      <c r="E156" s="50">
        <f>Source!I799</f>
        <v>15.606000000000002</v>
      </c>
      <c r="F156" s="24" t="str">
        <f>Source!U775</f>
        <v/>
      </c>
      <c r="G156" s="24"/>
      <c r="H156" s="49"/>
    </row>
    <row r="157" spans="1:8" ht="16.5" x14ac:dyDescent="0.35">
      <c r="A157" s="74" t="str">
        <f>CONCATENATE("Раздел: ", Source!G832)</f>
        <v>Раздел: Устройство вертикальной обмазочной гидроизоляции наружных стен подвала (КР-22)</v>
      </c>
      <c r="B157" s="74"/>
      <c r="C157" s="74"/>
      <c r="D157" s="74"/>
      <c r="E157" s="74"/>
      <c r="F157" s="74"/>
      <c r="G157" s="74"/>
      <c r="H157" s="74"/>
    </row>
    <row r="158" spans="1:8" ht="42" x14ac:dyDescent="0.25">
      <c r="A158" s="24">
        <v>44</v>
      </c>
      <c r="B158" s="24" t="str">
        <f>Source!E836</f>
        <v>44</v>
      </c>
      <c r="C158" s="49" t="str">
        <f>Source!G836</f>
        <v>Гидроизоляция бетонных и оштукатуренных поверхностей с применением сухой смеси гидроизоляционной проникающей капиллярной</v>
      </c>
      <c r="D158" s="24" t="s">
        <v>432</v>
      </c>
      <c r="E158" s="50">
        <f>Source!I836</f>
        <v>11.866</v>
      </c>
      <c r="F158" s="24" t="str">
        <f>Source!U832</f>
        <v/>
      </c>
      <c r="G158" s="24" t="str">
        <f>"=1186,6/"&amp;"100"</f>
        <v>=1186,6/100</v>
      </c>
      <c r="H158" s="49"/>
    </row>
    <row r="159" spans="1:8" ht="16.5" x14ac:dyDescent="0.35">
      <c r="A159" s="74" t="str">
        <f>CONCATENATE("Раздел: ", Source!G869)</f>
        <v>Раздел: Замена перегородок с устройством фахверка и стальных каркасов (КР-24,25...28)</v>
      </c>
      <c r="B159" s="74"/>
      <c r="C159" s="74"/>
      <c r="D159" s="74"/>
      <c r="E159" s="74"/>
      <c r="F159" s="74"/>
      <c r="G159" s="74"/>
      <c r="H159" s="74"/>
    </row>
    <row r="160" spans="1:8" ht="28" x14ac:dyDescent="0.25">
      <c r="A160" s="24">
        <v>45</v>
      </c>
      <c r="B160" s="24" t="str">
        <f>Source!E873</f>
        <v>45</v>
      </c>
      <c r="C160" s="49" t="str">
        <f>Source!G873</f>
        <v>Усиление кирпичных стен металлическим каркасом</v>
      </c>
      <c r="D160" s="24" t="s">
        <v>22</v>
      </c>
      <c r="E160" s="50">
        <f>Source!I873</f>
        <v>5.6898</v>
      </c>
      <c r="F160" s="24" t="str">
        <f>Source!U869</f>
        <v/>
      </c>
      <c r="G160" s="24" t="str">
        <f>"=(92,7+"&amp;"2,9+"&amp;"2,5)/"&amp;"1000*"&amp;"58"</f>
        <v>=(92,7+2,9+2,5)/1000*58</v>
      </c>
      <c r="H160" s="49"/>
    </row>
    <row r="161" spans="1:8" ht="28" x14ac:dyDescent="0.25">
      <c r="A161" s="24">
        <v>45.1</v>
      </c>
      <c r="B161" s="24" t="str">
        <f>Source!E875</f>
        <v>45,1</v>
      </c>
      <c r="C161" s="49" t="str">
        <f>Source!G875</f>
        <v>Швеллер №№ 12-40, из стали углеродистой обыкновенного качества, спокойной</v>
      </c>
      <c r="D161" s="24" t="s">
        <v>32</v>
      </c>
      <c r="E161" s="50">
        <f>Source!I875</f>
        <v>5.3765999999999998</v>
      </c>
      <c r="F161" s="24" t="str">
        <f>Source!U869</f>
        <v/>
      </c>
      <c r="G161" s="24"/>
      <c r="H161" s="49"/>
    </row>
    <row r="162" spans="1:8" ht="28" x14ac:dyDescent="0.25">
      <c r="A162" s="24">
        <v>45.2</v>
      </c>
      <c r="B162" s="24" t="str">
        <f>Source!E877</f>
        <v>45,2</v>
      </c>
      <c r="C162" s="49" t="str">
        <f>Source!G877</f>
        <v>Уголок равнополочный, для строительных стальных конструкций, ширина полки более 70 мм, сталь С235, С245</v>
      </c>
      <c r="D162" s="24" t="s">
        <v>32</v>
      </c>
      <c r="E162" s="50">
        <f>Source!I877</f>
        <v>0.16819999999999999</v>
      </c>
      <c r="F162" s="24" t="str">
        <f>Source!U869</f>
        <v/>
      </c>
      <c r="G162" s="24"/>
      <c r="H162" s="49"/>
    </row>
    <row r="163" spans="1:8" ht="28" x14ac:dyDescent="0.25">
      <c r="A163" s="24">
        <v>45.3</v>
      </c>
      <c r="B163" s="24" t="str">
        <f>Source!E879</f>
        <v>45,3</v>
      </c>
      <c r="C163" s="49" t="str">
        <f>Source!G879</f>
        <v>Прокат листовой из стали С235, С245 для строительных стальных конструкций, толщина более 3 мм</v>
      </c>
      <c r="D163" s="24" t="s">
        <v>32</v>
      </c>
      <c r="E163" s="50">
        <f>Source!I879</f>
        <v>0.14499999999999999</v>
      </c>
      <c r="F163" s="24" t="str">
        <f>Source!U869</f>
        <v/>
      </c>
      <c r="G163" s="24"/>
      <c r="H163" s="49"/>
    </row>
    <row r="164" spans="1:8" ht="28" x14ac:dyDescent="0.25">
      <c r="A164" s="24">
        <v>45.4</v>
      </c>
      <c r="B164" s="24" t="str">
        <f>Source!E881</f>
        <v>45,4</v>
      </c>
      <c r="C164" s="49" t="str">
        <f>Source!G881</f>
        <v>Анкер-болт забивной, распорный, стальной, оцинкованный, с широкой шайбой M12х110</v>
      </c>
      <c r="D164" s="24" t="s">
        <v>126</v>
      </c>
      <c r="E164" s="50">
        <f>Source!I881</f>
        <v>3.4799999999999995</v>
      </c>
      <c r="F164" s="24" t="str">
        <f>Source!U869</f>
        <v/>
      </c>
      <c r="G164" s="24"/>
      <c r="H164" s="49"/>
    </row>
    <row r="165" spans="1:8" ht="16.5" x14ac:dyDescent="0.35">
      <c r="A165" s="74" t="str">
        <f>CONCATENATE("Раздел: ", Source!G914)</f>
        <v>Раздел: Замена входной группы №1 в осях 9-15/В-Г  (КР-15...17)</v>
      </c>
      <c r="B165" s="74"/>
      <c r="C165" s="74"/>
      <c r="D165" s="74"/>
      <c r="E165" s="74"/>
      <c r="F165" s="74"/>
      <c r="G165" s="74"/>
      <c r="H165" s="74"/>
    </row>
    <row r="166" spans="1:8" ht="14" x14ac:dyDescent="0.25">
      <c r="A166" s="24">
        <v>46</v>
      </c>
      <c r="B166" s="24" t="str">
        <f>Source!E919</f>
        <v>46</v>
      </c>
      <c r="C166" s="49" t="str">
        <f>Source!G919</f>
        <v>Устройство фундаментных плит железобетонных плоских</v>
      </c>
      <c r="D166" s="24" t="s">
        <v>231</v>
      </c>
      <c r="E166" s="50">
        <f>Source!I919</f>
        <v>0.36499999999999999</v>
      </c>
      <c r="F166" s="24" t="str">
        <f>Source!U914</f>
        <v/>
      </c>
      <c r="G166" s="24" t="str">
        <f>"=36,5/"&amp;"100"</f>
        <v>=36,5/100</v>
      </c>
      <c r="H166" s="49"/>
    </row>
    <row r="167" spans="1:8" ht="42" x14ac:dyDescent="0.25">
      <c r="A167" s="24">
        <v>46.1</v>
      </c>
      <c r="B167" s="24" t="str">
        <f>Source!E921</f>
        <v>46,1</v>
      </c>
      <c r="C167" s="49" t="str">
        <f>Source!G921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167" s="24" t="s">
        <v>32</v>
      </c>
      <c r="E167" s="50">
        <f>Source!I921</f>
        <v>3.67632</v>
      </c>
      <c r="F167" s="24" t="str">
        <f>Source!U914</f>
        <v/>
      </c>
      <c r="G167" s="24"/>
      <c r="H167" s="49"/>
    </row>
    <row r="168" spans="1:8" ht="28" x14ac:dyDescent="0.25">
      <c r="A168" s="24">
        <v>46.2</v>
      </c>
      <c r="B168" s="24" t="str">
        <f>Source!E923</f>
        <v>46,2</v>
      </c>
      <c r="C168" s="49" t="str">
        <f>Source!G923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168" s="24" t="s">
        <v>32</v>
      </c>
      <c r="E168" s="50">
        <f>Source!I923</f>
        <v>0.36735000000000007</v>
      </c>
      <c r="F168" s="24" t="str">
        <f>Source!U914</f>
        <v/>
      </c>
      <c r="G168" s="24"/>
      <c r="H168" s="49"/>
    </row>
    <row r="169" spans="1:8" ht="28" x14ac:dyDescent="0.25">
      <c r="A169" s="24">
        <v>46.3</v>
      </c>
      <c r="B169" s="24" t="str">
        <f>Source!E925</f>
        <v>46,3</v>
      </c>
      <c r="C169" s="49" t="str">
        <f>Source!G925</f>
        <v>Каркасы и сетки арматурные пространственные собранные и сваренные (связанные) в арматурные изделия, класс А-III, диаметр 8 мм</v>
      </c>
      <c r="D169" s="24" t="s">
        <v>32</v>
      </c>
      <c r="E169" s="50">
        <f>Source!I925</f>
        <v>0.12509999999999999</v>
      </c>
      <c r="F169" s="24" t="str">
        <f>Source!U914</f>
        <v/>
      </c>
      <c r="G169" s="24"/>
      <c r="H169" s="49"/>
    </row>
    <row r="170" spans="1:8" ht="28" x14ac:dyDescent="0.25">
      <c r="A170" s="24">
        <v>46.4</v>
      </c>
      <c r="B170" s="24" t="str">
        <f>Source!E927</f>
        <v>46,4</v>
      </c>
      <c r="C170" s="49" t="str">
        <f>Source!G927</f>
        <v>Смесь бетонная тяжелого бетона БСТ на гранитном щебне, крупность заполнителя от 5 до 20 мм, класс прочности В25 (М350), П3, F150, W6</v>
      </c>
      <c r="D170" s="24" t="s">
        <v>158</v>
      </c>
      <c r="E170" s="50">
        <f>Source!I927</f>
        <v>37.047499999999999</v>
      </c>
      <c r="F170" s="24" t="str">
        <f>Source!U914</f>
        <v/>
      </c>
      <c r="G170" s="24"/>
      <c r="H170" s="49"/>
    </row>
    <row r="171" spans="1:8" ht="28" x14ac:dyDescent="0.25">
      <c r="A171" s="24">
        <v>47</v>
      </c>
      <c r="B171" s="24" t="str">
        <f>Source!E929</f>
        <v>47</v>
      </c>
      <c r="C171" s="49" t="str">
        <f>Source!G929</f>
        <v>Теплоизоляция холодных поверхностей строительных конструкций стен и колонн изделиями из пенопласта на битуме</v>
      </c>
      <c r="D171" s="24" t="s">
        <v>258</v>
      </c>
      <c r="E171" s="50">
        <f>Source!I929</f>
        <v>0.32</v>
      </c>
      <c r="F171" s="24" t="str">
        <f>Source!U914</f>
        <v/>
      </c>
      <c r="G171" s="24">
        <f>Source!I929</f>
        <v>0.32</v>
      </c>
      <c r="H171" s="49"/>
    </row>
    <row r="172" spans="1:8" ht="14" x14ac:dyDescent="0.25">
      <c r="A172" s="24">
        <v>47.1</v>
      </c>
      <c r="B172" s="24" t="str">
        <f>Source!E931</f>
        <v>47,1</v>
      </c>
      <c r="C172" s="49" t="str">
        <f>Source!G931</f>
        <v>Плита пенополистирольная теплоизоляционная, типа ППС35</v>
      </c>
      <c r="D172" s="24" t="s">
        <v>158</v>
      </c>
      <c r="E172" s="50">
        <f>Source!I931</f>
        <v>0.31359999999999999</v>
      </c>
      <c r="F172" s="24" t="str">
        <f>Source!U914</f>
        <v/>
      </c>
      <c r="G172" s="24"/>
      <c r="H172" s="49"/>
    </row>
    <row r="173" spans="1:8" ht="14" x14ac:dyDescent="0.25">
      <c r="A173" s="24">
        <v>48</v>
      </c>
      <c r="B173" s="24" t="str">
        <f>Source!E934</f>
        <v>48</v>
      </c>
      <c r="C173" s="49" t="str">
        <f>Source!G934</f>
        <v>Устройство колонн железобетонных высотой до 4 м периметром до 2 м</v>
      </c>
      <c r="D173" s="24" t="s">
        <v>231</v>
      </c>
      <c r="E173" s="50">
        <f>Source!I934</f>
        <v>7.1999999999999995E-2</v>
      </c>
      <c r="F173" s="24" t="str">
        <f>Source!U914</f>
        <v/>
      </c>
      <c r="G173" s="24" t="str">
        <f>"=7,2/"&amp;"100"</f>
        <v>=7,2/100</v>
      </c>
      <c r="H173" s="49"/>
    </row>
    <row r="174" spans="1:8" ht="42" x14ac:dyDescent="0.25">
      <c r="A174" s="24">
        <v>48.1</v>
      </c>
      <c r="B174" s="24" t="str">
        <f>Source!E936</f>
        <v>48,1</v>
      </c>
      <c r="C174" s="49" t="str">
        <f>Source!G936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v>
      </c>
      <c r="D174" s="24" t="s">
        <v>32</v>
      </c>
      <c r="E174" s="50">
        <f>Source!I936</f>
        <v>8.6699999999999999E-2</v>
      </c>
      <c r="F174" s="24" t="str">
        <f>Source!U914</f>
        <v/>
      </c>
      <c r="G174" s="24"/>
      <c r="H174" s="49"/>
    </row>
    <row r="175" spans="1:8" ht="28" x14ac:dyDescent="0.25">
      <c r="A175" s="24">
        <v>48.2</v>
      </c>
      <c r="B175" s="24" t="str">
        <f>Source!E938</f>
        <v>48,2</v>
      </c>
      <c r="C175" s="49" t="str">
        <f>Source!G938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175" s="24" t="s">
        <v>32</v>
      </c>
      <c r="E175" s="50">
        <f>Source!I938</f>
        <v>2.6999999999999996E-2</v>
      </c>
      <c r="F175" s="24" t="str">
        <f>Source!U914</f>
        <v/>
      </c>
      <c r="G175" s="24"/>
      <c r="H175" s="49"/>
    </row>
    <row r="176" spans="1:8" ht="42" x14ac:dyDescent="0.25">
      <c r="A176" s="24">
        <v>48.3</v>
      </c>
      <c r="B176" s="24" t="str">
        <f>Source!E940</f>
        <v>48,3</v>
      </c>
      <c r="C176" s="49" t="str">
        <f>Source!G940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176" s="24" t="s">
        <v>32</v>
      </c>
      <c r="E176" s="50">
        <f>Source!I940</f>
        <v>0.68159999999999998</v>
      </c>
      <c r="F176" s="24" t="str">
        <f>Source!U914</f>
        <v/>
      </c>
      <c r="G176" s="24"/>
      <c r="H176" s="49"/>
    </row>
    <row r="177" spans="1:8" ht="28" x14ac:dyDescent="0.25">
      <c r="A177" s="24">
        <v>48.4</v>
      </c>
      <c r="B177" s="24" t="str">
        <f>Source!E942</f>
        <v>48,4</v>
      </c>
      <c r="C177" s="49" t="str">
        <f>Source!G942</f>
        <v>Смесь бетонная тяжелого бетона БСТ на гранитном щебне, крупность заполнителя от 5 до 20 мм, класс прочности В25 (М350), П3, F150, W6</v>
      </c>
      <c r="D177" s="24" t="s">
        <v>158</v>
      </c>
      <c r="E177" s="50">
        <f>Source!I942</f>
        <v>7.3079999999999998</v>
      </c>
      <c r="F177" s="24" t="str">
        <f>Source!U914</f>
        <v/>
      </c>
      <c r="G177" s="24"/>
      <c r="H177" s="49"/>
    </row>
    <row r="178" spans="1:8" ht="28" x14ac:dyDescent="0.25">
      <c r="A178" s="24">
        <v>49</v>
      </c>
      <c r="B178" s="24" t="str">
        <f>Source!E945</f>
        <v>49</v>
      </c>
      <c r="C178" s="49" t="str">
        <f>Source!G945</f>
        <v>Теплоизоляция холодных поверхностей строительных конструкций стен и колонн изделиями из пенопласта на битуме</v>
      </c>
      <c r="D178" s="24" t="s">
        <v>258</v>
      </c>
      <c r="E178" s="50">
        <f>Source!I945</f>
        <v>4.7</v>
      </c>
      <c r="F178" s="24" t="str">
        <f>Source!U914</f>
        <v/>
      </c>
      <c r="G178" s="24" t="str">
        <f>"=0,1+"&amp;"4,6"</f>
        <v>=0,1+4,6</v>
      </c>
      <c r="H178" s="49"/>
    </row>
    <row r="179" spans="1:8" ht="14" x14ac:dyDescent="0.25">
      <c r="A179" s="24">
        <v>49.1</v>
      </c>
      <c r="B179" s="24" t="str">
        <f>Source!E947</f>
        <v>49,1</v>
      </c>
      <c r="C179" s="49" t="str">
        <f>Source!G947</f>
        <v>Плита пенополистирольная теплоизоляционная, типа ППС35</v>
      </c>
      <c r="D179" s="24" t="s">
        <v>158</v>
      </c>
      <c r="E179" s="50">
        <f>Source!I947</f>
        <v>4.6059999999999999</v>
      </c>
      <c r="F179" s="24" t="str">
        <f>Source!U914</f>
        <v/>
      </c>
      <c r="G179" s="24"/>
      <c r="H179" s="49"/>
    </row>
    <row r="180" spans="1:8" ht="28" x14ac:dyDescent="0.25">
      <c r="A180" s="24">
        <v>50</v>
      </c>
      <c r="B180" s="24" t="str">
        <f>Source!E949</f>
        <v>50</v>
      </c>
      <c r="C180" s="49" t="str">
        <f>Source!G949</f>
        <v>Устройство систем дренажа и гидроизоляции ПВП мембраной, защитная система дренажа полов</v>
      </c>
      <c r="D180" s="24" t="s">
        <v>46</v>
      </c>
      <c r="E180" s="50">
        <f>Source!I949</f>
        <v>0.24</v>
      </c>
      <c r="F180" s="24" t="str">
        <f>Source!U914</f>
        <v/>
      </c>
      <c r="G180" s="24" t="str">
        <f>"=24/"&amp;"100"</f>
        <v>=24/100</v>
      </c>
      <c r="H180" s="49"/>
    </row>
    <row r="181" spans="1:8" ht="28" x14ac:dyDescent="0.25">
      <c r="A181" s="24">
        <v>50.1</v>
      </c>
      <c r="B181" s="24" t="str">
        <f>Source!E951</f>
        <v>50,1</v>
      </c>
      <c r="C181" s="49" t="str">
        <f>Source!G951</f>
        <v>Мембрана полимерная, гидроизоляционная, профилированная, из полиэтилена высокой плотности, с одинарным механическим замком</v>
      </c>
      <c r="D181" s="24" t="s">
        <v>214</v>
      </c>
      <c r="E181" s="50">
        <f>Source!I951</f>
        <v>28.8</v>
      </c>
      <c r="F181" s="24" t="str">
        <f>Source!U914</f>
        <v/>
      </c>
      <c r="G181" s="24"/>
      <c r="H181" s="49"/>
    </row>
    <row r="182" spans="1:8" ht="28" x14ac:dyDescent="0.25">
      <c r="A182" s="24">
        <v>51</v>
      </c>
      <c r="B182" s="24" t="str">
        <f>Source!E953</f>
        <v>51</v>
      </c>
      <c r="C182" s="49" t="str">
        <f>Source!G953</f>
        <v>Устройство перекрытий безбалочных толщиной до 200 мм на высоте от опорной площади до 6 м</v>
      </c>
      <c r="D182" s="24" t="s">
        <v>231</v>
      </c>
      <c r="E182" s="50">
        <f>Source!I953</f>
        <v>0.05</v>
      </c>
      <c r="F182" s="24" t="str">
        <f>Source!U914</f>
        <v/>
      </c>
      <c r="G182" s="24" t="str">
        <f>"=5/"&amp;"100"</f>
        <v>=5/100</v>
      </c>
      <c r="H182" s="49"/>
    </row>
    <row r="183" spans="1:8" ht="28" x14ac:dyDescent="0.25">
      <c r="A183" s="24">
        <v>51.1</v>
      </c>
      <c r="B183" s="24" t="str">
        <f>Source!E955</f>
        <v>51,1</v>
      </c>
      <c r="C183" s="49" t="str">
        <f>Source!G955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183" s="24" t="s">
        <v>32</v>
      </c>
      <c r="E183" s="50">
        <f>Source!I955</f>
        <v>0.15013000000000001</v>
      </c>
      <c r="F183" s="24" t="str">
        <f>Source!U914</f>
        <v/>
      </c>
      <c r="G183" s="24"/>
      <c r="H183" s="49"/>
    </row>
    <row r="184" spans="1:8" ht="42" x14ac:dyDescent="0.25">
      <c r="A184" s="24">
        <v>51.2</v>
      </c>
      <c r="B184" s="24" t="str">
        <f>Source!E957</f>
        <v>51,2</v>
      </c>
      <c r="C184" s="49" t="str">
        <f>Source!G957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184" s="24" t="s">
        <v>32</v>
      </c>
      <c r="E184" s="50">
        <f>Source!I957</f>
        <v>0.31524000000000002</v>
      </c>
      <c r="F184" s="24" t="str">
        <f>Source!U914</f>
        <v/>
      </c>
      <c r="G184" s="24"/>
      <c r="H184" s="49"/>
    </row>
    <row r="185" spans="1:8" ht="28" x14ac:dyDescent="0.25">
      <c r="A185" s="24">
        <v>51.3</v>
      </c>
      <c r="B185" s="24" t="str">
        <f>Source!E959</f>
        <v>51,3</v>
      </c>
      <c r="C185" s="49" t="str">
        <f>Source!G959</f>
        <v>Смесь бетонная тяжелого бетона БСТ на гранитном щебне, крупность заполнителя от 5 до 20 мм, класс прочности В25 (М350), П3, F150, W6</v>
      </c>
      <c r="D185" s="24" t="s">
        <v>158</v>
      </c>
      <c r="E185" s="50">
        <f>Source!I959</f>
        <v>5.0750000000000002</v>
      </c>
      <c r="F185" s="24" t="str">
        <f>Source!U914</f>
        <v/>
      </c>
      <c r="G185" s="24"/>
      <c r="H185" s="49"/>
    </row>
    <row r="186" spans="1:8" ht="14" x14ac:dyDescent="0.25">
      <c r="A186" s="24">
        <v>52</v>
      </c>
      <c r="B186" s="24" t="str">
        <f>Source!E961</f>
        <v>52</v>
      </c>
      <c r="C186" s="49" t="str">
        <f>Source!G961</f>
        <v>Устройство засыпки фундаментных балок песком</v>
      </c>
      <c r="D186" s="24" t="s">
        <v>529</v>
      </c>
      <c r="E186" s="50">
        <f>Source!I961</f>
        <v>0.24299999999999999</v>
      </c>
      <c r="F186" s="24" t="str">
        <f>Source!U914</f>
        <v/>
      </c>
      <c r="G186" s="24" t="str">
        <f>"=24,3/"&amp;"100"</f>
        <v>=24,3/100</v>
      </c>
      <c r="H186" s="49"/>
    </row>
    <row r="187" spans="1:8" ht="14" x14ac:dyDescent="0.25">
      <c r="A187" s="24">
        <v>52.1</v>
      </c>
      <c r="B187" s="24" t="str">
        <f>Source!E963</f>
        <v>52,1</v>
      </c>
      <c r="C187" s="49" t="str">
        <f>Source!G963</f>
        <v>Песок для строительных работ, рядовой (карьерный)</v>
      </c>
      <c r="D187" s="24" t="s">
        <v>158</v>
      </c>
      <c r="E187" s="50">
        <f>Source!I963</f>
        <v>25.515000000000001</v>
      </c>
      <c r="F187" s="24" t="str">
        <f>Source!U914</f>
        <v/>
      </c>
      <c r="G187" s="24"/>
      <c r="H187" s="49"/>
    </row>
    <row r="188" spans="1:8" ht="42" x14ac:dyDescent="0.25">
      <c r="A188" s="24">
        <v>53</v>
      </c>
      <c r="B188" s="24" t="str">
        <f>Source!E966</f>
        <v>53</v>
      </c>
      <c r="C188" s="49" t="str">
        <f>Source!G966</f>
        <v>Устройство железобетонных балок для перекрытий, подкрановых и обвязочных на высоте от опорной площадки до 6 м при высоте балок до 500 мм</v>
      </c>
      <c r="D188" s="24" t="s">
        <v>231</v>
      </c>
      <c r="E188" s="50">
        <f>Source!I966</f>
        <v>0.08</v>
      </c>
      <c r="F188" s="24" t="str">
        <f>Source!U914</f>
        <v/>
      </c>
      <c r="G188" s="24" t="str">
        <f>"=8/"&amp;"100"</f>
        <v>=8/100</v>
      </c>
      <c r="H188" s="49"/>
    </row>
    <row r="189" spans="1:8" ht="42" x14ac:dyDescent="0.25">
      <c r="A189" s="24">
        <v>53.1</v>
      </c>
      <c r="B189" s="24" t="str">
        <f>Source!E968</f>
        <v>53,1</v>
      </c>
      <c r="C189" s="49" t="str">
        <f>Source!G968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v>
      </c>
      <c r="D189" s="24" t="s">
        <v>32</v>
      </c>
      <c r="E189" s="50">
        <f>Source!I968</f>
        <v>0.11016000000000001</v>
      </c>
      <c r="F189" s="24" t="str">
        <f>Source!U914</f>
        <v/>
      </c>
      <c r="G189" s="24"/>
      <c r="H189" s="49"/>
    </row>
    <row r="190" spans="1:8" ht="42" x14ac:dyDescent="0.25">
      <c r="A190" s="24">
        <v>53.2</v>
      </c>
      <c r="B190" s="24" t="str">
        <f>Source!E970</f>
        <v>53,2</v>
      </c>
      <c r="C190" s="49" t="str">
        <f>Source!G970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190" s="24" t="s">
        <v>32</v>
      </c>
      <c r="E190" s="50">
        <f>Source!I970</f>
        <v>0.40198</v>
      </c>
      <c r="F190" s="24" t="str">
        <f>Source!U914</f>
        <v/>
      </c>
      <c r="G190" s="24"/>
      <c r="H190" s="49"/>
    </row>
    <row r="191" spans="1:8" ht="42" x14ac:dyDescent="0.25">
      <c r="A191" s="24">
        <v>53.3</v>
      </c>
      <c r="B191" s="24" t="str">
        <f>Source!E972</f>
        <v>53,3</v>
      </c>
      <c r="C191" s="49" t="str">
        <f>Source!G972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191" s="24" t="s">
        <v>32</v>
      </c>
      <c r="E191" s="50">
        <f>Source!I972</f>
        <v>0.28515000000000001</v>
      </c>
      <c r="F191" s="24" t="str">
        <f>Source!U914</f>
        <v/>
      </c>
      <c r="G191" s="24"/>
      <c r="H191" s="49"/>
    </row>
    <row r="192" spans="1:8" ht="42" x14ac:dyDescent="0.25">
      <c r="A192" s="24">
        <v>53.4</v>
      </c>
      <c r="B192" s="24" t="str">
        <f>Source!E974</f>
        <v>53,4</v>
      </c>
      <c r="C192" s="49" t="str">
        <f>Source!G974</f>
        <v>Арматурные заготовки (стержни, хомуты и т.п.), не собранные в каркасы или сетки, арматурная сталь периодического профиля, класс А-III, диаметр от 20 до 22 мм</v>
      </c>
      <c r="D192" s="24" t="s">
        <v>32</v>
      </c>
      <c r="E192" s="50">
        <f>Source!I974</f>
        <v>1.08192</v>
      </c>
      <c r="F192" s="24" t="str">
        <f>Source!U914</f>
        <v/>
      </c>
      <c r="G192" s="24"/>
      <c r="H192" s="49"/>
    </row>
    <row r="193" spans="1:8" ht="28" x14ac:dyDescent="0.25">
      <c r="A193" s="24">
        <v>53.5</v>
      </c>
      <c r="B193" s="24" t="str">
        <f>Source!E976</f>
        <v>53,5</v>
      </c>
      <c r="C193" s="49" t="str">
        <f>Source!G976</f>
        <v>Смесь бетонная тяжелого бетона БСТ на гранитном щебне, крупность заполнителя от 5 до 20 мм, класс прочности В25 (М350), П3, F150, W6</v>
      </c>
      <c r="D193" s="24" t="s">
        <v>158</v>
      </c>
      <c r="E193" s="50">
        <f>Source!I976</f>
        <v>8</v>
      </c>
      <c r="F193" s="24" t="str">
        <f>Source!U914</f>
        <v/>
      </c>
      <c r="G193" s="24"/>
      <c r="H193" s="49"/>
    </row>
    <row r="194" spans="1:8" ht="28" x14ac:dyDescent="0.25">
      <c r="A194" s="24">
        <v>54</v>
      </c>
      <c r="B194" s="24" t="str">
        <f>Source!E979</f>
        <v>54</v>
      </c>
      <c r="C194" s="49" t="str">
        <f>Source!G979</f>
        <v>Устройство перекрытий безбалочных толщиной до 200 мм на высоте от опорной площади до 6 м</v>
      </c>
      <c r="D194" s="24" t="s">
        <v>231</v>
      </c>
      <c r="E194" s="50">
        <f>Source!I979</f>
        <v>0.44</v>
      </c>
      <c r="F194" s="24" t="str">
        <f>Source!U914</f>
        <v/>
      </c>
      <c r="G194" s="24" t="str">
        <f>"=(39,4+"&amp;"4,6)/"&amp;"100"</f>
        <v>=(39,4+4,6)/100</v>
      </c>
      <c r="H194" s="49"/>
    </row>
    <row r="195" spans="1:8" ht="42" x14ac:dyDescent="0.25">
      <c r="A195" s="24">
        <v>54.1</v>
      </c>
      <c r="B195" s="24" t="str">
        <f>Source!E981</f>
        <v>54,1</v>
      </c>
      <c r="C195" s="49" t="str">
        <f>Source!G981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v>
      </c>
      <c r="D195" s="24" t="s">
        <v>32</v>
      </c>
      <c r="E195" s="50">
        <f>Source!I981</f>
        <v>2.1350000000000001E-2</v>
      </c>
      <c r="F195" s="24" t="str">
        <f>Source!U914</f>
        <v/>
      </c>
      <c r="G195" s="24"/>
      <c r="H195" s="49"/>
    </row>
    <row r="196" spans="1:8" ht="42" x14ac:dyDescent="0.25">
      <c r="A196" s="24">
        <v>54.2</v>
      </c>
      <c r="B196" s="24" t="str">
        <f>Source!E983</f>
        <v>54,2</v>
      </c>
      <c r="C196" s="49" t="str">
        <f>Source!G983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v>
      </c>
      <c r="D196" s="24" t="s">
        <v>32</v>
      </c>
      <c r="E196" s="50">
        <f>Source!I983</f>
        <v>4.0820000000000002E-2</v>
      </c>
      <c r="F196" s="24" t="str">
        <f>Source!U914</f>
        <v/>
      </c>
      <c r="G196" s="24"/>
      <c r="H196" s="49"/>
    </row>
    <row r="197" spans="1:8" ht="28" x14ac:dyDescent="0.25">
      <c r="A197" s="24">
        <v>54.3</v>
      </c>
      <c r="B197" s="24" t="str">
        <f>Source!E985</f>
        <v>54,3</v>
      </c>
      <c r="C197" s="49" t="str">
        <f>Source!G985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197" s="24" t="s">
        <v>32</v>
      </c>
      <c r="E197" s="50">
        <f>Source!I985</f>
        <v>0.3362</v>
      </c>
      <c r="F197" s="24" t="str">
        <f>Source!U914</f>
        <v/>
      </c>
      <c r="G197" s="24"/>
      <c r="H197" s="49"/>
    </row>
    <row r="198" spans="1:8" ht="42" x14ac:dyDescent="0.25">
      <c r="A198" s="24">
        <v>54.4</v>
      </c>
      <c r="B198" s="24" t="str">
        <f>Source!E987</f>
        <v>54,4</v>
      </c>
      <c r="C198" s="49" t="str">
        <f>Source!G987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198" s="24" t="s">
        <v>32</v>
      </c>
      <c r="E198" s="50">
        <f>Source!I987</f>
        <v>4.5554399999999999</v>
      </c>
      <c r="F198" s="24" t="str">
        <f>Source!U914</f>
        <v/>
      </c>
      <c r="G198" s="24"/>
      <c r="H198" s="49"/>
    </row>
    <row r="199" spans="1:8" ht="42" x14ac:dyDescent="0.25">
      <c r="A199" s="24">
        <v>54.5</v>
      </c>
      <c r="B199" s="24" t="str">
        <f>Source!E989</f>
        <v>54,5</v>
      </c>
      <c r="C199" s="49" t="str">
        <f>Source!G989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199" s="24" t="s">
        <v>32</v>
      </c>
      <c r="E199" s="50">
        <f>Source!I989</f>
        <v>1.3412999999999999</v>
      </c>
      <c r="F199" s="24" t="str">
        <f>Source!U914</f>
        <v/>
      </c>
      <c r="G199" s="24"/>
      <c r="H199" s="49"/>
    </row>
    <row r="200" spans="1:8" ht="28" x14ac:dyDescent="0.25">
      <c r="A200" s="24">
        <v>54.6</v>
      </c>
      <c r="B200" s="24" t="str">
        <f>Source!E991</f>
        <v>54,6</v>
      </c>
      <c r="C200" s="49" t="str">
        <f>Source!G991</f>
        <v>Смесь бетонная тяжелого бетона БСТ на гранитном щебне, крупность заполнителя от 5 до 20 мм, класс прочности В25 (М350), П3, F150, W6</v>
      </c>
      <c r="D200" s="24" t="s">
        <v>158</v>
      </c>
      <c r="E200" s="50">
        <f>Source!I991</f>
        <v>44.66</v>
      </c>
      <c r="F200" s="24" t="str">
        <f>Source!U914</f>
        <v/>
      </c>
      <c r="G200" s="24"/>
      <c r="H200" s="49"/>
    </row>
    <row r="201" spans="1:8" ht="28" x14ac:dyDescent="0.25">
      <c r="A201" s="24">
        <v>55</v>
      </c>
      <c r="B201" s="24" t="str">
        <f>Source!E993</f>
        <v>55</v>
      </c>
      <c r="C201" s="49" t="str">
        <f>Source!G993</f>
        <v>Теплоизоляция покрытий и перекрытий изделиями из волокнистых и зернистых материалов насухо</v>
      </c>
      <c r="D201" s="24" t="s">
        <v>258</v>
      </c>
      <c r="E201" s="50">
        <f>Source!I993</f>
        <v>2.95</v>
      </c>
      <c r="F201" s="24" t="str">
        <f>Source!U914</f>
        <v/>
      </c>
      <c r="G201" s="24" t="str">
        <f>"=1,64+"&amp;"0,76+"&amp;"0,55"</f>
        <v>=1,64+0,76+0,55</v>
      </c>
      <c r="H201" s="49"/>
    </row>
    <row r="202" spans="1:8" ht="70" x14ac:dyDescent="0.25">
      <c r="A202" s="24">
        <v>55.1</v>
      </c>
      <c r="B202" s="24" t="str">
        <f>Source!E995</f>
        <v>55,1</v>
      </c>
      <c r="C202" s="49" t="str">
        <f>Source!G995</f>
        <v>Плита тепло- и звукоизоляционная на основе базальтового волокна, жесткая, гидрофобизированная,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v>
      </c>
      <c r="D202" s="24" t="s">
        <v>158</v>
      </c>
      <c r="E202" s="50">
        <f>Source!I995</f>
        <v>3.0089999999999995</v>
      </c>
      <c r="F202" s="24" t="str">
        <f>Source!U914</f>
        <v/>
      </c>
      <c r="G202" s="24"/>
      <c r="H202" s="49"/>
    </row>
    <row r="203" spans="1:8" ht="16.5" x14ac:dyDescent="0.35">
      <c r="A203" s="74" t="str">
        <f>CONCATENATE("Раздел: ", Source!G1028)</f>
        <v>Раздел: Замена конструкций входа №7 в осях К/3-6 (КР-19)</v>
      </c>
      <c r="B203" s="74"/>
      <c r="C203" s="74"/>
      <c r="D203" s="74"/>
      <c r="E203" s="74"/>
      <c r="F203" s="74"/>
      <c r="G203" s="74"/>
      <c r="H203" s="74"/>
    </row>
    <row r="204" spans="1:8" ht="28" x14ac:dyDescent="0.25">
      <c r="A204" s="24">
        <v>56</v>
      </c>
      <c r="B204" s="24" t="str">
        <f>Source!E1033</f>
        <v>56</v>
      </c>
      <c r="C204" s="49" t="str">
        <f>Source!G1033</f>
        <v>Теплоизоляция холодных поверхностей строительных конструкций стен и колонн изделиями из пенопласта на битуме</v>
      </c>
      <c r="D204" s="24" t="s">
        <v>258</v>
      </c>
      <c r="E204" s="50">
        <f>Source!I1033</f>
        <v>0.39</v>
      </c>
      <c r="F204" s="24" t="str">
        <f>Source!U1028</f>
        <v/>
      </c>
      <c r="G204" s="24">
        <f>Source!I1033</f>
        <v>0.39</v>
      </c>
      <c r="H204" s="49"/>
    </row>
    <row r="205" spans="1:8" ht="14" x14ac:dyDescent="0.25">
      <c r="A205" s="24">
        <v>56.1</v>
      </c>
      <c r="B205" s="24" t="str">
        <f>Source!E1035</f>
        <v>56,1</v>
      </c>
      <c r="C205" s="49" t="str">
        <f>Source!G1035</f>
        <v>Плита пенополистирольная теплоизоляционная, типа ППС35</v>
      </c>
      <c r="D205" s="24" t="s">
        <v>158</v>
      </c>
      <c r="E205" s="50">
        <f>Source!I1035</f>
        <v>0.38219999999999998</v>
      </c>
      <c r="F205" s="24" t="str">
        <f>Source!U1028</f>
        <v/>
      </c>
      <c r="G205" s="24"/>
      <c r="H205" s="49"/>
    </row>
    <row r="206" spans="1:8" ht="28" x14ac:dyDescent="0.25">
      <c r="A206" s="24">
        <v>57</v>
      </c>
      <c r="B206" s="24" t="str">
        <f>Source!E1037</f>
        <v>57</v>
      </c>
      <c r="C206" s="49" t="str">
        <f>Source!G1037</f>
        <v>Устройство систем дренажа и гидроизоляции ПВП мембраной, защитная система дренажа полов</v>
      </c>
      <c r="D206" s="24" t="s">
        <v>46</v>
      </c>
      <c r="E206" s="50">
        <f>Source!I1037</f>
        <v>0.13</v>
      </c>
      <c r="F206" s="24" t="str">
        <f>Source!U1028</f>
        <v/>
      </c>
      <c r="G206" s="24" t="str">
        <f>"=13/"&amp;"100"</f>
        <v>=13/100</v>
      </c>
      <c r="H206" s="49"/>
    </row>
    <row r="207" spans="1:8" ht="28" x14ac:dyDescent="0.25">
      <c r="A207" s="24">
        <v>57.1</v>
      </c>
      <c r="B207" s="24" t="str">
        <f>Source!E1039</f>
        <v>57,1</v>
      </c>
      <c r="C207" s="49" t="str">
        <f>Source!G1039</f>
        <v>Мембрана полимерная, гидроизоляционная, профилированная, из полиэтилена высокой плотности, с одинарным механическим замком</v>
      </c>
      <c r="D207" s="24" t="s">
        <v>214</v>
      </c>
      <c r="E207" s="50">
        <f>Source!I1039</f>
        <v>15.600000000000001</v>
      </c>
      <c r="F207" s="24" t="str">
        <f>Source!U1028</f>
        <v/>
      </c>
      <c r="G207" s="24"/>
      <c r="H207" s="49"/>
    </row>
    <row r="208" spans="1:8" ht="14" x14ac:dyDescent="0.25">
      <c r="A208" s="24">
        <v>58</v>
      </c>
      <c r="B208" s="24" t="str">
        <f>Source!E1041</f>
        <v>58</v>
      </c>
      <c r="C208" s="49" t="str">
        <f>Source!G1041</f>
        <v>Устройство фундаментных плит железобетонных плоских</v>
      </c>
      <c r="D208" s="24" t="s">
        <v>231</v>
      </c>
      <c r="E208" s="50">
        <f>Source!I1041</f>
        <v>0.04</v>
      </c>
      <c r="F208" s="24" t="str">
        <f>Source!U1028</f>
        <v/>
      </c>
      <c r="G208" s="24" t="str">
        <f>"=4/"&amp;"100"</f>
        <v>=4/100</v>
      </c>
      <c r="H208" s="49"/>
    </row>
    <row r="209" spans="1:8" ht="42" x14ac:dyDescent="0.25">
      <c r="A209" s="24">
        <v>58.1</v>
      </c>
      <c r="B209" s="24" t="str">
        <f>Source!E1043</f>
        <v>58,1</v>
      </c>
      <c r="C209" s="49" t="str">
        <f>Source!G1043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09" s="24" t="s">
        <v>32</v>
      </c>
      <c r="E209" s="50">
        <f>Source!I1043</f>
        <v>0.39072000000000001</v>
      </c>
      <c r="F209" s="24" t="str">
        <f>Source!U1028</f>
        <v/>
      </c>
      <c r="G209" s="24"/>
      <c r="H209" s="49"/>
    </row>
    <row r="210" spans="1:8" ht="28" x14ac:dyDescent="0.25">
      <c r="A210" s="24">
        <v>58.2</v>
      </c>
      <c r="B210" s="24" t="str">
        <f>Source!E1045</f>
        <v>58,2</v>
      </c>
      <c r="C210" s="49" t="str">
        <f>Source!G1045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10" s="24" t="s">
        <v>32</v>
      </c>
      <c r="E210" s="50">
        <f>Source!I1045</f>
        <v>6.8940000000000001E-2</v>
      </c>
      <c r="F210" s="24" t="str">
        <f>Source!U1028</f>
        <v/>
      </c>
      <c r="G210" s="24"/>
      <c r="H210" s="49"/>
    </row>
    <row r="211" spans="1:8" ht="28" x14ac:dyDescent="0.25">
      <c r="A211" s="24">
        <v>58.3</v>
      </c>
      <c r="B211" s="24" t="str">
        <f>Source!E1049</f>
        <v>58,4</v>
      </c>
      <c r="C211" s="49" t="str">
        <f>Source!G1049</f>
        <v>Смесь бетонная тяжелого бетона БСТ на гранитном щебне, крупность заполнителя от 5 до 20 мм, класс прочности В25 (М350), П3, F150, W6</v>
      </c>
      <c r="D211" s="24" t="s">
        <v>158</v>
      </c>
      <c r="E211" s="50">
        <f>Source!I1049</f>
        <v>4.0599999999999996</v>
      </c>
      <c r="F211" s="24" t="str">
        <f>Source!U1028</f>
        <v/>
      </c>
      <c r="G211" s="24"/>
      <c r="H211" s="49"/>
    </row>
    <row r="212" spans="1:8" ht="14" x14ac:dyDescent="0.25">
      <c r="A212" s="24">
        <v>59</v>
      </c>
      <c r="B212" s="24" t="str">
        <f>Source!E1051</f>
        <v>59</v>
      </c>
      <c r="C212" s="49" t="str">
        <f>Source!G1051</f>
        <v>Монтаж мелких конструкций из стали различного профиля массой до 100 кг</v>
      </c>
      <c r="D212" s="24" t="s">
        <v>22</v>
      </c>
      <c r="E212" s="50">
        <f>Source!I1051</f>
        <v>0.69976000000000005</v>
      </c>
      <c r="F212" s="24" t="str">
        <f>Source!U1028</f>
        <v/>
      </c>
      <c r="G212" s="24">
        <f>Source!I1051</f>
        <v>0.69976000000000005</v>
      </c>
      <c r="H212" s="49"/>
    </row>
    <row r="213" spans="1:8" ht="28" x14ac:dyDescent="0.25">
      <c r="A213" s="24">
        <v>59.1</v>
      </c>
      <c r="B213" s="24" t="str">
        <f>Source!E1053</f>
        <v>59,1</v>
      </c>
      <c r="C213" s="49" t="str">
        <f>Source!G1053</f>
        <v>Профили стальные электросварные квадратного сечения трубчатые, размер стороны 160 мм, толщина стенки от 4 до 8 мм</v>
      </c>
      <c r="D213" s="24" t="s">
        <v>32</v>
      </c>
      <c r="E213" s="50">
        <f>Source!I1053</f>
        <v>0.69976000000000005</v>
      </c>
      <c r="F213" s="24" t="str">
        <f>Source!U1028</f>
        <v/>
      </c>
      <c r="G213" s="24"/>
      <c r="H213" s="49"/>
    </row>
    <row r="214" spans="1:8" ht="14" x14ac:dyDescent="0.25">
      <c r="A214" s="24">
        <v>60</v>
      </c>
      <c r="B214" s="24" t="str">
        <f>Source!E1055</f>
        <v>60</v>
      </c>
      <c r="C214" s="49" t="str">
        <f>Source!G1055</f>
        <v>Монтаж мелких конструкций из стали различного профиля массой до 20 кг</v>
      </c>
      <c r="D214" s="24" t="s">
        <v>22</v>
      </c>
      <c r="E214" s="50">
        <f>Source!I1055</f>
        <v>0.13639999999999999</v>
      </c>
      <c r="F214" s="24" t="str">
        <f>Source!U1028</f>
        <v/>
      </c>
      <c r="G214" s="24" t="str">
        <f>"=(70,4+"&amp;"66)/"&amp;"1000"</f>
        <v>=(70,4+66)/1000</v>
      </c>
      <c r="H214" s="49"/>
    </row>
    <row r="215" spans="1:8" ht="28" x14ac:dyDescent="0.25">
      <c r="A215" s="24">
        <v>60.1</v>
      </c>
      <c r="B215" s="24" t="str">
        <f>Source!E1057</f>
        <v>60,1</v>
      </c>
      <c r="C215" s="49" t="str">
        <f>Source!G1057</f>
        <v>Прокат листовой из стали С235, С245 для строительных стальных конструкций, толщина более 3 мм</v>
      </c>
      <c r="D215" s="24" t="s">
        <v>32</v>
      </c>
      <c r="E215" s="50">
        <f>Source!I1057</f>
        <v>0.12536</v>
      </c>
      <c r="F215" s="24" t="str">
        <f>Source!U1028</f>
        <v/>
      </c>
      <c r="G215" s="24"/>
      <c r="H215" s="49"/>
    </row>
    <row r="216" spans="1:8" ht="42" x14ac:dyDescent="0.25">
      <c r="A216" s="24">
        <v>60.2</v>
      </c>
      <c r="B216" s="24" t="str">
        <f>Source!E1059</f>
        <v>60,2</v>
      </c>
      <c r="C216" s="49" t="str">
        <f>Source!G1059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216" s="24" t="s">
        <v>32</v>
      </c>
      <c r="E216" s="50">
        <f>Source!I1059</f>
        <v>1.1039999999999999E-2</v>
      </c>
      <c r="F216" s="24" t="str">
        <f>Source!U1028</f>
        <v/>
      </c>
      <c r="G216" s="24"/>
      <c r="H216" s="49"/>
    </row>
    <row r="217" spans="1:8" ht="28" x14ac:dyDescent="0.25">
      <c r="A217" s="24">
        <v>61</v>
      </c>
      <c r="B217" s="24" t="str">
        <f>Source!E1062</f>
        <v>61</v>
      </c>
      <c r="C217" s="49" t="str">
        <f>Source!G1062</f>
        <v>Устройство перекрытий безбалочных толщиной до 200 мм на высоте от опорной площади до 6 м</v>
      </c>
      <c r="D217" s="24" t="s">
        <v>231</v>
      </c>
      <c r="E217" s="50">
        <f>Source!I1062</f>
        <v>7.4999999999999997E-2</v>
      </c>
      <c r="F217" s="24" t="str">
        <f>Source!U1028</f>
        <v/>
      </c>
      <c r="G217" s="24" t="str">
        <f>"=7,5/"&amp;"100"</f>
        <v>=7,5/100</v>
      </c>
      <c r="H217" s="49"/>
    </row>
    <row r="218" spans="1:8" ht="28" x14ac:dyDescent="0.25">
      <c r="A218" s="24">
        <v>61.1</v>
      </c>
      <c r="B218" s="24" t="str">
        <f>Source!E1064</f>
        <v>61,1</v>
      </c>
      <c r="C218" s="49" t="str">
        <f>Source!G1064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18" s="24" t="s">
        <v>32</v>
      </c>
      <c r="E218" s="50">
        <f>Source!I1064</f>
        <v>0.13513</v>
      </c>
      <c r="F218" s="24" t="str">
        <f>Source!U1028</f>
        <v/>
      </c>
      <c r="G218" s="24"/>
      <c r="H218" s="49"/>
    </row>
    <row r="219" spans="1:8" ht="42" x14ac:dyDescent="0.25">
      <c r="A219" s="24">
        <v>61.2</v>
      </c>
      <c r="B219" s="24" t="str">
        <f>Source!E1066</f>
        <v>61,2</v>
      </c>
      <c r="C219" s="49" t="str">
        <f>Source!G1066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19" s="24" t="s">
        <v>32</v>
      </c>
      <c r="E219" s="50">
        <f>Source!I1066</f>
        <v>0.73862000000000005</v>
      </c>
      <c r="F219" s="24" t="str">
        <f>Source!U1028</f>
        <v/>
      </c>
      <c r="G219" s="24"/>
      <c r="H219" s="49"/>
    </row>
    <row r="220" spans="1:8" ht="42" x14ac:dyDescent="0.25">
      <c r="A220" s="24">
        <v>61.3</v>
      </c>
      <c r="B220" s="24" t="str">
        <f>Source!E1068</f>
        <v>61,3</v>
      </c>
      <c r="C220" s="49" t="str">
        <f>Source!G1068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220" s="24" t="s">
        <v>32</v>
      </c>
      <c r="E220" s="50">
        <f>Source!I1068</f>
        <v>0.17358000000000004</v>
      </c>
      <c r="F220" s="24" t="str">
        <f>Source!U1028</f>
        <v/>
      </c>
      <c r="G220" s="24"/>
      <c r="H220" s="49"/>
    </row>
    <row r="221" spans="1:8" ht="28" x14ac:dyDescent="0.25">
      <c r="A221" s="24">
        <v>61.4</v>
      </c>
      <c r="B221" s="24" t="str">
        <f>Source!E1070</f>
        <v>61,4</v>
      </c>
      <c r="C221" s="49" t="str">
        <f>Source!G1070</f>
        <v>Каркасы и сетки арматурные пространственные собранные и сваренные (связанные) в арматурные изделия, класс А-III, диаметр 8 мм</v>
      </c>
      <c r="D221" s="24" t="s">
        <v>32</v>
      </c>
      <c r="E221" s="50">
        <f>Source!I1070</f>
        <v>4.0399999999999998E-2</v>
      </c>
      <c r="F221" s="24" t="str">
        <f>Source!U1028</f>
        <v/>
      </c>
      <c r="G221" s="24"/>
      <c r="H221" s="49"/>
    </row>
    <row r="222" spans="1:8" ht="28" x14ac:dyDescent="0.25">
      <c r="A222" s="24">
        <v>61.5</v>
      </c>
      <c r="B222" s="24" t="str">
        <f>Source!E1072</f>
        <v>61,5</v>
      </c>
      <c r="C222" s="49" t="str">
        <f>Source!G1072</f>
        <v>Смесь бетонная тяжелого бетона БСТ на гранитном щебне, крупность заполнителя от 5 до 20 мм, класс прочности В25 (М350), П3, F150, W6</v>
      </c>
      <c r="D222" s="24" t="s">
        <v>158</v>
      </c>
      <c r="E222" s="50">
        <f>Source!I1072</f>
        <v>7.6124999999999998</v>
      </c>
      <c r="F222" s="24" t="str">
        <f>Source!U1028</f>
        <v/>
      </c>
      <c r="G222" s="24"/>
      <c r="H222" s="49"/>
    </row>
    <row r="223" spans="1:8" ht="28" x14ac:dyDescent="0.25">
      <c r="A223" s="24">
        <v>62</v>
      </c>
      <c r="B223" s="24" t="str">
        <f>Source!E1074</f>
        <v>62</v>
      </c>
      <c r="C223" s="49" t="str">
        <f>Source!G1074</f>
        <v>Теплоизоляция покрытий и перекрытий изделиями из волокнистых и зернистых материалов насухо</v>
      </c>
      <c r="D223" s="24" t="s">
        <v>258</v>
      </c>
      <c r="E223" s="50">
        <f>Source!I1074</f>
        <v>1</v>
      </c>
      <c r="F223" s="24" t="str">
        <f>Source!U1028</f>
        <v/>
      </c>
      <c r="G223" s="24">
        <f>Source!I1074</f>
        <v>1</v>
      </c>
      <c r="H223" s="49"/>
    </row>
    <row r="224" spans="1:8" ht="70" x14ac:dyDescent="0.25">
      <c r="A224" s="24">
        <v>62.1</v>
      </c>
      <c r="B224" s="24" t="str">
        <f>Source!E1076</f>
        <v>62,1</v>
      </c>
      <c r="C224" s="49" t="str">
        <f>Source!G1076</f>
        <v>Плита тепло- и звукоизоляционная на основе базальтового волокна, жесткая, гидрофобизированная,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v>
      </c>
      <c r="D224" s="24" t="s">
        <v>158</v>
      </c>
      <c r="E224" s="50">
        <f>Source!I1076</f>
        <v>1.02</v>
      </c>
      <c r="F224" s="24" t="str">
        <f>Source!U1028</f>
        <v/>
      </c>
      <c r="G224" s="24"/>
      <c r="H224" s="49"/>
    </row>
    <row r="225" spans="1:8" ht="16.5" x14ac:dyDescent="0.35">
      <c r="A225" s="74" t="str">
        <f>CONCATENATE("Раздел: ", Source!G1109)</f>
        <v>Раздел: Замена крыльца №6 по оси К/18-19 (КР-18)</v>
      </c>
      <c r="B225" s="74"/>
      <c r="C225" s="74"/>
      <c r="D225" s="74"/>
      <c r="E225" s="74"/>
      <c r="F225" s="74"/>
      <c r="G225" s="74"/>
      <c r="H225" s="74"/>
    </row>
    <row r="226" spans="1:8" ht="28" x14ac:dyDescent="0.25">
      <c r="A226" s="24">
        <v>63</v>
      </c>
      <c r="B226" s="24" t="str">
        <f>Source!E1114</f>
        <v>63</v>
      </c>
      <c r="C226" s="49" t="str">
        <f>Source!G1114</f>
        <v>Теплоизоляция холодных поверхностей строительных конструкций стен и колонн изделиями из пенопласта на битуме</v>
      </c>
      <c r="D226" s="24" t="s">
        <v>258</v>
      </c>
      <c r="E226" s="50">
        <f>Source!I1114</f>
        <v>0.22</v>
      </c>
      <c r="F226" s="24" t="str">
        <f>Source!U1109</f>
        <v/>
      </c>
      <c r="G226" s="24">
        <f>Source!I1114</f>
        <v>0.22</v>
      </c>
      <c r="H226" s="49"/>
    </row>
    <row r="227" spans="1:8" ht="14" x14ac:dyDescent="0.25">
      <c r="A227" s="24">
        <v>63.1</v>
      </c>
      <c r="B227" s="24" t="str">
        <f>Source!E1116</f>
        <v>63,1</v>
      </c>
      <c r="C227" s="49" t="str">
        <f>Source!G1116</f>
        <v>Плита пенополистирольная теплоизоляционная, типа ППС35</v>
      </c>
      <c r="D227" s="24" t="s">
        <v>158</v>
      </c>
      <c r="E227" s="50">
        <f>Source!I1116</f>
        <v>0.21560000000000001</v>
      </c>
      <c r="F227" s="24" t="str">
        <f>Source!U1109</f>
        <v/>
      </c>
      <c r="G227" s="24"/>
      <c r="H227" s="49"/>
    </row>
    <row r="228" spans="1:8" ht="28" x14ac:dyDescent="0.25">
      <c r="A228" s="24">
        <v>64</v>
      </c>
      <c r="B228" s="24" t="str">
        <f>Source!E1118</f>
        <v>64</v>
      </c>
      <c r="C228" s="49" t="str">
        <f>Source!G1118</f>
        <v>Устройство систем дренажа и гидроизоляции ПВП мембраной, защитная система дренажа полов</v>
      </c>
      <c r="D228" s="24" t="s">
        <v>46</v>
      </c>
      <c r="E228" s="50">
        <f>Source!I1118</f>
        <v>0.05</v>
      </c>
      <c r="F228" s="24" t="str">
        <f>Source!U1109</f>
        <v/>
      </c>
      <c r="G228" s="24" t="str">
        <f>"=5/"&amp;"100"</f>
        <v>=5/100</v>
      </c>
      <c r="H228" s="49"/>
    </row>
    <row r="229" spans="1:8" ht="28" x14ac:dyDescent="0.25">
      <c r="A229" s="24">
        <v>64.099999999999994</v>
      </c>
      <c r="B229" s="24" t="str">
        <f>Source!E1120</f>
        <v>64,1</v>
      </c>
      <c r="C229" s="49" t="str">
        <f>Source!G1120</f>
        <v>Мембрана полимерная, гидроизоляционная, профилированная, из полиэтилена высокой плотности, с одинарным механическим замком</v>
      </c>
      <c r="D229" s="24" t="s">
        <v>214</v>
      </c>
      <c r="E229" s="50">
        <f>Source!I1120</f>
        <v>6</v>
      </c>
      <c r="F229" s="24" t="str">
        <f>Source!U1109</f>
        <v/>
      </c>
      <c r="G229" s="24"/>
      <c r="H229" s="49"/>
    </row>
    <row r="230" spans="1:8" ht="14" x14ac:dyDescent="0.25">
      <c r="A230" s="24">
        <v>65</v>
      </c>
      <c r="B230" s="24" t="str">
        <f>Source!E1122</f>
        <v>65</v>
      </c>
      <c r="C230" s="49" t="str">
        <f>Source!G1122</f>
        <v>Устройство фундаментных плит железобетонных плоских</v>
      </c>
      <c r="D230" s="24" t="s">
        <v>231</v>
      </c>
      <c r="E230" s="50">
        <f>Source!I1122</f>
        <v>1.7000000000000001E-2</v>
      </c>
      <c r="F230" s="24" t="str">
        <f>Source!U1109</f>
        <v/>
      </c>
      <c r="G230" s="24" t="str">
        <f>"=1,7/"&amp;"100"</f>
        <v>=1,7/100</v>
      </c>
      <c r="H230" s="49"/>
    </row>
    <row r="231" spans="1:8" ht="42" x14ac:dyDescent="0.25">
      <c r="A231" s="24">
        <v>65.099999999999994</v>
      </c>
      <c r="B231" s="24" t="str">
        <f>Source!E1124</f>
        <v>65,1</v>
      </c>
      <c r="C231" s="49" t="str">
        <f>Source!G1124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31" s="24" t="s">
        <v>32</v>
      </c>
      <c r="E231" s="50">
        <f>Source!I1124</f>
        <v>0.11544</v>
      </c>
      <c r="F231" s="24" t="str">
        <f>Source!U1109</f>
        <v/>
      </c>
      <c r="G231" s="24"/>
      <c r="H231" s="49"/>
    </row>
    <row r="232" spans="1:8" ht="28" x14ac:dyDescent="0.25">
      <c r="A232" s="24">
        <v>65.2</v>
      </c>
      <c r="B232" s="24" t="str">
        <f>Source!E1126</f>
        <v>65,2</v>
      </c>
      <c r="C232" s="49" t="str">
        <f>Source!G1126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32" s="24" t="s">
        <v>32</v>
      </c>
      <c r="E232" s="50">
        <f>Source!I1126</f>
        <v>3.7870000000000001E-2</v>
      </c>
      <c r="F232" s="24" t="str">
        <f>Source!U1109</f>
        <v/>
      </c>
      <c r="G232" s="24"/>
      <c r="H232" s="49"/>
    </row>
    <row r="233" spans="1:8" ht="28" x14ac:dyDescent="0.25">
      <c r="A233" s="24">
        <v>65.3</v>
      </c>
      <c r="B233" s="24" t="str">
        <f>Source!E1130</f>
        <v>65,4</v>
      </c>
      <c r="C233" s="49" t="str">
        <f>Source!G1130</f>
        <v>Смесь бетонная тяжелого бетона БСТ на гранитном щебне, крупность заполнителя от 5 до 20 мм, класс прочности В25 (М350), П3, F150, W6</v>
      </c>
      <c r="D233" s="24" t="s">
        <v>158</v>
      </c>
      <c r="E233" s="50">
        <f>Source!I1130</f>
        <v>1.7255</v>
      </c>
      <c r="F233" s="24" t="str">
        <f>Source!U1109</f>
        <v/>
      </c>
      <c r="G233" s="24"/>
      <c r="H233" s="49"/>
    </row>
    <row r="234" spans="1:8" ht="16.5" x14ac:dyDescent="0.35">
      <c r="A234" s="74" t="str">
        <f>CONCATENATE("Раздел: ", Source!G1163)</f>
        <v>Раздел: Замена крыльца №5 по оси 23/Б-В (КР-18)</v>
      </c>
      <c r="B234" s="74"/>
      <c r="C234" s="74"/>
      <c r="D234" s="74"/>
      <c r="E234" s="74"/>
      <c r="F234" s="74"/>
      <c r="G234" s="74"/>
      <c r="H234" s="74"/>
    </row>
    <row r="235" spans="1:8" ht="28" x14ac:dyDescent="0.25">
      <c r="A235" s="24">
        <v>66</v>
      </c>
      <c r="B235" s="24" t="str">
        <f>Source!E1168</f>
        <v>66</v>
      </c>
      <c r="C235" s="49" t="str">
        <f>Source!G1168</f>
        <v>Теплоизоляция холодных поверхностей строительных конструкций стен и колонн изделиями из пенопласта на битуме</v>
      </c>
      <c r="D235" s="24" t="s">
        <v>258</v>
      </c>
      <c r="E235" s="50">
        <f>Source!I1168</f>
        <v>0.03</v>
      </c>
      <c r="F235" s="24" t="str">
        <f>Source!U1163</f>
        <v/>
      </c>
      <c r="G235" s="24">
        <f>Source!I1168</f>
        <v>0.03</v>
      </c>
      <c r="H235" s="49"/>
    </row>
    <row r="236" spans="1:8" ht="14" x14ac:dyDescent="0.25">
      <c r="A236" s="24">
        <v>66.099999999999994</v>
      </c>
      <c r="B236" s="24" t="str">
        <f>Source!E1170</f>
        <v>66,1</v>
      </c>
      <c r="C236" s="49" t="str">
        <f>Source!G1170</f>
        <v>Плита пенополистирольная теплоизоляционная, типа ППС35</v>
      </c>
      <c r="D236" s="24" t="s">
        <v>158</v>
      </c>
      <c r="E236" s="50">
        <f>Source!I1170</f>
        <v>2.9399999999999999E-2</v>
      </c>
      <c r="F236" s="24" t="str">
        <f>Source!U1163</f>
        <v/>
      </c>
      <c r="G236" s="24"/>
      <c r="H236" s="49"/>
    </row>
    <row r="237" spans="1:8" ht="28" x14ac:dyDescent="0.25">
      <c r="A237" s="24">
        <v>67</v>
      </c>
      <c r="B237" s="24" t="str">
        <f>Source!E1172</f>
        <v>67</v>
      </c>
      <c r="C237" s="49" t="str">
        <f>Source!G1172</f>
        <v>Устройство систем дренажа и гидроизоляции ПВП мембраной, защитная система дренажа полов</v>
      </c>
      <c r="D237" s="24" t="s">
        <v>46</v>
      </c>
      <c r="E237" s="50">
        <f>Source!I1172</f>
        <v>5.8000000000000003E-2</v>
      </c>
      <c r="F237" s="24" t="str">
        <f>Source!U1163</f>
        <v/>
      </c>
      <c r="G237" s="24" t="str">
        <f>"=5,8/"&amp;"100"</f>
        <v>=5,8/100</v>
      </c>
      <c r="H237" s="49"/>
    </row>
    <row r="238" spans="1:8" ht="28" x14ac:dyDescent="0.25">
      <c r="A238" s="24">
        <v>67.099999999999994</v>
      </c>
      <c r="B238" s="24" t="str">
        <f>Source!E1174</f>
        <v>67,1</v>
      </c>
      <c r="C238" s="49" t="str">
        <f>Source!G1174</f>
        <v>Мембрана полимерная, гидроизоляционная, профилированная, из полиэтилена высокой плотности, с одинарным механическим замком</v>
      </c>
      <c r="D238" s="24" t="s">
        <v>214</v>
      </c>
      <c r="E238" s="50">
        <f>Source!I1174</f>
        <v>6.96</v>
      </c>
      <c r="F238" s="24" t="str">
        <f>Source!U1163</f>
        <v/>
      </c>
      <c r="G238" s="24"/>
      <c r="H238" s="49"/>
    </row>
    <row r="239" spans="1:8" ht="14" x14ac:dyDescent="0.25">
      <c r="A239" s="24">
        <v>68</v>
      </c>
      <c r="B239" s="24" t="str">
        <f>Source!E1176</f>
        <v>68</v>
      </c>
      <c r="C239" s="49" t="str">
        <f>Source!G1176</f>
        <v>Устройство фундаментных плит железобетонных плоских</v>
      </c>
      <c r="D239" s="24" t="s">
        <v>231</v>
      </c>
      <c r="E239" s="50">
        <f>Source!I1176</f>
        <v>1.6500000000000001E-2</v>
      </c>
      <c r="F239" s="24" t="str">
        <f>Source!U1163</f>
        <v/>
      </c>
      <c r="G239" s="24" t="str">
        <f>"=1,65/"&amp;"100"</f>
        <v>=1,65/100</v>
      </c>
      <c r="H239" s="49"/>
    </row>
    <row r="240" spans="1:8" ht="42" x14ac:dyDescent="0.25">
      <c r="A240" s="24">
        <v>68.099999999999994</v>
      </c>
      <c r="B240" s="24" t="str">
        <f>Source!E1178</f>
        <v>68,1</v>
      </c>
      <c r="C240" s="49" t="str">
        <f>Source!G1178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40" s="24" t="s">
        <v>32</v>
      </c>
      <c r="E240" s="50">
        <f>Source!I1178</f>
        <v>0.15984000000000001</v>
      </c>
      <c r="F240" s="24" t="str">
        <f>Source!U1163</f>
        <v/>
      </c>
      <c r="G240" s="24"/>
      <c r="H240" s="49"/>
    </row>
    <row r="241" spans="1:8" ht="28" x14ac:dyDescent="0.25">
      <c r="A241" s="24">
        <v>68.2</v>
      </c>
      <c r="B241" s="24" t="str">
        <f>Source!E1180</f>
        <v>68,2</v>
      </c>
      <c r="C241" s="49" t="str">
        <f>Source!G1180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41" s="24" t="s">
        <v>32</v>
      </c>
      <c r="E241" s="50">
        <f>Source!I1180</f>
        <v>3.6490000000000002E-2</v>
      </c>
      <c r="F241" s="24" t="str">
        <f>Source!U1163</f>
        <v/>
      </c>
      <c r="G241" s="24"/>
      <c r="H241" s="49"/>
    </row>
    <row r="242" spans="1:8" ht="28" x14ac:dyDescent="0.25">
      <c r="A242" s="24">
        <v>68.3</v>
      </c>
      <c r="B242" s="24" t="str">
        <f>Source!E1182</f>
        <v>68,3</v>
      </c>
      <c r="C242" s="49" t="str">
        <f>Source!G1182</f>
        <v>Смесь бетонная тяжелого бетона БСТ на гранитном щебне, крупность заполнителя от 5 до 20 мм, класс прочности В25 (М350), П3, F150, W6</v>
      </c>
      <c r="D242" s="24" t="s">
        <v>158</v>
      </c>
      <c r="E242" s="50">
        <f>Source!I1182</f>
        <v>1.6747499999999997</v>
      </c>
      <c r="F242" s="24" t="str">
        <f>Source!U1163</f>
        <v/>
      </c>
      <c r="G242" s="24"/>
      <c r="H242" s="49"/>
    </row>
    <row r="243" spans="1:8" ht="14" x14ac:dyDescent="0.25">
      <c r="A243" s="24">
        <v>69</v>
      </c>
      <c r="B243" s="24" t="str">
        <f>Source!E1184</f>
        <v>69</v>
      </c>
      <c r="C243" s="49" t="str">
        <f>Source!G1184</f>
        <v>Устройство засыпки фундаментных балок песком</v>
      </c>
      <c r="D243" s="24" t="s">
        <v>529</v>
      </c>
      <c r="E243" s="50">
        <f>Source!I1184</f>
        <v>3.6999999999999998E-2</v>
      </c>
      <c r="F243" s="24" t="str">
        <f>Source!U1163</f>
        <v/>
      </c>
      <c r="G243" s="24" t="str">
        <f>"=3,7/"&amp;"100"</f>
        <v>=3,7/100</v>
      </c>
      <c r="H243" s="49"/>
    </row>
    <row r="244" spans="1:8" ht="14" x14ac:dyDescent="0.25">
      <c r="A244" s="24">
        <v>69.099999999999994</v>
      </c>
      <c r="B244" s="24" t="str">
        <f>Source!E1186</f>
        <v>69,1</v>
      </c>
      <c r="C244" s="49" t="str">
        <f>Source!G1186</f>
        <v>Песок для строительных работ, рядовой (карьерный)</v>
      </c>
      <c r="D244" s="24" t="s">
        <v>158</v>
      </c>
      <c r="E244" s="50">
        <f>Source!I1186</f>
        <v>3.8849999999999998</v>
      </c>
      <c r="F244" s="24" t="str">
        <f>Source!U1163</f>
        <v/>
      </c>
      <c r="G244" s="24"/>
      <c r="H244" s="49"/>
    </row>
    <row r="245" spans="1:8" ht="16.5" x14ac:dyDescent="0.35">
      <c r="A245" s="74" t="str">
        <f>CONCATENATE("Раздел: ", Source!G1219)</f>
        <v>Раздел: Замена входных площадок: №2 в осях 1/Б-В, №3 в осях 1/Г-Д, №4 в осях 23/Г-Д (КР-18)</v>
      </c>
      <c r="B245" s="74"/>
      <c r="C245" s="74"/>
      <c r="D245" s="74"/>
      <c r="E245" s="74"/>
      <c r="F245" s="74"/>
      <c r="G245" s="74"/>
      <c r="H245" s="74"/>
    </row>
    <row r="246" spans="1:8" ht="28" x14ac:dyDescent="0.25">
      <c r="A246" s="24">
        <v>70</v>
      </c>
      <c r="B246" s="24" t="str">
        <f>Source!E1224</f>
        <v>70</v>
      </c>
      <c r="C246" s="49" t="str">
        <f>Source!G1224</f>
        <v>Теплоизоляция холодных поверхностей строительных конструкций стен и колонн изделиями из пенопласта на битуме</v>
      </c>
      <c r="D246" s="24" t="s">
        <v>258</v>
      </c>
      <c r="E246" s="50">
        <f>Source!I1224</f>
        <v>0.17</v>
      </c>
      <c r="F246" s="24" t="str">
        <f>Source!U1219</f>
        <v/>
      </c>
      <c r="G246" s="24">
        <f>Source!I1224</f>
        <v>0.17</v>
      </c>
      <c r="H246" s="49"/>
    </row>
    <row r="247" spans="1:8" ht="14" x14ac:dyDescent="0.25">
      <c r="A247" s="24">
        <v>70.099999999999994</v>
      </c>
      <c r="B247" s="24" t="str">
        <f>Source!E1226</f>
        <v>70,1</v>
      </c>
      <c r="C247" s="49" t="str">
        <f>Source!G1226</f>
        <v>Плита пенополистирольная теплоизоляционная, типа ППС35</v>
      </c>
      <c r="D247" s="24" t="s">
        <v>158</v>
      </c>
      <c r="E247" s="50">
        <f>Source!I1226</f>
        <v>0.1666</v>
      </c>
      <c r="F247" s="24" t="str">
        <f>Source!U1219</f>
        <v/>
      </c>
      <c r="G247" s="24"/>
      <c r="H247" s="49"/>
    </row>
    <row r="248" spans="1:8" ht="14" x14ac:dyDescent="0.25">
      <c r="A248" s="24">
        <v>71</v>
      </c>
      <c r="B248" s="24" t="str">
        <f>Source!E1228</f>
        <v>71</v>
      </c>
      <c r="C248" s="49" t="str">
        <f>Source!G1228</f>
        <v>Устройство засыпки фундаментных балок песком</v>
      </c>
      <c r="D248" s="24" t="s">
        <v>529</v>
      </c>
      <c r="E248" s="50">
        <f>Source!I1228</f>
        <v>4.4999999999999998E-2</v>
      </c>
      <c r="F248" s="24" t="str">
        <f>Source!U1219</f>
        <v/>
      </c>
      <c r="G248" s="24" t="str">
        <f>"=4,5/"&amp;"100"</f>
        <v>=4,5/100</v>
      </c>
      <c r="H248" s="49"/>
    </row>
    <row r="249" spans="1:8" ht="14" x14ac:dyDescent="0.25">
      <c r="A249" s="24">
        <v>71.099999999999994</v>
      </c>
      <c r="B249" s="24" t="str">
        <f>Source!E1230</f>
        <v>71,1</v>
      </c>
      <c r="C249" s="49" t="str">
        <f>Source!G1230</f>
        <v>Песок для строительных работ, рядовой (карьерный)</v>
      </c>
      <c r="D249" s="24" t="s">
        <v>158</v>
      </c>
      <c r="E249" s="50">
        <f>Source!I1230</f>
        <v>4.7249999999999996</v>
      </c>
      <c r="F249" s="24" t="str">
        <f>Source!U1219</f>
        <v/>
      </c>
      <c r="G249" s="24"/>
      <c r="H249" s="49"/>
    </row>
    <row r="250" spans="1:8" ht="28" x14ac:dyDescent="0.25">
      <c r="A250" s="24">
        <v>72</v>
      </c>
      <c r="B250" s="24" t="str">
        <f>Source!E1232</f>
        <v>72</v>
      </c>
      <c r="C250" s="49" t="str">
        <f>Source!G1232</f>
        <v>Устройство систем дренажа и гидроизоляции ПВП мембраной, защитная система дренажа полов</v>
      </c>
      <c r="D250" s="24" t="s">
        <v>46</v>
      </c>
      <c r="E250" s="50">
        <f>Source!I1232</f>
        <v>0.18</v>
      </c>
      <c r="F250" s="24" t="str">
        <f>Source!U1219</f>
        <v/>
      </c>
      <c r="G250" s="24" t="str">
        <f>"=18/"&amp;"100"</f>
        <v>=18/100</v>
      </c>
      <c r="H250" s="49"/>
    </row>
    <row r="251" spans="1:8" ht="28" x14ac:dyDescent="0.25">
      <c r="A251" s="24">
        <v>72.099999999999994</v>
      </c>
      <c r="B251" s="24" t="str">
        <f>Source!E1234</f>
        <v>72,1</v>
      </c>
      <c r="C251" s="49" t="str">
        <f>Source!G1234</f>
        <v>Мембрана полимерная, гидроизоляционная, профилированная, из полиэтилена высокой плотности, с одинарным механическим замком</v>
      </c>
      <c r="D251" s="24" t="s">
        <v>214</v>
      </c>
      <c r="E251" s="50">
        <f>Source!I1234</f>
        <v>21.6</v>
      </c>
      <c r="F251" s="24" t="str">
        <f>Source!U1219</f>
        <v/>
      </c>
      <c r="G251" s="24"/>
      <c r="H251" s="49"/>
    </row>
    <row r="252" spans="1:8" ht="14" x14ac:dyDescent="0.25">
      <c r="A252" s="24">
        <v>73</v>
      </c>
      <c r="B252" s="24" t="str">
        <f>Source!E1236</f>
        <v>73</v>
      </c>
      <c r="C252" s="49" t="str">
        <f>Source!G1236</f>
        <v>Устройство фундаментных плит железобетонных плоских</v>
      </c>
      <c r="D252" s="24" t="s">
        <v>231</v>
      </c>
      <c r="E252" s="50">
        <f>Source!I1236</f>
        <v>3.3000000000000002E-2</v>
      </c>
      <c r="F252" s="24" t="str">
        <f>Source!U1219</f>
        <v/>
      </c>
      <c r="G252" s="24" t="str">
        <f>"=3,3/"&amp;"100"</f>
        <v>=3,3/100</v>
      </c>
      <c r="H252" s="49"/>
    </row>
    <row r="253" spans="1:8" ht="42" x14ac:dyDescent="0.25">
      <c r="A253" s="24">
        <v>73.099999999999994</v>
      </c>
      <c r="B253" s="24" t="str">
        <f>Source!E1238</f>
        <v>73,1</v>
      </c>
      <c r="C253" s="49" t="str">
        <f>Source!G1238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53" s="24" t="s">
        <v>32</v>
      </c>
      <c r="E253" s="50">
        <f>Source!I1238</f>
        <v>0.14652000000000001</v>
      </c>
      <c r="F253" s="24" t="str">
        <f>Source!U1219</f>
        <v/>
      </c>
      <c r="G253" s="24"/>
      <c r="H253" s="49"/>
    </row>
    <row r="254" spans="1:8" ht="28" x14ac:dyDescent="0.25">
      <c r="A254" s="24">
        <v>73.2</v>
      </c>
      <c r="B254" s="24" t="str">
        <f>Source!E1240</f>
        <v>73,2</v>
      </c>
      <c r="C254" s="49" t="str">
        <f>Source!G1240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54" s="24" t="s">
        <v>32</v>
      </c>
      <c r="E254" s="50">
        <f>Source!I1240</f>
        <v>0.12520999999999999</v>
      </c>
      <c r="F254" s="24" t="str">
        <f>Source!U1219</f>
        <v/>
      </c>
      <c r="G254" s="24"/>
      <c r="H254" s="49"/>
    </row>
    <row r="255" spans="1:8" ht="28" x14ac:dyDescent="0.25">
      <c r="A255" s="24">
        <v>73.3</v>
      </c>
      <c r="B255" s="24" t="str">
        <f>Source!E1242</f>
        <v>73,3</v>
      </c>
      <c r="C255" s="49" t="str">
        <f>Source!G1242</f>
        <v>Смесь бетонная тяжелого бетона БСТ на гранитном щебне, крупность заполнителя от 5 до 20 мм, класс прочности В25 (М350), П3, F150, W6</v>
      </c>
      <c r="D255" s="24" t="s">
        <v>158</v>
      </c>
      <c r="E255" s="50">
        <f>Source!I1242</f>
        <v>3.3494999999999995</v>
      </c>
      <c r="F255" s="24" t="str">
        <f>Source!U1219</f>
        <v/>
      </c>
      <c r="G255" s="24"/>
      <c r="H255" s="49"/>
    </row>
    <row r="256" spans="1:8" ht="16.5" x14ac:dyDescent="0.35">
      <c r="A256" s="74" t="str">
        <f>CONCATENATE("Раздел: ", Source!G1275)</f>
        <v>Раздел: Замена приямков №1,2,3,4 спуска в подвал в осях А-Б/2-3, А-Б/21-23, 3/Е-Ж, 21/Е-Ж (КР-20)</v>
      </c>
      <c r="B256" s="74"/>
      <c r="C256" s="74"/>
      <c r="D256" s="74"/>
      <c r="E256" s="74"/>
      <c r="F256" s="74"/>
      <c r="G256" s="74"/>
      <c r="H256" s="74"/>
    </row>
    <row r="257" spans="1:8" ht="14" x14ac:dyDescent="0.25">
      <c r="A257" s="24">
        <v>74</v>
      </c>
      <c r="B257" s="24" t="str">
        <f>Source!E1279</f>
        <v>74</v>
      </c>
      <c r="C257" s="49" t="str">
        <f>Source!G1279</f>
        <v>Устройство засыпки фундаментных балок песком</v>
      </c>
      <c r="D257" s="24" t="s">
        <v>529</v>
      </c>
      <c r="E257" s="50">
        <f>Source!I1279</f>
        <v>0.106</v>
      </c>
      <c r="F257" s="24" t="str">
        <f>Source!U1275</f>
        <v/>
      </c>
      <c r="G257" s="24" t="str">
        <f>"=10,6/"&amp;"100"</f>
        <v>=10,6/100</v>
      </c>
      <c r="H257" s="49"/>
    </row>
    <row r="258" spans="1:8" ht="14" x14ac:dyDescent="0.25">
      <c r="A258" s="24">
        <v>74.099999999999994</v>
      </c>
      <c r="B258" s="24" t="str">
        <f>Source!E1281</f>
        <v>74,1</v>
      </c>
      <c r="C258" s="49" t="str">
        <f>Source!G1281</f>
        <v>Песок для строительных работ, рядовой (карьерный)</v>
      </c>
      <c r="D258" s="24" t="s">
        <v>158</v>
      </c>
      <c r="E258" s="50">
        <f>Source!I1281</f>
        <v>11.13</v>
      </c>
      <c r="F258" s="24" t="str">
        <f>Source!U1275</f>
        <v/>
      </c>
      <c r="G258" s="24"/>
      <c r="H258" s="49"/>
    </row>
    <row r="259" spans="1:8" ht="28" x14ac:dyDescent="0.25">
      <c r="A259" s="24">
        <v>75</v>
      </c>
      <c r="B259" s="24" t="str">
        <f>Source!E1283</f>
        <v>75</v>
      </c>
      <c r="C259" s="49" t="str">
        <f>Source!G1283</f>
        <v>Устройство систем дренажа и гидроизоляции ПВП мембраной, защитная система дренажа полов</v>
      </c>
      <c r="D259" s="24" t="s">
        <v>46</v>
      </c>
      <c r="E259" s="50">
        <f>Source!I1283</f>
        <v>0.22</v>
      </c>
      <c r="F259" s="24" t="str">
        <f>Source!U1275</f>
        <v/>
      </c>
      <c r="G259" s="24" t="str">
        <f>"=22/"&amp;"100"</f>
        <v>=22/100</v>
      </c>
      <c r="H259" s="49"/>
    </row>
    <row r="260" spans="1:8" ht="28" x14ac:dyDescent="0.25">
      <c r="A260" s="24">
        <v>75.099999999999994</v>
      </c>
      <c r="B260" s="24" t="str">
        <f>Source!E1285</f>
        <v>75,1</v>
      </c>
      <c r="C260" s="49" t="str">
        <f>Source!G1285</f>
        <v>Мембрана полимерная, гидроизоляционная, профилированная, из полиэтилена высокой плотности, с одинарным механическим замком</v>
      </c>
      <c r="D260" s="24" t="s">
        <v>214</v>
      </c>
      <c r="E260" s="50">
        <f>Source!I1285</f>
        <v>26.4</v>
      </c>
      <c r="F260" s="24" t="str">
        <f>Source!U1275</f>
        <v/>
      </c>
      <c r="G260" s="24"/>
      <c r="H260" s="49"/>
    </row>
    <row r="261" spans="1:8" ht="14" x14ac:dyDescent="0.25">
      <c r="A261" s="24">
        <v>76</v>
      </c>
      <c r="B261" s="24" t="str">
        <f>Source!E1287</f>
        <v>76</v>
      </c>
      <c r="C261" s="49" t="str">
        <f>Source!G1287</f>
        <v>Устройство фундаментных плит железобетонных плоских</v>
      </c>
      <c r="D261" s="24" t="s">
        <v>231</v>
      </c>
      <c r="E261" s="50">
        <f>Source!I1287</f>
        <v>7.0000000000000007E-2</v>
      </c>
      <c r="F261" s="24" t="str">
        <f>Source!U1275</f>
        <v/>
      </c>
      <c r="G261" s="24" t="str">
        <f>"=7/"&amp;"100"</f>
        <v>=7/100</v>
      </c>
      <c r="H261" s="49"/>
    </row>
    <row r="262" spans="1:8" ht="42" x14ac:dyDescent="0.25">
      <c r="A262" s="24">
        <v>76.099999999999994</v>
      </c>
      <c r="B262" s="24" t="str">
        <f>Source!E1289</f>
        <v>76,1</v>
      </c>
      <c r="C262" s="49" t="str">
        <f>Source!G1289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62" s="24" t="s">
        <v>32</v>
      </c>
      <c r="E262" s="50">
        <f>Source!I1289</f>
        <v>0.68376000000000003</v>
      </c>
      <c r="F262" s="24" t="str">
        <f>Source!U1275</f>
        <v/>
      </c>
      <c r="G262" s="24"/>
      <c r="H262" s="49"/>
    </row>
    <row r="263" spans="1:8" ht="28" x14ac:dyDescent="0.25">
      <c r="A263" s="24">
        <v>76.2</v>
      </c>
      <c r="B263" s="24" t="str">
        <f>Source!E1291</f>
        <v>76,2</v>
      </c>
      <c r="C263" s="49" t="str">
        <f>Source!G1291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63" s="24" t="s">
        <v>32</v>
      </c>
      <c r="E263" s="50">
        <f>Source!I1291</f>
        <v>0.18293999999999999</v>
      </c>
      <c r="F263" s="24" t="str">
        <f>Source!U1275</f>
        <v/>
      </c>
      <c r="G263" s="24"/>
      <c r="H263" s="49"/>
    </row>
    <row r="264" spans="1:8" ht="28" x14ac:dyDescent="0.25">
      <c r="A264" s="24">
        <v>76.3</v>
      </c>
      <c r="B264" s="24" t="str">
        <f>Source!E1293</f>
        <v>76,3</v>
      </c>
      <c r="C264" s="49" t="str">
        <f>Source!G1293</f>
        <v>Смесь бетонная тяжелого бетона БСТ на гранитном щебне, крупность заполнителя от 5 до 20 мм, класс прочности В25 (М350), П3, F150, W6</v>
      </c>
      <c r="D264" s="24" t="s">
        <v>158</v>
      </c>
      <c r="E264" s="50">
        <f>Source!I1293</f>
        <v>7.1050000000000004</v>
      </c>
      <c r="F264" s="24" t="str">
        <f>Source!U1275</f>
        <v/>
      </c>
      <c r="G264" s="24"/>
      <c r="H264" s="49"/>
    </row>
    <row r="265" spans="1:8" ht="28" x14ac:dyDescent="0.25">
      <c r="A265" s="24">
        <v>77</v>
      </c>
      <c r="B265" s="24" t="str">
        <f>Source!E1295</f>
        <v>77</v>
      </c>
      <c r="C265" s="49" t="str">
        <f>Source!G1295</f>
        <v>Установка закладных деталей весом до 4 кг</v>
      </c>
      <c r="D265" s="24" t="s">
        <v>22</v>
      </c>
      <c r="E265" s="50">
        <f>Source!I1295</f>
        <v>7.0680000000000007E-2</v>
      </c>
      <c r="F265" s="24" t="str">
        <f>Source!U1275</f>
        <v/>
      </c>
      <c r="G265" s="24" t="str">
        <f>"=(45,24+"&amp;"25,44)/"&amp;"1000"</f>
        <v>=(45,24+25,44)/1000</v>
      </c>
      <c r="H265" s="49"/>
    </row>
    <row r="266" spans="1:8" ht="28" x14ac:dyDescent="0.25">
      <c r="A266" s="24">
        <v>77.099999999999994</v>
      </c>
      <c r="B266" s="24" t="str">
        <f>Source!E1297</f>
        <v>77,1</v>
      </c>
      <c r="C266" s="49" t="str">
        <f>Source!G1297</f>
        <v>Прокат листовой из стали С235, С245 для строительных стальных конструкций, толщина более 3 мм</v>
      </c>
      <c r="D266" s="24" t="s">
        <v>32</v>
      </c>
      <c r="E266" s="50">
        <f>Source!I1297</f>
        <v>4.5240000000000002E-2</v>
      </c>
      <c r="F266" s="24" t="str">
        <f>Source!U1275</f>
        <v/>
      </c>
      <c r="G266" s="24"/>
      <c r="H266" s="49"/>
    </row>
    <row r="267" spans="1:8" ht="42" x14ac:dyDescent="0.25">
      <c r="A267" s="24">
        <v>77.2</v>
      </c>
      <c r="B267" s="24" t="str">
        <f>Source!E1299</f>
        <v>77,2</v>
      </c>
      <c r="C267" s="49" t="str">
        <f>Source!G1299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67" s="24" t="s">
        <v>32</v>
      </c>
      <c r="E267" s="50">
        <f>Source!I1299</f>
        <v>2.5440000000000001E-2</v>
      </c>
      <c r="F267" s="24" t="str">
        <f>Source!U1275</f>
        <v/>
      </c>
      <c r="G267" s="24"/>
      <c r="H267" s="49"/>
    </row>
    <row r="268" spans="1:8" ht="16.5" x14ac:dyDescent="0.35">
      <c r="A268" s="74" t="str">
        <f>CONCATENATE("Раздел: ", Source!G1332)</f>
        <v>Раздел: Замена вентиляционных шахт в осях Б/1-2 и Б/22-23 (КР-23)</v>
      </c>
      <c r="B268" s="74"/>
      <c r="C268" s="74"/>
      <c r="D268" s="74"/>
      <c r="E268" s="74"/>
      <c r="F268" s="74"/>
      <c r="G268" s="74"/>
      <c r="H268" s="74"/>
    </row>
    <row r="269" spans="1:8" ht="28" x14ac:dyDescent="0.25">
      <c r="A269" s="24">
        <v>78</v>
      </c>
      <c r="B269" s="24" t="str">
        <f>Source!E1337</f>
        <v>78</v>
      </c>
      <c r="C269" s="49" t="str">
        <f>Source!G1337</f>
        <v>Устройство железобетонных стен и перегородок высотой до 6 м толщиной 200 мм</v>
      </c>
      <c r="D269" s="24" t="s">
        <v>231</v>
      </c>
      <c r="E269" s="50">
        <f>Source!I1337</f>
        <v>3.6999999999999998E-2</v>
      </c>
      <c r="F269" s="24" t="str">
        <f>Source!U1332</f>
        <v/>
      </c>
      <c r="G269" s="24" t="str">
        <f>"=3,7/"&amp;"100"</f>
        <v>=3,7/100</v>
      </c>
      <c r="H269" s="49"/>
    </row>
    <row r="270" spans="1:8" ht="42" x14ac:dyDescent="0.25">
      <c r="A270" s="24">
        <v>78.099999999999994</v>
      </c>
      <c r="B270" s="24" t="str">
        <f>Source!E1339</f>
        <v>78,1</v>
      </c>
      <c r="C270" s="49" t="str">
        <f>Source!G1339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v>
      </c>
      <c r="D270" s="24" t="s">
        <v>32</v>
      </c>
      <c r="E270" s="50">
        <f>Source!I1339</f>
        <v>7.0000000000000001E-3</v>
      </c>
      <c r="F270" s="24" t="str">
        <f>Source!U1332</f>
        <v/>
      </c>
      <c r="G270" s="24"/>
      <c r="H270" s="49"/>
    </row>
    <row r="271" spans="1:8" ht="28" x14ac:dyDescent="0.25">
      <c r="A271" s="24">
        <v>78.2</v>
      </c>
      <c r="B271" s="24" t="str">
        <f>Source!E1341</f>
        <v>78,2</v>
      </c>
      <c r="C271" s="49" t="str">
        <f>Source!G1341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71" s="24" t="s">
        <v>32</v>
      </c>
      <c r="E271" s="50">
        <f>Source!I1341</f>
        <v>2.589E-2</v>
      </c>
      <c r="F271" s="24" t="str">
        <f>Source!U1332</f>
        <v/>
      </c>
      <c r="G271" s="24"/>
      <c r="H271" s="49"/>
    </row>
    <row r="272" spans="1:8" ht="42" x14ac:dyDescent="0.25">
      <c r="A272" s="24">
        <v>78.3</v>
      </c>
      <c r="B272" s="24" t="str">
        <f>Source!E1343</f>
        <v>78,3</v>
      </c>
      <c r="C272" s="49" t="str">
        <f>Source!G1343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72" s="24" t="s">
        <v>32</v>
      </c>
      <c r="E272" s="50">
        <f>Source!I1343</f>
        <v>0.43164000000000008</v>
      </c>
      <c r="F272" s="24" t="str">
        <f>Source!U1332</f>
        <v/>
      </c>
      <c r="G272" s="24"/>
      <c r="H272" s="49"/>
    </row>
    <row r="273" spans="1:8" ht="28" x14ac:dyDescent="0.25">
      <c r="A273" s="24">
        <v>78.400000000000006</v>
      </c>
      <c r="B273" s="24" t="str">
        <f>Source!E1345</f>
        <v>78,4</v>
      </c>
      <c r="C273" s="49" t="str">
        <f>Source!G1345</f>
        <v>Смесь бетонная тяжелого бетона БСТ на гранитном щебне, крупность заполнителя от 5 до 20 мм, класс прочности В25 (М350), П3, F150, W6</v>
      </c>
      <c r="D273" s="24" t="s">
        <v>158</v>
      </c>
      <c r="E273" s="50">
        <f>Source!I1345</f>
        <v>3.7554999999999996</v>
      </c>
      <c r="F273" s="24" t="str">
        <f>Source!U1332</f>
        <v/>
      </c>
      <c r="G273" s="24"/>
      <c r="H273" s="49"/>
    </row>
    <row r="274" spans="1:8" ht="28" x14ac:dyDescent="0.25">
      <c r="A274" s="24">
        <v>79</v>
      </c>
      <c r="B274" s="24" t="str">
        <f>Source!E1347</f>
        <v>79</v>
      </c>
      <c r="C274" s="49" t="str">
        <f>Source!G1347</f>
        <v>Теплоизоляция холодных поверхностей строительных конструкций стен и колонн изделиями из пенопласта на битуме</v>
      </c>
      <c r="D274" s="24" t="s">
        <v>258</v>
      </c>
      <c r="E274" s="50">
        <f>Source!I1347</f>
        <v>0.2</v>
      </c>
      <c r="F274" s="24" t="str">
        <f>Source!U1332</f>
        <v/>
      </c>
      <c r="G274" s="24">
        <f>Source!I1347</f>
        <v>0.2</v>
      </c>
      <c r="H274" s="49"/>
    </row>
    <row r="275" spans="1:8" ht="14" x14ac:dyDescent="0.25">
      <c r="A275" s="24">
        <v>79.099999999999994</v>
      </c>
      <c r="B275" s="24" t="str">
        <f>Source!E1349</f>
        <v>79,1</v>
      </c>
      <c r="C275" s="49" t="str">
        <f>Source!G1349</f>
        <v>Плита пенополистирольная теплоизоляционная, типа ППС35</v>
      </c>
      <c r="D275" s="24" t="s">
        <v>158</v>
      </c>
      <c r="E275" s="50">
        <f>Source!I1349</f>
        <v>0.19600000000000001</v>
      </c>
      <c r="F275" s="24" t="str">
        <f>Source!U1332</f>
        <v/>
      </c>
      <c r="G275" s="24"/>
      <c r="H275" s="49"/>
    </row>
    <row r="276" spans="1:8" ht="28" x14ac:dyDescent="0.25">
      <c r="A276" s="24">
        <v>80</v>
      </c>
      <c r="B276" s="24" t="str">
        <f>Source!E1352</f>
        <v>80</v>
      </c>
      <c r="C276" s="49" t="str">
        <f>Source!G1352</f>
        <v>Устройство перекрытий безбалочных толщиной до 200 мм на высоте от опорной площади до 6 м</v>
      </c>
      <c r="D276" s="24" t="s">
        <v>231</v>
      </c>
      <c r="E276" s="50">
        <f>Source!I1352</f>
        <v>1.2999999999999999E-2</v>
      </c>
      <c r="F276" s="24" t="str">
        <f>Source!U1332</f>
        <v/>
      </c>
      <c r="G276" s="24" t="str">
        <f>"=1,3/"&amp;"100"</f>
        <v>=1,3/100</v>
      </c>
      <c r="H276" s="49"/>
    </row>
    <row r="277" spans="1:8" ht="28" x14ac:dyDescent="0.25">
      <c r="A277" s="24">
        <v>80.099999999999994</v>
      </c>
      <c r="B277" s="24" t="str">
        <f>Source!E1354</f>
        <v>80,1</v>
      </c>
      <c r="C277" s="49" t="str">
        <f>Source!G1354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77" s="24" t="s">
        <v>32</v>
      </c>
      <c r="E277" s="50">
        <f>Source!I1354</f>
        <v>3.6740000000000002E-2</v>
      </c>
      <c r="F277" s="24" t="str">
        <f>Source!U1332</f>
        <v/>
      </c>
      <c r="G277" s="24"/>
      <c r="H277" s="49"/>
    </row>
    <row r="278" spans="1:8" ht="42" x14ac:dyDescent="0.25">
      <c r="A278" s="24">
        <v>80.2</v>
      </c>
      <c r="B278" s="24" t="str">
        <f>Source!E1356</f>
        <v>80,2</v>
      </c>
      <c r="C278" s="49" t="str">
        <f>Source!G1356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78" s="24" t="s">
        <v>32</v>
      </c>
      <c r="E278" s="50">
        <f>Source!I1356</f>
        <v>9.7680000000000003E-2</v>
      </c>
      <c r="F278" s="24" t="str">
        <f>Source!U1332</f>
        <v/>
      </c>
      <c r="G278" s="24"/>
      <c r="H278" s="49"/>
    </row>
    <row r="279" spans="1:8" ht="42" x14ac:dyDescent="0.25">
      <c r="A279" s="24">
        <v>80.3</v>
      </c>
      <c r="B279" s="24" t="str">
        <f>Source!E1358</f>
        <v>80,3</v>
      </c>
      <c r="C279" s="49" t="str">
        <f>Source!G1358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279" s="24" t="s">
        <v>32</v>
      </c>
      <c r="E279" s="50">
        <f>Source!I1358</f>
        <v>7.8899999999999998E-2</v>
      </c>
      <c r="F279" s="24" t="str">
        <f>Source!U1332</f>
        <v/>
      </c>
      <c r="G279" s="24"/>
      <c r="H279" s="49"/>
    </row>
    <row r="280" spans="1:8" ht="28" x14ac:dyDescent="0.25">
      <c r="A280" s="24">
        <v>80.400000000000006</v>
      </c>
      <c r="B280" s="24" t="str">
        <f>Source!E1362</f>
        <v>80,5</v>
      </c>
      <c r="C280" s="49" t="str">
        <f>Source!G1362</f>
        <v>Смесь бетонная тяжелого бетона БСТ на гранитном щебне, крупность заполнителя от 5 до 20 мм, класс прочности В25 (М350), П3, F150, W6</v>
      </c>
      <c r="D280" s="24" t="s">
        <v>158</v>
      </c>
      <c r="E280" s="50">
        <f>Source!I1362</f>
        <v>1.3194999999999999</v>
      </c>
      <c r="F280" s="24" t="str">
        <f>Source!U1332</f>
        <v/>
      </c>
      <c r="G280" s="24"/>
      <c r="H280" s="49"/>
    </row>
    <row r="281" spans="1:8" ht="28" x14ac:dyDescent="0.25">
      <c r="A281" s="24">
        <v>81</v>
      </c>
      <c r="B281" s="24" t="str">
        <f>Source!E1364</f>
        <v>81</v>
      </c>
      <c r="C281" s="49" t="str">
        <f>Source!G1364</f>
        <v>Теплоизоляция холодных поверхностей строительных конструкций стен и колонн изделиями из пенопласта на битуме</v>
      </c>
      <c r="D281" s="24" t="s">
        <v>258</v>
      </c>
      <c r="E281" s="50">
        <f>Source!I1364</f>
        <v>7.0000000000000007E-2</v>
      </c>
      <c r="F281" s="24" t="str">
        <f>Source!U1332</f>
        <v/>
      </c>
      <c r="G281" s="24">
        <f>Source!I1364</f>
        <v>7.0000000000000007E-2</v>
      </c>
      <c r="H281" s="49"/>
    </row>
    <row r="282" spans="1:8" ht="14" x14ac:dyDescent="0.25">
      <c r="A282" s="24">
        <v>81.099999999999994</v>
      </c>
      <c r="B282" s="24" t="str">
        <f>Source!E1366</f>
        <v>81,1</v>
      </c>
      <c r="C282" s="49" t="str">
        <f>Source!G1366</f>
        <v>Плита пенополистирольная теплоизоляционная, типа ППС35</v>
      </c>
      <c r="D282" s="24" t="s">
        <v>158</v>
      </c>
      <c r="E282" s="50">
        <f>Source!I1366</f>
        <v>6.8599999999999994E-2</v>
      </c>
      <c r="F282" s="24" t="str">
        <f>Source!U1332</f>
        <v/>
      </c>
      <c r="G282" s="24"/>
      <c r="H282" s="49"/>
    </row>
    <row r="283" spans="1:8" ht="28" x14ac:dyDescent="0.25">
      <c r="A283" s="24">
        <v>82</v>
      </c>
      <c r="B283" s="24" t="str">
        <f>Source!E1369</f>
        <v>82</v>
      </c>
      <c r="C283" s="49" t="str">
        <f>Source!G1369</f>
        <v>Устройство железобетонных стен и перегородок высотой до 6 м толщиной 200 мм</v>
      </c>
      <c r="D283" s="24" t="s">
        <v>231</v>
      </c>
      <c r="E283" s="50">
        <f>Source!I1369</f>
        <v>3.6999999999999998E-2</v>
      </c>
      <c r="F283" s="24" t="str">
        <f>Source!U1332</f>
        <v/>
      </c>
      <c r="G283" s="24" t="str">
        <f>"=3,7/"&amp;"100"</f>
        <v>=3,7/100</v>
      </c>
      <c r="H283" s="49"/>
    </row>
    <row r="284" spans="1:8" ht="42" x14ac:dyDescent="0.25">
      <c r="A284" s="24">
        <v>82.1</v>
      </c>
      <c r="B284" s="24" t="str">
        <f>Source!E1371</f>
        <v>82,1</v>
      </c>
      <c r="C284" s="49" t="str">
        <f>Source!G1371</f>
        <v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v>
      </c>
      <c r="D284" s="24" t="s">
        <v>32</v>
      </c>
      <c r="E284" s="50">
        <f>Source!I1371</f>
        <v>7.0000000000000001E-3</v>
      </c>
      <c r="F284" s="24" t="str">
        <f>Source!U1332</f>
        <v/>
      </c>
      <c r="G284" s="24"/>
      <c r="H284" s="49"/>
    </row>
    <row r="285" spans="1:8" ht="28" x14ac:dyDescent="0.25">
      <c r="A285" s="24">
        <v>82.2</v>
      </c>
      <c r="B285" s="24" t="str">
        <f>Source!E1373</f>
        <v>82,2</v>
      </c>
      <c r="C285" s="49" t="str">
        <f>Source!G1373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85" s="24" t="s">
        <v>32</v>
      </c>
      <c r="E285" s="50">
        <f>Source!I1373</f>
        <v>2.589E-2</v>
      </c>
      <c r="F285" s="24" t="str">
        <f>Source!U1332</f>
        <v/>
      </c>
      <c r="G285" s="24"/>
      <c r="H285" s="49"/>
    </row>
    <row r="286" spans="1:8" ht="42" x14ac:dyDescent="0.25">
      <c r="A286" s="24">
        <v>82.3</v>
      </c>
      <c r="B286" s="24" t="str">
        <f>Source!E1375</f>
        <v>82,3</v>
      </c>
      <c r="C286" s="49" t="str">
        <f>Source!G1375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86" s="24" t="s">
        <v>32</v>
      </c>
      <c r="E286" s="50">
        <f>Source!I1375</f>
        <v>0.43164000000000008</v>
      </c>
      <c r="F286" s="24" t="str">
        <f>Source!U1332</f>
        <v/>
      </c>
      <c r="G286" s="24"/>
      <c r="H286" s="49"/>
    </row>
    <row r="287" spans="1:8" ht="28" x14ac:dyDescent="0.25">
      <c r="A287" s="24">
        <v>82.4</v>
      </c>
      <c r="B287" s="24" t="str">
        <f>Source!E1377</f>
        <v>82,4</v>
      </c>
      <c r="C287" s="49" t="str">
        <f>Source!G1377</f>
        <v>Смесь бетонная тяжелого бетона БСТ на гранитном щебне, крупность заполнителя от 5 до 20 мм, класс прочности В25 (М350), П3, F150, W6</v>
      </c>
      <c r="D287" s="24" t="s">
        <v>158</v>
      </c>
      <c r="E287" s="50">
        <f>Source!I1377</f>
        <v>3.7554999999999996</v>
      </c>
      <c r="F287" s="24" t="str">
        <f>Source!U1332</f>
        <v/>
      </c>
      <c r="G287" s="24"/>
      <c r="H287" s="49"/>
    </row>
    <row r="288" spans="1:8" ht="28" x14ac:dyDescent="0.25">
      <c r="A288" s="24">
        <v>83</v>
      </c>
      <c r="B288" s="24" t="str">
        <f>Source!E1379</f>
        <v>83</v>
      </c>
      <c r="C288" s="49" t="str">
        <f>Source!G1379</f>
        <v>Теплоизоляция холодных поверхностей строительных конструкций стен и колонн изделиями из пенопласта на битуме</v>
      </c>
      <c r="D288" s="24" t="s">
        <v>258</v>
      </c>
      <c r="E288" s="50">
        <f>Source!I1379</f>
        <v>0.2</v>
      </c>
      <c r="F288" s="24" t="str">
        <f>Source!U1332</f>
        <v/>
      </c>
      <c r="G288" s="24">
        <f>Source!I1379</f>
        <v>0.2</v>
      </c>
      <c r="H288" s="49"/>
    </row>
    <row r="289" spans="1:8" ht="14" x14ac:dyDescent="0.25">
      <c r="A289" s="24">
        <v>83.1</v>
      </c>
      <c r="B289" s="24" t="str">
        <f>Source!E1381</f>
        <v>83,1</v>
      </c>
      <c r="C289" s="49" t="str">
        <f>Source!G1381</f>
        <v>Плита пенополистирольная теплоизоляционная, типа ППС35</v>
      </c>
      <c r="D289" s="24" t="s">
        <v>158</v>
      </c>
      <c r="E289" s="50">
        <f>Source!I1381</f>
        <v>0.19600000000000001</v>
      </c>
      <c r="F289" s="24" t="str">
        <f>Source!U1332</f>
        <v/>
      </c>
      <c r="G289" s="24"/>
      <c r="H289" s="49"/>
    </row>
    <row r="290" spans="1:8" ht="28" x14ac:dyDescent="0.25">
      <c r="A290" s="24">
        <v>84</v>
      </c>
      <c r="B290" s="24" t="str">
        <f>Source!E1384</f>
        <v>84</v>
      </c>
      <c r="C290" s="49" t="str">
        <f>Source!G1384</f>
        <v>Устройство перекрытий безбалочных толщиной до 200 мм на высоте от опорной площади до 6 м</v>
      </c>
      <c r="D290" s="24" t="s">
        <v>231</v>
      </c>
      <c r="E290" s="50">
        <f>Source!I1384</f>
        <v>1.2999999999999999E-2</v>
      </c>
      <c r="F290" s="24" t="str">
        <f>Source!U1332</f>
        <v/>
      </c>
      <c r="G290" s="24" t="str">
        <f>"=1,3/"&amp;"100"</f>
        <v>=1,3/100</v>
      </c>
      <c r="H290" s="49"/>
    </row>
    <row r="291" spans="1:8" ht="28" x14ac:dyDescent="0.25">
      <c r="A291" s="24">
        <v>84.1</v>
      </c>
      <c r="B291" s="24" t="str">
        <f>Source!E1386</f>
        <v>84,1</v>
      </c>
      <c r="C291" s="49" t="str">
        <f>Source!G1386</f>
        <v>Арматурные заготовки (стержни, хомуты и т.п.), не собранные в каркасы или сетки, арматурная сталь периодического профиля, класс А-III, диаметр 8 мм</v>
      </c>
      <c r="D291" s="24" t="s">
        <v>32</v>
      </c>
      <c r="E291" s="50">
        <f>Source!I1386</f>
        <v>3.6740000000000002E-2</v>
      </c>
      <c r="F291" s="24" t="str">
        <f>Source!U1332</f>
        <v/>
      </c>
      <c r="G291" s="24"/>
      <c r="H291" s="49"/>
    </row>
    <row r="292" spans="1:8" ht="42" x14ac:dyDescent="0.25">
      <c r="A292" s="24">
        <v>84.2</v>
      </c>
      <c r="B292" s="24" t="str">
        <f>Source!E1388</f>
        <v>84,2</v>
      </c>
      <c r="C292" s="49" t="str">
        <f>Source!G1388</f>
        <v>Арматурные заготовки (стержни, хомуты и т.п.), не собранные в каркасы или сетки, арматурная сталь периодического профиля, класс А-III, диаметр от 12 до 14 мм</v>
      </c>
      <c r="D292" s="24" t="s">
        <v>32</v>
      </c>
      <c r="E292" s="50">
        <f>Source!I1388</f>
        <v>9.7680000000000003E-2</v>
      </c>
      <c r="F292" s="24" t="str">
        <f>Source!U1332</f>
        <v/>
      </c>
      <c r="G292" s="24"/>
      <c r="H292" s="49"/>
    </row>
    <row r="293" spans="1:8" ht="42" x14ac:dyDescent="0.25">
      <c r="A293" s="24">
        <v>84.3</v>
      </c>
      <c r="B293" s="24" t="str">
        <f>Source!E1390</f>
        <v>84,3</v>
      </c>
      <c r="C293" s="49" t="str">
        <f>Source!G1390</f>
        <v>Арматурные заготовки (стержни, хомуты и т.п.), не собранные в каркасы или сетки, арматурная сталь периодического профиля, класс А-III, диаметр от 16 до 18 мм</v>
      </c>
      <c r="D293" s="24" t="s">
        <v>32</v>
      </c>
      <c r="E293" s="50">
        <f>Source!I1390</f>
        <v>7.8899999999999998E-2</v>
      </c>
      <c r="F293" s="24" t="str">
        <f>Source!U1332</f>
        <v/>
      </c>
      <c r="G293" s="24"/>
      <c r="H293" s="49"/>
    </row>
    <row r="294" spans="1:8" ht="28" x14ac:dyDescent="0.25">
      <c r="A294" s="24">
        <v>84.4</v>
      </c>
      <c r="B294" s="24" t="str">
        <f>Source!E1392</f>
        <v>84,4</v>
      </c>
      <c r="C294" s="49" t="str">
        <f>Source!G1392</f>
        <v>Смесь бетонная тяжелого бетона БСТ на гранитном щебне, крупность заполнителя от 5 до 20 мм, класс прочности В25 (М350), П3, F150, W6</v>
      </c>
      <c r="D294" s="24" t="s">
        <v>158</v>
      </c>
      <c r="E294" s="50">
        <f>Source!I1392</f>
        <v>1.3194999999999999</v>
      </c>
      <c r="F294" s="24" t="str">
        <f>Source!U1332</f>
        <v/>
      </c>
      <c r="G294" s="24"/>
      <c r="H294" s="49"/>
    </row>
    <row r="295" spans="1:8" ht="28" x14ac:dyDescent="0.25">
      <c r="A295" s="24">
        <v>85</v>
      </c>
      <c r="B295" s="24" t="str">
        <f>Source!E1394</f>
        <v>85</v>
      </c>
      <c r="C295" s="49" t="str">
        <f>Source!G1394</f>
        <v>Теплоизоляция холодных поверхностей строительных конструкций стен и колонн изделиями из пенопласта на битуме</v>
      </c>
      <c r="D295" s="24" t="s">
        <v>258</v>
      </c>
      <c r="E295" s="50">
        <f>Source!I1394</f>
        <v>7.0000000000000007E-2</v>
      </c>
      <c r="F295" s="24" t="str">
        <f>Source!U1332</f>
        <v/>
      </c>
      <c r="G295" s="24">
        <f>Source!I1394</f>
        <v>7.0000000000000007E-2</v>
      </c>
      <c r="H295" s="49"/>
    </row>
    <row r="296" spans="1:8" ht="14" x14ac:dyDescent="0.25">
      <c r="A296" s="24">
        <v>85.1</v>
      </c>
      <c r="B296" s="24" t="str">
        <f>Source!E1396</f>
        <v>85,1</v>
      </c>
      <c r="C296" s="49" t="str">
        <f>Source!G1396</f>
        <v>Плита пенополистирольная теплоизоляционная, типа ППС35</v>
      </c>
      <c r="D296" s="24" t="s">
        <v>158</v>
      </c>
      <c r="E296" s="50">
        <f>Source!I1396</f>
        <v>6.8599999999999994E-2</v>
      </c>
      <c r="F296" s="24" t="str">
        <f>Source!U1332</f>
        <v/>
      </c>
      <c r="G296" s="24"/>
      <c r="H296" s="49"/>
    </row>
    <row r="297" spans="1:8" ht="16.5" x14ac:dyDescent="0.35">
      <c r="A297" s="74" t="str">
        <f>CONCATENATE("Раздел: ", Source!G1429)</f>
        <v>Раздел: Крепление оборудования в спортивном зале (КР-24)</v>
      </c>
      <c r="B297" s="74"/>
      <c r="C297" s="74"/>
      <c r="D297" s="74"/>
      <c r="E297" s="74"/>
      <c r="F297" s="74"/>
      <c r="G297" s="74"/>
      <c r="H297" s="74"/>
    </row>
    <row r="298" spans="1:8" ht="28" x14ac:dyDescent="0.25">
      <c r="A298" s="24">
        <v>86</v>
      </c>
      <c r="B298" s="24" t="str">
        <f>Source!E1434</f>
        <v>86</v>
      </c>
      <c r="C298" s="49" t="str">
        <f>Source!G1434</f>
        <v>Монтаж мелких конструкций из стали различного профиля массой до 20 кг</v>
      </c>
      <c r="D298" s="24" t="s">
        <v>22</v>
      </c>
      <c r="E298" s="50">
        <f>Source!I1434</f>
        <v>7.528E-2</v>
      </c>
      <c r="F298" s="24" t="str">
        <f>Source!U1429</f>
        <v/>
      </c>
      <c r="G298" s="24" t="str">
        <f>"=(52,9+"&amp;"22,38)/"&amp;"1000"</f>
        <v>=(52,9+22,38)/1000</v>
      </c>
      <c r="H298" s="49"/>
    </row>
    <row r="299" spans="1:8" ht="28" x14ac:dyDescent="0.25">
      <c r="A299" s="24">
        <v>86.1</v>
      </c>
      <c r="B299" s="24" t="str">
        <f>Source!E1436</f>
        <v>86,1</v>
      </c>
      <c r="C299" s="49" t="str">
        <f>Source!G1436</f>
        <v>Уголок равнополочный, для строительных стальных конструкций, ширина полки более 70 мм, сталь С235, С245</v>
      </c>
      <c r="D299" s="24" t="s">
        <v>32</v>
      </c>
      <c r="E299" s="50">
        <f>Source!I1436</f>
        <v>5.290000000000001E-2</v>
      </c>
      <c r="F299" s="24" t="str">
        <f>Source!U1429</f>
        <v/>
      </c>
      <c r="G299" s="24"/>
      <c r="H299" s="49"/>
    </row>
    <row r="300" spans="1:8" ht="28" x14ac:dyDescent="0.25">
      <c r="A300" s="24">
        <v>86.2</v>
      </c>
      <c r="B300" s="24" t="str">
        <f>Source!E1438</f>
        <v>86,2</v>
      </c>
      <c r="C300" s="49" t="str">
        <f>Source!G1438</f>
        <v>Прокат листовой из стали С235, С245 для строительных стальных конструкций, толщина более 3 мм</v>
      </c>
      <c r="D300" s="24" t="s">
        <v>32</v>
      </c>
      <c r="E300" s="50">
        <f>Source!I1438</f>
        <v>2.2380000000000001E-2</v>
      </c>
      <c r="F300" s="24" t="str">
        <f>Source!U1429</f>
        <v/>
      </c>
      <c r="G300" s="24"/>
      <c r="H300" s="49"/>
    </row>
    <row r="301" spans="1:8" ht="28" x14ac:dyDescent="0.25">
      <c r="A301" s="24">
        <v>86.3</v>
      </c>
      <c r="B301" s="24" t="str">
        <f>Source!E1440</f>
        <v>86,3</v>
      </c>
      <c r="C301" s="49" t="str">
        <f>Source!G1440</f>
        <v>Шпилька анкерная, стальная, резьбовая, оцинкованная, в комплекте с шайбой и гайкой, М12x110 мм</v>
      </c>
      <c r="D301" s="24" t="s">
        <v>41</v>
      </c>
      <c r="E301" s="50">
        <f>Source!I1440</f>
        <v>72</v>
      </c>
      <c r="F301" s="24" t="str">
        <f>Source!U1429</f>
        <v/>
      </c>
      <c r="G301" s="24"/>
      <c r="H301" s="49"/>
    </row>
    <row r="302" spans="1:8" ht="28" x14ac:dyDescent="0.25">
      <c r="A302" s="24">
        <v>87</v>
      </c>
      <c r="B302" s="24" t="str">
        <f>Source!E1442</f>
        <v>87</v>
      </c>
      <c r="C302" s="49" t="str">
        <f>Source!G1442</f>
        <v>Монтаж стальных балок и ригелей перекрытий, покрытий и под установку оборудования в зданиях высотой до 30 м</v>
      </c>
      <c r="D302" s="24" t="s">
        <v>266</v>
      </c>
      <c r="E302" s="50">
        <f>Source!I1442</f>
        <v>0.5796</v>
      </c>
      <c r="F302" s="24" t="str">
        <f>Source!U1429</f>
        <v/>
      </c>
      <c r="G302" s="24" t="str">
        <f>"=579,6/"&amp;"1000"</f>
        <v>=579,6/1000</v>
      </c>
      <c r="H302" s="49"/>
    </row>
    <row r="303" spans="1:8" ht="28" x14ac:dyDescent="0.25">
      <c r="A303" s="24">
        <v>87.1</v>
      </c>
      <c r="B303" s="24" t="str">
        <f>Source!E1444</f>
        <v>87,1</v>
      </c>
      <c r="C303" s="49" t="str">
        <f>Source!G1444</f>
        <v>Двутавр с параллельными полками, из стали углеродистой обыкновенного качества, полуспокойной, номер профиля от 16 до 30</v>
      </c>
      <c r="D303" s="24" t="s">
        <v>32</v>
      </c>
      <c r="E303" s="50">
        <f>Source!I1444</f>
        <v>0.5796</v>
      </c>
      <c r="F303" s="24" t="str">
        <f>Source!U1429</f>
        <v/>
      </c>
      <c r="G303" s="24"/>
      <c r="H303" s="49"/>
    </row>
    <row r="304" spans="1:8" ht="28" x14ac:dyDescent="0.25">
      <c r="A304" s="24">
        <v>88</v>
      </c>
      <c r="B304" s="24" t="str">
        <f>Source!E1447</f>
        <v>88</v>
      </c>
      <c r="C304" s="49" t="str">
        <f>Source!G1447</f>
        <v>Монтаж мелких конструкций из стали различного профиля массой до 20 кг</v>
      </c>
      <c r="D304" s="24" t="s">
        <v>22</v>
      </c>
      <c r="E304" s="50">
        <f>Source!I1447</f>
        <v>0.15956999999999999</v>
      </c>
      <c r="F304" s="24" t="str">
        <f>Source!U1429</f>
        <v/>
      </c>
      <c r="G304" s="24" t="str">
        <f>"=(122,4+"&amp;"32,15+"&amp;"5,02)/"&amp;"1000"</f>
        <v>=(122,4+32,15+5,02)/1000</v>
      </c>
      <c r="H304" s="49"/>
    </row>
    <row r="305" spans="1:8" ht="28" x14ac:dyDescent="0.25">
      <c r="A305" s="24">
        <v>88.1</v>
      </c>
      <c r="B305" s="24" t="str">
        <f>Source!E1449</f>
        <v>88,1</v>
      </c>
      <c r="C305" s="49" t="str">
        <f>Source!G1449</f>
        <v>Уголок равнополочный, для строительных стальных конструкций, ширина полки 35-70 мм, сталь С235, С245</v>
      </c>
      <c r="D305" s="24" t="s">
        <v>32</v>
      </c>
      <c r="E305" s="50">
        <f>Source!I1449</f>
        <v>0.12239999999999999</v>
      </c>
      <c r="F305" s="24" t="str">
        <f>Source!U1429</f>
        <v/>
      </c>
      <c r="G305" s="24"/>
      <c r="H305" s="49"/>
    </row>
    <row r="306" spans="1:8" ht="28" x14ac:dyDescent="0.25">
      <c r="A306" s="24">
        <v>88.2</v>
      </c>
      <c r="B306" s="24" t="str">
        <f>Source!E1451</f>
        <v>88,2</v>
      </c>
      <c r="C306" s="49" t="str">
        <f>Source!G1451</f>
        <v>Прокат листовой из стали С235, С245 для строительных стальных конструкций, толщина более 3 мм</v>
      </c>
      <c r="D306" s="24" t="s">
        <v>32</v>
      </c>
      <c r="E306" s="50">
        <f>Source!I1451</f>
        <v>3.7170000000000002E-2</v>
      </c>
      <c r="F306" s="24" t="str">
        <f>Source!U1429</f>
        <v/>
      </c>
      <c r="G306" s="24"/>
      <c r="H306" s="49"/>
    </row>
    <row r="307" spans="1:8" ht="14" x14ac:dyDescent="0.25">
      <c r="A307" s="24">
        <v>89</v>
      </c>
      <c r="B307" s="24" t="str">
        <f>Source!E1455</f>
        <v>89</v>
      </c>
      <c r="C307" s="49" t="str">
        <f>Source!G1455</f>
        <v>Монтаж мелких конструкций из стали различного профиля массой до 50 кг</v>
      </c>
      <c r="D307" s="24" t="s">
        <v>22</v>
      </c>
      <c r="E307" s="50">
        <f>Source!I1455</f>
        <v>0.2056</v>
      </c>
      <c r="F307" s="24" t="str">
        <f>Source!U1429</f>
        <v/>
      </c>
      <c r="G307" s="24" t="str">
        <f>"=205,6/"&amp;"1000"</f>
        <v>=205,6/1000</v>
      </c>
      <c r="H307" s="49"/>
    </row>
    <row r="308" spans="1:8" ht="28" x14ac:dyDescent="0.25">
      <c r="A308" s="24">
        <v>89.1</v>
      </c>
      <c r="B308" s="24" t="str">
        <f>Source!E1457</f>
        <v>89,1</v>
      </c>
      <c r="C308" s="49" t="str">
        <f>Source!G1457</f>
        <v>Профили стальные электросварные квадратного сечения трубчатые, размер стороны 100 мм, толщина стенки от 3 до 6 мм</v>
      </c>
      <c r="D308" s="24" t="s">
        <v>32</v>
      </c>
      <c r="E308" s="50">
        <f>Source!I1457</f>
        <v>0.2056</v>
      </c>
      <c r="F308" s="24" t="str">
        <f>Source!U1429</f>
        <v/>
      </c>
      <c r="G308" s="24"/>
      <c r="H308" s="49"/>
    </row>
    <row r="309" spans="1:8" ht="16.5" x14ac:dyDescent="0.35">
      <c r="A309" s="74" t="str">
        <f>CONCATENATE("Раздел: ", Source!G1490)</f>
        <v>Раздел: Демонтажные работы (КР.ВОР - 17)</v>
      </c>
      <c r="B309" s="74"/>
      <c r="C309" s="74"/>
      <c r="D309" s="74"/>
      <c r="E309" s="74"/>
      <c r="F309" s="74"/>
      <c r="G309" s="74"/>
      <c r="H309" s="74"/>
    </row>
    <row r="310" spans="1:8" ht="28" x14ac:dyDescent="0.25">
      <c r="A310" s="23">
        <v>90</v>
      </c>
      <c r="B310" s="23" t="str">
        <f>Source!E1494</f>
        <v>90</v>
      </c>
      <c r="C310" s="47" t="str">
        <f>Source!G1494</f>
        <v>Установка панелей перекрытий с опиранием на две стороны площадью до 5 м2 / демонтаж</v>
      </c>
      <c r="D310" s="23" t="s">
        <v>711</v>
      </c>
      <c r="E310" s="48">
        <f>Source!I1494</f>
        <v>3.14</v>
      </c>
      <c r="F310" s="23" t="str">
        <f>Source!U1490</f>
        <v/>
      </c>
      <c r="G310" s="23" t="str">
        <f>"=314/"&amp;"100"</f>
        <v>=314/100</v>
      </c>
      <c r="H310" s="47"/>
    </row>
    <row r="313" spans="1:8" ht="14" x14ac:dyDescent="0.3">
      <c r="C313" s="51" t="s">
        <v>1139</v>
      </c>
      <c r="D313" s="51" t="str">
        <f>IF(Source!X12&lt;&gt;"", Source!X12," ")</f>
        <v xml:space="preserve"> </v>
      </c>
      <c r="E313" s="52"/>
    </row>
    <row r="314" spans="1:8" ht="14" x14ac:dyDescent="0.3">
      <c r="C314" s="12"/>
      <c r="D314" s="52"/>
      <c r="E314" s="52"/>
    </row>
    <row r="315" spans="1:8" ht="14" x14ac:dyDescent="0.3">
      <c r="C315" s="53" t="s">
        <v>1140</v>
      </c>
      <c r="D315" s="53" t="str">
        <f>IF(Source!AB12&lt;&gt;"", Source!AB12," ")</f>
        <v>Лукьянова А.Л.</v>
      </c>
      <c r="E315" s="52"/>
    </row>
  </sheetData>
  <mergeCells count="32">
    <mergeCell ref="A62:H62"/>
    <mergeCell ref="D5:E5"/>
    <mergeCell ref="D7:E7"/>
    <mergeCell ref="B12:E12"/>
    <mergeCell ref="B13:E13"/>
    <mergeCell ref="A18:H18"/>
    <mergeCell ref="A19:H19"/>
    <mergeCell ref="A26:H26"/>
    <mergeCell ref="A35:H35"/>
    <mergeCell ref="A42:H42"/>
    <mergeCell ref="A50:H50"/>
    <mergeCell ref="A57:H57"/>
    <mergeCell ref="A165:H165"/>
    <mergeCell ref="A74:H74"/>
    <mergeCell ref="A86:H86"/>
    <mergeCell ref="A92:H92"/>
    <mergeCell ref="A101:H101"/>
    <mergeCell ref="A109:H109"/>
    <mergeCell ref="A120:H120"/>
    <mergeCell ref="A129:H129"/>
    <mergeCell ref="A136:H136"/>
    <mergeCell ref="A145:H145"/>
    <mergeCell ref="A157:H157"/>
    <mergeCell ref="A159:H159"/>
    <mergeCell ref="A297:H297"/>
    <mergeCell ref="A309:H309"/>
    <mergeCell ref="A203:H203"/>
    <mergeCell ref="A225:H225"/>
    <mergeCell ref="A234:H234"/>
    <mergeCell ref="A245:H245"/>
    <mergeCell ref="A256:H256"/>
    <mergeCell ref="A268:H26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605"/>
  <sheetViews>
    <sheetView workbookViewId="0">
      <selection activeCell="A1601" sqref="A1601:AX1601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1597</v>
      </c>
      <c r="C12" s="1">
        <v>0</v>
      </c>
      <c r="D12" s="1">
        <f>ROW(A1557)</f>
        <v>1557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3">
        <v>52</v>
      </c>
      <c r="B18" s="3">
        <f t="shared" ref="B18:G18" si="0">B1557</f>
        <v>1597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02-01-02</v>
      </c>
      <c r="G18" s="3" t="str">
        <f t="shared" si="0"/>
        <v>02-01-02 Конструктивные решения</v>
      </c>
      <c r="H18" s="3"/>
      <c r="I18" s="3"/>
      <c r="J18" s="3"/>
      <c r="K18" s="3"/>
      <c r="L18" s="3"/>
      <c r="M18" s="3"/>
      <c r="N18" s="3"/>
      <c r="O18" s="3">
        <f t="shared" ref="O18:AT18" si="1">O1557</f>
        <v>3772771.04</v>
      </c>
      <c r="P18" s="3">
        <f t="shared" si="1"/>
        <v>3378093.44</v>
      </c>
      <c r="Q18" s="3">
        <f t="shared" si="1"/>
        <v>32771.56</v>
      </c>
      <c r="R18" s="3">
        <f t="shared" si="1"/>
        <v>2895.88</v>
      </c>
      <c r="S18" s="3">
        <f t="shared" si="1"/>
        <v>361906.04</v>
      </c>
      <c r="T18" s="3">
        <f t="shared" si="1"/>
        <v>0</v>
      </c>
      <c r="U18" s="3">
        <f t="shared" si="1"/>
        <v>27400.0461367674</v>
      </c>
      <c r="V18" s="3">
        <f t="shared" si="1"/>
        <v>0</v>
      </c>
      <c r="W18" s="3">
        <f t="shared" si="1"/>
        <v>0</v>
      </c>
      <c r="X18" s="3">
        <f t="shared" si="1"/>
        <v>334874.27</v>
      </c>
      <c r="Y18" s="3">
        <f t="shared" si="1"/>
        <v>190840.66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4298485.97</v>
      </c>
      <c r="AS18" s="3">
        <f t="shared" si="1"/>
        <v>4298485.97</v>
      </c>
      <c r="AT18" s="3">
        <f t="shared" si="1"/>
        <v>0</v>
      </c>
      <c r="AU18" s="3">
        <f t="shared" ref="AU18:BZ18" si="2">AU1557</f>
        <v>0</v>
      </c>
      <c r="AV18" s="3">
        <f t="shared" si="2"/>
        <v>3378093.44</v>
      </c>
      <c r="AW18" s="3">
        <f t="shared" si="2"/>
        <v>3378093.44</v>
      </c>
      <c r="AX18" s="3">
        <f t="shared" si="2"/>
        <v>0</v>
      </c>
      <c r="AY18" s="3">
        <f t="shared" si="2"/>
        <v>3378093.44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CA1557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DG1557</f>
        <v>43540191.18</v>
      </c>
      <c r="DH18" s="4">
        <f t="shared" si="4"/>
        <v>25791815.960000001</v>
      </c>
      <c r="DI18" s="4">
        <f t="shared" si="4"/>
        <v>435524.02</v>
      </c>
      <c r="DJ18" s="4">
        <f t="shared" si="4"/>
        <v>138504.98000000001</v>
      </c>
      <c r="DK18" s="4">
        <f t="shared" si="4"/>
        <v>17312851.199999999</v>
      </c>
      <c r="DL18" s="4">
        <f t="shared" si="4"/>
        <v>0</v>
      </c>
      <c r="DM18" s="4">
        <f t="shared" si="4"/>
        <v>27409.788068596717</v>
      </c>
      <c r="DN18" s="4">
        <f t="shared" si="4"/>
        <v>0</v>
      </c>
      <c r="DO18" s="4">
        <f t="shared" si="4"/>
        <v>0</v>
      </c>
      <c r="DP18" s="4">
        <f t="shared" si="4"/>
        <v>16004218.609999999</v>
      </c>
      <c r="DQ18" s="4">
        <f t="shared" si="4"/>
        <v>9101096.9499999993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68645506.739999995</v>
      </c>
      <c r="EK18" s="4">
        <f t="shared" si="4"/>
        <v>68645506.739999995</v>
      </c>
      <c r="EL18" s="4">
        <f t="shared" si="4"/>
        <v>0</v>
      </c>
      <c r="EM18" s="4">
        <f t="shared" ref="EM18:FR18" si="5">EM1557</f>
        <v>0</v>
      </c>
      <c r="EN18" s="4">
        <f t="shared" si="5"/>
        <v>25791815.960000001</v>
      </c>
      <c r="EO18" s="4">
        <f t="shared" si="5"/>
        <v>25791815.960000001</v>
      </c>
      <c r="EP18" s="4">
        <f t="shared" si="5"/>
        <v>0</v>
      </c>
      <c r="EQ18" s="4">
        <f t="shared" si="5"/>
        <v>25791815.960000001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FS1557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ROW(A1527)</f>
        <v>1527</v>
      </c>
      <c r="E20" s="1"/>
      <c r="F20" s="1" t="s">
        <v>3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3">
        <v>52</v>
      </c>
      <c r="B22" s="3">
        <f t="shared" ref="B22:G22" si="7">B1527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/>
      </c>
      <c r="G22" s="3" t="str">
        <f t="shared" si="7"/>
        <v>Конструктивные решения</v>
      </c>
      <c r="H22" s="3"/>
      <c r="I22" s="3"/>
      <c r="J22" s="3"/>
      <c r="K22" s="3"/>
      <c r="L22" s="3"/>
      <c r="M22" s="3"/>
      <c r="N22" s="3"/>
      <c r="O22" s="3">
        <f t="shared" ref="O22:AT22" si="8">O1527</f>
        <v>3772771.04</v>
      </c>
      <c r="P22" s="3">
        <f t="shared" si="8"/>
        <v>3378093.44</v>
      </c>
      <c r="Q22" s="3">
        <f t="shared" si="8"/>
        <v>32771.56</v>
      </c>
      <c r="R22" s="3">
        <f t="shared" si="8"/>
        <v>2895.88</v>
      </c>
      <c r="S22" s="3">
        <f t="shared" si="8"/>
        <v>361906.04</v>
      </c>
      <c r="T22" s="3">
        <f t="shared" si="8"/>
        <v>0</v>
      </c>
      <c r="U22" s="3">
        <f t="shared" si="8"/>
        <v>27400.0461367674</v>
      </c>
      <c r="V22" s="3">
        <f t="shared" si="8"/>
        <v>0</v>
      </c>
      <c r="W22" s="3">
        <f t="shared" si="8"/>
        <v>0</v>
      </c>
      <c r="X22" s="3">
        <f t="shared" si="8"/>
        <v>334874.27</v>
      </c>
      <c r="Y22" s="3">
        <f t="shared" si="8"/>
        <v>190840.66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4298485.97</v>
      </c>
      <c r="AS22" s="3">
        <f t="shared" si="8"/>
        <v>4298485.97</v>
      </c>
      <c r="AT22" s="3">
        <f t="shared" si="8"/>
        <v>0</v>
      </c>
      <c r="AU22" s="3">
        <f t="shared" ref="AU22:BZ22" si="9">AU1527</f>
        <v>0</v>
      </c>
      <c r="AV22" s="3">
        <f t="shared" si="9"/>
        <v>3378093.44</v>
      </c>
      <c r="AW22" s="3">
        <f t="shared" si="9"/>
        <v>3378093.44</v>
      </c>
      <c r="AX22" s="3">
        <f t="shared" si="9"/>
        <v>0</v>
      </c>
      <c r="AY22" s="3">
        <f t="shared" si="9"/>
        <v>3378093.44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CA1527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DG1527</f>
        <v>43540191.18</v>
      </c>
      <c r="DH22" s="4">
        <f t="shared" si="11"/>
        <v>25791815.960000001</v>
      </c>
      <c r="DI22" s="4">
        <f t="shared" si="11"/>
        <v>435524.02</v>
      </c>
      <c r="DJ22" s="4">
        <f t="shared" si="11"/>
        <v>138504.98000000001</v>
      </c>
      <c r="DK22" s="4">
        <f t="shared" si="11"/>
        <v>17312851.199999999</v>
      </c>
      <c r="DL22" s="4">
        <f t="shared" si="11"/>
        <v>0</v>
      </c>
      <c r="DM22" s="4">
        <f t="shared" si="11"/>
        <v>27409.788068596717</v>
      </c>
      <c r="DN22" s="4">
        <f t="shared" si="11"/>
        <v>0</v>
      </c>
      <c r="DO22" s="4">
        <f t="shared" si="11"/>
        <v>0</v>
      </c>
      <c r="DP22" s="4">
        <f t="shared" si="11"/>
        <v>16004218.609999999</v>
      </c>
      <c r="DQ22" s="4">
        <f t="shared" si="11"/>
        <v>9101096.9499999993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68645506.739999995</v>
      </c>
      <c r="EK22" s="4">
        <f t="shared" si="11"/>
        <v>68645506.739999995</v>
      </c>
      <c r="EL22" s="4">
        <f t="shared" si="11"/>
        <v>0</v>
      </c>
      <c r="EM22" s="4">
        <f t="shared" ref="EM22:FR22" si="12">EM1527</f>
        <v>0</v>
      </c>
      <c r="EN22" s="4">
        <f t="shared" si="12"/>
        <v>25791815.960000001</v>
      </c>
      <c r="EO22" s="4">
        <f t="shared" si="12"/>
        <v>25791815.960000001</v>
      </c>
      <c r="EP22" s="4">
        <f t="shared" si="12"/>
        <v>0</v>
      </c>
      <c r="EQ22" s="4">
        <f t="shared" si="12"/>
        <v>25791815.960000001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FS1527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ROW(A41)</f>
        <v>41</v>
      </c>
      <c r="E24" s="1"/>
      <c r="F24" s="1" t="s">
        <v>3</v>
      </c>
      <c r="G24" s="1" t="s">
        <v>18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3">
        <v>52</v>
      </c>
      <c r="B26" s="3">
        <f t="shared" ref="B26:G26" si="14">B41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Усиление внутренних и наружных стен в зоне расширяемых проемов в подвале и в надземной части здания. Рама РС-1, 105 шт. (КР-5,6)</v>
      </c>
      <c r="H26" s="3"/>
      <c r="I26" s="3"/>
      <c r="J26" s="3"/>
      <c r="K26" s="3"/>
      <c r="L26" s="3"/>
      <c r="M26" s="3"/>
      <c r="N26" s="3"/>
      <c r="O26" s="3">
        <f t="shared" ref="O26:AT26" si="15">O41</f>
        <v>370105.87</v>
      </c>
      <c r="P26" s="3">
        <f t="shared" si="15"/>
        <v>294096.01</v>
      </c>
      <c r="Q26" s="3">
        <f t="shared" si="15"/>
        <v>1203.04</v>
      </c>
      <c r="R26" s="3">
        <f t="shared" si="15"/>
        <v>69.31</v>
      </c>
      <c r="S26" s="3">
        <f t="shared" si="15"/>
        <v>74806.820000000007</v>
      </c>
      <c r="T26" s="3">
        <f t="shared" si="15"/>
        <v>0</v>
      </c>
      <c r="U26" s="3">
        <f t="shared" si="15"/>
        <v>5983.2871551510752</v>
      </c>
      <c r="V26" s="3">
        <f t="shared" si="15"/>
        <v>0</v>
      </c>
      <c r="W26" s="3">
        <f t="shared" si="15"/>
        <v>0</v>
      </c>
      <c r="X26" s="3">
        <f t="shared" si="15"/>
        <v>68943.55</v>
      </c>
      <c r="Y26" s="3">
        <f t="shared" si="15"/>
        <v>39021.85</v>
      </c>
      <c r="Z26" s="3">
        <f t="shared" si="15"/>
        <v>0</v>
      </c>
      <c r="AA26" s="3">
        <f t="shared" si="15"/>
        <v>0</v>
      </c>
      <c r="AB26" s="3">
        <f t="shared" si="15"/>
        <v>370105.87</v>
      </c>
      <c r="AC26" s="3">
        <f t="shared" si="15"/>
        <v>294096.01</v>
      </c>
      <c r="AD26" s="3">
        <f t="shared" si="15"/>
        <v>1203.04</v>
      </c>
      <c r="AE26" s="3">
        <f t="shared" si="15"/>
        <v>69.31</v>
      </c>
      <c r="AF26" s="3">
        <f t="shared" si="15"/>
        <v>74806.820000000007</v>
      </c>
      <c r="AG26" s="3">
        <f t="shared" si="15"/>
        <v>0</v>
      </c>
      <c r="AH26" s="3">
        <f t="shared" si="15"/>
        <v>5983.2871551510752</v>
      </c>
      <c r="AI26" s="3">
        <f t="shared" si="15"/>
        <v>0</v>
      </c>
      <c r="AJ26" s="3">
        <f t="shared" si="15"/>
        <v>0</v>
      </c>
      <c r="AK26" s="3">
        <f t="shared" si="15"/>
        <v>68943.55</v>
      </c>
      <c r="AL26" s="3">
        <f t="shared" si="15"/>
        <v>39021.85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478071.27</v>
      </c>
      <c r="AS26" s="3">
        <f t="shared" si="15"/>
        <v>478071.27</v>
      </c>
      <c r="AT26" s="3">
        <f t="shared" si="15"/>
        <v>0</v>
      </c>
      <c r="AU26" s="3">
        <f t="shared" ref="AU26:BZ26" si="16">AU41</f>
        <v>0</v>
      </c>
      <c r="AV26" s="3">
        <f t="shared" si="16"/>
        <v>294096.01</v>
      </c>
      <c r="AW26" s="3">
        <f t="shared" si="16"/>
        <v>294096.01</v>
      </c>
      <c r="AX26" s="3">
        <f t="shared" si="16"/>
        <v>0</v>
      </c>
      <c r="AY26" s="3">
        <f t="shared" si="16"/>
        <v>294096.01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CA41</f>
        <v>478071.27</v>
      </c>
      <c r="CB26" s="3">
        <f t="shared" si="17"/>
        <v>478071.27</v>
      </c>
      <c r="CC26" s="3">
        <f t="shared" si="17"/>
        <v>0</v>
      </c>
      <c r="CD26" s="3">
        <f t="shared" si="17"/>
        <v>0</v>
      </c>
      <c r="CE26" s="3">
        <f t="shared" si="17"/>
        <v>294096.01</v>
      </c>
      <c r="CF26" s="3">
        <f t="shared" si="17"/>
        <v>294096.01</v>
      </c>
      <c r="CG26" s="3">
        <f t="shared" si="17"/>
        <v>0</v>
      </c>
      <c r="CH26" s="3">
        <f t="shared" si="17"/>
        <v>294096.01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DG41</f>
        <v>6025191.7999999998</v>
      </c>
      <c r="DH26" s="4">
        <f t="shared" si="18"/>
        <v>2430182.21</v>
      </c>
      <c r="DI26" s="4">
        <f t="shared" si="18"/>
        <v>16137.83</v>
      </c>
      <c r="DJ26" s="4">
        <f t="shared" si="18"/>
        <v>3320.15</v>
      </c>
      <c r="DK26" s="4">
        <f t="shared" si="18"/>
        <v>3578871.76</v>
      </c>
      <c r="DL26" s="4">
        <f t="shared" si="18"/>
        <v>0</v>
      </c>
      <c r="DM26" s="4">
        <f t="shared" si="18"/>
        <v>5985.6983602658029</v>
      </c>
      <c r="DN26" s="4">
        <f t="shared" si="18"/>
        <v>0</v>
      </c>
      <c r="DO26" s="4">
        <f t="shared" si="18"/>
        <v>0</v>
      </c>
      <c r="DP26" s="4">
        <f t="shared" si="18"/>
        <v>3294536.86</v>
      </c>
      <c r="DQ26" s="4">
        <f t="shared" si="18"/>
        <v>1859860.61</v>
      </c>
      <c r="DR26" s="4">
        <f t="shared" si="18"/>
        <v>0</v>
      </c>
      <c r="DS26" s="4">
        <f t="shared" si="18"/>
        <v>0</v>
      </c>
      <c r="DT26" s="4">
        <f t="shared" si="18"/>
        <v>6025191.7999999998</v>
      </c>
      <c r="DU26" s="4">
        <f t="shared" si="18"/>
        <v>2430182.21</v>
      </c>
      <c r="DV26" s="4">
        <f t="shared" si="18"/>
        <v>16137.83</v>
      </c>
      <c r="DW26" s="4">
        <f t="shared" si="18"/>
        <v>3320.15</v>
      </c>
      <c r="DX26" s="4">
        <f t="shared" si="18"/>
        <v>3578871.76</v>
      </c>
      <c r="DY26" s="4">
        <f t="shared" si="18"/>
        <v>0</v>
      </c>
      <c r="DZ26" s="4">
        <f t="shared" si="18"/>
        <v>5985.6983602658029</v>
      </c>
      <c r="EA26" s="4">
        <f t="shared" si="18"/>
        <v>0</v>
      </c>
      <c r="EB26" s="4">
        <f t="shared" si="18"/>
        <v>0</v>
      </c>
      <c r="EC26" s="4">
        <f t="shared" si="18"/>
        <v>3294536.86</v>
      </c>
      <c r="ED26" s="4">
        <f t="shared" si="18"/>
        <v>1859860.61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11179589.27</v>
      </c>
      <c r="EK26" s="4">
        <f t="shared" si="18"/>
        <v>11179589.27</v>
      </c>
      <c r="EL26" s="4">
        <f t="shared" si="18"/>
        <v>0</v>
      </c>
      <c r="EM26" s="4">
        <f t="shared" ref="EM26:FR26" si="19">EM41</f>
        <v>0</v>
      </c>
      <c r="EN26" s="4">
        <f t="shared" si="19"/>
        <v>2430182.21</v>
      </c>
      <c r="EO26" s="4">
        <f t="shared" si="19"/>
        <v>2430182.21</v>
      </c>
      <c r="EP26" s="4">
        <f t="shared" si="19"/>
        <v>0</v>
      </c>
      <c r="EQ26" s="4">
        <f t="shared" si="19"/>
        <v>2430182.21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FS41</f>
        <v>11179589.27</v>
      </c>
      <c r="FT26" s="4">
        <f t="shared" si="20"/>
        <v>11179589.27</v>
      </c>
      <c r="FU26" s="4">
        <f t="shared" si="20"/>
        <v>0</v>
      </c>
      <c r="FV26" s="4">
        <f t="shared" si="20"/>
        <v>0</v>
      </c>
      <c r="FW26" s="4">
        <f t="shared" si="20"/>
        <v>2430182.21</v>
      </c>
      <c r="FX26" s="4">
        <f t="shared" si="20"/>
        <v>2430182.21</v>
      </c>
      <c r="FY26" s="4">
        <f t="shared" si="20"/>
        <v>0</v>
      </c>
      <c r="FZ26" s="4">
        <f t="shared" si="20"/>
        <v>2430182.21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ROW(SmtRes!A3)</f>
        <v>3</v>
      </c>
      <c r="D28" s="2">
        <f>ROW(EtalonRes!A8)</f>
        <v>8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ROUND((70.9+38.5+109.3+7.4+7.2+2.7+6.9)/1000*105,9)</f>
        <v>25.5045</v>
      </c>
      <c r="J28" s="2">
        <v>0</v>
      </c>
      <c r="K28" s="2">
        <f>ROUND((70.9+38.5+109.3+7.4+7.2+2.7+6.9)/1000*105,9)</f>
        <v>25.5045</v>
      </c>
      <c r="L28" s="2"/>
      <c r="M28" s="2"/>
      <c r="N28" s="2"/>
      <c r="O28" s="2">
        <f t="shared" ref="O28:O39" si="21">ROUND(CP28,2)</f>
        <v>75884.89</v>
      </c>
      <c r="P28" s="2">
        <f t="shared" ref="P28:P39" si="22">ROUND((ROUND((AC28*AW28*I28),2)*BC28),2)</f>
        <v>734.47</v>
      </c>
      <c r="Q28" s="2">
        <f>(ROUND((ROUND((((ET28*1.1))*AV28*I28),2)*BB28),2)+ROUND((ROUND(((AE28-((EU28*1.1)))*AV28*I28),2)*BS28),2))</f>
        <v>1059.8</v>
      </c>
      <c r="R28" s="2">
        <f t="shared" ref="R28:R39" si="23">ROUND((ROUND((AE28*AV28*I28),2)*BS28),2)</f>
        <v>66.680000000000007</v>
      </c>
      <c r="S28" s="2">
        <f t="shared" ref="S28:S39" si="24">ROUND((ROUND((AF28*AV28*I28),2)*BA28),2)</f>
        <v>74090.62</v>
      </c>
      <c r="T28" s="2">
        <f t="shared" ref="T28:T39" si="25">ROUND(CU28*I28,2)</f>
        <v>0</v>
      </c>
      <c r="U28" s="2">
        <f t="shared" ref="U28:U39" si="26">CV28*I28</f>
        <v>5931.9849186675001</v>
      </c>
      <c r="V28" s="2">
        <f t="shared" ref="V28:V39" si="27">CW28*I28</f>
        <v>0</v>
      </c>
      <c r="W28" s="2">
        <f t="shared" ref="W28:W39" si="28">ROUND(CX28*I28,2)</f>
        <v>0</v>
      </c>
      <c r="X28" s="2">
        <f t="shared" ref="X28:X39" si="29">ROUND(CY28,2)</f>
        <v>68224.72</v>
      </c>
      <c r="Y28" s="2">
        <f t="shared" ref="Y28:Y39" si="30">ROUND(CZ28,2)</f>
        <v>38561.800000000003</v>
      </c>
      <c r="Z28" s="2"/>
      <c r="AA28" s="2">
        <v>56481265</v>
      </c>
      <c r="AB28" s="2">
        <f t="shared" ref="AB28:AB39" si="31">ROUND((AC28+AD28+AF28),6)</f>
        <v>2843.0239999999999</v>
      </c>
      <c r="AC28" s="2">
        <f t="shared" ref="AC28:AC39" si="32">ROUND((ES28),6)</f>
        <v>28.74</v>
      </c>
      <c r="AD28" s="2">
        <f>ROUND(((((ET28*1.1))-((EU28*1.1)))+AE28),6)</f>
        <v>39.688000000000002</v>
      </c>
      <c r="AE28" s="2">
        <f>ROUND(((EU28*1.1)),6)</f>
        <v>2.4969999999999999</v>
      </c>
      <c r="AF28" s="2">
        <f>ROUND(((EV28*1.1)),6)</f>
        <v>2774.596</v>
      </c>
      <c r="AG28" s="2">
        <f t="shared" ref="AG28:AG39" si="33">ROUND((AP28),6)</f>
        <v>0</v>
      </c>
      <c r="AH28" s="2">
        <f>((EW28*1.1))</f>
        <v>222.14500000000001</v>
      </c>
      <c r="AI28" s="2">
        <f>((EX28*1.1))</f>
        <v>0</v>
      </c>
      <c r="AJ28" s="2">
        <f t="shared" ref="AJ28:AJ39" si="34">(AS28)</f>
        <v>0</v>
      </c>
      <c r="AK28" s="2">
        <v>2587.1799999999998</v>
      </c>
      <c r="AL28" s="2">
        <v>28.74</v>
      </c>
      <c r="AM28" s="2">
        <v>36.08</v>
      </c>
      <c r="AN28" s="2">
        <v>2.27</v>
      </c>
      <c r="AO28" s="2">
        <v>2522.36</v>
      </c>
      <c r="AP28" s="2">
        <v>0</v>
      </c>
      <c r="AQ28" s="2">
        <v>201.95</v>
      </c>
      <c r="AR28" s="2">
        <v>0</v>
      </c>
      <c r="AS28" s="2">
        <v>0</v>
      </c>
      <c r="AT28" s="2">
        <v>92</v>
      </c>
      <c r="AU28" s="2">
        <v>52</v>
      </c>
      <c r="AV28" s="2">
        <v>1.0469999999999999</v>
      </c>
      <c r="AW28" s="2">
        <v>1.002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23</v>
      </c>
      <c r="BK28" s="2"/>
      <c r="BL28" s="2"/>
      <c r="BM28" s="2">
        <v>90</v>
      </c>
      <c r="BN28" s="2">
        <v>0</v>
      </c>
      <c r="BO28" s="2" t="s">
        <v>20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92</v>
      </c>
      <c r="CA28" s="2">
        <v>52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39" si="35">(P28+Q28+S28)</f>
        <v>75884.89</v>
      </c>
      <c r="CQ28" s="2">
        <f t="shared" ref="CQ28:CQ39" si="36">ROUND((ROUND((AC28*AW28*1),2)*BC28),2)</f>
        <v>28.8</v>
      </c>
      <c r="CR28" s="2">
        <f>(ROUND((ROUND((((ET28*1.1))*AV28*1),2)*BB28),2)+ROUND((ROUND(((AE28-((EU28*1.1)))*AV28*1),2)*BS28),2))</f>
        <v>41.55</v>
      </c>
      <c r="CS28" s="2">
        <f t="shared" ref="CS28:CS39" si="37">ROUND((ROUND((AE28*AV28*1),2)*BS28),2)</f>
        <v>2.61</v>
      </c>
      <c r="CT28" s="2">
        <f t="shared" ref="CT28:CT39" si="38">ROUND((ROUND((AF28*AV28*1),2)*BA28),2)</f>
        <v>2905</v>
      </c>
      <c r="CU28" s="2">
        <f t="shared" ref="CU28:CU39" si="39">AG28</f>
        <v>0</v>
      </c>
      <c r="CV28" s="2">
        <f t="shared" ref="CV28:CV39" si="40">(AH28*AV28)</f>
        <v>232.585815</v>
      </c>
      <c r="CW28" s="2">
        <f t="shared" ref="CW28:CW39" si="41">AI28</f>
        <v>0</v>
      </c>
      <c r="CX28" s="2">
        <f t="shared" ref="CX28:CX39" si="42">AJ28</f>
        <v>0</v>
      </c>
      <c r="CY28" s="2">
        <f t="shared" ref="CY28:CY39" si="43">(((S28+R28)*AT28)/100)</f>
        <v>68224.715999999986</v>
      </c>
      <c r="CZ28" s="2">
        <f t="shared" ref="CZ28:CZ39" si="44">(((S28+R28)*AU28)/100)</f>
        <v>38561.795999999995</v>
      </c>
      <c r="DA28" s="2"/>
      <c r="DB28" s="2"/>
      <c r="DC28" s="2" t="s">
        <v>3</v>
      </c>
      <c r="DD28" s="2" t="s">
        <v>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55586525</v>
      </c>
      <c r="EF28" s="2">
        <v>60</v>
      </c>
      <c r="EG28" s="2" t="s">
        <v>25</v>
      </c>
      <c r="EH28" s="2">
        <v>0</v>
      </c>
      <c r="EI28" s="2" t="s">
        <v>3</v>
      </c>
      <c r="EJ28" s="2">
        <v>1</v>
      </c>
      <c r="EK28" s="2">
        <v>90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2587.1799999999998</v>
      </c>
      <c r="ES28" s="2">
        <v>28.74</v>
      </c>
      <c r="ET28" s="2">
        <v>36.08</v>
      </c>
      <c r="EU28" s="2">
        <v>2.27</v>
      </c>
      <c r="EV28" s="2">
        <v>2522.36</v>
      </c>
      <c r="EW28" s="2">
        <v>201.95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92</v>
      </c>
      <c r="FY28" s="2">
        <v>52</v>
      </c>
      <c r="FZ28" s="2"/>
      <c r="GA28" s="2" t="s">
        <v>3</v>
      </c>
      <c r="GB28" s="2"/>
      <c r="GC28" s="2"/>
      <c r="GD28" s="2">
        <v>1</v>
      </c>
      <c r="GE28" s="2"/>
      <c r="GF28" s="2">
        <v>-811884377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9" si="45">ROUND(IF(AND(BH28=3,BI28=3,FS28&lt;&gt;0),P28,0),2)</f>
        <v>0</v>
      </c>
      <c r="GM28" s="2">
        <f t="shared" ref="GM28:GM39" si="46">ROUND(O28+X28+Y28,2)+GX28</f>
        <v>182671.41</v>
      </c>
      <c r="GN28" s="2">
        <f t="shared" ref="GN28:GN39" si="47">IF(OR(BI28=0,BI28=1),GM28-GX28,0)</f>
        <v>182671.41</v>
      </c>
      <c r="GO28" s="2">
        <f t="shared" ref="GO28:GO39" si="48">IF(BI28=2,GM28-GX28,0)</f>
        <v>0</v>
      </c>
      <c r="GP28" s="2">
        <f t="shared" ref="GP28:GP39" si="49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9" si="50">ROUND((GT28),6)</f>
        <v>0</v>
      </c>
      <c r="GW28" s="2">
        <v>1</v>
      </c>
      <c r="GX28" s="2">
        <f t="shared" ref="GX28:GX39" si="51">ROUND(HC28*I28,2)</f>
        <v>0</v>
      </c>
      <c r="GY28" s="2"/>
      <c r="GZ28" s="2"/>
      <c r="HA28" s="2">
        <v>0</v>
      </c>
      <c r="HB28" s="2">
        <v>0</v>
      </c>
      <c r="HC28" s="2">
        <f t="shared" ref="HC28:HC39" si="52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>
        <v>17</v>
      </c>
      <c r="B29">
        <v>1</v>
      </c>
      <c r="C29">
        <f>ROW(SmtRes!A6)</f>
        <v>6</v>
      </c>
      <c r="D29">
        <f>ROW(EtalonRes!A16)</f>
        <v>16</v>
      </c>
      <c r="E29" t="s">
        <v>19</v>
      </c>
      <c r="F29" t="s">
        <v>20</v>
      </c>
      <c r="G29" t="s">
        <v>21</v>
      </c>
      <c r="H29" t="s">
        <v>22</v>
      </c>
      <c r="I29">
        <f>ROUND((70.9+38.5+109.3+7.4+7.2+2.7+6.9)/1000*105,9)</f>
        <v>25.5045</v>
      </c>
      <c r="J29">
        <v>0</v>
      </c>
      <c r="K29">
        <f>ROUND((70.9+38.5+109.3+7.4+7.2+2.7+6.9)/1000*105,9)</f>
        <v>25.5045</v>
      </c>
      <c r="O29">
        <f t="shared" si="21"/>
        <v>3567137.9</v>
      </c>
      <c r="P29">
        <f t="shared" si="22"/>
        <v>9562.7999999999993</v>
      </c>
      <c r="Q29">
        <f>(ROUND((ROUND((((ET29*1.1))*AV29*I29),2)*BB29),2)+ROUND((ROUND(((AE29-((EU29*1.1)))*AV29*I29),2)*BS29),2))</f>
        <v>14561.65</v>
      </c>
      <c r="R29">
        <f t="shared" si="23"/>
        <v>3188.64</v>
      </c>
      <c r="S29">
        <f t="shared" si="24"/>
        <v>3543013.45</v>
      </c>
      <c r="T29">
        <f t="shared" si="25"/>
        <v>0</v>
      </c>
      <c r="U29">
        <f t="shared" si="26"/>
        <v>5931.9849186675001</v>
      </c>
      <c r="V29">
        <f t="shared" si="27"/>
        <v>0</v>
      </c>
      <c r="W29">
        <f t="shared" si="28"/>
        <v>0</v>
      </c>
      <c r="X29">
        <f t="shared" si="29"/>
        <v>3262505.92</v>
      </c>
      <c r="Y29">
        <f t="shared" si="30"/>
        <v>1844025.09</v>
      </c>
      <c r="AA29">
        <v>56481267</v>
      </c>
      <c r="AB29">
        <f t="shared" si="31"/>
        <v>2843.0239999999999</v>
      </c>
      <c r="AC29">
        <f t="shared" si="32"/>
        <v>28.74</v>
      </c>
      <c r="AD29">
        <f>ROUND(((((ET29*1.1))-((EU29*1.1)))+AE29),6)</f>
        <v>39.688000000000002</v>
      </c>
      <c r="AE29">
        <f>ROUND(((EU29*1.1)),6)</f>
        <v>2.4969999999999999</v>
      </c>
      <c r="AF29">
        <f>ROUND(((EV29*1.1)),6)</f>
        <v>2774.596</v>
      </c>
      <c r="AG29">
        <f t="shared" si="33"/>
        <v>0</v>
      </c>
      <c r="AH29">
        <f>((EW29*1.1))</f>
        <v>222.14500000000001</v>
      </c>
      <c r="AI29">
        <f>((EX29*1.1))</f>
        <v>0</v>
      </c>
      <c r="AJ29">
        <f t="shared" si="34"/>
        <v>0</v>
      </c>
      <c r="AK29">
        <v>2587.1799999999998</v>
      </c>
      <c r="AL29">
        <v>28.74</v>
      </c>
      <c r="AM29">
        <v>36.08</v>
      </c>
      <c r="AN29">
        <v>2.27</v>
      </c>
      <c r="AO29">
        <v>2522.36</v>
      </c>
      <c r="AP29">
        <v>0</v>
      </c>
      <c r="AQ29">
        <v>201.95</v>
      </c>
      <c r="AR29">
        <v>0</v>
      </c>
      <c r="AS29">
        <v>0</v>
      </c>
      <c r="AT29">
        <v>92</v>
      </c>
      <c r="AU29">
        <v>52</v>
      </c>
      <c r="AV29">
        <v>1.0469999999999999</v>
      </c>
      <c r="AW29">
        <v>1.002</v>
      </c>
      <c r="AZ29">
        <v>1</v>
      </c>
      <c r="BA29">
        <v>47.82</v>
      </c>
      <c r="BB29">
        <v>13.74</v>
      </c>
      <c r="BC29">
        <v>13.02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23</v>
      </c>
      <c r="BM29">
        <v>90</v>
      </c>
      <c r="BN29">
        <v>0</v>
      </c>
      <c r="BO29" t="s">
        <v>20</v>
      </c>
      <c r="BP29">
        <v>1</v>
      </c>
      <c r="BQ29">
        <v>60</v>
      </c>
      <c r="BR29">
        <v>0</v>
      </c>
      <c r="BS29">
        <v>47.82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92</v>
      </c>
      <c r="CA29">
        <v>52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5"/>
        <v>3567137.9000000004</v>
      </c>
      <c r="CQ29">
        <f t="shared" si="36"/>
        <v>374.98</v>
      </c>
      <c r="CR29">
        <f>(ROUND((ROUND((((ET29*1.1))*AV29*1),2)*BB29),2)+ROUND((ROUND(((AE29-((EU29*1.1)))*AV29*1),2)*BS29),2))</f>
        <v>570.9</v>
      </c>
      <c r="CS29">
        <f t="shared" si="37"/>
        <v>124.81</v>
      </c>
      <c r="CT29">
        <f t="shared" si="38"/>
        <v>138917.1</v>
      </c>
      <c r="CU29">
        <f t="shared" si="39"/>
        <v>0</v>
      </c>
      <c r="CV29">
        <f t="shared" si="40"/>
        <v>232.585815</v>
      </c>
      <c r="CW29">
        <f t="shared" si="41"/>
        <v>0</v>
      </c>
      <c r="CX29">
        <f t="shared" si="42"/>
        <v>0</v>
      </c>
      <c r="CY29">
        <f t="shared" si="43"/>
        <v>3262505.9228000003</v>
      </c>
      <c r="CZ29">
        <f t="shared" si="44"/>
        <v>1844025.0868000002</v>
      </c>
      <c r="DC29" t="s">
        <v>3</v>
      </c>
      <c r="DD29" t="s">
        <v>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22</v>
      </c>
      <c r="DW29" t="s">
        <v>22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55586525</v>
      </c>
      <c r="EF29">
        <v>60</v>
      </c>
      <c r="EG29" t="s">
        <v>25</v>
      </c>
      <c r="EH29">
        <v>0</v>
      </c>
      <c r="EI29" t="s">
        <v>3</v>
      </c>
      <c r="EJ29">
        <v>1</v>
      </c>
      <c r="EK29">
        <v>90</v>
      </c>
      <c r="EL29" t="s">
        <v>26</v>
      </c>
      <c r="EM29" t="s">
        <v>27</v>
      </c>
      <c r="EO29" t="s">
        <v>28</v>
      </c>
      <c r="EQ29">
        <v>0</v>
      </c>
      <c r="ER29">
        <v>2587.1799999999998</v>
      </c>
      <c r="ES29">
        <v>28.74</v>
      </c>
      <c r="ET29">
        <v>36.08</v>
      </c>
      <c r="EU29">
        <v>2.27</v>
      </c>
      <c r="EV29">
        <v>2522.36</v>
      </c>
      <c r="EW29">
        <v>201.95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92</v>
      </c>
      <c r="FY29">
        <v>52</v>
      </c>
      <c r="GA29" t="s">
        <v>3</v>
      </c>
      <c r="GD29">
        <v>1</v>
      </c>
      <c r="GF29">
        <v>-811884377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5"/>
        <v>0</v>
      </c>
      <c r="GM29">
        <f t="shared" si="46"/>
        <v>8673668.9100000001</v>
      </c>
      <c r="GN29">
        <f t="shared" si="47"/>
        <v>8673668.9100000001</v>
      </c>
      <c r="GO29">
        <f t="shared" si="48"/>
        <v>0</v>
      </c>
      <c r="GP29">
        <f t="shared" si="49"/>
        <v>0</v>
      </c>
      <c r="GR29">
        <v>0</v>
      </c>
      <c r="GS29">
        <v>3</v>
      </c>
      <c r="GT29">
        <v>0</v>
      </c>
      <c r="GU29" t="s">
        <v>3</v>
      </c>
      <c r="GV29">
        <f t="shared" si="50"/>
        <v>0</v>
      </c>
      <c r="GW29">
        <v>1</v>
      </c>
      <c r="GX29">
        <f t="shared" si="51"/>
        <v>0</v>
      </c>
      <c r="HA29">
        <v>0</v>
      </c>
      <c r="HB29">
        <v>0</v>
      </c>
      <c r="HC29">
        <f t="shared" si="52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5">
      <c r="A30" s="2">
        <v>18</v>
      </c>
      <c r="B30" s="2">
        <v>1</v>
      </c>
      <c r="C30" s="2">
        <v>2</v>
      </c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f>I28*J30</f>
        <v>24.465</v>
      </c>
      <c r="J30" s="2">
        <v>0.95924248662000822</v>
      </c>
      <c r="K30" s="2">
        <v>0.9592425</v>
      </c>
      <c r="L30" s="2"/>
      <c r="M30" s="2"/>
      <c r="N30" s="2"/>
      <c r="O30" s="2">
        <f t="shared" si="21"/>
        <v>241322.73</v>
      </c>
      <c r="P30" s="2">
        <f t="shared" si="22"/>
        <v>241322.73</v>
      </c>
      <c r="Q30" s="2">
        <f t="shared" ref="Q30:Q35" si="53">(ROUND((ROUND(((ET30)*AV30*I30),2)*BB30),2)+ROUND((ROUND(((AE30-(EU30))*AV30*I30),2)*BS30),2))</f>
        <v>0</v>
      </c>
      <c r="R30" s="2">
        <f t="shared" si="23"/>
        <v>0</v>
      </c>
      <c r="S30" s="2">
        <f t="shared" si="24"/>
        <v>0</v>
      </c>
      <c r="T30" s="2">
        <f t="shared" si="25"/>
        <v>0</v>
      </c>
      <c r="U30" s="2">
        <f t="shared" si="26"/>
        <v>0</v>
      </c>
      <c r="V30" s="2">
        <f t="shared" si="27"/>
        <v>0</v>
      </c>
      <c r="W30" s="2">
        <f t="shared" si="28"/>
        <v>0</v>
      </c>
      <c r="X30" s="2">
        <f t="shared" si="29"/>
        <v>0</v>
      </c>
      <c r="Y30" s="2">
        <f t="shared" si="30"/>
        <v>0</v>
      </c>
      <c r="Z30" s="2"/>
      <c r="AA30" s="2">
        <v>56481265</v>
      </c>
      <c r="AB30" s="2">
        <f t="shared" si="31"/>
        <v>9844.31</v>
      </c>
      <c r="AC30" s="2">
        <f t="shared" si="32"/>
        <v>9844.31</v>
      </c>
      <c r="AD30" s="2">
        <f t="shared" ref="AD30:AD35" si="54">ROUND((((ET30)-(EU30))+AE30),6)</f>
        <v>0</v>
      </c>
      <c r="AE30" s="2">
        <f t="shared" ref="AE30:AF35" si="55">ROUND((EU30),6)</f>
        <v>0</v>
      </c>
      <c r="AF30" s="2">
        <f t="shared" si="55"/>
        <v>0</v>
      </c>
      <c r="AG30" s="2">
        <f t="shared" si="33"/>
        <v>0</v>
      </c>
      <c r="AH30" s="2">
        <f t="shared" ref="AH30:AI35" si="56">(EW30)</f>
        <v>0</v>
      </c>
      <c r="AI30" s="2">
        <f t="shared" si="56"/>
        <v>0</v>
      </c>
      <c r="AJ30" s="2">
        <f t="shared" si="34"/>
        <v>0</v>
      </c>
      <c r="AK30" s="2">
        <v>9844.31</v>
      </c>
      <c r="AL30" s="2">
        <v>9844.31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92</v>
      </c>
      <c r="AU30" s="2">
        <v>52</v>
      </c>
      <c r="AV30" s="2">
        <v>1</v>
      </c>
      <c r="AW30" s="2">
        <v>1.002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33</v>
      </c>
      <c r="BK30" s="2"/>
      <c r="BL30" s="2"/>
      <c r="BM30" s="2">
        <v>90</v>
      </c>
      <c r="BN30" s="2">
        <v>0</v>
      </c>
      <c r="BO30" s="2" t="s">
        <v>3</v>
      </c>
      <c r="BP30" s="2">
        <v>0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92</v>
      </c>
      <c r="CA30" s="2">
        <v>52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5"/>
        <v>241322.73</v>
      </c>
      <c r="CQ30" s="2">
        <f t="shared" si="36"/>
        <v>9864</v>
      </c>
      <c r="CR30" s="2">
        <f t="shared" ref="CR30:CR35" si="57">(ROUND((ROUND(((ET30)*AV30*1),2)*BB30),2)+ROUND((ROUND(((AE30-(EU30))*AV30*1),2)*BS30),2))</f>
        <v>0</v>
      </c>
      <c r="CS30" s="2">
        <f t="shared" si="37"/>
        <v>0</v>
      </c>
      <c r="CT30" s="2">
        <f t="shared" si="38"/>
        <v>0</v>
      </c>
      <c r="CU30" s="2">
        <f t="shared" si="39"/>
        <v>0</v>
      </c>
      <c r="CV30" s="2">
        <f t="shared" si="40"/>
        <v>0</v>
      </c>
      <c r="CW30" s="2">
        <f t="shared" si="41"/>
        <v>0</v>
      </c>
      <c r="CX30" s="2">
        <f t="shared" si="42"/>
        <v>0</v>
      </c>
      <c r="CY30" s="2">
        <f t="shared" si="43"/>
        <v>0</v>
      </c>
      <c r="CZ30" s="2">
        <f t="shared" si="44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1009</v>
      </c>
      <c r="DV30" s="2" t="s">
        <v>32</v>
      </c>
      <c r="DW30" s="2" t="s">
        <v>32</v>
      </c>
      <c r="DX30" s="2">
        <v>1000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55586525</v>
      </c>
      <c r="EF30" s="2">
        <v>60</v>
      </c>
      <c r="EG30" s="2" t="s">
        <v>25</v>
      </c>
      <c r="EH30" s="2">
        <v>0</v>
      </c>
      <c r="EI30" s="2" t="s">
        <v>3</v>
      </c>
      <c r="EJ30" s="2">
        <v>1</v>
      </c>
      <c r="EK30" s="2">
        <v>90</v>
      </c>
      <c r="EL30" s="2" t="s">
        <v>26</v>
      </c>
      <c r="EM30" s="2" t="s">
        <v>27</v>
      </c>
      <c r="EN30" s="2"/>
      <c r="EO30" s="2" t="s">
        <v>3</v>
      </c>
      <c r="EP30" s="2"/>
      <c r="EQ30" s="2">
        <v>0</v>
      </c>
      <c r="ER30" s="2">
        <v>9844.31</v>
      </c>
      <c r="ES30" s="2">
        <v>9844.31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92</v>
      </c>
      <c r="FY30" s="2">
        <v>52</v>
      </c>
      <c r="FZ30" s="2"/>
      <c r="GA30" s="2" t="s">
        <v>3</v>
      </c>
      <c r="GB30" s="2"/>
      <c r="GC30" s="2"/>
      <c r="GD30" s="2">
        <v>1</v>
      </c>
      <c r="GE30" s="2"/>
      <c r="GF30" s="2">
        <v>981881691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45"/>
        <v>0</v>
      </c>
      <c r="GM30" s="2">
        <f t="shared" si="46"/>
        <v>241322.73</v>
      </c>
      <c r="GN30" s="2">
        <f t="shared" si="47"/>
        <v>241322.73</v>
      </c>
      <c r="GO30" s="2">
        <f t="shared" si="48"/>
        <v>0</v>
      </c>
      <c r="GP30" s="2">
        <f t="shared" si="49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0"/>
        <v>0</v>
      </c>
      <c r="GW30" s="2">
        <v>1</v>
      </c>
      <c r="GX30" s="2">
        <f t="shared" si="51"/>
        <v>0</v>
      </c>
      <c r="GY30" s="2"/>
      <c r="GZ30" s="2"/>
      <c r="HA30" s="2">
        <v>0</v>
      </c>
      <c r="HB30" s="2">
        <v>0</v>
      </c>
      <c r="HC30" s="2">
        <f t="shared" si="52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>
        <v>18</v>
      </c>
      <c r="B31">
        <v>1</v>
      </c>
      <c r="C31">
        <v>5</v>
      </c>
      <c r="E31" t="s">
        <v>29</v>
      </c>
      <c r="F31" t="s">
        <v>30</v>
      </c>
      <c r="G31" t="s">
        <v>31</v>
      </c>
      <c r="H31" t="s">
        <v>32</v>
      </c>
      <c r="I31">
        <f>I29*J31</f>
        <v>24.465</v>
      </c>
      <c r="J31">
        <v>0.95924248662000822</v>
      </c>
      <c r="K31">
        <v>0.9592425</v>
      </c>
      <c r="O31">
        <f t="shared" si="21"/>
        <v>1819573.38</v>
      </c>
      <c r="P31">
        <f t="shared" si="22"/>
        <v>1819573.38</v>
      </c>
      <c r="Q31">
        <f t="shared" si="53"/>
        <v>0</v>
      </c>
      <c r="R31">
        <f t="shared" si="23"/>
        <v>0</v>
      </c>
      <c r="S31">
        <f t="shared" si="24"/>
        <v>0</v>
      </c>
      <c r="T31">
        <f t="shared" si="25"/>
        <v>0</v>
      </c>
      <c r="U31">
        <f t="shared" si="26"/>
        <v>0</v>
      </c>
      <c r="V31">
        <f t="shared" si="27"/>
        <v>0</v>
      </c>
      <c r="W31">
        <f t="shared" si="28"/>
        <v>0</v>
      </c>
      <c r="X31">
        <f t="shared" si="29"/>
        <v>0</v>
      </c>
      <c r="Y31">
        <f t="shared" si="30"/>
        <v>0</v>
      </c>
      <c r="AA31">
        <v>56481267</v>
      </c>
      <c r="AB31">
        <f t="shared" si="31"/>
        <v>9844.31</v>
      </c>
      <c r="AC31">
        <f t="shared" si="32"/>
        <v>9844.31</v>
      </c>
      <c r="AD31">
        <f t="shared" si="54"/>
        <v>0</v>
      </c>
      <c r="AE31">
        <f t="shared" si="55"/>
        <v>0</v>
      </c>
      <c r="AF31">
        <f t="shared" si="55"/>
        <v>0</v>
      </c>
      <c r="AG31">
        <f t="shared" si="33"/>
        <v>0</v>
      </c>
      <c r="AH31">
        <f t="shared" si="56"/>
        <v>0</v>
      </c>
      <c r="AI31">
        <f t="shared" si="56"/>
        <v>0</v>
      </c>
      <c r="AJ31">
        <f t="shared" si="34"/>
        <v>0</v>
      </c>
      <c r="AK31">
        <v>9844.31</v>
      </c>
      <c r="AL31">
        <v>9844.31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92</v>
      </c>
      <c r="AU31">
        <v>52</v>
      </c>
      <c r="AV31">
        <v>1</v>
      </c>
      <c r="AW31">
        <v>1.002</v>
      </c>
      <c r="AZ31">
        <v>1</v>
      </c>
      <c r="BA31">
        <v>1</v>
      </c>
      <c r="BB31">
        <v>1</v>
      </c>
      <c r="BC31">
        <v>7.54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1</v>
      </c>
      <c r="BJ31" t="s">
        <v>33</v>
      </c>
      <c r="BM31">
        <v>90</v>
      </c>
      <c r="BN31">
        <v>0</v>
      </c>
      <c r="BO31" t="s">
        <v>30</v>
      </c>
      <c r="BP31">
        <v>1</v>
      </c>
      <c r="BQ31">
        <v>60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92</v>
      </c>
      <c r="CA31">
        <v>52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5"/>
        <v>1819573.38</v>
      </c>
      <c r="CQ31">
        <f t="shared" si="36"/>
        <v>74374.559999999998</v>
      </c>
      <c r="CR31">
        <f t="shared" si="57"/>
        <v>0</v>
      </c>
      <c r="CS31">
        <f t="shared" si="37"/>
        <v>0</v>
      </c>
      <c r="CT31">
        <f t="shared" si="38"/>
        <v>0</v>
      </c>
      <c r="CU31">
        <f t="shared" si="39"/>
        <v>0</v>
      </c>
      <c r="CV31">
        <f t="shared" si="40"/>
        <v>0</v>
      </c>
      <c r="CW31">
        <f t="shared" si="41"/>
        <v>0</v>
      </c>
      <c r="CX31">
        <f t="shared" si="42"/>
        <v>0</v>
      </c>
      <c r="CY31">
        <f t="shared" si="43"/>
        <v>0</v>
      </c>
      <c r="CZ31">
        <f t="shared" si="44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1009</v>
      </c>
      <c r="DV31" t="s">
        <v>32</v>
      </c>
      <c r="DW31" t="s">
        <v>32</v>
      </c>
      <c r="DX31">
        <v>1000</v>
      </c>
      <c r="DZ31" t="s">
        <v>3</v>
      </c>
      <c r="EA31" t="s">
        <v>3</v>
      </c>
      <c r="EB31" t="s">
        <v>3</v>
      </c>
      <c r="EC31" t="s">
        <v>3</v>
      </c>
      <c r="EE31">
        <v>55586525</v>
      </c>
      <c r="EF31">
        <v>60</v>
      </c>
      <c r="EG31" t="s">
        <v>25</v>
      </c>
      <c r="EH31">
        <v>0</v>
      </c>
      <c r="EI31" t="s">
        <v>3</v>
      </c>
      <c r="EJ31">
        <v>1</v>
      </c>
      <c r="EK31">
        <v>90</v>
      </c>
      <c r="EL31" t="s">
        <v>26</v>
      </c>
      <c r="EM31" t="s">
        <v>27</v>
      </c>
      <c r="EO31" t="s">
        <v>3</v>
      </c>
      <c r="EQ31">
        <v>0</v>
      </c>
      <c r="ER31">
        <v>9844.31</v>
      </c>
      <c r="ES31">
        <v>9844.31</v>
      </c>
      <c r="ET31">
        <v>0</v>
      </c>
      <c r="EU31">
        <v>0</v>
      </c>
      <c r="EV31">
        <v>0</v>
      </c>
      <c r="EW31">
        <v>0</v>
      </c>
      <c r="EX31">
        <v>0</v>
      </c>
      <c r="FQ31">
        <v>0</v>
      </c>
      <c r="FR31">
        <v>0</v>
      </c>
      <c r="FS31">
        <v>0</v>
      </c>
      <c r="FX31">
        <v>92</v>
      </c>
      <c r="FY31">
        <v>52</v>
      </c>
      <c r="GA31" t="s">
        <v>3</v>
      </c>
      <c r="GD31">
        <v>1</v>
      </c>
      <c r="GF31">
        <v>981881691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45"/>
        <v>0</v>
      </c>
      <c r="GM31">
        <f t="shared" si="46"/>
        <v>1819573.38</v>
      </c>
      <c r="GN31">
        <f t="shared" si="47"/>
        <v>1819573.38</v>
      </c>
      <c r="GO31">
        <f t="shared" si="48"/>
        <v>0</v>
      </c>
      <c r="GP31">
        <f t="shared" si="49"/>
        <v>0</v>
      </c>
      <c r="GR31">
        <v>0</v>
      </c>
      <c r="GS31">
        <v>3</v>
      </c>
      <c r="GT31">
        <v>0</v>
      </c>
      <c r="GU31" t="s">
        <v>3</v>
      </c>
      <c r="GV31">
        <f t="shared" si="50"/>
        <v>0</v>
      </c>
      <c r="GW31">
        <v>1</v>
      </c>
      <c r="GX31">
        <f t="shared" si="51"/>
        <v>0</v>
      </c>
      <c r="HA31">
        <v>0</v>
      </c>
      <c r="HB31">
        <v>0</v>
      </c>
      <c r="HC31">
        <f t="shared" si="52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5">
      <c r="A32" s="2">
        <v>18</v>
      </c>
      <c r="B32" s="2">
        <v>1</v>
      </c>
      <c r="C32" s="2">
        <v>1</v>
      </c>
      <c r="D32" s="2"/>
      <c r="E32" s="2" t="s">
        <v>34</v>
      </c>
      <c r="F32" s="2" t="s">
        <v>35</v>
      </c>
      <c r="G32" s="2" t="s">
        <v>36</v>
      </c>
      <c r="H32" s="2" t="s">
        <v>32</v>
      </c>
      <c r="I32" s="2">
        <f>I28*J32</f>
        <v>1.0395000000000001</v>
      </c>
      <c r="J32" s="2">
        <v>4.0757513379991769E-2</v>
      </c>
      <c r="K32" s="2">
        <v>4.0757500000000002E-2</v>
      </c>
      <c r="L32" s="2"/>
      <c r="M32" s="2"/>
      <c r="N32" s="2"/>
      <c r="O32" s="2">
        <f t="shared" si="21"/>
        <v>6790.26</v>
      </c>
      <c r="P32" s="2">
        <f t="shared" si="22"/>
        <v>6790.26</v>
      </c>
      <c r="Q32" s="2">
        <f t="shared" si="53"/>
        <v>0</v>
      </c>
      <c r="R32" s="2">
        <f t="shared" si="23"/>
        <v>0</v>
      </c>
      <c r="S32" s="2">
        <f t="shared" si="24"/>
        <v>0</v>
      </c>
      <c r="T32" s="2">
        <f t="shared" si="25"/>
        <v>0</v>
      </c>
      <c r="U32" s="2">
        <f t="shared" si="26"/>
        <v>0</v>
      </c>
      <c r="V32" s="2">
        <f t="shared" si="27"/>
        <v>0</v>
      </c>
      <c r="W32" s="2">
        <f t="shared" si="28"/>
        <v>0</v>
      </c>
      <c r="X32" s="2">
        <f t="shared" si="29"/>
        <v>0</v>
      </c>
      <c r="Y32" s="2">
        <f t="shared" si="30"/>
        <v>0</v>
      </c>
      <c r="Z32" s="2"/>
      <c r="AA32" s="2">
        <v>56481265</v>
      </c>
      <c r="AB32" s="2">
        <f t="shared" si="31"/>
        <v>6519.2</v>
      </c>
      <c r="AC32" s="2">
        <f t="shared" si="32"/>
        <v>6519.2</v>
      </c>
      <c r="AD32" s="2">
        <f t="shared" si="54"/>
        <v>0</v>
      </c>
      <c r="AE32" s="2">
        <f t="shared" si="55"/>
        <v>0</v>
      </c>
      <c r="AF32" s="2">
        <f t="shared" si="55"/>
        <v>0</v>
      </c>
      <c r="AG32" s="2">
        <f t="shared" si="33"/>
        <v>0</v>
      </c>
      <c r="AH32" s="2">
        <f t="shared" si="56"/>
        <v>0</v>
      </c>
      <c r="AI32" s="2">
        <f t="shared" si="56"/>
        <v>0</v>
      </c>
      <c r="AJ32" s="2">
        <f t="shared" si="34"/>
        <v>0</v>
      </c>
      <c r="AK32" s="2">
        <v>6519.2</v>
      </c>
      <c r="AL32" s="2">
        <v>6519.2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92</v>
      </c>
      <c r="AU32" s="2">
        <v>52</v>
      </c>
      <c r="AV32" s="2">
        <v>1</v>
      </c>
      <c r="AW32" s="2">
        <v>1.002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37</v>
      </c>
      <c r="BK32" s="2"/>
      <c r="BL32" s="2"/>
      <c r="BM32" s="2">
        <v>90</v>
      </c>
      <c r="BN32" s="2">
        <v>0</v>
      </c>
      <c r="BO32" s="2" t="s">
        <v>3</v>
      </c>
      <c r="BP32" s="2">
        <v>0</v>
      </c>
      <c r="BQ32" s="2">
        <v>60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92</v>
      </c>
      <c r="CA32" s="2">
        <v>52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5"/>
        <v>6790.26</v>
      </c>
      <c r="CQ32" s="2">
        <f t="shared" si="36"/>
        <v>6532.24</v>
      </c>
      <c r="CR32" s="2">
        <f t="shared" si="57"/>
        <v>0</v>
      </c>
      <c r="CS32" s="2">
        <f t="shared" si="37"/>
        <v>0</v>
      </c>
      <c r="CT32" s="2">
        <f t="shared" si="38"/>
        <v>0</v>
      </c>
      <c r="CU32" s="2">
        <f t="shared" si="39"/>
        <v>0</v>
      </c>
      <c r="CV32" s="2">
        <f t="shared" si="40"/>
        <v>0</v>
      </c>
      <c r="CW32" s="2">
        <f t="shared" si="41"/>
        <v>0</v>
      </c>
      <c r="CX32" s="2">
        <f t="shared" si="42"/>
        <v>0</v>
      </c>
      <c r="CY32" s="2">
        <f t="shared" si="43"/>
        <v>0</v>
      </c>
      <c r="CZ32" s="2">
        <f t="shared" si="44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1009</v>
      </c>
      <c r="DV32" s="2" t="s">
        <v>32</v>
      </c>
      <c r="DW32" s="2" t="s">
        <v>32</v>
      </c>
      <c r="DX32" s="2">
        <v>1000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55586525</v>
      </c>
      <c r="EF32" s="2">
        <v>60</v>
      </c>
      <c r="EG32" s="2" t="s">
        <v>25</v>
      </c>
      <c r="EH32" s="2">
        <v>0</v>
      </c>
      <c r="EI32" s="2" t="s">
        <v>3</v>
      </c>
      <c r="EJ32" s="2">
        <v>1</v>
      </c>
      <c r="EK32" s="2">
        <v>90</v>
      </c>
      <c r="EL32" s="2" t="s">
        <v>26</v>
      </c>
      <c r="EM32" s="2" t="s">
        <v>27</v>
      </c>
      <c r="EN32" s="2"/>
      <c r="EO32" s="2" t="s">
        <v>3</v>
      </c>
      <c r="EP32" s="2"/>
      <c r="EQ32" s="2">
        <v>0</v>
      </c>
      <c r="ER32" s="2">
        <v>6519.2</v>
      </c>
      <c r="ES32" s="2">
        <v>6519.2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92</v>
      </c>
      <c r="FY32" s="2">
        <v>52</v>
      </c>
      <c r="FZ32" s="2"/>
      <c r="GA32" s="2" t="s">
        <v>3</v>
      </c>
      <c r="GB32" s="2"/>
      <c r="GC32" s="2"/>
      <c r="GD32" s="2">
        <v>1</v>
      </c>
      <c r="GE32" s="2"/>
      <c r="GF32" s="2">
        <v>-1891961884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45"/>
        <v>0</v>
      </c>
      <c r="GM32" s="2">
        <f t="shared" si="46"/>
        <v>6790.26</v>
      </c>
      <c r="GN32" s="2">
        <f t="shared" si="47"/>
        <v>6790.26</v>
      </c>
      <c r="GO32" s="2">
        <f t="shared" si="48"/>
        <v>0</v>
      </c>
      <c r="GP32" s="2">
        <f t="shared" si="49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0"/>
        <v>0</v>
      </c>
      <c r="GW32" s="2">
        <v>1</v>
      </c>
      <c r="GX32" s="2">
        <f t="shared" si="51"/>
        <v>0</v>
      </c>
      <c r="GY32" s="2"/>
      <c r="GZ32" s="2"/>
      <c r="HA32" s="2">
        <v>0</v>
      </c>
      <c r="HB32" s="2">
        <v>0</v>
      </c>
      <c r="HC32" s="2">
        <f t="shared" si="52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>
        <v>18</v>
      </c>
      <c r="B33">
        <v>1</v>
      </c>
      <c r="C33">
        <v>4</v>
      </c>
      <c r="E33" t="s">
        <v>34</v>
      </c>
      <c r="F33" t="s">
        <v>35</v>
      </c>
      <c r="G33" t="s">
        <v>36</v>
      </c>
      <c r="H33" t="s">
        <v>32</v>
      </c>
      <c r="I33">
        <f>I29*J33</f>
        <v>1.0395000000000001</v>
      </c>
      <c r="J33">
        <v>4.0757513379991769E-2</v>
      </c>
      <c r="K33">
        <v>4.0757500000000002E-2</v>
      </c>
      <c r="O33">
        <f t="shared" si="21"/>
        <v>68717.429999999993</v>
      </c>
      <c r="P33">
        <f t="shared" si="22"/>
        <v>68717.429999999993</v>
      </c>
      <c r="Q33">
        <f t="shared" si="53"/>
        <v>0</v>
      </c>
      <c r="R33">
        <f t="shared" si="23"/>
        <v>0</v>
      </c>
      <c r="S33">
        <f t="shared" si="24"/>
        <v>0</v>
      </c>
      <c r="T33">
        <f t="shared" si="25"/>
        <v>0</v>
      </c>
      <c r="U33">
        <f t="shared" si="26"/>
        <v>0</v>
      </c>
      <c r="V33">
        <f t="shared" si="27"/>
        <v>0</v>
      </c>
      <c r="W33">
        <f t="shared" si="28"/>
        <v>0</v>
      </c>
      <c r="X33">
        <f t="shared" si="29"/>
        <v>0</v>
      </c>
      <c r="Y33">
        <f t="shared" si="30"/>
        <v>0</v>
      </c>
      <c r="AA33">
        <v>56481267</v>
      </c>
      <c r="AB33">
        <f t="shared" si="31"/>
        <v>6519.2</v>
      </c>
      <c r="AC33">
        <f t="shared" si="32"/>
        <v>6519.2</v>
      </c>
      <c r="AD33">
        <f t="shared" si="54"/>
        <v>0</v>
      </c>
      <c r="AE33">
        <f t="shared" si="55"/>
        <v>0</v>
      </c>
      <c r="AF33">
        <f t="shared" si="55"/>
        <v>0</v>
      </c>
      <c r="AG33">
        <f t="shared" si="33"/>
        <v>0</v>
      </c>
      <c r="AH33">
        <f t="shared" si="56"/>
        <v>0</v>
      </c>
      <c r="AI33">
        <f t="shared" si="56"/>
        <v>0</v>
      </c>
      <c r="AJ33">
        <f t="shared" si="34"/>
        <v>0</v>
      </c>
      <c r="AK33">
        <v>6519.2</v>
      </c>
      <c r="AL33">
        <v>6519.2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92</v>
      </c>
      <c r="AU33">
        <v>52</v>
      </c>
      <c r="AV33">
        <v>1</v>
      </c>
      <c r="AW33">
        <v>1.002</v>
      </c>
      <c r="AZ33">
        <v>1</v>
      </c>
      <c r="BA33">
        <v>1</v>
      </c>
      <c r="BB33">
        <v>1</v>
      </c>
      <c r="BC33">
        <v>10.119999999999999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1</v>
      </c>
      <c r="BJ33" t="s">
        <v>37</v>
      </c>
      <c r="BM33">
        <v>90</v>
      </c>
      <c r="BN33">
        <v>0</v>
      </c>
      <c r="BO33" t="s">
        <v>35</v>
      </c>
      <c r="BP33">
        <v>1</v>
      </c>
      <c r="BQ33">
        <v>60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92</v>
      </c>
      <c r="CA33">
        <v>52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5"/>
        <v>68717.429999999993</v>
      </c>
      <c r="CQ33">
        <f t="shared" si="36"/>
        <v>66106.27</v>
      </c>
      <c r="CR33">
        <f t="shared" si="57"/>
        <v>0</v>
      </c>
      <c r="CS33">
        <f t="shared" si="37"/>
        <v>0</v>
      </c>
      <c r="CT33">
        <f t="shared" si="38"/>
        <v>0</v>
      </c>
      <c r="CU33">
        <f t="shared" si="39"/>
        <v>0</v>
      </c>
      <c r="CV33">
        <f t="shared" si="40"/>
        <v>0</v>
      </c>
      <c r="CW33">
        <f t="shared" si="41"/>
        <v>0</v>
      </c>
      <c r="CX33">
        <f t="shared" si="42"/>
        <v>0</v>
      </c>
      <c r="CY33">
        <f t="shared" si="43"/>
        <v>0</v>
      </c>
      <c r="CZ33">
        <f t="shared" si="44"/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1009</v>
      </c>
      <c r="DV33" t="s">
        <v>32</v>
      </c>
      <c r="DW33" t="s">
        <v>32</v>
      </c>
      <c r="DX33">
        <v>1000</v>
      </c>
      <c r="DZ33" t="s">
        <v>3</v>
      </c>
      <c r="EA33" t="s">
        <v>3</v>
      </c>
      <c r="EB33" t="s">
        <v>3</v>
      </c>
      <c r="EC33" t="s">
        <v>3</v>
      </c>
      <c r="EE33">
        <v>55586525</v>
      </c>
      <c r="EF33">
        <v>60</v>
      </c>
      <c r="EG33" t="s">
        <v>25</v>
      </c>
      <c r="EH33">
        <v>0</v>
      </c>
      <c r="EI33" t="s">
        <v>3</v>
      </c>
      <c r="EJ33">
        <v>1</v>
      </c>
      <c r="EK33">
        <v>90</v>
      </c>
      <c r="EL33" t="s">
        <v>26</v>
      </c>
      <c r="EM33" t="s">
        <v>27</v>
      </c>
      <c r="EO33" t="s">
        <v>3</v>
      </c>
      <c r="EQ33">
        <v>0</v>
      </c>
      <c r="ER33">
        <v>6519.2</v>
      </c>
      <c r="ES33">
        <v>6519.2</v>
      </c>
      <c r="ET33">
        <v>0</v>
      </c>
      <c r="EU33">
        <v>0</v>
      </c>
      <c r="EV33">
        <v>0</v>
      </c>
      <c r="EW33">
        <v>0</v>
      </c>
      <c r="EX33">
        <v>0</v>
      </c>
      <c r="FQ33">
        <v>0</v>
      </c>
      <c r="FR33">
        <v>0</v>
      </c>
      <c r="FS33">
        <v>0</v>
      </c>
      <c r="FX33">
        <v>92</v>
      </c>
      <c r="FY33">
        <v>52</v>
      </c>
      <c r="GA33" t="s">
        <v>3</v>
      </c>
      <c r="GD33">
        <v>1</v>
      </c>
      <c r="GF33">
        <v>-1891961884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5"/>
        <v>0</v>
      </c>
      <c r="GM33">
        <f t="shared" si="46"/>
        <v>68717.429999999993</v>
      </c>
      <c r="GN33">
        <f t="shared" si="47"/>
        <v>68717.429999999993</v>
      </c>
      <c r="GO33">
        <f t="shared" si="48"/>
        <v>0</v>
      </c>
      <c r="GP33">
        <f t="shared" si="49"/>
        <v>0</v>
      </c>
      <c r="GR33">
        <v>0</v>
      </c>
      <c r="GS33">
        <v>3</v>
      </c>
      <c r="GT33">
        <v>0</v>
      </c>
      <c r="GU33" t="s">
        <v>3</v>
      </c>
      <c r="GV33">
        <f t="shared" si="50"/>
        <v>0</v>
      </c>
      <c r="GW33">
        <v>1</v>
      </c>
      <c r="GX33">
        <f t="shared" si="51"/>
        <v>0</v>
      </c>
      <c r="HA33">
        <v>0</v>
      </c>
      <c r="HB33">
        <v>0</v>
      </c>
      <c r="HC33">
        <f t="shared" si="52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5">
      <c r="A34" s="2">
        <v>18</v>
      </c>
      <c r="B34" s="2">
        <v>1</v>
      </c>
      <c r="C34" s="2">
        <v>3</v>
      </c>
      <c r="D34" s="2"/>
      <c r="E34" s="2" t="s">
        <v>38</v>
      </c>
      <c r="F34" s="2" t="s">
        <v>39</v>
      </c>
      <c r="G34" s="2" t="s">
        <v>40</v>
      </c>
      <c r="H34" s="2" t="s">
        <v>41</v>
      </c>
      <c r="I34" s="2">
        <f>I28*J34</f>
        <v>1470</v>
      </c>
      <c r="J34" s="2">
        <v>57.636887608069166</v>
      </c>
      <c r="K34" s="2">
        <v>57.636887600000001</v>
      </c>
      <c r="L34" s="2"/>
      <c r="M34" s="2"/>
      <c r="N34" s="2"/>
      <c r="O34" s="2">
        <f t="shared" si="21"/>
        <v>43893.61</v>
      </c>
      <c r="P34" s="2">
        <f t="shared" si="22"/>
        <v>43893.61</v>
      </c>
      <c r="Q34" s="2">
        <f t="shared" si="53"/>
        <v>0</v>
      </c>
      <c r="R34" s="2">
        <f t="shared" si="23"/>
        <v>0</v>
      </c>
      <c r="S34" s="2">
        <f t="shared" si="24"/>
        <v>0</v>
      </c>
      <c r="T34" s="2">
        <f t="shared" si="25"/>
        <v>0</v>
      </c>
      <c r="U34" s="2">
        <f t="shared" si="26"/>
        <v>0</v>
      </c>
      <c r="V34" s="2">
        <f t="shared" si="27"/>
        <v>0</v>
      </c>
      <c r="W34" s="2">
        <f t="shared" si="28"/>
        <v>0</v>
      </c>
      <c r="X34" s="2">
        <f t="shared" si="29"/>
        <v>0</v>
      </c>
      <c r="Y34" s="2">
        <f t="shared" si="30"/>
        <v>0</v>
      </c>
      <c r="Z34" s="2"/>
      <c r="AA34" s="2">
        <v>56481265</v>
      </c>
      <c r="AB34" s="2">
        <f t="shared" si="31"/>
        <v>29.8</v>
      </c>
      <c r="AC34" s="2">
        <f t="shared" si="32"/>
        <v>29.8</v>
      </c>
      <c r="AD34" s="2">
        <f t="shared" si="54"/>
        <v>0</v>
      </c>
      <c r="AE34" s="2">
        <f t="shared" si="55"/>
        <v>0</v>
      </c>
      <c r="AF34" s="2">
        <f t="shared" si="55"/>
        <v>0</v>
      </c>
      <c r="AG34" s="2">
        <f t="shared" si="33"/>
        <v>0</v>
      </c>
      <c r="AH34" s="2">
        <f t="shared" si="56"/>
        <v>0</v>
      </c>
      <c r="AI34" s="2">
        <f t="shared" si="56"/>
        <v>0</v>
      </c>
      <c r="AJ34" s="2">
        <f t="shared" si="34"/>
        <v>0</v>
      </c>
      <c r="AK34" s="2">
        <v>29.8</v>
      </c>
      <c r="AL34" s="2">
        <v>29.8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92</v>
      </c>
      <c r="AU34" s="2">
        <v>52</v>
      </c>
      <c r="AV34" s="2">
        <v>1</v>
      </c>
      <c r="AW34" s="2">
        <v>1.002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42</v>
      </c>
      <c r="BK34" s="2"/>
      <c r="BL34" s="2"/>
      <c r="BM34" s="2">
        <v>90</v>
      </c>
      <c r="BN34" s="2">
        <v>0</v>
      </c>
      <c r="BO34" s="2" t="s">
        <v>3</v>
      </c>
      <c r="BP34" s="2">
        <v>0</v>
      </c>
      <c r="BQ34" s="2">
        <v>60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92</v>
      </c>
      <c r="CA34" s="2">
        <v>52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5"/>
        <v>43893.61</v>
      </c>
      <c r="CQ34" s="2">
        <f t="shared" si="36"/>
        <v>29.86</v>
      </c>
      <c r="CR34" s="2">
        <f t="shared" si="57"/>
        <v>0</v>
      </c>
      <c r="CS34" s="2">
        <f t="shared" si="37"/>
        <v>0</v>
      </c>
      <c r="CT34" s="2">
        <f t="shared" si="38"/>
        <v>0</v>
      </c>
      <c r="CU34" s="2">
        <f t="shared" si="39"/>
        <v>0</v>
      </c>
      <c r="CV34" s="2">
        <f t="shared" si="40"/>
        <v>0</v>
      </c>
      <c r="CW34" s="2">
        <f t="shared" si="41"/>
        <v>0</v>
      </c>
      <c r="CX34" s="2">
        <f t="shared" si="42"/>
        <v>0</v>
      </c>
      <c r="CY34" s="2">
        <f t="shared" si="43"/>
        <v>0</v>
      </c>
      <c r="CZ34" s="2">
        <f t="shared" si="44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41</v>
      </c>
      <c r="DW34" s="2" t="s">
        <v>41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55586525</v>
      </c>
      <c r="EF34" s="2">
        <v>60</v>
      </c>
      <c r="EG34" s="2" t="s">
        <v>25</v>
      </c>
      <c r="EH34" s="2">
        <v>0</v>
      </c>
      <c r="EI34" s="2" t="s">
        <v>3</v>
      </c>
      <c r="EJ34" s="2">
        <v>1</v>
      </c>
      <c r="EK34" s="2">
        <v>90</v>
      </c>
      <c r="EL34" s="2" t="s">
        <v>26</v>
      </c>
      <c r="EM34" s="2" t="s">
        <v>27</v>
      </c>
      <c r="EN34" s="2"/>
      <c r="EO34" s="2" t="s">
        <v>3</v>
      </c>
      <c r="EP34" s="2"/>
      <c r="EQ34" s="2">
        <v>0</v>
      </c>
      <c r="ER34" s="2">
        <v>29.8</v>
      </c>
      <c r="ES34" s="2">
        <v>29.8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92</v>
      </c>
      <c r="FY34" s="2">
        <v>52</v>
      </c>
      <c r="FZ34" s="2"/>
      <c r="GA34" s="2" t="s">
        <v>3</v>
      </c>
      <c r="GB34" s="2"/>
      <c r="GC34" s="2"/>
      <c r="GD34" s="2">
        <v>1</v>
      </c>
      <c r="GE34" s="2"/>
      <c r="GF34" s="2">
        <v>2014927073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45"/>
        <v>0</v>
      </c>
      <c r="GM34" s="2">
        <f t="shared" si="46"/>
        <v>43893.61</v>
      </c>
      <c r="GN34" s="2">
        <f t="shared" si="47"/>
        <v>43893.61</v>
      </c>
      <c r="GO34" s="2">
        <f t="shared" si="48"/>
        <v>0</v>
      </c>
      <c r="GP34" s="2">
        <f t="shared" si="49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0"/>
        <v>0</v>
      </c>
      <c r="GW34" s="2">
        <v>1</v>
      </c>
      <c r="GX34" s="2">
        <f t="shared" si="51"/>
        <v>0</v>
      </c>
      <c r="GY34" s="2"/>
      <c r="GZ34" s="2"/>
      <c r="HA34" s="2">
        <v>0</v>
      </c>
      <c r="HB34" s="2">
        <v>0</v>
      </c>
      <c r="HC34" s="2">
        <f t="shared" si="52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>
        <v>18</v>
      </c>
      <c r="B35">
        <v>1</v>
      </c>
      <c r="C35">
        <v>6</v>
      </c>
      <c r="E35" t="s">
        <v>38</v>
      </c>
      <c r="F35" t="s">
        <v>39</v>
      </c>
      <c r="G35" t="s">
        <v>40</v>
      </c>
      <c r="H35" t="s">
        <v>41</v>
      </c>
      <c r="I35">
        <f>I29*J35</f>
        <v>1470</v>
      </c>
      <c r="J35">
        <v>57.636887608069166</v>
      </c>
      <c r="K35">
        <v>57.636887600000001</v>
      </c>
      <c r="O35">
        <f t="shared" si="21"/>
        <v>525406.51</v>
      </c>
      <c r="P35">
        <f t="shared" si="22"/>
        <v>525406.51</v>
      </c>
      <c r="Q35">
        <f t="shared" si="53"/>
        <v>0</v>
      </c>
      <c r="R35">
        <f t="shared" si="23"/>
        <v>0</v>
      </c>
      <c r="S35">
        <f t="shared" si="24"/>
        <v>0</v>
      </c>
      <c r="T35">
        <f t="shared" si="25"/>
        <v>0</v>
      </c>
      <c r="U35">
        <f t="shared" si="26"/>
        <v>0</v>
      </c>
      <c r="V35">
        <f t="shared" si="27"/>
        <v>0</v>
      </c>
      <c r="W35">
        <f t="shared" si="28"/>
        <v>0</v>
      </c>
      <c r="X35">
        <f t="shared" si="29"/>
        <v>0</v>
      </c>
      <c r="Y35">
        <f t="shared" si="30"/>
        <v>0</v>
      </c>
      <c r="AA35">
        <v>56481267</v>
      </c>
      <c r="AB35">
        <f t="shared" si="31"/>
        <v>29.8</v>
      </c>
      <c r="AC35">
        <f t="shared" si="32"/>
        <v>29.8</v>
      </c>
      <c r="AD35">
        <f t="shared" si="54"/>
        <v>0</v>
      </c>
      <c r="AE35">
        <f t="shared" si="55"/>
        <v>0</v>
      </c>
      <c r="AF35">
        <f t="shared" si="55"/>
        <v>0</v>
      </c>
      <c r="AG35">
        <f t="shared" si="33"/>
        <v>0</v>
      </c>
      <c r="AH35">
        <f t="shared" si="56"/>
        <v>0</v>
      </c>
      <c r="AI35">
        <f t="shared" si="56"/>
        <v>0</v>
      </c>
      <c r="AJ35">
        <f t="shared" si="34"/>
        <v>0</v>
      </c>
      <c r="AK35">
        <v>29.8</v>
      </c>
      <c r="AL35">
        <v>29.8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92</v>
      </c>
      <c r="AU35">
        <v>52</v>
      </c>
      <c r="AV35">
        <v>1</v>
      </c>
      <c r="AW35">
        <v>1.002</v>
      </c>
      <c r="AZ35">
        <v>1</v>
      </c>
      <c r="BA35">
        <v>1</v>
      </c>
      <c r="BB35">
        <v>1</v>
      </c>
      <c r="BC35">
        <v>11.97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1</v>
      </c>
      <c r="BJ35" t="s">
        <v>42</v>
      </c>
      <c r="BM35">
        <v>90</v>
      </c>
      <c r="BN35">
        <v>0</v>
      </c>
      <c r="BO35" t="s">
        <v>39</v>
      </c>
      <c r="BP35">
        <v>1</v>
      </c>
      <c r="BQ35">
        <v>60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92</v>
      </c>
      <c r="CA35">
        <v>52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5"/>
        <v>525406.51</v>
      </c>
      <c r="CQ35">
        <f t="shared" si="36"/>
        <v>357.42</v>
      </c>
      <c r="CR35">
        <f t="shared" si="57"/>
        <v>0</v>
      </c>
      <c r="CS35">
        <f t="shared" si="37"/>
        <v>0</v>
      </c>
      <c r="CT35">
        <f t="shared" si="38"/>
        <v>0</v>
      </c>
      <c r="CU35">
        <f t="shared" si="39"/>
        <v>0</v>
      </c>
      <c r="CV35">
        <f t="shared" si="40"/>
        <v>0</v>
      </c>
      <c r="CW35">
        <f t="shared" si="41"/>
        <v>0</v>
      </c>
      <c r="CX35">
        <f t="shared" si="42"/>
        <v>0</v>
      </c>
      <c r="CY35">
        <f t="shared" si="43"/>
        <v>0</v>
      </c>
      <c r="CZ35">
        <f t="shared" si="44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41</v>
      </c>
      <c r="DW35" t="s">
        <v>41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55586525</v>
      </c>
      <c r="EF35">
        <v>60</v>
      </c>
      <c r="EG35" t="s">
        <v>25</v>
      </c>
      <c r="EH35">
        <v>0</v>
      </c>
      <c r="EI35" t="s">
        <v>3</v>
      </c>
      <c r="EJ35">
        <v>1</v>
      </c>
      <c r="EK35">
        <v>90</v>
      </c>
      <c r="EL35" t="s">
        <v>26</v>
      </c>
      <c r="EM35" t="s">
        <v>27</v>
      </c>
      <c r="EO35" t="s">
        <v>3</v>
      </c>
      <c r="EQ35">
        <v>0</v>
      </c>
      <c r="ER35">
        <v>29.8</v>
      </c>
      <c r="ES35">
        <v>29.8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92</v>
      </c>
      <c r="FY35">
        <v>52</v>
      </c>
      <c r="GA35" t="s">
        <v>3</v>
      </c>
      <c r="GD35">
        <v>1</v>
      </c>
      <c r="GF35">
        <v>2014927073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45"/>
        <v>0</v>
      </c>
      <c r="GM35">
        <f t="shared" si="46"/>
        <v>525406.51</v>
      </c>
      <c r="GN35">
        <f t="shared" si="47"/>
        <v>525406.51</v>
      </c>
      <c r="GO35">
        <f t="shared" si="48"/>
        <v>0</v>
      </c>
      <c r="GP35">
        <f t="shared" si="49"/>
        <v>0</v>
      </c>
      <c r="GR35">
        <v>0</v>
      </c>
      <c r="GS35">
        <v>3</v>
      </c>
      <c r="GT35">
        <v>0</v>
      </c>
      <c r="GU35" t="s">
        <v>3</v>
      </c>
      <c r="GV35">
        <f t="shared" si="50"/>
        <v>0</v>
      </c>
      <c r="GW35">
        <v>1</v>
      </c>
      <c r="GX35">
        <f t="shared" si="51"/>
        <v>0</v>
      </c>
      <c r="HA35">
        <v>0</v>
      </c>
      <c r="HB35">
        <v>0</v>
      </c>
      <c r="HC35">
        <f t="shared" si="52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5">
      <c r="A36" s="2">
        <v>17</v>
      </c>
      <c r="B36" s="2">
        <v>1</v>
      </c>
      <c r="C36" s="2">
        <f>ROW(SmtRes!A7)</f>
        <v>7</v>
      </c>
      <c r="D36" s="2"/>
      <c r="E36" s="2" t="s">
        <v>43</v>
      </c>
      <c r="F36" s="2" t="s">
        <v>44</v>
      </c>
      <c r="G36" s="2" t="s">
        <v>45</v>
      </c>
      <c r="H36" s="2" t="s">
        <v>46</v>
      </c>
      <c r="I36" s="2">
        <f>ROUND((70.9*26.3+38.5*26.3+109.3*33+7.4*33+7.2*32.1+2.7*32.1+6.9*33)/1000/100*105,9)</f>
        <v>7.6375004999999998</v>
      </c>
      <c r="J36" s="2">
        <v>0</v>
      </c>
      <c r="K36" s="2">
        <f>ROUND((70.9*26.3+38.5*26.3+109.3*33+7.4*33+7.2*32.1+2.7*32.1+6.9*33)/1000/100*105,9)</f>
        <v>7.6375004999999998</v>
      </c>
      <c r="L36" s="2"/>
      <c r="M36" s="2"/>
      <c r="N36" s="2"/>
      <c r="O36" s="2">
        <f t="shared" si="21"/>
        <v>931.69</v>
      </c>
      <c r="P36" s="2">
        <f t="shared" si="22"/>
        <v>72.25</v>
      </c>
      <c r="Q36" s="2">
        <f>(ROUND((ROUND(((((ET36*1.25)*1.1))*AV36*I36),2)*BB36),2)+ROUND((ROUND(((AE36-(((EU36*1.25)*1.1)))*AV36*I36),2)*BS36),2))</f>
        <v>143.24</v>
      </c>
      <c r="R36" s="2">
        <f t="shared" si="23"/>
        <v>2.63</v>
      </c>
      <c r="S36" s="2">
        <f t="shared" si="24"/>
        <v>716.2</v>
      </c>
      <c r="T36" s="2">
        <f t="shared" si="25"/>
        <v>0</v>
      </c>
      <c r="U36" s="2">
        <f t="shared" si="26"/>
        <v>51.302236483574994</v>
      </c>
      <c r="V36" s="2">
        <f t="shared" si="27"/>
        <v>0</v>
      </c>
      <c r="W36" s="2">
        <f t="shared" si="28"/>
        <v>0</v>
      </c>
      <c r="X36" s="2">
        <f t="shared" si="29"/>
        <v>718.83</v>
      </c>
      <c r="Y36" s="2">
        <f t="shared" si="30"/>
        <v>460.05</v>
      </c>
      <c r="Z36" s="2"/>
      <c r="AA36" s="2">
        <v>56481265</v>
      </c>
      <c r="AB36" s="2">
        <f t="shared" si="31"/>
        <v>121.98945000000001</v>
      </c>
      <c r="AC36" s="2">
        <f t="shared" si="32"/>
        <v>9.4600000000000009</v>
      </c>
      <c r="AD36" s="2">
        <f>ROUND((((((ET36*1.25)*1.1))-(((EU36*1.25)*1.1)))+AE36),6)</f>
        <v>18.754999999999999</v>
      </c>
      <c r="AE36" s="2">
        <f>ROUND((((EU36*1.25)*1.1)),6)</f>
        <v>0.34375</v>
      </c>
      <c r="AF36" s="2">
        <f>ROUND((((EV36*1.15)*1.1)),6)</f>
        <v>93.774450000000002</v>
      </c>
      <c r="AG36" s="2">
        <f t="shared" si="33"/>
        <v>0</v>
      </c>
      <c r="AH36" s="2">
        <f>(((EW36*1.15)*1.1))</f>
        <v>6.7171499999999993</v>
      </c>
      <c r="AI36" s="2">
        <f>(((EX36*1.25)*1.1))</f>
        <v>0</v>
      </c>
      <c r="AJ36" s="2">
        <f t="shared" si="34"/>
        <v>0</v>
      </c>
      <c r="AK36" s="2">
        <v>97.23</v>
      </c>
      <c r="AL36" s="2">
        <v>9.4600000000000009</v>
      </c>
      <c r="AM36" s="2">
        <v>13.64</v>
      </c>
      <c r="AN36" s="2">
        <v>0.25</v>
      </c>
      <c r="AO36" s="2">
        <v>74.13</v>
      </c>
      <c r="AP36" s="2">
        <v>0</v>
      </c>
      <c r="AQ36" s="2">
        <v>5.31</v>
      </c>
      <c r="AR36" s="2">
        <v>0</v>
      </c>
      <c r="AS36" s="2">
        <v>0</v>
      </c>
      <c r="AT36" s="2">
        <v>100</v>
      </c>
      <c r="AU36" s="2">
        <v>64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47</v>
      </c>
      <c r="BK36" s="2"/>
      <c r="BL36" s="2"/>
      <c r="BM36" s="2">
        <v>97</v>
      </c>
      <c r="BN36" s="2">
        <v>0</v>
      </c>
      <c r="BO36" s="2" t="s">
        <v>3</v>
      </c>
      <c r="BP36" s="2">
        <v>0</v>
      </c>
      <c r="BQ36" s="2">
        <v>60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100</v>
      </c>
      <c r="CA36" s="2">
        <v>64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5"/>
        <v>931.69</v>
      </c>
      <c r="CQ36" s="2">
        <f t="shared" si="36"/>
        <v>9.4600000000000009</v>
      </c>
      <c r="CR36" s="2">
        <f>(ROUND((ROUND(((((ET36*1.25)*1.1))*AV36*1),2)*BB36),2)+ROUND((ROUND(((AE36-(((EU36*1.25)*1.1)))*AV36*1),2)*BS36),2))</f>
        <v>18.760000000000002</v>
      </c>
      <c r="CS36" s="2">
        <f t="shared" si="37"/>
        <v>0.34</v>
      </c>
      <c r="CT36" s="2">
        <f t="shared" si="38"/>
        <v>93.77</v>
      </c>
      <c r="CU36" s="2">
        <f t="shared" si="39"/>
        <v>0</v>
      </c>
      <c r="CV36" s="2">
        <f t="shared" si="40"/>
        <v>6.7171499999999993</v>
      </c>
      <c r="CW36" s="2">
        <f t="shared" si="41"/>
        <v>0</v>
      </c>
      <c r="CX36" s="2">
        <f t="shared" si="42"/>
        <v>0</v>
      </c>
      <c r="CY36" s="2">
        <f t="shared" si="43"/>
        <v>718.83</v>
      </c>
      <c r="CZ36" s="2">
        <f t="shared" si="44"/>
        <v>460.05120000000005</v>
      </c>
      <c r="DA36" s="2"/>
      <c r="DB36" s="2"/>
      <c r="DC36" s="2" t="s">
        <v>3</v>
      </c>
      <c r="DD36" s="2" t="s">
        <v>3</v>
      </c>
      <c r="DE36" s="2" t="s">
        <v>48</v>
      </c>
      <c r="DF36" s="2" t="s">
        <v>48</v>
      </c>
      <c r="DG36" s="2" t="s">
        <v>49</v>
      </c>
      <c r="DH36" s="2" t="s">
        <v>3</v>
      </c>
      <c r="DI36" s="2" t="s">
        <v>49</v>
      </c>
      <c r="DJ36" s="2" t="s">
        <v>48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1.0469999999999999</v>
      </c>
      <c r="DQ36" s="2">
        <v>1</v>
      </c>
      <c r="DR36" s="2"/>
      <c r="DS36" s="2"/>
      <c r="DT36" s="2"/>
      <c r="DU36" s="2">
        <v>1005</v>
      </c>
      <c r="DV36" s="2" t="s">
        <v>46</v>
      </c>
      <c r="DW36" s="2" t="s">
        <v>46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55586532</v>
      </c>
      <c r="EF36" s="2">
        <v>60</v>
      </c>
      <c r="EG36" s="2" t="s">
        <v>25</v>
      </c>
      <c r="EH36" s="2">
        <v>0</v>
      </c>
      <c r="EI36" s="2" t="s">
        <v>3</v>
      </c>
      <c r="EJ36" s="2">
        <v>1</v>
      </c>
      <c r="EK36" s="2">
        <v>97</v>
      </c>
      <c r="EL36" s="2" t="s">
        <v>50</v>
      </c>
      <c r="EM36" s="2" t="s">
        <v>51</v>
      </c>
      <c r="EN36" s="2"/>
      <c r="EO36" s="2" t="s">
        <v>52</v>
      </c>
      <c r="EP36" s="2"/>
      <c r="EQ36" s="2">
        <v>0</v>
      </c>
      <c r="ER36" s="2">
        <v>97.23</v>
      </c>
      <c r="ES36" s="2">
        <v>9.4600000000000009</v>
      </c>
      <c r="ET36" s="2">
        <v>13.64</v>
      </c>
      <c r="EU36" s="2">
        <v>0.25</v>
      </c>
      <c r="EV36" s="2">
        <v>74.13</v>
      </c>
      <c r="EW36" s="2">
        <v>5.31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100</v>
      </c>
      <c r="FY36" s="2">
        <v>64</v>
      </c>
      <c r="FZ36" s="2"/>
      <c r="GA36" s="2" t="s">
        <v>3</v>
      </c>
      <c r="GB36" s="2"/>
      <c r="GC36" s="2"/>
      <c r="GD36" s="2">
        <v>1</v>
      </c>
      <c r="GE36" s="2"/>
      <c r="GF36" s="2">
        <v>-673576059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45"/>
        <v>0</v>
      </c>
      <c r="GM36" s="2">
        <f t="shared" si="46"/>
        <v>2110.5700000000002</v>
      </c>
      <c r="GN36" s="2">
        <f t="shared" si="47"/>
        <v>2110.5700000000002</v>
      </c>
      <c r="GO36" s="2">
        <f t="shared" si="48"/>
        <v>0</v>
      </c>
      <c r="GP36" s="2">
        <f t="shared" si="49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0"/>
        <v>0</v>
      </c>
      <c r="GW36" s="2">
        <v>1</v>
      </c>
      <c r="GX36" s="2">
        <f t="shared" si="51"/>
        <v>0</v>
      </c>
      <c r="GY36" s="2"/>
      <c r="GZ36" s="2"/>
      <c r="HA36" s="2">
        <v>0</v>
      </c>
      <c r="HB36" s="2">
        <v>0</v>
      </c>
      <c r="HC36" s="2">
        <f t="shared" si="52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>
        <v>17</v>
      </c>
      <c r="B37">
        <v>1</v>
      </c>
      <c r="C37">
        <f>ROW(SmtRes!A8)</f>
        <v>8</v>
      </c>
      <c r="E37" t="s">
        <v>43</v>
      </c>
      <c r="F37" t="s">
        <v>44</v>
      </c>
      <c r="G37" t="s">
        <v>45</v>
      </c>
      <c r="H37" t="s">
        <v>46</v>
      </c>
      <c r="I37">
        <f>ROUND((70.9*26.3+38.5*26.3+109.3*33+7.4*33+7.2*32.1+2.7*32.1+6.9*33)/1000/100*105,9)</f>
        <v>7.6375004999999998</v>
      </c>
      <c r="J37">
        <v>0</v>
      </c>
      <c r="K37">
        <f>ROUND((70.9*26.3+38.5*26.3+109.3*33+7.4*33+7.2*32.1+2.7*32.1+6.9*33)/1000/100*105,9)</f>
        <v>7.6375004999999998</v>
      </c>
      <c r="O37">
        <f t="shared" si="21"/>
        <v>39764.550000000003</v>
      </c>
      <c r="P37">
        <f t="shared" si="22"/>
        <v>2330.06</v>
      </c>
      <c r="Q37">
        <f>(ROUND((ROUND(((((ET37*1.25)*1.1))*AV37*I37),2)*BB37),2)+ROUND((ROUND(((AE37-(((EU37*1.25)*1.1)))*AV37*I37),2)*BS37),2))</f>
        <v>1576.18</v>
      </c>
      <c r="R37">
        <f t="shared" si="23"/>
        <v>131.51</v>
      </c>
      <c r="S37">
        <f t="shared" si="24"/>
        <v>35858.31</v>
      </c>
      <c r="T37">
        <f t="shared" si="25"/>
        <v>0</v>
      </c>
      <c r="U37">
        <f t="shared" si="26"/>
        <v>53.713441598303014</v>
      </c>
      <c r="V37">
        <f t="shared" si="27"/>
        <v>0</v>
      </c>
      <c r="W37">
        <f t="shared" si="28"/>
        <v>0</v>
      </c>
      <c r="X37">
        <f t="shared" si="29"/>
        <v>32030.94</v>
      </c>
      <c r="Y37">
        <f t="shared" si="30"/>
        <v>15835.52</v>
      </c>
      <c r="AA37">
        <v>56481267</v>
      </c>
      <c r="AB37">
        <f t="shared" si="31"/>
        <v>121.98945000000001</v>
      </c>
      <c r="AC37">
        <f t="shared" si="32"/>
        <v>9.4600000000000009</v>
      </c>
      <c r="AD37">
        <f>ROUND((((((ET37*1.25)*1.1))-(((EU37*1.25)*1.1)))+AE37),6)</f>
        <v>18.754999999999999</v>
      </c>
      <c r="AE37">
        <f>ROUND((((EU37*1.25)*1.1)),6)</f>
        <v>0.34375</v>
      </c>
      <c r="AF37">
        <f>ROUND((((EV37*1.15)*1.1)),6)</f>
        <v>93.774450000000002</v>
      </c>
      <c r="AG37">
        <f t="shared" si="33"/>
        <v>0</v>
      </c>
      <c r="AH37">
        <f>(((EW37*1.15)*1.1))</f>
        <v>6.7171499999999993</v>
      </c>
      <c r="AI37">
        <f>(((EX37*1.25)*1.1))</f>
        <v>0</v>
      </c>
      <c r="AJ37">
        <f t="shared" si="34"/>
        <v>0</v>
      </c>
      <c r="AK37">
        <v>97.23</v>
      </c>
      <c r="AL37">
        <v>9.4600000000000009</v>
      </c>
      <c r="AM37">
        <v>13.64</v>
      </c>
      <c r="AN37">
        <v>0.25</v>
      </c>
      <c r="AO37">
        <v>74.13</v>
      </c>
      <c r="AP37">
        <v>0</v>
      </c>
      <c r="AQ37">
        <v>5.31</v>
      </c>
      <c r="AR37">
        <v>0</v>
      </c>
      <c r="AS37">
        <v>0</v>
      </c>
      <c r="AT37">
        <v>89</v>
      </c>
      <c r="AU37">
        <v>44</v>
      </c>
      <c r="AV37">
        <v>1.0469999999999999</v>
      </c>
      <c r="AW37">
        <v>1</v>
      </c>
      <c r="AZ37">
        <v>1</v>
      </c>
      <c r="BA37">
        <v>47.82</v>
      </c>
      <c r="BB37">
        <v>10.51</v>
      </c>
      <c r="BC37">
        <v>32.25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47</v>
      </c>
      <c r="BM37">
        <v>97</v>
      </c>
      <c r="BN37">
        <v>0</v>
      </c>
      <c r="BO37" t="s">
        <v>44</v>
      </c>
      <c r="BP37">
        <v>1</v>
      </c>
      <c r="BQ37">
        <v>60</v>
      </c>
      <c r="BR37">
        <v>0</v>
      </c>
      <c r="BS37">
        <v>47.82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89</v>
      </c>
      <c r="CA37">
        <v>44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5"/>
        <v>39764.549999999996</v>
      </c>
      <c r="CQ37">
        <f t="shared" si="36"/>
        <v>305.08999999999997</v>
      </c>
      <c r="CR37">
        <f>(ROUND((ROUND(((((ET37*1.25)*1.1))*AV37*1),2)*BB37),2)+ROUND((ROUND(((AE37-(((EU37*1.25)*1.1)))*AV37*1),2)*BS37),2))</f>
        <v>206.42</v>
      </c>
      <c r="CS37">
        <f t="shared" si="37"/>
        <v>17.22</v>
      </c>
      <c r="CT37">
        <f t="shared" si="38"/>
        <v>4694.97</v>
      </c>
      <c r="CU37">
        <f t="shared" si="39"/>
        <v>0</v>
      </c>
      <c r="CV37">
        <f t="shared" si="40"/>
        <v>7.0328560499999986</v>
      </c>
      <c r="CW37">
        <f t="shared" si="41"/>
        <v>0</v>
      </c>
      <c r="CX37">
        <f t="shared" si="42"/>
        <v>0</v>
      </c>
      <c r="CY37">
        <f t="shared" si="43"/>
        <v>32030.9398</v>
      </c>
      <c r="CZ37">
        <f t="shared" si="44"/>
        <v>15835.5208</v>
      </c>
      <c r="DC37" t="s">
        <v>3</v>
      </c>
      <c r="DD37" t="s">
        <v>3</v>
      </c>
      <c r="DE37" t="s">
        <v>48</v>
      </c>
      <c r="DF37" t="s">
        <v>48</v>
      </c>
      <c r="DG37" t="s">
        <v>49</v>
      </c>
      <c r="DH37" t="s">
        <v>3</v>
      </c>
      <c r="DI37" t="s">
        <v>49</v>
      </c>
      <c r="DJ37" t="s">
        <v>48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1005</v>
      </c>
      <c r="DV37" t="s">
        <v>46</v>
      </c>
      <c r="DW37" t="s">
        <v>46</v>
      </c>
      <c r="DX37">
        <v>100</v>
      </c>
      <c r="DZ37" t="s">
        <v>3</v>
      </c>
      <c r="EA37" t="s">
        <v>3</v>
      </c>
      <c r="EB37" t="s">
        <v>3</v>
      </c>
      <c r="EC37" t="s">
        <v>3</v>
      </c>
      <c r="EE37">
        <v>55586532</v>
      </c>
      <c r="EF37">
        <v>60</v>
      </c>
      <c r="EG37" t="s">
        <v>25</v>
      </c>
      <c r="EH37">
        <v>0</v>
      </c>
      <c r="EI37" t="s">
        <v>3</v>
      </c>
      <c r="EJ37">
        <v>1</v>
      </c>
      <c r="EK37">
        <v>97</v>
      </c>
      <c r="EL37" t="s">
        <v>50</v>
      </c>
      <c r="EM37" t="s">
        <v>51</v>
      </c>
      <c r="EO37" t="s">
        <v>52</v>
      </c>
      <c r="EQ37">
        <v>0</v>
      </c>
      <c r="ER37">
        <v>97.23</v>
      </c>
      <c r="ES37">
        <v>9.4600000000000009</v>
      </c>
      <c r="ET37">
        <v>13.64</v>
      </c>
      <c r="EU37">
        <v>0.25</v>
      </c>
      <c r="EV37">
        <v>74.13</v>
      </c>
      <c r="EW37">
        <v>5.31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89</v>
      </c>
      <c r="FY37">
        <v>44</v>
      </c>
      <c r="GA37" t="s">
        <v>3</v>
      </c>
      <c r="GD37">
        <v>1</v>
      </c>
      <c r="GF37">
        <v>-673576059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5"/>
        <v>0</v>
      </c>
      <c r="GM37">
        <f t="shared" si="46"/>
        <v>87631.01</v>
      </c>
      <c r="GN37">
        <f t="shared" si="47"/>
        <v>87631.01</v>
      </c>
      <c r="GO37">
        <f t="shared" si="48"/>
        <v>0</v>
      </c>
      <c r="GP37">
        <f t="shared" si="49"/>
        <v>0</v>
      </c>
      <c r="GR37">
        <v>0</v>
      </c>
      <c r="GS37">
        <v>0</v>
      </c>
      <c r="GT37">
        <v>0</v>
      </c>
      <c r="GU37" t="s">
        <v>3</v>
      </c>
      <c r="GV37">
        <f t="shared" si="50"/>
        <v>0</v>
      </c>
      <c r="GW37">
        <v>1</v>
      </c>
      <c r="GX37">
        <f t="shared" si="51"/>
        <v>0</v>
      </c>
      <c r="HA37">
        <v>0</v>
      </c>
      <c r="HB37">
        <v>0</v>
      </c>
      <c r="HC37">
        <f t="shared" si="52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5">
      <c r="A38" s="2">
        <v>18</v>
      </c>
      <c r="B38" s="2">
        <v>1</v>
      </c>
      <c r="C38" s="2">
        <v>7</v>
      </c>
      <c r="D38" s="2"/>
      <c r="E38" s="2" t="s">
        <v>53</v>
      </c>
      <c r="F38" s="2" t="s">
        <v>54</v>
      </c>
      <c r="G38" s="2" t="s">
        <v>55</v>
      </c>
      <c r="H38" s="2" t="s">
        <v>32</v>
      </c>
      <c r="I38" s="2">
        <f>I36*J38</f>
        <v>6.8737999999999994E-2</v>
      </c>
      <c r="J38" s="2">
        <v>9.0000648772461615E-3</v>
      </c>
      <c r="K38" s="2">
        <v>8.9999999999999993E-3</v>
      </c>
      <c r="L38" s="2"/>
      <c r="M38" s="2"/>
      <c r="N38" s="2"/>
      <c r="O38" s="2">
        <f t="shared" si="21"/>
        <v>1282.69</v>
      </c>
      <c r="P38" s="2">
        <f t="shared" si="22"/>
        <v>1282.69</v>
      </c>
      <c r="Q38" s="2">
        <f>(ROUND((ROUND(((ET38)*AV38*I38),2)*BB38),2)+ROUND((ROUND(((AE38-(EU38))*AV38*I38),2)*BS38),2))</f>
        <v>0</v>
      </c>
      <c r="R38" s="2">
        <f t="shared" si="23"/>
        <v>0</v>
      </c>
      <c r="S38" s="2">
        <f t="shared" si="24"/>
        <v>0</v>
      </c>
      <c r="T38" s="2">
        <f t="shared" si="25"/>
        <v>0</v>
      </c>
      <c r="U38" s="2">
        <f t="shared" si="26"/>
        <v>0</v>
      </c>
      <c r="V38" s="2">
        <f t="shared" si="27"/>
        <v>0</v>
      </c>
      <c r="W38" s="2">
        <f t="shared" si="28"/>
        <v>0</v>
      </c>
      <c r="X38" s="2">
        <f t="shared" si="29"/>
        <v>0</v>
      </c>
      <c r="Y38" s="2">
        <f t="shared" si="30"/>
        <v>0</v>
      </c>
      <c r="Z38" s="2"/>
      <c r="AA38" s="2">
        <v>56481265</v>
      </c>
      <c r="AB38" s="2">
        <f t="shared" si="31"/>
        <v>18660.61</v>
      </c>
      <c r="AC38" s="2">
        <f t="shared" si="32"/>
        <v>18660.61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33"/>
        <v>0</v>
      </c>
      <c r="AH38" s="2">
        <f>(EW38)</f>
        <v>0</v>
      </c>
      <c r="AI38" s="2">
        <f>(EX38)</f>
        <v>0</v>
      </c>
      <c r="AJ38" s="2">
        <f t="shared" si="34"/>
        <v>0</v>
      </c>
      <c r="AK38" s="2">
        <v>18660.61</v>
      </c>
      <c r="AL38" s="2">
        <v>18660.61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100</v>
      </c>
      <c r="AU38" s="2">
        <v>64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56</v>
      </c>
      <c r="BK38" s="2"/>
      <c r="BL38" s="2"/>
      <c r="BM38" s="2">
        <v>97</v>
      </c>
      <c r="BN38" s="2">
        <v>0</v>
      </c>
      <c r="BO38" s="2" t="s">
        <v>3</v>
      </c>
      <c r="BP38" s="2">
        <v>0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100</v>
      </c>
      <c r="CA38" s="2">
        <v>64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5"/>
        <v>1282.69</v>
      </c>
      <c r="CQ38" s="2">
        <f t="shared" si="36"/>
        <v>18660.61</v>
      </c>
      <c r="CR38" s="2">
        <f>(ROUND((ROUND(((ET38)*AV38*1),2)*BB38),2)+ROUND((ROUND(((AE38-(EU38))*AV38*1),2)*BS38),2))</f>
        <v>0</v>
      </c>
      <c r="CS38" s="2">
        <f t="shared" si="37"/>
        <v>0</v>
      </c>
      <c r="CT38" s="2">
        <f t="shared" si="38"/>
        <v>0</v>
      </c>
      <c r="CU38" s="2">
        <f t="shared" si="39"/>
        <v>0</v>
      </c>
      <c r="CV38" s="2">
        <f t="shared" si="40"/>
        <v>0</v>
      </c>
      <c r="CW38" s="2">
        <f t="shared" si="41"/>
        <v>0</v>
      </c>
      <c r="CX38" s="2">
        <f t="shared" si="42"/>
        <v>0</v>
      </c>
      <c r="CY38" s="2">
        <f t="shared" si="43"/>
        <v>0</v>
      </c>
      <c r="CZ38" s="2">
        <f t="shared" si="44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1.0469999999999999</v>
      </c>
      <c r="DQ38" s="2">
        <v>1</v>
      </c>
      <c r="DR38" s="2"/>
      <c r="DS38" s="2"/>
      <c r="DT38" s="2"/>
      <c r="DU38" s="2">
        <v>1009</v>
      </c>
      <c r="DV38" s="2" t="s">
        <v>32</v>
      </c>
      <c r="DW38" s="2" t="s">
        <v>32</v>
      </c>
      <c r="DX38" s="2">
        <v>1000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55586532</v>
      </c>
      <c r="EF38" s="2">
        <v>60</v>
      </c>
      <c r="EG38" s="2" t="s">
        <v>25</v>
      </c>
      <c r="EH38" s="2">
        <v>0</v>
      </c>
      <c r="EI38" s="2" t="s">
        <v>3</v>
      </c>
      <c r="EJ38" s="2">
        <v>1</v>
      </c>
      <c r="EK38" s="2">
        <v>97</v>
      </c>
      <c r="EL38" s="2" t="s">
        <v>50</v>
      </c>
      <c r="EM38" s="2" t="s">
        <v>51</v>
      </c>
      <c r="EN38" s="2"/>
      <c r="EO38" s="2" t="s">
        <v>3</v>
      </c>
      <c r="EP38" s="2"/>
      <c r="EQ38" s="2">
        <v>0</v>
      </c>
      <c r="ER38" s="2">
        <v>18660.61</v>
      </c>
      <c r="ES38" s="2">
        <v>18660.61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100</v>
      </c>
      <c r="FY38" s="2">
        <v>64</v>
      </c>
      <c r="FZ38" s="2"/>
      <c r="GA38" s="2" t="s">
        <v>3</v>
      </c>
      <c r="GB38" s="2"/>
      <c r="GC38" s="2"/>
      <c r="GD38" s="2">
        <v>1</v>
      </c>
      <c r="GE38" s="2"/>
      <c r="GF38" s="2">
        <v>667244177</v>
      </c>
      <c r="GG38" s="2">
        <v>2</v>
      </c>
      <c r="GH38" s="2">
        <v>1</v>
      </c>
      <c r="GI38" s="2">
        <v>-2</v>
      </c>
      <c r="GJ38" s="2">
        <v>0</v>
      </c>
      <c r="GK38" s="2">
        <v>0</v>
      </c>
      <c r="GL38" s="2">
        <f t="shared" si="45"/>
        <v>0</v>
      </c>
      <c r="GM38" s="2">
        <f t="shared" si="46"/>
        <v>1282.69</v>
      </c>
      <c r="GN38" s="2">
        <f t="shared" si="47"/>
        <v>1282.69</v>
      </c>
      <c r="GO38" s="2">
        <f t="shared" si="48"/>
        <v>0</v>
      </c>
      <c r="GP38" s="2">
        <f t="shared" si="49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0"/>
        <v>0</v>
      </c>
      <c r="GW38" s="2">
        <v>1</v>
      </c>
      <c r="GX38" s="2">
        <f t="shared" si="51"/>
        <v>0</v>
      </c>
      <c r="GY38" s="2"/>
      <c r="GZ38" s="2"/>
      <c r="HA38" s="2">
        <v>0</v>
      </c>
      <c r="HB38" s="2">
        <v>0</v>
      </c>
      <c r="HC38" s="2">
        <f t="shared" si="52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>
        <v>18</v>
      </c>
      <c r="B39">
        <v>1</v>
      </c>
      <c r="C39">
        <v>8</v>
      </c>
      <c r="E39" t="s">
        <v>53</v>
      </c>
      <c r="F39" t="s">
        <v>54</v>
      </c>
      <c r="G39" t="s">
        <v>55</v>
      </c>
      <c r="H39" t="s">
        <v>32</v>
      </c>
      <c r="I39">
        <f>I37*J39</f>
        <v>6.8737999999999994E-2</v>
      </c>
      <c r="J39">
        <v>9.0000648772461615E-3</v>
      </c>
      <c r="K39">
        <v>8.9999999999999993E-3</v>
      </c>
      <c r="O39">
        <f t="shared" si="21"/>
        <v>4592.03</v>
      </c>
      <c r="P39">
        <f t="shared" si="22"/>
        <v>4592.03</v>
      </c>
      <c r="Q39">
        <f>(ROUND((ROUND(((ET39)*AV39*I39),2)*BB39),2)+ROUND((ROUND(((AE39-(EU39))*AV39*I39),2)*BS39),2))</f>
        <v>0</v>
      </c>
      <c r="R39">
        <f t="shared" si="23"/>
        <v>0</v>
      </c>
      <c r="S39">
        <f t="shared" si="24"/>
        <v>0</v>
      </c>
      <c r="T39">
        <f t="shared" si="25"/>
        <v>0</v>
      </c>
      <c r="U39">
        <f t="shared" si="26"/>
        <v>0</v>
      </c>
      <c r="V39">
        <f t="shared" si="27"/>
        <v>0</v>
      </c>
      <c r="W39">
        <f t="shared" si="28"/>
        <v>0</v>
      </c>
      <c r="X39">
        <f t="shared" si="29"/>
        <v>0</v>
      </c>
      <c r="Y39">
        <f t="shared" si="30"/>
        <v>0</v>
      </c>
      <c r="AA39">
        <v>56481267</v>
      </c>
      <c r="AB39">
        <f t="shared" si="31"/>
        <v>18660.61</v>
      </c>
      <c r="AC39">
        <f t="shared" si="32"/>
        <v>18660.61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33"/>
        <v>0</v>
      </c>
      <c r="AH39">
        <f>(EW39)</f>
        <v>0</v>
      </c>
      <c r="AI39">
        <f>(EX39)</f>
        <v>0</v>
      </c>
      <c r="AJ39">
        <f t="shared" si="34"/>
        <v>0</v>
      </c>
      <c r="AK39">
        <v>18660.61</v>
      </c>
      <c r="AL39">
        <v>18660.61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89</v>
      </c>
      <c r="AU39">
        <v>44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3.58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1</v>
      </c>
      <c r="BJ39" t="s">
        <v>56</v>
      </c>
      <c r="BM39">
        <v>97</v>
      </c>
      <c r="BN39">
        <v>0</v>
      </c>
      <c r="BO39" t="s">
        <v>54</v>
      </c>
      <c r="BP39">
        <v>1</v>
      </c>
      <c r="BQ39">
        <v>60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89</v>
      </c>
      <c r="CA39">
        <v>44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5"/>
        <v>4592.03</v>
      </c>
      <c r="CQ39">
        <f t="shared" si="36"/>
        <v>66804.98</v>
      </c>
      <c r="CR39">
        <f>(ROUND((ROUND(((ET39)*AV39*1),2)*BB39),2)+ROUND((ROUND(((AE39-(EU39))*AV39*1),2)*BS39),2))</f>
        <v>0</v>
      </c>
      <c r="CS39">
        <f t="shared" si="37"/>
        <v>0</v>
      </c>
      <c r="CT39">
        <f t="shared" si="38"/>
        <v>0</v>
      </c>
      <c r="CU39">
        <f t="shared" si="39"/>
        <v>0</v>
      </c>
      <c r="CV39">
        <f t="shared" si="40"/>
        <v>0</v>
      </c>
      <c r="CW39">
        <f t="shared" si="41"/>
        <v>0</v>
      </c>
      <c r="CX39">
        <f t="shared" si="42"/>
        <v>0</v>
      </c>
      <c r="CY39">
        <f t="shared" si="43"/>
        <v>0</v>
      </c>
      <c r="CZ39">
        <f t="shared" si="44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1009</v>
      </c>
      <c r="DV39" t="s">
        <v>32</v>
      </c>
      <c r="DW39" t="s">
        <v>32</v>
      </c>
      <c r="DX39">
        <v>1000</v>
      </c>
      <c r="DZ39" t="s">
        <v>3</v>
      </c>
      <c r="EA39" t="s">
        <v>3</v>
      </c>
      <c r="EB39" t="s">
        <v>3</v>
      </c>
      <c r="EC39" t="s">
        <v>3</v>
      </c>
      <c r="EE39">
        <v>55586532</v>
      </c>
      <c r="EF39">
        <v>60</v>
      </c>
      <c r="EG39" t="s">
        <v>25</v>
      </c>
      <c r="EH39">
        <v>0</v>
      </c>
      <c r="EI39" t="s">
        <v>3</v>
      </c>
      <c r="EJ39">
        <v>1</v>
      </c>
      <c r="EK39">
        <v>97</v>
      </c>
      <c r="EL39" t="s">
        <v>50</v>
      </c>
      <c r="EM39" t="s">
        <v>51</v>
      </c>
      <c r="EO39" t="s">
        <v>3</v>
      </c>
      <c r="EQ39">
        <v>0</v>
      </c>
      <c r="ER39">
        <v>18660.61</v>
      </c>
      <c r="ES39">
        <v>18660.61</v>
      </c>
      <c r="ET39">
        <v>0</v>
      </c>
      <c r="EU39">
        <v>0</v>
      </c>
      <c r="EV39">
        <v>0</v>
      </c>
      <c r="EW39">
        <v>0</v>
      </c>
      <c r="EX39">
        <v>0</v>
      </c>
      <c r="FQ39">
        <v>0</v>
      </c>
      <c r="FR39">
        <v>0</v>
      </c>
      <c r="FS39">
        <v>0</v>
      </c>
      <c r="FX39">
        <v>89</v>
      </c>
      <c r="FY39">
        <v>44</v>
      </c>
      <c r="GA39" t="s">
        <v>3</v>
      </c>
      <c r="GD39">
        <v>1</v>
      </c>
      <c r="GF39">
        <v>667244177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45"/>
        <v>0</v>
      </c>
      <c r="GM39">
        <f t="shared" si="46"/>
        <v>4592.03</v>
      </c>
      <c r="GN39">
        <f t="shared" si="47"/>
        <v>4592.03</v>
      </c>
      <c r="GO39">
        <f t="shared" si="48"/>
        <v>0</v>
      </c>
      <c r="GP39">
        <f t="shared" si="49"/>
        <v>0</v>
      </c>
      <c r="GR39">
        <v>0</v>
      </c>
      <c r="GS39">
        <v>0</v>
      </c>
      <c r="GT39">
        <v>0</v>
      </c>
      <c r="GU39" t="s">
        <v>3</v>
      </c>
      <c r="GV39">
        <f t="shared" si="50"/>
        <v>0</v>
      </c>
      <c r="GW39">
        <v>1</v>
      </c>
      <c r="GX39">
        <f t="shared" si="51"/>
        <v>0</v>
      </c>
      <c r="HA39">
        <v>0</v>
      </c>
      <c r="HB39">
        <v>0</v>
      </c>
      <c r="HC39">
        <f t="shared" si="52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1" spans="1:255" ht="13" x14ac:dyDescent="0.3">
      <c r="A41" s="3">
        <v>51</v>
      </c>
      <c r="B41" s="3">
        <f>B24</f>
        <v>1</v>
      </c>
      <c r="C41" s="3">
        <f>A24</f>
        <v>4</v>
      </c>
      <c r="D41" s="3">
        <f>ROW(A24)</f>
        <v>24</v>
      </c>
      <c r="E41" s="3"/>
      <c r="F41" s="3" t="str">
        <f>IF(F24&lt;&gt;"",F24,"")</f>
        <v/>
      </c>
      <c r="G41" s="3" t="str">
        <f>IF(G24&lt;&gt;"",G24,"")</f>
        <v>Усиление внутренних и наружных стен в зоне расширяемых проемов в подвале и в надземной части здания. Рама РС-1, 105 шт. (КР-5,6)</v>
      </c>
      <c r="H41" s="3">
        <v>0</v>
      </c>
      <c r="I41" s="3"/>
      <c r="J41" s="3"/>
      <c r="K41" s="3"/>
      <c r="L41" s="3"/>
      <c r="M41" s="3"/>
      <c r="N41" s="3"/>
      <c r="O41" s="3">
        <f t="shared" ref="O41:T41" si="58">ROUND(AB41,2)</f>
        <v>370105.87</v>
      </c>
      <c r="P41" s="3">
        <f t="shared" si="58"/>
        <v>294096.01</v>
      </c>
      <c r="Q41" s="3">
        <f t="shared" si="58"/>
        <v>1203.04</v>
      </c>
      <c r="R41" s="3">
        <f t="shared" si="58"/>
        <v>69.31</v>
      </c>
      <c r="S41" s="3">
        <f t="shared" si="58"/>
        <v>74806.820000000007</v>
      </c>
      <c r="T41" s="3">
        <f t="shared" si="58"/>
        <v>0</v>
      </c>
      <c r="U41" s="3">
        <f>AH41</f>
        <v>5983.2871551510752</v>
      </c>
      <c r="V41" s="3">
        <f>AI41</f>
        <v>0</v>
      </c>
      <c r="W41" s="3">
        <f>ROUND(AJ41,2)</f>
        <v>0</v>
      </c>
      <c r="X41" s="3">
        <f>ROUND(AK41,2)</f>
        <v>68943.55</v>
      </c>
      <c r="Y41" s="3">
        <f>ROUND(AL41,2)</f>
        <v>39021.85</v>
      </c>
      <c r="Z41" s="3"/>
      <c r="AA41" s="3"/>
      <c r="AB41" s="3">
        <f>ROUND(SUMIF(AA28:AA39,"=56481265",O28:O39),2)</f>
        <v>370105.87</v>
      </c>
      <c r="AC41" s="3">
        <f>ROUND(SUMIF(AA28:AA39,"=56481265",P28:P39),2)</f>
        <v>294096.01</v>
      </c>
      <c r="AD41" s="3">
        <f>ROUND(SUMIF(AA28:AA39,"=56481265",Q28:Q39),2)</f>
        <v>1203.04</v>
      </c>
      <c r="AE41" s="3">
        <f>ROUND(SUMIF(AA28:AA39,"=56481265",R28:R39),2)</f>
        <v>69.31</v>
      </c>
      <c r="AF41" s="3">
        <f>ROUND(SUMIF(AA28:AA39,"=56481265",S28:S39),2)</f>
        <v>74806.820000000007</v>
      </c>
      <c r="AG41" s="3">
        <f>ROUND(SUMIF(AA28:AA39,"=56481265",T28:T39),2)</f>
        <v>0</v>
      </c>
      <c r="AH41" s="3">
        <f>SUMIF(AA28:AA39,"=56481265",U28:U39)</f>
        <v>5983.2871551510752</v>
      </c>
      <c r="AI41" s="3">
        <f>SUMIF(AA28:AA39,"=56481265",V28:V39)</f>
        <v>0</v>
      </c>
      <c r="AJ41" s="3">
        <f>ROUND(SUMIF(AA28:AA39,"=56481265",W28:W39),2)</f>
        <v>0</v>
      </c>
      <c r="AK41" s="3">
        <f>ROUND(SUMIF(AA28:AA39,"=56481265",X28:X39),2)</f>
        <v>68943.55</v>
      </c>
      <c r="AL41" s="3">
        <f>ROUND(SUMIF(AA28:AA39,"=56481265",Y28:Y39),2)</f>
        <v>39021.85</v>
      </c>
      <c r="AM41" s="3"/>
      <c r="AN41" s="3"/>
      <c r="AO41" s="3">
        <f t="shared" ref="AO41:BD41" si="59">ROUND(BX41,2)</f>
        <v>0</v>
      </c>
      <c r="AP41" s="3">
        <f t="shared" si="59"/>
        <v>0</v>
      </c>
      <c r="AQ41" s="3">
        <f t="shared" si="59"/>
        <v>0</v>
      </c>
      <c r="AR41" s="3">
        <f t="shared" si="59"/>
        <v>478071.27</v>
      </c>
      <c r="AS41" s="3">
        <f t="shared" si="59"/>
        <v>478071.27</v>
      </c>
      <c r="AT41" s="3">
        <f t="shared" si="59"/>
        <v>0</v>
      </c>
      <c r="AU41" s="3">
        <f t="shared" si="59"/>
        <v>0</v>
      </c>
      <c r="AV41" s="3">
        <f t="shared" si="59"/>
        <v>294096.01</v>
      </c>
      <c r="AW41" s="3">
        <f t="shared" si="59"/>
        <v>294096.01</v>
      </c>
      <c r="AX41" s="3">
        <f t="shared" si="59"/>
        <v>0</v>
      </c>
      <c r="AY41" s="3">
        <f t="shared" si="59"/>
        <v>294096.01</v>
      </c>
      <c r="AZ41" s="3">
        <f t="shared" si="59"/>
        <v>0</v>
      </c>
      <c r="BA41" s="3">
        <f t="shared" si="59"/>
        <v>0</v>
      </c>
      <c r="BB41" s="3">
        <f t="shared" si="59"/>
        <v>0</v>
      </c>
      <c r="BC41" s="3">
        <f t="shared" si="59"/>
        <v>0</v>
      </c>
      <c r="BD41" s="3">
        <f t="shared" si="59"/>
        <v>0</v>
      </c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>
        <f>ROUND(SUMIF(AA28:AA39,"=56481265",FQ28:FQ39),2)</f>
        <v>0</v>
      </c>
      <c r="BY41" s="3">
        <f>ROUND(SUMIF(AA28:AA39,"=56481265",FR28:FR39),2)</f>
        <v>0</v>
      </c>
      <c r="BZ41" s="3">
        <f>ROUND(SUMIF(AA28:AA39,"=56481265",GL28:GL39),2)</f>
        <v>0</v>
      </c>
      <c r="CA41" s="3">
        <f>ROUND(SUMIF(AA28:AA39,"=56481265",GM28:GM39),2)</f>
        <v>478071.27</v>
      </c>
      <c r="CB41" s="3">
        <f>ROUND(SUMIF(AA28:AA39,"=56481265",GN28:GN39),2)</f>
        <v>478071.27</v>
      </c>
      <c r="CC41" s="3">
        <f>ROUND(SUMIF(AA28:AA39,"=56481265",GO28:GO39),2)</f>
        <v>0</v>
      </c>
      <c r="CD41" s="3">
        <f>ROUND(SUMIF(AA28:AA39,"=56481265",GP28:GP39),2)</f>
        <v>0</v>
      </c>
      <c r="CE41" s="3">
        <f>AC41-BX41</f>
        <v>294096.01</v>
      </c>
      <c r="CF41" s="3">
        <f>AC41-BY41</f>
        <v>294096.01</v>
      </c>
      <c r="CG41" s="3">
        <f>BX41-BZ41</f>
        <v>0</v>
      </c>
      <c r="CH41" s="3">
        <f>AC41-BX41-BY41+BZ41</f>
        <v>294096.01</v>
      </c>
      <c r="CI41" s="3">
        <f>BY41-BZ41</f>
        <v>0</v>
      </c>
      <c r="CJ41" s="3">
        <f>ROUND(SUMIF(AA28:AA39,"=56481265",GX28:GX39),2)</f>
        <v>0</v>
      </c>
      <c r="CK41" s="3">
        <f>ROUND(SUMIF(AA28:AA39,"=56481265",GY28:GY39),2)</f>
        <v>0</v>
      </c>
      <c r="CL41" s="3">
        <f>ROUND(SUMIF(AA28:AA39,"=56481265",GZ28:GZ39),2)</f>
        <v>0</v>
      </c>
      <c r="CM41" s="3">
        <f>ROUND(SUMIF(AA28:AA39,"=56481265",HD28:HD39),2)</f>
        <v>0</v>
      </c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4">
        <f t="shared" ref="DG41:DL41" si="60">ROUND(DT41,2)</f>
        <v>6025191.7999999998</v>
      </c>
      <c r="DH41" s="4">
        <f t="shared" si="60"/>
        <v>2430182.21</v>
      </c>
      <c r="DI41" s="4">
        <f t="shared" si="60"/>
        <v>16137.83</v>
      </c>
      <c r="DJ41" s="4">
        <f t="shared" si="60"/>
        <v>3320.15</v>
      </c>
      <c r="DK41" s="4">
        <f t="shared" si="60"/>
        <v>3578871.76</v>
      </c>
      <c r="DL41" s="4">
        <f t="shared" si="60"/>
        <v>0</v>
      </c>
      <c r="DM41" s="4">
        <f>DZ41</f>
        <v>5985.6983602658029</v>
      </c>
      <c r="DN41" s="4">
        <f>EA41</f>
        <v>0</v>
      </c>
      <c r="DO41" s="4">
        <f>ROUND(EB41,2)</f>
        <v>0</v>
      </c>
      <c r="DP41" s="4">
        <f>ROUND(EC41,2)</f>
        <v>3294536.86</v>
      </c>
      <c r="DQ41" s="4">
        <f>ROUND(ED41,2)</f>
        <v>1859860.61</v>
      </c>
      <c r="DR41" s="4"/>
      <c r="DS41" s="4"/>
      <c r="DT41" s="4">
        <f>ROUND(SUMIF(AA28:AA39,"=56481267",O28:O39),2)</f>
        <v>6025191.7999999998</v>
      </c>
      <c r="DU41" s="4">
        <f>ROUND(SUMIF(AA28:AA39,"=56481267",P28:P39),2)</f>
        <v>2430182.21</v>
      </c>
      <c r="DV41" s="4">
        <f>ROUND(SUMIF(AA28:AA39,"=56481267",Q28:Q39),2)</f>
        <v>16137.83</v>
      </c>
      <c r="DW41" s="4">
        <f>ROUND(SUMIF(AA28:AA39,"=56481267",R28:R39),2)</f>
        <v>3320.15</v>
      </c>
      <c r="DX41" s="4">
        <f>ROUND(SUMIF(AA28:AA39,"=56481267",S28:S39),2)</f>
        <v>3578871.76</v>
      </c>
      <c r="DY41" s="4">
        <f>ROUND(SUMIF(AA28:AA39,"=56481267",T28:T39),2)</f>
        <v>0</v>
      </c>
      <c r="DZ41" s="4">
        <f>SUMIF(AA28:AA39,"=56481267",U28:U39)</f>
        <v>5985.6983602658029</v>
      </c>
      <c r="EA41" s="4">
        <f>SUMIF(AA28:AA39,"=56481267",V28:V39)</f>
        <v>0</v>
      </c>
      <c r="EB41" s="4">
        <f>ROUND(SUMIF(AA28:AA39,"=56481267",W28:W39),2)</f>
        <v>0</v>
      </c>
      <c r="EC41" s="4">
        <f>ROUND(SUMIF(AA28:AA39,"=56481267",X28:X39),2)</f>
        <v>3294536.86</v>
      </c>
      <c r="ED41" s="4">
        <f>ROUND(SUMIF(AA28:AA39,"=56481267",Y28:Y39),2)</f>
        <v>1859860.61</v>
      </c>
      <c r="EE41" s="4"/>
      <c r="EF41" s="4"/>
      <c r="EG41" s="4">
        <f t="shared" ref="EG41:EV41" si="61">ROUND(FP41,2)</f>
        <v>0</v>
      </c>
      <c r="EH41" s="4">
        <f t="shared" si="61"/>
        <v>0</v>
      </c>
      <c r="EI41" s="4">
        <f t="shared" si="61"/>
        <v>0</v>
      </c>
      <c r="EJ41" s="4">
        <f t="shared" si="61"/>
        <v>11179589.27</v>
      </c>
      <c r="EK41" s="4">
        <f t="shared" si="61"/>
        <v>11179589.27</v>
      </c>
      <c r="EL41" s="4">
        <f t="shared" si="61"/>
        <v>0</v>
      </c>
      <c r="EM41" s="4">
        <f t="shared" si="61"/>
        <v>0</v>
      </c>
      <c r="EN41" s="4">
        <f t="shared" si="61"/>
        <v>2430182.21</v>
      </c>
      <c r="EO41" s="4">
        <f t="shared" si="61"/>
        <v>2430182.21</v>
      </c>
      <c r="EP41" s="4">
        <f t="shared" si="61"/>
        <v>0</v>
      </c>
      <c r="EQ41" s="4">
        <f t="shared" si="61"/>
        <v>2430182.21</v>
      </c>
      <c r="ER41" s="4">
        <f t="shared" si="61"/>
        <v>0</v>
      </c>
      <c r="ES41" s="4">
        <f t="shared" si="61"/>
        <v>0</v>
      </c>
      <c r="ET41" s="4">
        <f t="shared" si="61"/>
        <v>0</v>
      </c>
      <c r="EU41" s="4">
        <f t="shared" si="61"/>
        <v>0</v>
      </c>
      <c r="EV41" s="4">
        <f t="shared" si="61"/>
        <v>0</v>
      </c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>
        <f>ROUND(SUMIF(AA28:AA39,"=56481267",FQ28:FQ39),2)</f>
        <v>0</v>
      </c>
      <c r="FQ41" s="4">
        <f>ROUND(SUMIF(AA28:AA39,"=56481267",FR28:FR39),2)</f>
        <v>0</v>
      </c>
      <c r="FR41" s="4">
        <f>ROUND(SUMIF(AA28:AA39,"=56481267",GL28:GL39),2)</f>
        <v>0</v>
      </c>
      <c r="FS41" s="4">
        <f>ROUND(SUMIF(AA28:AA39,"=56481267",GM28:GM39),2)</f>
        <v>11179589.27</v>
      </c>
      <c r="FT41" s="4">
        <f>ROUND(SUMIF(AA28:AA39,"=56481267",GN28:GN39),2)</f>
        <v>11179589.27</v>
      </c>
      <c r="FU41" s="4">
        <f>ROUND(SUMIF(AA28:AA39,"=56481267",GO28:GO39),2)</f>
        <v>0</v>
      </c>
      <c r="FV41" s="4">
        <f>ROUND(SUMIF(AA28:AA39,"=56481267",GP28:GP39),2)</f>
        <v>0</v>
      </c>
      <c r="FW41" s="4">
        <f>DU41-FP41</f>
        <v>2430182.21</v>
      </c>
      <c r="FX41" s="4">
        <f>DU41-FQ41</f>
        <v>2430182.21</v>
      </c>
      <c r="FY41" s="4">
        <f>FP41-FR41</f>
        <v>0</v>
      </c>
      <c r="FZ41" s="4">
        <f>DU41-FP41-FQ41+FR41</f>
        <v>2430182.21</v>
      </c>
      <c r="GA41" s="4">
        <f>FQ41-FR41</f>
        <v>0</v>
      </c>
      <c r="GB41" s="4">
        <f>ROUND(SUMIF(AA28:AA39,"=56481267",GX28:GX39),2)</f>
        <v>0</v>
      </c>
      <c r="GC41" s="4">
        <f>ROUND(SUMIF(AA28:AA39,"=56481267",GY28:GY39),2)</f>
        <v>0</v>
      </c>
      <c r="GD41" s="4">
        <f>ROUND(SUMIF(AA28:AA39,"=56481267",GZ28:GZ39),2)</f>
        <v>0</v>
      </c>
      <c r="GE41" s="4">
        <f>ROUND(SUMIF(AA28:AA39,"=56481267",HD28:HD39),2)</f>
        <v>0</v>
      </c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>
        <v>0</v>
      </c>
    </row>
    <row r="43" spans="1:255" ht="13" x14ac:dyDescent="0.3">
      <c r="A43" s="5">
        <v>50</v>
      </c>
      <c r="B43" s="5">
        <v>0</v>
      </c>
      <c r="C43" s="5">
        <v>0</v>
      </c>
      <c r="D43" s="5">
        <v>1</v>
      </c>
      <c r="E43" s="5">
        <v>201</v>
      </c>
      <c r="F43" s="5">
        <f>ROUND(Source!O41,O43)</f>
        <v>370105.87</v>
      </c>
      <c r="G43" s="5" t="s">
        <v>57</v>
      </c>
      <c r="H43" s="5" t="s">
        <v>58</v>
      </c>
      <c r="I43" s="5"/>
      <c r="J43" s="5"/>
      <c r="K43" s="5">
        <v>201</v>
      </c>
      <c r="L43" s="5">
        <v>1</v>
      </c>
      <c r="M43" s="5">
        <v>3</v>
      </c>
      <c r="N43" s="5" t="s">
        <v>3</v>
      </c>
      <c r="O43" s="5">
        <v>2</v>
      </c>
      <c r="P43" s="5">
        <f>ROUND(Source!DG41,O43)</f>
        <v>6025191.7999999998</v>
      </c>
      <c r="Q43" s="5"/>
      <c r="R43" s="5"/>
      <c r="S43" s="5"/>
      <c r="T43" s="5"/>
      <c r="U43" s="5"/>
      <c r="V43" s="5"/>
      <c r="W43" s="5">
        <v>370105.87</v>
      </c>
      <c r="X43" s="5">
        <v>1</v>
      </c>
      <c r="Y43" s="5">
        <v>370105.87</v>
      </c>
      <c r="Z43" s="5">
        <v>6025191.7999999998</v>
      </c>
      <c r="AA43" s="5">
        <v>1</v>
      </c>
      <c r="AB43" s="5">
        <v>6025191.7999999998</v>
      </c>
    </row>
    <row r="44" spans="1:255" ht="13" x14ac:dyDescent="0.3">
      <c r="A44" s="5">
        <v>50</v>
      </c>
      <c r="B44" s="5">
        <v>0</v>
      </c>
      <c r="C44" s="5">
        <v>0</v>
      </c>
      <c r="D44" s="5">
        <v>1</v>
      </c>
      <c r="E44" s="5">
        <v>202</v>
      </c>
      <c r="F44" s="5">
        <f>ROUND(Source!P41,O44)</f>
        <v>294096.01</v>
      </c>
      <c r="G44" s="5" t="s">
        <v>59</v>
      </c>
      <c r="H44" s="5" t="s">
        <v>60</v>
      </c>
      <c r="I44" s="5"/>
      <c r="J44" s="5"/>
      <c r="K44" s="5">
        <v>202</v>
      </c>
      <c r="L44" s="5">
        <v>2</v>
      </c>
      <c r="M44" s="5">
        <v>3</v>
      </c>
      <c r="N44" s="5" t="s">
        <v>3</v>
      </c>
      <c r="O44" s="5">
        <v>2</v>
      </c>
      <c r="P44" s="5">
        <f>ROUND(Source!DH41,O44)</f>
        <v>2430182.21</v>
      </c>
      <c r="Q44" s="5"/>
      <c r="R44" s="5"/>
      <c r="S44" s="5"/>
      <c r="T44" s="5"/>
      <c r="U44" s="5"/>
      <c r="V44" s="5"/>
      <c r="W44" s="5">
        <v>294096.01</v>
      </c>
      <c r="X44" s="5">
        <v>1</v>
      </c>
      <c r="Y44" s="5">
        <v>294096.01</v>
      </c>
      <c r="Z44" s="5">
        <v>2430182.21</v>
      </c>
      <c r="AA44" s="5">
        <v>1</v>
      </c>
      <c r="AB44" s="5">
        <v>2430182.21</v>
      </c>
    </row>
    <row r="45" spans="1:255" ht="13" x14ac:dyDescent="0.3">
      <c r="A45" s="5">
        <v>50</v>
      </c>
      <c r="B45" s="5">
        <v>0</v>
      </c>
      <c r="C45" s="5">
        <v>0</v>
      </c>
      <c r="D45" s="5">
        <v>1</v>
      </c>
      <c r="E45" s="5">
        <v>222</v>
      </c>
      <c r="F45" s="5">
        <f>ROUND(Source!AO41,O45)</f>
        <v>0</v>
      </c>
      <c r="G45" s="5" t="s">
        <v>61</v>
      </c>
      <c r="H45" s="5" t="s">
        <v>62</v>
      </c>
      <c r="I45" s="5"/>
      <c r="J45" s="5"/>
      <c r="K45" s="5">
        <v>222</v>
      </c>
      <c r="L45" s="5">
        <v>3</v>
      </c>
      <c r="M45" s="5">
        <v>3</v>
      </c>
      <c r="N45" s="5" t="s">
        <v>3</v>
      </c>
      <c r="O45" s="5">
        <v>2</v>
      </c>
      <c r="P45" s="5">
        <f>ROUND(Source!EG41,O45)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55" ht="13" x14ac:dyDescent="0.3">
      <c r="A46" s="5">
        <v>50</v>
      </c>
      <c r="B46" s="5">
        <v>0</v>
      </c>
      <c r="C46" s="5">
        <v>0</v>
      </c>
      <c r="D46" s="5">
        <v>1</v>
      </c>
      <c r="E46" s="5">
        <v>225</v>
      </c>
      <c r="F46" s="5">
        <f>ROUND(Source!AV41,O46)</f>
        <v>294096.01</v>
      </c>
      <c r="G46" s="5" t="s">
        <v>63</v>
      </c>
      <c r="H46" s="5" t="s">
        <v>64</v>
      </c>
      <c r="I46" s="5"/>
      <c r="J46" s="5"/>
      <c r="K46" s="5">
        <v>225</v>
      </c>
      <c r="L46" s="5">
        <v>4</v>
      </c>
      <c r="M46" s="5">
        <v>3</v>
      </c>
      <c r="N46" s="5" t="s">
        <v>3</v>
      </c>
      <c r="O46" s="5">
        <v>2</v>
      </c>
      <c r="P46" s="5">
        <f>ROUND(Source!EN41,O46)</f>
        <v>2430182.21</v>
      </c>
      <c r="Q46" s="5"/>
      <c r="R46" s="5"/>
      <c r="S46" s="5"/>
      <c r="T46" s="5"/>
      <c r="U46" s="5"/>
      <c r="V46" s="5"/>
      <c r="W46" s="5">
        <v>294096.01</v>
      </c>
      <c r="X46" s="5">
        <v>1</v>
      </c>
      <c r="Y46" s="5">
        <v>294096.01</v>
      </c>
      <c r="Z46" s="5">
        <v>2430182.21</v>
      </c>
      <c r="AA46" s="5">
        <v>1</v>
      </c>
      <c r="AB46" s="5">
        <v>2430182.21</v>
      </c>
    </row>
    <row r="47" spans="1:255" ht="13" x14ac:dyDescent="0.3">
      <c r="A47" s="5">
        <v>50</v>
      </c>
      <c r="B47" s="5">
        <v>0</v>
      </c>
      <c r="C47" s="5">
        <v>0</v>
      </c>
      <c r="D47" s="5">
        <v>1</v>
      </c>
      <c r="E47" s="5">
        <v>226</v>
      </c>
      <c r="F47" s="5">
        <f>ROUND(Source!AW41,O47)</f>
        <v>294096.01</v>
      </c>
      <c r="G47" s="5" t="s">
        <v>65</v>
      </c>
      <c r="H47" s="5" t="s">
        <v>66</v>
      </c>
      <c r="I47" s="5"/>
      <c r="J47" s="5"/>
      <c r="K47" s="5">
        <v>226</v>
      </c>
      <c r="L47" s="5">
        <v>5</v>
      </c>
      <c r="M47" s="5">
        <v>3</v>
      </c>
      <c r="N47" s="5" t="s">
        <v>3</v>
      </c>
      <c r="O47" s="5">
        <v>2</v>
      </c>
      <c r="P47" s="5">
        <f>ROUND(Source!EO41,O47)</f>
        <v>2430182.21</v>
      </c>
      <c r="Q47" s="5"/>
      <c r="R47" s="5"/>
      <c r="S47" s="5"/>
      <c r="T47" s="5"/>
      <c r="U47" s="5"/>
      <c r="V47" s="5"/>
      <c r="W47" s="5">
        <v>294096.01</v>
      </c>
      <c r="X47" s="5">
        <v>1</v>
      </c>
      <c r="Y47" s="5">
        <v>294096.01</v>
      </c>
      <c r="Z47" s="5">
        <v>2430182.21</v>
      </c>
      <c r="AA47" s="5">
        <v>1</v>
      </c>
      <c r="AB47" s="5">
        <v>2430182.21</v>
      </c>
    </row>
    <row r="48" spans="1:255" ht="13" x14ac:dyDescent="0.3">
      <c r="A48" s="5">
        <v>50</v>
      </c>
      <c r="B48" s="5">
        <v>0</v>
      </c>
      <c r="C48" s="5">
        <v>0</v>
      </c>
      <c r="D48" s="5">
        <v>1</v>
      </c>
      <c r="E48" s="5">
        <v>227</v>
      </c>
      <c r="F48" s="5">
        <f>ROUND(Source!AX41,O48)</f>
        <v>0</v>
      </c>
      <c r="G48" s="5" t="s">
        <v>67</v>
      </c>
      <c r="H48" s="5" t="s">
        <v>68</v>
      </c>
      <c r="I48" s="5"/>
      <c r="J48" s="5"/>
      <c r="K48" s="5">
        <v>227</v>
      </c>
      <c r="L48" s="5">
        <v>6</v>
      </c>
      <c r="M48" s="5">
        <v>3</v>
      </c>
      <c r="N48" s="5" t="s">
        <v>3</v>
      </c>
      <c r="O48" s="5">
        <v>2</v>
      </c>
      <c r="P48" s="5">
        <f>ROUND(Source!EP41,O48)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ht="13" x14ac:dyDescent="0.3">
      <c r="A49" s="5">
        <v>50</v>
      </c>
      <c r="B49" s="5">
        <v>0</v>
      </c>
      <c r="C49" s="5">
        <v>0</v>
      </c>
      <c r="D49" s="5">
        <v>1</v>
      </c>
      <c r="E49" s="5">
        <v>228</v>
      </c>
      <c r="F49" s="5">
        <f>ROUND(Source!AY41,O49)</f>
        <v>294096.01</v>
      </c>
      <c r="G49" s="5" t="s">
        <v>69</v>
      </c>
      <c r="H49" s="5" t="s">
        <v>70</v>
      </c>
      <c r="I49" s="5"/>
      <c r="J49" s="5"/>
      <c r="K49" s="5">
        <v>228</v>
      </c>
      <c r="L49" s="5">
        <v>7</v>
      </c>
      <c r="M49" s="5">
        <v>3</v>
      </c>
      <c r="N49" s="5" t="s">
        <v>3</v>
      </c>
      <c r="O49" s="5">
        <v>2</v>
      </c>
      <c r="P49" s="5">
        <f>ROUND(Source!EQ41,O49)</f>
        <v>2430182.21</v>
      </c>
      <c r="Q49" s="5"/>
      <c r="R49" s="5"/>
      <c r="S49" s="5"/>
      <c r="T49" s="5"/>
      <c r="U49" s="5"/>
      <c r="V49" s="5"/>
      <c r="W49" s="5">
        <v>294096.01</v>
      </c>
      <c r="X49" s="5">
        <v>1</v>
      </c>
      <c r="Y49" s="5">
        <v>294096.01</v>
      </c>
      <c r="Z49" s="5">
        <v>2430182.21</v>
      </c>
      <c r="AA49" s="5">
        <v>1</v>
      </c>
      <c r="AB49" s="5">
        <v>2430182.21</v>
      </c>
    </row>
    <row r="50" spans="1:28" ht="13" x14ac:dyDescent="0.3">
      <c r="A50" s="5">
        <v>50</v>
      </c>
      <c r="B50" s="5">
        <v>0</v>
      </c>
      <c r="C50" s="5">
        <v>0</v>
      </c>
      <c r="D50" s="5">
        <v>1</v>
      </c>
      <c r="E50" s="5">
        <v>216</v>
      </c>
      <c r="F50" s="5">
        <f>ROUND(Source!AP41,O50)</f>
        <v>0</v>
      </c>
      <c r="G50" s="5" t="s">
        <v>71</v>
      </c>
      <c r="H50" s="5" t="s">
        <v>72</v>
      </c>
      <c r="I50" s="5"/>
      <c r="J50" s="5"/>
      <c r="K50" s="5">
        <v>216</v>
      </c>
      <c r="L50" s="5">
        <v>8</v>
      </c>
      <c r="M50" s="5">
        <v>3</v>
      </c>
      <c r="N50" s="5" t="s">
        <v>3</v>
      </c>
      <c r="O50" s="5">
        <v>2</v>
      </c>
      <c r="P50" s="5">
        <f>ROUND(Source!EH41,O50)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ht="13" x14ac:dyDescent="0.3">
      <c r="A51" s="5">
        <v>50</v>
      </c>
      <c r="B51" s="5">
        <v>0</v>
      </c>
      <c r="C51" s="5">
        <v>0</v>
      </c>
      <c r="D51" s="5">
        <v>1</v>
      </c>
      <c r="E51" s="5">
        <v>223</v>
      </c>
      <c r="F51" s="5">
        <f>ROUND(Source!AQ41,O51)</f>
        <v>0</v>
      </c>
      <c r="G51" s="5" t="s">
        <v>73</v>
      </c>
      <c r="H51" s="5" t="s">
        <v>74</v>
      </c>
      <c r="I51" s="5"/>
      <c r="J51" s="5"/>
      <c r="K51" s="5">
        <v>223</v>
      </c>
      <c r="L51" s="5">
        <v>9</v>
      </c>
      <c r="M51" s="5">
        <v>3</v>
      </c>
      <c r="N51" s="5" t="s">
        <v>3</v>
      </c>
      <c r="O51" s="5">
        <v>2</v>
      </c>
      <c r="P51" s="5">
        <f>ROUND(Source!EI41,O51)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8" ht="13" x14ac:dyDescent="0.3">
      <c r="A52" s="5">
        <v>50</v>
      </c>
      <c r="B52" s="5">
        <v>0</v>
      </c>
      <c r="C52" s="5">
        <v>0</v>
      </c>
      <c r="D52" s="5">
        <v>1</v>
      </c>
      <c r="E52" s="5">
        <v>229</v>
      </c>
      <c r="F52" s="5">
        <f>ROUND(Source!AZ41,O52)</f>
        <v>0</v>
      </c>
      <c r="G52" s="5" t="s">
        <v>75</v>
      </c>
      <c r="H52" s="5" t="s">
        <v>76</v>
      </c>
      <c r="I52" s="5"/>
      <c r="J52" s="5"/>
      <c r="K52" s="5">
        <v>229</v>
      </c>
      <c r="L52" s="5">
        <v>10</v>
      </c>
      <c r="M52" s="5">
        <v>3</v>
      </c>
      <c r="N52" s="5" t="s">
        <v>3</v>
      </c>
      <c r="O52" s="5">
        <v>2</v>
      </c>
      <c r="P52" s="5">
        <f>ROUND(Source!ER41,O52)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8" ht="13" x14ac:dyDescent="0.3">
      <c r="A53" s="5">
        <v>50</v>
      </c>
      <c r="B53" s="5">
        <v>0</v>
      </c>
      <c r="C53" s="5">
        <v>0</v>
      </c>
      <c r="D53" s="5">
        <v>1</v>
      </c>
      <c r="E53" s="5">
        <v>203</v>
      </c>
      <c r="F53" s="5">
        <f>ROUND(Source!Q41,O53)</f>
        <v>1203.04</v>
      </c>
      <c r="G53" s="5" t="s">
        <v>77</v>
      </c>
      <c r="H53" s="5" t="s">
        <v>78</v>
      </c>
      <c r="I53" s="5"/>
      <c r="J53" s="5"/>
      <c r="K53" s="5">
        <v>203</v>
      </c>
      <c r="L53" s="5">
        <v>11</v>
      </c>
      <c r="M53" s="5">
        <v>3</v>
      </c>
      <c r="N53" s="5" t="s">
        <v>3</v>
      </c>
      <c r="O53" s="5">
        <v>2</v>
      </c>
      <c r="P53" s="5">
        <f>ROUND(Source!DI41,O53)</f>
        <v>16137.83</v>
      </c>
      <c r="Q53" s="5"/>
      <c r="R53" s="5"/>
      <c r="S53" s="5"/>
      <c r="T53" s="5"/>
      <c r="U53" s="5"/>
      <c r="V53" s="5"/>
      <c r="W53" s="5">
        <v>1203.04</v>
      </c>
      <c r="X53" s="5">
        <v>1</v>
      </c>
      <c r="Y53" s="5">
        <v>1203.04</v>
      </c>
      <c r="Z53" s="5">
        <v>16137.83</v>
      </c>
      <c r="AA53" s="5">
        <v>1</v>
      </c>
      <c r="AB53" s="5">
        <v>16137.83</v>
      </c>
    </row>
    <row r="54" spans="1:28" ht="13" x14ac:dyDescent="0.3">
      <c r="A54" s="5">
        <v>50</v>
      </c>
      <c r="B54" s="5">
        <v>0</v>
      </c>
      <c r="C54" s="5">
        <v>0</v>
      </c>
      <c r="D54" s="5">
        <v>1</v>
      </c>
      <c r="E54" s="5">
        <v>231</v>
      </c>
      <c r="F54" s="5">
        <f>ROUND(Source!BB41,O54)</f>
        <v>0</v>
      </c>
      <c r="G54" s="5" t="s">
        <v>79</v>
      </c>
      <c r="H54" s="5" t="s">
        <v>80</v>
      </c>
      <c r="I54" s="5"/>
      <c r="J54" s="5"/>
      <c r="K54" s="5">
        <v>231</v>
      </c>
      <c r="L54" s="5">
        <v>12</v>
      </c>
      <c r="M54" s="5">
        <v>3</v>
      </c>
      <c r="N54" s="5" t="s">
        <v>3</v>
      </c>
      <c r="O54" s="5">
        <v>2</v>
      </c>
      <c r="P54" s="5">
        <f>ROUND(Source!ET41,O54)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ht="13" x14ac:dyDescent="0.3">
      <c r="A55" s="5">
        <v>50</v>
      </c>
      <c r="B55" s="5">
        <v>0</v>
      </c>
      <c r="C55" s="5">
        <v>0</v>
      </c>
      <c r="D55" s="5">
        <v>1</v>
      </c>
      <c r="E55" s="5">
        <v>204</v>
      </c>
      <c r="F55" s="5">
        <f>ROUND(Source!R41,O55)</f>
        <v>69.31</v>
      </c>
      <c r="G55" s="5" t="s">
        <v>81</v>
      </c>
      <c r="H55" s="5" t="s">
        <v>82</v>
      </c>
      <c r="I55" s="5"/>
      <c r="J55" s="5"/>
      <c r="K55" s="5">
        <v>204</v>
      </c>
      <c r="L55" s="5">
        <v>13</v>
      </c>
      <c r="M55" s="5">
        <v>3</v>
      </c>
      <c r="N55" s="5" t="s">
        <v>3</v>
      </c>
      <c r="O55" s="5">
        <v>2</v>
      </c>
      <c r="P55" s="5">
        <f>ROUND(Source!DJ41,O55)</f>
        <v>3320.15</v>
      </c>
      <c r="Q55" s="5"/>
      <c r="R55" s="5"/>
      <c r="S55" s="5"/>
      <c r="T55" s="5"/>
      <c r="U55" s="5"/>
      <c r="V55" s="5"/>
      <c r="W55" s="5">
        <v>69.31</v>
      </c>
      <c r="X55" s="5">
        <v>1</v>
      </c>
      <c r="Y55" s="5">
        <v>69.31</v>
      </c>
      <c r="Z55" s="5">
        <v>3320.15</v>
      </c>
      <c r="AA55" s="5">
        <v>1</v>
      </c>
      <c r="AB55" s="5">
        <v>3320.15</v>
      </c>
    </row>
    <row r="56" spans="1:28" ht="13" x14ac:dyDescent="0.3">
      <c r="A56" s="5">
        <v>50</v>
      </c>
      <c r="B56" s="5">
        <v>0</v>
      </c>
      <c r="C56" s="5">
        <v>0</v>
      </c>
      <c r="D56" s="5">
        <v>1</v>
      </c>
      <c r="E56" s="5">
        <v>205</v>
      </c>
      <c r="F56" s="5">
        <f>ROUND(Source!S41,O56)</f>
        <v>74806.820000000007</v>
      </c>
      <c r="G56" s="5" t="s">
        <v>83</v>
      </c>
      <c r="H56" s="5" t="s">
        <v>84</v>
      </c>
      <c r="I56" s="5"/>
      <c r="J56" s="5"/>
      <c r="K56" s="5">
        <v>205</v>
      </c>
      <c r="L56" s="5">
        <v>14</v>
      </c>
      <c r="M56" s="5">
        <v>3</v>
      </c>
      <c r="N56" s="5" t="s">
        <v>3</v>
      </c>
      <c r="O56" s="5">
        <v>2</v>
      </c>
      <c r="P56" s="5">
        <f>ROUND(Source!DK41,O56)</f>
        <v>3578871.76</v>
      </c>
      <c r="Q56" s="5"/>
      <c r="R56" s="5"/>
      <c r="S56" s="5"/>
      <c r="T56" s="5"/>
      <c r="U56" s="5"/>
      <c r="V56" s="5"/>
      <c r="W56" s="5">
        <v>74806.820000000007</v>
      </c>
      <c r="X56" s="5">
        <v>1</v>
      </c>
      <c r="Y56" s="5">
        <v>74806.820000000007</v>
      </c>
      <c r="Z56" s="5">
        <v>3578871.76</v>
      </c>
      <c r="AA56" s="5">
        <v>1</v>
      </c>
      <c r="AB56" s="5">
        <v>3578871.76</v>
      </c>
    </row>
    <row r="57" spans="1:28" ht="13" x14ac:dyDescent="0.3">
      <c r="A57" s="5">
        <v>50</v>
      </c>
      <c r="B57" s="5">
        <v>0</v>
      </c>
      <c r="C57" s="5">
        <v>0</v>
      </c>
      <c r="D57" s="5">
        <v>1</v>
      </c>
      <c r="E57" s="5">
        <v>232</v>
      </c>
      <c r="F57" s="5">
        <f>ROUND(Source!BC41,O57)</f>
        <v>0</v>
      </c>
      <c r="G57" s="5" t="s">
        <v>85</v>
      </c>
      <c r="H57" s="5" t="s">
        <v>86</v>
      </c>
      <c r="I57" s="5"/>
      <c r="J57" s="5"/>
      <c r="K57" s="5">
        <v>232</v>
      </c>
      <c r="L57" s="5">
        <v>15</v>
      </c>
      <c r="M57" s="5">
        <v>3</v>
      </c>
      <c r="N57" s="5" t="s">
        <v>3</v>
      </c>
      <c r="O57" s="5">
        <v>2</v>
      </c>
      <c r="P57" s="5">
        <f>ROUND(Source!EU41,O57)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ht="13" x14ac:dyDescent="0.3">
      <c r="A58" s="5">
        <v>50</v>
      </c>
      <c r="B58" s="5">
        <v>0</v>
      </c>
      <c r="C58" s="5">
        <v>0</v>
      </c>
      <c r="D58" s="5">
        <v>1</v>
      </c>
      <c r="E58" s="5">
        <v>214</v>
      </c>
      <c r="F58" s="5">
        <f>ROUND(Source!AS41,O58)</f>
        <v>478071.27</v>
      </c>
      <c r="G58" s="5" t="s">
        <v>87</v>
      </c>
      <c r="H58" s="5" t="s">
        <v>88</v>
      </c>
      <c r="I58" s="5"/>
      <c r="J58" s="5"/>
      <c r="K58" s="5">
        <v>214</v>
      </c>
      <c r="L58" s="5">
        <v>16</v>
      </c>
      <c r="M58" s="5">
        <v>3</v>
      </c>
      <c r="N58" s="5" t="s">
        <v>3</v>
      </c>
      <c r="O58" s="5">
        <v>2</v>
      </c>
      <c r="P58" s="5">
        <f>ROUND(Source!EK41,O58)</f>
        <v>11179589.27</v>
      </c>
      <c r="Q58" s="5"/>
      <c r="R58" s="5"/>
      <c r="S58" s="5"/>
      <c r="T58" s="5"/>
      <c r="U58" s="5"/>
      <c r="V58" s="5"/>
      <c r="W58" s="5">
        <v>478071.27</v>
      </c>
      <c r="X58" s="5">
        <v>1</v>
      </c>
      <c r="Y58" s="5">
        <v>478071.27</v>
      </c>
      <c r="Z58" s="5">
        <v>11179589.27</v>
      </c>
      <c r="AA58" s="5">
        <v>1</v>
      </c>
      <c r="AB58" s="5">
        <v>11179589.27</v>
      </c>
    </row>
    <row r="59" spans="1:28" ht="13" x14ac:dyDescent="0.3">
      <c r="A59" s="5">
        <v>50</v>
      </c>
      <c r="B59" s="5">
        <v>0</v>
      </c>
      <c r="C59" s="5">
        <v>0</v>
      </c>
      <c r="D59" s="5">
        <v>1</v>
      </c>
      <c r="E59" s="5">
        <v>215</v>
      </c>
      <c r="F59" s="5">
        <f>ROUND(Source!AT41,O59)</f>
        <v>0</v>
      </c>
      <c r="G59" s="5" t="s">
        <v>89</v>
      </c>
      <c r="H59" s="5" t="s">
        <v>90</v>
      </c>
      <c r="I59" s="5"/>
      <c r="J59" s="5"/>
      <c r="K59" s="5">
        <v>215</v>
      </c>
      <c r="L59" s="5">
        <v>17</v>
      </c>
      <c r="M59" s="5">
        <v>3</v>
      </c>
      <c r="N59" s="5" t="s">
        <v>3</v>
      </c>
      <c r="O59" s="5">
        <v>2</v>
      </c>
      <c r="P59" s="5">
        <f>ROUND(Source!EL41,O59)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ht="13" x14ac:dyDescent="0.3">
      <c r="A60" s="5">
        <v>50</v>
      </c>
      <c r="B60" s="5">
        <v>0</v>
      </c>
      <c r="C60" s="5">
        <v>0</v>
      </c>
      <c r="D60" s="5">
        <v>1</v>
      </c>
      <c r="E60" s="5">
        <v>217</v>
      </c>
      <c r="F60" s="5">
        <f>ROUND(Source!AU41,O60)</f>
        <v>0</v>
      </c>
      <c r="G60" s="5" t="s">
        <v>91</v>
      </c>
      <c r="H60" s="5" t="s">
        <v>92</v>
      </c>
      <c r="I60" s="5"/>
      <c r="J60" s="5"/>
      <c r="K60" s="5">
        <v>217</v>
      </c>
      <c r="L60" s="5">
        <v>18</v>
      </c>
      <c r="M60" s="5">
        <v>3</v>
      </c>
      <c r="N60" s="5" t="s">
        <v>3</v>
      </c>
      <c r="O60" s="5">
        <v>2</v>
      </c>
      <c r="P60" s="5">
        <f>ROUND(Source!EM41,O60)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ht="13" x14ac:dyDescent="0.3">
      <c r="A61" s="5">
        <v>50</v>
      </c>
      <c r="B61" s="5">
        <v>0</v>
      </c>
      <c r="C61" s="5">
        <v>0</v>
      </c>
      <c r="D61" s="5">
        <v>1</v>
      </c>
      <c r="E61" s="5">
        <v>230</v>
      </c>
      <c r="F61" s="5">
        <f>ROUND(Source!BA41,O61)</f>
        <v>0</v>
      </c>
      <c r="G61" s="5" t="s">
        <v>93</v>
      </c>
      <c r="H61" s="5" t="s">
        <v>94</v>
      </c>
      <c r="I61" s="5"/>
      <c r="J61" s="5"/>
      <c r="K61" s="5">
        <v>230</v>
      </c>
      <c r="L61" s="5">
        <v>19</v>
      </c>
      <c r="M61" s="5">
        <v>3</v>
      </c>
      <c r="N61" s="5" t="s">
        <v>3</v>
      </c>
      <c r="O61" s="5">
        <v>2</v>
      </c>
      <c r="P61" s="5">
        <f>ROUND(Source!ES41,O61)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8" ht="13" x14ac:dyDescent="0.3">
      <c r="A62" s="5">
        <v>50</v>
      </c>
      <c r="B62" s="5">
        <v>0</v>
      </c>
      <c r="C62" s="5">
        <v>0</v>
      </c>
      <c r="D62" s="5">
        <v>1</v>
      </c>
      <c r="E62" s="5">
        <v>206</v>
      </c>
      <c r="F62" s="5">
        <f>ROUND(Source!T41,O62)</f>
        <v>0</v>
      </c>
      <c r="G62" s="5" t="s">
        <v>95</v>
      </c>
      <c r="H62" s="5" t="s">
        <v>96</v>
      </c>
      <c r="I62" s="5"/>
      <c r="J62" s="5"/>
      <c r="K62" s="5">
        <v>206</v>
      </c>
      <c r="L62" s="5">
        <v>20</v>
      </c>
      <c r="M62" s="5">
        <v>3</v>
      </c>
      <c r="N62" s="5" t="s">
        <v>3</v>
      </c>
      <c r="O62" s="5">
        <v>2</v>
      </c>
      <c r="P62" s="5">
        <f>ROUND(Source!DL41,O62)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ht="13" x14ac:dyDescent="0.3">
      <c r="A63" s="5">
        <v>50</v>
      </c>
      <c r="B63" s="5">
        <v>0</v>
      </c>
      <c r="C63" s="5">
        <v>0</v>
      </c>
      <c r="D63" s="5">
        <v>1</v>
      </c>
      <c r="E63" s="5">
        <v>207</v>
      </c>
      <c r="F63" s="5">
        <f>Source!U41</f>
        <v>5983.2871551510752</v>
      </c>
      <c r="G63" s="5" t="s">
        <v>97</v>
      </c>
      <c r="H63" s="5" t="s">
        <v>98</v>
      </c>
      <c r="I63" s="5"/>
      <c r="J63" s="5"/>
      <c r="K63" s="5">
        <v>207</v>
      </c>
      <c r="L63" s="5">
        <v>21</v>
      </c>
      <c r="M63" s="5">
        <v>3</v>
      </c>
      <c r="N63" s="5" t="s">
        <v>3</v>
      </c>
      <c r="O63" s="5">
        <v>-1</v>
      </c>
      <c r="P63" s="5">
        <f>Source!DM41</f>
        <v>5985.6983602658029</v>
      </c>
      <c r="Q63" s="5"/>
      <c r="R63" s="5"/>
      <c r="S63" s="5"/>
      <c r="T63" s="5"/>
      <c r="U63" s="5"/>
      <c r="V63" s="5"/>
      <c r="W63" s="5">
        <v>5983.2871551510752</v>
      </c>
      <c r="X63" s="5">
        <v>1</v>
      </c>
      <c r="Y63" s="5">
        <v>5983.2871551510752</v>
      </c>
      <c r="Z63" s="5">
        <v>5985.6983602658029</v>
      </c>
      <c r="AA63" s="5">
        <v>1</v>
      </c>
      <c r="AB63" s="5">
        <v>5985.6983602658029</v>
      </c>
    </row>
    <row r="64" spans="1:28" ht="13" x14ac:dyDescent="0.3">
      <c r="A64" s="5">
        <v>50</v>
      </c>
      <c r="B64" s="5">
        <v>0</v>
      </c>
      <c r="C64" s="5">
        <v>0</v>
      </c>
      <c r="D64" s="5">
        <v>1</v>
      </c>
      <c r="E64" s="5">
        <v>208</v>
      </c>
      <c r="F64" s="5">
        <f>Source!V41</f>
        <v>0</v>
      </c>
      <c r="G64" s="5" t="s">
        <v>99</v>
      </c>
      <c r="H64" s="5" t="s">
        <v>100</v>
      </c>
      <c r="I64" s="5"/>
      <c r="J64" s="5"/>
      <c r="K64" s="5">
        <v>208</v>
      </c>
      <c r="L64" s="5">
        <v>22</v>
      </c>
      <c r="M64" s="5">
        <v>3</v>
      </c>
      <c r="N64" s="5" t="s">
        <v>3</v>
      </c>
      <c r="O64" s="5">
        <v>-1</v>
      </c>
      <c r="P64" s="5">
        <f>Source!DN41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55" ht="13" x14ac:dyDescent="0.3">
      <c r="A65" s="5">
        <v>50</v>
      </c>
      <c r="B65" s="5">
        <v>0</v>
      </c>
      <c r="C65" s="5">
        <v>0</v>
      </c>
      <c r="D65" s="5">
        <v>1</v>
      </c>
      <c r="E65" s="5">
        <v>209</v>
      </c>
      <c r="F65" s="5">
        <f>ROUND(Source!W41,O65)</f>
        <v>0</v>
      </c>
      <c r="G65" s="5" t="s">
        <v>101</v>
      </c>
      <c r="H65" s="5" t="s">
        <v>102</v>
      </c>
      <c r="I65" s="5"/>
      <c r="J65" s="5"/>
      <c r="K65" s="5">
        <v>209</v>
      </c>
      <c r="L65" s="5">
        <v>23</v>
      </c>
      <c r="M65" s="5">
        <v>3</v>
      </c>
      <c r="N65" s="5" t="s">
        <v>3</v>
      </c>
      <c r="O65" s="5">
        <v>2</v>
      </c>
      <c r="P65" s="5">
        <f>ROUND(Source!DO41,O65)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55" ht="13" x14ac:dyDescent="0.3">
      <c r="A66" s="5">
        <v>50</v>
      </c>
      <c r="B66" s="5">
        <v>0</v>
      </c>
      <c r="C66" s="5">
        <v>0</v>
      </c>
      <c r="D66" s="5">
        <v>1</v>
      </c>
      <c r="E66" s="5">
        <v>233</v>
      </c>
      <c r="F66" s="5">
        <f>ROUND(Source!BD41,O66)</f>
        <v>0</v>
      </c>
      <c r="G66" s="5" t="s">
        <v>103</v>
      </c>
      <c r="H66" s="5" t="s">
        <v>104</v>
      </c>
      <c r="I66" s="5"/>
      <c r="J66" s="5"/>
      <c r="K66" s="5">
        <v>233</v>
      </c>
      <c r="L66" s="5">
        <v>24</v>
      </c>
      <c r="M66" s="5">
        <v>3</v>
      </c>
      <c r="N66" s="5" t="s">
        <v>3</v>
      </c>
      <c r="O66" s="5">
        <v>2</v>
      </c>
      <c r="P66" s="5">
        <f>ROUND(Source!EV41,O66)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55" ht="13" x14ac:dyDescent="0.3">
      <c r="A67" s="5">
        <v>50</v>
      </c>
      <c r="B67" s="5">
        <v>0</v>
      </c>
      <c r="C67" s="5">
        <v>0</v>
      </c>
      <c r="D67" s="5">
        <v>1</v>
      </c>
      <c r="E67" s="5">
        <v>210</v>
      </c>
      <c r="F67" s="5">
        <f>ROUND(Source!X41,O67)</f>
        <v>68943.55</v>
      </c>
      <c r="G67" s="5" t="s">
        <v>105</v>
      </c>
      <c r="H67" s="5" t="s">
        <v>106</v>
      </c>
      <c r="I67" s="5"/>
      <c r="J67" s="5"/>
      <c r="K67" s="5">
        <v>210</v>
      </c>
      <c r="L67" s="5">
        <v>25</v>
      </c>
      <c r="M67" s="5">
        <v>3</v>
      </c>
      <c r="N67" s="5" t="s">
        <v>3</v>
      </c>
      <c r="O67" s="5">
        <v>2</v>
      </c>
      <c r="P67" s="5">
        <f>ROUND(Source!DP41,O67)</f>
        <v>3294536.86</v>
      </c>
      <c r="Q67" s="5"/>
      <c r="R67" s="5"/>
      <c r="S67" s="5"/>
      <c r="T67" s="5"/>
      <c r="U67" s="5"/>
      <c r="V67" s="5"/>
      <c r="W67" s="5">
        <v>68943.55</v>
      </c>
      <c r="X67" s="5">
        <v>1</v>
      </c>
      <c r="Y67" s="5">
        <v>68943.55</v>
      </c>
      <c r="Z67" s="5">
        <v>3294536.86</v>
      </c>
      <c r="AA67" s="5">
        <v>1</v>
      </c>
      <c r="AB67" s="5">
        <v>3294536.86</v>
      </c>
    </row>
    <row r="68" spans="1:255" ht="13" x14ac:dyDescent="0.3">
      <c r="A68" s="5">
        <v>50</v>
      </c>
      <c r="B68" s="5">
        <v>0</v>
      </c>
      <c r="C68" s="5">
        <v>0</v>
      </c>
      <c r="D68" s="5">
        <v>1</v>
      </c>
      <c r="E68" s="5">
        <v>211</v>
      </c>
      <c r="F68" s="5">
        <f>ROUND(Source!Y41,O68)</f>
        <v>39021.85</v>
      </c>
      <c r="G68" s="5" t="s">
        <v>107</v>
      </c>
      <c r="H68" s="5" t="s">
        <v>108</v>
      </c>
      <c r="I68" s="5"/>
      <c r="J68" s="5"/>
      <c r="K68" s="5">
        <v>211</v>
      </c>
      <c r="L68" s="5">
        <v>26</v>
      </c>
      <c r="M68" s="5">
        <v>3</v>
      </c>
      <c r="N68" s="5" t="s">
        <v>3</v>
      </c>
      <c r="O68" s="5">
        <v>2</v>
      </c>
      <c r="P68" s="5">
        <f>ROUND(Source!DQ41,O68)</f>
        <v>1859860.61</v>
      </c>
      <c r="Q68" s="5"/>
      <c r="R68" s="5"/>
      <c r="S68" s="5"/>
      <c r="T68" s="5"/>
      <c r="U68" s="5"/>
      <c r="V68" s="5"/>
      <c r="W68" s="5">
        <v>39021.85</v>
      </c>
      <c r="X68" s="5">
        <v>1</v>
      </c>
      <c r="Y68" s="5">
        <v>39021.85</v>
      </c>
      <c r="Z68" s="5">
        <v>1859860.61</v>
      </c>
      <c r="AA68" s="5">
        <v>1</v>
      </c>
      <c r="AB68" s="5">
        <v>1859860.61</v>
      </c>
    </row>
    <row r="69" spans="1:255" ht="13" x14ac:dyDescent="0.3">
      <c r="A69" s="5">
        <v>50</v>
      </c>
      <c r="B69" s="5">
        <v>0</v>
      </c>
      <c r="C69" s="5">
        <v>0</v>
      </c>
      <c r="D69" s="5">
        <v>1</v>
      </c>
      <c r="E69" s="5">
        <v>224</v>
      </c>
      <c r="F69" s="5">
        <f>ROUND(Source!AR41,O69)</f>
        <v>478071.27</v>
      </c>
      <c r="G69" s="5" t="s">
        <v>109</v>
      </c>
      <c r="H69" s="5" t="s">
        <v>110</v>
      </c>
      <c r="I69" s="5"/>
      <c r="J69" s="5"/>
      <c r="K69" s="5">
        <v>224</v>
      </c>
      <c r="L69" s="5">
        <v>27</v>
      </c>
      <c r="M69" s="5">
        <v>3</v>
      </c>
      <c r="N69" s="5" t="s">
        <v>3</v>
      </c>
      <c r="O69" s="5">
        <v>2</v>
      </c>
      <c r="P69" s="5">
        <f>ROUND(Source!EJ41,O69)</f>
        <v>11179589.27</v>
      </c>
      <c r="Q69" s="5"/>
      <c r="R69" s="5"/>
      <c r="S69" s="5"/>
      <c r="T69" s="5"/>
      <c r="U69" s="5"/>
      <c r="V69" s="5"/>
      <c r="W69" s="5">
        <v>478071.27</v>
      </c>
      <c r="X69" s="5">
        <v>1</v>
      </c>
      <c r="Y69" s="5">
        <v>478071.27</v>
      </c>
      <c r="Z69" s="5">
        <v>11179589.27</v>
      </c>
      <c r="AA69" s="5">
        <v>1</v>
      </c>
      <c r="AB69" s="5">
        <v>11179589.27</v>
      </c>
    </row>
    <row r="71" spans="1:255" ht="13" x14ac:dyDescent="0.3">
      <c r="A71" s="1">
        <v>4</v>
      </c>
      <c r="B71" s="1">
        <v>1</v>
      </c>
      <c r="C71" s="1"/>
      <c r="D71" s="1">
        <f>ROW(A92)</f>
        <v>92</v>
      </c>
      <c r="E71" s="1"/>
      <c r="F71" s="1" t="s">
        <v>3</v>
      </c>
      <c r="G71" s="1" t="s">
        <v>111</v>
      </c>
      <c r="H71" s="1" t="s">
        <v>3</v>
      </c>
      <c r="I71" s="1">
        <v>0</v>
      </c>
      <c r="J71" s="1"/>
      <c r="K71" s="1">
        <v>-1</v>
      </c>
      <c r="L71" s="1"/>
      <c r="M71" s="1" t="s">
        <v>3</v>
      </c>
      <c r="N71" s="1"/>
      <c r="O71" s="1"/>
      <c r="P71" s="1"/>
      <c r="Q71" s="1"/>
      <c r="R71" s="1"/>
      <c r="S71" s="1">
        <v>0</v>
      </c>
      <c r="T71" s="1">
        <v>0</v>
      </c>
      <c r="U71" s="1" t="s">
        <v>3</v>
      </c>
      <c r="V71" s="1">
        <v>0</v>
      </c>
      <c r="W71" s="1"/>
      <c r="X71" s="1"/>
      <c r="Y71" s="1"/>
      <c r="Z71" s="1"/>
      <c r="AA71" s="1"/>
      <c r="AB71" s="1" t="s">
        <v>3</v>
      </c>
      <c r="AC71" s="1" t="s">
        <v>3</v>
      </c>
      <c r="AD71" s="1" t="s">
        <v>3</v>
      </c>
      <c r="AE71" s="1" t="s">
        <v>3</v>
      </c>
      <c r="AF71" s="1" t="s">
        <v>3</v>
      </c>
      <c r="AG71" s="1" t="s">
        <v>3</v>
      </c>
      <c r="AH71" s="1"/>
      <c r="AI71" s="1"/>
      <c r="AJ71" s="1"/>
      <c r="AK71" s="1"/>
      <c r="AL71" s="1"/>
      <c r="AM71" s="1"/>
      <c r="AN71" s="1"/>
      <c r="AO71" s="1"/>
      <c r="AP71" s="1" t="s">
        <v>3</v>
      </c>
      <c r="AQ71" s="1" t="s">
        <v>3</v>
      </c>
      <c r="AR71" s="1" t="s">
        <v>3</v>
      </c>
      <c r="AS71" s="1"/>
      <c r="AT71" s="1"/>
      <c r="AU71" s="1"/>
      <c r="AV71" s="1"/>
      <c r="AW71" s="1"/>
      <c r="AX71" s="1"/>
      <c r="AY71" s="1"/>
      <c r="AZ71" s="1" t="s">
        <v>3</v>
      </c>
      <c r="BA71" s="1"/>
      <c r="BB71" s="1" t="s">
        <v>3</v>
      </c>
      <c r="BC71" s="1" t="s">
        <v>3</v>
      </c>
      <c r="BD71" s="1" t="s">
        <v>3</v>
      </c>
      <c r="BE71" s="1" t="s">
        <v>3</v>
      </c>
      <c r="BF71" s="1" t="s">
        <v>3</v>
      </c>
      <c r="BG71" s="1" t="s">
        <v>3</v>
      </c>
      <c r="BH71" s="1" t="s">
        <v>3</v>
      </c>
      <c r="BI71" s="1" t="s">
        <v>3</v>
      </c>
      <c r="BJ71" s="1" t="s">
        <v>3</v>
      </c>
      <c r="BK71" s="1" t="s">
        <v>3</v>
      </c>
      <c r="BL71" s="1" t="s">
        <v>3</v>
      </c>
      <c r="BM71" s="1" t="s">
        <v>3</v>
      </c>
      <c r="BN71" s="1" t="s">
        <v>3</v>
      </c>
      <c r="BO71" s="1" t="s">
        <v>3</v>
      </c>
      <c r="BP71" s="1" t="s">
        <v>3</v>
      </c>
      <c r="BQ71" s="1"/>
      <c r="BR71" s="1"/>
      <c r="BS71" s="1"/>
      <c r="BT71" s="1"/>
      <c r="BU71" s="1"/>
      <c r="BV71" s="1"/>
      <c r="BW71" s="1"/>
      <c r="BX71" s="1">
        <v>0</v>
      </c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>
        <v>0</v>
      </c>
    </row>
    <row r="73" spans="1:255" ht="13" x14ac:dyDescent="0.3">
      <c r="A73" s="3">
        <v>52</v>
      </c>
      <c r="B73" s="3">
        <f t="shared" ref="B73:G73" si="62">B92</f>
        <v>1</v>
      </c>
      <c r="C73" s="3">
        <f t="shared" si="62"/>
        <v>4</v>
      </c>
      <c r="D73" s="3">
        <f t="shared" si="62"/>
        <v>71</v>
      </c>
      <c r="E73" s="3">
        <f t="shared" si="62"/>
        <v>0</v>
      </c>
      <c r="F73" s="3" t="str">
        <f t="shared" si="62"/>
        <v/>
      </c>
      <c r="G73" s="3" t="str">
        <f t="shared" si="62"/>
        <v>Усиление внутренних и наружных стен в зоне расширяемых проемов в подвале и в надземной части здания. Рама РС-2, 22 шт. (КР-5,6)</v>
      </c>
      <c r="H73" s="3"/>
      <c r="I73" s="3"/>
      <c r="J73" s="3"/>
      <c r="K73" s="3"/>
      <c r="L73" s="3"/>
      <c r="M73" s="3"/>
      <c r="N73" s="3"/>
      <c r="O73" s="3">
        <f t="shared" ref="O73:AT73" si="63">O92</f>
        <v>62548.77</v>
      </c>
      <c r="P73" s="3">
        <f t="shared" si="63"/>
        <v>48444.53</v>
      </c>
      <c r="Q73" s="3">
        <f t="shared" si="63"/>
        <v>223.4</v>
      </c>
      <c r="R73" s="3">
        <f t="shared" si="63"/>
        <v>12.86</v>
      </c>
      <c r="S73" s="3">
        <f t="shared" si="63"/>
        <v>13880.84</v>
      </c>
      <c r="T73" s="3">
        <f t="shared" si="63"/>
        <v>0</v>
      </c>
      <c r="U73" s="3">
        <f t="shared" si="63"/>
        <v>1110.2259368702698</v>
      </c>
      <c r="V73" s="3">
        <f t="shared" si="63"/>
        <v>0</v>
      </c>
      <c r="W73" s="3">
        <f t="shared" si="63"/>
        <v>0</v>
      </c>
      <c r="X73" s="3">
        <f t="shared" si="63"/>
        <v>12792.95</v>
      </c>
      <c r="Y73" s="3">
        <f t="shared" si="63"/>
        <v>7240.84</v>
      </c>
      <c r="Z73" s="3">
        <f t="shared" si="63"/>
        <v>0</v>
      </c>
      <c r="AA73" s="3">
        <f t="shared" si="63"/>
        <v>0</v>
      </c>
      <c r="AB73" s="3">
        <f t="shared" si="63"/>
        <v>62548.77</v>
      </c>
      <c r="AC73" s="3">
        <f t="shared" si="63"/>
        <v>48444.53</v>
      </c>
      <c r="AD73" s="3">
        <f t="shared" si="63"/>
        <v>223.4</v>
      </c>
      <c r="AE73" s="3">
        <f t="shared" si="63"/>
        <v>12.86</v>
      </c>
      <c r="AF73" s="3">
        <f t="shared" si="63"/>
        <v>13880.84</v>
      </c>
      <c r="AG73" s="3">
        <f t="shared" si="63"/>
        <v>0</v>
      </c>
      <c r="AH73" s="3">
        <f t="shared" si="63"/>
        <v>1110.2259368702698</v>
      </c>
      <c r="AI73" s="3">
        <f t="shared" si="63"/>
        <v>0</v>
      </c>
      <c r="AJ73" s="3">
        <f t="shared" si="63"/>
        <v>0</v>
      </c>
      <c r="AK73" s="3">
        <f t="shared" si="63"/>
        <v>12792.95</v>
      </c>
      <c r="AL73" s="3">
        <f t="shared" si="63"/>
        <v>7240.84</v>
      </c>
      <c r="AM73" s="3">
        <f t="shared" si="63"/>
        <v>0</v>
      </c>
      <c r="AN73" s="3">
        <f t="shared" si="63"/>
        <v>0</v>
      </c>
      <c r="AO73" s="3">
        <f t="shared" si="63"/>
        <v>0</v>
      </c>
      <c r="AP73" s="3">
        <f t="shared" si="63"/>
        <v>0</v>
      </c>
      <c r="AQ73" s="3">
        <f t="shared" si="63"/>
        <v>0</v>
      </c>
      <c r="AR73" s="3">
        <f t="shared" si="63"/>
        <v>82582.559999999998</v>
      </c>
      <c r="AS73" s="3">
        <f t="shared" si="63"/>
        <v>82582.559999999998</v>
      </c>
      <c r="AT73" s="3">
        <f t="shared" si="63"/>
        <v>0</v>
      </c>
      <c r="AU73" s="3">
        <f t="shared" ref="AU73:BZ73" si="64">AU92</f>
        <v>0</v>
      </c>
      <c r="AV73" s="3">
        <f t="shared" si="64"/>
        <v>48444.53</v>
      </c>
      <c r="AW73" s="3">
        <f t="shared" si="64"/>
        <v>48444.53</v>
      </c>
      <c r="AX73" s="3">
        <f t="shared" si="64"/>
        <v>0</v>
      </c>
      <c r="AY73" s="3">
        <f t="shared" si="64"/>
        <v>48444.53</v>
      </c>
      <c r="AZ73" s="3">
        <f t="shared" si="64"/>
        <v>0</v>
      </c>
      <c r="BA73" s="3">
        <f t="shared" si="64"/>
        <v>0</v>
      </c>
      <c r="BB73" s="3">
        <f t="shared" si="64"/>
        <v>0</v>
      </c>
      <c r="BC73" s="3">
        <f t="shared" si="64"/>
        <v>0</v>
      </c>
      <c r="BD73" s="3">
        <f t="shared" si="64"/>
        <v>0</v>
      </c>
      <c r="BE73" s="3">
        <f t="shared" si="64"/>
        <v>0</v>
      </c>
      <c r="BF73" s="3">
        <f t="shared" si="64"/>
        <v>0</v>
      </c>
      <c r="BG73" s="3">
        <f t="shared" si="64"/>
        <v>0</v>
      </c>
      <c r="BH73" s="3">
        <f t="shared" si="64"/>
        <v>0</v>
      </c>
      <c r="BI73" s="3">
        <f t="shared" si="64"/>
        <v>0</v>
      </c>
      <c r="BJ73" s="3">
        <f t="shared" si="64"/>
        <v>0</v>
      </c>
      <c r="BK73" s="3">
        <f t="shared" si="64"/>
        <v>0</v>
      </c>
      <c r="BL73" s="3">
        <f t="shared" si="64"/>
        <v>0</v>
      </c>
      <c r="BM73" s="3">
        <f t="shared" si="64"/>
        <v>0</v>
      </c>
      <c r="BN73" s="3">
        <f t="shared" si="64"/>
        <v>0</v>
      </c>
      <c r="BO73" s="3">
        <f t="shared" si="64"/>
        <v>0</v>
      </c>
      <c r="BP73" s="3">
        <f t="shared" si="64"/>
        <v>0</v>
      </c>
      <c r="BQ73" s="3">
        <f t="shared" si="64"/>
        <v>0</v>
      </c>
      <c r="BR73" s="3">
        <f t="shared" si="64"/>
        <v>0</v>
      </c>
      <c r="BS73" s="3">
        <f t="shared" si="64"/>
        <v>0</v>
      </c>
      <c r="BT73" s="3">
        <f t="shared" si="64"/>
        <v>0</v>
      </c>
      <c r="BU73" s="3">
        <f t="shared" si="64"/>
        <v>0</v>
      </c>
      <c r="BV73" s="3">
        <f t="shared" si="64"/>
        <v>0</v>
      </c>
      <c r="BW73" s="3">
        <f t="shared" si="64"/>
        <v>0</v>
      </c>
      <c r="BX73" s="3">
        <f t="shared" si="64"/>
        <v>0</v>
      </c>
      <c r="BY73" s="3">
        <f t="shared" si="64"/>
        <v>0</v>
      </c>
      <c r="BZ73" s="3">
        <f t="shared" si="64"/>
        <v>0</v>
      </c>
      <c r="CA73" s="3">
        <f t="shared" ref="CA73:DF73" si="65">CA92</f>
        <v>82582.559999999998</v>
      </c>
      <c r="CB73" s="3">
        <f t="shared" si="65"/>
        <v>82582.559999999998</v>
      </c>
      <c r="CC73" s="3">
        <f t="shared" si="65"/>
        <v>0</v>
      </c>
      <c r="CD73" s="3">
        <f t="shared" si="65"/>
        <v>0</v>
      </c>
      <c r="CE73" s="3">
        <f t="shared" si="65"/>
        <v>48444.53</v>
      </c>
      <c r="CF73" s="3">
        <f t="shared" si="65"/>
        <v>48444.53</v>
      </c>
      <c r="CG73" s="3">
        <f t="shared" si="65"/>
        <v>0</v>
      </c>
      <c r="CH73" s="3">
        <f t="shared" si="65"/>
        <v>48444.53</v>
      </c>
      <c r="CI73" s="3">
        <f t="shared" si="65"/>
        <v>0</v>
      </c>
      <c r="CJ73" s="3">
        <f t="shared" si="65"/>
        <v>0</v>
      </c>
      <c r="CK73" s="3">
        <f t="shared" si="65"/>
        <v>0</v>
      </c>
      <c r="CL73" s="3">
        <f t="shared" si="65"/>
        <v>0</v>
      </c>
      <c r="CM73" s="3">
        <f t="shared" si="65"/>
        <v>0</v>
      </c>
      <c r="CN73" s="3">
        <f t="shared" si="65"/>
        <v>0</v>
      </c>
      <c r="CO73" s="3">
        <f t="shared" si="65"/>
        <v>0</v>
      </c>
      <c r="CP73" s="3">
        <f t="shared" si="65"/>
        <v>0</v>
      </c>
      <c r="CQ73" s="3">
        <f t="shared" si="65"/>
        <v>0</v>
      </c>
      <c r="CR73" s="3">
        <f t="shared" si="65"/>
        <v>0</v>
      </c>
      <c r="CS73" s="3">
        <f t="shared" si="65"/>
        <v>0</v>
      </c>
      <c r="CT73" s="3">
        <f t="shared" si="65"/>
        <v>0</v>
      </c>
      <c r="CU73" s="3">
        <f t="shared" si="65"/>
        <v>0</v>
      </c>
      <c r="CV73" s="3">
        <f t="shared" si="65"/>
        <v>0</v>
      </c>
      <c r="CW73" s="3">
        <f t="shared" si="65"/>
        <v>0</v>
      </c>
      <c r="CX73" s="3">
        <f t="shared" si="65"/>
        <v>0</v>
      </c>
      <c r="CY73" s="3">
        <f t="shared" si="65"/>
        <v>0</v>
      </c>
      <c r="CZ73" s="3">
        <f t="shared" si="65"/>
        <v>0</v>
      </c>
      <c r="DA73" s="3">
        <f t="shared" si="65"/>
        <v>0</v>
      </c>
      <c r="DB73" s="3">
        <f t="shared" si="65"/>
        <v>0</v>
      </c>
      <c r="DC73" s="3">
        <f t="shared" si="65"/>
        <v>0</v>
      </c>
      <c r="DD73" s="3">
        <f t="shared" si="65"/>
        <v>0</v>
      </c>
      <c r="DE73" s="3">
        <f t="shared" si="65"/>
        <v>0</v>
      </c>
      <c r="DF73" s="3">
        <f t="shared" si="65"/>
        <v>0</v>
      </c>
      <c r="DG73" s="4">
        <f t="shared" ref="DG73:EL73" si="66">DG92</f>
        <v>1119077.2</v>
      </c>
      <c r="DH73" s="4">
        <f t="shared" si="66"/>
        <v>451998.32</v>
      </c>
      <c r="DI73" s="4">
        <f t="shared" si="66"/>
        <v>2996.32</v>
      </c>
      <c r="DJ73" s="4">
        <f t="shared" si="66"/>
        <v>615.91999999999996</v>
      </c>
      <c r="DK73" s="4">
        <f t="shared" si="66"/>
        <v>664082.56000000006</v>
      </c>
      <c r="DL73" s="4">
        <f t="shared" si="66"/>
        <v>0</v>
      </c>
      <c r="DM73" s="4">
        <f t="shared" si="66"/>
        <v>1110.6763539972517</v>
      </c>
      <c r="DN73" s="4">
        <f t="shared" si="66"/>
        <v>0</v>
      </c>
      <c r="DO73" s="4">
        <f t="shared" si="66"/>
        <v>0</v>
      </c>
      <c r="DP73" s="4">
        <f t="shared" si="66"/>
        <v>611320.91</v>
      </c>
      <c r="DQ73" s="4">
        <f t="shared" si="66"/>
        <v>345105.37</v>
      </c>
      <c r="DR73" s="4">
        <f t="shared" si="66"/>
        <v>0</v>
      </c>
      <c r="DS73" s="4">
        <f t="shared" si="66"/>
        <v>0</v>
      </c>
      <c r="DT73" s="4">
        <f t="shared" si="66"/>
        <v>1119077.2</v>
      </c>
      <c r="DU73" s="4">
        <f t="shared" si="66"/>
        <v>451998.32</v>
      </c>
      <c r="DV73" s="4">
        <f t="shared" si="66"/>
        <v>2996.32</v>
      </c>
      <c r="DW73" s="4">
        <f t="shared" si="66"/>
        <v>615.91999999999996</v>
      </c>
      <c r="DX73" s="4">
        <f t="shared" si="66"/>
        <v>664082.56000000006</v>
      </c>
      <c r="DY73" s="4">
        <f t="shared" si="66"/>
        <v>0</v>
      </c>
      <c r="DZ73" s="4">
        <f t="shared" si="66"/>
        <v>1110.6763539972517</v>
      </c>
      <c r="EA73" s="4">
        <f t="shared" si="66"/>
        <v>0</v>
      </c>
      <c r="EB73" s="4">
        <f t="shared" si="66"/>
        <v>0</v>
      </c>
      <c r="EC73" s="4">
        <f t="shared" si="66"/>
        <v>611320.91</v>
      </c>
      <c r="ED73" s="4">
        <f t="shared" si="66"/>
        <v>345105.37</v>
      </c>
      <c r="EE73" s="4">
        <f t="shared" si="66"/>
        <v>0</v>
      </c>
      <c r="EF73" s="4">
        <f t="shared" si="66"/>
        <v>0</v>
      </c>
      <c r="EG73" s="4">
        <f t="shared" si="66"/>
        <v>0</v>
      </c>
      <c r="EH73" s="4">
        <f t="shared" si="66"/>
        <v>0</v>
      </c>
      <c r="EI73" s="4">
        <f t="shared" si="66"/>
        <v>0</v>
      </c>
      <c r="EJ73" s="4">
        <f t="shared" si="66"/>
        <v>2075503.48</v>
      </c>
      <c r="EK73" s="4">
        <f t="shared" si="66"/>
        <v>2075503.48</v>
      </c>
      <c r="EL73" s="4">
        <f t="shared" si="66"/>
        <v>0</v>
      </c>
      <c r="EM73" s="4">
        <f t="shared" ref="EM73:FR73" si="67">EM92</f>
        <v>0</v>
      </c>
      <c r="EN73" s="4">
        <f t="shared" si="67"/>
        <v>451998.32</v>
      </c>
      <c r="EO73" s="4">
        <f t="shared" si="67"/>
        <v>451998.32</v>
      </c>
      <c r="EP73" s="4">
        <f t="shared" si="67"/>
        <v>0</v>
      </c>
      <c r="EQ73" s="4">
        <f t="shared" si="67"/>
        <v>451998.32</v>
      </c>
      <c r="ER73" s="4">
        <f t="shared" si="67"/>
        <v>0</v>
      </c>
      <c r="ES73" s="4">
        <f t="shared" si="67"/>
        <v>0</v>
      </c>
      <c r="ET73" s="4">
        <f t="shared" si="67"/>
        <v>0</v>
      </c>
      <c r="EU73" s="4">
        <f t="shared" si="67"/>
        <v>0</v>
      </c>
      <c r="EV73" s="4">
        <f t="shared" si="67"/>
        <v>0</v>
      </c>
      <c r="EW73" s="4">
        <f t="shared" si="67"/>
        <v>0</v>
      </c>
      <c r="EX73" s="4">
        <f t="shared" si="67"/>
        <v>0</v>
      </c>
      <c r="EY73" s="4">
        <f t="shared" si="67"/>
        <v>0</v>
      </c>
      <c r="EZ73" s="4">
        <f t="shared" si="67"/>
        <v>0</v>
      </c>
      <c r="FA73" s="4">
        <f t="shared" si="67"/>
        <v>0</v>
      </c>
      <c r="FB73" s="4">
        <f t="shared" si="67"/>
        <v>0</v>
      </c>
      <c r="FC73" s="4">
        <f t="shared" si="67"/>
        <v>0</v>
      </c>
      <c r="FD73" s="4">
        <f t="shared" si="67"/>
        <v>0</v>
      </c>
      <c r="FE73" s="4">
        <f t="shared" si="67"/>
        <v>0</v>
      </c>
      <c r="FF73" s="4">
        <f t="shared" si="67"/>
        <v>0</v>
      </c>
      <c r="FG73" s="4">
        <f t="shared" si="67"/>
        <v>0</v>
      </c>
      <c r="FH73" s="4">
        <f t="shared" si="67"/>
        <v>0</v>
      </c>
      <c r="FI73" s="4">
        <f t="shared" si="67"/>
        <v>0</v>
      </c>
      <c r="FJ73" s="4">
        <f t="shared" si="67"/>
        <v>0</v>
      </c>
      <c r="FK73" s="4">
        <f t="shared" si="67"/>
        <v>0</v>
      </c>
      <c r="FL73" s="4">
        <f t="shared" si="67"/>
        <v>0</v>
      </c>
      <c r="FM73" s="4">
        <f t="shared" si="67"/>
        <v>0</v>
      </c>
      <c r="FN73" s="4">
        <f t="shared" si="67"/>
        <v>0</v>
      </c>
      <c r="FO73" s="4">
        <f t="shared" si="67"/>
        <v>0</v>
      </c>
      <c r="FP73" s="4">
        <f t="shared" si="67"/>
        <v>0</v>
      </c>
      <c r="FQ73" s="4">
        <f t="shared" si="67"/>
        <v>0</v>
      </c>
      <c r="FR73" s="4">
        <f t="shared" si="67"/>
        <v>0</v>
      </c>
      <c r="FS73" s="4">
        <f t="shared" ref="FS73:GX73" si="68">FS92</f>
        <v>2075503.48</v>
      </c>
      <c r="FT73" s="4">
        <f t="shared" si="68"/>
        <v>2075503.48</v>
      </c>
      <c r="FU73" s="4">
        <f t="shared" si="68"/>
        <v>0</v>
      </c>
      <c r="FV73" s="4">
        <f t="shared" si="68"/>
        <v>0</v>
      </c>
      <c r="FW73" s="4">
        <f t="shared" si="68"/>
        <v>451998.32</v>
      </c>
      <c r="FX73" s="4">
        <f t="shared" si="68"/>
        <v>451998.32</v>
      </c>
      <c r="FY73" s="4">
        <f t="shared" si="68"/>
        <v>0</v>
      </c>
      <c r="FZ73" s="4">
        <f t="shared" si="68"/>
        <v>451998.32</v>
      </c>
      <c r="GA73" s="4">
        <f t="shared" si="68"/>
        <v>0</v>
      </c>
      <c r="GB73" s="4">
        <f t="shared" si="68"/>
        <v>0</v>
      </c>
      <c r="GC73" s="4">
        <f t="shared" si="68"/>
        <v>0</v>
      </c>
      <c r="GD73" s="4">
        <f t="shared" si="68"/>
        <v>0</v>
      </c>
      <c r="GE73" s="4">
        <f t="shared" si="68"/>
        <v>0</v>
      </c>
      <c r="GF73" s="4">
        <f t="shared" si="68"/>
        <v>0</v>
      </c>
      <c r="GG73" s="4">
        <f t="shared" si="68"/>
        <v>0</v>
      </c>
      <c r="GH73" s="4">
        <f t="shared" si="68"/>
        <v>0</v>
      </c>
      <c r="GI73" s="4">
        <f t="shared" si="68"/>
        <v>0</v>
      </c>
      <c r="GJ73" s="4">
        <f t="shared" si="68"/>
        <v>0</v>
      </c>
      <c r="GK73" s="4">
        <f t="shared" si="68"/>
        <v>0</v>
      </c>
      <c r="GL73" s="4">
        <f t="shared" si="68"/>
        <v>0</v>
      </c>
      <c r="GM73" s="4">
        <f t="shared" si="68"/>
        <v>0</v>
      </c>
      <c r="GN73" s="4">
        <f t="shared" si="68"/>
        <v>0</v>
      </c>
      <c r="GO73" s="4">
        <f t="shared" si="68"/>
        <v>0</v>
      </c>
      <c r="GP73" s="4">
        <f t="shared" si="68"/>
        <v>0</v>
      </c>
      <c r="GQ73" s="4">
        <f t="shared" si="68"/>
        <v>0</v>
      </c>
      <c r="GR73" s="4">
        <f t="shared" si="68"/>
        <v>0</v>
      </c>
      <c r="GS73" s="4">
        <f t="shared" si="68"/>
        <v>0</v>
      </c>
      <c r="GT73" s="4">
        <f t="shared" si="68"/>
        <v>0</v>
      </c>
      <c r="GU73" s="4">
        <f t="shared" si="68"/>
        <v>0</v>
      </c>
      <c r="GV73" s="4">
        <f t="shared" si="68"/>
        <v>0</v>
      </c>
      <c r="GW73" s="4">
        <f t="shared" si="68"/>
        <v>0</v>
      </c>
      <c r="GX73" s="4">
        <f t="shared" si="68"/>
        <v>0</v>
      </c>
    </row>
    <row r="75" spans="1:255" x14ac:dyDescent="0.25">
      <c r="A75" s="2">
        <v>17</v>
      </c>
      <c r="B75" s="2">
        <v>1</v>
      </c>
      <c r="C75" s="2">
        <f>ROW(SmtRes!A13)</f>
        <v>13</v>
      </c>
      <c r="D75" s="2">
        <f>ROW(EtalonRes!A24)</f>
        <v>24</v>
      </c>
      <c r="E75" s="2" t="s">
        <v>112</v>
      </c>
      <c r="F75" s="2" t="s">
        <v>20</v>
      </c>
      <c r="G75" s="2" t="s">
        <v>21</v>
      </c>
      <c r="H75" s="2" t="s">
        <v>22</v>
      </c>
      <c r="I75" s="2">
        <f>ROUND((67.6+106.3+4.2+6.9+7.2+11.3+0.9+1.4+9.3)/1000*22,9)</f>
        <v>4.7321999999999997</v>
      </c>
      <c r="J75" s="2">
        <v>0</v>
      </c>
      <c r="K75" s="2">
        <f>ROUND((67.6+106.3+4.2+6.9+7.2+11.3+0.9+1.4+9.3)/1000*22,9)</f>
        <v>4.7321999999999997</v>
      </c>
      <c r="L75" s="2"/>
      <c r="M75" s="2"/>
      <c r="N75" s="2"/>
      <c r="O75" s="2">
        <f t="shared" ref="O75:O90" si="69">ROUND(CP75,2)</f>
        <v>14079.97</v>
      </c>
      <c r="P75" s="2">
        <f t="shared" ref="P75:P90" si="70">ROUND((ROUND((AC75*AW75*I75),2)*BC75),2)</f>
        <v>136.28</v>
      </c>
      <c r="Q75" s="2">
        <f>(ROUND((ROUND((((ET75*1.1))*AV75*I75),2)*BB75),2)+ROUND((ROUND(((AE75-((EU75*1.1)))*AV75*I75),2)*BS75),2))</f>
        <v>196.64</v>
      </c>
      <c r="R75" s="2">
        <f t="shared" ref="R75:R90" si="71">ROUND((ROUND((AE75*AV75*I75),2)*BS75),2)</f>
        <v>12.37</v>
      </c>
      <c r="S75" s="2">
        <f t="shared" ref="S75:S90" si="72">ROUND((ROUND((AF75*AV75*I75),2)*BA75),2)</f>
        <v>13747.05</v>
      </c>
      <c r="T75" s="2">
        <f t="shared" ref="T75:T90" si="73">ROUND(CU75*I75,2)</f>
        <v>0</v>
      </c>
      <c r="U75" s="2">
        <f t="shared" ref="U75:U90" si="74">CV75*I75</f>
        <v>1100.6425937429999</v>
      </c>
      <c r="V75" s="2">
        <f t="shared" ref="V75:V90" si="75">CW75*I75</f>
        <v>0</v>
      </c>
      <c r="W75" s="2">
        <f t="shared" ref="W75:W90" si="76">ROUND(CX75*I75,2)</f>
        <v>0</v>
      </c>
      <c r="X75" s="2">
        <f t="shared" ref="X75:X90" si="77">ROUND(CY75,2)</f>
        <v>12658.67</v>
      </c>
      <c r="Y75" s="2">
        <f t="shared" ref="Y75:Y90" si="78">ROUND(CZ75,2)</f>
        <v>7154.9</v>
      </c>
      <c r="Z75" s="2"/>
      <c r="AA75" s="2">
        <v>56481265</v>
      </c>
      <c r="AB75" s="2">
        <f t="shared" ref="AB75:AB90" si="79">ROUND((AC75+AD75+AF75),6)</f>
        <v>2843.0239999999999</v>
      </c>
      <c r="AC75" s="2">
        <f t="shared" ref="AC75:AC90" si="80">ROUND((ES75),6)</f>
        <v>28.74</v>
      </c>
      <c r="AD75" s="2">
        <f>ROUND(((((ET75*1.1))-((EU75*1.1)))+AE75),6)</f>
        <v>39.688000000000002</v>
      </c>
      <c r="AE75" s="2">
        <f>ROUND(((EU75*1.1)),6)</f>
        <v>2.4969999999999999</v>
      </c>
      <c r="AF75" s="2">
        <f>ROUND(((EV75*1.1)),6)</f>
        <v>2774.596</v>
      </c>
      <c r="AG75" s="2">
        <f t="shared" ref="AG75:AG90" si="81">ROUND((AP75),6)</f>
        <v>0</v>
      </c>
      <c r="AH75" s="2">
        <f>((EW75*1.1))</f>
        <v>222.14500000000001</v>
      </c>
      <c r="AI75" s="2">
        <f>((EX75*1.1))</f>
        <v>0</v>
      </c>
      <c r="AJ75" s="2">
        <f t="shared" ref="AJ75:AJ90" si="82">(AS75)</f>
        <v>0</v>
      </c>
      <c r="AK75" s="2">
        <v>2587.1799999999998</v>
      </c>
      <c r="AL75" s="2">
        <v>28.74</v>
      </c>
      <c r="AM75" s="2">
        <v>36.08</v>
      </c>
      <c r="AN75" s="2">
        <v>2.27</v>
      </c>
      <c r="AO75" s="2">
        <v>2522.36</v>
      </c>
      <c r="AP75" s="2">
        <v>0</v>
      </c>
      <c r="AQ75" s="2">
        <v>201.95</v>
      </c>
      <c r="AR75" s="2">
        <v>0</v>
      </c>
      <c r="AS75" s="2">
        <v>0</v>
      </c>
      <c r="AT75" s="2">
        <v>92</v>
      </c>
      <c r="AU75" s="2">
        <v>52</v>
      </c>
      <c r="AV75" s="2">
        <v>1.0469999999999999</v>
      </c>
      <c r="AW75" s="2">
        <v>1.002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1</v>
      </c>
      <c r="BJ75" s="2" t="s">
        <v>23</v>
      </c>
      <c r="BK75" s="2"/>
      <c r="BL75" s="2"/>
      <c r="BM75" s="2">
        <v>90</v>
      </c>
      <c r="BN75" s="2">
        <v>0</v>
      </c>
      <c r="BO75" s="2" t="s">
        <v>20</v>
      </c>
      <c r="BP75" s="2">
        <v>1</v>
      </c>
      <c r="BQ75" s="2">
        <v>60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92</v>
      </c>
      <c r="CA75" s="2">
        <v>52</v>
      </c>
      <c r="CB75" s="2" t="s">
        <v>3</v>
      </c>
      <c r="CC75" s="2"/>
      <c r="CD75" s="2"/>
      <c r="CE75" s="2">
        <v>30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ref="CP75:CP90" si="83">(P75+Q75+S75)</f>
        <v>14079.97</v>
      </c>
      <c r="CQ75" s="2">
        <f t="shared" ref="CQ75:CQ90" si="84">ROUND((ROUND((AC75*AW75*1),2)*BC75),2)</f>
        <v>28.8</v>
      </c>
      <c r="CR75" s="2">
        <f>(ROUND((ROUND((((ET75*1.1))*AV75*1),2)*BB75),2)+ROUND((ROUND(((AE75-((EU75*1.1)))*AV75*1),2)*BS75),2))</f>
        <v>41.55</v>
      </c>
      <c r="CS75" s="2">
        <f t="shared" ref="CS75:CS90" si="85">ROUND((ROUND((AE75*AV75*1),2)*BS75),2)</f>
        <v>2.61</v>
      </c>
      <c r="CT75" s="2">
        <f t="shared" ref="CT75:CT90" si="86">ROUND((ROUND((AF75*AV75*1),2)*BA75),2)</f>
        <v>2905</v>
      </c>
      <c r="CU75" s="2">
        <f t="shared" ref="CU75:CU90" si="87">AG75</f>
        <v>0</v>
      </c>
      <c r="CV75" s="2">
        <f t="shared" ref="CV75:CV90" si="88">(AH75*AV75)</f>
        <v>232.585815</v>
      </c>
      <c r="CW75" s="2">
        <f t="shared" ref="CW75:CW90" si="89">AI75</f>
        <v>0</v>
      </c>
      <c r="CX75" s="2">
        <f t="shared" ref="CX75:CX90" si="90">AJ75</f>
        <v>0</v>
      </c>
      <c r="CY75" s="2">
        <f t="shared" ref="CY75:CY90" si="91">(((S75+R75)*AT75)/100)</f>
        <v>12658.666399999998</v>
      </c>
      <c r="CZ75" s="2">
        <f t="shared" ref="CZ75:CZ90" si="92">(((S75+R75)*AU75)/100)</f>
        <v>7154.8984</v>
      </c>
      <c r="DA75" s="2"/>
      <c r="DB75" s="2"/>
      <c r="DC75" s="2" t="s">
        <v>3</v>
      </c>
      <c r="DD75" s="2" t="s">
        <v>3</v>
      </c>
      <c r="DE75" s="2" t="s">
        <v>24</v>
      </c>
      <c r="DF75" s="2" t="s">
        <v>24</v>
      </c>
      <c r="DG75" s="2" t="s">
        <v>24</v>
      </c>
      <c r="DH75" s="2" t="s">
        <v>3</v>
      </c>
      <c r="DI75" s="2" t="s">
        <v>24</v>
      </c>
      <c r="DJ75" s="2" t="s">
        <v>24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22</v>
      </c>
      <c r="DW75" s="2" t="s">
        <v>22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55586525</v>
      </c>
      <c r="EF75" s="2">
        <v>60</v>
      </c>
      <c r="EG75" s="2" t="s">
        <v>25</v>
      </c>
      <c r="EH75" s="2">
        <v>0</v>
      </c>
      <c r="EI75" s="2" t="s">
        <v>3</v>
      </c>
      <c r="EJ75" s="2">
        <v>1</v>
      </c>
      <c r="EK75" s="2">
        <v>90</v>
      </c>
      <c r="EL75" s="2" t="s">
        <v>26</v>
      </c>
      <c r="EM75" s="2" t="s">
        <v>27</v>
      </c>
      <c r="EN75" s="2"/>
      <c r="EO75" s="2" t="s">
        <v>28</v>
      </c>
      <c r="EP75" s="2"/>
      <c r="EQ75" s="2">
        <v>0</v>
      </c>
      <c r="ER75" s="2">
        <v>2587.1799999999998</v>
      </c>
      <c r="ES75" s="2">
        <v>28.74</v>
      </c>
      <c r="ET75" s="2">
        <v>36.08</v>
      </c>
      <c r="EU75" s="2">
        <v>2.27</v>
      </c>
      <c r="EV75" s="2">
        <v>2522.36</v>
      </c>
      <c r="EW75" s="2">
        <v>201.95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92</v>
      </c>
      <c r="FY75" s="2">
        <v>52</v>
      </c>
      <c r="FZ75" s="2"/>
      <c r="GA75" s="2" t="s">
        <v>3</v>
      </c>
      <c r="GB75" s="2"/>
      <c r="GC75" s="2"/>
      <c r="GD75" s="2">
        <v>1</v>
      </c>
      <c r="GE75" s="2"/>
      <c r="GF75" s="2">
        <v>-811884377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ref="GL75:GL90" si="93">ROUND(IF(AND(BH75=3,BI75=3,FS75&lt;&gt;0),P75,0),2)</f>
        <v>0</v>
      </c>
      <c r="GM75" s="2">
        <f t="shared" ref="GM75:GM90" si="94">ROUND(O75+X75+Y75,2)+GX75</f>
        <v>33893.54</v>
      </c>
      <c r="GN75" s="2">
        <f t="shared" ref="GN75:GN90" si="95">IF(OR(BI75=0,BI75=1),GM75-GX75,0)</f>
        <v>33893.54</v>
      </c>
      <c r="GO75" s="2">
        <f t="shared" ref="GO75:GO90" si="96">IF(BI75=2,GM75-GX75,0)</f>
        <v>0</v>
      </c>
      <c r="GP75" s="2">
        <f t="shared" ref="GP75:GP90" si="97">IF(BI75=4,GM75-GX75,0)</f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ref="GV75:GV90" si="98">ROUND((GT75),6)</f>
        <v>0</v>
      </c>
      <c r="GW75" s="2">
        <v>1</v>
      </c>
      <c r="GX75" s="2">
        <f t="shared" ref="GX75:GX90" si="99">ROUND(HC75*I75,2)</f>
        <v>0</v>
      </c>
      <c r="GY75" s="2"/>
      <c r="GZ75" s="2"/>
      <c r="HA75" s="2">
        <v>0</v>
      </c>
      <c r="HB75" s="2">
        <v>0</v>
      </c>
      <c r="HC75" s="2">
        <f t="shared" ref="HC75:HC90" si="100">GV75*GW75</f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5">
      <c r="A76">
        <v>17</v>
      </c>
      <c r="B76">
        <v>1</v>
      </c>
      <c r="C76">
        <f>ROW(SmtRes!A18)</f>
        <v>18</v>
      </c>
      <c r="D76">
        <f>ROW(EtalonRes!A32)</f>
        <v>32</v>
      </c>
      <c r="E76" t="s">
        <v>112</v>
      </c>
      <c r="F76" t="s">
        <v>20</v>
      </c>
      <c r="G76" t="s">
        <v>21</v>
      </c>
      <c r="H76" t="s">
        <v>22</v>
      </c>
      <c r="I76">
        <f>ROUND((67.6+106.3+4.2+6.9+7.2+11.3+0.9+1.4+9.3)/1000*22,9)</f>
        <v>4.7321999999999997</v>
      </c>
      <c r="J76">
        <v>0</v>
      </c>
      <c r="K76">
        <f>ROUND((67.6+106.3+4.2+6.9+7.2+11.3+0.9+1.4+9.3)/1000*22,9)</f>
        <v>4.7321999999999997</v>
      </c>
      <c r="O76">
        <f t="shared" si="69"/>
        <v>661860.13</v>
      </c>
      <c r="P76">
        <f t="shared" si="70"/>
        <v>1774.37</v>
      </c>
      <c r="Q76">
        <f>(ROUND((ROUND((((ET76*1.1))*AV76*I76),2)*BB76),2)+ROUND((ROUND(((AE76-((EU76*1.1)))*AV76*I76),2)*BS76),2))</f>
        <v>2701.83</v>
      </c>
      <c r="R76">
        <f t="shared" si="71"/>
        <v>591.53</v>
      </c>
      <c r="S76">
        <f t="shared" si="72"/>
        <v>657383.93000000005</v>
      </c>
      <c r="T76">
        <f t="shared" si="73"/>
        <v>0</v>
      </c>
      <c r="U76">
        <f t="shared" si="74"/>
        <v>1100.6425937429999</v>
      </c>
      <c r="V76">
        <f t="shared" si="75"/>
        <v>0</v>
      </c>
      <c r="W76">
        <f t="shared" si="76"/>
        <v>0</v>
      </c>
      <c r="X76">
        <f t="shared" si="77"/>
        <v>605337.42000000004</v>
      </c>
      <c r="Y76">
        <f t="shared" si="78"/>
        <v>342147.24</v>
      </c>
      <c r="AA76">
        <v>56481267</v>
      </c>
      <c r="AB76">
        <f t="shared" si="79"/>
        <v>2843.0239999999999</v>
      </c>
      <c r="AC76">
        <f t="shared" si="80"/>
        <v>28.74</v>
      </c>
      <c r="AD76">
        <f>ROUND(((((ET76*1.1))-((EU76*1.1)))+AE76),6)</f>
        <v>39.688000000000002</v>
      </c>
      <c r="AE76">
        <f>ROUND(((EU76*1.1)),6)</f>
        <v>2.4969999999999999</v>
      </c>
      <c r="AF76">
        <f>ROUND(((EV76*1.1)),6)</f>
        <v>2774.596</v>
      </c>
      <c r="AG76">
        <f t="shared" si="81"/>
        <v>0</v>
      </c>
      <c r="AH76">
        <f>((EW76*1.1))</f>
        <v>222.14500000000001</v>
      </c>
      <c r="AI76">
        <f>((EX76*1.1))</f>
        <v>0</v>
      </c>
      <c r="AJ76">
        <f t="shared" si="82"/>
        <v>0</v>
      </c>
      <c r="AK76">
        <v>2587.1799999999998</v>
      </c>
      <c r="AL76">
        <v>28.74</v>
      </c>
      <c r="AM76">
        <v>36.08</v>
      </c>
      <c r="AN76">
        <v>2.27</v>
      </c>
      <c r="AO76">
        <v>2522.36</v>
      </c>
      <c r="AP76">
        <v>0</v>
      </c>
      <c r="AQ76">
        <v>201.95</v>
      </c>
      <c r="AR76">
        <v>0</v>
      </c>
      <c r="AS76">
        <v>0</v>
      </c>
      <c r="AT76">
        <v>92</v>
      </c>
      <c r="AU76">
        <v>52</v>
      </c>
      <c r="AV76">
        <v>1.0469999999999999</v>
      </c>
      <c r="AW76">
        <v>1.002</v>
      </c>
      <c r="AZ76">
        <v>1</v>
      </c>
      <c r="BA76">
        <v>47.82</v>
      </c>
      <c r="BB76">
        <v>13.74</v>
      </c>
      <c r="BC76">
        <v>13.02</v>
      </c>
      <c r="BD76" t="s">
        <v>3</v>
      </c>
      <c r="BE76" t="s">
        <v>3</v>
      </c>
      <c r="BF76" t="s">
        <v>3</v>
      </c>
      <c r="BG76" t="s">
        <v>3</v>
      </c>
      <c r="BH76">
        <v>0</v>
      </c>
      <c r="BI76">
        <v>1</v>
      </c>
      <c r="BJ76" t="s">
        <v>23</v>
      </c>
      <c r="BM76">
        <v>90</v>
      </c>
      <c r="BN76">
        <v>0</v>
      </c>
      <c r="BO76" t="s">
        <v>20</v>
      </c>
      <c r="BP76">
        <v>1</v>
      </c>
      <c r="BQ76">
        <v>60</v>
      </c>
      <c r="BR76">
        <v>0</v>
      </c>
      <c r="BS76">
        <v>47.82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92</v>
      </c>
      <c r="CA76">
        <v>52</v>
      </c>
      <c r="CB76" t="s">
        <v>3</v>
      </c>
      <c r="CE76">
        <v>30</v>
      </c>
      <c r="CF76">
        <v>0</v>
      </c>
      <c r="CG76">
        <v>0</v>
      </c>
      <c r="CM76">
        <v>0</v>
      </c>
      <c r="CN76" t="s">
        <v>3</v>
      </c>
      <c r="CO76">
        <v>0</v>
      </c>
      <c r="CP76">
        <f t="shared" si="83"/>
        <v>661860.13</v>
      </c>
      <c r="CQ76">
        <f t="shared" si="84"/>
        <v>374.98</v>
      </c>
      <c r="CR76">
        <f>(ROUND((ROUND((((ET76*1.1))*AV76*1),2)*BB76),2)+ROUND((ROUND(((AE76-((EU76*1.1)))*AV76*1),2)*BS76),2))</f>
        <v>570.9</v>
      </c>
      <c r="CS76">
        <f t="shared" si="85"/>
        <v>124.81</v>
      </c>
      <c r="CT76">
        <f t="shared" si="86"/>
        <v>138917.1</v>
      </c>
      <c r="CU76">
        <f t="shared" si="87"/>
        <v>0</v>
      </c>
      <c r="CV76">
        <f t="shared" si="88"/>
        <v>232.585815</v>
      </c>
      <c r="CW76">
        <f t="shared" si="89"/>
        <v>0</v>
      </c>
      <c r="CX76">
        <f t="shared" si="90"/>
        <v>0</v>
      </c>
      <c r="CY76">
        <f t="shared" si="91"/>
        <v>605337.42320000008</v>
      </c>
      <c r="CZ76">
        <f t="shared" si="92"/>
        <v>342147.23920000001</v>
      </c>
      <c r="DC76" t="s">
        <v>3</v>
      </c>
      <c r="DD76" t="s">
        <v>3</v>
      </c>
      <c r="DE76" t="s">
        <v>24</v>
      </c>
      <c r="DF76" t="s">
        <v>24</v>
      </c>
      <c r="DG76" t="s">
        <v>24</v>
      </c>
      <c r="DH76" t="s">
        <v>3</v>
      </c>
      <c r="DI76" t="s">
        <v>24</v>
      </c>
      <c r="DJ76" t="s">
        <v>24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1013</v>
      </c>
      <c r="DV76" t="s">
        <v>22</v>
      </c>
      <c r="DW76" t="s">
        <v>22</v>
      </c>
      <c r="DX76">
        <v>1</v>
      </c>
      <c r="DZ76" t="s">
        <v>3</v>
      </c>
      <c r="EA76" t="s">
        <v>3</v>
      </c>
      <c r="EB76" t="s">
        <v>3</v>
      </c>
      <c r="EC76" t="s">
        <v>3</v>
      </c>
      <c r="EE76">
        <v>55586525</v>
      </c>
      <c r="EF76">
        <v>60</v>
      </c>
      <c r="EG76" t="s">
        <v>25</v>
      </c>
      <c r="EH76">
        <v>0</v>
      </c>
      <c r="EI76" t="s">
        <v>3</v>
      </c>
      <c r="EJ76">
        <v>1</v>
      </c>
      <c r="EK76">
        <v>90</v>
      </c>
      <c r="EL76" t="s">
        <v>26</v>
      </c>
      <c r="EM76" t="s">
        <v>27</v>
      </c>
      <c r="EO76" t="s">
        <v>28</v>
      </c>
      <c r="EQ76">
        <v>0</v>
      </c>
      <c r="ER76">
        <v>2587.1799999999998</v>
      </c>
      <c r="ES76">
        <v>28.74</v>
      </c>
      <c r="ET76">
        <v>36.08</v>
      </c>
      <c r="EU76">
        <v>2.27</v>
      </c>
      <c r="EV76">
        <v>2522.36</v>
      </c>
      <c r="EW76">
        <v>201.95</v>
      </c>
      <c r="EX76">
        <v>0</v>
      </c>
      <c r="EY76">
        <v>0</v>
      </c>
      <c r="FQ76">
        <v>0</v>
      </c>
      <c r="FR76">
        <v>0</v>
      </c>
      <c r="FS76">
        <v>0</v>
      </c>
      <c r="FX76">
        <v>92</v>
      </c>
      <c r="FY76">
        <v>52</v>
      </c>
      <c r="GA76" t="s">
        <v>3</v>
      </c>
      <c r="GD76">
        <v>1</v>
      </c>
      <c r="GF76">
        <v>-811884377</v>
      </c>
      <c r="GG76">
        <v>2</v>
      </c>
      <c r="GH76">
        <v>1</v>
      </c>
      <c r="GI76">
        <v>2</v>
      </c>
      <c r="GJ76">
        <v>0</v>
      </c>
      <c r="GK76">
        <v>0</v>
      </c>
      <c r="GL76">
        <f t="shared" si="93"/>
        <v>0</v>
      </c>
      <c r="GM76">
        <f t="shared" si="94"/>
        <v>1609344.79</v>
      </c>
      <c r="GN76">
        <f t="shared" si="95"/>
        <v>1609344.79</v>
      </c>
      <c r="GO76">
        <f t="shared" si="96"/>
        <v>0</v>
      </c>
      <c r="GP76">
        <f t="shared" si="97"/>
        <v>0</v>
      </c>
      <c r="GR76">
        <v>0</v>
      </c>
      <c r="GS76">
        <v>3</v>
      </c>
      <c r="GT76">
        <v>0</v>
      </c>
      <c r="GU76" t="s">
        <v>3</v>
      </c>
      <c r="GV76">
        <f t="shared" si="98"/>
        <v>0</v>
      </c>
      <c r="GW76">
        <v>1</v>
      </c>
      <c r="GX76">
        <f t="shared" si="99"/>
        <v>0</v>
      </c>
      <c r="HA76">
        <v>0</v>
      </c>
      <c r="HB76">
        <v>0</v>
      </c>
      <c r="HC76">
        <f t="shared" si="100"/>
        <v>0</v>
      </c>
      <c r="HE76" t="s">
        <v>3</v>
      </c>
      <c r="HF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7" spans="1:255" x14ac:dyDescent="0.25">
      <c r="A77" s="2">
        <v>18</v>
      </c>
      <c r="B77" s="2">
        <v>1</v>
      </c>
      <c r="C77" s="2">
        <v>11</v>
      </c>
      <c r="D77" s="2"/>
      <c r="E77" s="2" t="s">
        <v>113</v>
      </c>
      <c r="F77" s="2" t="s">
        <v>114</v>
      </c>
      <c r="G77" s="2" t="s">
        <v>115</v>
      </c>
      <c r="H77" s="2" t="s">
        <v>32</v>
      </c>
      <c r="I77" s="2">
        <f>I75*J77</f>
        <v>1.4872000000000003</v>
      </c>
      <c r="J77" s="2">
        <v>0.3142724314272432</v>
      </c>
      <c r="K77" s="2">
        <v>0.31427240000000001</v>
      </c>
      <c r="L77" s="2"/>
      <c r="M77" s="2"/>
      <c r="N77" s="2"/>
      <c r="O77" s="2">
        <f t="shared" si="69"/>
        <v>12503.65</v>
      </c>
      <c r="P77" s="2">
        <f t="shared" si="70"/>
        <v>12503.65</v>
      </c>
      <c r="Q77" s="2">
        <f t="shared" ref="Q77:Q86" si="101">(ROUND((ROUND(((ET77)*AV77*I77),2)*BB77),2)+ROUND((ROUND(((AE77-(EU77))*AV77*I77),2)*BS77),2))</f>
        <v>0</v>
      </c>
      <c r="R77" s="2">
        <f t="shared" si="71"/>
        <v>0</v>
      </c>
      <c r="S77" s="2">
        <f t="shared" si="72"/>
        <v>0</v>
      </c>
      <c r="T77" s="2">
        <f t="shared" si="73"/>
        <v>0</v>
      </c>
      <c r="U77" s="2">
        <f t="shared" si="74"/>
        <v>0</v>
      </c>
      <c r="V77" s="2">
        <f t="shared" si="75"/>
        <v>0</v>
      </c>
      <c r="W77" s="2">
        <f t="shared" si="76"/>
        <v>0</v>
      </c>
      <c r="X77" s="2">
        <f t="shared" si="77"/>
        <v>0</v>
      </c>
      <c r="Y77" s="2">
        <f t="shared" si="78"/>
        <v>0</v>
      </c>
      <c r="Z77" s="2"/>
      <c r="AA77" s="2">
        <v>56481265</v>
      </c>
      <c r="AB77" s="2">
        <f t="shared" si="79"/>
        <v>8407.51</v>
      </c>
      <c r="AC77" s="2">
        <f t="shared" si="80"/>
        <v>8407.51</v>
      </c>
      <c r="AD77" s="2">
        <f t="shared" ref="AD77:AD86" si="102">ROUND((((ET77)-(EU77))+AE77),6)</f>
        <v>0</v>
      </c>
      <c r="AE77" s="2">
        <f t="shared" ref="AE77:AE86" si="103">ROUND((EU77),6)</f>
        <v>0</v>
      </c>
      <c r="AF77" s="2">
        <f t="shared" ref="AF77:AF86" si="104">ROUND((EV77),6)</f>
        <v>0</v>
      </c>
      <c r="AG77" s="2">
        <f t="shared" si="81"/>
        <v>0</v>
      </c>
      <c r="AH77" s="2">
        <f t="shared" ref="AH77:AH86" si="105">(EW77)</f>
        <v>0</v>
      </c>
      <c r="AI77" s="2">
        <f t="shared" ref="AI77:AI86" si="106">(EX77)</f>
        <v>0</v>
      </c>
      <c r="AJ77" s="2">
        <f t="shared" si="82"/>
        <v>0</v>
      </c>
      <c r="AK77" s="2">
        <v>8407.51</v>
      </c>
      <c r="AL77" s="2">
        <v>8407.51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84</v>
      </c>
      <c r="AU77" s="2">
        <v>53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1</v>
      </c>
      <c r="BJ77" s="2" t="s">
        <v>116</v>
      </c>
      <c r="BK77" s="2"/>
      <c r="BL77" s="2"/>
      <c r="BM77" s="2">
        <v>13</v>
      </c>
      <c r="BN77" s="2">
        <v>0</v>
      </c>
      <c r="BO77" s="2" t="s">
        <v>3</v>
      </c>
      <c r="BP77" s="2">
        <v>0</v>
      </c>
      <c r="BQ77" s="2">
        <v>30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84</v>
      </c>
      <c r="CA77" s="2">
        <v>53</v>
      </c>
      <c r="CB77" s="2" t="s">
        <v>3</v>
      </c>
      <c r="CC77" s="2"/>
      <c r="CD77" s="2"/>
      <c r="CE77" s="2">
        <v>30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83"/>
        <v>12503.65</v>
      </c>
      <c r="CQ77" s="2">
        <f t="shared" si="84"/>
        <v>8407.51</v>
      </c>
      <c r="CR77" s="2">
        <f t="shared" ref="CR77:CR86" si="107">(ROUND((ROUND(((ET77)*AV77*1),2)*BB77),2)+ROUND((ROUND(((AE77-(EU77))*AV77*1),2)*BS77),2))</f>
        <v>0</v>
      </c>
      <c r="CS77" s="2">
        <f t="shared" si="85"/>
        <v>0</v>
      </c>
      <c r="CT77" s="2">
        <f t="shared" si="86"/>
        <v>0</v>
      </c>
      <c r="CU77" s="2">
        <f t="shared" si="87"/>
        <v>0</v>
      </c>
      <c r="CV77" s="2">
        <f t="shared" si="88"/>
        <v>0</v>
      </c>
      <c r="CW77" s="2">
        <f t="shared" si="89"/>
        <v>0</v>
      </c>
      <c r="CX77" s="2">
        <f t="shared" si="90"/>
        <v>0</v>
      </c>
      <c r="CY77" s="2">
        <f t="shared" si="91"/>
        <v>0</v>
      </c>
      <c r="CZ77" s="2">
        <f t="shared" si="92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1009</v>
      </c>
      <c r="DV77" s="2" t="s">
        <v>32</v>
      </c>
      <c r="DW77" s="2" t="s">
        <v>32</v>
      </c>
      <c r="DX77" s="2">
        <v>1000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55586449</v>
      </c>
      <c r="EF77" s="2">
        <v>30</v>
      </c>
      <c r="EG77" s="2" t="s">
        <v>117</v>
      </c>
      <c r="EH77" s="2">
        <v>0</v>
      </c>
      <c r="EI77" s="2" t="s">
        <v>3</v>
      </c>
      <c r="EJ77" s="2">
        <v>1</v>
      </c>
      <c r="EK77" s="2">
        <v>13</v>
      </c>
      <c r="EL77" s="2" t="s">
        <v>118</v>
      </c>
      <c r="EM77" s="2" t="s">
        <v>119</v>
      </c>
      <c r="EN77" s="2"/>
      <c r="EO77" s="2" t="s">
        <v>3</v>
      </c>
      <c r="EP77" s="2"/>
      <c r="EQ77" s="2">
        <v>0</v>
      </c>
      <c r="ER77" s="2">
        <v>8407.51</v>
      </c>
      <c r="ES77" s="2">
        <v>8407.51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84</v>
      </c>
      <c r="FY77" s="2">
        <v>53</v>
      </c>
      <c r="FZ77" s="2"/>
      <c r="GA77" s="2" t="s">
        <v>3</v>
      </c>
      <c r="GB77" s="2"/>
      <c r="GC77" s="2"/>
      <c r="GD77" s="2">
        <v>1</v>
      </c>
      <c r="GE77" s="2"/>
      <c r="GF77" s="2">
        <v>975818671</v>
      </c>
      <c r="GG77" s="2">
        <v>2</v>
      </c>
      <c r="GH77" s="2">
        <v>1</v>
      </c>
      <c r="GI77" s="2">
        <v>-2</v>
      </c>
      <c r="GJ77" s="2">
        <v>0</v>
      </c>
      <c r="GK77" s="2">
        <v>0</v>
      </c>
      <c r="GL77" s="2">
        <f t="shared" si="93"/>
        <v>0</v>
      </c>
      <c r="GM77" s="2">
        <f t="shared" si="94"/>
        <v>12503.65</v>
      </c>
      <c r="GN77" s="2">
        <f t="shared" si="95"/>
        <v>12503.65</v>
      </c>
      <c r="GO77" s="2">
        <f t="shared" si="96"/>
        <v>0</v>
      </c>
      <c r="GP77" s="2">
        <f t="shared" si="97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98"/>
        <v>0</v>
      </c>
      <c r="GW77" s="2">
        <v>1</v>
      </c>
      <c r="GX77" s="2">
        <f t="shared" si="99"/>
        <v>0</v>
      </c>
      <c r="GY77" s="2"/>
      <c r="GZ77" s="2"/>
      <c r="HA77" s="2">
        <v>0</v>
      </c>
      <c r="HB77" s="2">
        <v>0</v>
      </c>
      <c r="HC77" s="2">
        <f t="shared" si="100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5">
      <c r="A78">
        <v>18</v>
      </c>
      <c r="B78">
        <v>1</v>
      </c>
      <c r="C78">
        <v>16</v>
      </c>
      <c r="E78" t="s">
        <v>113</v>
      </c>
      <c r="F78" t="s">
        <v>114</v>
      </c>
      <c r="G78" t="s">
        <v>115</v>
      </c>
      <c r="H78" t="s">
        <v>32</v>
      </c>
      <c r="I78">
        <f>I76*J78</f>
        <v>1.4872000000000003</v>
      </c>
      <c r="J78">
        <v>0.3142724314272432</v>
      </c>
      <c r="K78">
        <v>0.31427240000000001</v>
      </c>
      <c r="O78">
        <f t="shared" si="69"/>
        <v>140446.28</v>
      </c>
      <c r="P78">
        <f t="shared" si="70"/>
        <v>140446.28</v>
      </c>
      <c r="Q78">
        <f t="shared" si="101"/>
        <v>0</v>
      </c>
      <c r="R78">
        <f t="shared" si="71"/>
        <v>0</v>
      </c>
      <c r="S78">
        <f t="shared" si="72"/>
        <v>0</v>
      </c>
      <c r="T78">
        <f t="shared" si="73"/>
        <v>0</v>
      </c>
      <c r="U78">
        <f t="shared" si="74"/>
        <v>0</v>
      </c>
      <c r="V78">
        <f t="shared" si="75"/>
        <v>0</v>
      </c>
      <c r="W78">
        <f t="shared" si="76"/>
        <v>0</v>
      </c>
      <c r="X78">
        <f t="shared" si="77"/>
        <v>0</v>
      </c>
      <c r="Y78">
        <f t="shared" si="78"/>
        <v>0</v>
      </c>
      <c r="AA78">
        <v>56481267</v>
      </c>
      <c r="AB78">
        <f t="shared" si="79"/>
        <v>8407.51</v>
      </c>
      <c r="AC78">
        <f t="shared" si="80"/>
        <v>8407.51</v>
      </c>
      <c r="AD78">
        <f t="shared" si="102"/>
        <v>0</v>
      </c>
      <c r="AE78">
        <f t="shared" si="103"/>
        <v>0</v>
      </c>
      <c r="AF78">
        <f t="shared" si="104"/>
        <v>0</v>
      </c>
      <c r="AG78">
        <f t="shared" si="81"/>
        <v>0</v>
      </c>
      <c r="AH78">
        <f t="shared" si="105"/>
        <v>0</v>
      </c>
      <c r="AI78">
        <f t="shared" si="106"/>
        <v>0</v>
      </c>
      <c r="AJ78">
        <f t="shared" si="82"/>
        <v>0</v>
      </c>
      <c r="AK78">
        <v>8407.51</v>
      </c>
      <c r="AL78">
        <v>8407.51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84</v>
      </c>
      <c r="AU78">
        <v>53</v>
      </c>
      <c r="AV78">
        <v>1</v>
      </c>
      <c r="AW78">
        <v>1.002</v>
      </c>
      <c r="AZ78">
        <v>1</v>
      </c>
      <c r="BA78">
        <v>1</v>
      </c>
      <c r="BB78">
        <v>1</v>
      </c>
      <c r="BC78">
        <v>11.21</v>
      </c>
      <c r="BD78" t="s">
        <v>3</v>
      </c>
      <c r="BE78" t="s">
        <v>3</v>
      </c>
      <c r="BF78" t="s">
        <v>3</v>
      </c>
      <c r="BG78" t="s">
        <v>3</v>
      </c>
      <c r="BH78">
        <v>3</v>
      </c>
      <c r="BI78">
        <v>1</v>
      </c>
      <c r="BJ78" t="s">
        <v>116</v>
      </c>
      <c r="BM78">
        <v>13</v>
      </c>
      <c r="BN78">
        <v>0</v>
      </c>
      <c r="BO78" t="s">
        <v>114</v>
      </c>
      <c r="BP78">
        <v>1</v>
      </c>
      <c r="BQ78">
        <v>30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84</v>
      </c>
      <c r="CA78">
        <v>53</v>
      </c>
      <c r="CB78" t="s">
        <v>3</v>
      </c>
      <c r="CE78">
        <v>30</v>
      </c>
      <c r="CF78">
        <v>0</v>
      </c>
      <c r="CG78">
        <v>0</v>
      </c>
      <c r="CM78">
        <v>0</v>
      </c>
      <c r="CN78" t="s">
        <v>3</v>
      </c>
      <c r="CO78">
        <v>0</v>
      </c>
      <c r="CP78">
        <f t="shared" si="83"/>
        <v>140446.28</v>
      </c>
      <c r="CQ78">
        <f t="shared" si="84"/>
        <v>94436.74</v>
      </c>
      <c r="CR78">
        <f t="shared" si="107"/>
        <v>0</v>
      </c>
      <c r="CS78">
        <f t="shared" si="85"/>
        <v>0</v>
      </c>
      <c r="CT78">
        <f t="shared" si="86"/>
        <v>0</v>
      </c>
      <c r="CU78">
        <f t="shared" si="87"/>
        <v>0</v>
      </c>
      <c r="CV78">
        <f t="shared" si="88"/>
        <v>0</v>
      </c>
      <c r="CW78">
        <f t="shared" si="89"/>
        <v>0</v>
      </c>
      <c r="CX78">
        <f t="shared" si="90"/>
        <v>0</v>
      </c>
      <c r="CY78">
        <f t="shared" si="91"/>
        <v>0</v>
      </c>
      <c r="CZ78">
        <f t="shared" si="92"/>
        <v>0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1009</v>
      </c>
      <c r="DV78" t="s">
        <v>32</v>
      </c>
      <c r="DW78" t="s">
        <v>32</v>
      </c>
      <c r="DX78">
        <v>1000</v>
      </c>
      <c r="DZ78" t="s">
        <v>3</v>
      </c>
      <c r="EA78" t="s">
        <v>3</v>
      </c>
      <c r="EB78" t="s">
        <v>3</v>
      </c>
      <c r="EC78" t="s">
        <v>3</v>
      </c>
      <c r="EE78">
        <v>55586449</v>
      </c>
      <c r="EF78">
        <v>30</v>
      </c>
      <c r="EG78" t="s">
        <v>117</v>
      </c>
      <c r="EH78">
        <v>0</v>
      </c>
      <c r="EI78" t="s">
        <v>3</v>
      </c>
      <c r="EJ78">
        <v>1</v>
      </c>
      <c r="EK78">
        <v>13</v>
      </c>
      <c r="EL78" t="s">
        <v>118</v>
      </c>
      <c r="EM78" t="s">
        <v>119</v>
      </c>
      <c r="EO78" t="s">
        <v>3</v>
      </c>
      <c r="EQ78">
        <v>0</v>
      </c>
      <c r="ER78">
        <v>8407.51</v>
      </c>
      <c r="ES78">
        <v>8407.51</v>
      </c>
      <c r="ET78">
        <v>0</v>
      </c>
      <c r="EU78">
        <v>0</v>
      </c>
      <c r="EV78">
        <v>0</v>
      </c>
      <c r="EW78">
        <v>0</v>
      </c>
      <c r="EX78">
        <v>0</v>
      </c>
      <c r="FQ78">
        <v>0</v>
      </c>
      <c r="FR78">
        <v>0</v>
      </c>
      <c r="FS78">
        <v>0</v>
      </c>
      <c r="FX78">
        <v>84</v>
      </c>
      <c r="FY78">
        <v>53</v>
      </c>
      <c r="GA78" t="s">
        <v>3</v>
      </c>
      <c r="GD78">
        <v>1</v>
      </c>
      <c r="GF78">
        <v>975818671</v>
      </c>
      <c r="GG78">
        <v>2</v>
      </c>
      <c r="GH78">
        <v>1</v>
      </c>
      <c r="GI78">
        <v>2</v>
      </c>
      <c r="GJ78">
        <v>0</v>
      </c>
      <c r="GK78">
        <v>0</v>
      </c>
      <c r="GL78">
        <f t="shared" si="93"/>
        <v>0</v>
      </c>
      <c r="GM78">
        <f t="shared" si="94"/>
        <v>140446.28</v>
      </c>
      <c r="GN78">
        <f t="shared" si="95"/>
        <v>140446.28</v>
      </c>
      <c r="GO78">
        <f t="shared" si="96"/>
        <v>0</v>
      </c>
      <c r="GP78">
        <f t="shared" si="97"/>
        <v>0</v>
      </c>
      <c r="GR78">
        <v>0</v>
      </c>
      <c r="GS78">
        <v>3</v>
      </c>
      <c r="GT78">
        <v>0</v>
      </c>
      <c r="GU78" t="s">
        <v>3</v>
      </c>
      <c r="GV78">
        <f t="shared" si="98"/>
        <v>0</v>
      </c>
      <c r="GW78">
        <v>1</v>
      </c>
      <c r="GX78">
        <f t="shared" si="99"/>
        <v>0</v>
      </c>
      <c r="HA78">
        <v>0</v>
      </c>
      <c r="HB78">
        <v>0</v>
      </c>
      <c r="HC78">
        <f t="shared" si="100"/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55" x14ac:dyDescent="0.25">
      <c r="A79" s="2">
        <v>18</v>
      </c>
      <c r="B79" s="2">
        <v>1</v>
      </c>
      <c r="C79" s="2">
        <v>10</v>
      </c>
      <c r="D79" s="2"/>
      <c r="E79" s="2" t="s">
        <v>120</v>
      </c>
      <c r="F79" s="2" t="s">
        <v>30</v>
      </c>
      <c r="G79" s="2" t="s">
        <v>31</v>
      </c>
      <c r="H79" s="2" t="s">
        <v>32</v>
      </c>
      <c r="I79" s="2">
        <f>I75*J79</f>
        <v>2.5828000000000002</v>
      </c>
      <c r="J79" s="2">
        <v>0.54579265457926551</v>
      </c>
      <c r="K79" s="2">
        <v>0.54579270000000002</v>
      </c>
      <c r="L79" s="2"/>
      <c r="M79" s="2"/>
      <c r="N79" s="2"/>
      <c r="O79" s="2">
        <f t="shared" si="69"/>
        <v>25476.74</v>
      </c>
      <c r="P79" s="2">
        <f t="shared" si="70"/>
        <v>25476.74</v>
      </c>
      <c r="Q79" s="2">
        <f t="shared" si="101"/>
        <v>0</v>
      </c>
      <c r="R79" s="2">
        <f t="shared" si="71"/>
        <v>0</v>
      </c>
      <c r="S79" s="2">
        <f t="shared" si="72"/>
        <v>0</v>
      </c>
      <c r="T79" s="2">
        <f t="shared" si="73"/>
        <v>0</v>
      </c>
      <c r="U79" s="2">
        <f t="shared" si="74"/>
        <v>0</v>
      </c>
      <c r="V79" s="2">
        <f t="shared" si="75"/>
        <v>0</v>
      </c>
      <c r="W79" s="2">
        <f t="shared" si="76"/>
        <v>0</v>
      </c>
      <c r="X79" s="2">
        <f t="shared" si="77"/>
        <v>0</v>
      </c>
      <c r="Y79" s="2">
        <f t="shared" si="78"/>
        <v>0</v>
      </c>
      <c r="Z79" s="2"/>
      <c r="AA79" s="2">
        <v>56481265</v>
      </c>
      <c r="AB79" s="2">
        <f t="shared" si="79"/>
        <v>9844.31</v>
      </c>
      <c r="AC79" s="2">
        <f t="shared" si="80"/>
        <v>9844.31</v>
      </c>
      <c r="AD79" s="2">
        <f t="shared" si="102"/>
        <v>0</v>
      </c>
      <c r="AE79" s="2">
        <f t="shared" si="103"/>
        <v>0</v>
      </c>
      <c r="AF79" s="2">
        <f t="shared" si="104"/>
        <v>0</v>
      </c>
      <c r="AG79" s="2">
        <f t="shared" si="81"/>
        <v>0</v>
      </c>
      <c r="AH79" s="2">
        <f t="shared" si="105"/>
        <v>0</v>
      </c>
      <c r="AI79" s="2">
        <f t="shared" si="106"/>
        <v>0</v>
      </c>
      <c r="AJ79" s="2">
        <f t="shared" si="82"/>
        <v>0</v>
      </c>
      <c r="AK79" s="2">
        <v>9844.31</v>
      </c>
      <c r="AL79" s="2">
        <v>9844.31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92</v>
      </c>
      <c r="AU79" s="2">
        <v>52</v>
      </c>
      <c r="AV79" s="2">
        <v>1</v>
      </c>
      <c r="AW79" s="2">
        <v>1.002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3</v>
      </c>
      <c r="BI79" s="2">
        <v>1</v>
      </c>
      <c r="BJ79" s="2" t="s">
        <v>33</v>
      </c>
      <c r="BK79" s="2"/>
      <c r="BL79" s="2"/>
      <c r="BM79" s="2">
        <v>90</v>
      </c>
      <c r="BN79" s="2">
        <v>0</v>
      </c>
      <c r="BO79" s="2" t="s">
        <v>3</v>
      </c>
      <c r="BP79" s="2">
        <v>0</v>
      </c>
      <c r="BQ79" s="2">
        <v>60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92</v>
      </c>
      <c r="CA79" s="2">
        <v>52</v>
      </c>
      <c r="CB79" s="2" t="s">
        <v>3</v>
      </c>
      <c r="CC79" s="2"/>
      <c r="CD79" s="2"/>
      <c r="CE79" s="2">
        <v>30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83"/>
        <v>25476.74</v>
      </c>
      <c r="CQ79" s="2">
        <f t="shared" si="84"/>
        <v>9864</v>
      </c>
      <c r="CR79" s="2">
        <f t="shared" si="107"/>
        <v>0</v>
      </c>
      <c r="CS79" s="2">
        <f t="shared" si="85"/>
        <v>0</v>
      </c>
      <c r="CT79" s="2">
        <f t="shared" si="86"/>
        <v>0</v>
      </c>
      <c r="CU79" s="2">
        <f t="shared" si="87"/>
        <v>0</v>
      </c>
      <c r="CV79" s="2">
        <f t="shared" si="88"/>
        <v>0</v>
      </c>
      <c r="CW79" s="2">
        <f t="shared" si="89"/>
        <v>0</v>
      </c>
      <c r="CX79" s="2">
        <f t="shared" si="90"/>
        <v>0</v>
      </c>
      <c r="CY79" s="2">
        <f t="shared" si="91"/>
        <v>0</v>
      </c>
      <c r="CZ79" s="2">
        <f t="shared" si="92"/>
        <v>0</v>
      </c>
      <c r="DA79" s="2"/>
      <c r="DB79" s="2"/>
      <c r="DC79" s="2" t="s">
        <v>3</v>
      </c>
      <c r="DD79" s="2" t="s">
        <v>3</v>
      </c>
      <c r="DE79" s="2" t="s">
        <v>3</v>
      </c>
      <c r="DF79" s="2" t="s">
        <v>3</v>
      </c>
      <c r="DG79" s="2" t="s">
        <v>3</v>
      </c>
      <c r="DH79" s="2" t="s">
        <v>3</v>
      </c>
      <c r="DI79" s="2" t="s">
        <v>3</v>
      </c>
      <c r="DJ79" s="2" t="s">
        <v>3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1009</v>
      </c>
      <c r="DV79" s="2" t="s">
        <v>32</v>
      </c>
      <c r="DW79" s="2" t="s">
        <v>32</v>
      </c>
      <c r="DX79" s="2">
        <v>1000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55586525</v>
      </c>
      <c r="EF79" s="2">
        <v>60</v>
      </c>
      <c r="EG79" s="2" t="s">
        <v>25</v>
      </c>
      <c r="EH79" s="2">
        <v>0</v>
      </c>
      <c r="EI79" s="2" t="s">
        <v>3</v>
      </c>
      <c r="EJ79" s="2">
        <v>1</v>
      </c>
      <c r="EK79" s="2">
        <v>90</v>
      </c>
      <c r="EL79" s="2" t="s">
        <v>26</v>
      </c>
      <c r="EM79" s="2" t="s">
        <v>27</v>
      </c>
      <c r="EN79" s="2"/>
      <c r="EO79" s="2" t="s">
        <v>3</v>
      </c>
      <c r="EP79" s="2"/>
      <c r="EQ79" s="2">
        <v>0</v>
      </c>
      <c r="ER79" s="2">
        <v>9844.31</v>
      </c>
      <c r="ES79" s="2">
        <v>9844.31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92</v>
      </c>
      <c r="FY79" s="2">
        <v>52</v>
      </c>
      <c r="FZ79" s="2"/>
      <c r="GA79" s="2" t="s">
        <v>3</v>
      </c>
      <c r="GB79" s="2"/>
      <c r="GC79" s="2"/>
      <c r="GD79" s="2">
        <v>1</v>
      </c>
      <c r="GE79" s="2"/>
      <c r="GF79" s="2">
        <v>981881691</v>
      </c>
      <c r="GG79" s="2">
        <v>2</v>
      </c>
      <c r="GH79" s="2">
        <v>1</v>
      </c>
      <c r="GI79" s="2">
        <v>-2</v>
      </c>
      <c r="GJ79" s="2">
        <v>0</v>
      </c>
      <c r="GK79" s="2">
        <v>0</v>
      </c>
      <c r="GL79" s="2">
        <f t="shared" si="93"/>
        <v>0</v>
      </c>
      <c r="GM79" s="2">
        <f t="shared" si="94"/>
        <v>25476.74</v>
      </c>
      <c r="GN79" s="2">
        <f t="shared" si="95"/>
        <v>25476.74</v>
      </c>
      <c r="GO79" s="2">
        <f t="shared" si="96"/>
        <v>0</v>
      </c>
      <c r="GP79" s="2">
        <f t="shared" si="97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98"/>
        <v>0</v>
      </c>
      <c r="GW79" s="2">
        <v>1</v>
      </c>
      <c r="GX79" s="2">
        <f t="shared" si="99"/>
        <v>0</v>
      </c>
      <c r="GY79" s="2"/>
      <c r="GZ79" s="2"/>
      <c r="HA79" s="2">
        <v>0</v>
      </c>
      <c r="HB79" s="2">
        <v>0</v>
      </c>
      <c r="HC79" s="2">
        <f t="shared" si="100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5">
      <c r="A80">
        <v>18</v>
      </c>
      <c r="B80">
        <v>1</v>
      </c>
      <c r="C80">
        <v>15</v>
      </c>
      <c r="E80" t="s">
        <v>120</v>
      </c>
      <c r="F80" t="s">
        <v>30</v>
      </c>
      <c r="G80" t="s">
        <v>31</v>
      </c>
      <c r="H80" t="s">
        <v>32</v>
      </c>
      <c r="I80">
        <f>I76*J80</f>
        <v>2.5828000000000002</v>
      </c>
      <c r="J80">
        <v>0.54579265457926551</v>
      </c>
      <c r="K80">
        <v>0.54579270000000002</v>
      </c>
      <c r="O80">
        <f t="shared" si="69"/>
        <v>192094.62</v>
      </c>
      <c r="P80">
        <f t="shared" si="70"/>
        <v>192094.62</v>
      </c>
      <c r="Q80">
        <f t="shared" si="101"/>
        <v>0</v>
      </c>
      <c r="R80">
        <f t="shared" si="71"/>
        <v>0</v>
      </c>
      <c r="S80">
        <f t="shared" si="72"/>
        <v>0</v>
      </c>
      <c r="T80">
        <f t="shared" si="73"/>
        <v>0</v>
      </c>
      <c r="U80">
        <f t="shared" si="74"/>
        <v>0</v>
      </c>
      <c r="V80">
        <f t="shared" si="75"/>
        <v>0</v>
      </c>
      <c r="W80">
        <f t="shared" si="76"/>
        <v>0</v>
      </c>
      <c r="X80">
        <f t="shared" si="77"/>
        <v>0</v>
      </c>
      <c r="Y80">
        <f t="shared" si="78"/>
        <v>0</v>
      </c>
      <c r="AA80">
        <v>56481267</v>
      </c>
      <c r="AB80">
        <f t="shared" si="79"/>
        <v>9844.31</v>
      </c>
      <c r="AC80">
        <f t="shared" si="80"/>
        <v>9844.31</v>
      </c>
      <c r="AD80">
        <f t="shared" si="102"/>
        <v>0</v>
      </c>
      <c r="AE80">
        <f t="shared" si="103"/>
        <v>0</v>
      </c>
      <c r="AF80">
        <f t="shared" si="104"/>
        <v>0</v>
      </c>
      <c r="AG80">
        <f t="shared" si="81"/>
        <v>0</v>
      </c>
      <c r="AH80">
        <f t="shared" si="105"/>
        <v>0</v>
      </c>
      <c r="AI80">
        <f t="shared" si="106"/>
        <v>0</v>
      </c>
      <c r="AJ80">
        <f t="shared" si="82"/>
        <v>0</v>
      </c>
      <c r="AK80">
        <v>9844.31</v>
      </c>
      <c r="AL80">
        <v>9844.31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92</v>
      </c>
      <c r="AU80">
        <v>52</v>
      </c>
      <c r="AV80">
        <v>1</v>
      </c>
      <c r="AW80">
        <v>1.002</v>
      </c>
      <c r="AZ80">
        <v>1</v>
      </c>
      <c r="BA80">
        <v>1</v>
      </c>
      <c r="BB80">
        <v>1</v>
      </c>
      <c r="BC80">
        <v>7.54</v>
      </c>
      <c r="BD80" t="s">
        <v>3</v>
      </c>
      <c r="BE80" t="s">
        <v>3</v>
      </c>
      <c r="BF80" t="s">
        <v>3</v>
      </c>
      <c r="BG80" t="s">
        <v>3</v>
      </c>
      <c r="BH80">
        <v>3</v>
      </c>
      <c r="BI80">
        <v>1</v>
      </c>
      <c r="BJ80" t="s">
        <v>33</v>
      </c>
      <c r="BM80">
        <v>90</v>
      </c>
      <c r="BN80">
        <v>0</v>
      </c>
      <c r="BO80" t="s">
        <v>30</v>
      </c>
      <c r="BP80">
        <v>1</v>
      </c>
      <c r="BQ80">
        <v>60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92</v>
      </c>
      <c r="CA80">
        <v>52</v>
      </c>
      <c r="CB80" t="s">
        <v>3</v>
      </c>
      <c r="CE80">
        <v>30</v>
      </c>
      <c r="CF80">
        <v>0</v>
      </c>
      <c r="CG80">
        <v>0</v>
      </c>
      <c r="CM80">
        <v>0</v>
      </c>
      <c r="CN80" t="s">
        <v>3</v>
      </c>
      <c r="CO80">
        <v>0</v>
      </c>
      <c r="CP80">
        <f t="shared" si="83"/>
        <v>192094.62</v>
      </c>
      <c r="CQ80">
        <f t="shared" si="84"/>
        <v>74374.559999999998</v>
      </c>
      <c r="CR80">
        <f t="shared" si="107"/>
        <v>0</v>
      </c>
      <c r="CS80">
        <f t="shared" si="85"/>
        <v>0</v>
      </c>
      <c r="CT80">
        <f t="shared" si="86"/>
        <v>0</v>
      </c>
      <c r="CU80">
        <f t="shared" si="87"/>
        <v>0</v>
      </c>
      <c r="CV80">
        <f t="shared" si="88"/>
        <v>0</v>
      </c>
      <c r="CW80">
        <f t="shared" si="89"/>
        <v>0</v>
      </c>
      <c r="CX80">
        <f t="shared" si="90"/>
        <v>0</v>
      </c>
      <c r="CY80">
        <f t="shared" si="91"/>
        <v>0</v>
      </c>
      <c r="CZ80">
        <f t="shared" si="92"/>
        <v>0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1009</v>
      </c>
      <c r="DV80" t="s">
        <v>32</v>
      </c>
      <c r="DW80" t="s">
        <v>32</v>
      </c>
      <c r="DX80">
        <v>1000</v>
      </c>
      <c r="DZ80" t="s">
        <v>3</v>
      </c>
      <c r="EA80" t="s">
        <v>3</v>
      </c>
      <c r="EB80" t="s">
        <v>3</v>
      </c>
      <c r="EC80" t="s">
        <v>3</v>
      </c>
      <c r="EE80">
        <v>55586525</v>
      </c>
      <c r="EF80">
        <v>60</v>
      </c>
      <c r="EG80" t="s">
        <v>25</v>
      </c>
      <c r="EH80">
        <v>0</v>
      </c>
      <c r="EI80" t="s">
        <v>3</v>
      </c>
      <c r="EJ80">
        <v>1</v>
      </c>
      <c r="EK80">
        <v>90</v>
      </c>
      <c r="EL80" t="s">
        <v>26</v>
      </c>
      <c r="EM80" t="s">
        <v>27</v>
      </c>
      <c r="EO80" t="s">
        <v>3</v>
      </c>
      <c r="EQ80">
        <v>0</v>
      </c>
      <c r="ER80">
        <v>9844.31</v>
      </c>
      <c r="ES80">
        <v>9844.31</v>
      </c>
      <c r="ET80">
        <v>0</v>
      </c>
      <c r="EU80">
        <v>0</v>
      </c>
      <c r="EV80">
        <v>0</v>
      </c>
      <c r="EW80">
        <v>0</v>
      </c>
      <c r="EX80">
        <v>0</v>
      </c>
      <c r="FQ80">
        <v>0</v>
      </c>
      <c r="FR80">
        <v>0</v>
      </c>
      <c r="FS80">
        <v>0</v>
      </c>
      <c r="FX80">
        <v>92</v>
      </c>
      <c r="FY80">
        <v>52</v>
      </c>
      <c r="GA80" t="s">
        <v>3</v>
      </c>
      <c r="GD80">
        <v>1</v>
      </c>
      <c r="GF80">
        <v>981881691</v>
      </c>
      <c r="GG80">
        <v>2</v>
      </c>
      <c r="GH80">
        <v>1</v>
      </c>
      <c r="GI80">
        <v>2</v>
      </c>
      <c r="GJ80">
        <v>0</v>
      </c>
      <c r="GK80">
        <v>0</v>
      </c>
      <c r="GL80">
        <f t="shared" si="93"/>
        <v>0</v>
      </c>
      <c r="GM80">
        <f t="shared" si="94"/>
        <v>192094.62</v>
      </c>
      <c r="GN80">
        <f t="shared" si="95"/>
        <v>192094.62</v>
      </c>
      <c r="GO80">
        <f t="shared" si="96"/>
        <v>0</v>
      </c>
      <c r="GP80">
        <f t="shared" si="97"/>
        <v>0</v>
      </c>
      <c r="GR80">
        <v>0</v>
      </c>
      <c r="GS80">
        <v>3</v>
      </c>
      <c r="GT80">
        <v>0</v>
      </c>
      <c r="GU80" t="s">
        <v>3</v>
      </c>
      <c r="GV80">
        <f t="shared" si="98"/>
        <v>0</v>
      </c>
      <c r="GW80">
        <v>1</v>
      </c>
      <c r="GX80">
        <f t="shared" si="99"/>
        <v>0</v>
      </c>
      <c r="HA80">
        <v>0</v>
      </c>
      <c r="HB80">
        <v>0</v>
      </c>
      <c r="HC80">
        <f t="shared" si="100"/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55" x14ac:dyDescent="0.25">
      <c r="A81" s="2">
        <v>18</v>
      </c>
      <c r="B81" s="2">
        <v>1</v>
      </c>
      <c r="C81" s="2">
        <v>9</v>
      </c>
      <c r="D81" s="2"/>
      <c r="E81" s="2" t="s">
        <v>121</v>
      </c>
      <c r="F81" s="2" t="s">
        <v>35</v>
      </c>
      <c r="G81" s="2" t="s">
        <v>36</v>
      </c>
      <c r="H81" s="2" t="s">
        <v>32</v>
      </c>
      <c r="I81" s="2">
        <f>I75*J81</f>
        <v>0.66220000000000012</v>
      </c>
      <c r="J81" s="2">
        <v>0.13993491399349142</v>
      </c>
      <c r="K81" s="2">
        <v>0.139935</v>
      </c>
      <c r="L81" s="2"/>
      <c r="M81" s="2"/>
      <c r="N81" s="2"/>
      <c r="O81" s="2">
        <f t="shared" si="69"/>
        <v>4325.6499999999996</v>
      </c>
      <c r="P81" s="2">
        <f t="shared" si="70"/>
        <v>4325.6499999999996</v>
      </c>
      <c r="Q81" s="2">
        <f t="shared" si="101"/>
        <v>0</v>
      </c>
      <c r="R81" s="2">
        <f t="shared" si="71"/>
        <v>0</v>
      </c>
      <c r="S81" s="2">
        <f t="shared" si="72"/>
        <v>0</v>
      </c>
      <c r="T81" s="2">
        <f t="shared" si="73"/>
        <v>0</v>
      </c>
      <c r="U81" s="2">
        <f t="shared" si="74"/>
        <v>0</v>
      </c>
      <c r="V81" s="2">
        <f t="shared" si="75"/>
        <v>0</v>
      </c>
      <c r="W81" s="2">
        <f t="shared" si="76"/>
        <v>0</v>
      </c>
      <c r="X81" s="2">
        <f t="shared" si="77"/>
        <v>0</v>
      </c>
      <c r="Y81" s="2">
        <f t="shared" si="78"/>
        <v>0</v>
      </c>
      <c r="Z81" s="2"/>
      <c r="AA81" s="2">
        <v>56481265</v>
      </c>
      <c r="AB81" s="2">
        <f t="shared" si="79"/>
        <v>6519.2</v>
      </c>
      <c r="AC81" s="2">
        <f t="shared" si="80"/>
        <v>6519.2</v>
      </c>
      <c r="AD81" s="2">
        <f t="shared" si="102"/>
        <v>0</v>
      </c>
      <c r="AE81" s="2">
        <f t="shared" si="103"/>
        <v>0</v>
      </c>
      <c r="AF81" s="2">
        <f t="shared" si="104"/>
        <v>0</v>
      </c>
      <c r="AG81" s="2">
        <f t="shared" si="81"/>
        <v>0</v>
      </c>
      <c r="AH81" s="2">
        <f t="shared" si="105"/>
        <v>0</v>
      </c>
      <c r="AI81" s="2">
        <f t="shared" si="106"/>
        <v>0</v>
      </c>
      <c r="AJ81" s="2">
        <f t="shared" si="82"/>
        <v>0</v>
      </c>
      <c r="AK81" s="2">
        <v>6519.2</v>
      </c>
      <c r="AL81" s="2">
        <v>6519.2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92</v>
      </c>
      <c r="AU81" s="2">
        <v>52</v>
      </c>
      <c r="AV81" s="2">
        <v>1</v>
      </c>
      <c r="AW81" s="2">
        <v>1.002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1</v>
      </c>
      <c r="BJ81" s="2" t="s">
        <v>37</v>
      </c>
      <c r="BK81" s="2"/>
      <c r="BL81" s="2"/>
      <c r="BM81" s="2">
        <v>90</v>
      </c>
      <c r="BN81" s="2">
        <v>0</v>
      </c>
      <c r="BO81" s="2" t="s">
        <v>3</v>
      </c>
      <c r="BP81" s="2">
        <v>0</v>
      </c>
      <c r="BQ81" s="2">
        <v>60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92</v>
      </c>
      <c r="CA81" s="2">
        <v>52</v>
      </c>
      <c r="CB81" s="2" t="s">
        <v>3</v>
      </c>
      <c r="CC81" s="2"/>
      <c r="CD81" s="2"/>
      <c r="CE81" s="2">
        <v>30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83"/>
        <v>4325.6499999999996</v>
      </c>
      <c r="CQ81" s="2">
        <f t="shared" si="84"/>
        <v>6532.24</v>
      </c>
      <c r="CR81" s="2">
        <f t="shared" si="107"/>
        <v>0</v>
      </c>
      <c r="CS81" s="2">
        <f t="shared" si="85"/>
        <v>0</v>
      </c>
      <c r="CT81" s="2">
        <f t="shared" si="86"/>
        <v>0</v>
      </c>
      <c r="CU81" s="2">
        <f t="shared" si="87"/>
        <v>0</v>
      </c>
      <c r="CV81" s="2">
        <f t="shared" si="88"/>
        <v>0</v>
      </c>
      <c r="CW81" s="2">
        <f t="shared" si="89"/>
        <v>0</v>
      </c>
      <c r="CX81" s="2">
        <f t="shared" si="90"/>
        <v>0</v>
      </c>
      <c r="CY81" s="2">
        <f t="shared" si="91"/>
        <v>0</v>
      </c>
      <c r="CZ81" s="2">
        <f t="shared" si="92"/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1009</v>
      </c>
      <c r="DV81" s="2" t="s">
        <v>32</v>
      </c>
      <c r="DW81" s="2" t="s">
        <v>32</v>
      </c>
      <c r="DX81" s="2">
        <v>1000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55586525</v>
      </c>
      <c r="EF81" s="2">
        <v>60</v>
      </c>
      <c r="EG81" s="2" t="s">
        <v>25</v>
      </c>
      <c r="EH81" s="2">
        <v>0</v>
      </c>
      <c r="EI81" s="2" t="s">
        <v>3</v>
      </c>
      <c r="EJ81" s="2">
        <v>1</v>
      </c>
      <c r="EK81" s="2">
        <v>90</v>
      </c>
      <c r="EL81" s="2" t="s">
        <v>26</v>
      </c>
      <c r="EM81" s="2" t="s">
        <v>27</v>
      </c>
      <c r="EN81" s="2"/>
      <c r="EO81" s="2" t="s">
        <v>3</v>
      </c>
      <c r="EP81" s="2"/>
      <c r="EQ81" s="2">
        <v>0</v>
      </c>
      <c r="ER81" s="2">
        <v>6519.2</v>
      </c>
      <c r="ES81" s="2">
        <v>6519.2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92</v>
      </c>
      <c r="FY81" s="2">
        <v>52</v>
      </c>
      <c r="FZ81" s="2"/>
      <c r="GA81" s="2" t="s">
        <v>3</v>
      </c>
      <c r="GB81" s="2"/>
      <c r="GC81" s="2"/>
      <c r="GD81" s="2">
        <v>1</v>
      </c>
      <c r="GE81" s="2"/>
      <c r="GF81" s="2">
        <v>-1891961884</v>
      </c>
      <c r="GG81" s="2">
        <v>2</v>
      </c>
      <c r="GH81" s="2">
        <v>1</v>
      </c>
      <c r="GI81" s="2">
        <v>-2</v>
      </c>
      <c r="GJ81" s="2">
        <v>0</v>
      </c>
      <c r="GK81" s="2">
        <v>0</v>
      </c>
      <c r="GL81" s="2">
        <f t="shared" si="93"/>
        <v>0</v>
      </c>
      <c r="GM81" s="2">
        <f t="shared" si="94"/>
        <v>4325.6499999999996</v>
      </c>
      <c r="GN81" s="2">
        <f t="shared" si="95"/>
        <v>4325.6499999999996</v>
      </c>
      <c r="GO81" s="2">
        <f t="shared" si="96"/>
        <v>0</v>
      </c>
      <c r="GP81" s="2">
        <f t="shared" si="97"/>
        <v>0</v>
      </c>
      <c r="GQ81" s="2"/>
      <c r="GR81" s="2">
        <v>0</v>
      </c>
      <c r="GS81" s="2">
        <v>3</v>
      </c>
      <c r="GT81" s="2">
        <v>0</v>
      </c>
      <c r="GU81" s="2" t="s">
        <v>3</v>
      </c>
      <c r="GV81" s="2">
        <f t="shared" si="98"/>
        <v>0</v>
      </c>
      <c r="GW81" s="2">
        <v>1</v>
      </c>
      <c r="GX81" s="2">
        <f t="shared" si="99"/>
        <v>0</v>
      </c>
      <c r="GY81" s="2"/>
      <c r="GZ81" s="2"/>
      <c r="HA81" s="2">
        <v>0</v>
      </c>
      <c r="HB81" s="2">
        <v>0</v>
      </c>
      <c r="HC81" s="2">
        <f t="shared" si="100"/>
        <v>0</v>
      </c>
      <c r="HD81" s="2"/>
      <c r="HE81" s="2" t="s">
        <v>3</v>
      </c>
      <c r="HF81" s="2" t="s">
        <v>3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5">
      <c r="A82">
        <v>18</v>
      </c>
      <c r="B82">
        <v>1</v>
      </c>
      <c r="C82">
        <v>14</v>
      </c>
      <c r="E82" t="s">
        <v>121</v>
      </c>
      <c r="F82" t="s">
        <v>35</v>
      </c>
      <c r="G82" t="s">
        <v>36</v>
      </c>
      <c r="H82" t="s">
        <v>32</v>
      </c>
      <c r="I82">
        <f>I76*J82</f>
        <v>0.66220000000000012</v>
      </c>
      <c r="J82">
        <v>0.13993491399349142</v>
      </c>
      <c r="K82">
        <v>0.139935</v>
      </c>
      <c r="O82">
        <f t="shared" si="69"/>
        <v>43775.58</v>
      </c>
      <c r="P82">
        <f t="shared" si="70"/>
        <v>43775.58</v>
      </c>
      <c r="Q82">
        <f t="shared" si="101"/>
        <v>0</v>
      </c>
      <c r="R82">
        <f t="shared" si="71"/>
        <v>0</v>
      </c>
      <c r="S82">
        <f t="shared" si="72"/>
        <v>0</v>
      </c>
      <c r="T82">
        <f t="shared" si="73"/>
        <v>0</v>
      </c>
      <c r="U82">
        <f t="shared" si="74"/>
        <v>0</v>
      </c>
      <c r="V82">
        <f t="shared" si="75"/>
        <v>0</v>
      </c>
      <c r="W82">
        <f t="shared" si="76"/>
        <v>0</v>
      </c>
      <c r="X82">
        <f t="shared" si="77"/>
        <v>0</v>
      </c>
      <c r="Y82">
        <f t="shared" si="78"/>
        <v>0</v>
      </c>
      <c r="AA82">
        <v>56481267</v>
      </c>
      <c r="AB82">
        <f t="shared" si="79"/>
        <v>6519.2</v>
      </c>
      <c r="AC82">
        <f t="shared" si="80"/>
        <v>6519.2</v>
      </c>
      <c r="AD82">
        <f t="shared" si="102"/>
        <v>0</v>
      </c>
      <c r="AE82">
        <f t="shared" si="103"/>
        <v>0</v>
      </c>
      <c r="AF82">
        <f t="shared" si="104"/>
        <v>0</v>
      </c>
      <c r="AG82">
        <f t="shared" si="81"/>
        <v>0</v>
      </c>
      <c r="AH82">
        <f t="shared" si="105"/>
        <v>0</v>
      </c>
      <c r="AI82">
        <f t="shared" si="106"/>
        <v>0</v>
      </c>
      <c r="AJ82">
        <f t="shared" si="82"/>
        <v>0</v>
      </c>
      <c r="AK82">
        <v>6519.2</v>
      </c>
      <c r="AL82">
        <v>6519.2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92</v>
      </c>
      <c r="AU82">
        <v>52</v>
      </c>
      <c r="AV82">
        <v>1</v>
      </c>
      <c r="AW82">
        <v>1.002</v>
      </c>
      <c r="AZ82">
        <v>1</v>
      </c>
      <c r="BA82">
        <v>1</v>
      </c>
      <c r="BB82">
        <v>1</v>
      </c>
      <c r="BC82">
        <v>10.119999999999999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1</v>
      </c>
      <c r="BJ82" t="s">
        <v>37</v>
      </c>
      <c r="BM82">
        <v>90</v>
      </c>
      <c r="BN82">
        <v>0</v>
      </c>
      <c r="BO82" t="s">
        <v>35</v>
      </c>
      <c r="BP82">
        <v>1</v>
      </c>
      <c r="BQ82">
        <v>60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92</v>
      </c>
      <c r="CA82">
        <v>52</v>
      </c>
      <c r="CB82" t="s">
        <v>3</v>
      </c>
      <c r="CE82">
        <v>30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83"/>
        <v>43775.58</v>
      </c>
      <c r="CQ82">
        <f t="shared" si="84"/>
        <v>66106.27</v>
      </c>
      <c r="CR82">
        <f t="shared" si="107"/>
        <v>0</v>
      </c>
      <c r="CS82">
        <f t="shared" si="85"/>
        <v>0</v>
      </c>
      <c r="CT82">
        <f t="shared" si="86"/>
        <v>0</v>
      </c>
      <c r="CU82">
        <f t="shared" si="87"/>
        <v>0</v>
      </c>
      <c r="CV82">
        <f t="shared" si="88"/>
        <v>0</v>
      </c>
      <c r="CW82">
        <f t="shared" si="89"/>
        <v>0</v>
      </c>
      <c r="CX82">
        <f t="shared" si="90"/>
        <v>0</v>
      </c>
      <c r="CY82">
        <f t="shared" si="91"/>
        <v>0</v>
      </c>
      <c r="CZ82">
        <f t="shared" si="92"/>
        <v>0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1009</v>
      </c>
      <c r="DV82" t="s">
        <v>32</v>
      </c>
      <c r="DW82" t="s">
        <v>32</v>
      </c>
      <c r="DX82">
        <v>1000</v>
      </c>
      <c r="DZ82" t="s">
        <v>3</v>
      </c>
      <c r="EA82" t="s">
        <v>3</v>
      </c>
      <c r="EB82" t="s">
        <v>3</v>
      </c>
      <c r="EC82" t="s">
        <v>3</v>
      </c>
      <c r="EE82">
        <v>55586525</v>
      </c>
      <c r="EF82">
        <v>60</v>
      </c>
      <c r="EG82" t="s">
        <v>25</v>
      </c>
      <c r="EH82">
        <v>0</v>
      </c>
      <c r="EI82" t="s">
        <v>3</v>
      </c>
      <c r="EJ82">
        <v>1</v>
      </c>
      <c r="EK82">
        <v>90</v>
      </c>
      <c r="EL82" t="s">
        <v>26</v>
      </c>
      <c r="EM82" t="s">
        <v>27</v>
      </c>
      <c r="EO82" t="s">
        <v>3</v>
      </c>
      <c r="EQ82">
        <v>0</v>
      </c>
      <c r="ER82">
        <v>6519.2</v>
      </c>
      <c r="ES82">
        <v>6519.2</v>
      </c>
      <c r="ET82">
        <v>0</v>
      </c>
      <c r="EU82">
        <v>0</v>
      </c>
      <c r="EV82">
        <v>0</v>
      </c>
      <c r="EW82">
        <v>0</v>
      </c>
      <c r="EX82">
        <v>0</v>
      </c>
      <c r="FQ82">
        <v>0</v>
      </c>
      <c r="FR82">
        <v>0</v>
      </c>
      <c r="FS82">
        <v>0</v>
      </c>
      <c r="FX82">
        <v>92</v>
      </c>
      <c r="FY82">
        <v>52</v>
      </c>
      <c r="GA82" t="s">
        <v>3</v>
      </c>
      <c r="GD82">
        <v>1</v>
      </c>
      <c r="GF82">
        <v>-1891961884</v>
      </c>
      <c r="GG82">
        <v>2</v>
      </c>
      <c r="GH82">
        <v>1</v>
      </c>
      <c r="GI82">
        <v>2</v>
      </c>
      <c r="GJ82">
        <v>0</v>
      </c>
      <c r="GK82">
        <v>0</v>
      </c>
      <c r="GL82">
        <f t="shared" si="93"/>
        <v>0</v>
      </c>
      <c r="GM82">
        <f t="shared" si="94"/>
        <v>43775.58</v>
      </c>
      <c r="GN82">
        <f t="shared" si="95"/>
        <v>43775.58</v>
      </c>
      <c r="GO82">
        <f t="shared" si="96"/>
        <v>0</v>
      </c>
      <c r="GP82">
        <f t="shared" si="97"/>
        <v>0</v>
      </c>
      <c r="GR82">
        <v>0</v>
      </c>
      <c r="GS82">
        <v>3</v>
      </c>
      <c r="GT82">
        <v>0</v>
      </c>
      <c r="GU82" t="s">
        <v>3</v>
      </c>
      <c r="GV82">
        <f t="shared" si="98"/>
        <v>0</v>
      </c>
      <c r="GW82">
        <v>1</v>
      </c>
      <c r="GX82">
        <f t="shared" si="99"/>
        <v>0</v>
      </c>
      <c r="HA82">
        <v>0</v>
      </c>
      <c r="HB82">
        <v>0</v>
      </c>
      <c r="HC82">
        <f t="shared" si="100"/>
        <v>0</v>
      </c>
      <c r="HE82" t="s">
        <v>3</v>
      </c>
      <c r="HF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3" spans="1:255" x14ac:dyDescent="0.25">
      <c r="A83" s="2">
        <v>18</v>
      </c>
      <c r="B83" s="2">
        <v>1</v>
      </c>
      <c r="C83" s="2">
        <v>12</v>
      </c>
      <c r="D83" s="2"/>
      <c r="E83" s="2" t="s">
        <v>122</v>
      </c>
      <c r="F83" s="2" t="s">
        <v>39</v>
      </c>
      <c r="G83" s="2" t="s">
        <v>40</v>
      </c>
      <c r="H83" s="2" t="s">
        <v>41</v>
      </c>
      <c r="I83" s="2">
        <f>I75*J83</f>
        <v>176</v>
      </c>
      <c r="J83" s="2">
        <v>37.192003719200372</v>
      </c>
      <c r="K83" s="2">
        <v>37.192003700000001</v>
      </c>
      <c r="L83" s="2"/>
      <c r="M83" s="2"/>
      <c r="N83" s="2"/>
      <c r="O83" s="2">
        <f t="shared" si="69"/>
        <v>5255.29</v>
      </c>
      <c r="P83" s="2">
        <f t="shared" si="70"/>
        <v>5255.29</v>
      </c>
      <c r="Q83" s="2">
        <f t="shared" si="101"/>
        <v>0</v>
      </c>
      <c r="R83" s="2">
        <f t="shared" si="71"/>
        <v>0</v>
      </c>
      <c r="S83" s="2">
        <f t="shared" si="72"/>
        <v>0</v>
      </c>
      <c r="T83" s="2">
        <f t="shared" si="73"/>
        <v>0</v>
      </c>
      <c r="U83" s="2">
        <f t="shared" si="74"/>
        <v>0</v>
      </c>
      <c r="V83" s="2">
        <f t="shared" si="75"/>
        <v>0</v>
      </c>
      <c r="W83" s="2">
        <f t="shared" si="76"/>
        <v>0</v>
      </c>
      <c r="X83" s="2">
        <f t="shared" si="77"/>
        <v>0</v>
      </c>
      <c r="Y83" s="2">
        <f t="shared" si="78"/>
        <v>0</v>
      </c>
      <c r="Z83" s="2"/>
      <c r="AA83" s="2">
        <v>56481265</v>
      </c>
      <c r="AB83" s="2">
        <f t="shared" si="79"/>
        <v>29.8</v>
      </c>
      <c r="AC83" s="2">
        <f t="shared" si="80"/>
        <v>29.8</v>
      </c>
      <c r="AD83" s="2">
        <f t="shared" si="102"/>
        <v>0</v>
      </c>
      <c r="AE83" s="2">
        <f t="shared" si="103"/>
        <v>0</v>
      </c>
      <c r="AF83" s="2">
        <f t="shared" si="104"/>
        <v>0</v>
      </c>
      <c r="AG83" s="2">
        <f t="shared" si="81"/>
        <v>0</v>
      </c>
      <c r="AH83" s="2">
        <f t="shared" si="105"/>
        <v>0</v>
      </c>
      <c r="AI83" s="2">
        <f t="shared" si="106"/>
        <v>0</v>
      </c>
      <c r="AJ83" s="2">
        <f t="shared" si="82"/>
        <v>0</v>
      </c>
      <c r="AK83" s="2">
        <v>29.8</v>
      </c>
      <c r="AL83" s="2">
        <v>29.8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92</v>
      </c>
      <c r="AU83" s="2">
        <v>52</v>
      </c>
      <c r="AV83" s="2">
        <v>1</v>
      </c>
      <c r="AW83" s="2">
        <v>1.002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3</v>
      </c>
      <c r="BI83" s="2">
        <v>1</v>
      </c>
      <c r="BJ83" s="2" t="s">
        <v>42</v>
      </c>
      <c r="BK83" s="2"/>
      <c r="BL83" s="2"/>
      <c r="BM83" s="2">
        <v>90</v>
      </c>
      <c r="BN83" s="2">
        <v>0</v>
      </c>
      <c r="BO83" s="2" t="s">
        <v>3</v>
      </c>
      <c r="BP83" s="2">
        <v>0</v>
      </c>
      <c r="BQ83" s="2">
        <v>60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92</v>
      </c>
      <c r="CA83" s="2">
        <v>52</v>
      </c>
      <c r="CB83" s="2" t="s">
        <v>3</v>
      </c>
      <c r="CC83" s="2"/>
      <c r="CD83" s="2"/>
      <c r="CE83" s="2">
        <v>30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3</v>
      </c>
      <c r="CO83" s="2">
        <v>0</v>
      </c>
      <c r="CP83" s="2">
        <f t="shared" si="83"/>
        <v>5255.29</v>
      </c>
      <c r="CQ83" s="2">
        <f t="shared" si="84"/>
        <v>29.86</v>
      </c>
      <c r="CR83" s="2">
        <f t="shared" si="107"/>
        <v>0</v>
      </c>
      <c r="CS83" s="2">
        <f t="shared" si="85"/>
        <v>0</v>
      </c>
      <c r="CT83" s="2">
        <f t="shared" si="86"/>
        <v>0</v>
      </c>
      <c r="CU83" s="2">
        <f t="shared" si="87"/>
        <v>0</v>
      </c>
      <c r="CV83" s="2">
        <f t="shared" si="88"/>
        <v>0</v>
      </c>
      <c r="CW83" s="2">
        <f t="shared" si="89"/>
        <v>0</v>
      </c>
      <c r="CX83" s="2">
        <f t="shared" si="90"/>
        <v>0</v>
      </c>
      <c r="CY83" s="2">
        <f t="shared" si="91"/>
        <v>0</v>
      </c>
      <c r="CZ83" s="2">
        <f t="shared" si="92"/>
        <v>0</v>
      </c>
      <c r="DA83" s="2"/>
      <c r="DB83" s="2"/>
      <c r="DC83" s="2" t="s">
        <v>3</v>
      </c>
      <c r="DD83" s="2" t="s">
        <v>3</v>
      </c>
      <c r="DE83" s="2" t="s">
        <v>3</v>
      </c>
      <c r="DF83" s="2" t="s">
        <v>3</v>
      </c>
      <c r="DG83" s="2" t="s">
        <v>3</v>
      </c>
      <c r="DH83" s="2" t="s">
        <v>3</v>
      </c>
      <c r="DI83" s="2" t="s">
        <v>3</v>
      </c>
      <c r="DJ83" s="2" t="s">
        <v>3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1010</v>
      </c>
      <c r="DV83" s="2" t="s">
        <v>41</v>
      </c>
      <c r="DW83" s="2" t="s">
        <v>41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55586525</v>
      </c>
      <c r="EF83" s="2">
        <v>60</v>
      </c>
      <c r="EG83" s="2" t="s">
        <v>25</v>
      </c>
      <c r="EH83" s="2">
        <v>0</v>
      </c>
      <c r="EI83" s="2" t="s">
        <v>3</v>
      </c>
      <c r="EJ83" s="2">
        <v>1</v>
      </c>
      <c r="EK83" s="2">
        <v>90</v>
      </c>
      <c r="EL83" s="2" t="s">
        <v>26</v>
      </c>
      <c r="EM83" s="2" t="s">
        <v>27</v>
      </c>
      <c r="EN83" s="2"/>
      <c r="EO83" s="2" t="s">
        <v>3</v>
      </c>
      <c r="EP83" s="2"/>
      <c r="EQ83" s="2">
        <v>0</v>
      </c>
      <c r="ER83" s="2">
        <v>29.8</v>
      </c>
      <c r="ES83" s="2">
        <v>29.8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92</v>
      </c>
      <c r="FY83" s="2">
        <v>52</v>
      </c>
      <c r="FZ83" s="2"/>
      <c r="GA83" s="2" t="s">
        <v>3</v>
      </c>
      <c r="GB83" s="2"/>
      <c r="GC83" s="2"/>
      <c r="GD83" s="2">
        <v>1</v>
      </c>
      <c r="GE83" s="2"/>
      <c r="GF83" s="2">
        <v>2014927073</v>
      </c>
      <c r="GG83" s="2">
        <v>2</v>
      </c>
      <c r="GH83" s="2">
        <v>1</v>
      </c>
      <c r="GI83" s="2">
        <v>-2</v>
      </c>
      <c r="GJ83" s="2">
        <v>0</v>
      </c>
      <c r="GK83" s="2">
        <v>0</v>
      </c>
      <c r="GL83" s="2">
        <f t="shared" si="93"/>
        <v>0</v>
      </c>
      <c r="GM83" s="2">
        <f t="shared" si="94"/>
        <v>5255.29</v>
      </c>
      <c r="GN83" s="2">
        <f t="shared" si="95"/>
        <v>5255.29</v>
      </c>
      <c r="GO83" s="2">
        <f t="shared" si="96"/>
        <v>0</v>
      </c>
      <c r="GP83" s="2">
        <f t="shared" si="97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98"/>
        <v>0</v>
      </c>
      <c r="GW83" s="2">
        <v>1</v>
      </c>
      <c r="GX83" s="2">
        <f t="shared" si="99"/>
        <v>0</v>
      </c>
      <c r="GY83" s="2"/>
      <c r="GZ83" s="2"/>
      <c r="HA83" s="2">
        <v>0</v>
      </c>
      <c r="HB83" s="2">
        <v>0</v>
      </c>
      <c r="HC83" s="2">
        <f t="shared" si="100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>
        <v>18</v>
      </c>
      <c r="B84">
        <v>1</v>
      </c>
      <c r="C84">
        <v>17</v>
      </c>
      <c r="E84" t="s">
        <v>122</v>
      </c>
      <c r="F84" t="s">
        <v>39</v>
      </c>
      <c r="G84" t="s">
        <v>40</v>
      </c>
      <c r="H84" t="s">
        <v>41</v>
      </c>
      <c r="I84">
        <f>I76*J84</f>
        <v>176</v>
      </c>
      <c r="J84">
        <v>37.192003719200372</v>
      </c>
      <c r="K84">
        <v>37.192003700000001</v>
      </c>
      <c r="O84">
        <f t="shared" si="69"/>
        <v>62905.82</v>
      </c>
      <c r="P84">
        <f t="shared" si="70"/>
        <v>62905.82</v>
      </c>
      <c r="Q84">
        <f t="shared" si="101"/>
        <v>0</v>
      </c>
      <c r="R84">
        <f t="shared" si="71"/>
        <v>0</v>
      </c>
      <c r="S84">
        <f t="shared" si="72"/>
        <v>0</v>
      </c>
      <c r="T84">
        <f t="shared" si="73"/>
        <v>0</v>
      </c>
      <c r="U84">
        <f t="shared" si="74"/>
        <v>0</v>
      </c>
      <c r="V84">
        <f t="shared" si="75"/>
        <v>0</v>
      </c>
      <c r="W84">
        <f t="shared" si="76"/>
        <v>0</v>
      </c>
      <c r="X84">
        <f t="shared" si="77"/>
        <v>0</v>
      </c>
      <c r="Y84">
        <f t="shared" si="78"/>
        <v>0</v>
      </c>
      <c r="AA84">
        <v>56481267</v>
      </c>
      <c r="AB84">
        <f t="shared" si="79"/>
        <v>29.8</v>
      </c>
      <c r="AC84">
        <f t="shared" si="80"/>
        <v>29.8</v>
      </c>
      <c r="AD84">
        <f t="shared" si="102"/>
        <v>0</v>
      </c>
      <c r="AE84">
        <f t="shared" si="103"/>
        <v>0</v>
      </c>
      <c r="AF84">
        <f t="shared" si="104"/>
        <v>0</v>
      </c>
      <c r="AG84">
        <f t="shared" si="81"/>
        <v>0</v>
      </c>
      <c r="AH84">
        <f t="shared" si="105"/>
        <v>0</v>
      </c>
      <c r="AI84">
        <f t="shared" si="106"/>
        <v>0</v>
      </c>
      <c r="AJ84">
        <f t="shared" si="82"/>
        <v>0</v>
      </c>
      <c r="AK84">
        <v>29.8</v>
      </c>
      <c r="AL84">
        <v>29.8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92</v>
      </c>
      <c r="AU84">
        <v>52</v>
      </c>
      <c r="AV84">
        <v>1</v>
      </c>
      <c r="AW84">
        <v>1.002</v>
      </c>
      <c r="AZ84">
        <v>1</v>
      </c>
      <c r="BA84">
        <v>1</v>
      </c>
      <c r="BB84">
        <v>1</v>
      </c>
      <c r="BC84">
        <v>11.97</v>
      </c>
      <c r="BD84" t="s">
        <v>3</v>
      </c>
      <c r="BE84" t="s">
        <v>3</v>
      </c>
      <c r="BF84" t="s">
        <v>3</v>
      </c>
      <c r="BG84" t="s">
        <v>3</v>
      </c>
      <c r="BH84">
        <v>3</v>
      </c>
      <c r="BI84">
        <v>1</v>
      </c>
      <c r="BJ84" t="s">
        <v>42</v>
      </c>
      <c r="BM84">
        <v>90</v>
      </c>
      <c r="BN84">
        <v>0</v>
      </c>
      <c r="BO84" t="s">
        <v>39</v>
      </c>
      <c r="BP84">
        <v>1</v>
      </c>
      <c r="BQ84">
        <v>60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 t="s">
        <v>3</v>
      </c>
      <c r="BZ84">
        <v>92</v>
      </c>
      <c r="CA84">
        <v>52</v>
      </c>
      <c r="CB84" t="s">
        <v>3</v>
      </c>
      <c r="CE84">
        <v>30</v>
      </c>
      <c r="CF84">
        <v>0</v>
      </c>
      <c r="CG84">
        <v>0</v>
      </c>
      <c r="CM84">
        <v>0</v>
      </c>
      <c r="CN84" t="s">
        <v>3</v>
      </c>
      <c r="CO84">
        <v>0</v>
      </c>
      <c r="CP84">
        <f t="shared" si="83"/>
        <v>62905.82</v>
      </c>
      <c r="CQ84">
        <f t="shared" si="84"/>
        <v>357.42</v>
      </c>
      <c r="CR84">
        <f t="shared" si="107"/>
        <v>0</v>
      </c>
      <c r="CS84">
        <f t="shared" si="85"/>
        <v>0</v>
      </c>
      <c r="CT84">
        <f t="shared" si="86"/>
        <v>0</v>
      </c>
      <c r="CU84">
        <f t="shared" si="87"/>
        <v>0</v>
      </c>
      <c r="CV84">
        <f t="shared" si="88"/>
        <v>0</v>
      </c>
      <c r="CW84">
        <f t="shared" si="89"/>
        <v>0</v>
      </c>
      <c r="CX84">
        <f t="shared" si="90"/>
        <v>0</v>
      </c>
      <c r="CY84">
        <f t="shared" si="91"/>
        <v>0</v>
      </c>
      <c r="CZ84">
        <f t="shared" si="92"/>
        <v>0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>
        <v>0</v>
      </c>
      <c r="DO84">
        <v>0</v>
      </c>
      <c r="DP84">
        <v>1</v>
      </c>
      <c r="DQ84">
        <v>1</v>
      </c>
      <c r="DU84">
        <v>1010</v>
      </c>
      <c r="DV84" t="s">
        <v>41</v>
      </c>
      <c r="DW84" t="s">
        <v>41</v>
      </c>
      <c r="DX84">
        <v>1</v>
      </c>
      <c r="DZ84" t="s">
        <v>3</v>
      </c>
      <c r="EA84" t="s">
        <v>3</v>
      </c>
      <c r="EB84" t="s">
        <v>3</v>
      </c>
      <c r="EC84" t="s">
        <v>3</v>
      </c>
      <c r="EE84">
        <v>55586525</v>
      </c>
      <c r="EF84">
        <v>60</v>
      </c>
      <c r="EG84" t="s">
        <v>25</v>
      </c>
      <c r="EH84">
        <v>0</v>
      </c>
      <c r="EI84" t="s">
        <v>3</v>
      </c>
      <c r="EJ84">
        <v>1</v>
      </c>
      <c r="EK84">
        <v>90</v>
      </c>
      <c r="EL84" t="s">
        <v>26</v>
      </c>
      <c r="EM84" t="s">
        <v>27</v>
      </c>
      <c r="EO84" t="s">
        <v>3</v>
      </c>
      <c r="EQ84">
        <v>0</v>
      </c>
      <c r="ER84">
        <v>29.8</v>
      </c>
      <c r="ES84">
        <v>29.8</v>
      </c>
      <c r="ET84">
        <v>0</v>
      </c>
      <c r="EU84">
        <v>0</v>
      </c>
      <c r="EV84">
        <v>0</v>
      </c>
      <c r="EW84">
        <v>0</v>
      </c>
      <c r="EX84">
        <v>0</v>
      </c>
      <c r="FQ84">
        <v>0</v>
      </c>
      <c r="FR84">
        <v>0</v>
      </c>
      <c r="FS84">
        <v>0</v>
      </c>
      <c r="FX84">
        <v>92</v>
      </c>
      <c r="FY84">
        <v>52</v>
      </c>
      <c r="GA84" t="s">
        <v>3</v>
      </c>
      <c r="GD84">
        <v>1</v>
      </c>
      <c r="GF84">
        <v>2014927073</v>
      </c>
      <c r="GG84">
        <v>2</v>
      </c>
      <c r="GH84">
        <v>1</v>
      </c>
      <c r="GI84">
        <v>2</v>
      </c>
      <c r="GJ84">
        <v>0</v>
      </c>
      <c r="GK84">
        <v>0</v>
      </c>
      <c r="GL84">
        <f t="shared" si="93"/>
        <v>0</v>
      </c>
      <c r="GM84">
        <f t="shared" si="94"/>
        <v>62905.82</v>
      </c>
      <c r="GN84">
        <f t="shared" si="95"/>
        <v>62905.82</v>
      </c>
      <c r="GO84">
        <f t="shared" si="96"/>
        <v>0</v>
      </c>
      <c r="GP84">
        <f t="shared" si="97"/>
        <v>0</v>
      </c>
      <c r="GR84">
        <v>0</v>
      </c>
      <c r="GS84">
        <v>3</v>
      </c>
      <c r="GT84">
        <v>0</v>
      </c>
      <c r="GU84" t="s">
        <v>3</v>
      </c>
      <c r="GV84">
        <f t="shared" si="98"/>
        <v>0</v>
      </c>
      <c r="GW84">
        <v>1</v>
      </c>
      <c r="GX84">
        <f t="shared" si="99"/>
        <v>0</v>
      </c>
      <c r="HA84">
        <v>0</v>
      </c>
      <c r="HB84">
        <v>0</v>
      </c>
      <c r="HC84">
        <f t="shared" si="100"/>
        <v>0</v>
      </c>
      <c r="HE84" t="s">
        <v>3</v>
      </c>
      <c r="HF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HS84">
        <v>0</v>
      </c>
      <c r="IK84">
        <v>0</v>
      </c>
    </row>
    <row r="85" spans="1:255" x14ac:dyDescent="0.25">
      <c r="A85" s="2">
        <v>18</v>
      </c>
      <c r="B85" s="2">
        <v>1</v>
      </c>
      <c r="C85" s="2">
        <v>13</v>
      </c>
      <c r="D85" s="2"/>
      <c r="E85" s="2" t="s">
        <v>123</v>
      </c>
      <c r="F85" s="2" t="s">
        <v>124</v>
      </c>
      <c r="G85" s="2" t="s">
        <v>125</v>
      </c>
      <c r="H85" s="2" t="s">
        <v>126</v>
      </c>
      <c r="I85" s="2">
        <f>I75*J85</f>
        <v>0.88</v>
      </c>
      <c r="J85" s="2">
        <v>0.18596001859600186</v>
      </c>
      <c r="K85" s="2">
        <v>0.18595999999999999</v>
      </c>
      <c r="L85" s="2"/>
      <c r="M85" s="2"/>
      <c r="N85" s="2"/>
      <c r="O85" s="2">
        <f t="shared" si="69"/>
        <v>493.82</v>
      </c>
      <c r="P85" s="2">
        <f t="shared" si="70"/>
        <v>493.82</v>
      </c>
      <c r="Q85" s="2">
        <f t="shared" si="101"/>
        <v>0</v>
      </c>
      <c r="R85" s="2">
        <f t="shared" si="71"/>
        <v>0</v>
      </c>
      <c r="S85" s="2">
        <f t="shared" si="72"/>
        <v>0</v>
      </c>
      <c r="T85" s="2">
        <f t="shared" si="73"/>
        <v>0</v>
      </c>
      <c r="U85" s="2">
        <f t="shared" si="74"/>
        <v>0</v>
      </c>
      <c r="V85" s="2">
        <f t="shared" si="75"/>
        <v>0</v>
      </c>
      <c r="W85" s="2">
        <f t="shared" si="76"/>
        <v>0</v>
      </c>
      <c r="X85" s="2">
        <f t="shared" si="77"/>
        <v>0</v>
      </c>
      <c r="Y85" s="2">
        <f t="shared" si="78"/>
        <v>0</v>
      </c>
      <c r="Z85" s="2"/>
      <c r="AA85" s="2">
        <v>56481265</v>
      </c>
      <c r="AB85" s="2">
        <f t="shared" si="79"/>
        <v>560.04</v>
      </c>
      <c r="AC85" s="2">
        <f t="shared" si="80"/>
        <v>560.04</v>
      </c>
      <c r="AD85" s="2">
        <f t="shared" si="102"/>
        <v>0</v>
      </c>
      <c r="AE85" s="2">
        <f t="shared" si="103"/>
        <v>0</v>
      </c>
      <c r="AF85" s="2">
        <f t="shared" si="104"/>
        <v>0</v>
      </c>
      <c r="AG85" s="2">
        <f t="shared" si="81"/>
        <v>0</v>
      </c>
      <c r="AH85" s="2">
        <f t="shared" si="105"/>
        <v>0</v>
      </c>
      <c r="AI85" s="2">
        <f t="shared" si="106"/>
        <v>0</v>
      </c>
      <c r="AJ85" s="2">
        <f t="shared" si="82"/>
        <v>0</v>
      </c>
      <c r="AK85" s="2">
        <v>560.04</v>
      </c>
      <c r="AL85" s="2">
        <v>560.04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92</v>
      </c>
      <c r="AU85" s="2">
        <v>52</v>
      </c>
      <c r="AV85" s="2">
        <v>1</v>
      </c>
      <c r="AW85" s="2">
        <v>1.002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127</v>
      </c>
      <c r="BK85" s="2"/>
      <c r="BL85" s="2"/>
      <c r="BM85" s="2">
        <v>90</v>
      </c>
      <c r="BN85" s="2">
        <v>0</v>
      </c>
      <c r="BO85" s="2" t="s">
        <v>3</v>
      </c>
      <c r="BP85" s="2">
        <v>0</v>
      </c>
      <c r="BQ85" s="2">
        <v>60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92</v>
      </c>
      <c r="CA85" s="2">
        <v>52</v>
      </c>
      <c r="CB85" s="2" t="s">
        <v>3</v>
      </c>
      <c r="CC85" s="2"/>
      <c r="CD85" s="2"/>
      <c r="CE85" s="2">
        <v>30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83"/>
        <v>493.82</v>
      </c>
      <c r="CQ85" s="2">
        <f t="shared" si="84"/>
        <v>561.16</v>
      </c>
      <c r="CR85" s="2">
        <f t="shared" si="107"/>
        <v>0</v>
      </c>
      <c r="CS85" s="2">
        <f t="shared" si="85"/>
        <v>0</v>
      </c>
      <c r="CT85" s="2">
        <f t="shared" si="86"/>
        <v>0</v>
      </c>
      <c r="CU85" s="2">
        <f t="shared" si="87"/>
        <v>0</v>
      </c>
      <c r="CV85" s="2">
        <f t="shared" si="88"/>
        <v>0</v>
      </c>
      <c r="CW85" s="2">
        <f t="shared" si="89"/>
        <v>0</v>
      </c>
      <c r="CX85" s="2">
        <f t="shared" si="90"/>
        <v>0</v>
      </c>
      <c r="CY85" s="2">
        <f t="shared" si="91"/>
        <v>0</v>
      </c>
      <c r="CZ85" s="2">
        <f t="shared" si="92"/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126</v>
      </c>
      <c r="DW85" s="2" t="s">
        <v>126</v>
      </c>
      <c r="DX85" s="2">
        <v>100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55586525</v>
      </c>
      <c r="EF85" s="2">
        <v>60</v>
      </c>
      <c r="EG85" s="2" t="s">
        <v>25</v>
      </c>
      <c r="EH85" s="2">
        <v>0</v>
      </c>
      <c r="EI85" s="2" t="s">
        <v>3</v>
      </c>
      <c r="EJ85" s="2">
        <v>1</v>
      </c>
      <c r="EK85" s="2">
        <v>90</v>
      </c>
      <c r="EL85" s="2" t="s">
        <v>26</v>
      </c>
      <c r="EM85" s="2" t="s">
        <v>27</v>
      </c>
      <c r="EN85" s="2"/>
      <c r="EO85" s="2" t="s">
        <v>3</v>
      </c>
      <c r="EP85" s="2"/>
      <c r="EQ85" s="2">
        <v>0</v>
      </c>
      <c r="ER85" s="2">
        <v>560.04</v>
      </c>
      <c r="ES85" s="2">
        <v>560.04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92</v>
      </c>
      <c r="FY85" s="2">
        <v>52</v>
      </c>
      <c r="FZ85" s="2"/>
      <c r="GA85" s="2" t="s">
        <v>3</v>
      </c>
      <c r="GB85" s="2"/>
      <c r="GC85" s="2"/>
      <c r="GD85" s="2">
        <v>1</v>
      </c>
      <c r="GE85" s="2"/>
      <c r="GF85" s="2">
        <v>856224882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93"/>
        <v>0</v>
      </c>
      <c r="GM85" s="2">
        <f t="shared" si="94"/>
        <v>493.82</v>
      </c>
      <c r="GN85" s="2">
        <f t="shared" si="95"/>
        <v>493.82</v>
      </c>
      <c r="GO85" s="2">
        <f t="shared" si="96"/>
        <v>0</v>
      </c>
      <c r="GP85" s="2">
        <f t="shared" si="97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98"/>
        <v>0</v>
      </c>
      <c r="GW85" s="2">
        <v>1</v>
      </c>
      <c r="GX85" s="2">
        <f t="shared" si="99"/>
        <v>0</v>
      </c>
      <c r="GY85" s="2"/>
      <c r="GZ85" s="2"/>
      <c r="HA85" s="2">
        <v>0</v>
      </c>
      <c r="HB85" s="2">
        <v>0</v>
      </c>
      <c r="HC85" s="2">
        <f t="shared" si="100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>
        <v>18</v>
      </c>
      <c r="B86">
        <v>1</v>
      </c>
      <c r="C86">
        <v>18</v>
      </c>
      <c r="E86" t="s">
        <v>123</v>
      </c>
      <c r="F86" t="s">
        <v>124</v>
      </c>
      <c r="G86" t="s">
        <v>125</v>
      </c>
      <c r="H86" t="s">
        <v>126</v>
      </c>
      <c r="I86">
        <f>I76*J86</f>
        <v>0.88</v>
      </c>
      <c r="J86">
        <v>0.18596001859600186</v>
      </c>
      <c r="K86">
        <v>0.18595999999999999</v>
      </c>
      <c r="O86">
        <f t="shared" si="69"/>
        <v>9708.5</v>
      </c>
      <c r="P86">
        <f t="shared" si="70"/>
        <v>9708.5</v>
      </c>
      <c r="Q86">
        <f t="shared" si="101"/>
        <v>0</v>
      </c>
      <c r="R86">
        <f t="shared" si="71"/>
        <v>0</v>
      </c>
      <c r="S86">
        <f t="shared" si="72"/>
        <v>0</v>
      </c>
      <c r="T86">
        <f t="shared" si="73"/>
        <v>0</v>
      </c>
      <c r="U86">
        <f t="shared" si="74"/>
        <v>0</v>
      </c>
      <c r="V86">
        <f t="shared" si="75"/>
        <v>0</v>
      </c>
      <c r="W86">
        <f t="shared" si="76"/>
        <v>0</v>
      </c>
      <c r="X86">
        <f t="shared" si="77"/>
        <v>0</v>
      </c>
      <c r="Y86">
        <f t="shared" si="78"/>
        <v>0</v>
      </c>
      <c r="AA86">
        <v>56481267</v>
      </c>
      <c r="AB86">
        <f t="shared" si="79"/>
        <v>560.04</v>
      </c>
      <c r="AC86">
        <f t="shared" si="80"/>
        <v>560.04</v>
      </c>
      <c r="AD86">
        <f t="shared" si="102"/>
        <v>0</v>
      </c>
      <c r="AE86">
        <f t="shared" si="103"/>
        <v>0</v>
      </c>
      <c r="AF86">
        <f t="shared" si="104"/>
        <v>0</v>
      </c>
      <c r="AG86">
        <f t="shared" si="81"/>
        <v>0</v>
      </c>
      <c r="AH86">
        <f t="shared" si="105"/>
        <v>0</v>
      </c>
      <c r="AI86">
        <f t="shared" si="106"/>
        <v>0</v>
      </c>
      <c r="AJ86">
        <f t="shared" si="82"/>
        <v>0</v>
      </c>
      <c r="AK86">
        <v>560.04</v>
      </c>
      <c r="AL86">
        <v>560.04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92</v>
      </c>
      <c r="AU86">
        <v>52</v>
      </c>
      <c r="AV86">
        <v>1</v>
      </c>
      <c r="AW86">
        <v>1.002</v>
      </c>
      <c r="AZ86">
        <v>1</v>
      </c>
      <c r="BA86">
        <v>1</v>
      </c>
      <c r="BB86">
        <v>1</v>
      </c>
      <c r="BC86">
        <v>19.66</v>
      </c>
      <c r="BD86" t="s">
        <v>3</v>
      </c>
      <c r="BE86" t="s">
        <v>3</v>
      </c>
      <c r="BF86" t="s">
        <v>3</v>
      </c>
      <c r="BG86" t="s">
        <v>3</v>
      </c>
      <c r="BH86">
        <v>3</v>
      </c>
      <c r="BI86">
        <v>1</v>
      </c>
      <c r="BJ86" t="s">
        <v>127</v>
      </c>
      <c r="BM86">
        <v>90</v>
      </c>
      <c r="BN86">
        <v>0</v>
      </c>
      <c r="BO86" t="s">
        <v>124</v>
      </c>
      <c r="BP86">
        <v>1</v>
      </c>
      <c r="BQ86">
        <v>60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 t="s">
        <v>3</v>
      </c>
      <c r="BZ86">
        <v>92</v>
      </c>
      <c r="CA86">
        <v>52</v>
      </c>
      <c r="CB86" t="s">
        <v>3</v>
      </c>
      <c r="CE86">
        <v>30</v>
      </c>
      <c r="CF86">
        <v>0</v>
      </c>
      <c r="CG86">
        <v>0</v>
      </c>
      <c r="CM86">
        <v>0</v>
      </c>
      <c r="CN86" t="s">
        <v>3</v>
      </c>
      <c r="CO86">
        <v>0</v>
      </c>
      <c r="CP86">
        <f t="shared" si="83"/>
        <v>9708.5</v>
      </c>
      <c r="CQ86">
        <f t="shared" si="84"/>
        <v>11032.41</v>
      </c>
      <c r="CR86">
        <f t="shared" si="107"/>
        <v>0</v>
      </c>
      <c r="CS86">
        <f t="shared" si="85"/>
        <v>0</v>
      </c>
      <c r="CT86">
        <f t="shared" si="86"/>
        <v>0</v>
      </c>
      <c r="CU86">
        <f t="shared" si="87"/>
        <v>0</v>
      </c>
      <c r="CV86">
        <f t="shared" si="88"/>
        <v>0</v>
      </c>
      <c r="CW86">
        <f t="shared" si="89"/>
        <v>0</v>
      </c>
      <c r="CX86">
        <f t="shared" si="90"/>
        <v>0</v>
      </c>
      <c r="CY86">
        <f t="shared" si="91"/>
        <v>0</v>
      </c>
      <c r="CZ86">
        <f t="shared" si="92"/>
        <v>0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>
        <v>0</v>
      </c>
      <c r="DO86">
        <v>0</v>
      </c>
      <c r="DP86">
        <v>1</v>
      </c>
      <c r="DQ86">
        <v>1</v>
      </c>
      <c r="DU86">
        <v>1010</v>
      </c>
      <c r="DV86" t="s">
        <v>126</v>
      </c>
      <c r="DW86" t="s">
        <v>126</v>
      </c>
      <c r="DX86">
        <v>100</v>
      </c>
      <c r="DZ86" t="s">
        <v>3</v>
      </c>
      <c r="EA86" t="s">
        <v>3</v>
      </c>
      <c r="EB86" t="s">
        <v>3</v>
      </c>
      <c r="EC86" t="s">
        <v>3</v>
      </c>
      <c r="EE86">
        <v>55586525</v>
      </c>
      <c r="EF86">
        <v>60</v>
      </c>
      <c r="EG86" t="s">
        <v>25</v>
      </c>
      <c r="EH86">
        <v>0</v>
      </c>
      <c r="EI86" t="s">
        <v>3</v>
      </c>
      <c r="EJ86">
        <v>1</v>
      </c>
      <c r="EK86">
        <v>90</v>
      </c>
      <c r="EL86" t="s">
        <v>26</v>
      </c>
      <c r="EM86" t="s">
        <v>27</v>
      </c>
      <c r="EO86" t="s">
        <v>3</v>
      </c>
      <c r="EQ86">
        <v>0</v>
      </c>
      <c r="ER86">
        <v>560.04</v>
      </c>
      <c r="ES86">
        <v>560.04</v>
      </c>
      <c r="ET86">
        <v>0</v>
      </c>
      <c r="EU86">
        <v>0</v>
      </c>
      <c r="EV86">
        <v>0</v>
      </c>
      <c r="EW86">
        <v>0</v>
      </c>
      <c r="EX86">
        <v>0</v>
      </c>
      <c r="FQ86">
        <v>0</v>
      </c>
      <c r="FR86">
        <v>0</v>
      </c>
      <c r="FS86">
        <v>0</v>
      </c>
      <c r="FX86">
        <v>92</v>
      </c>
      <c r="FY86">
        <v>52</v>
      </c>
      <c r="GA86" t="s">
        <v>3</v>
      </c>
      <c r="GD86">
        <v>1</v>
      </c>
      <c r="GF86">
        <v>856224882</v>
      </c>
      <c r="GG86">
        <v>2</v>
      </c>
      <c r="GH86">
        <v>1</v>
      </c>
      <c r="GI86">
        <v>2</v>
      </c>
      <c r="GJ86">
        <v>0</v>
      </c>
      <c r="GK86">
        <v>0</v>
      </c>
      <c r="GL86">
        <f t="shared" si="93"/>
        <v>0</v>
      </c>
      <c r="GM86">
        <f t="shared" si="94"/>
        <v>9708.5</v>
      </c>
      <c r="GN86">
        <f t="shared" si="95"/>
        <v>9708.5</v>
      </c>
      <c r="GO86">
        <f t="shared" si="96"/>
        <v>0</v>
      </c>
      <c r="GP86">
        <f t="shared" si="97"/>
        <v>0</v>
      </c>
      <c r="GR86">
        <v>0</v>
      </c>
      <c r="GS86">
        <v>3</v>
      </c>
      <c r="GT86">
        <v>0</v>
      </c>
      <c r="GU86" t="s">
        <v>3</v>
      </c>
      <c r="GV86">
        <f t="shared" si="98"/>
        <v>0</v>
      </c>
      <c r="GW86">
        <v>1</v>
      </c>
      <c r="GX86">
        <f t="shared" si="99"/>
        <v>0</v>
      </c>
      <c r="HA86">
        <v>0</v>
      </c>
      <c r="HB86">
        <v>0</v>
      </c>
      <c r="HC86">
        <f t="shared" si="100"/>
        <v>0</v>
      </c>
      <c r="HE86" t="s">
        <v>3</v>
      </c>
      <c r="HF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HS86">
        <v>0</v>
      </c>
      <c r="IK86">
        <v>0</v>
      </c>
    </row>
    <row r="87" spans="1:255" x14ac:dyDescent="0.25">
      <c r="A87" s="2">
        <v>17</v>
      </c>
      <c r="B87" s="2">
        <v>1</v>
      </c>
      <c r="C87" s="2">
        <f>ROW(SmtRes!A19)</f>
        <v>19</v>
      </c>
      <c r="D87" s="2"/>
      <c r="E87" s="2" t="s">
        <v>128</v>
      </c>
      <c r="F87" s="2" t="s">
        <v>44</v>
      </c>
      <c r="G87" s="2" t="s">
        <v>45</v>
      </c>
      <c r="H87" s="2" t="s">
        <v>46</v>
      </c>
      <c r="I87" s="2">
        <f>ROUND((67.6*26.1+106.3*33+4.2*33+6.9*33+7.2*32.1+11.3*21.5+0.9*32.1+1.4*32.1+9.3*32.1)/1000/100*22,9)</f>
        <v>1.4266977999999999</v>
      </c>
      <c r="J87" s="2">
        <v>0</v>
      </c>
      <c r="K87" s="2">
        <f>ROUND((67.6*26.1+106.3*33+4.2*33+6.9*33+7.2*32.1+11.3*21.5+0.9*32.1+1.4*32.1+9.3*32.1)/1000/100*22,9)</f>
        <v>1.4266977999999999</v>
      </c>
      <c r="L87" s="2"/>
      <c r="M87" s="2"/>
      <c r="N87" s="2"/>
      <c r="O87" s="2">
        <f t="shared" si="69"/>
        <v>174.05</v>
      </c>
      <c r="P87" s="2">
        <f t="shared" si="70"/>
        <v>13.5</v>
      </c>
      <c r="Q87" s="2">
        <f>(ROUND((ROUND(((((ET87*1.25)*1.1))*AV87*I87),2)*BB87),2)+ROUND((ROUND(((AE87-(((EU87*1.25)*1.1)))*AV87*I87),2)*BS87),2))</f>
        <v>26.76</v>
      </c>
      <c r="R87" s="2">
        <f t="shared" si="71"/>
        <v>0.49</v>
      </c>
      <c r="S87" s="2">
        <f t="shared" si="72"/>
        <v>133.79</v>
      </c>
      <c r="T87" s="2">
        <f t="shared" si="73"/>
        <v>0</v>
      </c>
      <c r="U87" s="2">
        <f t="shared" si="74"/>
        <v>9.5833431272699983</v>
      </c>
      <c r="V87" s="2">
        <f t="shared" si="75"/>
        <v>0</v>
      </c>
      <c r="W87" s="2">
        <f t="shared" si="76"/>
        <v>0</v>
      </c>
      <c r="X87" s="2">
        <f t="shared" si="77"/>
        <v>134.28</v>
      </c>
      <c r="Y87" s="2">
        <f t="shared" si="78"/>
        <v>85.94</v>
      </c>
      <c r="Z87" s="2"/>
      <c r="AA87" s="2">
        <v>56481265</v>
      </c>
      <c r="AB87" s="2">
        <f t="shared" si="79"/>
        <v>121.98945000000001</v>
      </c>
      <c r="AC87" s="2">
        <f t="shared" si="80"/>
        <v>9.4600000000000009</v>
      </c>
      <c r="AD87" s="2">
        <f>ROUND((((((ET87*1.25)*1.1))-(((EU87*1.25)*1.1)))+AE87),6)</f>
        <v>18.754999999999999</v>
      </c>
      <c r="AE87" s="2">
        <f>ROUND((((EU87*1.25)*1.1)),6)</f>
        <v>0.34375</v>
      </c>
      <c r="AF87" s="2">
        <f>ROUND((((EV87*1.15)*1.1)),6)</f>
        <v>93.774450000000002</v>
      </c>
      <c r="AG87" s="2">
        <f t="shared" si="81"/>
        <v>0</v>
      </c>
      <c r="AH87" s="2">
        <f>(((EW87*1.15)*1.1))</f>
        <v>6.7171499999999993</v>
      </c>
      <c r="AI87" s="2">
        <f>(((EX87*1.25)*1.1))</f>
        <v>0</v>
      </c>
      <c r="AJ87" s="2">
        <f t="shared" si="82"/>
        <v>0</v>
      </c>
      <c r="AK87" s="2">
        <v>97.23</v>
      </c>
      <c r="AL87" s="2">
        <v>9.4600000000000009</v>
      </c>
      <c r="AM87" s="2">
        <v>13.64</v>
      </c>
      <c r="AN87" s="2">
        <v>0.25</v>
      </c>
      <c r="AO87" s="2">
        <v>74.13</v>
      </c>
      <c r="AP87" s="2">
        <v>0</v>
      </c>
      <c r="AQ87" s="2">
        <v>5.31</v>
      </c>
      <c r="AR87" s="2">
        <v>0</v>
      </c>
      <c r="AS87" s="2">
        <v>0</v>
      </c>
      <c r="AT87" s="2">
        <v>100</v>
      </c>
      <c r="AU87" s="2">
        <v>64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1</v>
      </c>
      <c r="BJ87" s="2" t="s">
        <v>47</v>
      </c>
      <c r="BK87" s="2"/>
      <c r="BL87" s="2"/>
      <c r="BM87" s="2">
        <v>97</v>
      </c>
      <c r="BN87" s="2">
        <v>0</v>
      </c>
      <c r="BO87" s="2" t="s">
        <v>3</v>
      </c>
      <c r="BP87" s="2">
        <v>0</v>
      </c>
      <c r="BQ87" s="2">
        <v>60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100</v>
      </c>
      <c r="CA87" s="2">
        <v>64</v>
      </c>
      <c r="CB87" s="2" t="s">
        <v>3</v>
      </c>
      <c r="CC87" s="2"/>
      <c r="CD87" s="2"/>
      <c r="CE87" s="2">
        <v>30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83"/>
        <v>174.05</v>
      </c>
      <c r="CQ87" s="2">
        <f t="shared" si="84"/>
        <v>9.4600000000000009</v>
      </c>
      <c r="CR87" s="2">
        <f>(ROUND((ROUND(((((ET87*1.25)*1.1))*AV87*1),2)*BB87),2)+ROUND((ROUND(((AE87-(((EU87*1.25)*1.1)))*AV87*1),2)*BS87),2))</f>
        <v>18.760000000000002</v>
      </c>
      <c r="CS87" s="2">
        <f t="shared" si="85"/>
        <v>0.34</v>
      </c>
      <c r="CT87" s="2">
        <f t="shared" si="86"/>
        <v>93.77</v>
      </c>
      <c r="CU87" s="2">
        <f t="shared" si="87"/>
        <v>0</v>
      </c>
      <c r="CV87" s="2">
        <f t="shared" si="88"/>
        <v>6.7171499999999993</v>
      </c>
      <c r="CW87" s="2">
        <f t="shared" si="89"/>
        <v>0</v>
      </c>
      <c r="CX87" s="2">
        <f t="shared" si="90"/>
        <v>0</v>
      </c>
      <c r="CY87" s="2">
        <f t="shared" si="91"/>
        <v>134.28</v>
      </c>
      <c r="CZ87" s="2">
        <f t="shared" si="92"/>
        <v>85.9392</v>
      </c>
      <c r="DA87" s="2"/>
      <c r="DB87" s="2"/>
      <c r="DC87" s="2" t="s">
        <v>3</v>
      </c>
      <c r="DD87" s="2" t="s">
        <v>3</v>
      </c>
      <c r="DE87" s="2" t="s">
        <v>48</v>
      </c>
      <c r="DF87" s="2" t="s">
        <v>48</v>
      </c>
      <c r="DG87" s="2" t="s">
        <v>49</v>
      </c>
      <c r="DH87" s="2" t="s">
        <v>3</v>
      </c>
      <c r="DI87" s="2" t="s">
        <v>49</v>
      </c>
      <c r="DJ87" s="2" t="s">
        <v>48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1.0469999999999999</v>
      </c>
      <c r="DQ87" s="2">
        <v>1</v>
      </c>
      <c r="DR87" s="2"/>
      <c r="DS87" s="2"/>
      <c r="DT87" s="2"/>
      <c r="DU87" s="2">
        <v>1005</v>
      </c>
      <c r="DV87" s="2" t="s">
        <v>46</v>
      </c>
      <c r="DW87" s="2" t="s">
        <v>46</v>
      </c>
      <c r="DX87" s="2">
        <v>100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55586532</v>
      </c>
      <c r="EF87" s="2">
        <v>60</v>
      </c>
      <c r="EG87" s="2" t="s">
        <v>25</v>
      </c>
      <c r="EH87" s="2">
        <v>0</v>
      </c>
      <c r="EI87" s="2" t="s">
        <v>3</v>
      </c>
      <c r="EJ87" s="2">
        <v>1</v>
      </c>
      <c r="EK87" s="2">
        <v>97</v>
      </c>
      <c r="EL87" s="2" t="s">
        <v>50</v>
      </c>
      <c r="EM87" s="2" t="s">
        <v>51</v>
      </c>
      <c r="EN87" s="2"/>
      <c r="EO87" s="2" t="s">
        <v>52</v>
      </c>
      <c r="EP87" s="2"/>
      <c r="EQ87" s="2">
        <v>0</v>
      </c>
      <c r="ER87" s="2">
        <v>97.23</v>
      </c>
      <c r="ES87" s="2">
        <v>9.4600000000000009</v>
      </c>
      <c r="ET87" s="2">
        <v>13.64</v>
      </c>
      <c r="EU87" s="2">
        <v>0.25</v>
      </c>
      <c r="EV87" s="2">
        <v>74.13</v>
      </c>
      <c r="EW87" s="2">
        <v>5.31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100</v>
      </c>
      <c r="FY87" s="2">
        <v>64</v>
      </c>
      <c r="FZ87" s="2"/>
      <c r="GA87" s="2" t="s">
        <v>3</v>
      </c>
      <c r="GB87" s="2"/>
      <c r="GC87" s="2"/>
      <c r="GD87" s="2">
        <v>1</v>
      </c>
      <c r="GE87" s="2"/>
      <c r="GF87" s="2">
        <v>-673576059</v>
      </c>
      <c r="GG87" s="2">
        <v>2</v>
      </c>
      <c r="GH87" s="2">
        <v>1</v>
      </c>
      <c r="GI87" s="2">
        <v>-2</v>
      </c>
      <c r="GJ87" s="2">
        <v>0</v>
      </c>
      <c r="GK87" s="2">
        <v>0</v>
      </c>
      <c r="GL87" s="2">
        <f t="shared" si="93"/>
        <v>0</v>
      </c>
      <c r="GM87" s="2">
        <f t="shared" si="94"/>
        <v>394.27</v>
      </c>
      <c r="GN87" s="2">
        <f t="shared" si="95"/>
        <v>394.27</v>
      </c>
      <c r="GO87" s="2">
        <f t="shared" si="96"/>
        <v>0</v>
      </c>
      <c r="GP87" s="2">
        <f t="shared" si="97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98"/>
        <v>0</v>
      </c>
      <c r="GW87" s="2">
        <v>1</v>
      </c>
      <c r="GX87" s="2">
        <f t="shared" si="99"/>
        <v>0</v>
      </c>
      <c r="GY87" s="2"/>
      <c r="GZ87" s="2"/>
      <c r="HA87" s="2">
        <v>0</v>
      </c>
      <c r="HB87" s="2">
        <v>0</v>
      </c>
      <c r="HC87" s="2">
        <f t="shared" si="100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>
        <v>17</v>
      </c>
      <c r="B88">
        <v>1</v>
      </c>
      <c r="C88">
        <f>ROW(SmtRes!A20)</f>
        <v>20</v>
      </c>
      <c r="E88" t="s">
        <v>128</v>
      </c>
      <c r="F88" t="s">
        <v>44</v>
      </c>
      <c r="G88" t="s">
        <v>45</v>
      </c>
      <c r="H88" t="s">
        <v>46</v>
      </c>
      <c r="I88">
        <f>ROUND((67.6*26.1+106.3*33+4.2*33+6.9*33+7.2*32.1+11.3*21.5+0.9*32.1+1.4*32.1+9.3*32.1)/1000/100*22,9)</f>
        <v>1.4266977999999999</v>
      </c>
      <c r="J88">
        <v>0</v>
      </c>
      <c r="K88">
        <f>ROUND((67.6*26.1+106.3*33+4.2*33+6.9*33+7.2*32.1+11.3*21.5+0.9*32.1+1.4*32.1+9.3*32.1)/1000/100*22,9)</f>
        <v>1.4266977999999999</v>
      </c>
      <c r="O88">
        <f t="shared" si="69"/>
        <v>7428.5</v>
      </c>
      <c r="P88">
        <f t="shared" si="70"/>
        <v>435.38</v>
      </c>
      <c r="Q88">
        <f>(ROUND((ROUND(((((ET88*1.25)*1.1))*AV88*I88),2)*BB88),2)+ROUND((ROUND(((AE88-(((EU88*1.25)*1.1)))*AV88*I88),2)*BS88),2))</f>
        <v>294.49</v>
      </c>
      <c r="R88">
        <f t="shared" si="71"/>
        <v>24.39</v>
      </c>
      <c r="S88">
        <f t="shared" si="72"/>
        <v>6698.63</v>
      </c>
      <c r="T88">
        <f t="shared" si="73"/>
        <v>0</v>
      </c>
      <c r="U88">
        <f t="shared" si="74"/>
        <v>10.033760254251687</v>
      </c>
      <c r="V88">
        <f t="shared" si="75"/>
        <v>0</v>
      </c>
      <c r="W88">
        <f t="shared" si="76"/>
        <v>0</v>
      </c>
      <c r="X88">
        <f t="shared" si="77"/>
        <v>5983.49</v>
      </c>
      <c r="Y88">
        <f t="shared" si="78"/>
        <v>2958.13</v>
      </c>
      <c r="AA88">
        <v>56481267</v>
      </c>
      <c r="AB88">
        <f t="shared" si="79"/>
        <v>121.98945000000001</v>
      </c>
      <c r="AC88">
        <f t="shared" si="80"/>
        <v>9.4600000000000009</v>
      </c>
      <c r="AD88">
        <f>ROUND((((((ET88*1.25)*1.1))-(((EU88*1.25)*1.1)))+AE88),6)</f>
        <v>18.754999999999999</v>
      </c>
      <c r="AE88">
        <f>ROUND((((EU88*1.25)*1.1)),6)</f>
        <v>0.34375</v>
      </c>
      <c r="AF88">
        <f>ROUND((((EV88*1.15)*1.1)),6)</f>
        <v>93.774450000000002</v>
      </c>
      <c r="AG88">
        <f t="shared" si="81"/>
        <v>0</v>
      </c>
      <c r="AH88">
        <f>(((EW88*1.15)*1.1))</f>
        <v>6.7171499999999993</v>
      </c>
      <c r="AI88">
        <f>(((EX88*1.25)*1.1))</f>
        <v>0</v>
      </c>
      <c r="AJ88">
        <f t="shared" si="82"/>
        <v>0</v>
      </c>
      <c r="AK88">
        <v>97.23</v>
      </c>
      <c r="AL88">
        <v>9.4600000000000009</v>
      </c>
      <c r="AM88">
        <v>13.64</v>
      </c>
      <c r="AN88">
        <v>0.25</v>
      </c>
      <c r="AO88">
        <v>74.13</v>
      </c>
      <c r="AP88">
        <v>0</v>
      </c>
      <c r="AQ88">
        <v>5.31</v>
      </c>
      <c r="AR88">
        <v>0</v>
      </c>
      <c r="AS88">
        <v>0</v>
      </c>
      <c r="AT88">
        <v>89</v>
      </c>
      <c r="AU88">
        <v>44</v>
      </c>
      <c r="AV88">
        <v>1.0469999999999999</v>
      </c>
      <c r="AW88">
        <v>1</v>
      </c>
      <c r="AZ88">
        <v>1</v>
      </c>
      <c r="BA88">
        <v>47.82</v>
      </c>
      <c r="BB88">
        <v>10.51</v>
      </c>
      <c r="BC88">
        <v>32.25</v>
      </c>
      <c r="BD88" t="s">
        <v>3</v>
      </c>
      <c r="BE88" t="s">
        <v>3</v>
      </c>
      <c r="BF88" t="s">
        <v>3</v>
      </c>
      <c r="BG88" t="s">
        <v>3</v>
      </c>
      <c r="BH88">
        <v>0</v>
      </c>
      <c r="BI88">
        <v>1</v>
      </c>
      <c r="BJ88" t="s">
        <v>47</v>
      </c>
      <c r="BM88">
        <v>97</v>
      </c>
      <c r="BN88">
        <v>0</v>
      </c>
      <c r="BO88" t="s">
        <v>44</v>
      </c>
      <c r="BP88">
        <v>1</v>
      </c>
      <c r="BQ88">
        <v>60</v>
      </c>
      <c r="BR88">
        <v>0</v>
      </c>
      <c r="BS88">
        <v>47.82</v>
      </c>
      <c r="BT88">
        <v>1</v>
      </c>
      <c r="BU88">
        <v>1</v>
      </c>
      <c r="BV88">
        <v>1</v>
      </c>
      <c r="BW88">
        <v>1</v>
      </c>
      <c r="BX88">
        <v>1</v>
      </c>
      <c r="BY88" t="s">
        <v>3</v>
      </c>
      <c r="BZ88">
        <v>89</v>
      </c>
      <c r="CA88">
        <v>44</v>
      </c>
      <c r="CB88" t="s">
        <v>3</v>
      </c>
      <c r="CE88">
        <v>30</v>
      </c>
      <c r="CF88">
        <v>0</v>
      </c>
      <c r="CG88">
        <v>0</v>
      </c>
      <c r="CM88">
        <v>0</v>
      </c>
      <c r="CN88" t="s">
        <v>3</v>
      </c>
      <c r="CO88">
        <v>0</v>
      </c>
      <c r="CP88">
        <f t="shared" si="83"/>
        <v>7428.5</v>
      </c>
      <c r="CQ88">
        <f t="shared" si="84"/>
        <v>305.08999999999997</v>
      </c>
      <c r="CR88">
        <f>(ROUND((ROUND(((((ET88*1.25)*1.1))*AV88*1),2)*BB88),2)+ROUND((ROUND(((AE88-(((EU88*1.25)*1.1)))*AV88*1),2)*BS88),2))</f>
        <v>206.42</v>
      </c>
      <c r="CS88">
        <f t="shared" si="85"/>
        <v>17.22</v>
      </c>
      <c r="CT88">
        <f t="shared" si="86"/>
        <v>4694.97</v>
      </c>
      <c r="CU88">
        <f t="shared" si="87"/>
        <v>0</v>
      </c>
      <c r="CV88">
        <f t="shared" si="88"/>
        <v>7.0328560499999986</v>
      </c>
      <c r="CW88">
        <f t="shared" si="89"/>
        <v>0</v>
      </c>
      <c r="CX88">
        <f t="shared" si="90"/>
        <v>0</v>
      </c>
      <c r="CY88">
        <f t="shared" si="91"/>
        <v>5983.4877999999999</v>
      </c>
      <c r="CZ88">
        <f t="shared" si="92"/>
        <v>2958.1288</v>
      </c>
      <c r="DC88" t="s">
        <v>3</v>
      </c>
      <c r="DD88" t="s">
        <v>3</v>
      </c>
      <c r="DE88" t="s">
        <v>48</v>
      </c>
      <c r="DF88" t="s">
        <v>48</v>
      </c>
      <c r="DG88" t="s">
        <v>49</v>
      </c>
      <c r="DH88" t="s">
        <v>3</v>
      </c>
      <c r="DI88" t="s">
        <v>49</v>
      </c>
      <c r="DJ88" t="s">
        <v>48</v>
      </c>
      <c r="DK88" t="s">
        <v>3</v>
      </c>
      <c r="DL88" t="s">
        <v>3</v>
      </c>
      <c r="DM88" t="s">
        <v>3</v>
      </c>
      <c r="DN88">
        <v>0</v>
      </c>
      <c r="DO88">
        <v>0</v>
      </c>
      <c r="DP88">
        <v>1</v>
      </c>
      <c r="DQ88">
        <v>1</v>
      </c>
      <c r="DU88">
        <v>1005</v>
      </c>
      <c r="DV88" t="s">
        <v>46</v>
      </c>
      <c r="DW88" t="s">
        <v>46</v>
      </c>
      <c r="DX88">
        <v>100</v>
      </c>
      <c r="DZ88" t="s">
        <v>3</v>
      </c>
      <c r="EA88" t="s">
        <v>3</v>
      </c>
      <c r="EB88" t="s">
        <v>3</v>
      </c>
      <c r="EC88" t="s">
        <v>3</v>
      </c>
      <c r="EE88">
        <v>55586532</v>
      </c>
      <c r="EF88">
        <v>60</v>
      </c>
      <c r="EG88" t="s">
        <v>25</v>
      </c>
      <c r="EH88">
        <v>0</v>
      </c>
      <c r="EI88" t="s">
        <v>3</v>
      </c>
      <c r="EJ88">
        <v>1</v>
      </c>
      <c r="EK88">
        <v>97</v>
      </c>
      <c r="EL88" t="s">
        <v>50</v>
      </c>
      <c r="EM88" t="s">
        <v>51</v>
      </c>
      <c r="EO88" t="s">
        <v>52</v>
      </c>
      <c r="EQ88">
        <v>0</v>
      </c>
      <c r="ER88">
        <v>97.23</v>
      </c>
      <c r="ES88">
        <v>9.4600000000000009</v>
      </c>
      <c r="ET88">
        <v>13.64</v>
      </c>
      <c r="EU88">
        <v>0.25</v>
      </c>
      <c r="EV88">
        <v>74.13</v>
      </c>
      <c r="EW88">
        <v>5.31</v>
      </c>
      <c r="EX88">
        <v>0</v>
      </c>
      <c r="EY88">
        <v>0</v>
      </c>
      <c r="FQ88">
        <v>0</v>
      </c>
      <c r="FR88">
        <v>0</v>
      </c>
      <c r="FS88">
        <v>0</v>
      </c>
      <c r="FX88">
        <v>89</v>
      </c>
      <c r="FY88">
        <v>44</v>
      </c>
      <c r="GA88" t="s">
        <v>3</v>
      </c>
      <c r="GD88">
        <v>1</v>
      </c>
      <c r="GF88">
        <v>-673576059</v>
      </c>
      <c r="GG88">
        <v>2</v>
      </c>
      <c r="GH88">
        <v>1</v>
      </c>
      <c r="GI88">
        <v>2</v>
      </c>
      <c r="GJ88">
        <v>0</v>
      </c>
      <c r="GK88">
        <v>0</v>
      </c>
      <c r="GL88">
        <f t="shared" si="93"/>
        <v>0</v>
      </c>
      <c r="GM88">
        <f t="shared" si="94"/>
        <v>16370.12</v>
      </c>
      <c r="GN88">
        <f t="shared" si="95"/>
        <v>16370.12</v>
      </c>
      <c r="GO88">
        <f t="shared" si="96"/>
        <v>0</v>
      </c>
      <c r="GP88">
        <f t="shared" si="97"/>
        <v>0</v>
      </c>
      <c r="GR88">
        <v>0</v>
      </c>
      <c r="GS88">
        <v>0</v>
      </c>
      <c r="GT88">
        <v>0</v>
      </c>
      <c r="GU88" t="s">
        <v>3</v>
      </c>
      <c r="GV88">
        <f t="shared" si="98"/>
        <v>0</v>
      </c>
      <c r="GW88">
        <v>1</v>
      </c>
      <c r="GX88">
        <f t="shared" si="99"/>
        <v>0</v>
      </c>
      <c r="HA88">
        <v>0</v>
      </c>
      <c r="HB88">
        <v>0</v>
      </c>
      <c r="HC88">
        <f t="shared" si="100"/>
        <v>0</v>
      </c>
      <c r="HE88" t="s">
        <v>3</v>
      </c>
      <c r="HF88" t="s">
        <v>3</v>
      </c>
      <c r="HM88" t="s">
        <v>3</v>
      </c>
      <c r="HN88" t="s">
        <v>3</v>
      </c>
      <c r="HO88" t="s">
        <v>3</v>
      </c>
      <c r="HP88" t="s">
        <v>3</v>
      </c>
      <c r="HQ88" t="s">
        <v>3</v>
      </c>
      <c r="HS88">
        <v>0</v>
      </c>
      <c r="IK88">
        <v>0</v>
      </c>
    </row>
    <row r="89" spans="1:255" x14ac:dyDescent="0.25">
      <c r="A89" s="2">
        <v>18</v>
      </c>
      <c r="B89" s="2">
        <v>1</v>
      </c>
      <c r="C89" s="2">
        <v>19</v>
      </c>
      <c r="D89" s="2"/>
      <c r="E89" s="2" t="s">
        <v>129</v>
      </c>
      <c r="F89" s="2" t="s">
        <v>54</v>
      </c>
      <c r="G89" s="2" t="s">
        <v>55</v>
      </c>
      <c r="H89" s="2" t="s">
        <v>32</v>
      </c>
      <c r="I89" s="2">
        <f>I87*J89</f>
        <v>1.2840000000000001E-2</v>
      </c>
      <c r="J89" s="2">
        <v>8.9998036024167144E-3</v>
      </c>
      <c r="K89" s="2">
        <v>8.9999999999999993E-3</v>
      </c>
      <c r="L89" s="2"/>
      <c r="M89" s="2"/>
      <c r="N89" s="2"/>
      <c r="O89" s="2">
        <f t="shared" si="69"/>
        <v>239.6</v>
      </c>
      <c r="P89" s="2">
        <f t="shared" si="70"/>
        <v>239.6</v>
      </c>
      <c r="Q89" s="2">
        <f>(ROUND((ROUND(((ET89)*AV89*I89),2)*BB89),2)+ROUND((ROUND(((AE89-(EU89))*AV89*I89),2)*BS89),2))</f>
        <v>0</v>
      </c>
      <c r="R89" s="2">
        <f t="shared" si="71"/>
        <v>0</v>
      </c>
      <c r="S89" s="2">
        <f t="shared" si="72"/>
        <v>0</v>
      </c>
      <c r="T89" s="2">
        <f t="shared" si="73"/>
        <v>0</v>
      </c>
      <c r="U89" s="2">
        <f t="shared" si="74"/>
        <v>0</v>
      </c>
      <c r="V89" s="2">
        <f t="shared" si="75"/>
        <v>0</v>
      </c>
      <c r="W89" s="2">
        <f t="shared" si="76"/>
        <v>0</v>
      </c>
      <c r="X89" s="2">
        <f t="shared" si="77"/>
        <v>0</v>
      </c>
      <c r="Y89" s="2">
        <f t="shared" si="78"/>
        <v>0</v>
      </c>
      <c r="Z89" s="2"/>
      <c r="AA89" s="2">
        <v>56481265</v>
      </c>
      <c r="AB89" s="2">
        <f t="shared" si="79"/>
        <v>18660.61</v>
      </c>
      <c r="AC89" s="2">
        <f t="shared" si="80"/>
        <v>18660.61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81"/>
        <v>0</v>
      </c>
      <c r="AH89" s="2">
        <f>(EW89)</f>
        <v>0</v>
      </c>
      <c r="AI89" s="2">
        <f>(EX89)</f>
        <v>0</v>
      </c>
      <c r="AJ89" s="2">
        <f t="shared" si="82"/>
        <v>0</v>
      </c>
      <c r="AK89" s="2">
        <v>18660.61</v>
      </c>
      <c r="AL89" s="2">
        <v>18660.61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100</v>
      </c>
      <c r="AU89" s="2">
        <v>64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56</v>
      </c>
      <c r="BK89" s="2"/>
      <c r="BL89" s="2"/>
      <c r="BM89" s="2">
        <v>97</v>
      </c>
      <c r="BN89" s="2">
        <v>0</v>
      </c>
      <c r="BO89" s="2" t="s">
        <v>3</v>
      </c>
      <c r="BP89" s="2">
        <v>0</v>
      </c>
      <c r="BQ89" s="2">
        <v>60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100</v>
      </c>
      <c r="CA89" s="2">
        <v>64</v>
      </c>
      <c r="CB89" s="2" t="s">
        <v>3</v>
      </c>
      <c r="CC89" s="2"/>
      <c r="CD89" s="2"/>
      <c r="CE89" s="2">
        <v>30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3"/>
        <v>239.6</v>
      </c>
      <c r="CQ89" s="2">
        <f t="shared" si="84"/>
        <v>18660.61</v>
      </c>
      <c r="CR89" s="2">
        <f>(ROUND((ROUND(((ET89)*AV89*1),2)*BB89),2)+ROUND((ROUND(((AE89-(EU89))*AV89*1),2)*BS89),2))</f>
        <v>0</v>
      </c>
      <c r="CS89" s="2">
        <f t="shared" si="85"/>
        <v>0</v>
      </c>
      <c r="CT89" s="2">
        <f t="shared" si="86"/>
        <v>0</v>
      </c>
      <c r="CU89" s="2">
        <f t="shared" si="87"/>
        <v>0</v>
      </c>
      <c r="CV89" s="2">
        <f t="shared" si="88"/>
        <v>0</v>
      </c>
      <c r="CW89" s="2">
        <f t="shared" si="89"/>
        <v>0</v>
      </c>
      <c r="CX89" s="2">
        <f t="shared" si="90"/>
        <v>0</v>
      </c>
      <c r="CY89" s="2">
        <f t="shared" si="91"/>
        <v>0</v>
      </c>
      <c r="CZ89" s="2">
        <f t="shared" si="92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1.0469999999999999</v>
      </c>
      <c r="DQ89" s="2">
        <v>1</v>
      </c>
      <c r="DR89" s="2"/>
      <c r="DS89" s="2"/>
      <c r="DT89" s="2"/>
      <c r="DU89" s="2">
        <v>1009</v>
      </c>
      <c r="DV89" s="2" t="s">
        <v>32</v>
      </c>
      <c r="DW89" s="2" t="s">
        <v>32</v>
      </c>
      <c r="DX89" s="2">
        <v>1000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55586532</v>
      </c>
      <c r="EF89" s="2">
        <v>60</v>
      </c>
      <c r="EG89" s="2" t="s">
        <v>25</v>
      </c>
      <c r="EH89" s="2">
        <v>0</v>
      </c>
      <c r="EI89" s="2" t="s">
        <v>3</v>
      </c>
      <c r="EJ89" s="2">
        <v>1</v>
      </c>
      <c r="EK89" s="2">
        <v>97</v>
      </c>
      <c r="EL89" s="2" t="s">
        <v>50</v>
      </c>
      <c r="EM89" s="2" t="s">
        <v>51</v>
      </c>
      <c r="EN89" s="2"/>
      <c r="EO89" s="2" t="s">
        <v>3</v>
      </c>
      <c r="EP89" s="2"/>
      <c r="EQ89" s="2">
        <v>0</v>
      </c>
      <c r="ER89" s="2">
        <v>18660.61</v>
      </c>
      <c r="ES89" s="2">
        <v>18660.61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100</v>
      </c>
      <c r="FY89" s="2">
        <v>64</v>
      </c>
      <c r="FZ89" s="2"/>
      <c r="GA89" s="2" t="s">
        <v>3</v>
      </c>
      <c r="GB89" s="2"/>
      <c r="GC89" s="2"/>
      <c r="GD89" s="2">
        <v>1</v>
      </c>
      <c r="GE89" s="2"/>
      <c r="GF89" s="2">
        <v>667244177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93"/>
        <v>0</v>
      </c>
      <c r="GM89" s="2">
        <f t="shared" si="94"/>
        <v>239.6</v>
      </c>
      <c r="GN89" s="2">
        <f t="shared" si="95"/>
        <v>239.6</v>
      </c>
      <c r="GO89" s="2">
        <f t="shared" si="96"/>
        <v>0</v>
      </c>
      <c r="GP89" s="2">
        <f t="shared" si="97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98"/>
        <v>0</v>
      </c>
      <c r="GW89" s="2">
        <v>1</v>
      </c>
      <c r="GX89" s="2">
        <f t="shared" si="99"/>
        <v>0</v>
      </c>
      <c r="GY89" s="2"/>
      <c r="GZ89" s="2"/>
      <c r="HA89" s="2">
        <v>0</v>
      </c>
      <c r="HB89" s="2">
        <v>0</v>
      </c>
      <c r="HC89" s="2">
        <f t="shared" si="100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>
        <v>18</v>
      </c>
      <c r="B90">
        <v>1</v>
      </c>
      <c r="C90">
        <v>20</v>
      </c>
      <c r="E90" t="s">
        <v>129</v>
      </c>
      <c r="F90" t="s">
        <v>54</v>
      </c>
      <c r="G90" t="s">
        <v>55</v>
      </c>
      <c r="H90" t="s">
        <v>32</v>
      </c>
      <c r="I90">
        <f>I88*J90</f>
        <v>1.2840000000000001E-2</v>
      </c>
      <c r="J90">
        <v>8.9998036024167144E-3</v>
      </c>
      <c r="K90">
        <v>8.9999999999999993E-3</v>
      </c>
      <c r="O90">
        <f t="shared" si="69"/>
        <v>857.77</v>
      </c>
      <c r="P90">
        <f t="shared" si="70"/>
        <v>857.77</v>
      </c>
      <c r="Q90">
        <f>(ROUND((ROUND(((ET90)*AV90*I90),2)*BB90),2)+ROUND((ROUND(((AE90-(EU90))*AV90*I90),2)*BS90),2))</f>
        <v>0</v>
      </c>
      <c r="R90">
        <f t="shared" si="71"/>
        <v>0</v>
      </c>
      <c r="S90">
        <f t="shared" si="72"/>
        <v>0</v>
      </c>
      <c r="T90">
        <f t="shared" si="73"/>
        <v>0</v>
      </c>
      <c r="U90">
        <f t="shared" si="74"/>
        <v>0</v>
      </c>
      <c r="V90">
        <f t="shared" si="75"/>
        <v>0</v>
      </c>
      <c r="W90">
        <f t="shared" si="76"/>
        <v>0</v>
      </c>
      <c r="X90">
        <f t="shared" si="77"/>
        <v>0</v>
      </c>
      <c r="Y90">
        <f t="shared" si="78"/>
        <v>0</v>
      </c>
      <c r="AA90">
        <v>56481267</v>
      </c>
      <c r="AB90">
        <f t="shared" si="79"/>
        <v>18660.61</v>
      </c>
      <c r="AC90">
        <f t="shared" si="80"/>
        <v>18660.61</v>
      </c>
      <c r="AD90">
        <f>ROUND((((ET90)-(EU90))+AE90),6)</f>
        <v>0</v>
      </c>
      <c r="AE90">
        <f>ROUND((EU90),6)</f>
        <v>0</v>
      </c>
      <c r="AF90">
        <f>ROUND((EV90),6)</f>
        <v>0</v>
      </c>
      <c r="AG90">
        <f t="shared" si="81"/>
        <v>0</v>
      </c>
      <c r="AH90">
        <f>(EW90)</f>
        <v>0</v>
      </c>
      <c r="AI90">
        <f>(EX90)</f>
        <v>0</v>
      </c>
      <c r="AJ90">
        <f t="shared" si="82"/>
        <v>0</v>
      </c>
      <c r="AK90">
        <v>18660.61</v>
      </c>
      <c r="AL90">
        <v>18660.61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89</v>
      </c>
      <c r="AU90">
        <v>44</v>
      </c>
      <c r="AV90">
        <v>1</v>
      </c>
      <c r="AW90">
        <v>1</v>
      </c>
      <c r="AZ90">
        <v>1</v>
      </c>
      <c r="BA90">
        <v>1</v>
      </c>
      <c r="BB90">
        <v>1</v>
      </c>
      <c r="BC90">
        <v>3.58</v>
      </c>
      <c r="BD90" t="s">
        <v>3</v>
      </c>
      <c r="BE90" t="s">
        <v>3</v>
      </c>
      <c r="BF90" t="s">
        <v>3</v>
      </c>
      <c r="BG90" t="s">
        <v>3</v>
      </c>
      <c r="BH90">
        <v>3</v>
      </c>
      <c r="BI90">
        <v>1</v>
      </c>
      <c r="BJ90" t="s">
        <v>56</v>
      </c>
      <c r="BM90">
        <v>97</v>
      </c>
      <c r="BN90">
        <v>0</v>
      </c>
      <c r="BO90" t="s">
        <v>54</v>
      </c>
      <c r="BP90">
        <v>1</v>
      </c>
      <c r="BQ90">
        <v>60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 t="s">
        <v>3</v>
      </c>
      <c r="BZ90">
        <v>89</v>
      </c>
      <c r="CA90">
        <v>44</v>
      </c>
      <c r="CB90" t="s">
        <v>3</v>
      </c>
      <c r="CE90">
        <v>30</v>
      </c>
      <c r="CF90">
        <v>0</v>
      </c>
      <c r="CG90">
        <v>0</v>
      </c>
      <c r="CM90">
        <v>0</v>
      </c>
      <c r="CN90" t="s">
        <v>3</v>
      </c>
      <c r="CO90">
        <v>0</v>
      </c>
      <c r="CP90">
        <f t="shared" si="83"/>
        <v>857.77</v>
      </c>
      <c r="CQ90">
        <f t="shared" si="84"/>
        <v>66804.98</v>
      </c>
      <c r="CR90">
        <f>(ROUND((ROUND(((ET90)*AV90*1),2)*BB90),2)+ROUND((ROUND(((AE90-(EU90))*AV90*1),2)*BS90),2))</f>
        <v>0</v>
      </c>
      <c r="CS90">
        <f t="shared" si="85"/>
        <v>0</v>
      </c>
      <c r="CT90">
        <f t="shared" si="86"/>
        <v>0</v>
      </c>
      <c r="CU90">
        <f t="shared" si="87"/>
        <v>0</v>
      </c>
      <c r="CV90">
        <f t="shared" si="88"/>
        <v>0</v>
      </c>
      <c r="CW90">
        <f t="shared" si="89"/>
        <v>0</v>
      </c>
      <c r="CX90">
        <f t="shared" si="90"/>
        <v>0</v>
      </c>
      <c r="CY90">
        <f t="shared" si="91"/>
        <v>0</v>
      </c>
      <c r="CZ90">
        <f t="shared" si="92"/>
        <v>0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>
        <v>0</v>
      </c>
      <c r="DO90">
        <v>0</v>
      </c>
      <c r="DP90">
        <v>1</v>
      </c>
      <c r="DQ90">
        <v>1</v>
      </c>
      <c r="DU90">
        <v>1009</v>
      </c>
      <c r="DV90" t="s">
        <v>32</v>
      </c>
      <c r="DW90" t="s">
        <v>32</v>
      </c>
      <c r="DX90">
        <v>1000</v>
      </c>
      <c r="DZ90" t="s">
        <v>3</v>
      </c>
      <c r="EA90" t="s">
        <v>3</v>
      </c>
      <c r="EB90" t="s">
        <v>3</v>
      </c>
      <c r="EC90" t="s">
        <v>3</v>
      </c>
      <c r="EE90">
        <v>55586532</v>
      </c>
      <c r="EF90">
        <v>60</v>
      </c>
      <c r="EG90" t="s">
        <v>25</v>
      </c>
      <c r="EH90">
        <v>0</v>
      </c>
      <c r="EI90" t="s">
        <v>3</v>
      </c>
      <c r="EJ90">
        <v>1</v>
      </c>
      <c r="EK90">
        <v>97</v>
      </c>
      <c r="EL90" t="s">
        <v>50</v>
      </c>
      <c r="EM90" t="s">
        <v>51</v>
      </c>
      <c r="EO90" t="s">
        <v>3</v>
      </c>
      <c r="EQ90">
        <v>0</v>
      </c>
      <c r="ER90">
        <v>18660.61</v>
      </c>
      <c r="ES90">
        <v>18660.61</v>
      </c>
      <c r="ET90">
        <v>0</v>
      </c>
      <c r="EU90">
        <v>0</v>
      </c>
      <c r="EV90">
        <v>0</v>
      </c>
      <c r="EW90">
        <v>0</v>
      </c>
      <c r="EX90">
        <v>0</v>
      </c>
      <c r="FQ90">
        <v>0</v>
      </c>
      <c r="FR90">
        <v>0</v>
      </c>
      <c r="FS90">
        <v>0</v>
      </c>
      <c r="FX90">
        <v>89</v>
      </c>
      <c r="FY90">
        <v>44</v>
      </c>
      <c r="GA90" t="s">
        <v>3</v>
      </c>
      <c r="GD90">
        <v>1</v>
      </c>
      <c r="GF90">
        <v>667244177</v>
      </c>
      <c r="GG90">
        <v>2</v>
      </c>
      <c r="GH90">
        <v>1</v>
      </c>
      <c r="GI90">
        <v>2</v>
      </c>
      <c r="GJ90">
        <v>0</v>
      </c>
      <c r="GK90">
        <v>0</v>
      </c>
      <c r="GL90">
        <f t="shared" si="93"/>
        <v>0</v>
      </c>
      <c r="GM90">
        <f t="shared" si="94"/>
        <v>857.77</v>
      </c>
      <c r="GN90">
        <f t="shared" si="95"/>
        <v>857.77</v>
      </c>
      <c r="GO90">
        <f t="shared" si="96"/>
        <v>0</v>
      </c>
      <c r="GP90">
        <f t="shared" si="97"/>
        <v>0</v>
      </c>
      <c r="GR90">
        <v>0</v>
      </c>
      <c r="GS90">
        <v>0</v>
      </c>
      <c r="GT90">
        <v>0</v>
      </c>
      <c r="GU90" t="s">
        <v>3</v>
      </c>
      <c r="GV90">
        <f t="shared" si="98"/>
        <v>0</v>
      </c>
      <c r="GW90">
        <v>1</v>
      </c>
      <c r="GX90">
        <f t="shared" si="99"/>
        <v>0</v>
      </c>
      <c r="HA90">
        <v>0</v>
      </c>
      <c r="HB90">
        <v>0</v>
      </c>
      <c r="HC90">
        <f t="shared" si="100"/>
        <v>0</v>
      </c>
      <c r="HE90" t="s">
        <v>3</v>
      </c>
      <c r="HF90" t="s">
        <v>3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S90">
        <v>0</v>
      </c>
      <c r="IK90">
        <v>0</v>
      </c>
    </row>
    <row r="92" spans="1:255" ht="13" x14ac:dyDescent="0.3">
      <c r="A92" s="3">
        <v>51</v>
      </c>
      <c r="B92" s="3">
        <f>B71</f>
        <v>1</v>
      </c>
      <c r="C92" s="3">
        <f>A71</f>
        <v>4</v>
      </c>
      <c r="D92" s="3">
        <f>ROW(A71)</f>
        <v>71</v>
      </c>
      <c r="E92" s="3"/>
      <c r="F92" s="3" t="str">
        <f>IF(F71&lt;&gt;"",F71,"")</f>
        <v/>
      </c>
      <c r="G92" s="3" t="str">
        <f>IF(G71&lt;&gt;"",G71,"")</f>
        <v>Усиление внутренних и наружных стен в зоне расширяемых проемов в подвале и в надземной части здания. Рама РС-2, 22 шт. (КР-5,6)</v>
      </c>
      <c r="H92" s="3">
        <v>0</v>
      </c>
      <c r="I92" s="3"/>
      <c r="J92" s="3"/>
      <c r="K92" s="3"/>
      <c r="L92" s="3"/>
      <c r="M92" s="3"/>
      <c r="N92" s="3"/>
      <c r="O92" s="3">
        <f t="shared" ref="O92:T92" si="108">ROUND(AB92,2)</f>
        <v>62548.77</v>
      </c>
      <c r="P92" s="3">
        <f t="shared" si="108"/>
        <v>48444.53</v>
      </c>
      <c r="Q92" s="3">
        <f t="shared" si="108"/>
        <v>223.4</v>
      </c>
      <c r="R92" s="3">
        <f t="shared" si="108"/>
        <v>12.86</v>
      </c>
      <c r="S92" s="3">
        <f t="shared" si="108"/>
        <v>13880.84</v>
      </c>
      <c r="T92" s="3">
        <f t="shared" si="108"/>
        <v>0</v>
      </c>
      <c r="U92" s="3">
        <f>AH92</f>
        <v>1110.2259368702698</v>
      </c>
      <c r="V92" s="3">
        <f>AI92</f>
        <v>0</v>
      </c>
      <c r="W92" s="3">
        <f>ROUND(AJ92,2)</f>
        <v>0</v>
      </c>
      <c r="X92" s="3">
        <f>ROUND(AK92,2)</f>
        <v>12792.95</v>
      </c>
      <c r="Y92" s="3">
        <f>ROUND(AL92,2)</f>
        <v>7240.84</v>
      </c>
      <c r="Z92" s="3"/>
      <c r="AA92" s="3"/>
      <c r="AB92" s="3">
        <f>ROUND(SUMIF(AA75:AA90,"=56481265",O75:O90),2)</f>
        <v>62548.77</v>
      </c>
      <c r="AC92" s="3">
        <f>ROUND(SUMIF(AA75:AA90,"=56481265",P75:P90),2)</f>
        <v>48444.53</v>
      </c>
      <c r="AD92" s="3">
        <f>ROUND(SUMIF(AA75:AA90,"=56481265",Q75:Q90),2)</f>
        <v>223.4</v>
      </c>
      <c r="AE92" s="3">
        <f>ROUND(SUMIF(AA75:AA90,"=56481265",R75:R90),2)</f>
        <v>12.86</v>
      </c>
      <c r="AF92" s="3">
        <f>ROUND(SUMIF(AA75:AA90,"=56481265",S75:S90),2)</f>
        <v>13880.84</v>
      </c>
      <c r="AG92" s="3">
        <f>ROUND(SUMIF(AA75:AA90,"=56481265",T75:T90),2)</f>
        <v>0</v>
      </c>
      <c r="AH92" s="3">
        <f>SUMIF(AA75:AA90,"=56481265",U75:U90)</f>
        <v>1110.2259368702698</v>
      </c>
      <c r="AI92" s="3">
        <f>SUMIF(AA75:AA90,"=56481265",V75:V90)</f>
        <v>0</v>
      </c>
      <c r="AJ92" s="3">
        <f>ROUND(SUMIF(AA75:AA90,"=56481265",W75:W90),2)</f>
        <v>0</v>
      </c>
      <c r="AK92" s="3">
        <f>ROUND(SUMIF(AA75:AA90,"=56481265",X75:X90),2)</f>
        <v>12792.95</v>
      </c>
      <c r="AL92" s="3">
        <f>ROUND(SUMIF(AA75:AA90,"=56481265",Y75:Y90),2)</f>
        <v>7240.84</v>
      </c>
      <c r="AM92" s="3"/>
      <c r="AN92" s="3"/>
      <c r="AO92" s="3">
        <f t="shared" ref="AO92:BD92" si="109">ROUND(BX92,2)</f>
        <v>0</v>
      </c>
      <c r="AP92" s="3">
        <f t="shared" si="109"/>
        <v>0</v>
      </c>
      <c r="AQ92" s="3">
        <f t="shared" si="109"/>
        <v>0</v>
      </c>
      <c r="AR92" s="3">
        <f t="shared" si="109"/>
        <v>82582.559999999998</v>
      </c>
      <c r="AS92" s="3">
        <f t="shared" si="109"/>
        <v>82582.559999999998</v>
      </c>
      <c r="AT92" s="3">
        <f t="shared" si="109"/>
        <v>0</v>
      </c>
      <c r="AU92" s="3">
        <f t="shared" si="109"/>
        <v>0</v>
      </c>
      <c r="AV92" s="3">
        <f t="shared" si="109"/>
        <v>48444.53</v>
      </c>
      <c r="AW92" s="3">
        <f t="shared" si="109"/>
        <v>48444.53</v>
      </c>
      <c r="AX92" s="3">
        <f t="shared" si="109"/>
        <v>0</v>
      </c>
      <c r="AY92" s="3">
        <f t="shared" si="109"/>
        <v>48444.53</v>
      </c>
      <c r="AZ92" s="3">
        <f t="shared" si="109"/>
        <v>0</v>
      </c>
      <c r="BA92" s="3">
        <f t="shared" si="109"/>
        <v>0</v>
      </c>
      <c r="BB92" s="3">
        <f t="shared" si="109"/>
        <v>0</v>
      </c>
      <c r="BC92" s="3">
        <f t="shared" si="109"/>
        <v>0</v>
      </c>
      <c r="BD92" s="3">
        <f t="shared" si="109"/>
        <v>0</v>
      </c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>
        <f>ROUND(SUMIF(AA75:AA90,"=56481265",FQ75:FQ90),2)</f>
        <v>0</v>
      </c>
      <c r="BY92" s="3">
        <f>ROUND(SUMIF(AA75:AA90,"=56481265",FR75:FR90),2)</f>
        <v>0</v>
      </c>
      <c r="BZ92" s="3">
        <f>ROUND(SUMIF(AA75:AA90,"=56481265",GL75:GL90),2)</f>
        <v>0</v>
      </c>
      <c r="CA92" s="3">
        <f>ROUND(SUMIF(AA75:AA90,"=56481265",GM75:GM90),2)</f>
        <v>82582.559999999998</v>
      </c>
      <c r="CB92" s="3">
        <f>ROUND(SUMIF(AA75:AA90,"=56481265",GN75:GN90),2)</f>
        <v>82582.559999999998</v>
      </c>
      <c r="CC92" s="3">
        <f>ROUND(SUMIF(AA75:AA90,"=56481265",GO75:GO90),2)</f>
        <v>0</v>
      </c>
      <c r="CD92" s="3">
        <f>ROUND(SUMIF(AA75:AA90,"=56481265",GP75:GP90),2)</f>
        <v>0</v>
      </c>
      <c r="CE92" s="3">
        <f>AC92-BX92</f>
        <v>48444.53</v>
      </c>
      <c r="CF92" s="3">
        <f>AC92-BY92</f>
        <v>48444.53</v>
      </c>
      <c r="CG92" s="3">
        <f>BX92-BZ92</f>
        <v>0</v>
      </c>
      <c r="CH92" s="3">
        <f>AC92-BX92-BY92+BZ92</f>
        <v>48444.53</v>
      </c>
      <c r="CI92" s="3">
        <f>BY92-BZ92</f>
        <v>0</v>
      </c>
      <c r="CJ92" s="3">
        <f>ROUND(SUMIF(AA75:AA90,"=56481265",GX75:GX90),2)</f>
        <v>0</v>
      </c>
      <c r="CK92" s="3">
        <f>ROUND(SUMIF(AA75:AA90,"=56481265",GY75:GY90),2)</f>
        <v>0</v>
      </c>
      <c r="CL92" s="3">
        <f>ROUND(SUMIF(AA75:AA90,"=56481265",GZ75:GZ90),2)</f>
        <v>0</v>
      </c>
      <c r="CM92" s="3">
        <f>ROUND(SUMIF(AA75:AA90,"=56481265",HD75:HD90),2)</f>
        <v>0</v>
      </c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4">
        <f t="shared" ref="DG92:DL92" si="110">ROUND(DT92,2)</f>
        <v>1119077.2</v>
      </c>
      <c r="DH92" s="4">
        <f t="shared" si="110"/>
        <v>451998.32</v>
      </c>
      <c r="DI92" s="4">
        <f t="shared" si="110"/>
        <v>2996.32</v>
      </c>
      <c r="DJ92" s="4">
        <f t="shared" si="110"/>
        <v>615.91999999999996</v>
      </c>
      <c r="DK92" s="4">
        <f t="shared" si="110"/>
        <v>664082.56000000006</v>
      </c>
      <c r="DL92" s="4">
        <f t="shared" si="110"/>
        <v>0</v>
      </c>
      <c r="DM92" s="4">
        <f>DZ92</f>
        <v>1110.6763539972517</v>
      </c>
      <c r="DN92" s="4">
        <f>EA92</f>
        <v>0</v>
      </c>
      <c r="DO92" s="4">
        <f>ROUND(EB92,2)</f>
        <v>0</v>
      </c>
      <c r="DP92" s="4">
        <f>ROUND(EC92,2)</f>
        <v>611320.91</v>
      </c>
      <c r="DQ92" s="4">
        <f>ROUND(ED92,2)</f>
        <v>345105.37</v>
      </c>
      <c r="DR92" s="4"/>
      <c r="DS92" s="4"/>
      <c r="DT92" s="4">
        <f>ROUND(SUMIF(AA75:AA90,"=56481267",O75:O90),2)</f>
        <v>1119077.2</v>
      </c>
      <c r="DU92" s="4">
        <f>ROUND(SUMIF(AA75:AA90,"=56481267",P75:P90),2)</f>
        <v>451998.32</v>
      </c>
      <c r="DV92" s="4">
        <f>ROUND(SUMIF(AA75:AA90,"=56481267",Q75:Q90),2)</f>
        <v>2996.32</v>
      </c>
      <c r="DW92" s="4">
        <f>ROUND(SUMIF(AA75:AA90,"=56481267",R75:R90),2)</f>
        <v>615.91999999999996</v>
      </c>
      <c r="DX92" s="4">
        <f>ROUND(SUMIF(AA75:AA90,"=56481267",S75:S90),2)</f>
        <v>664082.56000000006</v>
      </c>
      <c r="DY92" s="4">
        <f>ROUND(SUMIF(AA75:AA90,"=56481267",T75:T90),2)</f>
        <v>0</v>
      </c>
      <c r="DZ92" s="4">
        <f>SUMIF(AA75:AA90,"=56481267",U75:U90)</f>
        <v>1110.6763539972517</v>
      </c>
      <c r="EA92" s="4">
        <f>SUMIF(AA75:AA90,"=56481267",V75:V90)</f>
        <v>0</v>
      </c>
      <c r="EB92" s="4">
        <f>ROUND(SUMIF(AA75:AA90,"=56481267",W75:W90),2)</f>
        <v>0</v>
      </c>
      <c r="EC92" s="4">
        <f>ROUND(SUMIF(AA75:AA90,"=56481267",X75:X90),2)</f>
        <v>611320.91</v>
      </c>
      <c r="ED92" s="4">
        <f>ROUND(SUMIF(AA75:AA90,"=56481267",Y75:Y90),2)</f>
        <v>345105.37</v>
      </c>
      <c r="EE92" s="4"/>
      <c r="EF92" s="4"/>
      <c r="EG92" s="4">
        <f t="shared" ref="EG92:EV92" si="111">ROUND(FP92,2)</f>
        <v>0</v>
      </c>
      <c r="EH92" s="4">
        <f t="shared" si="111"/>
        <v>0</v>
      </c>
      <c r="EI92" s="4">
        <f t="shared" si="111"/>
        <v>0</v>
      </c>
      <c r="EJ92" s="4">
        <f t="shared" si="111"/>
        <v>2075503.48</v>
      </c>
      <c r="EK92" s="4">
        <f t="shared" si="111"/>
        <v>2075503.48</v>
      </c>
      <c r="EL92" s="4">
        <f t="shared" si="111"/>
        <v>0</v>
      </c>
      <c r="EM92" s="4">
        <f t="shared" si="111"/>
        <v>0</v>
      </c>
      <c r="EN92" s="4">
        <f t="shared" si="111"/>
        <v>451998.32</v>
      </c>
      <c r="EO92" s="4">
        <f t="shared" si="111"/>
        <v>451998.32</v>
      </c>
      <c r="EP92" s="4">
        <f t="shared" si="111"/>
        <v>0</v>
      </c>
      <c r="EQ92" s="4">
        <f t="shared" si="111"/>
        <v>451998.32</v>
      </c>
      <c r="ER92" s="4">
        <f t="shared" si="111"/>
        <v>0</v>
      </c>
      <c r="ES92" s="4">
        <f t="shared" si="111"/>
        <v>0</v>
      </c>
      <c r="ET92" s="4">
        <f t="shared" si="111"/>
        <v>0</v>
      </c>
      <c r="EU92" s="4">
        <f t="shared" si="111"/>
        <v>0</v>
      </c>
      <c r="EV92" s="4">
        <f t="shared" si="111"/>
        <v>0</v>
      </c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>
        <f>ROUND(SUMIF(AA75:AA90,"=56481267",FQ75:FQ90),2)</f>
        <v>0</v>
      </c>
      <c r="FQ92" s="4">
        <f>ROUND(SUMIF(AA75:AA90,"=56481267",FR75:FR90),2)</f>
        <v>0</v>
      </c>
      <c r="FR92" s="4">
        <f>ROUND(SUMIF(AA75:AA90,"=56481267",GL75:GL90),2)</f>
        <v>0</v>
      </c>
      <c r="FS92" s="4">
        <f>ROUND(SUMIF(AA75:AA90,"=56481267",GM75:GM90),2)</f>
        <v>2075503.48</v>
      </c>
      <c r="FT92" s="4">
        <f>ROUND(SUMIF(AA75:AA90,"=56481267",GN75:GN90),2)</f>
        <v>2075503.48</v>
      </c>
      <c r="FU92" s="4">
        <f>ROUND(SUMIF(AA75:AA90,"=56481267",GO75:GO90),2)</f>
        <v>0</v>
      </c>
      <c r="FV92" s="4">
        <f>ROUND(SUMIF(AA75:AA90,"=56481267",GP75:GP90),2)</f>
        <v>0</v>
      </c>
      <c r="FW92" s="4">
        <f>DU92-FP92</f>
        <v>451998.32</v>
      </c>
      <c r="FX92" s="4">
        <f>DU92-FQ92</f>
        <v>451998.32</v>
      </c>
      <c r="FY92" s="4">
        <f>FP92-FR92</f>
        <v>0</v>
      </c>
      <c r="FZ92" s="4">
        <f>DU92-FP92-FQ92+FR92</f>
        <v>451998.32</v>
      </c>
      <c r="GA92" s="4">
        <f>FQ92-FR92</f>
        <v>0</v>
      </c>
      <c r="GB92" s="4">
        <f>ROUND(SUMIF(AA75:AA90,"=56481267",GX75:GX90),2)</f>
        <v>0</v>
      </c>
      <c r="GC92" s="4">
        <f>ROUND(SUMIF(AA75:AA90,"=56481267",GY75:GY90),2)</f>
        <v>0</v>
      </c>
      <c r="GD92" s="4">
        <f>ROUND(SUMIF(AA75:AA90,"=56481267",GZ75:GZ90),2)</f>
        <v>0</v>
      </c>
      <c r="GE92" s="4">
        <f>ROUND(SUMIF(AA75:AA90,"=56481267",HD75:HD90),2)</f>
        <v>0</v>
      </c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>
        <v>0</v>
      </c>
    </row>
    <row r="94" spans="1:255" ht="13" x14ac:dyDescent="0.3">
      <c r="A94" s="5">
        <v>50</v>
      </c>
      <c r="B94" s="5">
        <v>0</v>
      </c>
      <c r="C94" s="5">
        <v>0</v>
      </c>
      <c r="D94" s="5">
        <v>1</v>
      </c>
      <c r="E94" s="5">
        <v>201</v>
      </c>
      <c r="F94" s="5">
        <f>ROUND(Source!O92,O94)</f>
        <v>62548.77</v>
      </c>
      <c r="G94" s="5" t="s">
        <v>57</v>
      </c>
      <c r="H94" s="5" t="s">
        <v>58</v>
      </c>
      <c r="I94" s="5"/>
      <c r="J94" s="5"/>
      <c r="K94" s="5">
        <v>201</v>
      </c>
      <c r="L94" s="5">
        <v>1</v>
      </c>
      <c r="M94" s="5">
        <v>3</v>
      </c>
      <c r="N94" s="5" t="s">
        <v>3</v>
      </c>
      <c r="O94" s="5">
        <v>2</v>
      </c>
      <c r="P94" s="5">
        <f>ROUND(Source!DG92,O94)</f>
        <v>1119077.2</v>
      </c>
      <c r="Q94" s="5"/>
      <c r="R94" s="5"/>
      <c r="S94" s="5"/>
      <c r="T94" s="5"/>
      <c r="U94" s="5"/>
      <c r="V94" s="5"/>
      <c r="W94" s="5">
        <v>62548.77</v>
      </c>
      <c r="X94" s="5">
        <v>1</v>
      </c>
      <c r="Y94" s="5">
        <v>62548.77</v>
      </c>
      <c r="Z94" s="5">
        <v>1119077.2</v>
      </c>
      <c r="AA94" s="5">
        <v>1</v>
      </c>
      <c r="AB94" s="5">
        <v>1119077.2</v>
      </c>
    </row>
    <row r="95" spans="1:255" ht="13" x14ac:dyDescent="0.3">
      <c r="A95" s="5">
        <v>50</v>
      </c>
      <c r="B95" s="5">
        <v>0</v>
      </c>
      <c r="C95" s="5">
        <v>0</v>
      </c>
      <c r="D95" s="5">
        <v>1</v>
      </c>
      <c r="E95" s="5">
        <v>202</v>
      </c>
      <c r="F95" s="5">
        <f>ROUND(Source!P92,O95)</f>
        <v>48444.53</v>
      </c>
      <c r="G95" s="5" t="s">
        <v>59</v>
      </c>
      <c r="H95" s="5" t="s">
        <v>60</v>
      </c>
      <c r="I95" s="5"/>
      <c r="J95" s="5"/>
      <c r="K95" s="5">
        <v>202</v>
      </c>
      <c r="L95" s="5">
        <v>2</v>
      </c>
      <c r="M95" s="5">
        <v>3</v>
      </c>
      <c r="N95" s="5" t="s">
        <v>3</v>
      </c>
      <c r="O95" s="5">
        <v>2</v>
      </c>
      <c r="P95" s="5">
        <f>ROUND(Source!DH92,O95)</f>
        <v>451998.32</v>
      </c>
      <c r="Q95" s="5"/>
      <c r="R95" s="5"/>
      <c r="S95" s="5"/>
      <c r="T95" s="5"/>
      <c r="U95" s="5"/>
      <c r="V95" s="5"/>
      <c r="W95" s="5">
        <v>48444.53</v>
      </c>
      <c r="X95" s="5">
        <v>1</v>
      </c>
      <c r="Y95" s="5">
        <v>48444.53</v>
      </c>
      <c r="Z95" s="5">
        <v>451998.32</v>
      </c>
      <c r="AA95" s="5">
        <v>1</v>
      </c>
      <c r="AB95" s="5">
        <v>451998.32</v>
      </c>
    </row>
    <row r="96" spans="1:255" ht="13" x14ac:dyDescent="0.3">
      <c r="A96" s="5">
        <v>50</v>
      </c>
      <c r="B96" s="5">
        <v>0</v>
      </c>
      <c r="C96" s="5">
        <v>0</v>
      </c>
      <c r="D96" s="5">
        <v>1</v>
      </c>
      <c r="E96" s="5">
        <v>222</v>
      </c>
      <c r="F96" s="5">
        <f>ROUND(Source!AO92,O96)</f>
        <v>0</v>
      </c>
      <c r="G96" s="5" t="s">
        <v>61</v>
      </c>
      <c r="H96" s="5" t="s">
        <v>62</v>
      </c>
      <c r="I96" s="5"/>
      <c r="J96" s="5"/>
      <c r="K96" s="5">
        <v>222</v>
      </c>
      <c r="L96" s="5">
        <v>3</v>
      </c>
      <c r="M96" s="5">
        <v>3</v>
      </c>
      <c r="N96" s="5" t="s">
        <v>3</v>
      </c>
      <c r="O96" s="5">
        <v>2</v>
      </c>
      <c r="P96" s="5">
        <f>ROUND(Source!EG92,O96)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8" ht="13" x14ac:dyDescent="0.3">
      <c r="A97" s="5">
        <v>50</v>
      </c>
      <c r="B97" s="5">
        <v>0</v>
      </c>
      <c r="C97" s="5">
        <v>0</v>
      </c>
      <c r="D97" s="5">
        <v>1</v>
      </c>
      <c r="E97" s="5">
        <v>225</v>
      </c>
      <c r="F97" s="5">
        <f>ROUND(Source!AV92,O97)</f>
        <v>48444.53</v>
      </c>
      <c r="G97" s="5" t="s">
        <v>63</v>
      </c>
      <c r="H97" s="5" t="s">
        <v>64</v>
      </c>
      <c r="I97" s="5"/>
      <c r="J97" s="5"/>
      <c r="K97" s="5">
        <v>225</v>
      </c>
      <c r="L97" s="5">
        <v>4</v>
      </c>
      <c r="M97" s="5">
        <v>3</v>
      </c>
      <c r="N97" s="5" t="s">
        <v>3</v>
      </c>
      <c r="O97" s="5">
        <v>2</v>
      </c>
      <c r="P97" s="5">
        <f>ROUND(Source!EN92,O97)</f>
        <v>451998.32</v>
      </c>
      <c r="Q97" s="5"/>
      <c r="R97" s="5"/>
      <c r="S97" s="5"/>
      <c r="T97" s="5"/>
      <c r="U97" s="5"/>
      <c r="V97" s="5"/>
      <c r="W97" s="5">
        <v>48444.53</v>
      </c>
      <c r="X97" s="5">
        <v>1</v>
      </c>
      <c r="Y97" s="5">
        <v>48444.53</v>
      </c>
      <c r="Z97" s="5">
        <v>451998.32</v>
      </c>
      <c r="AA97" s="5">
        <v>1</v>
      </c>
      <c r="AB97" s="5">
        <v>451998.32</v>
      </c>
    </row>
    <row r="98" spans="1:28" ht="13" x14ac:dyDescent="0.3">
      <c r="A98" s="5">
        <v>50</v>
      </c>
      <c r="B98" s="5">
        <v>0</v>
      </c>
      <c r="C98" s="5">
        <v>0</v>
      </c>
      <c r="D98" s="5">
        <v>1</v>
      </c>
      <c r="E98" s="5">
        <v>226</v>
      </c>
      <c r="F98" s="5">
        <f>ROUND(Source!AW92,O98)</f>
        <v>48444.53</v>
      </c>
      <c r="G98" s="5" t="s">
        <v>65</v>
      </c>
      <c r="H98" s="5" t="s">
        <v>66</v>
      </c>
      <c r="I98" s="5"/>
      <c r="J98" s="5"/>
      <c r="K98" s="5">
        <v>226</v>
      </c>
      <c r="L98" s="5">
        <v>5</v>
      </c>
      <c r="M98" s="5">
        <v>3</v>
      </c>
      <c r="N98" s="5" t="s">
        <v>3</v>
      </c>
      <c r="O98" s="5">
        <v>2</v>
      </c>
      <c r="P98" s="5">
        <f>ROUND(Source!EO92,O98)</f>
        <v>451998.32</v>
      </c>
      <c r="Q98" s="5"/>
      <c r="R98" s="5"/>
      <c r="S98" s="5"/>
      <c r="T98" s="5"/>
      <c r="U98" s="5"/>
      <c r="V98" s="5"/>
      <c r="W98" s="5">
        <v>48444.53</v>
      </c>
      <c r="X98" s="5">
        <v>1</v>
      </c>
      <c r="Y98" s="5">
        <v>48444.53</v>
      </c>
      <c r="Z98" s="5">
        <v>451998.32</v>
      </c>
      <c r="AA98" s="5">
        <v>1</v>
      </c>
      <c r="AB98" s="5">
        <v>451998.32</v>
      </c>
    </row>
    <row r="99" spans="1:28" ht="13" x14ac:dyDescent="0.3">
      <c r="A99" s="5">
        <v>50</v>
      </c>
      <c r="B99" s="5">
        <v>0</v>
      </c>
      <c r="C99" s="5">
        <v>0</v>
      </c>
      <c r="D99" s="5">
        <v>1</v>
      </c>
      <c r="E99" s="5">
        <v>227</v>
      </c>
      <c r="F99" s="5">
        <f>ROUND(Source!AX92,O99)</f>
        <v>0</v>
      </c>
      <c r="G99" s="5" t="s">
        <v>67</v>
      </c>
      <c r="H99" s="5" t="s">
        <v>68</v>
      </c>
      <c r="I99" s="5"/>
      <c r="J99" s="5"/>
      <c r="K99" s="5">
        <v>227</v>
      </c>
      <c r="L99" s="5">
        <v>6</v>
      </c>
      <c r="M99" s="5">
        <v>3</v>
      </c>
      <c r="N99" s="5" t="s">
        <v>3</v>
      </c>
      <c r="O99" s="5">
        <v>2</v>
      </c>
      <c r="P99" s="5">
        <f>ROUND(Source!EP92,O99)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8" ht="13" x14ac:dyDescent="0.3">
      <c r="A100" s="5">
        <v>50</v>
      </c>
      <c r="B100" s="5">
        <v>0</v>
      </c>
      <c r="C100" s="5">
        <v>0</v>
      </c>
      <c r="D100" s="5">
        <v>1</v>
      </c>
      <c r="E100" s="5">
        <v>228</v>
      </c>
      <c r="F100" s="5">
        <f>ROUND(Source!AY92,O100)</f>
        <v>48444.53</v>
      </c>
      <c r="G100" s="5" t="s">
        <v>69</v>
      </c>
      <c r="H100" s="5" t="s">
        <v>70</v>
      </c>
      <c r="I100" s="5"/>
      <c r="J100" s="5"/>
      <c r="K100" s="5">
        <v>228</v>
      </c>
      <c r="L100" s="5">
        <v>7</v>
      </c>
      <c r="M100" s="5">
        <v>3</v>
      </c>
      <c r="N100" s="5" t="s">
        <v>3</v>
      </c>
      <c r="O100" s="5">
        <v>2</v>
      </c>
      <c r="P100" s="5">
        <f>ROUND(Source!EQ92,O100)</f>
        <v>451998.32</v>
      </c>
      <c r="Q100" s="5"/>
      <c r="R100" s="5"/>
      <c r="S100" s="5"/>
      <c r="T100" s="5"/>
      <c r="U100" s="5"/>
      <c r="V100" s="5"/>
      <c r="W100" s="5">
        <v>48444.53</v>
      </c>
      <c r="X100" s="5">
        <v>1</v>
      </c>
      <c r="Y100" s="5">
        <v>48444.53</v>
      </c>
      <c r="Z100" s="5">
        <v>451998.32</v>
      </c>
      <c r="AA100" s="5">
        <v>1</v>
      </c>
      <c r="AB100" s="5">
        <v>451998.32</v>
      </c>
    </row>
    <row r="101" spans="1:28" ht="13" x14ac:dyDescent="0.3">
      <c r="A101" s="5">
        <v>50</v>
      </c>
      <c r="B101" s="5">
        <v>0</v>
      </c>
      <c r="C101" s="5">
        <v>0</v>
      </c>
      <c r="D101" s="5">
        <v>1</v>
      </c>
      <c r="E101" s="5">
        <v>216</v>
      </c>
      <c r="F101" s="5">
        <f>ROUND(Source!AP92,O101)</f>
        <v>0</v>
      </c>
      <c r="G101" s="5" t="s">
        <v>71</v>
      </c>
      <c r="H101" s="5" t="s">
        <v>72</v>
      </c>
      <c r="I101" s="5"/>
      <c r="J101" s="5"/>
      <c r="K101" s="5">
        <v>216</v>
      </c>
      <c r="L101" s="5">
        <v>8</v>
      </c>
      <c r="M101" s="5">
        <v>3</v>
      </c>
      <c r="N101" s="5" t="s">
        <v>3</v>
      </c>
      <c r="O101" s="5">
        <v>2</v>
      </c>
      <c r="P101" s="5">
        <f>ROUND(Source!EH92,O101)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ht="13" x14ac:dyDescent="0.3">
      <c r="A102" s="5">
        <v>50</v>
      </c>
      <c r="B102" s="5">
        <v>0</v>
      </c>
      <c r="C102" s="5">
        <v>0</v>
      </c>
      <c r="D102" s="5">
        <v>1</v>
      </c>
      <c r="E102" s="5">
        <v>223</v>
      </c>
      <c r="F102" s="5">
        <f>ROUND(Source!AQ92,O102)</f>
        <v>0</v>
      </c>
      <c r="G102" s="5" t="s">
        <v>73</v>
      </c>
      <c r="H102" s="5" t="s">
        <v>74</v>
      </c>
      <c r="I102" s="5"/>
      <c r="J102" s="5"/>
      <c r="K102" s="5">
        <v>223</v>
      </c>
      <c r="L102" s="5">
        <v>9</v>
      </c>
      <c r="M102" s="5">
        <v>3</v>
      </c>
      <c r="N102" s="5" t="s">
        <v>3</v>
      </c>
      <c r="O102" s="5">
        <v>2</v>
      </c>
      <c r="P102" s="5">
        <f>ROUND(Source!EI92,O102)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ht="13" x14ac:dyDescent="0.3">
      <c r="A103" s="5">
        <v>50</v>
      </c>
      <c r="B103" s="5">
        <v>0</v>
      </c>
      <c r="C103" s="5">
        <v>0</v>
      </c>
      <c r="D103" s="5">
        <v>1</v>
      </c>
      <c r="E103" s="5">
        <v>229</v>
      </c>
      <c r="F103" s="5">
        <f>ROUND(Source!AZ92,O103)</f>
        <v>0</v>
      </c>
      <c r="G103" s="5" t="s">
        <v>75</v>
      </c>
      <c r="H103" s="5" t="s">
        <v>76</v>
      </c>
      <c r="I103" s="5"/>
      <c r="J103" s="5"/>
      <c r="K103" s="5">
        <v>229</v>
      </c>
      <c r="L103" s="5">
        <v>10</v>
      </c>
      <c r="M103" s="5">
        <v>3</v>
      </c>
      <c r="N103" s="5" t="s">
        <v>3</v>
      </c>
      <c r="O103" s="5">
        <v>2</v>
      </c>
      <c r="P103" s="5">
        <f>ROUND(Source!ER92,O103)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8" ht="13" x14ac:dyDescent="0.3">
      <c r="A104" s="5">
        <v>50</v>
      </c>
      <c r="B104" s="5">
        <v>0</v>
      </c>
      <c r="C104" s="5">
        <v>0</v>
      </c>
      <c r="D104" s="5">
        <v>1</v>
      </c>
      <c r="E104" s="5">
        <v>203</v>
      </c>
      <c r="F104" s="5">
        <f>ROUND(Source!Q92,O104)</f>
        <v>223.4</v>
      </c>
      <c r="G104" s="5" t="s">
        <v>77</v>
      </c>
      <c r="H104" s="5" t="s">
        <v>78</v>
      </c>
      <c r="I104" s="5"/>
      <c r="J104" s="5"/>
      <c r="K104" s="5">
        <v>203</v>
      </c>
      <c r="L104" s="5">
        <v>11</v>
      </c>
      <c r="M104" s="5">
        <v>3</v>
      </c>
      <c r="N104" s="5" t="s">
        <v>3</v>
      </c>
      <c r="O104" s="5">
        <v>2</v>
      </c>
      <c r="P104" s="5">
        <f>ROUND(Source!DI92,O104)</f>
        <v>2996.32</v>
      </c>
      <c r="Q104" s="5"/>
      <c r="R104" s="5"/>
      <c r="S104" s="5"/>
      <c r="T104" s="5"/>
      <c r="U104" s="5"/>
      <c r="V104" s="5"/>
      <c r="W104" s="5">
        <v>223.4</v>
      </c>
      <c r="X104" s="5">
        <v>1</v>
      </c>
      <c r="Y104" s="5">
        <v>223.4</v>
      </c>
      <c r="Z104" s="5">
        <v>2996.32</v>
      </c>
      <c r="AA104" s="5">
        <v>1</v>
      </c>
      <c r="AB104" s="5">
        <v>2996.32</v>
      </c>
    </row>
    <row r="105" spans="1:28" ht="13" x14ac:dyDescent="0.3">
      <c r="A105" s="5">
        <v>50</v>
      </c>
      <c r="B105" s="5">
        <v>0</v>
      </c>
      <c r="C105" s="5">
        <v>0</v>
      </c>
      <c r="D105" s="5">
        <v>1</v>
      </c>
      <c r="E105" s="5">
        <v>231</v>
      </c>
      <c r="F105" s="5">
        <f>ROUND(Source!BB92,O105)</f>
        <v>0</v>
      </c>
      <c r="G105" s="5" t="s">
        <v>79</v>
      </c>
      <c r="H105" s="5" t="s">
        <v>80</v>
      </c>
      <c r="I105" s="5"/>
      <c r="J105" s="5"/>
      <c r="K105" s="5">
        <v>231</v>
      </c>
      <c r="L105" s="5">
        <v>12</v>
      </c>
      <c r="M105" s="5">
        <v>3</v>
      </c>
      <c r="N105" s="5" t="s">
        <v>3</v>
      </c>
      <c r="O105" s="5">
        <v>2</v>
      </c>
      <c r="P105" s="5">
        <f>ROUND(Source!ET92,O105)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8" ht="13" x14ac:dyDescent="0.3">
      <c r="A106" s="5">
        <v>50</v>
      </c>
      <c r="B106" s="5">
        <v>0</v>
      </c>
      <c r="C106" s="5">
        <v>0</v>
      </c>
      <c r="D106" s="5">
        <v>1</v>
      </c>
      <c r="E106" s="5">
        <v>204</v>
      </c>
      <c r="F106" s="5">
        <f>ROUND(Source!R92,O106)</f>
        <v>12.86</v>
      </c>
      <c r="G106" s="5" t="s">
        <v>81</v>
      </c>
      <c r="H106" s="5" t="s">
        <v>82</v>
      </c>
      <c r="I106" s="5"/>
      <c r="J106" s="5"/>
      <c r="K106" s="5">
        <v>204</v>
      </c>
      <c r="L106" s="5">
        <v>13</v>
      </c>
      <c r="M106" s="5">
        <v>3</v>
      </c>
      <c r="N106" s="5" t="s">
        <v>3</v>
      </c>
      <c r="O106" s="5">
        <v>2</v>
      </c>
      <c r="P106" s="5">
        <f>ROUND(Source!DJ92,O106)</f>
        <v>615.91999999999996</v>
      </c>
      <c r="Q106" s="5"/>
      <c r="R106" s="5"/>
      <c r="S106" s="5"/>
      <c r="T106" s="5"/>
      <c r="U106" s="5"/>
      <c r="V106" s="5"/>
      <c r="W106" s="5">
        <v>12.86</v>
      </c>
      <c r="X106" s="5">
        <v>1</v>
      </c>
      <c r="Y106" s="5">
        <v>12.86</v>
      </c>
      <c r="Z106" s="5">
        <v>615.91999999999996</v>
      </c>
      <c r="AA106" s="5">
        <v>1</v>
      </c>
      <c r="AB106" s="5">
        <v>615.91999999999996</v>
      </c>
    </row>
    <row r="107" spans="1:28" ht="13" x14ac:dyDescent="0.3">
      <c r="A107" s="5">
        <v>50</v>
      </c>
      <c r="B107" s="5">
        <v>0</v>
      </c>
      <c r="C107" s="5">
        <v>0</v>
      </c>
      <c r="D107" s="5">
        <v>1</v>
      </c>
      <c r="E107" s="5">
        <v>205</v>
      </c>
      <c r="F107" s="5">
        <f>ROUND(Source!S92,O107)</f>
        <v>13880.84</v>
      </c>
      <c r="G107" s="5" t="s">
        <v>83</v>
      </c>
      <c r="H107" s="5" t="s">
        <v>84</v>
      </c>
      <c r="I107" s="5"/>
      <c r="J107" s="5"/>
      <c r="K107" s="5">
        <v>205</v>
      </c>
      <c r="L107" s="5">
        <v>14</v>
      </c>
      <c r="M107" s="5">
        <v>3</v>
      </c>
      <c r="N107" s="5" t="s">
        <v>3</v>
      </c>
      <c r="O107" s="5">
        <v>2</v>
      </c>
      <c r="P107" s="5">
        <f>ROUND(Source!DK92,O107)</f>
        <v>664082.56000000006</v>
      </c>
      <c r="Q107" s="5"/>
      <c r="R107" s="5"/>
      <c r="S107" s="5"/>
      <c r="T107" s="5"/>
      <c r="U107" s="5"/>
      <c r="V107" s="5"/>
      <c r="W107" s="5">
        <v>13880.84</v>
      </c>
      <c r="X107" s="5">
        <v>1</v>
      </c>
      <c r="Y107" s="5">
        <v>13880.84</v>
      </c>
      <c r="Z107" s="5">
        <v>664082.56000000006</v>
      </c>
      <c r="AA107" s="5">
        <v>1</v>
      </c>
      <c r="AB107" s="5">
        <v>664082.56000000006</v>
      </c>
    </row>
    <row r="108" spans="1:28" ht="13" x14ac:dyDescent="0.3">
      <c r="A108" s="5">
        <v>50</v>
      </c>
      <c r="B108" s="5">
        <v>0</v>
      </c>
      <c r="C108" s="5">
        <v>0</v>
      </c>
      <c r="D108" s="5">
        <v>1</v>
      </c>
      <c r="E108" s="5">
        <v>232</v>
      </c>
      <c r="F108" s="5">
        <f>ROUND(Source!BC92,O108)</f>
        <v>0</v>
      </c>
      <c r="G108" s="5" t="s">
        <v>85</v>
      </c>
      <c r="H108" s="5" t="s">
        <v>86</v>
      </c>
      <c r="I108" s="5"/>
      <c r="J108" s="5"/>
      <c r="K108" s="5">
        <v>232</v>
      </c>
      <c r="L108" s="5">
        <v>15</v>
      </c>
      <c r="M108" s="5">
        <v>3</v>
      </c>
      <c r="N108" s="5" t="s">
        <v>3</v>
      </c>
      <c r="O108" s="5">
        <v>2</v>
      </c>
      <c r="P108" s="5">
        <f>ROUND(Source!EU92,O108)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8" ht="13" x14ac:dyDescent="0.3">
      <c r="A109" s="5">
        <v>50</v>
      </c>
      <c r="B109" s="5">
        <v>0</v>
      </c>
      <c r="C109" s="5">
        <v>0</v>
      </c>
      <c r="D109" s="5">
        <v>1</v>
      </c>
      <c r="E109" s="5">
        <v>214</v>
      </c>
      <c r="F109" s="5">
        <f>ROUND(Source!AS92,O109)</f>
        <v>82582.559999999998</v>
      </c>
      <c r="G109" s="5" t="s">
        <v>87</v>
      </c>
      <c r="H109" s="5" t="s">
        <v>88</v>
      </c>
      <c r="I109" s="5"/>
      <c r="J109" s="5"/>
      <c r="K109" s="5">
        <v>214</v>
      </c>
      <c r="L109" s="5">
        <v>16</v>
      </c>
      <c r="M109" s="5">
        <v>3</v>
      </c>
      <c r="N109" s="5" t="s">
        <v>3</v>
      </c>
      <c r="O109" s="5">
        <v>2</v>
      </c>
      <c r="P109" s="5">
        <f>ROUND(Source!EK92,O109)</f>
        <v>2075503.48</v>
      </c>
      <c r="Q109" s="5"/>
      <c r="R109" s="5"/>
      <c r="S109" s="5"/>
      <c r="T109" s="5"/>
      <c r="U109" s="5"/>
      <c r="V109" s="5"/>
      <c r="W109" s="5">
        <v>82582.559999999998</v>
      </c>
      <c r="X109" s="5">
        <v>1</v>
      </c>
      <c r="Y109" s="5">
        <v>82582.559999999998</v>
      </c>
      <c r="Z109" s="5">
        <v>2075503.48</v>
      </c>
      <c r="AA109" s="5">
        <v>1</v>
      </c>
      <c r="AB109" s="5">
        <v>2075503.48</v>
      </c>
    </row>
    <row r="110" spans="1:28" ht="13" x14ac:dyDescent="0.3">
      <c r="A110" s="5">
        <v>50</v>
      </c>
      <c r="B110" s="5">
        <v>0</v>
      </c>
      <c r="C110" s="5">
        <v>0</v>
      </c>
      <c r="D110" s="5">
        <v>1</v>
      </c>
      <c r="E110" s="5">
        <v>215</v>
      </c>
      <c r="F110" s="5">
        <f>ROUND(Source!AT92,O110)</f>
        <v>0</v>
      </c>
      <c r="G110" s="5" t="s">
        <v>89</v>
      </c>
      <c r="H110" s="5" t="s">
        <v>90</v>
      </c>
      <c r="I110" s="5"/>
      <c r="J110" s="5"/>
      <c r="K110" s="5">
        <v>215</v>
      </c>
      <c r="L110" s="5">
        <v>17</v>
      </c>
      <c r="M110" s="5">
        <v>3</v>
      </c>
      <c r="N110" s="5" t="s">
        <v>3</v>
      </c>
      <c r="O110" s="5">
        <v>2</v>
      </c>
      <c r="P110" s="5">
        <f>ROUND(Source!EL92,O110)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ht="13" x14ac:dyDescent="0.3">
      <c r="A111" s="5">
        <v>50</v>
      </c>
      <c r="B111" s="5">
        <v>0</v>
      </c>
      <c r="C111" s="5">
        <v>0</v>
      </c>
      <c r="D111" s="5">
        <v>1</v>
      </c>
      <c r="E111" s="5">
        <v>217</v>
      </c>
      <c r="F111" s="5">
        <f>ROUND(Source!AU92,O111)</f>
        <v>0</v>
      </c>
      <c r="G111" s="5" t="s">
        <v>91</v>
      </c>
      <c r="H111" s="5" t="s">
        <v>92</v>
      </c>
      <c r="I111" s="5"/>
      <c r="J111" s="5"/>
      <c r="K111" s="5">
        <v>217</v>
      </c>
      <c r="L111" s="5">
        <v>18</v>
      </c>
      <c r="M111" s="5">
        <v>3</v>
      </c>
      <c r="N111" s="5" t="s">
        <v>3</v>
      </c>
      <c r="O111" s="5">
        <v>2</v>
      </c>
      <c r="P111" s="5">
        <f>ROUND(Source!EM92,O111)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ht="13" x14ac:dyDescent="0.3">
      <c r="A112" s="5">
        <v>50</v>
      </c>
      <c r="B112" s="5">
        <v>0</v>
      </c>
      <c r="C112" s="5">
        <v>0</v>
      </c>
      <c r="D112" s="5">
        <v>1</v>
      </c>
      <c r="E112" s="5">
        <v>230</v>
      </c>
      <c r="F112" s="5">
        <f>ROUND(Source!BA92,O112)</f>
        <v>0</v>
      </c>
      <c r="G112" s="5" t="s">
        <v>93</v>
      </c>
      <c r="H112" s="5" t="s">
        <v>94</v>
      </c>
      <c r="I112" s="5"/>
      <c r="J112" s="5"/>
      <c r="K112" s="5">
        <v>230</v>
      </c>
      <c r="L112" s="5">
        <v>19</v>
      </c>
      <c r="M112" s="5">
        <v>3</v>
      </c>
      <c r="N112" s="5" t="s">
        <v>3</v>
      </c>
      <c r="O112" s="5">
        <v>2</v>
      </c>
      <c r="P112" s="5">
        <f>ROUND(Source!ES92,O112)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55" ht="13" x14ac:dyDescent="0.3">
      <c r="A113" s="5">
        <v>50</v>
      </c>
      <c r="B113" s="5">
        <v>0</v>
      </c>
      <c r="C113" s="5">
        <v>0</v>
      </c>
      <c r="D113" s="5">
        <v>1</v>
      </c>
      <c r="E113" s="5">
        <v>206</v>
      </c>
      <c r="F113" s="5">
        <f>ROUND(Source!T92,O113)</f>
        <v>0</v>
      </c>
      <c r="G113" s="5" t="s">
        <v>95</v>
      </c>
      <c r="H113" s="5" t="s">
        <v>96</v>
      </c>
      <c r="I113" s="5"/>
      <c r="J113" s="5"/>
      <c r="K113" s="5">
        <v>206</v>
      </c>
      <c r="L113" s="5">
        <v>20</v>
      </c>
      <c r="M113" s="5">
        <v>3</v>
      </c>
      <c r="N113" s="5" t="s">
        <v>3</v>
      </c>
      <c r="O113" s="5">
        <v>2</v>
      </c>
      <c r="P113" s="5">
        <f>ROUND(Source!DL92,O113)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55" ht="13" x14ac:dyDescent="0.3">
      <c r="A114" s="5">
        <v>50</v>
      </c>
      <c r="B114" s="5">
        <v>0</v>
      </c>
      <c r="C114" s="5">
        <v>0</v>
      </c>
      <c r="D114" s="5">
        <v>1</v>
      </c>
      <c r="E114" s="5">
        <v>207</v>
      </c>
      <c r="F114" s="5">
        <f>Source!U92</f>
        <v>1110.2259368702698</v>
      </c>
      <c r="G114" s="5" t="s">
        <v>97</v>
      </c>
      <c r="H114" s="5" t="s">
        <v>98</v>
      </c>
      <c r="I114" s="5"/>
      <c r="J114" s="5"/>
      <c r="K114" s="5">
        <v>207</v>
      </c>
      <c r="L114" s="5">
        <v>21</v>
      </c>
      <c r="M114" s="5">
        <v>3</v>
      </c>
      <c r="N114" s="5" t="s">
        <v>3</v>
      </c>
      <c r="O114" s="5">
        <v>-1</v>
      </c>
      <c r="P114" s="5">
        <f>Source!DM92</f>
        <v>1110.6763539972517</v>
      </c>
      <c r="Q114" s="5"/>
      <c r="R114" s="5"/>
      <c r="S114" s="5"/>
      <c r="T114" s="5"/>
      <c r="U114" s="5"/>
      <c r="V114" s="5"/>
      <c r="W114" s="5">
        <v>1110.2259368702698</v>
      </c>
      <c r="X114" s="5">
        <v>1</v>
      </c>
      <c r="Y114" s="5">
        <v>1110.2259368702698</v>
      </c>
      <c r="Z114" s="5">
        <v>1110.6763539972517</v>
      </c>
      <c r="AA114" s="5">
        <v>1</v>
      </c>
      <c r="AB114" s="5">
        <v>1110.6763539972517</v>
      </c>
    </row>
    <row r="115" spans="1:255" ht="13" x14ac:dyDescent="0.3">
      <c r="A115" s="5">
        <v>50</v>
      </c>
      <c r="B115" s="5">
        <v>0</v>
      </c>
      <c r="C115" s="5">
        <v>0</v>
      </c>
      <c r="D115" s="5">
        <v>1</v>
      </c>
      <c r="E115" s="5">
        <v>208</v>
      </c>
      <c r="F115" s="5">
        <f>Source!V92</f>
        <v>0</v>
      </c>
      <c r="G115" s="5" t="s">
        <v>99</v>
      </c>
      <c r="H115" s="5" t="s">
        <v>100</v>
      </c>
      <c r="I115" s="5"/>
      <c r="J115" s="5"/>
      <c r="K115" s="5">
        <v>208</v>
      </c>
      <c r="L115" s="5">
        <v>22</v>
      </c>
      <c r="M115" s="5">
        <v>3</v>
      </c>
      <c r="N115" s="5" t="s">
        <v>3</v>
      </c>
      <c r="O115" s="5">
        <v>-1</v>
      </c>
      <c r="P115" s="5">
        <f>Source!DN92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55" ht="13" x14ac:dyDescent="0.3">
      <c r="A116" s="5">
        <v>50</v>
      </c>
      <c r="B116" s="5">
        <v>0</v>
      </c>
      <c r="C116" s="5">
        <v>0</v>
      </c>
      <c r="D116" s="5">
        <v>1</v>
      </c>
      <c r="E116" s="5">
        <v>209</v>
      </c>
      <c r="F116" s="5">
        <f>ROUND(Source!W92,O116)</f>
        <v>0</v>
      </c>
      <c r="G116" s="5" t="s">
        <v>101</v>
      </c>
      <c r="H116" s="5" t="s">
        <v>102</v>
      </c>
      <c r="I116" s="5"/>
      <c r="J116" s="5"/>
      <c r="K116" s="5">
        <v>209</v>
      </c>
      <c r="L116" s="5">
        <v>23</v>
      </c>
      <c r="M116" s="5">
        <v>3</v>
      </c>
      <c r="N116" s="5" t="s">
        <v>3</v>
      </c>
      <c r="O116" s="5">
        <v>2</v>
      </c>
      <c r="P116" s="5">
        <f>ROUND(Source!DO92,O116)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55" ht="13" x14ac:dyDescent="0.3">
      <c r="A117" s="5">
        <v>50</v>
      </c>
      <c r="B117" s="5">
        <v>0</v>
      </c>
      <c r="C117" s="5">
        <v>0</v>
      </c>
      <c r="D117" s="5">
        <v>1</v>
      </c>
      <c r="E117" s="5">
        <v>233</v>
      </c>
      <c r="F117" s="5">
        <f>ROUND(Source!BD92,O117)</f>
        <v>0</v>
      </c>
      <c r="G117" s="5" t="s">
        <v>103</v>
      </c>
      <c r="H117" s="5" t="s">
        <v>104</v>
      </c>
      <c r="I117" s="5"/>
      <c r="J117" s="5"/>
      <c r="K117" s="5">
        <v>233</v>
      </c>
      <c r="L117" s="5">
        <v>24</v>
      </c>
      <c r="M117" s="5">
        <v>3</v>
      </c>
      <c r="N117" s="5" t="s">
        <v>3</v>
      </c>
      <c r="O117" s="5">
        <v>2</v>
      </c>
      <c r="P117" s="5">
        <f>ROUND(Source!EV92,O117)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55" ht="13" x14ac:dyDescent="0.3">
      <c r="A118" s="5">
        <v>50</v>
      </c>
      <c r="B118" s="5">
        <v>0</v>
      </c>
      <c r="C118" s="5">
        <v>0</v>
      </c>
      <c r="D118" s="5">
        <v>1</v>
      </c>
      <c r="E118" s="5">
        <v>210</v>
      </c>
      <c r="F118" s="5">
        <f>ROUND(Source!X92,O118)</f>
        <v>12792.95</v>
      </c>
      <c r="G118" s="5" t="s">
        <v>105</v>
      </c>
      <c r="H118" s="5" t="s">
        <v>106</v>
      </c>
      <c r="I118" s="5"/>
      <c r="J118" s="5"/>
      <c r="K118" s="5">
        <v>210</v>
      </c>
      <c r="L118" s="5">
        <v>25</v>
      </c>
      <c r="M118" s="5">
        <v>3</v>
      </c>
      <c r="N118" s="5" t="s">
        <v>3</v>
      </c>
      <c r="O118" s="5">
        <v>2</v>
      </c>
      <c r="P118" s="5">
        <f>ROUND(Source!DP92,O118)</f>
        <v>611320.91</v>
      </c>
      <c r="Q118" s="5"/>
      <c r="R118" s="5"/>
      <c r="S118" s="5"/>
      <c r="T118" s="5"/>
      <c r="U118" s="5"/>
      <c r="V118" s="5"/>
      <c r="W118" s="5">
        <v>12792.95</v>
      </c>
      <c r="X118" s="5">
        <v>1</v>
      </c>
      <c r="Y118" s="5">
        <v>12792.95</v>
      </c>
      <c r="Z118" s="5">
        <v>611320.91</v>
      </c>
      <c r="AA118" s="5">
        <v>1</v>
      </c>
      <c r="AB118" s="5">
        <v>611320.91</v>
      </c>
    </row>
    <row r="119" spans="1:255" ht="13" x14ac:dyDescent="0.3">
      <c r="A119" s="5">
        <v>50</v>
      </c>
      <c r="B119" s="5">
        <v>0</v>
      </c>
      <c r="C119" s="5">
        <v>0</v>
      </c>
      <c r="D119" s="5">
        <v>1</v>
      </c>
      <c r="E119" s="5">
        <v>211</v>
      </c>
      <c r="F119" s="5">
        <f>ROUND(Source!Y92,O119)</f>
        <v>7240.84</v>
      </c>
      <c r="G119" s="5" t="s">
        <v>107</v>
      </c>
      <c r="H119" s="5" t="s">
        <v>108</v>
      </c>
      <c r="I119" s="5"/>
      <c r="J119" s="5"/>
      <c r="K119" s="5">
        <v>211</v>
      </c>
      <c r="L119" s="5">
        <v>26</v>
      </c>
      <c r="M119" s="5">
        <v>3</v>
      </c>
      <c r="N119" s="5" t="s">
        <v>3</v>
      </c>
      <c r="O119" s="5">
        <v>2</v>
      </c>
      <c r="P119" s="5">
        <f>ROUND(Source!DQ92,O119)</f>
        <v>345105.37</v>
      </c>
      <c r="Q119" s="5"/>
      <c r="R119" s="5"/>
      <c r="S119" s="5"/>
      <c r="T119" s="5"/>
      <c r="U119" s="5"/>
      <c r="V119" s="5"/>
      <c r="W119" s="5">
        <v>7240.84</v>
      </c>
      <c r="X119" s="5">
        <v>1</v>
      </c>
      <c r="Y119" s="5">
        <v>7240.84</v>
      </c>
      <c r="Z119" s="5">
        <v>345105.37</v>
      </c>
      <c r="AA119" s="5">
        <v>1</v>
      </c>
      <c r="AB119" s="5">
        <v>345105.37</v>
      </c>
    </row>
    <row r="120" spans="1:255" ht="13" x14ac:dyDescent="0.3">
      <c r="A120" s="5">
        <v>50</v>
      </c>
      <c r="B120" s="5">
        <v>0</v>
      </c>
      <c r="C120" s="5">
        <v>0</v>
      </c>
      <c r="D120" s="5">
        <v>1</v>
      </c>
      <c r="E120" s="5">
        <v>224</v>
      </c>
      <c r="F120" s="5">
        <f>ROUND(Source!AR92,O120)</f>
        <v>82582.559999999998</v>
      </c>
      <c r="G120" s="5" t="s">
        <v>109</v>
      </c>
      <c r="H120" s="5" t="s">
        <v>110</v>
      </c>
      <c r="I120" s="5"/>
      <c r="J120" s="5"/>
      <c r="K120" s="5">
        <v>224</v>
      </c>
      <c r="L120" s="5">
        <v>27</v>
      </c>
      <c r="M120" s="5">
        <v>3</v>
      </c>
      <c r="N120" s="5" t="s">
        <v>3</v>
      </c>
      <c r="O120" s="5">
        <v>2</v>
      </c>
      <c r="P120" s="5">
        <f>ROUND(Source!EJ92,O120)</f>
        <v>2075503.48</v>
      </c>
      <c r="Q120" s="5"/>
      <c r="R120" s="5"/>
      <c r="S120" s="5"/>
      <c r="T120" s="5"/>
      <c r="U120" s="5"/>
      <c r="V120" s="5"/>
      <c r="W120" s="5">
        <v>82582.559999999998</v>
      </c>
      <c r="X120" s="5">
        <v>1</v>
      </c>
      <c r="Y120" s="5">
        <v>82582.559999999998</v>
      </c>
      <c r="Z120" s="5">
        <v>2075503.48</v>
      </c>
      <c r="AA120" s="5">
        <v>1</v>
      </c>
      <c r="AB120" s="5">
        <v>2075503.48</v>
      </c>
    </row>
    <row r="122" spans="1:255" ht="13" x14ac:dyDescent="0.3">
      <c r="A122" s="1">
        <v>4</v>
      </c>
      <c r="B122" s="1">
        <v>1</v>
      </c>
      <c r="C122" s="1"/>
      <c r="D122" s="1">
        <f>ROW(A139)</f>
        <v>139</v>
      </c>
      <c r="E122" s="1"/>
      <c r="F122" s="1" t="s">
        <v>3</v>
      </c>
      <c r="G122" s="1" t="s">
        <v>130</v>
      </c>
      <c r="H122" s="1" t="s">
        <v>3</v>
      </c>
      <c r="I122" s="1">
        <v>0</v>
      </c>
      <c r="J122" s="1"/>
      <c r="K122" s="1">
        <v>-1</v>
      </c>
      <c r="L122" s="1"/>
      <c r="M122" s="1" t="s">
        <v>3</v>
      </c>
      <c r="N122" s="1"/>
      <c r="O122" s="1"/>
      <c r="P122" s="1"/>
      <c r="Q122" s="1"/>
      <c r="R122" s="1"/>
      <c r="S122" s="1">
        <v>0</v>
      </c>
      <c r="T122" s="1">
        <v>0</v>
      </c>
      <c r="U122" s="1" t="s">
        <v>3</v>
      </c>
      <c r="V122" s="1">
        <v>0</v>
      </c>
      <c r="W122" s="1"/>
      <c r="X122" s="1"/>
      <c r="Y122" s="1"/>
      <c r="Z122" s="1"/>
      <c r="AA122" s="1"/>
      <c r="AB122" s="1" t="s">
        <v>3</v>
      </c>
      <c r="AC122" s="1" t="s">
        <v>3</v>
      </c>
      <c r="AD122" s="1" t="s">
        <v>3</v>
      </c>
      <c r="AE122" s="1" t="s">
        <v>3</v>
      </c>
      <c r="AF122" s="1" t="s">
        <v>3</v>
      </c>
      <c r="AG122" s="1" t="s">
        <v>3</v>
      </c>
      <c r="AH122" s="1"/>
      <c r="AI122" s="1"/>
      <c r="AJ122" s="1"/>
      <c r="AK122" s="1"/>
      <c r="AL122" s="1"/>
      <c r="AM122" s="1"/>
      <c r="AN122" s="1"/>
      <c r="AO122" s="1"/>
      <c r="AP122" s="1" t="s">
        <v>3</v>
      </c>
      <c r="AQ122" s="1" t="s">
        <v>3</v>
      </c>
      <c r="AR122" s="1" t="s">
        <v>3</v>
      </c>
      <c r="AS122" s="1"/>
      <c r="AT122" s="1"/>
      <c r="AU122" s="1"/>
      <c r="AV122" s="1"/>
      <c r="AW122" s="1"/>
      <c r="AX122" s="1"/>
      <c r="AY122" s="1"/>
      <c r="AZ122" s="1" t="s">
        <v>3</v>
      </c>
      <c r="BA122" s="1"/>
      <c r="BB122" s="1" t="s">
        <v>3</v>
      </c>
      <c r="BC122" s="1" t="s">
        <v>3</v>
      </c>
      <c r="BD122" s="1" t="s">
        <v>3</v>
      </c>
      <c r="BE122" s="1" t="s">
        <v>3</v>
      </c>
      <c r="BF122" s="1" t="s">
        <v>3</v>
      </c>
      <c r="BG122" s="1" t="s">
        <v>3</v>
      </c>
      <c r="BH122" s="1" t="s">
        <v>3</v>
      </c>
      <c r="BI122" s="1" t="s">
        <v>3</v>
      </c>
      <c r="BJ122" s="1" t="s">
        <v>3</v>
      </c>
      <c r="BK122" s="1" t="s">
        <v>3</v>
      </c>
      <c r="BL122" s="1" t="s">
        <v>3</v>
      </c>
      <c r="BM122" s="1" t="s">
        <v>3</v>
      </c>
      <c r="BN122" s="1" t="s">
        <v>3</v>
      </c>
      <c r="BO122" s="1" t="s">
        <v>3</v>
      </c>
      <c r="BP122" s="1" t="s">
        <v>3</v>
      </c>
      <c r="BQ122" s="1"/>
      <c r="BR122" s="1"/>
      <c r="BS122" s="1"/>
      <c r="BT122" s="1"/>
      <c r="BU122" s="1"/>
      <c r="BV122" s="1"/>
      <c r="BW122" s="1"/>
      <c r="BX122" s="1">
        <v>0</v>
      </c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>
        <v>0</v>
      </c>
    </row>
    <row r="124" spans="1:255" ht="13" x14ac:dyDescent="0.3">
      <c r="A124" s="3">
        <v>52</v>
      </c>
      <c r="B124" s="3">
        <f t="shared" ref="B124:G124" si="112">B139</f>
        <v>1</v>
      </c>
      <c r="C124" s="3">
        <f t="shared" si="112"/>
        <v>4</v>
      </c>
      <c r="D124" s="3">
        <f t="shared" si="112"/>
        <v>122</v>
      </c>
      <c r="E124" s="3">
        <f t="shared" si="112"/>
        <v>0</v>
      </c>
      <c r="F124" s="3" t="str">
        <f t="shared" si="112"/>
        <v/>
      </c>
      <c r="G124" s="3" t="str">
        <f t="shared" si="112"/>
        <v>Усиление внутренних и наружных стен в зоне расширяемых проемов в подвале и в надземной части здания. Рама РС-3, 5 шт. (КР-5,6)</v>
      </c>
      <c r="H124" s="3"/>
      <c r="I124" s="3"/>
      <c r="J124" s="3"/>
      <c r="K124" s="3"/>
      <c r="L124" s="3"/>
      <c r="M124" s="3"/>
      <c r="N124" s="3"/>
      <c r="O124" s="3">
        <f t="shared" ref="O124:AT124" si="113">O139</f>
        <v>21324.66</v>
      </c>
      <c r="P124" s="3">
        <f t="shared" si="113"/>
        <v>16935.310000000001</v>
      </c>
      <c r="Q124" s="3">
        <f t="shared" si="113"/>
        <v>69.39</v>
      </c>
      <c r="R124" s="3">
        <f t="shared" si="113"/>
        <v>4</v>
      </c>
      <c r="S124" s="3">
        <f t="shared" si="113"/>
        <v>4319.96</v>
      </c>
      <c r="T124" s="3">
        <f t="shared" si="113"/>
        <v>0</v>
      </c>
      <c r="U124" s="3">
        <f t="shared" si="113"/>
        <v>345.52754930924999</v>
      </c>
      <c r="V124" s="3">
        <f t="shared" si="113"/>
        <v>0</v>
      </c>
      <c r="W124" s="3">
        <f t="shared" si="113"/>
        <v>0</v>
      </c>
      <c r="X124" s="3">
        <f t="shared" si="113"/>
        <v>3981.33</v>
      </c>
      <c r="Y124" s="3">
        <f t="shared" si="113"/>
        <v>2253.39</v>
      </c>
      <c r="Z124" s="3">
        <f t="shared" si="113"/>
        <v>0</v>
      </c>
      <c r="AA124" s="3">
        <f t="shared" si="113"/>
        <v>0</v>
      </c>
      <c r="AB124" s="3">
        <f t="shared" si="113"/>
        <v>21324.66</v>
      </c>
      <c r="AC124" s="3">
        <f t="shared" si="113"/>
        <v>16935.310000000001</v>
      </c>
      <c r="AD124" s="3">
        <f t="shared" si="113"/>
        <v>69.39</v>
      </c>
      <c r="AE124" s="3">
        <f t="shared" si="113"/>
        <v>4</v>
      </c>
      <c r="AF124" s="3">
        <f t="shared" si="113"/>
        <v>4319.96</v>
      </c>
      <c r="AG124" s="3">
        <f t="shared" si="113"/>
        <v>0</v>
      </c>
      <c r="AH124" s="3">
        <f t="shared" si="113"/>
        <v>345.52754930924999</v>
      </c>
      <c r="AI124" s="3">
        <f t="shared" si="113"/>
        <v>0</v>
      </c>
      <c r="AJ124" s="3">
        <f t="shared" si="113"/>
        <v>0</v>
      </c>
      <c r="AK124" s="3">
        <f t="shared" si="113"/>
        <v>3981.33</v>
      </c>
      <c r="AL124" s="3">
        <f t="shared" si="113"/>
        <v>2253.39</v>
      </c>
      <c r="AM124" s="3">
        <f t="shared" si="113"/>
        <v>0</v>
      </c>
      <c r="AN124" s="3">
        <f t="shared" si="113"/>
        <v>0</v>
      </c>
      <c r="AO124" s="3">
        <f t="shared" si="113"/>
        <v>0</v>
      </c>
      <c r="AP124" s="3">
        <f t="shared" si="113"/>
        <v>0</v>
      </c>
      <c r="AQ124" s="3">
        <f t="shared" si="113"/>
        <v>0</v>
      </c>
      <c r="AR124" s="3">
        <f t="shared" si="113"/>
        <v>27559.38</v>
      </c>
      <c r="AS124" s="3">
        <f t="shared" si="113"/>
        <v>27559.38</v>
      </c>
      <c r="AT124" s="3">
        <f t="shared" si="113"/>
        <v>0</v>
      </c>
      <c r="AU124" s="3">
        <f t="shared" ref="AU124:BZ124" si="114">AU139</f>
        <v>0</v>
      </c>
      <c r="AV124" s="3">
        <f t="shared" si="114"/>
        <v>16935.310000000001</v>
      </c>
      <c r="AW124" s="3">
        <f t="shared" si="114"/>
        <v>16935.310000000001</v>
      </c>
      <c r="AX124" s="3">
        <f t="shared" si="114"/>
        <v>0</v>
      </c>
      <c r="AY124" s="3">
        <f t="shared" si="114"/>
        <v>16935.310000000001</v>
      </c>
      <c r="AZ124" s="3">
        <f t="shared" si="114"/>
        <v>0</v>
      </c>
      <c r="BA124" s="3">
        <f t="shared" si="114"/>
        <v>0</v>
      </c>
      <c r="BB124" s="3">
        <f t="shared" si="114"/>
        <v>0</v>
      </c>
      <c r="BC124" s="3">
        <f t="shared" si="114"/>
        <v>0</v>
      </c>
      <c r="BD124" s="3">
        <f t="shared" si="114"/>
        <v>0</v>
      </c>
      <c r="BE124" s="3">
        <f t="shared" si="114"/>
        <v>0</v>
      </c>
      <c r="BF124" s="3">
        <f t="shared" si="114"/>
        <v>0</v>
      </c>
      <c r="BG124" s="3">
        <f t="shared" si="114"/>
        <v>0</v>
      </c>
      <c r="BH124" s="3">
        <f t="shared" si="114"/>
        <v>0</v>
      </c>
      <c r="BI124" s="3">
        <f t="shared" si="114"/>
        <v>0</v>
      </c>
      <c r="BJ124" s="3">
        <f t="shared" si="114"/>
        <v>0</v>
      </c>
      <c r="BK124" s="3">
        <f t="shared" si="114"/>
        <v>0</v>
      </c>
      <c r="BL124" s="3">
        <f t="shared" si="114"/>
        <v>0</v>
      </c>
      <c r="BM124" s="3">
        <f t="shared" si="114"/>
        <v>0</v>
      </c>
      <c r="BN124" s="3">
        <f t="shared" si="114"/>
        <v>0</v>
      </c>
      <c r="BO124" s="3">
        <f t="shared" si="114"/>
        <v>0</v>
      </c>
      <c r="BP124" s="3">
        <f t="shared" si="114"/>
        <v>0</v>
      </c>
      <c r="BQ124" s="3">
        <f t="shared" si="114"/>
        <v>0</v>
      </c>
      <c r="BR124" s="3">
        <f t="shared" si="114"/>
        <v>0</v>
      </c>
      <c r="BS124" s="3">
        <f t="shared" si="114"/>
        <v>0</v>
      </c>
      <c r="BT124" s="3">
        <f t="shared" si="114"/>
        <v>0</v>
      </c>
      <c r="BU124" s="3">
        <f t="shared" si="114"/>
        <v>0</v>
      </c>
      <c r="BV124" s="3">
        <f t="shared" si="114"/>
        <v>0</v>
      </c>
      <c r="BW124" s="3">
        <f t="shared" si="114"/>
        <v>0</v>
      </c>
      <c r="BX124" s="3">
        <f t="shared" si="114"/>
        <v>0</v>
      </c>
      <c r="BY124" s="3">
        <f t="shared" si="114"/>
        <v>0</v>
      </c>
      <c r="BZ124" s="3">
        <f t="shared" si="114"/>
        <v>0</v>
      </c>
      <c r="CA124" s="3">
        <f t="shared" ref="CA124:DF124" si="115">CA139</f>
        <v>27559.38</v>
      </c>
      <c r="CB124" s="3">
        <f t="shared" si="115"/>
        <v>27559.38</v>
      </c>
      <c r="CC124" s="3">
        <f t="shared" si="115"/>
        <v>0</v>
      </c>
      <c r="CD124" s="3">
        <f t="shared" si="115"/>
        <v>0</v>
      </c>
      <c r="CE124" s="3">
        <f t="shared" si="115"/>
        <v>16935.310000000001</v>
      </c>
      <c r="CF124" s="3">
        <f t="shared" si="115"/>
        <v>16935.310000000001</v>
      </c>
      <c r="CG124" s="3">
        <f t="shared" si="115"/>
        <v>0</v>
      </c>
      <c r="CH124" s="3">
        <f t="shared" si="115"/>
        <v>16935.310000000001</v>
      </c>
      <c r="CI124" s="3">
        <f t="shared" si="115"/>
        <v>0</v>
      </c>
      <c r="CJ124" s="3">
        <f t="shared" si="115"/>
        <v>0</v>
      </c>
      <c r="CK124" s="3">
        <f t="shared" si="115"/>
        <v>0</v>
      </c>
      <c r="CL124" s="3">
        <f t="shared" si="115"/>
        <v>0</v>
      </c>
      <c r="CM124" s="3">
        <f t="shared" si="115"/>
        <v>0</v>
      </c>
      <c r="CN124" s="3">
        <f t="shared" si="115"/>
        <v>0</v>
      </c>
      <c r="CO124" s="3">
        <f t="shared" si="115"/>
        <v>0</v>
      </c>
      <c r="CP124" s="3">
        <f t="shared" si="115"/>
        <v>0</v>
      </c>
      <c r="CQ124" s="3">
        <f t="shared" si="115"/>
        <v>0</v>
      </c>
      <c r="CR124" s="3">
        <f t="shared" si="115"/>
        <v>0</v>
      </c>
      <c r="CS124" s="3">
        <f t="shared" si="115"/>
        <v>0</v>
      </c>
      <c r="CT124" s="3">
        <f t="shared" si="115"/>
        <v>0</v>
      </c>
      <c r="CU124" s="3">
        <f t="shared" si="115"/>
        <v>0</v>
      </c>
      <c r="CV124" s="3">
        <f t="shared" si="115"/>
        <v>0</v>
      </c>
      <c r="CW124" s="3">
        <f t="shared" si="115"/>
        <v>0</v>
      </c>
      <c r="CX124" s="3">
        <f t="shared" si="115"/>
        <v>0</v>
      </c>
      <c r="CY124" s="3">
        <f t="shared" si="115"/>
        <v>0</v>
      </c>
      <c r="CZ124" s="3">
        <f t="shared" si="115"/>
        <v>0</v>
      </c>
      <c r="DA124" s="3">
        <f t="shared" si="115"/>
        <v>0</v>
      </c>
      <c r="DB124" s="3">
        <f t="shared" si="115"/>
        <v>0</v>
      </c>
      <c r="DC124" s="3">
        <f t="shared" si="115"/>
        <v>0</v>
      </c>
      <c r="DD124" s="3">
        <f t="shared" si="115"/>
        <v>0</v>
      </c>
      <c r="DE124" s="3">
        <f t="shared" si="115"/>
        <v>0</v>
      </c>
      <c r="DF124" s="3">
        <f t="shared" si="115"/>
        <v>0</v>
      </c>
      <c r="DG124" s="4">
        <f t="shared" ref="DG124:EL124" si="116">DG139</f>
        <v>349275.66</v>
      </c>
      <c r="DH124" s="4">
        <f t="shared" si="116"/>
        <v>141672.35999999999</v>
      </c>
      <c r="DI124" s="4">
        <f t="shared" si="116"/>
        <v>931</v>
      </c>
      <c r="DJ124" s="4">
        <f t="shared" si="116"/>
        <v>191.76</v>
      </c>
      <c r="DK124" s="4">
        <f t="shared" si="116"/>
        <v>206672.3</v>
      </c>
      <c r="DL124" s="4">
        <f t="shared" si="116"/>
        <v>0</v>
      </c>
      <c r="DM124" s="4">
        <f t="shared" si="116"/>
        <v>345.66519556851972</v>
      </c>
      <c r="DN124" s="4">
        <f t="shared" si="116"/>
        <v>0</v>
      </c>
      <c r="DO124" s="4">
        <f t="shared" si="116"/>
        <v>0</v>
      </c>
      <c r="DP124" s="4">
        <f t="shared" si="116"/>
        <v>190253.29</v>
      </c>
      <c r="DQ124" s="4">
        <f t="shared" si="116"/>
        <v>107404.92</v>
      </c>
      <c r="DR124" s="4">
        <f t="shared" si="116"/>
        <v>0</v>
      </c>
      <c r="DS124" s="4">
        <f t="shared" si="116"/>
        <v>0</v>
      </c>
      <c r="DT124" s="4">
        <f t="shared" si="116"/>
        <v>349275.66</v>
      </c>
      <c r="DU124" s="4">
        <f t="shared" si="116"/>
        <v>141672.35999999999</v>
      </c>
      <c r="DV124" s="4">
        <f t="shared" si="116"/>
        <v>931</v>
      </c>
      <c r="DW124" s="4">
        <f t="shared" si="116"/>
        <v>191.76</v>
      </c>
      <c r="DX124" s="4">
        <f t="shared" si="116"/>
        <v>206672.3</v>
      </c>
      <c r="DY124" s="4">
        <f t="shared" si="116"/>
        <v>0</v>
      </c>
      <c r="DZ124" s="4">
        <f t="shared" si="116"/>
        <v>345.66519556851972</v>
      </c>
      <c r="EA124" s="4">
        <f t="shared" si="116"/>
        <v>0</v>
      </c>
      <c r="EB124" s="4">
        <f t="shared" si="116"/>
        <v>0</v>
      </c>
      <c r="EC124" s="4">
        <f t="shared" si="116"/>
        <v>190253.29</v>
      </c>
      <c r="ED124" s="4">
        <f t="shared" si="116"/>
        <v>107404.92</v>
      </c>
      <c r="EE124" s="4">
        <f t="shared" si="116"/>
        <v>0</v>
      </c>
      <c r="EF124" s="4">
        <f t="shared" si="116"/>
        <v>0</v>
      </c>
      <c r="EG124" s="4">
        <f t="shared" si="116"/>
        <v>0</v>
      </c>
      <c r="EH124" s="4">
        <f t="shared" si="116"/>
        <v>0</v>
      </c>
      <c r="EI124" s="4">
        <f t="shared" si="116"/>
        <v>0</v>
      </c>
      <c r="EJ124" s="4">
        <f t="shared" si="116"/>
        <v>646933.87</v>
      </c>
      <c r="EK124" s="4">
        <f t="shared" si="116"/>
        <v>646933.87</v>
      </c>
      <c r="EL124" s="4">
        <f t="shared" si="116"/>
        <v>0</v>
      </c>
      <c r="EM124" s="4">
        <f t="shared" ref="EM124:FR124" si="117">EM139</f>
        <v>0</v>
      </c>
      <c r="EN124" s="4">
        <f t="shared" si="117"/>
        <v>141672.35999999999</v>
      </c>
      <c r="EO124" s="4">
        <f t="shared" si="117"/>
        <v>141672.35999999999</v>
      </c>
      <c r="EP124" s="4">
        <f t="shared" si="117"/>
        <v>0</v>
      </c>
      <c r="EQ124" s="4">
        <f t="shared" si="117"/>
        <v>141672.35999999999</v>
      </c>
      <c r="ER124" s="4">
        <f t="shared" si="117"/>
        <v>0</v>
      </c>
      <c r="ES124" s="4">
        <f t="shared" si="117"/>
        <v>0</v>
      </c>
      <c r="ET124" s="4">
        <f t="shared" si="117"/>
        <v>0</v>
      </c>
      <c r="EU124" s="4">
        <f t="shared" si="117"/>
        <v>0</v>
      </c>
      <c r="EV124" s="4">
        <f t="shared" si="117"/>
        <v>0</v>
      </c>
      <c r="EW124" s="4">
        <f t="shared" si="117"/>
        <v>0</v>
      </c>
      <c r="EX124" s="4">
        <f t="shared" si="117"/>
        <v>0</v>
      </c>
      <c r="EY124" s="4">
        <f t="shared" si="117"/>
        <v>0</v>
      </c>
      <c r="EZ124" s="4">
        <f t="shared" si="117"/>
        <v>0</v>
      </c>
      <c r="FA124" s="4">
        <f t="shared" si="117"/>
        <v>0</v>
      </c>
      <c r="FB124" s="4">
        <f t="shared" si="117"/>
        <v>0</v>
      </c>
      <c r="FC124" s="4">
        <f t="shared" si="117"/>
        <v>0</v>
      </c>
      <c r="FD124" s="4">
        <f t="shared" si="117"/>
        <v>0</v>
      </c>
      <c r="FE124" s="4">
        <f t="shared" si="117"/>
        <v>0</v>
      </c>
      <c r="FF124" s="4">
        <f t="shared" si="117"/>
        <v>0</v>
      </c>
      <c r="FG124" s="4">
        <f t="shared" si="117"/>
        <v>0</v>
      </c>
      <c r="FH124" s="4">
        <f t="shared" si="117"/>
        <v>0</v>
      </c>
      <c r="FI124" s="4">
        <f t="shared" si="117"/>
        <v>0</v>
      </c>
      <c r="FJ124" s="4">
        <f t="shared" si="117"/>
        <v>0</v>
      </c>
      <c r="FK124" s="4">
        <f t="shared" si="117"/>
        <v>0</v>
      </c>
      <c r="FL124" s="4">
        <f t="shared" si="117"/>
        <v>0</v>
      </c>
      <c r="FM124" s="4">
        <f t="shared" si="117"/>
        <v>0</v>
      </c>
      <c r="FN124" s="4">
        <f t="shared" si="117"/>
        <v>0</v>
      </c>
      <c r="FO124" s="4">
        <f t="shared" si="117"/>
        <v>0</v>
      </c>
      <c r="FP124" s="4">
        <f t="shared" si="117"/>
        <v>0</v>
      </c>
      <c r="FQ124" s="4">
        <f t="shared" si="117"/>
        <v>0</v>
      </c>
      <c r="FR124" s="4">
        <f t="shared" si="117"/>
        <v>0</v>
      </c>
      <c r="FS124" s="4">
        <f t="shared" ref="FS124:GX124" si="118">FS139</f>
        <v>646933.87</v>
      </c>
      <c r="FT124" s="4">
        <f t="shared" si="118"/>
        <v>646933.87</v>
      </c>
      <c r="FU124" s="4">
        <f t="shared" si="118"/>
        <v>0</v>
      </c>
      <c r="FV124" s="4">
        <f t="shared" si="118"/>
        <v>0</v>
      </c>
      <c r="FW124" s="4">
        <f t="shared" si="118"/>
        <v>141672.35999999999</v>
      </c>
      <c r="FX124" s="4">
        <f t="shared" si="118"/>
        <v>141672.35999999999</v>
      </c>
      <c r="FY124" s="4">
        <f t="shared" si="118"/>
        <v>0</v>
      </c>
      <c r="FZ124" s="4">
        <f t="shared" si="118"/>
        <v>141672.35999999999</v>
      </c>
      <c r="GA124" s="4">
        <f t="shared" si="118"/>
        <v>0</v>
      </c>
      <c r="GB124" s="4">
        <f t="shared" si="118"/>
        <v>0</v>
      </c>
      <c r="GC124" s="4">
        <f t="shared" si="118"/>
        <v>0</v>
      </c>
      <c r="GD124" s="4">
        <f t="shared" si="118"/>
        <v>0</v>
      </c>
      <c r="GE124" s="4">
        <f t="shared" si="118"/>
        <v>0</v>
      </c>
      <c r="GF124" s="4">
        <f t="shared" si="118"/>
        <v>0</v>
      </c>
      <c r="GG124" s="4">
        <f t="shared" si="118"/>
        <v>0</v>
      </c>
      <c r="GH124" s="4">
        <f t="shared" si="118"/>
        <v>0</v>
      </c>
      <c r="GI124" s="4">
        <f t="shared" si="118"/>
        <v>0</v>
      </c>
      <c r="GJ124" s="4">
        <f t="shared" si="118"/>
        <v>0</v>
      </c>
      <c r="GK124" s="4">
        <f t="shared" si="118"/>
        <v>0</v>
      </c>
      <c r="GL124" s="4">
        <f t="shared" si="118"/>
        <v>0</v>
      </c>
      <c r="GM124" s="4">
        <f t="shared" si="118"/>
        <v>0</v>
      </c>
      <c r="GN124" s="4">
        <f t="shared" si="118"/>
        <v>0</v>
      </c>
      <c r="GO124" s="4">
        <f t="shared" si="118"/>
        <v>0</v>
      </c>
      <c r="GP124" s="4">
        <f t="shared" si="118"/>
        <v>0</v>
      </c>
      <c r="GQ124" s="4">
        <f t="shared" si="118"/>
        <v>0</v>
      </c>
      <c r="GR124" s="4">
        <f t="shared" si="118"/>
        <v>0</v>
      </c>
      <c r="GS124" s="4">
        <f t="shared" si="118"/>
        <v>0</v>
      </c>
      <c r="GT124" s="4">
        <f t="shared" si="118"/>
        <v>0</v>
      </c>
      <c r="GU124" s="4">
        <f t="shared" si="118"/>
        <v>0</v>
      </c>
      <c r="GV124" s="4">
        <f t="shared" si="118"/>
        <v>0</v>
      </c>
      <c r="GW124" s="4">
        <f t="shared" si="118"/>
        <v>0</v>
      </c>
      <c r="GX124" s="4">
        <f t="shared" si="118"/>
        <v>0</v>
      </c>
    </row>
    <row r="126" spans="1:255" x14ac:dyDescent="0.25">
      <c r="A126" s="2">
        <v>17</v>
      </c>
      <c r="B126" s="2">
        <v>1</v>
      </c>
      <c r="C126" s="2">
        <f>ROW(SmtRes!A23)</f>
        <v>23</v>
      </c>
      <c r="D126" s="2">
        <f>ROW(EtalonRes!A40)</f>
        <v>40</v>
      </c>
      <c r="E126" s="2" t="s">
        <v>131</v>
      </c>
      <c r="F126" s="2" t="s">
        <v>20</v>
      </c>
      <c r="G126" s="2" t="s">
        <v>21</v>
      </c>
      <c r="H126" s="2" t="s">
        <v>22</v>
      </c>
      <c r="I126" s="2">
        <f>ROUND((146.3+108.5+15.7+7.2+16.9)/1000*5,9)</f>
        <v>1.4730000000000001</v>
      </c>
      <c r="J126" s="2">
        <v>0</v>
      </c>
      <c r="K126" s="2">
        <f>ROUND((146.3+108.5+15.7+7.2+16.9)/1000*5,9)</f>
        <v>1.4730000000000001</v>
      </c>
      <c r="L126" s="2"/>
      <c r="M126" s="2"/>
      <c r="N126" s="2"/>
      <c r="O126" s="2">
        <f t="shared" ref="O126:O137" si="119">ROUND(CP126,2)</f>
        <v>4382.7</v>
      </c>
      <c r="P126" s="2">
        <f t="shared" ref="P126:P137" si="120">ROUND((ROUND((AC126*AW126*I126),2)*BC126),2)</f>
        <v>42.42</v>
      </c>
      <c r="Q126" s="2">
        <f>(ROUND((ROUND((((ET126*1.1))*AV126*I126),2)*BB126),2)+ROUND((ROUND(((AE126-((EU126*1.1)))*AV126*I126),2)*BS126),2))</f>
        <v>61.21</v>
      </c>
      <c r="R126" s="2">
        <f t="shared" ref="R126:R137" si="121">ROUND((ROUND((AE126*AV126*I126),2)*BS126),2)</f>
        <v>3.85</v>
      </c>
      <c r="S126" s="2">
        <f t="shared" ref="S126:S137" si="122">ROUND((ROUND((AF126*AV126*I126),2)*BA126),2)</f>
        <v>4279.07</v>
      </c>
      <c r="T126" s="2">
        <f t="shared" ref="T126:T137" si="123">ROUND(CU126*I126,2)</f>
        <v>0</v>
      </c>
      <c r="U126" s="2">
        <f t="shared" ref="U126:U137" si="124">CV126*I126</f>
        <v>342.598905495</v>
      </c>
      <c r="V126" s="2">
        <f t="shared" ref="V126:V137" si="125">CW126*I126</f>
        <v>0</v>
      </c>
      <c r="W126" s="2">
        <f t="shared" ref="W126:W137" si="126">ROUND(CX126*I126,2)</f>
        <v>0</v>
      </c>
      <c r="X126" s="2">
        <f t="shared" ref="X126:X137" si="127">ROUND(CY126,2)</f>
        <v>3940.29</v>
      </c>
      <c r="Y126" s="2">
        <f t="shared" ref="Y126:Y137" si="128">ROUND(CZ126,2)</f>
        <v>2227.12</v>
      </c>
      <c r="Z126" s="2"/>
      <c r="AA126" s="2">
        <v>56481265</v>
      </c>
      <c r="AB126" s="2">
        <f t="shared" ref="AB126:AB137" si="129">ROUND((AC126+AD126+AF126),6)</f>
        <v>2843.0239999999999</v>
      </c>
      <c r="AC126" s="2">
        <f t="shared" ref="AC126:AC137" si="130">ROUND((ES126),6)</f>
        <v>28.74</v>
      </c>
      <c r="AD126" s="2">
        <f>ROUND(((((ET126*1.1))-((EU126*1.1)))+AE126),6)</f>
        <v>39.688000000000002</v>
      </c>
      <c r="AE126" s="2">
        <f>ROUND(((EU126*1.1)),6)</f>
        <v>2.4969999999999999</v>
      </c>
      <c r="AF126" s="2">
        <f>ROUND(((EV126*1.1)),6)</f>
        <v>2774.596</v>
      </c>
      <c r="AG126" s="2">
        <f t="shared" ref="AG126:AG137" si="131">ROUND((AP126),6)</f>
        <v>0</v>
      </c>
      <c r="AH126" s="2">
        <f>((EW126*1.1))</f>
        <v>222.14500000000001</v>
      </c>
      <c r="AI126" s="2">
        <f>((EX126*1.1))</f>
        <v>0</v>
      </c>
      <c r="AJ126" s="2">
        <f t="shared" ref="AJ126:AJ137" si="132">(AS126)</f>
        <v>0</v>
      </c>
      <c r="AK126" s="2">
        <v>2587.1799999999998</v>
      </c>
      <c r="AL126" s="2">
        <v>28.74</v>
      </c>
      <c r="AM126" s="2">
        <v>36.08</v>
      </c>
      <c r="AN126" s="2">
        <v>2.27</v>
      </c>
      <c r="AO126" s="2">
        <v>2522.36</v>
      </c>
      <c r="AP126" s="2">
        <v>0</v>
      </c>
      <c r="AQ126" s="2">
        <v>201.95</v>
      </c>
      <c r="AR126" s="2">
        <v>0</v>
      </c>
      <c r="AS126" s="2">
        <v>0</v>
      </c>
      <c r="AT126" s="2">
        <v>92</v>
      </c>
      <c r="AU126" s="2">
        <v>52</v>
      </c>
      <c r="AV126" s="2">
        <v>1.0469999999999999</v>
      </c>
      <c r="AW126" s="2">
        <v>1.002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0</v>
      </c>
      <c r="BI126" s="2">
        <v>1</v>
      </c>
      <c r="BJ126" s="2" t="s">
        <v>23</v>
      </c>
      <c r="BK126" s="2"/>
      <c r="BL126" s="2"/>
      <c r="BM126" s="2">
        <v>90</v>
      </c>
      <c r="BN126" s="2">
        <v>0</v>
      </c>
      <c r="BO126" s="2" t="s">
        <v>20</v>
      </c>
      <c r="BP126" s="2">
        <v>1</v>
      </c>
      <c r="BQ126" s="2">
        <v>60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92</v>
      </c>
      <c r="CA126" s="2">
        <v>52</v>
      </c>
      <c r="CB126" s="2" t="s">
        <v>3</v>
      </c>
      <c r="CC126" s="2"/>
      <c r="CD126" s="2"/>
      <c r="CE126" s="2">
        <v>30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3</v>
      </c>
      <c r="CO126" s="2">
        <v>0</v>
      </c>
      <c r="CP126" s="2">
        <f t="shared" ref="CP126:CP137" si="133">(P126+Q126+S126)</f>
        <v>4382.7</v>
      </c>
      <c r="CQ126" s="2">
        <f t="shared" ref="CQ126:CQ137" si="134">ROUND((ROUND((AC126*AW126*1),2)*BC126),2)</f>
        <v>28.8</v>
      </c>
      <c r="CR126" s="2">
        <f>(ROUND((ROUND((((ET126*1.1))*AV126*1),2)*BB126),2)+ROUND((ROUND(((AE126-((EU126*1.1)))*AV126*1),2)*BS126),2))</f>
        <v>41.55</v>
      </c>
      <c r="CS126" s="2">
        <f t="shared" ref="CS126:CS137" si="135">ROUND((ROUND((AE126*AV126*1),2)*BS126),2)</f>
        <v>2.61</v>
      </c>
      <c r="CT126" s="2">
        <f t="shared" ref="CT126:CT137" si="136">ROUND((ROUND((AF126*AV126*1),2)*BA126),2)</f>
        <v>2905</v>
      </c>
      <c r="CU126" s="2">
        <f t="shared" ref="CU126:CU137" si="137">AG126</f>
        <v>0</v>
      </c>
      <c r="CV126" s="2">
        <f t="shared" ref="CV126:CV137" si="138">(AH126*AV126)</f>
        <v>232.585815</v>
      </c>
      <c r="CW126" s="2">
        <f t="shared" ref="CW126:CW137" si="139">AI126</f>
        <v>0</v>
      </c>
      <c r="CX126" s="2">
        <f t="shared" ref="CX126:CX137" si="140">AJ126</f>
        <v>0</v>
      </c>
      <c r="CY126" s="2">
        <f t="shared" ref="CY126:CY137" si="141">(((S126+R126)*AT126)/100)</f>
        <v>3940.2864</v>
      </c>
      <c r="CZ126" s="2">
        <f t="shared" ref="CZ126:CZ137" si="142">(((S126+R126)*AU126)/100)</f>
        <v>2227.1183999999998</v>
      </c>
      <c r="DA126" s="2"/>
      <c r="DB126" s="2"/>
      <c r="DC126" s="2" t="s">
        <v>3</v>
      </c>
      <c r="DD126" s="2" t="s">
        <v>3</v>
      </c>
      <c r="DE126" s="2" t="s">
        <v>24</v>
      </c>
      <c r="DF126" s="2" t="s">
        <v>24</v>
      </c>
      <c r="DG126" s="2" t="s">
        <v>24</v>
      </c>
      <c r="DH126" s="2" t="s">
        <v>3</v>
      </c>
      <c r="DI126" s="2" t="s">
        <v>24</v>
      </c>
      <c r="DJ126" s="2" t="s">
        <v>24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1013</v>
      </c>
      <c r="DV126" s="2" t="s">
        <v>22</v>
      </c>
      <c r="DW126" s="2" t="s">
        <v>22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55586525</v>
      </c>
      <c r="EF126" s="2">
        <v>60</v>
      </c>
      <c r="EG126" s="2" t="s">
        <v>25</v>
      </c>
      <c r="EH126" s="2">
        <v>0</v>
      </c>
      <c r="EI126" s="2" t="s">
        <v>3</v>
      </c>
      <c r="EJ126" s="2">
        <v>1</v>
      </c>
      <c r="EK126" s="2">
        <v>90</v>
      </c>
      <c r="EL126" s="2" t="s">
        <v>26</v>
      </c>
      <c r="EM126" s="2" t="s">
        <v>27</v>
      </c>
      <c r="EN126" s="2"/>
      <c r="EO126" s="2" t="s">
        <v>28</v>
      </c>
      <c r="EP126" s="2"/>
      <c r="EQ126" s="2">
        <v>0</v>
      </c>
      <c r="ER126" s="2">
        <v>2587.1799999999998</v>
      </c>
      <c r="ES126" s="2">
        <v>28.74</v>
      </c>
      <c r="ET126" s="2">
        <v>36.08</v>
      </c>
      <c r="EU126" s="2">
        <v>2.27</v>
      </c>
      <c r="EV126" s="2">
        <v>2522.36</v>
      </c>
      <c r="EW126" s="2">
        <v>201.95</v>
      </c>
      <c r="EX126" s="2">
        <v>0</v>
      </c>
      <c r="EY126" s="2">
        <v>0</v>
      </c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92</v>
      </c>
      <c r="FY126" s="2">
        <v>52</v>
      </c>
      <c r="FZ126" s="2"/>
      <c r="GA126" s="2" t="s">
        <v>3</v>
      </c>
      <c r="GB126" s="2"/>
      <c r="GC126" s="2"/>
      <c r="GD126" s="2">
        <v>1</v>
      </c>
      <c r="GE126" s="2"/>
      <c r="GF126" s="2">
        <v>-811884377</v>
      </c>
      <c r="GG126" s="2">
        <v>2</v>
      </c>
      <c r="GH126" s="2">
        <v>1</v>
      </c>
      <c r="GI126" s="2">
        <v>2</v>
      </c>
      <c r="GJ126" s="2">
        <v>0</v>
      </c>
      <c r="GK126" s="2">
        <v>0</v>
      </c>
      <c r="GL126" s="2">
        <f t="shared" ref="GL126:GL137" si="143">ROUND(IF(AND(BH126=3,BI126=3,FS126&lt;&gt;0),P126,0),2)</f>
        <v>0</v>
      </c>
      <c r="GM126" s="2">
        <f t="shared" ref="GM126:GM137" si="144">ROUND(O126+X126+Y126,2)+GX126</f>
        <v>10550.11</v>
      </c>
      <c r="GN126" s="2">
        <f t="shared" ref="GN126:GN137" si="145">IF(OR(BI126=0,BI126=1),GM126-GX126,0)</f>
        <v>10550.11</v>
      </c>
      <c r="GO126" s="2">
        <f t="shared" ref="GO126:GO137" si="146">IF(BI126=2,GM126-GX126,0)</f>
        <v>0</v>
      </c>
      <c r="GP126" s="2">
        <f t="shared" ref="GP126:GP137" si="147">IF(BI126=4,GM126-GX126,0)</f>
        <v>0</v>
      </c>
      <c r="GQ126" s="2"/>
      <c r="GR126" s="2">
        <v>0</v>
      </c>
      <c r="GS126" s="2">
        <v>3</v>
      </c>
      <c r="GT126" s="2">
        <v>0</v>
      </c>
      <c r="GU126" s="2" t="s">
        <v>3</v>
      </c>
      <c r="GV126" s="2">
        <f t="shared" ref="GV126:GV137" si="148">ROUND((GT126),6)</f>
        <v>0</v>
      </c>
      <c r="GW126" s="2">
        <v>1</v>
      </c>
      <c r="GX126" s="2">
        <f t="shared" ref="GX126:GX137" si="149">ROUND(HC126*I126,2)</f>
        <v>0</v>
      </c>
      <c r="GY126" s="2"/>
      <c r="GZ126" s="2"/>
      <c r="HA126" s="2">
        <v>0</v>
      </c>
      <c r="HB126" s="2">
        <v>0</v>
      </c>
      <c r="HC126" s="2">
        <f t="shared" ref="HC126:HC137" si="150">GV126*GW126</f>
        <v>0</v>
      </c>
      <c r="HD126" s="2"/>
      <c r="HE126" s="2" t="s">
        <v>3</v>
      </c>
      <c r="HF126" s="2" t="s">
        <v>3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5">
      <c r="A127">
        <v>17</v>
      </c>
      <c r="B127">
        <v>1</v>
      </c>
      <c r="C127">
        <f>ROW(SmtRes!A26)</f>
        <v>26</v>
      </c>
      <c r="D127">
        <f>ROW(EtalonRes!A48)</f>
        <v>48</v>
      </c>
      <c r="E127" t="s">
        <v>131</v>
      </c>
      <c r="F127" t="s">
        <v>20</v>
      </c>
      <c r="G127" t="s">
        <v>21</v>
      </c>
      <c r="H127" t="s">
        <v>22</v>
      </c>
      <c r="I127">
        <f>ROUND((146.3+108.5+15.7+7.2+16.9)/1000*5,9)</f>
        <v>1.4730000000000001</v>
      </c>
      <c r="J127">
        <v>0</v>
      </c>
      <c r="K127">
        <f>ROUND((146.3+108.5+15.7+7.2+16.9)/1000*5,9)</f>
        <v>1.4730000000000001</v>
      </c>
      <c r="O127">
        <f t="shared" si="119"/>
        <v>206018.47</v>
      </c>
      <c r="P127">
        <f t="shared" si="120"/>
        <v>552.30999999999995</v>
      </c>
      <c r="Q127">
        <f>(ROUND((ROUND((((ET127*1.1))*AV127*I127),2)*BB127),2)+ROUND((ROUND(((AE127-((EU127*1.1)))*AV127*I127),2)*BS127),2))</f>
        <v>841.03</v>
      </c>
      <c r="R127">
        <f t="shared" si="121"/>
        <v>184.11</v>
      </c>
      <c r="S127">
        <f t="shared" si="122"/>
        <v>204625.13</v>
      </c>
      <c r="T127">
        <f t="shared" si="123"/>
        <v>0</v>
      </c>
      <c r="U127">
        <f t="shared" si="124"/>
        <v>342.598905495</v>
      </c>
      <c r="V127">
        <f t="shared" si="125"/>
        <v>0</v>
      </c>
      <c r="W127">
        <f t="shared" si="126"/>
        <v>0</v>
      </c>
      <c r="X127">
        <f t="shared" si="127"/>
        <v>188424.5</v>
      </c>
      <c r="Y127">
        <f t="shared" si="128"/>
        <v>106500.8</v>
      </c>
      <c r="AA127">
        <v>56481267</v>
      </c>
      <c r="AB127">
        <f t="shared" si="129"/>
        <v>2843.0239999999999</v>
      </c>
      <c r="AC127">
        <f t="shared" si="130"/>
        <v>28.74</v>
      </c>
      <c r="AD127">
        <f>ROUND(((((ET127*1.1))-((EU127*1.1)))+AE127),6)</f>
        <v>39.688000000000002</v>
      </c>
      <c r="AE127">
        <f>ROUND(((EU127*1.1)),6)</f>
        <v>2.4969999999999999</v>
      </c>
      <c r="AF127">
        <f>ROUND(((EV127*1.1)),6)</f>
        <v>2774.596</v>
      </c>
      <c r="AG127">
        <f t="shared" si="131"/>
        <v>0</v>
      </c>
      <c r="AH127">
        <f>((EW127*1.1))</f>
        <v>222.14500000000001</v>
      </c>
      <c r="AI127">
        <f>((EX127*1.1))</f>
        <v>0</v>
      </c>
      <c r="AJ127">
        <f t="shared" si="132"/>
        <v>0</v>
      </c>
      <c r="AK127">
        <v>2587.1799999999998</v>
      </c>
      <c r="AL127">
        <v>28.74</v>
      </c>
      <c r="AM127">
        <v>36.08</v>
      </c>
      <c r="AN127">
        <v>2.27</v>
      </c>
      <c r="AO127">
        <v>2522.36</v>
      </c>
      <c r="AP127">
        <v>0</v>
      </c>
      <c r="AQ127">
        <v>201.95</v>
      </c>
      <c r="AR127">
        <v>0</v>
      </c>
      <c r="AS127">
        <v>0</v>
      </c>
      <c r="AT127">
        <v>92</v>
      </c>
      <c r="AU127">
        <v>52</v>
      </c>
      <c r="AV127">
        <v>1.0469999999999999</v>
      </c>
      <c r="AW127">
        <v>1.002</v>
      </c>
      <c r="AZ127">
        <v>1</v>
      </c>
      <c r="BA127">
        <v>47.82</v>
      </c>
      <c r="BB127">
        <v>13.74</v>
      </c>
      <c r="BC127">
        <v>13.02</v>
      </c>
      <c r="BD127" t="s">
        <v>3</v>
      </c>
      <c r="BE127" t="s">
        <v>3</v>
      </c>
      <c r="BF127" t="s">
        <v>3</v>
      </c>
      <c r="BG127" t="s">
        <v>3</v>
      </c>
      <c r="BH127">
        <v>0</v>
      </c>
      <c r="BI127">
        <v>1</v>
      </c>
      <c r="BJ127" t="s">
        <v>23</v>
      </c>
      <c r="BM127">
        <v>90</v>
      </c>
      <c r="BN127">
        <v>0</v>
      </c>
      <c r="BO127" t="s">
        <v>20</v>
      </c>
      <c r="BP127">
        <v>1</v>
      </c>
      <c r="BQ127">
        <v>60</v>
      </c>
      <c r="BR127">
        <v>0</v>
      </c>
      <c r="BS127">
        <v>47.82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3</v>
      </c>
      <c r="BZ127">
        <v>92</v>
      </c>
      <c r="CA127">
        <v>52</v>
      </c>
      <c r="CB127" t="s">
        <v>3</v>
      </c>
      <c r="CE127">
        <v>30</v>
      </c>
      <c r="CF127">
        <v>0</v>
      </c>
      <c r="CG127">
        <v>0</v>
      </c>
      <c r="CM127">
        <v>0</v>
      </c>
      <c r="CN127" t="s">
        <v>3</v>
      </c>
      <c r="CO127">
        <v>0</v>
      </c>
      <c r="CP127">
        <f t="shared" si="133"/>
        <v>206018.47</v>
      </c>
      <c r="CQ127">
        <f t="shared" si="134"/>
        <v>374.98</v>
      </c>
      <c r="CR127">
        <f>(ROUND((ROUND((((ET127*1.1))*AV127*1),2)*BB127),2)+ROUND((ROUND(((AE127-((EU127*1.1)))*AV127*1),2)*BS127),2))</f>
        <v>570.9</v>
      </c>
      <c r="CS127">
        <f t="shared" si="135"/>
        <v>124.81</v>
      </c>
      <c r="CT127">
        <f t="shared" si="136"/>
        <v>138917.1</v>
      </c>
      <c r="CU127">
        <f t="shared" si="137"/>
        <v>0</v>
      </c>
      <c r="CV127">
        <f t="shared" si="138"/>
        <v>232.585815</v>
      </c>
      <c r="CW127">
        <f t="shared" si="139"/>
        <v>0</v>
      </c>
      <c r="CX127">
        <f t="shared" si="140"/>
        <v>0</v>
      </c>
      <c r="CY127">
        <f t="shared" si="141"/>
        <v>188424.50079999998</v>
      </c>
      <c r="CZ127">
        <f t="shared" si="142"/>
        <v>106500.8048</v>
      </c>
      <c r="DC127" t="s">
        <v>3</v>
      </c>
      <c r="DD127" t="s">
        <v>3</v>
      </c>
      <c r="DE127" t="s">
        <v>24</v>
      </c>
      <c r="DF127" t="s">
        <v>24</v>
      </c>
      <c r="DG127" t="s">
        <v>24</v>
      </c>
      <c r="DH127" t="s">
        <v>3</v>
      </c>
      <c r="DI127" t="s">
        <v>24</v>
      </c>
      <c r="DJ127" t="s">
        <v>24</v>
      </c>
      <c r="DK127" t="s">
        <v>3</v>
      </c>
      <c r="DL127" t="s">
        <v>3</v>
      </c>
      <c r="DM127" t="s">
        <v>3</v>
      </c>
      <c r="DN127">
        <v>0</v>
      </c>
      <c r="DO127">
        <v>0</v>
      </c>
      <c r="DP127">
        <v>1</v>
      </c>
      <c r="DQ127">
        <v>1</v>
      </c>
      <c r="DU127">
        <v>1013</v>
      </c>
      <c r="DV127" t="s">
        <v>22</v>
      </c>
      <c r="DW127" t="s">
        <v>22</v>
      </c>
      <c r="DX127">
        <v>1</v>
      </c>
      <c r="DZ127" t="s">
        <v>3</v>
      </c>
      <c r="EA127" t="s">
        <v>3</v>
      </c>
      <c r="EB127" t="s">
        <v>3</v>
      </c>
      <c r="EC127" t="s">
        <v>3</v>
      </c>
      <c r="EE127">
        <v>55586525</v>
      </c>
      <c r="EF127">
        <v>60</v>
      </c>
      <c r="EG127" t="s">
        <v>25</v>
      </c>
      <c r="EH127">
        <v>0</v>
      </c>
      <c r="EI127" t="s">
        <v>3</v>
      </c>
      <c r="EJ127">
        <v>1</v>
      </c>
      <c r="EK127">
        <v>90</v>
      </c>
      <c r="EL127" t="s">
        <v>26</v>
      </c>
      <c r="EM127" t="s">
        <v>27</v>
      </c>
      <c r="EO127" t="s">
        <v>28</v>
      </c>
      <c r="EQ127">
        <v>0</v>
      </c>
      <c r="ER127">
        <v>2587.1799999999998</v>
      </c>
      <c r="ES127">
        <v>28.74</v>
      </c>
      <c r="ET127">
        <v>36.08</v>
      </c>
      <c r="EU127">
        <v>2.27</v>
      </c>
      <c r="EV127">
        <v>2522.36</v>
      </c>
      <c r="EW127">
        <v>201.95</v>
      </c>
      <c r="EX127">
        <v>0</v>
      </c>
      <c r="EY127">
        <v>0</v>
      </c>
      <c r="FQ127">
        <v>0</v>
      </c>
      <c r="FR127">
        <v>0</v>
      </c>
      <c r="FS127">
        <v>0</v>
      </c>
      <c r="FX127">
        <v>92</v>
      </c>
      <c r="FY127">
        <v>52</v>
      </c>
      <c r="GA127" t="s">
        <v>3</v>
      </c>
      <c r="GD127">
        <v>1</v>
      </c>
      <c r="GF127">
        <v>-811884377</v>
      </c>
      <c r="GG127">
        <v>2</v>
      </c>
      <c r="GH127">
        <v>1</v>
      </c>
      <c r="GI127">
        <v>2</v>
      </c>
      <c r="GJ127">
        <v>0</v>
      </c>
      <c r="GK127">
        <v>0</v>
      </c>
      <c r="GL127">
        <f t="shared" si="143"/>
        <v>0</v>
      </c>
      <c r="GM127">
        <f t="shared" si="144"/>
        <v>500943.77</v>
      </c>
      <c r="GN127">
        <f t="shared" si="145"/>
        <v>500943.77</v>
      </c>
      <c r="GO127">
        <f t="shared" si="146"/>
        <v>0</v>
      </c>
      <c r="GP127">
        <f t="shared" si="147"/>
        <v>0</v>
      </c>
      <c r="GR127">
        <v>0</v>
      </c>
      <c r="GS127">
        <v>3</v>
      </c>
      <c r="GT127">
        <v>0</v>
      </c>
      <c r="GU127" t="s">
        <v>3</v>
      </c>
      <c r="GV127">
        <f t="shared" si="148"/>
        <v>0</v>
      </c>
      <c r="GW127">
        <v>1</v>
      </c>
      <c r="GX127">
        <f t="shared" si="149"/>
        <v>0</v>
      </c>
      <c r="HA127">
        <v>0</v>
      </c>
      <c r="HB127">
        <v>0</v>
      </c>
      <c r="HC127">
        <f t="shared" si="150"/>
        <v>0</v>
      </c>
      <c r="HE127" t="s">
        <v>3</v>
      </c>
      <c r="HF127" t="s">
        <v>3</v>
      </c>
      <c r="HM127" t="s">
        <v>3</v>
      </c>
      <c r="HN127" t="s">
        <v>3</v>
      </c>
      <c r="HO127" t="s">
        <v>3</v>
      </c>
      <c r="HP127" t="s">
        <v>3</v>
      </c>
      <c r="HQ127" t="s">
        <v>3</v>
      </c>
      <c r="HS127">
        <v>0</v>
      </c>
      <c r="IK127">
        <v>0</v>
      </c>
    </row>
    <row r="128" spans="1:255" x14ac:dyDescent="0.25">
      <c r="A128" s="2">
        <v>18</v>
      </c>
      <c r="B128" s="2">
        <v>1</v>
      </c>
      <c r="C128" s="2">
        <v>22</v>
      </c>
      <c r="D128" s="2"/>
      <c r="E128" s="2" t="s">
        <v>132</v>
      </c>
      <c r="F128" s="2" t="s">
        <v>30</v>
      </c>
      <c r="G128" s="2" t="s">
        <v>31</v>
      </c>
      <c r="H128" s="2" t="s">
        <v>32</v>
      </c>
      <c r="I128" s="2">
        <f>I126*J128</f>
        <v>1.3525</v>
      </c>
      <c r="J128" s="2">
        <v>0.91819416157501699</v>
      </c>
      <c r="K128" s="2">
        <v>0.91819399999999995</v>
      </c>
      <c r="L128" s="2"/>
      <c r="M128" s="2"/>
      <c r="N128" s="2"/>
      <c r="O128" s="2">
        <f t="shared" si="119"/>
        <v>13341.06</v>
      </c>
      <c r="P128" s="2">
        <f t="shared" si="120"/>
        <v>13341.06</v>
      </c>
      <c r="Q128" s="2">
        <f t="shared" ref="Q128:Q133" si="151">(ROUND((ROUND(((ET128)*AV128*I128),2)*BB128),2)+ROUND((ROUND(((AE128-(EU128))*AV128*I128),2)*BS128),2))</f>
        <v>0</v>
      </c>
      <c r="R128" s="2">
        <f t="shared" si="121"/>
        <v>0</v>
      </c>
      <c r="S128" s="2">
        <f t="shared" si="122"/>
        <v>0</v>
      </c>
      <c r="T128" s="2">
        <f t="shared" si="123"/>
        <v>0</v>
      </c>
      <c r="U128" s="2">
        <f t="shared" si="124"/>
        <v>0</v>
      </c>
      <c r="V128" s="2">
        <f t="shared" si="125"/>
        <v>0</v>
      </c>
      <c r="W128" s="2">
        <f t="shared" si="126"/>
        <v>0</v>
      </c>
      <c r="X128" s="2">
        <f t="shared" si="127"/>
        <v>0</v>
      </c>
      <c r="Y128" s="2">
        <f t="shared" si="128"/>
        <v>0</v>
      </c>
      <c r="Z128" s="2"/>
      <c r="AA128" s="2">
        <v>56481265</v>
      </c>
      <c r="AB128" s="2">
        <f t="shared" si="129"/>
        <v>9844.31</v>
      </c>
      <c r="AC128" s="2">
        <f t="shared" si="130"/>
        <v>9844.31</v>
      </c>
      <c r="AD128" s="2">
        <f t="shared" ref="AD128:AD133" si="152">ROUND((((ET128)-(EU128))+AE128),6)</f>
        <v>0</v>
      </c>
      <c r="AE128" s="2">
        <f t="shared" ref="AE128:AF133" si="153">ROUND((EU128),6)</f>
        <v>0</v>
      </c>
      <c r="AF128" s="2">
        <f t="shared" si="153"/>
        <v>0</v>
      </c>
      <c r="AG128" s="2">
        <f t="shared" si="131"/>
        <v>0</v>
      </c>
      <c r="AH128" s="2">
        <f t="shared" ref="AH128:AI133" si="154">(EW128)</f>
        <v>0</v>
      </c>
      <c r="AI128" s="2">
        <f t="shared" si="154"/>
        <v>0</v>
      </c>
      <c r="AJ128" s="2">
        <f t="shared" si="132"/>
        <v>0</v>
      </c>
      <c r="AK128" s="2">
        <v>9844.31</v>
      </c>
      <c r="AL128" s="2">
        <v>9844.31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92</v>
      </c>
      <c r="AU128" s="2">
        <v>52</v>
      </c>
      <c r="AV128" s="2">
        <v>1</v>
      </c>
      <c r="AW128" s="2">
        <v>1.002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1</v>
      </c>
      <c r="BJ128" s="2" t="s">
        <v>33</v>
      </c>
      <c r="BK128" s="2"/>
      <c r="BL128" s="2"/>
      <c r="BM128" s="2">
        <v>90</v>
      </c>
      <c r="BN128" s="2">
        <v>0</v>
      </c>
      <c r="BO128" s="2" t="s">
        <v>3</v>
      </c>
      <c r="BP128" s="2">
        <v>0</v>
      </c>
      <c r="BQ128" s="2">
        <v>60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92</v>
      </c>
      <c r="CA128" s="2">
        <v>52</v>
      </c>
      <c r="CB128" s="2" t="s">
        <v>3</v>
      </c>
      <c r="CC128" s="2"/>
      <c r="CD128" s="2"/>
      <c r="CE128" s="2">
        <v>30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133"/>
        <v>13341.06</v>
      </c>
      <c r="CQ128" s="2">
        <f t="shared" si="134"/>
        <v>9864</v>
      </c>
      <c r="CR128" s="2">
        <f t="shared" ref="CR128:CR133" si="155">(ROUND((ROUND(((ET128)*AV128*1),2)*BB128),2)+ROUND((ROUND(((AE128-(EU128))*AV128*1),2)*BS128),2))</f>
        <v>0</v>
      </c>
      <c r="CS128" s="2">
        <f t="shared" si="135"/>
        <v>0</v>
      </c>
      <c r="CT128" s="2">
        <f t="shared" si="136"/>
        <v>0</v>
      </c>
      <c r="CU128" s="2">
        <f t="shared" si="137"/>
        <v>0</v>
      </c>
      <c r="CV128" s="2">
        <f t="shared" si="138"/>
        <v>0</v>
      </c>
      <c r="CW128" s="2">
        <f t="shared" si="139"/>
        <v>0</v>
      </c>
      <c r="CX128" s="2">
        <f t="shared" si="140"/>
        <v>0</v>
      </c>
      <c r="CY128" s="2">
        <f t="shared" si="141"/>
        <v>0</v>
      </c>
      <c r="CZ128" s="2">
        <f t="shared" si="142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1009</v>
      </c>
      <c r="DV128" s="2" t="s">
        <v>32</v>
      </c>
      <c r="DW128" s="2" t="s">
        <v>32</v>
      </c>
      <c r="DX128" s="2">
        <v>1000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55586525</v>
      </c>
      <c r="EF128" s="2">
        <v>60</v>
      </c>
      <c r="EG128" s="2" t="s">
        <v>25</v>
      </c>
      <c r="EH128" s="2">
        <v>0</v>
      </c>
      <c r="EI128" s="2" t="s">
        <v>3</v>
      </c>
      <c r="EJ128" s="2">
        <v>1</v>
      </c>
      <c r="EK128" s="2">
        <v>90</v>
      </c>
      <c r="EL128" s="2" t="s">
        <v>26</v>
      </c>
      <c r="EM128" s="2" t="s">
        <v>27</v>
      </c>
      <c r="EN128" s="2"/>
      <c r="EO128" s="2" t="s">
        <v>3</v>
      </c>
      <c r="EP128" s="2"/>
      <c r="EQ128" s="2">
        <v>0</v>
      </c>
      <c r="ER128" s="2">
        <v>9844.31</v>
      </c>
      <c r="ES128" s="2">
        <v>9844.31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92</v>
      </c>
      <c r="FY128" s="2">
        <v>52</v>
      </c>
      <c r="FZ128" s="2"/>
      <c r="GA128" s="2" t="s">
        <v>3</v>
      </c>
      <c r="GB128" s="2"/>
      <c r="GC128" s="2"/>
      <c r="GD128" s="2">
        <v>1</v>
      </c>
      <c r="GE128" s="2"/>
      <c r="GF128" s="2">
        <v>981881691</v>
      </c>
      <c r="GG128" s="2">
        <v>2</v>
      </c>
      <c r="GH128" s="2">
        <v>1</v>
      </c>
      <c r="GI128" s="2">
        <v>-2</v>
      </c>
      <c r="GJ128" s="2">
        <v>0</v>
      </c>
      <c r="GK128" s="2">
        <v>0</v>
      </c>
      <c r="GL128" s="2">
        <f t="shared" si="143"/>
        <v>0</v>
      </c>
      <c r="GM128" s="2">
        <f t="shared" si="144"/>
        <v>13341.06</v>
      </c>
      <c r="GN128" s="2">
        <f t="shared" si="145"/>
        <v>13341.06</v>
      </c>
      <c r="GO128" s="2">
        <f t="shared" si="146"/>
        <v>0</v>
      </c>
      <c r="GP128" s="2">
        <f t="shared" si="147"/>
        <v>0</v>
      </c>
      <c r="GQ128" s="2"/>
      <c r="GR128" s="2">
        <v>0</v>
      </c>
      <c r="GS128" s="2">
        <v>3</v>
      </c>
      <c r="GT128" s="2">
        <v>0</v>
      </c>
      <c r="GU128" s="2" t="s">
        <v>3</v>
      </c>
      <c r="GV128" s="2">
        <f t="shared" si="148"/>
        <v>0</v>
      </c>
      <c r="GW128" s="2">
        <v>1</v>
      </c>
      <c r="GX128" s="2">
        <f t="shared" si="149"/>
        <v>0</v>
      </c>
      <c r="GY128" s="2"/>
      <c r="GZ128" s="2"/>
      <c r="HA128" s="2">
        <v>0</v>
      </c>
      <c r="HB128" s="2">
        <v>0</v>
      </c>
      <c r="HC128" s="2">
        <f t="shared" si="150"/>
        <v>0</v>
      </c>
      <c r="HD128" s="2"/>
      <c r="HE128" s="2" t="s">
        <v>3</v>
      </c>
      <c r="HF128" s="2" t="s">
        <v>3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5">
      <c r="A129">
        <v>18</v>
      </c>
      <c r="B129">
        <v>1</v>
      </c>
      <c r="C129">
        <v>25</v>
      </c>
      <c r="E129" t="s">
        <v>132</v>
      </c>
      <c r="F129" t="s">
        <v>30</v>
      </c>
      <c r="G129" t="s">
        <v>31</v>
      </c>
      <c r="H129" t="s">
        <v>32</v>
      </c>
      <c r="I129">
        <f>I127*J129</f>
        <v>1.3525</v>
      </c>
      <c r="J129">
        <v>0.91819416157501699</v>
      </c>
      <c r="K129">
        <v>0.91819399999999995</v>
      </c>
      <c r="O129">
        <f t="shared" si="119"/>
        <v>100591.59</v>
      </c>
      <c r="P129">
        <f t="shared" si="120"/>
        <v>100591.59</v>
      </c>
      <c r="Q129">
        <f t="shared" si="151"/>
        <v>0</v>
      </c>
      <c r="R129">
        <f t="shared" si="121"/>
        <v>0</v>
      </c>
      <c r="S129">
        <f t="shared" si="122"/>
        <v>0</v>
      </c>
      <c r="T129">
        <f t="shared" si="123"/>
        <v>0</v>
      </c>
      <c r="U129">
        <f t="shared" si="124"/>
        <v>0</v>
      </c>
      <c r="V129">
        <f t="shared" si="125"/>
        <v>0</v>
      </c>
      <c r="W129">
        <f t="shared" si="126"/>
        <v>0</v>
      </c>
      <c r="X129">
        <f t="shared" si="127"/>
        <v>0</v>
      </c>
      <c r="Y129">
        <f t="shared" si="128"/>
        <v>0</v>
      </c>
      <c r="AA129">
        <v>56481267</v>
      </c>
      <c r="AB129">
        <f t="shared" si="129"/>
        <v>9844.31</v>
      </c>
      <c r="AC129">
        <f t="shared" si="130"/>
        <v>9844.31</v>
      </c>
      <c r="AD129">
        <f t="shared" si="152"/>
        <v>0</v>
      </c>
      <c r="AE129">
        <f t="shared" si="153"/>
        <v>0</v>
      </c>
      <c r="AF129">
        <f t="shared" si="153"/>
        <v>0</v>
      </c>
      <c r="AG129">
        <f t="shared" si="131"/>
        <v>0</v>
      </c>
      <c r="AH129">
        <f t="shared" si="154"/>
        <v>0</v>
      </c>
      <c r="AI129">
        <f t="shared" si="154"/>
        <v>0</v>
      </c>
      <c r="AJ129">
        <f t="shared" si="132"/>
        <v>0</v>
      </c>
      <c r="AK129">
        <v>9844.31</v>
      </c>
      <c r="AL129">
        <v>9844.31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92</v>
      </c>
      <c r="AU129">
        <v>52</v>
      </c>
      <c r="AV129">
        <v>1</v>
      </c>
      <c r="AW129">
        <v>1.002</v>
      </c>
      <c r="AZ129">
        <v>1</v>
      </c>
      <c r="BA129">
        <v>1</v>
      </c>
      <c r="BB129">
        <v>1</v>
      </c>
      <c r="BC129">
        <v>7.54</v>
      </c>
      <c r="BD129" t="s">
        <v>3</v>
      </c>
      <c r="BE129" t="s">
        <v>3</v>
      </c>
      <c r="BF129" t="s">
        <v>3</v>
      </c>
      <c r="BG129" t="s">
        <v>3</v>
      </c>
      <c r="BH129">
        <v>3</v>
      </c>
      <c r="BI129">
        <v>1</v>
      </c>
      <c r="BJ129" t="s">
        <v>33</v>
      </c>
      <c r="BM129">
        <v>90</v>
      </c>
      <c r="BN129">
        <v>0</v>
      </c>
      <c r="BO129" t="s">
        <v>30</v>
      </c>
      <c r="BP129">
        <v>1</v>
      </c>
      <c r="BQ129">
        <v>60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3</v>
      </c>
      <c r="BZ129">
        <v>92</v>
      </c>
      <c r="CA129">
        <v>52</v>
      </c>
      <c r="CB129" t="s">
        <v>3</v>
      </c>
      <c r="CE129">
        <v>30</v>
      </c>
      <c r="CF129">
        <v>0</v>
      </c>
      <c r="CG129">
        <v>0</v>
      </c>
      <c r="CM129">
        <v>0</v>
      </c>
      <c r="CN129" t="s">
        <v>3</v>
      </c>
      <c r="CO129">
        <v>0</v>
      </c>
      <c r="CP129">
        <f t="shared" si="133"/>
        <v>100591.59</v>
      </c>
      <c r="CQ129">
        <f t="shared" si="134"/>
        <v>74374.559999999998</v>
      </c>
      <c r="CR129">
        <f t="shared" si="155"/>
        <v>0</v>
      </c>
      <c r="CS129">
        <f t="shared" si="135"/>
        <v>0</v>
      </c>
      <c r="CT129">
        <f t="shared" si="136"/>
        <v>0</v>
      </c>
      <c r="CU129">
        <f t="shared" si="137"/>
        <v>0</v>
      </c>
      <c r="CV129">
        <f t="shared" si="138"/>
        <v>0</v>
      </c>
      <c r="CW129">
        <f t="shared" si="139"/>
        <v>0</v>
      </c>
      <c r="CX129">
        <f t="shared" si="140"/>
        <v>0</v>
      </c>
      <c r="CY129">
        <f t="shared" si="141"/>
        <v>0</v>
      </c>
      <c r="CZ129">
        <f t="shared" si="142"/>
        <v>0</v>
      </c>
      <c r="DC129" t="s">
        <v>3</v>
      </c>
      <c r="DD129" t="s">
        <v>3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>
        <v>0</v>
      </c>
      <c r="DO129">
        <v>0</v>
      </c>
      <c r="DP129">
        <v>1</v>
      </c>
      <c r="DQ129">
        <v>1</v>
      </c>
      <c r="DU129">
        <v>1009</v>
      </c>
      <c r="DV129" t="s">
        <v>32</v>
      </c>
      <c r="DW129" t="s">
        <v>32</v>
      </c>
      <c r="DX129">
        <v>1000</v>
      </c>
      <c r="DZ129" t="s">
        <v>3</v>
      </c>
      <c r="EA129" t="s">
        <v>3</v>
      </c>
      <c r="EB129" t="s">
        <v>3</v>
      </c>
      <c r="EC129" t="s">
        <v>3</v>
      </c>
      <c r="EE129">
        <v>55586525</v>
      </c>
      <c r="EF129">
        <v>60</v>
      </c>
      <c r="EG129" t="s">
        <v>25</v>
      </c>
      <c r="EH129">
        <v>0</v>
      </c>
      <c r="EI129" t="s">
        <v>3</v>
      </c>
      <c r="EJ129">
        <v>1</v>
      </c>
      <c r="EK129">
        <v>90</v>
      </c>
      <c r="EL129" t="s">
        <v>26</v>
      </c>
      <c r="EM129" t="s">
        <v>27</v>
      </c>
      <c r="EO129" t="s">
        <v>3</v>
      </c>
      <c r="EQ129">
        <v>0</v>
      </c>
      <c r="ER129">
        <v>9844.31</v>
      </c>
      <c r="ES129">
        <v>9844.31</v>
      </c>
      <c r="ET129">
        <v>0</v>
      </c>
      <c r="EU129">
        <v>0</v>
      </c>
      <c r="EV129">
        <v>0</v>
      </c>
      <c r="EW129">
        <v>0</v>
      </c>
      <c r="EX129">
        <v>0</v>
      </c>
      <c r="FQ129">
        <v>0</v>
      </c>
      <c r="FR129">
        <v>0</v>
      </c>
      <c r="FS129">
        <v>0</v>
      </c>
      <c r="FX129">
        <v>92</v>
      </c>
      <c r="FY129">
        <v>52</v>
      </c>
      <c r="GA129" t="s">
        <v>3</v>
      </c>
      <c r="GD129">
        <v>1</v>
      </c>
      <c r="GF129">
        <v>981881691</v>
      </c>
      <c r="GG129">
        <v>2</v>
      </c>
      <c r="GH129">
        <v>1</v>
      </c>
      <c r="GI129">
        <v>2</v>
      </c>
      <c r="GJ129">
        <v>0</v>
      </c>
      <c r="GK129">
        <v>0</v>
      </c>
      <c r="GL129">
        <f t="shared" si="143"/>
        <v>0</v>
      </c>
      <c r="GM129">
        <f t="shared" si="144"/>
        <v>100591.59</v>
      </c>
      <c r="GN129">
        <f t="shared" si="145"/>
        <v>100591.59</v>
      </c>
      <c r="GO129">
        <f t="shared" si="146"/>
        <v>0</v>
      </c>
      <c r="GP129">
        <f t="shared" si="147"/>
        <v>0</v>
      </c>
      <c r="GR129">
        <v>0</v>
      </c>
      <c r="GS129">
        <v>3</v>
      </c>
      <c r="GT129">
        <v>0</v>
      </c>
      <c r="GU129" t="s">
        <v>3</v>
      </c>
      <c r="GV129">
        <f t="shared" si="148"/>
        <v>0</v>
      </c>
      <c r="GW129">
        <v>1</v>
      </c>
      <c r="GX129">
        <f t="shared" si="149"/>
        <v>0</v>
      </c>
      <c r="HA129">
        <v>0</v>
      </c>
      <c r="HB129">
        <v>0</v>
      </c>
      <c r="HC129">
        <f t="shared" si="150"/>
        <v>0</v>
      </c>
      <c r="HE129" t="s">
        <v>3</v>
      </c>
      <c r="HF129" t="s">
        <v>3</v>
      </c>
      <c r="HM129" t="s">
        <v>3</v>
      </c>
      <c r="HN129" t="s">
        <v>3</v>
      </c>
      <c r="HO129" t="s">
        <v>3</v>
      </c>
      <c r="HP129" t="s">
        <v>3</v>
      </c>
      <c r="HQ129" t="s">
        <v>3</v>
      </c>
      <c r="HS129">
        <v>0</v>
      </c>
      <c r="IK129">
        <v>0</v>
      </c>
    </row>
    <row r="130" spans="1:255" x14ac:dyDescent="0.25">
      <c r="A130" s="2">
        <v>18</v>
      </c>
      <c r="B130" s="2">
        <v>1</v>
      </c>
      <c r="C130" s="2">
        <v>21</v>
      </c>
      <c r="D130" s="2"/>
      <c r="E130" s="2" t="s">
        <v>133</v>
      </c>
      <c r="F130" s="2" t="s">
        <v>35</v>
      </c>
      <c r="G130" s="2" t="s">
        <v>36</v>
      </c>
      <c r="H130" s="2" t="s">
        <v>32</v>
      </c>
      <c r="I130" s="2">
        <f>I126*J130</f>
        <v>0.12050000000000001</v>
      </c>
      <c r="J130" s="2">
        <v>8.1805838424983027E-2</v>
      </c>
      <c r="K130" s="2">
        <v>8.1806000000000004E-2</v>
      </c>
      <c r="L130" s="2"/>
      <c r="M130" s="2"/>
      <c r="N130" s="2"/>
      <c r="O130" s="2">
        <f t="shared" si="119"/>
        <v>787.13</v>
      </c>
      <c r="P130" s="2">
        <f t="shared" si="120"/>
        <v>787.13</v>
      </c>
      <c r="Q130" s="2">
        <f t="shared" si="151"/>
        <v>0</v>
      </c>
      <c r="R130" s="2">
        <f t="shared" si="121"/>
        <v>0</v>
      </c>
      <c r="S130" s="2">
        <f t="shared" si="122"/>
        <v>0</v>
      </c>
      <c r="T130" s="2">
        <f t="shared" si="123"/>
        <v>0</v>
      </c>
      <c r="U130" s="2">
        <f t="shared" si="124"/>
        <v>0</v>
      </c>
      <c r="V130" s="2">
        <f t="shared" si="125"/>
        <v>0</v>
      </c>
      <c r="W130" s="2">
        <f t="shared" si="126"/>
        <v>0</v>
      </c>
      <c r="X130" s="2">
        <f t="shared" si="127"/>
        <v>0</v>
      </c>
      <c r="Y130" s="2">
        <f t="shared" si="128"/>
        <v>0</v>
      </c>
      <c r="Z130" s="2"/>
      <c r="AA130" s="2">
        <v>56481265</v>
      </c>
      <c r="AB130" s="2">
        <f t="shared" si="129"/>
        <v>6519.2</v>
      </c>
      <c r="AC130" s="2">
        <f t="shared" si="130"/>
        <v>6519.2</v>
      </c>
      <c r="AD130" s="2">
        <f t="shared" si="152"/>
        <v>0</v>
      </c>
      <c r="AE130" s="2">
        <f t="shared" si="153"/>
        <v>0</v>
      </c>
      <c r="AF130" s="2">
        <f t="shared" si="153"/>
        <v>0</v>
      </c>
      <c r="AG130" s="2">
        <f t="shared" si="131"/>
        <v>0</v>
      </c>
      <c r="AH130" s="2">
        <f t="shared" si="154"/>
        <v>0</v>
      </c>
      <c r="AI130" s="2">
        <f t="shared" si="154"/>
        <v>0</v>
      </c>
      <c r="AJ130" s="2">
        <f t="shared" si="132"/>
        <v>0</v>
      </c>
      <c r="AK130" s="2">
        <v>6519.2</v>
      </c>
      <c r="AL130" s="2">
        <v>6519.2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92</v>
      </c>
      <c r="AU130" s="2">
        <v>52</v>
      </c>
      <c r="AV130" s="2">
        <v>1</v>
      </c>
      <c r="AW130" s="2">
        <v>1.002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37</v>
      </c>
      <c r="BK130" s="2"/>
      <c r="BL130" s="2"/>
      <c r="BM130" s="2">
        <v>90</v>
      </c>
      <c r="BN130" s="2">
        <v>0</v>
      </c>
      <c r="BO130" s="2" t="s">
        <v>3</v>
      </c>
      <c r="BP130" s="2">
        <v>0</v>
      </c>
      <c r="BQ130" s="2">
        <v>60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92</v>
      </c>
      <c r="CA130" s="2">
        <v>52</v>
      </c>
      <c r="CB130" s="2" t="s">
        <v>3</v>
      </c>
      <c r="CC130" s="2"/>
      <c r="CD130" s="2"/>
      <c r="CE130" s="2">
        <v>30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133"/>
        <v>787.13</v>
      </c>
      <c r="CQ130" s="2">
        <f t="shared" si="134"/>
        <v>6532.24</v>
      </c>
      <c r="CR130" s="2">
        <f t="shared" si="155"/>
        <v>0</v>
      </c>
      <c r="CS130" s="2">
        <f t="shared" si="135"/>
        <v>0</v>
      </c>
      <c r="CT130" s="2">
        <f t="shared" si="136"/>
        <v>0</v>
      </c>
      <c r="CU130" s="2">
        <f t="shared" si="137"/>
        <v>0</v>
      </c>
      <c r="CV130" s="2">
        <f t="shared" si="138"/>
        <v>0</v>
      </c>
      <c r="CW130" s="2">
        <f t="shared" si="139"/>
        <v>0</v>
      </c>
      <c r="CX130" s="2">
        <f t="shared" si="140"/>
        <v>0</v>
      </c>
      <c r="CY130" s="2">
        <f t="shared" si="141"/>
        <v>0</v>
      </c>
      <c r="CZ130" s="2">
        <f t="shared" si="142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1009</v>
      </c>
      <c r="DV130" s="2" t="s">
        <v>32</v>
      </c>
      <c r="DW130" s="2" t="s">
        <v>32</v>
      </c>
      <c r="DX130" s="2">
        <v>1000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55586525</v>
      </c>
      <c r="EF130" s="2">
        <v>60</v>
      </c>
      <c r="EG130" s="2" t="s">
        <v>25</v>
      </c>
      <c r="EH130" s="2">
        <v>0</v>
      </c>
      <c r="EI130" s="2" t="s">
        <v>3</v>
      </c>
      <c r="EJ130" s="2">
        <v>1</v>
      </c>
      <c r="EK130" s="2">
        <v>90</v>
      </c>
      <c r="EL130" s="2" t="s">
        <v>26</v>
      </c>
      <c r="EM130" s="2" t="s">
        <v>27</v>
      </c>
      <c r="EN130" s="2"/>
      <c r="EO130" s="2" t="s">
        <v>3</v>
      </c>
      <c r="EP130" s="2"/>
      <c r="EQ130" s="2">
        <v>0</v>
      </c>
      <c r="ER130" s="2">
        <v>6519.2</v>
      </c>
      <c r="ES130" s="2">
        <v>6519.2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92</v>
      </c>
      <c r="FY130" s="2">
        <v>52</v>
      </c>
      <c r="FZ130" s="2"/>
      <c r="GA130" s="2" t="s">
        <v>3</v>
      </c>
      <c r="GB130" s="2"/>
      <c r="GC130" s="2"/>
      <c r="GD130" s="2">
        <v>1</v>
      </c>
      <c r="GE130" s="2"/>
      <c r="GF130" s="2">
        <v>-1891961884</v>
      </c>
      <c r="GG130" s="2">
        <v>2</v>
      </c>
      <c r="GH130" s="2">
        <v>1</v>
      </c>
      <c r="GI130" s="2">
        <v>-2</v>
      </c>
      <c r="GJ130" s="2">
        <v>0</v>
      </c>
      <c r="GK130" s="2">
        <v>0</v>
      </c>
      <c r="GL130" s="2">
        <f t="shared" si="143"/>
        <v>0</v>
      </c>
      <c r="GM130" s="2">
        <f t="shared" si="144"/>
        <v>787.13</v>
      </c>
      <c r="GN130" s="2">
        <f t="shared" si="145"/>
        <v>787.13</v>
      </c>
      <c r="GO130" s="2">
        <f t="shared" si="146"/>
        <v>0</v>
      </c>
      <c r="GP130" s="2">
        <f t="shared" si="147"/>
        <v>0</v>
      </c>
      <c r="GQ130" s="2"/>
      <c r="GR130" s="2">
        <v>0</v>
      </c>
      <c r="GS130" s="2">
        <v>3</v>
      </c>
      <c r="GT130" s="2">
        <v>0</v>
      </c>
      <c r="GU130" s="2" t="s">
        <v>3</v>
      </c>
      <c r="GV130" s="2">
        <f t="shared" si="148"/>
        <v>0</v>
      </c>
      <c r="GW130" s="2">
        <v>1</v>
      </c>
      <c r="GX130" s="2">
        <f t="shared" si="149"/>
        <v>0</v>
      </c>
      <c r="GY130" s="2"/>
      <c r="GZ130" s="2"/>
      <c r="HA130" s="2">
        <v>0</v>
      </c>
      <c r="HB130" s="2">
        <v>0</v>
      </c>
      <c r="HC130" s="2">
        <f t="shared" si="150"/>
        <v>0</v>
      </c>
      <c r="HD130" s="2"/>
      <c r="HE130" s="2" t="s">
        <v>3</v>
      </c>
      <c r="HF130" s="2" t="s">
        <v>3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5">
      <c r="A131">
        <v>18</v>
      </c>
      <c r="B131">
        <v>1</v>
      </c>
      <c r="C131">
        <v>24</v>
      </c>
      <c r="E131" t="s">
        <v>133</v>
      </c>
      <c r="F131" t="s">
        <v>35</v>
      </c>
      <c r="G131" t="s">
        <v>36</v>
      </c>
      <c r="H131" t="s">
        <v>32</v>
      </c>
      <c r="I131">
        <f>I127*J131</f>
        <v>0.12050000000000001</v>
      </c>
      <c r="J131">
        <v>8.1805838424983027E-2</v>
      </c>
      <c r="K131">
        <v>8.1806000000000004E-2</v>
      </c>
      <c r="O131">
        <f t="shared" si="119"/>
        <v>7965.76</v>
      </c>
      <c r="P131">
        <f t="shared" si="120"/>
        <v>7965.76</v>
      </c>
      <c r="Q131">
        <f t="shared" si="151"/>
        <v>0</v>
      </c>
      <c r="R131">
        <f t="shared" si="121"/>
        <v>0</v>
      </c>
      <c r="S131">
        <f t="shared" si="122"/>
        <v>0</v>
      </c>
      <c r="T131">
        <f t="shared" si="123"/>
        <v>0</v>
      </c>
      <c r="U131">
        <f t="shared" si="124"/>
        <v>0</v>
      </c>
      <c r="V131">
        <f t="shared" si="125"/>
        <v>0</v>
      </c>
      <c r="W131">
        <f t="shared" si="126"/>
        <v>0</v>
      </c>
      <c r="X131">
        <f t="shared" si="127"/>
        <v>0</v>
      </c>
      <c r="Y131">
        <f t="shared" si="128"/>
        <v>0</v>
      </c>
      <c r="AA131">
        <v>56481267</v>
      </c>
      <c r="AB131">
        <f t="shared" si="129"/>
        <v>6519.2</v>
      </c>
      <c r="AC131">
        <f t="shared" si="130"/>
        <v>6519.2</v>
      </c>
      <c r="AD131">
        <f t="shared" si="152"/>
        <v>0</v>
      </c>
      <c r="AE131">
        <f t="shared" si="153"/>
        <v>0</v>
      </c>
      <c r="AF131">
        <f t="shared" si="153"/>
        <v>0</v>
      </c>
      <c r="AG131">
        <f t="shared" si="131"/>
        <v>0</v>
      </c>
      <c r="AH131">
        <f t="shared" si="154"/>
        <v>0</v>
      </c>
      <c r="AI131">
        <f t="shared" si="154"/>
        <v>0</v>
      </c>
      <c r="AJ131">
        <f t="shared" si="132"/>
        <v>0</v>
      </c>
      <c r="AK131">
        <v>6519.2</v>
      </c>
      <c r="AL131">
        <v>6519.2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92</v>
      </c>
      <c r="AU131">
        <v>52</v>
      </c>
      <c r="AV131">
        <v>1</v>
      </c>
      <c r="AW131">
        <v>1.002</v>
      </c>
      <c r="AZ131">
        <v>1</v>
      </c>
      <c r="BA131">
        <v>1</v>
      </c>
      <c r="BB131">
        <v>1</v>
      </c>
      <c r="BC131">
        <v>10.119999999999999</v>
      </c>
      <c r="BD131" t="s">
        <v>3</v>
      </c>
      <c r="BE131" t="s">
        <v>3</v>
      </c>
      <c r="BF131" t="s">
        <v>3</v>
      </c>
      <c r="BG131" t="s">
        <v>3</v>
      </c>
      <c r="BH131">
        <v>3</v>
      </c>
      <c r="BI131">
        <v>1</v>
      </c>
      <c r="BJ131" t="s">
        <v>37</v>
      </c>
      <c r="BM131">
        <v>90</v>
      </c>
      <c r="BN131">
        <v>0</v>
      </c>
      <c r="BO131" t="s">
        <v>35</v>
      </c>
      <c r="BP131">
        <v>1</v>
      </c>
      <c r="BQ131">
        <v>60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3</v>
      </c>
      <c r="BZ131">
        <v>92</v>
      </c>
      <c r="CA131">
        <v>52</v>
      </c>
      <c r="CB131" t="s">
        <v>3</v>
      </c>
      <c r="CE131">
        <v>30</v>
      </c>
      <c r="CF131">
        <v>0</v>
      </c>
      <c r="CG131">
        <v>0</v>
      </c>
      <c r="CM131">
        <v>0</v>
      </c>
      <c r="CN131" t="s">
        <v>3</v>
      </c>
      <c r="CO131">
        <v>0</v>
      </c>
      <c r="CP131">
        <f t="shared" si="133"/>
        <v>7965.76</v>
      </c>
      <c r="CQ131">
        <f t="shared" si="134"/>
        <v>66106.27</v>
      </c>
      <c r="CR131">
        <f t="shared" si="155"/>
        <v>0</v>
      </c>
      <c r="CS131">
        <f t="shared" si="135"/>
        <v>0</v>
      </c>
      <c r="CT131">
        <f t="shared" si="136"/>
        <v>0</v>
      </c>
      <c r="CU131">
        <f t="shared" si="137"/>
        <v>0</v>
      </c>
      <c r="CV131">
        <f t="shared" si="138"/>
        <v>0</v>
      </c>
      <c r="CW131">
        <f t="shared" si="139"/>
        <v>0</v>
      </c>
      <c r="CX131">
        <f t="shared" si="140"/>
        <v>0</v>
      </c>
      <c r="CY131">
        <f t="shared" si="141"/>
        <v>0</v>
      </c>
      <c r="CZ131">
        <f t="shared" si="142"/>
        <v>0</v>
      </c>
      <c r="DC131" t="s">
        <v>3</v>
      </c>
      <c r="DD131" t="s">
        <v>3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>
        <v>0</v>
      </c>
      <c r="DO131">
        <v>0</v>
      </c>
      <c r="DP131">
        <v>1</v>
      </c>
      <c r="DQ131">
        <v>1</v>
      </c>
      <c r="DU131">
        <v>1009</v>
      </c>
      <c r="DV131" t="s">
        <v>32</v>
      </c>
      <c r="DW131" t="s">
        <v>32</v>
      </c>
      <c r="DX131">
        <v>1000</v>
      </c>
      <c r="DZ131" t="s">
        <v>3</v>
      </c>
      <c r="EA131" t="s">
        <v>3</v>
      </c>
      <c r="EB131" t="s">
        <v>3</v>
      </c>
      <c r="EC131" t="s">
        <v>3</v>
      </c>
      <c r="EE131">
        <v>55586525</v>
      </c>
      <c r="EF131">
        <v>60</v>
      </c>
      <c r="EG131" t="s">
        <v>25</v>
      </c>
      <c r="EH131">
        <v>0</v>
      </c>
      <c r="EI131" t="s">
        <v>3</v>
      </c>
      <c r="EJ131">
        <v>1</v>
      </c>
      <c r="EK131">
        <v>90</v>
      </c>
      <c r="EL131" t="s">
        <v>26</v>
      </c>
      <c r="EM131" t="s">
        <v>27</v>
      </c>
      <c r="EO131" t="s">
        <v>3</v>
      </c>
      <c r="EQ131">
        <v>0</v>
      </c>
      <c r="ER131">
        <v>6519.2</v>
      </c>
      <c r="ES131">
        <v>6519.2</v>
      </c>
      <c r="ET131">
        <v>0</v>
      </c>
      <c r="EU131">
        <v>0</v>
      </c>
      <c r="EV131">
        <v>0</v>
      </c>
      <c r="EW131">
        <v>0</v>
      </c>
      <c r="EX131">
        <v>0</v>
      </c>
      <c r="FQ131">
        <v>0</v>
      </c>
      <c r="FR131">
        <v>0</v>
      </c>
      <c r="FS131">
        <v>0</v>
      </c>
      <c r="FX131">
        <v>92</v>
      </c>
      <c r="FY131">
        <v>52</v>
      </c>
      <c r="GA131" t="s">
        <v>3</v>
      </c>
      <c r="GD131">
        <v>1</v>
      </c>
      <c r="GF131">
        <v>-1891961884</v>
      </c>
      <c r="GG131">
        <v>2</v>
      </c>
      <c r="GH131">
        <v>1</v>
      </c>
      <c r="GI131">
        <v>2</v>
      </c>
      <c r="GJ131">
        <v>0</v>
      </c>
      <c r="GK131">
        <v>0</v>
      </c>
      <c r="GL131">
        <f t="shared" si="143"/>
        <v>0</v>
      </c>
      <c r="GM131">
        <f t="shared" si="144"/>
        <v>7965.76</v>
      </c>
      <c r="GN131">
        <f t="shared" si="145"/>
        <v>7965.76</v>
      </c>
      <c r="GO131">
        <f t="shared" si="146"/>
        <v>0</v>
      </c>
      <c r="GP131">
        <f t="shared" si="147"/>
        <v>0</v>
      </c>
      <c r="GR131">
        <v>0</v>
      </c>
      <c r="GS131">
        <v>3</v>
      </c>
      <c r="GT131">
        <v>0</v>
      </c>
      <c r="GU131" t="s">
        <v>3</v>
      </c>
      <c r="GV131">
        <f t="shared" si="148"/>
        <v>0</v>
      </c>
      <c r="GW131">
        <v>1</v>
      </c>
      <c r="GX131">
        <f t="shared" si="149"/>
        <v>0</v>
      </c>
      <c r="HA131">
        <v>0</v>
      </c>
      <c r="HB131">
        <v>0</v>
      </c>
      <c r="HC131">
        <f t="shared" si="150"/>
        <v>0</v>
      </c>
      <c r="HE131" t="s">
        <v>3</v>
      </c>
      <c r="HF131" t="s">
        <v>3</v>
      </c>
      <c r="HM131" t="s">
        <v>3</v>
      </c>
      <c r="HN131" t="s">
        <v>3</v>
      </c>
      <c r="HO131" t="s">
        <v>3</v>
      </c>
      <c r="HP131" t="s">
        <v>3</v>
      </c>
      <c r="HQ131" t="s">
        <v>3</v>
      </c>
      <c r="HS131">
        <v>0</v>
      </c>
      <c r="IK131">
        <v>0</v>
      </c>
    </row>
    <row r="132" spans="1:255" x14ac:dyDescent="0.25">
      <c r="A132" s="2">
        <v>18</v>
      </c>
      <c r="B132" s="2">
        <v>1</v>
      </c>
      <c r="C132" s="2">
        <v>23</v>
      </c>
      <c r="D132" s="2"/>
      <c r="E132" s="2" t="s">
        <v>134</v>
      </c>
      <c r="F132" s="2" t="s">
        <v>39</v>
      </c>
      <c r="G132" s="2" t="s">
        <v>40</v>
      </c>
      <c r="H132" s="2" t="s">
        <v>41</v>
      </c>
      <c r="I132" s="2">
        <f>I126*J132</f>
        <v>90</v>
      </c>
      <c r="J132" s="2">
        <v>61.099796334012218</v>
      </c>
      <c r="K132" s="2">
        <v>61.099795999999998</v>
      </c>
      <c r="L132" s="2"/>
      <c r="M132" s="2"/>
      <c r="N132" s="2"/>
      <c r="O132" s="2">
        <f t="shared" si="119"/>
        <v>2687.36</v>
      </c>
      <c r="P132" s="2">
        <f t="shared" si="120"/>
        <v>2687.36</v>
      </c>
      <c r="Q132" s="2">
        <f t="shared" si="151"/>
        <v>0</v>
      </c>
      <c r="R132" s="2">
        <f t="shared" si="121"/>
        <v>0</v>
      </c>
      <c r="S132" s="2">
        <f t="shared" si="122"/>
        <v>0</v>
      </c>
      <c r="T132" s="2">
        <f t="shared" si="123"/>
        <v>0</v>
      </c>
      <c r="U132" s="2">
        <f t="shared" si="124"/>
        <v>0</v>
      </c>
      <c r="V132" s="2">
        <f t="shared" si="125"/>
        <v>0</v>
      </c>
      <c r="W132" s="2">
        <f t="shared" si="126"/>
        <v>0</v>
      </c>
      <c r="X132" s="2">
        <f t="shared" si="127"/>
        <v>0</v>
      </c>
      <c r="Y132" s="2">
        <f t="shared" si="128"/>
        <v>0</v>
      </c>
      <c r="Z132" s="2"/>
      <c r="AA132" s="2">
        <v>56481265</v>
      </c>
      <c r="AB132" s="2">
        <f t="shared" si="129"/>
        <v>29.8</v>
      </c>
      <c r="AC132" s="2">
        <f t="shared" si="130"/>
        <v>29.8</v>
      </c>
      <c r="AD132" s="2">
        <f t="shared" si="152"/>
        <v>0</v>
      </c>
      <c r="AE132" s="2">
        <f t="shared" si="153"/>
        <v>0</v>
      </c>
      <c r="AF132" s="2">
        <f t="shared" si="153"/>
        <v>0</v>
      </c>
      <c r="AG132" s="2">
        <f t="shared" si="131"/>
        <v>0</v>
      </c>
      <c r="AH132" s="2">
        <f t="shared" si="154"/>
        <v>0</v>
      </c>
      <c r="AI132" s="2">
        <f t="shared" si="154"/>
        <v>0</v>
      </c>
      <c r="AJ132" s="2">
        <f t="shared" si="132"/>
        <v>0</v>
      </c>
      <c r="AK132" s="2">
        <v>29.8</v>
      </c>
      <c r="AL132" s="2">
        <v>29.8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92</v>
      </c>
      <c r="AU132" s="2">
        <v>52</v>
      </c>
      <c r="AV132" s="2">
        <v>1</v>
      </c>
      <c r="AW132" s="2">
        <v>1.002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3</v>
      </c>
      <c r="BI132" s="2">
        <v>1</v>
      </c>
      <c r="BJ132" s="2" t="s">
        <v>42</v>
      </c>
      <c r="BK132" s="2"/>
      <c r="BL132" s="2"/>
      <c r="BM132" s="2">
        <v>90</v>
      </c>
      <c r="BN132" s="2">
        <v>0</v>
      </c>
      <c r="BO132" s="2" t="s">
        <v>3</v>
      </c>
      <c r="BP132" s="2">
        <v>0</v>
      </c>
      <c r="BQ132" s="2">
        <v>60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92</v>
      </c>
      <c r="CA132" s="2">
        <v>52</v>
      </c>
      <c r="CB132" s="2" t="s">
        <v>3</v>
      </c>
      <c r="CC132" s="2"/>
      <c r="CD132" s="2"/>
      <c r="CE132" s="2">
        <v>30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3</v>
      </c>
      <c r="CO132" s="2">
        <v>0</v>
      </c>
      <c r="CP132" s="2">
        <f t="shared" si="133"/>
        <v>2687.36</v>
      </c>
      <c r="CQ132" s="2">
        <f t="shared" si="134"/>
        <v>29.86</v>
      </c>
      <c r="CR132" s="2">
        <f t="shared" si="155"/>
        <v>0</v>
      </c>
      <c r="CS132" s="2">
        <f t="shared" si="135"/>
        <v>0</v>
      </c>
      <c r="CT132" s="2">
        <f t="shared" si="136"/>
        <v>0</v>
      </c>
      <c r="CU132" s="2">
        <f t="shared" si="137"/>
        <v>0</v>
      </c>
      <c r="CV132" s="2">
        <f t="shared" si="138"/>
        <v>0</v>
      </c>
      <c r="CW132" s="2">
        <f t="shared" si="139"/>
        <v>0</v>
      </c>
      <c r="CX132" s="2">
        <f t="shared" si="140"/>
        <v>0</v>
      </c>
      <c r="CY132" s="2">
        <f t="shared" si="141"/>
        <v>0</v>
      </c>
      <c r="CZ132" s="2">
        <f t="shared" si="142"/>
        <v>0</v>
      </c>
      <c r="DA132" s="2"/>
      <c r="DB132" s="2"/>
      <c r="DC132" s="2" t="s">
        <v>3</v>
      </c>
      <c r="DD132" s="2" t="s">
        <v>3</v>
      </c>
      <c r="DE132" s="2" t="s">
        <v>3</v>
      </c>
      <c r="DF132" s="2" t="s">
        <v>3</v>
      </c>
      <c r="DG132" s="2" t="s">
        <v>3</v>
      </c>
      <c r="DH132" s="2" t="s">
        <v>3</v>
      </c>
      <c r="DI132" s="2" t="s">
        <v>3</v>
      </c>
      <c r="DJ132" s="2" t="s">
        <v>3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1010</v>
      </c>
      <c r="DV132" s="2" t="s">
        <v>41</v>
      </c>
      <c r="DW132" s="2" t="s">
        <v>41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55586525</v>
      </c>
      <c r="EF132" s="2">
        <v>60</v>
      </c>
      <c r="EG132" s="2" t="s">
        <v>25</v>
      </c>
      <c r="EH132" s="2">
        <v>0</v>
      </c>
      <c r="EI132" s="2" t="s">
        <v>3</v>
      </c>
      <c r="EJ132" s="2">
        <v>1</v>
      </c>
      <c r="EK132" s="2">
        <v>90</v>
      </c>
      <c r="EL132" s="2" t="s">
        <v>26</v>
      </c>
      <c r="EM132" s="2" t="s">
        <v>27</v>
      </c>
      <c r="EN132" s="2"/>
      <c r="EO132" s="2" t="s">
        <v>3</v>
      </c>
      <c r="EP132" s="2"/>
      <c r="EQ132" s="2">
        <v>0</v>
      </c>
      <c r="ER132" s="2">
        <v>29.8</v>
      </c>
      <c r="ES132" s="2">
        <v>29.8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92</v>
      </c>
      <c r="FY132" s="2">
        <v>52</v>
      </c>
      <c r="FZ132" s="2"/>
      <c r="GA132" s="2" t="s">
        <v>3</v>
      </c>
      <c r="GB132" s="2"/>
      <c r="GC132" s="2"/>
      <c r="GD132" s="2">
        <v>1</v>
      </c>
      <c r="GE132" s="2"/>
      <c r="GF132" s="2">
        <v>2014927073</v>
      </c>
      <c r="GG132" s="2">
        <v>2</v>
      </c>
      <c r="GH132" s="2">
        <v>1</v>
      </c>
      <c r="GI132" s="2">
        <v>-2</v>
      </c>
      <c r="GJ132" s="2">
        <v>0</v>
      </c>
      <c r="GK132" s="2">
        <v>0</v>
      </c>
      <c r="GL132" s="2">
        <f t="shared" si="143"/>
        <v>0</v>
      </c>
      <c r="GM132" s="2">
        <f t="shared" si="144"/>
        <v>2687.36</v>
      </c>
      <c r="GN132" s="2">
        <f t="shared" si="145"/>
        <v>2687.36</v>
      </c>
      <c r="GO132" s="2">
        <f t="shared" si="146"/>
        <v>0</v>
      </c>
      <c r="GP132" s="2">
        <f t="shared" si="147"/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si="148"/>
        <v>0</v>
      </c>
      <c r="GW132" s="2">
        <v>1</v>
      </c>
      <c r="GX132" s="2">
        <f t="shared" si="149"/>
        <v>0</v>
      </c>
      <c r="GY132" s="2"/>
      <c r="GZ132" s="2"/>
      <c r="HA132" s="2">
        <v>0</v>
      </c>
      <c r="HB132" s="2">
        <v>0</v>
      </c>
      <c r="HC132" s="2">
        <f t="shared" si="150"/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5">
      <c r="A133">
        <v>18</v>
      </c>
      <c r="B133">
        <v>1</v>
      </c>
      <c r="C133">
        <v>26</v>
      </c>
      <c r="E133" t="s">
        <v>134</v>
      </c>
      <c r="F133" t="s">
        <v>39</v>
      </c>
      <c r="G133" t="s">
        <v>40</v>
      </c>
      <c r="H133" t="s">
        <v>41</v>
      </c>
      <c r="I133">
        <f>I127*J133</f>
        <v>90</v>
      </c>
      <c r="J133">
        <v>61.099796334012218</v>
      </c>
      <c r="K133">
        <v>61.099795999999998</v>
      </c>
      <c r="O133">
        <f t="shared" si="119"/>
        <v>32167.7</v>
      </c>
      <c r="P133">
        <f t="shared" si="120"/>
        <v>32167.7</v>
      </c>
      <c r="Q133">
        <f t="shared" si="151"/>
        <v>0</v>
      </c>
      <c r="R133">
        <f t="shared" si="121"/>
        <v>0</v>
      </c>
      <c r="S133">
        <f t="shared" si="122"/>
        <v>0</v>
      </c>
      <c r="T133">
        <f t="shared" si="123"/>
        <v>0</v>
      </c>
      <c r="U133">
        <f t="shared" si="124"/>
        <v>0</v>
      </c>
      <c r="V133">
        <f t="shared" si="125"/>
        <v>0</v>
      </c>
      <c r="W133">
        <f t="shared" si="126"/>
        <v>0</v>
      </c>
      <c r="X133">
        <f t="shared" si="127"/>
        <v>0</v>
      </c>
      <c r="Y133">
        <f t="shared" si="128"/>
        <v>0</v>
      </c>
      <c r="AA133">
        <v>56481267</v>
      </c>
      <c r="AB133">
        <f t="shared" si="129"/>
        <v>29.8</v>
      </c>
      <c r="AC133">
        <f t="shared" si="130"/>
        <v>29.8</v>
      </c>
      <c r="AD133">
        <f t="shared" si="152"/>
        <v>0</v>
      </c>
      <c r="AE133">
        <f t="shared" si="153"/>
        <v>0</v>
      </c>
      <c r="AF133">
        <f t="shared" si="153"/>
        <v>0</v>
      </c>
      <c r="AG133">
        <f t="shared" si="131"/>
        <v>0</v>
      </c>
      <c r="AH133">
        <f t="shared" si="154"/>
        <v>0</v>
      </c>
      <c r="AI133">
        <f t="shared" si="154"/>
        <v>0</v>
      </c>
      <c r="AJ133">
        <f t="shared" si="132"/>
        <v>0</v>
      </c>
      <c r="AK133">
        <v>29.8</v>
      </c>
      <c r="AL133">
        <v>29.8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92</v>
      </c>
      <c r="AU133">
        <v>52</v>
      </c>
      <c r="AV133">
        <v>1</v>
      </c>
      <c r="AW133">
        <v>1.002</v>
      </c>
      <c r="AZ133">
        <v>1</v>
      </c>
      <c r="BA133">
        <v>1</v>
      </c>
      <c r="BB133">
        <v>1</v>
      </c>
      <c r="BC133">
        <v>11.97</v>
      </c>
      <c r="BD133" t="s">
        <v>3</v>
      </c>
      <c r="BE133" t="s">
        <v>3</v>
      </c>
      <c r="BF133" t="s">
        <v>3</v>
      </c>
      <c r="BG133" t="s">
        <v>3</v>
      </c>
      <c r="BH133">
        <v>3</v>
      </c>
      <c r="BI133">
        <v>1</v>
      </c>
      <c r="BJ133" t="s">
        <v>42</v>
      </c>
      <c r="BM133">
        <v>90</v>
      </c>
      <c r="BN133">
        <v>0</v>
      </c>
      <c r="BO133" t="s">
        <v>39</v>
      </c>
      <c r="BP133">
        <v>1</v>
      </c>
      <c r="BQ133">
        <v>60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 t="s">
        <v>3</v>
      </c>
      <c r="BZ133">
        <v>92</v>
      </c>
      <c r="CA133">
        <v>52</v>
      </c>
      <c r="CB133" t="s">
        <v>3</v>
      </c>
      <c r="CE133">
        <v>30</v>
      </c>
      <c r="CF133">
        <v>0</v>
      </c>
      <c r="CG133">
        <v>0</v>
      </c>
      <c r="CM133">
        <v>0</v>
      </c>
      <c r="CN133" t="s">
        <v>3</v>
      </c>
      <c r="CO133">
        <v>0</v>
      </c>
      <c r="CP133">
        <f t="shared" si="133"/>
        <v>32167.7</v>
      </c>
      <c r="CQ133">
        <f t="shared" si="134"/>
        <v>357.42</v>
      </c>
      <c r="CR133">
        <f t="shared" si="155"/>
        <v>0</v>
      </c>
      <c r="CS133">
        <f t="shared" si="135"/>
        <v>0</v>
      </c>
      <c r="CT133">
        <f t="shared" si="136"/>
        <v>0</v>
      </c>
      <c r="CU133">
        <f t="shared" si="137"/>
        <v>0</v>
      </c>
      <c r="CV133">
        <f t="shared" si="138"/>
        <v>0</v>
      </c>
      <c r="CW133">
        <f t="shared" si="139"/>
        <v>0</v>
      </c>
      <c r="CX133">
        <f t="shared" si="140"/>
        <v>0</v>
      </c>
      <c r="CY133">
        <f t="shared" si="141"/>
        <v>0</v>
      </c>
      <c r="CZ133">
        <f t="shared" si="142"/>
        <v>0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>
        <v>0</v>
      </c>
      <c r="DO133">
        <v>0</v>
      </c>
      <c r="DP133">
        <v>1</v>
      </c>
      <c r="DQ133">
        <v>1</v>
      </c>
      <c r="DU133">
        <v>1010</v>
      </c>
      <c r="DV133" t="s">
        <v>41</v>
      </c>
      <c r="DW133" t="s">
        <v>41</v>
      </c>
      <c r="DX133">
        <v>1</v>
      </c>
      <c r="DZ133" t="s">
        <v>3</v>
      </c>
      <c r="EA133" t="s">
        <v>3</v>
      </c>
      <c r="EB133" t="s">
        <v>3</v>
      </c>
      <c r="EC133" t="s">
        <v>3</v>
      </c>
      <c r="EE133">
        <v>55586525</v>
      </c>
      <c r="EF133">
        <v>60</v>
      </c>
      <c r="EG133" t="s">
        <v>25</v>
      </c>
      <c r="EH133">
        <v>0</v>
      </c>
      <c r="EI133" t="s">
        <v>3</v>
      </c>
      <c r="EJ133">
        <v>1</v>
      </c>
      <c r="EK133">
        <v>90</v>
      </c>
      <c r="EL133" t="s">
        <v>26</v>
      </c>
      <c r="EM133" t="s">
        <v>27</v>
      </c>
      <c r="EO133" t="s">
        <v>3</v>
      </c>
      <c r="EQ133">
        <v>0</v>
      </c>
      <c r="ER133">
        <v>29.8</v>
      </c>
      <c r="ES133">
        <v>29.8</v>
      </c>
      <c r="ET133">
        <v>0</v>
      </c>
      <c r="EU133">
        <v>0</v>
      </c>
      <c r="EV133">
        <v>0</v>
      </c>
      <c r="EW133">
        <v>0</v>
      </c>
      <c r="EX133">
        <v>0</v>
      </c>
      <c r="FQ133">
        <v>0</v>
      </c>
      <c r="FR133">
        <v>0</v>
      </c>
      <c r="FS133">
        <v>0</v>
      </c>
      <c r="FX133">
        <v>92</v>
      </c>
      <c r="FY133">
        <v>52</v>
      </c>
      <c r="GA133" t="s">
        <v>3</v>
      </c>
      <c r="GD133">
        <v>1</v>
      </c>
      <c r="GF133">
        <v>2014927073</v>
      </c>
      <c r="GG133">
        <v>2</v>
      </c>
      <c r="GH133">
        <v>1</v>
      </c>
      <c r="GI133">
        <v>2</v>
      </c>
      <c r="GJ133">
        <v>0</v>
      </c>
      <c r="GK133">
        <v>0</v>
      </c>
      <c r="GL133">
        <f t="shared" si="143"/>
        <v>0</v>
      </c>
      <c r="GM133">
        <f t="shared" si="144"/>
        <v>32167.7</v>
      </c>
      <c r="GN133">
        <f t="shared" si="145"/>
        <v>32167.7</v>
      </c>
      <c r="GO133">
        <f t="shared" si="146"/>
        <v>0</v>
      </c>
      <c r="GP133">
        <f t="shared" si="147"/>
        <v>0</v>
      </c>
      <c r="GR133">
        <v>0</v>
      </c>
      <c r="GS133">
        <v>3</v>
      </c>
      <c r="GT133">
        <v>0</v>
      </c>
      <c r="GU133" t="s">
        <v>3</v>
      </c>
      <c r="GV133">
        <f t="shared" si="148"/>
        <v>0</v>
      </c>
      <c r="GW133">
        <v>1</v>
      </c>
      <c r="GX133">
        <f t="shared" si="149"/>
        <v>0</v>
      </c>
      <c r="HA133">
        <v>0</v>
      </c>
      <c r="HB133">
        <v>0</v>
      </c>
      <c r="HC133">
        <f t="shared" si="150"/>
        <v>0</v>
      </c>
      <c r="HE133" t="s">
        <v>3</v>
      </c>
      <c r="HF133" t="s">
        <v>3</v>
      </c>
      <c r="HM133" t="s">
        <v>3</v>
      </c>
      <c r="HN133" t="s">
        <v>3</v>
      </c>
      <c r="HO133" t="s">
        <v>3</v>
      </c>
      <c r="HP133" t="s">
        <v>3</v>
      </c>
      <c r="HQ133" t="s">
        <v>3</v>
      </c>
      <c r="HS133">
        <v>0</v>
      </c>
      <c r="IK133">
        <v>0</v>
      </c>
    </row>
    <row r="134" spans="1:255" x14ac:dyDescent="0.25">
      <c r="A134" s="2">
        <v>17</v>
      </c>
      <c r="B134" s="2">
        <v>1</v>
      </c>
      <c r="C134" s="2">
        <f>ROW(SmtRes!A27)</f>
        <v>27</v>
      </c>
      <c r="D134" s="2"/>
      <c r="E134" s="2" t="s">
        <v>135</v>
      </c>
      <c r="F134" s="2" t="s">
        <v>44</v>
      </c>
      <c r="G134" s="2" t="s">
        <v>45</v>
      </c>
      <c r="H134" s="2" t="s">
        <v>46</v>
      </c>
      <c r="I134" s="2">
        <f>ROUND((146.3*26.3+108.5*33+15.7*33+7.2*32.1+16.9*32.1)/1000/100*5,9)</f>
        <v>0.43599500000000002</v>
      </c>
      <c r="J134" s="2">
        <v>0</v>
      </c>
      <c r="K134" s="2">
        <f>ROUND((146.3*26.3+108.5*33+15.7*33+7.2*32.1+16.9*32.1)/1000/100*5,9)</f>
        <v>0.43599500000000002</v>
      </c>
      <c r="L134" s="2"/>
      <c r="M134" s="2"/>
      <c r="N134" s="2"/>
      <c r="O134" s="2">
        <f t="shared" si="119"/>
        <v>53.19</v>
      </c>
      <c r="P134" s="2">
        <f t="shared" si="120"/>
        <v>4.12</v>
      </c>
      <c r="Q134" s="2">
        <f>(ROUND((ROUND(((((ET134*1.25)*1.1))*AV134*I134),2)*BB134),2)+ROUND((ROUND(((AE134-(((EU134*1.25)*1.1)))*AV134*I134),2)*BS134),2))</f>
        <v>8.18</v>
      </c>
      <c r="R134" s="2">
        <f t="shared" si="121"/>
        <v>0.15</v>
      </c>
      <c r="S134" s="2">
        <f t="shared" si="122"/>
        <v>40.89</v>
      </c>
      <c r="T134" s="2">
        <f t="shared" si="123"/>
        <v>0</v>
      </c>
      <c r="U134" s="2">
        <f t="shared" si="124"/>
        <v>2.92864381425</v>
      </c>
      <c r="V134" s="2">
        <f t="shared" si="125"/>
        <v>0</v>
      </c>
      <c r="W134" s="2">
        <f t="shared" si="126"/>
        <v>0</v>
      </c>
      <c r="X134" s="2">
        <f t="shared" si="127"/>
        <v>41.04</v>
      </c>
      <c r="Y134" s="2">
        <f t="shared" si="128"/>
        <v>26.27</v>
      </c>
      <c r="Z134" s="2"/>
      <c r="AA134" s="2">
        <v>56481265</v>
      </c>
      <c r="AB134" s="2">
        <f t="shared" si="129"/>
        <v>121.98945000000001</v>
      </c>
      <c r="AC134" s="2">
        <f t="shared" si="130"/>
        <v>9.4600000000000009</v>
      </c>
      <c r="AD134" s="2">
        <f>ROUND((((((ET134*1.25)*1.1))-(((EU134*1.25)*1.1)))+AE134),6)</f>
        <v>18.754999999999999</v>
      </c>
      <c r="AE134" s="2">
        <f>ROUND((((EU134*1.25)*1.1)),6)</f>
        <v>0.34375</v>
      </c>
      <c r="AF134" s="2">
        <f>ROUND((((EV134*1.15)*1.1)),6)</f>
        <v>93.774450000000002</v>
      </c>
      <c r="AG134" s="2">
        <f t="shared" si="131"/>
        <v>0</v>
      </c>
      <c r="AH134" s="2">
        <f>(((EW134*1.15)*1.1))</f>
        <v>6.7171499999999993</v>
      </c>
      <c r="AI134" s="2">
        <f>(((EX134*1.25)*1.1))</f>
        <v>0</v>
      </c>
      <c r="AJ134" s="2">
        <f t="shared" si="132"/>
        <v>0</v>
      </c>
      <c r="AK134" s="2">
        <v>97.23</v>
      </c>
      <c r="AL134" s="2">
        <v>9.4600000000000009</v>
      </c>
      <c r="AM134" s="2">
        <v>13.64</v>
      </c>
      <c r="AN134" s="2">
        <v>0.25</v>
      </c>
      <c r="AO134" s="2">
        <v>74.13</v>
      </c>
      <c r="AP134" s="2">
        <v>0</v>
      </c>
      <c r="AQ134" s="2">
        <v>5.31</v>
      </c>
      <c r="AR134" s="2">
        <v>0</v>
      </c>
      <c r="AS134" s="2">
        <v>0</v>
      </c>
      <c r="AT134" s="2">
        <v>100</v>
      </c>
      <c r="AU134" s="2">
        <v>64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0</v>
      </c>
      <c r="BI134" s="2">
        <v>1</v>
      </c>
      <c r="BJ134" s="2" t="s">
        <v>47</v>
      </c>
      <c r="BK134" s="2"/>
      <c r="BL134" s="2"/>
      <c r="BM134" s="2">
        <v>97</v>
      </c>
      <c r="BN134" s="2">
        <v>0</v>
      </c>
      <c r="BO134" s="2" t="s">
        <v>3</v>
      </c>
      <c r="BP134" s="2">
        <v>0</v>
      </c>
      <c r="BQ134" s="2">
        <v>60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100</v>
      </c>
      <c r="CA134" s="2">
        <v>64</v>
      </c>
      <c r="CB134" s="2" t="s">
        <v>3</v>
      </c>
      <c r="CC134" s="2"/>
      <c r="CD134" s="2"/>
      <c r="CE134" s="2">
        <v>30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133"/>
        <v>53.19</v>
      </c>
      <c r="CQ134" s="2">
        <f t="shared" si="134"/>
        <v>9.4600000000000009</v>
      </c>
      <c r="CR134" s="2">
        <f>(ROUND((ROUND(((((ET134*1.25)*1.1))*AV134*1),2)*BB134),2)+ROUND((ROUND(((AE134-(((EU134*1.25)*1.1)))*AV134*1),2)*BS134),2))</f>
        <v>18.760000000000002</v>
      </c>
      <c r="CS134" s="2">
        <f t="shared" si="135"/>
        <v>0.34</v>
      </c>
      <c r="CT134" s="2">
        <f t="shared" si="136"/>
        <v>93.77</v>
      </c>
      <c r="CU134" s="2">
        <f t="shared" si="137"/>
        <v>0</v>
      </c>
      <c r="CV134" s="2">
        <f t="shared" si="138"/>
        <v>6.7171499999999993</v>
      </c>
      <c r="CW134" s="2">
        <f t="shared" si="139"/>
        <v>0</v>
      </c>
      <c r="CX134" s="2">
        <f t="shared" si="140"/>
        <v>0</v>
      </c>
      <c r="CY134" s="2">
        <f t="shared" si="141"/>
        <v>41.04</v>
      </c>
      <c r="CZ134" s="2">
        <f t="shared" si="142"/>
        <v>26.265599999999999</v>
      </c>
      <c r="DA134" s="2"/>
      <c r="DB134" s="2"/>
      <c r="DC134" s="2" t="s">
        <v>3</v>
      </c>
      <c r="DD134" s="2" t="s">
        <v>3</v>
      </c>
      <c r="DE134" s="2" t="s">
        <v>48</v>
      </c>
      <c r="DF134" s="2" t="s">
        <v>48</v>
      </c>
      <c r="DG134" s="2" t="s">
        <v>49</v>
      </c>
      <c r="DH134" s="2" t="s">
        <v>3</v>
      </c>
      <c r="DI134" s="2" t="s">
        <v>49</v>
      </c>
      <c r="DJ134" s="2" t="s">
        <v>48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1.0469999999999999</v>
      </c>
      <c r="DQ134" s="2">
        <v>1</v>
      </c>
      <c r="DR134" s="2"/>
      <c r="DS134" s="2"/>
      <c r="DT134" s="2"/>
      <c r="DU134" s="2">
        <v>1005</v>
      </c>
      <c r="DV134" s="2" t="s">
        <v>46</v>
      </c>
      <c r="DW134" s="2" t="s">
        <v>46</v>
      </c>
      <c r="DX134" s="2">
        <v>100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55586532</v>
      </c>
      <c r="EF134" s="2">
        <v>60</v>
      </c>
      <c r="EG134" s="2" t="s">
        <v>25</v>
      </c>
      <c r="EH134" s="2">
        <v>0</v>
      </c>
      <c r="EI134" s="2" t="s">
        <v>3</v>
      </c>
      <c r="EJ134" s="2">
        <v>1</v>
      </c>
      <c r="EK134" s="2">
        <v>97</v>
      </c>
      <c r="EL134" s="2" t="s">
        <v>50</v>
      </c>
      <c r="EM134" s="2" t="s">
        <v>51</v>
      </c>
      <c r="EN134" s="2"/>
      <c r="EO134" s="2" t="s">
        <v>52</v>
      </c>
      <c r="EP134" s="2"/>
      <c r="EQ134" s="2">
        <v>0</v>
      </c>
      <c r="ER134" s="2">
        <v>97.23</v>
      </c>
      <c r="ES134" s="2">
        <v>9.4600000000000009</v>
      </c>
      <c r="ET134" s="2">
        <v>13.64</v>
      </c>
      <c r="EU134" s="2">
        <v>0.25</v>
      </c>
      <c r="EV134" s="2">
        <v>74.13</v>
      </c>
      <c r="EW134" s="2">
        <v>5.31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100</v>
      </c>
      <c r="FY134" s="2">
        <v>64</v>
      </c>
      <c r="FZ134" s="2"/>
      <c r="GA134" s="2" t="s">
        <v>3</v>
      </c>
      <c r="GB134" s="2"/>
      <c r="GC134" s="2"/>
      <c r="GD134" s="2">
        <v>1</v>
      </c>
      <c r="GE134" s="2"/>
      <c r="GF134" s="2">
        <v>-673576059</v>
      </c>
      <c r="GG134" s="2">
        <v>2</v>
      </c>
      <c r="GH134" s="2">
        <v>1</v>
      </c>
      <c r="GI134" s="2">
        <v>-2</v>
      </c>
      <c r="GJ134" s="2">
        <v>0</v>
      </c>
      <c r="GK134" s="2">
        <v>0</v>
      </c>
      <c r="GL134" s="2">
        <f t="shared" si="143"/>
        <v>0</v>
      </c>
      <c r="GM134" s="2">
        <f t="shared" si="144"/>
        <v>120.5</v>
      </c>
      <c r="GN134" s="2">
        <f t="shared" si="145"/>
        <v>120.5</v>
      </c>
      <c r="GO134" s="2">
        <f t="shared" si="146"/>
        <v>0</v>
      </c>
      <c r="GP134" s="2">
        <f t="shared" si="147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48"/>
        <v>0</v>
      </c>
      <c r="GW134" s="2">
        <v>1</v>
      </c>
      <c r="GX134" s="2">
        <f t="shared" si="149"/>
        <v>0</v>
      </c>
      <c r="GY134" s="2"/>
      <c r="GZ134" s="2"/>
      <c r="HA134" s="2">
        <v>0</v>
      </c>
      <c r="HB134" s="2">
        <v>0</v>
      </c>
      <c r="HC134" s="2">
        <f t="shared" si="150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5">
      <c r="A135">
        <v>17</v>
      </c>
      <c r="B135">
        <v>1</v>
      </c>
      <c r="C135">
        <f>ROW(SmtRes!A28)</f>
        <v>28</v>
      </c>
      <c r="E135" t="s">
        <v>135</v>
      </c>
      <c r="F135" t="s">
        <v>44</v>
      </c>
      <c r="G135" t="s">
        <v>45</v>
      </c>
      <c r="H135" t="s">
        <v>46</v>
      </c>
      <c r="I135">
        <f>ROUND((146.3*26.3+108.5*33+15.7*33+7.2*32.1+16.9*32.1)/1000/100*5,9)</f>
        <v>0.43599500000000002</v>
      </c>
      <c r="J135">
        <v>0</v>
      </c>
      <c r="K135">
        <f>ROUND((146.3*26.3+108.5*33+15.7*33+7.2*32.1+16.9*32.1)/1000/100*5,9)</f>
        <v>0.43599500000000002</v>
      </c>
      <c r="O135">
        <f t="shared" si="119"/>
        <v>2270.0100000000002</v>
      </c>
      <c r="P135">
        <f t="shared" si="120"/>
        <v>132.87</v>
      </c>
      <c r="Q135">
        <f>(ROUND((ROUND(((((ET135*1.25)*1.1))*AV135*I135),2)*BB135),2)+ROUND((ROUND(((AE135-(((EU135*1.25)*1.1)))*AV135*I135),2)*BS135),2))</f>
        <v>89.97</v>
      </c>
      <c r="R135">
        <f t="shared" si="121"/>
        <v>7.65</v>
      </c>
      <c r="S135">
        <f t="shared" si="122"/>
        <v>2047.17</v>
      </c>
      <c r="T135">
        <f t="shared" si="123"/>
        <v>0</v>
      </c>
      <c r="U135">
        <f t="shared" si="124"/>
        <v>3.0662900735197494</v>
      </c>
      <c r="V135">
        <f t="shared" si="125"/>
        <v>0</v>
      </c>
      <c r="W135">
        <f t="shared" si="126"/>
        <v>0</v>
      </c>
      <c r="X135">
        <f t="shared" si="127"/>
        <v>1828.79</v>
      </c>
      <c r="Y135">
        <f t="shared" si="128"/>
        <v>904.12</v>
      </c>
      <c r="AA135">
        <v>56481267</v>
      </c>
      <c r="AB135">
        <f t="shared" si="129"/>
        <v>121.98945000000001</v>
      </c>
      <c r="AC135">
        <f t="shared" si="130"/>
        <v>9.4600000000000009</v>
      </c>
      <c r="AD135">
        <f>ROUND((((((ET135*1.25)*1.1))-(((EU135*1.25)*1.1)))+AE135),6)</f>
        <v>18.754999999999999</v>
      </c>
      <c r="AE135">
        <f>ROUND((((EU135*1.25)*1.1)),6)</f>
        <v>0.34375</v>
      </c>
      <c r="AF135">
        <f>ROUND((((EV135*1.15)*1.1)),6)</f>
        <v>93.774450000000002</v>
      </c>
      <c r="AG135">
        <f t="shared" si="131"/>
        <v>0</v>
      </c>
      <c r="AH135">
        <f>(((EW135*1.15)*1.1))</f>
        <v>6.7171499999999993</v>
      </c>
      <c r="AI135">
        <f>(((EX135*1.25)*1.1))</f>
        <v>0</v>
      </c>
      <c r="AJ135">
        <f t="shared" si="132"/>
        <v>0</v>
      </c>
      <c r="AK135">
        <v>97.23</v>
      </c>
      <c r="AL135">
        <v>9.4600000000000009</v>
      </c>
      <c r="AM135">
        <v>13.64</v>
      </c>
      <c r="AN135">
        <v>0.25</v>
      </c>
      <c r="AO135">
        <v>74.13</v>
      </c>
      <c r="AP135">
        <v>0</v>
      </c>
      <c r="AQ135">
        <v>5.31</v>
      </c>
      <c r="AR135">
        <v>0</v>
      </c>
      <c r="AS135">
        <v>0</v>
      </c>
      <c r="AT135">
        <v>89</v>
      </c>
      <c r="AU135">
        <v>44</v>
      </c>
      <c r="AV135">
        <v>1.0469999999999999</v>
      </c>
      <c r="AW135">
        <v>1</v>
      </c>
      <c r="AZ135">
        <v>1</v>
      </c>
      <c r="BA135">
        <v>47.82</v>
      </c>
      <c r="BB135">
        <v>10.51</v>
      </c>
      <c r="BC135">
        <v>32.25</v>
      </c>
      <c r="BD135" t="s">
        <v>3</v>
      </c>
      <c r="BE135" t="s">
        <v>3</v>
      </c>
      <c r="BF135" t="s">
        <v>3</v>
      </c>
      <c r="BG135" t="s">
        <v>3</v>
      </c>
      <c r="BH135">
        <v>0</v>
      </c>
      <c r="BI135">
        <v>1</v>
      </c>
      <c r="BJ135" t="s">
        <v>47</v>
      </c>
      <c r="BM135">
        <v>97</v>
      </c>
      <c r="BN135">
        <v>0</v>
      </c>
      <c r="BO135" t="s">
        <v>44</v>
      </c>
      <c r="BP135">
        <v>1</v>
      </c>
      <c r="BQ135">
        <v>60</v>
      </c>
      <c r="BR135">
        <v>0</v>
      </c>
      <c r="BS135">
        <v>47.82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</v>
      </c>
      <c r="BZ135">
        <v>89</v>
      </c>
      <c r="CA135">
        <v>44</v>
      </c>
      <c r="CB135" t="s">
        <v>3</v>
      </c>
      <c r="CE135">
        <v>30</v>
      </c>
      <c r="CF135">
        <v>0</v>
      </c>
      <c r="CG135">
        <v>0</v>
      </c>
      <c r="CM135">
        <v>0</v>
      </c>
      <c r="CN135" t="s">
        <v>3</v>
      </c>
      <c r="CO135">
        <v>0</v>
      </c>
      <c r="CP135">
        <f t="shared" si="133"/>
        <v>2270.0100000000002</v>
      </c>
      <c r="CQ135">
        <f t="shared" si="134"/>
        <v>305.08999999999997</v>
      </c>
      <c r="CR135">
        <f>(ROUND((ROUND(((((ET135*1.25)*1.1))*AV135*1),2)*BB135),2)+ROUND((ROUND(((AE135-(((EU135*1.25)*1.1)))*AV135*1),2)*BS135),2))</f>
        <v>206.42</v>
      </c>
      <c r="CS135">
        <f t="shared" si="135"/>
        <v>17.22</v>
      </c>
      <c r="CT135">
        <f t="shared" si="136"/>
        <v>4694.97</v>
      </c>
      <c r="CU135">
        <f t="shared" si="137"/>
        <v>0</v>
      </c>
      <c r="CV135">
        <f t="shared" si="138"/>
        <v>7.0328560499999986</v>
      </c>
      <c r="CW135">
        <f t="shared" si="139"/>
        <v>0</v>
      </c>
      <c r="CX135">
        <f t="shared" si="140"/>
        <v>0</v>
      </c>
      <c r="CY135">
        <f t="shared" si="141"/>
        <v>1828.7898</v>
      </c>
      <c r="CZ135">
        <f t="shared" si="142"/>
        <v>904.12080000000003</v>
      </c>
      <c r="DC135" t="s">
        <v>3</v>
      </c>
      <c r="DD135" t="s">
        <v>3</v>
      </c>
      <c r="DE135" t="s">
        <v>48</v>
      </c>
      <c r="DF135" t="s">
        <v>48</v>
      </c>
      <c r="DG135" t="s">
        <v>49</v>
      </c>
      <c r="DH135" t="s">
        <v>3</v>
      </c>
      <c r="DI135" t="s">
        <v>49</v>
      </c>
      <c r="DJ135" t="s">
        <v>48</v>
      </c>
      <c r="DK135" t="s">
        <v>3</v>
      </c>
      <c r="DL135" t="s">
        <v>3</v>
      </c>
      <c r="DM135" t="s">
        <v>3</v>
      </c>
      <c r="DN135">
        <v>0</v>
      </c>
      <c r="DO135">
        <v>0</v>
      </c>
      <c r="DP135">
        <v>1</v>
      </c>
      <c r="DQ135">
        <v>1</v>
      </c>
      <c r="DU135">
        <v>1005</v>
      </c>
      <c r="DV135" t="s">
        <v>46</v>
      </c>
      <c r="DW135" t="s">
        <v>46</v>
      </c>
      <c r="DX135">
        <v>100</v>
      </c>
      <c r="DZ135" t="s">
        <v>3</v>
      </c>
      <c r="EA135" t="s">
        <v>3</v>
      </c>
      <c r="EB135" t="s">
        <v>3</v>
      </c>
      <c r="EC135" t="s">
        <v>3</v>
      </c>
      <c r="EE135">
        <v>55586532</v>
      </c>
      <c r="EF135">
        <v>60</v>
      </c>
      <c r="EG135" t="s">
        <v>25</v>
      </c>
      <c r="EH135">
        <v>0</v>
      </c>
      <c r="EI135" t="s">
        <v>3</v>
      </c>
      <c r="EJ135">
        <v>1</v>
      </c>
      <c r="EK135">
        <v>97</v>
      </c>
      <c r="EL135" t="s">
        <v>50</v>
      </c>
      <c r="EM135" t="s">
        <v>51</v>
      </c>
      <c r="EO135" t="s">
        <v>52</v>
      </c>
      <c r="EQ135">
        <v>0</v>
      </c>
      <c r="ER135">
        <v>97.23</v>
      </c>
      <c r="ES135">
        <v>9.4600000000000009</v>
      </c>
      <c r="ET135">
        <v>13.64</v>
      </c>
      <c r="EU135">
        <v>0.25</v>
      </c>
      <c r="EV135">
        <v>74.13</v>
      </c>
      <c r="EW135">
        <v>5.31</v>
      </c>
      <c r="EX135">
        <v>0</v>
      </c>
      <c r="EY135">
        <v>0</v>
      </c>
      <c r="FQ135">
        <v>0</v>
      </c>
      <c r="FR135">
        <v>0</v>
      </c>
      <c r="FS135">
        <v>0</v>
      </c>
      <c r="FX135">
        <v>89</v>
      </c>
      <c r="FY135">
        <v>44</v>
      </c>
      <c r="GA135" t="s">
        <v>3</v>
      </c>
      <c r="GD135">
        <v>1</v>
      </c>
      <c r="GF135">
        <v>-673576059</v>
      </c>
      <c r="GG135">
        <v>2</v>
      </c>
      <c r="GH135">
        <v>1</v>
      </c>
      <c r="GI135">
        <v>2</v>
      </c>
      <c r="GJ135">
        <v>0</v>
      </c>
      <c r="GK135">
        <v>0</v>
      </c>
      <c r="GL135">
        <f t="shared" si="143"/>
        <v>0</v>
      </c>
      <c r="GM135">
        <f t="shared" si="144"/>
        <v>5002.92</v>
      </c>
      <c r="GN135">
        <f t="shared" si="145"/>
        <v>5002.92</v>
      </c>
      <c r="GO135">
        <f t="shared" si="146"/>
        <v>0</v>
      </c>
      <c r="GP135">
        <f t="shared" si="147"/>
        <v>0</v>
      </c>
      <c r="GR135">
        <v>0</v>
      </c>
      <c r="GS135">
        <v>0</v>
      </c>
      <c r="GT135">
        <v>0</v>
      </c>
      <c r="GU135" t="s">
        <v>3</v>
      </c>
      <c r="GV135">
        <f t="shared" si="148"/>
        <v>0</v>
      </c>
      <c r="GW135">
        <v>1</v>
      </c>
      <c r="GX135">
        <f t="shared" si="149"/>
        <v>0</v>
      </c>
      <c r="HA135">
        <v>0</v>
      </c>
      <c r="HB135">
        <v>0</v>
      </c>
      <c r="HC135">
        <f t="shared" si="150"/>
        <v>0</v>
      </c>
      <c r="HE135" t="s">
        <v>3</v>
      </c>
      <c r="HF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3</v>
      </c>
      <c r="HS135">
        <v>0</v>
      </c>
      <c r="IK135">
        <v>0</v>
      </c>
    </row>
    <row r="136" spans="1:255" x14ac:dyDescent="0.25">
      <c r="A136" s="2">
        <v>18</v>
      </c>
      <c r="B136" s="2">
        <v>1</v>
      </c>
      <c r="C136" s="2">
        <v>27</v>
      </c>
      <c r="D136" s="2"/>
      <c r="E136" s="2" t="s">
        <v>136</v>
      </c>
      <c r="F136" s="2" t="s">
        <v>54</v>
      </c>
      <c r="G136" s="2" t="s">
        <v>55</v>
      </c>
      <c r="H136" s="2" t="s">
        <v>32</v>
      </c>
      <c r="I136" s="2">
        <f>I134*J136</f>
        <v>3.9240000000000004E-3</v>
      </c>
      <c r="J136" s="2">
        <v>9.0001032121928004E-3</v>
      </c>
      <c r="K136" s="2">
        <v>8.9999999999999993E-3</v>
      </c>
      <c r="L136" s="2"/>
      <c r="M136" s="2"/>
      <c r="N136" s="2"/>
      <c r="O136" s="2">
        <f t="shared" si="119"/>
        <v>73.22</v>
      </c>
      <c r="P136" s="2">
        <f t="shared" si="120"/>
        <v>73.22</v>
      </c>
      <c r="Q136" s="2">
        <f>(ROUND((ROUND(((ET136)*AV136*I136),2)*BB136),2)+ROUND((ROUND(((AE136-(EU136))*AV136*I136),2)*BS136),2))</f>
        <v>0</v>
      </c>
      <c r="R136" s="2">
        <f t="shared" si="121"/>
        <v>0</v>
      </c>
      <c r="S136" s="2">
        <f t="shared" si="122"/>
        <v>0</v>
      </c>
      <c r="T136" s="2">
        <f t="shared" si="123"/>
        <v>0</v>
      </c>
      <c r="U136" s="2">
        <f t="shared" si="124"/>
        <v>0</v>
      </c>
      <c r="V136" s="2">
        <f t="shared" si="125"/>
        <v>0</v>
      </c>
      <c r="W136" s="2">
        <f t="shared" si="126"/>
        <v>0</v>
      </c>
      <c r="X136" s="2">
        <f t="shared" si="127"/>
        <v>0</v>
      </c>
      <c r="Y136" s="2">
        <f t="shared" si="128"/>
        <v>0</v>
      </c>
      <c r="Z136" s="2"/>
      <c r="AA136" s="2">
        <v>56481265</v>
      </c>
      <c r="AB136" s="2">
        <f t="shared" si="129"/>
        <v>18660.61</v>
      </c>
      <c r="AC136" s="2">
        <f t="shared" si="130"/>
        <v>18660.61</v>
      </c>
      <c r="AD136" s="2">
        <f>ROUND((((ET136)-(EU136))+AE136),6)</f>
        <v>0</v>
      </c>
      <c r="AE136" s="2">
        <f>ROUND((EU136),6)</f>
        <v>0</v>
      </c>
      <c r="AF136" s="2">
        <f>ROUND((EV136),6)</f>
        <v>0</v>
      </c>
      <c r="AG136" s="2">
        <f t="shared" si="131"/>
        <v>0</v>
      </c>
      <c r="AH136" s="2">
        <f>(EW136)</f>
        <v>0</v>
      </c>
      <c r="AI136" s="2">
        <f>(EX136)</f>
        <v>0</v>
      </c>
      <c r="AJ136" s="2">
        <f t="shared" si="132"/>
        <v>0</v>
      </c>
      <c r="AK136" s="2">
        <v>18660.61</v>
      </c>
      <c r="AL136" s="2">
        <v>18660.61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100</v>
      </c>
      <c r="AU136" s="2">
        <v>64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56</v>
      </c>
      <c r="BK136" s="2"/>
      <c r="BL136" s="2"/>
      <c r="BM136" s="2">
        <v>97</v>
      </c>
      <c r="BN136" s="2">
        <v>0</v>
      </c>
      <c r="BO136" s="2" t="s">
        <v>3</v>
      </c>
      <c r="BP136" s="2">
        <v>0</v>
      </c>
      <c r="BQ136" s="2">
        <v>60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100</v>
      </c>
      <c r="CA136" s="2">
        <v>64</v>
      </c>
      <c r="CB136" s="2" t="s">
        <v>3</v>
      </c>
      <c r="CC136" s="2"/>
      <c r="CD136" s="2"/>
      <c r="CE136" s="2">
        <v>30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133"/>
        <v>73.22</v>
      </c>
      <c r="CQ136" s="2">
        <f t="shared" si="134"/>
        <v>18660.61</v>
      </c>
      <c r="CR136" s="2">
        <f>(ROUND((ROUND(((ET136)*AV136*1),2)*BB136),2)+ROUND((ROUND(((AE136-(EU136))*AV136*1),2)*BS136),2))</f>
        <v>0</v>
      </c>
      <c r="CS136" s="2">
        <f t="shared" si="135"/>
        <v>0</v>
      </c>
      <c r="CT136" s="2">
        <f t="shared" si="136"/>
        <v>0</v>
      </c>
      <c r="CU136" s="2">
        <f t="shared" si="137"/>
        <v>0</v>
      </c>
      <c r="CV136" s="2">
        <f t="shared" si="138"/>
        <v>0</v>
      </c>
      <c r="CW136" s="2">
        <f t="shared" si="139"/>
        <v>0</v>
      </c>
      <c r="CX136" s="2">
        <f t="shared" si="140"/>
        <v>0</v>
      </c>
      <c r="CY136" s="2">
        <f t="shared" si="141"/>
        <v>0</v>
      </c>
      <c r="CZ136" s="2">
        <f t="shared" si="142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1.0469999999999999</v>
      </c>
      <c r="DQ136" s="2">
        <v>1</v>
      </c>
      <c r="DR136" s="2"/>
      <c r="DS136" s="2"/>
      <c r="DT136" s="2"/>
      <c r="DU136" s="2">
        <v>1009</v>
      </c>
      <c r="DV136" s="2" t="s">
        <v>32</v>
      </c>
      <c r="DW136" s="2" t="s">
        <v>32</v>
      </c>
      <c r="DX136" s="2">
        <v>1000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55586532</v>
      </c>
      <c r="EF136" s="2">
        <v>60</v>
      </c>
      <c r="EG136" s="2" t="s">
        <v>25</v>
      </c>
      <c r="EH136" s="2">
        <v>0</v>
      </c>
      <c r="EI136" s="2" t="s">
        <v>3</v>
      </c>
      <c r="EJ136" s="2">
        <v>1</v>
      </c>
      <c r="EK136" s="2">
        <v>97</v>
      </c>
      <c r="EL136" s="2" t="s">
        <v>50</v>
      </c>
      <c r="EM136" s="2" t="s">
        <v>51</v>
      </c>
      <c r="EN136" s="2"/>
      <c r="EO136" s="2" t="s">
        <v>3</v>
      </c>
      <c r="EP136" s="2"/>
      <c r="EQ136" s="2">
        <v>0</v>
      </c>
      <c r="ER136" s="2">
        <v>18660.61</v>
      </c>
      <c r="ES136" s="2">
        <v>18660.61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100</v>
      </c>
      <c r="FY136" s="2">
        <v>64</v>
      </c>
      <c r="FZ136" s="2"/>
      <c r="GA136" s="2" t="s">
        <v>3</v>
      </c>
      <c r="GB136" s="2"/>
      <c r="GC136" s="2"/>
      <c r="GD136" s="2">
        <v>1</v>
      </c>
      <c r="GE136" s="2"/>
      <c r="GF136" s="2">
        <v>667244177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43"/>
        <v>0</v>
      </c>
      <c r="GM136" s="2">
        <f t="shared" si="144"/>
        <v>73.22</v>
      </c>
      <c r="GN136" s="2">
        <f t="shared" si="145"/>
        <v>73.22</v>
      </c>
      <c r="GO136" s="2">
        <f t="shared" si="146"/>
        <v>0</v>
      </c>
      <c r="GP136" s="2">
        <f t="shared" si="147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48"/>
        <v>0</v>
      </c>
      <c r="GW136" s="2">
        <v>1</v>
      </c>
      <c r="GX136" s="2">
        <f t="shared" si="149"/>
        <v>0</v>
      </c>
      <c r="GY136" s="2"/>
      <c r="GZ136" s="2"/>
      <c r="HA136" s="2">
        <v>0</v>
      </c>
      <c r="HB136" s="2">
        <v>0</v>
      </c>
      <c r="HC136" s="2">
        <f t="shared" si="150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5">
      <c r="A137">
        <v>18</v>
      </c>
      <c r="B137">
        <v>1</v>
      </c>
      <c r="C137">
        <v>28</v>
      </c>
      <c r="E137" t="s">
        <v>136</v>
      </c>
      <c r="F137" t="s">
        <v>54</v>
      </c>
      <c r="G137" t="s">
        <v>55</v>
      </c>
      <c r="H137" t="s">
        <v>32</v>
      </c>
      <c r="I137">
        <f>I135*J137</f>
        <v>3.9240000000000004E-3</v>
      </c>
      <c r="J137">
        <v>9.0001032121928004E-3</v>
      </c>
      <c r="K137">
        <v>8.9999999999999993E-3</v>
      </c>
      <c r="O137">
        <f t="shared" si="119"/>
        <v>262.13</v>
      </c>
      <c r="P137">
        <f t="shared" si="120"/>
        <v>262.13</v>
      </c>
      <c r="Q137">
        <f>(ROUND((ROUND(((ET137)*AV137*I137),2)*BB137),2)+ROUND((ROUND(((AE137-(EU137))*AV137*I137),2)*BS137),2))</f>
        <v>0</v>
      </c>
      <c r="R137">
        <f t="shared" si="121"/>
        <v>0</v>
      </c>
      <c r="S137">
        <f t="shared" si="122"/>
        <v>0</v>
      </c>
      <c r="T137">
        <f t="shared" si="123"/>
        <v>0</v>
      </c>
      <c r="U137">
        <f t="shared" si="124"/>
        <v>0</v>
      </c>
      <c r="V137">
        <f t="shared" si="125"/>
        <v>0</v>
      </c>
      <c r="W137">
        <f t="shared" si="126"/>
        <v>0</v>
      </c>
      <c r="X137">
        <f t="shared" si="127"/>
        <v>0</v>
      </c>
      <c r="Y137">
        <f t="shared" si="128"/>
        <v>0</v>
      </c>
      <c r="AA137">
        <v>56481267</v>
      </c>
      <c r="AB137">
        <f t="shared" si="129"/>
        <v>18660.61</v>
      </c>
      <c r="AC137">
        <f t="shared" si="130"/>
        <v>18660.61</v>
      </c>
      <c r="AD137">
        <f>ROUND((((ET137)-(EU137))+AE137),6)</f>
        <v>0</v>
      </c>
      <c r="AE137">
        <f>ROUND((EU137),6)</f>
        <v>0</v>
      </c>
      <c r="AF137">
        <f>ROUND((EV137),6)</f>
        <v>0</v>
      </c>
      <c r="AG137">
        <f t="shared" si="131"/>
        <v>0</v>
      </c>
      <c r="AH137">
        <f>(EW137)</f>
        <v>0</v>
      </c>
      <c r="AI137">
        <f>(EX137)</f>
        <v>0</v>
      </c>
      <c r="AJ137">
        <f t="shared" si="132"/>
        <v>0</v>
      </c>
      <c r="AK137">
        <v>18660.61</v>
      </c>
      <c r="AL137">
        <v>18660.61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89</v>
      </c>
      <c r="AU137">
        <v>44</v>
      </c>
      <c r="AV137">
        <v>1</v>
      </c>
      <c r="AW137">
        <v>1</v>
      </c>
      <c r="AZ137">
        <v>1</v>
      </c>
      <c r="BA137">
        <v>1</v>
      </c>
      <c r="BB137">
        <v>1</v>
      </c>
      <c r="BC137">
        <v>3.58</v>
      </c>
      <c r="BD137" t="s">
        <v>3</v>
      </c>
      <c r="BE137" t="s">
        <v>3</v>
      </c>
      <c r="BF137" t="s">
        <v>3</v>
      </c>
      <c r="BG137" t="s">
        <v>3</v>
      </c>
      <c r="BH137">
        <v>3</v>
      </c>
      <c r="BI137">
        <v>1</v>
      </c>
      <c r="BJ137" t="s">
        <v>56</v>
      </c>
      <c r="BM137">
        <v>97</v>
      </c>
      <c r="BN137">
        <v>0</v>
      </c>
      <c r="BO137" t="s">
        <v>54</v>
      </c>
      <c r="BP137">
        <v>1</v>
      </c>
      <c r="BQ137">
        <v>60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3</v>
      </c>
      <c r="BZ137">
        <v>89</v>
      </c>
      <c r="CA137">
        <v>44</v>
      </c>
      <c r="CB137" t="s">
        <v>3</v>
      </c>
      <c r="CE137">
        <v>30</v>
      </c>
      <c r="CF137">
        <v>0</v>
      </c>
      <c r="CG137">
        <v>0</v>
      </c>
      <c r="CM137">
        <v>0</v>
      </c>
      <c r="CN137" t="s">
        <v>3</v>
      </c>
      <c r="CO137">
        <v>0</v>
      </c>
      <c r="CP137">
        <f t="shared" si="133"/>
        <v>262.13</v>
      </c>
      <c r="CQ137">
        <f t="shared" si="134"/>
        <v>66804.98</v>
      </c>
      <c r="CR137">
        <f>(ROUND((ROUND(((ET137)*AV137*1),2)*BB137),2)+ROUND((ROUND(((AE137-(EU137))*AV137*1),2)*BS137),2))</f>
        <v>0</v>
      </c>
      <c r="CS137">
        <f t="shared" si="135"/>
        <v>0</v>
      </c>
      <c r="CT137">
        <f t="shared" si="136"/>
        <v>0</v>
      </c>
      <c r="CU137">
        <f t="shared" si="137"/>
        <v>0</v>
      </c>
      <c r="CV137">
        <f t="shared" si="138"/>
        <v>0</v>
      </c>
      <c r="CW137">
        <f t="shared" si="139"/>
        <v>0</v>
      </c>
      <c r="CX137">
        <f t="shared" si="140"/>
        <v>0</v>
      </c>
      <c r="CY137">
        <f t="shared" si="141"/>
        <v>0</v>
      </c>
      <c r="CZ137">
        <f t="shared" si="142"/>
        <v>0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>
        <v>0</v>
      </c>
      <c r="DO137">
        <v>0</v>
      </c>
      <c r="DP137">
        <v>1</v>
      </c>
      <c r="DQ137">
        <v>1</v>
      </c>
      <c r="DU137">
        <v>1009</v>
      </c>
      <c r="DV137" t="s">
        <v>32</v>
      </c>
      <c r="DW137" t="s">
        <v>32</v>
      </c>
      <c r="DX137">
        <v>1000</v>
      </c>
      <c r="DZ137" t="s">
        <v>3</v>
      </c>
      <c r="EA137" t="s">
        <v>3</v>
      </c>
      <c r="EB137" t="s">
        <v>3</v>
      </c>
      <c r="EC137" t="s">
        <v>3</v>
      </c>
      <c r="EE137">
        <v>55586532</v>
      </c>
      <c r="EF137">
        <v>60</v>
      </c>
      <c r="EG137" t="s">
        <v>25</v>
      </c>
      <c r="EH137">
        <v>0</v>
      </c>
      <c r="EI137" t="s">
        <v>3</v>
      </c>
      <c r="EJ137">
        <v>1</v>
      </c>
      <c r="EK137">
        <v>97</v>
      </c>
      <c r="EL137" t="s">
        <v>50</v>
      </c>
      <c r="EM137" t="s">
        <v>51</v>
      </c>
      <c r="EO137" t="s">
        <v>3</v>
      </c>
      <c r="EQ137">
        <v>0</v>
      </c>
      <c r="ER137">
        <v>18660.61</v>
      </c>
      <c r="ES137">
        <v>18660.61</v>
      </c>
      <c r="ET137">
        <v>0</v>
      </c>
      <c r="EU137">
        <v>0</v>
      </c>
      <c r="EV137">
        <v>0</v>
      </c>
      <c r="EW137">
        <v>0</v>
      </c>
      <c r="EX137">
        <v>0</v>
      </c>
      <c r="FQ137">
        <v>0</v>
      </c>
      <c r="FR137">
        <v>0</v>
      </c>
      <c r="FS137">
        <v>0</v>
      </c>
      <c r="FX137">
        <v>89</v>
      </c>
      <c r="FY137">
        <v>44</v>
      </c>
      <c r="GA137" t="s">
        <v>3</v>
      </c>
      <c r="GD137">
        <v>1</v>
      </c>
      <c r="GF137">
        <v>667244177</v>
      </c>
      <c r="GG137">
        <v>2</v>
      </c>
      <c r="GH137">
        <v>1</v>
      </c>
      <c r="GI137">
        <v>2</v>
      </c>
      <c r="GJ137">
        <v>0</v>
      </c>
      <c r="GK137">
        <v>0</v>
      </c>
      <c r="GL137">
        <f t="shared" si="143"/>
        <v>0</v>
      </c>
      <c r="GM137">
        <f t="shared" si="144"/>
        <v>262.13</v>
      </c>
      <c r="GN137">
        <f t="shared" si="145"/>
        <v>262.13</v>
      </c>
      <c r="GO137">
        <f t="shared" si="146"/>
        <v>0</v>
      </c>
      <c r="GP137">
        <f t="shared" si="147"/>
        <v>0</v>
      </c>
      <c r="GR137">
        <v>0</v>
      </c>
      <c r="GS137">
        <v>0</v>
      </c>
      <c r="GT137">
        <v>0</v>
      </c>
      <c r="GU137" t="s">
        <v>3</v>
      </c>
      <c r="GV137">
        <f t="shared" si="148"/>
        <v>0</v>
      </c>
      <c r="GW137">
        <v>1</v>
      </c>
      <c r="GX137">
        <f t="shared" si="149"/>
        <v>0</v>
      </c>
      <c r="HA137">
        <v>0</v>
      </c>
      <c r="HB137">
        <v>0</v>
      </c>
      <c r="HC137">
        <f t="shared" si="150"/>
        <v>0</v>
      </c>
      <c r="HE137" t="s">
        <v>3</v>
      </c>
      <c r="HF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3</v>
      </c>
      <c r="HS137">
        <v>0</v>
      </c>
      <c r="IK137">
        <v>0</v>
      </c>
    </row>
    <row r="139" spans="1:255" ht="13" x14ac:dyDescent="0.3">
      <c r="A139" s="3">
        <v>51</v>
      </c>
      <c r="B139" s="3">
        <f>B122</f>
        <v>1</v>
      </c>
      <c r="C139" s="3">
        <f>A122</f>
        <v>4</v>
      </c>
      <c r="D139" s="3">
        <f>ROW(A122)</f>
        <v>122</v>
      </c>
      <c r="E139" s="3"/>
      <c r="F139" s="3" t="str">
        <f>IF(F122&lt;&gt;"",F122,"")</f>
        <v/>
      </c>
      <c r="G139" s="3" t="str">
        <f>IF(G122&lt;&gt;"",G122,"")</f>
        <v>Усиление внутренних и наружных стен в зоне расширяемых проемов в подвале и в надземной части здания. Рама РС-3, 5 шт. (КР-5,6)</v>
      </c>
      <c r="H139" s="3">
        <v>0</v>
      </c>
      <c r="I139" s="3"/>
      <c r="J139" s="3"/>
      <c r="K139" s="3"/>
      <c r="L139" s="3"/>
      <c r="M139" s="3"/>
      <c r="N139" s="3"/>
      <c r="O139" s="3">
        <f t="shared" ref="O139:T139" si="156">ROUND(AB139,2)</f>
        <v>21324.66</v>
      </c>
      <c r="P139" s="3">
        <f t="shared" si="156"/>
        <v>16935.310000000001</v>
      </c>
      <c r="Q139" s="3">
        <f t="shared" si="156"/>
        <v>69.39</v>
      </c>
      <c r="R139" s="3">
        <f t="shared" si="156"/>
        <v>4</v>
      </c>
      <c r="S139" s="3">
        <f t="shared" si="156"/>
        <v>4319.96</v>
      </c>
      <c r="T139" s="3">
        <f t="shared" si="156"/>
        <v>0</v>
      </c>
      <c r="U139" s="3">
        <f>AH139</f>
        <v>345.52754930924999</v>
      </c>
      <c r="V139" s="3">
        <f>AI139</f>
        <v>0</v>
      </c>
      <c r="W139" s="3">
        <f>ROUND(AJ139,2)</f>
        <v>0</v>
      </c>
      <c r="X139" s="3">
        <f>ROUND(AK139,2)</f>
        <v>3981.33</v>
      </c>
      <c r="Y139" s="3">
        <f>ROUND(AL139,2)</f>
        <v>2253.39</v>
      </c>
      <c r="Z139" s="3"/>
      <c r="AA139" s="3"/>
      <c r="AB139" s="3">
        <f>ROUND(SUMIF(AA126:AA137,"=56481265",O126:O137),2)</f>
        <v>21324.66</v>
      </c>
      <c r="AC139" s="3">
        <f>ROUND(SUMIF(AA126:AA137,"=56481265",P126:P137),2)</f>
        <v>16935.310000000001</v>
      </c>
      <c r="AD139" s="3">
        <f>ROUND(SUMIF(AA126:AA137,"=56481265",Q126:Q137),2)</f>
        <v>69.39</v>
      </c>
      <c r="AE139" s="3">
        <f>ROUND(SUMIF(AA126:AA137,"=56481265",R126:R137),2)</f>
        <v>4</v>
      </c>
      <c r="AF139" s="3">
        <f>ROUND(SUMIF(AA126:AA137,"=56481265",S126:S137),2)</f>
        <v>4319.96</v>
      </c>
      <c r="AG139" s="3">
        <f>ROUND(SUMIF(AA126:AA137,"=56481265",T126:T137),2)</f>
        <v>0</v>
      </c>
      <c r="AH139" s="3">
        <f>SUMIF(AA126:AA137,"=56481265",U126:U137)</f>
        <v>345.52754930924999</v>
      </c>
      <c r="AI139" s="3">
        <f>SUMIF(AA126:AA137,"=56481265",V126:V137)</f>
        <v>0</v>
      </c>
      <c r="AJ139" s="3">
        <f>ROUND(SUMIF(AA126:AA137,"=56481265",W126:W137),2)</f>
        <v>0</v>
      </c>
      <c r="AK139" s="3">
        <f>ROUND(SUMIF(AA126:AA137,"=56481265",X126:X137),2)</f>
        <v>3981.33</v>
      </c>
      <c r="AL139" s="3">
        <f>ROUND(SUMIF(AA126:AA137,"=56481265",Y126:Y137),2)</f>
        <v>2253.39</v>
      </c>
      <c r="AM139" s="3"/>
      <c r="AN139" s="3"/>
      <c r="AO139" s="3">
        <f t="shared" ref="AO139:BD139" si="157">ROUND(BX139,2)</f>
        <v>0</v>
      </c>
      <c r="AP139" s="3">
        <f t="shared" si="157"/>
        <v>0</v>
      </c>
      <c r="AQ139" s="3">
        <f t="shared" si="157"/>
        <v>0</v>
      </c>
      <c r="AR139" s="3">
        <f t="shared" si="157"/>
        <v>27559.38</v>
      </c>
      <c r="AS139" s="3">
        <f t="shared" si="157"/>
        <v>27559.38</v>
      </c>
      <c r="AT139" s="3">
        <f t="shared" si="157"/>
        <v>0</v>
      </c>
      <c r="AU139" s="3">
        <f t="shared" si="157"/>
        <v>0</v>
      </c>
      <c r="AV139" s="3">
        <f t="shared" si="157"/>
        <v>16935.310000000001</v>
      </c>
      <c r="AW139" s="3">
        <f t="shared" si="157"/>
        <v>16935.310000000001</v>
      </c>
      <c r="AX139" s="3">
        <f t="shared" si="157"/>
        <v>0</v>
      </c>
      <c r="AY139" s="3">
        <f t="shared" si="157"/>
        <v>16935.310000000001</v>
      </c>
      <c r="AZ139" s="3">
        <f t="shared" si="157"/>
        <v>0</v>
      </c>
      <c r="BA139" s="3">
        <f t="shared" si="157"/>
        <v>0</v>
      </c>
      <c r="BB139" s="3">
        <f t="shared" si="157"/>
        <v>0</v>
      </c>
      <c r="BC139" s="3">
        <f t="shared" si="157"/>
        <v>0</v>
      </c>
      <c r="BD139" s="3">
        <f t="shared" si="157"/>
        <v>0</v>
      </c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>
        <f>ROUND(SUMIF(AA126:AA137,"=56481265",FQ126:FQ137),2)</f>
        <v>0</v>
      </c>
      <c r="BY139" s="3">
        <f>ROUND(SUMIF(AA126:AA137,"=56481265",FR126:FR137),2)</f>
        <v>0</v>
      </c>
      <c r="BZ139" s="3">
        <f>ROUND(SUMIF(AA126:AA137,"=56481265",GL126:GL137),2)</f>
        <v>0</v>
      </c>
      <c r="CA139" s="3">
        <f>ROUND(SUMIF(AA126:AA137,"=56481265",GM126:GM137),2)</f>
        <v>27559.38</v>
      </c>
      <c r="CB139" s="3">
        <f>ROUND(SUMIF(AA126:AA137,"=56481265",GN126:GN137),2)</f>
        <v>27559.38</v>
      </c>
      <c r="CC139" s="3">
        <f>ROUND(SUMIF(AA126:AA137,"=56481265",GO126:GO137),2)</f>
        <v>0</v>
      </c>
      <c r="CD139" s="3">
        <f>ROUND(SUMIF(AA126:AA137,"=56481265",GP126:GP137),2)</f>
        <v>0</v>
      </c>
      <c r="CE139" s="3">
        <f>AC139-BX139</f>
        <v>16935.310000000001</v>
      </c>
      <c r="CF139" s="3">
        <f>AC139-BY139</f>
        <v>16935.310000000001</v>
      </c>
      <c r="CG139" s="3">
        <f>BX139-BZ139</f>
        <v>0</v>
      </c>
      <c r="CH139" s="3">
        <f>AC139-BX139-BY139+BZ139</f>
        <v>16935.310000000001</v>
      </c>
      <c r="CI139" s="3">
        <f>BY139-BZ139</f>
        <v>0</v>
      </c>
      <c r="CJ139" s="3">
        <f>ROUND(SUMIF(AA126:AA137,"=56481265",GX126:GX137),2)</f>
        <v>0</v>
      </c>
      <c r="CK139" s="3">
        <f>ROUND(SUMIF(AA126:AA137,"=56481265",GY126:GY137),2)</f>
        <v>0</v>
      </c>
      <c r="CL139" s="3">
        <f>ROUND(SUMIF(AA126:AA137,"=56481265",GZ126:GZ137),2)</f>
        <v>0</v>
      </c>
      <c r="CM139" s="3">
        <f>ROUND(SUMIF(AA126:AA137,"=56481265",HD126:HD137),2)</f>
        <v>0</v>
      </c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4">
        <f t="shared" ref="DG139:DL139" si="158">ROUND(DT139,2)</f>
        <v>349275.66</v>
      </c>
      <c r="DH139" s="4">
        <f t="shared" si="158"/>
        <v>141672.35999999999</v>
      </c>
      <c r="DI139" s="4">
        <f t="shared" si="158"/>
        <v>931</v>
      </c>
      <c r="DJ139" s="4">
        <f t="shared" si="158"/>
        <v>191.76</v>
      </c>
      <c r="DK139" s="4">
        <f t="shared" si="158"/>
        <v>206672.3</v>
      </c>
      <c r="DL139" s="4">
        <f t="shared" si="158"/>
        <v>0</v>
      </c>
      <c r="DM139" s="4">
        <f>DZ139</f>
        <v>345.66519556851972</v>
      </c>
      <c r="DN139" s="4">
        <f>EA139</f>
        <v>0</v>
      </c>
      <c r="DO139" s="4">
        <f>ROUND(EB139,2)</f>
        <v>0</v>
      </c>
      <c r="DP139" s="4">
        <f>ROUND(EC139,2)</f>
        <v>190253.29</v>
      </c>
      <c r="DQ139" s="4">
        <f>ROUND(ED139,2)</f>
        <v>107404.92</v>
      </c>
      <c r="DR139" s="4"/>
      <c r="DS139" s="4"/>
      <c r="DT139" s="4">
        <f>ROUND(SUMIF(AA126:AA137,"=56481267",O126:O137),2)</f>
        <v>349275.66</v>
      </c>
      <c r="DU139" s="4">
        <f>ROUND(SUMIF(AA126:AA137,"=56481267",P126:P137),2)</f>
        <v>141672.35999999999</v>
      </c>
      <c r="DV139" s="4">
        <f>ROUND(SUMIF(AA126:AA137,"=56481267",Q126:Q137),2)</f>
        <v>931</v>
      </c>
      <c r="DW139" s="4">
        <f>ROUND(SUMIF(AA126:AA137,"=56481267",R126:R137),2)</f>
        <v>191.76</v>
      </c>
      <c r="DX139" s="4">
        <f>ROUND(SUMIF(AA126:AA137,"=56481267",S126:S137),2)</f>
        <v>206672.3</v>
      </c>
      <c r="DY139" s="4">
        <f>ROUND(SUMIF(AA126:AA137,"=56481267",T126:T137),2)</f>
        <v>0</v>
      </c>
      <c r="DZ139" s="4">
        <f>SUMIF(AA126:AA137,"=56481267",U126:U137)</f>
        <v>345.66519556851972</v>
      </c>
      <c r="EA139" s="4">
        <f>SUMIF(AA126:AA137,"=56481267",V126:V137)</f>
        <v>0</v>
      </c>
      <c r="EB139" s="4">
        <f>ROUND(SUMIF(AA126:AA137,"=56481267",W126:W137),2)</f>
        <v>0</v>
      </c>
      <c r="EC139" s="4">
        <f>ROUND(SUMIF(AA126:AA137,"=56481267",X126:X137),2)</f>
        <v>190253.29</v>
      </c>
      <c r="ED139" s="4">
        <f>ROUND(SUMIF(AA126:AA137,"=56481267",Y126:Y137),2)</f>
        <v>107404.92</v>
      </c>
      <c r="EE139" s="4"/>
      <c r="EF139" s="4"/>
      <c r="EG139" s="4">
        <f t="shared" ref="EG139:EV139" si="159">ROUND(FP139,2)</f>
        <v>0</v>
      </c>
      <c r="EH139" s="4">
        <f t="shared" si="159"/>
        <v>0</v>
      </c>
      <c r="EI139" s="4">
        <f t="shared" si="159"/>
        <v>0</v>
      </c>
      <c r="EJ139" s="4">
        <f t="shared" si="159"/>
        <v>646933.87</v>
      </c>
      <c r="EK139" s="4">
        <f t="shared" si="159"/>
        <v>646933.87</v>
      </c>
      <c r="EL139" s="4">
        <f t="shared" si="159"/>
        <v>0</v>
      </c>
      <c r="EM139" s="4">
        <f t="shared" si="159"/>
        <v>0</v>
      </c>
      <c r="EN139" s="4">
        <f t="shared" si="159"/>
        <v>141672.35999999999</v>
      </c>
      <c r="EO139" s="4">
        <f t="shared" si="159"/>
        <v>141672.35999999999</v>
      </c>
      <c r="EP139" s="4">
        <f t="shared" si="159"/>
        <v>0</v>
      </c>
      <c r="EQ139" s="4">
        <f t="shared" si="159"/>
        <v>141672.35999999999</v>
      </c>
      <c r="ER139" s="4">
        <f t="shared" si="159"/>
        <v>0</v>
      </c>
      <c r="ES139" s="4">
        <f t="shared" si="159"/>
        <v>0</v>
      </c>
      <c r="ET139" s="4">
        <f t="shared" si="159"/>
        <v>0</v>
      </c>
      <c r="EU139" s="4">
        <f t="shared" si="159"/>
        <v>0</v>
      </c>
      <c r="EV139" s="4">
        <f t="shared" si="159"/>
        <v>0</v>
      </c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>
        <f>ROUND(SUMIF(AA126:AA137,"=56481267",FQ126:FQ137),2)</f>
        <v>0</v>
      </c>
      <c r="FQ139" s="4">
        <f>ROUND(SUMIF(AA126:AA137,"=56481267",FR126:FR137),2)</f>
        <v>0</v>
      </c>
      <c r="FR139" s="4">
        <f>ROUND(SUMIF(AA126:AA137,"=56481267",GL126:GL137),2)</f>
        <v>0</v>
      </c>
      <c r="FS139" s="4">
        <f>ROUND(SUMIF(AA126:AA137,"=56481267",GM126:GM137),2)</f>
        <v>646933.87</v>
      </c>
      <c r="FT139" s="4">
        <f>ROUND(SUMIF(AA126:AA137,"=56481267",GN126:GN137),2)</f>
        <v>646933.87</v>
      </c>
      <c r="FU139" s="4">
        <f>ROUND(SUMIF(AA126:AA137,"=56481267",GO126:GO137),2)</f>
        <v>0</v>
      </c>
      <c r="FV139" s="4">
        <f>ROUND(SUMIF(AA126:AA137,"=56481267",GP126:GP137),2)</f>
        <v>0</v>
      </c>
      <c r="FW139" s="4">
        <f>DU139-FP139</f>
        <v>141672.35999999999</v>
      </c>
      <c r="FX139" s="4">
        <f>DU139-FQ139</f>
        <v>141672.35999999999</v>
      </c>
      <c r="FY139" s="4">
        <f>FP139-FR139</f>
        <v>0</v>
      </c>
      <c r="FZ139" s="4">
        <f>DU139-FP139-FQ139+FR139</f>
        <v>141672.35999999999</v>
      </c>
      <c r="GA139" s="4">
        <f>FQ139-FR139</f>
        <v>0</v>
      </c>
      <c r="GB139" s="4">
        <f>ROUND(SUMIF(AA126:AA137,"=56481267",GX126:GX137),2)</f>
        <v>0</v>
      </c>
      <c r="GC139" s="4">
        <f>ROUND(SUMIF(AA126:AA137,"=56481267",GY126:GY137),2)</f>
        <v>0</v>
      </c>
      <c r="GD139" s="4">
        <f>ROUND(SUMIF(AA126:AA137,"=56481267",GZ126:GZ137),2)</f>
        <v>0</v>
      </c>
      <c r="GE139" s="4">
        <f>ROUND(SUMIF(AA126:AA137,"=56481267",HD126:HD137),2)</f>
        <v>0</v>
      </c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>
        <v>0</v>
      </c>
    </row>
    <row r="141" spans="1:255" ht="13" x14ac:dyDescent="0.3">
      <c r="A141" s="5">
        <v>50</v>
      </c>
      <c r="B141" s="5">
        <v>0</v>
      </c>
      <c r="C141" s="5">
        <v>0</v>
      </c>
      <c r="D141" s="5">
        <v>1</v>
      </c>
      <c r="E141" s="5">
        <v>201</v>
      </c>
      <c r="F141" s="5">
        <f>ROUND(Source!O139,O141)</f>
        <v>21324.66</v>
      </c>
      <c r="G141" s="5" t="s">
        <v>57</v>
      </c>
      <c r="H141" s="5" t="s">
        <v>58</v>
      </c>
      <c r="I141" s="5"/>
      <c r="J141" s="5"/>
      <c r="K141" s="5">
        <v>201</v>
      </c>
      <c r="L141" s="5">
        <v>1</v>
      </c>
      <c r="M141" s="5">
        <v>3</v>
      </c>
      <c r="N141" s="5" t="s">
        <v>3</v>
      </c>
      <c r="O141" s="5">
        <v>2</v>
      </c>
      <c r="P141" s="5">
        <f>ROUND(Source!DG139,O141)</f>
        <v>349275.66</v>
      </c>
      <c r="Q141" s="5"/>
      <c r="R141" s="5"/>
      <c r="S141" s="5"/>
      <c r="T141" s="5"/>
      <c r="U141" s="5"/>
      <c r="V141" s="5"/>
      <c r="W141" s="5">
        <v>21324.66</v>
      </c>
      <c r="X141" s="5">
        <v>1</v>
      </c>
      <c r="Y141" s="5">
        <v>21324.66</v>
      </c>
      <c r="Z141" s="5">
        <v>349275.66</v>
      </c>
      <c r="AA141" s="5">
        <v>1</v>
      </c>
      <c r="AB141" s="5">
        <v>349275.66</v>
      </c>
    </row>
    <row r="142" spans="1:255" ht="13" x14ac:dyDescent="0.3">
      <c r="A142" s="5">
        <v>50</v>
      </c>
      <c r="B142" s="5">
        <v>0</v>
      </c>
      <c r="C142" s="5">
        <v>0</v>
      </c>
      <c r="D142" s="5">
        <v>1</v>
      </c>
      <c r="E142" s="5">
        <v>202</v>
      </c>
      <c r="F142" s="5">
        <f>ROUND(Source!P139,O142)</f>
        <v>16935.310000000001</v>
      </c>
      <c r="G142" s="5" t="s">
        <v>59</v>
      </c>
      <c r="H142" s="5" t="s">
        <v>60</v>
      </c>
      <c r="I142" s="5"/>
      <c r="J142" s="5"/>
      <c r="K142" s="5">
        <v>202</v>
      </c>
      <c r="L142" s="5">
        <v>2</v>
      </c>
      <c r="M142" s="5">
        <v>3</v>
      </c>
      <c r="N142" s="5" t="s">
        <v>3</v>
      </c>
      <c r="O142" s="5">
        <v>2</v>
      </c>
      <c r="P142" s="5">
        <f>ROUND(Source!DH139,O142)</f>
        <v>141672.35999999999</v>
      </c>
      <c r="Q142" s="5"/>
      <c r="R142" s="5"/>
      <c r="S142" s="5"/>
      <c r="T142" s="5"/>
      <c r="U142" s="5"/>
      <c r="V142" s="5"/>
      <c r="W142" s="5">
        <v>16935.310000000001</v>
      </c>
      <c r="X142" s="5">
        <v>1</v>
      </c>
      <c r="Y142" s="5">
        <v>16935.310000000001</v>
      </c>
      <c r="Z142" s="5">
        <v>141672.35999999999</v>
      </c>
      <c r="AA142" s="5">
        <v>1</v>
      </c>
      <c r="AB142" s="5">
        <v>141672.35999999999</v>
      </c>
    </row>
    <row r="143" spans="1:255" ht="13" x14ac:dyDescent="0.3">
      <c r="A143" s="5">
        <v>50</v>
      </c>
      <c r="B143" s="5">
        <v>0</v>
      </c>
      <c r="C143" s="5">
        <v>0</v>
      </c>
      <c r="D143" s="5">
        <v>1</v>
      </c>
      <c r="E143" s="5">
        <v>222</v>
      </c>
      <c r="F143" s="5">
        <f>ROUND(Source!AO139,O143)</f>
        <v>0</v>
      </c>
      <c r="G143" s="5" t="s">
        <v>61</v>
      </c>
      <c r="H143" s="5" t="s">
        <v>62</v>
      </c>
      <c r="I143" s="5"/>
      <c r="J143" s="5"/>
      <c r="K143" s="5">
        <v>222</v>
      </c>
      <c r="L143" s="5">
        <v>3</v>
      </c>
      <c r="M143" s="5">
        <v>3</v>
      </c>
      <c r="N143" s="5" t="s">
        <v>3</v>
      </c>
      <c r="O143" s="5">
        <v>2</v>
      </c>
      <c r="P143" s="5">
        <f>ROUND(Source!EG139,O143)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55" ht="13" x14ac:dyDescent="0.3">
      <c r="A144" s="5">
        <v>50</v>
      </c>
      <c r="B144" s="5">
        <v>0</v>
      </c>
      <c r="C144" s="5">
        <v>0</v>
      </c>
      <c r="D144" s="5">
        <v>1</v>
      </c>
      <c r="E144" s="5">
        <v>225</v>
      </c>
      <c r="F144" s="5">
        <f>ROUND(Source!AV139,O144)</f>
        <v>16935.310000000001</v>
      </c>
      <c r="G144" s="5" t="s">
        <v>63</v>
      </c>
      <c r="H144" s="5" t="s">
        <v>64</v>
      </c>
      <c r="I144" s="5"/>
      <c r="J144" s="5"/>
      <c r="K144" s="5">
        <v>225</v>
      </c>
      <c r="L144" s="5">
        <v>4</v>
      </c>
      <c r="M144" s="5">
        <v>3</v>
      </c>
      <c r="N144" s="5" t="s">
        <v>3</v>
      </c>
      <c r="O144" s="5">
        <v>2</v>
      </c>
      <c r="P144" s="5">
        <f>ROUND(Source!EN139,O144)</f>
        <v>141672.35999999999</v>
      </c>
      <c r="Q144" s="5"/>
      <c r="R144" s="5"/>
      <c r="S144" s="5"/>
      <c r="T144" s="5"/>
      <c r="U144" s="5"/>
      <c r="V144" s="5"/>
      <c r="W144" s="5">
        <v>16935.310000000001</v>
      </c>
      <c r="X144" s="5">
        <v>1</v>
      </c>
      <c r="Y144" s="5">
        <v>16935.310000000001</v>
      </c>
      <c r="Z144" s="5">
        <v>141672.35999999999</v>
      </c>
      <c r="AA144" s="5">
        <v>1</v>
      </c>
      <c r="AB144" s="5">
        <v>141672.35999999999</v>
      </c>
    </row>
    <row r="145" spans="1:28" ht="13" x14ac:dyDescent="0.3">
      <c r="A145" s="5">
        <v>50</v>
      </c>
      <c r="B145" s="5">
        <v>0</v>
      </c>
      <c r="C145" s="5">
        <v>0</v>
      </c>
      <c r="D145" s="5">
        <v>1</v>
      </c>
      <c r="E145" s="5">
        <v>226</v>
      </c>
      <c r="F145" s="5">
        <f>ROUND(Source!AW139,O145)</f>
        <v>16935.310000000001</v>
      </c>
      <c r="G145" s="5" t="s">
        <v>65</v>
      </c>
      <c r="H145" s="5" t="s">
        <v>66</v>
      </c>
      <c r="I145" s="5"/>
      <c r="J145" s="5"/>
      <c r="K145" s="5">
        <v>226</v>
      </c>
      <c r="L145" s="5">
        <v>5</v>
      </c>
      <c r="M145" s="5">
        <v>3</v>
      </c>
      <c r="N145" s="5" t="s">
        <v>3</v>
      </c>
      <c r="O145" s="5">
        <v>2</v>
      </c>
      <c r="P145" s="5">
        <f>ROUND(Source!EO139,O145)</f>
        <v>141672.35999999999</v>
      </c>
      <c r="Q145" s="5"/>
      <c r="R145" s="5"/>
      <c r="S145" s="5"/>
      <c r="T145" s="5"/>
      <c r="U145" s="5"/>
      <c r="V145" s="5"/>
      <c r="W145" s="5">
        <v>16935.310000000001</v>
      </c>
      <c r="X145" s="5">
        <v>1</v>
      </c>
      <c r="Y145" s="5">
        <v>16935.310000000001</v>
      </c>
      <c r="Z145" s="5">
        <v>141672.35999999999</v>
      </c>
      <c r="AA145" s="5">
        <v>1</v>
      </c>
      <c r="AB145" s="5">
        <v>141672.35999999999</v>
      </c>
    </row>
    <row r="146" spans="1:28" ht="13" x14ac:dyDescent="0.3">
      <c r="A146" s="5">
        <v>50</v>
      </c>
      <c r="B146" s="5">
        <v>0</v>
      </c>
      <c r="C146" s="5">
        <v>0</v>
      </c>
      <c r="D146" s="5">
        <v>1</v>
      </c>
      <c r="E146" s="5">
        <v>227</v>
      </c>
      <c r="F146" s="5">
        <f>ROUND(Source!AX139,O146)</f>
        <v>0</v>
      </c>
      <c r="G146" s="5" t="s">
        <v>67</v>
      </c>
      <c r="H146" s="5" t="s">
        <v>68</v>
      </c>
      <c r="I146" s="5"/>
      <c r="J146" s="5"/>
      <c r="K146" s="5">
        <v>227</v>
      </c>
      <c r="L146" s="5">
        <v>6</v>
      </c>
      <c r="M146" s="5">
        <v>3</v>
      </c>
      <c r="N146" s="5" t="s">
        <v>3</v>
      </c>
      <c r="O146" s="5">
        <v>2</v>
      </c>
      <c r="P146" s="5">
        <f>ROUND(Source!EP139,O146)</f>
        <v>0</v>
      </c>
      <c r="Q146" s="5"/>
      <c r="R146" s="5"/>
      <c r="S146" s="5"/>
      <c r="T146" s="5"/>
      <c r="U146" s="5"/>
      <c r="V146" s="5"/>
      <c r="W146" s="5">
        <v>0</v>
      </c>
      <c r="X146" s="5">
        <v>1</v>
      </c>
      <c r="Y146" s="5">
        <v>0</v>
      </c>
      <c r="Z146" s="5">
        <v>0</v>
      </c>
      <c r="AA146" s="5">
        <v>1</v>
      </c>
      <c r="AB146" s="5">
        <v>0</v>
      </c>
    </row>
    <row r="147" spans="1:28" ht="13" x14ac:dyDescent="0.3">
      <c r="A147" s="5">
        <v>50</v>
      </c>
      <c r="B147" s="5">
        <v>0</v>
      </c>
      <c r="C147" s="5">
        <v>0</v>
      </c>
      <c r="D147" s="5">
        <v>1</v>
      </c>
      <c r="E147" s="5">
        <v>228</v>
      </c>
      <c r="F147" s="5">
        <f>ROUND(Source!AY139,O147)</f>
        <v>16935.310000000001</v>
      </c>
      <c r="G147" s="5" t="s">
        <v>69</v>
      </c>
      <c r="H147" s="5" t="s">
        <v>70</v>
      </c>
      <c r="I147" s="5"/>
      <c r="J147" s="5"/>
      <c r="K147" s="5">
        <v>228</v>
      </c>
      <c r="L147" s="5">
        <v>7</v>
      </c>
      <c r="M147" s="5">
        <v>3</v>
      </c>
      <c r="N147" s="5" t="s">
        <v>3</v>
      </c>
      <c r="O147" s="5">
        <v>2</v>
      </c>
      <c r="P147" s="5">
        <f>ROUND(Source!EQ139,O147)</f>
        <v>141672.35999999999</v>
      </c>
      <c r="Q147" s="5"/>
      <c r="R147" s="5"/>
      <c r="S147" s="5"/>
      <c r="T147" s="5"/>
      <c r="U147" s="5"/>
      <c r="V147" s="5"/>
      <c r="W147" s="5">
        <v>16935.310000000001</v>
      </c>
      <c r="X147" s="5">
        <v>1</v>
      </c>
      <c r="Y147" s="5">
        <v>16935.310000000001</v>
      </c>
      <c r="Z147" s="5">
        <v>141672.35999999999</v>
      </c>
      <c r="AA147" s="5">
        <v>1</v>
      </c>
      <c r="AB147" s="5">
        <v>141672.35999999999</v>
      </c>
    </row>
    <row r="148" spans="1:28" ht="13" x14ac:dyDescent="0.3">
      <c r="A148" s="5">
        <v>50</v>
      </c>
      <c r="B148" s="5">
        <v>0</v>
      </c>
      <c r="C148" s="5">
        <v>0</v>
      </c>
      <c r="D148" s="5">
        <v>1</v>
      </c>
      <c r="E148" s="5">
        <v>216</v>
      </c>
      <c r="F148" s="5">
        <f>ROUND(Source!AP139,O148)</f>
        <v>0</v>
      </c>
      <c r="G148" s="5" t="s">
        <v>71</v>
      </c>
      <c r="H148" s="5" t="s">
        <v>72</v>
      </c>
      <c r="I148" s="5"/>
      <c r="J148" s="5"/>
      <c r="K148" s="5">
        <v>216</v>
      </c>
      <c r="L148" s="5">
        <v>8</v>
      </c>
      <c r="M148" s="5">
        <v>3</v>
      </c>
      <c r="N148" s="5" t="s">
        <v>3</v>
      </c>
      <c r="O148" s="5">
        <v>2</v>
      </c>
      <c r="P148" s="5">
        <f>ROUND(Source!EH139,O148)</f>
        <v>0</v>
      </c>
      <c r="Q148" s="5"/>
      <c r="R148" s="5"/>
      <c r="S148" s="5"/>
      <c r="T148" s="5"/>
      <c r="U148" s="5"/>
      <c r="V148" s="5"/>
      <c r="W148" s="5">
        <v>0</v>
      </c>
      <c r="X148" s="5">
        <v>1</v>
      </c>
      <c r="Y148" s="5">
        <v>0</v>
      </c>
      <c r="Z148" s="5">
        <v>0</v>
      </c>
      <c r="AA148" s="5">
        <v>1</v>
      </c>
      <c r="AB148" s="5">
        <v>0</v>
      </c>
    </row>
    <row r="149" spans="1:28" ht="13" x14ac:dyDescent="0.3">
      <c r="A149" s="5">
        <v>50</v>
      </c>
      <c r="B149" s="5">
        <v>0</v>
      </c>
      <c r="C149" s="5">
        <v>0</v>
      </c>
      <c r="D149" s="5">
        <v>1</v>
      </c>
      <c r="E149" s="5">
        <v>223</v>
      </c>
      <c r="F149" s="5">
        <f>ROUND(Source!AQ139,O149)</f>
        <v>0</v>
      </c>
      <c r="G149" s="5" t="s">
        <v>73</v>
      </c>
      <c r="H149" s="5" t="s">
        <v>74</v>
      </c>
      <c r="I149" s="5"/>
      <c r="J149" s="5"/>
      <c r="K149" s="5">
        <v>223</v>
      </c>
      <c r="L149" s="5">
        <v>9</v>
      </c>
      <c r="M149" s="5">
        <v>3</v>
      </c>
      <c r="N149" s="5" t="s">
        <v>3</v>
      </c>
      <c r="O149" s="5">
        <v>2</v>
      </c>
      <c r="P149" s="5">
        <f>ROUND(Source!EI139,O149)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8" ht="13" x14ac:dyDescent="0.3">
      <c r="A150" s="5">
        <v>50</v>
      </c>
      <c r="B150" s="5">
        <v>0</v>
      </c>
      <c r="C150" s="5">
        <v>0</v>
      </c>
      <c r="D150" s="5">
        <v>1</v>
      </c>
      <c r="E150" s="5">
        <v>229</v>
      </c>
      <c r="F150" s="5">
        <f>ROUND(Source!AZ139,O150)</f>
        <v>0</v>
      </c>
      <c r="G150" s="5" t="s">
        <v>75</v>
      </c>
      <c r="H150" s="5" t="s">
        <v>76</v>
      </c>
      <c r="I150" s="5"/>
      <c r="J150" s="5"/>
      <c r="K150" s="5">
        <v>229</v>
      </c>
      <c r="L150" s="5">
        <v>10</v>
      </c>
      <c r="M150" s="5">
        <v>3</v>
      </c>
      <c r="N150" s="5" t="s">
        <v>3</v>
      </c>
      <c r="O150" s="5">
        <v>2</v>
      </c>
      <c r="P150" s="5">
        <f>ROUND(Source!ER139,O150)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8" ht="13" x14ac:dyDescent="0.3">
      <c r="A151" s="5">
        <v>50</v>
      </c>
      <c r="B151" s="5">
        <v>0</v>
      </c>
      <c r="C151" s="5">
        <v>0</v>
      </c>
      <c r="D151" s="5">
        <v>1</v>
      </c>
      <c r="E151" s="5">
        <v>203</v>
      </c>
      <c r="F151" s="5">
        <f>ROUND(Source!Q139,O151)</f>
        <v>69.39</v>
      </c>
      <c r="G151" s="5" t="s">
        <v>77</v>
      </c>
      <c r="H151" s="5" t="s">
        <v>78</v>
      </c>
      <c r="I151" s="5"/>
      <c r="J151" s="5"/>
      <c r="K151" s="5">
        <v>203</v>
      </c>
      <c r="L151" s="5">
        <v>11</v>
      </c>
      <c r="M151" s="5">
        <v>3</v>
      </c>
      <c r="N151" s="5" t="s">
        <v>3</v>
      </c>
      <c r="O151" s="5">
        <v>2</v>
      </c>
      <c r="P151" s="5">
        <f>ROUND(Source!DI139,O151)</f>
        <v>931</v>
      </c>
      <c r="Q151" s="5"/>
      <c r="R151" s="5"/>
      <c r="S151" s="5"/>
      <c r="T151" s="5"/>
      <c r="U151" s="5"/>
      <c r="V151" s="5"/>
      <c r="W151" s="5">
        <v>69.39</v>
      </c>
      <c r="X151" s="5">
        <v>1</v>
      </c>
      <c r="Y151" s="5">
        <v>69.39</v>
      </c>
      <c r="Z151" s="5">
        <v>931</v>
      </c>
      <c r="AA151" s="5">
        <v>1</v>
      </c>
      <c r="AB151" s="5">
        <v>931</v>
      </c>
    </row>
    <row r="152" spans="1:28" ht="13" x14ac:dyDescent="0.3">
      <c r="A152" s="5">
        <v>50</v>
      </c>
      <c r="B152" s="5">
        <v>0</v>
      </c>
      <c r="C152" s="5">
        <v>0</v>
      </c>
      <c r="D152" s="5">
        <v>1</v>
      </c>
      <c r="E152" s="5">
        <v>231</v>
      </c>
      <c r="F152" s="5">
        <f>ROUND(Source!BB139,O152)</f>
        <v>0</v>
      </c>
      <c r="G152" s="5" t="s">
        <v>79</v>
      </c>
      <c r="H152" s="5" t="s">
        <v>80</v>
      </c>
      <c r="I152" s="5"/>
      <c r="J152" s="5"/>
      <c r="K152" s="5">
        <v>231</v>
      </c>
      <c r="L152" s="5">
        <v>12</v>
      </c>
      <c r="M152" s="5">
        <v>3</v>
      </c>
      <c r="N152" s="5" t="s">
        <v>3</v>
      </c>
      <c r="O152" s="5">
        <v>2</v>
      </c>
      <c r="P152" s="5">
        <f>ROUND(Source!ET139,O152)</f>
        <v>0</v>
      </c>
      <c r="Q152" s="5"/>
      <c r="R152" s="5"/>
      <c r="S152" s="5"/>
      <c r="T152" s="5"/>
      <c r="U152" s="5"/>
      <c r="V152" s="5"/>
      <c r="W152" s="5">
        <v>0</v>
      </c>
      <c r="X152" s="5">
        <v>1</v>
      </c>
      <c r="Y152" s="5">
        <v>0</v>
      </c>
      <c r="Z152" s="5">
        <v>0</v>
      </c>
      <c r="AA152" s="5">
        <v>1</v>
      </c>
      <c r="AB152" s="5">
        <v>0</v>
      </c>
    </row>
    <row r="153" spans="1:28" ht="13" x14ac:dyDescent="0.3">
      <c r="A153" s="5">
        <v>50</v>
      </c>
      <c r="B153" s="5">
        <v>0</v>
      </c>
      <c r="C153" s="5">
        <v>0</v>
      </c>
      <c r="D153" s="5">
        <v>1</v>
      </c>
      <c r="E153" s="5">
        <v>204</v>
      </c>
      <c r="F153" s="5">
        <f>ROUND(Source!R139,O153)</f>
        <v>4</v>
      </c>
      <c r="G153" s="5" t="s">
        <v>81</v>
      </c>
      <c r="H153" s="5" t="s">
        <v>82</v>
      </c>
      <c r="I153" s="5"/>
      <c r="J153" s="5"/>
      <c r="K153" s="5">
        <v>204</v>
      </c>
      <c r="L153" s="5">
        <v>13</v>
      </c>
      <c r="M153" s="5">
        <v>3</v>
      </c>
      <c r="N153" s="5" t="s">
        <v>3</v>
      </c>
      <c r="O153" s="5">
        <v>2</v>
      </c>
      <c r="P153" s="5">
        <f>ROUND(Source!DJ139,O153)</f>
        <v>191.76</v>
      </c>
      <c r="Q153" s="5"/>
      <c r="R153" s="5"/>
      <c r="S153" s="5"/>
      <c r="T153" s="5"/>
      <c r="U153" s="5"/>
      <c r="V153" s="5"/>
      <c r="W153" s="5">
        <v>4</v>
      </c>
      <c r="X153" s="5">
        <v>1</v>
      </c>
      <c r="Y153" s="5">
        <v>4</v>
      </c>
      <c r="Z153" s="5">
        <v>191.76</v>
      </c>
      <c r="AA153" s="5">
        <v>1</v>
      </c>
      <c r="AB153" s="5">
        <v>191.76</v>
      </c>
    </row>
    <row r="154" spans="1:28" ht="13" x14ac:dyDescent="0.3">
      <c r="A154" s="5">
        <v>50</v>
      </c>
      <c r="B154" s="5">
        <v>0</v>
      </c>
      <c r="C154" s="5">
        <v>0</v>
      </c>
      <c r="D154" s="5">
        <v>1</v>
      </c>
      <c r="E154" s="5">
        <v>205</v>
      </c>
      <c r="F154" s="5">
        <f>ROUND(Source!S139,O154)</f>
        <v>4319.96</v>
      </c>
      <c r="G154" s="5" t="s">
        <v>83</v>
      </c>
      <c r="H154" s="5" t="s">
        <v>84</v>
      </c>
      <c r="I154" s="5"/>
      <c r="J154" s="5"/>
      <c r="K154" s="5">
        <v>205</v>
      </c>
      <c r="L154" s="5">
        <v>14</v>
      </c>
      <c r="M154" s="5">
        <v>3</v>
      </c>
      <c r="N154" s="5" t="s">
        <v>3</v>
      </c>
      <c r="O154" s="5">
        <v>2</v>
      </c>
      <c r="P154" s="5">
        <f>ROUND(Source!DK139,O154)</f>
        <v>206672.3</v>
      </c>
      <c r="Q154" s="5"/>
      <c r="R154" s="5"/>
      <c r="S154" s="5"/>
      <c r="T154" s="5"/>
      <c r="U154" s="5"/>
      <c r="V154" s="5"/>
      <c r="W154" s="5">
        <v>4319.96</v>
      </c>
      <c r="X154" s="5">
        <v>1</v>
      </c>
      <c r="Y154" s="5">
        <v>4319.96</v>
      </c>
      <c r="Z154" s="5">
        <v>206672.3</v>
      </c>
      <c r="AA154" s="5">
        <v>1</v>
      </c>
      <c r="AB154" s="5">
        <v>206672.3</v>
      </c>
    </row>
    <row r="155" spans="1:28" ht="13" x14ac:dyDescent="0.3">
      <c r="A155" s="5">
        <v>50</v>
      </c>
      <c r="B155" s="5">
        <v>0</v>
      </c>
      <c r="C155" s="5">
        <v>0</v>
      </c>
      <c r="D155" s="5">
        <v>1</v>
      </c>
      <c r="E155" s="5">
        <v>232</v>
      </c>
      <c r="F155" s="5">
        <f>ROUND(Source!BC139,O155)</f>
        <v>0</v>
      </c>
      <c r="G155" s="5" t="s">
        <v>85</v>
      </c>
      <c r="H155" s="5" t="s">
        <v>86</v>
      </c>
      <c r="I155" s="5"/>
      <c r="J155" s="5"/>
      <c r="K155" s="5">
        <v>232</v>
      </c>
      <c r="L155" s="5">
        <v>15</v>
      </c>
      <c r="M155" s="5">
        <v>3</v>
      </c>
      <c r="N155" s="5" t="s">
        <v>3</v>
      </c>
      <c r="O155" s="5">
        <v>2</v>
      </c>
      <c r="P155" s="5">
        <f>ROUND(Source!EU139,O155)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8" ht="13" x14ac:dyDescent="0.3">
      <c r="A156" s="5">
        <v>50</v>
      </c>
      <c r="B156" s="5">
        <v>0</v>
      </c>
      <c r="C156" s="5">
        <v>0</v>
      </c>
      <c r="D156" s="5">
        <v>1</v>
      </c>
      <c r="E156" s="5">
        <v>214</v>
      </c>
      <c r="F156" s="5">
        <f>ROUND(Source!AS139,O156)</f>
        <v>27559.38</v>
      </c>
      <c r="G156" s="5" t="s">
        <v>87</v>
      </c>
      <c r="H156" s="5" t="s">
        <v>88</v>
      </c>
      <c r="I156" s="5"/>
      <c r="J156" s="5"/>
      <c r="K156" s="5">
        <v>214</v>
      </c>
      <c r="L156" s="5">
        <v>16</v>
      </c>
      <c r="M156" s="5">
        <v>3</v>
      </c>
      <c r="N156" s="5" t="s">
        <v>3</v>
      </c>
      <c r="O156" s="5">
        <v>2</v>
      </c>
      <c r="P156" s="5">
        <f>ROUND(Source!EK139,O156)</f>
        <v>646933.87</v>
      </c>
      <c r="Q156" s="5"/>
      <c r="R156" s="5"/>
      <c r="S156" s="5"/>
      <c r="T156" s="5"/>
      <c r="U156" s="5"/>
      <c r="V156" s="5"/>
      <c r="W156" s="5">
        <v>27559.38</v>
      </c>
      <c r="X156" s="5">
        <v>1</v>
      </c>
      <c r="Y156" s="5">
        <v>27559.38</v>
      </c>
      <c r="Z156" s="5">
        <v>646933.87</v>
      </c>
      <c r="AA156" s="5">
        <v>1</v>
      </c>
      <c r="AB156" s="5">
        <v>646933.87</v>
      </c>
    </row>
    <row r="157" spans="1:28" ht="13" x14ac:dyDescent="0.3">
      <c r="A157" s="5">
        <v>50</v>
      </c>
      <c r="B157" s="5">
        <v>0</v>
      </c>
      <c r="C157" s="5">
        <v>0</v>
      </c>
      <c r="D157" s="5">
        <v>1</v>
      </c>
      <c r="E157" s="5">
        <v>215</v>
      </c>
      <c r="F157" s="5">
        <f>ROUND(Source!AT139,O157)</f>
        <v>0</v>
      </c>
      <c r="G157" s="5" t="s">
        <v>89</v>
      </c>
      <c r="H157" s="5" t="s">
        <v>90</v>
      </c>
      <c r="I157" s="5"/>
      <c r="J157" s="5"/>
      <c r="K157" s="5">
        <v>215</v>
      </c>
      <c r="L157" s="5">
        <v>17</v>
      </c>
      <c r="M157" s="5">
        <v>3</v>
      </c>
      <c r="N157" s="5" t="s">
        <v>3</v>
      </c>
      <c r="O157" s="5">
        <v>2</v>
      </c>
      <c r="P157" s="5">
        <f>ROUND(Source!EL139,O157)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8" ht="13" x14ac:dyDescent="0.3">
      <c r="A158" s="5">
        <v>50</v>
      </c>
      <c r="B158" s="5">
        <v>0</v>
      </c>
      <c r="C158" s="5">
        <v>0</v>
      </c>
      <c r="D158" s="5">
        <v>1</v>
      </c>
      <c r="E158" s="5">
        <v>217</v>
      </c>
      <c r="F158" s="5">
        <f>ROUND(Source!AU139,O158)</f>
        <v>0</v>
      </c>
      <c r="G158" s="5" t="s">
        <v>91</v>
      </c>
      <c r="H158" s="5" t="s">
        <v>92</v>
      </c>
      <c r="I158" s="5"/>
      <c r="J158" s="5"/>
      <c r="K158" s="5">
        <v>217</v>
      </c>
      <c r="L158" s="5">
        <v>18</v>
      </c>
      <c r="M158" s="5">
        <v>3</v>
      </c>
      <c r="N158" s="5" t="s">
        <v>3</v>
      </c>
      <c r="O158" s="5">
        <v>2</v>
      </c>
      <c r="P158" s="5">
        <f>ROUND(Source!EM139,O158)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8" ht="13" x14ac:dyDescent="0.3">
      <c r="A159" s="5">
        <v>50</v>
      </c>
      <c r="B159" s="5">
        <v>0</v>
      </c>
      <c r="C159" s="5">
        <v>0</v>
      </c>
      <c r="D159" s="5">
        <v>1</v>
      </c>
      <c r="E159" s="5">
        <v>230</v>
      </c>
      <c r="F159" s="5">
        <f>ROUND(Source!BA139,O159)</f>
        <v>0</v>
      </c>
      <c r="G159" s="5" t="s">
        <v>93</v>
      </c>
      <c r="H159" s="5" t="s">
        <v>94</v>
      </c>
      <c r="I159" s="5"/>
      <c r="J159" s="5"/>
      <c r="K159" s="5">
        <v>230</v>
      </c>
      <c r="L159" s="5">
        <v>19</v>
      </c>
      <c r="M159" s="5">
        <v>3</v>
      </c>
      <c r="N159" s="5" t="s">
        <v>3</v>
      </c>
      <c r="O159" s="5">
        <v>2</v>
      </c>
      <c r="P159" s="5">
        <f>ROUND(Source!ES139,O159)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8" ht="13" x14ac:dyDescent="0.3">
      <c r="A160" s="5">
        <v>50</v>
      </c>
      <c r="B160" s="5">
        <v>0</v>
      </c>
      <c r="C160" s="5">
        <v>0</v>
      </c>
      <c r="D160" s="5">
        <v>1</v>
      </c>
      <c r="E160" s="5">
        <v>206</v>
      </c>
      <c r="F160" s="5">
        <f>ROUND(Source!T139,O160)</f>
        <v>0</v>
      </c>
      <c r="G160" s="5" t="s">
        <v>95</v>
      </c>
      <c r="H160" s="5" t="s">
        <v>96</v>
      </c>
      <c r="I160" s="5"/>
      <c r="J160" s="5"/>
      <c r="K160" s="5">
        <v>206</v>
      </c>
      <c r="L160" s="5">
        <v>20</v>
      </c>
      <c r="M160" s="5">
        <v>3</v>
      </c>
      <c r="N160" s="5" t="s">
        <v>3</v>
      </c>
      <c r="O160" s="5">
        <v>2</v>
      </c>
      <c r="P160" s="5">
        <f>ROUND(Source!DL139,O160)</f>
        <v>0</v>
      </c>
      <c r="Q160" s="5"/>
      <c r="R160" s="5"/>
      <c r="S160" s="5"/>
      <c r="T160" s="5"/>
      <c r="U160" s="5"/>
      <c r="V160" s="5"/>
      <c r="W160" s="5">
        <v>0</v>
      </c>
      <c r="X160" s="5">
        <v>1</v>
      </c>
      <c r="Y160" s="5">
        <v>0</v>
      </c>
      <c r="Z160" s="5">
        <v>0</v>
      </c>
      <c r="AA160" s="5">
        <v>1</v>
      </c>
      <c r="AB160" s="5">
        <v>0</v>
      </c>
    </row>
    <row r="161" spans="1:255" ht="13" x14ac:dyDescent="0.3">
      <c r="A161" s="5">
        <v>50</v>
      </c>
      <c r="B161" s="5">
        <v>0</v>
      </c>
      <c r="C161" s="5">
        <v>0</v>
      </c>
      <c r="D161" s="5">
        <v>1</v>
      </c>
      <c r="E161" s="5">
        <v>207</v>
      </c>
      <c r="F161" s="5">
        <f>Source!U139</f>
        <v>345.52754930924999</v>
      </c>
      <c r="G161" s="5" t="s">
        <v>97</v>
      </c>
      <c r="H161" s="5" t="s">
        <v>98</v>
      </c>
      <c r="I161" s="5"/>
      <c r="J161" s="5"/>
      <c r="K161" s="5">
        <v>207</v>
      </c>
      <c r="L161" s="5">
        <v>21</v>
      </c>
      <c r="M161" s="5">
        <v>3</v>
      </c>
      <c r="N161" s="5" t="s">
        <v>3</v>
      </c>
      <c r="O161" s="5">
        <v>-1</v>
      </c>
      <c r="P161" s="5">
        <f>Source!DM139</f>
        <v>345.66519556851972</v>
      </c>
      <c r="Q161" s="5"/>
      <c r="R161" s="5"/>
      <c r="S161" s="5"/>
      <c r="T161" s="5"/>
      <c r="U161" s="5"/>
      <c r="V161" s="5"/>
      <c r="W161" s="5">
        <v>345.52754930924999</v>
      </c>
      <c r="X161" s="5">
        <v>1</v>
      </c>
      <c r="Y161" s="5">
        <v>345.52754930924999</v>
      </c>
      <c r="Z161" s="5">
        <v>345.66519556851972</v>
      </c>
      <c r="AA161" s="5">
        <v>1</v>
      </c>
      <c r="AB161" s="5">
        <v>345.66519556851972</v>
      </c>
    </row>
    <row r="162" spans="1:255" ht="13" x14ac:dyDescent="0.3">
      <c r="A162" s="5">
        <v>50</v>
      </c>
      <c r="B162" s="5">
        <v>0</v>
      </c>
      <c r="C162" s="5">
        <v>0</v>
      </c>
      <c r="D162" s="5">
        <v>1</v>
      </c>
      <c r="E162" s="5">
        <v>208</v>
      </c>
      <c r="F162" s="5">
        <f>Source!V139</f>
        <v>0</v>
      </c>
      <c r="G162" s="5" t="s">
        <v>99</v>
      </c>
      <c r="H162" s="5" t="s">
        <v>100</v>
      </c>
      <c r="I162" s="5"/>
      <c r="J162" s="5"/>
      <c r="K162" s="5">
        <v>208</v>
      </c>
      <c r="L162" s="5">
        <v>22</v>
      </c>
      <c r="M162" s="5">
        <v>3</v>
      </c>
      <c r="N162" s="5" t="s">
        <v>3</v>
      </c>
      <c r="O162" s="5">
        <v>-1</v>
      </c>
      <c r="P162" s="5">
        <f>Source!DN139</f>
        <v>0</v>
      </c>
      <c r="Q162" s="5"/>
      <c r="R162" s="5"/>
      <c r="S162" s="5"/>
      <c r="T162" s="5"/>
      <c r="U162" s="5"/>
      <c r="V162" s="5"/>
      <c r="W162" s="5">
        <v>0</v>
      </c>
      <c r="X162" s="5">
        <v>1</v>
      </c>
      <c r="Y162" s="5">
        <v>0</v>
      </c>
      <c r="Z162" s="5">
        <v>0</v>
      </c>
      <c r="AA162" s="5">
        <v>1</v>
      </c>
      <c r="AB162" s="5">
        <v>0</v>
      </c>
    </row>
    <row r="163" spans="1:255" ht="13" x14ac:dyDescent="0.3">
      <c r="A163" s="5">
        <v>50</v>
      </c>
      <c r="B163" s="5">
        <v>0</v>
      </c>
      <c r="C163" s="5">
        <v>0</v>
      </c>
      <c r="D163" s="5">
        <v>1</v>
      </c>
      <c r="E163" s="5">
        <v>209</v>
      </c>
      <c r="F163" s="5">
        <f>ROUND(Source!W139,O163)</f>
        <v>0</v>
      </c>
      <c r="G163" s="5" t="s">
        <v>101</v>
      </c>
      <c r="H163" s="5" t="s">
        <v>102</v>
      </c>
      <c r="I163" s="5"/>
      <c r="J163" s="5"/>
      <c r="K163" s="5">
        <v>209</v>
      </c>
      <c r="L163" s="5">
        <v>23</v>
      </c>
      <c r="M163" s="5">
        <v>3</v>
      </c>
      <c r="N163" s="5" t="s">
        <v>3</v>
      </c>
      <c r="O163" s="5">
        <v>2</v>
      </c>
      <c r="P163" s="5">
        <f>ROUND(Source!DO139,O163)</f>
        <v>0</v>
      </c>
      <c r="Q163" s="5"/>
      <c r="R163" s="5"/>
      <c r="S163" s="5"/>
      <c r="T163" s="5"/>
      <c r="U163" s="5"/>
      <c r="V163" s="5"/>
      <c r="W163" s="5">
        <v>0</v>
      </c>
      <c r="X163" s="5">
        <v>1</v>
      </c>
      <c r="Y163" s="5">
        <v>0</v>
      </c>
      <c r="Z163" s="5">
        <v>0</v>
      </c>
      <c r="AA163" s="5">
        <v>1</v>
      </c>
      <c r="AB163" s="5">
        <v>0</v>
      </c>
    </row>
    <row r="164" spans="1:255" ht="13" x14ac:dyDescent="0.3">
      <c r="A164" s="5">
        <v>50</v>
      </c>
      <c r="B164" s="5">
        <v>0</v>
      </c>
      <c r="C164" s="5">
        <v>0</v>
      </c>
      <c r="D164" s="5">
        <v>1</v>
      </c>
      <c r="E164" s="5">
        <v>233</v>
      </c>
      <c r="F164" s="5">
        <f>ROUND(Source!BD139,O164)</f>
        <v>0</v>
      </c>
      <c r="G164" s="5" t="s">
        <v>103</v>
      </c>
      <c r="H164" s="5" t="s">
        <v>104</v>
      </c>
      <c r="I164" s="5"/>
      <c r="J164" s="5"/>
      <c r="K164" s="5">
        <v>233</v>
      </c>
      <c r="L164" s="5">
        <v>24</v>
      </c>
      <c r="M164" s="5">
        <v>3</v>
      </c>
      <c r="N164" s="5" t="s">
        <v>3</v>
      </c>
      <c r="O164" s="5">
        <v>2</v>
      </c>
      <c r="P164" s="5">
        <f>ROUND(Source!EV139,O164)</f>
        <v>0</v>
      </c>
      <c r="Q164" s="5"/>
      <c r="R164" s="5"/>
      <c r="S164" s="5"/>
      <c r="T164" s="5"/>
      <c r="U164" s="5"/>
      <c r="V164" s="5"/>
      <c r="W164" s="5">
        <v>0</v>
      </c>
      <c r="X164" s="5">
        <v>1</v>
      </c>
      <c r="Y164" s="5">
        <v>0</v>
      </c>
      <c r="Z164" s="5">
        <v>0</v>
      </c>
      <c r="AA164" s="5">
        <v>1</v>
      </c>
      <c r="AB164" s="5">
        <v>0</v>
      </c>
    </row>
    <row r="165" spans="1:255" ht="13" x14ac:dyDescent="0.3">
      <c r="A165" s="5">
        <v>50</v>
      </c>
      <c r="B165" s="5">
        <v>0</v>
      </c>
      <c r="C165" s="5">
        <v>0</v>
      </c>
      <c r="D165" s="5">
        <v>1</v>
      </c>
      <c r="E165" s="5">
        <v>210</v>
      </c>
      <c r="F165" s="5">
        <f>ROUND(Source!X139,O165)</f>
        <v>3981.33</v>
      </c>
      <c r="G165" s="5" t="s">
        <v>105</v>
      </c>
      <c r="H165" s="5" t="s">
        <v>106</v>
      </c>
      <c r="I165" s="5"/>
      <c r="J165" s="5"/>
      <c r="K165" s="5">
        <v>210</v>
      </c>
      <c r="L165" s="5">
        <v>25</v>
      </c>
      <c r="M165" s="5">
        <v>3</v>
      </c>
      <c r="N165" s="5" t="s">
        <v>3</v>
      </c>
      <c r="O165" s="5">
        <v>2</v>
      </c>
      <c r="P165" s="5">
        <f>ROUND(Source!DP139,O165)</f>
        <v>190253.29</v>
      </c>
      <c r="Q165" s="5"/>
      <c r="R165" s="5"/>
      <c r="S165" s="5"/>
      <c r="T165" s="5"/>
      <c r="U165" s="5"/>
      <c r="V165" s="5"/>
      <c r="W165" s="5">
        <v>3981.33</v>
      </c>
      <c r="X165" s="5">
        <v>1</v>
      </c>
      <c r="Y165" s="5">
        <v>3981.33</v>
      </c>
      <c r="Z165" s="5">
        <v>190253.29</v>
      </c>
      <c r="AA165" s="5">
        <v>1</v>
      </c>
      <c r="AB165" s="5">
        <v>190253.29</v>
      </c>
    </row>
    <row r="166" spans="1:255" ht="13" x14ac:dyDescent="0.3">
      <c r="A166" s="5">
        <v>50</v>
      </c>
      <c r="B166" s="5">
        <v>0</v>
      </c>
      <c r="C166" s="5">
        <v>0</v>
      </c>
      <c r="D166" s="5">
        <v>1</v>
      </c>
      <c r="E166" s="5">
        <v>211</v>
      </c>
      <c r="F166" s="5">
        <f>ROUND(Source!Y139,O166)</f>
        <v>2253.39</v>
      </c>
      <c r="G166" s="5" t="s">
        <v>107</v>
      </c>
      <c r="H166" s="5" t="s">
        <v>108</v>
      </c>
      <c r="I166" s="5"/>
      <c r="J166" s="5"/>
      <c r="K166" s="5">
        <v>211</v>
      </c>
      <c r="L166" s="5">
        <v>26</v>
      </c>
      <c r="M166" s="5">
        <v>3</v>
      </c>
      <c r="N166" s="5" t="s">
        <v>3</v>
      </c>
      <c r="O166" s="5">
        <v>2</v>
      </c>
      <c r="P166" s="5">
        <f>ROUND(Source!DQ139,O166)</f>
        <v>107404.92</v>
      </c>
      <c r="Q166" s="5"/>
      <c r="R166" s="5"/>
      <c r="S166" s="5"/>
      <c r="T166" s="5"/>
      <c r="U166" s="5"/>
      <c r="V166" s="5"/>
      <c r="W166" s="5">
        <v>2253.39</v>
      </c>
      <c r="X166" s="5">
        <v>1</v>
      </c>
      <c r="Y166" s="5">
        <v>2253.39</v>
      </c>
      <c r="Z166" s="5">
        <v>107404.92</v>
      </c>
      <c r="AA166" s="5">
        <v>1</v>
      </c>
      <c r="AB166" s="5">
        <v>107404.92</v>
      </c>
    </row>
    <row r="167" spans="1:255" ht="13" x14ac:dyDescent="0.3">
      <c r="A167" s="5">
        <v>50</v>
      </c>
      <c r="B167" s="5">
        <v>0</v>
      </c>
      <c r="C167" s="5">
        <v>0</v>
      </c>
      <c r="D167" s="5">
        <v>1</v>
      </c>
      <c r="E167" s="5">
        <v>224</v>
      </c>
      <c r="F167" s="5">
        <f>ROUND(Source!AR139,O167)</f>
        <v>27559.38</v>
      </c>
      <c r="G167" s="5" t="s">
        <v>109</v>
      </c>
      <c r="H167" s="5" t="s">
        <v>110</v>
      </c>
      <c r="I167" s="5"/>
      <c r="J167" s="5"/>
      <c r="K167" s="5">
        <v>224</v>
      </c>
      <c r="L167" s="5">
        <v>27</v>
      </c>
      <c r="M167" s="5">
        <v>3</v>
      </c>
      <c r="N167" s="5" t="s">
        <v>3</v>
      </c>
      <c r="O167" s="5">
        <v>2</v>
      </c>
      <c r="P167" s="5">
        <f>ROUND(Source!EJ139,O167)</f>
        <v>646933.87</v>
      </c>
      <c r="Q167" s="5"/>
      <c r="R167" s="5"/>
      <c r="S167" s="5"/>
      <c r="T167" s="5"/>
      <c r="U167" s="5"/>
      <c r="V167" s="5"/>
      <c r="W167" s="5">
        <v>27559.38</v>
      </c>
      <c r="X167" s="5">
        <v>1</v>
      </c>
      <c r="Y167" s="5">
        <v>27559.38</v>
      </c>
      <c r="Z167" s="5">
        <v>646933.87</v>
      </c>
      <c r="AA167" s="5">
        <v>1</v>
      </c>
      <c r="AB167" s="5">
        <v>646933.87</v>
      </c>
    </row>
    <row r="169" spans="1:255" ht="13" x14ac:dyDescent="0.3">
      <c r="A169" s="1">
        <v>4</v>
      </c>
      <c r="B169" s="1">
        <v>1</v>
      </c>
      <c r="C169" s="1"/>
      <c r="D169" s="1">
        <f>ROW(A188)</f>
        <v>188</v>
      </c>
      <c r="E169" s="1"/>
      <c r="F169" s="1" t="s">
        <v>3</v>
      </c>
      <c r="G169" s="1" t="s">
        <v>137</v>
      </c>
      <c r="H169" s="1" t="s">
        <v>3</v>
      </c>
      <c r="I169" s="1">
        <v>0</v>
      </c>
      <c r="J169" s="1"/>
      <c r="K169" s="1">
        <v>-1</v>
      </c>
      <c r="L169" s="1"/>
      <c r="M169" s="1" t="s">
        <v>3</v>
      </c>
      <c r="N169" s="1"/>
      <c r="O169" s="1"/>
      <c r="P169" s="1"/>
      <c r="Q169" s="1"/>
      <c r="R169" s="1"/>
      <c r="S169" s="1">
        <v>0</v>
      </c>
      <c r="T169" s="1">
        <v>0</v>
      </c>
      <c r="U169" s="1" t="s">
        <v>3</v>
      </c>
      <c r="V169" s="1">
        <v>0</v>
      </c>
      <c r="W169" s="1"/>
      <c r="X169" s="1"/>
      <c r="Y169" s="1"/>
      <c r="Z169" s="1"/>
      <c r="AA169" s="1"/>
      <c r="AB169" s="1" t="s">
        <v>3</v>
      </c>
      <c r="AC169" s="1" t="s">
        <v>3</v>
      </c>
      <c r="AD169" s="1" t="s">
        <v>3</v>
      </c>
      <c r="AE169" s="1" t="s">
        <v>3</v>
      </c>
      <c r="AF169" s="1" t="s">
        <v>3</v>
      </c>
      <c r="AG169" s="1" t="s">
        <v>3</v>
      </c>
      <c r="AH169" s="1"/>
      <c r="AI169" s="1"/>
      <c r="AJ169" s="1"/>
      <c r="AK169" s="1"/>
      <c r="AL169" s="1"/>
      <c r="AM169" s="1"/>
      <c r="AN169" s="1"/>
      <c r="AO169" s="1"/>
      <c r="AP169" s="1" t="s">
        <v>3</v>
      </c>
      <c r="AQ169" s="1" t="s">
        <v>3</v>
      </c>
      <c r="AR169" s="1" t="s">
        <v>3</v>
      </c>
      <c r="AS169" s="1"/>
      <c r="AT169" s="1"/>
      <c r="AU169" s="1"/>
      <c r="AV169" s="1"/>
      <c r="AW169" s="1"/>
      <c r="AX169" s="1"/>
      <c r="AY169" s="1"/>
      <c r="AZ169" s="1" t="s">
        <v>3</v>
      </c>
      <c r="BA169" s="1"/>
      <c r="BB169" s="1" t="s">
        <v>3</v>
      </c>
      <c r="BC169" s="1" t="s">
        <v>3</v>
      </c>
      <c r="BD169" s="1" t="s">
        <v>3</v>
      </c>
      <c r="BE169" s="1" t="s">
        <v>3</v>
      </c>
      <c r="BF169" s="1" t="s">
        <v>3</v>
      </c>
      <c r="BG169" s="1" t="s">
        <v>3</v>
      </c>
      <c r="BH169" s="1" t="s">
        <v>3</v>
      </c>
      <c r="BI169" s="1" t="s">
        <v>3</v>
      </c>
      <c r="BJ169" s="1" t="s">
        <v>3</v>
      </c>
      <c r="BK169" s="1" t="s">
        <v>3</v>
      </c>
      <c r="BL169" s="1" t="s">
        <v>3</v>
      </c>
      <c r="BM169" s="1" t="s">
        <v>3</v>
      </c>
      <c r="BN169" s="1" t="s">
        <v>3</v>
      </c>
      <c r="BO169" s="1" t="s">
        <v>3</v>
      </c>
      <c r="BP169" s="1" t="s">
        <v>3</v>
      </c>
      <c r="BQ169" s="1"/>
      <c r="BR169" s="1"/>
      <c r="BS169" s="1"/>
      <c r="BT169" s="1"/>
      <c r="BU169" s="1"/>
      <c r="BV169" s="1"/>
      <c r="BW169" s="1"/>
      <c r="BX169" s="1">
        <v>0</v>
      </c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>
        <v>0</v>
      </c>
    </row>
    <row r="171" spans="1:255" ht="13" x14ac:dyDescent="0.3">
      <c r="A171" s="3">
        <v>52</v>
      </c>
      <c r="B171" s="3">
        <f t="shared" ref="B171:G171" si="160">B188</f>
        <v>1</v>
      </c>
      <c r="C171" s="3">
        <f t="shared" si="160"/>
        <v>4</v>
      </c>
      <c r="D171" s="3">
        <f t="shared" si="160"/>
        <v>169</v>
      </c>
      <c r="E171" s="3">
        <f t="shared" si="160"/>
        <v>0</v>
      </c>
      <c r="F171" s="3" t="str">
        <f t="shared" si="160"/>
        <v/>
      </c>
      <c r="G171" s="3" t="str">
        <f t="shared" si="160"/>
        <v>Усиление внутренних и наружных стен в зоне расширяемых проемов в подвале и в надземной части здания. Рама РС-6, 2 шт. (КР-5,6)</v>
      </c>
      <c r="H171" s="3"/>
      <c r="I171" s="3"/>
      <c r="J171" s="3"/>
      <c r="K171" s="3"/>
      <c r="L171" s="3"/>
      <c r="M171" s="3"/>
      <c r="N171" s="3"/>
      <c r="O171" s="3">
        <f t="shared" ref="O171:AT171" si="161">O188</f>
        <v>9701.31</v>
      </c>
      <c r="P171" s="3">
        <f t="shared" si="161"/>
        <v>7688.99</v>
      </c>
      <c r="Q171" s="3">
        <f t="shared" si="161"/>
        <v>31.5</v>
      </c>
      <c r="R171" s="3">
        <f t="shared" si="161"/>
        <v>1.83</v>
      </c>
      <c r="S171" s="3">
        <f t="shared" si="161"/>
        <v>1980.82</v>
      </c>
      <c r="T171" s="3">
        <f t="shared" si="161"/>
        <v>0</v>
      </c>
      <c r="U171" s="3">
        <f t="shared" si="161"/>
        <v>158.44866352887001</v>
      </c>
      <c r="V171" s="3">
        <f t="shared" si="161"/>
        <v>0</v>
      </c>
      <c r="W171" s="3">
        <f t="shared" si="161"/>
        <v>0</v>
      </c>
      <c r="X171" s="3">
        <f t="shared" si="161"/>
        <v>1825.41</v>
      </c>
      <c r="Y171" s="3">
        <f t="shared" si="161"/>
        <v>1033.03</v>
      </c>
      <c r="Z171" s="3">
        <f t="shared" si="161"/>
        <v>0</v>
      </c>
      <c r="AA171" s="3">
        <f t="shared" si="161"/>
        <v>0</v>
      </c>
      <c r="AB171" s="3">
        <f t="shared" si="161"/>
        <v>9701.31</v>
      </c>
      <c r="AC171" s="3">
        <f t="shared" si="161"/>
        <v>7688.99</v>
      </c>
      <c r="AD171" s="3">
        <f t="shared" si="161"/>
        <v>31.5</v>
      </c>
      <c r="AE171" s="3">
        <f t="shared" si="161"/>
        <v>1.83</v>
      </c>
      <c r="AF171" s="3">
        <f t="shared" si="161"/>
        <v>1980.82</v>
      </c>
      <c r="AG171" s="3">
        <f t="shared" si="161"/>
        <v>0</v>
      </c>
      <c r="AH171" s="3">
        <f t="shared" si="161"/>
        <v>158.44866352887001</v>
      </c>
      <c r="AI171" s="3">
        <f t="shared" si="161"/>
        <v>0</v>
      </c>
      <c r="AJ171" s="3">
        <f t="shared" si="161"/>
        <v>0</v>
      </c>
      <c r="AK171" s="3">
        <f t="shared" si="161"/>
        <v>1825.41</v>
      </c>
      <c r="AL171" s="3">
        <f t="shared" si="161"/>
        <v>1033.03</v>
      </c>
      <c r="AM171" s="3">
        <f t="shared" si="161"/>
        <v>0</v>
      </c>
      <c r="AN171" s="3">
        <f t="shared" si="161"/>
        <v>0</v>
      </c>
      <c r="AO171" s="3">
        <f t="shared" si="161"/>
        <v>0</v>
      </c>
      <c r="AP171" s="3">
        <f t="shared" si="161"/>
        <v>0</v>
      </c>
      <c r="AQ171" s="3">
        <f t="shared" si="161"/>
        <v>0</v>
      </c>
      <c r="AR171" s="3">
        <f t="shared" si="161"/>
        <v>12559.75</v>
      </c>
      <c r="AS171" s="3">
        <f t="shared" si="161"/>
        <v>12559.75</v>
      </c>
      <c r="AT171" s="3">
        <f t="shared" si="161"/>
        <v>0</v>
      </c>
      <c r="AU171" s="3">
        <f t="shared" ref="AU171:BZ171" si="162">AU188</f>
        <v>0</v>
      </c>
      <c r="AV171" s="3">
        <f t="shared" si="162"/>
        <v>7688.99</v>
      </c>
      <c r="AW171" s="3">
        <f t="shared" si="162"/>
        <v>7688.99</v>
      </c>
      <c r="AX171" s="3">
        <f t="shared" si="162"/>
        <v>0</v>
      </c>
      <c r="AY171" s="3">
        <f t="shared" si="162"/>
        <v>7688.99</v>
      </c>
      <c r="AZ171" s="3">
        <f t="shared" si="162"/>
        <v>0</v>
      </c>
      <c r="BA171" s="3">
        <f t="shared" si="162"/>
        <v>0</v>
      </c>
      <c r="BB171" s="3">
        <f t="shared" si="162"/>
        <v>0</v>
      </c>
      <c r="BC171" s="3">
        <f t="shared" si="162"/>
        <v>0</v>
      </c>
      <c r="BD171" s="3">
        <f t="shared" si="162"/>
        <v>0</v>
      </c>
      <c r="BE171" s="3">
        <f t="shared" si="162"/>
        <v>0</v>
      </c>
      <c r="BF171" s="3">
        <f t="shared" si="162"/>
        <v>0</v>
      </c>
      <c r="BG171" s="3">
        <f t="shared" si="162"/>
        <v>0</v>
      </c>
      <c r="BH171" s="3">
        <f t="shared" si="162"/>
        <v>0</v>
      </c>
      <c r="BI171" s="3">
        <f t="shared" si="162"/>
        <v>0</v>
      </c>
      <c r="BJ171" s="3">
        <f t="shared" si="162"/>
        <v>0</v>
      </c>
      <c r="BK171" s="3">
        <f t="shared" si="162"/>
        <v>0</v>
      </c>
      <c r="BL171" s="3">
        <f t="shared" si="162"/>
        <v>0</v>
      </c>
      <c r="BM171" s="3">
        <f t="shared" si="162"/>
        <v>0</v>
      </c>
      <c r="BN171" s="3">
        <f t="shared" si="162"/>
        <v>0</v>
      </c>
      <c r="BO171" s="3">
        <f t="shared" si="162"/>
        <v>0</v>
      </c>
      <c r="BP171" s="3">
        <f t="shared" si="162"/>
        <v>0</v>
      </c>
      <c r="BQ171" s="3">
        <f t="shared" si="162"/>
        <v>0</v>
      </c>
      <c r="BR171" s="3">
        <f t="shared" si="162"/>
        <v>0</v>
      </c>
      <c r="BS171" s="3">
        <f t="shared" si="162"/>
        <v>0</v>
      </c>
      <c r="BT171" s="3">
        <f t="shared" si="162"/>
        <v>0</v>
      </c>
      <c r="BU171" s="3">
        <f t="shared" si="162"/>
        <v>0</v>
      </c>
      <c r="BV171" s="3">
        <f t="shared" si="162"/>
        <v>0</v>
      </c>
      <c r="BW171" s="3">
        <f t="shared" si="162"/>
        <v>0</v>
      </c>
      <c r="BX171" s="3">
        <f t="shared" si="162"/>
        <v>0</v>
      </c>
      <c r="BY171" s="3">
        <f t="shared" si="162"/>
        <v>0</v>
      </c>
      <c r="BZ171" s="3">
        <f t="shared" si="162"/>
        <v>0</v>
      </c>
      <c r="CA171" s="3">
        <f t="shared" ref="CA171:DF171" si="163">CA188</f>
        <v>12559.75</v>
      </c>
      <c r="CB171" s="3">
        <f t="shared" si="163"/>
        <v>12559.75</v>
      </c>
      <c r="CC171" s="3">
        <f t="shared" si="163"/>
        <v>0</v>
      </c>
      <c r="CD171" s="3">
        <f t="shared" si="163"/>
        <v>0</v>
      </c>
      <c r="CE171" s="3">
        <f t="shared" si="163"/>
        <v>7688.99</v>
      </c>
      <c r="CF171" s="3">
        <f t="shared" si="163"/>
        <v>7688.99</v>
      </c>
      <c r="CG171" s="3">
        <f t="shared" si="163"/>
        <v>0</v>
      </c>
      <c r="CH171" s="3">
        <f t="shared" si="163"/>
        <v>7688.99</v>
      </c>
      <c r="CI171" s="3">
        <f t="shared" si="163"/>
        <v>0</v>
      </c>
      <c r="CJ171" s="3">
        <f t="shared" si="163"/>
        <v>0</v>
      </c>
      <c r="CK171" s="3">
        <f t="shared" si="163"/>
        <v>0</v>
      </c>
      <c r="CL171" s="3">
        <f t="shared" si="163"/>
        <v>0</v>
      </c>
      <c r="CM171" s="3">
        <f t="shared" si="163"/>
        <v>0</v>
      </c>
      <c r="CN171" s="3">
        <f t="shared" si="163"/>
        <v>0</v>
      </c>
      <c r="CO171" s="3">
        <f t="shared" si="163"/>
        <v>0</v>
      </c>
      <c r="CP171" s="3">
        <f t="shared" si="163"/>
        <v>0</v>
      </c>
      <c r="CQ171" s="3">
        <f t="shared" si="163"/>
        <v>0</v>
      </c>
      <c r="CR171" s="3">
        <f t="shared" si="163"/>
        <v>0</v>
      </c>
      <c r="CS171" s="3">
        <f t="shared" si="163"/>
        <v>0</v>
      </c>
      <c r="CT171" s="3">
        <f t="shared" si="163"/>
        <v>0</v>
      </c>
      <c r="CU171" s="3">
        <f t="shared" si="163"/>
        <v>0</v>
      </c>
      <c r="CV171" s="3">
        <f t="shared" si="163"/>
        <v>0</v>
      </c>
      <c r="CW171" s="3">
        <f t="shared" si="163"/>
        <v>0</v>
      </c>
      <c r="CX171" s="3">
        <f t="shared" si="163"/>
        <v>0</v>
      </c>
      <c r="CY171" s="3">
        <f t="shared" si="163"/>
        <v>0</v>
      </c>
      <c r="CZ171" s="3">
        <f t="shared" si="163"/>
        <v>0</v>
      </c>
      <c r="DA171" s="3">
        <f t="shared" si="163"/>
        <v>0</v>
      </c>
      <c r="DB171" s="3">
        <f t="shared" si="163"/>
        <v>0</v>
      </c>
      <c r="DC171" s="3">
        <f t="shared" si="163"/>
        <v>0</v>
      </c>
      <c r="DD171" s="3">
        <f t="shared" si="163"/>
        <v>0</v>
      </c>
      <c r="DE171" s="3">
        <f t="shared" si="163"/>
        <v>0</v>
      </c>
      <c r="DF171" s="3">
        <f t="shared" si="163"/>
        <v>0</v>
      </c>
      <c r="DG171" s="4">
        <f t="shared" ref="DG171:EL171" si="164">DG188</f>
        <v>155870.38</v>
      </c>
      <c r="DH171" s="4">
        <f t="shared" si="164"/>
        <v>60685.83</v>
      </c>
      <c r="DI171" s="4">
        <f t="shared" si="164"/>
        <v>423.48</v>
      </c>
      <c r="DJ171" s="4">
        <f t="shared" si="164"/>
        <v>87.99</v>
      </c>
      <c r="DK171" s="4">
        <f t="shared" si="164"/>
        <v>94761.07</v>
      </c>
      <c r="DL171" s="4">
        <f t="shared" si="164"/>
        <v>0</v>
      </c>
      <c r="DM171" s="4">
        <f t="shared" si="164"/>
        <v>158.50603420054691</v>
      </c>
      <c r="DN171" s="4">
        <f t="shared" si="164"/>
        <v>0</v>
      </c>
      <c r="DO171" s="4">
        <f t="shared" si="164"/>
        <v>0</v>
      </c>
      <c r="DP171" s="4">
        <f t="shared" si="164"/>
        <v>87235.44</v>
      </c>
      <c r="DQ171" s="4">
        <f t="shared" si="164"/>
        <v>49252.99</v>
      </c>
      <c r="DR171" s="4">
        <f t="shared" si="164"/>
        <v>0</v>
      </c>
      <c r="DS171" s="4">
        <f t="shared" si="164"/>
        <v>0</v>
      </c>
      <c r="DT171" s="4">
        <f t="shared" si="164"/>
        <v>155870.38</v>
      </c>
      <c r="DU171" s="4">
        <f t="shared" si="164"/>
        <v>60685.83</v>
      </c>
      <c r="DV171" s="4">
        <f t="shared" si="164"/>
        <v>423.48</v>
      </c>
      <c r="DW171" s="4">
        <f t="shared" si="164"/>
        <v>87.99</v>
      </c>
      <c r="DX171" s="4">
        <f t="shared" si="164"/>
        <v>94761.07</v>
      </c>
      <c r="DY171" s="4">
        <f t="shared" si="164"/>
        <v>0</v>
      </c>
      <c r="DZ171" s="4">
        <f t="shared" si="164"/>
        <v>158.50603420054691</v>
      </c>
      <c r="EA171" s="4">
        <f t="shared" si="164"/>
        <v>0</v>
      </c>
      <c r="EB171" s="4">
        <f t="shared" si="164"/>
        <v>0</v>
      </c>
      <c r="EC171" s="4">
        <f t="shared" si="164"/>
        <v>87235.44</v>
      </c>
      <c r="ED171" s="4">
        <f t="shared" si="164"/>
        <v>49252.99</v>
      </c>
      <c r="EE171" s="4">
        <f t="shared" si="164"/>
        <v>0</v>
      </c>
      <c r="EF171" s="4">
        <f t="shared" si="164"/>
        <v>0</v>
      </c>
      <c r="EG171" s="4">
        <f t="shared" si="164"/>
        <v>0</v>
      </c>
      <c r="EH171" s="4">
        <f t="shared" si="164"/>
        <v>0</v>
      </c>
      <c r="EI171" s="4">
        <f t="shared" si="164"/>
        <v>0</v>
      </c>
      <c r="EJ171" s="4">
        <f t="shared" si="164"/>
        <v>292358.81</v>
      </c>
      <c r="EK171" s="4">
        <f t="shared" si="164"/>
        <v>292358.81</v>
      </c>
      <c r="EL171" s="4">
        <f t="shared" si="164"/>
        <v>0</v>
      </c>
      <c r="EM171" s="4">
        <f t="shared" ref="EM171:FR171" si="165">EM188</f>
        <v>0</v>
      </c>
      <c r="EN171" s="4">
        <f t="shared" si="165"/>
        <v>60685.83</v>
      </c>
      <c r="EO171" s="4">
        <f t="shared" si="165"/>
        <v>60685.83</v>
      </c>
      <c r="EP171" s="4">
        <f t="shared" si="165"/>
        <v>0</v>
      </c>
      <c r="EQ171" s="4">
        <f t="shared" si="165"/>
        <v>60685.83</v>
      </c>
      <c r="ER171" s="4">
        <f t="shared" si="165"/>
        <v>0</v>
      </c>
      <c r="ES171" s="4">
        <f t="shared" si="165"/>
        <v>0</v>
      </c>
      <c r="ET171" s="4">
        <f t="shared" si="165"/>
        <v>0</v>
      </c>
      <c r="EU171" s="4">
        <f t="shared" si="165"/>
        <v>0</v>
      </c>
      <c r="EV171" s="4">
        <f t="shared" si="165"/>
        <v>0</v>
      </c>
      <c r="EW171" s="4">
        <f t="shared" si="165"/>
        <v>0</v>
      </c>
      <c r="EX171" s="4">
        <f t="shared" si="165"/>
        <v>0</v>
      </c>
      <c r="EY171" s="4">
        <f t="shared" si="165"/>
        <v>0</v>
      </c>
      <c r="EZ171" s="4">
        <f t="shared" si="165"/>
        <v>0</v>
      </c>
      <c r="FA171" s="4">
        <f t="shared" si="165"/>
        <v>0</v>
      </c>
      <c r="FB171" s="4">
        <f t="shared" si="165"/>
        <v>0</v>
      </c>
      <c r="FC171" s="4">
        <f t="shared" si="165"/>
        <v>0</v>
      </c>
      <c r="FD171" s="4">
        <f t="shared" si="165"/>
        <v>0</v>
      </c>
      <c r="FE171" s="4">
        <f t="shared" si="165"/>
        <v>0</v>
      </c>
      <c r="FF171" s="4">
        <f t="shared" si="165"/>
        <v>0</v>
      </c>
      <c r="FG171" s="4">
        <f t="shared" si="165"/>
        <v>0</v>
      </c>
      <c r="FH171" s="4">
        <f t="shared" si="165"/>
        <v>0</v>
      </c>
      <c r="FI171" s="4">
        <f t="shared" si="165"/>
        <v>0</v>
      </c>
      <c r="FJ171" s="4">
        <f t="shared" si="165"/>
        <v>0</v>
      </c>
      <c r="FK171" s="4">
        <f t="shared" si="165"/>
        <v>0</v>
      </c>
      <c r="FL171" s="4">
        <f t="shared" si="165"/>
        <v>0</v>
      </c>
      <c r="FM171" s="4">
        <f t="shared" si="165"/>
        <v>0</v>
      </c>
      <c r="FN171" s="4">
        <f t="shared" si="165"/>
        <v>0</v>
      </c>
      <c r="FO171" s="4">
        <f t="shared" si="165"/>
        <v>0</v>
      </c>
      <c r="FP171" s="4">
        <f t="shared" si="165"/>
        <v>0</v>
      </c>
      <c r="FQ171" s="4">
        <f t="shared" si="165"/>
        <v>0</v>
      </c>
      <c r="FR171" s="4">
        <f t="shared" si="165"/>
        <v>0</v>
      </c>
      <c r="FS171" s="4">
        <f t="shared" ref="FS171:GX171" si="166">FS188</f>
        <v>292358.81</v>
      </c>
      <c r="FT171" s="4">
        <f t="shared" si="166"/>
        <v>292358.81</v>
      </c>
      <c r="FU171" s="4">
        <f t="shared" si="166"/>
        <v>0</v>
      </c>
      <c r="FV171" s="4">
        <f t="shared" si="166"/>
        <v>0</v>
      </c>
      <c r="FW171" s="4">
        <f t="shared" si="166"/>
        <v>60685.83</v>
      </c>
      <c r="FX171" s="4">
        <f t="shared" si="166"/>
        <v>60685.83</v>
      </c>
      <c r="FY171" s="4">
        <f t="shared" si="166"/>
        <v>0</v>
      </c>
      <c r="FZ171" s="4">
        <f t="shared" si="166"/>
        <v>60685.83</v>
      </c>
      <c r="GA171" s="4">
        <f t="shared" si="166"/>
        <v>0</v>
      </c>
      <c r="GB171" s="4">
        <f t="shared" si="166"/>
        <v>0</v>
      </c>
      <c r="GC171" s="4">
        <f t="shared" si="166"/>
        <v>0</v>
      </c>
      <c r="GD171" s="4">
        <f t="shared" si="166"/>
        <v>0</v>
      </c>
      <c r="GE171" s="4">
        <f t="shared" si="166"/>
        <v>0</v>
      </c>
      <c r="GF171" s="4">
        <f t="shared" si="166"/>
        <v>0</v>
      </c>
      <c r="GG171" s="4">
        <f t="shared" si="166"/>
        <v>0</v>
      </c>
      <c r="GH171" s="4">
        <f t="shared" si="166"/>
        <v>0</v>
      </c>
      <c r="GI171" s="4">
        <f t="shared" si="166"/>
        <v>0</v>
      </c>
      <c r="GJ171" s="4">
        <f t="shared" si="166"/>
        <v>0</v>
      </c>
      <c r="GK171" s="4">
        <f t="shared" si="166"/>
        <v>0</v>
      </c>
      <c r="GL171" s="4">
        <f t="shared" si="166"/>
        <v>0</v>
      </c>
      <c r="GM171" s="4">
        <f t="shared" si="166"/>
        <v>0</v>
      </c>
      <c r="GN171" s="4">
        <f t="shared" si="166"/>
        <v>0</v>
      </c>
      <c r="GO171" s="4">
        <f t="shared" si="166"/>
        <v>0</v>
      </c>
      <c r="GP171" s="4">
        <f t="shared" si="166"/>
        <v>0</v>
      </c>
      <c r="GQ171" s="4">
        <f t="shared" si="166"/>
        <v>0</v>
      </c>
      <c r="GR171" s="4">
        <f t="shared" si="166"/>
        <v>0</v>
      </c>
      <c r="GS171" s="4">
        <f t="shared" si="166"/>
        <v>0</v>
      </c>
      <c r="GT171" s="4">
        <f t="shared" si="166"/>
        <v>0</v>
      </c>
      <c r="GU171" s="4">
        <f t="shared" si="166"/>
        <v>0</v>
      </c>
      <c r="GV171" s="4">
        <f t="shared" si="166"/>
        <v>0</v>
      </c>
      <c r="GW171" s="4">
        <f t="shared" si="166"/>
        <v>0</v>
      </c>
      <c r="GX171" s="4">
        <f t="shared" si="166"/>
        <v>0</v>
      </c>
    </row>
    <row r="173" spans="1:255" x14ac:dyDescent="0.25">
      <c r="A173" s="2">
        <v>17</v>
      </c>
      <c r="B173" s="2">
        <v>1</v>
      </c>
      <c r="C173" s="2">
        <f>ROW(SmtRes!A32)</f>
        <v>32</v>
      </c>
      <c r="D173" s="2">
        <f>ROW(EtalonRes!A56)</f>
        <v>56</v>
      </c>
      <c r="E173" s="2" t="s">
        <v>138</v>
      </c>
      <c r="F173" s="2" t="s">
        <v>20</v>
      </c>
      <c r="G173" s="2" t="s">
        <v>21</v>
      </c>
      <c r="H173" s="2" t="s">
        <v>22</v>
      </c>
      <c r="I173" s="2">
        <f>ROUND((182.6+50.5+55.4+31.4+3.6+14.5)/1000*2,9)</f>
        <v>0.67600000000000005</v>
      </c>
      <c r="J173" s="2">
        <v>0</v>
      </c>
      <c r="K173" s="2">
        <f>ROUND((182.6+50.5+55.4+31.4+3.6+14.5)/1000*2,9)</f>
        <v>0.67600000000000005</v>
      </c>
      <c r="L173" s="2"/>
      <c r="M173" s="2"/>
      <c r="N173" s="2"/>
      <c r="O173" s="2">
        <f t="shared" ref="O173:O186" si="167">ROUND(CP173,2)</f>
        <v>2011.34</v>
      </c>
      <c r="P173" s="2">
        <f t="shared" ref="P173:P186" si="168">ROUND((ROUND((AC173*AW173*I173),2)*BC173),2)</f>
        <v>19.47</v>
      </c>
      <c r="Q173" s="2">
        <f>(ROUND((ROUND((((ET173*1.1))*AV173*I173),2)*BB173),2)+ROUND((ROUND(((AE173-((EU173*1.1)))*AV173*I173),2)*BS173),2))</f>
        <v>28.09</v>
      </c>
      <c r="R173" s="2">
        <f t="shared" ref="R173:R186" si="169">ROUND((ROUND((AE173*AV173*I173),2)*BS173),2)</f>
        <v>1.77</v>
      </c>
      <c r="S173" s="2">
        <f t="shared" ref="S173:S186" si="170">ROUND((ROUND((AF173*AV173*I173),2)*BA173),2)</f>
        <v>1963.78</v>
      </c>
      <c r="T173" s="2">
        <f t="shared" ref="T173:T186" si="171">ROUND(CU173*I173,2)</f>
        <v>0</v>
      </c>
      <c r="U173" s="2">
        <f t="shared" ref="U173:U186" si="172">CV173*I173</f>
        <v>157.22801094000002</v>
      </c>
      <c r="V173" s="2">
        <f t="shared" ref="V173:V186" si="173">CW173*I173</f>
        <v>0</v>
      </c>
      <c r="W173" s="2">
        <f t="shared" ref="W173:W186" si="174">ROUND(CX173*I173,2)</f>
        <v>0</v>
      </c>
      <c r="X173" s="2">
        <f t="shared" ref="X173:X186" si="175">ROUND(CY173,2)</f>
        <v>1808.31</v>
      </c>
      <c r="Y173" s="2">
        <f t="shared" ref="Y173:Y186" si="176">ROUND(CZ173,2)</f>
        <v>1022.09</v>
      </c>
      <c r="Z173" s="2"/>
      <c r="AA173" s="2">
        <v>56481265</v>
      </c>
      <c r="AB173" s="2">
        <f t="shared" ref="AB173:AB186" si="177">ROUND((AC173+AD173+AF173),6)</f>
        <v>2843.0239999999999</v>
      </c>
      <c r="AC173" s="2">
        <f t="shared" ref="AC173:AC186" si="178">ROUND((ES173),6)</f>
        <v>28.74</v>
      </c>
      <c r="AD173" s="2">
        <f>ROUND(((((ET173*1.1))-((EU173*1.1)))+AE173),6)</f>
        <v>39.688000000000002</v>
      </c>
      <c r="AE173" s="2">
        <f>ROUND(((EU173*1.1)),6)</f>
        <v>2.4969999999999999</v>
      </c>
      <c r="AF173" s="2">
        <f>ROUND(((EV173*1.1)),6)</f>
        <v>2774.596</v>
      </c>
      <c r="AG173" s="2">
        <f t="shared" ref="AG173:AG186" si="179">ROUND((AP173),6)</f>
        <v>0</v>
      </c>
      <c r="AH173" s="2">
        <f>((EW173*1.1))</f>
        <v>222.14500000000001</v>
      </c>
      <c r="AI173" s="2">
        <f>((EX173*1.1))</f>
        <v>0</v>
      </c>
      <c r="AJ173" s="2">
        <f t="shared" ref="AJ173:AJ186" si="180">(AS173)</f>
        <v>0</v>
      </c>
      <c r="AK173" s="2">
        <v>2587.1799999999998</v>
      </c>
      <c r="AL173" s="2">
        <v>28.74</v>
      </c>
      <c r="AM173" s="2">
        <v>36.08</v>
      </c>
      <c r="AN173" s="2">
        <v>2.27</v>
      </c>
      <c r="AO173" s="2">
        <v>2522.36</v>
      </c>
      <c r="AP173" s="2">
        <v>0</v>
      </c>
      <c r="AQ173" s="2">
        <v>201.95</v>
      </c>
      <c r="AR173" s="2">
        <v>0</v>
      </c>
      <c r="AS173" s="2">
        <v>0</v>
      </c>
      <c r="AT173" s="2">
        <v>92</v>
      </c>
      <c r="AU173" s="2">
        <v>52</v>
      </c>
      <c r="AV173" s="2">
        <v>1.0469999999999999</v>
      </c>
      <c r="AW173" s="2">
        <v>1.002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1</v>
      </c>
      <c r="BJ173" s="2" t="s">
        <v>23</v>
      </c>
      <c r="BK173" s="2"/>
      <c r="BL173" s="2"/>
      <c r="BM173" s="2">
        <v>90</v>
      </c>
      <c r="BN173" s="2">
        <v>0</v>
      </c>
      <c r="BO173" s="2" t="s">
        <v>20</v>
      </c>
      <c r="BP173" s="2">
        <v>1</v>
      </c>
      <c r="BQ173" s="2">
        <v>60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92</v>
      </c>
      <c r="CA173" s="2">
        <v>52</v>
      </c>
      <c r="CB173" s="2" t="s">
        <v>3</v>
      </c>
      <c r="CC173" s="2"/>
      <c r="CD173" s="2"/>
      <c r="CE173" s="2">
        <v>30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</v>
      </c>
      <c r="CO173" s="2">
        <v>0</v>
      </c>
      <c r="CP173" s="2">
        <f t="shared" ref="CP173:CP186" si="181">(P173+Q173+S173)</f>
        <v>2011.34</v>
      </c>
      <c r="CQ173" s="2">
        <f t="shared" ref="CQ173:CQ186" si="182">ROUND((ROUND((AC173*AW173*1),2)*BC173),2)</f>
        <v>28.8</v>
      </c>
      <c r="CR173" s="2">
        <f>(ROUND((ROUND((((ET173*1.1))*AV173*1),2)*BB173),2)+ROUND((ROUND(((AE173-((EU173*1.1)))*AV173*1),2)*BS173),2))</f>
        <v>41.55</v>
      </c>
      <c r="CS173" s="2">
        <f t="shared" ref="CS173:CS186" si="183">ROUND((ROUND((AE173*AV173*1),2)*BS173),2)</f>
        <v>2.61</v>
      </c>
      <c r="CT173" s="2">
        <f t="shared" ref="CT173:CT186" si="184">ROUND((ROUND((AF173*AV173*1),2)*BA173),2)</f>
        <v>2905</v>
      </c>
      <c r="CU173" s="2">
        <f t="shared" ref="CU173:CU186" si="185">AG173</f>
        <v>0</v>
      </c>
      <c r="CV173" s="2">
        <f t="shared" ref="CV173:CV186" si="186">(AH173*AV173)</f>
        <v>232.585815</v>
      </c>
      <c r="CW173" s="2">
        <f t="shared" ref="CW173:CW186" si="187">AI173</f>
        <v>0</v>
      </c>
      <c r="CX173" s="2">
        <f t="shared" ref="CX173:CX186" si="188">AJ173</f>
        <v>0</v>
      </c>
      <c r="CY173" s="2">
        <f t="shared" ref="CY173:CY186" si="189">(((S173+R173)*AT173)/100)</f>
        <v>1808.306</v>
      </c>
      <c r="CZ173" s="2">
        <f t="shared" ref="CZ173:CZ186" si="190">(((S173+R173)*AU173)/100)</f>
        <v>1022.0859999999999</v>
      </c>
      <c r="DA173" s="2"/>
      <c r="DB173" s="2"/>
      <c r="DC173" s="2" t="s">
        <v>3</v>
      </c>
      <c r="DD173" s="2" t="s">
        <v>3</v>
      </c>
      <c r="DE173" s="2" t="s">
        <v>24</v>
      </c>
      <c r="DF173" s="2" t="s">
        <v>24</v>
      </c>
      <c r="DG173" s="2" t="s">
        <v>24</v>
      </c>
      <c r="DH173" s="2" t="s">
        <v>3</v>
      </c>
      <c r="DI173" s="2" t="s">
        <v>24</v>
      </c>
      <c r="DJ173" s="2" t="s">
        <v>24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22</v>
      </c>
      <c r="DW173" s="2" t="s">
        <v>22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55586525</v>
      </c>
      <c r="EF173" s="2">
        <v>60</v>
      </c>
      <c r="EG173" s="2" t="s">
        <v>25</v>
      </c>
      <c r="EH173" s="2">
        <v>0</v>
      </c>
      <c r="EI173" s="2" t="s">
        <v>3</v>
      </c>
      <c r="EJ173" s="2">
        <v>1</v>
      </c>
      <c r="EK173" s="2">
        <v>90</v>
      </c>
      <c r="EL173" s="2" t="s">
        <v>26</v>
      </c>
      <c r="EM173" s="2" t="s">
        <v>27</v>
      </c>
      <c r="EN173" s="2"/>
      <c r="EO173" s="2" t="s">
        <v>28</v>
      </c>
      <c r="EP173" s="2"/>
      <c r="EQ173" s="2">
        <v>0</v>
      </c>
      <c r="ER173" s="2">
        <v>2587.1799999999998</v>
      </c>
      <c r="ES173" s="2">
        <v>28.74</v>
      </c>
      <c r="ET173" s="2">
        <v>36.08</v>
      </c>
      <c r="EU173" s="2">
        <v>2.27</v>
      </c>
      <c r="EV173" s="2">
        <v>2522.36</v>
      </c>
      <c r="EW173" s="2">
        <v>201.95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92</v>
      </c>
      <c r="FY173" s="2">
        <v>52</v>
      </c>
      <c r="FZ173" s="2"/>
      <c r="GA173" s="2" t="s">
        <v>3</v>
      </c>
      <c r="GB173" s="2"/>
      <c r="GC173" s="2"/>
      <c r="GD173" s="2">
        <v>1</v>
      </c>
      <c r="GE173" s="2"/>
      <c r="GF173" s="2">
        <v>-811884377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ref="GL173:GL186" si="191">ROUND(IF(AND(BH173=3,BI173=3,FS173&lt;&gt;0),P173,0),2)</f>
        <v>0</v>
      </c>
      <c r="GM173" s="2">
        <f t="shared" ref="GM173:GM186" si="192">ROUND(O173+X173+Y173,2)+GX173</f>
        <v>4841.74</v>
      </c>
      <c r="GN173" s="2">
        <f t="shared" ref="GN173:GN186" si="193">IF(OR(BI173=0,BI173=1),GM173-GX173,0)</f>
        <v>4841.74</v>
      </c>
      <c r="GO173" s="2">
        <f t="shared" ref="GO173:GO186" si="194">IF(BI173=2,GM173-GX173,0)</f>
        <v>0</v>
      </c>
      <c r="GP173" s="2">
        <f t="shared" ref="GP173:GP186" si="195">IF(BI173=4,GM173-GX173,0)</f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ref="GV173:GV186" si="196">ROUND((GT173),6)</f>
        <v>0</v>
      </c>
      <c r="GW173" s="2">
        <v>1</v>
      </c>
      <c r="GX173" s="2">
        <f t="shared" ref="GX173:GX186" si="197">ROUND(HC173*I173,2)</f>
        <v>0</v>
      </c>
      <c r="GY173" s="2"/>
      <c r="GZ173" s="2"/>
      <c r="HA173" s="2">
        <v>0</v>
      </c>
      <c r="HB173" s="2">
        <v>0</v>
      </c>
      <c r="HC173" s="2">
        <f t="shared" ref="HC173:HC186" si="198">GV173*GW173</f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>
        <v>17</v>
      </c>
      <c r="B174">
        <v>1</v>
      </c>
      <c r="C174">
        <f>ROW(SmtRes!A36)</f>
        <v>36</v>
      </c>
      <c r="D174">
        <f>ROW(EtalonRes!A64)</f>
        <v>64</v>
      </c>
      <c r="E174" t="s">
        <v>138</v>
      </c>
      <c r="F174" t="s">
        <v>20</v>
      </c>
      <c r="G174" t="s">
        <v>21</v>
      </c>
      <c r="H174" t="s">
        <v>22</v>
      </c>
      <c r="I174">
        <f>ROUND((182.6+50.5+55.4+31.4+3.6+14.5)/1000*2,9)</f>
        <v>0.67600000000000005</v>
      </c>
      <c r="J174">
        <v>0</v>
      </c>
      <c r="K174">
        <f>ROUND((182.6+50.5+55.4+31.4+3.6+14.5)/1000*2,9)</f>
        <v>0.67600000000000005</v>
      </c>
      <c r="O174">
        <f t="shared" si="167"/>
        <v>94547.42</v>
      </c>
      <c r="P174">
        <f t="shared" si="168"/>
        <v>253.5</v>
      </c>
      <c r="Q174">
        <f>(ROUND((ROUND((((ET174*1.1))*AV174*I174),2)*BB174),2)+ROUND((ROUND(((AE174-((EU174*1.1)))*AV174*I174),2)*BS174),2))</f>
        <v>385.96</v>
      </c>
      <c r="R174">
        <f t="shared" si="169"/>
        <v>84.64</v>
      </c>
      <c r="S174">
        <f t="shared" si="170"/>
        <v>93907.96</v>
      </c>
      <c r="T174">
        <f t="shared" si="171"/>
        <v>0</v>
      </c>
      <c r="U174">
        <f t="shared" si="172"/>
        <v>157.22801094000002</v>
      </c>
      <c r="V174">
        <f t="shared" si="173"/>
        <v>0</v>
      </c>
      <c r="W174">
        <f t="shared" si="174"/>
        <v>0</v>
      </c>
      <c r="X174">
        <f t="shared" si="175"/>
        <v>86473.19</v>
      </c>
      <c r="Y174">
        <f t="shared" si="176"/>
        <v>48876.15</v>
      </c>
      <c r="AA174">
        <v>56481267</v>
      </c>
      <c r="AB174">
        <f t="shared" si="177"/>
        <v>2843.0239999999999</v>
      </c>
      <c r="AC174">
        <f t="shared" si="178"/>
        <v>28.74</v>
      </c>
      <c r="AD174">
        <f>ROUND(((((ET174*1.1))-((EU174*1.1)))+AE174),6)</f>
        <v>39.688000000000002</v>
      </c>
      <c r="AE174">
        <f>ROUND(((EU174*1.1)),6)</f>
        <v>2.4969999999999999</v>
      </c>
      <c r="AF174">
        <f>ROUND(((EV174*1.1)),6)</f>
        <v>2774.596</v>
      </c>
      <c r="AG174">
        <f t="shared" si="179"/>
        <v>0</v>
      </c>
      <c r="AH174">
        <f>((EW174*1.1))</f>
        <v>222.14500000000001</v>
      </c>
      <c r="AI174">
        <f>((EX174*1.1))</f>
        <v>0</v>
      </c>
      <c r="AJ174">
        <f t="shared" si="180"/>
        <v>0</v>
      </c>
      <c r="AK174">
        <v>2587.1799999999998</v>
      </c>
      <c r="AL174">
        <v>28.74</v>
      </c>
      <c r="AM174">
        <v>36.08</v>
      </c>
      <c r="AN174">
        <v>2.27</v>
      </c>
      <c r="AO174">
        <v>2522.36</v>
      </c>
      <c r="AP174">
        <v>0</v>
      </c>
      <c r="AQ174">
        <v>201.95</v>
      </c>
      <c r="AR174">
        <v>0</v>
      </c>
      <c r="AS174">
        <v>0</v>
      </c>
      <c r="AT174">
        <v>92</v>
      </c>
      <c r="AU174">
        <v>52</v>
      </c>
      <c r="AV174">
        <v>1.0469999999999999</v>
      </c>
      <c r="AW174">
        <v>1.002</v>
      </c>
      <c r="AZ174">
        <v>1</v>
      </c>
      <c r="BA174">
        <v>47.82</v>
      </c>
      <c r="BB174">
        <v>13.74</v>
      </c>
      <c r="BC174">
        <v>13.02</v>
      </c>
      <c r="BD174" t="s">
        <v>3</v>
      </c>
      <c r="BE174" t="s">
        <v>3</v>
      </c>
      <c r="BF174" t="s">
        <v>3</v>
      </c>
      <c r="BG174" t="s">
        <v>3</v>
      </c>
      <c r="BH174">
        <v>0</v>
      </c>
      <c r="BI174">
        <v>1</v>
      </c>
      <c r="BJ174" t="s">
        <v>23</v>
      </c>
      <c r="BM174">
        <v>90</v>
      </c>
      <c r="BN174">
        <v>0</v>
      </c>
      <c r="BO174" t="s">
        <v>20</v>
      </c>
      <c r="BP174">
        <v>1</v>
      </c>
      <c r="BQ174">
        <v>60</v>
      </c>
      <c r="BR174">
        <v>0</v>
      </c>
      <c r="BS174">
        <v>47.82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92</v>
      </c>
      <c r="CA174">
        <v>52</v>
      </c>
      <c r="CB174" t="s">
        <v>3</v>
      </c>
      <c r="CE174">
        <v>30</v>
      </c>
      <c r="CF174">
        <v>0</v>
      </c>
      <c r="CG174">
        <v>0</v>
      </c>
      <c r="CM174">
        <v>0</v>
      </c>
      <c r="CN174" t="s">
        <v>3</v>
      </c>
      <c r="CO174">
        <v>0</v>
      </c>
      <c r="CP174">
        <f t="shared" si="181"/>
        <v>94547.420000000013</v>
      </c>
      <c r="CQ174">
        <f t="shared" si="182"/>
        <v>374.98</v>
      </c>
      <c r="CR174">
        <f>(ROUND((ROUND((((ET174*1.1))*AV174*1),2)*BB174),2)+ROUND((ROUND(((AE174-((EU174*1.1)))*AV174*1),2)*BS174),2))</f>
        <v>570.9</v>
      </c>
      <c r="CS174">
        <f t="shared" si="183"/>
        <v>124.81</v>
      </c>
      <c r="CT174">
        <f t="shared" si="184"/>
        <v>138917.1</v>
      </c>
      <c r="CU174">
        <f t="shared" si="185"/>
        <v>0</v>
      </c>
      <c r="CV174">
        <f t="shared" si="186"/>
        <v>232.585815</v>
      </c>
      <c r="CW174">
        <f t="shared" si="187"/>
        <v>0</v>
      </c>
      <c r="CX174">
        <f t="shared" si="188"/>
        <v>0</v>
      </c>
      <c r="CY174">
        <f t="shared" si="189"/>
        <v>86473.19200000001</v>
      </c>
      <c r="CZ174">
        <f t="shared" si="190"/>
        <v>48876.152000000002</v>
      </c>
      <c r="DC174" t="s">
        <v>3</v>
      </c>
      <c r="DD174" t="s">
        <v>3</v>
      </c>
      <c r="DE174" t="s">
        <v>24</v>
      </c>
      <c r="DF174" t="s">
        <v>24</v>
      </c>
      <c r="DG174" t="s">
        <v>24</v>
      </c>
      <c r="DH174" t="s">
        <v>3</v>
      </c>
      <c r="DI174" t="s">
        <v>24</v>
      </c>
      <c r="DJ174" t="s">
        <v>24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1013</v>
      </c>
      <c r="DV174" t="s">
        <v>22</v>
      </c>
      <c r="DW174" t="s">
        <v>22</v>
      </c>
      <c r="DX174">
        <v>1</v>
      </c>
      <c r="DZ174" t="s">
        <v>3</v>
      </c>
      <c r="EA174" t="s">
        <v>3</v>
      </c>
      <c r="EB174" t="s">
        <v>3</v>
      </c>
      <c r="EC174" t="s">
        <v>3</v>
      </c>
      <c r="EE174">
        <v>55586525</v>
      </c>
      <c r="EF174">
        <v>60</v>
      </c>
      <c r="EG174" t="s">
        <v>25</v>
      </c>
      <c r="EH174">
        <v>0</v>
      </c>
      <c r="EI174" t="s">
        <v>3</v>
      </c>
      <c r="EJ174">
        <v>1</v>
      </c>
      <c r="EK174">
        <v>90</v>
      </c>
      <c r="EL174" t="s">
        <v>26</v>
      </c>
      <c r="EM174" t="s">
        <v>27</v>
      </c>
      <c r="EO174" t="s">
        <v>28</v>
      </c>
      <c r="EQ174">
        <v>0</v>
      </c>
      <c r="ER174">
        <v>2587.1799999999998</v>
      </c>
      <c r="ES174">
        <v>28.74</v>
      </c>
      <c r="ET174">
        <v>36.08</v>
      </c>
      <c r="EU174">
        <v>2.27</v>
      </c>
      <c r="EV174">
        <v>2522.36</v>
      </c>
      <c r="EW174">
        <v>201.95</v>
      </c>
      <c r="EX174">
        <v>0</v>
      </c>
      <c r="EY174">
        <v>0</v>
      </c>
      <c r="FQ174">
        <v>0</v>
      </c>
      <c r="FR174">
        <v>0</v>
      </c>
      <c r="FS174">
        <v>0</v>
      </c>
      <c r="FX174">
        <v>92</v>
      </c>
      <c r="FY174">
        <v>52</v>
      </c>
      <c r="GA174" t="s">
        <v>3</v>
      </c>
      <c r="GD174">
        <v>1</v>
      </c>
      <c r="GF174">
        <v>-811884377</v>
      </c>
      <c r="GG174">
        <v>2</v>
      </c>
      <c r="GH174">
        <v>1</v>
      </c>
      <c r="GI174">
        <v>2</v>
      </c>
      <c r="GJ174">
        <v>0</v>
      </c>
      <c r="GK174">
        <v>0</v>
      </c>
      <c r="GL174">
        <f t="shared" si="191"/>
        <v>0</v>
      </c>
      <c r="GM174">
        <f t="shared" si="192"/>
        <v>229896.76</v>
      </c>
      <c r="GN174">
        <f t="shared" si="193"/>
        <v>229896.76</v>
      </c>
      <c r="GO174">
        <f t="shared" si="194"/>
        <v>0</v>
      </c>
      <c r="GP174">
        <f t="shared" si="195"/>
        <v>0</v>
      </c>
      <c r="GR174">
        <v>0</v>
      </c>
      <c r="GS174">
        <v>3</v>
      </c>
      <c r="GT174">
        <v>0</v>
      </c>
      <c r="GU174" t="s">
        <v>3</v>
      </c>
      <c r="GV174">
        <f t="shared" si="196"/>
        <v>0</v>
      </c>
      <c r="GW174">
        <v>1</v>
      </c>
      <c r="GX174">
        <f t="shared" si="197"/>
        <v>0</v>
      </c>
      <c r="HA174">
        <v>0</v>
      </c>
      <c r="HB174">
        <v>0</v>
      </c>
      <c r="HC174">
        <f t="shared" si="198"/>
        <v>0</v>
      </c>
      <c r="HE174" t="s">
        <v>3</v>
      </c>
      <c r="HF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HS174">
        <v>0</v>
      </c>
      <c r="IK174">
        <v>0</v>
      </c>
    </row>
    <row r="175" spans="1:255" x14ac:dyDescent="0.25">
      <c r="A175" s="2">
        <v>18</v>
      </c>
      <c r="B175" s="2">
        <v>1</v>
      </c>
      <c r="C175" s="2">
        <v>30</v>
      </c>
      <c r="D175" s="2"/>
      <c r="E175" s="2" t="s">
        <v>139</v>
      </c>
      <c r="F175" s="2" t="s">
        <v>30</v>
      </c>
      <c r="G175" s="2" t="s">
        <v>31</v>
      </c>
      <c r="H175" s="2" t="s">
        <v>32</v>
      </c>
      <c r="I175" s="2">
        <f>I173*J175</f>
        <v>0.53879999999999995</v>
      </c>
      <c r="J175" s="2">
        <v>0.79704142011834311</v>
      </c>
      <c r="K175" s="2">
        <v>0.797041</v>
      </c>
      <c r="L175" s="2"/>
      <c r="M175" s="2"/>
      <c r="N175" s="2"/>
      <c r="O175" s="2">
        <f t="shared" si="167"/>
        <v>5314.72</v>
      </c>
      <c r="P175" s="2">
        <f t="shared" si="168"/>
        <v>5314.72</v>
      </c>
      <c r="Q175" s="2">
        <f t="shared" ref="Q175:Q182" si="199">(ROUND((ROUND(((ET175)*AV175*I175),2)*BB175),2)+ROUND((ROUND(((AE175-(EU175))*AV175*I175),2)*BS175),2))</f>
        <v>0</v>
      </c>
      <c r="R175" s="2">
        <f t="shared" si="169"/>
        <v>0</v>
      </c>
      <c r="S175" s="2">
        <f t="shared" si="170"/>
        <v>0</v>
      </c>
      <c r="T175" s="2">
        <f t="shared" si="171"/>
        <v>0</v>
      </c>
      <c r="U175" s="2">
        <f t="shared" si="172"/>
        <v>0</v>
      </c>
      <c r="V175" s="2">
        <f t="shared" si="173"/>
        <v>0</v>
      </c>
      <c r="W175" s="2">
        <f t="shared" si="174"/>
        <v>0</v>
      </c>
      <c r="X175" s="2">
        <f t="shared" si="175"/>
        <v>0</v>
      </c>
      <c r="Y175" s="2">
        <f t="shared" si="176"/>
        <v>0</v>
      </c>
      <c r="Z175" s="2"/>
      <c r="AA175" s="2">
        <v>56481265</v>
      </c>
      <c r="AB175" s="2">
        <f t="shared" si="177"/>
        <v>9844.31</v>
      </c>
      <c r="AC175" s="2">
        <f t="shared" si="178"/>
        <v>9844.31</v>
      </c>
      <c r="AD175" s="2">
        <f t="shared" ref="AD175:AD182" si="200">ROUND((((ET175)-(EU175))+AE175),6)</f>
        <v>0</v>
      </c>
      <c r="AE175" s="2">
        <f t="shared" ref="AE175:AF182" si="201">ROUND((EU175),6)</f>
        <v>0</v>
      </c>
      <c r="AF175" s="2">
        <f t="shared" si="201"/>
        <v>0</v>
      </c>
      <c r="AG175" s="2">
        <f t="shared" si="179"/>
        <v>0</v>
      </c>
      <c r="AH175" s="2">
        <f t="shared" ref="AH175:AI182" si="202">(EW175)</f>
        <v>0</v>
      </c>
      <c r="AI175" s="2">
        <f t="shared" si="202"/>
        <v>0</v>
      </c>
      <c r="AJ175" s="2">
        <f t="shared" si="180"/>
        <v>0</v>
      </c>
      <c r="AK175" s="2">
        <v>9844.31</v>
      </c>
      <c r="AL175" s="2">
        <v>9844.31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92</v>
      </c>
      <c r="AU175" s="2">
        <v>52</v>
      </c>
      <c r="AV175" s="2">
        <v>1</v>
      </c>
      <c r="AW175" s="2">
        <v>1.002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1</v>
      </c>
      <c r="BJ175" s="2" t="s">
        <v>33</v>
      </c>
      <c r="BK175" s="2"/>
      <c r="BL175" s="2"/>
      <c r="BM175" s="2">
        <v>90</v>
      </c>
      <c r="BN175" s="2">
        <v>0</v>
      </c>
      <c r="BO175" s="2" t="s">
        <v>3</v>
      </c>
      <c r="BP175" s="2">
        <v>0</v>
      </c>
      <c r="BQ175" s="2">
        <v>60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92</v>
      </c>
      <c r="CA175" s="2">
        <v>52</v>
      </c>
      <c r="CB175" s="2" t="s">
        <v>3</v>
      </c>
      <c r="CC175" s="2"/>
      <c r="CD175" s="2"/>
      <c r="CE175" s="2">
        <v>30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81"/>
        <v>5314.72</v>
      </c>
      <c r="CQ175" s="2">
        <f t="shared" si="182"/>
        <v>9864</v>
      </c>
      <c r="CR175" s="2">
        <f t="shared" ref="CR175:CR182" si="203">(ROUND((ROUND(((ET175)*AV175*1),2)*BB175),2)+ROUND((ROUND(((AE175-(EU175))*AV175*1),2)*BS175),2))</f>
        <v>0</v>
      </c>
      <c r="CS175" s="2">
        <f t="shared" si="183"/>
        <v>0</v>
      </c>
      <c r="CT175" s="2">
        <f t="shared" si="184"/>
        <v>0</v>
      </c>
      <c r="CU175" s="2">
        <f t="shared" si="185"/>
        <v>0</v>
      </c>
      <c r="CV175" s="2">
        <f t="shared" si="186"/>
        <v>0</v>
      </c>
      <c r="CW175" s="2">
        <f t="shared" si="187"/>
        <v>0</v>
      </c>
      <c r="CX175" s="2">
        <f t="shared" si="188"/>
        <v>0</v>
      </c>
      <c r="CY175" s="2">
        <f t="shared" si="189"/>
        <v>0</v>
      </c>
      <c r="CZ175" s="2">
        <f t="shared" si="190"/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1009</v>
      </c>
      <c r="DV175" s="2" t="s">
        <v>32</v>
      </c>
      <c r="DW175" s="2" t="s">
        <v>32</v>
      </c>
      <c r="DX175" s="2">
        <v>1000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55586525</v>
      </c>
      <c r="EF175" s="2">
        <v>60</v>
      </c>
      <c r="EG175" s="2" t="s">
        <v>25</v>
      </c>
      <c r="EH175" s="2">
        <v>0</v>
      </c>
      <c r="EI175" s="2" t="s">
        <v>3</v>
      </c>
      <c r="EJ175" s="2">
        <v>1</v>
      </c>
      <c r="EK175" s="2">
        <v>90</v>
      </c>
      <c r="EL175" s="2" t="s">
        <v>26</v>
      </c>
      <c r="EM175" s="2" t="s">
        <v>27</v>
      </c>
      <c r="EN175" s="2"/>
      <c r="EO175" s="2" t="s">
        <v>3</v>
      </c>
      <c r="EP175" s="2"/>
      <c r="EQ175" s="2">
        <v>0</v>
      </c>
      <c r="ER175" s="2">
        <v>9844.31</v>
      </c>
      <c r="ES175" s="2">
        <v>9844.31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92</v>
      </c>
      <c r="FY175" s="2">
        <v>52</v>
      </c>
      <c r="FZ175" s="2"/>
      <c r="GA175" s="2" t="s">
        <v>3</v>
      </c>
      <c r="GB175" s="2"/>
      <c r="GC175" s="2"/>
      <c r="GD175" s="2">
        <v>1</v>
      </c>
      <c r="GE175" s="2"/>
      <c r="GF175" s="2">
        <v>981881691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91"/>
        <v>0</v>
      </c>
      <c r="GM175" s="2">
        <f t="shared" si="192"/>
        <v>5314.72</v>
      </c>
      <c r="GN175" s="2">
        <f t="shared" si="193"/>
        <v>5314.72</v>
      </c>
      <c r="GO175" s="2">
        <f t="shared" si="194"/>
        <v>0</v>
      </c>
      <c r="GP175" s="2">
        <f t="shared" si="195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196"/>
        <v>0</v>
      </c>
      <c r="GW175" s="2">
        <v>1</v>
      </c>
      <c r="GX175" s="2">
        <f t="shared" si="197"/>
        <v>0</v>
      </c>
      <c r="GY175" s="2"/>
      <c r="GZ175" s="2"/>
      <c r="HA175" s="2">
        <v>0</v>
      </c>
      <c r="HB175" s="2">
        <v>0</v>
      </c>
      <c r="HC175" s="2">
        <f t="shared" si="198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>
        <v>18</v>
      </c>
      <c r="B176">
        <v>1</v>
      </c>
      <c r="C176">
        <v>34</v>
      </c>
      <c r="E176" t="s">
        <v>139</v>
      </c>
      <c r="F176" t="s">
        <v>30</v>
      </c>
      <c r="G176" t="s">
        <v>31</v>
      </c>
      <c r="H176" t="s">
        <v>32</v>
      </c>
      <c r="I176">
        <f>I174*J176</f>
        <v>0.53879999999999995</v>
      </c>
      <c r="J176">
        <v>0.79704142011834311</v>
      </c>
      <c r="K176">
        <v>0.797041</v>
      </c>
      <c r="O176">
        <f t="shared" si="167"/>
        <v>40072.99</v>
      </c>
      <c r="P176">
        <f t="shared" si="168"/>
        <v>40072.99</v>
      </c>
      <c r="Q176">
        <f t="shared" si="199"/>
        <v>0</v>
      </c>
      <c r="R176">
        <f t="shared" si="169"/>
        <v>0</v>
      </c>
      <c r="S176">
        <f t="shared" si="170"/>
        <v>0</v>
      </c>
      <c r="T176">
        <f t="shared" si="171"/>
        <v>0</v>
      </c>
      <c r="U176">
        <f t="shared" si="172"/>
        <v>0</v>
      </c>
      <c r="V176">
        <f t="shared" si="173"/>
        <v>0</v>
      </c>
      <c r="W176">
        <f t="shared" si="174"/>
        <v>0</v>
      </c>
      <c r="X176">
        <f t="shared" si="175"/>
        <v>0</v>
      </c>
      <c r="Y176">
        <f t="shared" si="176"/>
        <v>0</v>
      </c>
      <c r="AA176">
        <v>56481267</v>
      </c>
      <c r="AB176">
        <f t="shared" si="177"/>
        <v>9844.31</v>
      </c>
      <c r="AC176">
        <f t="shared" si="178"/>
        <v>9844.31</v>
      </c>
      <c r="AD176">
        <f t="shared" si="200"/>
        <v>0</v>
      </c>
      <c r="AE176">
        <f t="shared" si="201"/>
        <v>0</v>
      </c>
      <c r="AF176">
        <f t="shared" si="201"/>
        <v>0</v>
      </c>
      <c r="AG176">
        <f t="shared" si="179"/>
        <v>0</v>
      </c>
      <c r="AH176">
        <f t="shared" si="202"/>
        <v>0</v>
      </c>
      <c r="AI176">
        <f t="shared" si="202"/>
        <v>0</v>
      </c>
      <c r="AJ176">
        <f t="shared" si="180"/>
        <v>0</v>
      </c>
      <c r="AK176">
        <v>9844.31</v>
      </c>
      <c r="AL176">
        <v>9844.31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92</v>
      </c>
      <c r="AU176">
        <v>52</v>
      </c>
      <c r="AV176">
        <v>1</v>
      </c>
      <c r="AW176">
        <v>1.002</v>
      </c>
      <c r="AZ176">
        <v>1</v>
      </c>
      <c r="BA176">
        <v>1</v>
      </c>
      <c r="BB176">
        <v>1</v>
      </c>
      <c r="BC176">
        <v>7.54</v>
      </c>
      <c r="BD176" t="s">
        <v>3</v>
      </c>
      <c r="BE176" t="s">
        <v>3</v>
      </c>
      <c r="BF176" t="s">
        <v>3</v>
      </c>
      <c r="BG176" t="s">
        <v>3</v>
      </c>
      <c r="BH176">
        <v>3</v>
      </c>
      <c r="BI176">
        <v>1</v>
      </c>
      <c r="BJ176" t="s">
        <v>33</v>
      </c>
      <c r="BM176">
        <v>90</v>
      </c>
      <c r="BN176">
        <v>0</v>
      </c>
      <c r="BO176" t="s">
        <v>30</v>
      </c>
      <c r="BP176">
        <v>1</v>
      </c>
      <c r="BQ176">
        <v>60</v>
      </c>
      <c r="BR176">
        <v>0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 t="s">
        <v>3</v>
      </c>
      <c r="BZ176">
        <v>92</v>
      </c>
      <c r="CA176">
        <v>52</v>
      </c>
      <c r="CB176" t="s">
        <v>3</v>
      </c>
      <c r="CE176">
        <v>30</v>
      </c>
      <c r="CF176">
        <v>0</v>
      </c>
      <c r="CG176">
        <v>0</v>
      </c>
      <c r="CM176">
        <v>0</v>
      </c>
      <c r="CN176" t="s">
        <v>3</v>
      </c>
      <c r="CO176">
        <v>0</v>
      </c>
      <c r="CP176">
        <f t="shared" si="181"/>
        <v>40072.99</v>
      </c>
      <c r="CQ176">
        <f t="shared" si="182"/>
        <v>74374.559999999998</v>
      </c>
      <c r="CR176">
        <f t="shared" si="203"/>
        <v>0</v>
      </c>
      <c r="CS176">
        <f t="shared" si="183"/>
        <v>0</v>
      </c>
      <c r="CT176">
        <f t="shared" si="184"/>
        <v>0</v>
      </c>
      <c r="CU176">
        <f t="shared" si="185"/>
        <v>0</v>
      </c>
      <c r="CV176">
        <f t="shared" si="186"/>
        <v>0</v>
      </c>
      <c r="CW176">
        <f t="shared" si="187"/>
        <v>0</v>
      </c>
      <c r="CX176">
        <f t="shared" si="188"/>
        <v>0</v>
      </c>
      <c r="CY176">
        <f t="shared" si="189"/>
        <v>0</v>
      </c>
      <c r="CZ176">
        <f t="shared" si="190"/>
        <v>0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>
        <v>0</v>
      </c>
      <c r="DO176">
        <v>0</v>
      </c>
      <c r="DP176">
        <v>1</v>
      </c>
      <c r="DQ176">
        <v>1</v>
      </c>
      <c r="DU176">
        <v>1009</v>
      </c>
      <c r="DV176" t="s">
        <v>32</v>
      </c>
      <c r="DW176" t="s">
        <v>32</v>
      </c>
      <c r="DX176">
        <v>1000</v>
      </c>
      <c r="DZ176" t="s">
        <v>3</v>
      </c>
      <c r="EA176" t="s">
        <v>3</v>
      </c>
      <c r="EB176" t="s">
        <v>3</v>
      </c>
      <c r="EC176" t="s">
        <v>3</v>
      </c>
      <c r="EE176">
        <v>55586525</v>
      </c>
      <c r="EF176">
        <v>60</v>
      </c>
      <c r="EG176" t="s">
        <v>25</v>
      </c>
      <c r="EH176">
        <v>0</v>
      </c>
      <c r="EI176" t="s">
        <v>3</v>
      </c>
      <c r="EJ176">
        <v>1</v>
      </c>
      <c r="EK176">
        <v>90</v>
      </c>
      <c r="EL176" t="s">
        <v>26</v>
      </c>
      <c r="EM176" t="s">
        <v>27</v>
      </c>
      <c r="EO176" t="s">
        <v>3</v>
      </c>
      <c r="EQ176">
        <v>0</v>
      </c>
      <c r="ER176">
        <v>9844.31</v>
      </c>
      <c r="ES176">
        <v>9844.31</v>
      </c>
      <c r="ET176">
        <v>0</v>
      </c>
      <c r="EU176">
        <v>0</v>
      </c>
      <c r="EV176">
        <v>0</v>
      </c>
      <c r="EW176">
        <v>0</v>
      </c>
      <c r="EX176">
        <v>0</v>
      </c>
      <c r="FQ176">
        <v>0</v>
      </c>
      <c r="FR176">
        <v>0</v>
      </c>
      <c r="FS176">
        <v>0</v>
      </c>
      <c r="FX176">
        <v>92</v>
      </c>
      <c r="FY176">
        <v>52</v>
      </c>
      <c r="GA176" t="s">
        <v>3</v>
      </c>
      <c r="GD176">
        <v>1</v>
      </c>
      <c r="GF176">
        <v>981881691</v>
      </c>
      <c r="GG176">
        <v>2</v>
      </c>
      <c r="GH176">
        <v>1</v>
      </c>
      <c r="GI176">
        <v>2</v>
      </c>
      <c r="GJ176">
        <v>0</v>
      </c>
      <c r="GK176">
        <v>0</v>
      </c>
      <c r="GL176">
        <f t="shared" si="191"/>
        <v>0</v>
      </c>
      <c r="GM176">
        <f t="shared" si="192"/>
        <v>40072.99</v>
      </c>
      <c r="GN176">
        <f t="shared" si="193"/>
        <v>40072.99</v>
      </c>
      <c r="GO176">
        <f t="shared" si="194"/>
        <v>0</v>
      </c>
      <c r="GP176">
        <f t="shared" si="195"/>
        <v>0</v>
      </c>
      <c r="GR176">
        <v>0</v>
      </c>
      <c r="GS176">
        <v>3</v>
      </c>
      <c r="GT176">
        <v>0</v>
      </c>
      <c r="GU176" t="s">
        <v>3</v>
      </c>
      <c r="GV176">
        <f t="shared" si="196"/>
        <v>0</v>
      </c>
      <c r="GW176">
        <v>1</v>
      </c>
      <c r="GX176">
        <f t="shared" si="197"/>
        <v>0</v>
      </c>
      <c r="HA176">
        <v>0</v>
      </c>
      <c r="HB176">
        <v>0</v>
      </c>
      <c r="HC176">
        <f t="shared" si="198"/>
        <v>0</v>
      </c>
      <c r="HE176" t="s">
        <v>3</v>
      </c>
      <c r="HF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3</v>
      </c>
      <c r="HS176">
        <v>0</v>
      </c>
      <c r="IK176">
        <v>0</v>
      </c>
    </row>
    <row r="177" spans="1:255" x14ac:dyDescent="0.25">
      <c r="A177" s="2">
        <v>18</v>
      </c>
      <c r="B177" s="2">
        <v>1</v>
      </c>
      <c r="C177" s="2">
        <v>31</v>
      </c>
      <c r="D177" s="2"/>
      <c r="E177" s="2" t="s">
        <v>140</v>
      </c>
      <c r="F177" s="2" t="s">
        <v>141</v>
      </c>
      <c r="G177" s="2" t="s">
        <v>142</v>
      </c>
      <c r="H177" s="2" t="s">
        <v>32</v>
      </c>
      <c r="I177" s="2">
        <f>I173*J177</f>
        <v>0.10099999999999999</v>
      </c>
      <c r="J177" s="2">
        <v>0.14940828402366862</v>
      </c>
      <c r="K177" s="2">
        <v>0.14940800000000001</v>
      </c>
      <c r="L177" s="2"/>
      <c r="M177" s="2"/>
      <c r="N177" s="2"/>
      <c r="O177" s="2">
        <f t="shared" si="167"/>
        <v>1011.15</v>
      </c>
      <c r="P177" s="2">
        <f t="shared" si="168"/>
        <v>1011.15</v>
      </c>
      <c r="Q177" s="2">
        <f t="shared" si="199"/>
        <v>0</v>
      </c>
      <c r="R177" s="2">
        <f t="shared" si="169"/>
        <v>0</v>
      </c>
      <c r="S177" s="2">
        <f t="shared" si="170"/>
        <v>0</v>
      </c>
      <c r="T177" s="2">
        <f t="shared" si="171"/>
        <v>0</v>
      </c>
      <c r="U177" s="2">
        <f t="shared" si="172"/>
        <v>0</v>
      </c>
      <c r="V177" s="2">
        <f t="shared" si="173"/>
        <v>0</v>
      </c>
      <c r="W177" s="2">
        <f t="shared" si="174"/>
        <v>0</v>
      </c>
      <c r="X177" s="2">
        <f t="shared" si="175"/>
        <v>0</v>
      </c>
      <c r="Y177" s="2">
        <f t="shared" si="176"/>
        <v>0</v>
      </c>
      <c r="Z177" s="2"/>
      <c r="AA177" s="2">
        <v>56481265</v>
      </c>
      <c r="AB177" s="2">
        <f t="shared" si="177"/>
        <v>9991.39</v>
      </c>
      <c r="AC177" s="2">
        <f t="shared" si="178"/>
        <v>9991.39</v>
      </c>
      <c r="AD177" s="2">
        <f t="shared" si="200"/>
        <v>0</v>
      </c>
      <c r="AE177" s="2">
        <f t="shared" si="201"/>
        <v>0</v>
      </c>
      <c r="AF177" s="2">
        <f t="shared" si="201"/>
        <v>0</v>
      </c>
      <c r="AG177" s="2">
        <f t="shared" si="179"/>
        <v>0</v>
      </c>
      <c r="AH177" s="2">
        <f t="shared" si="202"/>
        <v>0</v>
      </c>
      <c r="AI177" s="2">
        <f t="shared" si="202"/>
        <v>0</v>
      </c>
      <c r="AJ177" s="2">
        <f t="shared" si="180"/>
        <v>0</v>
      </c>
      <c r="AK177" s="2">
        <v>9991.39</v>
      </c>
      <c r="AL177" s="2">
        <v>9991.39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92</v>
      </c>
      <c r="AU177" s="2">
        <v>52</v>
      </c>
      <c r="AV177" s="2">
        <v>1</v>
      </c>
      <c r="AW177" s="2">
        <v>1.002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143</v>
      </c>
      <c r="BK177" s="2"/>
      <c r="BL177" s="2"/>
      <c r="BM177" s="2">
        <v>90</v>
      </c>
      <c r="BN177" s="2">
        <v>0</v>
      </c>
      <c r="BO177" s="2" t="s">
        <v>3</v>
      </c>
      <c r="BP177" s="2">
        <v>0</v>
      </c>
      <c r="BQ177" s="2">
        <v>60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92</v>
      </c>
      <c r="CA177" s="2">
        <v>52</v>
      </c>
      <c r="CB177" s="2" t="s">
        <v>3</v>
      </c>
      <c r="CC177" s="2"/>
      <c r="CD177" s="2"/>
      <c r="CE177" s="2">
        <v>30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3</v>
      </c>
      <c r="CO177" s="2">
        <v>0</v>
      </c>
      <c r="CP177" s="2">
        <f t="shared" si="181"/>
        <v>1011.15</v>
      </c>
      <c r="CQ177" s="2">
        <f t="shared" si="182"/>
        <v>10011.370000000001</v>
      </c>
      <c r="CR177" s="2">
        <f t="shared" si="203"/>
        <v>0</v>
      </c>
      <c r="CS177" s="2">
        <f t="shared" si="183"/>
        <v>0</v>
      </c>
      <c r="CT177" s="2">
        <f t="shared" si="184"/>
        <v>0</v>
      </c>
      <c r="CU177" s="2">
        <f t="shared" si="185"/>
        <v>0</v>
      </c>
      <c r="CV177" s="2">
        <f t="shared" si="186"/>
        <v>0</v>
      </c>
      <c r="CW177" s="2">
        <f t="shared" si="187"/>
        <v>0</v>
      </c>
      <c r="CX177" s="2">
        <f t="shared" si="188"/>
        <v>0</v>
      </c>
      <c r="CY177" s="2">
        <f t="shared" si="189"/>
        <v>0</v>
      </c>
      <c r="CZ177" s="2">
        <f t="shared" si="190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1009</v>
      </c>
      <c r="DV177" s="2" t="s">
        <v>32</v>
      </c>
      <c r="DW177" s="2" t="s">
        <v>32</v>
      </c>
      <c r="DX177" s="2">
        <v>1000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55586525</v>
      </c>
      <c r="EF177" s="2">
        <v>60</v>
      </c>
      <c r="EG177" s="2" t="s">
        <v>25</v>
      </c>
      <c r="EH177" s="2">
        <v>0</v>
      </c>
      <c r="EI177" s="2" t="s">
        <v>3</v>
      </c>
      <c r="EJ177" s="2">
        <v>1</v>
      </c>
      <c r="EK177" s="2">
        <v>90</v>
      </c>
      <c r="EL177" s="2" t="s">
        <v>26</v>
      </c>
      <c r="EM177" s="2" t="s">
        <v>27</v>
      </c>
      <c r="EN177" s="2"/>
      <c r="EO177" s="2" t="s">
        <v>3</v>
      </c>
      <c r="EP177" s="2"/>
      <c r="EQ177" s="2">
        <v>0</v>
      </c>
      <c r="ER177" s="2">
        <v>9991.39</v>
      </c>
      <c r="ES177" s="2">
        <v>9991.39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92</v>
      </c>
      <c r="FY177" s="2">
        <v>52</v>
      </c>
      <c r="FZ177" s="2"/>
      <c r="GA177" s="2" t="s">
        <v>3</v>
      </c>
      <c r="GB177" s="2"/>
      <c r="GC177" s="2"/>
      <c r="GD177" s="2">
        <v>1</v>
      </c>
      <c r="GE177" s="2"/>
      <c r="GF177" s="2">
        <v>-1435323001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191"/>
        <v>0</v>
      </c>
      <c r="GM177" s="2">
        <f t="shared" si="192"/>
        <v>1011.15</v>
      </c>
      <c r="GN177" s="2">
        <f t="shared" si="193"/>
        <v>1011.15</v>
      </c>
      <c r="GO177" s="2">
        <f t="shared" si="194"/>
        <v>0</v>
      </c>
      <c r="GP177" s="2">
        <f t="shared" si="195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196"/>
        <v>0</v>
      </c>
      <c r="GW177" s="2">
        <v>1</v>
      </c>
      <c r="GX177" s="2">
        <f t="shared" si="197"/>
        <v>0</v>
      </c>
      <c r="GY177" s="2"/>
      <c r="GZ177" s="2"/>
      <c r="HA177" s="2">
        <v>0</v>
      </c>
      <c r="HB177" s="2">
        <v>0</v>
      </c>
      <c r="HC177" s="2">
        <f t="shared" si="198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>
        <v>18</v>
      </c>
      <c r="B178">
        <v>1</v>
      </c>
      <c r="C178">
        <v>35</v>
      </c>
      <c r="E178" t="s">
        <v>140</v>
      </c>
      <c r="F178" t="s">
        <v>141</v>
      </c>
      <c r="G178" t="s">
        <v>142</v>
      </c>
      <c r="H178" t="s">
        <v>32</v>
      </c>
      <c r="I178">
        <f>I174*J178</f>
        <v>0.10099999999999999</v>
      </c>
      <c r="J178">
        <v>0.14940828402366862</v>
      </c>
      <c r="K178">
        <v>0.14940800000000001</v>
      </c>
      <c r="O178">
        <f t="shared" si="167"/>
        <v>4934.41</v>
      </c>
      <c r="P178">
        <f t="shared" si="168"/>
        <v>4934.41</v>
      </c>
      <c r="Q178">
        <f t="shared" si="199"/>
        <v>0</v>
      </c>
      <c r="R178">
        <f t="shared" si="169"/>
        <v>0</v>
      </c>
      <c r="S178">
        <f t="shared" si="170"/>
        <v>0</v>
      </c>
      <c r="T178">
        <f t="shared" si="171"/>
        <v>0</v>
      </c>
      <c r="U178">
        <f t="shared" si="172"/>
        <v>0</v>
      </c>
      <c r="V178">
        <f t="shared" si="173"/>
        <v>0</v>
      </c>
      <c r="W178">
        <f t="shared" si="174"/>
        <v>0</v>
      </c>
      <c r="X178">
        <f t="shared" si="175"/>
        <v>0</v>
      </c>
      <c r="Y178">
        <f t="shared" si="176"/>
        <v>0</v>
      </c>
      <c r="AA178">
        <v>56481267</v>
      </c>
      <c r="AB178">
        <f t="shared" si="177"/>
        <v>9991.39</v>
      </c>
      <c r="AC178">
        <f t="shared" si="178"/>
        <v>9991.39</v>
      </c>
      <c r="AD178">
        <f t="shared" si="200"/>
        <v>0</v>
      </c>
      <c r="AE178">
        <f t="shared" si="201"/>
        <v>0</v>
      </c>
      <c r="AF178">
        <f t="shared" si="201"/>
        <v>0</v>
      </c>
      <c r="AG178">
        <f t="shared" si="179"/>
        <v>0</v>
      </c>
      <c r="AH178">
        <f t="shared" si="202"/>
        <v>0</v>
      </c>
      <c r="AI178">
        <f t="shared" si="202"/>
        <v>0</v>
      </c>
      <c r="AJ178">
        <f t="shared" si="180"/>
        <v>0</v>
      </c>
      <c r="AK178">
        <v>9991.39</v>
      </c>
      <c r="AL178">
        <v>9991.39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92</v>
      </c>
      <c r="AU178">
        <v>52</v>
      </c>
      <c r="AV178">
        <v>1</v>
      </c>
      <c r="AW178">
        <v>1.002</v>
      </c>
      <c r="AZ178">
        <v>1</v>
      </c>
      <c r="BA178">
        <v>1</v>
      </c>
      <c r="BB178">
        <v>1</v>
      </c>
      <c r="BC178">
        <v>4.88</v>
      </c>
      <c r="BD178" t="s">
        <v>3</v>
      </c>
      <c r="BE178" t="s">
        <v>3</v>
      </c>
      <c r="BF178" t="s">
        <v>3</v>
      </c>
      <c r="BG178" t="s">
        <v>3</v>
      </c>
      <c r="BH178">
        <v>3</v>
      </c>
      <c r="BI178">
        <v>1</v>
      </c>
      <c r="BJ178" t="s">
        <v>143</v>
      </c>
      <c r="BM178">
        <v>90</v>
      </c>
      <c r="BN178">
        <v>0</v>
      </c>
      <c r="BO178" t="s">
        <v>141</v>
      </c>
      <c r="BP178">
        <v>1</v>
      </c>
      <c r="BQ178">
        <v>60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 t="s">
        <v>3</v>
      </c>
      <c r="BZ178">
        <v>92</v>
      </c>
      <c r="CA178">
        <v>52</v>
      </c>
      <c r="CB178" t="s">
        <v>3</v>
      </c>
      <c r="CE178">
        <v>30</v>
      </c>
      <c r="CF178">
        <v>0</v>
      </c>
      <c r="CG178">
        <v>0</v>
      </c>
      <c r="CM178">
        <v>0</v>
      </c>
      <c r="CN178" t="s">
        <v>3</v>
      </c>
      <c r="CO178">
        <v>0</v>
      </c>
      <c r="CP178">
        <f t="shared" si="181"/>
        <v>4934.41</v>
      </c>
      <c r="CQ178">
        <f t="shared" si="182"/>
        <v>48855.49</v>
      </c>
      <c r="CR178">
        <f t="shared" si="203"/>
        <v>0</v>
      </c>
      <c r="CS178">
        <f t="shared" si="183"/>
        <v>0</v>
      </c>
      <c r="CT178">
        <f t="shared" si="184"/>
        <v>0</v>
      </c>
      <c r="CU178">
        <f t="shared" si="185"/>
        <v>0</v>
      </c>
      <c r="CV178">
        <f t="shared" si="186"/>
        <v>0</v>
      </c>
      <c r="CW178">
        <f t="shared" si="187"/>
        <v>0</v>
      </c>
      <c r="CX178">
        <f t="shared" si="188"/>
        <v>0</v>
      </c>
      <c r="CY178">
        <f t="shared" si="189"/>
        <v>0</v>
      </c>
      <c r="CZ178">
        <f t="shared" si="190"/>
        <v>0</v>
      </c>
      <c r="DC178" t="s">
        <v>3</v>
      </c>
      <c r="DD178" t="s">
        <v>3</v>
      </c>
      <c r="DE178" t="s">
        <v>3</v>
      </c>
      <c r="DF178" t="s">
        <v>3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>
        <v>0</v>
      </c>
      <c r="DO178">
        <v>0</v>
      </c>
      <c r="DP178">
        <v>1</v>
      </c>
      <c r="DQ178">
        <v>1</v>
      </c>
      <c r="DU178">
        <v>1009</v>
      </c>
      <c r="DV178" t="s">
        <v>32</v>
      </c>
      <c r="DW178" t="s">
        <v>32</v>
      </c>
      <c r="DX178">
        <v>1000</v>
      </c>
      <c r="DZ178" t="s">
        <v>3</v>
      </c>
      <c r="EA178" t="s">
        <v>3</v>
      </c>
      <c r="EB178" t="s">
        <v>3</v>
      </c>
      <c r="EC178" t="s">
        <v>3</v>
      </c>
      <c r="EE178">
        <v>55586525</v>
      </c>
      <c r="EF178">
        <v>60</v>
      </c>
      <c r="EG178" t="s">
        <v>25</v>
      </c>
      <c r="EH178">
        <v>0</v>
      </c>
      <c r="EI178" t="s">
        <v>3</v>
      </c>
      <c r="EJ178">
        <v>1</v>
      </c>
      <c r="EK178">
        <v>90</v>
      </c>
      <c r="EL178" t="s">
        <v>26</v>
      </c>
      <c r="EM178" t="s">
        <v>27</v>
      </c>
      <c r="EO178" t="s">
        <v>3</v>
      </c>
      <c r="EQ178">
        <v>0</v>
      </c>
      <c r="ER178">
        <v>9991.39</v>
      </c>
      <c r="ES178">
        <v>9991.39</v>
      </c>
      <c r="ET178">
        <v>0</v>
      </c>
      <c r="EU178">
        <v>0</v>
      </c>
      <c r="EV178">
        <v>0</v>
      </c>
      <c r="EW178">
        <v>0</v>
      </c>
      <c r="EX178">
        <v>0</v>
      </c>
      <c r="FQ178">
        <v>0</v>
      </c>
      <c r="FR178">
        <v>0</v>
      </c>
      <c r="FS178">
        <v>0</v>
      </c>
      <c r="FX178">
        <v>92</v>
      </c>
      <c r="FY178">
        <v>52</v>
      </c>
      <c r="GA178" t="s">
        <v>3</v>
      </c>
      <c r="GD178">
        <v>1</v>
      </c>
      <c r="GF178">
        <v>-1435323001</v>
      </c>
      <c r="GG178">
        <v>2</v>
      </c>
      <c r="GH178">
        <v>1</v>
      </c>
      <c r="GI178">
        <v>2</v>
      </c>
      <c r="GJ178">
        <v>0</v>
      </c>
      <c r="GK178">
        <v>0</v>
      </c>
      <c r="GL178">
        <f t="shared" si="191"/>
        <v>0</v>
      </c>
      <c r="GM178">
        <f t="shared" si="192"/>
        <v>4934.41</v>
      </c>
      <c r="GN178">
        <f t="shared" si="193"/>
        <v>4934.41</v>
      </c>
      <c r="GO178">
        <f t="shared" si="194"/>
        <v>0</v>
      </c>
      <c r="GP178">
        <f t="shared" si="195"/>
        <v>0</v>
      </c>
      <c r="GR178">
        <v>0</v>
      </c>
      <c r="GS178">
        <v>3</v>
      </c>
      <c r="GT178">
        <v>0</v>
      </c>
      <c r="GU178" t="s">
        <v>3</v>
      </c>
      <c r="GV178">
        <f t="shared" si="196"/>
        <v>0</v>
      </c>
      <c r="GW178">
        <v>1</v>
      </c>
      <c r="GX178">
        <f t="shared" si="197"/>
        <v>0</v>
      </c>
      <c r="HA178">
        <v>0</v>
      </c>
      <c r="HB178">
        <v>0</v>
      </c>
      <c r="HC178">
        <f t="shared" si="198"/>
        <v>0</v>
      </c>
      <c r="HE178" t="s">
        <v>3</v>
      </c>
      <c r="HF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3</v>
      </c>
      <c r="HS178">
        <v>0</v>
      </c>
      <c r="IK178">
        <v>0</v>
      </c>
    </row>
    <row r="179" spans="1:255" x14ac:dyDescent="0.25">
      <c r="A179" s="2">
        <v>18</v>
      </c>
      <c r="B179" s="2">
        <v>1</v>
      </c>
      <c r="C179" s="2">
        <v>29</v>
      </c>
      <c r="D179" s="2"/>
      <c r="E179" s="2" t="s">
        <v>144</v>
      </c>
      <c r="F179" s="2" t="s">
        <v>35</v>
      </c>
      <c r="G179" s="2" t="s">
        <v>36</v>
      </c>
      <c r="H179" s="2" t="s">
        <v>32</v>
      </c>
      <c r="I179" s="2">
        <f>I173*J179</f>
        <v>3.6200000000000003E-2</v>
      </c>
      <c r="J179" s="2">
        <v>5.3550295857988164E-2</v>
      </c>
      <c r="K179" s="2">
        <v>5.355E-2</v>
      </c>
      <c r="L179" s="2"/>
      <c r="M179" s="2"/>
      <c r="N179" s="2"/>
      <c r="O179" s="2">
        <f t="shared" si="167"/>
        <v>236.47</v>
      </c>
      <c r="P179" s="2">
        <f t="shared" si="168"/>
        <v>236.47</v>
      </c>
      <c r="Q179" s="2">
        <f t="shared" si="199"/>
        <v>0</v>
      </c>
      <c r="R179" s="2">
        <f t="shared" si="169"/>
        <v>0</v>
      </c>
      <c r="S179" s="2">
        <f t="shared" si="170"/>
        <v>0</v>
      </c>
      <c r="T179" s="2">
        <f t="shared" si="171"/>
        <v>0</v>
      </c>
      <c r="U179" s="2">
        <f t="shared" si="172"/>
        <v>0</v>
      </c>
      <c r="V179" s="2">
        <f t="shared" si="173"/>
        <v>0</v>
      </c>
      <c r="W179" s="2">
        <f t="shared" si="174"/>
        <v>0</v>
      </c>
      <c r="X179" s="2">
        <f t="shared" si="175"/>
        <v>0</v>
      </c>
      <c r="Y179" s="2">
        <f t="shared" si="176"/>
        <v>0</v>
      </c>
      <c r="Z179" s="2"/>
      <c r="AA179" s="2">
        <v>56481265</v>
      </c>
      <c r="AB179" s="2">
        <f t="shared" si="177"/>
        <v>6519.2</v>
      </c>
      <c r="AC179" s="2">
        <f t="shared" si="178"/>
        <v>6519.2</v>
      </c>
      <c r="AD179" s="2">
        <f t="shared" si="200"/>
        <v>0</v>
      </c>
      <c r="AE179" s="2">
        <f t="shared" si="201"/>
        <v>0</v>
      </c>
      <c r="AF179" s="2">
        <f t="shared" si="201"/>
        <v>0</v>
      </c>
      <c r="AG179" s="2">
        <f t="shared" si="179"/>
        <v>0</v>
      </c>
      <c r="AH179" s="2">
        <f t="shared" si="202"/>
        <v>0</v>
      </c>
      <c r="AI179" s="2">
        <f t="shared" si="202"/>
        <v>0</v>
      </c>
      <c r="AJ179" s="2">
        <f t="shared" si="180"/>
        <v>0</v>
      </c>
      <c r="AK179" s="2">
        <v>6519.2</v>
      </c>
      <c r="AL179" s="2">
        <v>6519.2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92</v>
      </c>
      <c r="AU179" s="2">
        <v>52</v>
      </c>
      <c r="AV179" s="2">
        <v>1</v>
      </c>
      <c r="AW179" s="2">
        <v>1.002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37</v>
      </c>
      <c r="BK179" s="2"/>
      <c r="BL179" s="2"/>
      <c r="BM179" s="2">
        <v>90</v>
      </c>
      <c r="BN179" s="2">
        <v>0</v>
      </c>
      <c r="BO179" s="2" t="s">
        <v>3</v>
      </c>
      <c r="BP179" s="2">
        <v>0</v>
      </c>
      <c r="BQ179" s="2">
        <v>60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92</v>
      </c>
      <c r="CA179" s="2">
        <v>52</v>
      </c>
      <c r="CB179" s="2" t="s">
        <v>3</v>
      </c>
      <c r="CC179" s="2"/>
      <c r="CD179" s="2"/>
      <c r="CE179" s="2">
        <v>30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81"/>
        <v>236.47</v>
      </c>
      <c r="CQ179" s="2">
        <f t="shared" si="182"/>
        <v>6532.24</v>
      </c>
      <c r="CR179" s="2">
        <f t="shared" si="203"/>
        <v>0</v>
      </c>
      <c r="CS179" s="2">
        <f t="shared" si="183"/>
        <v>0</v>
      </c>
      <c r="CT179" s="2">
        <f t="shared" si="184"/>
        <v>0</v>
      </c>
      <c r="CU179" s="2">
        <f t="shared" si="185"/>
        <v>0</v>
      </c>
      <c r="CV179" s="2">
        <f t="shared" si="186"/>
        <v>0</v>
      </c>
      <c r="CW179" s="2">
        <f t="shared" si="187"/>
        <v>0</v>
      </c>
      <c r="CX179" s="2">
        <f t="shared" si="188"/>
        <v>0</v>
      </c>
      <c r="CY179" s="2">
        <f t="shared" si="189"/>
        <v>0</v>
      </c>
      <c r="CZ179" s="2">
        <f t="shared" si="190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1009</v>
      </c>
      <c r="DV179" s="2" t="s">
        <v>32</v>
      </c>
      <c r="DW179" s="2" t="s">
        <v>32</v>
      </c>
      <c r="DX179" s="2">
        <v>1000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55586525</v>
      </c>
      <c r="EF179" s="2">
        <v>60</v>
      </c>
      <c r="EG179" s="2" t="s">
        <v>25</v>
      </c>
      <c r="EH179" s="2">
        <v>0</v>
      </c>
      <c r="EI179" s="2" t="s">
        <v>3</v>
      </c>
      <c r="EJ179" s="2">
        <v>1</v>
      </c>
      <c r="EK179" s="2">
        <v>90</v>
      </c>
      <c r="EL179" s="2" t="s">
        <v>26</v>
      </c>
      <c r="EM179" s="2" t="s">
        <v>27</v>
      </c>
      <c r="EN179" s="2"/>
      <c r="EO179" s="2" t="s">
        <v>3</v>
      </c>
      <c r="EP179" s="2"/>
      <c r="EQ179" s="2">
        <v>0</v>
      </c>
      <c r="ER179" s="2">
        <v>6519.2</v>
      </c>
      <c r="ES179" s="2">
        <v>6519.2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92</v>
      </c>
      <c r="FY179" s="2">
        <v>52</v>
      </c>
      <c r="FZ179" s="2"/>
      <c r="GA179" s="2" t="s">
        <v>3</v>
      </c>
      <c r="GB179" s="2"/>
      <c r="GC179" s="2"/>
      <c r="GD179" s="2">
        <v>1</v>
      </c>
      <c r="GE179" s="2"/>
      <c r="GF179" s="2">
        <v>-1891961884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191"/>
        <v>0</v>
      </c>
      <c r="GM179" s="2">
        <f t="shared" si="192"/>
        <v>236.47</v>
      </c>
      <c r="GN179" s="2">
        <f t="shared" si="193"/>
        <v>236.47</v>
      </c>
      <c r="GO179" s="2">
        <f t="shared" si="194"/>
        <v>0</v>
      </c>
      <c r="GP179" s="2">
        <f t="shared" si="195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196"/>
        <v>0</v>
      </c>
      <c r="GW179" s="2">
        <v>1</v>
      </c>
      <c r="GX179" s="2">
        <f t="shared" si="197"/>
        <v>0</v>
      </c>
      <c r="GY179" s="2"/>
      <c r="GZ179" s="2"/>
      <c r="HA179" s="2">
        <v>0</v>
      </c>
      <c r="HB179" s="2">
        <v>0</v>
      </c>
      <c r="HC179" s="2">
        <f t="shared" si="198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5">
      <c r="A180">
        <v>18</v>
      </c>
      <c r="B180">
        <v>1</v>
      </c>
      <c r="C180">
        <v>33</v>
      </c>
      <c r="E180" t="s">
        <v>144</v>
      </c>
      <c r="F180" t="s">
        <v>35</v>
      </c>
      <c r="G180" t="s">
        <v>36</v>
      </c>
      <c r="H180" t="s">
        <v>32</v>
      </c>
      <c r="I180">
        <f>I174*J180</f>
        <v>3.6200000000000003E-2</v>
      </c>
      <c r="J180">
        <v>5.3550295857988164E-2</v>
      </c>
      <c r="K180">
        <v>5.355E-2</v>
      </c>
      <c r="O180">
        <f t="shared" si="167"/>
        <v>2393.08</v>
      </c>
      <c r="P180">
        <f t="shared" si="168"/>
        <v>2393.08</v>
      </c>
      <c r="Q180">
        <f t="shared" si="199"/>
        <v>0</v>
      </c>
      <c r="R180">
        <f t="shared" si="169"/>
        <v>0</v>
      </c>
      <c r="S180">
        <f t="shared" si="170"/>
        <v>0</v>
      </c>
      <c r="T180">
        <f t="shared" si="171"/>
        <v>0</v>
      </c>
      <c r="U180">
        <f t="shared" si="172"/>
        <v>0</v>
      </c>
      <c r="V180">
        <f t="shared" si="173"/>
        <v>0</v>
      </c>
      <c r="W180">
        <f t="shared" si="174"/>
        <v>0</v>
      </c>
      <c r="X180">
        <f t="shared" si="175"/>
        <v>0</v>
      </c>
      <c r="Y180">
        <f t="shared" si="176"/>
        <v>0</v>
      </c>
      <c r="AA180">
        <v>56481267</v>
      </c>
      <c r="AB180">
        <f t="shared" si="177"/>
        <v>6519.2</v>
      </c>
      <c r="AC180">
        <f t="shared" si="178"/>
        <v>6519.2</v>
      </c>
      <c r="AD180">
        <f t="shared" si="200"/>
        <v>0</v>
      </c>
      <c r="AE180">
        <f t="shared" si="201"/>
        <v>0</v>
      </c>
      <c r="AF180">
        <f t="shared" si="201"/>
        <v>0</v>
      </c>
      <c r="AG180">
        <f t="shared" si="179"/>
        <v>0</v>
      </c>
      <c r="AH180">
        <f t="shared" si="202"/>
        <v>0</v>
      </c>
      <c r="AI180">
        <f t="shared" si="202"/>
        <v>0</v>
      </c>
      <c r="AJ180">
        <f t="shared" si="180"/>
        <v>0</v>
      </c>
      <c r="AK180">
        <v>6519.2</v>
      </c>
      <c r="AL180">
        <v>6519.2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92</v>
      </c>
      <c r="AU180">
        <v>52</v>
      </c>
      <c r="AV180">
        <v>1</v>
      </c>
      <c r="AW180">
        <v>1.002</v>
      </c>
      <c r="AZ180">
        <v>1</v>
      </c>
      <c r="BA180">
        <v>1</v>
      </c>
      <c r="BB180">
        <v>1</v>
      </c>
      <c r="BC180">
        <v>10.119999999999999</v>
      </c>
      <c r="BD180" t="s">
        <v>3</v>
      </c>
      <c r="BE180" t="s">
        <v>3</v>
      </c>
      <c r="BF180" t="s">
        <v>3</v>
      </c>
      <c r="BG180" t="s">
        <v>3</v>
      </c>
      <c r="BH180">
        <v>3</v>
      </c>
      <c r="BI180">
        <v>1</v>
      </c>
      <c r="BJ180" t="s">
        <v>37</v>
      </c>
      <c r="BM180">
        <v>90</v>
      </c>
      <c r="BN180">
        <v>0</v>
      </c>
      <c r="BO180" t="s">
        <v>35</v>
      </c>
      <c r="BP180">
        <v>1</v>
      </c>
      <c r="BQ180">
        <v>60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 t="s">
        <v>3</v>
      </c>
      <c r="BZ180">
        <v>92</v>
      </c>
      <c r="CA180">
        <v>52</v>
      </c>
      <c r="CB180" t="s">
        <v>3</v>
      </c>
      <c r="CE180">
        <v>30</v>
      </c>
      <c r="CF180">
        <v>0</v>
      </c>
      <c r="CG180">
        <v>0</v>
      </c>
      <c r="CM180">
        <v>0</v>
      </c>
      <c r="CN180" t="s">
        <v>3</v>
      </c>
      <c r="CO180">
        <v>0</v>
      </c>
      <c r="CP180">
        <f t="shared" si="181"/>
        <v>2393.08</v>
      </c>
      <c r="CQ180">
        <f t="shared" si="182"/>
        <v>66106.27</v>
      </c>
      <c r="CR180">
        <f t="shared" si="203"/>
        <v>0</v>
      </c>
      <c r="CS180">
        <f t="shared" si="183"/>
        <v>0</v>
      </c>
      <c r="CT180">
        <f t="shared" si="184"/>
        <v>0</v>
      </c>
      <c r="CU180">
        <f t="shared" si="185"/>
        <v>0</v>
      </c>
      <c r="CV180">
        <f t="shared" si="186"/>
        <v>0</v>
      </c>
      <c r="CW180">
        <f t="shared" si="187"/>
        <v>0</v>
      </c>
      <c r="CX180">
        <f t="shared" si="188"/>
        <v>0</v>
      </c>
      <c r="CY180">
        <f t="shared" si="189"/>
        <v>0</v>
      </c>
      <c r="CZ180">
        <f t="shared" si="190"/>
        <v>0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>
        <v>0</v>
      </c>
      <c r="DO180">
        <v>0</v>
      </c>
      <c r="DP180">
        <v>1</v>
      </c>
      <c r="DQ180">
        <v>1</v>
      </c>
      <c r="DU180">
        <v>1009</v>
      </c>
      <c r="DV180" t="s">
        <v>32</v>
      </c>
      <c r="DW180" t="s">
        <v>32</v>
      </c>
      <c r="DX180">
        <v>1000</v>
      </c>
      <c r="DZ180" t="s">
        <v>3</v>
      </c>
      <c r="EA180" t="s">
        <v>3</v>
      </c>
      <c r="EB180" t="s">
        <v>3</v>
      </c>
      <c r="EC180" t="s">
        <v>3</v>
      </c>
      <c r="EE180">
        <v>55586525</v>
      </c>
      <c r="EF180">
        <v>60</v>
      </c>
      <c r="EG180" t="s">
        <v>25</v>
      </c>
      <c r="EH180">
        <v>0</v>
      </c>
      <c r="EI180" t="s">
        <v>3</v>
      </c>
      <c r="EJ180">
        <v>1</v>
      </c>
      <c r="EK180">
        <v>90</v>
      </c>
      <c r="EL180" t="s">
        <v>26</v>
      </c>
      <c r="EM180" t="s">
        <v>27</v>
      </c>
      <c r="EO180" t="s">
        <v>3</v>
      </c>
      <c r="EQ180">
        <v>0</v>
      </c>
      <c r="ER180">
        <v>6519.2</v>
      </c>
      <c r="ES180">
        <v>6519.2</v>
      </c>
      <c r="ET180">
        <v>0</v>
      </c>
      <c r="EU180">
        <v>0</v>
      </c>
      <c r="EV180">
        <v>0</v>
      </c>
      <c r="EW180">
        <v>0</v>
      </c>
      <c r="EX180">
        <v>0</v>
      </c>
      <c r="FQ180">
        <v>0</v>
      </c>
      <c r="FR180">
        <v>0</v>
      </c>
      <c r="FS180">
        <v>0</v>
      </c>
      <c r="FX180">
        <v>92</v>
      </c>
      <c r="FY180">
        <v>52</v>
      </c>
      <c r="GA180" t="s">
        <v>3</v>
      </c>
      <c r="GD180">
        <v>1</v>
      </c>
      <c r="GF180">
        <v>-1891961884</v>
      </c>
      <c r="GG180">
        <v>2</v>
      </c>
      <c r="GH180">
        <v>1</v>
      </c>
      <c r="GI180">
        <v>2</v>
      </c>
      <c r="GJ180">
        <v>0</v>
      </c>
      <c r="GK180">
        <v>0</v>
      </c>
      <c r="GL180">
        <f t="shared" si="191"/>
        <v>0</v>
      </c>
      <c r="GM180">
        <f t="shared" si="192"/>
        <v>2393.08</v>
      </c>
      <c r="GN180">
        <f t="shared" si="193"/>
        <v>2393.08</v>
      </c>
      <c r="GO180">
        <f t="shared" si="194"/>
        <v>0</v>
      </c>
      <c r="GP180">
        <f t="shared" si="195"/>
        <v>0</v>
      </c>
      <c r="GR180">
        <v>0</v>
      </c>
      <c r="GS180">
        <v>3</v>
      </c>
      <c r="GT180">
        <v>0</v>
      </c>
      <c r="GU180" t="s">
        <v>3</v>
      </c>
      <c r="GV180">
        <f t="shared" si="196"/>
        <v>0</v>
      </c>
      <c r="GW180">
        <v>1</v>
      </c>
      <c r="GX180">
        <f t="shared" si="197"/>
        <v>0</v>
      </c>
      <c r="HA180">
        <v>0</v>
      </c>
      <c r="HB180">
        <v>0</v>
      </c>
      <c r="HC180">
        <f t="shared" si="198"/>
        <v>0</v>
      </c>
      <c r="HE180" t="s">
        <v>3</v>
      </c>
      <c r="HF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3</v>
      </c>
      <c r="HS180">
        <v>0</v>
      </c>
      <c r="IK180">
        <v>0</v>
      </c>
    </row>
    <row r="181" spans="1:255" x14ac:dyDescent="0.25">
      <c r="A181" s="2">
        <v>18</v>
      </c>
      <c r="B181" s="2">
        <v>1</v>
      </c>
      <c r="C181" s="2">
        <v>32</v>
      </c>
      <c r="D181" s="2"/>
      <c r="E181" s="2" t="s">
        <v>145</v>
      </c>
      <c r="F181" s="2" t="s">
        <v>39</v>
      </c>
      <c r="G181" s="2" t="s">
        <v>40</v>
      </c>
      <c r="H181" s="2" t="s">
        <v>41</v>
      </c>
      <c r="I181" s="2">
        <f>I173*J181</f>
        <v>36</v>
      </c>
      <c r="J181" s="2">
        <v>53.254437869822482</v>
      </c>
      <c r="K181" s="2">
        <v>53.254438</v>
      </c>
      <c r="L181" s="2"/>
      <c r="M181" s="2"/>
      <c r="N181" s="2"/>
      <c r="O181" s="2">
        <f t="shared" si="167"/>
        <v>1074.95</v>
      </c>
      <c r="P181" s="2">
        <f t="shared" si="168"/>
        <v>1074.95</v>
      </c>
      <c r="Q181" s="2">
        <f t="shared" si="199"/>
        <v>0</v>
      </c>
      <c r="R181" s="2">
        <f t="shared" si="169"/>
        <v>0</v>
      </c>
      <c r="S181" s="2">
        <f t="shared" si="170"/>
        <v>0</v>
      </c>
      <c r="T181" s="2">
        <f t="shared" si="171"/>
        <v>0</v>
      </c>
      <c r="U181" s="2">
        <f t="shared" si="172"/>
        <v>0</v>
      </c>
      <c r="V181" s="2">
        <f t="shared" si="173"/>
        <v>0</v>
      </c>
      <c r="W181" s="2">
        <f t="shared" si="174"/>
        <v>0</v>
      </c>
      <c r="X181" s="2">
        <f t="shared" si="175"/>
        <v>0</v>
      </c>
      <c r="Y181" s="2">
        <f t="shared" si="176"/>
        <v>0</v>
      </c>
      <c r="Z181" s="2"/>
      <c r="AA181" s="2">
        <v>56481265</v>
      </c>
      <c r="AB181" s="2">
        <f t="shared" si="177"/>
        <v>29.8</v>
      </c>
      <c r="AC181" s="2">
        <f t="shared" si="178"/>
        <v>29.8</v>
      </c>
      <c r="AD181" s="2">
        <f t="shared" si="200"/>
        <v>0</v>
      </c>
      <c r="AE181" s="2">
        <f t="shared" si="201"/>
        <v>0</v>
      </c>
      <c r="AF181" s="2">
        <f t="shared" si="201"/>
        <v>0</v>
      </c>
      <c r="AG181" s="2">
        <f t="shared" si="179"/>
        <v>0</v>
      </c>
      <c r="AH181" s="2">
        <f t="shared" si="202"/>
        <v>0</v>
      </c>
      <c r="AI181" s="2">
        <f t="shared" si="202"/>
        <v>0</v>
      </c>
      <c r="AJ181" s="2">
        <f t="shared" si="180"/>
        <v>0</v>
      </c>
      <c r="AK181" s="2">
        <v>29.8</v>
      </c>
      <c r="AL181" s="2">
        <v>29.8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92</v>
      </c>
      <c r="AU181" s="2">
        <v>52</v>
      </c>
      <c r="AV181" s="2">
        <v>1</v>
      </c>
      <c r="AW181" s="2">
        <v>1.002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1</v>
      </c>
      <c r="BJ181" s="2" t="s">
        <v>42</v>
      </c>
      <c r="BK181" s="2"/>
      <c r="BL181" s="2"/>
      <c r="BM181" s="2">
        <v>90</v>
      </c>
      <c r="BN181" s="2">
        <v>0</v>
      </c>
      <c r="BO181" s="2" t="s">
        <v>3</v>
      </c>
      <c r="BP181" s="2">
        <v>0</v>
      </c>
      <c r="BQ181" s="2">
        <v>60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92</v>
      </c>
      <c r="CA181" s="2">
        <v>52</v>
      </c>
      <c r="CB181" s="2" t="s">
        <v>3</v>
      </c>
      <c r="CC181" s="2"/>
      <c r="CD181" s="2"/>
      <c r="CE181" s="2">
        <v>30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</v>
      </c>
      <c r="CO181" s="2">
        <v>0</v>
      </c>
      <c r="CP181" s="2">
        <f t="shared" si="181"/>
        <v>1074.95</v>
      </c>
      <c r="CQ181" s="2">
        <f t="shared" si="182"/>
        <v>29.86</v>
      </c>
      <c r="CR181" s="2">
        <f t="shared" si="203"/>
        <v>0</v>
      </c>
      <c r="CS181" s="2">
        <f t="shared" si="183"/>
        <v>0</v>
      </c>
      <c r="CT181" s="2">
        <f t="shared" si="184"/>
        <v>0</v>
      </c>
      <c r="CU181" s="2">
        <f t="shared" si="185"/>
        <v>0</v>
      </c>
      <c r="CV181" s="2">
        <f t="shared" si="186"/>
        <v>0</v>
      </c>
      <c r="CW181" s="2">
        <f t="shared" si="187"/>
        <v>0</v>
      </c>
      <c r="CX181" s="2">
        <f t="shared" si="188"/>
        <v>0</v>
      </c>
      <c r="CY181" s="2">
        <f t="shared" si="189"/>
        <v>0</v>
      </c>
      <c r="CZ181" s="2">
        <f t="shared" si="190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1010</v>
      </c>
      <c r="DV181" s="2" t="s">
        <v>41</v>
      </c>
      <c r="DW181" s="2" t="s">
        <v>41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55586525</v>
      </c>
      <c r="EF181" s="2">
        <v>60</v>
      </c>
      <c r="EG181" s="2" t="s">
        <v>25</v>
      </c>
      <c r="EH181" s="2">
        <v>0</v>
      </c>
      <c r="EI181" s="2" t="s">
        <v>3</v>
      </c>
      <c r="EJ181" s="2">
        <v>1</v>
      </c>
      <c r="EK181" s="2">
        <v>90</v>
      </c>
      <c r="EL181" s="2" t="s">
        <v>26</v>
      </c>
      <c r="EM181" s="2" t="s">
        <v>27</v>
      </c>
      <c r="EN181" s="2"/>
      <c r="EO181" s="2" t="s">
        <v>3</v>
      </c>
      <c r="EP181" s="2"/>
      <c r="EQ181" s="2">
        <v>0</v>
      </c>
      <c r="ER181" s="2">
        <v>29.8</v>
      </c>
      <c r="ES181" s="2">
        <v>29.8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92</v>
      </c>
      <c r="FY181" s="2">
        <v>52</v>
      </c>
      <c r="FZ181" s="2"/>
      <c r="GA181" s="2" t="s">
        <v>3</v>
      </c>
      <c r="GB181" s="2"/>
      <c r="GC181" s="2"/>
      <c r="GD181" s="2">
        <v>1</v>
      </c>
      <c r="GE181" s="2"/>
      <c r="GF181" s="2">
        <v>2014927073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191"/>
        <v>0</v>
      </c>
      <c r="GM181" s="2">
        <f t="shared" si="192"/>
        <v>1074.95</v>
      </c>
      <c r="GN181" s="2">
        <f t="shared" si="193"/>
        <v>1074.95</v>
      </c>
      <c r="GO181" s="2">
        <f t="shared" si="194"/>
        <v>0</v>
      </c>
      <c r="GP181" s="2">
        <f t="shared" si="195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196"/>
        <v>0</v>
      </c>
      <c r="GW181" s="2">
        <v>1</v>
      </c>
      <c r="GX181" s="2">
        <f t="shared" si="197"/>
        <v>0</v>
      </c>
      <c r="GY181" s="2"/>
      <c r="GZ181" s="2"/>
      <c r="HA181" s="2">
        <v>0</v>
      </c>
      <c r="HB181" s="2">
        <v>0</v>
      </c>
      <c r="HC181" s="2">
        <f t="shared" si="198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5">
      <c r="A182">
        <v>18</v>
      </c>
      <c r="B182">
        <v>1</v>
      </c>
      <c r="C182">
        <v>36</v>
      </c>
      <c r="E182" t="s">
        <v>145</v>
      </c>
      <c r="F182" t="s">
        <v>39</v>
      </c>
      <c r="G182" t="s">
        <v>40</v>
      </c>
      <c r="H182" t="s">
        <v>41</v>
      </c>
      <c r="I182">
        <f>I174*J182</f>
        <v>36</v>
      </c>
      <c r="J182">
        <v>53.254437869822482</v>
      </c>
      <c r="K182">
        <v>53.254438</v>
      </c>
      <c r="O182">
        <f t="shared" si="167"/>
        <v>12867.15</v>
      </c>
      <c r="P182">
        <f t="shared" si="168"/>
        <v>12867.15</v>
      </c>
      <c r="Q182">
        <f t="shared" si="199"/>
        <v>0</v>
      </c>
      <c r="R182">
        <f t="shared" si="169"/>
        <v>0</v>
      </c>
      <c r="S182">
        <f t="shared" si="170"/>
        <v>0</v>
      </c>
      <c r="T182">
        <f t="shared" si="171"/>
        <v>0</v>
      </c>
      <c r="U182">
        <f t="shared" si="172"/>
        <v>0</v>
      </c>
      <c r="V182">
        <f t="shared" si="173"/>
        <v>0</v>
      </c>
      <c r="W182">
        <f t="shared" si="174"/>
        <v>0</v>
      </c>
      <c r="X182">
        <f t="shared" si="175"/>
        <v>0</v>
      </c>
      <c r="Y182">
        <f t="shared" si="176"/>
        <v>0</v>
      </c>
      <c r="AA182">
        <v>56481267</v>
      </c>
      <c r="AB182">
        <f t="shared" si="177"/>
        <v>29.8</v>
      </c>
      <c r="AC182">
        <f t="shared" si="178"/>
        <v>29.8</v>
      </c>
      <c r="AD182">
        <f t="shared" si="200"/>
        <v>0</v>
      </c>
      <c r="AE182">
        <f t="shared" si="201"/>
        <v>0</v>
      </c>
      <c r="AF182">
        <f t="shared" si="201"/>
        <v>0</v>
      </c>
      <c r="AG182">
        <f t="shared" si="179"/>
        <v>0</v>
      </c>
      <c r="AH182">
        <f t="shared" si="202"/>
        <v>0</v>
      </c>
      <c r="AI182">
        <f t="shared" si="202"/>
        <v>0</v>
      </c>
      <c r="AJ182">
        <f t="shared" si="180"/>
        <v>0</v>
      </c>
      <c r="AK182">
        <v>29.8</v>
      </c>
      <c r="AL182">
        <v>29.8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92</v>
      </c>
      <c r="AU182">
        <v>52</v>
      </c>
      <c r="AV182">
        <v>1</v>
      </c>
      <c r="AW182">
        <v>1.002</v>
      </c>
      <c r="AZ182">
        <v>1</v>
      </c>
      <c r="BA182">
        <v>1</v>
      </c>
      <c r="BB182">
        <v>1</v>
      </c>
      <c r="BC182">
        <v>11.97</v>
      </c>
      <c r="BD182" t="s">
        <v>3</v>
      </c>
      <c r="BE182" t="s">
        <v>3</v>
      </c>
      <c r="BF182" t="s">
        <v>3</v>
      </c>
      <c r="BG182" t="s">
        <v>3</v>
      </c>
      <c r="BH182">
        <v>3</v>
      </c>
      <c r="BI182">
        <v>1</v>
      </c>
      <c r="BJ182" t="s">
        <v>42</v>
      </c>
      <c r="BM182">
        <v>90</v>
      </c>
      <c r="BN182">
        <v>0</v>
      </c>
      <c r="BO182" t="s">
        <v>39</v>
      </c>
      <c r="BP182">
        <v>1</v>
      </c>
      <c r="BQ182">
        <v>60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 t="s">
        <v>3</v>
      </c>
      <c r="BZ182">
        <v>92</v>
      </c>
      <c r="CA182">
        <v>52</v>
      </c>
      <c r="CB182" t="s">
        <v>3</v>
      </c>
      <c r="CE182">
        <v>30</v>
      </c>
      <c r="CF182">
        <v>0</v>
      </c>
      <c r="CG182">
        <v>0</v>
      </c>
      <c r="CM182">
        <v>0</v>
      </c>
      <c r="CN182" t="s">
        <v>3</v>
      </c>
      <c r="CO182">
        <v>0</v>
      </c>
      <c r="CP182">
        <f t="shared" si="181"/>
        <v>12867.15</v>
      </c>
      <c r="CQ182">
        <f t="shared" si="182"/>
        <v>357.42</v>
      </c>
      <c r="CR182">
        <f t="shared" si="203"/>
        <v>0</v>
      </c>
      <c r="CS182">
        <f t="shared" si="183"/>
        <v>0</v>
      </c>
      <c r="CT182">
        <f t="shared" si="184"/>
        <v>0</v>
      </c>
      <c r="CU182">
        <f t="shared" si="185"/>
        <v>0</v>
      </c>
      <c r="CV182">
        <f t="shared" si="186"/>
        <v>0</v>
      </c>
      <c r="CW182">
        <f t="shared" si="187"/>
        <v>0</v>
      </c>
      <c r="CX182">
        <f t="shared" si="188"/>
        <v>0</v>
      </c>
      <c r="CY182">
        <f t="shared" si="189"/>
        <v>0</v>
      </c>
      <c r="CZ182">
        <f t="shared" si="190"/>
        <v>0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>
        <v>0</v>
      </c>
      <c r="DO182">
        <v>0</v>
      </c>
      <c r="DP182">
        <v>1</v>
      </c>
      <c r="DQ182">
        <v>1</v>
      </c>
      <c r="DU182">
        <v>1010</v>
      </c>
      <c r="DV182" t="s">
        <v>41</v>
      </c>
      <c r="DW182" t="s">
        <v>41</v>
      </c>
      <c r="DX182">
        <v>1</v>
      </c>
      <c r="DZ182" t="s">
        <v>3</v>
      </c>
      <c r="EA182" t="s">
        <v>3</v>
      </c>
      <c r="EB182" t="s">
        <v>3</v>
      </c>
      <c r="EC182" t="s">
        <v>3</v>
      </c>
      <c r="EE182">
        <v>55586525</v>
      </c>
      <c r="EF182">
        <v>60</v>
      </c>
      <c r="EG182" t="s">
        <v>25</v>
      </c>
      <c r="EH182">
        <v>0</v>
      </c>
      <c r="EI182" t="s">
        <v>3</v>
      </c>
      <c r="EJ182">
        <v>1</v>
      </c>
      <c r="EK182">
        <v>90</v>
      </c>
      <c r="EL182" t="s">
        <v>26</v>
      </c>
      <c r="EM182" t="s">
        <v>27</v>
      </c>
      <c r="EO182" t="s">
        <v>3</v>
      </c>
      <c r="EQ182">
        <v>0</v>
      </c>
      <c r="ER182">
        <v>29.8</v>
      </c>
      <c r="ES182">
        <v>29.8</v>
      </c>
      <c r="ET182">
        <v>0</v>
      </c>
      <c r="EU182">
        <v>0</v>
      </c>
      <c r="EV182">
        <v>0</v>
      </c>
      <c r="EW182">
        <v>0</v>
      </c>
      <c r="EX182">
        <v>0</v>
      </c>
      <c r="FQ182">
        <v>0</v>
      </c>
      <c r="FR182">
        <v>0</v>
      </c>
      <c r="FS182">
        <v>0</v>
      </c>
      <c r="FX182">
        <v>92</v>
      </c>
      <c r="FY182">
        <v>52</v>
      </c>
      <c r="GA182" t="s">
        <v>3</v>
      </c>
      <c r="GD182">
        <v>1</v>
      </c>
      <c r="GF182">
        <v>2014927073</v>
      </c>
      <c r="GG182">
        <v>2</v>
      </c>
      <c r="GH182">
        <v>1</v>
      </c>
      <c r="GI182">
        <v>2</v>
      </c>
      <c r="GJ182">
        <v>0</v>
      </c>
      <c r="GK182">
        <v>0</v>
      </c>
      <c r="GL182">
        <f t="shared" si="191"/>
        <v>0</v>
      </c>
      <c r="GM182">
        <f t="shared" si="192"/>
        <v>12867.15</v>
      </c>
      <c r="GN182">
        <f t="shared" si="193"/>
        <v>12867.15</v>
      </c>
      <c r="GO182">
        <f t="shared" si="194"/>
        <v>0</v>
      </c>
      <c r="GP182">
        <f t="shared" si="195"/>
        <v>0</v>
      </c>
      <c r="GR182">
        <v>0</v>
      </c>
      <c r="GS182">
        <v>3</v>
      </c>
      <c r="GT182">
        <v>0</v>
      </c>
      <c r="GU182" t="s">
        <v>3</v>
      </c>
      <c r="GV182">
        <f t="shared" si="196"/>
        <v>0</v>
      </c>
      <c r="GW182">
        <v>1</v>
      </c>
      <c r="GX182">
        <f t="shared" si="197"/>
        <v>0</v>
      </c>
      <c r="HA182">
        <v>0</v>
      </c>
      <c r="HB182">
        <v>0</v>
      </c>
      <c r="HC182">
        <f t="shared" si="198"/>
        <v>0</v>
      </c>
      <c r="HE182" t="s">
        <v>3</v>
      </c>
      <c r="HF182" t="s">
        <v>3</v>
      </c>
      <c r="HM182" t="s">
        <v>3</v>
      </c>
      <c r="HN182" t="s">
        <v>3</v>
      </c>
      <c r="HO182" t="s">
        <v>3</v>
      </c>
      <c r="HP182" t="s">
        <v>3</v>
      </c>
      <c r="HQ182" t="s">
        <v>3</v>
      </c>
      <c r="HS182">
        <v>0</v>
      </c>
      <c r="IK182">
        <v>0</v>
      </c>
    </row>
    <row r="183" spans="1:255" x14ac:dyDescent="0.25">
      <c r="A183" s="2">
        <v>17</v>
      </c>
      <c r="B183" s="2">
        <v>1</v>
      </c>
      <c r="C183" s="2">
        <f>ROW(SmtRes!A37)</f>
        <v>37</v>
      </c>
      <c r="D183" s="2"/>
      <c r="E183" s="2" t="s">
        <v>146</v>
      </c>
      <c r="F183" s="2" t="s">
        <v>44</v>
      </c>
      <c r="G183" s="2" t="s">
        <v>45</v>
      </c>
      <c r="H183" s="2" t="s">
        <v>46</v>
      </c>
      <c r="I183" s="2">
        <f>ROUND((182.6*26.3+50.5*16.6+55.4*33+31.4*33+3.6*32.1+14.5*32.1)/1000/100*2,9)</f>
        <v>0.18172179999999999</v>
      </c>
      <c r="J183" s="2">
        <v>0</v>
      </c>
      <c r="K183" s="2">
        <f>ROUND((182.6*26.3+50.5*16.6+55.4*33+31.4*33+3.6*32.1+14.5*32.1)/1000/100*2,9)</f>
        <v>0.18172179999999999</v>
      </c>
      <c r="L183" s="2"/>
      <c r="M183" s="2"/>
      <c r="N183" s="2"/>
      <c r="O183" s="2">
        <f t="shared" si="167"/>
        <v>22.17</v>
      </c>
      <c r="P183" s="2">
        <f t="shared" si="168"/>
        <v>1.72</v>
      </c>
      <c r="Q183" s="2">
        <f>(ROUND((ROUND(((((ET183*1.25)*1.1))*AV183*I183),2)*BB183),2)+ROUND((ROUND(((AE183-(((EU183*1.25)*1.1)))*AV183*I183),2)*BS183),2))</f>
        <v>3.41</v>
      </c>
      <c r="R183" s="2">
        <f t="shared" si="169"/>
        <v>0.06</v>
      </c>
      <c r="S183" s="2">
        <f t="shared" si="170"/>
        <v>17.04</v>
      </c>
      <c r="T183" s="2">
        <f t="shared" si="171"/>
        <v>0</v>
      </c>
      <c r="U183" s="2">
        <f t="shared" si="172"/>
        <v>1.2206525888699997</v>
      </c>
      <c r="V183" s="2">
        <f t="shared" si="173"/>
        <v>0</v>
      </c>
      <c r="W183" s="2">
        <f t="shared" si="174"/>
        <v>0</v>
      </c>
      <c r="X183" s="2">
        <f t="shared" si="175"/>
        <v>17.100000000000001</v>
      </c>
      <c r="Y183" s="2">
        <f t="shared" si="176"/>
        <v>10.94</v>
      </c>
      <c r="Z183" s="2"/>
      <c r="AA183" s="2">
        <v>56481265</v>
      </c>
      <c r="AB183" s="2">
        <f t="shared" si="177"/>
        <v>121.98945000000001</v>
      </c>
      <c r="AC183" s="2">
        <f t="shared" si="178"/>
        <v>9.4600000000000009</v>
      </c>
      <c r="AD183" s="2">
        <f>ROUND((((((ET183*1.25)*1.1))-(((EU183*1.25)*1.1)))+AE183),6)</f>
        <v>18.754999999999999</v>
      </c>
      <c r="AE183" s="2">
        <f>ROUND((((EU183*1.25)*1.1)),6)</f>
        <v>0.34375</v>
      </c>
      <c r="AF183" s="2">
        <f>ROUND((((EV183*1.15)*1.1)),6)</f>
        <v>93.774450000000002</v>
      </c>
      <c r="AG183" s="2">
        <f t="shared" si="179"/>
        <v>0</v>
      </c>
      <c r="AH183" s="2">
        <f>(((EW183*1.15)*1.1))</f>
        <v>6.7171499999999993</v>
      </c>
      <c r="AI183" s="2">
        <f>(((EX183*1.25)*1.1))</f>
        <v>0</v>
      </c>
      <c r="AJ183" s="2">
        <f t="shared" si="180"/>
        <v>0</v>
      </c>
      <c r="AK183" s="2">
        <v>97.23</v>
      </c>
      <c r="AL183" s="2">
        <v>9.4600000000000009</v>
      </c>
      <c r="AM183" s="2">
        <v>13.64</v>
      </c>
      <c r="AN183" s="2">
        <v>0.25</v>
      </c>
      <c r="AO183" s="2">
        <v>74.13</v>
      </c>
      <c r="AP183" s="2">
        <v>0</v>
      </c>
      <c r="AQ183" s="2">
        <v>5.31</v>
      </c>
      <c r="AR183" s="2">
        <v>0</v>
      </c>
      <c r="AS183" s="2">
        <v>0</v>
      </c>
      <c r="AT183" s="2">
        <v>100</v>
      </c>
      <c r="AU183" s="2">
        <v>64</v>
      </c>
      <c r="AV183" s="2">
        <v>1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0</v>
      </c>
      <c r="BI183" s="2">
        <v>1</v>
      </c>
      <c r="BJ183" s="2" t="s">
        <v>47</v>
      </c>
      <c r="BK183" s="2"/>
      <c r="BL183" s="2"/>
      <c r="BM183" s="2">
        <v>97</v>
      </c>
      <c r="BN183" s="2">
        <v>0</v>
      </c>
      <c r="BO183" s="2" t="s">
        <v>3</v>
      </c>
      <c r="BP183" s="2">
        <v>0</v>
      </c>
      <c r="BQ183" s="2">
        <v>60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100</v>
      </c>
      <c r="CA183" s="2">
        <v>64</v>
      </c>
      <c r="CB183" s="2" t="s">
        <v>3</v>
      </c>
      <c r="CC183" s="2"/>
      <c r="CD183" s="2"/>
      <c r="CE183" s="2">
        <v>30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3</v>
      </c>
      <c r="CO183" s="2">
        <v>0</v>
      </c>
      <c r="CP183" s="2">
        <f t="shared" si="181"/>
        <v>22.169999999999998</v>
      </c>
      <c r="CQ183" s="2">
        <f t="shared" si="182"/>
        <v>9.4600000000000009</v>
      </c>
      <c r="CR183" s="2">
        <f>(ROUND((ROUND(((((ET183*1.25)*1.1))*AV183*1),2)*BB183),2)+ROUND((ROUND(((AE183-(((EU183*1.25)*1.1)))*AV183*1),2)*BS183),2))</f>
        <v>18.760000000000002</v>
      </c>
      <c r="CS183" s="2">
        <f t="shared" si="183"/>
        <v>0.34</v>
      </c>
      <c r="CT183" s="2">
        <f t="shared" si="184"/>
        <v>93.77</v>
      </c>
      <c r="CU183" s="2">
        <f t="shared" si="185"/>
        <v>0</v>
      </c>
      <c r="CV183" s="2">
        <f t="shared" si="186"/>
        <v>6.7171499999999993</v>
      </c>
      <c r="CW183" s="2">
        <f t="shared" si="187"/>
        <v>0</v>
      </c>
      <c r="CX183" s="2">
        <f t="shared" si="188"/>
        <v>0</v>
      </c>
      <c r="CY183" s="2">
        <f t="shared" si="189"/>
        <v>17.099999999999998</v>
      </c>
      <c r="CZ183" s="2">
        <f t="shared" si="190"/>
        <v>10.943999999999999</v>
      </c>
      <c r="DA183" s="2"/>
      <c r="DB183" s="2"/>
      <c r="DC183" s="2" t="s">
        <v>3</v>
      </c>
      <c r="DD183" s="2" t="s">
        <v>3</v>
      </c>
      <c r="DE183" s="2" t="s">
        <v>48</v>
      </c>
      <c r="DF183" s="2" t="s">
        <v>48</v>
      </c>
      <c r="DG183" s="2" t="s">
        <v>49</v>
      </c>
      <c r="DH183" s="2" t="s">
        <v>3</v>
      </c>
      <c r="DI183" s="2" t="s">
        <v>49</v>
      </c>
      <c r="DJ183" s="2" t="s">
        <v>48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1.0469999999999999</v>
      </c>
      <c r="DQ183" s="2">
        <v>1</v>
      </c>
      <c r="DR183" s="2"/>
      <c r="DS183" s="2"/>
      <c r="DT183" s="2"/>
      <c r="DU183" s="2">
        <v>1005</v>
      </c>
      <c r="DV183" s="2" t="s">
        <v>46</v>
      </c>
      <c r="DW183" s="2" t="s">
        <v>46</v>
      </c>
      <c r="DX183" s="2">
        <v>100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55586532</v>
      </c>
      <c r="EF183" s="2">
        <v>60</v>
      </c>
      <c r="EG183" s="2" t="s">
        <v>25</v>
      </c>
      <c r="EH183" s="2">
        <v>0</v>
      </c>
      <c r="EI183" s="2" t="s">
        <v>3</v>
      </c>
      <c r="EJ183" s="2">
        <v>1</v>
      </c>
      <c r="EK183" s="2">
        <v>97</v>
      </c>
      <c r="EL183" s="2" t="s">
        <v>50</v>
      </c>
      <c r="EM183" s="2" t="s">
        <v>51</v>
      </c>
      <c r="EN183" s="2"/>
      <c r="EO183" s="2" t="s">
        <v>52</v>
      </c>
      <c r="EP183" s="2"/>
      <c r="EQ183" s="2">
        <v>0</v>
      </c>
      <c r="ER183" s="2">
        <v>97.23</v>
      </c>
      <c r="ES183" s="2">
        <v>9.4600000000000009</v>
      </c>
      <c r="ET183" s="2">
        <v>13.64</v>
      </c>
      <c r="EU183" s="2">
        <v>0.25</v>
      </c>
      <c r="EV183" s="2">
        <v>74.13</v>
      </c>
      <c r="EW183" s="2">
        <v>5.31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100</v>
      </c>
      <c r="FY183" s="2">
        <v>64</v>
      </c>
      <c r="FZ183" s="2"/>
      <c r="GA183" s="2" t="s">
        <v>3</v>
      </c>
      <c r="GB183" s="2"/>
      <c r="GC183" s="2"/>
      <c r="GD183" s="2">
        <v>1</v>
      </c>
      <c r="GE183" s="2"/>
      <c r="GF183" s="2">
        <v>-673576059</v>
      </c>
      <c r="GG183" s="2">
        <v>2</v>
      </c>
      <c r="GH183" s="2">
        <v>1</v>
      </c>
      <c r="GI183" s="2">
        <v>-2</v>
      </c>
      <c r="GJ183" s="2">
        <v>0</v>
      </c>
      <c r="GK183" s="2">
        <v>0</v>
      </c>
      <c r="GL183" s="2">
        <f t="shared" si="191"/>
        <v>0</v>
      </c>
      <c r="GM183" s="2">
        <f t="shared" si="192"/>
        <v>50.21</v>
      </c>
      <c r="GN183" s="2">
        <f t="shared" si="193"/>
        <v>50.21</v>
      </c>
      <c r="GO183" s="2">
        <f t="shared" si="194"/>
        <v>0</v>
      </c>
      <c r="GP183" s="2">
        <f t="shared" si="195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196"/>
        <v>0</v>
      </c>
      <c r="GW183" s="2">
        <v>1</v>
      </c>
      <c r="GX183" s="2">
        <f t="shared" si="197"/>
        <v>0</v>
      </c>
      <c r="GY183" s="2"/>
      <c r="GZ183" s="2"/>
      <c r="HA183" s="2">
        <v>0</v>
      </c>
      <c r="HB183" s="2">
        <v>0</v>
      </c>
      <c r="HC183" s="2">
        <f t="shared" si="198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5">
      <c r="A184">
        <v>17</v>
      </c>
      <c r="B184">
        <v>1</v>
      </c>
      <c r="C184">
        <f>ROW(SmtRes!A38)</f>
        <v>38</v>
      </c>
      <c r="E184" t="s">
        <v>146</v>
      </c>
      <c r="F184" t="s">
        <v>44</v>
      </c>
      <c r="G184" t="s">
        <v>45</v>
      </c>
      <c r="H184" t="s">
        <v>46</v>
      </c>
      <c r="I184">
        <f>ROUND((182.6*26.3+50.5*16.6+55.4*33+31.4*33+3.6*32.1+14.5*32.1)/1000/100*2,9)</f>
        <v>0.18172179999999999</v>
      </c>
      <c r="J184">
        <v>0</v>
      </c>
      <c r="K184">
        <f>ROUND((182.6*26.3+50.5*16.6+55.4*33+31.4*33+3.6*32.1+14.5*32.1)/1000/100*2,9)</f>
        <v>0.18172179999999999</v>
      </c>
      <c r="O184">
        <f t="shared" si="167"/>
        <v>946.1</v>
      </c>
      <c r="P184">
        <f t="shared" si="168"/>
        <v>55.47</v>
      </c>
      <c r="Q184">
        <f>(ROUND((ROUND(((((ET184*1.25)*1.1))*AV184*I184),2)*BB184),2)+ROUND((ROUND(((AE184-(((EU184*1.25)*1.1)))*AV184*I184),2)*BS184),2))</f>
        <v>37.520000000000003</v>
      </c>
      <c r="R184">
        <f t="shared" si="169"/>
        <v>3.35</v>
      </c>
      <c r="S184">
        <f t="shared" si="170"/>
        <v>853.11</v>
      </c>
      <c r="T184">
        <f t="shared" si="171"/>
        <v>0</v>
      </c>
      <c r="U184">
        <f t="shared" si="172"/>
        <v>1.2780232605468897</v>
      </c>
      <c r="V184">
        <f t="shared" si="173"/>
        <v>0</v>
      </c>
      <c r="W184">
        <f t="shared" si="174"/>
        <v>0</v>
      </c>
      <c r="X184">
        <f t="shared" si="175"/>
        <v>762.25</v>
      </c>
      <c r="Y184">
        <f t="shared" si="176"/>
        <v>376.84</v>
      </c>
      <c r="AA184">
        <v>56481267</v>
      </c>
      <c r="AB184">
        <f t="shared" si="177"/>
        <v>121.98945000000001</v>
      </c>
      <c r="AC184">
        <f t="shared" si="178"/>
        <v>9.4600000000000009</v>
      </c>
      <c r="AD184">
        <f>ROUND((((((ET184*1.25)*1.1))-(((EU184*1.25)*1.1)))+AE184),6)</f>
        <v>18.754999999999999</v>
      </c>
      <c r="AE184">
        <f>ROUND((((EU184*1.25)*1.1)),6)</f>
        <v>0.34375</v>
      </c>
      <c r="AF184">
        <f>ROUND((((EV184*1.15)*1.1)),6)</f>
        <v>93.774450000000002</v>
      </c>
      <c r="AG184">
        <f t="shared" si="179"/>
        <v>0</v>
      </c>
      <c r="AH184">
        <f>(((EW184*1.15)*1.1))</f>
        <v>6.7171499999999993</v>
      </c>
      <c r="AI184">
        <f>(((EX184*1.25)*1.1))</f>
        <v>0</v>
      </c>
      <c r="AJ184">
        <f t="shared" si="180"/>
        <v>0</v>
      </c>
      <c r="AK184">
        <v>97.23</v>
      </c>
      <c r="AL184">
        <v>9.4600000000000009</v>
      </c>
      <c r="AM184">
        <v>13.64</v>
      </c>
      <c r="AN184">
        <v>0.25</v>
      </c>
      <c r="AO184">
        <v>74.13</v>
      </c>
      <c r="AP184">
        <v>0</v>
      </c>
      <c r="AQ184">
        <v>5.31</v>
      </c>
      <c r="AR184">
        <v>0</v>
      </c>
      <c r="AS184">
        <v>0</v>
      </c>
      <c r="AT184">
        <v>89</v>
      </c>
      <c r="AU184">
        <v>44</v>
      </c>
      <c r="AV184">
        <v>1.0469999999999999</v>
      </c>
      <c r="AW184">
        <v>1</v>
      </c>
      <c r="AZ184">
        <v>1</v>
      </c>
      <c r="BA184">
        <v>47.82</v>
      </c>
      <c r="BB184">
        <v>10.51</v>
      </c>
      <c r="BC184">
        <v>32.25</v>
      </c>
      <c r="BD184" t="s">
        <v>3</v>
      </c>
      <c r="BE184" t="s">
        <v>3</v>
      </c>
      <c r="BF184" t="s">
        <v>3</v>
      </c>
      <c r="BG184" t="s">
        <v>3</v>
      </c>
      <c r="BH184">
        <v>0</v>
      </c>
      <c r="BI184">
        <v>1</v>
      </c>
      <c r="BJ184" t="s">
        <v>47</v>
      </c>
      <c r="BM184">
        <v>97</v>
      </c>
      <c r="BN184">
        <v>0</v>
      </c>
      <c r="BO184" t="s">
        <v>44</v>
      </c>
      <c r="BP184">
        <v>1</v>
      </c>
      <c r="BQ184">
        <v>60</v>
      </c>
      <c r="BR184">
        <v>0</v>
      </c>
      <c r="BS184">
        <v>47.82</v>
      </c>
      <c r="BT184">
        <v>1</v>
      </c>
      <c r="BU184">
        <v>1</v>
      </c>
      <c r="BV184">
        <v>1</v>
      </c>
      <c r="BW184">
        <v>1</v>
      </c>
      <c r="BX184">
        <v>1</v>
      </c>
      <c r="BY184" t="s">
        <v>3</v>
      </c>
      <c r="BZ184">
        <v>89</v>
      </c>
      <c r="CA184">
        <v>44</v>
      </c>
      <c r="CB184" t="s">
        <v>3</v>
      </c>
      <c r="CE184">
        <v>30</v>
      </c>
      <c r="CF184">
        <v>0</v>
      </c>
      <c r="CG184">
        <v>0</v>
      </c>
      <c r="CM184">
        <v>0</v>
      </c>
      <c r="CN184" t="s">
        <v>3</v>
      </c>
      <c r="CO184">
        <v>0</v>
      </c>
      <c r="CP184">
        <f t="shared" si="181"/>
        <v>946.1</v>
      </c>
      <c r="CQ184">
        <f t="shared" si="182"/>
        <v>305.08999999999997</v>
      </c>
      <c r="CR184">
        <f>(ROUND((ROUND(((((ET184*1.25)*1.1))*AV184*1),2)*BB184),2)+ROUND((ROUND(((AE184-(((EU184*1.25)*1.1)))*AV184*1),2)*BS184),2))</f>
        <v>206.42</v>
      </c>
      <c r="CS184">
        <f t="shared" si="183"/>
        <v>17.22</v>
      </c>
      <c r="CT184">
        <f t="shared" si="184"/>
        <v>4694.97</v>
      </c>
      <c r="CU184">
        <f t="shared" si="185"/>
        <v>0</v>
      </c>
      <c r="CV184">
        <f t="shared" si="186"/>
        <v>7.0328560499999986</v>
      </c>
      <c r="CW184">
        <f t="shared" si="187"/>
        <v>0</v>
      </c>
      <c r="CX184">
        <f t="shared" si="188"/>
        <v>0</v>
      </c>
      <c r="CY184">
        <f t="shared" si="189"/>
        <v>762.24940000000004</v>
      </c>
      <c r="CZ184">
        <f t="shared" si="190"/>
        <v>376.84240000000005</v>
      </c>
      <c r="DC184" t="s">
        <v>3</v>
      </c>
      <c r="DD184" t="s">
        <v>3</v>
      </c>
      <c r="DE184" t="s">
        <v>48</v>
      </c>
      <c r="DF184" t="s">
        <v>48</v>
      </c>
      <c r="DG184" t="s">
        <v>49</v>
      </c>
      <c r="DH184" t="s">
        <v>3</v>
      </c>
      <c r="DI184" t="s">
        <v>49</v>
      </c>
      <c r="DJ184" t="s">
        <v>48</v>
      </c>
      <c r="DK184" t="s">
        <v>3</v>
      </c>
      <c r="DL184" t="s">
        <v>3</v>
      </c>
      <c r="DM184" t="s">
        <v>3</v>
      </c>
      <c r="DN184">
        <v>0</v>
      </c>
      <c r="DO184">
        <v>0</v>
      </c>
      <c r="DP184">
        <v>1</v>
      </c>
      <c r="DQ184">
        <v>1</v>
      </c>
      <c r="DU184">
        <v>1005</v>
      </c>
      <c r="DV184" t="s">
        <v>46</v>
      </c>
      <c r="DW184" t="s">
        <v>46</v>
      </c>
      <c r="DX184">
        <v>100</v>
      </c>
      <c r="DZ184" t="s">
        <v>3</v>
      </c>
      <c r="EA184" t="s">
        <v>3</v>
      </c>
      <c r="EB184" t="s">
        <v>3</v>
      </c>
      <c r="EC184" t="s">
        <v>3</v>
      </c>
      <c r="EE184">
        <v>55586532</v>
      </c>
      <c r="EF184">
        <v>60</v>
      </c>
      <c r="EG184" t="s">
        <v>25</v>
      </c>
      <c r="EH184">
        <v>0</v>
      </c>
      <c r="EI184" t="s">
        <v>3</v>
      </c>
      <c r="EJ184">
        <v>1</v>
      </c>
      <c r="EK184">
        <v>97</v>
      </c>
      <c r="EL184" t="s">
        <v>50</v>
      </c>
      <c r="EM184" t="s">
        <v>51</v>
      </c>
      <c r="EO184" t="s">
        <v>52</v>
      </c>
      <c r="EQ184">
        <v>0</v>
      </c>
      <c r="ER184">
        <v>97.23</v>
      </c>
      <c r="ES184">
        <v>9.4600000000000009</v>
      </c>
      <c r="ET184">
        <v>13.64</v>
      </c>
      <c r="EU184">
        <v>0.25</v>
      </c>
      <c r="EV184">
        <v>74.13</v>
      </c>
      <c r="EW184">
        <v>5.31</v>
      </c>
      <c r="EX184">
        <v>0</v>
      </c>
      <c r="EY184">
        <v>0</v>
      </c>
      <c r="FQ184">
        <v>0</v>
      </c>
      <c r="FR184">
        <v>0</v>
      </c>
      <c r="FS184">
        <v>0</v>
      </c>
      <c r="FX184">
        <v>89</v>
      </c>
      <c r="FY184">
        <v>44</v>
      </c>
      <c r="GA184" t="s">
        <v>3</v>
      </c>
      <c r="GD184">
        <v>1</v>
      </c>
      <c r="GF184">
        <v>-673576059</v>
      </c>
      <c r="GG184">
        <v>2</v>
      </c>
      <c r="GH184">
        <v>1</v>
      </c>
      <c r="GI184">
        <v>2</v>
      </c>
      <c r="GJ184">
        <v>0</v>
      </c>
      <c r="GK184">
        <v>0</v>
      </c>
      <c r="GL184">
        <f t="shared" si="191"/>
        <v>0</v>
      </c>
      <c r="GM184">
        <f t="shared" si="192"/>
        <v>2085.19</v>
      </c>
      <c r="GN184">
        <f t="shared" si="193"/>
        <v>2085.19</v>
      </c>
      <c r="GO184">
        <f t="shared" si="194"/>
        <v>0</v>
      </c>
      <c r="GP184">
        <f t="shared" si="195"/>
        <v>0</v>
      </c>
      <c r="GR184">
        <v>0</v>
      </c>
      <c r="GS184">
        <v>0</v>
      </c>
      <c r="GT184">
        <v>0</v>
      </c>
      <c r="GU184" t="s">
        <v>3</v>
      </c>
      <c r="GV184">
        <f t="shared" si="196"/>
        <v>0</v>
      </c>
      <c r="GW184">
        <v>1</v>
      </c>
      <c r="GX184">
        <f t="shared" si="197"/>
        <v>0</v>
      </c>
      <c r="HA184">
        <v>0</v>
      </c>
      <c r="HB184">
        <v>0</v>
      </c>
      <c r="HC184">
        <f t="shared" si="198"/>
        <v>0</v>
      </c>
      <c r="HE184" t="s">
        <v>3</v>
      </c>
      <c r="HF184" t="s">
        <v>3</v>
      </c>
      <c r="HM184" t="s">
        <v>3</v>
      </c>
      <c r="HN184" t="s">
        <v>3</v>
      </c>
      <c r="HO184" t="s">
        <v>3</v>
      </c>
      <c r="HP184" t="s">
        <v>3</v>
      </c>
      <c r="HQ184" t="s">
        <v>3</v>
      </c>
      <c r="HS184">
        <v>0</v>
      </c>
      <c r="IK184">
        <v>0</v>
      </c>
    </row>
    <row r="185" spans="1:255" x14ac:dyDescent="0.25">
      <c r="A185" s="2">
        <v>18</v>
      </c>
      <c r="B185" s="2">
        <v>1</v>
      </c>
      <c r="C185" s="2">
        <v>37</v>
      </c>
      <c r="D185" s="2"/>
      <c r="E185" s="2" t="s">
        <v>147</v>
      </c>
      <c r="F185" s="2" t="s">
        <v>54</v>
      </c>
      <c r="G185" s="2" t="s">
        <v>55</v>
      </c>
      <c r="H185" s="2" t="s">
        <v>32</v>
      </c>
      <c r="I185" s="2">
        <f>I183*J185</f>
        <v>1.635E-3</v>
      </c>
      <c r="J185" s="2">
        <v>8.9972694525367897E-3</v>
      </c>
      <c r="K185" s="2">
        <v>8.9999999999999993E-3</v>
      </c>
      <c r="L185" s="2"/>
      <c r="M185" s="2"/>
      <c r="N185" s="2"/>
      <c r="O185" s="2">
        <f t="shared" si="167"/>
        <v>30.51</v>
      </c>
      <c r="P185" s="2">
        <f t="shared" si="168"/>
        <v>30.51</v>
      </c>
      <c r="Q185" s="2">
        <f>(ROUND((ROUND(((ET185)*AV185*I185),2)*BB185),2)+ROUND((ROUND(((AE185-(EU185))*AV185*I185),2)*BS185),2))</f>
        <v>0</v>
      </c>
      <c r="R185" s="2">
        <f t="shared" si="169"/>
        <v>0</v>
      </c>
      <c r="S185" s="2">
        <f t="shared" si="170"/>
        <v>0</v>
      </c>
      <c r="T185" s="2">
        <f t="shared" si="171"/>
        <v>0</v>
      </c>
      <c r="U185" s="2">
        <f t="shared" si="172"/>
        <v>0</v>
      </c>
      <c r="V185" s="2">
        <f t="shared" si="173"/>
        <v>0</v>
      </c>
      <c r="W185" s="2">
        <f t="shared" si="174"/>
        <v>0</v>
      </c>
      <c r="X185" s="2">
        <f t="shared" si="175"/>
        <v>0</v>
      </c>
      <c r="Y185" s="2">
        <f t="shared" si="176"/>
        <v>0</v>
      </c>
      <c r="Z185" s="2"/>
      <c r="AA185" s="2">
        <v>56481265</v>
      </c>
      <c r="AB185" s="2">
        <f t="shared" si="177"/>
        <v>18660.61</v>
      </c>
      <c r="AC185" s="2">
        <f t="shared" si="178"/>
        <v>18660.61</v>
      </c>
      <c r="AD185" s="2">
        <f>ROUND((((ET185)-(EU185))+AE185),6)</f>
        <v>0</v>
      </c>
      <c r="AE185" s="2">
        <f>ROUND((EU185),6)</f>
        <v>0</v>
      </c>
      <c r="AF185" s="2">
        <f>ROUND((EV185),6)</f>
        <v>0</v>
      </c>
      <c r="AG185" s="2">
        <f t="shared" si="179"/>
        <v>0</v>
      </c>
      <c r="AH185" s="2">
        <f>(EW185)</f>
        <v>0</v>
      </c>
      <c r="AI185" s="2">
        <f>(EX185)</f>
        <v>0</v>
      </c>
      <c r="AJ185" s="2">
        <f t="shared" si="180"/>
        <v>0</v>
      </c>
      <c r="AK185" s="2">
        <v>18660.61</v>
      </c>
      <c r="AL185" s="2">
        <v>18660.61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100</v>
      </c>
      <c r="AU185" s="2">
        <v>64</v>
      </c>
      <c r="AV185" s="2">
        <v>1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1</v>
      </c>
      <c r="BJ185" s="2" t="s">
        <v>56</v>
      </c>
      <c r="BK185" s="2"/>
      <c r="BL185" s="2"/>
      <c r="BM185" s="2">
        <v>97</v>
      </c>
      <c r="BN185" s="2">
        <v>0</v>
      </c>
      <c r="BO185" s="2" t="s">
        <v>3</v>
      </c>
      <c r="BP185" s="2">
        <v>0</v>
      </c>
      <c r="BQ185" s="2">
        <v>60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100</v>
      </c>
      <c r="CA185" s="2">
        <v>64</v>
      </c>
      <c r="CB185" s="2" t="s">
        <v>3</v>
      </c>
      <c r="CC185" s="2"/>
      <c r="CD185" s="2"/>
      <c r="CE185" s="2">
        <v>30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3</v>
      </c>
      <c r="CO185" s="2">
        <v>0</v>
      </c>
      <c r="CP185" s="2">
        <f t="shared" si="181"/>
        <v>30.51</v>
      </c>
      <c r="CQ185" s="2">
        <f t="shared" si="182"/>
        <v>18660.61</v>
      </c>
      <c r="CR185" s="2">
        <f>(ROUND((ROUND(((ET185)*AV185*1),2)*BB185),2)+ROUND((ROUND(((AE185-(EU185))*AV185*1),2)*BS185),2))</f>
        <v>0</v>
      </c>
      <c r="CS185" s="2">
        <f t="shared" si="183"/>
        <v>0</v>
      </c>
      <c r="CT185" s="2">
        <f t="shared" si="184"/>
        <v>0</v>
      </c>
      <c r="CU185" s="2">
        <f t="shared" si="185"/>
        <v>0</v>
      </c>
      <c r="CV185" s="2">
        <f t="shared" si="186"/>
        <v>0</v>
      </c>
      <c r="CW185" s="2">
        <f t="shared" si="187"/>
        <v>0</v>
      </c>
      <c r="CX185" s="2">
        <f t="shared" si="188"/>
        <v>0</v>
      </c>
      <c r="CY185" s="2">
        <f t="shared" si="189"/>
        <v>0</v>
      </c>
      <c r="CZ185" s="2">
        <f t="shared" si="190"/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1.0469999999999999</v>
      </c>
      <c r="DQ185" s="2">
        <v>1</v>
      </c>
      <c r="DR185" s="2"/>
      <c r="DS185" s="2"/>
      <c r="DT185" s="2"/>
      <c r="DU185" s="2">
        <v>1009</v>
      </c>
      <c r="DV185" s="2" t="s">
        <v>32</v>
      </c>
      <c r="DW185" s="2" t="s">
        <v>32</v>
      </c>
      <c r="DX185" s="2">
        <v>1000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55586532</v>
      </c>
      <c r="EF185" s="2">
        <v>60</v>
      </c>
      <c r="EG185" s="2" t="s">
        <v>25</v>
      </c>
      <c r="EH185" s="2">
        <v>0</v>
      </c>
      <c r="EI185" s="2" t="s">
        <v>3</v>
      </c>
      <c r="EJ185" s="2">
        <v>1</v>
      </c>
      <c r="EK185" s="2">
        <v>97</v>
      </c>
      <c r="EL185" s="2" t="s">
        <v>50</v>
      </c>
      <c r="EM185" s="2" t="s">
        <v>51</v>
      </c>
      <c r="EN185" s="2"/>
      <c r="EO185" s="2" t="s">
        <v>3</v>
      </c>
      <c r="EP185" s="2"/>
      <c r="EQ185" s="2">
        <v>0</v>
      </c>
      <c r="ER185" s="2">
        <v>18660.61</v>
      </c>
      <c r="ES185" s="2">
        <v>18660.61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100</v>
      </c>
      <c r="FY185" s="2">
        <v>64</v>
      </c>
      <c r="FZ185" s="2"/>
      <c r="GA185" s="2" t="s">
        <v>3</v>
      </c>
      <c r="GB185" s="2"/>
      <c r="GC185" s="2"/>
      <c r="GD185" s="2">
        <v>1</v>
      </c>
      <c r="GE185" s="2"/>
      <c r="GF185" s="2">
        <v>667244177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191"/>
        <v>0</v>
      </c>
      <c r="GM185" s="2">
        <f t="shared" si="192"/>
        <v>30.51</v>
      </c>
      <c r="GN185" s="2">
        <f t="shared" si="193"/>
        <v>30.51</v>
      </c>
      <c r="GO185" s="2">
        <f t="shared" si="194"/>
        <v>0</v>
      </c>
      <c r="GP185" s="2">
        <f t="shared" si="195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196"/>
        <v>0</v>
      </c>
      <c r="GW185" s="2">
        <v>1</v>
      </c>
      <c r="GX185" s="2">
        <f t="shared" si="197"/>
        <v>0</v>
      </c>
      <c r="GY185" s="2"/>
      <c r="GZ185" s="2"/>
      <c r="HA185" s="2">
        <v>0</v>
      </c>
      <c r="HB185" s="2">
        <v>0</v>
      </c>
      <c r="HC185" s="2">
        <f t="shared" si="198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>
        <v>18</v>
      </c>
      <c r="B186">
        <v>1</v>
      </c>
      <c r="C186">
        <v>38</v>
      </c>
      <c r="E186" t="s">
        <v>147</v>
      </c>
      <c r="F186" t="s">
        <v>54</v>
      </c>
      <c r="G186" t="s">
        <v>55</v>
      </c>
      <c r="H186" t="s">
        <v>32</v>
      </c>
      <c r="I186">
        <f>I184*J186</f>
        <v>1.635E-3</v>
      </c>
      <c r="J186">
        <v>8.9972694525367897E-3</v>
      </c>
      <c r="K186">
        <v>8.9999999999999993E-3</v>
      </c>
      <c r="O186">
        <f t="shared" si="167"/>
        <v>109.23</v>
      </c>
      <c r="P186">
        <f t="shared" si="168"/>
        <v>109.23</v>
      </c>
      <c r="Q186">
        <f>(ROUND((ROUND(((ET186)*AV186*I186),2)*BB186),2)+ROUND((ROUND(((AE186-(EU186))*AV186*I186),2)*BS186),2))</f>
        <v>0</v>
      </c>
      <c r="R186">
        <f t="shared" si="169"/>
        <v>0</v>
      </c>
      <c r="S186">
        <f t="shared" si="170"/>
        <v>0</v>
      </c>
      <c r="T186">
        <f t="shared" si="171"/>
        <v>0</v>
      </c>
      <c r="U186">
        <f t="shared" si="172"/>
        <v>0</v>
      </c>
      <c r="V186">
        <f t="shared" si="173"/>
        <v>0</v>
      </c>
      <c r="W186">
        <f t="shared" si="174"/>
        <v>0</v>
      </c>
      <c r="X186">
        <f t="shared" si="175"/>
        <v>0</v>
      </c>
      <c r="Y186">
        <f t="shared" si="176"/>
        <v>0</v>
      </c>
      <c r="AA186">
        <v>56481267</v>
      </c>
      <c r="AB186">
        <f t="shared" si="177"/>
        <v>18660.61</v>
      </c>
      <c r="AC186">
        <f t="shared" si="178"/>
        <v>18660.61</v>
      </c>
      <c r="AD186">
        <f>ROUND((((ET186)-(EU186))+AE186),6)</f>
        <v>0</v>
      </c>
      <c r="AE186">
        <f>ROUND((EU186),6)</f>
        <v>0</v>
      </c>
      <c r="AF186">
        <f>ROUND((EV186),6)</f>
        <v>0</v>
      </c>
      <c r="AG186">
        <f t="shared" si="179"/>
        <v>0</v>
      </c>
      <c r="AH186">
        <f>(EW186)</f>
        <v>0</v>
      </c>
      <c r="AI186">
        <f>(EX186)</f>
        <v>0</v>
      </c>
      <c r="AJ186">
        <f t="shared" si="180"/>
        <v>0</v>
      </c>
      <c r="AK186">
        <v>18660.61</v>
      </c>
      <c r="AL186">
        <v>18660.61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89</v>
      </c>
      <c r="AU186">
        <v>44</v>
      </c>
      <c r="AV186">
        <v>1</v>
      </c>
      <c r="AW186">
        <v>1</v>
      </c>
      <c r="AZ186">
        <v>1</v>
      </c>
      <c r="BA186">
        <v>1</v>
      </c>
      <c r="BB186">
        <v>1</v>
      </c>
      <c r="BC186">
        <v>3.58</v>
      </c>
      <c r="BD186" t="s">
        <v>3</v>
      </c>
      <c r="BE186" t="s">
        <v>3</v>
      </c>
      <c r="BF186" t="s">
        <v>3</v>
      </c>
      <c r="BG186" t="s">
        <v>3</v>
      </c>
      <c r="BH186">
        <v>3</v>
      </c>
      <c r="BI186">
        <v>1</v>
      </c>
      <c r="BJ186" t="s">
        <v>56</v>
      </c>
      <c r="BM186">
        <v>97</v>
      </c>
      <c r="BN186">
        <v>0</v>
      </c>
      <c r="BO186" t="s">
        <v>54</v>
      </c>
      <c r="BP186">
        <v>1</v>
      </c>
      <c r="BQ186">
        <v>60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 t="s">
        <v>3</v>
      </c>
      <c r="BZ186">
        <v>89</v>
      </c>
      <c r="CA186">
        <v>44</v>
      </c>
      <c r="CB186" t="s">
        <v>3</v>
      </c>
      <c r="CE186">
        <v>30</v>
      </c>
      <c r="CF186">
        <v>0</v>
      </c>
      <c r="CG186">
        <v>0</v>
      </c>
      <c r="CM186">
        <v>0</v>
      </c>
      <c r="CN186" t="s">
        <v>3</v>
      </c>
      <c r="CO186">
        <v>0</v>
      </c>
      <c r="CP186">
        <f t="shared" si="181"/>
        <v>109.23</v>
      </c>
      <c r="CQ186">
        <f t="shared" si="182"/>
        <v>66804.98</v>
      </c>
      <c r="CR186">
        <f>(ROUND((ROUND(((ET186)*AV186*1),2)*BB186),2)+ROUND((ROUND(((AE186-(EU186))*AV186*1),2)*BS186),2))</f>
        <v>0</v>
      </c>
      <c r="CS186">
        <f t="shared" si="183"/>
        <v>0</v>
      </c>
      <c r="CT186">
        <f t="shared" si="184"/>
        <v>0</v>
      </c>
      <c r="CU186">
        <f t="shared" si="185"/>
        <v>0</v>
      </c>
      <c r="CV186">
        <f t="shared" si="186"/>
        <v>0</v>
      </c>
      <c r="CW186">
        <f t="shared" si="187"/>
        <v>0</v>
      </c>
      <c r="CX186">
        <f t="shared" si="188"/>
        <v>0</v>
      </c>
      <c r="CY186">
        <f t="shared" si="189"/>
        <v>0</v>
      </c>
      <c r="CZ186">
        <f t="shared" si="190"/>
        <v>0</v>
      </c>
      <c r="DC186" t="s">
        <v>3</v>
      </c>
      <c r="DD186" t="s">
        <v>3</v>
      </c>
      <c r="DE186" t="s">
        <v>3</v>
      </c>
      <c r="DF186" t="s">
        <v>3</v>
      </c>
      <c r="DG186" t="s">
        <v>3</v>
      </c>
      <c r="DH186" t="s">
        <v>3</v>
      </c>
      <c r="DI186" t="s">
        <v>3</v>
      </c>
      <c r="DJ186" t="s">
        <v>3</v>
      </c>
      <c r="DK186" t="s">
        <v>3</v>
      </c>
      <c r="DL186" t="s">
        <v>3</v>
      </c>
      <c r="DM186" t="s">
        <v>3</v>
      </c>
      <c r="DN186">
        <v>0</v>
      </c>
      <c r="DO186">
        <v>0</v>
      </c>
      <c r="DP186">
        <v>1</v>
      </c>
      <c r="DQ186">
        <v>1</v>
      </c>
      <c r="DU186">
        <v>1009</v>
      </c>
      <c r="DV186" t="s">
        <v>32</v>
      </c>
      <c r="DW186" t="s">
        <v>32</v>
      </c>
      <c r="DX186">
        <v>1000</v>
      </c>
      <c r="DZ186" t="s">
        <v>3</v>
      </c>
      <c r="EA186" t="s">
        <v>3</v>
      </c>
      <c r="EB186" t="s">
        <v>3</v>
      </c>
      <c r="EC186" t="s">
        <v>3</v>
      </c>
      <c r="EE186">
        <v>55586532</v>
      </c>
      <c r="EF186">
        <v>60</v>
      </c>
      <c r="EG186" t="s">
        <v>25</v>
      </c>
      <c r="EH186">
        <v>0</v>
      </c>
      <c r="EI186" t="s">
        <v>3</v>
      </c>
      <c r="EJ186">
        <v>1</v>
      </c>
      <c r="EK186">
        <v>97</v>
      </c>
      <c r="EL186" t="s">
        <v>50</v>
      </c>
      <c r="EM186" t="s">
        <v>51</v>
      </c>
      <c r="EO186" t="s">
        <v>3</v>
      </c>
      <c r="EQ186">
        <v>0</v>
      </c>
      <c r="ER186">
        <v>18660.61</v>
      </c>
      <c r="ES186">
        <v>18660.61</v>
      </c>
      <c r="ET186">
        <v>0</v>
      </c>
      <c r="EU186">
        <v>0</v>
      </c>
      <c r="EV186">
        <v>0</v>
      </c>
      <c r="EW186">
        <v>0</v>
      </c>
      <c r="EX186">
        <v>0</v>
      </c>
      <c r="FQ186">
        <v>0</v>
      </c>
      <c r="FR186">
        <v>0</v>
      </c>
      <c r="FS186">
        <v>0</v>
      </c>
      <c r="FX186">
        <v>89</v>
      </c>
      <c r="FY186">
        <v>44</v>
      </c>
      <c r="GA186" t="s">
        <v>3</v>
      </c>
      <c r="GD186">
        <v>1</v>
      </c>
      <c r="GF186">
        <v>667244177</v>
      </c>
      <c r="GG186">
        <v>2</v>
      </c>
      <c r="GH186">
        <v>1</v>
      </c>
      <c r="GI186">
        <v>2</v>
      </c>
      <c r="GJ186">
        <v>0</v>
      </c>
      <c r="GK186">
        <v>0</v>
      </c>
      <c r="GL186">
        <f t="shared" si="191"/>
        <v>0</v>
      </c>
      <c r="GM186">
        <f t="shared" si="192"/>
        <v>109.23</v>
      </c>
      <c r="GN186">
        <f t="shared" si="193"/>
        <v>109.23</v>
      </c>
      <c r="GO186">
        <f t="shared" si="194"/>
        <v>0</v>
      </c>
      <c r="GP186">
        <f t="shared" si="195"/>
        <v>0</v>
      </c>
      <c r="GR186">
        <v>0</v>
      </c>
      <c r="GS186">
        <v>0</v>
      </c>
      <c r="GT186">
        <v>0</v>
      </c>
      <c r="GU186" t="s">
        <v>3</v>
      </c>
      <c r="GV186">
        <f t="shared" si="196"/>
        <v>0</v>
      </c>
      <c r="GW186">
        <v>1</v>
      </c>
      <c r="GX186">
        <f t="shared" si="197"/>
        <v>0</v>
      </c>
      <c r="HA186">
        <v>0</v>
      </c>
      <c r="HB186">
        <v>0</v>
      </c>
      <c r="HC186">
        <f t="shared" si="198"/>
        <v>0</v>
      </c>
      <c r="HE186" t="s">
        <v>3</v>
      </c>
      <c r="HF186" t="s">
        <v>3</v>
      </c>
      <c r="HM186" t="s">
        <v>3</v>
      </c>
      <c r="HN186" t="s">
        <v>3</v>
      </c>
      <c r="HO186" t="s">
        <v>3</v>
      </c>
      <c r="HP186" t="s">
        <v>3</v>
      </c>
      <c r="HQ186" t="s">
        <v>3</v>
      </c>
      <c r="HS186">
        <v>0</v>
      </c>
      <c r="IK186">
        <v>0</v>
      </c>
    </row>
    <row r="188" spans="1:255" ht="13" x14ac:dyDescent="0.3">
      <c r="A188" s="3">
        <v>51</v>
      </c>
      <c r="B188" s="3">
        <f>B169</f>
        <v>1</v>
      </c>
      <c r="C188" s="3">
        <f>A169</f>
        <v>4</v>
      </c>
      <c r="D188" s="3">
        <f>ROW(A169)</f>
        <v>169</v>
      </c>
      <c r="E188" s="3"/>
      <c r="F188" s="3" t="str">
        <f>IF(F169&lt;&gt;"",F169,"")</f>
        <v/>
      </c>
      <c r="G188" s="3" t="str">
        <f>IF(G169&lt;&gt;"",G169,"")</f>
        <v>Усиление внутренних и наружных стен в зоне расширяемых проемов в подвале и в надземной части здания. Рама РС-6, 2 шт. (КР-5,6)</v>
      </c>
      <c r="H188" s="3">
        <v>0</v>
      </c>
      <c r="I188" s="3"/>
      <c r="J188" s="3"/>
      <c r="K188" s="3"/>
      <c r="L188" s="3"/>
      <c r="M188" s="3"/>
      <c r="N188" s="3"/>
      <c r="O188" s="3">
        <f t="shared" ref="O188:T188" si="204">ROUND(AB188,2)</f>
        <v>9701.31</v>
      </c>
      <c r="P188" s="3">
        <f t="shared" si="204"/>
        <v>7688.99</v>
      </c>
      <c r="Q188" s="3">
        <f t="shared" si="204"/>
        <v>31.5</v>
      </c>
      <c r="R188" s="3">
        <f t="shared" si="204"/>
        <v>1.83</v>
      </c>
      <c r="S188" s="3">
        <f t="shared" si="204"/>
        <v>1980.82</v>
      </c>
      <c r="T188" s="3">
        <f t="shared" si="204"/>
        <v>0</v>
      </c>
      <c r="U188" s="3">
        <f>AH188</f>
        <v>158.44866352887001</v>
      </c>
      <c r="V188" s="3">
        <f>AI188</f>
        <v>0</v>
      </c>
      <c r="W188" s="3">
        <f>ROUND(AJ188,2)</f>
        <v>0</v>
      </c>
      <c r="X188" s="3">
        <f>ROUND(AK188,2)</f>
        <v>1825.41</v>
      </c>
      <c r="Y188" s="3">
        <f>ROUND(AL188,2)</f>
        <v>1033.03</v>
      </c>
      <c r="Z188" s="3"/>
      <c r="AA188" s="3"/>
      <c r="AB188" s="3">
        <f>ROUND(SUMIF(AA173:AA186,"=56481265",O173:O186),2)</f>
        <v>9701.31</v>
      </c>
      <c r="AC188" s="3">
        <f>ROUND(SUMIF(AA173:AA186,"=56481265",P173:P186),2)</f>
        <v>7688.99</v>
      </c>
      <c r="AD188" s="3">
        <f>ROUND(SUMIF(AA173:AA186,"=56481265",Q173:Q186),2)</f>
        <v>31.5</v>
      </c>
      <c r="AE188" s="3">
        <f>ROUND(SUMIF(AA173:AA186,"=56481265",R173:R186),2)</f>
        <v>1.83</v>
      </c>
      <c r="AF188" s="3">
        <f>ROUND(SUMIF(AA173:AA186,"=56481265",S173:S186),2)</f>
        <v>1980.82</v>
      </c>
      <c r="AG188" s="3">
        <f>ROUND(SUMIF(AA173:AA186,"=56481265",T173:T186),2)</f>
        <v>0</v>
      </c>
      <c r="AH188" s="3">
        <f>SUMIF(AA173:AA186,"=56481265",U173:U186)</f>
        <v>158.44866352887001</v>
      </c>
      <c r="AI188" s="3">
        <f>SUMIF(AA173:AA186,"=56481265",V173:V186)</f>
        <v>0</v>
      </c>
      <c r="AJ188" s="3">
        <f>ROUND(SUMIF(AA173:AA186,"=56481265",W173:W186),2)</f>
        <v>0</v>
      </c>
      <c r="AK188" s="3">
        <f>ROUND(SUMIF(AA173:AA186,"=56481265",X173:X186),2)</f>
        <v>1825.41</v>
      </c>
      <c r="AL188" s="3">
        <f>ROUND(SUMIF(AA173:AA186,"=56481265",Y173:Y186),2)</f>
        <v>1033.03</v>
      </c>
      <c r="AM188" s="3"/>
      <c r="AN188" s="3"/>
      <c r="AO188" s="3">
        <f t="shared" ref="AO188:BD188" si="205">ROUND(BX188,2)</f>
        <v>0</v>
      </c>
      <c r="AP188" s="3">
        <f t="shared" si="205"/>
        <v>0</v>
      </c>
      <c r="AQ188" s="3">
        <f t="shared" si="205"/>
        <v>0</v>
      </c>
      <c r="AR188" s="3">
        <f t="shared" si="205"/>
        <v>12559.75</v>
      </c>
      <c r="AS188" s="3">
        <f t="shared" si="205"/>
        <v>12559.75</v>
      </c>
      <c r="AT188" s="3">
        <f t="shared" si="205"/>
        <v>0</v>
      </c>
      <c r="AU188" s="3">
        <f t="shared" si="205"/>
        <v>0</v>
      </c>
      <c r="AV188" s="3">
        <f t="shared" si="205"/>
        <v>7688.99</v>
      </c>
      <c r="AW188" s="3">
        <f t="shared" si="205"/>
        <v>7688.99</v>
      </c>
      <c r="AX188" s="3">
        <f t="shared" si="205"/>
        <v>0</v>
      </c>
      <c r="AY188" s="3">
        <f t="shared" si="205"/>
        <v>7688.99</v>
      </c>
      <c r="AZ188" s="3">
        <f t="shared" si="205"/>
        <v>0</v>
      </c>
      <c r="BA188" s="3">
        <f t="shared" si="205"/>
        <v>0</v>
      </c>
      <c r="BB188" s="3">
        <f t="shared" si="205"/>
        <v>0</v>
      </c>
      <c r="BC188" s="3">
        <f t="shared" si="205"/>
        <v>0</v>
      </c>
      <c r="BD188" s="3">
        <f t="shared" si="205"/>
        <v>0</v>
      </c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>
        <f>ROUND(SUMIF(AA173:AA186,"=56481265",FQ173:FQ186),2)</f>
        <v>0</v>
      </c>
      <c r="BY188" s="3">
        <f>ROUND(SUMIF(AA173:AA186,"=56481265",FR173:FR186),2)</f>
        <v>0</v>
      </c>
      <c r="BZ188" s="3">
        <f>ROUND(SUMIF(AA173:AA186,"=56481265",GL173:GL186),2)</f>
        <v>0</v>
      </c>
      <c r="CA188" s="3">
        <f>ROUND(SUMIF(AA173:AA186,"=56481265",GM173:GM186),2)</f>
        <v>12559.75</v>
      </c>
      <c r="CB188" s="3">
        <f>ROUND(SUMIF(AA173:AA186,"=56481265",GN173:GN186),2)</f>
        <v>12559.75</v>
      </c>
      <c r="CC188" s="3">
        <f>ROUND(SUMIF(AA173:AA186,"=56481265",GO173:GO186),2)</f>
        <v>0</v>
      </c>
      <c r="CD188" s="3">
        <f>ROUND(SUMIF(AA173:AA186,"=56481265",GP173:GP186),2)</f>
        <v>0</v>
      </c>
      <c r="CE188" s="3">
        <f>AC188-BX188</f>
        <v>7688.99</v>
      </c>
      <c r="CF188" s="3">
        <f>AC188-BY188</f>
        <v>7688.99</v>
      </c>
      <c r="CG188" s="3">
        <f>BX188-BZ188</f>
        <v>0</v>
      </c>
      <c r="CH188" s="3">
        <f>AC188-BX188-BY188+BZ188</f>
        <v>7688.99</v>
      </c>
      <c r="CI188" s="3">
        <f>BY188-BZ188</f>
        <v>0</v>
      </c>
      <c r="CJ188" s="3">
        <f>ROUND(SUMIF(AA173:AA186,"=56481265",GX173:GX186),2)</f>
        <v>0</v>
      </c>
      <c r="CK188" s="3">
        <f>ROUND(SUMIF(AA173:AA186,"=56481265",GY173:GY186),2)</f>
        <v>0</v>
      </c>
      <c r="CL188" s="3">
        <f>ROUND(SUMIF(AA173:AA186,"=56481265",GZ173:GZ186),2)</f>
        <v>0</v>
      </c>
      <c r="CM188" s="3">
        <f>ROUND(SUMIF(AA173:AA186,"=56481265",HD173:HD186),2)</f>
        <v>0</v>
      </c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4">
        <f t="shared" ref="DG188:DL188" si="206">ROUND(DT188,2)</f>
        <v>155870.38</v>
      </c>
      <c r="DH188" s="4">
        <f t="shared" si="206"/>
        <v>60685.83</v>
      </c>
      <c r="DI188" s="4">
        <f t="shared" si="206"/>
        <v>423.48</v>
      </c>
      <c r="DJ188" s="4">
        <f t="shared" si="206"/>
        <v>87.99</v>
      </c>
      <c r="DK188" s="4">
        <f t="shared" si="206"/>
        <v>94761.07</v>
      </c>
      <c r="DL188" s="4">
        <f t="shared" si="206"/>
        <v>0</v>
      </c>
      <c r="DM188" s="4">
        <f>DZ188</f>
        <v>158.50603420054691</v>
      </c>
      <c r="DN188" s="4">
        <f>EA188</f>
        <v>0</v>
      </c>
      <c r="DO188" s="4">
        <f>ROUND(EB188,2)</f>
        <v>0</v>
      </c>
      <c r="DP188" s="4">
        <f>ROUND(EC188,2)</f>
        <v>87235.44</v>
      </c>
      <c r="DQ188" s="4">
        <f>ROUND(ED188,2)</f>
        <v>49252.99</v>
      </c>
      <c r="DR188" s="4"/>
      <c r="DS188" s="4"/>
      <c r="DT188" s="4">
        <f>ROUND(SUMIF(AA173:AA186,"=56481267",O173:O186),2)</f>
        <v>155870.38</v>
      </c>
      <c r="DU188" s="4">
        <f>ROUND(SUMIF(AA173:AA186,"=56481267",P173:P186),2)</f>
        <v>60685.83</v>
      </c>
      <c r="DV188" s="4">
        <f>ROUND(SUMIF(AA173:AA186,"=56481267",Q173:Q186),2)</f>
        <v>423.48</v>
      </c>
      <c r="DW188" s="4">
        <f>ROUND(SUMIF(AA173:AA186,"=56481267",R173:R186),2)</f>
        <v>87.99</v>
      </c>
      <c r="DX188" s="4">
        <f>ROUND(SUMIF(AA173:AA186,"=56481267",S173:S186),2)</f>
        <v>94761.07</v>
      </c>
      <c r="DY188" s="4">
        <f>ROUND(SUMIF(AA173:AA186,"=56481267",T173:T186),2)</f>
        <v>0</v>
      </c>
      <c r="DZ188" s="4">
        <f>SUMIF(AA173:AA186,"=56481267",U173:U186)</f>
        <v>158.50603420054691</v>
      </c>
      <c r="EA188" s="4">
        <f>SUMIF(AA173:AA186,"=56481267",V173:V186)</f>
        <v>0</v>
      </c>
      <c r="EB188" s="4">
        <f>ROUND(SUMIF(AA173:AA186,"=56481267",W173:W186),2)</f>
        <v>0</v>
      </c>
      <c r="EC188" s="4">
        <f>ROUND(SUMIF(AA173:AA186,"=56481267",X173:X186),2)</f>
        <v>87235.44</v>
      </c>
      <c r="ED188" s="4">
        <f>ROUND(SUMIF(AA173:AA186,"=56481267",Y173:Y186),2)</f>
        <v>49252.99</v>
      </c>
      <c r="EE188" s="4"/>
      <c r="EF188" s="4"/>
      <c r="EG188" s="4">
        <f t="shared" ref="EG188:EV188" si="207">ROUND(FP188,2)</f>
        <v>0</v>
      </c>
      <c r="EH188" s="4">
        <f t="shared" si="207"/>
        <v>0</v>
      </c>
      <c r="EI188" s="4">
        <f t="shared" si="207"/>
        <v>0</v>
      </c>
      <c r="EJ188" s="4">
        <f t="shared" si="207"/>
        <v>292358.81</v>
      </c>
      <c r="EK188" s="4">
        <f t="shared" si="207"/>
        <v>292358.81</v>
      </c>
      <c r="EL188" s="4">
        <f t="shared" si="207"/>
        <v>0</v>
      </c>
      <c r="EM188" s="4">
        <f t="shared" si="207"/>
        <v>0</v>
      </c>
      <c r="EN188" s="4">
        <f t="shared" si="207"/>
        <v>60685.83</v>
      </c>
      <c r="EO188" s="4">
        <f t="shared" si="207"/>
        <v>60685.83</v>
      </c>
      <c r="EP188" s="4">
        <f t="shared" si="207"/>
        <v>0</v>
      </c>
      <c r="EQ188" s="4">
        <f t="shared" si="207"/>
        <v>60685.83</v>
      </c>
      <c r="ER188" s="4">
        <f t="shared" si="207"/>
        <v>0</v>
      </c>
      <c r="ES188" s="4">
        <f t="shared" si="207"/>
        <v>0</v>
      </c>
      <c r="ET188" s="4">
        <f t="shared" si="207"/>
        <v>0</v>
      </c>
      <c r="EU188" s="4">
        <f t="shared" si="207"/>
        <v>0</v>
      </c>
      <c r="EV188" s="4">
        <f t="shared" si="207"/>
        <v>0</v>
      </c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>
        <f>ROUND(SUMIF(AA173:AA186,"=56481267",FQ173:FQ186),2)</f>
        <v>0</v>
      </c>
      <c r="FQ188" s="4">
        <f>ROUND(SUMIF(AA173:AA186,"=56481267",FR173:FR186),2)</f>
        <v>0</v>
      </c>
      <c r="FR188" s="4">
        <f>ROUND(SUMIF(AA173:AA186,"=56481267",GL173:GL186),2)</f>
        <v>0</v>
      </c>
      <c r="FS188" s="4">
        <f>ROUND(SUMIF(AA173:AA186,"=56481267",GM173:GM186),2)</f>
        <v>292358.81</v>
      </c>
      <c r="FT188" s="4">
        <f>ROUND(SUMIF(AA173:AA186,"=56481267",GN173:GN186),2)</f>
        <v>292358.81</v>
      </c>
      <c r="FU188" s="4">
        <f>ROUND(SUMIF(AA173:AA186,"=56481267",GO173:GO186),2)</f>
        <v>0</v>
      </c>
      <c r="FV188" s="4">
        <f>ROUND(SUMIF(AA173:AA186,"=56481267",GP173:GP186),2)</f>
        <v>0</v>
      </c>
      <c r="FW188" s="4">
        <f>DU188-FP188</f>
        <v>60685.83</v>
      </c>
      <c r="FX188" s="4">
        <f>DU188-FQ188</f>
        <v>60685.83</v>
      </c>
      <c r="FY188" s="4">
        <f>FP188-FR188</f>
        <v>0</v>
      </c>
      <c r="FZ188" s="4">
        <f>DU188-FP188-FQ188+FR188</f>
        <v>60685.83</v>
      </c>
      <c r="GA188" s="4">
        <f>FQ188-FR188</f>
        <v>0</v>
      </c>
      <c r="GB188" s="4">
        <f>ROUND(SUMIF(AA173:AA186,"=56481267",GX173:GX186),2)</f>
        <v>0</v>
      </c>
      <c r="GC188" s="4">
        <f>ROUND(SUMIF(AA173:AA186,"=56481267",GY173:GY186),2)</f>
        <v>0</v>
      </c>
      <c r="GD188" s="4">
        <f>ROUND(SUMIF(AA173:AA186,"=56481267",GZ173:GZ186),2)</f>
        <v>0</v>
      </c>
      <c r="GE188" s="4">
        <f>ROUND(SUMIF(AA173:AA186,"=56481267",HD173:HD186),2)</f>
        <v>0</v>
      </c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>
        <v>0</v>
      </c>
    </row>
    <row r="190" spans="1:255" ht="13" x14ac:dyDescent="0.3">
      <c r="A190" s="5">
        <v>50</v>
      </c>
      <c r="B190" s="5">
        <v>0</v>
      </c>
      <c r="C190" s="5">
        <v>0</v>
      </c>
      <c r="D190" s="5">
        <v>1</v>
      </c>
      <c r="E190" s="5">
        <v>201</v>
      </c>
      <c r="F190" s="5">
        <f>ROUND(Source!O188,O190)</f>
        <v>9701.31</v>
      </c>
      <c r="G190" s="5" t="s">
        <v>57</v>
      </c>
      <c r="H190" s="5" t="s">
        <v>58</v>
      </c>
      <c r="I190" s="5"/>
      <c r="J190" s="5"/>
      <c r="K190" s="5">
        <v>201</v>
      </c>
      <c r="L190" s="5">
        <v>1</v>
      </c>
      <c r="M190" s="5">
        <v>3</v>
      </c>
      <c r="N190" s="5" t="s">
        <v>3</v>
      </c>
      <c r="O190" s="5">
        <v>2</v>
      </c>
      <c r="P190" s="5">
        <f>ROUND(Source!DG188,O190)</f>
        <v>155870.38</v>
      </c>
      <c r="Q190" s="5"/>
      <c r="R190" s="5"/>
      <c r="S190" s="5"/>
      <c r="T190" s="5"/>
      <c r="U190" s="5"/>
      <c r="V190" s="5"/>
      <c r="W190" s="5">
        <v>9701.31</v>
      </c>
      <c r="X190" s="5">
        <v>1</v>
      </c>
      <c r="Y190" s="5">
        <v>9701.31</v>
      </c>
      <c r="Z190" s="5">
        <v>155870.38</v>
      </c>
      <c r="AA190" s="5">
        <v>1</v>
      </c>
      <c r="AB190" s="5">
        <v>155870.38</v>
      </c>
    </row>
    <row r="191" spans="1:255" ht="13" x14ac:dyDescent="0.3">
      <c r="A191" s="5">
        <v>50</v>
      </c>
      <c r="B191" s="5">
        <v>0</v>
      </c>
      <c r="C191" s="5">
        <v>0</v>
      </c>
      <c r="D191" s="5">
        <v>1</v>
      </c>
      <c r="E191" s="5">
        <v>202</v>
      </c>
      <c r="F191" s="5">
        <f>ROUND(Source!P188,O191)</f>
        <v>7688.99</v>
      </c>
      <c r="G191" s="5" t="s">
        <v>59</v>
      </c>
      <c r="H191" s="5" t="s">
        <v>60</v>
      </c>
      <c r="I191" s="5"/>
      <c r="J191" s="5"/>
      <c r="K191" s="5">
        <v>202</v>
      </c>
      <c r="L191" s="5">
        <v>2</v>
      </c>
      <c r="M191" s="5">
        <v>3</v>
      </c>
      <c r="N191" s="5" t="s">
        <v>3</v>
      </c>
      <c r="O191" s="5">
        <v>2</v>
      </c>
      <c r="P191" s="5">
        <f>ROUND(Source!DH188,O191)</f>
        <v>60685.83</v>
      </c>
      <c r="Q191" s="5"/>
      <c r="R191" s="5"/>
      <c r="S191" s="5"/>
      <c r="T191" s="5"/>
      <c r="U191" s="5"/>
      <c r="V191" s="5"/>
      <c r="W191" s="5">
        <v>7688.99</v>
      </c>
      <c r="X191" s="5">
        <v>1</v>
      </c>
      <c r="Y191" s="5">
        <v>7688.99</v>
      </c>
      <c r="Z191" s="5">
        <v>60685.83</v>
      </c>
      <c r="AA191" s="5">
        <v>1</v>
      </c>
      <c r="AB191" s="5">
        <v>60685.83</v>
      </c>
    </row>
    <row r="192" spans="1:255" ht="13" x14ac:dyDescent="0.3">
      <c r="A192" s="5">
        <v>50</v>
      </c>
      <c r="B192" s="5">
        <v>0</v>
      </c>
      <c r="C192" s="5">
        <v>0</v>
      </c>
      <c r="D192" s="5">
        <v>1</v>
      </c>
      <c r="E192" s="5">
        <v>222</v>
      </c>
      <c r="F192" s="5">
        <f>ROUND(Source!AO188,O192)</f>
        <v>0</v>
      </c>
      <c r="G192" s="5" t="s">
        <v>61</v>
      </c>
      <c r="H192" s="5" t="s">
        <v>62</v>
      </c>
      <c r="I192" s="5"/>
      <c r="J192" s="5"/>
      <c r="K192" s="5">
        <v>222</v>
      </c>
      <c r="L192" s="5">
        <v>3</v>
      </c>
      <c r="M192" s="5">
        <v>3</v>
      </c>
      <c r="N192" s="5" t="s">
        <v>3</v>
      </c>
      <c r="O192" s="5">
        <v>2</v>
      </c>
      <c r="P192" s="5">
        <f>ROUND(Source!EG188,O192)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8" ht="13" x14ac:dyDescent="0.3">
      <c r="A193" s="5">
        <v>50</v>
      </c>
      <c r="B193" s="5">
        <v>0</v>
      </c>
      <c r="C193" s="5">
        <v>0</v>
      </c>
      <c r="D193" s="5">
        <v>1</v>
      </c>
      <c r="E193" s="5">
        <v>225</v>
      </c>
      <c r="F193" s="5">
        <f>ROUND(Source!AV188,O193)</f>
        <v>7688.99</v>
      </c>
      <c r="G193" s="5" t="s">
        <v>63</v>
      </c>
      <c r="H193" s="5" t="s">
        <v>64</v>
      </c>
      <c r="I193" s="5"/>
      <c r="J193" s="5"/>
      <c r="K193" s="5">
        <v>225</v>
      </c>
      <c r="L193" s="5">
        <v>4</v>
      </c>
      <c r="M193" s="5">
        <v>3</v>
      </c>
      <c r="N193" s="5" t="s">
        <v>3</v>
      </c>
      <c r="O193" s="5">
        <v>2</v>
      </c>
      <c r="P193" s="5">
        <f>ROUND(Source!EN188,O193)</f>
        <v>60685.83</v>
      </c>
      <c r="Q193" s="5"/>
      <c r="R193" s="5"/>
      <c r="S193" s="5"/>
      <c r="T193" s="5"/>
      <c r="U193" s="5"/>
      <c r="V193" s="5"/>
      <c r="W193" s="5">
        <v>7688.99</v>
      </c>
      <c r="X193" s="5">
        <v>1</v>
      </c>
      <c r="Y193" s="5">
        <v>7688.99</v>
      </c>
      <c r="Z193" s="5">
        <v>60685.83</v>
      </c>
      <c r="AA193" s="5">
        <v>1</v>
      </c>
      <c r="AB193" s="5">
        <v>60685.83</v>
      </c>
    </row>
    <row r="194" spans="1:28" ht="13" x14ac:dyDescent="0.3">
      <c r="A194" s="5">
        <v>50</v>
      </c>
      <c r="B194" s="5">
        <v>0</v>
      </c>
      <c r="C194" s="5">
        <v>0</v>
      </c>
      <c r="D194" s="5">
        <v>1</v>
      </c>
      <c r="E194" s="5">
        <v>226</v>
      </c>
      <c r="F194" s="5">
        <f>ROUND(Source!AW188,O194)</f>
        <v>7688.99</v>
      </c>
      <c r="G194" s="5" t="s">
        <v>65</v>
      </c>
      <c r="H194" s="5" t="s">
        <v>66</v>
      </c>
      <c r="I194" s="5"/>
      <c r="J194" s="5"/>
      <c r="K194" s="5">
        <v>226</v>
      </c>
      <c r="L194" s="5">
        <v>5</v>
      </c>
      <c r="M194" s="5">
        <v>3</v>
      </c>
      <c r="N194" s="5" t="s">
        <v>3</v>
      </c>
      <c r="O194" s="5">
        <v>2</v>
      </c>
      <c r="P194" s="5">
        <f>ROUND(Source!EO188,O194)</f>
        <v>60685.83</v>
      </c>
      <c r="Q194" s="5"/>
      <c r="R194" s="5"/>
      <c r="S194" s="5"/>
      <c r="T194" s="5"/>
      <c r="U194" s="5"/>
      <c r="V194" s="5"/>
      <c r="W194" s="5">
        <v>7688.99</v>
      </c>
      <c r="X194" s="5">
        <v>1</v>
      </c>
      <c r="Y194" s="5">
        <v>7688.99</v>
      </c>
      <c r="Z194" s="5">
        <v>60685.83</v>
      </c>
      <c r="AA194" s="5">
        <v>1</v>
      </c>
      <c r="AB194" s="5">
        <v>60685.83</v>
      </c>
    </row>
    <row r="195" spans="1:28" ht="13" x14ac:dyDescent="0.3">
      <c r="A195" s="5">
        <v>50</v>
      </c>
      <c r="B195" s="5">
        <v>0</v>
      </c>
      <c r="C195" s="5">
        <v>0</v>
      </c>
      <c r="D195" s="5">
        <v>1</v>
      </c>
      <c r="E195" s="5">
        <v>227</v>
      </c>
      <c r="F195" s="5">
        <f>ROUND(Source!AX188,O195)</f>
        <v>0</v>
      </c>
      <c r="G195" s="5" t="s">
        <v>67</v>
      </c>
      <c r="H195" s="5" t="s">
        <v>68</v>
      </c>
      <c r="I195" s="5"/>
      <c r="J195" s="5"/>
      <c r="K195" s="5">
        <v>227</v>
      </c>
      <c r="L195" s="5">
        <v>6</v>
      </c>
      <c r="M195" s="5">
        <v>3</v>
      </c>
      <c r="N195" s="5" t="s">
        <v>3</v>
      </c>
      <c r="O195" s="5">
        <v>2</v>
      </c>
      <c r="P195" s="5">
        <f>ROUND(Source!EP188,O195)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ht="13" x14ac:dyDescent="0.3">
      <c r="A196" s="5">
        <v>50</v>
      </c>
      <c r="B196" s="5">
        <v>0</v>
      </c>
      <c r="C196" s="5">
        <v>0</v>
      </c>
      <c r="D196" s="5">
        <v>1</v>
      </c>
      <c r="E196" s="5">
        <v>228</v>
      </c>
      <c r="F196" s="5">
        <f>ROUND(Source!AY188,O196)</f>
        <v>7688.99</v>
      </c>
      <c r="G196" s="5" t="s">
        <v>69</v>
      </c>
      <c r="H196" s="5" t="s">
        <v>70</v>
      </c>
      <c r="I196" s="5"/>
      <c r="J196" s="5"/>
      <c r="K196" s="5">
        <v>228</v>
      </c>
      <c r="L196" s="5">
        <v>7</v>
      </c>
      <c r="M196" s="5">
        <v>3</v>
      </c>
      <c r="N196" s="5" t="s">
        <v>3</v>
      </c>
      <c r="O196" s="5">
        <v>2</v>
      </c>
      <c r="P196" s="5">
        <f>ROUND(Source!EQ188,O196)</f>
        <v>60685.83</v>
      </c>
      <c r="Q196" s="5"/>
      <c r="R196" s="5"/>
      <c r="S196" s="5"/>
      <c r="T196" s="5"/>
      <c r="U196" s="5"/>
      <c r="V196" s="5"/>
      <c r="W196" s="5">
        <v>7688.99</v>
      </c>
      <c r="X196" s="5">
        <v>1</v>
      </c>
      <c r="Y196" s="5">
        <v>7688.99</v>
      </c>
      <c r="Z196" s="5">
        <v>60685.83</v>
      </c>
      <c r="AA196" s="5">
        <v>1</v>
      </c>
      <c r="AB196" s="5">
        <v>60685.83</v>
      </c>
    </row>
    <row r="197" spans="1:28" ht="13" x14ac:dyDescent="0.3">
      <c r="A197" s="5">
        <v>50</v>
      </c>
      <c r="B197" s="5">
        <v>0</v>
      </c>
      <c r="C197" s="5">
        <v>0</v>
      </c>
      <c r="D197" s="5">
        <v>1</v>
      </c>
      <c r="E197" s="5">
        <v>216</v>
      </c>
      <c r="F197" s="5">
        <f>ROUND(Source!AP188,O197)</f>
        <v>0</v>
      </c>
      <c r="G197" s="5" t="s">
        <v>71</v>
      </c>
      <c r="H197" s="5" t="s">
        <v>72</v>
      </c>
      <c r="I197" s="5"/>
      <c r="J197" s="5"/>
      <c r="K197" s="5">
        <v>216</v>
      </c>
      <c r="L197" s="5">
        <v>8</v>
      </c>
      <c r="M197" s="5">
        <v>3</v>
      </c>
      <c r="N197" s="5" t="s">
        <v>3</v>
      </c>
      <c r="O197" s="5">
        <v>2</v>
      </c>
      <c r="P197" s="5">
        <f>ROUND(Source!EH188,O197)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8" ht="13" x14ac:dyDescent="0.3">
      <c r="A198" s="5">
        <v>50</v>
      </c>
      <c r="B198" s="5">
        <v>0</v>
      </c>
      <c r="C198" s="5">
        <v>0</v>
      </c>
      <c r="D198" s="5">
        <v>1</v>
      </c>
      <c r="E198" s="5">
        <v>223</v>
      </c>
      <c r="F198" s="5">
        <f>ROUND(Source!AQ188,O198)</f>
        <v>0</v>
      </c>
      <c r="G198" s="5" t="s">
        <v>73</v>
      </c>
      <c r="H198" s="5" t="s">
        <v>74</v>
      </c>
      <c r="I198" s="5"/>
      <c r="J198" s="5"/>
      <c r="K198" s="5">
        <v>223</v>
      </c>
      <c r="L198" s="5">
        <v>9</v>
      </c>
      <c r="M198" s="5">
        <v>3</v>
      </c>
      <c r="N198" s="5" t="s">
        <v>3</v>
      </c>
      <c r="O198" s="5">
        <v>2</v>
      </c>
      <c r="P198" s="5">
        <f>ROUND(Source!EI188,O198)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ht="13" x14ac:dyDescent="0.3">
      <c r="A199" s="5">
        <v>50</v>
      </c>
      <c r="B199" s="5">
        <v>0</v>
      </c>
      <c r="C199" s="5">
        <v>0</v>
      </c>
      <c r="D199" s="5">
        <v>1</v>
      </c>
      <c r="E199" s="5">
        <v>229</v>
      </c>
      <c r="F199" s="5">
        <f>ROUND(Source!AZ188,O199)</f>
        <v>0</v>
      </c>
      <c r="G199" s="5" t="s">
        <v>75</v>
      </c>
      <c r="H199" s="5" t="s">
        <v>76</v>
      </c>
      <c r="I199" s="5"/>
      <c r="J199" s="5"/>
      <c r="K199" s="5">
        <v>229</v>
      </c>
      <c r="L199" s="5">
        <v>10</v>
      </c>
      <c r="M199" s="5">
        <v>3</v>
      </c>
      <c r="N199" s="5" t="s">
        <v>3</v>
      </c>
      <c r="O199" s="5">
        <v>2</v>
      </c>
      <c r="P199" s="5">
        <f>ROUND(Source!ER188,O199)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ht="13" x14ac:dyDescent="0.3">
      <c r="A200" s="5">
        <v>50</v>
      </c>
      <c r="B200" s="5">
        <v>0</v>
      </c>
      <c r="C200" s="5">
        <v>0</v>
      </c>
      <c r="D200" s="5">
        <v>1</v>
      </c>
      <c r="E200" s="5">
        <v>203</v>
      </c>
      <c r="F200" s="5">
        <f>ROUND(Source!Q188,O200)</f>
        <v>31.5</v>
      </c>
      <c r="G200" s="5" t="s">
        <v>77</v>
      </c>
      <c r="H200" s="5" t="s">
        <v>78</v>
      </c>
      <c r="I200" s="5"/>
      <c r="J200" s="5"/>
      <c r="K200" s="5">
        <v>203</v>
      </c>
      <c r="L200" s="5">
        <v>11</v>
      </c>
      <c r="M200" s="5">
        <v>3</v>
      </c>
      <c r="N200" s="5" t="s">
        <v>3</v>
      </c>
      <c r="O200" s="5">
        <v>2</v>
      </c>
      <c r="P200" s="5">
        <f>ROUND(Source!DI188,O200)</f>
        <v>423.48</v>
      </c>
      <c r="Q200" s="5"/>
      <c r="R200" s="5"/>
      <c r="S200" s="5"/>
      <c r="T200" s="5"/>
      <c r="U200" s="5"/>
      <c r="V200" s="5"/>
      <c r="W200" s="5">
        <v>31.5</v>
      </c>
      <c r="X200" s="5">
        <v>1</v>
      </c>
      <c r="Y200" s="5">
        <v>31.5</v>
      </c>
      <c r="Z200" s="5">
        <v>423.48</v>
      </c>
      <c r="AA200" s="5">
        <v>1</v>
      </c>
      <c r="AB200" s="5">
        <v>423.48</v>
      </c>
    </row>
    <row r="201" spans="1:28" ht="13" x14ac:dyDescent="0.3">
      <c r="A201" s="5">
        <v>50</v>
      </c>
      <c r="B201" s="5">
        <v>0</v>
      </c>
      <c r="C201" s="5">
        <v>0</v>
      </c>
      <c r="D201" s="5">
        <v>1</v>
      </c>
      <c r="E201" s="5">
        <v>231</v>
      </c>
      <c r="F201" s="5">
        <f>ROUND(Source!BB188,O201)</f>
        <v>0</v>
      </c>
      <c r="G201" s="5" t="s">
        <v>79</v>
      </c>
      <c r="H201" s="5" t="s">
        <v>80</v>
      </c>
      <c r="I201" s="5"/>
      <c r="J201" s="5"/>
      <c r="K201" s="5">
        <v>231</v>
      </c>
      <c r="L201" s="5">
        <v>12</v>
      </c>
      <c r="M201" s="5">
        <v>3</v>
      </c>
      <c r="N201" s="5" t="s">
        <v>3</v>
      </c>
      <c r="O201" s="5">
        <v>2</v>
      </c>
      <c r="P201" s="5">
        <f>ROUND(Source!ET188,O201)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ht="13" x14ac:dyDescent="0.3">
      <c r="A202" s="5">
        <v>50</v>
      </c>
      <c r="B202" s="5">
        <v>0</v>
      </c>
      <c r="C202" s="5">
        <v>0</v>
      </c>
      <c r="D202" s="5">
        <v>1</v>
      </c>
      <c r="E202" s="5">
        <v>204</v>
      </c>
      <c r="F202" s="5">
        <f>ROUND(Source!R188,O202)</f>
        <v>1.83</v>
      </c>
      <c r="G202" s="5" t="s">
        <v>81</v>
      </c>
      <c r="H202" s="5" t="s">
        <v>82</v>
      </c>
      <c r="I202" s="5"/>
      <c r="J202" s="5"/>
      <c r="K202" s="5">
        <v>204</v>
      </c>
      <c r="L202" s="5">
        <v>13</v>
      </c>
      <c r="M202" s="5">
        <v>3</v>
      </c>
      <c r="N202" s="5" t="s">
        <v>3</v>
      </c>
      <c r="O202" s="5">
        <v>2</v>
      </c>
      <c r="P202" s="5">
        <f>ROUND(Source!DJ188,O202)</f>
        <v>87.99</v>
      </c>
      <c r="Q202" s="5"/>
      <c r="R202" s="5"/>
      <c r="S202" s="5"/>
      <c r="T202" s="5"/>
      <c r="U202" s="5"/>
      <c r="V202" s="5"/>
      <c r="W202" s="5">
        <v>1.83</v>
      </c>
      <c r="X202" s="5">
        <v>1</v>
      </c>
      <c r="Y202" s="5">
        <v>1.83</v>
      </c>
      <c r="Z202" s="5">
        <v>87.99</v>
      </c>
      <c r="AA202" s="5">
        <v>1</v>
      </c>
      <c r="AB202" s="5">
        <v>87.99</v>
      </c>
    </row>
    <row r="203" spans="1:28" ht="13" x14ac:dyDescent="0.3">
      <c r="A203" s="5">
        <v>50</v>
      </c>
      <c r="B203" s="5">
        <v>0</v>
      </c>
      <c r="C203" s="5">
        <v>0</v>
      </c>
      <c r="D203" s="5">
        <v>1</v>
      </c>
      <c r="E203" s="5">
        <v>205</v>
      </c>
      <c r="F203" s="5">
        <f>ROUND(Source!S188,O203)</f>
        <v>1980.82</v>
      </c>
      <c r="G203" s="5" t="s">
        <v>83</v>
      </c>
      <c r="H203" s="5" t="s">
        <v>84</v>
      </c>
      <c r="I203" s="5"/>
      <c r="J203" s="5"/>
      <c r="K203" s="5">
        <v>205</v>
      </c>
      <c r="L203" s="5">
        <v>14</v>
      </c>
      <c r="M203" s="5">
        <v>3</v>
      </c>
      <c r="N203" s="5" t="s">
        <v>3</v>
      </c>
      <c r="O203" s="5">
        <v>2</v>
      </c>
      <c r="P203" s="5">
        <f>ROUND(Source!DK188,O203)</f>
        <v>94761.07</v>
      </c>
      <c r="Q203" s="5"/>
      <c r="R203" s="5"/>
      <c r="S203" s="5"/>
      <c r="T203" s="5"/>
      <c r="U203" s="5"/>
      <c r="V203" s="5"/>
      <c r="W203" s="5">
        <v>1980.82</v>
      </c>
      <c r="X203" s="5">
        <v>1</v>
      </c>
      <c r="Y203" s="5">
        <v>1980.82</v>
      </c>
      <c r="Z203" s="5">
        <v>94761.07</v>
      </c>
      <c r="AA203" s="5">
        <v>1</v>
      </c>
      <c r="AB203" s="5">
        <v>94761.07</v>
      </c>
    </row>
    <row r="204" spans="1:28" ht="13" x14ac:dyDescent="0.3">
      <c r="A204" s="5">
        <v>50</v>
      </c>
      <c r="B204" s="5">
        <v>0</v>
      </c>
      <c r="C204" s="5">
        <v>0</v>
      </c>
      <c r="D204" s="5">
        <v>1</v>
      </c>
      <c r="E204" s="5">
        <v>232</v>
      </c>
      <c r="F204" s="5">
        <f>ROUND(Source!BC188,O204)</f>
        <v>0</v>
      </c>
      <c r="G204" s="5" t="s">
        <v>85</v>
      </c>
      <c r="H204" s="5" t="s">
        <v>86</v>
      </c>
      <c r="I204" s="5"/>
      <c r="J204" s="5"/>
      <c r="K204" s="5">
        <v>232</v>
      </c>
      <c r="L204" s="5">
        <v>15</v>
      </c>
      <c r="M204" s="5">
        <v>3</v>
      </c>
      <c r="N204" s="5" t="s">
        <v>3</v>
      </c>
      <c r="O204" s="5">
        <v>2</v>
      </c>
      <c r="P204" s="5">
        <f>ROUND(Source!EU188,O204)</f>
        <v>0</v>
      </c>
      <c r="Q204" s="5"/>
      <c r="R204" s="5"/>
      <c r="S204" s="5"/>
      <c r="T204" s="5"/>
      <c r="U204" s="5"/>
      <c r="V204" s="5"/>
      <c r="W204" s="5">
        <v>0</v>
      </c>
      <c r="X204" s="5">
        <v>1</v>
      </c>
      <c r="Y204" s="5">
        <v>0</v>
      </c>
      <c r="Z204" s="5">
        <v>0</v>
      </c>
      <c r="AA204" s="5">
        <v>1</v>
      </c>
      <c r="AB204" s="5">
        <v>0</v>
      </c>
    </row>
    <row r="205" spans="1:28" ht="13" x14ac:dyDescent="0.3">
      <c r="A205" s="5">
        <v>50</v>
      </c>
      <c r="B205" s="5">
        <v>0</v>
      </c>
      <c r="C205" s="5">
        <v>0</v>
      </c>
      <c r="D205" s="5">
        <v>1</v>
      </c>
      <c r="E205" s="5">
        <v>214</v>
      </c>
      <c r="F205" s="5">
        <f>ROUND(Source!AS188,O205)</f>
        <v>12559.75</v>
      </c>
      <c r="G205" s="5" t="s">
        <v>87</v>
      </c>
      <c r="H205" s="5" t="s">
        <v>88</v>
      </c>
      <c r="I205" s="5"/>
      <c r="J205" s="5"/>
      <c r="K205" s="5">
        <v>214</v>
      </c>
      <c r="L205" s="5">
        <v>16</v>
      </c>
      <c r="M205" s="5">
        <v>3</v>
      </c>
      <c r="N205" s="5" t="s">
        <v>3</v>
      </c>
      <c r="O205" s="5">
        <v>2</v>
      </c>
      <c r="P205" s="5">
        <f>ROUND(Source!EK188,O205)</f>
        <v>292358.81</v>
      </c>
      <c r="Q205" s="5"/>
      <c r="R205" s="5"/>
      <c r="S205" s="5"/>
      <c r="T205" s="5"/>
      <c r="U205" s="5"/>
      <c r="V205" s="5"/>
      <c r="W205" s="5">
        <v>12559.75</v>
      </c>
      <c r="X205" s="5">
        <v>1</v>
      </c>
      <c r="Y205" s="5">
        <v>12559.75</v>
      </c>
      <c r="Z205" s="5">
        <v>292358.81</v>
      </c>
      <c r="AA205" s="5">
        <v>1</v>
      </c>
      <c r="AB205" s="5">
        <v>292358.81</v>
      </c>
    </row>
    <row r="206" spans="1:28" ht="13" x14ac:dyDescent="0.3">
      <c r="A206" s="5">
        <v>50</v>
      </c>
      <c r="B206" s="5">
        <v>0</v>
      </c>
      <c r="C206" s="5">
        <v>0</v>
      </c>
      <c r="D206" s="5">
        <v>1</v>
      </c>
      <c r="E206" s="5">
        <v>215</v>
      </c>
      <c r="F206" s="5">
        <f>ROUND(Source!AT188,O206)</f>
        <v>0</v>
      </c>
      <c r="G206" s="5" t="s">
        <v>89</v>
      </c>
      <c r="H206" s="5" t="s">
        <v>90</v>
      </c>
      <c r="I206" s="5"/>
      <c r="J206" s="5"/>
      <c r="K206" s="5">
        <v>215</v>
      </c>
      <c r="L206" s="5">
        <v>17</v>
      </c>
      <c r="M206" s="5">
        <v>3</v>
      </c>
      <c r="N206" s="5" t="s">
        <v>3</v>
      </c>
      <c r="O206" s="5">
        <v>2</v>
      </c>
      <c r="P206" s="5">
        <f>ROUND(Source!EL188,O206)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ht="13" x14ac:dyDescent="0.3">
      <c r="A207" s="5">
        <v>50</v>
      </c>
      <c r="B207" s="5">
        <v>0</v>
      </c>
      <c r="C207" s="5">
        <v>0</v>
      </c>
      <c r="D207" s="5">
        <v>1</v>
      </c>
      <c r="E207" s="5">
        <v>217</v>
      </c>
      <c r="F207" s="5">
        <f>ROUND(Source!AU188,O207)</f>
        <v>0</v>
      </c>
      <c r="G207" s="5" t="s">
        <v>91</v>
      </c>
      <c r="H207" s="5" t="s">
        <v>92</v>
      </c>
      <c r="I207" s="5"/>
      <c r="J207" s="5"/>
      <c r="K207" s="5">
        <v>217</v>
      </c>
      <c r="L207" s="5">
        <v>18</v>
      </c>
      <c r="M207" s="5">
        <v>3</v>
      </c>
      <c r="N207" s="5" t="s">
        <v>3</v>
      </c>
      <c r="O207" s="5">
        <v>2</v>
      </c>
      <c r="P207" s="5">
        <f>ROUND(Source!EM188,O207)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ht="13" x14ac:dyDescent="0.3">
      <c r="A208" s="5">
        <v>50</v>
      </c>
      <c r="B208" s="5">
        <v>0</v>
      </c>
      <c r="C208" s="5">
        <v>0</v>
      </c>
      <c r="D208" s="5">
        <v>1</v>
      </c>
      <c r="E208" s="5">
        <v>230</v>
      </c>
      <c r="F208" s="5">
        <f>ROUND(Source!BA188,O208)</f>
        <v>0</v>
      </c>
      <c r="G208" s="5" t="s">
        <v>93</v>
      </c>
      <c r="H208" s="5" t="s">
        <v>94</v>
      </c>
      <c r="I208" s="5"/>
      <c r="J208" s="5"/>
      <c r="K208" s="5">
        <v>230</v>
      </c>
      <c r="L208" s="5">
        <v>19</v>
      </c>
      <c r="M208" s="5">
        <v>3</v>
      </c>
      <c r="N208" s="5" t="s">
        <v>3</v>
      </c>
      <c r="O208" s="5">
        <v>2</v>
      </c>
      <c r="P208" s="5">
        <f>ROUND(Source!ES188,O208)</f>
        <v>0</v>
      </c>
      <c r="Q208" s="5"/>
      <c r="R208" s="5"/>
      <c r="S208" s="5"/>
      <c r="T208" s="5"/>
      <c r="U208" s="5"/>
      <c r="V208" s="5"/>
      <c r="W208" s="5">
        <v>0</v>
      </c>
      <c r="X208" s="5">
        <v>1</v>
      </c>
      <c r="Y208" s="5">
        <v>0</v>
      </c>
      <c r="Z208" s="5">
        <v>0</v>
      </c>
      <c r="AA208" s="5">
        <v>1</v>
      </c>
      <c r="AB208" s="5">
        <v>0</v>
      </c>
    </row>
    <row r="209" spans="1:255" ht="13" x14ac:dyDescent="0.3">
      <c r="A209" s="5">
        <v>50</v>
      </c>
      <c r="B209" s="5">
        <v>0</v>
      </c>
      <c r="C209" s="5">
        <v>0</v>
      </c>
      <c r="D209" s="5">
        <v>1</v>
      </c>
      <c r="E209" s="5">
        <v>206</v>
      </c>
      <c r="F209" s="5">
        <f>ROUND(Source!T188,O209)</f>
        <v>0</v>
      </c>
      <c r="G209" s="5" t="s">
        <v>95</v>
      </c>
      <c r="H209" s="5" t="s">
        <v>96</v>
      </c>
      <c r="I209" s="5"/>
      <c r="J209" s="5"/>
      <c r="K209" s="5">
        <v>206</v>
      </c>
      <c r="L209" s="5">
        <v>20</v>
      </c>
      <c r="M209" s="5">
        <v>3</v>
      </c>
      <c r="N209" s="5" t="s">
        <v>3</v>
      </c>
      <c r="O209" s="5">
        <v>2</v>
      </c>
      <c r="P209" s="5">
        <f>ROUND(Source!DL188,O209)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55" ht="13" x14ac:dyDescent="0.3">
      <c r="A210" s="5">
        <v>50</v>
      </c>
      <c r="B210" s="5">
        <v>0</v>
      </c>
      <c r="C210" s="5">
        <v>0</v>
      </c>
      <c r="D210" s="5">
        <v>1</v>
      </c>
      <c r="E210" s="5">
        <v>207</v>
      </c>
      <c r="F210" s="5">
        <f>Source!U188</f>
        <v>158.44866352887001</v>
      </c>
      <c r="G210" s="5" t="s">
        <v>97</v>
      </c>
      <c r="H210" s="5" t="s">
        <v>98</v>
      </c>
      <c r="I210" s="5"/>
      <c r="J210" s="5"/>
      <c r="K210" s="5">
        <v>207</v>
      </c>
      <c r="L210" s="5">
        <v>21</v>
      </c>
      <c r="M210" s="5">
        <v>3</v>
      </c>
      <c r="N210" s="5" t="s">
        <v>3</v>
      </c>
      <c r="O210" s="5">
        <v>-1</v>
      </c>
      <c r="P210" s="5">
        <f>Source!DM188</f>
        <v>158.50603420054691</v>
      </c>
      <c r="Q210" s="5"/>
      <c r="R210" s="5"/>
      <c r="S210" s="5"/>
      <c r="T210" s="5"/>
      <c r="U210" s="5"/>
      <c r="V210" s="5"/>
      <c r="W210" s="5">
        <v>158.44866352887001</v>
      </c>
      <c r="X210" s="5">
        <v>1</v>
      </c>
      <c r="Y210" s="5">
        <v>158.44866352887001</v>
      </c>
      <c r="Z210" s="5">
        <v>158.50603420054691</v>
      </c>
      <c r="AA210" s="5">
        <v>1</v>
      </c>
      <c r="AB210" s="5">
        <v>158.50603420054691</v>
      </c>
    </row>
    <row r="211" spans="1:255" ht="13" x14ac:dyDescent="0.3">
      <c r="A211" s="5">
        <v>50</v>
      </c>
      <c r="B211" s="5">
        <v>0</v>
      </c>
      <c r="C211" s="5">
        <v>0</v>
      </c>
      <c r="D211" s="5">
        <v>1</v>
      </c>
      <c r="E211" s="5">
        <v>208</v>
      </c>
      <c r="F211" s="5">
        <f>Source!V188</f>
        <v>0</v>
      </c>
      <c r="G211" s="5" t="s">
        <v>99</v>
      </c>
      <c r="H211" s="5" t="s">
        <v>100</v>
      </c>
      <c r="I211" s="5"/>
      <c r="J211" s="5"/>
      <c r="K211" s="5">
        <v>208</v>
      </c>
      <c r="L211" s="5">
        <v>22</v>
      </c>
      <c r="M211" s="5">
        <v>3</v>
      </c>
      <c r="N211" s="5" t="s">
        <v>3</v>
      </c>
      <c r="O211" s="5">
        <v>-1</v>
      </c>
      <c r="P211" s="5">
        <f>Source!DN188</f>
        <v>0</v>
      </c>
      <c r="Q211" s="5"/>
      <c r="R211" s="5"/>
      <c r="S211" s="5"/>
      <c r="T211" s="5"/>
      <c r="U211" s="5"/>
      <c r="V211" s="5"/>
      <c r="W211" s="5">
        <v>0</v>
      </c>
      <c r="X211" s="5">
        <v>1</v>
      </c>
      <c r="Y211" s="5">
        <v>0</v>
      </c>
      <c r="Z211" s="5">
        <v>0</v>
      </c>
      <c r="AA211" s="5">
        <v>1</v>
      </c>
      <c r="AB211" s="5">
        <v>0</v>
      </c>
    </row>
    <row r="212" spans="1:255" ht="13" x14ac:dyDescent="0.3">
      <c r="A212" s="5">
        <v>50</v>
      </c>
      <c r="B212" s="5">
        <v>0</v>
      </c>
      <c r="C212" s="5">
        <v>0</v>
      </c>
      <c r="D212" s="5">
        <v>1</v>
      </c>
      <c r="E212" s="5">
        <v>209</v>
      </c>
      <c r="F212" s="5">
        <f>ROUND(Source!W188,O212)</f>
        <v>0</v>
      </c>
      <c r="G212" s="5" t="s">
        <v>101</v>
      </c>
      <c r="H212" s="5" t="s">
        <v>102</v>
      </c>
      <c r="I212" s="5"/>
      <c r="J212" s="5"/>
      <c r="K212" s="5">
        <v>209</v>
      </c>
      <c r="L212" s="5">
        <v>23</v>
      </c>
      <c r="M212" s="5">
        <v>3</v>
      </c>
      <c r="N212" s="5" t="s">
        <v>3</v>
      </c>
      <c r="O212" s="5">
        <v>2</v>
      </c>
      <c r="P212" s="5">
        <f>ROUND(Source!DO188,O212)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55" ht="13" x14ac:dyDescent="0.3">
      <c r="A213" s="5">
        <v>50</v>
      </c>
      <c r="B213" s="5">
        <v>0</v>
      </c>
      <c r="C213" s="5">
        <v>0</v>
      </c>
      <c r="D213" s="5">
        <v>1</v>
      </c>
      <c r="E213" s="5">
        <v>233</v>
      </c>
      <c r="F213" s="5">
        <f>ROUND(Source!BD188,O213)</f>
        <v>0</v>
      </c>
      <c r="G213" s="5" t="s">
        <v>103</v>
      </c>
      <c r="H213" s="5" t="s">
        <v>104</v>
      </c>
      <c r="I213" s="5"/>
      <c r="J213" s="5"/>
      <c r="K213" s="5">
        <v>233</v>
      </c>
      <c r="L213" s="5">
        <v>24</v>
      </c>
      <c r="M213" s="5">
        <v>3</v>
      </c>
      <c r="N213" s="5" t="s">
        <v>3</v>
      </c>
      <c r="O213" s="5">
        <v>2</v>
      </c>
      <c r="P213" s="5">
        <f>ROUND(Source!EV188,O213)</f>
        <v>0</v>
      </c>
      <c r="Q213" s="5"/>
      <c r="R213" s="5"/>
      <c r="S213" s="5"/>
      <c r="T213" s="5"/>
      <c r="U213" s="5"/>
      <c r="V213" s="5"/>
      <c r="W213" s="5">
        <v>0</v>
      </c>
      <c r="X213" s="5">
        <v>1</v>
      </c>
      <c r="Y213" s="5">
        <v>0</v>
      </c>
      <c r="Z213" s="5">
        <v>0</v>
      </c>
      <c r="AA213" s="5">
        <v>1</v>
      </c>
      <c r="AB213" s="5">
        <v>0</v>
      </c>
    </row>
    <row r="214" spans="1:255" ht="13" x14ac:dyDescent="0.3">
      <c r="A214" s="5">
        <v>50</v>
      </c>
      <c r="B214" s="5">
        <v>0</v>
      </c>
      <c r="C214" s="5">
        <v>0</v>
      </c>
      <c r="D214" s="5">
        <v>1</v>
      </c>
      <c r="E214" s="5">
        <v>210</v>
      </c>
      <c r="F214" s="5">
        <f>ROUND(Source!X188,O214)</f>
        <v>1825.41</v>
      </c>
      <c r="G214" s="5" t="s">
        <v>105</v>
      </c>
      <c r="H214" s="5" t="s">
        <v>106</v>
      </c>
      <c r="I214" s="5"/>
      <c r="J214" s="5"/>
      <c r="K214" s="5">
        <v>210</v>
      </c>
      <c r="L214" s="5">
        <v>25</v>
      </c>
      <c r="M214" s="5">
        <v>3</v>
      </c>
      <c r="N214" s="5" t="s">
        <v>3</v>
      </c>
      <c r="O214" s="5">
        <v>2</v>
      </c>
      <c r="P214" s="5">
        <f>ROUND(Source!DP188,O214)</f>
        <v>87235.44</v>
      </c>
      <c r="Q214" s="5"/>
      <c r="R214" s="5"/>
      <c r="S214" s="5"/>
      <c r="T214" s="5"/>
      <c r="U214" s="5"/>
      <c r="V214" s="5"/>
      <c r="W214" s="5">
        <v>1825.41</v>
      </c>
      <c r="X214" s="5">
        <v>1</v>
      </c>
      <c r="Y214" s="5">
        <v>1825.41</v>
      </c>
      <c r="Z214" s="5">
        <v>87235.44</v>
      </c>
      <c r="AA214" s="5">
        <v>1</v>
      </c>
      <c r="AB214" s="5">
        <v>87235.44</v>
      </c>
    </row>
    <row r="215" spans="1:255" ht="13" x14ac:dyDescent="0.3">
      <c r="A215" s="5">
        <v>50</v>
      </c>
      <c r="B215" s="5">
        <v>0</v>
      </c>
      <c r="C215" s="5">
        <v>0</v>
      </c>
      <c r="D215" s="5">
        <v>1</v>
      </c>
      <c r="E215" s="5">
        <v>211</v>
      </c>
      <c r="F215" s="5">
        <f>ROUND(Source!Y188,O215)</f>
        <v>1033.03</v>
      </c>
      <c r="G215" s="5" t="s">
        <v>107</v>
      </c>
      <c r="H215" s="5" t="s">
        <v>108</v>
      </c>
      <c r="I215" s="5"/>
      <c r="J215" s="5"/>
      <c r="K215" s="5">
        <v>211</v>
      </c>
      <c r="L215" s="5">
        <v>26</v>
      </c>
      <c r="M215" s="5">
        <v>3</v>
      </c>
      <c r="N215" s="5" t="s">
        <v>3</v>
      </c>
      <c r="O215" s="5">
        <v>2</v>
      </c>
      <c r="P215" s="5">
        <f>ROUND(Source!DQ188,O215)</f>
        <v>49252.99</v>
      </c>
      <c r="Q215" s="5"/>
      <c r="R215" s="5"/>
      <c r="S215" s="5"/>
      <c r="T215" s="5"/>
      <c r="U215" s="5"/>
      <c r="V215" s="5"/>
      <c r="W215" s="5">
        <v>1033.03</v>
      </c>
      <c r="X215" s="5">
        <v>1</v>
      </c>
      <c r="Y215" s="5">
        <v>1033.03</v>
      </c>
      <c r="Z215" s="5">
        <v>49252.99</v>
      </c>
      <c r="AA215" s="5">
        <v>1</v>
      </c>
      <c r="AB215" s="5">
        <v>49252.99</v>
      </c>
    </row>
    <row r="216" spans="1:255" ht="13" x14ac:dyDescent="0.3">
      <c r="A216" s="5">
        <v>50</v>
      </c>
      <c r="B216" s="5">
        <v>0</v>
      </c>
      <c r="C216" s="5">
        <v>0</v>
      </c>
      <c r="D216" s="5">
        <v>1</v>
      </c>
      <c r="E216" s="5">
        <v>224</v>
      </c>
      <c r="F216" s="5">
        <f>ROUND(Source!AR188,O216)</f>
        <v>12559.75</v>
      </c>
      <c r="G216" s="5" t="s">
        <v>109</v>
      </c>
      <c r="H216" s="5" t="s">
        <v>110</v>
      </c>
      <c r="I216" s="5"/>
      <c r="J216" s="5"/>
      <c r="K216" s="5">
        <v>224</v>
      </c>
      <c r="L216" s="5">
        <v>27</v>
      </c>
      <c r="M216" s="5">
        <v>3</v>
      </c>
      <c r="N216" s="5" t="s">
        <v>3</v>
      </c>
      <c r="O216" s="5">
        <v>2</v>
      </c>
      <c r="P216" s="5">
        <f>ROUND(Source!EJ188,O216)</f>
        <v>292358.81</v>
      </c>
      <c r="Q216" s="5"/>
      <c r="R216" s="5"/>
      <c r="S216" s="5"/>
      <c r="T216" s="5"/>
      <c r="U216" s="5"/>
      <c r="V216" s="5"/>
      <c r="W216" s="5">
        <v>12559.75</v>
      </c>
      <c r="X216" s="5">
        <v>1</v>
      </c>
      <c r="Y216" s="5">
        <v>12559.75</v>
      </c>
      <c r="Z216" s="5">
        <v>292358.81</v>
      </c>
      <c r="AA216" s="5">
        <v>1</v>
      </c>
      <c r="AB216" s="5">
        <v>292358.81</v>
      </c>
    </row>
    <row r="218" spans="1:255" ht="13" x14ac:dyDescent="0.3">
      <c r="A218" s="1">
        <v>4</v>
      </c>
      <c r="B218" s="1">
        <v>1</v>
      </c>
      <c r="C218" s="1"/>
      <c r="D218" s="1">
        <f>ROW(A235)</f>
        <v>235</v>
      </c>
      <c r="E218" s="1"/>
      <c r="F218" s="1" t="s">
        <v>3</v>
      </c>
      <c r="G218" s="1" t="s">
        <v>148</v>
      </c>
      <c r="H218" s="1" t="s">
        <v>3</v>
      </c>
      <c r="I218" s="1">
        <v>0</v>
      </c>
      <c r="J218" s="1"/>
      <c r="K218" s="1">
        <v>-1</v>
      </c>
      <c r="L218" s="1"/>
      <c r="M218" s="1" t="s">
        <v>3</v>
      </c>
      <c r="N218" s="1"/>
      <c r="O218" s="1"/>
      <c r="P218" s="1"/>
      <c r="Q218" s="1"/>
      <c r="R218" s="1"/>
      <c r="S218" s="1">
        <v>0</v>
      </c>
      <c r="T218" s="1">
        <v>0</v>
      </c>
      <c r="U218" s="1" t="s">
        <v>3</v>
      </c>
      <c r="V218" s="1">
        <v>0</v>
      </c>
      <c r="W218" s="1"/>
      <c r="X218" s="1"/>
      <c r="Y218" s="1"/>
      <c r="Z218" s="1"/>
      <c r="AA218" s="1"/>
      <c r="AB218" s="1" t="s">
        <v>3</v>
      </c>
      <c r="AC218" s="1" t="s">
        <v>3</v>
      </c>
      <c r="AD218" s="1" t="s">
        <v>3</v>
      </c>
      <c r="AE218" s="1" t="s">
        <v>3</v>
      </c>
      <c r="AF218" s="1" t="s">
        <v>3</v>
      </c>
      <c r="AG218" s="1" t="s">
        <v>3</v>
      </c>
      <c r="AH218" s="1"/>
      <c r="AI218" s="1"/>
      <c r="AJ218" s="1"/>
      <c r="AK218" s="1"/>
      <c r="AL218" s="1"/>
      <c r="AM218" s="1"/>
      <c r="AN218" s="1"/>
      <c r="AO218" s="1"/>
      <c r="AP218" s="1" t="s">
        <v>3</v>
      </c>
      <c r="AQ218" s="1" t="s">
        <v>3</v>
      </c>
      <c r="AR218" s="1" t="s">
        <v>3</v>
      </c>
      <c r="AS218" s="1"/>
      <c r="AT218" s="1"/>
      <c r="AU218" s="1"/>
      <c r="AV218" s="1"/>
      <c r="AW218" s="1"/>
      <c r="AX218" s="1"/>
      <c r="AY218" s="1"/>
      <c r="AZ218" s="1" t="s">
        <v>3</v>
      </c>
      <c r="BA218" s="1"/>
      <c r="BB218" s="1" t="s">
        <v>3</v>
      </c>
      <c r="BC218" s="1" t="s">
        <v>3</v>
      </c>
      <c r="BD218" s="1" t="s">
        <v>3</v>
      </c>
      <c r="BE218" s="1" t="s">
        <v>3</v>
      </c>
      <c r="BF218" s="1" t="s">
        <v>3</v>
      </c>
      <c r="BG218" s="1" t="s">
        <v>3</v>
      </c>
      <c r="BH218" s="1" t="s">
        <v>3</v>
      </c>
      <c r="BI218" s="1" t="s">
        <v>3</v>
      </c>
      <c r="BJ218" s="1" t="s">
        <v>3</v>
      </c>
      <c r="BK218" s="1" t="s">
        <v>3</v>
      </c>
      <c r="BL218" s="1" t="s">
        <v>3</v>
      </c>
      <c r="BM218" s="1" t="s">
        <v>3</v>
      </c>
      <c r="BN218" s="1" t="s">
        <v>3</v>
      </c>
      <c r="BO218" s="1" t="s">
        <v>3</v>
      </c>
      <c r="BP218" s="1" t="s">
        <v>3</v>
      </c>
      <c r="BQ218" s="1"/>
      <c r="BR218" s="1"/>
      <c r="BS218" s="1"/>
      <c r="BT218" s="1"/>
      <c r="BU218" s="1"/>
      <c r="BV218" s="1"/>
      <c r="BW218" s="1"/>
      <c r="BX218" s="1">
        <v>0</v>
      </c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>
        <v>0</v>
      </c>
    </row>
    <row r="220" spans="1:255" ht="13" x14ac:dyDescent="0.3">
      <c r="A220" s="3">
        <v>52</v>
      </c>
      <c r="B220" s="3">
        <f t="shared" ref="B220:G220" si="208">B235</f>
        <v>1</v>
      </c>
      <c r="C220" s="3">
        <f t="shared" si="208"/>
        <v>4</v>
      </c>
      <c r="D220" s="3">
        <f t="shared" si="208"/>
        <v>218</v>
      </c>
      <c r="E220" s="3">
        <f t="shared" si="208"/>
        <v>0</v>
      </c>
      <c r="F220" s="3" t="str">
        <f t="shared" si="208"/>
        <v/>
      </c>
      <c r="G220" s="3" t="str">
        <f t="shared" si="208"/>
        <v>Локальный ремонт межпанельных стыков в наружных и внутренних стенах (КР-22)</v>
      </c>
      <c r="H220" s="3"/>
      <c r="I220" s="3"/>
      <c r="J220" s="3"/>
      <c r="K220" s="3"/>
      <c r="L220" s="3"/>
      <c r="M220" s="3"/>
      <c r="N220" s="3"/>
      <c r="O220" s="3">
        <f t="shared" ref="O220:AT220" si="209">O235</f>
        <v>164600.63</v>
      </c>
      <c r="P220" s="3">
        <f t="shared" si="209"/>
        <v>121097.16</v>
      </c>
      <c r="Q220" s="3">
        <f t="shared" si="209"/>
        <v>1791.72</v>
      </c>
      <c r="R220" s="3">
        <f t="shared" si="209"/>
        <v>258.97000000000003</v>
      </c>
      <c r="S220" s="3">
        <f t="shared" si="209"/>
        <v>41711.75</v>
      </c>
      <c r="T220" s="3">
        <f t="shared" si="209"/>
        <v>0</v>
      </c>
      <c r="U220" s="3">
        <f t="shared" si="209"/>
        <v>3376.9181135249996</v>
      </c>
      <c r="V220" s="3">
        <f t="shared" si="209"/>
        <v>0</v>
      </c>
      <c r="W220" s="3">
        <f t="shared" si="209"/>
        <v>0</v>
      </c>
      <c r="X220" s="3">
        <f t="shared" si="209"/>
        <v>41325.589999999997</v>
      </c>
      <c r="Y220" s="3">
        <f t="shared" si="209"/>
        <v>25925.23</v>
      </c>
      <c r="Z220" s="3">
        <f t="shared" si="209"/>
        <v>0</v>
      </c>
      <c r="AA220" s="3">
        <f t="shared" si="209"/>
        <v>0</v>
      </c>
      <c r="AB220" s="3">
        <f t="shared" si="209"/>
        <v>164600.63</v>
      </c>
      <c r="AC220" s="3">
        <f t="shared" si="209"/>
        <v>121097.16</v>
      </c>
      <c r="AD220" s="3">
        <f t="shared" si="209"/>
        <v>1791.72</v>
      </c>
      <c r="AE220" s="3">
        <f t="shared" si="209"/>
        <v>258.97000000000003</v>
      </c>
      <c r="AF220" s="3">
        <f t="shared" si="209"/>
        <v>41711.75</v>
      </c>
      <c r="AG220" s="3">
        <f t="shared" si="209"/>
        <v>0</v>
      </c>
      <c r="AH220" s="3">
        <f t="shared" si="209"/>
        <v>3376.9181135249996</v>
      </c>
      <c r="AI220" s="3">
        <f t="shared" si="209"/>
        <v>0</v>
      </c>
      <c r="AJ220" s="3">
        <f t="shared" si="209"/>
        <v>0</v>
      </c>
      <c r="AK220" s="3">
        <f t="shared" si="209"/>
        <v>41325.589999999997</v>
      </c>
      <c r="AL220" s="3">
        <f t="shared" si="209"/>
        <v>25925.23</v>
      </c>
      <c r="AM220" s="3">
        <f t="shared" si="209"/>
        <v>0</v>
      </c>
      <c r="AN220" s="3">
        <f t="shared" si="209"/>
        <v>0</v>
      </c>
      <c r="AO220" s="3">
        <f t="shared" si="209"/>
        <v>0</v>
      </c>
      <c r="AP220" s="3">
        <f t="shared" si="209"/>
        <v>0</v>
      </c>
      <c r="AQ220" s="3">
        <f t="shared" si="209"/>
        <v>0</v>
      </c>
      <c r="AR220" s="3">
        <f t="shared" si="209"/>
        <v>231851.45</v>
      </c>
      <c r="AS220" s="3">
        <f t="shared" si="209"/>
        <v>231851.45</v>
      </c>
      <c r="AT220" s="3">
        <f t="shared" si="209"/>
        <v>0</v>
      </c>
      <c r="AU220" s="3">
        <f t="shared" ref="AU220:BZ220" si="210">AU235</f>
        <v>0</v>
      </c>
      <c r="AV220" s="3">
        <f t="shared" si="210"/>
        <v>121097.16</v>
      </c>
      <c r="AW220" s="3">
        <f t="shared" si="210"/>
        <v>121097.16</v>
      </c>
      <c r="AX220" s="3">
        <f t="shared" si="210"/>
        <v>0</v>
      </c>
      <c r="AY220" s="3">
        <f t="shared" si="210"/>
        <v>121097.16</v>
      </c>
      <c r="AZ220" s="3">
        <f t="shared" si="210"/>
        <v>0</v>
      </c>
      <c r="BA220" s="3">
        <f t="shared" si="210"/>
        <v>0</v>
      </c>
      <c r="BB220" s="3">
        <f t="shared" si="210"/>
        <v>0</v>
      </c>
      <c r="BC220" s="3">
        <f t="shared" si="210"/>
        <v>0</v>
      </c>
      <c r="BD220" s="3">
        <f t="shared" si="210"/>
        <v>0</v>
      </c>
      <c r="BE220" s="3">
        <f t="shared" si="210"/>
        <v>0</v>
      </c>
      <c r="BF220" s="3">
        <f t="shared" si="210"/>
        <v>0</v>
      </c>
      <c r="BG220" s="3">
        <f t="shared" si="210"/>
        <v>0</v>
      </c>
      <c r="BH220" s="3">
        <f t="shared" si="210"/>
        <v>0</v>
      </c>
      <c r="BI220" s="3">
        <f t="shared" si="210"/>
        <v>0</v>
      </c>
      <c r="BJ220" s="3">
        <f t="shared" si="210"/>
        <v>0</v>
      </c>
      <c r="BK220" s="3">
        <f t="shared" si="210"/>
        <v>0</v>
      </c>
      <c r="BL220" s="3">
        <f t="shared" si="210"/>
        <v>0</v>
      </c>
      <c r="BM220" s="3">
        <f t="shared" si="210"/>
        <v>0</v>
      </c>
      <c r="BN220" s="3">
        <f t="shared" si="210"/>
        <v>0</v>
      </c>
      <c r="BO220" s="3">
        <f t="shared" si="210"/>
        <v>0</v>
      </c>
      <c r="BP220" s="3">
        <f t="shared" si="210"/>
        <v>0</v>
      </c>
      <c r="BQ220" s="3">
        <f t="shared" si="210"/>
        <v>0</v>
      </c>
      <c r="BR220" s="3">
        <f t="shared" si="210"/>
        <v>0</v>
      </c>
      <c r="BS220" s="3">
        <f t="shared" si="210"/>
        <v>0</v>
      </c>
      <c r="BT220" s="3">
        <f t="shared" si="210"/>
        <v>0</v>
      </c>
      <c r="BU220" s="3">
        <f t="shared" si="210"/>
        <v>0</v>
      </c>
      <c r="BV220" s="3">
        <f t="shared" si="210"/>
        <v>0</v>
      </c>
      <c r="BW220" s="3">
        <f t="shared" si="210"/>
        <v>0</v>
      </c>
      <c r="BX220" s="3">
        <f t="shared" si="210"/>
        <v>0</v>
      </c>
      <c r="BY220" s="3">
        <f t="shared" si="210"/>
        <v>0</v>
      </c>
      <c r="BZ220" s="3">
        <f t="shared" si="210"/>
        <v>0</v>
      </c>
      <c r="CA220" s="3">
        <f t="shared" ref="CA220:DF220" si="211">CA235</f>
        <v>231851.45</v>
      </c>
      <c r="CB220" s="3">
        <f t="shared" si="211"/>
        <v>231851.45</v>
      </c>
      <c r="CC220" s="3">
        <f t="shared" si="211"/>
        <v>0</v>
      </c>
      <c r="CD220" s="3">
        <f t="shared" si="211"/>
        <v>0</v>
      </c>
      <c r="CE220" s="3">
        <f t="shared" si="211"/>
        <v>121097.16</v>
      </c>
      <c r="CF220" s="3">
        <f t="shared" si="211"/>
        <v>121097.16</v>
      </c>
      <c r="CG220" s="3">
        <f t="shared" si="211"/>
        <v>0</v>
      </c>
      <c r="CH220" s="3">
        <f t="shared" si="211"/>
        <v>121097.16</v>
      </c>
      <c r="CI220" s="3">
        <f t="shared" si="211"/>
        <v>0</v>
      </c>
      <c r="CJ220" s="3">
        <f t="shared" si="211"/>
        <v>0</v>
      </c>
      <c r="CK220" s="3">
        <f t="shared" si="211"/>
        <v>0</v>
      </c>
      <c r="CL220" s="3">
        <f t="shared" si="211"/>
        <v>0</v>
      </c>
      <c r="CM220" s="3">
        <f t="shared" si="211"/>
        <v>0</v>
      </c>
      <c r="CN220" s="3">
        <f t="shared" si="211"/>
        <v>0</v>
      </c>
      <c r="CO220" s="3">
        <f t="shared" si="211"/>
        <v>0</v>
      </c>
      <c r="CP220" s="3">
        <f t="shared" si="211"/>
        <v>0</v>
      </c>
      <c r="CQ220" s="3">
        <f t="shared" si="211"/>
        <v>0</v>
      </c>
      <c r="CR220" s="3">
        <f t="shared" si="211"/>
        <v>0</v>
      </c>
      <c r="CS220" s="3">
        <f t="shared" si="211"/>
        <v>0</v>
      </c>
      <c r="CT220" s="3">
        <f t="shared" si="211"/>
        <v>0</v>
      </c>
      <c r="CU220" s="3">
        <f t="shared" si="211"/>
        <v>0</v>
      </c>
      <c r="CV220" s="3">
        <f t="shared" si="211"/>
        <v>0</v>
      </c>
      <c r="CW220" s="3">
        <f t="shared" si="211"/>
        <v>0</v>
      </c>
      <c r="CX220" s="3">
        <f t="shared" si="211"/>
        <v>0</v>
      </c>
      <c r="CY220" s="3">
        <f t="shared" si="211"/>
        <v>0</v>
      </c>
      <c r="CZ220" s="3">
        <f t="shared" si="211"/>
        <v>0</v>
      </c>
      <c r="DA220" s="3">
        <f t="shared" si="211"/>
        <v>0</v>
      </c>
      <c r="DB220" s="3">
        <f t="shared" si="211"/>
        <v>0</v>
      </c>
      <c r="DC220" s="3">
        <f t="shared" si="211"/>
        <v>0</v>
      </c>
      <c r="DD220" s="3">
        <f t="shared" si="211"/>
        <v>0</v>
      </c>
      <c r="DE220" s="3">
        <f t="shared" si="211"/>
        <v>0</v>
      </c>
      <c r="DF220" s="3">
        <f t="shared" si="211"/>
        <v>0</v>
      </c>
      <c r="DG220" s="4">
        <f t="shared" ref="DG220:EL220" si="212">DG235</f>
        <v>2675206.86</v>
      </c>
      <c r="DH220" s="4">
        <f t="shared" si="212"/>
        <v>653787.27</v>
      </c>
      <c r="DI220" s="4">
        <f t="shared" si="212"/>
        <v>26763.7</v>
      </c>
      <c r="DJ220" s="4">
        <f t="shared" si="212"/>
        <v>12383.95</v>
      </c>
      <c r="DK220" s="4">
        <f t="shared" si="212"/>
        <v>1994655.89</v>
      </c>
      <c r="DL220" s="4">
        <f t="shared" si="212"/>
        <v>0</v>
      </c>
      <c r="DM220" s="4">
        <f t="shared" si="212"/>
        <v>3376.9181135249996</v>
      </c>
      <c r="DN220" s="4">
        <f t="shared" si="212"/>
        <v>0</v>
      </c>
      <c r="DO220" s="4">
        <f t="shared" si="212"/>
        <v>0</v>
      </c>
      <c r="DP220" s="4">
        <f t="shared" si="212"/>
        <v>1976189.45</v>
      </c>
      <c r="DQ220" s="4">
        <f t="shared" si="212"/>
        <v>1239744.71</v>
      </c>
      <c r="DR220" s="4">
        <f t="shared" si="212"/>
        <v>0</v>
      </c>
      <c r="DS220" s="4">
        <f t="shared" si="212"/>
        <v>0</v>
      </c>
      <c r="DT220" s="4">
        <f t="shared" si="212"/>
        <v>2675206.86</v>
      </c>
      <c r="DU220" s="4">
        <f t="shared" si="212"/>
        <v>653787.27</v>
      </c>
      <c r="DV220" s="4">
        <f t="shared" si="212"/>
        <v>26763.7</v>
      </c>
      <c r="DW220" s="4">
        <f t="shared" si="212"/>
        <v>12383.95</v>
      </c>
      <c r="DX220" s="4">
        <f t="shared" si="212"/>
        <v>1994655.89</v>
      </c>
      <c r="DY220" s="4">
        <f t="shared" si="212"/>
        <v>0</v>
      </c>
      <c r="DZ220" s="4">
        <f t="shared" si="212"/>
        <v>3376.9181135249996</v>
      </c>
      <c r="EA220" s="4">
        <f t="shared" si="212"/>
        <v>0</v>
      </c>
      <c r="EB220" s="4">
        <f t="shared" si="212"/>
        <v>0</v>
      </c>
      <c r="EC220" s="4">
        <f t="shared" si="212"/>
        <v>1976189.45</v>
      </c>
      <c r="ED220" s="4">
        <f t="shared" si="212"/>
        <v>1239744.71</v>
      </c>
      <c r="EE220" s="4">
        <f t="shared" si="212"/>
        <v>0</v>
      </c>
      <c r="EF220" s="4">
        <f t="shared" si="212"/>
        <v>0</v>
      </c>
      <c r="EG220" s="4">
        <f t="shared" si="212"/>
        <v>0</v>
      </c>
      <c r="EH220" s="4">
        <f t="shared" si="212"/>
        <v>0</v>
      </c>
      <c r="EI220" s="4">
        <f t="shared" si="212"/>
        <v>0</v>
      </c>
      <c r="EJ220" s="4">
        <f t="shared" si="212"/>
        <v>5891141.0199999996</v>
      </c>
      <c r="EK220" s="4">
        <f t="shared" si="212"/>
        <v>5891141.0199999996</v>
      </c>
      <c r="EL220" s="4">
        <f t="shared" si="212"/>
        <v>0</v>
      </c>
      <c r="EM220" s="4">
        <f t="shared" ref="EM220:FR220" si="213">EM235</f>
        <v>0</v>
      </c>
      <c r="EN220" s="4">
        <f t="shared" si="213"/>
        <v>653787.27</v>
      </c>
      <c r="EO220" s="4">
        <f t="shared" si="213"/>
        <v>653787.27</v>
      </c>
      <c r="EP220" s="4">
        <f t="shared" si="213"/>
        <v>0</v>
      </c>
      <c r="EQ220" s="4">
        <f t="shared" si="213"/>
        <v>653787.27</v>
      </c>
      <c r="ER220" s="4">
        <f t="shared" si="213"/>
        <v>0</v>
      </c>
      <c r="ES220" s="4">
        <f t="shared" si="213"/>
        <v>0</v>
      </c>
      <c r="ET220" s="4">
        <f t="shared" si="213"/>
        <v>0</v>
      </c>
      <c r="EU220" s="4">
        <f t="shared" si="213"/>
        <v>0</v>
      </c>
      <c r="EV220" s="4">
        <f t="shared" si="213"/>
        <v>0</v>
      </c>
      <c r="EW220" s="4">
        <f t="shared" si="213"/>
        <v>0</v>
      </c>
      <c r="EX220" s="4">
        <f t="shared" si="213"/>
        <v>0</v>
      </c>
      <c r="EY220" s="4">
        <f t="shared" si="213"/>
        <v>0</v>
      </c>
      <c r="EZ220" s="4">
        <f t="shared" si="213"/>
        <v>0</v>
      </c>
      <c r="FA220" s="4">
        <f t="shared" si="213"/>
        <v>0</v>
      </c>
      <c r="FB220" s="4">
        <f t="shared" si="213"/>
        <v>0</v>
      </c>
      <c r="FC220" s="4">
        <f t="shared" si="213"/>
        <v>0</v>
      </c>
      <c r="FD220" s="4">
        <f t="shared" si="213"/>
        <v>0</v>
      </c>
      <c r="FE220" s="4">
        <f t="shared" si="213"/>
        <v>0</v>
      </c>
      <c r="FF220" s="4">
        <f t="shared" si="213"/>
        <v>0</v>
      </c>
      <c r="FG220" s="4">
        <f t="shared" si="213"/>
        <v>0</v>
      </c>
      <c r="FH220" s="4">
        <f t="shared" si="213"/>
        <v>0</v>
      </c>
      <c r="FI220" s="4">
        <f t="shared" si="213"/>
        <v>0</v>
      </c>
      <c r="FJ220" s="4">
        <f t="shared" si="213"/>
        <v>0</v>
      </c>
      <c r="FK220" s="4">
        <f t="shared" si="213"/>
        <v>0</v>
      </c>
      <c r="FL220" s="4">
        <f t="shared" si="213"/>
        <v>0</v>
      </c>
      <c r="FM220" s="4">
        <f t="shared" si="213"/>
        <v>0</v>
      </c>
      <c r="FN220" s="4">
        <f t="shared" si="213"/>
        <v>0</v>
      </c>
      <c r="FO220" s="4">
        <f t="shared" si="213"/>
        <v>0</v>
      </c>
      <c r="FP220" s="4">
        <f t="shared" si="213"/>
        <v>0</v>
      </c>
      <c r="FQ220" s="4">
        <f t="shared" si="213"/>
        <v>0</v>
      </c>
      <c r="FR220" s="4">
        <f t="shared" si="213"/>
        <v>0</v>
      </c>
      <c r="FS220" s="4">
        <f t="shared" ref="FS220:GX220" si="214">FS235</f>
        <v>5891141.0199999996</v>
      </c>
      <c r="FT220" s="4">
        <f t="shared" si="214"/>
        <v>5891141.0199999996</v>
      </c>
      <c r="FU220" s="4">
        <f t="shared" si="214"/>
        <v>0</v>
      </c>
      <c r="FV220" s="4">
        <f t="shared" si="214"/>
        <v>0</v>
      </c>
      <c r="FW220" s="4">
        <f t="shared" si="214"/>
        <v>653787.27</v>
      </c>
      <c r="FX220" s="4">
        <f t="shared" si="214"/>
        <v>653787.27</v>
      </c>
      <c r="FY220" s="4">
        <f t="shared" si="214"/>
        <v>0</v>
      </c>
      <c r="FZ220" s="4">
        <f t="shared" si="214"/>
        <v>653787.27</v>
      </c>
      <c r="GA220" s="4">
        <f t="shared" si="214"/>
        <v>0</v>
      </c>
      <c r="GB220" s="4">
        <f t="shared" si="214"/>
        <v>0</v>
      </c>
      <c r="GC220" s="4">
        <f t="shared" si="214"/>
        <v>0</v>
      </c>
      <c r="GD220" s="4">
        <f t="shared" si="214"/>
        <v>0</v>
      </c>
      <c r="GE220" s="4">
        <f t="shared" si="214"/>
        <v>0</v>
      </c>
      <c r="GF220" s="4">
        <f t="shared" si="214"/>
        <v>0</v>
      </c>
      <c r="GG220" s="4">
        <f t="shared" si="214"/>
        <v>0</v>
      </c>
      <c r="GH220" s="4">
        <f t="shared" si="214"/>
        <v>0</v>
      </c>
      <c r="GI220" s="4">
        <f t="shared" si="214"/>
        <v>0</v>
      </c>
      <c r="GJ220" s="4">
        <f t="shared" si="214"/>
        <v>0</v>
      </c>
      <c r="GK220" s="4">
        <f t="shared" si="214"/>
        <v>0</v>
      </c>
      <c r="GL220" s="4">
        <f t="shared" si="214"/>
        <v>0</v>
      </c>
      <c r="GM220" s="4">
        <f t="shared" si="214"/>
        <v>0</v>
      </c>
      <c r="GN220" s="4">
        <f t="shared" si="214"/>
        <v>0</v>
      </c>
      <c r="GO220" s="4">
        <f t="shared" si="214"/>
        <v>0</v>
      </c>
      <c r="GP220" s="4">
        <f t="shared" si="214"/>
        <v>0</v>
      </c>
      <c r="GQ220" s="4">
        <f t="shared" si="214"/>
        <v>0</v>
      </c>
      <c r="GR220" s="4">
        <f t="shared" si="214"/>
        <v>0</v>
      </c>
      <c r="GS220" s="4">
        <f t="shared" si="214"/>
        <v>0</v>
      </c>
      <c r="GT220" s="4">
        <f t="shared" si="214"/>
        <v>0</v>
      </c>
      <c r="GU220" s="4">
        <f t="shared" si="214"/>
        <v>0</v>
      </c>
      <c r="GV220" s="4">
        <f t="shared" si="214"/>
        <v>0</v>
      </c>
      <c r="GW220" s="4">
        <f t="shared" si="214"/>
        <v>0</v>
      </c>
      <c r="GX220" s="4">
        <f t="shared" si="214"/>
        <v>0</v>
      </c>
    </row>
    <row r="222" spans="1:255" x14ac:dyDescent="0.25">
      <c r="A222" s="2">
        <v>17</v>
      </c>
      <c r="B222" s="2">
        <v>1</v>
      </c>
      <c r="C222" s="2">
        <f>ROW(SmtRes!A51)</f>
        <v>51</v>
      </c>
      <c r="D222" s="2">
        <f>ROW(EtalonRes!A78)</f>
        <v>78</v>
      </c>
      <c r="E222" s="2" t="s">
        <v>149</v>
      </c>
      <c r="F222" s="2" t="s">
        <v>150</v>
      </c>
      <c r="G222" s="2" t="s">
        <v>151</v>
      </c>
      <c r="H222" s="2" t="s">
        <v>152</v>
      </c>
      <c r="I222" s="2">
        <v>7.61</v>
      </c>
      <c r="J222" s="2">
        <v>0</v>
      </c>
      <c r="K222" s="2">
        <v>7.61</v>
      </c>
      <c r="L222" s="2"/>
      <c r="M222" s="2"/>
      <c r="N222" s="2"/>
      <c r="O222" s="2">
        <f t="shared" ref="O222:O233" si="215">ROUND(CP222,2)</f>
        <v>8006.16</v>
      </c>
      <c r="P222" s="2">
        <f t="shared" ref="P222:P233" si="216">ROUND((ROUND((AC222*AW222*I222),2)*BC222),2)</f>
        <v>4456.38</v>
      </c>
      <c r="Q222" s="2">
        <f>(ROUND((ROUND((((ET222*1.1))*AV222*I222),2)*BB222),2)+ROUND((ROUND(((AE222-((EU222*1.1)))*AV222*I222),2)*BS222),2))</f>
        <v>373.37</v>
      </c>
      <c r="R222" s="2">
        <f t="shared" ref="R222:R233" si="217">ROUND((ROUND((AE222*AV222*I222),2)*BS222),2)</f>
        <v>44</v>
      </c>
      <c r="S222" s="2">
        <f t="shared" ref="S222:S233" si="218">ROUND((ROUND((AF222*AV222*I222),2)*BA222),2)</f>
        <v>3176.41</v>
      </c>
      <c r="T222" s="2">
        <f t="shared" ref="T222:T233" si="219">ROUND(CU222*I222,2)</f>
        <v>0</v>
      </c>
      <c r="U222" s="2">
        <f t="shared" ref="U222:U233" si="220">CV222*I222</f>
        <v>215.69279456999999</v>
      </c>
      <c r="V222" s="2">
        <f t="shared" ref="V222:V233" si="221">CW222*I222</f>
        <v>0</v>
      </c>
      <c r="W222" s="2">
        <f t="shared" ref="W222:W233" si="222">ROUND(CX222*I222,2)</f>
        <v>0</v>
      </c>
      <c r="X222" s="2">
        <f t="shared" ref="X222:X233" si="223">ROUND(CY222,2)</f>
        <v>2962.78</v>
      </c>
      <c r="Y222" s="2">
        <f t="shared" ref="Y222:Y233" si="224">ROUND(CZ222,2)</f>
        <v>1900.04</v>
      </c>
      <c r="Z222" s="2"/>
      <c r="AA222" s="2">
        <v>56481265</v>
      </c>
      <c r="AB222" s="2">
        <f t="shared" ref="AB222:AB233" si="225">ROUND((AC222+AD222+AF222),6)</f>
        <v>1018.5119999999999</v>
      </c>
      <c r="AC222" s="2">
        <f t="shared" ref="AC222:AC233" si="226">ROUND((ES222),6)</f>
        <v>572.99</v>
      </c>
      <c r="AD222" s="2">
        <f>ROUND(((((ET222*1.1))-((EU222*1.1)))+AE222),6)</f>
        <v>46.86</v>
      </c>
      <c r="AE222" s="2">
        <f>ROUND(((EU222*1.1)),6)</f>
        <v>5.5220000000000002</v>
      </c>
      <c r="AF222" s="2">
        <f>ROUND(((EV222*1.1)),6)</f>
        <v>398.66199999999998</v>
      </c>
      <c r="AG222" s="2">
        <f t="shared" ref="AG222:AG233" si="227">ROUND((AP222),6)</f>
        <v>0</v>
      </c>
      <c r="AH222" s="2">
        <f>((EW222*1.1))</f>
        <v>27.071000000000002</v>
      </c>
      <c r="AI222" s="2">
        <f>((EX222*1.1))</f>
        <v>0</v>
      </c>
      <c r="AJ222" s="2">
        <f t="shared" ref="AJ222:AJ233" si="228">(AS222)</f>
        <v>0</v>
      </c>
      <c r="AK222" s="2">
        <v>978.01</v>
      </c>
      <c r="AL222" s="2">
        <v>572.99</v>
      </c>
      <c r="AM222" s="2">
        <v>42.6</v>
      </c>
      <c r="AN222" s="2">
        <v>5.0199999999999996</v>
      </c>
      <c r="AO222" s="2">
        <v>362.42</v>
      </c>
      <c r="AP222" s="2">
        <v>0</v>
      </c>
      <c r="AQ222" s="2">
        <v>24.61</v>
      </c>
      <c r="AR222" s="2">
        <v>0</v>
      </c>
      <c r="AS222" s="2">
        <v>0</v>
      </c>
      <c r="AT222" s="2">
        <v>92</v>
      </c>
      <c r="AU222" s="2">
        <v>59</v>
      </c>
      <c r="AV222" s="2">
        <v>1.0469999999999999</v>
      </c>
      <c r="AW222" s="2">
        <v>1.022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0</v>
      </c>
      <c r="BI222" s="2">
        <v>1</v>
      </c>
      <c r="BJ222" s="2" t="s">
        <v>153</v>
      </c>
      <c r="BK222" s="2"/>
      <c r="BL222" s="2"/>
      <c r="BM222" s="2">
        <v>110</v>
      </c>
      <c r="BN222" s="2">
        <v>0</v>
      </c>
      <c r="BO222" s="2" t="s">
        <v>150</v>
      </c>
      <c r="BP222" s="2">
        <v>1</v>
      </c>
      <c r="BQ222" s="2">
        <v>60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92</v>
      </c>
      <c r="CA222" s="2">
        <v>59</v>
      </c>
      <c r="CB222" s="2" t="s">
        <v>3</v>
      </c>
      <c r="CC222" s="2"/>
      <c r="CD222" s="2"/>
      <c r="CE222" s="2">
        <v>30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ref="CP222:CP233" si="229">(P222+Q222+S222)</f>
        <v>8006.16</v>
      </c>
      <c r="CQ222" s="2">
        <f t="shared" ref="CQ222:CQ233" si="230">ROUND((ROUND((AC222*AW222*1),2)*BC222),2)</f>
        <v>585.6</v>
      </c>
      <c r="CR222" s="2">
        <f>(ROUND((ROUND((((ET222*1.1))*AV222*1),2)*BB222),2)+ROUND((ROUND(((AE222-((EU222*1.1)))*AV222*1),2)*BS222),2))</f>
        <v>49.06</v>
      </c>
      <c r="CS222" s="2">
        <f t="shared" ref="CS222:CS233" si="231">ROUND((ROUND((AE222*AV222*1),2)*BS222),2)</f>
        <v>5.78</v>
      </c>
      <c r="CT222" s="2">
        <f t="shared" ref="CT222:CT233" si="232">ROUND((ROUND((AF222*AV222*1),2)*BA222),2)</f>
        <v>417.4</v>
      </c>
      <c r="CU222" s="2">
        <f t="shared" ref="CU222:CU233" si="233">AG222</f>
        <v>0</v>
      </c>
      <c r="CV222" s="2">
        <f t="shared" ref="CV222:CV233" si="234">(AH222*AV222)</f>
        <v>28.343336999999998</v>
      </c>
      <c r="CW222" s="2">
        <f t="shared" ref="CW222:CW233" si="235">AI222</f>
        <v>0</v>
      </c>
      <c r="CX222" s="2">
        <f t="shared" ref="CX222:CX233" si="236">AJ222</f>
        <v>0</v>
      </c>
      <c r="CY222" s="2">
        <f t="shared" ref="CY222:CY233" si="237">(((S222+R222)*AT222)/100)</f>
        <v>2962.7771999999995</v>
      </c>
      <c r="CZ222" s="2">
        <f t="shared" ref="CZ222:CZ233" si="238">(((S222+R222)*AU222)/100)</f>
        <v>1900.0418999999999</v>
      </c>
      <c r="DA222" s="2"/>
      <c r="DB222" s="2"/>
      <c r="DC222" s="2" t="s">
        <v>3</v>
      </c>
      <c r="DD222" s="2" t="s">
        <v>3</v>
      </c>
      <c r="DE222" s="2" t="s">
        <v>24</v>
      </c>
      <c r="DF222" s="2" t="s">
        <v>24</v>
      </c>
      <c r="DG222" s="2" t="s">
        <v>24</v>
      </c>
      <c r="DH222" s="2" t="s">
        <v>3</v>
      </c>
      <c r="DI222" s="2" t="s">
        <v>24</v>
      </c>
      <c r="DJ222" s="2" t="s">
        <v>24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152</v>
      </c>
      <c r="DW222" s="2" t="s">
        <v>152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55586546</v>
      </c>
      <c r="EF222" s="2">
        <v>60</v>
      </c>
      <c r="EG222" s="2" t="s">
        <v>25</v>
      </c>
      <c r="EH222" s="2">
        <v>0</v>
      </c>
      <c r="EI222" s="2" t="s">
        <v>3</v>
      </c>
      <c r="EJ222" s="2">
        <v>1</v>
      </c>
      <c r="EK222" s="2">
        <v>110</v>
      </c>
      <c r="EL222" s="2" t="s">
        <v>154</v>
      </c>
      <c r="EM222" s="2" t="s">
        <v>155</v>
      </c>
      <c r="EN222" s="2"/>
      <c r="EO222" s="2" t="s">
        <v>28</v>
      </c>
      <c r="EP222" s="2"/>
      <c r="EQ222" s="2">
        <v>0</v>
      </c>
      <c r="ER222" s="2">
        <v>978.01</v>
      </c>
      <c r="ES222" s="2">
        <v>572.99</v>
      </c>
      <c r="ET222" s="2">
        <v>42.6</v>
      </c>
      <c r="EU222" s="2">
        <v>5.0199999999999996</v>
      </c>
      <c r="EV222" s="2">
        <v>362.42</v>
      </c>
      <c r="EW222" s="2">
        <v>24.61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92</v>
      </c>
      <c r="FY222" s="2">
        <v>59</v>
      </c>
      <c r="FZ222" s="2"/>
      <c r="GA222" s="2" t="s">
        <v>3</v>
      </c>
      <c r="GB222" s="2"/>
      <c r="GC222" s="2"/>
      <c r="GD222" s="2">
        <v>1</v>
      </c>
      <c r="GE222" s="2"/>
      <c r="GF222" s="2">
        <v>-991838375</v>
      </c>
      <c r="GG222" s="2">
        <v>2</v>
      </c>
      <c r="GH222" s="2">
        <v>1</v>
      </c>
      <c r="GI222" s="2">
        <v>2</v>
      </c>
      <c r="GJ222" s="2">
        <v>0</v>
      </c>
      <c r="GK222" s="2">
        <v>0</v>
      </c>
      <c r="GL222" s="2">
        <f t="shared" ref="GL222:GL233" si="239">ROUND(IF(AND(BH222=3,BI222=3,FS222&lt;&gt;0),P222,0),2)</f>
        <v>0</v>
      </c>
      <c r="GM222" s="2">
        <f t="shared" ref="GM222:GM233" si="240">ROUND(O222+X222+Y222,2)+GX222</f>
        <v>12868.98</v>
      </c>
      <c r="GN222" s="2">
        <f t="shared" ref="GN222:GN233" si="241">IF(OR(BI222=0,BI222=1),GM222-GX222,0)</f>
        <v>12868.98</v>
      </c>
      <c r="GO222" s="2">
        <f t="shared" ref="GO222:GO233" si="242">IF(BI222=2,GM222-GX222,0)</f>
        <v>0</v>
      </c>
      <c r="GP222" s="2">
        <f t="shared" ref="GP222:GP233" si="243">IF(BI222=4,GM222-GX222,0)</f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ref="GV222:GV233" si="244">ROUND((GT222),6)</f>
        <v>0</v>
      </c>
      <c r="GW222" s="2">
        <v>1</v>
      </c>
      <c r="GX222" s="2">
        <f t="shared" ref="GX222:GX233" si="245">ROUND(HC222*I222,2)</f>
        <v>0</v>
      </c>
      <c r="GY222" s="2"/>
      <c r="GZ222" s="2"/>
      <c r="HA222" s="2">
        <v>0</v>
      </c>
      <c r="HB222" s="2">
        <v>0</v>
      </c>
      <c r="HC222" s="2">
        <f t="shared" ref="HC222:HC233" si="246">GV222*GW222</f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>
        <v>17</v>
      </c>
      <c r="B223">
        <v>1</v>
      </c>
      <c r="C223">
        <f>ROW(SmtRes!A64)</f>
        <v>64</v>
      </c>
      <c r="D223">
        <f>ROW(EtalonRes!A92)</f>
        <v>92</v>
      </c>
      <c r="E223" t="s">
        <v>149</v>
      </c>
      <c r="F223" t="s">
        <v>150</v>
      </c>
      <c r="G223" t="s">
        <v>151</v>
      </c>
      <c r="H223" t="s">
        <v>152</v>
      </c>
      <c r="I223">
        <v>7.61</v>
      </c>
      <c r="J223">
        <v>0</v>
      </c>
      <c r="K223">
        <v>7.61</v>
      </c>
      <c r="O223">
        <f t="shared" si="215"/>
        <v>189810.54</v>
      </c>
      <c r="P223">
        <f t="shared" si="216"/>
        <v>32709.83</v>
      </c>
      <c r="Q223">
        <f>(ROUND((ROUND((((ET223*1.1))*AV223*I223),2)*BB223),2)+ROUND((ROUND(((AE223-((EU223*1.1)))*AV223*I223),2)*BS223),2))</f>
        <v>5204.78</v>
      </c>
      <c r="R223">
        <f t="shared" si="217"/>
        <v>2104.08</v>
      </c>
      <c r="S223">
        <f t="shared" si="218"/>
        <v>151895.93</v>
      </c>
      <c r="T223">
        <f t="shared" si="219"/>
        <v>0</v>
      </c>
      <c r="U223">
        <f t="shared" si="220"/>
        <v>215.69279456999999</v>
      </c>
      <c r="V223">
        <f t="shared" si="221"/>
        <v>0</v>
      </c>
      <c r="W223">
        <f t="shared" si="222"/>
        <v>0</v>
      </c>
      <c r="X223">
        <f t="shared" si="223"/>
        <v>141680.01</v>
      </c>
      <c r="Y223">
        <f t="shared" si="224"/>
        <v>90860.01</v>
      </c>
      <c r="AA223">
        <v>56481267</v>
      </c>
      <c r="AB223">
        <f t="shared" si="225"/>
        <v>1018.5119999999999</v>
      </c>
      <c r="AC223">
        <f t="shared" si="226"/>
        <v>572.99</v>
      </c>
      <c r="AD223">
        <f>ROUND(((((ET223*1.1))-((EU223*1.1)))+AE223),6)</f>
        <v>46.86</v>
      </c>
      <c r="AE223">
        <f>ROUND(((EU223*1.1)),6)</f>
        <v>5.5220000000000002</v>
      </c>
      <c r="AF223">
        <f>ROUND(((EV223*1.1)),6)</f>
        <v>398.66199999999998</v>
      </c>
      <c r="AG223">
        <f t="shared" si="227"/>
        <v>0</v>
      </c>
      <c r="AH223">
        <f>((EW223*1.1))</f>
        <v>27.071000000000002</v>
      </c>
      <c r="AI223">
        <f>((EX223*1.1))</f>
        <v>0</v>
      </c>
      <c r="AJ223">
        <f t="shared" si="228"/>
        <v>0</v>
      </c>
      <c r="AK223">
        <v>978.01</v>
      </c>
      <c r="AL223">
        <v>572.99</v>
      </c>
      <c r="AM223">
        <v>42.6</v>
      </c>
      <c r="AN223">
        <v>5.0199999999999996</v>
      </c>
      <c r="AO223">
        <v>362.42</v>
      </c>
      <c r="AP223">
        <v>0</v>
      </c>
      <c r="AQ223">
        <v>24.61</v>
      </c>
      <c r="AR223">
        <v>0</v>
      </c>
      <c r="AS223">
        <v>0</v>
      </c>
      <c r="AT223">
        <v>92</v>
      </c>
      <c r="AU223">
        <v>59</v>
      </c>
      <c r="AV223">
        <v>1.0469999999999999</v>
      </c>
      <c r="AW223">
        <v>1.022</v>
      </c>
      <c r="AZ223">
        <v>1</v>
      </c>
      <c r="BA223">
        <v>47.82</v>
      </c>
      <c r="BB223">
        <v>13.94</v>
      </c>
      <c r="BC223">
        <v>7.34</v>
      </c>
      <c r="BD223" t="s">
        <v>3</v>
      </c>
      <c r="BE223" t="s">
        <v>3</v>
      </c>
      <c r="BF223" t="s">
        <v>3</v>
      </c>
      <c r="BG223" t="s">
        <v>3</v>
      </c>
      <c r="BH223">
        <v>0</v>
      </c>
      <c r="BI223">
        <v>1</v>
      </c>
      <c r="BJ223" t="s">
        <v>153</v>
      </c>
      <c r="BM223">
        <v>110</v>
      </c>
      <c r="BN223">
        <v>0</v>
      </c>
      <c r="BO223" t="s">
        <v>150</v>
      </c>
      <c r="BP223">
        <v>1</v>
      </c>
      <c r="BQ223">
        <v>60</v>
      </c>
      <c r="BR223">
        <v>0</v>
      </c>
      <c r="BS223">
        <v>47.82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92</v>
      </c>
      <c r="CA223">
        <v>59</v>
      </c>
      <c r="CB223" t="s">
        <v>3</v>
      </c>
      <c r="CE223">
        <v>30</v>
      </c>
      <c r="CF223">
        <v>0</v>
      </c>
      <c r="CG223">
        <v>0</v>
      </c>
      <c r="CM223">
        <v>0</v>
      </c>
      <c r="CN223" t="s">
        <v>3</v>
      </c>
      <c r="CO223">
        <v>0</v>
      </c>
      <c r="CP223">
        <f t="shared" si="229"/>
        <v>189810.53999999998</v>
      </c>
      <c r="CQ223">
        <f t="shared" si="230"/>
        <v>4298.3</v>
      </c>
      <c r="CR223">
        <f>(ROUND((ROUND((((ET223*1.1))*AV223*1),2)*BB223),2)+ROUND((ROUND(((AE223-((EU223*1.1)))*AV223*1),2)*BS223),2))</f>
        <v>683.9</v>
      </c>
      <c r="CS223">
        <f t="shared" si="231"/>
        <v>276.39999999999998</v>
      </c>
      <c r="CT223">
        <f t="shared" si="232"/>
        <v>19960.07</v>
      </c>
      <c r="CU223">
        <f t="shared" si="233"/>
        <v>0</v>
      </c>
      <c r="CV223">
        <f t="shared" si="234"/>
        <v>28.343336999999998</v>
      </c>
      <c r="CW223">
        <f t="shared" si="235"/>
        <v>0</v>
      </c>
      <c r="CX223">
        <f t="shared" si="236"/>
        <v>0</v>
      </c>
      <c r="CY223">
        <f t="shared" si="237"/>
        <v>141680.00919999997</v>
      </c>
      <c r="CZ223">
        <f t="shared" si="238"/>
        <v>90860.005899999975</v>
      </c>
      <c r="DC223" t="s">
        <v>3</v>
      </c>
      <c r="DD223" t="s">
        <v>3</v>
      </c>
      <c r="DE223" t="s">
        <v>24</v>
      </c>
      <c r="DF223" t="s">
        <v>24</v>
      </c>
      <c r="DG223" t="s">
        <v>24</v>
      </c>
      <c r="DH223" t="s">
        <v>3</v>
      </c>
      <c r="DI223" t="s">
        <v>24</v>
      </c>
      <c r="DJ223" t="s">
        <v>24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1013</v>
      </c>
      <c r="DV223" t="s">
        <v>152</v>
      </c>
      <c r="DW223" t="s">
        <v>152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55586546</v>
      </c>
      <c r="EF223">
        <v>60</v>
      </c>
      <c r="EG223" t="s">
        <v>25</v>
      </c>
      <c r="EH223">
        <v>0</v>
      </c>
      <c r="EI223" t="s">
        <v>3</v>
      </c>
      <c r="EJ223">
        <v>1</v>
      </c>
      <c r="EK223">
        <v>110</v>
      </c>
      <c r="EL223" t="s">
        <v>154</v>
      </c>
      <c r="EM223" t="s">
        <v>155</v>
      </c>
      <c r="EO223" t="s">
        <v>28</v>
      </c>
      <c r="EQ223">
        <v>0</v>
      </c>
      <c r="ER223">
        <v>978.01</v>
      </c>
      <c r="ES223">
        <v>572.99</v>
      </c>
      <c r="ET223">
        <v>42.6</v>
      </c>
      <c r="EU223">
        <v>5.0199999999999996</v>
      </c>
      <c r="EV223">
        <v>362.42</v>
      </c>
      <c r="EW223">
        <v>24.61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92</v>
      </c>
      <c r="FY223">
        <v>59</v>
      </c>
      <c r="GA223" t="s">
        <v>3</v>
      </c>
      <c r="GD223">
        <v>1</v>
      </c>
      <c r="GF223">
        <v>-991838375</v>
      </c>
      <c r="GG223">
        <v>2</v>
      </c>
      <c r="GH223">
        <v>1</v>
      </c>
      <c r="GI223">
        <v>2</v>
      </c>
      <c r="GJ223">
        <v>0</v>
      </c>
      <c r="GK223">
        <v>0</v>
      </c>
      <c r="GL223">
        <f t="shared" si="239"/>
        <v>0</v>
      </c>
      <c r="GM223">
        <f t="shared" si="240"/>
        <v>422350.56</v>
      </c>
      <c r="GN223">
        <f t="shared" si="241"/>
        <v>422350.56</v>
      </c>
      <c r="GO223">
        <f t="shared" si="242"/>
        <v>0</v>
      </c>
      <c r="GP223">
        <f t="shared" si="243"/>
        <v>0</v>
      </c>
      <c r="GR223">
        <v>0</v>
      </c>
      <c r="GS223">
        <v>3</v>
      </c>
      <c r="GT223">
        <v>0</v>
      </c>
      <c r="GU223" t="s">
        <v>3</v>
      </c>
      <c r="GV223">
        <f t="shared" si="244"/>
        <v>0</v>
      </c>
      <c r="GW223">
        <v>1</v>
      </c>
      <c r="GX223">
        <f t="shared" si="245"/>
        <v>0</v>
      </c>
      <c r="HA223">
        <v>0</v>
      </c>
      <c r="HB223">
        <v>0</v>
      </c>
      <c r="HC223">
        <f t="shared" si="246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4" spans="1:255" x14ac:dyDescent="0.25">
      <c r="A224" s="2">
        <v>18</v>
      </c>
      <c r="B224" s="2">
        <v>1</v>
      </c>
      <c r="C224" s="2">
        <v>50</v>
      </c>
      <c r="D224" s="2"/>
      <c r="E224" s="2" t="s">
        <v>156</v>
      </c>
      <c r="F224" s="2" t="s">
        <v>157</v>
      </c>
      <c r="G224" s="2" t="s">
        <v>1038</v>
      </c>
      <c r="H224" s="2" t="s">
        <v>158</v>
      </c>
      <c r="I224" s="2">
        <f>I222*J224</f>
        <v>7.7622000000000009</v>
      </c>
      <c r="J224" s="2">
        <v>1.02</v>
      </c>
      <c r="K224" s="2">
        <v>1.02</v>
      </c>
      <c r="L224" s="2"/>
      <c r="M224" s="2"/>
      <c r="N224" s="2"/>
      <c r="O224" s="2">
        <f t="shared" si="215"/>
        <v>36834.199999999997</v>
      </c>
      <c r="P224" s="2">
        <f t="shared" si="216"/>
        <v>36834.199999999997</v>
      </c>
      <c r="Q224" s="2">
        <f>(ROUND((ROUND(((ET224)*AV224*I224),2)*BB224),2)+ROUND((ROUND(((AE224-(EU224))*AV224*I224),2)*BS224),2))</f>
        <v>0</v>
      </c>
      <c r="R224" s="2">
        <f t="shared" si="217"/>
        <v>0</v>
      </c>
      <c r="S224" s="2">
        <f t="shared" si="218"/>
        <v>0</v>
      </c>
      <c r="T224" s="2">
        <f t="shared" si="219"/>
        <v>0</v>
      </c>
      <c r="U224" s="2">
        <f t="shared" si="220"/>
        <v>0</v>
      </c>
      <c r="V224" s="2">
        <f t="shared" si="221"/>
        <v>0</v>
      </c>
      <c r="W224" s="2">
        <f t="shared" si="222"/>
        <v>0</v>
      </c>
      <c r="X224" s="2">
        <f t="shared" si="223"/>
        <v>0</v>
      </c>
      <c r="Y224" s="2">
        <f t="shared" si="224"/>
        <v>0</v>
      </c>
      <c r="Z224" s="2"/>
      <c r="AA224" s="2">
        <v>56481265</v>
      </c>
      <c r="AB224" s="2">
        <f t="shared" si="225"/>
        <v>4643.18</v>
      </c>
      <c r="AC224" s="2">
        <f t="shared" si="226"/>
        <v>4643.18</v>
      </c>
      <c r="AD224" s="2">
        <f>ROUND((((ET224)-(EU224))+AE224),6)</f>
        <v>0</v>
      </c>
      <c r="AE224" s="2">
        <f>ROUND((EU224),6)</f>
        <v>0</v>
      </c>
      <c r="AF224" s="2">
        <f>ROUND((EV224),6)</f>
        <v>0</v>
      </c>
      <c r="AG224" s="2">
        <f t="shared" si="227"/>
        <v>0</v>
      </c>
      <c r="AH224" s="2">
        <f>(EW224)</f>
        <v>0</v>
      </c>
      <c r="AI224" s="2">
        <f>(EX224)</f>
        <v>0</v>
      </c>
      <c r="AJ224" s="2">
        <f t="shared" si="228"/>
        <v>0</v>
      </c>
      <c r="AK224" s="2">
        <v>4643.18</v>
      </c>
      <c r="AL224" s="2">
        <v>4643.18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92</v>
      </c>
      <c r="AU224" s="2">
        <v>59</v>
      </c>
      <c r="AV224" s="2">
        <v>1</v>
      </c>
      <c r="AW224" s="2">
        <v>1.022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1</v>
      </c>
      <c r="BJ224" s="2" t="s">
        <v>159</v>
      </c>
      <c r="BK224" s="2"/>
      <c r="BL224" s="2"/>
      <c r="BM224" s="2">
        <v>110</v>
      </c>
      <c r="BN224" s="2">
        <v>0</v>
      </c>
      <c r="BO224" s="2" t="s">
        <v>3</v>
      </c>
      <c r="BP224" s="2">
        <v>0</v>
      </c>
      <c r="BQ224" s="2">
        <v>60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92</v>
      </c>
      <c r="CA224" s="2">
        <v>59</v>
      </c>
      <c r="CB224" s="2" t="s">
        <v>3</v>
      </c>
      <c r="CC224" s="2"/>
      <c r="CD224" s="2"/>
      <c r="CE224" s="2">
        <v>30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229"/>
        <v>36834.199999999997</v>
      </c>
      <c r="CQ224" s="2">
        <f t="shared" si="230"/>
        <v>4745.33</v>
      </c>
      <c r="CR224" s="2">
        <f>(ROUND((ROUND(((ET224)*AV224*1),2)*BB224),2)+ROUND((ROUND(((AE224-(EU224))*AV224*1),2)*BS224),2))</f>
        <v>0</v>
      </c>
      <c r="CS224" s="2">
        <f t="shared" si="231"/>
        <v>0</v>
      </c>
      <c r="CT224" s="2">
        <f t="shared" si="232"/>
        <v>0</v>
      </c>
      <c r="CU224" s="2">
        <f t="shared" si="233"/>
        <v>0</v>
      </c>
      <c r="CV224" s="2">
        <f t="shared" si="234"/>
        <v>0</v>
      </c>
      <c r="CW224" s="2">
        <f t="shared" si="235"/>
        <v>0</v>
      </c>
      <c r="CX224" s="2">
        <f t="shared" si="236"/>
        <v>0</v>
      </c>
      <c r="CY224" s="2">
        <f t="shared" si="237"/>
        <v>0</v>
      </c>
      <c r="CZ224" s="2">
        <f t="shared" si="238"/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1007</v>
      </c>
      <c r="DV224" s="2" t="s">
        <v>158</v>
      </c>
      <c r="DW224" s="2" t="s">
        <v>158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55586546</v>
      </c>
      <c r="EF224" s="2">
        <v>60</v>
      </c>
      <c r="EG224" s="2" t="s">
        <v>25</v>
      </c>
      <c r="EH224" s="2">
        <v>0</v>
      </c>
      <c r="EI224" s="2" t="s">
        <v>3</v>
      </c>
      <c r="EJ224" s="2">
        <v>1</v>
      </c>
      <c r="EK224" s="2">
        <v>110</v>
      </c>
      <c r="EL224" s="2" t="s">
        <v>154</v>
      </c>
      <c r="EM224" s="2" t="s">
        <v>155</v>
      </c>
      <c r="EN224" s="2"/>
      <c r="EO224" s="2" t="s">
        <v>3</v>
      </c>
      <c r="EP224" s="2"/>
      <c r="EQ224" s="2">
        <v>0</v>
      </c>
      <c r="ER224" s="2">
        <v>4643.18</v>
      </c>
      <c r="ES224" s="2">
        <v>4643.18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92</v>
      </c>
      <c r="FY224" s="2">
        <v>59</v>
      </c>
      <c r="FZ224" s="2"/>
      <c r="GA224" s="2" t="s">
        <v>3</v>
      </c>
      <c r="GB224" s="2"/>
      <c r="GC224" s="2"/>
      <c r="GD224" s="2">
        <v>1</v>
      </c>
      <c r="GE224" s="2"/>
      <c r="GF224" s="2">
        <v>89991309</v>
      </c>
      <c r="GG224" s="2">
        <v>2</v>
      </c>
      <c r="GH224" s="2">
        <v>1</v>
      </c>
      <c r="GI224" s="2">
        <v>-2</v>
      </c>
      <c r="GJ224" s="2">
        <v>0</v>
      </c>
      <c r="GK224" s="2">
        <v>0</v>
      </c>
      <c r="GL224" s="2">
        <f t="shared" si="239"/>
        <v>0</v>
      </c>
      <c r="GM224" s="2">
        <f t="shared" si="240"/>
        <v>36834.199999999997</v>
      </c>
      <c r="GN224" s="2">
        <f t="shared" si="241"/>
        <v>36834.199999999997</v>
      </c>
      <c r="GO224" s="2">
        <f t="shared" si="242"/>
        <v>0</v>
      </c>
      <c r="GP224" s="2">
        <f t="shared" si="243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44"/>
        <v>0</v>
      </c>
      <c r="GW224" s="2">
        <v>1</v>
      </c>
      <c r="GX224" s="2">
        <f t="shared" si="245"/>
        <v>0</v>
      </c>
      <c r="GY224" s="2"/>
      <c r="GZ224" s="2"/>
      <c r="HA224" s="2">
        <v>0</v>
      </c>
      <c r="HB224" s="2">
        <v>0</v>
      </c>
      <c r="HC224" s="2">
        <f t="shared" si="246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5">
      <c r="A225">
        <v>18</v>
      </c>
      <c r="B225">
        <v>1</v>
      </c>
      <c r="C225">
        <v>63</v>
      </c>
      <c r="E225" t="s">
        <v>156</v>
      </c>
      <c r="F225" t="s">
        <v>157</v>
      </c>
      <c r="G225" t="s">
        <v>1038</v>
      </c>
      <c r="H225" t="s">
        <v>158</v>
      </c>
      <c r="I225">
        <f>I223*J225</f>
        <v>7.7622000000000009</v>
      </c>
      <c r="J225">
        <v>1.02</v>
      </c>
      <c r="K225">
        <v>1.02</v>
      </c>
      <c r="O225">
        <f t="shared" si="215"/>
        <v>78825.19</v>
      </c>
      <c r="P225">
        <f t="shared" si="216"/>
        <v>78825.19</v>
      </c>
      <c r="Q225">
        <f>(ROUND((ROUND(((ET225)*AV225*I225),2)*BB225),2)+ROUND((ROUND(((AE225-(EU225))*AV225*I225),2)*BS225),2))</f>
        <v>0</v>
      </c>
      <c r="R225">
        <f t="shared" si="217"/>
        <v>0</v>
      </c>
      <c r="S225">
        <f t="shared" si="218"/>
        <v>0</v>
      </c>
      <c r="T225">
        <f t="shared" si="219"/>
        <v>0</v>
      </c>
      <c r="U225">
        <f t="shared" si="220"/>
        <v>0</v>
      </c>
      <c r="V225">
        <f t="shared" si="221"/>
        <v>0</v>
      </c>
      <c r="W225">
        <f t="shared" si="222"/>
        <v>0</v>
      </c>
      <c r="X225">
        <f t="shared" si="223"/>
        <v>0</v>
      </c>
      <c r="Y225">
        <f t="shared" si="224"/>
        <v>0</v>
      </c>
      <c r="AA225">
        <v>56481267</v>
      </c>
      <c r="AB225">
        <f t="shared" si="225"/>
        <v>4643.18</v>
      </c>
      <c r="AC225">
        <f t="shared" si="226"/>
        <v>4643.18</v>
      </c>
      <c r="AD225">
        <f>ROUND((((ET225)-(EU225))+AE225),6)</f>
        <v>0</v>
      </c>
      <c r="AE225">
        <f>ROUND((EU225),6)</f>
        <v>0</v>
      </c>
      <c r="AF225">
        <f>ROUND((EV225),6)</f>
        <v>0</v>
      </c>
      <c r="AG225">
        <f t="shared" si="227"/>
        <v>0</v>
      </c>
      <c r="AH225">
        <f>(EW225)</f>
        <v>0</v>
      </c>
      <c r="AI225">
        <f>(EX225)</f>
        <v>0</v>
      </c>
      <c r="AJ225">
        <f t="shared" si="228"/>
        <v>0</v>
      </c>
      <c r="AK225">
        <v>4643.18</v>
      </c>
      <c r="AL225">
        <v>4643.18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92</v>
      </c>
      <c r="AU225">
        <v>59</v>
      </c>
      <c r="AV225">
        <v>1</v>
      </c>
      <c r="AW225">
        <v>1.022</v>
      </c>
      <c r="AZ225">
        <v>1</v>
      </c>
      <c r="BA225">
        <v>1</v>
      </c>
      <c r="BB225">
        <v>1</v>
      </c>
      <c r="BC225">
        <v>2.14</v>
      </c>
      <c r="BD225" t="s">
        <v>3</v>
      </c>
      <c r="BE225" t="s">
        <v>3</v>
      </c>
      <c r="BF225" t="s">
        <v>3</v>
      </c>
      <c r="BG225" t="s">
        <v>3</v>
      </c>
      <c r="BH225">
        <v>3</v>
      </c>
      <c r="BI225">
        <v>1</v>
      </c>
      <c r="BJ225" t="s">
        <v>159</v>
      </c>
      <c r="BM225">
        <v>110</v>
      </c>
      <c r="BN225">
        <v>0</v>
      </c>
      <c r="BO225" t="s">
        <v>157</v>
      </c>
      <c r="BP225">
        <v>1</v>
      </c>
      <c r="BQ225">
        <v>60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 t="s">
        <v>3</v>
      </c>
      <c r="BZ225">
        <v>92</v>
      </c>
      <c r="CA225">
        <v>59</v>
      </c>
      <c r="CB225" t="s">
        <v>3</v>
      </c>
      <c r="CE225">
        <v>30</v>
      </c>
      <c r="CF225">
        <v>0</v>
      </c>
      <c r="CG225">
        <v>0</v>
      </c>
      <c r="CM225">
        <v>0</v>
      </c>
      <c r="CN225" t="s">
        <v>3</v>
      </c>
      <c r="CO225">
        <v>0</v>
      </c>
      <c r="CP225">
        <f t="shared" si="229"/>
        <v>78825.19</v>
      </c>
      <c r="CQ225">
        <f t="shared" si="230"/>
        <v>10155.01</v>
      </c>
      <c r="CR225">
        <f>(ROUND((ROUND(((ET225)*AV225*1),2)*BB225),2)+ROUND((ROUND(((AE225-(EU225))*AV225*1),2)*BS225),2))</f>
        <v>0</v>
      </c>
      <c r="CS225">
        <f t="shared" si="231"/>
        <v>0</v>
      </c>
      <c r="CT225">
        <f t="shared" si="232"/>
        <v>0</v>
      </c>
      <c r="CU225">
        <f t="shared" si="233"/>
        <v>0</v>
      </c>
      <c r="CV225">
        <f t="shared" si="234"/>
        <v>0</v>
      </c>
      <c r="CW225">
        <f t="shared" si="235"/>
        <v>0</v>
      </c>
      <c r="CX225">
        <f t="shared" si="236"/>
        <v>0</v>
      </c>
      <c r="CY225">
        <f t="shared" si="237"/>
        <v>0</v>
      </c>
      <c r="CZ225">
        <f t="shared" si="238"/>
        <v>0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3</v>
      </c>
      <c r="DL225" t="s">
        <v>3</v>
      </c>
      <c r="DM225" t="s">
        <v>3</v>
      </c>
      <c r="DN225">
        <v>0</v>
      </c>
      <c r="DO225">
        <v>0</v>
      </c>
      <c r="DP225">
        <v>1</v>
      </c>
      <c r="DQ225">
        <v>1</v>
      </c>
      <c r="DU225">
        <v>1007</v>
      </c>
      <c r="DV225" t="s">
        <v>158</v>
      </c>
      <c r="DW225" t="s">
        <v>158</v>
      </c>
      <c r="DX225">
        <v>1</v>
      </c>
      <c r="DZ225" t="s">
        <v>3</v>
      </c>
      <c r="EA225" t="s">
        <v>3</v>
      </c>
      <c r="EB225" t="s">
        <v>3</v>
      </c>
      <c r="EC225" t="s">
        <v>3</v>
      </c>
      <c r="EE225">
        <v>55586546</v>
      </c>
      <c r="EF225">
        <v>60</v>
      </c>
      <c r="EG225" t="s">
        <v>25</v>
      </c>
      <c r="EH225">
        <v>0</v>
      </c>
      <c r="EI225" t="s">
        <v>3</v>
      </c>
      <c r="EJ225">
        <v>1</v>
      </c>
      <c r="EK225">
        <v>110</v>
      </c>
      <c r="EL225" t="s">
        <v>154</v>
      </c>
      <c r="EM225" t="s">
        <v>155</v>
      </c>
      <c r="EO225" t="s">
        <v>3</v>
      </c>
      <c r="EQ225">
        <v>0</v>
      </c>
      <c r="ER225">
        <v>4643.18</v>
      </c>
      <c r="ES225">
        <v>4643.18</v>
      </c>
      <c r="ET225">
        <v>0</v>
      </c>
      <c r="EU225">
        <v>0</v>
      </c>
      <c r="EV225">
        <v>0</v>
      </c>
      <c r="EW225">
        <v>0</v>
      </c>
      <c r="EX225">
        <v>0</v>
      </c>
      <c r="FQ225">
        <v>0</v>
      </c>
      <c r="FR225">
        <v>0</v>
      </c>
      <c r="FS225">
        <v>0</v>
      </c>
      <c r="FX225">
        <v>92</v>
      </c>
      <c r="FY225">
        <v>59</v>
      </c>
      <c r="GA225" t="s">
        <v>3</v>
      </c>
      <c r="GD225">
        <v>1</v>
      </c>
      <c r="GF225">
        <v>89991309</v>
      </c>
      <c r="GG225">
        <v>2</v>
      </c>
      <c r="GH225">
        <v>1</v>
      </c>
      <c r="GI225">
        <v>2</v>
      </c>
      <c r="GJ225">
        <v>0</v>
      </c>
      <c r="GK225">
        <v>0</v>
      </c>
      <c r="GL225">
        <f t="shared" si="239"/>
        <v>0</v>
      </c>
      <c r="GM225">
        <f t="shared" si="240"/>
        <v>78825.19</v>
      </c>
      <c r="GN225">
        <f t="shared" si="241"/>
        <v>78825.19</v>
      </c>
      <c r="GO225">
        <f t="shared" si="242"/>
        <v>0</v>
      </c>
      <c r="GP225">
        <f t="shared" si="243"/>
        <v>0</v>
      </c>
      <c r="GR225">
        <v>0</v>
      </c>
      <c r="GS225">
        <v>3</v>
      </c>
      <c r="GT225">
        <v>0</v>
      </c>
      <c r="GU225" t="s">
        <v>3</v>
      </c>
      <c r="GV225">
        <f t="shared" si="244"/>
        <v>0</v>
      </c>
      <c r="GW225">
        <v>1</v>
      </c>
      <c r="GX225">
        <f t="shared" si="245"/>
        <v>0</v>
      </c>
      <c r="HA225">
        <v>0</v>
      </c>
      <c r="HB225">
        <v>0</v>
      </c>
      <c r="HC225">
        <f t="shared" si="246"/>
        <v>0</v>
      </c>
      <c r="HE225" t="s">
        <v>3</v>
      </c>
      <c r="HF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3</v>
      </c>
      <c r="HS225">
        <v>0</v>
      </c>
      <c r="IK225">
        <v>0</v>
      </c>
    </row>
    <row r="226" spans="1:255" x14ac:dyDescent="0.25">
      <c r="A226" s="2">
        <v>17</v>
      </c>
      <c r="B226" s="2">
        <v>1</v>
      </c>
      <c r="C226" s="2">
        <f>ROW(SmtRes!A66)</f>
        <v>66</v>
      </c>
      <c r="D226" s="2">
        <f>ROW(EtalonRes!A94)</f>
        <v>94</v>
      </c>
      <c r="E226" s="2" t="s">
        <v>160</v>
      </c>
      <c r="F226" s="2" t="s">
        <v>161</v>
      </c>
      <c r="G226" s="2" t="s">
        <v>162</v>
      </c>
      <c r="H226" s="2" t="s">
        <v>163</v>
      </c>
      <c r="I226" s="2">
        <f>ROUND(7610/100,9)</f>
        <v>76.099999999999994</v>
      </c>
      <c r="J226" s="2">
        <v>0</v>
      </c>
      <c r="K226" s="2">
        <f>ROUND(7610/100,9)</f>
        <v>76.099999999999994</v>
      </c>
      <c r="L226" s="2"/>
      <c r="M226" s="2"/>
      <c r="N226" s="2"/>
      <c r="O226" s="2">
        <f t="shared" si="215"/>
        <v>30230.98</v>
      </c>
      <c r="P226" s="2">
        <f t="shared" si="216"/>
        <v>0</v>
      </c>
      <c r="Q226" s="2">
        <f>(ROUND((ROUND((((ET226*1.25*1.1))*AV226*I226),2)*BB226),2)+ROUND((ROUND(((AE226-((EU226*1.25*1.1)))*AV226*I226),2)*BS226),2))</f>
        <v>0</v>
      </c>
      <c r="R226" s="2">
        <f t="shared" si="217"/>
        <v>0</v>
      </c>
      <c r="S226" s="2">
        <f t="shared" si="218"/>
        <v>30230.98</v>
      </c>
      <c r="T226" s="2">
        <f t="shared" si="219"/>
        <v>0</v>
      </c>
      <c r="U226" s="2">
        <f t="shared" si="220"/>
        <v>2480.0079463499997</v>
      </c>
      <c r="V226" s="2">
        <f t="shared" si="221"/>
        <v>0</v>
      </c>
      <c r="W226" s="2">
        <f t="shared" si="222"/>
        <v>0</v>
      </c>
      <c r="X226" s="2">
        <f t="shared" si="223"/>
        <v>29928.67</v>
      </c>
      <c r="Y226" s="2">
        <f t="shared" si="224"/>
        <v>18743.21</v>
      </c>
      <c r="Z226" s="2"/>
      <c r="AA226" s="2">
        <v>56481265</v>
      </c>
      <c r="AB226" s="2">
        <f t="shared" si="225"/>
        <v>365.45850000000002</v>
      </c>
      <c r="AC226" s="2">
        <f t="shared" si="226"/>
        <v>0</v>
      </c>
      <c r="AD226" s="2">
        <f>ROUND(((((ET226*1.25*1.1))-((EU226*1.25*1.1)))+AE226),6)</f>
        <v>0</v>
      </c>
      <c r="AE226" s="2">
        <f>ROUND(((EU226*1.25*1.1)),6)</f>
        <v>0</v>
      </c>
      <c r="AF226" s="2">
        <f>ROUND(((EV226*1.15*1.1)),6)</f>
        <v>365.45850000000002</v>
      </c>
      <c r="AG226" s="2">
        <f t="shared" si="227"/>
        <v>0</v>
      </c>
      <c r="AH226" s="2">
        <f>((EW226*1.15*1.1))</f>
        <v>29.980499999999996</v>
      </c>
      <c r="AI226" s="2">
        <f>((EX226*1.25*1.1))</f>
        <v>0</v>
      </c>
      <c r="AJ226" s="2">
        <f t="shared" si="228"/>
        <v>0</v>
      </c>
      <c r="AK226" s="2">
        <v>288.89999999999998</v>
      </c>
      <c r="AL226" s="2">
        <v>0</v>
      </c>
      <c r="AM226" s="2">
        <v>0</v>
      </c>
      <c r="AN226" s="2">
        <v>0</v>
      </c>
      <c r="AO226" s="2">
        <v>288.89999999999998</v>
      </c>
      <c r="AP226" s="2">
        <v>0</v>
      </c>
      <c r="AQ226" s="2">
        <v>23.7</v>
      </c>
      <c r="AR226" s="2">
        <v>0</v>
      </c>
      <c r="AS226" s="2">
        <v>0</v>
      </c>
      <c r="AT226" s="2">
        <v>99</v>
      </c>
      <c r="AU226" s="2">
        <v>62</v>
      </c>
      <c r="AV226" s="2">
        <v>1.087</v>
      </c>
      <c r="AW226" s="2">
        <v>1.0029999999999999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0</v>
      </c>
      <c r="BI226" s="2">
        <v>1</v>
      </c>
      <c r="BJ226" s="2" t="s">
        <v>164</v>
      </c>
      <c r="BK226" s="2"/>
      <c r="BL226" s="2"/>
      <c r="BM226" s="2">
        <v>10</v>
      </c>
      <c r="BN226" s="2">
        <v>0</v>
      </c>
      <c r="BO226" s="2" t="s">
        <v>161</v>
      </c>
      <c r="BP226" s="2">
        <v>1</v>
      </c>
      <c r="BQ226" s="2">
        <v>30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99</v>
      </c>
      <c r="CA226" s="2">
        <v>62</v>
      </c>
      <c r="CB226" s="2" t="s">
        <v>3</v>
      </c>
      <c r="CC226" s="2"/>
      <c r="CD226" s="2"/>
      <c r="CE226" s="2">
        <v>30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29"/>
        <v>30230.98</v>
      </c>
      <c r="CQ226" s="2">
        <f t="shared" si="230"/>
        <v>0</v>
      </c>
      <c r="CR226" s="2">
        <f>(ROUND((ROUND((((ET226*1.25*1.1))*AV226*1),2)*BB226),2)+ROUND((ROUND(((AE226-((EU226*1.25*1.1)))*AV226*1),2)*BS226),2))</f>
        <v>0</v>
      </c>
      <c r="CS226" s="2">
        <f t="shared" si="231"/>
        <v>0</v>
      </c>
      <c r="CT226" s="2">
        <f t="shared" si="232"/>
        <v>397.25</v>
      </c>
      <c r="CU226" s="2">
        <f t="shared" si="233"/>
        <v>0</v>
      </c>
      <c r="CV226" s="2">
        <f t="shared" si="234"/>
        <v>32.588803499999997</v>
      </c>
      <c r="CW226" s="2">
        <f t="shared" si="235"/>
        <v>0</v>
      </c>
      <c r="CX226" s="2">
        <f t="shared" si="236"/>
        <v>0</v>
      </c>
      <c r="CY226" s="2">
        <f t="shared" si="237"/>
        <v>29928.6702</v>
      </c>
      <c r="CZ226" s="2">
        <f t="shared" si="238"/>
        <v>18743.207600000002</v>
      </c>
      <c r="DA226" s="2"/>
      <c r="DB226" s="2"/>
      <c r="DC226" s="2" t="s">
        <v>3</v>
      </c>
      <c r="DD226" s="2" t="s">
        <v>3</v>
      </c>
      <c r="DE226" s="2" t="s">
        <v>165</v>
      </c>
      <c r="DF226" s="2" t="s">
        <v>165</v>
      </c>
      <c r="DG226" s="2" t="s">
        <v>166</v>
      </c>
      <c r="DH226" s="2" t="s">
        <v>3</v>
      </c>
      <c r="DI226" s="2" t="s">
        <v>166</v>
      </c>
      <c r="DJ226" s="2" t="s">
        <v>165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163</v>
      </c>
      <c r="DW226" s="2" t="s">
        <v>163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55586446</v>
      </c>
      <c r="EF226" s="2">
        <v>30</v>
      </c>
      <c r="EG226" s="2" t="s">
        <v>117</v>
      </c>
      <c r="EH226" s="2">
        <v>0</v>
      </c>
      <c r="EI226" s="2" t="s">
        <v>3</v>
      </c>
      <c r="EJ226" s="2">
        <v>1</v>
      </c>
      <c r="EK226" s="2">
        <v>10</v>
      </c>
      <c r="EL226" s="2" t="s">
        <v>167</v>
      </c>
      <c r="EM226" s="2" t="s">
        <v>168</v>
      </c>
      <c r="EN226" s="2"/>
      <c r="EO226" s="2" t="s">
        <v>52</v>
      </c>
      <c r="EP226" s="2"/>
      <c r="EQ226" s="2">
        <v>0</v>
      </c>
      <c r="ER226" s="2">
        <v>288.89999999999998</v>
      </c>
      <c r="ES226" s="2">
        <v>0</v>
      </c>
      <c r="ET226" s="2">
        <v>0</v>
      </c>
      <c r="EU226" s="2">
        <v>0</v>
      </c>
      <c r="EV226" s="2">
        <v>288.89999999999998</v>
      </c>
      <c r="EW226" s="2">
        <v>23.7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99</v>
      </c>
      <c r="FY226" s="2">
        <v>62</v>
      </c>
      <c r="FZ226" s="2"/>
      <c r="GA226" s="2" t="s">
        <v>3</v>
      </c>
      <c r="GB226" s="2"/>
      <c r="GC226" s="2"/>
      <c r="GD226" s="2">
        <v>1</v>
      </c>
      <c r="GE226" s="2"/>
      <c r="GF226" s="2">
        <v>-2095985831</v>
      </c>
      <c r="GG226" s="2">
        <v>2</v>
      </c>
      <c r="GH226" s="2">
        <v>1</v>
      </c>
      <c r="GI226" s="2">
        <v>2</v>
      </c>
      <c r="GJ226" s="2">
        <v>0</v>
      </c>
      <c r="GK226" s="2">
        <v>0</v>
      </c>
      <c r="GL226" s="2">
        <f t="shared" si="239"/>
        <v>0</v>
      </c>
      <c r="GM226" s="2">
        <f t="shared" si="240"/>
        <v>78902.86</v>
      </c>
      <c r="GN226" s="2">
        <f t="shared" si="241"/>
        <v>78902.86</v>
      </c>
      <c r="GO226" s="2">
        <f t="shared" si="242"/>
        <v>0</v>
      </c>
      <c r="GP226" s="2">
        <f t="shared" si="243"/>
        <v>0</v>
      </c>
      <c r="GQ226" s="2"/>
      <c r="GR226" s="2">
        <v>0</v>
      </c>
      <c r="GS226" s="2">
        <v>3</v>
      </c>
      <c r="GT226" s="2">
        <v>0</v>
      </c>
      <c r="GU226" s="2" t="s">
        <v>3</v>
      </c>
      <c r="GV226" s="2">
        <f t="shared" si="244"/>
        <v>0</v>
      </c>
      <c r="GW226" s="2">
        <v>1</v>
      </c>
      <c r="GX226" s="2">
        <f t="shared" si="245"/>
        <v>0</v>
      </c>
      <c r="GY226" s="2"/>
      <c r="GZ226" s="2"/>
      <c r="HA226" s="2">
        <v>0</v>
      </c>
      <c r="HB226" s="2">
        <v>0</v>
      </c>
      <c r="HC226" s="2">
        <f t="shared" si="246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>
        <v>17</v>
      </c>
      <c r="B227">
        <v>1</v>
      </c>
      <c r="C227">
        <f>ROW(SmtRes!A68)</f>
        <v>68</v>
      </c>
      <c r="D227">
        <f>ROW(EtalonRes!A96)</f>
        <v>96</v>
      </c>
      <c r="E227" t="s">
        <v>160</v>
      </c>
      <c r="F227" t="s">
        <v>161</v>
      </c>
      <c r="G227" t="s">
        <v>162</v>
      </c>
      <c r="H227" t="s">
        <v>163</v>
      </c>
      <c r="I227">
        <f>ROUND(7610/100,9)</f>
        <v>76.099999999999994</v>
      </c>
      <c r="J227">
        <v>0</v>
      </c>
      <c r="K227">
        <f>ROUND(7610/100,9)</f>
        <v>76.099999999999994</v>
      </c>
      <c r="O227">
        <f t="shared" si="215"/>
        <v>1445645.46</v>
      </c>
      <c r="P227">
        <f t="shared" si="216"/>
        <v>0</v>
      </c>
      <c r="Q227">
        <f>(ROUND((ROUND((((ET227*1.25*1.1))*AV227*I227),2)*BB227),2)+ROUND((ROUND(((AE227-((EU227*1.25*1.1)))*AV227*I227),2)*BS227),2))</f>
        <v>0</v>
      </c>
      <c r="R227">
        <f t="shared" si="217"/>
        <v>0</v>
      </c>
      <c r="S227">
        <f t="shared" si="218"/>
        <v>1445645.46</v>
      </c>
      <c r="T227">
        <f t="shared" si="219"/>
        <v>0</v>
      </c>
      <c r="U227">
        <f t="shared" si="220"/>
        <v>2480.0079463499997</v>
      </c>
      <c r="V227">
        <f t="shared" si="221"/>
        <v>0</v>
      </c>
      <c r="W227">
        <f t="shared" si="222"/>
        <v>0</v>
      </c>
      <c r="X227">
        <f t="shared" si="223"/>
        <v>1431189.01</v>
      </c>
      <c r="Y227">
        <f t="shared" si="224"/>
        <v>896300.19</v>
      </c>
      <c r="AA227">
        <v>56481267</v>
      </c>
      <c r="AB227">
        <f t="shared" si="225"/>
        <v>365.45850000000002</v>
      </c>
      <c r="AC227">
        <f t="shared" si="226"/>
        <v>0</v>
      </c>
      <c r="AD227">
        <f>ROUND(((((ET227*1.25*1.1))-((EU227*1.25*1.1)))+AE227),6)</f>
        <v>0</v>
      </c>
      <c r="AE227">
        <f>ROUND(((EU227*1.25*1.1)),6)</f>
        <v>0</v>
      </c>
      <c r="AF227">
        <f>ROUND(((EV227*1.15*1.1)),6)</f>
        <v>365.45850000000002</v>
      </c>
      <c r="AG227">
        <f t="shared" si="227"/>
        <v>0</v>
      </c>
      <c r="AH227">
        <f>((EW227*1.15*1.1))</f>
        <v>29.980499999999996</v>
      </c>
      <c r="AI227">
        <f>((EX227*1.25*1.1))</f>
        <v>0</v>
      </c>
      <c r="AJ227">
        <f t="shared" si="228"/>
        <v>0</v>
      </c>
      <c r="AK227">
        <v>288.89999999999998</v>
      </c>
      <c r="AL227">
        <v>0</v>
      </c>
      <c r="AM227">
        <v>0</v>
      </c>
      <c r="AN227">
        <v>0</v>
      </c>
      <c r="AO227">
        <v>288.89999999999998</v>
      </c>
      <c r="AP227">
        <v>0</v>
      </c>
      <c r="AQ227">
        <v>23.7</v>
      </c>
      <c r="AR227">
        <v>0</v>
      </c>
      <c r="AS227">
        <v>0</v>
      </c>
      <c r="AT227">
        <v>99</v>
      </c>
      <c r="AU227">
        <v>62</v>
      </c>
      <c r="AV227">
        <v>1.087</v>
      </c>
      <c r="AW227">
        <v>1.0029999999999999</v>
      </c>
      <c r="AZ227">
        <v>1</v>
      </c>
      <c r="BA227">
        <v>47.82</v>
      </c>
      <c r="BB227">
        <v>1</v>
      </c>
      <c r="BC227">
        <v>1</v>
      </c>
      <c r="BD227" t="s">
        <v>3</v>
      </c>
      <c r="BE227" t="s">
        <v>3</v>
      </c>
      <c r="BF227" t="s">
        <v>3</v>
      </c>
      <c r="BG227" t="s">
        <v>3</v>
      </c>
      <c r="BH227">
        <v>0</v>
      </c>
      <c r="BI227">
        <v>1</v>
      </c>
      <c r="BJ227" t="s">
        <v>164</v>
      </c>
      <c r="BM227">
        <v>10</v>
      </c>
      <c r="BN227">
        <v>0</v>
      </c>
      <c r="BO227" t="s">
        <v>161</v>
      </c>
      <c r="BP227">
        <v>1</v>
      </c>
      <c r="BQ227">
        <v>30</v>
      </c>
      <c r="BR227">
        <v>0</v>
      </c>
      <c r="BS227">
        <v>47.82</v>
      </c>
      <c r="BT227">
        <v>1</v>
      </c>
      <c r="BU227">
        <v>1</v>
      </c>
      <c r="BV227">
        <v>1</v>
      </c>
      <c r="BW227">
        <v>1</v>
      </c>
      <c r="BX227">
        <v>1</v>
      </c>
      <c r="BY227" t="s">
        <v>3</v>
      </c>
      <c r="BZ227">
        <v>99</v>
      </c>
      <c r="CA227">
        <v>62</v>
      </c>
      <c r="CB227" t="s">
        <v>3</v>
      </c>
      <c r="CE227">
        <v>30</v>
      </c>
      <c r="CF227">
        <v>0</v>
      </c>
      <c r="CG227">
        <v>0</v>
      </c>
      <c r="CM227">
        <v>0</v>
      </c>
      <c r="CN227" t="s">
        <v>3</v>
      </c>
      <c r="CO227">
        <v>0</v>
      </c>
      <c r="CP227">
        <f t="shared" si="229"/>
        <v>1445645.46</v>
      </c>
      <c r="CQ227">
        <f t="shared" si="230"/>
        <v>0</v>
      </c>
      <c r="CR227">
        <f>(ROUND((ROUND((((ET227*1.25*1.1))*AV227*1),2)*BB227),2)+ROUND((ROUND(((AE227-((EU227*1.25*1.1)))*AV227*1),2)*BS227),2))</f>
        <v>0</v>
      </c>
      <c r="CS227">
        <f t="shared" si="231"/>
        <v>0</v>
      </c>
      <c r="CT227">
        <f t="shared" si="232"/>
        <v>18996.5</v>
      </c>
      <c r="CU227">
        <f t="shared" si="233"/>
        <v>0</v>
      </c>
      <c r="CV227">
        <f t="shared" si="234"/>
        <v>32.588803499999997</v>
      </c>
      <c r="CW227">
        <f t="shared" si="235"/>
        <v>0</v>
      </c>
      <c r="CX227">
        <f t="shared" si="236"/>
        <v>0</v>
      </c>
      <c r="CY227">
        <f t="shared" si="237"/>
        <v>1431189.0053999999</v>
      </c>
      <c r="CZ227">
        <f t="shared" si="238"/>
        <v>896300.18519999995</v>
      </c>
      <c r="DC227" t="s">
        <v>3</v>
      </c>
      <c r="DD227" t="s">
        <v>3</v>
      </c>
      <c r="DE227" t="s">
        <v>165</v>
      </c>
      <c r="DF227" t="s">
        <v>165</v>
      </c>
      <c r="DG227" t="s">
        <v>166</v>
      </c>
      <c r="DH227" t="s">
        <v>3</v>
      </c>
      <c r="DI227" t="s">
        <v>166</v>
      </c>
      <c r="DJ227" t="s">
        <v>165</v>
      </c>
      <c r="DK227" t="s">
        <v>3</v>
      </c>
      <c r="DL227" t="s">
        <v>3</v>
      </c>
      <c r="DM227" t="s">
        <v>3</v>
      </c>
      <c r="DN227">
        <v>0</v>
      </c>
      <c r="DO227">
        <v>0</v>
      </c>
      <c r="DP227">
        <v>1</v>
      </c>
      <c r="DQ227">
        <v>1</v>
      </c>
      <c r="DU227">
        <v>1013</v>
      </c>
      <c r="DV227" t="s">
        <v>163</v>
      </c>
      <c r="DW227" t="s">
        <v>163</v>
      </c>
      <c r="DX227">
        <v>1</v>
      </c>
      <c r="DZ227" t="s">
        <v>3</v>
      </c>
      <c r="EA227" t="s">
        <v>3</v>
      </c>
      <c r="EB227" t="s">
        <v>3</v>
      </c>
      <c r="EC227" t="s">
        <v>3</v>
      </c>
      <c r="EE227">
        <v>55586446</v>
      </c>
      <c r="EF227">
        <v>30</v>
      </c>
      <c r="EG227" t="s">
        <v>117</v>
      </c>
      <c r="EH227">
        <v>0</v>
      </c>
      <c r="EI227" t="s">
        <v>3</v>
      </c>
      <c r="EJ227">
        <v>1</v>
      </c>
      <c r="EK227">
        <v>10</v>
      </c>
      <c r="EL227" t="s">
        <v>167</v>
      </c>
      <c r="EM227" t="s">
        <v>168</v>
      </c>
      <c r="EO227" t="s">
        <v>52</v>
      </c>
      <c r="EQ227">
        <v>0</v>
      </c>
      <c r="ER227">
        <v>288.89999999999998</v>
      </c>
      <c r="ES227">
        <v>0</v>
      </c>
      <c r="ET227">
        <v>0</v>
      </c>
      <c r="EU227">
        <v>0</v>
      </c>
      <c r="EV227">
        <v>288.89999999999998</v>
      </c>
      <c r="EW227">
        <v>23.7</v>
      </c>
      <c r="EX227">
        <v>0</v>
      </c>
      <c r="EY227">
        <v>0</v>
      </c>
      <c r="FQ227">
        <v>0</v>
      </c>
      <c r="FR227">
        <v>0</v>
      </c>
      <c r="FS227">
        <v>0</v>
      </c>
      <c r="FX227">
        <v>99</v>
      </c>
      <c r="FY227">
        <v>62</v>
      </c>
      <c r="GA227" t="s">
        <v>3</v>
      </c>
      <c r="GD227">
        <v>1</v>
      </c>
      <c r="GF227">
        <v>-2095985831</v>
      </c>
      <c r="GG227">
        <v>2</v>
      </c>
      <c r="GH227">
        <v>1</v>
      </c>
      <c r="GI227">
        <v>2</v>
      </c>
      <c r="GJ227">
        <v>0</v>
      </c>
      <c r="GK227">
        <v>0</v>
      </c>
      <c r="GL227">
        <f t="shared" si="239"/>
        <v>0</v>
      </c>
      <c r="GM227">
        <f t="shared" si="240"/>
        <v>3773134.66</v>
      </c>
      <c r="GN227">
        <f t="shared" si="241"/>
        <v>3773134.66</v>
      </c>
      <c r="GO227">
        <f t="shared" si="242"/>
        <v>0</v>
      </c>
      <c r="GP227">
        <f t="shared" si="243"/>
        <v>0</v>
      </c>
      <c r="GR227">
        <v>0</v>
      </c>
      <c r="GS227">
        <v>3</v>
      </c>
      <c r="GT227">
        <v>0</v>
      </c>
      <c r="GU227" t="s">
        <v>3</v>
      </c>
      <c r="GV227">
        <f t="shared" si="244"/>
        <v>0</v>
      </c>
      <c r="GW227">
        <v>1</v>
      </c>
      <c r="GX227">
        <f t="shared" si="245"/>
        <v>0</v>
      </c>
      <c r="HA227">
        <v>0</v>
      </c>
      <c r="HB227">
        <v>0</v>
      </c>
      <c r="HC227">
        <f t="shared" si="246"/>
        <v>0</v>
      </c>
      <c r="HE227" t="s">
        <v>3</v>
      </c>
      <c r="HF227" t="s">
        <v>3</v>
      </c>
      <c r="HM227" t="s">
        <v>3</v>
      </c>
      <c r="HN227" t="s">
        <v>3</v>
      </c>
      <c r="HO227" t="s">
        <v>3</v>
      </c>
      <c r="HP227" t="s">
        <v>3</v>
      </c>
      <c r="HQ227" t="s">
        <v>3</v>
      </c>
      <c r="HS227">
        <v>0</v>
      </c>
      <c r="IK227">
        <v>0</v>
      </c>
    </row>
    <row r="228" spans="1:255" x14ac:dyDescent="0.25">
      <c r="A228" s="2">
        <v>18</v>
      </c>
      <c r="B228" s="2">
        <v>1</v>
      </c>
      <c r="C228" s="2">
        <v>66</v>
      </c>
      <c r="D228" s="2"/>
      <c r="E228" s="2" t="s">
        <v>169</v>
      </c>
      <c r="F228" s="2" t="s">
        <v>170</v>
      </c>
      <c r="G228" s="2" t="s">
        <v>171</v>
      </c>
      <c r="H228" s="2" t="s">
        <v>158</v>
      </c>
      <c r="I228" s="2">
        <f>I226*J228</f>
        <v>76.099999999999994</v>
      </c>
      <c r="J228" s="2">
        <v>1</v>
      </c>
      <c r="K228" s="2">
        <v>1</v>
      </c>
      <c r="L228" s="2"/>
      <c r="M228" s="2"/>
      <c r="N228" s="2"/>
      <c r="O228" s="2">
        <f t="shared" si="215"/>
        <v>38772.49</v>
      </c>
      <c r="P228" s="2">
        <f t="shared" si="216"/>
        <v>38772.49</v>
      </c>
      <c r="Q228" s="2">
        <f>(ROUND((ROUND(((ET228)*AV228*I228),2)*BB228),2)+ROUND((ROUND(((AE228-(EU228))*AV228*I228),2)*BS228),2))</f>
        <v>0</v>
      </c>
      <c r="R228" s="2">
        <f t="shared" si="217"/>
        <v>0</v>
      </c>
      <c r="S228" s="2">
        <f t="shared" si="218"/>
        <v>0</v>
      </c>
      <c r="T228" s="2">
        <f t="shared" si="219"/>
        <v>0</v>
      </c>
      <c r="U228" s="2">
        <f t="shared" si="220"/>
        <v>0</v>
      </c>
      <c r="V228" s="2">
        <f t="shared" si="221"/>
        <v>0</v>
      </c>
      <c r="W228" s="2">
        <f t="shared" si="222"/>
        <v>0</v>
      </c>
      <c r="X228" s="2">
        <f t="shared" si="223"/>
        <v>0</v>
      </c>
      <c r="Y228" s="2">
        <f t="shared" si="224"/>
        <v>0</v>
      </c>
      <c r="Z228" s="2"/>
      <c r="AA228" s="2">
        <v>56481265</v>
      </c>
      <c r="AB228" s="2">
        <f t="shared" si="225"/>
        <v>507.97</v>
      </c>
      <c r="AC228" s="2">
        <f t="shared" si="226"/>
        <v>507.97</v>
      </c>
      <c r="AD228" s="2">
        <f>ROUND((((ET228)-(EU228))+AE228),6)</f>
        <v>0</v>
      </c>
      <c r="AE228" s="2">
        <f>ROUND((EU228),6)</f>
        <v>0</v>
      </c>
      <c r="AF228" s="2">
        <f>ROUND((EV228),6)</f>
        <v>0</v>
      </c>
      <c r="AG228" s="2">
        <f t="shared" si="227"/>
        <v>0</v>
      </c>
      <c r="AH228" s="2">
        <f>(EW228)</f>
        <v>0</v>
      </c>
      <c r="AI228" s="2">
        <f>(EX228)</f>
        <v>0</v>
      </c>
      <c r="AJ228" s="2">
        <f t="shared" si="228"/>
        <v>0</v>
      </c>
      <c r="AK228" s="2">
        <v>507.97</v>
      </c>
      <c r="AL228" s="2">
        <v>507.97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99</v>
      </c>
      <c r="AU228" s="2">
        <v>62</v>
      </c>
      <c r="AV228" s="2">
        <v>1</v>
      </c>
      <c r="AW228" s="2">
        <v>1.0029999999999999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1</v>
      </c>
      <c r="BJ228" s="2" t="s">
        <v>172</v>
      </c>
      <c r="BK228" s="2"/>
      <c r="BL228" s="2"/>
      <c r="BM228" s="2">
        <v>10</v>
      </c>
      <c r="BN228" s="2">
        <v>0</v>
      </c>
      <c r="BO228" s="2" t="s">
        <v>3</v>
      </c>
      <c r="BP228" s="2">
        <v>0</v>
      </c>
      <c r="BQ228" s="2">
        <v>30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99</v>
      </c>
      <c r="CA228" s="2">
        <v>62</v>
      </c>
      <c r="CB228" s="2" t="s">
        <v>3</v>
      </c>
      <c r="CC228" s="2"/>
      <c r="CD228" s="2"/>
      <c r="CE228" s="2">
        <v>30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3</v>
      </c>
      <c r="CO228" s="2">
        <v>0</v>
      </c>
      <c r="CP228" s="2">
        <f t="shared" si="229"/>
        <v>38772.49</v>
      </c>
      <c r="CQ228" s="2">
        <f t="shared" si="230"/>
        <v>509.49</v>
      </c>
      <c r="CR228" s="2">
        <f>(ROUND((ROUND(((ET228)*AV228*1),2)*BB228),2)+ROUND((ROUND(((AE228-(EU228))*AV228*1),2)*BS228),2))</f>
        <v>0</v>
      </c>
      <c r="CS228" s="2">
        <f t="shared" si="231"/>
        <v>0</v>
      </c>
      <c r="CT228" s="2">
        <f t="shared" si="232"/>
        <v>0</v>
      </c>
      <c r="CU228" s="2">
        <f t="shared" si="233"/>
        <v>0</v>
      </c>
      <c r="CV228" s="2">
        <f t="shared" si="234"/>
        <v>0</v>
      </c>
      <c r="CW228" s="2">
        <f t="shared" si="235"/>
        <v>0</v>
      </c>
      <c r="CX228" s="2">
        <f t="shared" si="236"/>
        <v>0</v>
      </c>
      <c r="CY228" s="2">
        <f t="shared" si="237"/>
        <v>0</v>
      </c>
      <c r="CZ228" s="2">
        <f t="shared" si="238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1007</v>
      </c>
      <c r="DV228" s="2" t="s">
        <v>158</v>
      </c>
      <c r="DW228" s="2" t="s">
        <v>158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55586446</v>
      </c>
      <c r="EF228" s="2">
        <v>30</v>
      </c>
      <c r="EG228" s="2" t="s">
        <v>117</v>
      </c>
      <c r="EH228" s="2">
        <v>0</v>
      </c>
      <c r="EI228" s="2" t="s">
        <v>3</v>
      </c>
      <c r="EJ228" s="2">
        <v>1</v>
      </c>
      <c r="EK228" s="2">
        <v>10</v>
      </c>
      <c r="EL228" s="2" t="s">
        <v>167</v>
      </c>
      <c r="EM228" s="2" t="s">
        <v>168</v>
      </c>
      <c r="EN228" s="2"/>
      <c r="EO228" s="2" t="s">
        <v>3</v>
      </c>
      <c r="EP228" s="2"/>
      <c r="EQ228" s="2">
        <v>0</v>
      </c>
      <c r="ER228" s="2">
        <v>507.97</v>
      </c>
      <c r="ES228" s="2">
        <v>507.97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99</v>
      </c>
      <c r="FY228" s="2">
        <v>62</v>
      </c>
      <c r="FZ228" s="2"/>
      <c r="GA228" s="2" t="s">
        <v>3</v>
      </c>
      <c r="GB228" s="2"/>
      <c r="GC228" s="2"/>
      <c r="GD228" s="2">
        <v>1</v>
      </c>
      <c r="GE228" s="2"/>
      <c r="GF228" s="2">
        <v>-1385511726</v>
      </c>
      <c r="GG228" s="2">
        <v>2</v>
      </c>
      <c r="GH228" s="2">
        <v>1</v>
      </c>
      <c r="GI228" s="2">
        <v>-2</v>
      </c>
      <c r="GJ228" s="2">
        <v>0</v>
      </c>
      <c r="GK228" s="2">
        <v>0</v>
      </c>
      <c r="GL228" s="2">
        <f t="shared" si="239"/>
        <v>0</v>
      </c>
      <c r="GM228" s="2">
        <f t="shared" si="240"/>
        <v>38772.49</v>
      </c>
      <c r="GN228" s="2">
        <f t="shared" si="241"/>
        <v>38772.49</v>
      </c>
      <c r="GO228" s="2">
        <f t="shared" si="242"/>
        <v>0</v>
      </c>
      <c r="GP228" s="2">
        <f t="shared" si="243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44"/>
        <v>0</v>
      </c>
      <c r="GW228" s="2">
        <v>1</v>
      </c>
      <c r="GX228" s="2">
        <f t="shared" si="245"/>
        <v>0</v>
      </c>
      <c r="GY228" s="2"/>
      <c r="GZ228" s="2"/>
      <c r="HA228" s="2">
        <v>0</v>
      </c>
      <c r="HB228" s="2">
        <v>0</v>
      </c>
      <c r="HC228" s="2">
        <f t="shared" si="246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5">
      <c r="A229">
        <v>18</v>
      </c>
      <c r="B229">
        <v>1</v>
      </c>
      <c r="C229">
        <v>68</v>
      </c>
      <c r="E229" t="s">
        <v>169</v>
      </c>
      <c r="F229" t="s">
        <v>170</v>
      </c>
      <c r="G229" t="s">
        <v>171</v>
      </c>
      <c r="H229" t="s">
        <v>158</v>
      </c>
      <c r="I229">
        <f>I227*J229</f>
        <v>76.099999999999994</v>
      </c>
      <c r="J229">
        <v>1</v>
      </c>
      <c r="K229">
        <v>1</v>
      </c>
      <c r="O229">
        <f t="shared" si="215"/>
        <v>411763.84</v>
      </c>
      <c r="P229">
        <f t="shared" si="216"/>
        <v>411763.84</v>
      </c>
      <c r="Q229">
        <f>(ROUND((ROUND(((ET229)*AV229*I229),2)*BB229),2)+ROUND((ROUND(((AE229-(EU229))*AV229*I229),2)*BS229),2))</f>
        <v>0</v>
      </c>
      <c r="R229">
        <f t="shared" si="217"/>
        <v>0</v>
      </c>
      <c r="S229">
        <f t="shared" si="218"/>
        <v>0</v>
      </c>
      <c r="T229">
        <f t="shared" si="219"/>
        <v>0</v>
      </c>
      <c r="U229">
        <f t="shared" si="220"/>
        <v>0</v>
      </c>
      <c r="V229">
        <f t="shared" si="221"/>
        <v>0</v>
      </c>
      <c r="W229">
        <f t="shared" si="222"/>
        <v>0</v>
      </c>
      <c r="X229">
        <f t="shared" si="223"/>
        <v>0</v>
      </c>
      <c r="Y229">
        <f t="shared" si="224"/>
        <v>0</v>
      </c>
      <c r="AA229">
        <v>56481267</v>
      </c>
      <c r="AB229">
        <f t="shared" si="225"/>
        <v>507.97</v>
      </c>
      <c r="AC229">
        <f t="shared" si="226"/>
        <v>507.97</v>
      </c>
      <c r="AD229">
        <f>ROUND((((ET229)-(EU229))+AE229),6)</f>
        <v>0</v>
      </c>
      <c r="AE229">
        <f>ROUND((EU229),6)</f>
        <v>0</v>
      </c>
      <c r="AF229">
        <f>ROUND((EV229),6)</f>
        <v>0</v>
      </c>
      <c r="AG229">
        <f t="shared" si="227"/>
        <v>0</v>
      </c>
      <c r="AH229">
        <f>(EW229)</f>
        <v>0</v>
      </c>
      <c r="AI229">
        <f>(EX229)</f>
        <v>0</v>
      </c>
      <c r="AJ229">
        <f t="shared" si="228"/>
        <v>0</v>
      </c>
      <c r="AK229">
        <v>507.97</v>
      </c>
      <c r="AL229">
        <v>507.97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99</v>
      </c>
      <c r="AU229">
        <v>62</v>
      </c>
      <c r="AV229">
        <v>1</v>
      </c>
      <c r="AW229">
        <v>1.0029999999999999</v>
      </c>
      <c r="AZ229">
        <v>1</v>
      </c>
      <c r="BA229">
        <v>1</v>
      </c>
      <c r="BB229">
        <v>1</v>
      </c>
      <c r="BC229">
        <v>10.62</v>
      </c>
      <c r="BD229" t="s">
        <v>3</v>
      </c>
      <c r="BE229" t="s">
        <v>3</v>
      </c>
      <c r="BF229" t="s">
        <v>3</v>
      </c>
      <c r="BG229" t="s">
        <v>3</v>
      </c>
      <c r="BH229">
        <v>3</v>
      </c>
      <c r="BI229">
        <v>1</v>
      </c>
      <c r="BJ229" t="s">
        <v>172</v>
      </c>
      <c r="BM229">
        <v>10</v>
      </c>
      <c r="BN229">
        <v>0</v>
      </c>
      <c r="BO229" t="s">
        <v>170</v>
      </c>
      <c r="BP229">
        <v>1</v>
      </c>
      <c r="BQ229">
        <v>30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 t="s">
        <v>3</v>
      </c>
      <c r="BZ229">
        <v>99</v>
      </c>
      <c r="CA229">
        <v>62</v>
      </c>
      <c r="CB229" t="s">
        <v>3</v>
      </c>
      <c r="CE229">
        <v>30</v>
      </c>
      <c r="CF229">
        <v>0</v>
      </c>
      <c r="CG229">
        <v>0</v>
      </c>
      <c r="CM229">
        <v>0</v>
      </c>
      <c r="CN229" t="s">
        <v>3</v>
      </c>
      <c r="CO229">
        <v>0</v>
      </c>
      <c r="CP229">
        <f t="shared" si="229"/>
        <v>411763.84</v>
      </c>
      <c r="CQ229">
        <f t="shared" si="230"/>
        <v>5410.78</v>
      </c>
      <c r="CR229">
        <f>(ROUND((ROUND(((ET229)*AV229*1),2)*BB229),2)+ROUND((ROUND(((AE229-(EU229))*AV229*1),2)*BS229),2))</f>
        <v>0</v>
      </c>
      <c r="CS229">
        <f t="shared" si="231"/>
        <v>0</v>
      </c>
      <c r="CT229">
        <f t="shared" si="232"/>
        <v>0</v>
      </c>
      <c r="CU229">
        <f t="shared" si="233"/>
        <v>0</v>
      </c>
      <c r="CV229">
        <f t="shared" si="234"/>
        <v>0</v>
      </c>
      <c r="CW229">
        <f t="shared" si="235"/>
        <v>0</v>
      </c>
      <c r="CX229">
        <f t="shared" si="236"/>
        <v>0</v>
      </c>
      <c r="CY229">
        <f t="shared" si="237"/>
        <v>0</v>
      </c>
      <c r="CZ229">
        <f t="shared" si="238"/>
        <v>0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3</v>
      </c>
      <c r="DL229" t="s">
        <v>3</v>
      </c>
      <c r="DM229" t="s">
        <v>3</v>
      </c>
      <c r="DN229">
        <v>0</v>
      </c>
      <c r="DO229">
        <v>0</v>
      </c>
      <c r="DP229">
        <v>1</v>
      </c>
      <c r="DQ229">
        <v>1</v>
      </c>
      <c r="DU229">
        <v>1007</v>
      </c>
      <c r="DV229" t="s">
        <v>158</v>
      </c>
      <c r="DW229" t="s">
        <v>158</v>
      </c>
      <c r="DX229">
        <v>1</v>
      </c>
      <c r="DZ229" t="s">
        <v>3</v>
      </c>
      <c r="EA229" t="s">
        <v>3</v>
      </c>
      <c r="EB229" t="s">
        <v>3</v>
      </c>
      <c r="EC229" t="s">
        <v>3</v>
      </c>
      <c r="EE229">
        <v>55586446</v>
      </c>
      <c r="EF229">
        <v>30</v>
      </c>
      <c r="EG229" t="s">
        <v>117</v>
      </c>
      <c r="EH229">
        <v>0</v>
      </c>
      <c r="EI229" t="s">
        <v>3</v>
      </c>
      <c r="EJ229">
        <v>1</v>
      </c>
      <c r="EK229">
        <v>10</v>
      </c>
      <c r="EL229" t="s">
        <v>167</v>
      </c>
      <c r="EM229" t="s">
        <v>168</v>
      </c>
      <c r="EO229" t="s">
        <v>3</v>
      </c>
      <c r="EQ229">
        <v>0</v>
      </c>
      <c r="ER229">
        <v>507.97</v>
      </c>
      <c r="ES229">
        <v>507.97</v>
      </c>
      <c r="ET229">
        <v>0</v>
      </c>
      <c r="EU229">
        <v>0</v>
      </c>
      <c r="EV229">
        <v>0</v>
      </c>
      <c r="EW229">
        <v>0</v>
      </c>
      <c r="EX229">
        <v>0</v>
      </c>
      <c r="FQ229">
        <v>0</v>
      </c>
      <c r="FR229">
        <v>0</v>
      </c>
      <c r="FS229">
        <v>0</v>
      </c>
      <c r="FX229">
        <v>99</v>
      </c>
      <c r="FY229">
        <v>62</v>
      </c>
      <c r="GA229" t="s">
        <v>3</v>
      </c>
      <c r="GD229">
        <v>1</v>
      </c>
      <c r="GF229">
        <v>-1385511726</v>
      </c>
      <c r="GG229">
        <v>2</v>
      </c>
      <c r="GH229">
        <v>1</v>
      </c>
      <c r="GI229">
        <v>2</v>
      </c>
      <c r="GJ229">
        <v>0</v>
      </c>
      <c r="GK229">
        <v>0</v>
      </c>
      <c r="GL229">
        <f t="shared" si="239"/>
        <v>0</v>
      </c>
      <c r="GM229">
        <f t="shared" si="240"/>
        <v>411763.84</v>
      </c>
      <c r="GN229">
        <f t="shared" si="241"/>
        <v>411763.84</v>
      </c>
      <c r="GO229">
        <f t="shared" si="242"/>
        <v>0</v>
      </c>
      <c r="GP229">
        <f t="shared" si="243"/>
        <v>0</v>
      </c>
      <c r="GR229">
        <v>0</v>
      </c>
      <c r="GS229">
        <v>3</v>
      </c>
      <c r="GT229">
        <v>0</v>
      </c>
      <c r="GU229" t="s">
        <v>3</v>
      </c>
      <c r="GV229">
        <f t="shared" si="244"/>
        <v>0</v>
      </c>
      <c r="GW229">
        <v>1</v>
      </c>
      <c r="GX229">
        <f t="shared" si="245"/>
        <v>0</v>
      </c>
      <c r="HA229">
        <v>0</v>
      </c>
      <c r="HB229">
        <v>0</v>
      </c>
      <c r="HC229">
        <f t="shared" si="246"/>
        <v>0</v>
      </c>
      <c r="HE229" t="s">
        <v>3</v>
      </c>
      <c r="HF229" t="s">
        <v>3</v>
      </c>
      <c r="HM229" t="s">
        <v>3</v>
      </c>
      <c r="HN229" t="s">
        <v>3</v>
      </c>
      <c r="HO229" t="s">
        <v>3</v>
      </c>
      <c r="HP229" t="s">
        <v>3</v>
      </c>
      <c r="HQ229" t="s">
        <v>3</v>
      </c>
      <c r="HS229">
        <v>0</v>
      </c>
      <c r="IK229">
        <v>0</v>
      </c>
    </row>
    <row r="230" spans="1:255" x14ac:dyDescent="0.25">
      <c r="A230" s="2">
        <v>17</v>
      </c>
      <c r="B230" s="2">
        <v>1</v>
      </c>
      <c r="C230" s="2">
        <f>ROW(SmtRes!A71)</f>
        <v>71</v>
      </c>
      <c r="D230" s="2">
        <f>ROW(EtalonRes!A99)</f>
        <v>99</v>
      </c>
      <c r="E230" s="2" t="s">
        <v>173</v>
      </c>
      <c r="F230" s="2" t="s">
        <v>174</v>
      </c>
      <c r="G230" s="2" t="s">
        <v>175</v>
      </c>
      <c r="H230" s="2" t="s">
        <v>163</v>
      </c>
      <c r="I230" s="2">
        <f>ROUND(7610/100,9)</f>
        <v>76.099999999999994</v>
      </c>
      <c r="J230" s="2">
        <v>0</v>
      </c>
      <c r="K230" s="2">
        <f>ROUND(7610/100,9)</f>
        <v>76.099999999999994</v>
      </c>
      <c r="L230" s="2"/>
      <c r="M230" s="2"/>
      <c r="N230" s="2"/>
      <c r="O230" s="2">
        <f t="shared" si="215"/>
        <v>9722.7099999999991</v>
      </c>
      <c r="P230" s="2">
        <f t="shared" si="216"/>
        <v>0</v>
      </c>
      <c r="Q230" s="2">
        <f>(ROUND((ROUND((((ET230*1.25*1.1))*AV230*I230),2)*BB230),2)+ROUND((ROUND(((AE230-((EU230*1.25*1.1)))*AV230*I230),2)*BS230),2))</f>
        <v>1418.35</v>
      </c>
      <c r="R230" s="2">
        <f t="shared" si="217"/>
        <v>214.97</v>
      </c>
      <c r="S230" s="2">
        <f t="shared" si="218"/>
        <v>8304.36</v>
      </c>
      <c r="T230" s="2">
        <f t="shared" si="219"/>
        <v>0</v>
      </c>
      <c r="U230" s="2">
        <f t="shared" si="220"/>
        <v>681.21737260500004</v>
      </c>
      <c r="V230" s="2">
        <f t="shared" si="221"/>
        <v>0</v>
      </c>
      <c r="W230" s="2">
        <f t="shared" si="222"/>
        <v>0</v>
      </c>
      <c r="X230" s="2">
        <f t="shared" si="223"/>
        <v>8434.14</v>
      </c>
      <c r="Y230" s="2">
        <f t="shared" si="224"/>
        <v>5281.98</v>
      </c>
      <c r="Z230" s="2"/>
      <c r="AA230" s="2">
        <v>56481265</v>
      </c>
      <c r="AB230" s="2">
        <f t="shared" si="225"/>
        <v>117.53664999999999</v>
      </c>
      <c r="AC230" s="2">
        <f t="shared" si="226"/>
        <v>0</v>
      </c>
      <c r="AD230" s="2">
        <f>ROUND(((((ET230*1.25*1.1))-((EU230*1.25*1.1)))+AE230),6)</f>
        <v>17.146249999999998</v>
      </c>
      <c r="AE230" s="2">
        <f>ROUND(((EU230*1.25*1.1)),6)</f>
        <v>2.5987499999999999</v>
      </c>
      <c r="AF230" s="2">
        <f>ROUND(((EV230*1.15*1.1)),6)</f>
        <v>100.3904</v>
      </c>
      <c r="AG230" s="2">
        <f t="shared" si="227"/>
        <v>0</v>
      </c>
      <c r="AH230" s="2">
        <f>((EW230*1.15*1.1))</f>
        <v>8.2351500000000009</v>
      </c>
      <c r="AI230" s="2">
        <f>((EX230*1.25*1.1))</f>
        <v>0</v>
      </c>
      <c r="AJ230" s="2">
        <f t="shared" si="228"/>
        <v>0</v>
      </c>
      <c r="AK230" s="2">
        <v>91.83</v>
      </c>
      <c r="AL230" s="2">
        <v>0</v>
      </c>
      <c r="AM230" s="2">
        <v>12.47</v>
      </c>
      <c r="AN230" s="2">
        <v>1.89</v>
      </c>
      <c r="AO230" s="2">
        <v>79.36</v>
      </c>
      <c r="AP230" s="2">
        <v>0</v>
      </c>
      <c r="AQ230" s="2">
        <v>6.51</v>
      </c>
      <c r="AR230" s="2">
        <v>0</v>
      </c>
      <c r="AS230" s="2">
        <v>0</v>
      </c>
      <c r="AT230" s="2">
        <v>99</v>
      </c>
      <c r="AU230" s="2">
        <v>62</v>
      </c>
      <c r="AV230" s="2">
        <v>1.087</v>
      </c>
      <c r="AW230" s="2">
        <v>1.0029999999999999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0</v>
      </c>
      <c r="BI230" s="2">
        <v>1</v>
      </c>
      <c r="BJ230" s="2" t="s">
        <v>176</v>
      </c>
      <c r="BK230" s="2"/>
      <c r="BL230" s="2"/>
      <c r="BM230" s="2">
        <v>10</v>
      </c>
      <c r="BN230" s="2">
        <v>0</v>
      </c>
      <c r="BO230" s="2" t="s">
        <v>174</v>
      </c>
      <c r="BP230" s="2">
        <v>1</v>
      </c>
      <c r="BQ230" s="2">
        <v>30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99</v>
      </c>
      <c r="CA230" s="2">
        <v>62</v>
      </c>
      <c r="CB230" s="2" t="s">
        <v>3</v>
      </c>
      <c r="CC230" s="2"/>
      <c r="CD230" s="2"/>
      <c r="CE230" s="2">
        <v>30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29"/>
        <v>9722.7100000000009</v>
      </c>
      <c r="CQ230" s="2">
        <f t="shared" si="230"/>
        <v>0</v>
      </c>
      <c r="CR230" s="2">
        <f>(ROUND((ROUND((((ET230*1.25*1.1))*AV230*1),2)*BB230),2)+ROUND((ROUND(((AE230-((EU230*1.25*1.1)))*AV230*1),2)*BS230),2))</f>
        <v>18.64</v>
      </c>
      <c r="CS230" s="2">
        <f t="shared" si="231"/>
        <v>2.82</v>
      </c>
      <c r="CT230" s="2">
        <f t="shared" si="232"/>
        <v>109.12</v>
      </c>
      <c r="CU230" s="2">
        <f t="shared" si="233"/>
        <v>0</v>
      </c>
      <c r="CV230" s="2">
        <f t="shared" si="234"/>
        <v>8.9516080500000008</v>
      </c>
      <c r="CW230" s="2">
        <f t="shared" si="235"/>
        <v>0</v>
      </c>
      <c r="CX230" s="2">
        <f t="shared" si="236"/>
        <v>0</v>
      </c>
      <c r="CY230" s="2">
        <f t="shared" si="237"/>
        <v>8434.1367000000009</v>
      </c>
      <c r="CZ230" s="2">
        <f t="shared" si="238"/>
        <v>5281.9845999999998</v>
      </c>
      <c r="DA230" s="2"/>
      <c r="DB230" s="2"/>
      <c r="DC230" s="2" t="s">
        <v>3</v>
      </c>
      <c r="DD230" s="2" t="s">
        <v>3</v>
      </c>
      <c r="DE230" s="2" t="s">
        <v>165</v>
      </c>
      <c r="DF230" s="2" t="s">
        <v>165</v>
      </c>
      <c r="DG230" s="2" t="s">
        <v>166</v>
      </c>
      <c r="DH230" s="2" t="s">
        <v>3</v>
      </c>
      <c r="DI230" s="2" t="s">
        <v>166</v>
      </c>
      <c r="DJ230" s="2" t="s">
        <v>165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1013</v>
      </c>
      <c r="DV230" s="2" t="s">
        <v>163</v>
      </c>
      <c r="DW230" s="2" t="s">
        <v>163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55586446</v>
      </c>
      <c r="EF230" s="2">
        <v>30</v>
      </c>
      <c r="EG230" s="2" t="s">
        <v>117</v>
      </c>
      <c r="EH230" s="2">
        <v>0</v>
      </c>
      <c r="EI230" s="2" t="s">
        <v>3</v>
      </c>
      <c r="EJ230" s="2">
        <v>1</v>
      </c>
      <c r="EK230" s="2">
        <v>10</v>
      </c>
      <c r="EL230" s="2" t="s">
        <v>167</v>
      </c>
      <c r="EM230" s="2" t="s">
        <v>168</v>
      </c>
      <c r="EN230" s="2"/>
      <c r="EO230" s="2" t="s">
        <v>52</v>
      </c>
      <c r="EP230" s="2"/>
      <c r="EQ230" s="2">
        <v>0</v>
      </c>
      <c r="ER230" s="2">
        <v>91.83</v>
      </c>
      <c r="ES230" s="2">
        <v>0</v>
      </c>
      <c r="ET230" s="2">
        <v>12.47</v>
      </c>
      <c r="EU230" s="2">
        <v>1.89</v>
      </c>
      <c r="EV230" s="2">
        <v>79.36</v>
      </c>
      <c r="EW230" s="2">
        <v>6.51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99</v>
      </c>
      <c r="FY230" s="2">
        <v>62</v>
      </c>
      <c r="FZ230" s="2"/>
      <c r="GA230" s="2" t="s">
        <v>3</v>
      </c>
      <c r="GB230" s="2"/>
      <c r="GC230" s="2"/>
      <c r="GD230" s="2">
        <v>1</v>
      </c>
      <c r="GE230" s="2"/>
      <c r="GF230" s="2">
        <v>910186890</v>
      </c>
      <c r="GG230" s="2">
        <v>2</v>
      </c>
      <c r="GH230" s="2">
        <v>1</v>
      </c>
      <c r="GI230" s="2">
        <v>2</v>
      </c>
      <c r="GJ230" s="2">
        <v>0</v>
      </c>
      <c r="GK230" s="2">
        <v>0</v>
      </c>
      <c r="GL230" s="2">
        <f t="shared" si="239"/>
        <v>0</v>
      </c>
      <c r="GM230" s="2">
        <f t="shared" si="240"/>
        <v>23438.83</v>
      </c>
      <c r="GN230" s="2">
        <f t="shared" si="241"/>
        <v>23438.83</v>
      </c>
      <c r="GO230" s="2">
        <f t="shared" si="242"/>
        <v>0</v>
      </c>
      <c r="GP230" s="2">
        <f t="shared" si="243"/>
        <v>0</v>
      </c>
      <c r="GQ230" s="2"/>
      <c r="GR230" s="2">
        <v>0</v>
      </c>
      <c r="GS230" s="2">
        <v>3</v>
      </c>
      <c r="GT230" s="2">
        <v>0</v>
      </c>
      <c r="GU230" s="2" t="s">
        <v>3</v>
      </c>
      <c r="GV230" s="2">
        <f t="shared" si="244"/>
        <v>0</v>
      </c>
      <c r="GW230" s="2">
        <v>1</v>
      </c>
      <c r="GX230" s="2">
        <f t="shared" si="245"/>
        <v>0</v>
      </c>
      <c r="GY230" s="2"/>
      <c r="GZ230" s="2"/>
      <c r="HA230" s="2">
        <v>0</v>
      </c>
      <c r="HB230" s="2">
        <v>0</v>
      </c>
      <c r="HC230" s="2">
        <f t="shared" si="246"/>
        <v>0</v>
      </c>
      <c r="HD230" s="2"/>
      <c r="HE230" s="2" t="s">
        <v>3</v>
      </c>
      <c r="HF230" s="2" t="s">
        <v>3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5">
      <c r="A231">
        <v>17</v>
      </c>
      <c r="B231">
        <v>1</v>
      </c>
      <c r="C231">
        <f>ROW(SmtRes!A74)</f>
        <v>74</v>
      </c>
      <c r="D231">
        <f>ROW(EtalonRes!A102)</f>
        <v>102</v>
      </c>
      <c r="E231" t="s">
        <v>173</v>
      </c>
      <c r="F231" t="s">
        <v>174</v>
      </c>
      <c r="G231" t="s">
        <v>175</v>
      </c>
      <c r="H231" t="s">
        <v>163</v>
      </c>
      <c r="I231">
        <f>ROUND(7610/100,9)</f>
        <v>76.099999999999994</v>
      </c>
      <c r="J231">
        <v>0</v>
      </c>
      <c r="K231">
        <f>ROUND(7610/100,9)</f>
        <v>76.099999999999994</v>
      </c>
      <c r="O231">
        <f t="shared" si="215"/>
        <v>418673.42</v>
      </c>
      <c r="P231">
        <f t="shared" si="216"/>
        <v>0</v>
      </c>
      <c r="Q231">
        <f>(ROUND((ROUND((((ET231*1.25*1.1))*AV231*I231),2)*BB231),2)+ROUND((ROUND(((AE231-((EU231*1.25*1.1)))*AV231*I231),2)*BS231),2))</f>
        <v>21558.92</v>
      </c>
      <c r="R231">
        <f t="shared" si="217"/>
        <v>10279.870000000001</v>
      </c>
      <c r="S231">
        <f t="shared" si="218"/>
        <v>397114.5</v>
      </c>
      <c r="T231">
        <f t="shared" si="219"/>
        <v>0</v>
      </c>
      <c r="U231">
        <f t="shared" si="220"/>
        <v>681.21737260500004</v>
      </c>
      <c r="V231">
        <f t="shared" si="221"/>
        <v>0</v>
      </c>
      <c r="W231">
        <f t="shared" si="222"/>
        <v>0</v>
      </c>
      <c r="X231">
        <f t="shared" si="223"/>
        <v>403320.43</v>
      </c>
      <c r="Y231">
        <f t="shared" si="224"/>
        <v>252584.51</v>
      </c>
      <c r="AA231">
        <v>56481267</v>
      </c>
      <c r="AB231">
        <f t="shared" si="225"/>
        <v>117.53664999999999</v>
      </c>
      <c r="AC231">
        <f t="shared" si="226"/>
        <v>0</v>
      </c>
      <c r="AD231">
        <f>ROUND(((((ET231*1.25*1.1))-((EU231*1.25*1.1)))+AE231),6)</f>
        <v>17.146249999999998</v>
      </c>
      <c r="AE231">
        <f>ROUND(((EU231*1.25*1.1)),6)</f>
        <v>2.5987499999999999</v>
      </c>
      <c r="AF231">
        <f>ROUND(((EV231*1.15*1.1)),6)</f>
        <v>100.3904</v>
      </c>
      <c r="AG231">
        <f t="shared" si="227"/>
        <v>0</v>
      </c>
      <c r="AH231">
        <f>((EW231*1.15*1.1))</f>
        <v>8.2351500000000009</v>
      </c>
      <c r="AI231">
        <f>((EX231*1.25*1.1))</f>
        <v>0</v>
      </c>
      <c r="AJ231">
        <f t="shared" si="228"/>
        <v>0</v>
      </c>
      <c r="AK231">
        <v>91.83</v>
      </c>
      <c r="AL231">
        <v>0</v>
      </c>
      <c r="AM231">
        <v>12.47</v>
      </c>
      <c r="AN231">
        <v>1.89</v>
      </c>
      <c r="AO231">
        <v>79.36</v>
      </c>
      <c r="AP231">
        <v>0</v>
      </c>
      <c r="AQ231">
        <v>6.51</v>
      </c>
      <c r="AR231">
        <v>0</v>
      </c>
      <c r="AS231">
        <v>0</v>
      </c>
      <c r="AT231">
        <v>99</v>
      </c>
      <c r="AU231">
        <v>62</v>
      </c>
      <c r="AV231">
        <v>1.087</v>
      </c>
      <c r="AW231">
        <v>1.0029999999999999</v>
      </c>
      <c r="AZ231">
        <v>1</v>
      </c>
      <c r="BA231">
        <v>47.82</v>
      </c>
      <c r="BB231">
        <v>15.2</v>
      </c>
      <c r="BC231">
        <v>1</v>
      </c>
      <c r="BD231" t="s">
        <v>3</v>
      </c>
      <c r="BE231" t="s">
        <v>3</v>
      </c>
      <c r="BF231" t="s">
        <v>3</v>
      </c>
      <c r="BG231" t="s">
        <v>3</v>
      </c>
      <c r="BH231">
        <v>0</v>
      </c>
      <c r="BI231">
        <v>1</v>
      </c>
      <c r="BJ231" t="s">
        <v>176</v>
      </c>
      <c r="BM231">
        <v>10</v>
      </c>
      <c r="BN231">
        <v>0</v>
      </c>
      <c r="BO231" t="s">
        <v>174</v>
      </c>
      <c r="BP231">
        <v>1</v>
      </c>
      <c r="BQ231">
        <v>30</v>
      </c>
      <c r="BR231">
        <v>0</v>
      </c>
      <c r="BS231">
        <v>47.82</v>
      </c>
      <c r="BT231">
        <v>1</v>
      </c>
      <c r="BU231">
        <v>1</v>
      </c>
      <c r="BV231">
        <v>1</v>
      </c>
      <c r="BW231">
        <v>1</v>
      </c>
      <c r="BX231">
        <v>1</v>
      </c>
      <c r="BY231" t="s">
        <v>3</v>
      </c>
      <c r="BZ231">
        <v>99</v>
      </c>
      <c r="CA231">
        <v>62</v>
      </c>
      <c r="CB231" t="s">
        <v>3</v>
      </c>
      <c r="CE231">
        <v>30</v>
      </c>
      <c r="CF231">
        <v>0</v>
      </c>
      <c r="CG231">
        <v>0</v>
      </c>
      <c r="CM231">
        <v>0</v>
      </c>
      <c r="CN231" t="s">
        <v>3</v>
      </c>
      <c r="CO231">
        <v>0</v>
      </c>
      <c r="CP231">
        <f t="shared" si="229"/>
        <v>418673.42</v>
      </c>
      <c r="CQ231">
        <f t="shared" si="230"/>
        <v>0</v>
      </c>
      <c r="CR231">
        <f>(ROUND((ROUND((((ET231*1.25*1.1))*AV231*1),2)*BB231),2)+ROUND((ROUND(((AE231-((EU231*1.25*1.1)))*AV231*1),2)*BS231),2))</f>
        <v>283.33</v>
      </c>
      <c r="CS231">
        <f t="shared" si="231"/>
        <v>134.85</v>
      </c>
      <c r="CT231">
        <f t="shared" si="232"/>
        <v>5218.12</v>
      </c>
      <c r="CU231">
        <f t="shared" si="233"/>
        <v>0</v>
      </c>
      <c r="CV231">
        <f t="shared" si="234"/>
        <v>8.9516080500000008</v>
      </c>
      <c r="CW231">
        <f t="shared" si="235"/>
        <v>0</v>
      </c>
      <c r="CX231">
        <f t="shared" si="236"/>
        <v>0</v>
      </c>
      <c r="CY231">
        <f t="shared" si="237"/>
        <v>403320.42630000005</v>
      </c>
      <c r="CZ231">
        <f t="shared" si="238"/>
        <v>252584.50940000001</v>
      </c>
      <c r="DC231" t="s">
        <v>3</v>
      </c>
      <c r="DD231" t="s">
        <v>3</v>
      </c>
      <c r="DE231" t="s">
        <v>165</v>
      </c>
      <c r="DF231" t="s">
        <v>165</v>
      </c>
      <c r="DG231" t="s">
        <v>166</v>
      </c>
      <c r="DH231" t="s">
        <v>3</v>
      </c>
      <c r="DI231" t="s">
        <v>166</v>
      </c>
      <c r="DJ231" t="s">
        <v>165</v>
      </c>
      <c r="DK231" t="s">
        <v>3</v>
      </c>
      <c r="DL231" t="s">
        <v>3</v>
      </c>
      <c r="DM231" t="s">
        <v>3</v>
      </c>
      <c r="DN231">
        <v>0</v>
      </c>
      <c r="DO231">
        <v>0</v>
      </c>
      <c r="DP231">
        <v>1</v>
      </c>
      <c r="DQ231">
        <v>1</v>
      </c>
      <c r="DU231">
        <v>1013</v>
      </c>
      <c r="DV231" t="s">
        <v>163</v>
      </c>
      <c r="DW231" t="s">
        <v>163</v>
      </c>
      <c r="DX231">
        <v>1</v>
      </c>
      <c r="DZ231" t="s">
        <v>3</v>
      </c>
      <c r="EA231" t="s">
        <v>3</v>
      </c>
      <c r="EB231" t="s">
        <v>3</v>
      </c>
      <c r="EC231" t="s">
        <v>3</v>
      </c>
      <c r="EE231">
        <v>55586446</v>
      </c>
      <c r="EF231">
        <v>30</v>
      </c>
      <c r="EG231" t="s">
        <v>117</v>
      </c>
      <c r="EH231">
        <v>0</v>
      </c>
      <c r="EI231" t="s">
        <v>3</v>
      </c>
      <c r="EJ231">
        <v>1</v>
      </c>
      <c r="EK231">
        <v>10</v>
      </c>
      <c r="EL231" t="s">
        <v>167</v>
      </c>
      <c r="EM231" t="s">
        <v>168</v>
      </c>
      <c r="EO231" t="s">
        <v>52</v>
      </c>
      <c r="EQ231">
        <v>0</v>
      </c>
      <c r="ER231">
        <v>91.83</v>
      </c>
      <c r="ES231">
        <v>0</v>
      </c>
      <c r="ET231">
        <v>12.47</v>
      </c>
      <c r="EU231">
        <v>1.89</v>
      </c>
      <c r="EV231">
        <v>79.36</v>
      </c>
      <c r="EW231">
        <v>6.51</v>
      </c>
      <c r="EX231">
        <v>0</v>
      </c>
      <c r="EY231">
        <v>0</v>
      </c>
      <c r="FQ231">
        <v>0</v>
      </c>
      <c r="FR231">
        <v>0</v>
      </c>
      <c r="FS231">
        <v>0</v>
      </c>
      <c r="FX231">
        <v>99</v>
      </c>
      <c r="FY231">
        <v>62</v>
      </c>
      <c r="GA231" t="s">
        <v>3</v>
      </c>
      <c r="GD231">
        <v>1</v>
      </c>
      <c r="GF231">
        <v>910186890</v>
      </c>
      <c r="GG231">
        <v>2</v>
      </c>
      <c r="GH231">
        <v>1</v>
      </c>
      <c r="GI231">
        <v>2</v>
      </c>
      <c r="GJ231">
        <v>0</v>
      </c>
      <c r="GK231">
        <v>0</v>
      </c>
      <c r="GL231">
        <f t="shared" si="239"/>
        <v>0</v>
      </c>
      <c r="GM231">
        <f t="shared" si="240"/>
        <v>1074578.3600000001</v>
      </c>
      <c r="GN231">
        <f t="shared" si="241"/>
        <v>1074578.3600000001</v>
      </c>
      <c r="GO231">
        <f t="shared" si="242"/>
        <v>0</v>
      </c>
      <c r="GP231">
        <f t="shared" si="243"/>
        <v>0</v>
      </c>
      <c r="GR231">
        <v>0</v>
      </c>
      <c r="GS231">
        <v>3</v>
      </c>
      <c r="GT231">
        <v>0</v>
      </c>
      <c r="GU231" t="s">
        <v>3</v>
      </c>
      <c r="GV231">
        <f t="shared" si="244"/>
        <v>0</v>
      </c>
      <c r="GW231">
        <v>1</v>
      </c>
      <c r="GX231">
        <f t="shared" si="245"/>
        <v>0</v>
      </c>
      <c r="HA231">
        <v>0</v>
      </c>
      <c r="HB231">
        <v>0</v>
      </c>
      <c r="HC231">
        <f t="shared" si="246"/>
        <v>0</v>
      </c>
      <c r="HE231" t="s">
        <v>3</v>
      </c>
      <c r="HF231" t="s">
        <v>3</v>
      </c>
      <c r="HM231" t="s">
        <v>3</v>
      </c>
      <c r="HN231" t="s">
        <v>3</v>
      </c>
      <c r="HO231" t="s">
        <v>3</v>
      </c>
      <c r="HP231" t="s">
        <v>3</v>
      </c>
      <c r="HQ231" t="s">
        <v>3</v>
      </c>
      <c r="HS231">
        <v>0</v>
      </c>
      <c r="IK231">
        <v>0</v>
      </c>
    </row>
    <row r="232" spans="1:255" x14ac:dyDescent="0.25">
      <c r="A232" s="2">
        <v>18</v>
      </c>
      <c r="B232" s="2">
        <v>1</v>
      </c>
      <c r="C232" s="2">
        <v>71</v>
      </c>
      <c r="D232" s="2"/>
      <c r="E232" s="2" t="s">
        <v>177</v>
      </c>
      <c r="F232" s="2" t="s">
        <v>178</v>
      </c>
      <c r="G232" s="2" t="s">
        <v>179</v>
      </c>
      <c r="H232" s="2" t="s">
        <v>180</v>
      </c>
      <c r="I232" s="2">
        <f>I230*J232</f>
        <v>7990.5000000000009</v>
      </c>
      <c r="J232" s="2">
        <v>105.00000000000001</v>
      </c>
      <c r="K232" s="2">
        <v>105</v>
      </c>
      <c r="L232" s="2"/>
      <c r="M232" s="2"/>
      <c r="N232" s="2"/>
      <c r="O232" s="2">
        <f t="shared" si="215"/>
        <v>41034.089999999997</v>
      </c>
      <c r="P232" s="2">
        <f t="shared" si="216"/>
        <v>41034.089999999997</v>
      </c>
      <c r="Q232" s="2">
        <f>(ROUND((ROUND(((ET232)*AV232*I232),2)*BB232),2)+ROUND((ROUND(((AE232-(EU232))*AV232*I232),2)*BS232),2))</f>
        <v>0</v>
      </c>
      <c r="R232" s="2">
        <f t="shared" si="217"/>
        <v>0</v>
      </c>
      <c r="S232" s="2">
        <f t="shared" si="218"/>
        <v>0</v>
      </c>
      <c r="T232" s="2">
        <f t="shared" si="219"/>
        <v>0</v>
      </c>
      <c r="U232" s="2">
        <f t="shared" si="220"/>
        <v>0</v>
      </c>
      <c r="V232" s="2">
        <f t="shared" si="221"/>
        <v>0</v>
      </c>
      <c r="W232" s="2">
        <f t="shared" si="222"/>
        <v>0</v>
      </c>
      <c r="X232" s="2">
        <f t="shared" si="223"/>
        <v>0</v>
      </c>
      <c r="Y232" s="2">
        <f t="shared" si="224"/>
        <v>0</v>
      </c>
      <c r="Z232" s="2"/>
      <c r="AA232" s="2">
        <v>56481265</v>
      </c>
      <c r="AB232" s="2">
        <f t="shared" si="225"/>
        <v>5.12</v>
      </c>
      <c r="AC232" s="2">
        <f t="shared" si="226"/>
        <v>5.12</v>
      </c>
      <c r="AD232" s="2">
        <f>ROUND((((ET232)-(EU232))+AE232),6)</f>
        <v>0</v>
      </c>
      <c r="AE232" s="2">
        <f>ROUND((EU232),6)</f>
        <v>0</v>
      </c>
      <c r="AF232" s="2">
        <f>ROUND((EV232),6)</f>
        <v>0</v>
      </c>
      <c r="AG232" s="2">
        <f t="shared" si="227"/>
        <v>0</v>
      </c>
      <c r="AH232" s="2">
        <f>(EW232)</f>
        <v>0</v>
      </c>
      <c r="AI232" s="2">
        <f>(EX232)</f>
        <v>0</v>
      </c>
      <c r="AJ232" s="2">
        <f t="shared" si="228"/>
        <v>0</v>
      </c>
      <c r="AK232" s="2">
        <v>5.12</v>
      </c>
      <c r="AL232" s="2">
        <v>5.12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99</v>
      </c>
      <c r="AU232" s="2">
        <v>62</v>
      </c>
      <c r="AV232" s="2">
        <v>1</v>
      </c>
      <c r="AW232" s="2">
        <v>1.0029999999999999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181</v>
      </c>
      <c r="BK232" s="2"/>
      <c r="BL232" s="2"/>
      <c r="BM232" s="2">
        <v>10</v>
      </c>
      <c r="BN232" s="2">
        <v>0</v>
      </c>
      <c r="BO232" s="2" t="s">
        <v>3</v>
      </c>
      <c r="BP232" s="2">
        <v>0</v>
      </c>
      <c r="BQ232" s="2">
        <v>30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99</v>
      </c>
      <c r="CA232" s="2">
        <v>62</v>
      </c>
      <c r="CB232" s="2" t="s">
        <v>3</v>
      </c>
      <c r="CC232" s="2"/>
      <c r="CD232" s="2"/>
      <c r="CE232" s="2">
        <v>30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29"/>
        <v>41034.089999999997</v>
      </c>
      <c r="CQ232" s="2">
        <f t="shared" si="230"/>
        <v>5.14</v>
      </c>
      <c r="CR232" s="2">
        <f>(ROUND((ROUND(((ET232)*AV232*1),2)*BB232),2)+ROUND((ROUND(((AE232-(EU232))*AV232*1),2)*BS232),2))</f>
        <v>0</v>
      </c>
      <c r="CS232" s="2">
        <f t="shared" si="231"/>
        <v>0</v>
      </c>
      <c r="CT232" s="2">
        <f t="shared" si="232"/>
        <v>0</v>
      </c>
      <c r="CU232" s="2">
        <f t="shared" si="233"/>
        <v>0</v>
      </c>
      <c r="CV232" s="2">
        <f t="shared" si="234"/>
        <v>0</v>
      </c>
      <c r="CW232" s="2">
        <f t="shared" si="235"/>
        <v>0</v>
      </c>
      <c r="CX232" s="2">
        <f t="shared" si="236"/>
        <v>0</v>
      </c>
      <c r="CY232" s="2">
        <f t="shared" si="237"/>
        <v>0</v>
      </c>
      <c r="CZ232" s="2">
        <f t="shared" si="238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1003</v>
      </c>
      <c r="DV232" s="2" t="s">
        <v>180</v>
      </c>
      <c r="DW232" s="2" t="s">
        <v>180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55586446</v>
      </c>
      <c r="EF232" s="2">
        <v>30</v>
      </c>
      <c r="EG232" s="2" t="s">
        <v>117</v>
      </c>
      <c r="EH232" s="2">
        <v>0</v>
      </c>
      <c r="EI232" s="2" t="s">
        <v>3</v>
      </c>
      <c r="EJ232" s="2">
        <v>1</v>
      </c>
      <c r="EK232" s="2">
        <v>10</v>
      </c>
      <c r="EL232" s="2" t="s">
        <v>167</v>
      </c>
      <c r="EM232" s="2" t="s">
        <v>168</v>
      </c>
      <c r="EN232" s="2"/>
      <c r="EO232" s="2" t="s">
        <v>3</v>
      </c>
      <c r="EP232" s="2"/>
      <c r="EQ232" s="2">
        <v>0</v>
      </c>
      <c r="ER232" s="2">
        <v>5.12</v>
      </c>
      <c r="ES232" s="2">
        <v>5.12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99</v>
      </c>
      <c r="FY232" s="2">
        <v>62</v>
      </c>
      <c r="FZ232" s="2"/>
      <c r="GA232" s="2" t="s">
        <v>3</v>
      </c>
      <c r="GB232" s="2"/>
      <c r="GC232" s="2"/>
      <c r="GD232" s="2">
        <v>1</v>
      </c>
      <c r="GE232" s="2"/>
      <c r="GF232" s="2">
        <v>-1423884524</v>
      </c>
      <c r="GG232" s="2">
        <v>2</v>
      </c>
      <c r="GH232" s="2">
        <v>1</v>
      </c>
      <c r="GI232" s="2">
        <v>-2</v>
      </c>
      <c r="GJ232" s="2">
        <v>0</v>
      </c>
      <c r="GK232" s="2">
        <v>0</v>
      </c>
      <c r="GL232" s="2">
        <f t="shared" si="239"/>
        <v>0</v>
      </c>
      <c r="GM232" s="2">
        <f t="shared" si="240"/>
        <v>41034.089999999997</v>
      </c>
      <c r="GN232" s="2">
        <f t="shared" si="241"/>
        <v>41034.089999999997</v>
      </c>
      <c r="GO232" s="2">
        <f t="shared" si="242"/>
        <v>0</v>
      </c>
      <c r="GP232" s="2">
        <f t="shared" si="243"/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si="244"/>
        <v>0</v>
      </c>
      <c r="GW232" s="2">
        <v>1</v>
      </c>
      <c r="GX232" s="2">
        <f t="shared" si="245"/>
        <v>0</v>
      </c>
      <c r="GY232" s="2"/>
      <c r="GZ232" s="2"/>
      <c r="HA232" s="2">
        <v>0</v>
      </c>
      <c r="HB232" s="2">
        <v>0</v>
      </c>
      <c r="HC232" s="2">
        <f t="shared" si="246"/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>
        <v>18</v>
      </c>
      <c r="B233">
        <v>1</v>
      </c>
      <c r="C233">
        <v>74</v>
      </c>
      <c r="E233" t="s">
        <v>177</v>
      </c>
      <c r="F233" t="s">
        <v>178</v>
      </c>
      <c r="G233" t="s">
        <v>179</v>
      </c>
      <c r="H233" t="s">
        <v>180</v>
      </c>
      <c r="I233">
        <f>I231*J233</f>
        <v>7990.5000000000009</v>
      </c>
      <c r="J233">
        <v>105.00000000000001</v>
      </c>
      <c r="K233">
        <v>105</v>
      </c>
      <c r="O233">
        <f t="shared" si="215"/>
        <v>130488.41</v>
      </c>
      <c r="P233">
        <f t="shared" si="216"/>
        <v>130488.41</v>
      </c>
      <c r="Q233">
        <f>(ROUND((ROUND(((ET233)*AV233*I233),2)*BB233),2)+ROUND((ROUND(((AE233-(EU233))*AV233*I233),2)*BS233),2))</f>
        <v>0</v>
      </c>
      <c r="R233">
        <f t="shared" si="217"/>
        <v>0</v>
      </c>
      <c r="S233">
        <f t="shared" si="218"/>
        <v>0</v>
      </c>
      <c r="T233">
        <f t="shared" si="219"/>
        <v>0</v>
      </c>
      <c r="U233">
        <f t="shared" si="220"/>
        <v>0</v>
      </c>
      <c r="V233">
        <f t="shared" si="221"/>
        <v>0</v>
      </c>
      <c r="W233">
        <f t="shared" si="222"/>
        <v>0</v>
      </c>
      <c r="X233">
        <f t="shared" si="223"/>
        <v>0</v>
      </c>
      <c r="Y233">
        <f t="shared" si="224"/>
        <v>0</v>
      </c>
      <c r="AA233">
        <v>56481267</v>
      </c>
      <c r="AB233">
        <f t="shared" si="225"/>
        <v>5.12</v>
      </c>
      <c r="AC233">
        <f t="shared" si="226"/>
        <v>5.12</v>
      </c>
      <c r="AD233">
        <f>ROUND((((ET233)-(EU233))+AE233),6)</f>
        <v>0</v>
      </c>
      <c r="AE233">
        <f>ROUND((EU233),6)</f>
        <v>0</v>
      </c>
      <c r="AF233">
        <f>ROUND((EV233),6)</f>
        <v>0</v>
      </c>
      <c r="AG233">
        <f t="shared" si="227"/>
        <v>0</v>
      </c>
      <c r="AH233">
        <f>(EW233)</f>
        <v>0</v>
      </c>
      <c r="AI233">
        <f>(EX233)</f>
        <v>0</v>
      </c>
      <c r="AJ233">
        <f t="shared" si="228"/>
        <v>0</v>
      </c>
      <c r="AK233">
        <v>5.12</v>
      </c>
      <c r="AL233">
        <v>5.12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99</v>
      </c>
      <c r="AU233">
        <v>62</v>
      </c>
      <c r="AV233">
        <v>1</v>
      </c>
      <c r="AW233">
        <v>1.0029999999999999</v>
      </c>
      <c r="AZ233">
        <v>1</v>
      </c>
      <c r="BA233">
        <v>1</v>
      </c>
      <c r="BB233">
        <v>1</v>
      </c>
      <c r="BC233">
        <v>3.18</v>
      </c>
      <c r="BD233" t="s">
        <v>3</v>
      </c>
      <c r="BE233" t="s">
        <v>3</v>
      </c>
      <c r="BF233" t="s">
        <v>3</v>
      </c>
      <c r="BG233" t="s">
        <v>3</v>
      </c>
      <c r="BH233">
        <v>3</v>
      </c>
      <c r="BI233">
        <v>1</v>
      </c>
      <c r="BJ233" t="s">
        <v>181</v>
      </c>
      <c r="BM233">
        <v>10</v>
      </c>
      <c r="BN233">
        <v>0</v>
      </c>
      <c r="BO233" t="s">
        <v>178</v>
      </c>
      <c r="BP233">
        <v>1</v>
      </c>
      <c r="BQ233">
        <v>30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 t="s">
        <v>3</v>
      </c>
      <c r="BZ233">
        <v>99</v>
      </c>
      <c r="CA233">
        <v>62</v>
      </c>
      <c r="CB233" t="s">
        <v>3</v>
      </c>
      <c r="CE233">
        <v>30</v>
      </c>
      <c r="CF233">
        <v>0</v>
      </c>
      <c r="CG233">
        <v>0</v>
      </c>
      <c r="CM233">
        <v>0</v>
      </c>
      <c r="CN233" t="s">
        <v>3</v>
      </c>
      <c r="CO233">
        <v>0</v>
      </c>
      <c r="CP233">
        <f t="shared" si="229"/>
        <v>130488.41</v>
      </c>
      <c r="CQ233">
        <f t="shared" si="230"/>
        <v>16.350000000000001</v>
      </c>
      <c r="CR233">
        <f>(ROUND((ROUND(((ET233)*AV233*1),2)*BB233),2)+ROUND((ROUND(((AE233-(EU233))*AV233*1),2)*BS233),2))</f>
        <v>0</v>
      </c>
      <c r="CS233">
        <f t="shared" si="231"/>
        <v>0</v>
      </c>
      <c r="CT233">
        <f t="shared" si="232"/>
        <v>0</v>
      </c>
      <c r="CU233">
        <f t="shared" si="233"/>
        <v>0</v>
      </c>
      <c r="CV233">
        <f t="shared" si="234"/>
        <v>0</v>
      </c>
      <c r="CW233">
        <f t="shared" si="235"/>
        <v>0</v>
      </c>
      <c r="CX233">
        <f t="shared" si="236"/>
        <v>0</v>
      </c>
      <c r="CY233">
        <f t="shared" si="237"/>
        <v>0</v>
      </c>
      <c r="CZ233">
        <f t="shared" si="238"/>
        <v>0</v>
      </c>
      <c r="DC233" t="s">
        <v>3</v>
      </c>
      <c r="DD233" t="s">
        <v>3</v>
      </c>
      <c r="DE233" t="s">
        <v>3</v>
      </c>
      <c r="DF233" t="s">
        <v>3</v>
      </c>
      <c r="DG233" t="s">
        <v>3</v>
      </c>
      <c r="DH233" t="s">
        <v>3</v>
      </c>
      <c r="DI233" t="s">
        <v>3</v>
      </c>
      <c r="DJ233" t="s">
        <v>3</v>
      </c>
      <c r="DK233" t="s">
        <v>3</v>
      </c>
      <c r="DL233" t="s">
        <v>3</v>
      </c>
      <c r="DM233" t="s">
        <v>3</v>
      </c>
      <c r="DN233">
        <v>0</v>
      </c>
      <c r="DO233">
        <v>0</v>
      </c>
      <c r="DP233">
        <v>1</v>
      </c>
      <c r="DQ233">
        <v>1</v>
      </c>
      <c r="DU233">
        <v>1003</v>
      </c>
      <c r="DV233" t="s">
        <v>180</v>
      </c>
      <c r="DW233" t="s">
        <v>180</v>
      </c>
      <c r="DX233">
        <v>1</v>
      </c>
      <c r="DZ233" t="s">
        <v>3</v>
      </c>
      <c r="EA233" t="s">
        <v>3</v>
      </c>
      <c r="EB233" t="s">
        <v>3</v>
      </c>
      <c r="EC233" t="s">
        <v>3</v>
      </c>
      <c r="EE233">
        <v>55586446</v>
      </c>
      <c r="EF233">
        <v>30</v>
      </c>
      <c r="EG233" t="s">
        <v>117</v>
      </c>
      <c r="EH233">
        <v>0</v>
      </c>
      <c r="EI233" t="s">
        <v>3</v>
      </c>
      <c r="EJ233">
        <v>1</v>
      </c>
      <c r="EK233">
        <v>10</v>
      </c>
      <c r="EL233" t="s">
        <v>167</v>
      </c>
      <c r="EM233" t="s">
        <v>168</v>
      </c>
      <c r="EO233" t="s">
        <v>3</v>
      </c>
      <c r="EQ233">
        <v>0</v>
      </c>
      <c r="ER233">
        <v>5.12</v>
      </c>
      <c r="ES233">
        <v>5.12</v>
      </c>
      <c r="ET233">
        <v>0</v>
      </c>
      <c r="EU233">
        <v>0</v>
      </c>
      <c r="EV233">
        <v>0</v>
      </c>
      <c r="EW233">
        <v>0</v>
      </c>
      <c r="EX233">
        <v>0</v>
      </c>
      <c r="FQ233">
        <v>0</v>
      </c>
      <c r="FR233">
        <v>0</v>
      </c>
      <c r="FS233">
        <v>0</v>
      </c>
      <c r="FX233">
        <v>99</v>
      </c>
      <c r="FY233">
        <v>62</v>
      </c>
      <c r="GA233" t="s">
        <v>3</v>
      </c>
      <c r="GD233">
        <v>1</v>
      </c>
      <c r="GF233">
        <v>-1423884524</v>
      </c>
      <c r="GG233">
        <v>2</v>
      </c>
      <c r="GH233">
        <v>1</v>
      </c>
      <c r="GI233">
        <v>2</v>
      </c>
      <c r="GJ233">
        <v>0</v>
      </c>
      <c r="GK233">
        <v>0</v>
      </c>
      <c r="GL233">
        <f t="shared" si="239"/>
        <v>0</v>
      </c>
      <c r="GM233">
        <f t="shared" si="240"/>
        <v>130488.41</v>
      </c>
      <c r="GN233">
        <f t="shared" si="241"/>
        <v>130488.41</v>
      </c>
      <c r="GO233">
        <f t="shared" si="242"/>
        <v>0</v>
      </c>
      <c r="GP233">
        <f t="shared" si="243"/>
        <v>0</v>
      </c>
      <c r="GR233">
        <v>0</v>
      </c>
      <c r="GS233">
        <v>3</v>
      </c>
      <c r="GT233">
        <v>0</v>
      </c>
      <c r="GU233" t="s">
        <v>3</v>
      </c>
      <c r="GV233">
        <f t="shared" si="244"/>
        <v>0</v>
      </c>
      <c r="GW233">
        <v>1</v>
      </c>
      <c r="GX233">
        <f t="shared" si="245"/>
        <v>0</v>
      </c>
      <c r="HA233">
        <v>0</v>
      </c>
      <c r="HB233">
        <v>0</v>
      </c>
      <c r="HC233">
        <f t="shared" si="246"/>
        <v>0</v>
      </c>
      <c r="HE233" t="s">
        <v>3</v>
      </c>
      <c r="HF233" t="s">
        <v>3</v>
      </c>
      <c r="HM233" t="s">
        <v>3</v>
      </c>
      <c r="HN233" t="s">
        <v>3</v>
      </c>
      <c r="HO233" t="s">
        <v>3</v>
      </c>
      <c r="HP233" t="s">
        <v>3</v>
      </c>
      <c r="HQ233" t="s">
        <v>3</v>
      </c>
      <c r="HS233">
        <v>0</v>
      </c>
      <c r="IK233">
        <v>0</v>
      </c>
    </row>
    <row r="235" spans="1:255" ht="13" x14ac:dyDescent="0.3">
      <c r="A235" s="3">
        <v>51</v>
      </c>
      <c r="B235" s="3">
        <f>B218</f>
        <v>1</v>
      </c>
      <c r="C235" s="3">
        <f>A218</f>
        <v>4</v>
      </c>
      <c r="D235" s="3">
        <f>ROW(A218)</f>
        <v>218</v>
      </c>
      <c r="E235" s="3"/>
      <c r="F235" s="3" t="str">
        <f>IF(F218&lt;&gt;"",F218,"")</f>
        <v/>
      </c>
      <c r="G235" s="3" t="str">
        <f>IF(G218&lt;&gt;"",G218,"")</f>
        <v>Локальный ремонт межпанельных стыков в наружных и внутренних стенах (КР-22)</v>
      </c>
      <c r="H235" s="3">
        <v>0</v>
      </c>
      <c r="I235" s="3"/>
      <c r="J235" s="3"/>
      <c r="K235" s="3"/>
      <c r="L235" s="3"/>
      <c r="M235" s="3"/>
      <c r="N235" s="3"/>
      <c r="O235" s="3">
        <f t="shared" ref="O235:T235" si="247">ROUND(AB235,2)</f>
        <v>164600.63</v>
      </c>
      <c r="P235" s="3">
        <f t="shared" si="247"/>
        <v>121097.16</v>
      </c>
      <c r="Q235" s="3">
        <f t="shared" si="247"/>
        <v>1791.72</v>
      </c>
      <c r="R235" s="3">
        <f t="shared" si="247"/>
        <v>258.97000000000003</v>
      </c>
      <c r="S235" s="3">
        <f t="shared" si="247"/>
        <v>41711.75</v>
      </c>
      <c r="T235" s="3">
        <f t="shared" si="247"/>
        <v>0</v>
      </c>
      <c r="U235" s="3">
        <f>AH235</f>
        <v>3376.9181135249996</v>
      </c>
      <c r="V235" s="3">
        <f>AI235</f>
        <v>0</v>
      </c>
      <c r="W235" s="3">
        <f>ROUND(AJ235,2)</f>
        <v>0</v>
      </c>
      <c r="X235" s="3">
        <f>ROUND(AK235,2)</f>
        <v>41325.589999999997</v>
      </c>
      <c r="Y235" s="3">
        <f>ROUND(AL235,2)</f>
        <v>25925.23</v>
      </c>
      <c r="Z235" s="3"/>
      <c r="AA235" s="3"/>
      <c r="AB235" s="3">
        <f>ROUND(SUMIF(AA222:AA233,"=56481265",O222:O233),2)</f>
        <v>164600.63</v>
      </c>
      <c r="AC235" s="3">
        <f>ROUND(SUMIF(AA222:AA233,"=56481265",P222:P233),2)</f>
        <v>121097.16</v>
      </c>
      <c r="AD235" s="3">
        <f>ROUND(SUMIF(AA222:AA233,"=56481265",Q222:Q233),2)</f>
        <v>1791.72</v>
      </c>
      <c r="AE235" s="3">
        <f>ROUND(SUMIF(AA222:AA233,"=56481265",R222:R233),2)</f>
        <v>258.97000000000003</v>
      </c>
      <c r="AF235" s="3">
        <f>ROUND(SUMIF(AA222:AA233,"=56481265",S222:S233),2)</f>
        <v>41711.75</v>
      </c>
      <c r="AG235" s="3">
        <f>ROUND(SUMIF(AA222:AA233,"=56481265",T222:T233),2)</f>
        <v>0</v>
      </c>
      <c r="AH235" s="3">
        <f>SUMIF(AA222:AA233,"=56481265",U222:U233)</f>
        <v>3376.9181135249996</v>
      </c>
      <c r="AI235" s="3">
        <f>SUMIF(AA222:AA233,"=56481265",V222:V233)</f>
        <v>0</v>
      </c>
      <c r="AJ235" s="3">
        <f>ROUND(SUMIF(AA222:AA233,"=56481265",W222:W233),2)</f>
        <v>0</v>
      </c>
      <c r="AK235" s="3">
        <f>ROUND(SUMIF(AA222:AA233,"=56481265",X222:X233),2)</f>
        <v>41325.589999999997</v>
      </c>
      <c r="AL235" s="3">
        <f>ROUND(SUMIF(AA222:AA233,"=56481265",Y222:Y233),2)</f>
        <v>25925.23</v>
      </c>
      <c r="AM235" s="3"/>
      <c r="AN235" s="3"/>
      <c r="AO235" s="3">
        <f t="shared" ref="AO235:BD235" si="248">ROUND(BX235,2)</f>
        <v>0</v>
      </c>
      <c r="AP235" s="3">
        <f t="shared" si="248"/>
        <v>0</v>
      </c>
      <c r="AQ235" s="3">
        <f t="shared" si="248"/>
        <v>0</v>
      </c>
      <c r="AR235" s="3">
        <f t="shared" si="248"/>
        <v>231851.45</v>
      </c>
      <c r="AS235" s="3">
        <f t="shared" si="248"/>
        <v>231851.45</v>
      </c>
      <c r="AT235" s="3">
        <f t="shared" si="248"/>
        <v>0</v>
      </c>
      <c r="AU235" s="3">
        <f t="shared" si="248"/>
        <v>0</v>
      </c>
      <c r="AV235" s="3">
        <f t="shared" si="248"/>
        <v>121097.16</v>
      </c>
      <c r="AW235" s="3">
        <f t="shared" si="248"/>
        <v>121097.16</v>
      </c>
      <c r="AX235" s="3">
        <f t="shared" si="248"/>
        <v>0</v>
      </c>
      <c r="AY235" s="3">
        <f t="shared" si="248"/>
        <v>121097.16</v>
      </c>
      <c r="AZ235" s="3">
        <f t="shared" si="248"/>
        <v>0</v>
      </c>
      <c r="BA235" s="3">
        <f t="shared" si="248"/>
        <v>0</v>
      </c>
      <c r="BB235" s="3">
        <f t="shared" si="248"/>
        <v>0</v>
      </c>
      <c r="BC235" s="3">
        <f t="shared" si="248"/>
        <v>0</v>
      </c>
      <c r="BD235" s="3">
        <f t="shared" si="248"/>
        <v>0</v>
      </c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>
        <f>ROUND(SUMIF(AA222:AA233,"=56481265",FQ222:FQ233),2)</f>
        <v>0</v>
      </c>
      <c r="BY235" s="3">
        <f>ROUND(SUMIF(AA222:AA233,"=56481265",FR222:FR233),2)</f>
        <v>0</v>
      </c>
      <c r="BZ235" s="3">
        <f>ROUND(SUMIF(AA222:AA233,"=56481265",GL222:GL233),2)</f>
        <v>0</v>
      </c>
      <c r="CA235" s="3">
        <f>ROUND(SUMIF(AA222:AA233,"=56481265",GM222:GM233),2)</f>
        <v>231851.45</v>
      </c>
      <c r="CB235" s="3">
        <f>ROUND(SUMIF(AA222:AA233,"=56481265",GN222:GN233),2)</f>
        <v>231851.45</v>
      </c>
      <c r="CC235" s="3">
        <f>ROUND(SUMIF(AA222:AA233,"=56481265",GO222:GO233),2)</f>
        <v>0</v>
      </c>
      <c r="CD235" s="3">
        <f>ROUND(SUMIF(AA222:AA233,"=56481265",GP222:GP233),2)</f>
        <v>0</v>
      </c>
      <c r="CE235" s="3">
        <f>AC235-BX235</f>
        <v>121097.16</v>
      </c>
      <c r="CF235" s="3">
        <f>AC235-BY235</f>
        <v>121097.16</v>
      </c>
      <c r="CG235" s="3">
        <f>BX235-BZ235</f>
        <v>0</v>
      </c>
      <c r="CH235" s="3">
        <f>AC235-BX235-BY235+BZ235</f>
        <v>121097.16</v>
      </c>
      <c r="CI235" s="3">
        <f>BY235-BZ235</f>
        <v>0</v>
      </c>
      <c r="CJ235" s="3">
        <f>ROUND(SUMIF(AA222:AA233,"=56481265",GX222:GX233),2)</f>
        <v>0</v>
      </c>
      <c r="CK235" s="3">
        <f>ROUND(SUMIF(AA222:AA233,"=56481265",GY222:GY233),2)</f>
        <v>0</v>
      </c>
      <c r="CL235" s="3">
        <f>ROUND(SUMIF(AA222:AA233,"=56481265",GZ222:GZ233),2)</f>
        <v>0</v>
      </c>
      <c r="CM235" s="3">
        <f>ROUND(SUMIF(AA222:AA233,"=56481265",HD222:HD233),2)</f>
        <v>0</v>
      </c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4">
        <f t="shared" ref="DG235:DL235" si="249">ROUND(DT235,2)</f>
        <v>2675206.86</v>
      </c>
      <c r="DH235" s="4">
        <f t="shared" si="249"/>
        <v>653787.27</v>
      </c>
      <c r="DI235" s="4">
        <f t="shared" si="249"/>
        <v>26763.7</v>
      </c>
      <c r="DJ235" s="4">
        <f t="shared" si="249"/>
        <v>12383.95</v>
      </c>
      <c r="DK235" s="4">
        <f t="shared" si="249"/>
        <v>1994655.89</v>
      </c>
      <c r="DL235" s="4">
        <f t="shared" si="249"/>
        <v>0</v>
      </c>
      <c r="DM235" s="4">
        <f>DZ235</f>
        <v>3376.9181135249996</v>
      </c>
      <c r="DN235" s="4">
        <f>EA235</f>
        <v>0</v>
      </c>
      <c r="DO235" s="4">
        <f>ROUND(EB235,2)</f>
        <v>0</v>
      </c>
      <c r="DP235" s="4">
        <f>ROUND(EC235,2)</f>
        <v>1976189.45</v>
      </c>
      <c r="DQ235" s="4">
        <f>ROUND(ED235,2)</f>
        <v>1239744.71</v>
      </c>
      <c r="DR235" s="4"/>
      <c r="DS235" s="4"/>
      <c r="DT235" s="4">
        <f>ROUND(SUMIF(AA222:AA233,"=56481267",O222:O233),2)</f>
        <v>2675206.86</v>
      </c>
      <c r="DU235" s="4">
        <f>ROUND(SUMIF(AA222:AA233,"=56481267",P222:P233),2)</f>
        <v>653787.27</v>
      </c>
      <c r="DV235" s="4">
        <f>ROUND(SUMIF(AA222:AA233,"=56481267",Q222:Q233),2)</f>
        <v>26763.7</v>
      </c>
      <c r="DW235" s="4">
        <f>ROUND(SUMIF(AA222:AA233,"=56481267",R222:R233),2)</f>
        <v>12383.95</v>
      </c>
      <c r="DX235" s="4">
        <f>ROUND(SUMIF(AA222:AA233,"=56481267",S222:S233),2)</f>
        <v>1994655.89</v>
      </c>
      <c r="DY235" s="4">
        <f>ROUND(SUMIF(AA222:AA233,"=56481267",T222:T233),2)</f>
        <v>0</v>
      </c>
      <c r="DZ235" s="4">
        <f>SUMIF(AA222:AA233,"=56481267",U222:U233)</f>
        <v>3376.9181135249996</v>
      </c>
      <c r="EA235" s="4">
        <f>SUMIF(AA222:AA233,"=56481267",V222:V233)</f>
        <v>0</v>
      </c>
      <c r="EB235" s="4">
        <f>ROUND(SUMIF(AA222:AA233,"=56481267",W222:W233),2)</f>
        <v>0</v>
      </c>
      <c r="EC235" s="4">
        <f>ROUND(SUMIF(AA222:AA233,"=56481267",X222:X233),2)</f>
        <v>1976189.45</v>
      </c>
      <c r="ED235" s="4">
        <f>ROUND(SUMIF(AA222:AA233,"=56481267",Y222:Y233),2)</f>
        <v>1239744.71</v>
      </c>
      <c r="EE235" s="4"/>
      <c r="EF235" s="4"/>
      <c r="EG235" s="4">
        <f t="shared" ref="EG235:EV235" si="250">ROUND(FP235,2)</f>
        <v>0</v>
      </c>
      <c r="EH235" s="4">
        <f t="shared" si="250"/>
        <v>0</v>
      </c>
      <c r="EI235" s="4">
        <f t="shared" si="250"/>
        <v>0</v>
      </c>
      <c r="EJ235" s="4">
        <f t="shared" si="250"/>
        <v>5891141.0199999996</v>
      </c>
      <c r="EK235" s="4">
        <f t="shared" si="250"/>
        <v>5891141.0199999996</v>
      </c>
      <c r="EL235" s="4">
        <f t="shared" si="250"/>
        <v>0</v>
      </c>
      <c r="EM235" s="4">
        <f t="shared" si="250"/>
        <v>0</v>
      </c>
      <c r="EN235" s="4">
        <f t="shared" si="250"/>
        <v>653787.27</v>
      </c>
      <c r="EO235" s="4">
        <f t="shared" si="250"/>
        <v>653787.27</v>
      </c>
      <c r="EP235" s="4">
        <f t="shared" si="250"/>
        <v>0</v>
      </c>
      <c r="EQ235" s="4">
        <f t="shared" si="250"/>
        <v>653787.27</v>
      </c>
      <c r="ER235" s="4">
        <f t="shared" si="250"/>
        <v>0</v>
      </c>
      <c r="ES235" s="4">
        <f t="shared" si="250"/>
        <v>0</v>
      </c>
      <c r="ET235" s="4">
        <f t="shared" si="250"/>
        <v>0</v>
      </c>
      <c r="EU235" s="4">
        <f t="shared" si="250"/>
        <v>0</v>
      </c>
      <c r="EV235" s="4">
        <f t="shared" si="250"/>
        <v>0</v>
      </c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>
        <f>ROUND(SUMIF(AA222:AA233,"=56481267",FQ222:FQ233),2)</f>
        <v>0</v>
      </c>
      <c r="FQ235" s="4">
        <f>ROUND(SUMIF(AA222:AA233,"=56481267",FR222:FR233),2)</f>
        <v>0</v>
      </c>
      <c r="FR235" s="4">
        <f>ROUND(SUMIF(AA222:AA233,"=56481267",GL222:GL233),2)</f>
        <v>0</v>
      </c>
      <c r="FS235" s="4">
        <f>ROUND(SUMIF(AA222:AA233,"=56481267",GM222:GM233),2)</f>
        <v>5891141.0199999996</v>
      </c>
      <c r="FT235" s="4">
        <f>ROUND(SUMIF(AA222:AA233,"=56481267",GN222:GN233),2)</f>
        <v>5891141.0199999996</v>
      </c>
      <c r="FU235" s="4">
        <f>ROUND(SUMIF(AA222:AA233,"=56481267",GO222:GO233),2)</f>
        <v>0</v>
      </c>
      <c r="FV235" s="4">
        <f>ROUND(SUMIF(AA222:AA233,"=56481267",GP222:GP233),2)</f>
        <v>0</v>
      </c>
      <c r="FW235" s="4">
        <f>DU235-FP235</f>
        <v>653787.27</v>
      </c>
      <c r="FX235" s="4">
        <f>DU235-FQ235</f>
        <v>653787.27</v>
      </c>
      <c r="FY235" s="4">
        <f>FP235-FR235</f>
        <v>0</v>
      </c>
      <c r="FZ235" s="4">
        <f>DU235-FP235-FQ235+FR235</f>
        <v>653787.27</v>
      </c>
      <c r="GA235" s="4">
        <f>FQ235-FR235</f>
        <v>0</v>
      </c>
      <c r="GB235" s="4">
        <f>ROUND(SUMIF(AA222:AA233,"=56481267",GX222:GX233),2)</f>
        <v>0</v>
      </c>
      <c r="GC235" s="4">
        <f>ROUND(SUMIF(AA222:AA233,"=56481267",GY222:GY233),2)</f>
        <v>0</v>
      </c>
      <c r="GD235" s="4">
        <f>ROUND(SUMIF(AA222:AA233,"=56481267",GZ222:GZ233),2)</f>
        <v>0</v>
      </c>
      <c r="GE235" s="4">
        <f>ROUND(SUMIF(AA222:AA233,"=56481267",HD222:HD233),2)</f>
        <v>0</v>
      </c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>
        <v>0</v>
      </c>
    </row>
    <row r="237" spans="1:255" ht="13" x14ac:dyDescent="0.3">
      <c r="A237" s="5">
        <v>50</v>
      </c>
      <c r="B237" s="5">
        <v>0</v>
      </c>
      <c r="C237" s="5">
        <v>0</v>
      </c>
      <c r="D237" s="5">
        <v>1</v>
      </c>
      <c r="E237" s="5">
        <v>201</v>
      </c>
      <c r="F237" s="5">
        <f>ROUND(Source!O235,O237)</f>
        <v>164600.63</v>
      </c>
      <c r="G237" s="5" t="s">
        <v>57</v>
      </c>
      <c r="H237" s="5" t="s">
        <v>58</v>
      </c>
      <c r="I237" s="5"/>
      <c r="J237" s="5"/>
      <c r="K237" s="5">
        <v>201</v>
      </c>
      <c r="L237" s="5">
        <v>1</v>
      </c>
      <c r="M237" s="5">
        <v>3</v>
      </c>
      <c r="N237" s="5" t="s">
        <v>3</v>
      </c>
      <c r="O237" s="5">
        <v>2</v>
      </c>
      <c r="P237" s="5">
        <f>ROUND(Source!DG235,O237)</f>
        <v>2675206.86</v>
      </c>
      <c r="Q237" s="5"/>
      <c r="R237" s="5"/>
      <c r="S237" s="5"/>
      <c r="T237" s="5"/>
      <c r="U237" s="5"/>
      <c r="V237" s="5"/>
      <c r="W237" s="5">
        <v>164600.63</v>
      </c>
      <c r="X237" s="5">
        <v>1</v>
      </c>
      <c r="Y237" s="5">
        <v>164600.63</v>
      </c>
      <c r="Z237" s="5">
        <v>2675206.86</v>
      </c>
      <c r="AA237" s="5">
        <v>1</v>
      </c>
      <c r="AB237" s="5">
        <v>2675206.86</v>
      </c>
    </row>
    <row r="238" spans="1:255" ht="13" x14ac:dyDescent="0.3">
      <c r="A238" s="5">
        <v>50</v>
      </c>
      <c r="B238" s="5">
        <v>0</v>
      </c>
      <c r="C238" s="5">
        <v>0</v>
      </c>
      <c r="D238" s="5">
        <v>1</v>
      </c>
      <c r="E238" s="5">
        <v>202</v>
      </c>
      <c r="F238" s="5">
        <f>ROUND(Source!P235,O238)</f>
        <v>121097.16</v>
      </c>
      <c r="G238" s="5" t="s">
        <v>59</v>
      </c>
      <c r="H238" s="5" t="s">
        <v>60</v>
      </c>
      <c r="I238" s="5"/>
      <c r="J238" s="5"/>
      <c r="K238" s="5">
        <v>202</v>
      </c>
      <c r="L238" s="5">
        <v>2</v>
      </c>
      <c r="M238" s="5">
        <v>3</v>
      </c>
      <c r="N238" s="5" t="s">
        <v>3</v>
      </c>
      <c r="O238" s="5">
        <v>2</v>
      </c>
      <c r="P238" s="5">
        <f>ROUND(Source!DH235,O238)</f>
        <v>653787.27</v>
      </c>
      <c r="Q238" s="5"/>
      <c r="R238" s="5"/>
      <c r="S238" s="5"/>
      <c r="T238" s="5"/>
      <c r="U238" s="5"/>
      <c r="V238" s="5"/>
      <c r="W238" s="5">
        <v>121097.16</v>
      </c>
      <c r="X238" s="5">
        <v>1</v>
      </c>
      <c r="Y238" s="5">
        <v>121097.16</v>
      </c>
      <c r="Z238" s="5">
        <v>653787.27</v>
      </c>
      <c r="AA238" s="5">
        <v>1</v>
      </c>
      <c r="AB238" s="5">
        <v>653787.27</v>
      </c>
    </row>
    <row r="239" spans="1:255" ht="13" x14ac:dyDescent="0.3">
      <c r="A239" s="5">
        <v>50</v>
      </c>
      <c r="B239" s="5">
        <v>0</v>
      </c>
      <c r="C239" s="5">
        <v>0</v>
      </c>
      <c r="D239" s="5">
        <v>1</v>
      </c>
      <c r="E239" s="5">
        <v>222</v>
      </c>
      <c r="F239" s="5">
        <f>ROUND(Source!AO235,O239)</f>
        <v>0</v>
      </c>
      <c r="G239" s="5" t="s">
        <v>61</v>
      </c>
      <c r="H239" s="5" t="s">
        <v>62</v>
      </c>
      <c r="I239" s="5"/>
      <c r="J239" s="5"/>
      <c r="K239" s="5">
        <v>222</v>
      </c>
      <c r="L239" s="5">
        <v>3</v>
      </c>
      <c r="M239" s="5">
        <v>3</v>
      </c>
      <c r="N239" s="5" t="s">
        <v>3</v>
      </c>
      <c r="O239" s="5">
        <v>2</v>
      </c>
      <c r="P239" s="5">
        <f>ROUND(Source!EG235,O239)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55" ht="13" x14ac:dyDescent="0.3">
      <c r="A240" s="5">
        <v>50</v>
      </c>
      <c r="B240" s="5">
        <v>0</v>
      </c>
      <c r="C240" s="5">
        <v>0</v>
      </c>
      <c r="D240" s="5">
        <v>1</v>
      </c>
      <c r="E240" s="5">
        <v>225</v>
      </c>
      <c r="F240" s="5">
        <f>ROUND(Source!AV235,O240)</f>
        <v>121097.16</v>
      </c>
      <c r="G240" s="5" t="s">
        <v>63</v>
      </c>
      <c r="H240" s="5" t="s">
        <v>64</v>
      </c>
      <c r="I240" s="5"/>
      <c r="J240" s="5"/>
      <c r="K240" s="5">
        <v>225</v>
      </c>
      <c r="L240" s="5">
        <v>4</v>
      </c>
      <c r="M240" s="5">
        <v>3</v>
      </c>
      <c r="N240" s="5" t="s">
        <v>3</v>
      </c>
      <c r="O240" s="5">
        <v>2</v>
      </c>
      <c r="P240" s="5">
        <f>ROUND(Source!EN235,O240)</f>
        <v>653787.27</v>
      </c>
      <c r="Q240" s="5"/>
      <c r="R240" s="5"/>
      <c r="S240" s="5"/>
      <c r="T240" s="5"/>
      <c r="U240" s="5"/>
      <c r="V240" s="5"/>
      <c r="W240" s="5">
        <v>121097.16</v>
      </c>
      <c r="X240" s="5">
        <v>1</v>
      </c>
      <c r="Y240" s="5">
        <v>121097.16</v>
      </c>
      <c r="Z240" s="5">
        <v>653787.27</v>
      </c>
      <c r="AA240" s="5">
        <v>1</v>
      </c>
      <c r="AB240" s="5">
        <v>653787.27</v>
      </c>
    </row>
    <row r="241" spans="1:28" ht="13" x14ac:dyDescent="0.3">
      <c r="A241" s="5">
        <v>50</v>
      </c>
      <c r="B241" s="5">
        <v>0</v>
      </c>
      <c r="C241" s="5">
        <v>0</v>
      </c>
      <c r="D241" s="5">
        <v>1</v>
      </c>
      <c r="E241" s="5">
        <v>226</v>
      </c>
      <c r="F241" s="5">
        <f>ROUND(Source!AW235,O241)</f>
        <v>121097.16</v>
      </c>
      <c r="G241" s="5" t="s">
        <v>65</v>
      </c>
      <c r="H241" s="5" t="s">
        <v>66</v>
      </c>
      <c r="I241" s="5"/>
      <c r="J241" s="5"/>
      <c r="K241" s="5">
        <v>226</v>
      </c>
      <c r="L241" s="5">
        <v>5</v>
      </c>
      <c r="M241" s="5">
        <v>3</v>
      </c>
      <c r="N241" s="5" t="s">
        <v>3</v>
      </c>
      <c r="O241" s="5">
        <v>2</v>
      </c>
      <c r="P241" s="5">
        <f>ROUND(Source!EO235,O241)</f>
        <v>653787.27</v>
      </c>
      <c r="Q241" s="5"/>
      <c r="R241" s="5"/>
      <c r="S241" s="5"/>
      <c r="T241" s="5"/>
      <c r="U241" s="5"/>
      <c r="V241" s="5"/>
      <c r="W241" s="5">
        <v>121097.16</v>
      </c>
      <c r="X241" s="5">
        <v>1</v>
      </c>
      <c r="Y241" s="5">
        <v>121097.16</v>
      </c>
      <c r="Z241" s="5">
        <v>653787.27</v>
      </c>
      <c r="AA241" s="5">
        <v>1</v>
      </c>
      <c r="AB241" s="5">
        <v>653787.27</v>
      </c>
    </row>
    <row r="242" spans="1:28" ht="13" x14ac:dyDescent="0.3">
      <c r="A242" s="5">
        <v>50</v>
      </c>
      <c r="B242" s="5">
        <v>0</v>
      </c>
      <c r="C242" s="5">
        <v>0</v>
      </c>
      <c r="D242" s="5">
        <v>1</v>
      </c>
      <c r="E242" s="5">
        <v>227</v>
      </c>
      <c r="F242" s="5">
        <f>ROUND(Source!AX235,O242)</f>
        <v>0</v>
      </c>
      <c r="G242" s="5" t="s">
        <v>67</v>
      </c>
      <c r="H242" s="5" t="s">
        <v>68</v>
      </c>
      <c r="I242" s="5"/>
      <c r="J242" s="5"/>
      <c r="K242" s="5">
        <v>227</v>
      </c>
      <c r="L242" s="5">
        <v>6</v>
      </c>
      <c r="M242" s="5">
        <v>3</v>
      </c>
      <c r="N242" s="5" t="s">
        <v>3</v>
      </c>
      <c r="O242" s="5">
        <v>2</v>
      </c>
      <c r="P242" s="5">
        <f>ROUND(Source!EP235,O242)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8" ht="13" x14ac:dyDescent="0.3">
      <c r="A243" s="5">
        <v>50</v>
      </c>
      <c r="B243" s="5">
        <v>0</v>
      </c>
      <c r="C243" s="5">
        <v>0</v>
      </c>
      <c r="D243" s="5">
        <v>1</v>
      </c>
      <c r="E243" s="5">
        <v>228</v>
      </c>
      <c r="F243" s="5">
        <f>ROUND(Source!AY235,O243)</f>
        <v>121097.16</v>
      </c>
      <c r="G243" s="5" t="s">
        <v>69</v>
      </c>
      <c r="H243" s="5" t="s">
        <v>70</v>
      </c>
      <c r="I243" s="5"/>
      <c r="J243" s="5"/>
      <c r="K243" s="5">
        <v>228</v>
      </c>
      <c r="L243" s="5">
        <v>7</v>
      </c>
      <c r="M243" s="5">
        <v>3</v>
      </c>
      <c r="N243" s="5" t="s">
        <v>3</v>
      </c>
      <c r="O243" s="5">
        <v>2</v>
      </c>
      <c r="P243" s="5">
        <f>ROUND(Source!EQ235,O243)</f>
        <v>653787.27</v>
      </c>
      <c r="Q243" s="5"/>
      <c r="R243" s="5"/>
      <c r="S243" s="5"/>
      <c r="T243" s="5"/>
      <c r="U243" s="5"/>
      <c r="V243" s="5"/>
      <c r="W243" s="5">
        <v>121097.16</v>
      </c>
      <c r="X243" s="5">
        <v>1</v>
      </c>
      <c r="Y243" s="5">
        <v>121097.16</v>
      </c>
      <c r="Z243" s="5">
        <v>653787.27</v>
      </c>
      <c r="AA243" s="5">
        <v>1</v>
      </c>
      <c r="AB243" s="5">
        <v>653787.27</v>
      </c>
    </row>
    <row r="244" spans="1:28" ht="13" x14ac:dyDescent="0.3">
      <c r="A244" s="5">
        <v>50</v>
      </c>
      <c r="B244" s="5">
        <v>0</v>
      </c>
      <c r="C244" s="5">
        <v>0</v>
      </c>
      <c r="D244" s="5">
        <v>1</v>
      </c>
      <c r="E244" s="5">
        <v>216</v>
      </c>
      <c r="F244" s="5">
        <f>ROUND(Source!AP235,O244)</f>
        <v>0</v>
      </c>
      <c r="G244" s="5" t="s">
        <v>71</v>
      </c>
      <c r="H244" s="5" t="s">
        <v>72</v>
      </c>
      <c r="I244" s="5"/>
      <c r="J244" s="5"/>
      <c r="K244" s="5">
        <v>216</v>
      </c>
      <c r="L244" s="5">
        <v>8</v>
      </c>
      <c r="M244" s="5">
        <v>3</v>
      </c>
      <c r="N244" s="5" t="s">
        <v>3</v>
      </c>
      <c r="O244" s="5">
        <v>2</v>
      </c>
      <c r="P244" s="5">
        <f>ROUND(Source!EH235,O244)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8" ht="13" x14ac:dyDescent="0.3">
      <c r="A245" s="5">
        <v>50</v>
      </c>
      <c r="B245" s="5">
        <v>0</v>
      </c>
      <c r="C245" s="5">
        <v>0</v>
      </c>
      <c r="D245" s="5">
        <v>1</v>
      </c>
      <c r="E245" s="5">
        <v>223</v>
      </c>
      <c r="F245" s="5">
        <f>ROUND(Source!AQ235,O245)</f>
        <v>0</v>
      </c>
      <c r="G245" s="5" t="s">
        <v>73</v>
      </c>
      <c r="H245" s="5" t="s">
        <v>74</v>
      </c>
      <c r="I245" s="5"/>
      <c r="J245" s="5"/>
      <c r="K245" s="5">
        <v>223</v>
      </c>
      <c r="L245" s="5">
        <v>9</v>
      </c>
      <c r="M245" s="5">
        <v>3</v>
      </c>
      <c r="N245" s="5" t="s">
        <v>3</v>
      </c>
      <c r="O245" s="5">
        <v>2</v>
      </c>
      <c r="P245" s="5">
        <f>ROUND(Source!EI235,O245)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8" ht="13" x14ac:dyDescent="0.3">
      <c r="A246" s="5">
        <v>50</v>
      </c>
      <c r="B246" s="5">
        <v>0</v>
      </c>
      <c r="C246" s="5">
        <v>0</v>
      </c>
      <c r="D246" s="5">
        <v>1</v>
      </c>
      <c r="E246" s="5">
        <v>229</v>
      </c>
      <c r="F246" s="5">
        <f>ROUND(Source!AZ235,O246)</f>
        <v>0</v>
      </c>
      <c r="G246" s="5" t="s">
        <v>75</v>
      </c>
      <c r="H246" s="5" t="s">
        <v>76</v>
      </c>
      <c r="I246" s="5"/>
      <c r="J246" s="5"/>
      <c r="K246" s="5">
        <v>229</v>
      </c>
      <c r="L246" s="5">
        <v>10</v>
      </c>
      <c r="M246" s="5">
        <v>3</v>
      </c>
      <c r="N246" s="5" t="s">
        <v>3</v>
      </c>
      <c r="O246" s="5">
        <v>2</v>
      </c>
      <c r="P246" s="5">
        <f>ROUND(Source!ER235,O246)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8" ht="13" x14ac:dyDescent="0.3">
      <c r="A247" s="5">
        <v>50</v>
      </c>
      <c r="B247" s="5">
        <v>0</v>
      </c>
      <c r="C247" s="5">
        <v>0</v>
      </c>
      <c r="D247" s="5">
        <v>1</v>
      </c>
      <c r="E247" s="5">
        <v>203</v>
      </c>
      <c r="F247" s="5">
        <f>ROUND(Source!Q235,O247)</f>
        <v>1791.72</v>
      </c>
      <c r="G247" s="5" t="s">
        <v>77</v>
      </c>
      <c r="H247" s="5" t="s">
        <v>78</v>
      </c>
      <c r="I247" s="5"/>
      <c r="J247" s="5"/>
      <c r="K247" s="5">
        <v>203</v>
      </c>
      <c r="L247" s="5">
        <v>11</v>
      </c>
      <c r="M247" s="5">
        <v>3</v>
      </c>
      <c r="N247" s="5" t="s">
        <v>3</v>
      </c>
      <c r="O247" s="5">
        <v>2</v>
      </c>
      <c r="P247" s="5">
        <f>ROUND(Source!DI235,O247)</f>
        <v>26763.7</v>
      </c>
      <c r="Q247" s="5"/>
      <c r="R247" s="5"/>
      <c r="S247" s="5"/>
      <c r="T247" s="5"/>
      <c r="U247" s="5"/>
      <c r="V247" s="5"/>
      <c r="W247" s="5">
        <v>1791.72</v>
      </c>
      <c r="X247" s="5">
        <v>1</v>
      </c>
      <c r="Y247" s="5">
        <v>1791.72</v>
      </c>
      <c r="Z247" s="5">
        <v>26763.7</v>
      </c>
      <c r="AA247" s="5">
        <v>1</v>
      </c>
      <c r="AB247" s="5">
        <v>26763.7</v>
      </c>
    </row>
    <row r="248" spans="1:28" ht="13" x14ac:dyDescent="0.3">
      <c r="A248" s="5">
        <v>50</v>
      </c>
      <c r="B248" s="5">
        <v>0</v>
      </c>
      <c r="C248" s="5">
        <v>0</v>
      </c>
      <c r="D248" s="5">
        <v>1</v>
      </c>
      <c r="E248" s="5">
        <v>231</v>
      </c>
      <c r="F248" s="5">
        <f>ROUND(Source!BB235,O248)</f>
        <v>0</v>
      </c>
      <c r="G248" s="5" t="s">
        <v>79</v>
      </c>
      <c r="H248" s="5" t="s">
        <v>80</v>
      </c>
      <c r="I248" s="5"/>
      <c r="J248" s="5"/>
      <c r="K248" s="5">
        <v>231</v>
      </c>
      <c r="L248" s="5">
        <v>12</v>
      </c>
      <c r="M248" s="5">
        <v>3</v>
      </c>
      <c r="N248" s="5" t="s">
        <v>3</v>
      </c>
      <c r="O248" s="5">
        <v>2</v>
      </c>
      <c r="P248" s="5">
        <f>ROUND(Source!ET235,O248)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ht="13" x14ac:dyDescent="0.3">
      <c r="A249" s="5">
        <v>50</v>
      </c>
      <c r="B249" s="5">
        <v>0</v>
      </c>
      <c r="C249" s="5">
        <v>0</v>
      </c>
      <c r="D249" s="5">
        <v>1</v>
      </c>
      <c r="E249" s="5">
        <v>204</v>
      </c>
      <c r="F249" s="5">
        <f>ROUND(Source!R235,O249)</f>
        <v>258.97000000000003</v>
      </c>
      <c r="G249" s="5" t="s">
        <v>81</v>
      </c>
      <c r="H249" s="5" t="s">
        <v>82</v>
      </c>
      <c r="I249" s="5"/>
      <c r="J249" s="5"/>
      <c r="K249" s="5">
        <v>204</v>
      </c>
      <c r="L249" s="5">
        <v>13</v>
      </c>
      <c r="M249" s="5">
        <v>3</v>
      </c>
      <c r="N249" s="5" t="s">
        <v>3</v>
      </c>
      <c r="O249" s="5">
        <v>2</v>
      </c>
      <c r="P249" s="5">
        <f>ROUND(Source!DJ235,O249)</f>
        <v>12383.95</v>
      </c>
      <c r="Q249" s="5"/>
      <c r="R249" s="5"/>
      <c r="S249" s="5"/>
      <c r="T249" s="5"/>
      <c r="U249" s="5"/>
      <c r="V249" s="5"/>
      <c r="W249" s="5">
        <v>258.97000000000003</v>
      </c>
      <c r="X249" s="5">
        <v>1</v>
      </c>
      <c r="Y249" s="5">
        <v>258.97000000000003</v>
      </c>
      <c r="Z249" s="5">
        <v>12383.95</v>
      </c>
      <c r="AA249" s="5">
        <v>1</v>
      </c>
      <c r="AB249" s="5">
        <v>12383.95</v>
      </c>
    </row>
    <row r="250" spans="1:28" ht="13" x14ac:dyDescent="0.3">
      <c r="A250" s="5">
        <v>50</v>
      </c>
      <c r="B250" s="5">
        <v>0</v>
      </c>
      <c r="C250" s="5">
        <v>0</v>
      </c>
      <c r="D250" s="5">
        <v>1</v>
      </c>
      <c r="E250" s="5">
        <v>205</v>
      </c>
      <c r="F250" s="5">
        <f>ROUND(Source!S235,O250)</f>
        <v>41711.75</v>
      </c>
      <c r="G250" s="5" t="s">
        <v>83</v>
      </c>
      <c r="H250" s="5" t="s">
        <v>84</v>
      </c>
      <c r="I250" s="5"/>
      <c r="J250" s="5"/>
      <c r="K250" s="5">
        <v>205</v>
      </c>
      <c r="L250" s="5">
        <v>14</v>
      </c>
      <c r="M250" s="5">
        <v>3</v>
      </c>
      <c r="N250" s="5" t="s">
        <v>3</v>
      </c>
      <c r="O250" s="5">
        <v>2</v>
      </c>
      <c r="P250" s="5">
        <f>ROUND(Source!DK235,O250)</f>
        <v>1994655.89</v>
      </c>
      <c r="Q250" s="5"/>
      <c r="R250" s="5"/>
      <c r="S250" s="5"/>
      <c r="T250" s="5"/>
      <c r="U250" s="5"/>
      <c r="V250" s="5"/>
      <c r="W250" s="5">
        <v>41711.75</v>
      </c>
      <c r="X250" s="5">
        <v>1</v>
      </c>
      <c r="Y250" s="5">
        <v>41711.75</v>
      </c>
      <c r="Z250" s="5">
        <v>1994655.89</v>
      </c>
      <c r="AA250" s="5">
        <v>1</v>
      </c>
      <c r="AB250" s="5">
        <v>1994655.89</v>
      </c>
    </row>
    <row r="251" spans="1:28" ht="13" x14ac:dyDescent="0.3">
      <c r="A251" s="5">
        <v>50</v>
      </c>
      <c r="B251" s="5">
        <v>0</v>
      </c>
      <c r="C251" s="5">
        <v>0</v>
      </c>
      <c r="D251" s="5">
        <v>1</v>
      </c>
      <c r="E251" s="5">
        <v>232</v>
      </c>
      <c r="F251" s="5">
        <f>ROUND(Source!BC235,O251)</f>
        <v>0</v>
      </c>
      <c r="G251" s="5" t="s">
        <v>85</v>
      </c>
      <c r="H251" s="5" t="s">
        <v>86</v>
      </c>
      <c r="I251" s="5"/>
      <c r="J251" s="5"/>
      <c r="K251" s="5">
        <v>232</v>
      </c>
      <c r="L251" s="5">
        <v>15</v>
      </c>
      <c r="M251" s="5">
        <v>3</v>
      </c>
      <c r="N251" s="5" t="s">
        <v>3</v>
      </c>
      <c r="O251" s="5">
        <v>2</v>
      </c>
      <c r="P251" s="5">
        <f>ROUND(Source!EU235,O251)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ht="13" x14ac:dyDescent="0.3">
      <c r="A252" s="5">
        <v>50</v>
      </c>
      <c r="B252" s="5">
        <v>0</v>
      </c>
      <c r="C252" s="5">
        <v>0</v>
      </c>
      <c r="D252" s="5">
        <v>1</v>
      </c>
      <c r="E252" s="5">
        <v>214</v>
      </c>
      <c r="F252" s="5">
        <f>ROUND(Source!AS235,O252)</f>
        <v>231851.45</v>
      </c>
      <c r="G252" s="5" t="s">
        <v>87</v>
      </c>
      <c r="H252" s="5" t="s">
        <v>88</v>
      </c>
      <c r="I252" s="5"/>
      <c r="J252" s="5"/>
      <c r="K252" s="5">
        <v>214</v>
      </c>
      <c r="L252" s="5">
        <v>16</v>
      </c>
      <c r="M252" s="5">
        <v>3</v>
      </c>
      <c r="N252" s="5" t="s">
        <v>3</v>
      </c>
      <c r="O252" s="5">
        <v>2</v>
      </c>
      <c r="P252" s="5">
        <f>ROUND(Source!EK235,O252)</f>
        <v>5891141.0199999996</v>
      </c>
      <c r="Q252" s="5"/>
      <c r="R252" s="5"/>
      <c r="S252" s="5"/>
      <c r="T252" s="5"/>
      <c r="U252" s="5"/>
      <c r="V252" s="5"/>
      <c r="W252" s="5">
        <v>231851.45</v>
      </c>
      <c r="X252" s="5">
        <v>1</v>
      </c>
      <c r="Y252" s="5">
        <v>231851.45</v>
      </c>
      <c r="Z252" s="5">
        <v>5891141.0199999996</v>
      </c>
      <c r="AA252" s="5">
        <v>1</v>
      </c>
      <c r="AB252" s="5">
        <v>5891141.0199999996</v>
      </c>
    </row>
    <row r="253" spans="1:28" ht="13" x14ac:dyDescent="0.3">
      <c r="A253" s="5">
        <v>50</v>
      </c>
      <c r="B253" s="5">
        <v>0</v>
      </c>
      <c r="C253" s="5">
        <v>0</v>
      </c>
      <c r="D253" s="5">
        <v>1</v>
      </c>
      <c r="E253" s="5">
        <v>215</v>
      </c>
      <c r="F253" s="5">
        <f>ROUND(Source!AT235,O253)</f>
        <v>0</v>
      </c>
      <c r="G253" s="5" t="s">
        <v>89</v>
      </c>
      <c r="H253" s="5" t="s">
        <v>90</v>
      </c>
      <c r="I253" s="5"/>
      <c r="J253" s="5"/>
      <c r="K253" s="5">
        <v>215</v>
      </c>
      <c r="L253" s="5">
        <v>17</v>
      </c>
      <c r="M253" s="5">
        <v>3</v>
      </c>
      <c r="N253" s="5" t="s">
        <v>3</v>
      </c>
      <c r="O253" s="5">
        <v>2</v>
      </c>
      <c r="P253" s="5">
        <f>ROUND(Source!EL235,O253)</f>
        <v>0</v>
      </c>
      <c r="Q253" s="5"/>
      <c r="R253" s="5"/>
      <c r="S253" s="5"/>
      <c r="T253" s="5"/>
      <c r="U253" s="5"/>
      <c r="V253" s="5"/>
      <c r="W253" s="5">
        <v>0</v>
      </c>
      <c r="X253" s="5">
        <v>1</v>
      </c>
      <c r="Y253" s="5">
        <v>0</v>
      </c>
      <c r="Z253" s="5">
        <v>0</v>
      </c>
      <c r="AA253" s="5">
        <v>1</v>
      </c>
      <c r="AB253" s="5">
        <v>0</v>
      </c>
    </row>
    <row r="254" spans="1:28" ht="13" x14ac:dyDescent="0.3">
      <c r="A254" s="5">
        <v>50</v>
      </c>
      <c r="B254" s="5">
        <v>0</v>
      </c>
      <c r="C254" s="5">
        <v>0</v>
      </c>
      <c r="D254" s="5">
        <v>1</v>
      </c>
      <c r="E254" s="5">
        <v>217</v>
      </c>
      <c r="F254" s="5">
        <f>ROUND(Source!AU235,O254)</f>
        <v>0</v>
      </c>
      <c r="G254" s="5" t="s">
        <v>91</v>
      </c>
      <c r="H254" s="5" t="s">
        <v>92</v>
      </c>
      <c r="I254" s="5"/>
      <c r="J254" s="5"/>
      <c r="K254" s="5">
        <v>217</v>
      </c>
      <c r="L254" s="5">
        <v>18</v>
      </c>
      <c r="M254" s="5">
        <v>3</v>
      </c>
      <c r="N254" s="5" t="s">
        <v>3</v>
      </c>
      <c r="O254" s="5">
        <v>2</v>
      </c>
      <c r="P254" s="5">
        <f>ROUND(Source!EM235,O254)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8" ht="13" x14ac:dyDescent="0.3">
      <c r="A255" s="5">
        <v>50</v>
      </c>
      <c r="B255" s="5">
        <v>0</v>
      </c>
      <c r="C255" s="5">
        <v>0</v>
      </c>
      <c r="D255" s="5">
        <v>1</v>
      </c>
      <c r="E255" s="5">
        <v>230</v>
      </c>
      <c r="F255" s="5">
        <f>ROUND(Source!BA235,O255)</f>
        <v>0</v>
      </c>
      <c r="G255" s="5" t="s">
        <v>93</v>
      </c>
      <c r="H255" s="5" t="s">
        <v>94</v>
      </c>
      <c r="I255" s="5"/>
      <c r="J255" s="5"/>
      <c r="K255" s="5">
        <v>230</v>
      </c>
      <c r="L255" s="5">
        <v>19</v>
      </c>
      <c r="M255" s="5">
        <v>3</v>
      </c>
      <c r="N255" s="5" t="s">
        <v>3</v>
      </c>
      <c r="O255" s="5">
        <v>2</v>
      </c>
      <c r="P255" s="5">
        <f>ROUND(Source!ES235,O255)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8" ht="13" x14ac:dyDescent="0.3">
      <c r="A256" s="5">
        <v>50</v>
      </c>
      <c r="B256" s="5">
        <v>0</v>
      </c>
      <c r="C256" s="5">
        <v>0</v>
      </c>
      <c r="D256" s="5">
        <v>1</v>
      </c>
      <c r="E256" s="5">
        <v>206</v>
      </c>
      <c r="F256" s="5">
        <f>ROUND(Source!T235,O256)</f>
        <v>0</v>
      </c>
      <c r="G256" s="5" t="s">
        <v>95</v>
      </c>
      <c r="H256" s="5" t="s">
        <v>96</v>
      </c>
      <c r="I256" s="5"/>
      <c r="J256" s="5"/>
      <c r="K256" s="5">
        <v>206</v>
      </c>
      <c r="L256" s="5">
        <v>20</v>
      </c>
      <c r="M256" s="5">
        <v>3</v>
      </c>
      <c r="N256" s="5" t="s">
        <v>3</v>
      </c>
      <c r="O256" s="5">
        <v>2</v>
      </c>
      <c r="P256" s="5">
        <f>ROUND(Source!DL235,O256)</f>
        <v>0</v>
      </c>
      <c r="Q256" s="5"/>
      <c r="R256" s="5"/>
      <c r="S256" s="5"/>
      <c r="T256" s="5"/>
      <c r="U256" s="5"/>
      <c r="V256" s="5"/>
      <c r="W256" s="5">
        <v>0</v>
      </c>
      <c r="X256" s="5">
        <v>1</v>
      </c>
      <c r="Y256" s="5">
        <v>0</v>
      </c>
      <c r="Z256" s="5">
        <v>0</v>
      </c>
      <c r="AA256" s="5">
        <v>1</v>
      </c>
      <c r="AB256" s="5">
        <v>0</v>
      </c>
    </row>
    <row r="257" spans="1:255" ht="13" x14ac:dyDescent="0.3">
      <c r="A257" s="5">
        <v>50</v>
      </c>
      <c r="B257" s="5">
        <v>0</v>
      </c>
      <c r="C257" s="5">
        <v>0</v>
      </c>
      <c r="D257" s="5">
        <v>1</v>
      </c>
      <c r="E257" s="5">
        <v>207</v>
      </c>
      <c r="F257" s="5">
        <f>Source!U235</f>
        <v>3376.9181135249996</v>
      </c>
      <c r="G257" s="5" t="s">
        <v>97</v>
      </c>
      <c r="H257" s="5" t="s">
        <v>98</v>
      </c>
      <c r="I257" s="5"/>
      <c r="J257" s="5"/>
      <c r="K257" s="5">
        <v>207</v>
      </c>
      <c r="L257" s="5">
        <v>21</v>
      </c>
      <c r="M257" s="5">
        <v>3</v>
      </c>
      <c r="N257" s="5" t="s">
        <v>3</v>
      </c>
      <c r="O257" s="5">
        <v>-1</v>
      </c>
      <c r="P257" s="5">
        <f>Source!DM235</f>
        <v>3376.9181135249996</v>
      </c>
      <c r="Q257" s="5"/>
      <c r="R257" s="5"/>
      <c r="S257" s="5"/>
      <c r="T257" s="5"/>
      <c r="U257" s="5"/>
      <c r="V257" s="5"/>
      <c r="W257" s="5">
        <v>3376.9181135250001</v>
      </c>
      <c r="X257" s="5">
        <v>1</v>
      </c>
      <c r="Y257" s="5">
        <v>3376.9181135250001</v>
      </c>
      <c r="Z257" s="5">
        <v>3376.9181135250001</v>
      </c>
      <c r="AA257" s="5">
        <v>1</v>
      </c>
      <c r="AB257" s="5">
        <v>3376.9181135250001</v>
      </c>
    </row>
    <row r="258" spans="1:255" ht="13" x14ac:dyDescent="0.3">
      <c r="A258" s="5">
        <v>50</v>
      </c>
      <c r="B258" s="5">
        <v>0</v>
      </c>
      <c r="C258" s="5">
        <v>0</v>
      </c>
      <c r="D258" s="5">
        <v>1</v>
      </c>
      <c r="E258" s="5">
        <v>208</v>
      </c>
      <c r="F258" s="5">
        <f>Source!V235</f>
        <v>0</v>
      </c>
      <c r="G258" s="5" t="s">
        <v>99</v>
      </c>
      <c r="H258" s="5" t="s">
        <v>100</v>
      </c>
      <c r="I258" s="5"/>
      <c r="J258" s="5"/>
      <c r="K258" s="5">
        <v>208</v>
      </c>
      <c r="L258" s="5">
        <v>22</v>
      </c>
      <c r="M258" s="5">
        <v>3</v>
      </c>
      <c r="N258" s="5" t="s">
        <v>3</v>
      </c>
      <c r="O258" s="5">
        <v>-1</v>
      </c>
      <c r="P258" s="5">
        <f>Source!DN235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255" ht="13" x14ac:dyDescent="0.3">
      <c r="A259" s="5">
        <v>50</v>
      </c>
      <c r="B259" s="5">
        <v>0</v>
      </c>
      <c r="C259" s="5">
        <v>0</v>
      </c>
      <c r="D259" s="5">
        <v>1</v>
      </c>
      <c r="E259" s="5">
        <v>209</v>
      </c>
      <c r="F259" s="5">
        <f>ROUND(Source!W235,O259)</f>
        <v>0</v>
      </c>
      <c r="G259" s="5" t="s">
        <v>101</v>
      </c>
      <c r="H259" s="5" t="s">
        <v>102</v>
      </c>
      <c r="I259" s="5"/>
      <c r="J259" s="5"/>
      <c r="K259" s="5">
        <v>209</v>
      </c>
      <c r="L259" s="5">
        <v>23</v>
      </c>
      <c r="M259" s="5">
        <v>3</v>
      </c>
      <c r="N259" s="5" t="s">
        <v>3</v>
      </c>
      <c r="O259" s="5">
        <v>2</v>
      </c>
      <c r="P259" s="5">
        <f>ROUND(Source!DO235,O259)</f>
        <v>0</v>
      </c>
      <c r="Q259" s="5"/>
      <c r="R259" s="5"/>
      <c r="S259" s="5"/>
      <c r="T259" s="5"/>
      <c r="U259" s="5"/>
      <c r="V259" s="5"/>
      <c r="W259" s="5">
        <v>0</v>
      </c>
      <c r="X259" s="5">
        <v>1</v>
      </c>
      <c r="Y259" s="5">
        <v>0</v>
      </c>
      <c r="Z259" s="5">
        <v>0</v>
      </c>
      <c r="AA259" s="5">
        <v>1</v>
      </c>
      <c r="AB259" s="5">
        <v>0</v>
      </c>
    </row>
    <row r="260" spans="1:255" ht="13" x14ac:dyDescent="0.3">
      <c r="A260" s="5">
        <v>50</v>
      </c>
      <c r="B260" s="5">
        <v>0</v>
      </c>
      <c r="C260" s="5">
        <v>0</v>
      </c>
      <c r="D260" s="5">
        <v>1</v>
      </c>
      <c r="E260" s="5">
        <v>233</v>
      </c>
      <c r="F260" s="5">
        <f>ROUND(Source!BD235,O260)</f>
        <v>0</v>
      </c>
      <c r="G260" s="5" t="s">
        <v>103</v>
      </c>
      <c r="H260" s="5" t="s">
        <v>104</v>
      </c>
      <c r="I260" s="5"/>
      <c r="J260" s="5"/>
      <c r="K260" s="5">
        <v>233</v>
      </c>
      <c r="L260" s="5">
        <v>24</v>
      </c>
      <c r="M260" s="5">
        <v>3</v>
      </c>
      <c r="N260" s="5" t="s">
        <v>3</v>
      </c>
      <c r="O260" s="5">
        <v>2</v>
      </c>
      <c r="P260" s="5">
        <f>ROUND(Source!EV235,O260)</f>
        <v>0</v>
      </c>
      <c r="Q260" s="5"/>
      <c r="R260" s="5"/>
      <c r="S260" s="5"/>
      <c r="T260" s="5"/>
      <c r="U260" s="5"/>
      <c r="V260" s="5"/>
      <c r="W260" s="5">
        <v>0</v>
      </c>
      <c r="X260" s="5">
        <v>1</v>
      </c>
      <c r="Y260" s="5">
        <v>0</v>
      </c>
      <c r="Z260" s="5">
        <v>0</v>
      </c>
      <c r="AA260" s="5">
        <v>1</v>
      </c>
      <c r="AB260" s="5">
        <v>0</v>
      </c>
    </row>
    <row r="261" spans="1:255" ht="13" x14ac:dyDescent="0.3">
      <c r="A261" s="5">
        <v>50</v>
      </c>
      <c r="B261" s="5">
        <v>0</v>
      </c>
      <c r="C261" s="5">
        <v>0</v>
      </c>
      <c r="D261" s="5">
        <v>1</v>
      </c>
      <c r="E261" s="5">
        <v>210</v>
      </c>
      <c r="F261" s="5">
        <f>ROUND(Source!X235,O261)</f>
        <v>41325.589999999997</v>
      </c>
      <c r="G261" s="5" t="s">
        <v>105</v>
      </c>
      <c r="H261" s="5" t="s">
        <v>106</v>
      </c>
      <c r="I261" s="5"/>
      <c r="J261" s="5"/>
      <c r="K261" s="5">
        <v>210</v>
      </c>
      <c r="L261" s="5">
        <v>25</v>
      </c>
      <c r="M261" s="5">
        <v>3</v>
      </c>
      <c r="N261" s="5" t="s">
        <v>3</v>
      </c>
      <c r="O261" s="5">
        <v>2</v>
      </c>
      <c r="P261" s="5">
        <f>ROUND(Source!DP235,O261)</f>
        <v>1976189.45</v>
      </c>
      <c r="Q261" s="5"/>
      <c r="R261" s="5"/>
      <c r="S261" s="5"/>
      <c r="T261" s="5"/>
      <c r="U261" s="5"/>
      <c r="V261" s="5"/>
      <c r="W261" s="5">
        <v>41325.589999999997</v>
      </c>
      <c r="X261" s="5">
        <v>1</v>
      </c>
      <c r="Y261" s="5">
        <v>41325.589999999997</v>
      </c>
      <c r="Z261" s="5">
        <v>1976189.45</v>
      </c>
      <c r="AA261" s="5">
        <v>1</v>
      </c>
      <c r="AB261" s="5">
        <v>1976189.45</v>
      </c>
    </row>
    <row r="262" spans="1:255" ht="13" x14ac:dyDescent="0.3">
      <c r="A262" s="5">
        <v>50</v>
      </c>
      <c r="B262" s="5">
        <v>0</v>
      </c>
      <c r="C262" s="5">
        <v>0</v>
      </c>
      <c r="D262" s="5">
        <v>1</v>
      </c>
      <c r="E262" s="5">
        <v>211</v>
      </c>
      <c r="F262" s="5">
        <f>ROUND(Source!Y235,O262)</f>
        <v>25925.23</v>
      </c>
      <c r="G262" s="5" t="s">
        <v>107</v>
      </c>
      <c r="H262" s="5" t="s">
        <v>108</v>
      </c>
      <c r="I262" s="5"/>
      <c r="J262" s="5"/>
      <c r="K262" s="5">
        <v>211</v>
      </c>
      <c r="L262" s="5">
        <v>26</v>
      </c>
      <c r="M262" s="5">
        <v>3</v>
      </c>
      <c r="N262" s="5" t="s">
        <v>3</v>
      </c>
      <c r="O262" s="5">
        <v>2</v>
      </c>
      <c r="P262" s="5">
        <f>ROUND(Source!DQ235,O262)</f>
        <v>1239744.71</v>
      </c>
      <c r="Q262" s="5"/>
      <c r="R262" s="5"/>
      <c r="S262" s="5"/>
      <c r="T262" s="5"/>
      <c r="U262" s="5"/>
      <c r="V262" s="5"/>
      <c r="W262" s="5">
        <v>25925.23</v>
      </c>
      <c r="X262" s="5">
        <v>1</v>
      </c>
      <c r="Y262" s="5">
        <v>25925.23</v>
      </c>
      <c r="Z262" s="5">
        <v>1239744.71</v>
      </c>
      <c r="AA262" s="5">
        <v>1</v>
      </c>
      <c r="AB262" s="5">
        <v>1239744.71</v>
      </c>
    </row>
    <row r="263" spans="1:255" ht="13" x14ac:dyDescent="0.3">
      <c r="A263" s="5">
        <v>50</v>
      </c>
      <c r="B263" s="5">
        <v>0</v>
      </c>
      <c r="C263" s="5">
        <v>0</v>
      </c>
      <c r="D263" s="5">
        <v>1</v>
      </c>
      <c r="E263" s="5">
        <v>224</v>
      </c>
      <c r="F263" s="5">
        <f>ROUND(Source!AR235,O263)</f>
        <v>231851.45</v>
      </c>
      <c r="G263" s="5" t="s">
        <v>109</v>
      </c>
      <c r="H263" s="5" t="s">
        <v>110</v>
      </c>
      <c r="I263" s="5"/>
      <c r="J263" s="5"/>
      <c r="K263" s="5">
        <v>224</v>
      </c>
      <c r="L263" s="5">
        <v>27</v>
      </c>
      <c r="M263" s="5">
        <v>3</v>
      </c>
      <c r="N263" s="5" t="s">
        <v>3</v>
      </c>
      <c r="O263" s="5">
        <v>2</v>
      </c>
      <c r="P263" s="5">
        <f>ROUND(Source!EJ235,O263)</f>
        <v>5891141.0199999996</v>
      </c>
      <c r="Q263" s="5"/>
      <c r="R263" s="5"/>
      <c r="S263" s="5"/>
      <c r="T263" s="5"/>
      <c r="U263" s="5"/>
      <c r="V263" s="5"/>
      <c r="W263" s="5">
        <v>231851.45</v>
      </c>
      <c r="X263" s="5">
        <v>1</v>
      </c>
      <c r="Y263" s="5">
        <v>231851.45</v>
      </c>
      <c r="Z263" s="5">
        <v>5891141.0199999996</v>
      </c>
      <c r="AA263" s="5">
        <v>1</v>
      </c>
      <c r="AB263" s="5">
        <v>5891141.0199999996</v>
      </c>
    </row>
    <row r="265" spans="1:255" ht="13" x14ac:dyDescent="0.3">
      <c r="A265" s="1">
        <v>4</v>
      </c>
      <c r="B265" s="1">
        <v>1</v>
      </c>
      <c r="C265" s="1"/>
      <c r="D265" s="1">
        <f>ROW(A278)</f>
        <v>278</v>
      </c>
      <c r="E265" s="1"/>
      <c r="F265" s="1" t="s">
        <v>3</v>
      </c>
      <c r="G265" s="1" t="s">
        <v>182</v>
      </c>
      <c r="H265" s="1" t="s">
        <v>3</v>
      </c>
      <c r="I265" s="1">
        <v>0</v>
      </c>
      <c r="J265" s="1"/>
      <c r="K265" s="1">
        <v>-1</v>
      </c>
      <c r="L265" s="1"/>
      <c r="M265" s="1" t="s">
        <v>3</v>
      </c>
      <c r="N265" s="1"/>
      <c r="O265" s="1"/>
      <c r="P265" s="1"/>
      <c r="Q265" s="1"/>
      <c r="R265" s="1"/>
      <c r="S265" s="1">
        <v>0</v>
      </c>
      <c r="T265" s="1">
        <v>0</v>
      </c>
      <c r="U265" s="1" t="s">
        <v>3</v>
      </c>
      <c r="V265" s="1">
        <v>0</v>
      </c>
      <c r="W265" s="1"/>
      <c r="X265" s="1"/>
      <c r="Y265" s="1"/>
      <c r="Z265" s="1"/>
      <c r="AA265" s="1"/>
      <c r="AB265" s="1" t="s">
        <v>3</v>
      </c>
      <c r="AC265" s="1" t="s">
        <v>3</v>
      </c>
      <c r="AD265" s="1" t="s">
        <v>3</v>
      </c>
      <c r="AE265" s="1" t="s">
        <v>3</v>
      </c>
      <c r="AF265" s="1" t="s">
        <v>3</v>
      </c>
      <c r="AG265" s="1" t="s">
        <v>3</v>
      </c>
      <c r="AH265" s="1"/>
      <c r="AI265" s="1"/>
      <c r="AJ265" s="1"/>
      <c r="AK265" s="1"/>
      <c r="AL265" s="1"/>
      <c r="AM265" s="1"/>
      <c r="AN265" s="1"/>
      <c r="AO265" s="1"/>
      <c r="AP265" s="1" t="s">
        <v>3</v>
      </c>
      <c r="AQ265" s="1" t="s">
        <v>3</v>
      </c>
      <c r="AR265" s="1" t="s">
        <v>3</v>
      </c>
      <c r="AS265" s="1"/>
      <c r="AT265" s="1"/>
      <c r="AU265" s="1"/>
      <c r="AV265" s="1"/>
      <c r="AW265" s="1"/>
      <c r="AX265" s="1"/>
      <c r="AY265" s="1"/>
      <c r="AZ265" s="1" t="s">
        <v>3</v>
      </c>
      <c r="BA265" s="1"/>
      <c r="BB265" s="1" t="s">
        <v>3</v>
      </c>
      <c r="BC265" s="1" t="s">
        <v>3</v>
      </c>
      <c r="BD265" s="1" t="s">
        <v>3</v>
      </c>
      <c r="BE265" s="1" t="s">
        <v>3</v>
      </c>
      <c r="BF265" s="1" t="s">
        <v>3</v>
      </c>
      <c r="BG265" s="1" t="s">
        <v>3</v>
      </c>
      <c r="BH265" s="1" t="s">
        <v>3</v>
      </c>
      <c r="BI265" s="1" t="s">
        <v>3</v>
      </c>
      <c r="BJ265" s="1" t="s">
        <v>3</v>
      </c>
      <c r="BK265" s="1" t="s">
        <v>3</v>
      </c>
      <c r="BL265" s="1" t="s">
        <v>3</v>
      </c>
      <c r="BM265" s="1" t="s">
        <v>3</v>
      </c>
      <c r="BN265" s="1" t="s">
        <v>3</v>
      </c>
      <c r="BO265" s="1" t="s">
        <v>3</v>
      </c>
      <c r="BP265" s="1" t="s">
        <v>3</v>
      </c>
      <c r="BQ265" s="1"/>
      <c r="BR265" s="1"/>
      <c r="BS265" s="1"/>
      <c r="BT265" s="1"/>
      <c r="BU265" s="1"/>
      <c r="BV265" s="1"/>
      <c r="BW265" s="1"/>
      <c r="BX265" s="1">
        <v>0</v>
      </c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>
        <v>0</v>
      </c>
    </row>
    <row r="267" spans="1:255" ht="13" x14ac:dyDescent="0.3">
      <c r="A267" s="3">
        <v>52</v>
      </c>
      <c r="B267" s="3">
        <f t="shared" ref="B267:G267" si="251">B278</f>
        <v>1</v>
      </c>
      <c r="C267" s="3">
        <f t="shared" si="251"/>
        <v>4</v>
      </c>
      <c r="D267" s="3">
        <f t="shared" si="251"/>
        <v>265</v>
      </c>
      <c r="E267" s="3">
        <f t="shared" si="251"/>
        <v>0</v>
      </c>
      <c r="F267" s="3" t="str">
        <f t="shared" si="251"/>
        <v/>
      </c>
      <c r="G267" s="3" t="str">
        <f t="shared" si="251"/>
        <v>Установка металлического ограждения по периметру кровли (КР-22,29)</v>
      </c>
      <c r="H267" s="3"/>
      <c r="I267" s="3"/>
      <c r="J267" s="3"/>
      <c r="K267" s="3"/>
      <c r="L267" s="3"/>
      <c r="M267" s="3"/>
      <c r="N267" s="3"/>
      <c r="O267" s="3">
        <f t="shared" ref="O267:AT267" si="252">O278</f>
        <v>147429.34</v>
      </c>
      <c r="P267" s="3">
        <f t="shared" si="252"/>
        <v>146802.53</v>
      </c>
      <c r="Q267" s="3">
        <f t="shared" si="252"/>
        <v>243.45</v>
      </c>
      <c r="R267" s="3">
        <f t="shared" si="252"/>
        <v>20.260000000000002</v>
      </c>
      <c r="S267" s="3">
        <f t="shared" si="252"/>
        <v>383.36</v>
      </c>
      <c r="T267" s="3">
        <f t="shared" si="252"/>
        <v>0</v>
      </c>
      <c r="U267" s="3">
        <f t="shared" si="252"/>
        <v>33.019195715000002</v>
      </c>
      <c r="V267" s="3">
        <f t="shared" si="252"/>
        <v>0</v>
      </c>
      <c r="W267" s="3">
        <f t="shared" si="252"/>
        <v>0</v>
      </c>
      <c r="X267" s="3">
        <f t="shared" si="252"/>
        <v>395.55</v>
      </c>
      <c r="Y267" s="3">
        <f t="shared" si="252"/>
        <v>193.74</v>
      </c>
      <c r="Z267" s="3">
        <f t="shared" si="252"/>
        <v>0</v>
      </c>
      <c r="AA267" s="3">
        <f t="shared" si="252"/>
        <v>0</v>
      </c>
      <c r="AB267" s="3">
        <f t="shared" si="252"/>
        <v>147429.34</v>
      </c>
      <c r="AC267" s="3">
        <f t="shared" si="252"/>
        <v>146802.53</v>
      </c>
      <c r="AD267" s="3">
        <f t="shared" si="252"/>
        <v>243.45</v>
      </c>
      <c r="AE267" s="3">
        <f t="shared" si="252"/>
        <v>20.260000000000002</v>
      </c>
      <c r="AF267" s="3">
        <f t="shared" si="252"/>
        <v>383.36</v>
      </c>
      <c r="AG267" s="3">
        <f t="shared" si="252"/>
        <v>0</v>
      </c>
      <c r="AH267" s="3">
        <f t="shared" si="252"/>
        <v>33.019195715000002</v>
      </c>
      <c r="AI267" s="3">
        <f t="shared" si="252"/>
        <v>0</v>
      </c>
      <c r="AJ267" s="3">
        <f t="shared" si="252"/>
        <v>0</v>
      </c>
      <c r="AK267" s="3">
        <f t="shared" si="252"/>
        <v>395.55</v>
      </c>
      <c r="AL267" s="3">
        <f t="shared" si="252"/>
        <v>193.74</v>
      </c>
      <c r="AM267" s="3">
        <f t="shared" si="252"/>
        <v>0</v>
      </c>
      <c r="AN267" s="3">
        <f t="shared" si="252"/>
        <v>0</v>
      </c>
      <c r="AO267" s="3">
        <f t="shared" si="252"/>
        <v>0</v>
      </c>
      <c r="AP267" s="3">
        <f t="shared" si="252"/>
        <v>0</v>
      </c>
      <c r="AQ267" s="3">
        <f t="shared" si="252"/>
        <v>0</v>
      </c>
      <c r="AR267" s="3">
        <f t="shared" si="252"/>
        <v>148018.63</v>
      </c>
      <c r="AS267" s="3">
        <f t="shared" si="252"/>
        <v>148018.63</v>
      </c>
      <c r="AT267" s="3">
        <f t="shared" si="252"/>
        <v>0</v>
      </c>
      <c r="AU267" s="3">
        <f t="shared" ref="AU267:BZ267" si="253">AU278</f>
        <v>0</v>
      </c>
      <c r="AV267" s="3">
        <f t="shared" si="253"/>
        <v>146802.53</v>
      </c>
      <c r="AW267" s="3">
        <f t="shared" si="253"/>
        <v>146802.53</v>
      </c>
      <c r="AX267" s="3">
        <f t="shared" si="253"/>
        <v>0</v>
      </c>
      <c r="AY267" s="3">
        <f t="shared" si="253"/>
        <v>146802.53</v>
      </c>
      <c r="AZ267" s="3">
        <f t="shared" si="253"/>
        <v>0</v>
      </c>
      <c r="BA267" s="3">
        <f t="shared" si="253"/>
        <v>0</v>
      </c>
      <c r="BB267" s="3">
        <f t="shared" si="253"/>
        <v>0</v>
      </c>
      <c r="BC267" s="3">
        <f t="shared" si="253"/>
        <v>0</v>
      </c>
      <c r="BD267" s="3">
        <f t="shared" si="253"/>
        <v>0</v>
      </c>
      <c r="BE267" s="3">
        <f t="shared" si="253"/>
        <v>0</v>
      </c>
      <c r="BF267" s="3">
        <f t="shared" si="253"/>
        <v>0</v>
      </c>
      <c r="BG267" s="3">
        <f t="shared" si="253"/>
        <v>0</v>
      </c>
      <c r="BH267" s="3">
        <f t="shared" si="253"/>
        <v>0</v>
      </c>
      <c r="BI267" s="3">
        <f t="shared" si="253"/>
        <v>0</v>
      </c>
      <c r="BJ267" s="3">
        <f t="shared" si="253"/>
        <v>0</v>
      </c>
      <c r="BK267" s="3">
        <f t="shared" si="253"/>
        <v>0</v>
      </c>
      <c r="BL267" s="3">
        <f t="shared" si="253"/>
        <v>0</v>
      </c>
      <c r="BM267" s="3">
        <f t="shared" si="253"/>
        <v>0</v>
      </c>
      <c r="BN267" s="3">
        <f t="shared" si="253"/>
        <v>0</v>
      </c>
      <c r="BO267" s="3">
        <f t="shared" si="253"/>
        <v>0</v>
      </c>
      <c r="BP267" s="3">
        <f t="shared" si="253"/>
        <v>0</v>
      </c>
      <c r="BQ267" s="3">
        <f t="shared" si="253"/>
        <v>0</v>
      </c>
      <c r="BR267" s="3">
        <f t="shared" si="253"/>
        <v>0</v>
      </c>
      <c r="BS267" s="3">
        <f t="shared" si="253"/>
        <v>0</v>
      </c>
      <c r="BT267" s="3">
        <f t="shared" si="253"/>
        <v>0</v>
      </c>
      <c r="BU267" s="3">
        <f t="shared" si="253"/>
        <v>0</v>
      </c>
      <c r="BV267" s="3">
        <f t="shared" si="253"/>
        <v>0</v>
      </c>
      <c r="BW267" s="3">
        <f t="shared" si="253"/>
        <v>0</v>
      </c>
      <c r="BX267" s="3">
        <f t="shared" si="253"/>
        <v>0</v>
      </c>
      <c r="BY267" s="3">
        <f t="shared" si="253"/>
        <v>0</v>
      </c>
      <c r="BZ267" s="3">
        <f t="shared" si="253"/>
        <v>0</v>
      </c>
      <c r="CA267" s="3">
        <f t="shared" ref="CA267:DF267" si="254">CA278</f>
        <v>148018.63</v>
      </c>
      <c r="CB267" s="3">
        <f t="shared" si="254"/>
        <v>148018.63</v>
      </c>
      <c r="CC267" s="3">
        <f t="shared" si="254"/>
        <v>0</v>
      </c>
      <c r="CD267" s="3">
        <f t="shared" si="254"/>
        <v>0</v>
      </c>
      <c r="CE267" s="3">
        <f t="shared" si="254"/>
        <v>146802.53</v>
      </c>
      <c r="CF267" s="3">
        <f t="shared" si="254"/>
        <v>146802.53</v>
      </c>
      <c r="CG267" s="3">
        <f t="shared" si="254"/>
        <v>0</v>
      </c>
      <c r="CH267" s="3">
        <f t="shared" si="254"/>
        <v>146802.53</v>
      </c>
      <c r="CI267" s="3">
        <f t="shared" si="254"/>
        <v>0</v>
      </c>
      <c r="CJ267" s="3">
        <f t="shared" si="254"/>
        <v>0</v>
      </c>
      <c r="CK267" s="3">
        <f t="shared" si="254"/>
        <v>0</v>
      </c>
      <c r="CL267" s="3">
        <f t="shared" si="254"/>
        <v>0</v>
      </c>
      <c r="CM267" s="3">
        <f t="shared" si="254"/>
        <v>0</v>
      </c>
      <c r="CN267" s="3">
        <f t="shared" si="254"/>
        <v>0</v>
      </c>
      <c r="CO267" s="3">
        <f t="shared" si="254"/>
        <v>0</v>
      </c>
      <c r="CP267" s="3">
        <f t="shared" si="254"/>
        <v>0</v>
      </c>
      <c r="CQ267" s="3">
        <f t="shared" si="254"/>
        <v>0</v>
      </c>
      <c r="CR267" s="3">
        <f t="shared" si="254"/>
        <v>0</v>
      </c>
      <c r="CS267" s="3">
        <f t="shared" si="254"/>
        <v>0</v>
      </c>
      <c r="CT267" s="3">
        <f t="shared" si="254"/>
        <v>0</v>
      </c>
      <c r="CU267" s="3">
        <f t="shared" si="254"/>
        <v>0</v>
      </c>
      <c r="CV267" s="3">
        <f t="shared" si="254"/>
        <v>0</v>
      </c>
      <c r="CW267" s="3">
        <f t="shared" si="254"/>
        <v>0</v>
      </c>
      <c r="CX267" s="3">
        <f t="shared" si="254"/>
        <v>0</v>
      </c>
      <c r="CY267" s="3">
        <f t="shared" si="254"/>
        <v>0</v>
      </c>
      <c r="CZ267" s="3">
        <f t="shared" si="254"/>
        <v>0</v>
      </c>
      <c r="DA267" s="3">
        <f t="shared" si="254"/>
        <v>0</v>
      </c>
      <c r="DB267" s="3">
        <f t="shared" si="254"/>
        <v>0</v>
      </c>
      <c r="DC267" s="3">
        <f t="shared" si="254"/>
        <v>0</v>
      </c>
      <c r="DD267" s="3">
        <f t="shared" si="254"/>
        <v>0</v>
      </c>
      <c r="DE267" s="3">
        <f t="shared" si="254"/>
        <v>0</v>
      </c>
      <c r="DF267" s="3">
        <f t="shared" si="254"/>
        <v>0</v>
      </c>
      <c r="DG267" s="4">
        <f t="shared" ref="DG267:EL267" si="255">DG278</f>
        <v>1505299.39</v>
      </c>
      <c r="DH267" s="4">
        <f t="shared" si="255"/>
        <v>1483751.14</v>
      </c>
      <c r="DI267" s="4">
        <f t="shared" si="255"/>
        <v>3215.97</v>
      </c>
      <c r="DJ267" s="4">
        <f t="shared" si="255"/>
        <v>968.83</v>
      </c>
      <c r="DK267" s="4">
        <f t="shared" si="255"/>
        <v>18332.28</v>
      </c>
      <c r="DL267" s="4">
        <f t="shared" si="255"/>
        <v>0</v>
      </c>
      <c r="DM267" s="4">
        <f t="shared" si="255"/>
        <v>33.019195715000002</v>
      </c>
      <c r="DN267" s="4">
        <f t="shared" si="255"/>
        <v>0</v>
      </c>
      <c r="DO267" s="4">
        <f t="shared" si="255"/>
        <v>0</v>
      </c>
      <c r="DP267" s="4">
        <f t="shared" si="255"/>
        <v>18915.09</v>
      </c>
      <c r="DQ267" s="4">
        <f t="shared" si="255"/>
        <v>9264.5300000000007</v>
      </c>
      <c r="DR267" s="4">
        <f t="shared" si="255"/>
        <v>0</v>
      </c>
      <c r="DS267" s="4">
        <f t="shared" si="255"/>
        <v>0</v>
      </c>
      <c r="DT267" s="4">
        <f t="shared" si="255"/>
        <v>1505299.39</v>
      </c>
      <c r="DU267" s="4">
        <f t="shared" si="255"/>
        <v>1483751.14</v>
      </c>
      <c r="DV267" s="4">
        <f t="shared" si="255"/>
        <v>3215.97</v>
      </c>
      <c r="DW267" s="4">
        <f t="shared" si="255"/>
        <v>968.83</v>
      </c>
      <c r="DX267" s="4">
        <f t="shared" si="255"/>
        <v>18332.28</v>
      </c>
      <c r="DY267" s="4">
        <f t="shared" si="255"/>
        <v>0</v>
      </c>
      <c r="DZ267" s="4">
        <f t="shared" si="255"/>
        <v>33.019195715000002</v>
      </c>
      <c r="EA267" s="4">
        <f t="shared" si="255"/>
        <v>0</v>
      </c>
      <c r="EB267" s="4">
        <f t="shared" si="255"/>
        <v>0</v>
      </c>
      <c r="EC267" s="4">
        <f t="shared" si="255"/>
        <v>18915.09</v>
      </c>
      <c r="ED267" s="4">
        <f t="shared" si="255"/>
        <v>9264.5300000000007</v>
      </c>
      <c r="EE267" s="4">
        <f t="shared" si="255"/>
        <v>0</v>
      </c>
      <c r="EF267" s="4">
        <f t="shared" si="255"/>
        <v>0</v>
      </c>
      <c r="EG267" s="4">
        <f t="shared" si="255"/>
        <v>0</v>
      </c>
      <c r="EH267" s="4">
        <f t="shared" si="255"/>
        <v>0</v>
      </c>
      <c r="EI267" s="4">
        <f t="shared" si="255"/>
        <v>0</v>
      </c>
      <c r="EJ267" s="4">
        <f t="shared" si="255"/>
        <v>1533479.01</v>
      </c>
      <c r="EK267" s="4">
        <f t="shared" si="255"/>
        <v>1533479.01</v>
      </c>
      <c r="EL267" s="4">
        <f t="shared" si="255"/>
        <v>0</v>
      </c>
      <c r="EM267" s="4">
        <f t="shared" ref="EM267:FR267" si="256">EM278</f>
        <v>0</v>
      </c>
      <c r="EN267" s="4">
        <f t="shared" si="256"/>
        <v>1483751.14</v>
      </c>
      <c r="EO267" s="4">
        <f t="shared" si="256"/>
        <v>1483751.14</v>
      </c>
      <c r="EP267" s="4">
        <f t="shared" si="256"/>
        <v>0</v>
      </c>
      <c r="EQ267" s="4">
        <f t="shared" si="256"/>
        <v>1483751.14</v>
      </c>
      <c r="ER267" s="4">
        <f t="shared" si="256"/>
        <v>0</v>
      </c>
      <c r="ES267" s="4">
        <f t="shared" si="256"/>
        <v>0</v>
      </c>
      <c r="ET267" s="4">
        <f t="shared" si="256"/>
        <v>0</v>
      </c>
      <c r="EU267" s="4">
        <f t="shared" si="256"/>
        <v>0</v>
      </c>
      <c r="EV267" s="4">
        <f t="shared" si="256"/>
        <v>0</v>
      </c>
      <c r="EW267" s="4">
        <f t="shared" si="256"/>
        <v>0</v>
      </c>
      <c r="EX267" s="4">
        <f t="shared" si="256"/>
        <v>0</v>
      </c>
      <c r="EY267" s="4">
        <f t="shared" si="256"/>
        <v>0</v>
      </c>
      <c r="EZ267" s="4">
        <f t="shared" si="256"/>
        <v>0</v>
      </c>
      <c r="FA267" s="4">
        <f t="shared" si="256"/>
        <v>0</v>
      </c>
      <c r="FB267" s="4">
        <f t="shared" si="256"/>
        <v>0</v>
      </c>
      <c r="FC267" s="4">
        <f t="shared" si="256"/>
        <v>0</v>
      </c>
      <c r="FD267" s="4">
        <f t="shared" si="256"/>
        <v>0</v>
      </c>
      <c r="FE267" s="4">
        <f t="shared" si="256"/>
        <v>0</v>
      </c>
      <c r="FF267" s="4">
        <f t="shared" si="256"/>
        <v>0</v>
      </c>
      <c r="FG267" s="4">
        <f t="shared" si="256"/>
        <v>0</v>
      </c>
      <c r="FH267" s="4">
        <f t="shared" si="256"/>
        <v>0</v>
      </c>
      <c r="FI267" s="4">
        <f t="shared" si="256"/>
        <v>0</v>
      </c>
      <c r="FJ267" s="4">
        <f t="shared" si="256"/>
        <v>0</v>
      </c>
      <c r="FK267" s="4">
        <f t="shared" si="256"/>
        <v>0</v>
      </c>
      <c r="FL267" s="4">
        <f t="shared" si="256"/>
        <v>0</v>
      </c>
      <c r="FM267" s="4">
        <f t="shared" si="256"/>
        <v>0</v>
      </c>
      <c r="FN267" s="4">
        <f t="shared" si="256"/>
        <v>0</v>
      </c>
      <c r="FO267" s="4">
        <f t="shared" si="256"/>
        <v>0</v>
      </c>
      <c r="FP267" s="4">
        <f t="shared" si="256"/>
        <v>0</v>
      </c>
      <c r="FQ267" s="4">
        <f t="shared" si="256"/>
        <v>0</v>
      </c>
      <c r="FR267" s="4">
        <f t="shared" si="256"/>
        <v>0</v>
      </c>
      <c r="FS267" s="4">
        <f t="shared" ref="FS267:GX267" si="257">FS278</f>
        <v>1533479.01</v>
      </c>
      <c r="FT267" s="4">
        <f t="shared" si="257"/>
        <v>1533479.01</v>
      </c>
      <c r="FU267" s="4">
        <f t="shared" si="257"/>
        <v>0</v>
      </c>
      <c r="FV267" s="4">
        <f t="shared" si="257"/>
        <v>0</v>
      </c>
      <c r="FW267" s="4">
        <f t="shared" si="257"/>
        <v>1483751.14</v>
      </c>
      <c r="FX267" s="4">
        <f t="shared" si="257"/>
        <v>1483751.14</v>
      </c>
      <c r="FY267" s="4">
        <f t="shared" si="257"/>
        <v>0</v>
      </c>
      <c r="FZ267" s="4">
        <f t="shared" si="257"/>
        <v>1483751.14</v>
      </c>
      <c r="GA267" s="4">
        <f t="shared" si="257"/>
        <v>0</v>
      </c>
      <c r="GB267" s="4">
        <f t="shared" si="257"/>
        <v>0</v>
      </c>
      <c r="GC267" s="4">
        <f t="shared" si="257"/>
        <v>0</v>
      </c>
      <c r="GD267" s="4">
        <f t="shared" si="257"/>
        <v>0</v>
      </c>
      <c r="GE267" s="4">
        <f t="shared" si="257"/>
        <v>0</v>
      </c>
      <c r="GF267" s="4">
        <f t="shared" si="257"/>
        <v>0</v>
      </c>
      <c r="GG267" s="4">
        <f t="shared" si="257"/>
        <v>0</v>
      </c>
      <c r="GH267" s="4">
        <f t="shared" si="257"/>
        <v>0</v>
      </c>
      <c r="GI267" s="4">
        <f t="shared" si="257"/>
        <v>0</v>
      </c>
      <c r="GJ267" s="4">
        <f t="shared" si="257"/>
        <v>0</v>
      </c>
      <c r="GK267" s="4">
        <f t="shared" si="257"/>
        <v>0</v>
      </c>
      <c r="GL267" s="4">
        <f t="shared" si="257"/>
        <v>0</v>
      </c>
      <c r="GM267" s="4">
        <f t="shared" si="257"/>
        <v>0</v>
      </c>
      <c r="GN267" s="4">
        <f t="shared" si="257"/>
        <v>0</v>
      </c>
      <c r="GO267" s="4">
        <f t="shared" si="257"/>
        <v>0</v>
      </c>
      <c r="GP267" s="4">
        <f t="shared" si="257"/>
        <v>0</v>
      </c>
      <c r="GQ267" s="4">
        <f t="shared" si="257"/>
        <v>0</v>
      </c>
      <c r="GR267" s="4">
        <f t="shared" si="257"/>
        <v>0</v>
      </c>
      <c r="GS267" s="4">
        <f t="shared" si="257"/>
        <v>0</v>
      </c>
      <c r="GT267" s="4">
        <f t="shared" si="257"/>
        <v>0</v>
      </c>
      <c r="GU267" s="4">
        <f t="shared" si="257"/>
        <v>0</v>
      </c>
      <c r="GV267" s="4">
        <f t="shared" si="257"/>
        <v>0</v>
      </c>
      <c r="GW267" s="4">
        <f t="shared" si="257"/>
        <v>0</v>
      </c>
      <c r="GX267" s="4">
        <f t="shared" si="257"/>
        <v>0</v>
      </c>
    </row>
    <row r="269" spans="1:255" x14ac:dyDescent="0.25">
      <c r="A269" s="2">
        <v>17</v>
      </c>
      <c r="B269" s="2">
        <v>1</v>
      </c>
      <c r="C269" s="2">
        <f>ROW(SmtRes!A83)</f>
        <v>83</v>
      </c>
      <c r="D269" s="2">
        <f>ROW(EtalonRes!A109)</f>
        <v>109</v>
      </c>
      <c r="E269" s="2" t="s">
        <v>183</v>
      </c>
      <c r="F269" s="2" t="s">
        <v>184</v>
      </c>
      <c r="G269" s="2" t="s">
        <v>185</v>
      </c>
      <c r="H269" s="2" t="s">
        <v>186</v>
      </c>
      <c r="I269" s="2">
        <f>ROUND(407/100,9)</f>
        <v>4.07</v>
      </c>
      <c r="J269" s="2">
        <v>0</v>
      </c>
      <c r="K269" s="2">
        <f>ROUND(407/100,9)</f>
        <v>4.07</v>
      </c>
      <c r="L269" s="2"/>
      <c r="M269" s="2"/>
      <c r="N269" s="2"/>
      <c r="O269" s="2">
        <f t="shared" ref="O269:O276" si="258">ROUND(CP269,2)</f>
        <v>690.41</v>
      </c>
      <c r="P269" s="2">
        <f t="shared" ref="P269:P276" si="259">ROUND((ROUND((AC269*AW269*I269),2)*BC269),2)</f>
        <v>63.6</v>
      </c>
      <c r="Q269" s="2">
        <f>(ROUND((ROUND((((ET269*1.25*1.1))*AV269*I269),2)*BB269),2)+ROUND((ROUND(((AE269-((EU269*1.25*1.1)))*AV269*I269),2)*BS269),2))</f>
        <v>243.45</v>
      </c>
      <c r="R269" s="2">
        <f t="shared" ref="R269:R276" si="260">ROUND((ROUND((AE269*AV269*I269),2)*BS269),2)</f>
        <v>20.260000000000002</v>
      </c>
      <c r="S269" s="2">
        <f t="shared" ref="S269:S276" si="261">ROUND((ROUND((AF269*AV269*I269),2)*BA269),2)</f>
        <v>383.36</v>
      </c>
      <c r="T269" s="2">
        <f t="shared" ref="T269:T276" si="262">ROUND(CU269*I269,2)</f>
        <v>0</v>
      </c>
      <c r="U269" s="2">
        <f t="shared" ref="U269:U276" si="263">CV269*I269</f>
        <v>33.019195715000002</v>
      </c>
      <c r="V269" s="2">
        <f t="shared" ref="V269:V276" si="264">CW269*I269</f>
        <v>0</v>
      </c>
      <c r="W269" s="2">
        <f t="shared" ref="W269:W276" si="265">ROUND(CX269*I269,2)</f>
        <v>0</v>
      </c>
      <c r="X269" s="2">
        <f t="shared" ref="X269:Y276" si="266">ROUND(CY269,2)</f>
        <v>395.55</v>
      </c>
      <c r="Y269" s="2">
        <f t="shared" si="266"/>
        <v>193.74</v>
      </c>
      <c r="Z269" s="2"/>
      <c r="AA269" s="2">
        <v>56481265</v>
      </c>
      <c r="AB269" s="2">
        <f t="shared" ref="AB269:AB276" si="267">ROUND((AC269+AD269+AF269),6)</f>
        <v>157.29</v>
      </c>
      <c r="AC269" s="2">
        <f t="shared" ref="AC269:AC276" si="268">ROUND((ES269),6)</f>
        <v>15.61</v>
      </c>
      <c r="AD269" s="2">
        <f>ROUND(((((ET269*1.25*1.1))-((EU269*1.25*1.1)))+AE269),6)</f>
        <v>55.027500000000003</v>
      </c>
      <c r="AE269" s="2">
        <f>ROUND(((EU269*1.25*1.1)),6)</f>
        <v>4.5787500000000003</v>
      </c>
      <c r="AF269" s="2">
        <f>ROUND(((EV269*1.15*1.1)),6)</f>
        <v>86.652500000000003</v>
      </c>
      <c r="AG269" s="2">
        <f t="shared" ref="AG269:AG276" si="269">ROUND((AP269),6)</f>
        <v>0</v>
      </c>
      <c r="AH269" s="2">
        <f>((EW269*1.15*1.1))</f>
        <v>7.4635000000000007</v>
      </c>
      <c r="AI269" s="2">
        <f>((EX269*1.25*1.1))</f>
        <v>0</v>
      </c>
      <c r="AJ269" s="2">
        <f t="shared" ref="AJ269:AJ276" si="270">(AS269)</f>
        <v>0</v>
      </c>
      <c r="AK269" s="2">
        <v>124.13</v>
      </c>
      <c r="AL269" s="2">
        <v>15.61</v>
      </c>
      <c r="AM269" s="2">
        <v>40.020000000000003</v>
      </c>
      <c r="AN269" s="2">
        <v>3.33</v>
      </c>
      <c r="AO269" s="2">
        <v>68.5</v>
      </c>
      <c r="AP269" s="2">
        <v>0</v>
      </c>
      <c r="AQ269" s="2">
        <v>5.9</v>
      </c>
      <c r="AR269" s="2">
        <v>0</v>
      </c>
      <c r="AS269" s="2">
        <v>0</v>
      </c>
      <c r="AT269" s="2">
        <v>98</v>
      </c>
      <c r="AU269" s="2">
        <v>48</v>
      </c>
      <c r="AV269" s="2">
        <v>1.087</v>
      </c>
      <c r="AW269" s="2">
        <v>1.0009999999999999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187</v>
      </c>
      <c r="BK269" s="2"/>
      <c r="BL269" s="2"/>
      <c r="BM269" s="2">
        <v>16</v>
      </c>
      <c r="BN269" s="2">
        <v>0</v>
      </c>
      <c r="BO269" s="2" t="s">
        <v>184</v>
      </c>
      <c r="BP269" s="2">
        <v>1</v>
      </c>
      <c r="BQ269" s="2">
        <v>30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98</v>
      </c>
      <c r="CA269" s="2">
        <v>48</v>
      </c>
      <c r="CB269" s="2" t="s">
        <v>3</v>
      </c>
      <c r="CC269" s="2"/>
      <c r="CD269" s="2"/>
      <c r="CE269" s="2">
        <v>30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3</v>
      </c>
      <c r="CO269" s="2">
        <v>0</v>
      </c>
      <c r="CP269" s="2">
        <f t="shared" ref="CP269:CP276" si="271">(P269+Q269+S269)</f>
        <v>690.41000000000008</v>
      </c>
      <c r="CQ269" s="2">
        <f t="shared" ref="CQ269:CQ276" si="272">ROUND((ROUND((AC269*AW269*1),2)*BC269),2)</f>
        <v>15.63</v>
      </c>
      <c r="CR269" s="2">
        <f>(ROUND((ROUND((((ET269*1.25*1.1))*AV269*1),2)*BB269),2)+ROUND((ROUND(((AE269-((EU269*1.25*1.1)))*AV269*1),2)*BS269),2))</f>
        <v>59.81</v>
      </c>
      <c r="CS269" s="2">
        <f t="shared" ref="CS269:CS276" si="273">ROUND((ROUND((AE269*AV269*1),2)*BS269),2)</f>
        <v>4.9800000000000004</v>
      </c>
      <c r="CT269" s="2">
        <f t="shared" ref="CT269:CT276" si="274">ROUND((ROUND((AF269*AV269*1),2)*BA269),2)</f>
        <v>94.19</v>
      </c>
      <c r="CU269" s="2">
        <f t="shared" ref="CU269:CU276" si="275">AG269</f>
        <v>0</v>
      </c>
      <c r="CV269" s="2">
        <f t="shared" ref="CV269:CV276" si="276">(AH269*AV269)</f>
        <v>8.1128245000000003</v>
      </c>
      <c r="CW269" s="2">
        <f t="shared" ref="CW269:CX276" si="277">AI269</f>
        <v>0</v>
      </c>
      <c r="CX269" s="2">
        <f t="shared" si="277"/>
        <v>0</v>
      </c>
      <c r="CY269" s="2">
        <f t="shared" ref="CY269:CY276" si="278">(((S269+R269)*AT269)/100)</f>
        <v>395.54760000000005</v>
      </c>
      <c r="CZ269" s="2">
        <f t="shared" ref="CZ269:CZ276" si="279">(((S269+R269)*AU269)/100)</f>
        <v>193.73760000000001</v>
      </c>
      <c r="DA269" s="2"/>
      <c r="DB269" s="2"/>
      <c r="DC269" s="2" t="s">
        <v>3</v>
      </c>
      <c r="DD269" s="2" t="s">
        <v>3</v>
      </c>
      <c r="DE269" s="2" t="s">
        <v>165</v>
      </c>
      <c r="DF269" s="2" t="s">
        <v>165</v>
      </c>
      <c r="DG269" s="2" t="s">
        <v>166</v>
      </c>
      <c r="DH269" s="2" t="s">
        <v>3</v>
      </c>
      <c r="DI269" s="2" t="s">
        <v>166</v>
      </c>
      <c r="DJ269" s="2" t="s">
        <v>165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1013</v>
      </c>
      <c r="DV269" s="2" t="s">
        <v>186</v>
      </c>
      <c r="DW269" s="2" t="s">
        <v>186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55586452</v>
      </c>
      <c r="EF269" s="2">
        <v>30</v>
      </c>
      <c r="EG269" s="2" t="s">
        <v>117</v>
      </c>
      <c r="EH269" s="2">
        <v>0</v>
      </c>
      <c r="EI269" s="2" t="s">
        <v>3</v>
      </c>
      <c r="EJ269" s="2">
        <v>1</v>
      </c>
      <c r="EK269" s="2">
        <v>16</v>
      </c>
      <c r="EL269" s="2" t="s">
        <v>188</v>
      </c>
      <c r="EM269" s="2" t="s">
        <v>189</v>
      </c>
      <c r="EN269" s="2"/>
      <c r="EO269" s="2" t="s">
        <v>52</v>
      </c>
      <c r="EP269" s="2"/>
      <c r="EQ269" s="2">
        <v>0</v>
      </c>
      <c r="ER269" s="2">
        <v>124.13</v>
      </c>
      <c r="ES269" s="2">
        <v>15.61</v>
      </c>
      <c r="ET269" s="2">
        <v>40.020000000000003</v>
      </c>
      <c r="EU269" s="2">
        <v>3.33</v>
      </c>
      <c r="EV269" s="2">
        <v>68.5</v>
      </c>
      <c r="EW269" s="2">
        <v>5.9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98</v>
      </c>
      <c r="FY269" s="2">
        <v>48</v>
      </c>
      <c r="FZ269" s="2"/>
      <c r="GA269" s="2" t="s">
        <v>3</v>
      </c>
      <c r="GB269" s="2"/>
      <c r="GC269" s="2"/>
      <c r="GD269" s="2">
        <v>1</v>
      </c>
      <c r="GE269" s="2"/>
      <c r="GF269" s="2">
        <v>243775085</v>
      </c>
      <c r="GG269" s="2">
        <v>2</v>
      </c>
      <c r="GH269" s="2">
        <v>1</v>
      </c>
      <c r="GI269" s="2">
        <v>2</v>
      </c>
      <c r="GJ269" s="2">
        <v>0</v>
      </c>
      <c r="GK269" s="2">
        <v>0</v>
      </c>
      <c r="GL269" s="2">
        <f t="shared" ref="GL269:GL276" si="280">ROUND(IF(AND(BH269=3,BI269=3,FS269&lt;&gt;0),P269,0),2)</f>
        <v>0</v>
      </c>
      <c r="GM269" s="2">
        <f t="shared" ref="GM269:GM276" si="281">ROUND(O269+X269+Y269,2)+GX269</f>
        <v>1279.7</v>
      </c>
      <c r="GN269" s="2">
        <f t="shared" ref="GN269:GN276" si="282">IF(OR(BI269=0,BI269=1),GM269-GX269,0)</f>
        <v>1279.7</v>
      </c>
      <c r="GO269" s="2">
        <f t="shared" ref="GO269:GO276" si="283">IF(BI269=2,GM269-GX269,0)</f>
        <v>0</v>
      </c>
      <c r="GP269" s="2">
        <f t="shared" ref="GP269:GP276" si="284">IF(BI269=4,GM269-GX269,0)</f>
        <v>0</v>
      </c>
      <c r="GQ269" s="2"/>
      <c r="GR269" s="2">
        <v>0</v>
      </c>
      <c r="GS269" s="2">
        <v>3</v>
      </c>
      <c r="GT269" s="2">
        <v>0</v>
      </c>
      <c r="GU269" s="2" t="s">
        <v>3</v>
      </c>
      <c r="GV269" s="2">
        <f t="shared" ref="GV269:GV276" si="285">ROUND((GT269),6)</f>
        <v>0</v>
      </c>
      <c r="GW269" s="2">
        <v>1</v>
      </c>
      <c r="GX269" s="2">
        <f t="shared" ref="GX269:GX276" si="286">ROUND(HC269*I269,2)</f>
        <v>0</v>
      </c>
      <c r="GY269" s="2"/>
      <c r="GZ269" s="2"/>
      <c r="HA269" s="2">
        <v>0</v>
      </c>
      <c r="HB269" s="2">
        <v>0</v>
      </c>
      <c r="HC269" s="2">
        <f t="shared" ref="HC269:HC276" si="287">GV269*GW269</f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5">
      <c r="A270">
        <v>17</v>
      </c>
      <c r="B270">
        <v>1</v>
      </c>
      <c r="C270">
        <f>ROW(SmtRes!A92)</f>
        <v>92</v>
      </c>
      <c r="D270">
        <f>ROW(EtalonRes!A116)</f>
        <v>116</v>
      </c>
      <c r="E270" t="s">
        <v>183</v>
      </c>
      <c r="F270" t="s">
        <v>184</v>
      </c>
      <c r="G270" t="s">
        <v>185</v>
      </c>
      <c r="H270" t="s">
        <v>186</v>
      </c>
      <c r="I270">
        <f>ROUND(407/100,9)</f>
        <v>4.07</v>
      </c>
      <c r="J270">
        <v>0</v>
      </c>
      <c r="K270">
        <f>ROUND(407/100,9)</f>
        <v>4.07</v>
      </c>
      <c r="O270">
        <f t="shared" si="258"/>
        <v>21958.47</v>
      </c>
      <c r="P270">
        <f t="shared" si="259"/>
        <v>410.22</v>
      </c>
      <c r="Q270">
        <f>(ROUND((ROUND((((ET270*1.25*1.1))*AV270*I270),2)*BB270),2)+ROUND((ROUND(((AE270-((EU270*1.25*1.1)))*AV270*I270),2)*BS270),2))</f>
        <v>3215.97</v>
      </c>
      <c r="R270">
        <f t="shared" si="260"/>
        <v>968.83</v>
      </c>
      <c r="S270">
        <f t="shared" si="261"/>
        <v>18332.28</v>
      </c>
      <c r="T270">
        <f t="shared" si="262"/>
        <v>0</v>
      </c>
      <c r="U270">
        <f t="shared" si="263"/>
        <v>33.019195715000002</v>
      </c>
      <c r="V270">
        <f t="shared" si="264"/>
        <v>0</v>
      </c>
      <c r="W270">
        <f t="shared" si="265"/>
        <v>0</v>
      </c>
      <c r="X270">
        <f t="shared" si="266"/>
        <v>18915.09</v>
      </c>
      <c r="Y270">
        <f t="shared" si="266"/>
        <v>9264.5300000000007</v>
      </c>
      <c r="AA270">
        <v>56481267</v>
      </c>
      <c r="AB270">
        <f t="shared" si="267"/>
        <v>157.29</v>
      </c>
      <c r="AC270">
        <f t="shared" si="268"/>
        <v>15.61</v>
      </c>
      <c r="AD270">
        <f>ROUND(((((ET270*1.25*1.1))-((EU270*1.25*1.1)))+AE270),6)</f>
        <v>55.027500000000003</v>
      </c>
      <c r="AE270">
        <f>ROUND(((EU270*1.25*1.1)),6)</f>
        <v>4.5787500000000003</v>
      </c>
      <c r="AF270">
        <f>ROUND(((EV270*1.15*1.1)),6)</f>
        <v>86.652500000000003</v>
      </c>
      <c r="AG270">
        <f t="shared" si="269"/>
        <v>0</v>
      </c>
      <c r="AH270">
        <f>((EW270*1.15*1.1))</f>
        <v>7.4635000000000007</v>
      </c>
      <c r="AI270">
        <f>((EX270*1.25*1.1))</f>
        <v>0</v>
      </c>
      <c r="AJ270">
        <f t="shared" si="270"/>
        <v>0</v>
      </c>
      <c r="AK270">
        <v>124.13</v>
      </c>
      <c r="AL270">
        <v>15.61</v>
      </c>
      <c r="AM270">
        <v>40.020000000000003</v>
      </c>
      <c r="AN270">
        <v>3.33</v>
      </c>
      <c r="AO270">
        <v>68.5</v>
      </c>
      <c r="AP270">
        <v>0</v>
      </c>
      <c r="AQ270">
        <v>5.9</v>
      </c>
      <c r="AR270">
        <v>0</v>
      </c>
      <c r="AS270">
        <v>0</v>
      </c>
      <c r="AT270">
        <v>98</v>
      </c>
      <c r="AU270">
        <v>48</v>
      </c>
      <c r="AV270">
        <v>1.087</v>
      </c>
      <c r="AW270">
        <v>1.0009999999999999</v>
      </c>
      <c r="AZ270">
        <v>1</v>
      </c>
      <c r="BA270">
        <v>47.82</v>
      </c>
      <c r="BB270">
        <v>13.21</v>
      </c>
      <c r="BC270">
        <v>6.45</v>
      </c>
      <c r="BD270" t="s">
        <v>3</v>
      </c>
      <c r="BE270" t="s">
        <v>3</v>
      </c>
      <c r="BF270" t="s">
        <v>3</v>
      </c>
      <c r="BG270" t="s">
        <v>3</v>
      </c>
      <c r="BH270">
        <v>0</v>
      </c>
      <c r="BI270">
        <v>1</v>
      </c>
      <c r="BJ270" t="s">
        <v>187</v>
      </c>
      <c r="BM270">
        <v>16</v>
      </c>
      <c r="BN270">
        <v>0</v>
      </c>
      <c r="BO270" t="s">
        <v>184</v>
      </c>
      <c r="BP270">
        <v>1</v>
      </c>
      <c r="BQ270">
        <v>30</v>
      </c>
      <c r="BR270">
        <v>0</v>
      </c>
      <c r="BS270">
        <v>47.82</v>
      </c>
      <c r="BT270">
        <v>1</v>
      </c>
      <c r="BU270">
        <v>1</v>
      </c>
      <c r="BV270">
        <v>1</v>
      </c>
      <c r="BW270">
        <v>1</v>
      </c>
      <c r="BX270">
        <v>1</v>
      </c>
      <c r="BY270" t="s">
        <v>3</v>
      </c>
      <c r="BZ270">
        <v>98</v>
      </c>
      <c r="CA270">
        <v>48</v>
      </c>
      <c r="CB270" t="s">
        <v>3</v>
      </c>
      <c r="CE270">
        <v>30</v>
      </c>
      <c r="CF270">
        <v>0</v>
      </c>
      <c r="CG270">
        <v>0</v>
      </c>
      <c r="CM270">
        <v>0</v>
      </c>
      <c r="CN270" t="s">
        <v>3</v>
      </c>
      <c r="CO270">
        <v>0</v>
      </c>
      <c r="CP270">
        <f t="shared" si="271"/>
        <v>21958.469999999998</v>
      </c>
      <c r="CQ270">
        <f t="shared" si="272"/>
        <v>100.81</v>
      </c>
      <c r="CR270">
        <f>(ROUND((ROUND((((ET270*1.25*1.1))*AV270*1),2)*BB270),2)+ROUND((ROUND(((AE270-((EU270*1.25*1.1)))*AV270*1),2)*BS270),2))</f>
        <v>790.09</v>
      </c>
      <c r="CS270">
        <f t="shared" si="273"/>
        <v>238.14</v>
      </c>
      <c r="CT270">
        <f t="shared" si="274"/>
        <v>4504.17</v>
      </c>
      <c r="CU270">
        <f t="shared" si="275"/>
        <v>0</v>
      </c>
      <c r="CV270">
        <f t="shared" si="276"/>
        <v>8.1128245000000003</v>
      </c>
      <c r="CW270">
        <f t="shared" si="277"/>
        <v>0</v>
      </c>
      <c r="CX270">
        <f t="shared" si="277"/>
        <v>0</v>
      </c>
      <c r="CY270">
        <f t="shared" si="278"/>
        <v>18915.087800000001</v>
      </c>
      <c r="CZ270">
        <f t="shared" si="279"/>
        <v>9264.5328000000009</v>
      </c>
      <c r="DC270" t="s">
        <v>3</v>
      </c>
      <c r="DD270" t="s">
        <v>3</v>
      </c>
      <c r="DE270" t="s">
        <v>165</v>
      </c>
      <c r="DF270" t="s">
        <v>165</v>
      </c>
      <c r="DG270" t="s">
        <v>166</v>
      </c>
      <c r="DH270" t="s">
        <v>3</v>
      </c>
      <c r="DI270" t="s">
        <v>166</v>
      </c>
      <c r="DJ270" t="s">
        <v>165</v>
      </c>
      <c r="DK270" t="s">
        <v>3</v>
      </c>
      <c r="DL270" t="s">
        <v>3</v>
      </c>
      <c r="DM270" t="s">
        <v>3</v>
      </c>
      <c r="DN270">
        <v>0</v>
      </c>
      <c r="DO270">
        <v>0</v>
      </c>
      <c r="DP270">
        <v>1</v>
      </c>
      <c r="DQ270">
        <v>1</v>
      </c>
      <c r="DU270">
        <v>1013</v>
      </c>
      <c r="DV270" t="s">
        <v>186</v>
      </c>
      <c r="DW270" t="s">
        <v>186</v>
      </c>
      <c r="DX270">
        <v>1</v>
      </c>
      <c r="DZ270" t="s">
        <v>3</v>
      </c>
      <c r="EA270" t="s">
        <v>3</v>
      </c>
      <c r="EB270" t="s">
        <v>3</v>
      </c>
      <c r="EC270" t="s">
        <v>3</v>
      </c>
      <c r="EE270">
        <v>55586452</v>
      </c>
      <c r="EF270">
        <v>30</v>
      </c>
      <c r="EG270" t="s">
        <v>117</v>
      </c>
      <c r="EH270">
        <v>0</v>
      </c>
      <c r="EI270" t="s">
        <v>3</v>
      </c>
      <c r="EJ270">
        <v>1</v>
      </c>
      <c r="EK270">
        <v>16</v>
      </c>
      <c r="EL270" t="s">
        <v>188</v>
      </c>
      <c r="EM270" t="s">
        <v>189</v>
      </c>
      <c r="EO270" t="s">
        <v>52</v>
      </c>
      <c r="EQ270">
        <v>0</v>
      </c>
      <c r="ER270">
        <v>124.13</v>
      </c>
      <c r="ES270">
        <v>15.61</v>
      </c>
      <c r="ET270">
        <v>40.020000000000003</v>
      </c>
      <c r="EU270">
        <v>3.33</v>
      </c>
      <c r="EV270">
        <v>68.5</v>
      </c>
      <c r="EW270">
        <v>5.9</v>
      </c>
      <c r="EX270">
        <v>0</v>
      </c>
      <c r="EY270">
        <v>0</v>
      </c>
      <c r="FQ270">
        <v>0</v>
      </c>
      <c r="FR270">
        <v>0</v>
      </c>
      <c r="FS270">
        <v>0</v>
      </c>
      <c r="FX270">
        <v>98</v>
      </c>
      <c r="FY270">
        <v>48</v>
      </c>
      <c r="GA270" t="s">
        <v>3</v>
      </c>
      <c r="GD270">
        <v>1</v>
      </c>
      <c r="GF270">
        <v>243775085</v>
      </c>
      <c r="GG270">
        <v>2</v>
      </c>
      <c r="GH270">
        <v>1</v>
      </c>
      <c r="GI270">
        <v>2</v>
      </c>
      <c r="GJ270">
        <v>0</v>
      </c>
      <c r="GK270">
        <v>0</v>
      </c>
      <c r="GL270">
        <f t="shared" si="280"/>
        <v>0</v>
      </c>
      <c r="GM270">
        <f t="shared" si="281"/>
        <v>50138.09</v>
      </c>
      <c r="GN270">
        <f t="shared" si="282"/>
        <v>50138.09</v>
      </c>
      <c r="GO270">
        <f t="shared" si="283"/>
        <v>0</v>
      </c>
      <c r="GP270">
        <f t="shared" si="284"/>
        <v>0</v>
      </c>
      <c r="GR270">
        <v>0</v>
      </c>
      <c r="GS270">
        <v>3</v>
      </c>
      <c r="GT270">
        <v>0</v>
      </c>
      <c r="GU270" t="s">
        <v>3</v>
      </c>
      <c r="GV270">
        <f t="shared" si="285"/>
        <v>0</v>
      </c>
      <c r="GW270">
        <v>1</v>
      </c>
      <c r="GX270">
        <f t="shared" si="286"/>
        <v>0</v>
      </c>
      <c r="HA270">
        <v>0</v>
      </c>
      <c r="HB270">
        <v>0</v>
      </c>
      <c r="HC270">
        <f t="shared" si="287"/>
        <v>0</v>
      </c>
      <c r="HE270" t="s">
        <v>3</v>
      </c>
      <c r="HF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3</v>
      </c>
      <c r="HS270">
        <v>0</v>
      </c>
      <c r="IK270">
        <v>0</v>
      </c>
    </row>
    <row r="271" spans="1:255" x14ac:dyDescent="0.25">
      <c r="A271" s="2">
        <v>18</v>
      </c>
      <c r="B271" s="2">
        <v>1</v>
      </c>
      <c r="C271" s="2">
        <v>81</v>
      </c>
      <c r="D271" s="2"/>
      <c r="E271" s="2" t="s">
        <v>190</v>
      </c>
      <c r="F271" s="2" t="s">
        <v>191</v>
      </c>
      <c r="G271" s="2" t="s">
        <v>192</v>
      </c>
      <c r="H271" s="2" t="s">
        <v>32</v>
      </c>
      <c r="I271" s="2">
        <f>I269*J271</f>
        <v>8.3515999999999995</v>
      </c>
      <c r="J271" s="2">
        <v>2.0519901719901719</v>
      </c>
      <c r="K271" s="2">
        <v>2.0519902000000001</v>
      </c>
      <c r="L271" s="2"/>
      <c r="M271" s="2"/>
      <c r="N271" s="2"/>
      <c r="O271" s="2">
        <f t="shared" si="258"/>
        <v>124333.88</v>
      </c>
      <c r="P271" s="2">
        <f t="shared" si="259"/>
        <v>124333.88</v>
      </c>
      <c r="Q271" s="2">
        <f t="shared" ref="Q271:Q276" si="288">(ROUND((ROUND(((ET271)*AV271*I271),2)*BB271),2)+ROUND((ROUND(((AE271-(EU271))*AV271*I271),2)*BS271),2))</f>
        <v>0</v>
      </c>
      <c r="R271" s="2">
        <f t="shared" si="260"/>
        <v>0</v>
      </c>
      <c r="S271" s="2">
        <f t="shared" si="261"/>
        <v>0</v>
      </c>
      <c r="T271" s="2">
        <f t="shared" si="262"/>
        <v>0</v>
      </c>
      <c r="U271" s="2">
        <f t="shared" si="263"/>
        <v>0</v>
      </c>
      <c r="V271" s="2">
        <f t="shared" si="264"/>
        <v>0</v>
      </c>
      <c r="W271" s="2">
        <f t="shared" si="265"/>
        <v>0</v>
      </c>
      <c r="X271" s="2">
        <f t="shared" si="266"/>
        <v>0</v>
      </c>
      <c r="Y271" s="2">
        <f t="shared" si="266"/>
        <v>0</v>
      </c>
      <c r="Z271" s="2"/>
      <c r="AA271" s="2">
        <v>56481265</v>
      </c>
      <c r="AB271" s="2">
        <f t="shared" si="267"/>
        <v>14872.56</v>
      </c>
      <c r="AC271" s="2">
        <f t="shared" si="268"/>
        <v>14872.56</v>
      </c>
      <c r="AD271" s="2">
        <f t="shared" ref="AD271:AD276" si="289">ROUND((((ET271)-(EU271))+AE271),6)</f>
        <v>0</v>
      </c>
      <c r="AE271" s="2">
        <f t="shared" ref="AE271:AF276" si="290">ROUND((EU271),6)</f>
        <v>0</v>
      </c>
      <c r="AF271" s="2">
        <f t="shared" si="290"/>
        <v>0</v>
      </c>
      <c r="AG271" s="2">
        <f t="shared" si="269"/>
        <v>0</v>
      </c>
      <c r="AH271" s="2">
        <f t="shared" ref="AH271:AI276" si="291">(EW271)</f>
        <v>0</v>
      </c>
      <c r="AI271" s="2">
        <f t="shared" si="291"/>
        <v>0</v>
      </c>
      <c r="AJ271" s="2">
        <f t="shared" si="270"/>
        <v>0</v>
      </c>
      <c r="AK271" s="2">
        <v>14872.56</v>
      </c>
      <c r="AL271" s="2">
        <v>14872.56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98</v>
      </c>
      <c r="AU271" s="2">
        <v>48</v>
      </c>
      <c r="AV271" s="2">
        <v>1</v>
      </c>
      <c r="AW271" s="2">
        <v>1.0009999999999999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1</v>
      </c>
      <c r="BJ271" s="2" t="s">
        <v>193</v>
      </c>
      <c r="BK271" s="2"/>
      <c r="BL271" s="2"/>
      <c r="BM271" s="2">
        <v>16</v>
      </c>
      <c r="BN271" s="2">
        <v>0</v>
      </c>
      <c r="BO271" s="2" t="s">
        <v>3</v>
      </c>
      <c r="BP271" s="2">
        <v>0</v>
      </c>
      <c r="BQ271" s="2">
        <v>30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98</v>
      </c>
      <c r="CA271" s="2">
        <v>48</v>
      </c>
      <c r="CB271" s="2" t="s">
        <v>3</v>
      </c>
      <c r="CC271" s="2"/>
      <c r="CD271" s="2"/>
      <c r="CE271" s="2">
        <v>30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3</v>
      </c>
      <c r="CO271" s="2">
        <v>0</v>
      </c>
      <c r="CP271" s="2">
        <f t="shared" si="271"/>
        <v>124333.88</v>
      </c>
      <c r="CQ271" s="2">
        <f t="shared" si="272"/>
        <v>14887.43</v>
      </c>
      <c r="CR271" s="2">
        <f t="shared" ref="CR271:CR276" si="292">(ROUND((ROUND(((ET271)*AV271*1),2)*BB271),2)+ROUND((ROUND(((AE271-(EU271))*AV271*1),2)*BS271),2))</f>
        <v>0</v>
      </c>
      <c r="CS271" s="2">
        <f t="shared" si="273"/>
        <v>0</v>
      </c>
      <c r="CT271" s="2">
        <f t="shared" si="274"/>
        <v>0</v>
      </c>
      <c r="CU271" s="2">
        <f t="shared" si="275"/>
        <v>0</v>
      </c>
      <c r="CV271" s="2">
        <f t="shared" si="276"/>
        <v>0</v>
      </c>
      <c r="CW271" s="2">
        <f t="shared" si="277"/>
        <v>0</v>
      </c>
      <c r="CX271" s="2">
        <f t="shared" si="277"/>
        <v>0</v>
      </c>
      <c r="CY271" s="2">
        <f t="shared" si="278"/>
        <v>0</v>
      </c>
      <c r="CZ271" s="2">
        <f t="shared" si="279"/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1009</v>
      </c>
      <c r="DV271" s="2" t="s">
        <v>32</v>
      </c>
      <c r="DW271" s="2" t="s">
        <v>32</v>
      </c>
      <c r="DX271" s="2">
        <v>1000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55586452</v>
      </c>
      <c r="EF271" s="2">
        <v>30</v>
      </c>
      <c r="EG271" s="2" t="s">
        <v>117</v>
      </c>
      <c r="EH271" s="2">
        <v>0</v>
      </c>
      <c r="EI271" s="2" t="s">
        <v>3</v>
      </c>
      <c r="EJ271" s="2">
        <v>1</v>
      </c>
      <c r="EK271" s="2">
        <v>16</v>
      </c>
      <c r="EL271" s="2" t="s">
        <v>188</v>
      </c>
      <c r="EM271" s="2" t="s">
        <v>189</v>
      </c>
      <c r="EN271" s="2"/>
      <c r="EO271" s="2" t="s">
        <v>3</v>
      </c>
      <c r="EP271" s="2"/>
      <c r="EQ271" s="2">
        <v>0</v>
      </c>
      <c r="ER271" s="2">
        <v>14872.56</v>
      </c>
      <c r="ES271" s="2">
        <v>14872.56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98</v>
      </c>
      <c r="FY271" s="2">
        <v>48</v>
      </c>
      <c r="FZ271" s="2"/>
      <c r="GA271" s="2" t="s">
        <v>3</v>
      </c>
      <c r="GB271" s="2"/>
      <c r="GC271" s="2"/>
      <c r="GD271" s="2">
        <v>1</v>
      </c>
      <c r="GE271" s="2"/>
      <c r="GF271" s="2">
        <v>39352888</v>
      </c>
      <c r="GG271" s="2">
        <v>2</v>
      </c>
      <c r="GH271" s="2">
        <v>1</v>
      </c>
      <c r="GI271" s="2">
        <v>-2</v>
      </c>
      <c r="GJ271" s="2">
        <v>0</v>
      </c>
      <c r="GK271" s="2">
        <v>0</v>
      </c>
      <c r="GL271" s="2">
        <f t="shared" si="280"/>
        <v>0</v>
      </c>
      <c r="GM271" s="2">
        <f t="shared" si="281"/>
        <v>124333.88</v>
      </c>
      <c r="GN271" s="2">
        <f t="shared" si="282"/>
        <v>124333.88</v>
      </c>
      <c r="GO271" s="2">
        <f t="shared" si="283"/>
        <v>0</v>
      </c>
      <c r="GP271" s="2">
        <f t="shared" si="284"/>
        <v>0</v>
      </c>
      <c r="GQ271" s="2"/>
      <c r="GR271" s="2">
        <v>0</v>
      </c>
      <c r="GS271" s="2">
        <v>3</v>
      </c>
      <c r="GT271" s="2">
        <v>0</v>
      </c>
      <c r="GU271" s="2" t="s">
        <v>3</v>
      </c>
      <c r="GV271" s="2">
        <f t="shared" si="285"/>
        <v>0</v>
      </c>
      <c r="GW271" s="2">
        <v>1</v>
      </c>
      <c r="GX271" s="2">
        <f t="shared" si="286"/>
        <v>0</v>
      </c>
      <c r="GY271" s="2"/>
      <c r="GZ271" s="2"/>
      <c r="HA271" s="2">
        <v>0</v>
      </c>
      <c r="HB271" s="2">
        <v>0</v>
      </c>
      <c r="HC271" s="2">
        <f t="shared" si="287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5">
      <c r="A272">
        <v>18</v>
      </c>
      <c r="B272">
        <v>1</v>
      </c>
      <c r="C272">
        <v>90</v>
      </c>
      <c r="E272" t="s">
        <v>190</v>
      </c>
      <c r="F272" t="s">
        <v>191</v>
      </c>
      <c r="G272" t="s">
        <v>192</v>
      </c>
      <c r="H272" t="s">
        <v>32</v>
      </c>
      <c r="I272">
        <f>I270*J272</f>
        <v>8.3515999999999995</v>
      </c>
      <c r="J272">
        <v>2.0519901719901719</v>
      </c>
      <c r="K272">
        <v>2.0519902000000001</v>
      </c>
      <c r="O272">
        <f t="shared" si="258"/>
        <v>1248312.1599999999</v>
      </c>
      <c r="P272">
        <f t="shared" si="259"/>
        <v>1248312.1599999999</v>
      </c>
      <c r="Q272">
        <f t="shared" si="288"/>
        <v>0</v>
      </c>
      <c r="R272">
        <f t="shared" si="260"/>
        <v>0</v>
      </c>
      <c r="S272">
        <f t="shared" si="261"/>
        <v>0</v>
      </c>
      <c r="T272">
        <f t="shared" si="262"/>
        <v>0</v>
      </c>
      <c r="U272">
        <f t="shared" si="263"/>
        <v>0</v>
      </c>
      <c r="V272">
        <f t="shared" si="264"/>
        <v>0</v>
      </c>
      <c r="W272">
        <f t="shared" si="265"/>
        <v>0</v>
      </c>
      <c r="X272">
        <f t="shared" si="266"/>
        <v>0</v>
      </c>
      <c r="Y272">
        <f t="shared" si="266"/>
        <v>0</v>
      </c>
      <c r="AA272">
        <v>56481267</v>
      </c>
      <c r="AB272">
        <f t="shared" si="267"/>
        <v>14872.56</v>
      </c>
      <c r="AC272">
        <f t="shared" si="268"/>
        <v>14872.56</v>
      </c>
      <c r="AD272">
        <f t="shared" si="289"/>
        <v>0</v>
      </c>
      <c r="AE272">
        <f t="shared" si="290"/>
        <v>0</v>
      </c>
      <c r="AF272">
        <f t="shared" si="290"/>
        <v>0</v>
      </c>
      <c r="AG272">
        <f t="shared" si="269"/>
        <v>0</v>
      </c>
      <c r="AH272">
        <f t="shared" si="291"/>
        <v>0</v>
      </c>
      <c r="AI272">
        <f t="shared" si="291"/>
        <v>0</v>
      </c>
      <c r="AJ272">
        <f t="shared" si="270"/>
        <v>0</v>
      </c>
      <c r="AK272">
        <v>14872.56</v>
      </c>
      <c r="AL272">
        <v>14872.56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98</v>
      </c>
      <c r="AU272">
        <v>48</v>
      </c>
      <c r="AV272">
        <v>1</v>
      </c>
      <c r="AW272">
        <v>1.0009999999999999</v>
      </c>
      <c r="AZ272">
        <v>1</v>
      </c>
      <c r="BA272">
        <v>1</v>
      </c>
      <c r="BB272">
        <v>1</v>
      </c>
      <c r="BC272">
        <v>10.039999999999999</v>
      </c>
      <c r="BD272" t="s">
        <v>3</v>
      </c>
      <c r="BE272" t="s">
        <v>3</v>
      </c>
      <c r="BF272" t="s">
        <v>3</v>
      </c>
      <c r="BG272" t="s">
        <v>3</v>
      </c>
      <c r="BH272">
        <v>3</v>
      </c>
      <c r="BI272">
        <v>1</v>
      </c>
      <c r="BJ272" t="s">
        <v>193</v>
      </c>
      <c r="BM272">
        <v>16</v>
      </c>
      <c r="BN272">
        <v>0</v>
      </c>
      <c r="BO272" t="s">
        <v>191</v>
      </c>
      <c r="BP272">
        <v>1</v>
      </c>
      <c r="BQ272">
        <v>30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 t="s">
        <v>3</v>
      </c>
      <c r="BZ272">
        <v>98</v>
      </c>
      <c r="CA272">
        <v>48</v>
      </c>
      <c r="CB272" t="s">
        <v>3</v>
      </c>
      <c r="CE272">
        <v>30</v>
      </c>
      <c r="CF272">
        <v>0</v>
      </c>
      <c r="CG272">
        <v>0</v>
      </c>
      <c r="CM272">
        <v>0</v>
      </c>
      <c r="CN272" t="s">
        <v>3</v>
      </c>
      <c r="CO272">
        <v>0</v>
      </c>
      <c r="CP272">
        <f t="shared" si="271"/>
        <v>1248312.1599999999</v>
      </c>
      <c r="CQ272">
        <f t="shared" si="272"/>
        <v>149469.79999999999</v>
      </c>
      <c r="CR272">
        <f t="shared" si="292"/>
        <v>0</v>
      </c>
      <c r="CS272">
        <f t="shared" si="273"/>
        <v>0</v>
      </c>
      <c r="CT272">
        <f t="shared" si="274"/>
        <v>0</v>
      </c>
      <c r="CU272">
        <f t="shared" si="275"/>
        <v>0</v>
      </c>
      <c r="CV272">
        <f t="shared" si="276"/>
        <v>0</v>
      </c>
      <c r="CW272">
        <f t="shared" si="277"/>
        <v>0</v>
      </c>
      <c r="CX272">
        <f t="shared" si="277"/>
        <v>0</v>
      </c>
      <c r="CY272">
        <f t="shared" si="278"/>
        <v>0</v>
      </c>
      <c r="CZ272">
        <f t="shared" si="279"/>
        <v>0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3</v>
      </c>
      <c r="DI272" t="s">
        <v>3</v>
      </c>
      <c r="DJ272" t="s">
        <v>3</v>
      </c>
      <c r="DK272" t="s">
        <v>3</v>
      </c>
      <c r="DL272" t="s">
        <v>3</v>
      </c>
      <c r="DM272" t="s">
        <v>3</v>
      </c>
      <c r="DN272">
        <v>0</v>
      </c>
      <c r="DO272">
        <v>0</v>
      </c>
      <c r="DP272">
        <v>1</v>
      </c>
      <c r="DQ272">
        <v>1</v>
      </c>
      <c r="DU272">
        <v>1009</v>
      </c>
      <c r="DV272" t="s">
        <v>32</v>
      </c>
      <c r="DW272" t="s">
        <v>32</v>
      </c>
      <c r="DX272">
        <v>1000</v>
      </c>
      <c r="DZ272" t="s">
        <v>3</v>
      </c>
      <c r="EA272" t="s">
        <v>3</v>
      </c>
      <c r="EB272" t="s">
        <v>3</v>
      </c>
      <c r="EC272" t="s">
        <v>3</v>
      </c>
      <c r="EE272">
        <v>55586452</v>
      </c>
      <c r="EF272">
        <v>30</v>
      </c>
      <c r="EG272" t="s">
        <v>117</v>
      </c>
      <c r="EH272">
        <v>0</v>
      </c>
      <c r="EI272" t="s">
        <v>3</v>
      </c>
      <c r="EJ272">
        <v>1</v>
      </c>
      <c r="EK272">
        <v>16</v>
      </c>
      <c r="EL272" t="s">
        <v>188</v>
      </c>
      <c r="EM272" t="s">
        <v>189</v>
      </c>
      <c r="EO272" t="s">
        <v>3</v>
      </c>
      <c r="EQ272">
        <v>0</v>
      </c>
      <c r="ER272">
        <v>14872.56</v>
      </c>
      <c r="ES272">
        <v>14872.56</v>
      </c>
      <c r="ET272">
        <v>0</v>
      </c>
      <c r="EU272">
        <v>0</v>
      </c>
      <c r="EV272">
        <v>0</v>
      </c>
      <c r="EW272">
        <v>0</v>
      </c>
      <c r="EX272">
        <v>0</v>
      </c>
      <c r="FQ272">
        <v>0</v>
      </c>
      <c r="FR272">
        <v>0</v>
      </c>
      <c r="FS272">
        <v>0</v>
      </c>
      <c r="FX272">
        <v>98</v>
      </c>
      <c r="FY272">
        <v>48</v>
      </c>
      <c r="GA272" t="s">
        <v>3</v>
      </c>
      <c r="GD272">
        <v>1</v>
      </c>
      <c r="GF272">
        <v>39352888</v>
      </c>
      <c r="GG272">
        <v>2</v>
      </c>
      <c r="GH272">
        <v>1</v>
      </c>
      <c r="GI272">
        <v>2</v>
      </c>
      <c r="GJ272">
        <v>0</v>
      </c>
      <c r="GK272">
        <v>0</v>
      </c>
      <c r="GL272">
        <f t="shared" si="280"/>
        <v>0</v>
      </c>
      <c r="GM272">
        <f t="shared" si="281"/>
        <v>1248312.1599999999</v>
      </c>
      <c r="GN272">
        <f t="shared" si="282"/>
        <v>1248312.1599999999</v>
      </c>
      <c r="GO272">
        <f t="shared" si="283"/>
        <v>0</v>
      </c>
      <c r="GP272">
        <f t="shared" si="284"/>
        <v>0</v>
      </c>
      <c r="GR272">
        <v>0</v>
      </c>
      <c r="GS272">
        <v>3</v>
      </c>
      <c r="GT272">
        <v>0</v>
      </c>
      <c r="GU272" t="s">
        <v>3</v>
      </c>
      <c r="GV272">
        <f t="shared" si="285"/>
        <v>0</v>
      </c>
      <c r="GW272">
        <v>1</v>
      </c>
      <c r="GX272">
        <f t="shared" si="286"/>
        <v>0</v>
      </c>
      <c r="HA272">
        <v>0</v>
      </c>
      <c r="HB272">
        <v>0</v>
      </c>
      <c r="HC272">
        <f t="shared" si="287"/>
        <v>0</v>
      </c>
      <c r="HE272" t="s">
        <v>3</v>
      </c>
      <c r="HF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3</v>
      </c>
      <c r="HS272">
        <v>0</v>
      </c>
      <c r="IK272">
        <v>0</v>
      </c>
    </row>
    <row r="273" spans="1:255" x14ac:dyDescent="0.25">
      <c r="A273" s="2">
        <v>18</v>
      </c>
      <c r="B273" s="2">
        <v>1</v>
      </c>
      <c r="C273" s="2">
        <v>83</v>
      </c>
      <c r="D273" s="2"/>
      <c r="E273" s="2" t="s">
        <v>194</v>
      </c>
      <c r="F273" s="2" t="s">
        <v>195</v>
      </c>
      <c r="G273" s="2" t="s">
        <v>196</v>
      </c>
      <c r="H273" s="2" t="s">
        <v>41</v>
      </c>
      <c r="I273" s="2">
        <f>I269*J273</f>
        <v>1628</v>
      </c>
      <c r="J273" s="2">
        <v>400</v>
      </c>
      <c r="K273" s="2">
        <v>400</v>
      </c>
      <c r="L273" s="2"/>
      <c r="M273" s="2"/>
      <c r="N273" s="2"/>
      <c r="O273" s="2">
        <f t="shared" si="258"/>
        <v>9833.1200000000008</v>
      </c>
      <c r="P273" s="2">
        <f t="shared" si="259"/>
        <v>9833.1200000000008</v>
      </c>
      <c r="Q273" s="2">
        <f t="shared" si="288"/>
        <v>0</v>
      </c>
      <c r="R273" s="2">
        <f t="shared" si="260"/>
        <v>0</v>
      </c>
      <c r="S273" s="2">
        <f t="shared" si="261"/>
        <v>0</v>
      </c>
      <c r="T273" s="2">
        <f t="shared" si="262"/>
        <v>0</v>
      </c>
      <c r="U273" s="2">
        <f t="shared" si="263"/>
        <v>0</v>
      </c>
      <c r="V273" s="2">
        <f t="shared" si="264"/>
        <v>0</v>
      </c>
      <c r="W273" s="2">
        <f t="shared" si="265"/>
        <v>0</v>
      </c>
      <c r="X273" s="2">
        <f t="shared" si="266"/>
        <v>0</v>
      </c>
      <c r="Y273" s="2">
        <f t="shared" si="266"/>
        <v>0</v>
      </c>
      <c r="Z273" s="2"/>
      <c r="AA273" s="2">
        <v>56481265</v>
      </c>
      <c r="AB273" s="2">
        <f t="shared" si="267"/>
        <v>6.04</v>
      </c>
      <c r="AC273" s="2">
        <f t="shared" si="268"/>
        <v>6.04</v>
      </c>
      <c r="AD273" s="2">
        <f t="shared" si="289"/>
        <v>0</v>
      </c>
      <c r="AE273" s="2">
        <f t="shared" si="290"/>
        <v>0</v>
      </c>
      <c r="AF273" s="2">
        <f t="shared" si="290"/>
        <v>0</v>
      </c>
      <c r="AG273" s="2">
        <f t="shared" si="269"/>
        <v>0</v>
      </c>
      <c r="AH273" s="2">
        <f t="shared" si="291"/>
        <v>0</v>
      </c>
      <c r="AI273" s="2">
        <f t="shared" si="291"/>
        <v>0</v>
      </c>
      <c r="AJ273" s="2">
        <f t="shared" si="270"/>
        <v>0</v>
      </c>
      <c r="AK273" s="2">
        <v>6.04</v>
      </c>
      <c r="AL273" s="2">
        <v>6.04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84</v>
      </c>
      <c r="AU273" s="2">
        <v>53</v>
      </c>
      <c r="AV273" s="2">
        <v>1</v>
      </c>
      <c r="AW273" s="2">
        <v>1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3</v>
      </c>
      <c r="BI273" s="2">
        <v>1</v>
      </c>
      <c r="BJ273" s="2" t="s">
        <v>197</v>
      </c>
      <c r="BK273" s="2"/>
      <c r="BL273" s="2"/>
      <c r="BM273" s="2">
        <v>55</v>
      </c>
      <c r="BN273" s="2">
        <v>0</v>
      </c>
      <c r="BO273" s="2" t="s">
        <v>3</v>
      </c>
      <c r="BP273" s="2">
        <v>0</v>
      </c>
      <c r="BQ273" s="2">
        <v>30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84</v>
      </c>
      <c r="CA273" s="2">
        <v>53</v>
      </c>
      <c r="CB273" s="2" t="s">
        <v>3</v>
      </c>
      <c r="CC273" s="2"/>
      <c r="CD273" s="2"/>
      <c r="CE273" s="2">
        <v>30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3</v>
      </c>
      <c r="CO273" s="2">
        <v>0</v>
      </c>
      <c r="CP273" s="2">
        <f t="shared" si="271"/>
        <v>9833.1200000000008</v>
      </c>
      <c r="CQ273" s="2">
        <f t="shared" si="272"/>
        <v>6.04</v>
      </c>
      <c r="CR273" s="2">
        <f t="shared" si="292"/>
        <v>0</v>
      </c>
      <c r="CS273" s="2">
        <f t="shared" si="273"/>
        <v>0</v>
      </c>
      <c r="CT273" s="2">
        <f t="shared" si="274"/>
        <v>0</v>
      </c>
      <c r="CU273" s="2">
        <f t="shared" si="275"/>
        <v>0</v>
      </c>
      <c r="CV273" s="2">
        <f t="shared" si="276"/>
        <v>0</v>
      </c>
      <c r="CW273" s="2">
        <f t="shared" si="277"/>
        <v>0</v>
      </c>
      <c r="CX273" s="2">
        <f t="shared" si="277"/>
        <v>0</v>
      </c>
      <c r="CY273" s="2">
        <f t="shared" si="278"/>
        <v>0</v>
      </c>
      <c r="CZ273" s="2">
        <f t="shared" si="279"/>
        <v>0</v>
      </c>
      <c r="DA273" s="2"/>
      <c r="DB273" s="2"/>
      <c r="DC273" s="2" t="s">
        <v>3</v>
      </c>
      <c r="DD273" s="2" t="s">
        <v>3</v>
      </c>
      <c r="DE273" s="2" t="s">
        <v>3</v>
      </c>
      <c r="DF273" s="2" t="s">
        <v>3</v>
      </c>
      <c r="DG273" s="2" t="s">
        <v>3</v>
      </c>
      <c r="DH273" s="2" t="s">
        <v>3</v>
      </c>
      <c r="DI273" s="2" t="s">
        <v>3</v>
      </c>
      <c r="DJ273" s="2" t="s">
        <v>3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1010</v>
      </c>
      <c r="DV273" s="2" t="s">
        <v>41</v>
      </c>
      <c r="DW273" s="2" t="s">
        <v>41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55586493</v>
      </c>
      <c r="EF273" s="2">
        <v>30</v>
      </c>
      <c r="EG273" s="2" t="s">
        <v>117</v>
      </c>
      <c r="EH273" s="2">
        <v>0</v>
      </c>
      <c r="EI273" s="2" t="s">
        <v>3</v>
      </c>
      <c r="EJ273" s="2">
        <v>1</v>
      </c>
      <c r="EK273" s="2">
        <v>55</v>
      </c>
      <c r="EL273" s="2" t="s">
        <v>198</v>
      </c>
      <c r="EM273" s="2" t="s">
        <v>199</v>
      </c>
      <c r="EN273" s="2"/>
      <c r="EO273" s="2" t="s">
        <v>3</v>
      </c>
      <c r="EP273" s="2"/>
      <c r="EQ273" s="2">
        <v>0</v>
      </c>
      <c r="ER273" s="2">
        <v>6.04</v>
      </c>
      <c r="ES273" s="2">
        <v>6.04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84</v>
      </c>
      <c r="FY273" s="2">
        <v>53</v>
      </c>
      <c r="FZ273" s="2"/>
      <c r="GA273" s="2" t="s">
        <v>3</v>
      </c>
      <c r="GB273" s="2"/>
      <c r="GC273" s="2"/>
      <c r="GD273" s="2">
        <v>1</v>
      </c>
      <c r="GE273" s="2"/>
      <c r="GF273" s="2">
        <v>906297687</v>
      </c>
      <c r="GG273" s="2">
        <v>2</v>
      </c>
      <c r="GH273" s="2">
        <v>1</v>
      </c>
      <c r="GI273" s="2">
        <v>-2</v>
      </c>
      <c r="GJ273" s="2">
        <v>0</v>
      </c>
      <c r="GK273" s="2">
        <v>0</v>
      </c>
      <c r="GL273" s="2">
        <f t="shared" si="280"/>
        <v>0</v>
      </c>
      <c r="GM273" s="2">
        <f t="shared" si="281"/>
        <v>9833.1200000000008</v>
      </c>
      <c r="GN273" s="2">
        <f t="shared" si="282"/>
        <v>9833.1200000000008</v>
      </c>
      <c r="GO273" s="2">
        <f t="shared" si="283"/>
        <v>0</v>
      </c>
      <c r="GP273" s="2">
        <f t="shared" si="284"/>
        <v>0</v>
      </c>
      <c r="GQ273" s="2"/>
      <c r="GR273" s="2">
        <v>0</v>
      </c>
      <c r="GS273" s="2">
        <v>3</v>
      </c>
      <c r="GT273" s="2">
        <v>0</v>
      </c>
      <c r="GU273" s="2" t="s">
        <v>3</v>
      </c>
      <c r="GV273" s="2">
        <f t="shared" si="285"/>
        <v>0</v>
      </c>
      <c r="GW273" s="2">
        <v>1</v>
      </c>
      <c r="GX273" s="2">
        <f t="shared" si="286"/>
        <v>0</v>
      </c>
      <c r="GY273" s="2"/>
      <c r="GZ273" s="2"/>
      <c r="HA273" s="2">
        <v>0</v>
      </c>
      <c r="HB273" s="2">
        <v>0</v>
      </c>
      <c r="HC273" s="2">
        <f t="shared" si="287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5">
      <c r="A274">
        <v>18</v>
      </c>
      <c r="B274">
        <v>1</v>
      </c>
      <c r="C274">
        <v>92</v>
      </c>
      <c r="E274" t="s">
        <v>194</v>
      </c>
      <c r="F274" t="s">
        <v>195</v>
      </c>
      <c r="G274" t="s">
        <v>196</v>
      </c>
      <c r="H274" t="s">
        <v>41</v>
      </c>
      <c r="I274">
        <f>I270*J274</f>
        <v>1628</v>
      </c>
      <c r="J274">
        <v>400</v>
      </c>
      <c r="K274">
        <v>400</v>
      </c>
      <c r="O274">
        <f t="shared" si="258"/>
        <v>104532.13</v>
      </c>
      <c r="P274">
        <f t="shared" si="259"/>
        <v>104532.13</v>
      </c>
      <c r="Q274">
        <f t="shared" si="288"/>
        <v>0</v>
      </c>
      <c r="R274">
        <f t="shared" si="260"/>
        <v>0</v>
      </c>
      <c r="S274">
        <f t="shared" si="261"/>
        <v>0</v>
      </c>
      <c r="T274">
        <f t="shared" si="262"/>
        <v>0</v>
      </c>
      <c r="U274">
        <f t="shared" si="263"/>
        <v>0</v>
      </c>
      <c r="V274">
        <f t="shared" si="264"/>
        <v>0</v>
      </c>
      <c r="W274">
        <f t="shared" si="265"/>
        <v>0</v>
      </c>
      <c r="X274">
        <f t="shared" si="266"/>
        <v>0</v>
      </c>
      <c r="Y274">
        <f t="shared" si="266"/>
        <v>0</v>
      </c>
      <c r="AA274">
        <v>56481267</v>
      </c>
      <c r="AB274">
        <f t="shared" si="267"/>
        <v>6.04</v>
      </c>
      <c r="AC274">
        <f t="shared" si="268"/>
        <v>6.04</v>
      </c>
      <c r="AD274">
        <f t="shared" si="289"/>
        <v>0</v>
      </c>
      <c r="AE274">
        <f t="shared" si="290"/>
        <v>0</v>
      </c>
      <c r="AF274">
        <f t="shared" si="290"/>
        <v>0</v>
      </c>
      <c r="AG274">
        <f t="shared" si="269"/>
        <v>0</v>
      </c>
      <c r="AH274">
        <f t="shared" si="291"/>
        <v>0</v>
      </c>
      <c r="AI274">
        <f t="shared" si="291"/>
        <v>0</v>
      </c>
      <c r="AJ274">
        <f t="shared" si="270"/>
        <v>0</v>
      </c>
      <c r="AK274">
        <v>6.04</v>
      </c>
      <c r="AL274">
        <v>6.04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84</v>
      </c>
      <c r="AU274">
        <v>53</v>
      </c>
      <c r="AV274">
        <v>1</v>
      </c>
      <c r="AW274">
        <v>1.0009999999999999</v>
      </c>
      <c r="AZ274">
        <v>1</v>
      </c>
      <c r="BA274">
        <v>1</v>
      </c>
      <c r="BB274">
        <v>1</v>
      </c>
      <c r="BC274">
        <v>10.62</v>
      </c>
      <c r="BD274" t="s">
        <v>3</v>
      </c>
      <c r="BE274" t="s">
        <v>3</v>
      </c>
      <c r="BF274" t="s">
        <v>3</v>
      </c>
      <c r="BG274" t="s">
        <v>3</v>
      </c>
      <c r="BH274">
        <v>3</v>
      </c>
      <c r="BI274">
        <v>1</v>
      </c>
      <c r="BJ274" t="s">
        <v>197</v>
      </c>
      <c r="BM274">
        <v>55</v>
      </c>
      <c r="BN274">
        <v>0</v>
      </c>
      <c r="BO274" t="s">
        <v>195</v>
      </c>
      <c r="BP274">
        <v>1</v>
      </c>
      <c r="BQ274">
        <v>30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 t="s">
        <v>3</v>
      </c>
      <c r="BZ274">
        <v>84</v>
      </c>
      <c r="CA274">
        <v>53</v>
      </c>
      <c r="CB274" t="s">
        <v>3</v>
      </c>
      <c r="CE274">
        <v>30</v>
      </c>
      <c r="CF274">
        <v>0</v>
      </c>
      <c r="CG274">
        <v>0</v>
      </c>
      <c r="CM274">
        <v>0</v>
      </c>
      <c r="CN274" t="s">
        <v>3</v>
      </c>
      <c r="CO274">
        <v>0</v>
      </c>
      <c r="CP274">
        <f t="shared" si="271"/>
        <v>104532.13</v>
      </c>
      <c r="CQ274">
        <f t="shared" si="272"/>
        <v>64.25</v>
      </c>
      <c r="CR274">
        <f t="shared" si="292"/>
        <v>0</v>
      </c>
      <c r="CS274">
        <f t="shared" si="273"/>
        <v>0</v>
      </c>
      <c r="CT274">
        <f t="shared" si="274"/>
        <v>0</v>
      </c>
      <c r="CU274">
        <f t="shared" si="275"/>
        <v>0</v>
      </c>
      <c r="CV274">
        <f t="shared" si="276"/>
        <v>0</v>
      </c>
      <c r="CW274">
        <f t="shared" si="277"/>
        <v>0</v>
      </c>
      <c r="CX274">
        <f t="shared" si="277"/>
        <v>0</v>
      </c>
      <c r="CY274">
        <f t="shared" si="278"/>
        <v>0</v>
      </c>
      <c r="CZ274">
        <f t="shared" si="279"/>
        <v>0</v>
      </c>
      <c r="DC274" t="s">
        <v>3</v>
      </c>
      <c r="DD274" t="s">
        <v>3</v>
      </c>
      <c r="DE274" t="s">
        <v>3</v>
      </c>
      <c r="DF274" t="s">
        <v>3</v>
      </c>
      <c r="DG274" t="s">
        <v>3</v>
      </c>
      <c r="DH274" t="s">
        <v>3</v>
      </c>
      <c r="DI274" t="s">
        <v>3</v>
      </c>
      <c r="DJ274" t="s">
        <v>3</v>
      </c>
      <c r="DK274" t="s">
        <v>3</v>
      </c>
      <c r="DL274" t="s">
        <v>3</v>
      </c>
      <c r="DM274" t="s">
        <v>3</v>
      </c>
      <c r="DN274">
        <v>0</v>
      </c>
      <c r="DO274">
        <v>0</v>
      </c>
      <c r="DP274">
        <v>1</v>
      </c>
      <c r="DQ274">
        <v>1</v>
      </c>
      <c r="DU274">
        <v>1010</v>
      </c>
      <c r="DV274" t="s">
        <v>41</v>
      </c>
      <c r="DW274" t="s">
        <v>41</v>
      </c>
      <c r="DX274">
        <v>1</v>
      </c>
      <c r="DZ274" t="s">
        <v>3</v>
      </c>
      <c r="EA274" t="s">
        <v>3</v>
      </c>
      <c r="EB274" t="s">
        <v>3</v>
      </c>
      <c r="EC274" t="s">
        <v>3</v>
      </c>
      <c r="EE274">
        <v>55586493</v>
      </c>
      <c r="EF274">
        <v>30</v>
      </c>
      <c r="EG274" t="s">
        <v>117</v>
      </c>
      <c r="EH274">
        <v>0</v>
      </c>
      <c r="EI274" t="s">
        <v>3</v>
      </c>
      <c r="EJ274">
        <v>1</v>
      </c>
      <c r="EK274">
        <v>55</v>
      </c>
      <c r="EL274" t="s">
        <v>198</v>
      </c>
      <c r="EM274" t="s">
        <v>199</v>
      </c>
      <c r="EO274" t="s">
        <v>3</v>
      </c>
      <c r="EQ274">
        <v>0</v>
      </c>
      <c r="ER274">
        <v>6.04</v>
      </c>
      <c r="ES274">
        <v>6.04</v>
      </c>
      <c r="ET274">
        <v>0</v>
      </c>
      <c r="EU274">
        <v>0</v>
      </c>
      <c r="EV274">
        <v>0</v>
      </c>
      <c r="EW274">
        <v>0</v>
      </c>
      <c r="EX274">
        <v>0</v>
      </c>
      <c r="FQ274">
        <v>0</v>
      </c>
      <c r="FR274">
        <v>0</v>
      </c>
      <c r="FS274">
        <v>0</v>
      </c>
      <c r="FX274">
        <v>84</v>
      </c>
      <c r="FY274">
        <v>53</v>
      </c>
      <c r="GA274" t="s">
        <v>3</v>
      </c>
      <c r="GD274">
        <v>1</v>
      </c>
      <c r="GF274">
        <v>906297687</v>
      </c>
      <c r="GG274">
        <v>2</v>
      </c>
      <c r="GH274">
        <v>1</v>
      </c>
      <c r="GI274">
        <v>2</v>
      </c>
      <c r="GJ274">
        <v>0</v>
      </c>
      <c r="GK274">
        <v>0</v>
      </c>
      <c r="GL274">
        <f t="shared" si="280"/>
        <v>0</v>
      </c>
      <c r="GM274">
        <f t="shared" si="281"/>
        <v>104532.13</v>
      </c>
      <c r="GN274">
        <f t="shared" si="282"/>
        <v>104532.13</v>
      </c>
      <c r="GO274">
        <f t="shared" si="283"/>
        <v>0</v>
      </c>
      <c r="GP274">
        <f t="shared" si="284"/>
        <v>0</v>
      </c>
      <c r="GR274">
        <v>0</v>
      </c>
      <c r="GS274">
        <v>3</v>
      </c>
      <c r="GT274">
        <v>0</v>
      </c>
      <c r="GU274" t="s">
        <v>3</v>
      </c>
      <c r="GV274">
        <f t="shared" si="285"/>
        <v>0</v>
      </c>
      <c r="GW274">
        <v>1</v>
      </c>
      <c r="GX274">
        <f t="shared" si="286"/>
        <v>0</v>
      </c>
      <c r="HA274">
        <v>0</v>
      </c>
      <c r="HB274">
        <v>0</v>
      </c>
      <c r="HC274">
        <f t="shared" si="287"/>
        <v>0</v>
      </c>
      <c r="HE274" t="s">
        <v>3</v>
      </c>
      <c r="HF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3</v>
      </c>
      <c r="HS274">
        <v>0</v>
      </c>
      <c r="IK274">
        <v>0</v>
      </c>
    </row>
    <row r="275" spans="1:255" x14ac:dyDescent="0.25">
      <c r="A275" s="2">
        <v>18</v>
      </c>
      <c r="B275" s="2">
        <v>1</v>
      </c>
      <c r="C275" s="2">
        <v>82</v>
      </c>
      <c r="D275" s="2"/>
      <c r="E275" s="2" t="s">
        <v>200</v>
      </c>
      <c r="F275" s="2" t="s">
        <v>201</v>
      </c>
      <c r="G275" s="2" t="s">
        <v>202</v>
      </c>
      <c r="H275" s="2" t="s">
        <v>41</v>
      </c>
      <c r="I275" s="2">
        <f>I269*J275</f>
        <v>32.56</v>
      </c>
      <c r="J275" s="2">
        <v>8</v>
      </c>
      <c r="K275" s="2">
        <v>8</v>
      </c>
      <c r="L275" s="2"/>
      <c r="M275" s="2"/>
      <c r="N275" s="2"/>
      <c r="O275" s="2">
        <f t="shared" si="258"/>
        <v>12571.93</v>
      </c>
      <c r="P275" s="2">
        <f t="shared" si="259"/>
        <v>12571.93</v>
      </c>
      <c r="Q275" s="2">
        <f t="shared" si="288"/>
        <v>0</v>
      </c>
      <c r="R275" s="2">
        <f t="shared" si="260"/>
        <v>0</v>
      </c>
      <c r="S275" s="2">
        <f t="shared" si="261"/>
        <v>0</v>
      </c>
      <c r="T275" s="2">
        <f t="shared" si="262"/>
        <v>0</v>
      </c>
      <c r="U275" s="2">
        <f t="shared" si="263"/>
        <v>0</v>
      </c>
      <c r="V275" s="2">
        <f t="shared" si="264"/>
        <v>0</v>
      </c>
      <c r="W275" s="2">
        <f t="shared" si="265"/>
        <v>0</v>
      </c>
      <c r="X275" s="2">
        <f t="shared" si="266"/>
        <v>0</v>
      </c>
      <c r="Y275" s="2">
        <f t="shared" si="266"/>
        <v>0</v>
      </c>
      <c r="Z275" s="2"/>
      <c r="AA275" s="2">
        <v>56481265</v>
      </c>
      <c r="AB275" s="2">
        <f t="shared" si="267"/>
        <v>385.73</v>
      </c>
      <c r="AC275" s="2">
        <f t="shared" si="268"/>
        <v>385.73</v>
      </c>
      <c r="AD275" s="2">
        <f t="shared" si="289"/>
        <v>0</v>
      </c>
      <c r="AE275" s="2">
        <f t="shared" si="290"/>
        <v>0</v>
      </c>
      <c r="AF275" s="2">
        <f t="shared" si="290"/>
        <v>0</v>
      </c>
      <c r="AG275" s="2">
        <f t="shared" si="269"/>
        <v>0</v>
      </c>
      <c r="AH275" s="2">
        <f t="shared" si="291"/>
        <v>0</v>
      </c>
      <c r="AI275" s="2">
        <f t="shared" si="291"/>
        <v>0</v>
      </c>
      <c r="AJ275" s="2">
        <f t="shared" si="270"/>
        <v>0</v>
      </c>
      <c r="AK275" s="2">
        <v>385.73</v>
      </c>
      <c r="AL275" s="2">
        <v>385.73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98</v>
      </c>
      <c r="AU275" s="2">
        <v>48</v>
      </c>
      <c r="AV275" s="2">
        <v>1</v>
      </c>
      <c r="AW275" s="2">
        <v>1.0009999999999999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1</v>
      </c>
      <c r="BJ275" s="2" t="s">
        <v>203</v>
      </c>
      <c r="BK275" s="2"/>
      <c r="BL275" s="2"/>
      <c r="BM275" s="2">
        <v>16</v>
      </c>
      <c r="BN275" s="2">
        <v>0</v>
      </c>
      <c r="BO275" s="2" t="s">
        <v>3</v>
      </c>
      <c r="BP275" s="2">
        <v>0</v>
      </c>
      <c r="BQ275" s="2">
        <v>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98</v>
      </c>
      <c r="CA275" s="2">
        <v>48</v>
      </c>
      <c r="CB275" s="2" t="s">
        <v>3</v>
      </c>
      <c r="CC275" s="2"/>
      <c r="CD275" s="2"/>
      <c r="CE275" s="2">
        <v>30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71"/>
        <v>12571.93</v>
      </c>
      <c r="CQ275" s="2">
        <f t="shared" si="272"/>
        <v>386.12</v>
      </c>
      <c r="CR275" s="2">
        <f t="shared" si="292"/>
        <v>0</v>
      </c>
      <c r="CS275" s="2">
        <f t="shared" si="273"/>
        <v>0</v>
      </c>
      <c r="CT275" s="2">
        <f t="shared" si="274"/>
        <v>0</v>
      </c>
      <c r="CU275" s="2">
        <f t="shared" si="275"/>
        <v>0</v>
      </c>
      <c r="CV275" s="2">
        <f t="shared" si="276"/>
        <v>0</v>
      </c>
      <c r="CW275" s="2">
        <f t="shared" si="277"/>
        <v>0</v>
      </c>
      <c r="CX275" s="2">
        <f t="shared" si="277"/>
        <v>0</v>
      </c>
      <c r="CY275" s="2">
        <f t="shared" si="278"/>
        <v>0</v>
      </c>
      <c r="CZ275" s="2">
        <f t="shared" si="279"/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1010</v>
      </c>
      <c r="DV275" s="2" t="s">
        <v>41</v>
      </c>
      <c r="DW275" s="2" t="s">
        <v>41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55586452</v>
      </c>
      <c r="EF275" s="2">
        <v>30</v>
      </c>
      <c r="EG275" s="2" t="s">
        <v>117</v>
      </c>
      <c r="EH275" s="2">
        <v>0</v>
      </c>
      <c r="EI275" s="2" t="s">
        <v>3</v>
      </c>
      <c r="EJ275" s="2">
        <v>1</v>
      </c>
      <c r="EK275" s="2">
        <v>16</v>
      </c>
      <c r="EL275" s="2" t="s">
        <v>188</v>
      </c>
      <c r="EM275" s="2" t="s">
        <v>189</v>
      </c>
      <c r="EN275" s="2"/>
      <c r="EO275" s="2" t="s">
        <v>3</v>
      </c>
      <c r="EP275" s="2"/>
      <c r="EQ275" s="2">
        <v>0</v>
      </c>
      <c r="ER275" s="2">
        <v>385.73</v>
      </c>
      <c r="ES275" s="2">
        <v>385.73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98</v>
      </c>
      <c r="FY275" s="2">
        <v>48</v>
      </c>
      <c r="FZ275" s="2"/>
      <c r="GA275" s="2" t="s">
        <v>3</v>
      </c>
      <c r="GB275" s="2"/>
      <c r="GC275" s="2"/>
      <c r="GD275" s="2">
        <v>1</v>
      </c>
      <c r="GE275" s="2"/>
      <c r="GF275" s="2">
        <v>1030794221</v>
      </c>
      <c r="GG275" s="2">
        <v>2</v>
      </c>
      <c r="GH275" s="2">
        <v>1</v>
      </c>
      <c r="GI275" s="2">
        <v>-2</v>
      </c>
      <c r="GJ275" s="2">
        <v>0</v>
      </c>
      <c r="GK275" s="2">
        <v>0</v>
      </c>
      <c r="GL275" s="2">
        <f t="shared" si="280"/>
        <v>0</v>
      </c>
      <c r="GM275" s="2">
        <f t="shared" si="281"/>
        <v>12571.93</v>
      </c>
      <c r="GN275" s="2">
        <f t="shared" si="282"/>
        <v>12571.93</v>
      </c>
      <c r="GO275" s="2">
        <f t="shared" si="283"/>
        <v>0</v>
      </c>
      <c r="GP275" s="2">
        <f t="shared" si="284"/>
        <v>0</v>
      </c>
      <c r="GQ275" s="2"/>
      <c r="GR275" s="2">
        <v>0</v>
      </c>
      <c r="GS275" s="2">
        <v>3</v>
      </c>
      <c r="GT275" s="2">
        <v>0</v>
      </c>
      <c r="GU275" s="2" t="s">
        <v>3</v>
      </c>
      <c r="GV275" s="2">
        <f t="shared" si="285"/>
        <v>0</v>
      </c>
      <c r="GW275" s="2">
        <v>1</v>
      </c>
      <c r="GX275" s="2">
        <f t="shared" si="286"/>
        <v>0</v>
      </c>
      <c r="GY275" s="2"/>
      <c r="GZ275" s="2"/>
      <c r="HA275" s="2">
        <v>0</v>
      </c>
      <c r="HB275" s="2">
        <v>0</v>
      </c>
      <c r="HC275" s="2">
        <f t="shared" si="287"/>
        <v>0</v>
      </c>
      <c r="HD275" s="2"/>
      <c r="HE275" s="2" t="s">
        <v>3</v>
      </c>
      <c r="HF275" s="2" t="s">
        <v>3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5">
      <c r="A276">
        <v>18</v>
      </c>
      <c r="B276">
        <v>1</v>
      </c>
      <c r="C276">
        <v>91</v>
      </c>
      <c r="E276" t="s">
        <v>200</v>
      </c>
      <c r="F276" t="s">
        <v>201</v>
      </c>
      <c r="G276" t="s">
        <v>202</v>
      </c>
      <c r="H276" t="s">
        <v>41</v>
      </c>
      <c r="I276">
        <f>I270*J276</f>
        <v>32.56</v>
      </c>
      <c r="J276">
        <v>8</v>
      </c>
      <c r="K276">
        <v>8</v>
      </c>
      <c r="O276">
        <f t="shared" si="258"/>
        <v>130496.63</v>
      </c>
      <c r="P276">
        <f t="shared" si="259"/>
        <v>130496.63</v>
      </c>
      <c r="Q276">
        <f t="shared" si="288"/>
        <v>0</v>
      </c>
      <c r="R276">
        <f t="shared" si="260"/>
        <v>0</v>
      </c>
      <c r="S276">
        <f t="shared" si="261"/>
        <v>0</v>
      </c>
      <c r="T276">
        <f t="shared" si="262"/>
        <v>0</v>
      </c>
      <c r="U276">
        <f t="shared" si="263"/>
        <v>0</v>
      </c>
      <c r="V276">
        <f t="shared" si="264"/>
        <v>0</v>
      </c>
      <c r="W276">
        <f t="shared" si="265"/>
        <v>0</v>
      </c>
      <c r="X276">
        <f t="shared" si="266"/>
        <v>0</v>
      </c>
      <c r="Y276">
        <f t="shared" si="266"/>
        <v>0</v>
      </c>
      <c r="AA276">
        <v>56481267</v>
      </c>
      <c r="AB276">
        <f t="shared" si="267"/>
        <v>385.73</v>
      </c>
      <c r="AC276">
        <f t="shared" si="268"/>
        <v>385.73</v>
      </c>
      <c r="AD276">
        <f t="shared" si="289"/>
        <v>0</v>
      </c>
      <c r="AE276">
        <f t="shared" si="290"/>
        <v>0</v>
      </c>
      <c r="AF276">
        <f t="shared" si="290"/>
        <v>0</v>
      </c>
      <c r="AG276">
        <f t="shared" si="269"/>
        <v>0</v>
      </c>
      <c r="AH276">
        <f t="shared" si="291"/>
        <v>0</v>
      </c>
      <c r="AI276">
        <f t="shared" si="291"/>
        <v>0</v>
      </c>
      <c r="AJ276">
        <f t="shared" si="270"/>
        <v>0</v>
      </c>
      <c r="AK276">
        <v>385.73</v>
      </c>
      <c r="AL276">
        <v>385.73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98</v>
      </c>
      <c r="AU276">
        <v>48</v>
      </c>
      <c r="AV276">
        <v>1</v>
      </c>
      <c r="AW276">
        <v>1.0009999999999999</v>
      </c>
      <c r="AZ276">
        <v>1</v>
      </c>
      <c r="BA276">
        <v>1</v>
      </c>
      <c r="BB276">
        <v>1</v>
      </c>
      <c r="BC276">
        <v>10.38</v>
      </c>
      <c r="BD276" t="s">
        <v>3</v>
      </c>
      <c r="BE276" t="s">
        <v>3</v>
      </c>
      <c r="BF276" t="s">
        <v>3</v>
      </c>
      <c r="BG276" t="s">
        <v>3</v>
      </c>
      <c r="BH276">
        <v>3</v>
      </c>
      <c r="BI276">
        <v>1</v>
      </c>
      <c r="BJ276" t="s">
        <v>203</v>
      </c>
      <c r="BM276">
        <v>16</v>
      </c>
      <c r="BN276">
        <v>0</v>
      </c>
      <c r="BO276" t="s">
        <v>201</v>
      </c>
      <c r="BP276">
        <v>1</v>
      </c>
      <c r="BQ276">
        <v>30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 t="s">
        <v>3</v>
      </c>
      <c r="BZ276">
        <v>98</v>
      </c>
      <c r="CA276">
        <v>48</v>
      </c>
      <c r="CB276" t="s">
        <v>3</v>
      </c>
      <c r="CE276">
        <v>30</v>
      </c>
      <c r="CF276">
        <v>0</v>
      </c>
      <c r="CG276">
        <v>0</v>
      </c>
      <c r="CM276">
        <v>0</v>
      </c>
      <c r="CN276" t="s">
        <v>3</v>
      </c>
      <c r="CO276">
        <v>0</v>
      </c>
      <c r="CP276">
        <f t="shared" si="271"/>
        <v>130496.63</v>
      </c>
      <c r="CQ276">
        <f t="shared" si="272"/>
        <v>4007.93</v>
      </c>
      <c r="CR276">
        <f t="shared" si="292"/>
        <v>0</v>
      </c>
      <c r="CS276">
        <f t="shared" si="273"/>
        <v>0</v>
      </c>
      <c r="CT276">
        <f t="shared" si="274"/>
        <v>0</v>
      </c>
      <c r="CU276">
        <f t="shared" si="275"/>
        <v>0</v>
      </c>
      <c r="CV276">
        <f t="shared" si="276"/>
        <v>0</v>
      </c>
      <c r="CW276">
        <f t="shared" si="277"/>
        <v>0</v>
      </c>
      <c r="CX276">
        <f t="shared" si="277"/>
        <v>0</v>
      </c>
      <c r="CY276">
        <f t="shared" si="278"/>
        <v>0</v>
      </c>
      <c r="CZ276">
        <f t="shared" si="279"/>
        <v>0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>
        <v>0</v>
      </c>
      <c r="DO276">
        <v>0</v>
      </c>
      <c r="DP276">
        <v>1</v>
      </c>
      <c r="DQ276">
        <v>1</v>
      </c>
      <c r="DU276">
        <v>1010</v>
      </c>
      <c r="DV276" t="s">
        <v>41</v>
      </c>
      <c r="DW276" t="s">
        <v>41</v>
      </c>
      <c r="DX276">
        <v>1</v>
      </c>
      <c r="DZ276" t="s">
        <v>3</v>
      </c>
      <c r="EA276" t="s">
        <v>3</v>
      </c>
      <c r="EB276" t="s">
        <v>3</v>
      </c>
      <c r="EC276" t="s">
        <v>3</v>
      </c>
      <c r="EE276">
        <v>55586452</v>
      </c>
      <c r="EF276">
        <v>30</v>
      </c>
      <c r="EG276" t="s">
        <v>117</v>
      </c>
      <c r="EH276">
        <v>0</v>
      </c>
      <c r="EI276" t="s">
        <v>3</v>
      </c>
      <c r="EJ276">
        <v>1</v>
      </c>
      <c r="EK276">
        <v>16</v>
      </c>
      <c r="EL276" t="s">
        <v>188</v>
      </c>
      <c r="EM276" t="s">
        <v>189</v>
      </c>
      <c r="EO276" t="s">
        <v>3</v>
      </c>
      <c r="EQ276">
        <v>0</v>
      </c>
      <c r="ER276">
        <v>385.73</v>
      </c>
      <c r="ES276">
        <v>385.73</v>
      </c>
      <c r="ET276">
        <v>0</v>
      </c>
      <c r="EU276">
        <v>0</v>
      </c>
      <c r="EV276">
        <v>0</v>
      </c>
      <c r="EW276">
        <v>0</v>
      </c>
      <c r="EX276">
        <v>0</v>
      </c>
      <c r="FQ276">
        <v>0</v>
      </c>
      <c r="FR276">
        <v>0</v>
      </c>
      <c r="FS276">
        <v>0</v>
      </c>
      <c r="FX276">
        <v>98</v>
      </c>
      <c r="FY276">
        <v>48</v>
      </c>
      <c r="GA276" t="s">
        <v>3</v>
      </c>
      <c r="GD276">
        <v>1</v>
      </c>
      <c r="GF276">
        <v>1030794221</v>
      </c>
      <c r="GG276">
        <v>2</v>
      </c>
      <c r="GH276">
        <v>1</v>
      </c>
      <c r="GI276">
        <v>2</v>
      </c>
      <c r="GJ276">
        <v>0</v>
      </c>
      <c r="GK276">
        <v>0</v>
      </c>
      <c r="GL276">
        <f t="shared" si="280"/>
        <v>0</v>
      </c>
      <c r="GM276">
        <f t="shared" si="281"/>
        <v>130496.63</v>
      </c>
      <c r="GN276">
        <f t="shared" si="282"/>
        <v>130496.63</v>
      </c>
      <c r="GO276">
        <f t="shared" si="283"/>
        <v>0</v>
      </c>
      <c r="GP276">
        <f t="shared" si="284"/>
        <v>0</v>
      </c>
      <c r="GR276">
        <v>0</v>
      </c>
      <c r="GS276">
        <v>3</v>
      </c>
      <c r="GT276">
        <v>0</v>
      </c>
      <c r="GU276" t="s">
        <v>3</v>
      </c>
      <c r="GV276">
        <f t="shared" si="285"/>
        <v>0</v>
      </c>
      <c r="GW276">
        <v>1</v>
      </c>
      <c r="GX276">
        <f t="shared" si="286"/>
        <v>0</v>
      </c>
      <c r="HA276">
        <v>0</v>
      </c>
      <c r="HB276">
        <v>0</v>
      </c>
      <c r="HC276">
        <f t="shared" si="287"/>
        <v>0</v>
      </c>
      <c r="HE276" t="s">
        <v>3</v>
      </c>
      <c r="HF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3</v>
      </c>
      <c r="HS276">
        <v>0</v>
      </c>
      <c r="IK276">
        <v>0</v>
      </c>
    </row>
    <row r="278" spans="1:255" ht="13" x14ac:dyDescent="0.3">
      <c r="A278" s="3">
        <v>51</v>
      </c>
      <c r="B278" s="3">
        <f>B265</f>
        <v>1</v>
      </c>
      <c r="C278" s="3">
        <f>A265</f>
        <v>4</v>
      </c>
      <c r="D278" s="3">
        <f>ROW(A265)</f>
        <v>265</v>
      </c>
      <c r="E278" s="3"/>
      <c r="F278" s="3" t="str">
        <f>IF(F265&lt;&gt;"",F265,"")</f>
        <v/>
      </c>
      <c r="G278" s="3" t="str">
        <f>IF(G265&lt;&gt;"",G265,"")</f>
        <v>Установка металлического ограждения по периметру кровли (КР-22,29)</v>
      </c>
      <c r="H278" s="3">
        <v>0</v>
      </c>
      <c r="I278" s="3"/>
      <c r="J278" s="3"/>
      <c r="K278" s="3"/>
      <c r="L278" s="3"/>
      <c r="M278" s="3"/>
      <c r="N278" s="3"/>
      <c r="O278" s="3">
        <f t="shared" ref="O278:T278" si="293">ROUND(AB278,2)</f>
        <v>147429.34</v>
      </c>
      <c r="P278" s="3">
        <f t="shared" si="293"/>
        <v>146802.53</v>
      </c>
      <c r="Q278" s="3">
        <f t="shared" si="293"/>
        <v>243.45</v>
      </c>
      <c r="R278" s="3">
        <f t="shared" si="293"/>
        <v>20.260000000000002</v>
      </c>
      <c r="S278" s="3">
        <f t="shared" si="293"/>
        <v>383.36</v>
      </c>
      <c r="T278" s="3">
        <f t="shared" si="293"/>
        <v>0</v>
      </c>
      <c r="U278" s="3">
        <f>AH278</f>
        <v>33.019195715000002</v>
      </c>
      <c r="V278" s="3">
        <f>AI278</f>
        <v>0</v>
      </c>
      <c r="W278" s="3">
        <f>ROUND(AJ278,2)</f>
        <v>0</v>
      </c>
      <c r="X278" s="3">
        <f>ROUND(AK278,2)</f>
        <v>395.55</v>
      </c>
      <c r="Y278" s="3">
        <f>ROUND(AL278,2)</f>
        <v>193.74</v>
      </c>
      <c r="Z278" s="3"/>
      <c r="AA278" s="3"/>
      <c r="AB278" s="3">
        <f>ROUND(SUMIF(AA269:AA276,"=56481265",O269:O276),2)</f>
        <v>147429.34</v>
      </c>
      <c r="AC278" s="3">
        <f>ROUND(SUMIF(AA269:AA276,"=56481265",P269:P276),2)</f>
        <v>146802.53</v>
      </c>
      <c r="AD278" s="3">
        <f>ROUND(SUMIF(AA269:AA276,"=56481265",Q269:Q276),2)</f>
        <v>243.45</v>
      </c>
      <c r="AE278" s="3">
        <f>ROUND(SUMIF(AA269:AA276,"=56481265",R269:R276),2)</f>
        <v>20.260000000000002</v>
      </c>
      <c r="AF278" s="3">
        <f>ROUND(SUMIF(AA269:AA276,"=56481265",S269:S276),2)</f>
        <v>383.36</v>
      </c>
      <c r="AG278" s="3">
        <f>ROUND(SUMIF(AA269:AA276,"=56481265",T269:T276),2)</f>
        <v>0</v>
      </c>
      <c r="AH278" s="3">
        <f>SUMIF(AA269:AA276,"=56481265",U269:U276)</f>
        <v>33.019195715000002</v>
      </c>
      <c r="AI278" s="3">
        <f>SUMIF(AA269:AA276,"=56481265",V269:V276)</f>
        <v>0</v>
      </c>
      <c r="AJ278" s="3">
        <f>ROUND(SUMIF(AA269:AA276,"=56481265",W269:W276),2)</f>
        <v>0</v>
      </c>
      <c r="AK278" s="3">
        <f>ROUND(SUMIF(AA269:AA276,"=56481265",X269:X276),2)</f>
        <v>395.55</v>
      </c>
      <c r="AL278" s="3">
        <f>ROUND(SUMIF(AA269:AA276,"=56481265",Y269:Y276),2)</f>
        <v>193.74</v>
      </c>
      <c r="AM278" s="3"/>
      <c r="AN278" s="3"/>
      <c r="AO278" s="3">
        <f t="shared" ref="AO278:BD278" si="294">ROUND(BX278,2)</f>
        <v>0</v>
      </c>
      <c r="AP278" s="3">
        <f t="shared" si="294"/>
        <v>0</v>
      </c>
      <c r="AQ278" s="3">
        <f t="shared" si="294"/>
        <v>0</v>
      </c>
      <c r="AR278" s="3">
        <f t="shared" si="294"/>
        <v>148018.63</v>
      </c>
      <c r="AS278" s="3">
        <f t="shared" si="294"/>
        <v>148018.63</v>
      </c>
      <c r="AT278" s="3">
        <f t="shared" si="294"/>
        <v>0</v>
      </c>
      <c r="AU278" s="3">
        <f t="shared" si="294"/>
        <v>0</v>
      </c>
      <c r="AV278" s="3">
        <f t="shared" si="294"/>
        <v>146802.53</v>
      </c>
      <c r="AW278" s="3">
        <f t="shared" si="294"/>
        <v>146802.53</v>
      </c>
      <c r="AX278" s="3">
        <f t="shared" si="294"/>
        <v>0</v>
      </c>
      <c r="AY278" s="3">
        <f t="shared" si="294"/>
        <v>146802.53</v>
      </c>
      <c r="AZ278" s="3">
        <f t="shared" si="294"/>
        <v>0</v>
      </c>
      <c r="BA278" s="3">
        <f t="shared" si="294"/>
        <v>0</v>
      </c>
      <c r="BB278" s="3">
        <f t="shared" si="294"/>
        <v>0</v>
      </c>
      <c r="BC278" s="3">
        <f t="shared" si="294"/>
        <v>0</v>
      </c>
      <c r="BD278" s="3">
        <f t="shared" si="294"/>
        <v>0</v>
      </c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>
        <f>ROUND(SUMIF(AA269:AA276,"=56481265",FQ269:FQ276),2)</f>
        <v>0</v>
      </c>
      <c r="BY278" s="3">
        <f>ROUND(SUMIF(AA269:AA276,"=56481265",FR269:FR276),2)</f>
        <v>0</v>
      </c>
      <c r="BZ278" s="3">
        <f>ROUND(SUMIF(AA269:AA276,"=56481265",GL269:GL276),2)</f>
        <v>0</v>
      </c>
      <c r="CA278" s="3">
        <f>ROUND(SUMIF(AA269:AA276,"=56481265",GM269:GM276),2)</f>
        <v>148018.63</v>
      </c>
      <c r="CB278" s="3">
        <f>ROUND(SUMIF(AA269:AA276,"=56481265",GN269:GN276),2)</f>
        <v>148018.63</v>
      </c>
      <c r="CC278" s="3">
        <f>ROUND(SUMIF(AA269:AA276,"=56481265",GO269:GO276),2)</f>
        <v>0</v>
      </c>
      <c r="CD278" s="3">
        <f>ROUND(SUMIF(AA269:AA276,"=56481265",GP269:GP276),2)</f>
        <v>0</v>
      </c>
      <c r="CE278" s="3">
        <f>AC278-BX278</f>
        <v>146802.53</v>
      </c>
      <c r="CF278" s="3">
        <f>AC278-BY278</f>
        <v>146802.53</v>
      </c>
      <c r="CG278" s="3">
        <f>BX278-BZ278</f>
        <v>0</v>
      </c>
      <c r="CH278" s="3">
        <f>AC278-BX278-BY278+BZ278</f>
        <v>146802.53</v>
      </c>
      <c r="CI278" s="3">
        <f>BY278-BZ278</f>
        <v>0</v>
      </c>
      <c r="CJ278" s="3">
        <f>ROUND(SUMIF(AA269:AA276,"=56481265",GX269:GX276),2)</f>
        <v>0</v>
      </c>
      <c r="CK278" s="3">
        <f>ROUND(SUMIF(AA269:AA276,"=56481265",GY269:GY276),2)</f>
        <v>0</v>
      </c>
      <c r="CL278" s="3">
        <f>ROUND(SUMIF(AA269:AA276,"=56481265",GZ269:GZ276),2)</f>
        <v>0</v>
      </c>
      <c r="CM278" s="3">
        <f>ROUND(SUMIF(AA269:AA276,"=56481265",HD269:HD276),2)</f>
        <v>0</v>
      </c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4">
        <f t="shared" ref="DG278:DL278" si="295">ROUND(DT278,2)</f>
        <v>1505299.39</v>
      </c>
      <c r="DH278" s="4">
        <f t="shared" si="295"/>
        <v>1483751.14</v>
      </c>
      <c r="DI278" s="4">
        <f t="shared" si="295"/>
        <v>3215.97</v>
      </c>
      <c r="DJ278" s="4">
        <f t="shared" si="295"/>
        <v>968.83</v>
      </c>
      <c r="DK278" s="4">
        <f t="shared" si="295"/>
        <v>18332.28</v>
      </c>
      <c r="DL278" s="4">
        <f t="shared" si="295"/>
        <v>0</v>
      </c>
      <c r="DM278" s="4">
        <f>DZ278</f>
        <v>33.019195715000002</v>
      </c>
      <c r="DN278" s="4">
        <f>EA278</f>
        <v>0</v>
      </c>
      <c r="DO278" s="4">
        <f>ROUND(EB278,2)</f>
        <v>0</v>
      </c>
      <c r="DP278" s="4">
        <f>ROUND(EC278,2)</f>
        <v>18915.09</v>
      </c>
      <c r="DQ278" s="4">
        <f>ROUND(ED278,2)</f>
        <v>9264.5300000000007</v>
      </c>
      <c r="DR278" s="4"/>
      <c r="DS278" s="4"/>
      <c r="DT278" s="4">
        <f>ROUND(SUMIF(AA269:AA276,"=56481267",O269:O276),2)</f>
        <v>1505299.39</v>
      </c>
      <c r="DU278" s="4">
        <f>ROUND(SUMIF(AA269:AA276,"=56481267",P269:P276),2)</f>
        <v>1483751.14</v>
      </c>
      <c r="DV278" s="4">
        <f>ROUND(SUMIF(AA269:AA276,"=56481267",Q269:Q276),2)</f>
        <v>3215.97</v>
      </c>
      <c r="DW278" s="4">
        <f>ROUND(SUMIF(AA269:AA276,"=56481267",R269:R276),2)</f>
        <v>968.83</v>
      </c>
      <c r="DX278" s="4">
        <f>ROUND(SUMIF(AA269:AA276,"=56481267",S269:S276),2)</f>
        <v>18332.28</v>
      </c>
      <c r="DY278" s="4">
        <f>ROUND(SUMIF(AA269:AA276,"=56481267",T269:T276),2)</f>
        <v>0</v>
      </c>
      <c r="DZ278" s="4">
        <f>SUMIF(AA269:AA276,"=56481267",U269:U276)</f>
        <v>33.019195715000002</v>
      </c>
      <c r="EA278" s="4">
        <f>SUMIF(AA269:AA276,"=56481267",V269:V276)</f>
        <v>0</v>
      </c>
      <c r="EB278" s="4">
        <f>ROUND(SUMIF(AA269:AA276,"=56481267",W269:W276),2)</f>
        <v>0</v>
      </c>
      <c r="EC278" s="4">
        <f>ROUND(SUMIF(AA269:AA276,"=56481267",X269:X276),2)</f>
        <v>18915.09</v>
      </c>
      <c r="ED278" s="4">
        <f>ROUND(SUMIF(AA269:AA276,"=56481267",Y269:Y276),2)</f>
        <v>9264.5300000000007</v>
      </c>
      <c r="EE278" s="4"/>
      <c r="EF278" s="4"/>
      <c r="EG278" s="4">
        <f t="shared" ref="EG278:EV278" si="296">ROUND(FP278,2)</f>
        <v>0</v>
      </c>
      <c r="EH278" s="4">
        <f t="shared" si="296"/>
        <v>0</v>
      </c>
      <c r="EI278" s="4">
        <f t="shared" si="296"/>
        <v>0</v>
      </c>
      <c r="EJ278" s="4">
        <f t="shared" si="296"/>
        <v>1533479.01</v>
      </c>
      <c r="EK278" s="4">
        <f t="shared" si="296"/>
        <v>1533479.01</v>
      </c>
      <c r="EL278" s="4">
        <f t="shared" si="296"/>
        <v>0</v>
      </c>
      <c r="EM278" s="4">
        <f t="shared" si="296"/>
        <v>0</v>
      </c>
      <c r="EN278" s="4">
        <f t="shared" si="296"/>
        <v>1483751.14</v>
      </c>
      <c r="EO278" s="4">
        <f t="shared" si="296"/>
        <v>1483751.14</v>
      </c>
      <c r="EP278" s="4">
        <f t="shared" si="296"/>
        <v>0</v>
      </c>
      <c r="EQ278" s="4">
        <f t="shared" si="296"/>
        <v>1483751.14</v>
      </c>
      <c r="ER278" s="4">
        <f t="shared" si="296"/>
        <v>0</v>
      </c>
      <c r="ES278" s="4">
        <f t="shared" si="296"/>
        <v>0</v>
      </c>
      <c r="ET278" s="4">
        <f t="shared" si="296"/>
        <v>0</v>
      </c>
      <c r="EU278" s="4">
        <f t="shared" si="296"/>
        <v>0</v>
      </c>
      <c r="EV278" s="4">
        <f t="shared" si="296"/>
        <v>0</v>
      </c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>
        <f>ROUND(SUMIF(AA269:AA276,"=56481267",FQ269:FQ276),2)</f>
        <v>0</v>
      </c>
      <c r="FQ278" s="4">
        <f>ROUND(SUMIF(AA269:AA276,"=56481267",FR269:FR276),2)</f>
        <v>0</v>
      </c>
      <c r="FR278" s="4">
        <f>ROUND(SUMIF(AA269:AA276,"=56481267",GL269:GL276),2)</f>
        <v>0</v>
      </c>
      <c r="FS278" s="4">
        <f>ROUND(SUMIF(AA269:AA276,"=56481267",GM269:GM276),2)</f>
        <v>1533479.01</v>
      </c>
      <c r="FT278" s="4">
        <f>ROUND(SUMIF(AA269:AA276,"=56481267",GN269:GN276),2)</f>
        <v>1533479.01</v>
      </c>
      <c r="FU278" s="4">
        <f>ROUND(SUMIF(AA269:AA276,"=56481267",GO269:GO276),2)</f>
        <v>0</v>
      </c>
      <c r="FV278" s="4">
        <f>ROUND(SUMIF(AA269:AA276,"=56481267",GP269:GP276),2)</f>
        <v>0</v>
      </c>
      <c r="FW278" s="4">
        <f>DU278-FP278</f>
        <v>1483751.14</v>
      </c>
      <c r="FX278" s="4">
        <f>DU278-FQ278</f>
        <v>1483751.14</v>
      </c>
      <c r="FY278" s="4">
        <f>FP278-FR278</f>
        <v>0</v>
      </c>
      <c r="FZ278" s="4">
        <f>DU278-FP278-FQ278+FR278</f>
        <v>1483751.14</v>
      </c>
      <c r="GA278" s="4">
        <f>FQ278-FR278</f>
        <v>0</v>
      </c>
      <c r="GB278" s="4">
        <f>ROUND(SUMIF(AA269:AA276,"=56481267",GX269:GX276),2)</f>
        <v>0</v>
      </c>
      <c r="GC278" s="4">
        <f>ROUND(SUMIF(AA269:AA276,"=56481267",GY269:GY276),2)</f>
        <v>0</v>
      </c>
      <c r="GD278" s="4">
        <f>ROUND(SUMIF(AA269:AA276,"=56481267",GZ269:GZ276),2)</f>
        <v>0</v>
      </c>
      <c r="GE278" s="4">
        <f>ROUND(SUMIF(AA269:AA276,"=56481267",HD269:HD276),2)</f>
        <v>0</v>
      </c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>
        <v>0</v>
      </c>
    </row>
    <row r="280" spans="1:255" ht="13" x14ac:dyDescent="0.3">
      <c r="A280" s="5">
        <v>50</v>
      </c>
      <c r="B280" s="5">
        <v>0</v>
      </c>
      <c r="C280" s="5">
        <v>0</v>
      </c>
      <c r="D280" s="5">
        <v>1</v>
      </c>
      <c r="E280" s="5">
        <v>201</v>
      </c>
      <c r="F280" s="5">
        <f>ROUND(Source!O278,O280)</f>
        <v>147429.34</v>
      </c>
      <c r="G280" s="5" t="s">
        <v>57</v>
      </c>
      <c r="H280" s="5" t="s">
        <v>58</v>
      </c>
      <c r="I280" s="5"/>
      <c r="J280" s="5"/>
      <c r="K280" s="5">
        <v>201</v>
      </c>
      <c r="L280" s="5">
        <v>1</v>
      </c>
      <c r="M280" s="5">
        <v>3</v>
      </c>
      <c r="N280" s="5" t="s">
        <v>3</v>
      </c>
      <c r="O280" s="5">
        <v>2</v>
      </c>
      <c r="P280" s="5">
        <f>ROUND(Source!DG278,O280)</f>
        <v>1505299.39</v>
      </c>
      <c r="Q280" s="5"/>
      <c r="R280" s="5"/>
      <c r="S280" s="5"/>
      <c r="T280" s="5"/>
      <c r="U280" s="5"/>
      <c r="V280" s="5"/>
      <c r="W280" s="5">
        <v>147429.34</v>
      </c>
      <c r="X280" s="5">
        <v>1</v>
      </c>
      <c r="Y280" s="5">
        <v>147429.34</v>
      </c>
      <c r="Z280" s="5">
        <v>1505299.39</v>
      </c>
      <c r="AA280" s="5">
        <v>1</v>
      </c>
      <c r="AB280" s="5">
        <v>1505299.39</v>
      </c>
    </row>
    <row r="281" spans="1:255" ht="13" x14ac:dyDescent="0.3">
      <c r="A281" s="5">
        <v>50</v>
      </c>
      <c r="B281" s="5">
        <v>0</v>
      </c>
      <c r="C281" s="5">
        <v>0</v>
      </c>
      <c r="D281" s="5">
        <v>1</v>
      </c>
      <c r="E281" s="5">
        <v>202</v>
      </c>
      <c r="F281" s="5">
        <f>ROUND(Source!P278,O281)</f>
        <v>146802.53</v>
      </c>
      <c r="G281" s="5" t="s">
        <v>59</v>
      </c>
      <c r="H281" s="5" t="s">
        <v>60</v>
      </c>
      <c r="I281" s="5"/>
      <c r="J281" s="5"/>
      <c r="K281" s="5">
        <v>202</v>
      </c>
      <c r="L281" s="5">
        <v>2</v>
      </c>
      <c r="M281" s="5">
        <v>3</v>
      </c>
      <c r="N281" s="5" t="s">
        <v>3</v>
      </c>
      <c r="O281" s="5">
        <v>2</v>
      </c>
      <c r="P281" s="5">
        <f>ROUND(Source!DH278,O281)</f>
        <v>1483751.14</v>
      </c>
      <c r="Q281" s="5"/>
      <c r="R281" s="5"/>
      <c r="S281" s="5"/>
      <c r="T281" s="5"/>
      <c r="U281" s="5"/>
      <c r="V281" s="5"/>
      <c r="W281" s="5">
        <v>146802.53</v>
      </c>
      <c r="X281" s="5">
        <v>1</v>
      </c>
      <c r="Y281" s="5">
        <v>146802.53</v>
      </c>
      <c r="Z281" s="5">
        <v>1483751.14</v>
      </c>
      <c r="AA281" s="5">
        <v>1</v>
      </c>
      <c r="AB281" s="5">
        <v>1483751.14</v>
      </c>
    </row>
    <row r="282" spans="1:255" ht="13" x14ac:dyDescent="0.3">
      <c r="A282" s="5">
        <v>50</v>
      </c>
      <c r="B282" s="5">
        <v>0</v>
      </c>
      <c r="C282" s="5">
        <v>0</v>
      </c>
      <c r="D282" s="5">
        <v>1</v>
      </c>
      <c r="E282" s="5">
        <v>222</v>
      </c>
      <c r="F282" s="5">
        <f>ROUND(Source!AO278,O282)</f>
        <v>0</v>
      </c>
      <c r="G282" s="5" t="s">
        <v>61</v>
      </c>
      <c r="H282" s="5" t="s">
        <v>62</v>
      </c>
      <c r="I282" s="5"/>
      <c r="J282" s="5"/>
      <c r="K282" s="5">
        <v>222</v>
      </c>
      <c r="L282" s="5">
        <v>3</v>
      </c>
      <c r="M282" s="5">
        <v>3</v>
      </c>
      <c r="N282" s="5" t="s">
        <v>3</v>
      </c>
      <c r="O282" s="5">
        <v>2</v>
      </c>
      <c r="P282" s="5">
        <f>ROUND(Source!EG278,O282)</f>
        <v>0</v>
      </c>
      <c r="Q282" s="5"/>
      <c r="R282" s="5"/>
      <c r="S282" s="5"/>
      <c r="T282" s="5"/>
      <c r="U282" s="5"/>
      <c r="V282" s="5"/>
      <c r="W282" s="5">
        <v>0</v>
      </c>
      <c r="X282" s="5">
        <v>1</v>
      </c>
      <c r="Y282" s="5">
        <v>0</v>
      </c>
      <c r="Z282" s="5">
        <v>0</v>
      </c>
      <c r="AA282" s="5">
        <v>1</v>
      </c>
      <c r="AB282" s="5">
        <v>0</v>
      </c>
    </row>
    <row r="283" spans="1:255" ht="13" x14ac:dyDescent="0.3">
      <c r="A283" s="5">
        <v>50</v>
      </c>
      <c r="B283" s="5">
        <v>0</v>
      </c>
      <c r="C283" s="5">
        <v>0</v>
      </c>
      <c r="D283" s="5">
        <v>1</v>
      </c>
      <c r="E283" s="5">
        <v>225</v>
      </c>
      <c r="F283" s="5">
        <f>ROUND(Source!AV278,O283)</f>
        <v>146802.53</v>
      </c>
      <c r="G283" s="5" t="s">
        <v>63</v>
      </c>
      <c r="H283" s="5" t="s">
        <v>64</v>
      </c>
      <c r="I283" s="5"/>
      <c r="J283" s="5"/>
      <c r="K283" s="5">
        <v>225</v>
      </c>
      <c r="L283" s="5">
        <v>4</v>
      </c>
      <c r="M283" s="5">
        <v>3</v>
      </c>
      <c r="N283" s="5" t="s">
        <v>3</v>
      </c>
      <c r="O283" s="5">
        <v>2</v>
      </c>
      <c r="P283" s="5">
        <f>ROUND(Source!EN278,O283)</f>
        <v>1483751.14</v>
      </c>
      <c r="Q283" s="5"/>
      <c r="R283" s="5"/>
      <c r="S283" s="5"/>
      <c r="T283" s="5"/>
      <c r="U283" s="5"/>
      <c r="V283" s="5"/>
      <c r="W283" s="5">
        <v>146802.53</v>
      </c>
      <c r="X283" s="5">
        <v>1</v>
      </c>
      <c r="Y283" s="5">
        <v>146802.53</v>
      </c>
      <c r="Z283" s="5">
        <v>1483751.14</v>
      </c>
      <c r="AA283" s="5">
        <v>1</v>
      </c>
      <c r="AB283" s="5">
        <v>1483751.14</v>
      </c>
    </row>
    <row r="284" spans="1:255" ht="13" x14ac:dyDescent="0.3">
      <c r="A284" s="5">
        <v>50</v>
      </c>
      <c r="B284" s="5">
        <v>0</v>
      </c>
      <c r="C284" s="5">
        <v>0</v>
      </c>
      <c r="D284" s="5">
        <v>1</v>
      </c>
      <c r="E284" s="5">
        <v>226</v>
      </c>
      <c r="F284" s="5">
        <f>ROUND(Source!AW278,O284)</f>
        <v>146802.53</v>
      </c>
      <c r="G284" s="5" t="s">
        <v>65</v>
      </c>
      <c r="H284" s="5" t="s">
        <v>66</v>
      </c>
      <c r="I284" s="5"/>
      <c r="J284" s="5"/>
      <c r="K284" s="5">
        <v>226</v>
      </c>
      <c r="L284" s="5">
        <v>5</v>
      </c>
      <c r="M284" s="5">
        <v>3</v>
      </c>
      <c r="N284" s="5" t="s">
        <v>3</v>
      </c>
      <c r="O284" s="5">
        <v>2</v>
      </c>
      <c r="P284" s="5">
        <f>ROUND(Source!EO278,O284)</f>
        <v>1483751.14</v>
      </c>
      <c r="Q284" s="5"/>
      <c r="R284" s="5"/>
      <c r="S284" s="5"/>
      <c r="T284" s="5"/>
      <c r="U284" s="5"/>
      <c r="V284" s="5"/>
      <c r="W284" s="5">
        <v>146802.53</v>
      </c>
      <c r="X284" s="5">
        <v>1</v>
      </c>
      <c r="Y284" s="5">
        <v>146802.53</v>
      </c>
      <c r="Z284" s="5">
        <v>1483751.14</v>
      </c>
      <c r="AA284" s="5">
        <v>1</v>
      </c>
      <c r="AB284" s="5">
        <v>1483751.14</v>
      </c>
    </row>
    <row r="285" spans="1:255" ht="13" x14ac:dyDescent="0.3">
      <c r="A285" s="5">
        <v>50</v>
      </c>
      <c r="B285" s="5">
        <v>0</v>
      </c>
      <c r="C285" s="5">
        <v>0</v>
      </c>
      <c r="D285" s="5">
        <v>1</v>
      </c>
      <c r="E285" s="5">
        <v>227</v>
      </c>
      <c r="F285" s="5">
        <f>ROUND(Source!AX278,O285)</f>
        <v>0</v>
      </c>
      <c r="G285" s="5" t="s">
        <v>67</v>
      </c>
      <c r="H285" s="5" t="s">
        <v>68</v>
      </c>
      <c r="I285" s="5"/>
      <c r="J285" s="5"/>
      <c r="K285" s="5">
        <v>227</v>
      </c>
      <c r="L285" s="5">
        <v>6</v>
      </c>
      <c r="M285" s="5">
        <v>3</v>
      </c>
      <c r="N285" s="5" t="s">
        <v>3</v>
      </c>
      <c r="O285" s="5">
        <v>2</v>
      </c>
      <c r="P285" s="5">
        <f>ROUND(Source!EP278,O285)</f>
        <v>0</v>
      </c>
      <c r="Q285" s="5"/>
      <c r="R285" s="5"/>
      <c r="S285" s="5"/>
      <c r="T285" s="5"/>
      <c r="U285" s="5"/>
      <c r="V285" s="5"/>
      <c r="W285" s="5">
        <v>0</v>
      </c>
      <c r="X285" s="5">
        <v>1</v>
      </c>
      <c r="Y285" s="5">
        <v>0</v>
      </c>
      <c r="Z285" s="5">
        <v>0</v>
      </c>
      <c r="AA285" s="5">
        <v>1</v>
      </c>
      <c r="AB285" s="5">
        <v>0</v>
      </c>
    </row>
    <row r="286" spans="1:255" ht="13" x14ac:dyDescent="0.3">
      <c r="A286" s="5">
        <v>50</v>
      </c>
      <c r="B286" s="5">
        <v>0</v>
      </c>
      <c r="C286" s="5">
        <v>0</v>
      </c>
      <c r="D286" s="5">
        <v>1</v>
      </c>
      <c r="E286" s="5">
        <v>228</v>
      </c>
      <c r="F286" s="5">
        <f>ROUND(Source!AY278,O286)</f>
        <v>146802.53</v>
      </c>
      <c r="G286" s="5" t="s">
        <v>69</v>
      </c>
      <c r="H286" s="5" t="s">
        <v>70</v>
      </c>
      <c r="I286" s="5"/>
      <c r="J286" s="5"/>
      <c r="K286" s="5">
        <v>228</v>
      </c>
      <c r="L286" s="5">
        <v>7</v>
      </c>
      <c r="M286" s="5">
        <v>3</v>
      </c>
      <c r="N286" s="5" t="s">
        <v>3</v>
      </c>
      <c r="O286" s="5">
        <v>2</v>
      </c>
      <c r="P286" s="5">
        <f>ROUND(Source!EQ278,O286)</f>
        <v>1483751.14</v>
      </c>
      <c r="Q286" s="5"/>
      <c r="R286" s="5"/>
      <c r="S286" s="5"/>
      <c r="T286" s="5"/>
      <c r="U286" s="5"/>
      <c r="V286" s="5"/>
      <c r="W286" s="5">
        <v>146802.53</v>
      </c>
      <c r="X286" s="5">
        <v>1</v>
      </c>
      <c r="Y286" s="5">
        <v>146802.53</v>
      </c>
      <c r="Z286" s="5">
        <v>1483751.14</v>
      </c>
      <c r="AA286" s="5">
        <v>1</v>
      </c>
      <c r="AB286" s="5">
        <v>1483751.14</v>
      </c>
    </row>
    <row r="287" spans="1:255" ht="13" x14ac:dyDescent="0.3">
      <c r="A287" s="5">
        <v>50</v>
      </c>
      <c r="B287" s="5">
        <v>0</v>
      </c>
      <c r="C287" s="5">
        <v>0</v>
      </c>
      <c r="D287" s="5">
        <v>1</v>
      </c>
      <c r="E287" s="5">
        <v>216</v>
      </c>
      <c r="F287" s="5">
        <f>ROUND(Source!AP278,O287)</f>
        <v>0</v>
      </c>
      <c r="G287" s="5" t="s">
        <v>71</v>
      </c>
      <c r="H287" s="5" t="s">
        <v>72</v>
      </c>
      <c r="I287" s="5"/>
      <c r="J287" s="5"/>
      <c r="K287" s="5">
        <v>216</v>
      </c>
      <c r="L287" s="5">
        <v>8</v>
      </c>
      <c r="M287" s="5">
        <v>3</v>
      </c>
      <c r="N287" s="5" t="s">
        <v>3</v>
      </c>
      <c r="O287" s="5">
        <v>2</v>
      </c>
      <c r="P287" s="5">
        <f>ROUND(Source!EH278,O287)</f>
        <v>0</v>
      </c>
      <c r="Q287" s="5"/>
      <c r="R287" s="5"/>
      <c r="S287" s="5"/>
      <c r="T287" s="5"/>
      <c r="U287" s="5"/>
      <c r="V287" s="5"/>
      <c r="W287" s="5">
        <v>0</v>
      </c>
      <c r="X287" s="5">
        <v>1</v>
      </c>
      <c r="Y287" s="5">
        <v>0</v>
      </c>
      <c r="Z287" s="5">
        <v>0</v>
      </c>
      <c r="AA287" s="5">
        <v>1</v>
      </c>
      <c r="AB287" s="5">
        <v>0</v>
      </c>
    </row>
    <row r="288" spans="1:255" ht="13" x14ac:dyDescent="0.3">
      <c r="A288" s="5">
        <v>50</v>
      </c>
      <c r="B288" s="5">
        <v>0</v>
      </c>
      <c r="C288" s="5">
        <v>0</v>
      </c>
      <c r="D288" s="5">
        <v>1</v>
      </c>
      <c r="E288" s="5">
        <v>223</v>
      </c>
      <c r="F288" s="5">
        <f>ROUND(Source!AQ278,O288)</f>
        <v>0</v>
      </c>
      <c r="G288" s="5" t="s">
        <v>73</v>
      </c>
      <c r="H288" s="5" t="s">
        <v>74</v>
      </c>
      <c r="I288" s="5"/>
      <c r="J288" s="5"/>
      <c r="K288" s="5">
        <v>223</v>
      </c>
      <c r="L288" s="5">
        <v>9</v>
      </c>
      <c r="M288" s="5">
        <v>3</v>
      </c>
      <c r="N288" s="5" t="s">
        <v>3</v>
      </c>
      <c r="O288" s="5">
        <v>2</v>
      </c>
      <c r="P288" s="5">
        <f>ROUND(Source!EI278,O288)</f>
        <v>0</v>
      </c>
      <c r="Q288" s="5"/>
      <c r="R288" s="5"/>
      <c r="S288" s="5"/>
      <c r="T288" s="5"/>
      <c r="U288" s="5"/>
      <c r="V288" s="5"/>
      <c r="W288" s="5">
        <v>0</v>
      </c>
      <c r="X288" s="5">
        <v>1</v>
      </c>
      <c r="Y288" s="5">
        <v>0</v>
      </c>
      <c r="Z288" s="5">
        <v>0</v>
      </c>
      <c r="AA288" s="5">
        <v>1</v>
      </c>
      <c r="AB288" s="5">
        <v>0</v>
      </c>
    </row>
    <row r="289" spans="1:28" ht="13" x14ac:dyDescent="0.3">
      <c r="A289" s="5">
        <v>50</v>
      </c>
      <c r="B289" s="5">
        <v>0</v>
      </c>
      <c r="C289" s="5">
        <v>0</v>
      </c>
      <c r="D289" s="5">
        <v>1</v>
      </c>
      <c r="E289" s="5">
        <v>229</v>
      </c>
      <c r="F289" s="5">
        <f>ROUND(Source!AZ278,O289)</f>
        <v>0</v>
      </c>
      <c r="G289" s="5" t="s">
        <v>75</v>
      </c>
      <c r="H289" s="5" t="s">
        <v>76</v>
      </c>
      <c r="I289" s="5"/>
      <c r="J289" s="5"/>
      <c r="K289" s="5">
        <v>229</v>
      </c>
      <c r="L289" s="5">
        <v>10</v>
      </c>
      <c r="M289" s="5">
        <v>3</v>
      </c>
      <c r="N289" s="5" t="s">
        <v>3</v>
      </c>
      <c r="O289" s="5">
        <v>2</v>
      </c>
      <c r="P289" s="5">
        <f>ROUND(Source!ER278,O289)</f>
        <v>0</v>
      </c>
      <c r="Q289" s="5"/>
      <c r="R289" s="5"/>
      <c r="S289" s="5"/>
      <c r="T289" s="5"/>
      <c r="U289" s="5"/>
      <c r="V289" s="5"/>
      <c r="W289" s="5">
        <v>0</v>
      </c>
      <c r="X289" s="5">
        <v>1</v>
      </c>
      <c r="Y289" s="5">
        <v>0</v>
      </c>
      <c r="Z289" s="5">
        <v>0</v>
      </c>
      <c r="AA289" s="5">
        <v>1</v>
      </c>
      <c r="AB289" s="5">
        <v>0</v>
      </c>
    </row>
    <row r="290" spans="1:28" ht="13" x14ac:dyDescent="0.3">
      <c r="A290" s="5">
        <v>50</v>
      </c>
      <c r="B290" s="5">
        <v>0</v>
      </c>
      <c r="C290" s="5">
        <v>0</v>
      </c>
      <c r="D290" s="5">
        <v>1</v>
      </c>
      <c r="E290" s="5">
        <v>203</v>
      </c>
      <c r="F290" s="5">
        <f>ROUND(Source!Q278,O290)</f>
        <v>243.45</v>
      </c>
      <c r="G290" s="5" t="s">
        <v>77</v>
      </c>
      <c r="H290" s="5" t="s">
        <v>78</v>
      </c>
      <c r="I290" s="5"/>
      <c r="J290" s="5"/>
      <c r="K290" s="5">
        <v>203</v>
      </c>
      <c r="L290" s="5">
        <v>11</v>
      </c>
      <c r="M290" s="5">
        <v>3</v>
      </c>
      <c r="N290" s="5" t="s">
        <v>3</v>
      </c>
      <c r="O290" s="5">
        <v>2</v>
      </c>
      <c r="P290" s="5">
        <f>ROUND(Source!DI278,O290)</f>
        <v>3215.97</v>
      </c>
      <c r="Q290" s="5"/>
      <c r="R290" s="5"/>
      <c r="S290" s="5"/>
      <c r="T290" s="5"/>
      <c r="U290" s="5"/>
      <c r="V290" s="5"/>
      <c r="W290" s="5">
        <v>243.45</v>
      </c>
      <c r="X290" s="5">
        <v>1</v>
      </c>
      <c r="Y290" s="5">
        <v>243.45</v>
      </c>
      <c r="Z290" s="5">
        <v>3215.97</v>
      </c>
      <c r="AA290" s="5">
        <v>1</v>
      </c>
      <c r="AB290" s="5">
        <v>3215.97</v>
      </c>
    </row>
    <row r="291" spans="1:28" ht="13" x14ac:dyDescent="0.3">
      <c r="A291" s="5">
        <v>50</v>
      </c>
      <c r="B291" s="5">
        <v>0</v>
      </c>
      <c r="C291" s="5">
        <v>0</v>
      </c>
      <c r="D291" s="5">
        <v>1</v>
      </c>
      <c r="E291" s="5">
        <v>231</v>
      </c>
      <c r="F291" s="5">
        <f>ROUND(Source!BB278,O291)</f>
        <v>0</v>
      </c>
      <c r="G291" s="5" t="s">
        <v>79</v>
      </c>
      <c r="H291" s="5" t="s">
        <v>80</v>
      </c>
      <c r="I291" s="5"/>
      <c r="J291" s="5"/>
      <c r="K291" s="5">
        <v>231</v>
      </c>
      <c r="L291" s="5">
        <v>12</v>
      </c>
      <c r="M291" s="5">
        <v>3</v>
      </c>
      <c r="N291" s="5" t="s">
        <v>3</v>
      </c>
      <c r="O291" s="5">
        <v>2</v>
      </c>
      <c r="P291" s="5">
        <f>ROUND(Source!ET278,O291)</f>
        <v>0</v>
      </c>
      <c r="Q291" s="5"/>
      <c r="R291" s="5"/>
      <c r="S291" s="5"/>
      <c r="T291" s="5"/>
      <c r="U291" s="5"/>
      <c r="V291" s="5"/>
      <c r="W291" s="5">
        <v>0</v>
      </c>
      <c r="X291" s="5">
        <v>1</v>
      </c>
      <c r="Y291" s="5">
        <v>0</v>
      </c>
      <c r="Z291" s="5">
        <v>0</v>
      </c>
      <c r="AA291" s="5">
        <v>1</v>
      </c>
      <c r="AB291" s="5">
        <v>0</v>
      </c>
    </row>
    <row r="292" spans="1:28" ht="13" x14ac:dyDescent="0.3">
      <c r="A292" s="5">
        <v>50</v>
      </c>
      <c r="B292" s="5">
        <v>0</v>
      </c>
      <c r="C292" s="5">
        <v>0</v>
      </c>
      <c r="D292" s="5">
        <v>1</v>
      </c>
      <c r="E292" s="5">
        <v>204</v>
      </c>
      <c r="F292" s="5">
        <f>ROUND(Source!R278,O292)</f>
        <v>20.260000000000002</v>
      </c>
      <c r="G292" s="5" t="s">
        <v>81</v>
      </c>
      <c r="H292" s="5" t="s">
        <v>82</v>
      </c>
      <c r="I292" s="5"/>
      <c r="J292" s="5"/>
      <c r="K292" s="5">
        <v>204</v>
      </c>
      <c r="L292" s="5">
        <v>13</v>
      </c>
      <c r="M292" s="5">
        <v>3</v>
      </c>
      <c r="N292" s="5" t="s">
        <v>3</v>
      </c>
      <c r="O292" s="5">
        <v>2</v>
      </c>
      <c r="P292" s="5">
        <f>ROUND(Source!DJ278,O292)</f>
        <v>968.83</v>
      </c>
      <c r="Q292" s="5"/>
      <c r="R292" s="5"/>
      <c r="S292" s="5"/>
      <c r="T292" s="5"/>
      <c r="U292" s="5"/>
      <c r="V292" s="5"/>
      <c r="W292" s="5">
        <v>20.260000000000002</v>
      </c>
      <c r="X292" s="5">
        <v>1</v>
      </c>
      <c r="Y292" s="5">
        <v>20.260000000000002</v>
      </c>
      <c r="Z292" s="5">
        <v>968.83</v>
      </c>
      <c r="AA292" s="5">
        <v>1</v>
      </c>
      <c r="AB292" s="5">
        <v>968.83</v>
      </c>
    </row>
    <row r="293" spans="1:28" ht="13" x14ac:dyDescent="0.3">
      <c r="A293" s="5">
        <v>50</v>
      </c>
      <c r="B293" s="5">
        <v>0</v>
      </c>
      <c r="C293" s="5">
        <v>0</v>
      </c>
      <c r="D293" s="5">
        <v>1</v>
      </c>
      <c r="E293" s="5">
        <v>205</v>
      </c>
      <c r="F293" s="5">
        <f>ROUND(Source!S278,O293)</f>
        <v>383.36</v>
      </c>
      <c r="G293" s="5" t="s">
        <v>83</v>
      </c>
      <c r="H293" s="5" t="s">
        <v>84</v>
      </c>
      <c r="I293" s="5"/>
      <c r="J293" s="5"/>
      <c r="K293" s="5">
        <v>205</v>
      </c>
      <c r="L293" s="5">
        <v>14</v>
      </c>
      <c r="M293" s="5">
        <v>3</v>
      </c>
      <c r="N293" s="5" t="s">
        <v>3</v>
      </c>
      <c r="O293" s="5">
        <v>2</v>
      </c>
      <c r="P293" s="5">
        <f>ROUND(Source!DK278,O293)</f>
        <v>18332.28</v>
      </c>
      <c r="Q293" s="5"/>
      <c r="R293" s="5"/>
      <c r="S293" s="5"/>
      <c r="T293" s="5"/>
      <c r="U293" s="5"/>
      <c r="V293" s="5"/>
      <c r="W293" s="5">
        <v>383.36</v>
      </c>
      <c r="X293" s="5">
        <v>1</v>
      </c>
      <c r="Y293" s="5">
        <v>383.36</v>
      </c>
      <c r="Z293" s="5">
        <v>18332.28</v>
      </c>
      <c r="AA293" s="5">
        <v>1</v>
      </c>
      <c r="AB293" s="5">
        <v>18332.28</v>
      </c>
    </row>
    <row r="294" spans="1:28" ht="13" x14ac:dyDescent="0.3">
      <c r="A294" s="5">
        <v>50</v>
      </c>
      <c r="B294" s="5">
        <v>0</v>
      </c>
      <c r="C294" s="5">
        <v>0</v>
      </c>
      <c r="D294" s="5">
        <v>1</v>
      </c>
      <c r="E294" s="5">
        <v>232</v>
      </c>
      <c r="F294" s="5">
        <f>ROUND(Source!BC278,O294)</f>
        <v>0</v>
      </c>
      <c r="G294" s="5" t="s">
        <v>85</v>
      </c>
      <c r="H294" s="5" t="s">
        <v>86</v>
      </c>
      <c r="I294" s="5"/>
      <c r="J294" s="5"/>
      <c r="K294" s="5">
        <v>232</v>
      </c>
      <c r="L294" s="5">
        <v>15</v>
      </c>
      <c r="M294" s="5">
        <v>3</v>
      </c>
      <c r="N294" s="5" t="s">
        <v>3</v>
      </c>
      <c r="O294" s="5">
        <v>2</v>
      </c>
      <c r="P294" s="5">
        <f>ROUND(Source!EU278,O294)</f>
        <v>0</v>
      </c>
      <c r="Q294" s="5"/>
      <c r="R294" s="5"/>
      <c r="S294" s="5"/>
      <c r="T294" s="5"/>
      <c r="U294" s="5"/>
      <c r="V294" s="5"/>
      <c r="W294" s="5">
        <v>0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</row>
    <row r="295" spans="1:28" ht="13" x14ac:dyDescent="0.3">
      <c r="A295" s="5">
        <v>50</v>
      </c>
      <c r="B295" s="5">
        <v>0</v>
      </c>
      <c r="C295" s="5">
        <v>0</v>
      </c>
      <c r="D295" s="5">
        <v>1</v>
      </c>
      <c r="E295" s="5">
        <v>214</v>
      </c>
      <c r="F295" s="5">
        <f>ROUND(Source!AS278,O295)</f>
        <v>148018.63</v>
      </c>
      <c r="G295" s="5" t="s">
        <v>87</v>
      </c>
      <c r="H295" s="5" t="s">
        <v>88</v>
      </c>
      <c r="I295" s="5"/>
      <c r="J295" s="5"/>
      <c r="K295" s="5">
        <v>214</v>
      </c>
      <c r="L295" s="5">
        <v>16</v>
      </c>
      <c r="M295" s="5">
        <v>3</v>
      </c>
      <c r="N295" s="5" t="s">
        <v>3</v>
      </c>
      <c r="O295" s="5">
        <v>2</v>
      </c>
      <c r="P295" s="5">
        <f>ROUND(Source!EK278,O295)</f>
        <v>1533479.01</v>
      </c>
      <c r="Q295" s="5"/>
      <c r="R295" s="5"/>
      <c r="S295" s="5"/>
      <c r="T295" s="5"/>
      <c r="U295" s="5"/>
      <c r="V295" s="5"/>
      <c r="W295" s="5">
        <v>148018.63</v>
      </c>
      <c r="X295" s="5">
        <v>1</v>
      </c>
      <c r="Y295" s="5">
        <v>148018.63</v>
      </c>
      <c r="Z295" s="5">
        <v>1533479.01</v>
      </c>
      <c r="AA295" s="5">
        <v>1</v>
      </c>
      <c r="AB295" s="5">
        <v>1533479.01</v>
      </c>
    </row>
    <row r="296" spans="1:28" ht="13" x14ac:dyDescent="0.3">
      <c r="A296" s="5">
        <v>50</v>
      </c>
      <c r="B296" s="5">
        <v>0</v>
      </c>
      <c r="C296" s="5">
        <v>0</v>
      </c>
      <c r="D296" s="5">
        <v>1</v>
      </c>
      <c r="E296" s="5">
        <v>215</v>
      </c>
      <c r="F296" s="5">
        <f>ROUND(Source!AT278,O296)</f>
        <v>0</v>
      </c>
      <c r="G296" s="5" t="s">
        <v>89</v>
      </c>
      <c r="H296" s="5" t="s">
        <v>90</v>
      </c>
      <c r="I296" s="5"/>
      <c r="J296" s="5"/>
      <c r="K296" s="5">
        <v>215</v>
      </c>
      <c r="L296" s="5">
        <v>17</v>
      </c>
      <c r="M296" s="5">
        <v>3</v>
      </c>
      <c r="N296" s="5" t="s">
        <v>3</v>
      </c>
      <c r="O296" s="5">
        <v>2</v>
      </c>
      <c r="P296" s="5">
        <f>ROUND(Source!EL278,O296)</f>
        <v>0</v>
      </c>
      <c r="Q296" s="5"/>
      <c r="R296" s="5"/>
      <c r="S296" s="5"/>
      <c r="T296" s="5"/>
      <c r="U296" s="5"/>
      <c r="V296" s="5"/>
      <c r="W296" s="5">
        <v>0</v>
      </c>
      <c r="X296" s="5">
        <v>1</v>
      </c>
      <c r="Y296" s="5">
        <v>0</v>
      </c>
      <c r="Z296" s="5">
        <v>0</v>
      </c>
      <c r="AA296" s="5">
        <v>1</v>
      </c>
      <c r="AB296" s="5">
        <v>0</v>
      </c>
    </row>
    <row r="297" spans="1:28" ht="13" x14ac:dyDescent="0.3">
      <c r="A297" s="5">
        <v>50</v>
      </c>
      <c r="B297" s="5">
        <v>0</v>
      </c>
      <c r="C297" s="5">
        <v>0</v>
      </c>
      <c r="D297" s="5">
        <v>1</v>
      </c>
      <c r="E297" s="5">
        <v>217</v>
      </c>
      <c r="F297" s="5">
        <f>ROUND(Source!AU278,O297)</f>
        <v>0</v>
      </c>
      <c r="G297" s="5" t="s">
        <v>91</v>
      </c>
      <c r="H297" s="5" t="s">
        <v>92</v>
      </c>
      <c r="I297" s="5"/>
      <c r="J297" s="5"/>
      <c r="K297" s="5">
        <v>217</v>
      </c>
      <c r="L297" s="5">
        <v>18</v>
      </c>
      <c r="M297" s="5">
        <v>3</v>
      </c>
      <c r="N297" s="5" t="s">
        <v>3</v>
      </c>
      <c r="O297" s="5">
        <v>2</v>
      </c>
      <c r="P297" s="5">
        <f>ROUND(Source!EM278,O297)</f>
        <v>0</v>
      </c>
      <c r="Q297" s="5"/>
      <c r="R297" s="5"/>
      <c r="S297" s="5"/>
      <c r="T297" s="5"/>
      <c r="U297" s="5"/>
      <c r="V297" s="5"/>
      <c r="W297" s="5">
        <v>0</v>
      </c>
      <c r="X297" s="5">
        <v>1</v>
      </c>
      <c r="Y297" s="5">
        <v>0</v>
      </c>
      <c r="Z297" s="5">
        <v>0</v>
      </c>
      <c r="AA297" s="5">
        <v>1</v>
      </c>
      <c r="AB297" s="5">
        <v>0</v>
      </c>
    </row>
    <row r="298" spans="1:28" ht="13" x14ac:dyDescent="0.3">
      <c r="A298" s="5">
        <v>50</v>
      </c>
      <c r="B298" s="5">
        <v>0</v>
      </c>
      <c r="C298" s="5">
        <v>0</v>
      </c>
      <c r="D298" s="5">
        <v>1</v>
      </c>
      <c r="E298" s="5">
        <v>230</v>
      </c>
      <c r="F298" s="5">
        <f>ROUND(Source!BA278,O298)</f>
        <v>0</v>
      </c>
      <c r="G298" s="5" t="s">
        <v>93</v>
      </c>
      <c r="H298" s="5" t="s">
        <v>94</v>
      </c>
      <c r="I298" s="5"/>
      <c r="J298" s="5"/>
      <c r="K298" s="5">
        <v>230</v>
      </c>
      <c r="L298" s="5">
        <v>19</v>
      </c>
      <c r="M298" s="5">
        <v>3</v>
      </c>
      <c r="N298" s="5" t="s">
        <v>3</v>
      </c>
      <c r="O298" s="5">
        <v>2</v>
      </c>
      <c r="P298" s="5">
        <f>ROUND(Source!ES278,O298)</f>
        <v>0</v>
      </c>
      <c r="Q298" s="5"/>
      <c r="R298" s="5"/>
      <c r="S298" s="5"/>
      <c r="T298" s="5"/>
      <c r="U298" s="5"/>
      <c r="V298" s="5"/>
      <c r="W298" s="5">
        <v>0</v>
      </c>
      <c r="X298" s="5">
        <v>1</v>
      </c>
      <c r="Y298" s="5">
        <v>0</v>
      </c>
      <c r="Z298" s="5">
        <v>0</v>
      </c>
      <c r="AA298" s="5">
        <v>1</v>
      </c>
      <c r="AB298" s="5">
        <v>0</v>
      </c>
    </row>
    <row r="299" spans="1:28" ht="13" x14ac:dyDescent="0.3">
      <c r="A299" s="5">
        <v>50</v>
      </c>
      <c r="B299" s="5">
        <v>0</v>
      </c>
      <c r="C299" s="5">
        <v>0</v>
      </c>
      <c r="D299" s="5">
        <v>1</v>
      </c>
      <c r="E299" s="5">
        <v>206</v>
      </c>
      <c r="F299" s="5">
        <f>ROUND(Source!T278,O299)</f>
        <v>0</v>
      </c>
      <c r="G299" s="5" t="s">
        <v>95</v>
      </c>
      <c r="H299" s="5" t="s">
        <v>96</v>
      </c>
      <c r="I299" s="5"/>
      <c r="J299" s="5"/>
      <c r="K299" s="5">
        <v>206</v>
      </c>
      <c r="L299" s="5">
        <v>20</v>
      </c>
      <c r="M299" s="5">
        <v>3</v>
      </c>
      <c r="N299" s="5" t="s">
        <v>3</v>
      </c>
      <c r="O299" s="5">
        <v>2</v>
      </c>
      <c r="P299" s="5">
        <f>ROUND(Source!DL278,O299)</f>
        <v>0</v>
      </c>
      <c r="Q299" s="5"/>
      <c r="R299" s="5"/>
      <c r="S299" s="5"/>
      <c r="T299" s="5"/>
      <c r="U299" s="5"/>
      <c r="V299" s="5"/>
      <c r="W299" s="5">
        <v>0</v>
      </c>
      <c r="X299" s="5">
        <v>1</v>
      </c>
      <c r="Y299" s="5">
        <v>0</v>
      </c>
      <c r="Z299" s="5">
        <v>0</v>
      </c>
      <c r="AA299" s="5">
        <v>1</v>
      </c>
      <c r="AB299" s="5">
        <v>0</v>
      </c>
    </row>
    <row r="300" spans="1:28" ht="13" x14ac:dyDescent="0.3">
      <c r="A300" s="5">
        <v>50</v>
      </c>
      <c r="B300" s="5">
        <v>0</v>
      </c>
      <c r="C300" s="5">
        <v>0</v>
      </c>
      <c r="D300" s="5">
        <v>1</v>
      </c>
      <c r="E300" s="5">
        <v>207</v>
      </c>
      <c r="F300" s="5">
        <f>Source!U278</f>
        <v>33.019195715000002</v>
      </c>
      <c r="G300" s="5" t="s">
        <v>97</v>
      </c>
      <c r="H300" s="5" t="s">
        <v>98</v>
      </c>
      <c r="I300" s="5"/>
      <c r="J300" s="5"/>
      <c r="K300" s="5">
        <v>207</v>
      </c>
      <c r="L300" s="5">
        <v>21</v>
      </c>
      <c r="M300" s="5">
        <v>3</v>
      </c>
      <c r="N300" s="5" t="s">
        <v>3</v>
      </c>
      <c r="O300" s="5">
        <v>-1</v>
      </c>
      <c r="P300" s="5">
        <f>Source!DM278</f>
        <v>33.019195715000002</v>
      </c>
      <c r="Q300" s="5"/>
      <c r="R300" s="5"/>
      <c r="S300" s="5"/>
      <c r="T300" s="5"/>
      <c r="U300" s="5"/>
      <c r="V300" s="5"/>
      <c r="W300" s="5">
        <v>33.019195715000002</v>
      </c>
      <c r="X300" s="5">
        <v>1</v>
      </c>
      <c r="Y300" s="5">
        <v>33.019195715000002</v>
      </c>
      <c r="Z300" s="5">
        <v>33.019195715000002</v>
      </c>
      <c r="AA300" s="5">
        <v>1</v>
      </c>
      <c r="AB300" s="5">
        <v>33.019195715000002</v>
      </c>
    </row>
    <row r="301" spans="1:28" ht="13" x14ac:dyDescent="0.3">
      <c r="A301" s="5">
        <v>50</v>
      </c>
      <c r="B301" s="5">
        <v>0</v>
      </c>
      <c r="C301" s="5">
        <v>0</v>
      </c>
      <c r="D301" s="5">
        <v>1</v>
      </c>
      <c r="E301" s="5">
        <v>208</v>
      </c>
      <c r="F301" s="5">
        <f>Source!V278</f>
        <v>0</v>
      </c>
      <c r="G301" s="5" t="s">
        <v>99</v>
      </c>
      <c r="H301" s="5" t="s">
        <v>100</v>
      </c>
      <c r="I301" s="5"/>
      <c r="J301" s="5"/>
      <c r="K301" s="5">
        <v>208</v>
      </c>
      <c r="L301" s="5">
        <v>22</v>
      </c>
      <c r="M301" s="5">
        <v>3</v>
      </c>
      <c r="N301" s="5" t="s">
        <v>3</v>
      </c>
      <c r="O301" s="5">
        <v>-1</v>
      </c>
      <c r="P301" s="5">
        <f>Source!DN278</f>
        <v>0</v>
      </c>
      <c r="Q301" s="5"/>
      <c r="R301" s="5"/>
      <c r="S301" s="5"/>
      <c r="T301" s="5"/>
      <c r="U301" s="5"/>
      <c r="V301" s="5"/>
      <c r="W301" s="5">
        <v>0</v>
      </c>
      <c r="X301" s="5">
        <v>1</v>
      </c>
      <c r="Y301" s="5">
        <v>0</v>
      </c>
      <c r="Z301" s="5">
        <v>0</v>
      </c>
      <c r="AA301" s="5">
        <v>1</v>
      </c>
      <c r="AB301" s="5">
        <v>0</v>
      </c>
    </row>
    <row r="302" spans="1:28" ht="13" x14ac:dyDescent="0.3">
      <c r="A302" s="5">
        <v>50</v>
      </c>
      <c r="B302" s="5">
        <v>0</v>
      </c>
      <c r="C302" s="5">
        <v>0</v>
      </c>
      <c r="D302" s="5">
        <v>1</v>
      </c>
      <c r="E302" s="5">
        <v>209</v>
      </c>
      <c r="F302" s="5">
        <f>ROUND(Source!W278,O302)</f>
        <v>0</v>
      </c>
      <c r="G302" s="5" t="s">
        <v>101</v>
      </c>
      <c r="H302" s="5" t="s">
        <v>102</v>
      </c>
      <c r="I302" s="5"/>
      <c r="J302" s="5"/>
      <c r="K302" s="5">
        <v>209</v>
      </c>
      <c r="L302" s="5">
        <v>23</v>
      </c>
      <c r="M302" s="5">
        <v>3</v>
      </c>
      <c r="N302" s="5" t="s">
        <v>3</v>
      </c>
      <c r="O302" s="5">
        <v>2</v>
      </c>
      <c r="P302" s="5">
        <f>ROUND(Source!DO278,O302)</f>
        <v>0</v>
      </c>
      <c r="Q302" s="5"/>
      <c r="R302" s="5"/>
      <c r="S302" s="5"/>
      <c r="T302" s="5"/>
      <c r="U302" s="5"/>
      <c r="V302" s="5"/>
      <c r="W302" s="5">
        <v>0</v>
      </c>
      <c r="X302" s="5">
        <v>1</v>
      </c>
      <c r="Y302" s="5">
        <v>0</v>
      </c>
      <c r="Z302" s="5">
        <v>0</v>
      </c>
      <c r="AA302" s="5">
        <v>1</v>
      </c>
      <c r="AB302" s="5">
        <v>0</v>
      </c>
    </row>
    <row r="303" spans="1:28" ht="13" x14ac:dyDescent="0.3">
      <c r="A303" s="5">
        <v>50</v>
      </c>
      <c r="B303" s="5">
        <v>0</v>
      </c>
      <c r="C303" s="5">
        <v>0</v>
      </c>
      <c r="D303" s="5">
        <v>1</v>
      </c>
      <c r="E303" s="5">
        <v>233</v>
      </c>
      <c r="F303" s="5">
        <f>ROUND(Source!BD278,O303)</f>
        <v>0</v>
      </c>
      <c r="G303" s="5" t="s">
        <v>103</v>
      </c>
      <c r="H303" s="5" t="s">
        <v>104</v>
      </c>
      <c r="I303" s="5"/>
      <c r="J303" s="5"/>
      <c r="K303" s="5">
        <v>233</v>
      </c>
      <c r="L303" s="5">
        <v>24</v>
      </c>
      <c r="M303" s="5">
        <v>3</v>
      </c>
      <c r="N303" s="5" t="s">
        <v>3</v>
      </c>
      <c r="O303" s="5">
        <v>2</v>
      </c>
      <c r="P303" s="5">
        <f>ROUND(Source!EV278,O303)</f>
        <v>0</v>
      </c>
      <c r="Q303" s="5"/>
      <c r="R303" s="5"/>
      <c r="S303" s="5"/>
      <c r="T303" s="5"/>
      <c r="U303" s="5"/>
      <c r="V303" s="5"/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</row>
    <row r="304" spans="1:28" ht="13" x14ac:dyDescent="0.3">
      <c r="A304" s="5">
        <v>50</v>
      </c>
      <c r="B304" s="5">
        <v>0</v>
      </c>
      <c r="C304" s="5">
        <v>0</v>
      </c>
      <c r="D304" s="5">
        <v>1</v>
      </c>
      <c r="E304" s="5">
        <v>210</v>
      </c>
      <c r="F304" s="5">
        <f>ROUND(Source!X278,O304)</f>
        <v>395.55</v>
      </c>
      <c r="G304" s="5" t="s">
        <v>105</v>
      </c>
      <c r="H304" s="5" t="s">
        <v>106</v>
      </c>
      <c r="I304" s="5"/>
      <c r="J304" s="5"/>
      <c r="K304" s="5">
        <v>210</v>
      </c>
      <c r="L304" s="5">
        <v>25</v>
      </c>
      <c r="M304" s="5">
        <v>3</v>
      </c>
      <c r="N304" s="5" t="s">
        <v>3</v>
      </c>
      <c r="O304" s="5">
        <v>2</v>
      </c>
      <c r="P304" s="5">
        <f>ROUND(Source!DP278,O304)</f>
        <v>18915.09</v>
      </c>
      <c r="Q304" s="5"/>
      <c r="R304" s="5"/>
      <c r="S304" s="5"/>
      <c r="T304" s="5"/>
      <c r="U304" s="5"/>
      <c r="V304" s="5"/>
      <c r="W304" s="5">
        <v>395.55</v>
      </c>
      <c r="X304" s="5">
        <v>1</v>
      </c>
      <c r="Y304" s="5">
        <v>395.55</v>
      </c>
      <c r="Z304" s="5">
        <v>18915.09</v>
      </c>
      <c r="AA304" s="5">
        <v>1</v>
      </c>
      <c r="AB304" s="5">
        <v>18915.09</v>
      </c>
    </row>
    <row r="305" spans="1:255" ht="13" x14ac:dyDescent="0.3">
      <c r="A305" s="5">
        <v>50</v>
      </c>
      <c r="B305" s="5">
        <v>0</v>
      </c>
      <c r="C305" s="5">
        <v>0</v>
      </c>
      <c r="D305" s="5">
        <v>1</v>
      </c>
      <c r="E305" s="5">
        <v>211</v>
      </c>
      <c r="F305" s="5">
        <f>ROUND(Source!Y278,O305)</f>
        <v>193.74</v>
      </c>
      <c r="G305" s="5" t="s">
        <v>107</v>
      </c>
      <c r="H305" s="5" t="s">
        <v>108</v>
      </c>
      <c r="I305" s="5"/>
      <c r="J305" s="5"/>
      <c r="K305" s="5">
        <v>211</v>
      </c>
      <c r="L305" s="5">
        <v>26</v>
      </c>
      <c r="M305" s="5">
        <v>3</v>
      </c>
      <c r="N305" s="5" t="s">
        <v>3</v>
      </c>
      <c r="O305" s="5">
        <v>2</v>
      </c>
      <c r="P305" s="5">
        <f>ROUND(Source!DQ278,O305)</f>
        <v>9264.5300000000007</v>
      </c>
      <c r="Q305" s="5"/>
      <c r="R305" s="5"/>
      <c r="S305" s="5"/>
      <c r="T305" s="5"/>
      <c r="U305" s="5"/>
      <c r="V305" s="5"/>
      <c r="W305" s="5">
        <v>193.74</v>
      </c>
      <c r="X305" s="5">
        <v>1</v>
      </c>
      <c r="Y305" s="5">
        <v>193.74</v>
      </c>
      <c r="Z305" s="5">
        <v>9264.5300000000007</v>
      </c>
      <c r="AA305" s="5">
        <v>1</v>
      </c>
      <c r="AB305" s="5">
        <v>9264.5300000000007</v>
      </c>
    </row>
    <row r="306" spans="1:255" ht="13" x14ac:dyDescent="0.3">
      <c r="A306" s="5">
        <v>50</v>
      </c>
      <c r="B306" s="5">
        <v>0</v>
      </c>
      <c r="C306" s="5">
        <v>0</v>
      </c>
      <c r="D306" s="5">
        <v>1</v>
      </c>
      <c r="E306" s="5">
        <v>224</v>
      </c>
      <c r="F306" s="5">
        <f>ROUND(Source!AR278,O306)</f>
        <v>148018.63</v>
      </c>
      <c r="G306" s="5" t="s">
        <v>109</v>
      </c>
      <c r="H306" s="5" t="s">
        <v>110</v>
      </c>
      <c r="I306" s="5"/>
      <c r="J306" s="5"/>
      <c r="K306" s="5">
        <v>224</v>
      </c>
      <c r="L306" s="5">
        <v>27</v>
      </c>
      <c r="M306" s="5">
        <v>3</v>
      </c>
      <c r="N306" s="5" t="s">
        <v>3</v>
      </c>
      <c r="O306" s="5">
        <v>2</v>
      </c>
      <c r="P306" s="5">
        <f>ROUND(Source!EJ278,O306)</f>
        <v>1533479.01</v>
      </c>
      <c r="Q306" s="5"/>
      <c r="R306" s="5"/>
      <c r="S306" s="5"/>
      <c r="T306" s="5"/>
      <c r="U306" s="5"/>
      <c r="V306" s="5"/>
      <c r="W306" s="5">
        <v>148018.63</v>
      </c>
      <c r="X306" s="5">
        <v>1</v>
      </c>
      <c r="Y306" s="5">
        <v>148018.63</v>
      </c>
      <c r="Z306" s="5">
        <v>1533479.01</v>
      </c>
      <c r="AA306" s="5">
        <v>1</v>
      </c>
      <c r="AB306" s="5">
        <v>1533479.01</v>
      </c>
    </row>
    <row r="308" spans="1:255" ht="13" x14ac:dyDescent="0.3">
      <c r="A308" s="1">
        <v>4</v>
      </c>
      <c r="B308" s="1">
        <v>1</v>
      </c>
      <c r="C308" s="1"/>
      <c r="D308" s="1">
        <f>ROW(A337)</f>
        <v>337</v>
      </c>
      <c r="E308" s="1"/>
      <c r="F308" s="1" t="s">
        <v>3</v>
      </c>
      <c r="G308" s="1" t="s">
        <v>204</v>
      </c>
      <c r="H308" s="1" t="s">
        <v>3</v>
      </c>
      <c r="I308" s="1">
        <v>0</v>
      </c>
      <c r="J308" s="1"/>
      <c r="K308" s="1">
        <v>-1</v>
      </c>
      <c r="L308" s="1"/>
      <c r="M308" s="1" t="s">
        <v>3</v>
      </c>
      <c r="N308" s="1"/>
      <c r="O308" s="1"/>
      <c r="P308" s="1"/>
      <c r="Q308" s="1"/>
      <c r="R308" s="1"/>
      <c r="S308" s="1">
        <v>0</v>
      </c>
      <c r="T308" s="1">
        <v>0</v>
      </c>
      <c r="U308" s="1" t="s">
        <v>3</v>
      </c>
      <c r="V308" s="1">
        <v>0</v>
      </c>
      <c r="W308" s="1"/>
      <c r="X308" s="1"/>
      <c r="Y308" s="1"/>
      <c r="Z308" s="1"/>
      <c r="AA308" s="1"/>
      <c r="AB308" s="1" t="s">
        <v>3</v>
      </c>
      <c r="AC308" s="1" t="s">
        <v>3</v>
      </c>
      <c r="AD308" s="1" t="s">
        <v>3</v>
      </c>
      <c r="AE308" s="1" t="s">
        <v>3</v>
      </c>
      <c r="AF308" s="1" t="s">
        <v>3</v>
      </c>
      <c r="AG308" s="1" t="s">
        <v>3</v>
      </c>
      <c r="AH308" s="1"/>
      <c r="AI308" s="1"/>
      <c r="AJ308" s="1"/>
      <c r="AK308" s="1"/>
      <c r="AL308" s="1"/>
      <c r="AM308" s="1"/>
      <c r="AN308" s="1"/>
      <c r="AO308" s="1"/>
      <c r="AP308" s="1" t="s">
        <v>3</v>
      </c>
      <c r="AQ308" s="1" t="s">
        <v>3</v>
      </c>
      <c r="AR308" s="1" t="s">
        <v>3</v>
      </c>
      <c r="AS308" s="1"/>
      <c r="AT308" s="1"/>
      <c r="AU308" s="1"/>
      <c r="AV308" s="1"/>
      <c r="AW308" s="1"/>
      <c r="AX308" s="1"/>
      <c r="AY308" s="1"/>
      <c r="AZ308" s="1" t="s">
        <v>3</v>
      </c>
      <c r="BA308" s="1"/>
      <c r="BB308" s="1" t="s">
        <v>3</v>
      </c>
      <c r="BC308" s="1" t="s">
        <v>3</v>
      </c>
      <c r="BD308" s="1" t="s">
        <v>3</v>
      </c>
      <c r="BE308" s="1" t="s">
        <v>3</v>
      </c>
      <c r="BF308" s="1" t="s">
        <v>3</v>
      </c>
      <c r="BG308" s="1" t="s">
        <v>3</v>
      </c>
      <c r="BH308" s="1" t="s">
        <v>3</v>
      </c>
      <c r="BI308" s="1" t="s">
        <v>3</v>
      </c>
      <c r="BJ308" s="1" t="s">
        <v>3</v>
      </c>
      <c r="BK308" s="1" t="s">
        <v>3</v>
      </c>
      <c r="BL308" s="1" t="s">
        <v>3</v>
      </c>
      <c r="BM308" s="1" t="s">
        <v>3</v>
      </c>
      <c r="BN308" s="1" t="s">
        <v>3</v>
      </c>
      <c r="BO308" s="1" t="s">
        <v>3</v>
      </c>
      <c r="BP308" s="1" t="s">
        <v>3</v>
      </c>
      <c r="BQ308" s="1"/>
      <c r="BR308" s="1"/>
      <c r="BS308" s="1"/>
      <c r="BT308" s="1"/>
      <c r="BU308" s="1"/>
      <c r="BV308" s="1"/>
      <c r="BW308" s="1"/>
      <c r="BX308" s="1">
        <v>0</v>
      </c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>
        <v>0</v>
      </c>
    </row>
    <row r="310" spans="1:255" ht="13" x14ac:dyDescent="0.3">
      <c r="A310" s="3">
        <v>52</v>
      </c>
      <c r="B310" s="3">
        <f t="shared" ref="B310:G310" si="297">B337</f>
        <v>1</v>
      </c>
      <c r="C310" s="3">
        <f t="shared" si="297"/>
        <v>4</v>
      </c>
      <c r="D310" s="3">
        <f t="shared" si="297"/>
        <v>308</v>
      </c>
      <c r="E310" s="3">
        <f t="shared" si="297"/>
        <v>0</v>
      </c>
      <c r="F310" s="3" t="str">
        <f t="shared" si="297"/>
        <v/>
      </c>
      <c r="G310" s="3" t="str">
        <f t="shared" si="297"/>
        <v>Замена плит перекрытий. Устройство монолитных ж/б участков (КР-7...11)</v>
      </c>
      <c r="H310" s="3"/>
      <c r="I310" s="3"/>
      <c r="J310" s="3"/>
      <c r="K310" s="3"/>
      <c r="L310" s="3"/>
      <c r="M310" s="3"/>
      <c r="N310" s="3"/>
      <c r="O310" s="3">
        <f t="shared" ref="O310:AT310" si="298">O337</f>
        <v>277754.06</v>
      </c>
      <c r="P310" s="3">
        <f t="shared" si="298"/>
        <v>260041.06</v>
      </c>
      <c r="Q310" s="3">
        <f t="shared" si="298"/>
        <v>4374.55</v>
      </c>
      <c r="R310" s="3">
        <f t="shared" si="298"/>
        <v>326.97000000000003</v>
      </c>
      <c r="S310" s="3">
        <f t="shared" si="298"/>
        <v>13338.45</v>
      </c>
      <c r="T310" s="3">
        <f t="shared" si="298"/>
        <v>0</v>
      </c>
      <c r="U310" s="3">
        <f t="shared" si="298"/>
        <v>1123.2109234269001</v>
      </c>
      <c r="V310" s="3">
        <f t="shared" si="298"/>
        <v>0</v>
      </c>
      <c r="W310" s="3">
        <f t="shared" si="298"/>
        <v>0</v>
      </c>
      <c r="X310" s="3">
        <f t="shared" si="298"/>
        <v>12929.09</v>
      </c>
      <c r="Y310" s="3">
        <f t="shared" si="298"/>
        <v>6755.45</v>
      </c>
      <c r="Z310" s="3">
        <f t="shared" si="298"/>
        <v>0</v>
      </c>
      <c r="AA310" s="3">
        <f t="shared" si="298"/>
        <v>0</v>
      </c>
      <c r="AB310" s="3">
        <f t="shared" si="298"/>
        <v>277754.06</v>
      </c>
      <c r="AC310" s="3">
        <f t="shared" si="298"/>
        <v>260041.06</v>
      </c>
      <c r="AD310" s="3">
        <f t="shared" si="298"/>
        <v>4374.55</v>
      </c>
      <c r="AE310" s="3">
        <f t="shared" si="298"/>
        <v>326.97000000000003</v>
      </c>
      <c r="AF310" s="3">
        <f t="shared" si="298"/>
        <v>13338.45</v>
      </c>
      <c r="AG310" s="3">
        <f t="shared" si="298"/>
        <v>0</v>
      </c>
      <c r="AH310" s="3">
        <f t="shared" si="298"/>
        <v>1123.2109234269001</v>
      </c>
      <c r="AI310" s="3">
        <f t="shared" si="298"/>
        <v>0</v>
      </c>
      <c r="AJ310" s="3">
        <f t="shared" si="298"/>
        <v>0</v>
      </c>
      <c r="AK310" s="3">
        <f t="shared" si="298"/>
        <v>12929.09</v>
      </c>
      <c r="AL310" s="3">
        <f t="shared" si="298"/>
        <v>6755.45</v>
      </c>
      <c r="AM310" s="3">
        <f t="shared" si="298"/>
        <v>0</v>
      </c>
      <c r="AN310" s="3">
        <f t="shared" si="298"/>
        <v>0</v>
      </c>
      <c r="AO310" s="3">
        <f t="shared" si="298"/>
        <v>0</v>
      </c>
      <c r="AP310" s="3">
        <f t="shared" si="298"/>
        <v>0</v>
      </c>
      <c r="AQ310" s="3">
        <f t="shared" si="298"/>
        <v>0</v>
      </c>
      <c r="AR310" s="3">
        <f t="shared" si="298"/>
        <v>297438.59999999998</v>
      </c>
      <c r="AS310" s="3">
        <f t="shared" si="298"/>
        <v>297438.59999999998</v>
      </c>
      <c r="AT310" s="3">
        <f t="shared" si="298"/>
        <v>0</v>
      </c>
      <c r="AU310" s="3">
        <f t="shared" ref="AU310:BZ310" si="299">AU337</f>
        <v>0</v>
      </c>
      <c r="AV310" s="3">
        <f t="shared" si="299"/>
        <v>260041.06</v>
      </c>
      <c r="AW310" s="3">
        <f t="shared" si="299"/>
        <v>260041.06</v>
      </c>
      <c r="AX310" s="3">
        <f t="shared" si="299"/>
        <v>0</v>
      </c>
      <c r="AY310" s="3">
        <f t="shared" si="299"/>
        <v>260041.06</v>
      </c>
      <c r="AZ310" s="3">
        <f t="shared" si="299"/>
        <v>0</v>
      </c>
      <c r="BA310" s="3">
        <f t="shared" si="299"/>
        <v>0</v>
      </c>
      <c r="BB310" s="3">
        <f t="shared" si="299"/>
        <v>0</v>
      </c>
      <c r="BC310" s="3">
        <f t="shared" si="299"/>
        <v>0</v>
      </c>
      <c r="BD310" s="3">
        <f t="shared" si="299"/>
        <v>0</v>
      </c>
      <c r="BE310" s="3">
        <f t="shared" si="299"/>
        <v>0</v>
      </c>
      <c r="BF310" s="3">
        <f t="shared" si="299"/>
        <v>0</v>
      </c>
      <c r="BG310" s="3">
        <f t="shared" si="299"/>
        <v>0</v>
      </c>
      <c r="BH310" s="3">
        <f t="shared" si="299"/>
        <v>0</v>
      </c>
      <c r="BI310" s="3">
        <f t="shared" si="299"/>
        <v>0</v>
      </c>
      <c r="BJ310" s="3">
        <f t="shared" si="299"/>
        <v>0</v>
      </c>
      <c r="BK310" s="3">
        <f t="shared" si="299"/>
        <v>0</v>
      </c>
      <c r="BL310" s="3">
        <f t="shared" si="299"/>
        <v>0</v>
      </c>
      <c r="BM310" s="3">
        <f t="shared" si="299"/>
        <v>0</v>
      </c>
      <c r="BN310" s="3">
        <f t="shared" si="299"/>
        <v>0</v>
      </c>
      <c r="BO310" s="3">
        <f t="shared" si="299"/>
        <v>0</v>
      </c>
      <c r="BP310" s="3">
        <f t="shared" si="299"/>
        <v>0</v>
      </c>
      <c r="BQ310" s="3">
        <f t="shared" si="299"/>
        <v>0</v>
      </c>
      <c r="BR310" s="3">
        <f t="shared" si="299"/>
        <v>0</v>
      </c>
      <c r="BS310" s="3">
        <f t="shared" si="299"/>
        <v>0</v>
      </c>
      <c r="BT310" s="3">
        <f t="shared" si="299"/>
        <v>0</v>
      </c>
      <c r="BU310" s="3">
        <f t="shared" si="299"/>
        <v>0</v>
      </c>
      <c r="BV310" s="3">
        <f t="shared" si="299"/>
        <v>0</v>
      </c>
      <c r="BW310" s="3">
        <f t="shared" si="299"/>
        <v>0</v>
      </c>
      <c r="BX310" s="3">
        <f t="shared" si="299"/>
        <v>0</v>
      </c>
      <c r="BY310" s="3">
        <f t="shared" si="299"/>
        <v>0</v>
      </c>
      <c r="BZ310" s="3">
        <f t="shared" si="299"/>
        <v>0</v>
      </c>
      <c r="CA310" s="3">
        <f t="shared" ref="CA310:DF310" si="300">CA337</f>
        <v>297438.59999999998</v>
      </c>
      <c r="CB310" s="3">
        <f t="shared" si="300"/>
        <v>297438.59999999998</v>
      </c>
      <c r="CC310" s="3">
        <f t="shared" si="300"/>
        <v>0</v>
      </c>
      <c r="CD310" s="3">
        <f t="shared" si="300"/>
        <v>0</v>
      </c>
      <c r="CE310" s="3">
        <f t="shared" si="300"/>
        <v>260041.06</v>
      </c>
      <c r="CF310" s="3">
        <f t="shared" si="300"/>
        <v>260041.06</v>
      </c>
      <c r="CG310" s="3">
        <f t="shared" si="300"/>
        <v>0</v>
      </c>
      <c r="CH310" s="3">
        <f t="shared" si="300"/>
        <v>260041.06</v>
      </c>
      <c r="CI310" s="3">
        <f t="shared" si="300"/>
        <v>0</v>
      </c>
      <c r="CJ310" s="3">
        <f t="shared" si="300"/>
        <v>0</v>
      </c>
      <c r="CK310" s="3">
        <f t="shared" si="300"/>
        <v>0</v>
      </c>
      <c r="CL310" s="3">
        <f t="shared" si="300"/>
        <v>0</v>
      </c>
      <c r="CM310" s="3">
        <f t="shared" si="300"/>
        <v>0</v>
      </c>
      <c r="CN310" s="3">
        <f t="shared" si="300"/>
        <v>0</v>
      </c>
      <c r="CO310" s="3">
        <f t="shared" si="300"/>
        <v>0</v>
      </c>
      <c r="CP310" s="3">
        <f t="shared" si="300"/>
        <v>0</v>
      </c>
      <c r="CQ310" s="3">
        <f t="shared" si="300"/>
        <v>0</v>
      </c>
      <c r="CR310" s="3">
        <f t="shared" si="300"/>
        <v>0</v>
      </c>
      <c r="CS310" s="3">
        <f t="shared" si="300"/>
        <v>0</v>
      </c>
      <c r="CT310" s="3">
        <f t="shared" si="300"/>
        <v>0</v>
      </c>
      <c r="CU310" s="3">
        <f t="shared" si="300"/>
        <v>0</v>
      </c>
      <c r="CV310" s="3">
        <f t="shared" si="300"/>
        <v>0</v>
      </c>
      <c r="CW310" s="3">
        <f t="shared" si="300"/>
        <v>0</v>
      </c>
      <c r="CX310" s="3">
        <f t="shared" si="300"/>
        <v>0</v>
      </c>
      <c r="CY310" s="3">
        <f t="shared" si="300"/>
        <v>0</v>
      </c>
      <c r="CZ310" s="3">
        <f t="shared" si="300"/>
        <v>0</v>
      </c>
      <c r="DA310" s="3">
        <f t="shared" si="300"/>
        <v>0</v>
      </c>
      <c r="DB310" s="3">
        <f t="shared" si="300"/>
        <v>0</v>
      </c>
      <c r="DC310" s="3">
        <f t="shared" si="300"/>
        <v>0</v>
      </c>
      <c r="DD310" s="3">
        <f t="shared" si="300"/>
        <v>0</v>
      </c>
      <c r="DE310" s="3">
        <f t="shared" si="300"/>
        <v>0</v>
      </c>
      <c r="DF310" s="3">
        <f t="shared" si="300"/>
        <v>0</v>
      </c>
      <c r="DG310" s="4">
        <f t="shared" ref="DG310:EL310" si="301">DG337</f>
        <v>3370783.95</v>
      </c>
      <c r="DH310" s="4">
        <f t="shared" si="301"/>
        <v>2675593.2599999998</v>
      </c>
      <c r="DI310" s="4">
        <f t="shared" si="301"/>
        <v>57346.01</v>
      </c>
      <c r="DJ310" s="4">
        <f t="shared" si="301"/>
        <v>15635.71</v>
      </c>
      <c r="DK310" s="4">
        <f t="shared" si="301"/>
        <v>637844.68000000005</v>
      </c>
      <c r="DL310" s="4">
        <f t="shared" si="301"/>
        <v>0</v>
      </c>
      <c r="DM310" s="4">
        <f t="shared" si="301"/>
        <v>1123.2109234269001</v>
      </c>
      <c r="DN310" s="4">
        <f t="shared" si="301"/>
        <v>0</v>
      </c>
      <c r="DO310" s="4">
        <f t="shared" si="301"/>
        <v>0</v>
      </c>
      <c r="DP310" s="4">
        <f t="shared" si="301"/>
        <v>618268.72</v>
      </c>
      <c r="DQ310" s="4">
        <f t="shared" si="301"/>
        <v>323044.95</v>
      </c>
      <c r="DR310" s="4">
        <f t="shared" si="301"/>
        <v>0</v>
      </c>
      <c r="DS310" s="4">
        <f t="shared" si="301"/>
        <v>0</v>
      </c>
      <c r="DT310" s="4">
        <f t="shared" si="301"/>
        <v>3370783.95</v>
      </c>
      <c r="DU310" s="4">
        <f t="shared" si="301"/>
        <v>2675593.2599999998</v>
      </c>
      <c r="DV310" s="4">
        <f t="shared" si="301"/>
        <v>57346.01</v>
      </c>
      <c r="DW310" s="4">
        <f t="shared" si="301"/>
        <v>15635.71</v>
      </c>
      <c r="DX310" s="4">
        <f t="shared" si="301"/>
        <v>637844.68000000005</v>
      </c>
      <c r="DY310" s="4">
        <f t="shared" si="301"/>
        <v>0</v>
      </c>
      <c r="DZ310" s="4">
        <f t="shared" si="301"/>
        <v>1123.2109234269001</v>
      </c>
      <c r="EA310" s="4">
        <f t="shared" si="301"/>
        <v>0</v>
      </c>
      <c r="EB310" s="4">
        <f t="shared" si="301"/>
        <v>0</v>
      </c>
      <c r="EC310" s="4">
        <f t="shared" si="301"/>
        <v>618268.72</v>
      </c>
      <c r="ED310" s="4">
        <f t="shared" si="301"/>
        <v>323044.95</v>
      </c>
      <c r="EE310" s="4">
        <f t="shared" si="301"/>
        <v>0</v>
      </c>
      <c r="EF310" s="4">
        <f t="shared" si="301"/>
        <v>0</v>
      </c>
      <c r="EG310" s="4">
        <f t="shared" si="301"/>
        <v>0</v>
      </c>
      <c r="EH310" s="4">
        <f t="shared" si="301"/>
        <v>0</v>
      </c>
      <c r="EI310" s="4">
        <f t="shared" si="301"/>
        <v>0</v>
      </c>
      <c r="EJ310" s="4">
        <f t="shared" si="301"/>
        <v>4312097.62</v>
      </c>
      <c r="EK310" s="4">
        <f t="shared" si="301"/>
        <v>4312097.62</v>
      </c>
      <c r="EL310" s="4">
        <f t="shared" si="301"/>
        <v>0</v>
      </c>
      <c r="EM310" s="4">
        <f t="shared" ref="EM310:FR310" si="302">EM337</f>
        <v>0</v>
      </c>
      <c r="EN310" s="4">
        <f t="shared" si="302"/>
        <v>2675593.2599999998</v>
      </c>
      <c r="EO310" s="4">
        <f t="shared" si="302"/>
        <v>2675593.2599999998</v>
      </c>
      <c r="EP310" s="4">
        <f t="shared" si="302"/>
        <v>0</v>
      </c>
      <c r="EQ310" s="4">
        <f t="shared" si="302"/>
        <v>2675593.2599999998</v>
      </c>
      <c r="ER310" s="4">
        <f t="shared" si="302"/>
        <v>0</v>
      </c>
      <c r="ES310" s="4">
        <f t="shared" si="302"/>
        <v>0</v>
      </c>
      <c r="ET310" s="4">
        <f t="shared" si="302"/>
        <v>0</v>
      </c>
      <c r="EU310" s="4">
        <f t="shared" si="302"/>
        <v>0</v>
      </c>
      <c r="EV310" s="4">
        <f t="shared" si="302"/>
        <v>0</v>
      </c>
      <c r="EW310" s="4">
        <f t="shared" si="302"/>
        <v>0</v>
      </c>
      <c r="EX310" s="4">
        <f t="shared" si="302"/>
        <v>0</v>
      </c>
      <c r="EY310" s="4">
        <f t="shared" si="302"/>
        <v>0</v>
      </c>
      <c r="EZ310" s="4">
        <f t="shared" si="302"/>
        <v>0</v>
      </c>
      <c r="FA310" s="4">
        <f t="shared" si="302"/>
        <v>0</v>
      </c>
      <c r="FB310" s="4">
        <f t="shared" si="302"/>
        <v>0</v>
      </c>
      <c r="FC310" s="4">
        <f t="shared" si="302"/>
        <v>0</v>
      </c>
      <c r="FD310" s="4">
        <f t="shared" si="302"/>
        <v>0</v>
      </c>
      <c r="FE310" s="4">
        <f t="shared" si="302"/>
        <v>0</v>
      </c>
      <c r="FF310" s="4">
        <f t="shared" si="302"/>
        <v>0</v>
      </c>
      <c r="FG310" s="4">
        <f t="shared" si="302"/>
        <v>0</v>
      </c>
      <c r="FH310" s="4">
        <f t="shared" si="302"/>
        <v>0</v>
      </c>
      <c r="FI310" s="4">
        <f t="shared" si="302"/>
        <v>0</v>
      </c>
      <c r="FJ310" s="4">
        <f t="shared" si="302"/>
        <v>0</v>
      </c>
      <c r="FK310" s="4">
        <f t="shared" si="302"/>
        <v>0</v>
      </c>
      <c r="FL310" s="4">
        <f t="shared" si="302"/>
        <v>0</v>
      </c>
      <c r="FM310" s="4">
        <f t="shared" si="302"/>
        <v>0</v>
      </c>
      <c r="FN310" s="4">
        <f t="shared" si="302"/>
        <v>0</v>
      </c>
      <c r="FO310" s="4">
        <f t="shared" si="302"/>
        <v>0</v>
      </c>
      <c r="FP310" s="4">
        <f t="shared" si="302"/>
        <v>0</v>
      </c>
      <c r="FQ310" s="4">
        <f t="shared" si="302"/>
        <v>0</v>
      </c>
      <c r="FR310" s="4">
        <f t="shared" si="302"/>
        <v>0</v>
      </c>
      <c r="FS310" s="4">
        <f t="shared" ref="FS310:GX310" si="303">FS337</f>
        <v>4312097.62</v>
      </c>
      <c r="FT310" s="4">
        <f t="shared" si="303"/>
        <v>4312097.62</v>
      </c>
      <c r="FU310" s="4">
        <f t="shared" si="303"/>
        <v>0</v>
      </c>
      <c r="FV310" s="4">
        <f t="shared" si="303"/>
        <v>0</v>
      </c>
      <c r="FW310" s="4">
        <f t="shared" si="303"/>
        <v>2675593.2599999998</v>
      </c>
      <c r="FX310" s="4">
        <f t="shared" si="303"/>
        <v>2675593.2599999998</v>
      </c>
      <c r="FY310" s="4">
        <f t="shared" si="303"/>
        <v>0</v>
      </c>
      <c r="FZ310" s="4">
        <f t="shared" si="303"/>
        <v>2675593.2599999998</v>
      </c>
      <c r="GA310" s="4">
        <f t="shared" si="303"/>
        <v>0</v>
      </c>
      <c r="GB310" s="4">
        <f t="shared" si="303"/>
        <v>0</v>
      </c>
      <c r="GC310" s="4">
        <f t="shared" si="303"/>
        <v>0</v>
      </c>
      <c r="GD310" s="4">
        <f t="shared" si="303"/>
        <v>0</v>
      </c>
      <c r="GE310" s="4">
        <f t="shared" si="303"/>
        <v>0</v>
      </c>
      <c r="GF310" s="4">
        <f t="shared" si="303"/>
        <v>0</v>
      </c>
      <c r="GG310" s="4">
        <f t="shared" si="303"/>
        <v>0</v>
      </c>
      <c r="GH310" s="4">
        <f t="shared" si="303"/>
        <v>0</v>
      </c>
      <c r="GI310" s="4">
        <f t="shared" si="303"/>
        <v>0</v>
      </c>
      <c r="GJ310" s="4">
        <f t="shared" si="303"/>
        <v>0</v>
      </c>
      <c r="GK310" s="4">
        <f t="shared" si="303"/>
        <v>0</v>
      </c>
      <c r="GL310" s="4">
        <f t="shared" si="303"/>
        <v>0</v>
      </c>
      <c r="GM310" s="4">
        <f t="shared" si="303"/>
        <v>0</v>
      </c>
      <c r="GN310" s="4">
        <f t="shared" si="303"/>
        <v>0</v>
      </c>
      <c r="GO310" s="4">
        <f t="shared" si="303"/>
        <v>0</v>
      </c>
      <c r="GP310" s="4">
        <f t="shared" si="303"/>
        <v>0</v>
      </c>
      <c r="GQ310" s="4">
        <f t="shared" si="303"/>
        <v>0</v>
      </c>
      <c r="GR310" s="4">
        <f t="shared" si="303"/>
        <v>0</v>
      </c>
      <c r="GS310" s="4">
        <f t="shared" si="303"/>
        <v>0</v>
      </c>
      <c r="GT310" s="4">
        <f t="shared" si="303"/>
        <v>0</v>
      </c>
      <c r="GU310" s="4">
        <f t="shared" si="303"/>
        <v>0</v>
      </c>
      <c r="GV310" s="4">
        <f t="shared" si="303"/>
        <v>0</v>
      </c>
      <c r="GW310" s="4">
        <f t="shared" si="303"/>
        <v>0</v>
      </c>
      <c r="GX310" s="4">
        <f t="shared" si="303"/>
        <v>0</v>
      </c>
    </row>
    <row r="312" spans="1:255" x14ac:dyDescent="0.25">
      <c r="A312" s="2">
        <v>17</v>
      </c>
      <c r="B312" s="2">
        <v>1</v>
      </c>
      <c r="C312" s="2">
        <f>ROW(SmtRes!A105)</f>
        <v>105</v>
      </c>
      <c r="D312" s="2">
        <f>ROW(EtalonRes!A128)</f>
        <v>128</v>
      </c>
      <c r="E312" s="2" t="s">
        <v>205</v>
      </c>
      <c r="F312" s="2" t="s">
        <v>206</v>
      </c>
      <c r="G312" s="2" t="s">
        <v>207</v>
      </c>
      <c r="H312" s="2" t="s">
        <v>46</v>
      </c>
      <c r="I312" s="2">
        <f>ROUND(935.8/100,9)</f>
        <v>9.3580000000000005</v>
      </c>
      <c r="J312" s="2">
        <v>0</v>
      </c>
      <c r="K312" s="2">
        <f>ROUND(935.8/100,9)</f>
        <v>9.3580000000000005</v>
      </c>
      <c r="L312" s="2"/>
      <c r="M312" s="2"/>
      <c r="N312" s="2"/>
      <c r="O312" s="2">
        <f t="shared" ref="O312:O335" si="304">ROUND(CP312,2)</f>
        <v>7972.71</v>
      </c>
      <c r="P312" s="2">
        <f t="shared" ref="P312:P335" si="305">ROUND((ROUND((AC312*AW312*I312),2)*BC312),2)</f>
        <v>3913.44</v>
      </c>
      <c r="Q312" s="2">
        <f>(ROUND((ROUND(((((ET312*1.25)*1.1))*AV312*I312),2)*BB312),2)+ROUND((ROUND(((AE312-(((EU312*1.25)*1.1)))*AV312*I312),2)*BS312),2))</f>
        <v>775.04</v>
      </c>
      <c r="R312" s="2">
        <f t="shared" ref="R312:R335" si="306">ROUND((ROUND((AE312*AV312*I312),2)*BS312),2)</f>
        <v>63.59</v>
      </c>
      <c r="S312" s="2">
        <f t="shared" ref="S312:S335" si="307">ROUND((ROUND((AF312*AV312*I312),2)*BA312),2)</f>
        <v>3284.23</v>
      </c>
      <c r="T312" s="2">
        <f t="shared" ref="T312:T335" si="308">ROUND(CU312*I312,2)</f>
        <v>0</v>
      </c>
      <c r="U312" s="2">
        <f t="shared" ref="U312:U335" si="309">CV312*I312</f>
        <v>275.2762900569</v>
      </c>
      <c r="V312" s="2">
        <f t="shared" ref="V312:V335" si="310">CW312*I312</f>
        <v>0</v>
      </c>
      <c r="W312" s="2">
        <f t="shared" ref="W312:W335" si="311">ROUND(CX312*I312,2)</f>
        <v>0</v>
      </c>
      <c r="X312" s="2">
        <f t="shared" ref="X312:X335" si="312">ROUND(CY312,2)</f>
        <v>3247.39</v>
      </c>
      <c r="Y312" s="2">
        <f t="shared" ref="Y312:Y335" si="313">ROUND(CZ312,2)</f>
        <v>1573.48</v>
      </c>
      <c r="Z312" s="2"/>
      <c r="AA312" s="2">
        <v>56481265</v>
      </c>
      <c r="AB312" s="2">
        <f t="shared" ref="AB312:AB335" si="314">ROUND((AC312+AD312+AF312),6)</f>
        <v>823.49345000000005</v>
      </c>
      <c r="AC312" s="2">
        <f t="shared" ref="AC312:AC335" si="315">ROUND((ES312),6)</f>
        <v>409.19</v>
      </c>
      <c r="AD312" s="2">
        <f>ROUND((((((ET312*1.25)*1.1))-(((EU312*1.25)*1.1)))+AE312),6)</f>
        <v>79.103750000000005</v>
      </c>
      <c r="AE312" s="2">
        <f>ROUND((((EU312*1.25)*1.1)),6)</f>
        <v>6.49</v>
      </c>
      <c r="AF312" s="2">
        <f>ROUND((((EV312*1.15)*1.1)),6)</f>
        <v>335.19970000000001</v>
      </c>
      <c r="AG312" s="2">
        <f t="shared" ref="AG312:AG335" si="316">ROUND((AP312),6)</f>
        <v>0</v>
      </c>
      <c r="AH312" s="2">
        <f>(((EW312*1.15)*1.1))</f>
        <v>28.095650000000003</v>
      </c>
      <c r="AI312" s="2">
        <f>(((EX312*1.25)*1.1))</f>
        <v>0</v>
      </c>
      <c r="AJ312" s="2">
        <f t="shared" ref="AJ312:AJ335" si="317">(AS312)</f>
        <v>0</v>
      </c>
      <c r="AK312" s="2">
        <v>731.7</v>
      </c>
      <c r="AL312" s="2">
        <v>409.19</v>
      </c>
      <c r="AM312" s="2">
        <v>57.53</v>
      </c>
      <c r="AN312" s="2">
        <v>4.72</v>
      </c>
      <c r="AO312" s="2">
        <v>264.98</v>
      </c>
      <c r="AP312" s="2">
        <v>0</v>
      </c>
      <c r="AQ312" s="2">
        <v>22.21</v>
      </c>
      <c r="AR312" s="2">
        <v>0</v>
      </c>
      <c r="AS312" s="2">
        <v>0</v>
      </c>
      <c r="AT312" s="2">
        <v>97</v>
      </c>
      <c r="AU312" s="2">
        <v>47</v>
      </c>
      <c r="AV312" s="2">
        <v>1.0469999999999999</v>
      </c>
      <c r="AW312" s="2">
        <v>1.022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0</v>
      </c>
      <c r="BI312" s="2">
        <v>1</v>
      </c>
      <c r="BJ312" s="2" t="s">
        <v>208</v>
      </c>
      <c r="BK312" s="2"/>
      <c r="BL312" s="2"/>
      <c r="BM312" s="2">
        <v>9</v>
      </c>
      <c r="BN312" s="2">
        <v>0</v>
      </c>
      <c r="BO312" s="2" t="s">
        <v>206</v>
      </c>
      <c r="BP312" s="2">
        <v>1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97</v>
      </c>
      <c r="CA312" s="2">
        <v>47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3</v>
      </c>
      <c r="CO312" s="2">
        <v>0</v>
      </c>
      <c r="CP312" s="2">
        <f t="shared" ref="CP312:CP335" si="318">(P312+Q312+S312)</f>
        <v>7972.7099999999991</v>
      </c>
      <c r="CQ312" s="2">
        <f t="shared" ref="CQ312:CQ335" si="319">ROUND((ROUND((AC312*AW312*1),2)*BC312),2)</f>
        <v>418.19</v>
      </c>
      <c r="CR312" s="2">
        <f>(ROUND((ROUND(((((ET312*1.25)*1.1))*AV312*1),2)*BB312),2)+ROUND((ROUND(((AE312-(((EU312*1.25)*1.1)))*AV312*1),2)*BS312),2))</f>
        <v>82.82</v>
      </c>
      <c r="CS312" s="2">
        <f t="shared" ref="CS312:CS335" si="320">ROUND((ROUND((AE312*AV312*1),2)*BS312),2)</f>
        <v>6.8</v>
      </c>
      <c r="CT312" s="2">
        <f t="shared" ref="CT312:CT335" si="321">ROUND((ROUND((AF312*AV312*1),2)*BA312),2)</f>
        <v>350.95</v>
      </c>
      <c r="CU312" s="2">
        <f t="shared" ref="CU312:CU335" si="322">AG312</f>
        <v>0</v>
      </c>
      <c r="CV312" s="2">
        <f t="shared" ref="CV312:CV335" si="323">(AH312*AV312)</f>
        <v>29.41614555</v>
      </c>
      <c r="CW312" s="2">
        <f t="shared" ref="CW312:CW335" si="324">AI312</f>
        <v>0</v>
      </c>
      <c r="CX312" s="2">
        <f t="shared" ref="CX312:CX335" si="325">AJ312</f>
        <v>0</v>
      </c>
      <c r="CY312" s="2">
        <f t="shared" ref="CY312:CY335" si="326">(((S312+R312)*AT312)/100)</f>
        <v>3247.3854000000006</v>
      </c>
      <c r="CZ312" s="2">
        <f t="shared" ref="CZ312:CZ335" si="327">(((S312+R312)*AU312)/100)</f>
        <v>1573.4754</v>
      </c>
      <c r="DA312" s="2"/>
      <c r="DB312" s="2"/>
      <c r="DC312" s="2" t="s">
        <v>3</v>
      </c>
      <c r="DD312" s="2" t="s">
        <v>3</v>
      </c>
      <c r="DE312" s="2" t="s">
        <v>48</v>
      </c>
      <c r="DF312" s="2" t="s">
        <v>48</v>
      </c>
      <c r="DG312" s="2" t="s">
        <v>49</v>
      </c>
      <c r="DH312" s="2" t="s">
        <v>3</v>
      </c>
      <c r="DI312" s="2" t="s">
        <v>49</v>
      </c>
      <c r="DJ312" s="2" t="s">
        <v>48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1005</v>
      </c>
      <c r="DV312" s="2" t="s">
        <v>46</v>
      </c>
      <c r="DW312" s="2" t="s">
        <v>46</v>
      </c>
      <c r="DX312" s="2">
        <v>100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55586445</v>
      </c>
      <c r="EF312" s="2">
        <v>30</v>
      </c>
      <c r="EG312" s="2" t="s">
        <v>117</v>
      </c>
      <c r="EH312" s="2">
        <v>0</v>
      </c>
      <c r="EI312" s="2" t="s">
        <v>3</v>
      </c>
      <c r="EJ312" s="2">
        <v>1</v>
      </c>
      <c r="EK312" s="2">
        <v>9</v>
      </c>
      <c r="EL312" s="2" t="s">
        <v>209</v>
      </c>
      <c r="EM312" s="2" t="s">
        <v>210</v>
      </c>
      <c r="EN312" s="2"/>
      <c r="EO312" s="2" t="s">
        <v>52</v>
      </c>
      <c r="EP312" s="2"/>
      <c r="EQ312" s="2">
        <v>0</v>
      </c>
      <c r="ER312" s="2">
        <v>731.7</v>
      </c>
      <c r="ES312" s="2">
        <v>409.19</v>
      </c>
      <c r="ET312" s="2">
        <v>57.53</v>
      </c>
      <c r="EU312" s="2">
        <v>4.72</v>
      </c>
      <c r="EV312" s="2">
        <v>264.98</v>
      </c>
      <c r="EW312" s="2">
        <v>22.21</v>
      </c>
      <c r="EX312" s="2">
        <v>0</v>
      </c>
      <c r="EY312" s="2">
        <v>0</v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97</v>
      </c>
      <c r="FY312" s="2">
        <v>47</v>
      </c>
      <c r="FZ312" s="2"/>
      <c r="GA312" s="2" t="s">
        <v>3</v>
      </c>
      <c r="GB312" s="2"/>
      <c r="GC312" s="2"/>
      <c r="GD312" s="2">
        <v>1</v>
      </c>
      <c r="GE312" s="2"/>
      <c r="GF312" s="2">
        <v>-1318750445</v>
      </c>
      <c r="GG312" s="2">
        <v>2</v>
      </c>
      <c r="GH312" s="2">
        <v>1</v>
      </c>
      <c r="GI312" s="2">
        <v>2</v>
      </c>
      <c r="GJ312" s="2">
        <v>0</v>
      </c>
      <c r="GK312" s="2">
        <v>0</v>
      </c>
      <c r="GL312" s="2">
        <f t="shared" ref="GL312:GL335" si="328">ROUND(IF(AND(BH312=3,BI312=3,FS312&lt;&gt;0),P312,0),2)</f>
        <v>0</v>
      </c>
      <c r="GM312" s="2">
        <f t="shared" ref="GM312:GM335" si="329">ROUND(O312+X312+Y312,2)+GX312</f>
        <v>12793.58</v>
      </c>
      <c r="GN312" s="2">
        <f t="shared" ref="GN312:GN335" si="330">IF(OR(BI312=0,BI312=1),GM312-GX312,0)</f>
        <v>12793.58</v>
      </c>
      <c r="GO312" s="2">
        <f t="shared" ref="GO312:GO335" si="331">IF(BI312=2,GM312-GX312,0)</f>
        <v>0</v>
      </c>
      <c r="GP312" s="2">
        <f t="shared" ref="GP312:GP335" si="332">IF(BI312=4,GM312-GX312,0)</f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ref="GV312:GV335" si="333">ROUND((GT312),6)</f>
        <v>0</v>
      </c>
      <c r="GW312" s="2">
        <v>1</v>
      </c>
      <c r="GX312" s="2">
        <f t="shared" ref="GX312:GX335" si="334">ROUND(HC312*I312,2)</f>
        <v>0</v>
      </c>
      <c r="GY312" s="2"/>
      <c r="GZ312" s="2"/>
      <c r="HA312" s="2">
        <v>0</v>
      </c>
      <c r="HB312" s="2">
        <v>0</v>
      </c>
      <c r="HC312" s="2">
        <f t="shared" ref="HC312:HC335" si="335">GV312*GW312</f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5">
      <c r="A313">
        <v>17</v>
      </c>
      <c r="B313">
        <v>1</v>
      </c>
      <c r="C313">
        <f>ROW(SmtRes!A118)</f>
        <v>118</v>
      </c>
      <c r="D313">
        <f>ROW(EtalonRes!A140)</f>
        <v>140</v>
      </c>
      <c r="E313" t="s">
        <v>205</v>
      </c>
      <c r="F313" t="s">
        <v>206</v>
      </c>
      <c r="G313" t="s">
        <v>207</v>
      </c>
      <c r="H313" t="s">
        <v>46</v>
      </c>
      <c r="I313">
        <f>ROUND(935.8/100,9)</f>
        <v>9.3580000000000005</v>
      </c>
      <c r="J313">
        <v>0</v>
      </c>
      <c r="K313">
        <f>ROUND(935.8/100,9)</f>
        <v>9.3580000000000005</v>
      </c>
      <c r="O313">
        <f t="shared" si="304"/>
        <v>179277.24</v>
      </c>
      <c r="P313">
        <f t="shared" si="305"/>
        <v>12405.6</v>
      </c>
      <c r="Q313">
        <f>(ROUND((ROUND(((((ET313*1.25)*1.1))*AV313*I313),2)*BB313),2)+ROUND((ROUND(((AE313-(((EU313*1.25)*1.1)))*AV313*I313),2)*BS313),2))</f>
        <v>9819.76</v>
      </c>
      <c r="R313">
        <f t="shared" si="306"/>
        <v>3040.87</v>
      </c>
      <c r="S313">
        <f t="shared" si="307"/>
        <v>157051.88</v>
      </c>
      <c r="T313">
        <f t="shared" si="308"/>
        <v>0</v>
      </c>
      <c r="U313">
        <f t="shared" si="309"/>
        <v>275.2762900569</v>
      </c>
      <c r="V313">
        <f t="shared" si="310"/>
        <v>0</v>
      </c>
      <c r="W313">
        <f t="shared" si="311"/>
        <v>0</v>
      </c>
      <c r="X313">
        <f t="shared" si="312"/>
        <v>155289.97</v>
      </c>
      <c r="Y313">
        <f t="shared" si="313"/>
        <v>75243.59</v>
      </c>
      <c r="AA313">
        <v>56481267</v>
      </c>
      <c r="AB313">
        <f t="shared" si="314"/>
        <v>823.49345000000005</v>
      </c>
      <c r="AC313">
        <f t="shared" si="315"/>
        <v>409.19</v>
      </c>
      <c r="AD313">
        <f>ROUND((((((ET313*1.25)*1.1))-(((EU313*1.25)*1.1)))+AE313),6)</f>
        <v>79.103750000000005</v>
      </c>
      <c r="AE313">
        <f>ROUND((((EU313*1.25)*1.1)),6)</f>
        <v>6.49</v>
      </c>
      <c r="AF313">
        <f>ROUND((((EV313*1.15)*1.1)),6)</f>
        <v>335.19970000000001</v>
      </c>
      <c r="AG313">
        <f t="shared" si="316"/>
        <v>0</v>
      </c>
      <c r="AH313">
        <f>(((EW313*1.15)*1.1))</f>
        <v>28.095650000000003</v>
      </c>
      <c r="AI313">
        <f>(((EX313*1.25)*1.1))</f>
        <v>0</v>
      </c>
      <c r="AJ313">
        <f t="shared" si="317"/>
        <v>0</v>
      </c>
      <c r="AK313">
        <v>731.7</v>
      </c>
      <c r="AL313">
        <v>409.19</v>
      </c>
      <c r="AM313">
        <v>57.53</v>
      </c>
      <c r="AN313">
        <v>4.72</v>
      </c>
      <c r="AO313">
        <v>264.98</v>
      </c>
      <c r="AP313">
        <v>0</v>
      </c>
      <c r="AQ313">
        <v>22.21</v>
      </c>
      <c r="AR313">
        <v>0</v>
      </c>
      <c r="AS313">
        <v>0</v>
      </c>
      <c r="AT313">
        <v>97</v>
      </c>
      <c r="AU313">
        <v>47</v>
      </c>
      <c r="AV313">
        <v>1.0469999999999999</v>
      </c>
      <c r="AW313">
        <v>1.022</v>
      </c>
      <c r="AZ313">
        <v>1</v>
      </c>
      <c r="BA313">
        <v>47.82</v>
      </c>
      <c r="BB313">
        <v>12.67</v>
      </c>
      <c r="BC313">
        <v>3.17</v>
      </c>
      <c r="BD313" t="s">
        <v>3</v>
      </c>
      <c r="BE313" t="s">
        <v>3</v>
      </c>
      <c r="BF313" t="s">
        <v>3</v>
      </c>
      <c r="BG313" t="s">
        <v>3</v>
      </c>
      <c r="BH313">
        <v>0</v>
      </c>
      <c r="BI313">
        <v>1</v>
      </c>
      <c r="BJ313" t="s">
        <v>208</v>
      </c>
      <c r="BM313">
        <v>9</v>
      </c>
      <c r="BN313">
        <v>0</v>
      </c>
      <c r="BO313" t="s">
        <v>206</v>
      </c>
      <c r="BP313">
        <v>1</v>
      </c>
      <c r="BQ313">
        <v>30</v>
      </c>
      <c r="BR313">
        <v>0</v>
      </c>
      <c r="BS313">
        <v>47.82</v>
      </c>
      <c r="BT313">
        <v>1</v>
      </c>
      <c r="BU313">
        <v>1</v>
      </c>
      <c r="BV313">
        <v>1</v>
      </c>
      <c r="BW313">
        <v>1</v>
      </c>
      <c r="BX313">
        <v>1</v>
      </c>
      <c r="BY313" t="s">
        <v>3</v>
      </c>
      <c r="BZ313">
        <v>97</v>
      </c>
      <c r="CA313">
        <v>47</v>
      </c>
      <c r="CB313" t="s">
        <v>3</v>
      </c>
      <c r="CE313">
        <v>30</v>
      </c>
      <c r="CF313">
        <v>0</v>
      </c>
      <c r="CG313">
        <v>0</v>
      </c>
      <c r="CM313">
        <v>0</v>
      </c>
      <c r="CN313" t="s">
        <v>3</v>
      </c>
      <c r="CO313">
        <v>0</v>
      </c>
      <c r="CP313">
        <f t="shared" si="318"/>
        <v>179277.24</v>
      </c>
      <c r="CQ313">
        <f t="shared" si="319"/>
        <v>1325.66</v>
      </c>
      <c r="CR313">
        <f>(ROUND((ROUND(((((ET313*1.25)*1.1))*AV313*1),2)*BB313),2)+ROUND((ROUND(((AE313-(((EU313*1.25)*1.1)))*AV313*1),2)*BS313),2))</f>
        <v>1049.33</v>
      </c>
      <c r="CS313">
        <f t="shared" si="320"/>
        <v>325.18</v>
      </c>
      <c r="CT313">
        <f t="shared" si="321"/>
        <v>16782.43</v>
      </c>
      <c r="CU313">
        <f t="shared" si="322"/>
        <v>0</v>
      </c>
      <c r="CV313">
        <f t="shared" si="323"/>
        <v>29.41614555</v>
      </c>
      <c r="CW313">
        <f t="shared" si="324"/>
        <v>0</v>
      </c>
      <c r="CX313">
        <f t="shared" si="325"/>
        <v>0</v>
      </c>
      <c r="CY313">
        <f t="shared" si="326"/>
        <v>155289.9675</v>
      </c>
      <c r="CZ313">
        <f t="shared" si="327"/>
        <v>75243.592499999999</v>
      </c>
      <c r="DC313" t="s">
        <v>3</v>
      </c>
      <c r="DD313" t="s">
        <v>3</v>
      </c>
      <c r="DE313" t="s">
        <v>48</v>
      </c>
      <c r="DF313" t="s">
        <v>48</v>
      </c>
      <c r="DG313" t="s">
        <v>49</v>
      </c>
      <c r="DH313" t="s">
        <v>3</v>
      </c>
      <c r="DI313" t="s">
        <v>49</v>
      </c>
      <c r="DJ313" t="s">
        <v>48</v>
      </c>
      <c r="DK313" t="s">
        <v>3</v>
      </c>
      <c r="DL313" t="s">
        <v>3</v>
      </c>
      <c r="DM313" t="s">
        <v>3</v>
      </c>
      <c r="DN313">
        <v>0</v>
      </c>
      <c r="DO313">
        <v>0</v>
      </c>
      <c r="DP313">
        <v>1</v>
      </c>
      <c r="DQ313">
        <v>1</v>
      </c>
      <c r="DU313">
        <v>1005</v>
      </c>
      <c r="DV313" t="s">
        <v>46</v>
      </c>
      <c r="DW313" t="s">
        <v>46</v>
      </c>
      <c r="DX313">
        <v>100</v>
      </c>
      <c r="DZ313" t="s">
        <v>3</v>
      </c>
      <c r="EA313" t="s">
        <v>3</v>
      </c>
      <c r="EB313" t="s">
        <v>3</v>
      </c>
      <c r="EC313" t="s">
        <v>3</v>
      </c>
      <c r="EE313">
        <v>55586445</v>
      </c>
      <c r="EF313">
        <v>30</v>
      </c>
      <c r="EG313" t="s">
        <v>117</v>
      </c>
      <c r="EH313">
        <v>0</v>
      </c>
      <c r="EI313" t="s">
        <v>3</v>
      </c>
      <c r="EJ313">
        <v>1</v>
      </c>
      <c r="EK313">
        <v>9</v>
      </c>
      <c r="EL313" t="s">
        <v>209</v>
      </c>
      <c r="EM313" t="s">
        <v>210</v>
      </c>
      <c r="EO313" t="s">
        <v>52</v>
      </c>
      <c r="EQ313">
        <v>0</v>
      </c>
      <c r="ER313">
        <v>731.7</v>
      </c>
      <c r="ES313">
        <v>409.19</v>
      </c>
      <c r="ET313">
        <v>57.53</v>
      </c>
      <c r="EU313">
        <v>4.72</v>
      </c>
      <c r="EV313">
        <v>264.98</v>
      </c>
      <c r="EW313">
        <v>22.21</v>
      </c>
      <c r="EX313">
        <v>0</v>
      </c>
      <c r="EY313">
        <v>0</v>
      </c>
      <c r="FQ313">
        <v>0</v>
      </c>
      <c r="FR313">
        <v>0</v>
      </c>
      <c r="FS313">
        <v>0</v>
      </c>
      <c r="FX313">
        <v>97</v>
      </c>
      <c r="FY313">
        <v>47</v>
      </c>
      <c r="GA313" t="s">
        <v>3</v>
      </c>
      <c r="GD313">
        <v>1</v>
      </c>
      <c r="GF313">
        <v>-1318750445</v>
      </c>
      <c r="GG313">
        <v>2</v>
      </c>
      <c r="GH313">
        <v>1</v>
      </c>
      <c r="GI313">
        <v>2</v>
      </c>
      <c r="GJ313">
        <v>0</v>
      </c>
      <c r="GK313">
        <v>0</v>
      </c>
      <c r="GL313">
        <f t="shared" si="328"/>
        <v>0</v>
      </c>
      <c r="GM313">
        <f t="shared" si="329"/>
        <v>409810.8</v>
      </c>
      <c r="GN313">
        <f t="shared" si="330"/>
        <v>409810.8</v>
      </c>
      <c r="GO313">
        <f t="shared" si="331"/>
        <v>0</v>
      </c>
      <c r="GP313">
        <f t="shared" si="332"/>
        <v>0</v>
      </c>
      <c r="GR313">
        <v>0</v>
      </c>
      <c r="GS313">
        <v>3</v>
      </c>
      <c r="GT313">
        <v>0</v>
      </c>
      <c r="GU313" t="s">
        <v>3</v>
      </c>
      <c r="GV313">
        <f t="shared" si="333"/>
        <v>0</v>
      </c>
      <c r="GW313">
        <v>1</v>
      </c>
      <c r="GX313">
        <f t="shared" si="334"/>
        <v>0</v>
      </c>
      <c r="HA313">
        <v>0</v>
      </c>
      <c r="HB313">
        <v>0</v>
      </c>
      <c r="HC313">
        <f t="shared" si="335"/>
        <v>0</v>
      </c>
      <c r="HE313" t="s">
        <v>3</v>
      </c>
      <c r="HF313" t="s">
        <v>3</v>
      </c>
      <c r="HM313" t="s">
        <v>3</v>
      </c>
      <c r="HN313" t="s">
        <v>3</v>
      </c>
      <c r="HO313" t="s">
        <v>3</v>
      </c>
      <c r="HP313" t="s">
        <v>3</v>
      </c>
      <c r="HQ313" t="s">
        <v>3</v>
      </c>
      <c r="HS313">
        <v>0</v>
      </c>
      <c r="IK313">
        <v>0</v>
      </c>
    </row>
    <row r="314" spans="1:255" x14ac:dyDescent="0.25">
      <c r="A314" s="2">
        <v>18</v>
      </c>
      <c r="B314" s="2">
        <v>1</v>
      </c>
      <c r="C314" s="2">
        <v>101</v>
      </c>
      <c r="D314" s="2"/>
      <c r="E314" s="2" t="s">
        <v>211</v>
      </c>
      <c r="F314" s="2" t="s">
        <v>212</v>
      </c>
      <c r="G314" s="2" t="s">
        <v>213</v>
      </c>
      <c r="H314" s="2" t="s">
        <v>214</v>
      </c>
      <c r="I314" s="2">
        <f>I312*J314</f>
        <v>935.8</v>
      </c>
      <c r="J314" s="2">
        <v>99.999999999999986</v>
      </c>
      <c r="K314" s="2">
        <v>100</v>
      </c>
      <c r="L314" s="2"/>
      <c r="M314" s="2"/>
      <c r="N314" s="2"/>
      <c r="O314" s="2">
        <f t="shared" si="304"/>
        <v>127735.13</v>
      </c>
      <c r="P314" s="2">
        <f t="shared" si="305"/>
        <v>127735.13</v>
      </c>
      <c r="Q314" s="2">
        <f t="shared" ref="Q314:Q321" si="336">(ROUND((ROUND(((ET314)*AV314*I314),2)*BB314),2)+ROUND((ROUND(((AE314-(EU314))*AV314*I314),2)*BS314),2))</f>
        <v>0</v>
      </c>
      <c r="R314" s="2">
        <f t="shared" si="306"/>
        <v>0</v>
      </c>
      <c r="S314" s="2">
        <f t="shared" si="307"/>
        <v>0</v>
      </c>
      <c r="T314" s="2">
        <f t="shared" si="308"/>
        <v>0</v>
      </c>
      <c r="U314" s="2">
        <f t="shared" si="309"/>
        <v>0</v>
      </c>
      <c r="V314" s="2">
        <f t="shared" si="310"/>
        <v>0</v>
      </c>
      <c r="W314" s="2">
        <f t="shared" si="311"/>
        <v>0</v>
      </c>
      <c r="X314" s="2">
        <f t="shared" si="312"/>
        <v>0</v>
      </c>
      <c r="Y314" s="2">
        <f t="shared" si="313"/>
        <v>0</v>
      </c>
      <c r="Z314" s="2"/>
      <c r="AA314" s="2">
        <v>56481265</v>
      </c>
      <c r="AB314" s="2">
        <f t="shared" si="314"/>
        <v>133.56</v>
      </c>
      <c r="AC314" s="2">
        <f t="shared" si="315"/>
        <v>133.56</v>
      </c>
      <c r="AD314" s="2">
        <f t="shared" ref="AD314:AD321" si="337">ROUND((((ET314)-(EU314))+AE314),6)</f>
        <v>0</v>
      </c>
      <c r="AE314" s="2">
        <f t="shared" ref="AE314:AF321" si="338">ROUND((EU314),6)</f>
        <v>0</v>
      </c>
      <c r="AF314" s="2">
        <f t="shared" si="338"/>
        <v>0</v>
      </c>
      <c r="AG314" s="2">
        <f t="shared" si="316"/>
        <v>0</v>
      </c>
      <c r="AH314" s="2">
        <f t="shared" ref="AH314:AI321" si="339">(EW314)</f>
        <v>0</v>
      </c>
      <c r="AI314" s="2">
        <f t="shared" si="339"/>
        <v>0</v>
      </c>
      <c r="AJ314" s="2">
        <f t="shared" si="317"/>
        <v>0</v>
      </c>
      <c r="AK314" s="2">
        <v>133.56</v>
      </c>
      <c r="AL314" s="2">
        <v>133.56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97</v>
      </c>
      <c r="AU314" s="2">
        <v>47</v>
      </c>
      <c r="AV314" s="2">
        <v>1</v>
      </c>
      <c r="AW314" s="2">
        <v>1.022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215</v>
      </c>
      <c r="BK314" s="2"/>
      <c r="BL314" s="2"/>
      <c r="BM314" s="2">
        <v>9</v>
      </c>
      <c r="BN314" s="2">
        <v>0</v>
      </c>
      <c r="BO314" s="2" t="s">
        <v>3</v>
      </c>
      <c r="BP314" s="2">
        <v>0</v>
      </c>
      <c r="BQ314" s="2">
        <v>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97</v>
      </c>
      <c r="CA314" s="2">
        <v>47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3</v>
      </c>
      <c r="CO314" s="2">
        <v>0</v>
      </c>
      <c r="CP314" s="2">
        <f t="shared" si="318"/>
        <v>127735.13</v>
      </c>
      <c r="CQ314" s="2">
        <f t="shared" si="319"/>
        <v>136.5</v>
      </c>
      <c r="CR314" s="2">
        <f t="shared" ref="CR314:CR321" si="340">(ROUND((ROUND(((ET314)*AV314*1),2)*BB314),2)+ROUND((ROUND(((AE314-(EU314))*AV314*1),2)*BS314),2))</f>
        <v>0</v>
      </c>
      <c r="CS314" s="2">
        <f t="shared" si="320"/>
        <v>0</v>
      </c>
      <c r="CT314" s="2">
        <f t="shared" si="321"/>
        <v>0</v>
      </c>
      <c r="CU314" s="2">
        <f t="shared" si="322"/>
        <v>0</v>
      </c>
      <c r="CV314" s="2">
        <f t="shared" si="323"/>
        <v>0</v>
      </c>
      <c r="CW314" s="2">
        <f t="shared" si="324"/>
        <v>0</v>
      </c>
      <c r="CX314" s="2">
        <f t="shared" si="325"/>
        <v>0</v>
      </c>
      <c r="CY314" s="2">
        <f t="shared" si="326"/>
        <v>0</v>
      </c>
      <c r="CZ314" s="2">
        <f t="shared" si="327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1005</v>
      </c>
      <c r="DV314" s="2" t="s">
        <v>214</v>
      </c>
      <c r="DW314" s="2" t="s">
        <v>214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55586445</v>
      </c>
      <c r="EF314" s="2">
        <v>30</v>
      </c>
      <c r="EG314" s="2" t="s">
        <v>117</v>
      </c>
      <c r="EH314" s="2">
        <v>0</v>
      </c>
      <c r="EI314" s="2" t="s">
        <v>3</v>
      </c>
      <c r="EJ314" s="2">
        <v>1</v>
      </c>
      <c r="EK314" s="2">
        <v>9</v>
      </c>
      <c r="EL314" s="2" t="s">
        <v>209</v>
      </c>
      <c r="EM314" s="2" t="s">
        <v>210</v>
      </c>
      <c r="EN314" s="2"/>
      <c r="EO314" s="2" t="s">
        <v>3</v>
      </c>
      <c r="EP314" s="2"/>
      <c r="EQ314" s="2">
        <v>0</v>
      </c>
      <c r="ER314" s="2">
        <v>133.56</v>
      </c>
      <c r="ES314" s="2">
        <v>133.56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97</v>
      </c>
      <c r="FY314" s="2">
        <v>47</v>
      </c>
      <c r="FZ314" s="2"/>
      <c r="GA314" s="2" t="s">
        <v>3</v>
      </c>
      <c r="GB314" s="2"/>
      <c r="GC314" s="2"/>
      <c r="GD314" s="2">
        <v>1</v>
      </c>
      <c r="GE314" s="2"/>
      <c r="GF314" s="2">
        <v>-932867300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328"/>
        <v>0</v>
      </c>
      <c r="GM314" s="2">
        <f t="shared" si="329"/>
        <v>127735.13</v>
      </c>
      <c r="GN314" s="2">
        <f t="shared" si="330"/>
        <v>127735.13</v>
      </c>
      <c r="GO314" s="2">
        <f t="shared" si="331"/>
        <v>0</v>
      </c>
      <c r="GP314" s="2">
        <f t="shared" si="332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333"/>
        <v>0</v>
      </c>
      <c r="GW314" s="2">
        <v>1</v>
      </c>
      <c r="GX314" s="2">
        <f t="shared" si="334"/>
        <v>0</v>
      </c>
      <c r="GY314" s="2"/>
      <c r="GZ314" s="2"/>
      <c r="HA314" s="2">
        <v>0</v>
      </c>
      <c r="HB314" s="2">
        <v>0</v>
      </c>
      <c r="HC314" s="2">
        <f t="shared" si="335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5">
      <c r="A315">
        <v>18</v>
      </c>
      <c r="B315">
        <v>1</v>
      </c>
      <c r="C315">
        <v>114</v>
      </c>
      <c r="E315" t="s">
        <v>211</v>
      </c>
      <c r="F315" t="s">
        <v>212</v>
      </c>
      <c r="G315" t="s">
        <v>213</v>
      </c>
      <c r="H315" t="s">
        <v>214</v>
      </c>
      <c r="I315">
        <f>I313*J315</f>
        <v>935.8</v>
      </c>
      <c r="J315">
        <v>99.999999999999986</v>
      </c>
      <c r="K315">
        <v>100</v>
      </c>
      <c r="O315">
        <f t="shared" si="304"/>
        <v>1273519.25</v>
      </c>
      <c r="P315">
        <f t="shared" si="305"/>
        <v>1273519.25</v>
      </c>
      <c r="Q315">
        <f t="shared" si="336"/>
        <v>0</v>
      </c>
      <c r="R315">
        <f t="shared" si="306"/>
        <v>0</v>
      </c>
      <c r="S315">
        <f t="shared" si="307"/>
        <v>0</v>
      </c>
      <c r="T315">
        <f t="shared" si="308"/>
        <v>0</v>
      </c>
      <c r="U315">
        <f t="shared" si="309"/>
        <v>0</v>
      </c>
      <c r="V315">
        <f t="shared" si="310"/>
        <v>0</v>
      </c>
      <c r="W315">
        <f t="shared" si="311"/>
        <v>0</v>
      </c>
      <c r="X315">
        <f t="shared" si="312"/>
        <v>0</v>
      </c>
      <c r="Y315">
        <f t="shared" si="313"/>
        <v>0</v>
      </c>
      <c r="AA315">
        <v>56481267</v>
      </c>
      <c r="AB315">
        <f t="shared" si="314"/>
        <v>133.56</v>
      </c>
      <c r="AC315">
        <f t="shared" si="315"/>
        <v>133.56</v>
      </c>
      <c r="AD315">
        <f t="shared" si="337"/>
        <v>0</v>
      </c>
      <c r="AE315">
        <f t="shared" si="338"/>
        <v>0</v>
      </c>
      <c r="AF315">
        <f t="shared" si="338"/>
        <v>0</v>
      </c>
      <c r="AG315">
        <f t="shared" si="316"/>
        <v>0</v>
      </c>
      <c r="AH315">
        <f t="shared" si="339"/>
        <v>0</v>
      </c>
      <c r="AI315">
        <f t="shared" si="339"/>
        <v>0</v>
      </c>
      <c r="AJ315">
        <f t="shared" si="317"/>
        <v>0</v>
      </c>
      <c r="AK315">
        <v>133.56</v>
      </c>
      <c r="AL315">
        <v>133.56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97</v>
      </c>
      <c r="AU315">
        <v>47</v>
      </c>
      <c r="AV315">
        <v>1</v>
      </c>
      <c r="AW315">
        <v>1.022</v>
      </c>
      <c r="AZ315">
        <v>1</v>
      </c>
      <c r="BA315">
        <v>1</v>
      </c>
      <c r="BB315">
        <v>1</v>
      </c>
      <c r="BC315">
        <v>9.9700000000000006</v>
      </c>
      <c r="BD315" t="s">
        <v>3</v>
      </c>
      <c r="BE315" t="s">
        <v>3</v>
      </c>
      <c r="BF315" t="s">
        <v>3</v>
      </c>
      <c r="BG315" t="s">
        <v>3</v>
      </c>
      <c r="BH315">
        <v>3</v>
      </c>
      <c r="BI315">
        <v>1</v>
      </c>
      <c r="BJ315" t="s">
        <v>215</v>
      </c>
      <c r="BM315">
        <v>9</v>
      </c>
      <c r="BN315">
        <v>0</v>
      </c>
      <c r="BO315" t="s">
        <v>212</v>
      </c>
      <c r="BP315">
        <v>1</v>
      </c>
      <c r="BQ315">
        <v>30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 t="s">
        <v>3</v>
      </c>
      <c r="BZ315">
        <v>97</v>
      </c>
      <c r="CA315">
        <v>47</v>
      </c>
      <c r="CB315" t="s">
        <v>3</v>
      </c>
      <c r="CE315">
        <v>30</v>
      </c>
      <c r="CF315">
        <v>0</v>
      </c>
      <c r="CG315">
        <v>0</v>
      </c>
      <c r="CM315">
        <v>0</v>
      </c>
      <c r="CN315" t="s">
        <v>3</v>
      </c>
      <c r="CO315">
        <v>0</v>
      </c>
      <c r="CP315">
        <f t="shared" si="318"/>
        <v>1273519.25</v>
      </c>
      <c r="CQ315">
        <f t="shared" si="319"/>
        <v>1360.91</v>
      </c>
      <c r="CR315">
        <f t="shared" si="340"/>
        <v>0</v>
      </c>
      <c r="CS315">
        <f t="shared" si="320"/>
        <v>0</v>
      </c>
      <c r="CT315">
        <f t="shared" si="321"/>
        <v>0</v>
      </c>
      <c r="CU315">
        <f t="shared" si="322"/>
        <v>0</v>
      </c>
      <c r="CV315">
        <f t="shared" si="323"/>
        <v>0</v>
      </c>
      <c r="CW315">
        <f t="shared" si="324"/>
        <v>0</v>
      </c>
      <c r="CX315">
        <f t="shared" si="325"/>
        <v>0</v>
      </c>
      <c r="CY315">
        <f t="shared" si="326"/>
        <v>0</v>
      </c>
      <c r="CZ315">
        <f t="shared" si="327"/>
        <v>0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3</v>
      </c>
      <c r="DM315" t="s">
        <v>3</v>
      </c>
      <c r="DN315">
        <v>0</v>
      </c>
      <c r="DO315">
        <v>0</v>
      </c>
      <c r="DP315">
        <v>1</v>
      </c>
      <c r="DQ315">
        <v>1</v>
      </c>
      <c r="DU315">
        <v>1005</v>
      </c>
      <c r="DV315" t="s">
        <v>214</v>
      </c>
      <c r="DW315" t="s">
        <v>214</v>
      </c>
      <c r="DX315">
        <v>1</v>
      </c>
      <c r="DZ315" t="s">
        <v>3</v>
      </c>
      <c r="EA315" t="s">
        <v>3</v>
      </c>
      <c r="EB315" t="s">
        <v>3</v>
      </c>
      <c r="EC315" t="s">
        <v>3</v>
      </c>
      <c r="EE315">
        <v>55586445</v>
      </c>
      <c r="EF315">
        <v>30</v>
      </c>
      <c r="EG315" t="s">
        <v>117</v>
      </c>
      <c r="EH315">
        <v>0</v>
      </c>
      <c r="EI315" t="s">
        <v>3</v>
      </c>
      <c r="EJ315">
        <v>1</v>
      </c>
      <c r="EK315">
        <v>9</v>
      </c>
      <c r="EL315" t="s">
        <v>209</v>
      </c>
      <c r="EM315" t="s">
        <v>210</v>
      </c>
      <c r="EO315" t="s">
        <v>3</v>
      </c>
      <c r="EQ315">
        <v>0</v>
      </c>
      <c r="ER315">
        <v>133.56</v>
      </c>
      <c r="ES315">
        <v>133.56</v>
      </c>
      <c r="ET315">
        <v>0</v>
      </c>
      <c r="EU315">
        <v>0</v>
      </c>
      <c r="EV315">
        <v>0</v>
      </c>
      <c r="EW315">
        <v>0</v>
      </c>
      <c r="EX315">
        <v>0</v>
      </c>
      <c r="FQ315">
        <v>0</v>
      </c>
      <c r="FR315">
        <v>0</v>
      </c>
      <c r="FS315">
        <v>0</v>
      </c>
      <c r="FX315">
        <v>97</v>
      </c>
      <c r="FY315">
        <v>47</v>
      </c>
      <c r="GA315" t="s">
        <v>3</v>
      </c>
      <c r="GD315">
        <v>1</v>
      </c>
      <c r="GF315">
        <v>-932867300</v>
      </c>
      <c r="GG315">
        <v>2</v>
      </c>
      <c r="GH315">
        <v>1</v>
      </c>
      <c r="GI315">
        <v>2</v>
      </c>
      <c r="GJ315">
        <v>0</v>
      </c>
      <c r="GK315">
        <v>0</v>
      </c>
      <c r="GL315">
        <f t="shared" si="328"/>
        <v>0</v>
      </c>
      <c r="GM315">
        <f t="shared" si="329"/>
        <v>1273519.25</v>
      </c>
      <c r="GN315">
        <f t="shared" si="330"/>
        <v>1273519.25</v>
      </c>
      <c r="GO315">
        <f t="shared" si="331"/>
        <v>0</v>
      </c>
      <c r="GP315">
        <f t="shared" si="332"/>
        <v>0</v>
      </c>
      <c r="GR315">
        <v>0</v>
      </c>
      <c r="GS315">
        <v>3</v>
      </c>
      <c r="GT315">
        <v>0</v>
      </c>
      <c r="GU315" t="s">
        <v>3</v>
      </c>
      <c r="GV315">
        <f t="shared" si="333"/>
        <v>0</v>
      </c>
      <c r="GW315">
        <v>1</v>
      </c>
      <c r="GX315">
        <f t="shared" si="334"/>
        <v>0</v>
      </c>
      <c r="HA315">
        <v>0</v>
      </c>
      <c r="HB315">
        <v>0</v>
      </c>
      <c r="HC315">
        <f t="shared" si="335"/>
        <v>0</v>
      </c>
      <c r="HE315" t="s">
        <v>3</v>
      </c>
      <c r="HF315" t="s">
        <v>3</v>
      </c>
      <c r="HM315" t="s">
        <v>3</v>
      </c>
      <c r="HN315" t="s">
        <v>3</v>
      </c>
      <c r="HO315" t="s">
        <v>3</v>
      </c>
      <c r="HP315" t="s">
        <v>3</v>
      </c>
      <c r="HQ315" t="s">
        <v>3</v>
      </c>
      <c r="HS315">
        <v>0</v>
      </c>
      <c r="IK315">
        <v>0</v>
      </c>
    </row>
    <row r="316" spans="1:255" x14ac:dyDescent="0.25">
      <c r="A316" s="2">
        <v>18</v>
      </c>
      <c r="B316" s="2">
        <v>1</v>
      </c>
      <c r="C316" s="2">
        <v>98</v>
      </c>
      <c r="D316" s="2"/>
      <c r="E316" s="2" t="s">
        <v>216</v>
      </c>
      <c r="F316" s="2" t="s">
        <v>217</v>
      </c>
      <c r="G316" s="2" t="s">
        <v>218</v>
      </c>
      <c r="H316" s="2" t="s">
        <v>214</v>
      </c>
      <c r="I316" s="2">
        <f>I312*J316</f>
        <v>0</v>
      </c>
      <c r="J316" s="2">
        <v>0</v>
      </c>
      <c r="K316" s="2">
        <v>0</v>
      </c>
      <c r="L316" s="2"/>
      <c r="M316" s="2"/>
      <c r="N316" s="2"/>
      <c r="O316" s="2">
        <f t="shared" si="304"/>
        <v>0</v>
      </c>
      <c r="P316" s="2">
        <f t="shared" si="305"/>
        <v>0</v>
      </c>
      <c r="Q316" s="2">
        <f t="shared" si="336"/>
        <v>0</v>
      </c>
      <c r="R316" s="2">
        <f t="shared" si="306"/>
        <v>0</v>
      </c>
      <c r="S316" s="2">
        <f t="shared" si="307"/>
        <v>0</v>
      </c>
      <c r="T316" s="2">
        <f t="shared" si="308"/>
        <v>0</v>
      </c>
      <c r="U316" s="2">
        <f t="shared" si="309"/>
        <v>0</v>
      </c>
      <c r="V316" s="2">
        <f t="shared" si="310"/>
        <v>0</v>
      </c>
      <c r="W316" s="2">
        <f t="shared" si="311"/>
        <v>0</v>
      </c>
      <c r="X316" s="2">
        <f t="shared" si="312"/>
        <v>0</v>
      </c>
      <c r="Y316" s="2">
        <f t="shared" si="313"/>
        <v>0</v>
      </c>
      <c r="Z316" s="2"/>
      <c r="AA316" s="2">
        <v>56481265</v>
      </c>
      <c r="AB316" s="2">
        <f t="shared" si="314"/>
        <v>93.8</v>
      </c>
      <c r="AC316" s="2">
        <f t="shared" si="315"/>
        <v>93.8</v>
      </c>
      <c r="AD316" s="2">
        <f t="shared" si="337"/>
        <v>0</v>
      </c>
      <c r="AE316" s="2">
        <f t="shared" si="338"/>
        <v>0</v>
      </c>
      <c r="AF316" s="2">
        <f t="shared" si="338"/>
        <v>0</v>
      </c>
      <c r="AG316" s="2">
        <f t="shared" si="316"/>
        <v>0</v>
      </c>
      <c r="AH316" s="2">
        <f t="shared" si="339"/>
        <v>0</v>
      </c>
      <c r="AI316" s="2">
        <f t="shared" si="339"/>
        <v>0</v>
      </c>
      <c r="AJ316" s="2">
        <f t="shared" si="317"/>
        <v>0</v>
      </c>
      <c r="AK316" s="2">
        <v>93.8</v>
      </c>
      <c r="AL316" s="2">
        <v>93.8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97</v>
      </c>
      <c r="AU316" s="2">
        <v>47</v>
      </c>
      <c r="AV316" s="2">
        <v>1</v>
      </c>
      <c r="AW316" s="2">
        <v>1.022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219</v>
      </c>
      <c r="BK316" s="2"/>
      <c r="BL316" s="2"/>
      <c r="BM316" s="2">
        <v>9</v>
      </c>
      <c r="BN316" s="2">
        <v>0</v>
      </c>
      <c r="BO316" s="2" t="s">
        <v>3</v>
      </c>
      <c r="BP316" s="2">
        <v>0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97</v>
      </c>
      <c r="CA316" s="2">
        <v>47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si="318"/>
        <v>0</v>
      </c>
      <c r="CQ316" s="2">
        <f t="shared" si="319"/>
        <v>95.86</v>
      </c>
      <c r="CR316" s="2">
        <f t="shared" si="340"/>
        <v>0</v>
      </c>
      <c r="CS316" s="2">
        <f t="shared" si="320"/>
        <v>0</v>
      </c>
      <c r="CT316" s="2">
        <f t="shared" si="321"/>
        <v>0</v>
      </c>
      <c r="CU316" s="2">
        <f t="shared" si="322"/>
        <v>0</v>
      </c>
      <c r="CV316" s="2">
        <f t="shared" si="323"/>
        <v>0</v>
      </c>
      <c r="CW316" s="2">
        <f t="shared" si="324"/>
        <v>0</v>
      </c>
      <c r="CX316" s="2">
        <f t="shared" si="325"/>
        <v>0</v>
      </c>
      <c r="CY316" s="2">
        <f t="shared" si="326"/>
        <v>0</v>
      </c>
      <c r="CZ316" s="2">
        <f t="shared" si="327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1005</v>
      </c>
      <c r="DV316" s="2" t="s">
        <v>214</v>
      </c>
      <c r="DW316" s="2" t="s">
        <v>214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55586445</v>
      </c>
      <c r="EF316" s="2">
        <v>30</v>
      </c>
      <c r="EG316" s="2" t="s">
        <v>117</v>
      </c>
      <c r="EH316" s="2">
        <v>0</v>
      </c>
      <c r="EI316" s="2" t="s">
        <v>3</v>
      </c>
      <c r="EJ316" s="2">
        <v>1</v>
      </c>
      <c r="EK316" s="2">
        <v>9</v>
      </c>
      <c r="EL316" s="2" t="s">
        <v>209</v>
      </c>
      <c r="EM316" s="2" t="s">
        <v>210</v>
      </c>
      <c r="EN316" s="2"/>
      <c r="EO316" s="2" t="s">
        <v>3</v>
      </c>
      <c r="EP316" s="2"/>
      <c r="EQ316" s="2">
        <v>0</v>
      </c>
      <c r="ER316" s="2">
        <v>93.8</v>
      </c>
      <c r="ES316" s="2">
        <v>93.8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97</v>
      </c>
      <c r="FY316" s="2">
        <v>47</v>
      </c>
      <c r="FZ316" s="2"/>
      <c r="GA316" s="2" t="s">
        <v>3</v>
      </c>
      <c r="GB316" s="2"/>
      <c r="GC316" s="2"/>
      <c r="GD316" s="2">
        <v>1</v>
      </c>
      <c r="GE316" s="2"/>
      <c r="GF316" s="2">
        <v>-839079665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328"/>
        <v>0</v>
      </c>
      <c r="GM316" s="2">
        <f t="shared" si="329"/>
        <v>0</v>
      </c>
      <c r="GN316" s="2">
        <f t="shared" si="330"/>
        <v>0</v>
      </c>
      <c r="GO316" s="2">
        <f t="shared" si="331"/>
        <v>0</v>
      </c>
      <c r="GP316" s="2">
        <f t="shared" si="332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333"/>
        <v>0</v>
      </c>
      <c r="GW316" s="2">
        <v>1</v>
      </c>
      <c r="GX316" s="2">
        <f t="shared" si="334"/>
        <v>0</v>
      </c>
      <c r="GY316" s="2"/>
      <c r="GZ316" s="2"/>
      <c r="HA316" s="2">
        <v>0</v>
      </c>
      <c r="HB316" s="2">
        <v>0</v>
      </c>
      <c r="HC316" s="2">
        <f t="shared" si="335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5">
      <c r="A317">
        <v>18</v>
      </c>
      <c r="B317">
        <v>1</v>
      </c>
      <c r="C317">
        <v>111</v>
      </c>
      <c r="E317" t="s">
        <v>216</v>
      </c>
      <c r="F317" t="s">
        <v>217</v>
      </c>
      <c r="G317" t="s">
        <v>218</v>
      </c>
      <c r="H317" t="s">
        <v>214</v>
      </c>
      <c r="I317">
        <f>I313*J317</f>
        <v>0</v>
      </c>
      <c r="J317">
        <v>0</v>
      </c>
      <c r="K317">
        <v>0</v>
      </c>
      <c r="O317">
        <f t="shared" si="304"/>
        <v>0</v>
      </c>
      <c r="P317">
        <f t="shared" si="305"/>
        <v>0</v>
      </c>
      <c r="Q317">
        <f t="shared" si="336"/>
        <v>0</v>
      </c>
      <c r="R317">
        <f t="shared" si="306"/>
        <v>0</v>
      </c>
      <c r="S317">
        <f t="shared" si="307"/>
        <v>0</v>
      </c>
      <c r="T317">
        <f t="shared" si="308"/>
        <v>0</v>
      </c>
      <c r="U317">
        <f t="shared" si="309"/>
        <v>0</v>
      </c>
      <c r="V317">
        <f t="shared" si="310"/>
        <v>0</v>
      </c>
      <c r="W317">
        <f t="shared" si="311"/>
        <v>0</v>
      </c>
      <c r="X317">
        <f t="shared" si="312"/>
        <v>0</v>
      </c>
      <c r="Y317">
        <f t="shared" si="313"/>
        <v>0</v>
      </c>
      <c r="AA317">
        <v>56481267</v>
      </c>
      <c r="AB317">
        <f t="shared" si="314"/>
        <v>93.8</v>
      </c>
      <c r="AC317">
        <f t="shared" si="315"/>
        <v>93.8</v>
      </c>
      <c r="AD317">
        <f t="shared" si="337"/>
        <v>0</v>
      </c>
      <c r="AE317">
        <f t="shared" si="338"/>
        <v>0</v>
      </c>
      <c r="AF317">
        <f t="shared" si="338"/>
        <v>0</v>
      </c>
      <c r="AG317">
        <f t="shared" si="316"/>
        <v>0</v>
      </c>
      <c r="AH317">
        <f t="shared" si="339"/>
        <v>0</v>
      </c>
      <c r="AI317">
        <f t="shared" si="339"/>
        <v>0</v>
      </c>
      <c r="AJ317">
        <f t="shared" si="317"/>
        <v>0</v>
      </c>
      <c r="AK317">
        <v>93.8</v>
      </c>
      <c r="AL317">
        <v>93.8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97</v>
      </c>
      <c r="AU317">
        <v>47</v>
      </c>
      <c r="AV317">
        <v>1</v>
      </c>
      <c r="AW317">
        <v>1.022</v>
      </c>
      <c r="AZ317">
        <v>1</v>
      </c>
      <c r="BA317">
        <v>1</v>
      </c>
      <c r="BB317">
        <v>1</v>
      </c>
      <c r="BC317">
        <v>8.32</v>
      </c>
      <c r="BD317" t="s">
        <v>3</v>
      </c>
      <c r="BE317" t="s">
        <v>3</v>
      </c>
      <c r="BF317" t="s">
        <v>3</v>
      </c>
      <c r="BG317" t="s">
        <v>3</v>
      </c>
      <c r="BH317">
        <v>3</v>
      </c>
      <c r="BI317">
        <v>1</v>
      </c>
      <c r="BJ317" t="s">
        <v>219</v>
      </c>
      <c r="BM317">
        <v>9</v>
      </c>
      <c r="BN317">
        <v>0</v>
      </c>
      <c r="BO317" t="s">
        <v>217</v>
      </c>
      <c r="BP317">
        <v>1</v>
      </c>
      <c r="BQ317">
        <v>30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97</v>
      </c>
      <c r="CA317">
        <v>47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3</v>
      </c>
      <c r="CO317">
        <v>0</v>
      </c>
      <c r="CP317">
        <f t="shared" si="318"/>
        <v>0</v>
      </c>
      <c r="CQ317">
        <f t="shared" si="319"/>
        <v>797.56</v>
      </c>
      <c r="CR317">
        <f t="shared" si="340"/>
        <v>0</v>
      </c>
      <c r="CS317">
        <f t="shared" si="320"/>
        <v>0</v>
      </c>
      <c r="CT317">
        <f t="shared" si="321"/>
        <v>0</v>
      </c>
      <c r="CU317">
        <f t="shared" si="322"/>
        <v>0</v>
      </c>
      <c r="CV317">
        <f t="shared" si="323"/>
        <v>0</v>
      </c>
      <c r="CW317">
        <f t="shared" si="324"/>
        <v>0</v>
      </c>
      <c r="CX317">
        <f t="shared" si="325"/>
        <v>0</v>
      </c>
      <c r="CY317">
        <f t="shared" si="326"/>
        <v>0</v>
      </c>
      <c r="CZ317">
        <f t="shared" si="327"/>
        <v>0</v>
      </c>
      <c r="DC317" t="s">
        <v>3</v>
      </c>
      <c r="DD317" t="s">
        <v>3</v>
      </c>
      <c r="DE317" t="s">
        <v>3</v>
      </c>
      <c r="DF317" t="s">
        <v>3</v>
      </c>
      <c r="DG317" t="s">
        <v>3</v>
      </c>
      <c r="DH317" t="s">
        <v>3</v>
      </c>
      <c r="DI317" t="s">
        <v>3</v>
      </c>
      <c r="DJ317" t="s">
        <v>3</v>
      </c>
      <c r="DK317" t="s">
        <v>3</v>
      </c>
      <c r="DL317" t="s">
        <v>3</v>
      </c>
      <c r="DM317" t="s">
        <v>3</v>
      </c>
      <c r="DN317">
        <v>0</v>
      </c>
      <c r="DO317">
        <v>0</v>
      </c>
      <c r="DP317">
        <v>1</v>
      </c>
      <c r="DQ317">
        <v>1</v>
      </c>
      <c r="DU317">
        <v>1005</v>
      </c>
      <c r="DV317" t="s">
        <v>214</v>
      </c>
      <c r="DW317" t="s">
        <v>214</v>
      </c>
      <c r="DX317">
        <v>1</v>
      </c>
      <c r="DZ317" t="s">
        <v>3</v>
      </c>
      <c r="EA317" t="s">
        <v>3</v>
      </c>
      <c r="EB317" t="s">
        <v>3</v>
      </c>
      <c r="EC317" t="s">
        <v>3</v>
      </c>
      <c r="EE317">
        <v>55586445</v>
      </c>
      <c r="EF317">
        <v>30</v>
      </c>
      <c r="EG317" t="s">
        <v>117</v>
      </c>
      <c r="EH317">
        <v>0</v>
      </c>
      <c r="EI317" t="s">
        <v>3</v>
      </c>
      <c r="EJ317">
        <v>1</v>
      </c>
      <c r="EK317">
        <v>9</v>
      </c>
      <c r="EL317" t="s">
        <v>209</v>
      </c>
      <c r="EM317" t="s">
        <v>210</v>
      </c>
      <c r="EO317" t="s">
        <v>3</v>
      </c>
      <c r="EQ317">
        <v>0</v>
      </c>
      <c r="ER317">
        <v>93.8</v>
      </c>
      <c r="ES317">
        <v>93.8</v>
      </c>
      <c r="ET317">
        <v>0</v>
      </c>
      <c r="EU317">
        <v>0</v>
      </c>
      <c r="EV317">
        <v>0</v>
      </c>
      <c r="EW317">
        <v>0</v>
      </c>
      <c r="EX317">
        <v>0</v>
      </c>
      <c r="FQ317">
        <v>0</v>
      </c>
      <c r="FR317">
        <v>0</v>
      </c>
      <c r="FS317">
        <v>0</v>
      </c>
      <c r="FX317">
        <v>97</v>
      </c>
      <c r="FY317">
        <v>47</v>
      </c>
      <c r="GA317" t="s">
        <v>3</v>
      </c>
      <c r="GD317">
        <v>1</v>
      </c>
      <c r="GF317">
        <v>-839079665</v>
      </c>
      <c r="GG317">
        <v>2</v>
      </c>
      <c r="GH317">
        <v>1</v>
      </c>
      <c r="GI317">
        <v>2</v>
      </c>
      <c r="GJ317">
        <v>0</v>
      </c>
      <c r="GK317">
        <v>0</v>
      </c>
      <c r="GL317">
        <f t="shared" si="328"/>
        <v>0</v>
      </c>
      <c r="GM317">
        <f t="shared" si="329"/>
        <v>0</v>
      </c>
      <c r="GN317">
        <f t="shared" si="330"/>
        <v>0</v>
      </c>
      <c r="GO317">
        <f t="shared" si="331"/>
        <v>0</v>
      </c>
      <c r="GP317">
        <f t="shared" si="332"/>
        <v>0</v>
      </c>
      <c r="GR317">
        <v>0</v>
      </c>
      <c r="GS317">
        <v>3</v>
      </c>
      <c r="GT317">
        <v>0</v>
      </c>
      <c r="GU317" t="s">
        <v>3</v>
      </c>
      <c r="GV317">
        <f t="shared" si="333"/>
        <v>0</v>
      </c>
      <c r="GW317">
        <v>1</v>
      </c>
      <c r="GX317">
        <f t="shared" si="334"/>
        <v>0</v>
      </c>
      <c r="HA317">
        <v>0</v>
      </c>
      <c r="HB317">
        <v>0</v>
      </c>
      <c r="HC317">
        <f t="shared" si="335"/>
        <v>0</v>
      </c>
      <c r="HE317" t="s">
        <v>3</v>
      </c>
      <c r="HF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8" spans="1:255" x14ac:dyDescent="0.25">
      <c r="A318" s="2">
        <v>18</v>
      </c>
      <c r="B318" s="2">
        <v>1</v>
      </c>
      <c r="C318" s="2">
        <v>103</v>
      </c>
      <c r="D318" s="2"/>
      <c r="E318" s="2" t="s">
        <v>220</v>
      </c>
      <c r="F318" s="2" t="s">
        <v>221</v>
      </c>
      <c r="G318" s="2" t="s">
        <v>222</v>
      </c>
      <c r="H318" s="2" t="s">
        <v>32</v>
      </c>
      <c r="I318" s="2">
        <f>I312*J318</f>
        <v>2.8822999999999994</v>
      </c>
      <c r="J318" s="2">
        <v>0.30800384697584948</v>
      </c>
      <c r="K318" s="2">
        <v>0.30800379999999999</v>
      </c>
      <c r="L318" s="2"/>
      <c r="M318" s="2"/>
      <c r="N318" s="2"/>
      <c r="O318" s="2">
        <f t="shared" si="304"/>
        <v>28646.12</v>
      </c>
      <c r="P318" s="2">
        <f t="shared" si="305"/>
        <v>28646.12</v>
      </c>
      <c r="Q318" s="2">
        <f t="shared" si="336"/>
        <v>0</v>
      </c>
      <c r="R318" s="2">
        <f t="shared" si="306"/>
        <v>0</v>
      </c>
      <c r="S318" s="2">
        <f t="shared" si="307"/>
        <v>0</v>
      </c>
      <c r="T318" s="2">
        <f t="shared" si="308"/>
        <v>0</v>
      </c>
      <c r="U318" s="2">
        <f t="shared" si="309"/>
        <v>0</v>
      </c>
      <c r="V318" s="2">
        <f t="shared" si="310"/>
        <v>0</v>
      </c>
      <c r="W318" s="2">
        <f t="shared" si="311"/>
        <v>0</v>
      </c>
      <c r="X318" s="2">
        <f t="shared" si="312"/>
        <v>0</v>
      </c>
      <c r="Y318" s="2">
        <f t="shared" si="313"/>
        <v>0</v>
      </c>
      <c r="Z318" s="2"/>
      <c r="AA318" s="2">
        <v>56481265</v>
      </c>
      <c r="AB318" s="2">
        <f t="shared" si="314"/>
        <v>9724.69</v>
      </c>
      <c r="AC318" s="2">
        <f t="shared" si="315"/>
        <v>9724.69</v>
      </c>
      <c r="AD318" s="2">
        <f t="shared" si="337"/>
        <v>0</v>
      </c>
      <c r="AE318" s="2">
        <f t="shared" si="338"/>
        <v>0</v>
      </c>
      <c r="AF318" s="2">
        <f t="shared" si="338"/>
        <v>0</v>
      </c>
      <c r="AG318" s="2">
        <f t="shared" si="316"/>
        <v>0</v>
      </c>
      <c r="AH318" s="2">
        <f t="shared" si="339"/>
        <v>0</v>
      </c>
      <c r="AI318" s="2">
        <f t="shared" si="339"/>
        <v>0</v>
      </c>
      <c r="AJ318" s="2">
        <f t="shared" si="317"/>
        <v>0</v>
      </c>
      <c r="AK318" s="2">
        <v>9724.69</v>
      </c>
      <c r="AL318" s="2">
        <v>9724.69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97</v>
      </c>
      <c r="AU318" s="2">
        <v>47</v>
      </c>
      <c r="AV318" s="2">
        <v>1</v>
      </c>
      <c r="AW318" s="2">
        <v>1.022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223</v>
      </c>
      <c r="BK318" s="2"/>
      <c r="BL318" s="2"/>
      <c r="BM318" s="2">
        <v>9</v>
      </c>
      <c r="BN318" s="2">
        <v>0</v>
      </c>
      <c r="BO318" s="2" t="s">
        <v>3</v>
      </c>
      <c r="BP318" s="2">
        <v>0</v>
      </c>
      <c r="BQ318" s="2">
        <v>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97</v>
      </c>
      <c r="CA318" s="2">
        <v>47</v>
      </c>
      <c r="CB318" s="2" t="s">
        <v>3</v>
      </c>
      <c r="CC318" s="2"/>
      <c r="CD318" s="2"/>
      <c r="CE318" s="2">
        <v>30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318"/>
        <v>28646.12</v>
      </c>
      <c r="CQ318" s="2">
        <f t="shared" si="319"/>
        <v>9938.6299999999992</v>
      </c>
      <c r="CR318" s="2">
        <f t="shared" si="340"/>
        <v>0</v>
      </c>
      <c r="CS318" s="2">
        <f t="shared" si="320"/>
        <v>0</v>
      </c>
      <c r="CT318" s="2">
        <f t="shared" si="321"/>
        <v>0</v>
      </c>
      <c r="CU318" s="2">
        <f t="shared" si="322"/>
        <v>0</v>
      </c>
      <c r="CV318" s="2">
        <f t="shared" si="323"/>
        <v>0</v>
      </c>
      <c r="CW318" s="2">
        <f t="shared" si="324"/>
        <v>0</v>
      </c>
      <c r="CX318" s="2">
        <f t="shared" si="325"/>
        <v>0</v>
      </c>
      <c r="CY318" s="2">
        <f t="shared" si="326"/>
        <v>0</v>
      </c>
      <c r="CZ318" s="2">
        <f t="shared" si="327"/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1009</v>
      </c>
      <c r="DV318" s="2" t="s">
        <v>32</v>
      </c>
      <c r="DW318" s="2" t="s">
        <v>32</v>
      </c>
      <c r="DX318" s="2">
        <v>1000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55586445</v>
      </c>
      <c r="EF318" s="2">
        <v>30</v>
      </c>
      <c r="EG318" s="2" t="s">
        <v>117</v>
      </c>
      <c r="EH318" s="2">
        <v>0</v>
      </c>
      <c r="EI318" s="2" t="s">
        <v>3</v>
      </c>
      <c r="EJ318" s="2">
        <v>1</v>
      </c>
      <c r="EK318" s="2">
        <v>9</v>
      </c>
      <c r="EL318" s="2" t="s">
        <v>209</v>
      </c>
      <c r="EM318" s="2" t="s">
        <v>210</v>
      </c>
      <c r="EN318" s="2"/>
      <c r="EO318" s="2" t="s">
        <v>3</v>
      </c>
      <c r="EP318" s="2"/>
      <c r="EQ318" s="2">
        <v>0</v>
      </c>
      <c r="ER318" s="2">
        <v>9724.69</v>
      </c>
      <c r="ES318" s="2">
        <v>9724.69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97</v>
      </c>
      <c r="FY318" s="2">
        <v>47</v>
      </c>
      <c r="FZ318" s="2"/>
      <c r="GA318" s="2" t="s">
        <v>3</v>
      </c>
      <c r="GB318" s="2"/>
      <c r="GC318" s="2"/>
      <c r="GD318" s="2">
        <v>1</v>
      </c>
      <c r="GE318" s="2"/>
      <c r="GF318" s="2">
        <v>-1335162275</v>
      </c>
      <c r="GG318" s="2">
        <v>2</v>
      </c>
      <c r="GH318" s="2">
        <v>1</v>
      </c>
      <c r="GI318" s="2">
        <v>-2</v>
      </c>
      <c r="GJ318" s="2">
        <v>0</v>
      </c>
      <c r="GK318" s="2">
        <v>0</v>
      </c>
      <c r="GL318" s="2">
        <f t="shared" si="328"/>
        <v>0</v>
      </c>
      <c r="GM318" s="2">
        <f t="shared" si="329"/>
        <v>28646.12</v>
      </c>
      <c r="GN318" s="2">
        <f t="shared" si="330"/>
        <v>28646.12</v>
      </c>
      <c r="GO318" s="2">
        <f t="shared" si="331"/>
        <v>0</v>
      </c>
      <c r="GP318" s="2">
        <f t="shared" si="332"/>
        <v>0</v>
      </c>
      <c r="GQ318" s="2"/>
      <c r="GR318" s="2">
        <v>0</v>
      </c>
      <c r="GS318" s="2">
        <v>3</v>
      </c>
      <c r="GT318" s="2">
        <v>0</v>
      </c>
      <c r="GU318" s="2" t="s">
        <v>3</v>
      </c>
      <c r="GV318" s="2">
        <f t="shared" si="333"/>
        <v>0</v>
      </c>
      <c r="GW318" s="2">
        <v>1</v>
      </c>
      <c r="GX318" s="2">
        <f t="shared" si="334"/>
        <v>0</v>
      </c>
      <c r="GY318" s="2"/>
      <c r="GZ318" s="2"/>
      <c r="HA318" s="2">
        <v>0</v>
      </c>
      <c r="HB318" s="2">
        <v>0</v>
      </c>
      <c r="HC318" s="2">
        <f t="shared" si="335"/>
        <v>0</v>
      </c>
      <c r="HD318" s="2"/>
      <c r="HE318" s="2" t="s">
        <v>3</v>
      </c>
      <c r="HF318" s="2" t="s">
        <v>3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5">
      <c r="A319">
        <v>18</v>
      </c>
      <c r="B319">
        <v>1</v>
      </c>
      <c r="C319">
        <v>116</v>
      </c>
      <c r="E319" t="s">
        <v>220</v>
      </c>
      <c r="F319" t="s">
        <v>221</v>
      </c>
      <c r="G319" t="s">
        <v>222</v>
      </c>
      <c r="H319" t="s">
        <v>32</v>
      </c>
      <c r="I319">
        <f>I313*J319</f>
        <v>2.8822999999999994</v>
      </c>
      <c r="J319">
        <v>0.30800384697584948</v>
      </c>
      <c r="K319">
        <v>0.30800379999999999</v>
      </c>
      <c r="O319">
        <f t="shared" si="304"/>
        <v>115730.32</v>
      </c>
      <c r="P319">
        <f t="shared" si="305"/>
        <v>115730.32</v>
      </c>
      <c r="Q319">
        <f t="shared" si="336"/>
        <v>0</v>
      </c>
      <c r="R319">
        <f t="shared" si="306"/>
        <v>0</v>
      </c>
      <c r="S319">
        <f t="shared" si="307"/>
        <v>0</v>
      </c>
      <c r="T319">
        <f t="shared" si="308"/>
        <v>0</v>
      </c>
      <c r="U319">
        <f t="shared" si="309"/>
        <v>0</v>
      </c>
      <c r="V319">
        <f t="shared" si="310"/>
        <v>0</v>
      </c>
      <c r="W319">
        <f t="shared" si="311"/>
        <v>0</v>
      </c>
      <c r="X319">
        <f t="shared" si="312"/>
        <v>0</v>
      </c>
      <c r="Y319">
        <f t="shared" si="313"/>
        <v>0</v>
      </c>
      <c r="AA319">
        <v>56481267</v>
      </c>
      <c r="AB319">
        <f t="shared" si="314"/>
        <v>9724.69</v>
      </c>
      <c r="AC319">
        <f t="shared" si="315"/>
        <v>9724.69</v>
      </c>
      <c r="AD319">
        <f t="shared" si="337"/>
        <v>0</v>
      </c>
      <c r="AE319">
        <f t="shared" si="338"/>
        <v>0</v>
      </c>
      <c r="AF319">
        <f t="shared" si="338"/>
        <v>0</v>
      </c>
      <c r="AG319">
        <f t="shared" si="316"/>
        <v>0</v>
      </c>
      <c r="AH319">
        <f t="shared" si="339"/>
        <v>0</v>
      </c>
      <c r="AI319">
        <f t="shared" si="339"/>
        <v>0</v>
      </c>
      <c r="AJ319">
        <f t="shared" si="317"/>
        <v>0</v>
      </c>
      <c r="AK319">
        <v>9724.69</v>
      </c>
      <c r="AL319">
        <v>9724.69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97</v>
      </c>
      <c r="AU319">
        <v>47</v>
      </c>
      <c r="AV319">
        <v>1</v>
      </c>
      <c r="AW319">
        <v>1.022</v>
      </c>
      <c r="AZ319">
        <v>1</v>
      </c>
      <c r="BA319">
        <v>1</v>
      </c>
      <c r="BB319">
        <v>1</v>
      </c>
      <c r="BC319">
        <v>4.04</v>
      </c>
      <c r="BD319" t="s">
        <v>3</v>
      </c>
      <c r="BE319" t="s">
        <v>3</v>
      </c>
      <c r="BF319" t="s">
        <v>3</v>
      </c>
      <c r="BG319" t="s">
        <v>3</v>
      </c>
      <c r="BH319">
        <v>3</v>
      </c>
      <c r="BI319">
        <v>1</v>
      </c>
      <c r="BJ319" t="s">
        <v>223</v>
      </c>
      <c r="BM319">
        <v>9</v>
      </c>
      <c r="BN319">
        <v>0</v>
      </c>
      <c r="BO319" t="s">
        <v>221</v>
      </c>
      <c r="BP319">
        <v>1</v>
      </c>
      <c r="BQ319">
        <v>30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 t="s">
        <v>3</v>
      </c>
      <c r="BZ319">
        <v>97</v>
      </c>
      <c r="CA319">
        <v>47</v>
      </c>
      <c r="CB319" t="s">
        <v>3</v>
      </c>
      <c r="CE319">
        <v>30</v>
      </c>
      <c r="CF319">
        <v>0</v>
      </c>
      <c r="CG319">
        <v>0</v>
      </c>
      <c r="CM319">
        <v>0</v>
      </c>
      <c r="CN319" t="s">
        <v>3</v>
      </c>
      <c r="CO319">
        <v>0</v>
      </c>
      <c r="CP319">
        <f t="shared" si="318"/>
        <v>115730.32</v>
      </c>
      <c r="CQ319">
        <f t="shared" si="319"/>
        <v>40152.07</v>
      </c>
      <c r="CR319">
        <f t="shared" si="340"/>
        <v>0</v>
      </c>
      <c r="CS319">
        <f t="shared" si="320"/>
        <v>0</v>
      </c>
      <c r="CT319">
        <f t="shared" si="321"/>
        <v>0</v>
      </c>
      <c r="CU319">
        <f t="shared" si="322"/>
        <v>0</v>
      </c>
      <c r="CV319">
        <f t="shared" si="323"/>
        <v>0</v>
      </c>
      <c r="CW319">
        <f t="shared" si="324"/>
        <v>0</v>
      </c>
      <c r="CX319">
        <f t="shared" si="325"/>
        <v>0</v>
      </c>
      <c r="CY319">
        <f t="shared" si="326"/>
        <v>0</v>
      </c>
      <c r="CZ319">
        <f t="shared" si="327"/>
        <v>0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>
        <v>0</v>
      </c>
      <c r="DO319">
        <v>0</v>
      </c>
      <c r="DP319">
        <v>1</v>
      </c>
      <c r="DQ319">
        <v>1</v>
      </c>
      <c r="DU319">
        <v>1009</v>
      </c>
      <c r="DV319" t="s">
        <v>32</v>
      </c>
      <c r="DW319" t="s">
        <v>32</v>
      </c>
      <c r="DX319">
        <v>1000</v>
      </c>
      <c r="DZ319" t="s">
        <v>3</v>
      </c>
      <c r="EA319" t="s">
        <v>3</v>
      </c>
      <c r="EB319" t="s">
        <v>3</v>
      </c>
      <c r="EC319" t="s">
        <v>3</v>
      </c>
      <c r="EE319">
        <v>55586445</v>
      </c>
      <c r="EF319">
        <v>30</v>
      </c>
      <c r="EG319" t="s">
        <v>117</v>
      </c>
      <c r="EH319">
        <v>0</v>
      </c>
      <c r="EI319" t="s">
        <v>3</v>
      </c>
      <c r="EJ319">
        <v>1</v>
      </c>
      <c r="EK319">
        <v>9</v>
      </c>
      <c r="EL319" t="s">
        <v>209</v>
      </c>
      <c r="EM319" t="s">
        <v>210</v>
      </c>
      <c r="EO319" t="s">
        <v>3</v>
      </c>
      <c r="EQ319">
        <v>0</v>
      </c>
      <c r="ER319">
        <v>9724.69</v>
      </c>
      <c r="ES319">
        <v>9724.69</v>
      </c>
      <c r="ET319">
        <v>0</v>
      </c>
      <c r="EU319">
        <v>0</v>
      </c>
      <c r="EV319">
        <v>0</v>
      </c>
      <c r="EW319">
        <v>0</v>
      </c>
      <c r="EX319">
        <v>0</v>
      </c>
      <c r="FQ319">
        <v>0</v>
      </c>
      <c r="FR319">
        <v>0</v>
      </c>
      <c r="FS319">
        <v>0</v>
      </c>
      <c r="FX319">
        <v>97</v>
      </c>
      <c r="FY319">
        <v>47</v>
      </c>
      <c r="GA319" t="s">
        <v>3</v>
      </c>
      <c r="GD319">
        <v>1</v>
      </c>
      <c r="GF319">
        <v>-1335162275</v>
      </c>
      <c r="GG319">
        <v>2</v>
      </c>
      <c r="GH319">
        <v>1</v>
      </c>
      <c r="GI319">
        <v>2</v>
      </c>
      <c r="GJ319">
        <v>0</v>
      </c>
      <c r="GK319">
        <v>0</v>
      </c>
      <c r="GL319">
        <f t="shared" si="328"/>
        <v>0</v>
      </c>
      <c r="GM319">
        <f t="shared" si="329"/>
        <v>115730.32</v>
      </c>
      <c r="GN319">
        <f t="shared" si="330"/>
        <v>115730.32</v>
      </c>
      <c r="GO319">
        <f t="shared" si="331"/>
        <v>0</v>
      </c>
      <c r="GP319">
        <f t="shared" si="332"/>
        <v>0</v>
      </c>
      <c r="GR319">
        <v>0</v>
      </c>
      <c r="GS319">
        <v>3</v>
      </c>
      <c r="GT319">
        <v>0</v>
      </c>
      <c r="GU319" t="s">
        <v>3</v>
      </c>
      <c r="GV319">
        <f t="shared" si="333"/>
        <v>0</v>
      </c>
      <c r="GW319">
        <v>1</v>
      </c>
      <c r="GX319">
        <f t="shared" si="334"/>
        <v>0</v>
      </c>
      <c r="HA319">
        <v>0</v>
      </c>
      <c r="HB319">
        <v>0</v>
      </c>
      <c r="HC319">
        <f t="shared" si="335"/>
        <v>0</v>
      </c>
      <c r="HE319" t="s">
        <v>3</v>
      </c>
      <c r="HF319" t="s">
        <v>3</v>
      </c>
      <c r="HM319" t="s">
        <v>3</v>
      </c>
      <c r="HN319" t="s">
        <v>3</v>
      </c>
      <c r="HO319" t="s">
        <v>3</v>
      </c>
      <c r="HP319" t="s">
        <v>3</v>
      </c>
      <c r="HQ319" t="s">
        <v>3</v>
      </c>
      <c r="HS319">
        <v>0</v>
      </c>
      <c r="IK319">
        <v>0</v>
      </c>
    </row>
    <row r="320" spans="1:255" x14ac:dyDescent="0.25">
      <c r="A320" s="2">
        <v>18</v>
      </c>
      <c r="B320" s="2">
        <v>1</v>
      </c>
      <c r="C320" s="2">
        <v>105</v>
      </c>
      <c r="D320" s="2"/>
      <c r="E320" s="2" t="s">
        <v>224</v>
      </c>
      <c r="F320" s="2" t="s">
        <v>225</v>
      </c>
      <c r="G320" s="2" t="s">
        <v>226</v>
      </c>
      <c r="H320" s="2" t="s">
        <v>41</v>
      </c>
      <c r="I320" s="2">
        <f>I312*J320</f>
        <v>628</v>
      </c>
      <c r="J320" s="2">
        <v>67.108356486428718</v>
      </c>
      <c r="K320" s="2">
        <v>67.108356499999999</v>
      </c>
      <c r="L320" s="2"/>
      <c r="M320" s="2"/>
      <c r="N320" s="2"/>
      <c r="O320" s="2">
        <f t="shared" si="304"/>
        <v>21924.43</v>
      </c>
      <c r="P320" s="2">
        <f t="shared" si="305"/>
        <v>21924.43</v>
      </c>
      <c r="Q320" s="2">
        <f t="shared" si="336"/>
        <v>0</v>
      </c>
      <c r="R320" s="2">
        <f t="shared" si="306"/>
        <v>0</v>
      </c>
      <c r="S320" s="2">
        <f t="shared" si="307"/>
        <v>0</v>
      </c>
      <c r="T320" s="2">
        <f t="shared" si="308"/>
        <v>0</v>
      </c>
      <c r="U320" s="2">
        <f t="shared" si="309"/>
        <v>0</v>
      </c>
      <c r="V320" s="2">
        <f t="shared" si="310"/>
        <v>0</v>
      </c>
      <c r="W320" s="2">
        <f t="shared" si="311"/>
        <v>0</v>
      </c>
      <c r="X320" s="2">
        <f t="shared" si="312"/>
        <v>0</v>
      </c>
      <c r="Y320" s="2">
        <f t="shared" si="313"/>
        <v>0</v>
      </c>
      <c r="Z320" s="2"/>
      <c r="AA320" s="2">
        <v>56481265</v>
      </c>
      <c r="AB320" s="2">
        <f t="shared" si="314"/>
        <v>34.159999999999997</v>
      </c>
      <c r="AC320" s="2">
        <f t="shared" si="315"/>
        <v>34.159999999999997</v>
      </c>
      <c r="AD320" s="2">
        <f t="shared" si="337"/>
        <v>0</v>
      </c>
      <c r="AE320" s="2">
        <f t="shared" si="338"/>
        <v>0</v>
      </c>
      <c r="AF320" s="2">
        <f t="shared" si="338"/>
        <v>0</v>
      </c>
      <c r="AG320" s="2">
        <f t="shared" si="316"/>
        <v>0</v>
      </c>
      <c r="AH320" s="2">
        <f t="shared" si="339"/>
        <v>0</v>
      </c>
      <c r="AI320" s="2">
        <f t="shared" si="339"/>
        <v>0</v>
      </c>
      <c r="AJ320" s="2">
        <f t="shared" si="317"/>
        <v>0</v>
      </c>
      <c r="AK320" s="2">
        <v>34.159999999999997</v>
      </c>
      <c r="AL320" s="2">
        <v>34.159999999999997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97</v>
      </c>
      <c r="AU320" s="2">
        <v>47</v>
      </c>
      <c r="AV320" s="2">
        <v>1</v>
      </c>
      <c r="AW320" s="2">
        <v>1.022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3</v>
      </c>
      <c r="BI320" s="2">
        <v>1</v>
      </c>
      <c r="BJ320" s="2" t="s">
        <v>227</v>
      </c>
      <c r="BK320" s="2"/>
      <c r="BL320" s="2"/>
      <c r="BM320" s="2">
        <v>9</v>
      </c>
      <c r="BN320" s="2">
        <v>0</v>
      </c>
      <c r="BO320" s="2" t="s">
        <v>3</v>
      </c>
      <c r="BP320" s="2">
        <v>0</v>
      </c>
      <c r="BQ320" s="2">
        <v>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97</v>
      </c>
      <c r="CA320" s="2">
        <v>47</v>
      </c>
      <c r="CB320" s="2" t="s">
        <v>3</v>
      </c>
      <c r="CC320" s="2"/>
      <c r="CD320" s="2"/>
      <c r="CE320" s="2">
        <v>30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3</v>
      </c>
      <c r="CO320" s="2">
        <v>0</v>
      </c>
      <c r="CP320" s="2">
        <f t="shared" si="318"/>
        <v>21924.43</v>
      </c>
      <c r="CQ320" s="2">
        <f t="shared" si="319"/>
        <v>34.909999999999997</v>
      </c>
      <c r="CR320" s="2">
        <f t="shared" si="340"/>
        <v>0</v>
      </c>
      <c r="CS320" s="2">
        <f t="shared" si="320"/>
        <v>0</v>
      </c>
      <c r="CT320" s="2">
        <f t="shared" si="321"/>
        <v>0</v>
      </c>
      <c r="CU320" s="2">
        <f t="shared" si="322"/>
        <v>0</v>
      </c>
      <c r="CV320" s="2">
        <f t="shared" si="323"/>
        <v>0</v>
      </c>
      <c r="CW320" s="2">
        <f t="shared" si="324"/>
        <v>0</v>
      </c>
      <c r="CX320" s="2">
        <f t="shared" si="325"/>
        <v>0</v>
      </c>
      <c r="CY320" s="2">
        <f t="shared" si="326"/>
        <v>0</v>
      </c>
      <c r="CZ320" s="2">
        <f t="shared" si="327"/>
        <v>0</v>
      </c>
      <c r="DA320" s="2"/>
      <c r="DB320" s="2"/>
      <c r="DC320" s="2" t="s">
        <v>3</v>
      </c>
      <c r="DD320" s="2" t="s">
        <v>3</v>
      </c>
      <c r="DE320" s="2" t="s">
        <v>3</v>
      </c>
      <c r="DF320" s="2" t="s">
        <v>3</v>
      </c>
      <c r="DG320" s="2" t="s">
        <v>3</v>
      </c>
      <c r="DH320" s="2" t="s">
        <v>3</v>
      </c>
      <c r="DI320" s="2" t="s">
        <v>3</v>
      </c>
      <c r="DJ320" s="2" t="s">
        <v>3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1010</v>
      </c>
      <c r="DV320" s="2" t="s">
        <v>41</v>
      </c>
      <c r="DW320" s="2" t="s">
        <v>41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55586445</v>
      </c>
      <c r="EF320" s="2">
        <v>30</v>
      </c>
      <c r="EG320" s="2" t="s">
        <v>117</v>
      </c>
      <c r="EH320" s="2">
        <v>0</v>
      </c>
      <c r="EI320" s="2" t="s">
        <v>3</v>
      </c>
      <c r="EJ320" s="2">
        <v>1</v>
      </c>
      <c r="EK320" s="2">
        <v>9</v>
      </c>
      <c r="EL320" s="2" t="s">
        <v>209</v>
      </c>
      <c r="EM320" s="2" t="s">
        <v>210</v>
      </c>
      <c r="EN320" s="2"/>
      <c r="EO320" s="2" t="s">
        <v>3</v>
      </c>
      <c r="EP320" s="2"/>
      <c r="EQ320" s="2">
        <v>0</v>
      </c>
      <c r="ER320" s="2">
        <v>34.159999999999997</v>
      </c>
      <c r="ES320" s="2">
        <v>34.159999999999997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97</v>
      </c>
      <c r="FY320" s="2">
        <v>47</v>
      </c>
      <c r="FZ320" s="2"/>
      <c r="GA320" s="2" t="s">
        <v>3</v>
      </c>
      <c r="GB320" s="2"/>
      <c r="GC320" s="2"/>
      <c r="GD320" s="2">
        <v>1</v>
      </c>
      <c r="GE320" s="2"/>
      <c r="GF320" s="2">
        <v>-1924258774</v>
      </c>
      <c r="GG320" s="2">
        <v>2</v>
      </c>
      <c r="GH320" s="2">
        <v>1</v>
      </c>
      <c r="GI320" s="2">
        <v>-2</v>
      </c>
      <c r="GJ320" s="2">
        <v>0</v>
      </c>
      <c r="GK320" s="2">
        <v>0</v>
      </c>
      <c r="GL320" s="2">
        <f t="shared" si="328"/>
        <v>0</v>
      </c>
      <c r="GM320" s="2">
        <f t="shared" si="329"/>
        <v>21924.43</v>
      </c>
      <c r="GN320" s="2">
        <f t="shared" si="330"/>
        <v>21924.43</v>
      </c>
      <c r="GO320" s="2">
        <f t="shared" si="331"/>
        <v>0</v>
      </c>
      <c r="GP320" s="2">
        <f t="shared" si="332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333"/>
        <v>0</v>
      </c>
      <c r="GW320" s="2">
        <v>1</v>
      </c>
      <c r="GX320" s="2">
        <f t="shared" si="334"/>
        <v>0</v>
      </c>
      <c r="GY320" s="2"/>
      <c r="GZ320" s="2"/>
      <c r="HA320" s="2">
        <v>0</v>
      </c>
      <c r="HB320" s="2">
        <v>0</v>
      </c>
      <c r="HC320" s="2">
        <f t="shared" si="335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5">
      <c r="A321">
        <v>18</v>
      </c>
      <c r="B321">
        <v>1</v>
      </c>
      <c r="C321">
        <v>118</v>
      </c>
      <c r="E321" t="s">
        <v>224</v>
      </c>
      <c r="F321" t="s">
        <v>225</v>
      </c>
      <c r="G321" t="s">
        <v>226</v>
      </c>
      <c r="H321" t="s">
        <v>41</v>
      </c>
      <c r="I321">
        <f>I313*J321</f>
        <v>628</v>
      </c>
      <c r="J321">
        <v>67.108356486428718</v>
      </c>
      <c r="K321">
        <v>67.108356499999999</v>
      </c>
      <c r="O321">
        <f t="shared" si="304"/>
        <v>401874.8</v>
      </c>
      <c r="P321">
        <f t="shared" si="305"/>
        <v>401874.8</v>
      </c>
      <c r="Q321">
        <f t="shared" si="336"/>
        <v>0</v>
      </c>
      <c r="R321">
        <f t="shared" si="306"/>
        <v>0</v>
      </c>
      <c r="S321">
        <f t="shared" si="307"/>
        <v>0</v>
      </c>
      <c r="T321">
        <f t="shared" si="308"/>
        <v>0</v>
      </c>
      <c r="U321">
        <f t="shared" si="309"/>
        <v>0</v>
      </c>
      <c r="V321">
        <f t="shared" si="310"/>
        <v>0</v>
      </c>
      <c r="W321">
        <f t="shared" si="311"/>
        <v>0</v>
      </c>
      <c r="X321">
        <f t="shared" si="312"/>
        <v>0</v>
      </c>
      <c r="Y321">
        <f t="shared" si="313"/>
        <v>0</v>
      </c>
      <c r="AA321">
        <v>56481267</v>
      </c>
      <c r="AB321">
        <f t="shared" si="314"/>
        <v>34.159999999999997</v>
      </c>
      <c r="AC321">
        <f t="shared" si="315"/>
        <v>34.159999999999997</v>
      </c>
      <c r="AD321">
        <f t="shared" si="337"/>
        <v>0</v>
      </c>
      <c r="AE321">
        <f t="shared" si="338"/>
        <v>0</v>
      </c>
      <c r="AF321">
        <f t="shared" si="338"/>
        <v>0</v>
      </c>
      <c r="AG321">
        <f t="shared" si="316"/>
        <v>0</v>
      </c>
      <c r="AH321">
        <f t="shared" si="339"/>
        <v>0</v>
      </c>
      <c r="AI321">
        <f t="shared" si="339"/>
        <v>0</v>
      </c>
      <c r="AJ321">
        <f t="shared" si="317"/>
        <v>0</v>
      </c>
      <c r="AK321">
        <v>34.159999999999997</v>
      </c>
      <c r="AL321">
        <v>34.159999999999997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97</v>
      </c>
      <c r="AU321">
        <v>47</v>
      </c>
      <c r="AV321">
        <v>1</v>
      </c>
      <c r="AW321">
        <v>1.022</v>
      </c>
      <c r="AZ321">
        <v>1</v>
      </c>
      <c r="BA321">
        <v>1</v>
      </c>
      <c r="BB321">
        <v>1</v>
      </c>
      <c r="BC321">
        <v>18.329999999999998</v>
      </c>
      <c r="BD321" t="s">
        <v>3</v>
      </c>
      <c r="BE321" t="s">
        <v>3</v>
      </c>
      <c r="BF321" t="s">
        <v>3</v>
      </c>
      <c r="BG321" t="s">
        <v>3</v>
      </c>
      <c r="BH321">
        <v>3</v>
      </c>
      <c r="BI321">
        <v>1</v>
      </c>
      <c r="BJ321" t="s">
        <v>227</v>
      </c>
      <c r="BM321">
        <v>9</v>
      </c>
      <c r="BN321">
        <v>0</v>
      </c>
      <c r="BO321" t="s">
        <v>225</v>
      </c>
      <c r="BP321">
        <v>1</v>
      </c>
      <c r="BQ321">
        <v>30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 t="s">
        <v>3</v>
      </c>
      <c r="BZ321">
        <v>97</v>
      </c>
      <c r="CA321">
        <v>47</v>
      </c>
      <c r="CB321" t="s">
        <v>3</v>
      </c>
      <c r="CE321">
        <v>30</v>
      </c>
      <c r="CF321">
        <v>0</v>
      </c>
      <c r="CG321">
        <v>0</v>
      </c>
      <c r="CM321">
        <v>0</v>
      </c>
      <c r="CN321" t="s">
        <v>3</v>
      </c>
      <c r="CO321">
        <v>0</v>
      </c>
      <c r="CP321">
        <f t="shared" si="318"/>
        <v>401874.8</v>
      </c>
      <c r="CQ321">
        <f t="shared" si="319"/>
        <v>639.9</v>
      </c>
      <c r="CR321">
        <f t="shared" si="340"/>
        <v>0</v>
      </c>
      <c r="CS321">
        <f t="shared" si="320"/>
        <v>0</v>
      </c>
      <c r="CT321">
        <f t="shared" si="321"/>
        <v>0</v>
      </c>
      <c r="CU321">
        <f t="shared" si="322"/>
        <v>0</v>
      </c>
      <c r="CV321">
        <f t="shared" si="323"/>
        <v>0</v>
      </c>
      <c r="CW321">
        <f t="shared" si="324"/>
        <v>0</v>
      </c>
      <c r="CX321">
        <f t="shared" si="325"/>
        <v>0</v>
      </c>
      <c r="CY321">
        <f t="shared" si="326"/>
        <v>0</v>
      </c>
      <c r="CZ321">
        <f t="shared" si="327"/>
        <v>0</v>
      </c>
      <c r="DC321" t="s">
        <v>3</v>
      </c>
      <c r="DD321" t="s">
        <v>3</v>
      </c>
      <c r="DE321" t="s">
        <v>3</v>
      </c>
      <c r="DF321" t="s">
        <v>3</v>
      </c>
      <c r="DG321" t="s">
        <v>3</v>
      </c>
      <c r="DH321" t="s">
        <v>3</v>
      </c>
      <c r="DI321" t="s">
        <v>3</v>
      </c>
      <c r="DJ321" t="s">
        <v>3</v>
      </c>
      <c r="DK321" t="s">
        <v>3</v>
      </c>
      <c r="DL321" t="s">
        <v>3</v>
      </c>
      <c r="DM321" t="s">
        <v>3</v>
      </c>
      <c r="DN321">
        <v>0</v>
      </c>
      <c r="DO321">
        <v>0</v>
      </c>
      <c r="DP321">
        <v>1</v>
      </c>
      <c r="DQ321">
        <v>1</v>
      </c>
      <c r="DU321">
        <v>1010</v>
      </c>
      <c r="DV321" t="s">
        <v>41</v>
      </c>
      <c r="DW321" t="s">
        <v>41</v>
      </c>
      <c r="DX321">
        <v>1</v>
      </c>
      <c r="DZ321" t="s">
        <v>3</v>
      </c>
      <c r="EA321" t="s">
        <v>3</v>
      </c>
      <c r="EB321" t="s">
        <v>3</v>
      </c>
      <c r="EC321" t="s">
        <v>3</v>
      </c>
      <c r="EE321">
        <v>55586445</v>
      </c>
      <c r="EF321">
        <v>30</v>
      </c>
      <c r="EG321" t="s">
        <v>117</v>
      </c>
      <c r="EH321">
        <v>0</v>
      </c>
      <c r="EI321" t="s">
        <v>3</v>
      </c>
      <c r="EJ321">
        <v>1</v>
      </c>
      <c r="EK321">
        <v>9</v>
      </c>
      <c r="EL321" t="s">
        <v>209</v>
      </c>
      <c r="EM321" t="s">
        <v>210</v>
      </c>
      <c r="EO321" t="s">
        <v>3</v>
      </c>
      <c r="EQ321">
        <v>0</v>
      </c>
      <c r="ER321">
        <v>34.159999999999997</v>
      </c>
      <c r="ES321">
        <v>34.159999999999997</v>
      </c>
      <c r="ET321">
        <v>0</v>
      </c>
      <c r="EU321">
        <v>0</v>
      </c>
      <c r="EV321">
        <v>0</v>
      </c>
      <c r="EW321">
        <v>0</v>
      </c>
      <c r="EX321">
        <v>0</v>
      </c>
      <c r="FQ321">
        <v>0</v>
      </c>
      <c r="FR321">
        <v>0</v>
      </c>
      <c r="FS321">
        <v>0</v>
      </c>
      <c r="FX321">
        <v>97</v>
      </c>
      <c r="FY321">
        <v>47</v>
      </c>
      <c r="GA321" t="s">
        <v>3</v>
      </c>
      <c r="GD321">
        <v>1</v>
      </c>
      <c r="GF321">
        <v>-1924258774</v>
      </c>
      <c r="GG321">
        <v>2</v>
      </c>
      <c r="GH321">
        <v>1</v>
      </c>
      <c r="GI321">
        <v>2</v>
      </c>
      <c r="GJ321">
        <v>0</v>
      </c>
      <c r="GK321">
        <v>0</v>
      </c>
      <c r="GL321">
        <f t="shared" si="328"/>
        <v>0</v>
      </c>
      <c r="GM321">
        <f t="shared" si="329"/>
        <v>401874.8</v>
      </c>
      <c r="GN321">
        <f t="shared" si="330"/>
        <v>401874.8</v>
      </c>
      <c r="GO321">
        <f t="shared" si="331"/>
        <v>0</v>
      </c>
      <c r="GP321">
        <f t="shared" si="332"/>
        <v>0</v>
      </c>
      <c r="GR321">
        <v>0</v>
      </c>
      <c r="GS321">
        <v>3</v>
      </c>
      <c r="GT321">
        <v>0</v>
      </c>
      <c r="GU321" t="s">
        <v>3</v>
      </c>
      <c r="GV321">
        <f t="shared" si="333"/>
        <v>0</v>
      </c>
      <c r="GW321">
        <v>1</v>
      </c>
      <c r="GX321">
        <f t="shared" si="334"/>
        <v>0</v>
      </c>
      <c r="HA321">
        <v>0</v>
      </c>
      <c r="HB321">
        <v>0</v>
      </c>
      <c r="HC321">
        <f t="shared" si="335"/>
        <v>0</v>
      </c>
      <c r="HE321" t="s">
        <v>3</v>
      </c>
      <c r="HF321" t="s">
        <v>3</v>
      </c>
      <c r="HM321" t="s">
        <v>3</v>
      </c>
      <c r="HN321" t="s">
        <v>3</v>
      </c>
      <c r="HO321" t="s">
        <v>3</v>
      </c>
      <c r="HP321" t="s">
        <v>3</v>
      </c>
      <c r="HQ321" t="s">
        <v>3</v>
      </c>
      <c r="HS321">
        <v>0</v>
      </c>
      <c r="IK321">
        <v>0</v>
      </c>
    </row>
    <row r="322" spans="1:255" x14ac:dyDescent="0.25">
      <c r="A322" s="2">
        <v>17</v>
      </c>
      <c r="B322" s="2">
        <v>1</v>
      </c>
      <c r="C322" s="2">
        <f>ROW(SmtRes!A137)</f>
        <v>137</v>
      </c>
      <c r="D322" s="2">
        <f>ROW(EtalonRes!A157)</f>
        <v>157</v>
      </c>
      <c r="E322" s="2" t="s">
        <v>228</v>
      </c>
      <c r="F322" s="2" t="s">
        <v>229</v>
      </c>
      <c r="G322" s="2" t="s">
        <v>230</v>
      </c>
      <c r="H322" s="2" t="s">
        <v>231</v>
      </c>
      <c r="I322" s="2">
        <f>ROUND(38.47/100,9)</f>
        <v>0.38469999999999999</v>
      </c>
      <c r="J322" s="2">
        <v>0</v>
      </c>
      <c r="K322" s="2">
        <f>ROUND(38.47/100,9)</f>
        <v>0.38469999999999999</v>
      </c>
      <c r="L322" s="2"/>
      <c r="M322" s="2"/>
      <c r="N322" s="2"/>
      <c r="O322" s="2">
        <f t="shared" si="304"/>
        <v>18462.46</v>
      </c>
      <c r="P322" s="2">
        <f t="shared" si="305"/>
        <v>9410.11</v>
      </c>
      <c r="Q322" s="2">
        <f>(ROUND((ROUND(((((ET322*1.25)*1.1))*AV322*I322),2)*BB322),2)+ROUND((ROUND(((AE322-(((EU322*1.25)*1.1)))*AV322*I322),2)*BS322),2))</f>
        <v>862.16</v>
      </c>
      <c r="R322" s="2">
        <f t="shared" si="306"/>
        <v>21.8</v>
      </c>
      <c r="S322" s="2">
        <f t="shared" si="307"/>
        <v>8190.19</v>
      </c>
      <c r="T322" s="2">
        <f t="shared" si="308"/>
        <v>0</v>
      </c>
      <c r="U322" s="2">
        <f t="shared" si="309"/>
        <v>723.51533066999991</v>
      </c>
      <c r="V322" s="2">
        <f t="shared" si="310"/>
        <v>0</v>
      </c>
      <c r="W322" s="2">
        <f t="shared" si="311"/>
        <v>0</v>
      </c>
      <c r="X322" s="2">
        <f t="shared" si="312"/>
        <v>7555.03</v>
      </c>
      <c r="Y322" s="2">
        <f t="shared" si="313"/>
        <v>4023.88</v>
      </c>
      <c r="Z322" s="2"/>
      <c r="AA322" s="2">
        <v>56481265</v>
      </c>
      <c r="AB322" s="2">
        <f t="shared" si="314"/>
        <v>46408.993499999997</v>
      </c>
      <c r="AC322" s="2">
        <f t="shared" si="315"/>
        <v>23934.36</v>
      </c>
      <c r="AD322" s="2">
        <f>ROUND((((((ET322*1.25)*1.1))-(((EU322*1.25)*1.1)))+AE322),6)</f>
        <v>2140.5174999999999</v>
      </c>
      <c r="AE322" s="2">
        <f>ROUND((((EU322*1.25)*1.1)),6)</f>
        <v>54.133749999999999</v>
      </c>
      <c r="AF322" s="2">
        <f>ROUND((((EV322*1.15)*1.1)),6)</f>
        <v>20334.116000000002</v>
      </c>
      <c r="AG322" s="2">
        <f t="shared" si="316"/>
        <v>0</v>
      </c>
      <c r="AH322" s="2">
        <f>(((EW322*1.15)*1.1))</f>
        <v>1796.3</v>
      </c>
      <c r="AI322" s="2">
        <f>(((EX322*1.25)*1.1))</f>
        <v>0</v>
      </c>
      <c r="AJ322" s="2">
        <f t="shared" si="317"/>
        <v>0</v>
      </c>
      <c r="AK322" s="2">
        <v>41565.5</v>
      </c>
      <c r="AL322" s="2">
        <v>23934.36</v>
      </c>
      <c r="AM322" s="2">
        <v>1556.74</v>
      </c>
      <c r="AN322" s="2">
        <v>39.369999999999997</v>
      </c>
      <c r="AO322" s="2">
        <v>16074.4</v>
      </c>
      <c r="AP322" s="2">
        <v>0</v>
      </c>
      <c r="AQ322" s="2">
        <v>1420</v>
      </c>
      <c r="AR322" s="2">
        <v>0</v>
      </c>
      <c r="AS322" s="2">
        <v>0</v>
      </c>
      <c r="AT322" s="2">
        <v>92</v>
      </c>
      <c r="AU322" s="2">
        <v>49</v>
      </c>
      <c r="AV322" s="2">
        <v>1.0469999999999999</v>
      </c>
      <c r="AW322" s="2">
        <v>1.022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0</v>
      </c>
      <c r="BI322" s="2">
        <v>1</v>
      </c>
      <c r="BJ322" s="2" t="s">
        <v>232</v>
      </c>
      <c r="BK322" s="2"/>
      <c r="BL322" s="2"/>
      <c r="BM322" s="2">
        <v>8</v>
      </c>
      <c r="BN322" s="2">
        <v>0</v>
      </c>
      <c r="BO322" s="2" t="s">
        <v>229</v>
      </c>
      <c r="BP322" s="2">
        <v>1</v>
      </c>
      <c r="BQ322" s="2">
        <v>30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92</v>
      </c>
      <c r="CA322" s="2">
        <v>49</v>
      </c>
      <c r="CB322" s="2" t="s">
        <v>3</v>
      </c>
      <c r="CC322" s="2"/>
      <c r="CD322" s="2"/>
      <c r="CE322" s="2">
        <v>30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3</v>
      </c>
      <c r="CO322" s="2">
        <v>0</v>
      </c>
      <c r="CP322" s="2">
        <f t="shared" si="318"/>
        <v>18462.46</v>
      </c>
      <c r="CQ322" s="2">
        <f t="shared" si="319"/>
        <v>24460.92</v>
      </c>
      <c r="CR322" s="2">
        <f>(ROUND((ROUND(((((ET322*1.25)*1.1))*AV322*1),2)*BB322),2)+ROUND((ROUND(((AE322-(((EU322*1.25)*1.1)))*AV322*1),2)*BS322),2))</f>
        <v>2241.12</v>
      </c>
      <c r="CS322" s="2">
        <f t="shared" si="320"/>
        <v>56.68</v>
      </c>
      <c r="CT322" s="2">
        <f t="shared" si="321"/>
        <v>21289.82</v>
      </c>
      <c r="CU322" s="2">
        <f t="shared" si="322"/>
        <v>0</v>
      </c>
      <c r="CV322" s="2">
        <f t="shared" si="323"/>
        <v>1880.7260999999999</v>
      </c>
      <c r="CW322" s="2">
        <f t="shared" si="324"/>
        <v>0</v>
      </c>
      <c r="CX322" s="2">
        <f t="shared" si="325"/>
        <v>0</v>
      </c>
      <c r="CY322" s="2">
        <f t="shared" si="326"/>
        <v>7555.0307999999995</v>
      </c>
      <c r="CZ322" s="2">
        <f t="shared" si="327"/>
        <v>4023.8751000000002</v>
      </c>
      <c r="DA322" s="2"/>
      <c r="DB322" s="2"/>
      <c r="DC322" s="2" t="s">
        <v>3</v>
      </c>
      <c r="DD322" s="2" t="s">
        <v>3</v>
      </c>
      <c r="DE322" s="2" t="s">
        <v>48</v>
      </c>
      <c r="DF322" s="2" t="s">
        <v>48</v>
      </c>
      <c r="DG322" s="2" t="s">
        <v>49</v>
      </c>
      <c r="DH322" s="2" t="s">
        <v>3</v>
      </c>
      <c r="DI322" s="2" t="s">
        <v>49</v>
      </c>
      <c r="DJ322" s="2" t="s">
        <v>48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1013</v>
      </c>
      <c r="DV322" s="2" t="s">
        <v>231</v>
      </c>
      <c r="DW322" s="2" t="s">
        <v>231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55586444</v>
      </c>
      <c r="EF322" s="2">
        <v>30</v>
      </c>
      <c r="EG322" s="2" t="s">
        <v>117</v>
      </c>
      <c r="EH322" s="2">
        <v>0</v>
      </c>
      <c r="EI322" s="2" t="s">
        <v>3</v>
      </c>
      <c r="EJ322" s="2">
        <v>1</v>
      </c>
      <c r="EK322" s="2">
        <v>8</v>
      </c>
      <c r="EL322" s="2" t="s">
        <v>233</v>
      </c>
      <c r="EM322" s="2" t="s">
        <v>234</v>
      </c>
      <c r="EN322" s="2"/>
      <c r="EO322" s="2" t="s">
        <v>52</v>
      </c>
      <c r="EP322" s="2"/>
      <c r="EQ322" s="2">
        <v>0</v>
      </c>
      <c r="ER322" s="2">
        <v>41565.5</v>
      </c>
      <c r="ES322" s="2">
        <v>23934.36</v>
      </c>
      <c r="ET322" s="2">
        <v>1556.74</v>
      </c>
      <c r="EU322" s="2">
        <v>39.369999999999997</v>
      </c>
      <c r="EV322" s="2">
        <v>16074.4</v>
      </c>
      <c r="EW322" s="2">
        <v>1420</v>
      </c>
      <c r="EX322" s="2">
        <v>0</v>
      </c>
      <c r="EY322" s="2">
        <v>0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92</v>
      </c>
      <c r="FY322" s="2">
        <v>49</v>
      </c>
      <c r="FZ322" s="2"/>
      <c r="GA322" s="2" t="s">
        <v>3</v>
      </c>
      <c r="GB322" s="2"/>
      <c r="GC322" s="2"/>
      <c r="GD322" s="2">
        <v>1</v>
      </c>
      <c r="GE322" s="2"/>
      <c r="GF322" s="2">
        <v>51528156</v>
      </c>
      <c r="GG322" s="2">
        <v>2</v>
      </c>
      <c r="GH322" s="2">
        <v>1</v>
      </c>
      <c r="GI322" s="2">
        <v>2</v>
      </c>
      <c r="GJ322" s="2">
        <v>0</v>
      </c>
      <c r="GK322" s="2">
        <v>0</v>
      </c>
      <c r="GL322" s="2">
        <f t="shared" si="328"/>
        <v>0</v>
      </c>
      <c r="GM322" s="2">
        <f t="shared" si="329"/>
        <v>30041.37</v>
      </c>
      <c r="GN322" s="2">
        <f t="shared" si="330"/>
        <v>30041.37</v>
      </c>
      <c r="GO322" s="2">
        <f t="shared" si="331"/>
        <v>0</v>
      </c>
      <c r="GP322" s="2">
        <f t="shared" si="332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333"/>
        <v>0</v>
      </c>
      <c r="GW322" s="2">
        <v>1</v>
      </c>
      <c r="GX322" s="2">
        <f t="shared" si="334"/>
        <v>0</v>
      </c>
      <c r="GY322" s="2"/>
      <c r="GZ322" s="2"/>
      <c r="HA322" s="2">
        <v>0</v>
      </c>
      <c r="HB322" s="2">
        <v>0</v>
      </c>
      <c r="HC322" s="2">
        <f t="shared" si="335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5">
      <c r="A323">
        <v>17</v>
      </c>
      <c r="B323">
        <v>1</v>
      </c>
      <c r="C323">
        <f>ROW(SmtRes!A156)</f>
        <v>156</v>
      </c>
      <c r="D323">
        <f>ROW(EtalonRes!A174)</f>
        <v>174</v>
      </c>
      <c r="E323" t="s">
        <v>228</v>
      </c>
      <c r="F323" t="s">
        <v>229</v>
      </c>
      <c r="G323" t="s">
        <v>230</v>
      </c>
      <c r="H323" t="s">
        <v>231</v>
      </c>
      <c r="I323">
        <f>ROUND(38.47/100,9)</f>
        <v>0.38469999999999999</v>
      </c>
      <c r="J323">
        <v>0</v>
      </c>
      <c r="K323">
        <f>ROUND(38.47/100,9)</f>
        <v>0.38469999999999999</v>
      </c>
      <c r="O323">
        <f t="shared" si="304"/>
        <v>448333.04</v>
      </c>
      <c r="P323">
        <f t="shared" si="305"/>
        <v>46297.74</v>
      </c>
      <c r="Q323">
        <f>(ROUND((ROUND(((((ET323*1.25)*1.1))*AV323*I323),2)*BB323),2)+ROUND((ROUND(((AE323-(((EU323*1.25)*1.1)))*AV323*I323),2)*BS323),2))</f>
        <v>10380.41</v>
      </c>
      <c r="R323">
        <f t="shared" si="306"/>
        <v>1042.48</v>
      </c>
      <c r="S323">
        <f t="shared" si="307"/>
        <v>391654.89</v>
      </c>
      <c r="T323">
        <f t="shared" si="308"/>
        <v>0</v>
      </c>
      <c r="U323">
        <f t="shared" si="309"/>
        <v>723.51533066999991</v>
      </c>
      <c r="V323">
        <f t="shared" si="310"/>
        <v>0</v>
      </c>
      <c r="W323">
        <f t="shared" si="311"/>
        <v>0</v>
      </c>
      <c r="X323">
        <f t="shared" si="312"/>
        <v>361281.58</v>
      </c>
      <c r="Y323">
        <f t="shared" si="313"/>
        <v>192421.71</v>
      </c>
      <c r="AA323">
        <v>56481267</v>
      </c>
      <c r="AB323">
        <f t="shared" si="314"/>
        <v>46408.993499999997</v>
      </c>
      <c r="AC323">
        <f t="shared" si="315"/>
        <v>23934.36</v>
      </c>
      <c r="AD323">
        <f>ROUND((((((ET323*1.25)*1.1))-(((EU323*1.25)*1.1)))+AE323),6)</f>
        <v>2140.5174999999999</v>
      </c>
      <c r="AE323">
        <f>ROUND((((EU323*1.25)*1.1)),6)</f>
        <v>54.133749999999999</v>
      </c>
      <c r="AF323">
        <f>ROUND((((EV323*1.15)*1.1)),6)</f>
        <v>20334.116000000002</v>
      </c>
      <c r="AG323">
        <f t="shared" si="316"/>
        <v>0</v>
      </c>
      <c r="AH323">
        <f>(((EW323*1.15)*1.1))</f>
        <v>1796.3</v>
      </c>
      <c r="AI323">
        <f>(((EX323*1.25)*1.1))</f>
        <v>0</v>
      </c>
      <c r="AJ323">
        <f t="shared" si="317"/>
        <v>0</v>
      </c>
      <c r="AK323">
        <v>41565.5</v>
      </c>
      <c r="AL323">
        <v>23934.36</v>
      </c>
      <c r="AM323">
        <v>1556.74</v>
      </c>
      <c r="AN323">
        <v>39.369999999999997</v>
      </c>
      <c r="AO323">
        <v>16074.4</v>
      </c>
      <c r="AP323">
        <v>0</v>
      </c>
      <c r="AQ323">
        <v>1420</v>
      </c>
      <c r="AR323">
        <v>0</v>
      </c>
      <c r="AS323">
        <v>0</v>
      </c>
      <c r="AT323">
        <v>92</v>
      </c>
      <c r="AU323">
        <v>49</v>
      </c>
      <c r="AV323">
        <v>1.0469999999999999</v>
      </c>
      <c r="AW323">
        <v>1.022</v>
      </c>
      <c r="AZ323">
        <v>1</v>
      </c>
      <c r="BA323">
        <v>47.82</v>
      </c>
      <c r="BB323">
        <v>12.04</v>
      </c>
      <c r="BC323">
        <v>4.92</v>
      </c>
      <c r="BD323" t="s">
        <v>3</v>
      </c>
      <c r="BE323" t="s">
        <v>3</v>
      </c>
      <c r="BF323" t="s">
        <v>3</v>
      </c>
      <c r="BG323" t="s">
        <v>3</v>
      </c>
      <c r="BH323">
        <v>0</v>
      </c>
      <c r="BI323">
        <v>1</v>
      </c>
      <c r="BJ323" t="s">
        <v>232</v>
      </c>
      <c r="BM323">
        <v>8</v>
      </c>
      <c r="BN323">
        <v>0</v>
      </c>
      <c r="BO323" t="s">
        <v>229</v>
      </c>
      <c r="BP323">
        <v>1</v>
      </c>
      <c r="BQ323">
        <v>30</v>
      </c>
      <c r="BR323">
        <v>0</v>
      </c>
      <c r="BS323">
        <v>47.82</v>
      </c>
      <c r="BT323">
        <v>1</v>
      </c>
      <c r="BU323">
        <v>1</v>
      </c>
      <c r="BV323">
        <v>1</v>
      </c>
      <c r="BW323">
        <v>1</v>
      </c>
      <c r="BX323">
        <v>1</v>
      </c>
      <c r="BY323" t="s">
        <v>3</v>
      </c>
      <c r="BZ323">
        <v>92</v>
      </c>
      <c r="CA323">
        <v>49</v>
      </c>
      <c r="CB323" t="s">
        <v>3</v>
      </c>
      <c r="CE323">
        <v>30</v>
      </c>
      <c r="CF323">
        <v>0</v>
      </c>
      <c r="CG323">
        <v>0</v>
      </c>
      <c r="CM323">
        <v>0</v>
      </c>
      <c r="CN323" t="s">
        <v>3</v>
      </c>
      <c r="CO323">
        <v>0</v>
      </c>
      <c r="CP323">
        <f t="shared" si="318"/>
        <v>448333.04000000004</v>
      </c>
      <c r="CQ323">
        <f t="shared" si="319"/>
        <v>120347.73</v>
      </c>
      <c r="CR323">
        <f>(ROUND((ROUND(((((ET323*1.25)*1.1))*AV323*1),2)*BB323),2)+ROUND((ROUND(((AE323-(((EU323*1.25)*1.1)))*AV323*1),2)*BS323),2))</f>
        <v>26983.08</v>
      </c>
      <c r="CS323">
        <f t="shared" si="320"/>
        <v>2710.44</v>
      </c>
      <c r="CT323">
        <f t="shared" si="321"/>
        <v>1018079.19</v>
      </c>
      <c r="CU323">
        <f t="shared" si="322"/>
        <v>0</v>
      </c>
      <c r="CV323">
        <f t="shared" si="323"/>
        <v>1880.7260999999999</v>
      </c>
      <c r="CW323">
        <f t="shared" si="324"/>
        <v>0</v>
      </c>
      <c r="CX323">
        <f t="shared" si="325"/>
        <v>0</v>
      </c>
      <c r="CY323">
        <f t="shared" si="326"/>
        <v>361281.58039999998</v>
      </c>
      <c r="CZ323">
        <f t="shared" si="327"/>
        <v>192421.7113</v>
      </c>
      <c r="DC323" t="s">
        <v>3</v>
      </c>
      <c r="DD323" t="s">
        <v>3</v>
      </c>
      <c r="DE323" t="s">
        <v>48</v>
      </c>
      <c r="DF323" t="s">
        <v>48</v>
      </c>
      <c r="DG323" t="s">
        <v>49</v>
      </c>
      <c r="DH323" t="s">
        <v>3</v>
      </c>
      <c r="DI323" t="s">
        <v>49</v>
      </c>
      <c r="DJ323" t="s">
        <v>48</v>
      </c>
      <c r="DK323" t="s">
        <v>3</v>
      </c>
      <c r="DL323" t="s">
        <v>3</v>
      </c>
      <c r="DM323" t="s">
        <v>3</v>
      </c>
      <c r="DN323">
        <v>0</v>
      </c>
      <c r="DO323">
        <v>0</v>
      </c>
      <c r="DP323">
        <v>1</v>
      </c>
      <c r="DQ323">
        <v>1</v>
      </c>
      <c r="DU323">
        <v>1013</v>
      </c>
      <c r="DV323" t="s">
        <v>231</v>
      </c>
      <c r="DW323" t="s">
        <v>231</v>
      </c>
      <c r="DX323">
        <v>1</v>
      </c>
      <c r="DZ323" t="s">
        <v>3</v>
      </c>
      <c r="EA323" t="s">
        <v>3</v>
      </c>
      <c r="EB323" t="s">
        <v>3</v>
      </c>
      <c r="EC323" t="s">
        <v>3</v>
      </c>
      <c r="EE323">
        <v>55586444</v>
      </c>
      <c r="EF323">
        <v>30</v>
      </c>
      <c r="EG323" t="s">
        <v>117</v>
      </c>
      <c r="EH323">
        <v>0</v>
      </c>
      <c r="EI323" t="s">
        <v>3</v>
      </c>
      <c r="EJ323">
        <v>1</v>
      </c>
      <c r="EK323">
        <v>8</v>
      </c>
      <c r="EL323" t="s">
        <v>233</v>
      </c>
      <c r="EM323" t="s">
        <v>234</v>
      </c>
      <c r="EO323" t="s">
        <v>52</v>
      </c>
      <c r="EQ323">
        <v>0</v>
      </c>
      <c r="ER323">
        <v>41565.5</v>
      </c>
      <c r="ES323">
        <v>23934.36</v>
      </c>
      <c r="ET323">
        <v>1556.74</v>
      </c>
      <c r="EU323">
        <v>39.369999999999997</v>
      </c>
      <c r="EV323">
        <v>16074.4</v>
      </c>
      <c r="EW323">
        <v>1420</v>
      </c>
      <c r="EX323">
        <v>0</v>
      </c>
      <c r="EY323">
        <v>0</v>
      </c>
      <c r="FQ323">
        <v>0</v>
      </c>
      <c r="FR323">
        <v>0</v>
      </c>
      <c r="FS323">
        <v>0</v>
      </c>
      <c r="FX323">
        <v>92</v>
      </c>
      <c r="FY323">
        <v>49</v>
      </c>
      <c r="GA323" t="s">
        <v>3</v>
      </c>
      <c r="GD323">
        <v>1</v>
      </c>
      <c r="GF323">
        <v>51528156</v>
      </c>
      <c r="GG323">
        <v>2</v>
      </c>
      <c r="GH323">
        <v>1</v>
      </c>
      <c r="GI323">
        <v>2</v>
      </c>
      <c r="GJ323">
        <v>0</v>
      </c>
      <c r="GK323">
        <v>0</v>
      </c>
      <c r="GL323">
        <f t="shared" si="328"/>
        <v>0</v>
      </c>
      <c r="GM323">
        <f t="shared" si="329"/>
        <v>1002036.33</v>
      </c>
      <c r="GN323">
        <f t="shared" si="330"/>
        <v>1002036.33</v>
      </c>
      <c r="GO323">
        <f t="shared" si="331"/>
        <v>0</v>
      </c>
      <c r="GP323">
        <f t="shared" si="332"/>
        <v>0</v>
      </c>
      <c r="GR323">
        <v>0</v>
      </c>
      <c r="GS323">
        <v>3</v>
      </c>
      <c r="GT323">
        <v>0</v>
      </c>
      <c r="GU323" t="s">
        <v>3</v>
      </c>
      <c r="GV323">
        <f t="shared" si="333"/>
        <v>0</v>
      </c>
      <c r="GW323">
        <v>1</v>
      </c>
      <c r="GX323">
        <f t="shared" si="334"/>
        <v>0</v>
      </c>
      <c r="HA323">
        <v>0</v>
      </c>
      <c r="HB323">
        <v>0</v>
      </c>
      <c r="HC323">
        <f t="shared" si="335"/>
        <v>0</v>
      </c>
      <c r="HE323" t="s">
        <v>3</v>
      </c>
      <c r="HF323" t="s">
        <v>3</v>
      </c>
      <c r="HM323" t="s">
        <v>3</v>
      </c>
      <c r="HN323" t="s">
        <v>3</v>
      </c>
      <c r="HO323" t="s">
        <v>3</v>
      </c>
      <c r="HP323" t="s">
        <v>3</v>
      </c>
      <c r="HQ323" t="s">
        <v>3</v>
      </c>
      <c r="HS323">
        <v>0</v>
      </c>
      <c r="IK323">
        <v>0</v>
      </c>
    </row>
    <row r="324" spans="1:255" x14ac:dyDescent="0.25">
      <c r="A324" s="2">
        <v>18</v>
      </c>
      <c r="B324" s="2">
        <v>1</v>
      </c>
      <c r="C324" s="2">
        <v>136</v>
      </c>
      <c r="D324" s="2"/>
      <c r="E324" s="2" t="s">
        <v>235</v>
      </c>
      <c r="F324" s="2" t="s">
        <v>236</v>
      </c>
      <c r="G324" s="2" t="s">
        <v>237</v>
      </c>
      <c r="H324" s="2" t="s">
        <v>32</v>
      </c>
      <c r="I324" s="2">
        <f>I322*J324</f>
        <v>0.93730000000000013</v>
      </c>
      <c r="J324" s="2">
        <v>2.436443982323889</v>
      </c>
      <c r="K324" s="2">
        <v>2.4364439999999998</v>
      </c>
      <c r="L324" s="2"/>
      <c r="M324" s="2"/>
      <c r="N324" s="2"/>
      <c r="O324" s="2">
        <f t="shared" si="304"/>
        <v>5502</v>
      </c>
      <c r="P324" s="2">
        <f t="shared" si="305"/>
        <v>5502</v>
      </c>
      <c r="Q324" s="2">
        <f t="shared" ref="Q324:Q333" si="341">(ROUND((ROUND(((ET324)*AV324*I324),2)*BB324),2)+ROUND((ROUND(((AE324-(EU324))*AV324*I324),2)*BS324),2))</f>
        <v>0</v>
      </c>
      <c r="R324" s="2">
        <f t="shared" si="306"/>
        <v>0</v>
      </c>
      <c r="S324" s="2">
        <f t="shared" si="307"/>
        <v>0</v>
      </c>
      <c r="T324" s="2">
        <f t="shared" si="308"/>
        <v>0</v>
      </c>
      <c r="U324" s="2">
        <f t="shared" si="309"/>
        <v>0</v>
      </c>
      <c r="V324" s="2">
        <f t="shared" si="310"/>
        <v>0</v>
      </c>
      <c r="W324" s="2">
        <f t="shared" si="311"/>
        <v>0</v>
      </c>
      <c r="X324" s="2">
        <f t="shared" si="312"/>
        <v>0</v>
      </c>
      <c r="Y324" s="2">
        <f t="shared" si="313"/>
        <v>0</v>
      </c>
      <c r="Z324" s="2"/>
      <c r="AA324" s="2">
        <v>56481265</v>
      </c>
      <c r="AB324" s="2">
        <f t="shared" si="314"/>
        <v>5743.69</v>
      </c>
      <c r="AC324" s="2">
        <f t="shared" si="315"/>
        <v>5743.69</v>
      </c>
      <c r="AD324" s="2">
        <f t="shared" ref="AD324:AD333" si="342">ROUND((((ET324)-(EU324))+AE324),6)</f>
        <v>0</v>
      </c>
      <c r="AE324" s="2">
        <f t="shared" ref="AE324:AE333" si="343">ROUND((EU324),6)</f>
        <v>0</v>
      </c>
      <c r="AF324" s="2">
        <f t="shared" ref="AF324:AF333" si="344">ROUND((EV324),6)</f>
        <v>0</v>
      </c>
      <c r="AG324" s="2">
        <f t="shared" si="316"/>
        <v>0</v>
      </c>
      <c r="AH324" s="2">
        <f t="shared" ref="AH324:AH333" si="345">(EW324)</f>
        <v>0</v>
      </c>
      <c r="AI324" s="2">
        <f t="shared" ref="AI324:AI333" si="346">(EX324)</f>
        <v>0</v>
      </c>
      <c r="AJ324" s="2">
        <f t="shared" si="317"/>
        <v>0</v>
      </c>
      <c r="AK324" s="2">
        <v>5743.69</v>
      </c>
      <c r="AL324" s="2">
        <v>5743.69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92</v>
      </c>
      <c r="AU324" s="2">
        <v>49</v>
      </c>
      <c r="AV324" s="2">
        <v>1</v>
      </c>
      <c r="AW324" s="2">
        <v>1.022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1</v>
      </c>
      <c r="BJ324" s="2" t="s">
        <v>238</v>
      </c>
      <c r="BK324" s="2"/>
      <c r="BL324" s="2"/>
      <c r="BM324" s="2">
        <v>8</v>
      </c>
      <c r="BN324" s="2">
        <v>0</v>
      </c>
      <c r="BO324" s="2" t="s">
        <v>3</v>
      </c>
      <c r="BP324" s="2">
        <v>0</v>
      </c>
      <c r="BQ324" s="2">
        <v>30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92</v>
      </c>
      <c r="CA324" s="2">
        <v>49</v>
      </c>
      <c r="CB324" s="2" t="s">
        <v>3</v>
      </c>
      <c r="CC324" s="2"/>
      <c r="CD324" s="2"/>
      <c r="CE324" s="2">
        <v>30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318"/>
        <v>5502</v>
      </c>
      <c r="CQ324" s="2">
        <f t="shared" si="319"/>
        <v>5870.05</v>
      </c>
      <c r="CR324" s="2">
        <f t="shared" ref="CR324:CR333" si="347">(ROUND((ROUND(((ET324)*AV324*1),2)*BB324),2)+ROUND((ROUND(((AE324-(EU324))*AV324*1),2)*BS324),2))</f>
        <v>0</v>
      </c>
      <c r="CS324" s="2">
        <f t="shared" si="320"/>
        <v>0</v>
      </c>
      <c r="CT324" s="2">
        <f t="shared" si="321"/>
        <v>0</v>
      </c>
      <c r="CU324" s="2">
        <f t="shared" si="322"/>
        <v>0</v>
      </c>
      <c r="CV324" s="2">
        <f t="shared" si="323"/>
        <v>0</v>
      </c>
      <c r="CW324" s="2">
        <f t="shared" si="324"/>
        <v>0</v>
      </c>
      <c r="CX324" s="2">
        <f t="shared" si="325"/>
        <v>0</v>
      </c>
      <c r="CY324" s="2">
        <f t="shared" si="326"/>
        <v>0</v>
      </c>
      <c r="CZ324" s="2">
        <f t="shared" si="327"/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1009</v>
      </c>
      <c r="DV324" s="2" t="s">
        <v>32</v>
      </c>
      <c r="DW324" s="2" t="s">
        <v>32</v>
      </c>
      <c r="DX324" s="2">
        <v>1000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55586444</v>
      </c>
      <c r="EF324" s="2">
        <v>30</v>
      </c>
      <c r="EG324" s="2" t="s">
        <v>117</v>
      </c>
      <c r="EH324" s="2">
        <v>0</v>
      </c>
      <c r="EI324" s="2" t="s">
        <v>3</v>
      </c>
      <c r="EJ324" s="2">
        <v>1</v>
      </c>
      <c r="EK324" s="2">
        <v>8</v>
      </c>
      <c r="EL324" s="2" t="s">
        <v>233</v>
      </c>
      <c r="EM324" s="2" t="s">
        <v>234</v>
      </c>
      <c r="EN324" s="2"/>
      <c r="EO324" s="2" t="s">
        <v>3</v>
      </c>
      <c r="EP324" s="2"/>
      <c r="EQ324" s="2">
        <v>0</v>
      </c>
      <c r="ER324" s="2">
        <v>5743.69</v>
      </c>
      <c r="ES324" s="2">
        <v>5743.69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92</v>
      </c>
      <c r="FY324" s="2">
        <v>49</v>
      </c>
      <c r="FZ324" s="2"/>
      <c r="GA324" s="2" t="s">
        <v>3</v>
      </c>
      <c r="GB324" s="2"/>
      <c r="GC324" s="2"/>
      <c r="GD324" s="2">
        <v>1</v>
      </c>
      <c r="GE324" s="2"/>
      <c r="GF324" s="2">
        <v>-1581169957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328"/>
        <v>0</v>
      </c>
      <c r="GM324" s="2">
        <f t="shared" si="329"/>
        <v>5502</v>
      </c>
      <c r="GN324" s="2">
        <f t="shared" si="330"/>
        <v>5502</v>
      </c>
      <c r="GO324" s="2">
        <f t="shared" si="331"/>
        <v>0</v>
      </c>
      <c r="GP324" s="2">
        <f t="shared" si="332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333"/>
        <v>0</v>
      </c>
      <c r="GW324" s="2">
        <v>1</v>
      </c>
      <c r="GX324" s="2">
        <f t="shared" si="334"/>
        <v>0</v>
      </c>
      <c r="GY324" s="2"/>
      <c r="GZ324" s="2"/>
      <c r="HA324" s="2">
        <v>0</v>
      </c>
      <c r="HB324" s="2">
        <v>0</v>
      </c>
      <c r="HC324" s="2">
        <f t="shared" si="335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5">
      <c r="A325">
        <v>18</v>
      </c>
      <c r="B325">
        <v>1</v>
      </c>
      <c r="C325">
        <v>155</v>
      </c>
      <c r="E325" t="s">
        <v>235</v>
      </c>
      <c r="F325" t="s">
        <v>236</v>
      </c>
      <c r="G325" t="s">
        <v>237</v>
      </c>
      <c r="H325" t="s">
        <v>32</v>
      </c>
      <c r="I325">
        <f>I323*J325</f>
        <v>0.93730000000000013</v>
      </c>
      <c r="J325">
        <v>2.436443982323889</v>
      </c>
      <c r="K325">
        <v>2.4364439999999998</v>
      </c>
      <c r="O325">
        <f t="shared" si="304"/>
        <v>62392.68</v>
      </c>
      <c r="P325">
        <f t="shared" si="305"/>
        <v>62392.68</v>
      </c>
      <c r="Q325">
        <f t="shared" si="341"/>
        <v>0</v>
      </c>
      <c r="R325">
        <f t="shared" si="306"/>
        <v>0</v>
      </c>
      <c r="S325">
        <f t="shared" si="307"/>
        <v>0</v>
      </c>
      <c r="T325">
        <f t="shared" si="308"/>
        <v>0</v>
      </c>
      <c r="U325">
        <f t="shared" si="309"/>
        <v>0</v>
      </c>
      <c r="V325">
        <f t="shared" si="310"/>
        <v>0</v>
      </c>
      <c r="W325">
        <f t="shared" si="311"/>
        <v>0</v>
      </c>
      <c r="X325">
        <f t="shared" si="312"/>
        <v>0</v>
      </c>
      <c r="Y325">
        <f t="shared" si="313"/>
        <v>0</v>
      </c>
      <c r="AA325">
        <v>56481267</v>
      </c>
      <c r="AB325">
        <f t="shared" si="314"/>
        <v>5743.69</v>
      </c>
      <c r="AC325">
        <f t="shared" si="315"/>
        <v>5743.69</v>
      </c>
      <c r="AD325">
        <f t="shared" si="342"/>
        <v>0</v>
      </c>
      <c r="AE325">
        <f t="shared" si="343"/>
        <v>0</v>
      </c>
      <c r="AF325">
        <f t="shared" si="344"/>
        <v>0</v>
      </c>
      <c r="AG325">
        <f t="shared" si="316"/>
        <v>0</v>
      </c>
      <c r="AH325">
        <f t="shared" si="345"/>
        <v>0</v>
      </c>
      <c r="AI325">
        <f t="shared" si="346"/>
        <v>0</v>
      </c>
      <c r="AJ325">
        <f t="shared" si="317"/>
        <v>0</v>
      </c>
      <c r="AK325">
        <v>5743.69</v>
      </c>
      <c r="AL325">
        <v>5743.69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92</v>
      </c>
      <c r="AU325">
        <v>49</v>
      </c>
      <c r="AV325">
        <v>1</v>
      </c>
      <c r="AW325">
        <v>1.022</v>
      </c>
      <c r="AZ325">
        <v>1</v>
      </c>
      <c r="BA325">
        <v>1</v>
      </c>
      <c r="BB325">
        <v>1</v>
      </c>
      <c r="BC325">
        <v>11.34</v>
      </c>
      <c r="BD325" t="s">
        <v>3</v>
      </c>
      <c r="BE325" t="s">
        <v>3</v>
      </c>
      <c r="BF325" t="s">
        <v>3</v>
      </c>
      <c r="BG325" t="s">
        <v>3</v>
      </c>
      <c r="BH325">
        <v>3</v>
      </c>
      <c r="BI325">
        <v>1</v>
      </c>
      <c r="BJ325" t="s">
        <v>238</v>
      </c>
      <c r="BM325">
        <v>8</v>
      </c>
      <c r="BN325">
        <v>0</v>
      </c>
      <c r="BO325" t="s">
        <v>236</v>
      </c>
      <c r="BP325">
        <v>1</v>
      </c>
      <c r="BQ325">
        <v>30</v>
      </c>
      <c r="BR325">
        <v>0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 t="s">
        <v>3</v>
      </c>
      <c r="BZ325">
        <v>92</v>
      </c>
      <c r="CA325">
        <v>49</v>
      </c>
      <c r="CB325" t="s">
        <v>3</v>
      </c>
      <c r="CE325">
        <v>30</v>
      </c>
      <c r="CF325">
        <v>0</v>
      </c>
      <c r="CG325">
        <v>0</v>
      </c>
      <c r="CM325">
        <v>0</v>
      </c>
      <c r="CN325" t="s">
        <v>3</v>
      </c>
      <c r="CO325">
        <v>0</v>
      </c>
      <c r="CP325">
        <f t="shared" si="318"/>
        <v>62392.68</v>
      </c>
      <c r="CQ325">
        <f t="shared" si="319"/>
        <v>66566.37</v>
      </c>
      <c r="CR325">
        <f t="shared" si="347"/>
        <v>0</v>
      </c>
      <c r="CS325">
        <f t="shared" si="320"/>
        <v>0</v>
      </c>
      <c r="CT325">
        <f t="shared" si="321"/>
        <v>0</v>
      </c>
      <c r="CU325">
        <f t="shared" si="322"/>
        <v>0</v>
      </c>
      <c r="CV325">
        <f t="shared" si="323"/>
        <v>0</v>
      </c>
      <c r="CW325">
        <f t="shared" si="324"/>
        <v>0</v>
      </c>
      <c r="CX325">
        <f t="shared" si="325"/>
        <v>0</v>
      </c>
      <c r="CY325">
        <f t="shared" si="326"/>
        <v>0</v>
      </c>
      <c r="CZ325">
        <f t="shared" si="327"/>
        <v>0</v>
      </c>
      <c r="DC325" t="s">
        <v>3</v>
      </c>
      <c r="DD325" t="s">
        <v>3</v>
      </c>
      <c r="DE325" t="s">
        <v>3</v>
      </c>
      <c r="DF325" t="s">
        <v>3</v>
      </c>
      <c r="DG325" t="s">
        <v>3</v>
      </c>
      <c r="DH325" t="s">
        <v>3</v>
      </c>
      <c r="DI325" t="s">
        <v>3</v>
      </c>
      <c r="DJ325" t="s">
        <v>3</v>
      </c>
      <c r="DK325" t="s">
        <v>3</v>
      </c>
      <c r="DL325" t="s">
        <v>3</v>
      </c>
      <c r="DM325" t="s">
        <v>3</v>
      </c>
      <c r="DN325">
        <v>0</v>
      </c>
      <c r="DO325">
        <v>0</v>
      </c>
      <c r="DP325">
        <v>1</v>
      </c>
      <c r="DQ325">
        <v>1</v>
      </c>
      <c r="DU325">
        <v>1009</v>
      </c>
      <c r="DV325" t="s">
        <v>32</v>
      </c>
      <c r="DW325" t="s">
        <v>32</v>
      </c>
      <c r="DX325">
        <v>1000</v>
      </c>
      <c r="DZ325" t="s">
        <v>3</v>
      </c>
      <c r="EA325" t="s">
        <v>3</v>
      </c>
      <c r="EB325" t="s">
        <v>3</v>
      </c>
      <c r="EC325" t="s">
        <v>3</v>
      </c>
      <c r="EE325">
        <v>55586444</v>
      </c>
      <c r="EF325">
        <v>30</v>
      </c>
      <c r="EG325" t="s">
        <v>117</v>
      </c>
      <c r="EH325">
        <v>0</v>
      </c>
      <c r="EI325" t="s">
        <v>3</v>
      </c>
      <c r="EJ325">
        <v>1</v>
      </c>
      <c r="EK325">
        <v>8</v>
      </c>
      <c r="EL325" t="s">
        <v>233</v>
      </c>
      <c r="EM325" t="s">
        <v>234</v>
      </c>
      <c r="EO325" t="s">
        <v>3</v>
      </c>
      <c r="EQ325">
        <v>0</v>
      </c>
      <c r="ER325">
        <v>5743.69</v>
      </c>
      <c r="ES325">
        <v>5743.69</v>
      </c>
      <c r="ET325">
        <v>0</v>
      </c>
      <c r="EU325">
        <v>0</v>
      </c>
      <c r="EV325">
        <v>0</v>
      </c>
      <c r="EW325">
        <v>0</v>
      </c>
      <c r="EX325">
        <v>0</v>
      </c>
      <c r="FQ325">
        <v>0</v>
      </c>
      <c r="FR325">
        <v>0</v>
      </c>
      <c r="FS325">
        <v>0</v>
      </c>
      <c r="FX325">
        <v>92</v>
      </c>
      <c r="FY325">
        <v>49</v>
      </c>
      <c r="GA325" t="s">
        <v>3</v>
      </c>
      <c r="GD325">
        <v>1</v>
      </c>
      <c r="GF325">
        <v>-1581169957</v>
      </c>
      <c r="GG325">
        <v>2</v>
      </c>
      <c r="GH325">
        <v>1</v>
      </c>
      <c r="GI325">
        <v>2</v>
      </c>
      <c r="GJ325">
        <v>0</v>
      </c>
      <c r="GK325">
        <v>0</v>
      </c>
      <c r="GL325">
        <f t="shared" si="328"/>
        <v>0</v>
      </c>
      <c r="GM325">
        <f t="shared" si="329"/>
        <v>62392.68</v>
      </c>
      <c r="GN325">
        <f t="shared" si="330"/>
        <v>62392.68</v>
      </c>
      <c r="GO325">
        <f t="shared" si="331"/>
        <v>0</v>
      </c>
      <c r="GP325">
        <f t="shared" si="332"/>
        <v>0</v>
      </c>
      <c r="GR325">
        <v>0</v>
      </c>
      <c r="GS325">
        <v>3</v>
      </c>
      <c r="GT325">
        <v>0</v>
      </c>
      <c r="GU325" t="s">
        <v>3</v>
      </c>
      <c r="GV325">
        <f t="shared" si="333"/>
        <v>0</v>
      </c>
      <c r="GW325">
        <v>1</v>
      </c>
      <c r="GX325">
        <f t="shared" si="334"/>
        <v>0</v>
      </c>
      <c r="HA325">
        <v>0</v>
      </c>
      <c r="HB325">
        <v>0</v>
      </c>
      <c r="HC325">
        <f t="shared" si="335"/>
        <v>0</v>
      </c>
      <c r="HE325" t="s">
        <v>3</v>
      </c>
      <c r="HF325" t="s">
        <v>3</v>
      </c>
      <c r="HM325" t="s">
        <v>3</v>
      </c>
      <c r="HN325" t="s">
        <v>3</v>
      </c>
      <c r="HO325" t="s">
        <v>3</v>
      </c>
      <c r="HP325" t="s">
        <v>3</v>
      </c>
      <c r="HQ325" t="s">
        <v>3</v>
      </c>
      <c r="HS325">
        <v>0</v>
      </c>
      <c r="IK325">
        <v>0</v>
      </c>
    </row>
    <row r="326" spans="1:255" x14ac:dyDescent="0.25">
      <c r="A326" s="2">
        <v>18</v>
      </c>
      <c r="B326" s="2">
        <v>1</v>
      </c>
      <c r="C326" s="2">
        <v>135</v>
      </c>
      <c r="D326" s="2"/>
      <c r="E326" s="2" t="s">
        <v>239</v>
      </c>
      <c r="F326" s="2" t="s">
        <v>240</v>
      </c>
      <c r="G326" s="2" t="s">
        <v>241</v>
      </c>
      <c r="H326" s="2" t="s">
        <v>32</v>
      </c>
      <c r="I326" s="2">
        <f>I322*J326</f>
        <v>3.2673000000000001</v>
      </c>
      <c r="J326" s="2">
        <v>8.4931115154665981</v>
      </c>
      <c r="K326" s="2">
        <v>8.493112</v>
      </c>
      <c r="L326" s="2"/>
      <c r="M326" s="2"/>
      <c r="N326" s="2"/>
      <c r="O326" s="2">
        <f t="shared" si="304"/>
        <v>19179.22</v>
      </c>
      <c r="P326" s="2">
        <f t="shared" si="305"/>
        <v>19179.22</v>
      </c>
      <c r="Q326" s="2">
        <f t="shared" si="341"/>
        <v>0</v>
      </c>
      <c r="R326" s="2">
        <f t="shared" si="306"/>
        <v>0</v>
      </c>
      <c r="S326" s="2">
        <f t="shared" si="307"/>
        <v>0</v>
      </c>
      <c r="T326" s="2">
        <f t="shared" si="308"/>
        <v>0</v>
      </c>
      <c r="U326" s="2">
        <f t="shared" si="309"/>
        <v>0</v>
      </c>
      <c r="V326" s="2">
        <f t="shared" si="310"/>
        <v>0</v>
      </c>
      <c r="W326" s="2">
        <f t="shared" si="311"/>
        <v>0</v>
      </c>
      <c r="X326" s="2">
        <f t="shared" si="312"/>
        <v>0</v>
      </c>
      <c r="Y326" s="2">
        <f t="shared" si="313"/>
        <v>0</v>
      </c>
      <c r="Z326" s="2"/>
      <c r="AA326" s="2">
        <v>56481265</v>
      </c>
      <c r="AB326" s="2">
        <f t="shared" si="314"/>
        <v>5743.69</v>
      </c>
      <c r="AC326" s="2">
        <f t="shared" si="315"/>
        <v>5743.69</v>
      </c>
      <c r="AD326" s="2">
        <f t="shared" si="342"/>
        <v>0</v>
      </c>
      <c r="AE326" s="2">
        <f t="shared" si="343"/>
        <v>0</v>
      </c>
      <c r="AF326" s="2">
        <f t="shared" si="344"/>
        <v>0</v>
      </c>
      <c r="AG326" s="2">
        <f t="shared" si="316"/>
        <v>0</v>
      </c>
      <c r="AH326" s="2">
        <f t="shared" si="345"/>
        <v>0</v>
      </c>
      <c r="AI326" s="2">
        <f t="shared" si="346"/>
        <v>0</v>
      </c>
      <c r="AJ326" s="2">
        <f t="shared" si="317"/>
        <v>0</v>
      </c>
      <c r="AK326" s="2">
        <v>5743.69</v>
      </c>
      <c r="AL326" s="2">
        <v>5743.69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92</v>
      </c>
      <c r="AU326" s="2">
        <v>49</v>
      </c>
      <c r="AV326" s="2">
        <v>1</v>
      </c>
      <c r="AW326" s="2">
        <v>1.022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1</v>
      </c>
      <c r="BJ326" s="2" t="s">
        <v>242</v>
      </c>
      <c r="BK326" s="2"/>
      <c r="BL326" s="2"/>
      <c r="BM326" s="2">
        <v>8</v>
      </c>
      <c r="BN326" s="2">
        <v>0</v>
      </c>
      <c r="BO326" s="2" t="s">
        <v>3</v>
      </c>
      <c r="BP326" s="2">
        <v>0</v>
      </c>
      <c r="BQ326" s="2">
        <v>30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92</v>
      </c>
      <c r="CA326" s="2">
        <v>49</v>
      </c>
      <c r="CB326" s="2" t="s">
        <v>3</v>
      </c>
      <c r="CC326" s="2"/>
      <c r="CD326" s="2"/>
      <c r="CE326" s="2">
        <v>30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318"/>
        <v>19179.22</v>
      </c>
      <c r="CQ326" s="2">
        <f t="shared" si="319"/>
        <v>5870.05</v>
      </c>
      <c r="CR326" s="2">
        <f t="shared" si="347"/>
        <v>0</v>
      </c>
      <c r="CS326" s="2">
        <f t="shared" si="320"/>
        <v>0</v>
      </c>
      <c r="CT326" s="2">
        <f t="shared" si="321"/>
        <v>0</v>
      </c>
      <c r="CU326" s="2">
        <f t="shared" si="322"/>
        <v>0</v>
      </c>
      <c r="CV326" s="2">
        <f t="shared" si="323"/>
        <v>0</v>
      </c>
      <c r="CW326" s="2">
        <f t="shared" si="324"/>
        <v>0</v>
      </c>
      <c r="CX326" s="2">
        <f t="shared" si="325"/>
        <v>0</v>
      </c>
      <c r="CY326" s="2">
        <f t="shared" si="326"/>
        <v>0</v>
      </c>
      <c r="CZ326" s="2">
        <f t="shared" si="327"/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1009</v>
      </c>
      <c r="DV326" s="2" t="s">
        <v>32</v>
      </c>
      <c r="DW326" s="2" t="s">
        <v>32</v>
      </c>
      <c r="DX326" s="2">
        <v>1000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55586444</v>
      </c>
      <c r="EF326" s="2">
        <v>30</v>
      </c>
      <c r="EG326" s="2" t="s">
        <v>117</v>
      </c>
      <c r="EH326" s="2">
        <v>0</v>
      </c>
      <c r="EI326" s="2" t="s">
        <v>3</v>
      </c>
      <c r="EJ326" s="2">
        <v>1</v>
      </c>
      <c r="EK326" s="2">
        <v>8</v>
      </c>
      <c r="EL326" s="2" t="s">
        <v>233</v>
      </c>
      <c r="EM326" s="2" t="s">
        <v>234</v>
      </c>
      <c r="EN326" s="2"/>
      <c r="EO326" s="2" t="s">
        <v>3</v>
      </c>
      <c r="EP326" s="2"/>
      <c r="EQ326" s="2">
        <v>0</v>
      </c>
      <c r="ER326" s="2">
        <v>5743.69</v>
      </c>
      <c r="ES326" s="2">
        <v>5743.69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92</v>
      </c>
      <c r="FY326" s="2">
        <v>49</v>
      </c>
      <c r="FZ326" s="2"/>
      <c r="GA326" s="2" t="s">
        <v>3</v>
      </c>
      <c r="GB326" s="2"/>
      <c r="GC326" s="2"/>
      <c r="GD326" s="2">
        <v>1</v>
      </c>
      <c r="GE326" s="2"/>
      <c r="GF326" s="2">
        <v>1611312075</v>
      </c>
      <c r="GG326" s="2">
        <v>2</v>
      </c>
      <c r="GH326" s="2">
        <v>1</v>
      </c>
      <c r="GI326" s="2">
        <v>-2</v>
      </c>
      <c r="GJ326" s="2">
        <v>0</v>
      </c>
      <c r="GK326" s="2">
        <v>0</v>
      </c>
      <c r="GL326" s="2">
        <f t="shared" si="328"/>
        <v>0</v>
      </c>
      <c r="GM326" s="2">
        <f t="shared" si="329"/>
        <v>19179.22</v>
      </c>
      <c r="GN326" s="2">
        <f t="shared" si="330"/>
        <v>19179.22</v>
      </c>
      <c r="GO326" s="2">
        <f t="shared" si="331"/>
        <v>0</v>
      </c>
      <c r="GP326" s="2">
        <f t="shared" si="332"/>
        <v>0</v>
      </c>
      <c r="GQ326" s="2"/>
      <c r="GR326" s="2">
        <v>0</v>
      </c>
      <c r="GS326" s="2">
        <v>3</v>
      </c>
      <c r="GT326" s="2">
        <v>0</v>
      </c>
      <c r="GU326" s="2" t="s">
        <v>3</v>
      </c>
      <c r="GV326" s="2">
        <f t="shared" si="333"/>
        <v>0</v>
      </c>
      <c r="GW326" s="2">
        <v>1</v>
      </c>
      <c r="GX326" s="2">
        <f t="shared" si="334"/>
        <v>0</v>
      </c>
      <c r="GY326" s="2"/>
      <c r="GZ326" s="2"/>
      <c r="HA326" s="2">
        <v>0</v>
      </c>
      <c r="HB326" s="2">
        <v>0</v>
      </c>
      <c r="HC326" s="2">
        <f t="shared" si="335"/>
        <v>0</v>
      </c>
      <c r="HD326" s="2"/>
      <c r="HE326" s="2" t="s">
        <v>3</v>
      </c>
      <c r="HF326" s="2" t="s">
        <v>3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25">
      <c r="A327">
        <v>18</v>
      </c>
      <c r="B327">
        <v>1</v>
      </c>
      <c r="C327">
        <v>154</v>
      </c>
      <c r="E327" t="s">
        <v>239</v>
      </c>
      <c r="F327" t="s">
        <v>240</v>
      </c>
      <c r="G327" t="s">
        <v>241</v>
      </c>
      <c r="H327" t="s">
        <v>32</v>
      </c>
      <c r="I327">
        <f>I323*J327</f>
        <v>3.2673000000000001</v>
      </c>
      <c r="J327">
        <v>8.4931115154665981</v>
      </c>
      <c r="K327">
        <v>8.493112</v>
      </c>
      <c r="O327">
        <f t="shared" si="304"/>
        <v>303415.26</v>
      </c>
      <c r="P327">
        <f t="shared" si="305"/>
        <v>303415.26</v>
      </c>
      <c r="Q327">
        <f t="shared" si="341"/>
        <v>0</v>
      </c>
      <c r="R327">
        <f t="shared" si="306"/>
        <v>0</v>
      </c>
      <c r="S327">
        <f t="shared" si="307"/>
        <v>0</v>
      </c>
      <c r="T327">
        <f t="shared" si="308"/>
        <v>0</v>
      </c>
      <c r="U327">
        <f t="shared" si="309"/>
        <v>0</v>
      </c>
      <c r="V327">
        <f t="shared" si="310"/>
        <v>0</v>
      </c>
      <c r="W327">
        <f t="shared" si="311"/>
        <v>0</v>
      </c>
      <c r="X327">
        <f t="shared" si="312"/>
        <v>0</v>
      </c>
      <c r="Y327">
        <f t="shared" si="313"/>
        <v>0</v>
      </c>
      <c r="AA327">
        <v>56481267</v>
      </c>
      <c r="AB327">
        <f t="shared" si="314"/>
        <v>5743.69</v>
      </c>
      <c r="AC327">
        <f t="shared" si="315"/>
        <v>5743.69</v>
      </c>
      <c r="AD327">
        <f t="shared" si="342"/>
        <v>0</v>
      </c>
      <c r="AE327">
        <f t="shared" si="343"/>
        <v>0</v>
      </c>
      <c r="AF327">
        <f t="shared" si="344"/>
        <v>0</v>
      </c>
      <c r="AG327">
        <f t="shared" si="316"/>
        <v>0</v>
      </c>
      <c r="AH327">
        <f t="shared" si="345"/>
        <v>0</v>
      </c>
      <c r="AI327">
        <f t="shared" si="346"/>
        <v>0</v>
      </c>
      <c r="AJ327">
        <f t="shared" si="317"/>
        <v>0</v>
      </c>
      <c r="AK327">
        <v>5743.69</v>
      </c>
      <c r="AL327">
        <v>5743.69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92</v>
      </c>
      <c r="AU327">
        <v>49</v>
      </c>
      <c r="AV327">
        <v>1</v>
      </c>
      <c r="AW327">
        <v>1.022</v>
      </c>
      <c r="AZ327">
        <v>1</v>
      </c>
      <c r="BA327">
        <v>1</v>
      </c>
      <c r="BB327">
        <v>1</v>
      </c>
      <c r="BC327">
        <v>15.82</v>
      </c>
      <c r="BD327" t="s">
        <v>3</v>
      </c>
      <c r="BE327" t="s">
        <v>3</v>
      </c>
      <c r="BF327" t="s">
        <v>3</v>
      </c>
      <c r="BG327" t="s">
        <v>3</v>
      </c>
      <c r="BH327">
        <v>3</v>
      </c>
      <c r="BI327">
        <v>1</v>
      </c>
      <c r="BJ327" t="s">
        <v>242</v>
      </c>
      <c r="BM327">
        <v>8</v>
      </c>
      <c r="BN327">
        <v>0</v>
      </c>
      <c r="BO327" t="s">
        <v>240</v>
      </c>
      <c r="BP327">
        <v>1</v>
      </c>
      <c r="BQ327">
        <v>30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 t="s">
        <v>3</v>
      </c>
      <c r="BZ327">
        <v>92</v>
      </c>
      <c r="CA327">
        <v>49</v>
      </c>
      <c r="CB327" t="s">
        <v>3</v>
      </c>
      <c r="CE327">
        <v>30</v>
      </c>
      <c r="CF327">
        <v>0</v>
      </c>
      <c r="CG327">
        <v>0</v>
      </c>
      <c r="CM327">
        <v>0</v>
      </c>
      <c r="CN327" t="s">
        <v>3</v>
      </c>
      <c r="CO327">
        <v>0</v>
      </c>
      <c r="CP327">
        <f t="shared" si="318"/>
        <v>303415.26</v>
      </c>
      <c r="CQ327">
        <f t="shared" si="319"/>
        <v>92864.19</v>
      </c>
      <c r="CR327">
        <f t="shared" si="347"/>
        <v>0</v>
      </c>
      <c r="CS327">
        <f t="shared" si="320"/>
        <v>0</v>
      </c>
      <c r="CT327">
        <f t="shared" si="321"/>
        <v>0</v>
      </c>
      <c r="CU327">
        <f t="shared" si="322"/>
        <v>0</v>
      </c>
      <c r="CV327">
        <f t="shared" si="323"/>
        <v>0</v>
      </c>
      <c r="CW327">
        <f t="shared" si="324"/>
        <v>0</v>
      </c>
      <c r="CX327">
        <f t="shared" si="325"/>
        <v>0</v>
      </c>
      <c r="CY327">
        <f t="shared" si="326"/>
        <v>0</v>
      </c>
      <c r="CZ327">
        <f t="shared" si="327"/>
        <v>0</v>
      </c>
      <c r="DC327" t="s">
        <v>3</v>
      </c>
      <c r="DD327" t="s">
        <v>3</v>
      </c>
      <c r="DE327" t="s">
        <v>3</v>
      </c>
      <c r="DF327" t="s">
        <v>3</v>
      </c>
      <c r="DG327" t="s">
        <v>3</v>
      </c>
      <c r="DH327" t="s">
        <v>3</v>
      </c>
      <c r="DI327" t="s">
        <v>3</v>
      </c>
      <c r="DJ327" t="s">
        <v>3</v>
      </c>
      <c r="DK327" t="s">
        <v>3</v>
      </c>
      <c r="DL327" t="s">
        <v>3</v>
      </c>
      <c r="DM327" t="s">
        <v>3</v>
      </c>
      <c r="DN327">
        <v>0</v>
      </c>
      <c r="DO327">
        <v>0</v>
      </c>
      <c r="DP327">
        <v>1</v>
      </c>
      <c r="DQ327">
        <v>1</v>
      </c>
      <c r="DU327">
        <v>1009</v>
      </c>
      <c r="DV327" t="s">
        <v>32</v>
      </c>
      <c r="DW327" t="s">
        <v>32</v>
      </c>
      <c r="DX327">
        <v>1000</v>
      </c>
      <c r="DZ327" t="s">
        <v>3</v>
      </c>
      <c r="EA327" t="s">
        <v>3</v>
      </c>
      <c r="EB327" t="s">
        <v>3</v>
      </c>
      <c r="EC327" t="s">
        <v>3</v>
      </c>
      <c r="EE327">
        <v>55586444</v>
      </c>
      <c r="EF327">
        <v>30</v>
      </c>
      <c r="EG327" t="s">
        <v>117</v>
      </c>
      <c r="EH327">
        <v>0</v>
      </c>
      <c r="EI327" t="s">
        <v>3</v>
      </c>
      <c r="EJ327">
        <v>1</v>
      </c>
      <c r="EK327">
        <v>8</v>
      </c>
      <c r="EL327" t="s">
        <v>233</v>
      </c>
      <c r="EM327" t="s">
        <v>234</v>
      </c>
      <c r="EO327" t="s">
        <v>3</v>
      </c>
      <c r="EQ327">
        <v>0</v>
      </c>
      <c r="ER327">
        <v>5743.69</v>
      </c>
      <c r="ES327">
        <v>5743.69</v>
      </c>
      <c r="ET327">
        <v>0</v>
      </c>
      <c r="EU327">
        <v>0</v>
      </c>
      <c r="EV327">
        <v>0</v>
      </c>
      <c r="EW327">
        <v>0</v>
      </c>
      <c r="EX327">
        <v>0</v>
      </c>
      <c r="FQ327">
        <v>0</v>
      </c>
      <c r="FR327">
        <v>0</v>
      </c>
      <c r="FS327">
        <v>0</v>
      </c>
      <c r="FX327">
        <v>92</v>
      </c>
      <c r="FY327">
        <v>49</v>
      </c>
      <c r="GA327" t="s">
        <v>3</v>
      </c>
      <c r="GD327">
        <v>1</v>
      </c>
      <c r="GF327">
        <v>1611312075</v>
      </c>
      <c r="GG327">
        <v>2</v>
      </c>
      <c r="GH327">
        <v>1</v>
      </c>
      <c r="GI327">
        <v>2</v>
      </c>
      <c r="GJ327">
        <v>0</v>
      </c>
      <c r="GK327">
        <v>0</v>
      </c>
      <c r="GL327">
        <f t="shared" si="328"/>
        <v>0</v>
      </c>
      <c r="GM327">
        <f t="shared" si="329"/>
        <v>303415.26</v>
      </c>
      <c r="GN327">
        <f t="shared" si="330"/>
        <v>303415.26</v>
      </c>
      <c r="GO327">
        <f t="shared" si="331"/>
        <v>0</v>
      </c>
      <c r="GP327">
        <f t="shared" si="332"/>
        <v>0</v>
      </c>
      <c r="GR327">
        <v>0</v>
      </c>
      <c r="GS327">
        <v>3</v>
      </c>
      <c r="GT327">
        <v>0</v>
      </c>
      <c r="GU327" t="s">
        <v>3</v>
      </c>
      <c r="GV327">
        <f t="shared" si="333"/>
        <v>0</v>
      </c>
      <c r="GW327">
        <v>1</v>
      </c>
      <c r="GX327">
        <f t="shared" si="334"/>
        <v>0</v>
      </c>
      <c r="HA327">
        <v>0</v>
      </c>
      <c r="HB327">
        <v>0</v>
      </c>
      <c r="HC327">
        <f t="shared" si="335"/>
        <v>0</v>
      </c>
      <c r="HE327" t="s">
        <v>3</v>
      </c>
      <c r="HF327" t="s">
        <v>3</v>
      </c>
      <c r="HM327" t="s">
        <v>3</v>
      </c>
      <c r="HN327" t="s">
        <v>3</v>
      </c>
      <c r="HO327" t="s">
        <v>3</v>
      </c>
      <c r="HP327" t="s">
        <v>3</v>
      </c>
      <c r="HQ327" t="s">
        <v>3</v>
      </c>
      <c r="HS327">
        <v>0</v>
      </c>
      <c r="IK327">
        <v>0</v>
      </c>
    </row>
    <row r="328" spans="1:255" x14ac:dyDescent="0.25">
      <c r="A328" s="2">
        <v>18</v>
      </c>
      <c r="B328" s="2">
        <v>1</v>
      </c>
      <c r="C328" s="2">
        <v>134</v>
      </c>
      <c r="D328" s="2"/>
      <c r="E328" s="2" t="s">
        <v>243</v>
      </c>
      <c r="F328" s="2" t="s">
        <v>244</v>
      </c>
      <c r="G328" s="2" t="s">
        <v>245</v>
      </c>
      <c r="H328" s="2" t="s">
        <v>32</v>
      </c>
      <c r="I328" s="2">
        <f>I322*J328</f>
        <v>0.28899999999999998</v>
      </c>
      <c r="J328" s="2">
        <v>0.75123472835976079</v>
      </c>
      <c r="K328" s="2">
        <v>0.75123499999999999</v>
      </c>
      <c r="L328" s="2"/>
      <c r="M328" s="2"/>
      <c r="N328" s="2"/>
      <c r="O328" s="2">
        <f t="shared" si="304"/>
        <v>1675.62</v>
      </c>
      <c r="P328" s="2">
        <f t="shared" si="305"/>
        <v>1675.62</v>
      </c>
      <c r="Q328" s="2">
        <f t="shared" si="341"/>
        <v>0</v>
      </c>
      <c r="R328" s="2">
        <f t="shared" si="306"/>
        <v>0</v>
      </c>
      <c r="S328" s="2">
        <f t="shared" si="307"/>
        <v>0</v>
      </c>
      <c r="T328" s="2">
        <f t="shared" si="308"/>
        <v>0</v>
      </c>
      <c r="U328" s="2">
        <f t="shared" si="309"/>
        <v>0</v>
      </c>
      <c r="V328" s="2">
        <f t="shared" si="310"/>
        <v>0</v>
      </c>
      <c r="W328" s="2">
        <f t="shared" si="311"/>
        <v>0</v>
      </c>
      <c r="X328" s="2">
        <f t="shared" si="312"/>
        <v>0</v>
      </c>
      <c r="Y328" s="2">
        <f t="shared" si="313"/>
        <v>0</v>
      </c>
      <c r="Z328" s="2"/>
      <c r="AA328" s="2">
        <v>56481265</v>
      </c>
      <c r="AB328" s="2">
        <f t="shared" si="314"/>
        <v>5673.19</v>
      </c>
      <c r="AC328" s="2">
        <f t="shared" si="315"/>
        <v>5673.19</v>
      </c>
      <c r="AD328" s="2">
        <f t="shared" si="342"/>
        <v>0</v>
      </c>
      <c r="AE328" s="2">
        <f t="shared" si="343"/>
        <v>0</v>
      </c>
      <c r="AF328" s="2">
        <f t="shared" si="344"/>
        <v>0</v>
      </c>
      <c r="AG328" s="2">
        <f t="shared" si="316"/>
        <v>0</v>
      </c>
      <c r="AH328" s="2">
        <f t="shared" si="345"/>
        <v>0</v>
      </c>
      <c r="AI328" s="2">
        <f t="shared" si="346"/>
        <v>0</v>
      </c>
      <c r="AJ328" s="2">
        <f t="shared" si="317"/>
        <v>0</v>
      </c>
      <c r="AK328" s="2">
        <v>5673.19</v>
      </c>
      <c r="AL328" s="2">
        <v>5673.19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92</v>
      </c>
      <c r="AU328" s="2">
        <v>49</v>
      </c>
      <c r="AV328" s="2">
        <v>1</v>
      </c>
      <c r="AW328" s="2">
        <v>1.022</v>
      </c>
      <c r="AX328" s="2"/>
      <c r="AY328" s="2"/>
      <c r="AZ328" s="2">
        <v>1</v>
      </c>
      <c r="BA328" s="2">
        <v>1</v>
      </c>
      <c r="BB328" s="2">
        <v>1</v>
      </c>
      <c r="BC328" s="2">
        <v>1</v>
      </c>
      <c r="BD328" s="2" t="s">
        <v>3</v>
      </c>
      <c r="BE328" s="2" t="s">
        <v>3</v>
      </c>
      <c r="BF328" s="2" t="s">
        <v>3</v>
      </c>
      <c r="BG328" s="2" t="s">
        <v>3</v>
      </c>
      <c r="BH328" s="2">
        <v>3</v>
      </c>
      <c r="BI328" s="2">
        <v>1</v>
      </c>
      <c r="BJ328" s="2" t="s">
        <v>246</v>
      </c>
      <c r="BK328" s="2"/>
      <c r="BL328" s="2"/>
      <c r="BM328" s="2">
        <v>8</v>
      </c>
      <c r="BN328" s="2">
        <v>0</v>
      </c>
      <c r="BO328" s="2" t="s">
        <v>3</v>
      </c>
      <c r="BP328" s="2">
        <v>0</v>
      </c>
      <c r="BQ328" s="2">
        <v>30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 t="s">
        <v>3</v>
      </c>
      <c r="BZ328" s="2">
        <v>92</v>
      </c>
      <c r="CA328" s="2">
        <v>49</v>
      </c>
      <c r="CB328" s="2" t="s">
        <v>3</v>
      </c>
      <c r="CC328" s="2"/>
      <c r="CD328" s="2"/>
      <c r="CE328" s="2">
        <v>30</v>
      </c>
      <c r="CF328" s="2">
        <v>0</v>
      </c>
      <c r="CG328" s="2">
        <v>0</v>
      </c>
      <c r="CH328" s="2"/>
      <c r="CI328" s="2"/>
      <c r="CJ328" s="2"/>
      <c r="CK328" s="2"/>
      <c r="CL328" s="2"/>
      <c r="CM328" s="2">
        <v>0</v>
      </c>
      <c r="CN328" s="2" t="s">
        <v>3</v>
      </c>
      <c r="CO328" s="2">
        <v>0</v>
      </c>
      <c r="CP328" s="2">
        <f t="shared" si="318"/>
        <v>1675.62</v>
      </c>
      <c r="CQ328" s="2">
        <f t="shared" si="319"/>
        <v>5798</v>
      </c>
      <c r="CR328" s="2">
        <f t="shared" si="347"/>
        <v>0</v>
      </c>
      <c r="CS328" s="2">
        <f t="shared" si="320"/>
        <v>0</v>
      </c>
      <c r="CT328" s="2">
        <f t="shared" si="321"/>
        <v>0</v>
      </c>
      <c r="CU328" s="2">
        <f t="shared" si="322"/>
        <v>0</v>
      </c>
      <c r="CV328" s="2">
        <f t="shared" si="323"/>
        <v>0</v>
      </c>
      <c r="CW328" s="2">
        <f t="shared" si="324"/>
        <v>0</v>
      </c>
      <c r="CX328" s="2">
        <f t="shared" si="325"/>
        <v>0</v>
      </c>
      <c r="CY328" s="2">
        <f t="shared" si="326"/>
        <v>0</v>
      </c>
      <c r="CZ328" s="2">
        <f t="shared" si="327"/>
        <v>0</v>
      </c>
      <c r="DA328" s="2"/>
      <c r="DB328" s="2"/>
      <c r="DC328" s="2" t="s">
        <v>3</v>
      </c>
      <c r="DD328" s="2" t="s">
        <v>3</v>
      </c>
      <c r="DE328" s="2" t="s">
        <v>3</v>
      </c>
      <c r="DF328" s="2" t="s">
        <v>3</v>
      </c>
      <c r="DG328" s="2" t="s">
        <v>3</v>
      </c>
      <c r="DH328" s="2" t="s">
        <v>3</v>
      </c>
      <c r="DI328" s="2" t="s">
        <v>3</v>
      </c>
      <c r="DJ328" s="2" t="s">
        <v>3</v>
      </c>
      <c r="DK328" s="2" t="s">
        <v>3</v>
      </c>
      <c r="DL328" s="2" t="s">
        <v>3</v>
      </c>
      <c r="DM328" s="2" t="s">
        <v>3</v>
      </c>
      <c r="DN328" s="2">
        <v>0</v>
      </c>
      <c r="DO328" s="2">
        <v>0</v>
      </c>
      <c r="DP328" s="2">
        <v>1</v>
      </c>
      <c r="DQ328" s="2">
        <v>1</v>
      </c>
      <c r="DR328" s="2"/>
      <c r="DS328" s="2"/>
      <c r="DT328" s="2"/>
      <c r="DU328" s="2">
        <v>1009</v>
      </c>
      <c r="DV328" s="2" t="s">
        <v>32</v>
      </c>
      <c r="DW328" s="2" t="s">
        <v>32</v>
      </c>
      <c r="DX328" s="2">
        <v>1000</v>
      </c>
      <c r="DY328" s="2"/>
      <c r="DZ328" s="2" t="s">
        <v>3</v>
      </c>
      <c r="EA328" s="2" t="s">
        <v>3</v>
      </c>
      <c r="EB328" s="2" t="s">
        <v>3</v>
      </c>
      <c r="EC328" s="2" t="s">
        <v>3</v>
      </c>
      <c r="ED328" s="2"/>
      <c r="EE328" s="2">
        <v>55586444</v>
      </c>
      <c r="EF328" s="2">
        <v>30</v>
      </c>
      <c r="EG328" s="2" t="s">
        <v>117</v>
      </c>
      <c r="EH328" s="2">
        <v>0</v>
      </c>
      <c r="EI328" s="2" t="s">
        <v>3</v>
      </c>
      <c r="EJ328" s="2">
        <v>1</v>
      </c>
      <c r="EK328" s="2">
        <v>8</v>
      </c>
      <c r="EL328" s="2" t="s">
        <v>233</v>
      </c>
      <c r="EM328" s="2" t="s">
        <v>234</v>
      </c>
      <c r="EN328" s="2"/>
      <c r="EO328" s="2" t="s">
        <v>3</v>
      </c>
      <c r="EP328" s="2"/>
      <c r="EQ328" s="2">
        <v>0</v>
      </c>
      <c r="ER328" s="2">
        <v>5673.19</v>
      </c>
      <c r="ES328" s="2">
        <v>5673.19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>
        <v>0</v>
      </c>
      <c r="FR328" s="2">
        <v>0</v>
      </c>
      <c r="FS328" s="2">
        <v>0</v>
      </c>
      <c r="FT328" s="2"/>
      <c r="FU328" s="2"/>
      <c r="FV328" s="2"/>
      <c r="FW328" s="2"/>
      <c r="FX328" s="2">
        <v>92</v>
      </c>
      <c r="FY328" s="2">
        <v>49</v>
      </c>
      <c r="FZ328" s="2"/>
      <c r="GA328" s="2" t="s">
        <v>3</v>
      </c>
      <c r="GB328" s="2"/>
      <c r="GC328" s="2"/>
      <c r="GD328" s="2">
        <v>1</v>
      </c>
      <c r="GE328" s="2"/>
      <c r="GF328" s="2">
        <v>-182356648</v>
      </c>
      <c r="GG328" s="2">
        <v>2</v>
      </c>
      <c r="GH328" s="2">
        <v>1</v>
      </c>
      <c r="GI328" s="2">
        <v>-2</v>
      </c>
      <c r="GJ328" s="2">
        <v>0</v>
      </c>
      <c r="GK328" s="2">
        <v>0</v>
      </c>
      <c r="GL328" s="2">
        <f t="shared" si="328"/>
        <v>0</v>
      </c>
      <c r="GM328" s="2">
        <f t="shared" si="329"/>
        <v>1675.62</v>
      </c>
      <c r="GN328" s="2">
        <f t="shared" si="330"/>
        <v>1675.62</v>
      </c>
      <c r="GO328" s="2">
        <f t="shared" si="331"/>
        <v>0</v>
      </c>
      <c r="GP328" s="2">
        <f t="shared" si="332"/>
        <v>0</v>
      </c>
      <c r="GQ328" s="2"/>
      <c r="GR328" s="2">
        <v>0</v>
      </c>
      <c r="GS328" s="2">
        <v>3</v>
      </c>
      <c r="GT328" s="2">
        <v>0</v>
      </c>
      <c r="GU328" s="2" t="s">
        <v>3</v>
      </c>
      <c r="GV328" s="2">
        <f t="shared" si="333"/>
        <v>0</v>
      </c>
      <c r="GW328" s="2">
        <v>1</v>
      </c>
      <c r="GX328" s="2">
        <f t="shared" si="334"/>
        <v>0</v>
      </c>
      <c r="GY328" s="2"/>
      <c r="GZ328" s="2"/>
      <c r="HA328" s="2">
        <v>0</v>
      </c>
      <c r="HB328" s="2">
        <v>0</v>
      </c>
      <c r="HC328" s="2">
        <f t="shared" si="335"/>
        <v>0</v>
      </c>
      <c r="HD328" s="2"/>
      <c r="HE328" s="2" t="s">
        <v>3</v>
      </c>
      <c r="HF328" s="2" t="s">
        <v>3</v>
      </c>
      <c r="HG328" s="2"/>
      <c r="HH328" s="2"/>
      <c r="HI328" s="2"/>
      <c r="HJ328" s="2"/>
      <c r="HK328" s="2"/>
      <c r="HL328" s="2"/>
      <c r="HM328" s="2" t="s">
        <v>3</v>
      </c>
      <c r="HN328" s="2" t="s">
        <v>3</v>
      </c>
      <c r="HO328" s="2" t="s">
        <v>3</v>
      </c>
      <c r="HP328" s="2" t="s">
        <v>3</v>
      </c>
      <c r="HQ328" s="2" t="s">
        <v>3</v>
      </c>
      <c r="HR328" s="2"/>
      <c r="HS328" s="2">
        <v>0</v>
      </c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>
        <v>0</v>
      </c>
      <c r="IL328" s="2"/>
      <c r="IM328" s="2"/>
      <c r="IN328" s="2"/>
      <c r="IO328" s="2"/>
      <c r="IP328" s="2"/>
      <c r="IQ328" s="2"/>
      <c r="IR328" s="2"/>
      <c r="IS328" s="2"/>
      <c r="IT328" s="2"/>
      <c r="IU328" s="2"/>
    </row>
    <row r="329" spans="1:255" x14ac:dyDescent="0.25">
      <c r="A329">
        <v>18</v>
      </c>
      <c r="B329">
        <v>1</v>
      </c>
      <c r="C329">
        <v>153</v>
      </c>
      <c r="E329" t="s">
        <v>243</v>
      </c>
      <c r="F329" t="s">
        <v>244</v>
      </c>
      <c r="G329" t="s">
        <v>245</v>
      </c>
      <c r="H329" t="s">
        <v>32</v>
      </c>
      <c r="I329">
        <f>I323*J329</f>
        <v>0.28899999999999998</v>
      </c>
      <c r="J329">
        <v>0.75123472835976079</v>
      </c>
      <c r="K329">
        <v>0.75123499999999999</v>
      </c>
      <c r="O329">
        <f t="shared" si="304"/>
        <v>28653.1</v>
      </c>
      <c r="P329">
        <f t="shared" si="305"/>
        <v>28653.1</v>
      </c>
      <c r="Q329">
        <f t="shared" si="341"/>
        <v>0</v>
      </c>
      <c r="R329">
        <f t="shared" si="306"/>
        <v>0</v>
      </c>
      <c r="S329">
        <f t="shared" si="307"/>
        <v>0</v>
      </c>
      <c r="T329">
        <f t="shared" si="308"/>
        <v>0</v>
      </c>
      <c r="U329">
        <f t="shared" si="309"/>
        <v>0</v>
      </c>
      <c r="V329">
        <f t="shared" si="310"/>
        <v>0</v>
      </c>
      <c r="W329">
        <f t="shared" si="311"/>
        <v>0</v>
      </c>
      <c r="X329">
        <f t="shared" si="312"/>
        <v>0</v>
      </c>
      <c r="Y329">
        <f t="shared" si="313"/>
        <v>0</v>
      </c>
      <c r="AA329">
        <v>56481267</v>
      </c>
      <c r="AB329">
        <f t="shared" si="314"/>
        <v>5673.19</v>
      </c>
      <c r="AC329">
        <f t="shared" si="315"/>
        <v>5673.19</v>
      </c>
      <c r="AD329">
        <f t="shared" si="342"/>
        <v>0</v>
      </c>
      <c r="AE329">
        <f t="shared" si="343"/>
        <v>0</v>
      </c>
      <c r="AF329">
        <f t="shared" si="344"/>
        <v>0</v>
      </c>
      <c r="AG329">
        <f t="shared" si="316"/>
        <v>0</v>
      </c>
      <c r="AH329">
        <f t="shared" si="345"/>
        <v>0</v>
      </c>
      <c r="AI329">
        <f t="shared" si="346"/>
        <v>0</v>
      </c>
      <c r="AJ329">
        <f t="shared" si="317"/>
        <v>0</v>
      </c>
      <c r="AK329">
        <v>5673.19</v>
      </c>
      <c r="AL329">
        <v>5673.19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92</v>
      </c>
      <c r="AU329">
        <v>49</v>
      </c>
      <c r="AV329">
        <v>1</v>
      </c>
      <c r="AW329">
        <v>1.022</v>
      </c>
      <c r="AZ329">
        <v>1</v>
      </c>
      <c r="BA329">
        <v>1</v>
      </c>
      <c r="BB329">
        <v>1</v>
      </c>
      <c r="BC329">
        <v>17.100000000000001</v>
      </c>
      <c r="BD329" t="s">
        <v>3</v>
      </c>
      <c r="BE329" t="s">
        <v>3</v>
      </c>
      <c r="BF329" t="s">
        <v>3</v>
      </c>
      <c r="BG329" t="s">
        <v>3</v>
      </c>
      <c r="BH329">
        <v>3</v>
      </c>
      <c r="BI329">
        <v>1</v>
      </c>
      <c r="BJ329" t="s">
        <v>246</v>
      </c>
      <c r="BM329">
        <v>8</v>
      </c>
      <c r="BN329">
        <v>0</v>
      </c>
      <c r="BO329" t="s">
        <v>244</v>
      </c>
      <c r="BP329">
        <v>1</v>
      </c>
      <c r="BQ329">
        <v>30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 t="s">
        <v>3</v>
      </c>
      <c r="BZ329">
        <v>92</v>
      </c>
      <c r="CA329">
        <v>49</v>
      </c>
      <c r="CB329" t="s">
        <v>3</v>
      </c>
      <c r="CE329">
        <v>30</v>
      </c>
      <c r="CF329">
        <v>0</v>
      </c>
      <c r="CG329">
        <v>0</v>
      </c>
      <c r="CM329">
        <v>0</v>
      </c>
      <c r="CN329" t="s">
        <v>3</v>
      </c>
      <c r="CO329">
        <v>0</v>
      </c>
      <c r="CP329">
        <f t="shared" si="318"/>
        <v>28653.1</v>
      </c>
      <c r="CQ329">
        <f t="shared" si="319"/>
        <v>99145.8</v>
      </c>
      <c r="CR329">
        <f t="shared" si="347"/>
        <v>0</v>
      </c>
      <c r="CS329">
        <f t="shared" si="320"/>
        <v>0</v>
      </c>
      <c r="CT329">
        <f t="shared" si="321"/>
        <v>0</v>
      </c>
      <c r="CU329">
        <f t="shared" si="322"/>
        <v>0</v>
      </c>
      <c r="CV329">
        <f t="shared" si="323"/>
        <v>0</v>
      </c>
      <c r="CW329">
        <f t="shared" si="324"/>
        <v>0</v>
      </c>
      <c r="CX329">
        <f t="shared" si="325"/>
        <v>0</v>
      </c>
      <c r="CY329">
        <f t="shared" si="326"/>
        <v>0</v>
      </c>
      <c r="CZ329">
        <f t="shared" si="327"/>
        <v>0</v>
      </c>
      <c r="DC329" t="s">
        <v>3</v>
      </c>
      <c r="DD329" t="s">
        <v>3</v>
      </c>
      <c r="DE329" t="s">
        <v>3</v>
      </c>
      <c r="DF329" t="s">
        <v>3</v>
      </c>
      <c r="DG329" t="s">
        <v>3</v>
      </c>
      <c r="DH329" t="s">
        <v>3</v>
      </c>
      <c r="DI329" t="s">
        <v>3</v>
      </c>
      <c r="DJ329" t="s">
        <v>3</v>
      </c>
      <c r="DK329" t="s">
        <v>3</v>
      </c>
      <c r="DL329" t="s">
        <v>3</v>
      </c>
      <c r="DM329" t="s">
        <v>3</v>
      </c>
      <c r="DN329">
        <v>0</v>
      </c>
      <c r="DO329">
        <v>0</v>
      </c>
      <c r="DP329">
        <v>1</v>
      </c>
      <c r="DQ329">
        <v>1</v>
      </c>
      <c r="DU329">
        <v>1009</v>
      </c>
      <c r="DV329" t="s">
        <v>32</v>
      </c>
      <c r="DW329" t="s">
        <v>32</v>
      </c>
      <c r="DX329">
        <v>1000</v>
      </c>
      <c r="DZ329" t="s">
        <v>3</v>
      </c>
      <c r="EA329" t="s">
        <v>3</v>
      </c>
      <c r="EB329" t="s">
        <v>3</v>
      </c>
      <c r="EC329" t="s">
        <v>3</v>
      </c>
      <c r="EE329">
        <v>55586444</v>
      </c>
      <c r="EF329">
        <v>30</v>
      </c>
      <c r="EG329" t="s">
        <v>117</v>
      </c>
      <c r="EH329">
        <v>0</v>
      </c>
      <c r="EI329" t="s">
        <v>3</v>
      </c>
      <c r="EJ329">
        <v>1</v>
      </c>
      <c r="EK329">
        <v>8</v>
      </c>
      <c r="EL329" t="s">
        <v>233</v>
      </c>
      <c r="EM329" t="s">
        <v>234</v>
      </c>
      <c r="EO329" t="s">
        <v>3</v>
      </c>
      <c r="EQ329">
        <v>0</v>
      </c>
      <c r="ER329">
        <v>5673.19</v>
      </c>
      <c r="ES329">
        <v>5673.19</v>
      </c>
      <c r="ET329">
        <v>0</v>
      </c>
      <c r="EU329">
        <v>0</v>
      </c>
      <c r="EV329">
        <v>0</v>
      </c>
      <c r="EW329">
        <v>0</v>
      </c>
      <c r="EX329">
        <v>0</v>
      </c>
      <c r="FQ329">
        <v>0</v>
      </c>
      <c r="FR329">
        <v>0</v>
      </c>
      <c r="FS329">
        <v>0</v>
      </c>
      <c r="FX329">
        <v>92</v>
      </c>
      <c r="FY329">
        <v>49</v>
      </c>
      <c r="GA329" t="s">
        <v>3</v>
      </c>
      <c r="GD329">
        <v>1</v>
      </c>
      <c r="GF329">
        <v>-182356648</v>
      </c>
      <c r="GG329">
        <v>2</v>
      </c>
      <c r="GH329">
        <v>1</v>
      </c>
      <c r="GI329">
        <v>2</v>
      </c>
      <c r="GJ329">
        <v>0</v>
      </c>
      <c r="GK329">
        <v>0</v>
      </c>
      <c r="GL329">
        <f t="shared" si="328"/>
        <v>0</v>
      </c>
      <c r="GM329">
        <f t="shared" si="329"/>
        <v>28653.1</v>
      </c>
      <c r="GN329">
        <f t="shared" si="330"/>
        <v>28653.1</v>
      </c>
      <c r="GO329">
        <f t="shared" si="331"/>
        <v>0</v>
      </c>
      <c r="GP329">
        <f t="shared" si="332"/>
        <v>0</v>
      </c>
      <c r="GR329">
        <v>0</v>
      </c>
      <c r="GS329">
        <v>3</v>
      </c>
      <c r="GT329">
        <v>0</v>
      </c>
      <c r="GU329" t="s">
        <v>3</v>
      </c>
      <c r="GV329">
        <f t="shared" si="333"/>
        <v>0</v>
      </c>
      <c r="GW329">
        <v>1</v>
      </c>
      <c r="GX329">
        <f t="shared" si="334"/>
        <v>0</v>
      </c>
      <c r="HA329">
        <v>0</v>
      </c>
      <c r="HB329">
        <v>0</v>
      </c>
      <c r="HC329">
        <f t="shared" si="335"/>
        <v>0</v>
      </c>
      <c r="HE329" t="s">
        <v>3</v>
      </c>
      <c r="HF329" t="s">
        <v>3</v>
      </c>
      <c r="HM329" t="s">
        <v>3</v>
      </c>
      <c r="HN329" t="s">
        <v>3</v>
      </c>
      <c r="HO329" t="s">
        <v>3</v>
      </c>
      <c r="HP329" t="s">
        <v>3</v>
      </c>
      <c r="HQ329" t="s">
        <v>3</v>
      </c>
      <c r="HS329">
        <v>0</v>
      </c>
      <c r="IK329">
        <v>0</v>
      </c>
    </row>
    <row r="330" spans="1:255" x14ac:dyDescent="0.25">
      <c r="A330" s="2">
        <v>18</v>
      </c>
      <c r="B330" s="2">
        <v>1</v>
      </c>
      <c r="C330" s="2">
        <v>133</v>
      </c>
      <c r="D330" s="2"/>
      <c r="E330" s="2" t="s">
        <v>247</v>
      </c>
      <c r="F330" s="2" t="s">
        <v>248</v>
      </c>
      <c r="G330" s="2" t="s">
        <v>249</v>
      </c>
      <c r="H330" s="2" t="s">
        <v>158</v>
      </c>
      <c r="I330" s="2">
        <f>I322*J330</f>
        <v>39.047049999999999</v>
      </c>
      <c r="J330" s="2">
        <v>101.5</v>
      </c>
      <c r="K330" s="2">
        <v>101.5</v>
      </c>
      <c r="L330" s="2"/>
      <c r="M330" s="2"/>
      <c r="N330" s="2"/>
      <c r="O330" s="2">
        <f t="shared" si="304"/>
        <v>29120.67</v>
      </c>
      <c r="P330" s="2">
        <f t="shared" si="305"/>
        <v>29120.67</v>
      </c>
      <c r="Q330" s="2">
        <f t="shared" si="341"/>
        <v>0</v>
      </c>
      <c r="R330" s="2">
        <f t="shared" si="306"/>
        <v>0</v>
      </c>
      <c r="S330" s="2">
        <f t="shared" si="307"/>
        <v>0</v>
      </c>
      <c r="T330" s="2">
        <f t="shared" si="308"/>
        <v>0</v>
      </c>
      <c r="U330" s="2">
        <f t="shared" si="309"/>
        <v>0</v>
      </c>
      <c r="V330" s="2">
        <f t="shared" si="310"/>
        <v>0</v>
      </c>
      <c r="W330" s="2">
        <f t="shared" si="311"/>
        <v>0</v>
      </c>
      <c r="X330" s="2">
        <f t="shared" si="312"/>
        <v>0</v>
      </c>
      <c r="Y330" s="2">
        <f t="shared" si="313"/>
        <v>0</v>
      </c>
      <c r="Z330" s="2"/>
      <c r="AA330" s="2">
        <v>56481265</v>
      </c>
      <c r="AB330" s="2">
        <f t="shared" si="314"/>
        <v>729.73</v>
      </c>
      <c r="AC330" s="2">
        <f t="shared" si="315"/>
        <v>729.73</v>
      </c>
      <c r="AD330" s="2">
        <f t="shared" si="342"/>
        <v>0</v>
      </c>
      <c r="AE330" s="2">
        <f t="shared" si="343"/>
        <v>0</v>
      </c>
      <c r="AF330" s="2">
        <f t="shared" si="344"/>
        <v>0</v>
      </c>
      <c r="AG330" s="2">
        <f t="shared" si="316"/>
        <v>0</v>
      </c>
      <c r="AH330" s="2">
        <f t="shared" si="345"/>
        <v>0</v>
      </c>
      <c r="AI330" s="2">
        <f t="shared" si="346"/>
        <v>0</v>
      </c>
      <c r="AJ330" s="2">
        <f t="shared" si="317"/>
        <v>0</v>
      </c>
      <c r="AK330" s="2">
        <v>729.73</v>
      </c>
      <c r="AL330" s="2">
        <v>729.73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92</v>
      </c>
      <c r="AU330" s="2">
        <v>49</v>
      </c>
      <c r="AV330" s="2">
        <v>1</v>
      </c>
      <c r="AW330" s="2">
        <v>1.022</v>
      </c>
      <c r="AX330" s="2"/>
      <c r="AY330" s="2"/>
      <c r="AZ330" s="2">
        <v>1</v>
      </c>
      <c r="BA330" s="2">
        <v>1</v>
      </c>
      <c r="BB330" s="2">
        <v>1</v>
      </c>
      <c r="BC330" s="2">
        <v>1</v>
      </c>
      <c r="BD330" s="2" t="s">
        <v>3</v>
      </c>
      <c r="BE330" s="2" t="s">
        <v>3</v>
      </c>
      <c r="BF330" s="2" t="s">
        <v>3</v>
      </c>
      <c r="BG330" s="2" t="s">
        <v>3</v>
      </c>
      <c r="BH330" s="2">
        <v>3</v>
      </c>
      <c r="BI330" s="2">
        <v>1</v>
      </c>
      <c r="BJ330" s="2" t="s">
        <v>250</v>
      </c>
      <c r="BK330" s="2"/>
      <c r="BL330" s="2"/>
      <c r="BM330" s="2">
        <v>8</v>
      </c>
      <c r="BN330" s="2">
        <v>0</v>
      </c>
      <c r="BO330" s="2" t="s">
        <v>3</v>
      </c>
      <c r="BP330" s="2">
        <v>0</v>
      </c>
      <c r="BQ330" s="2">
        <v>30</v>
      </c>
      <c r="BR330" s="2">
        <v>0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 t="s">
        <v>3</v>
      </c>
      <c r="BZ330" s="2">
        <v>92</v>
      </c>
      <c r="CA330" s="2">
        <v>49</v>
      </c>
      <c r="CB330" s="2" t="s">
        <v>3</v>
      </c>
      <c r="CC330" s="2"/>
      <c r="CD330" s="2"/>
      <c r="CE330" s="2">
        <v>30</v>
      </c>
      <c r="CF330" s="2">
        <v>0</v>
      </c>
      <c r="CG330" s="2">
        <v>0</v>
      </c>
      <c r="CH330" s="2"/>
      <c r="CI330" s="2"/>
      <c r="CJ330" s="2"/>
      <c r="CK330" s="2"/>
      <c r="CL330" s="2"/>
      <c r="CM330" s="2">
        <v>0</v>
      </c>
      <c r="CN330" s="2" t="s">
        <v>3</v>
      </c>
      <c r="CO330" s="2">
        <v>0</v>
      </c>
      <c r="CP330" s="2">
        <f t="shared" si="318"/>
        <v>29120.67</v>
      </c>
      <c r="CQ330" s="2">
        <f t="shared" si="319"/>
        <v>745.78</v>
      </c>
      <c r="CR330" s="2">
        <f t="shared" si="347"/>
        <v>0</v>
      </c>
      <c r="CS330" s="2">
        <f t="shared" si="320"/>
        <v>0</v>
      </c>
      <c r="CT330" s="2">
        <f t="shared" si="321"/>
        <v>0</v>
      </c>
      <c r="CU330" s="2">
        <f t="shared" si="322"/>
        <v>0</v>
      </c>
      <c r="CV330" s="2">
        <f t="shared" si="323"/>
        <v>0</v>
      </c>
      <c r="CW330" s="2">
        <f t="shared" si="324"/>
        <v>0</v>
      </c>
      <c r="CX330" s="2">
        <f t="shared" si="325"/>
        <v>0</v>
      </c>
      <c r="CY330" s="2">
        <f t="shared" si="326"/>
        <v>0</v>
      </c>
      <c r="CZ330" s="2">
        <f t="shared" si="327"/>
        <v>0</v>
      </c>
      <c r="DA330" s="2"/>
      <c r="DB330" s="2"/>
      <c r="DC330" s="2" t="s">
        <v>3</v>
      </c>
      <c r="DD330" s="2" t="s">
        <v>3</v>
      </c>
      <c r="DE330" s="2" t="s">
        <v>3</v>
      </c>
      <c r="DF330" s="2" t="s">
        <v>3</v>
      </c>
      <c r="DG330" s="2" t="s">
        <v>3</v>
      </c>
      <c r="DH330" s="2" t="s">
        <v>3</v>
      </c>
      <c r="DI330" s="2" t="s">
        <v>3</v>
      </c>
      <c r="DJ330" s="2" t="s">
        <v>3</v>
      </c>
      <c r="DK330" s="2" t="s">
        <v>3</v>
      </c>
      <c r="DL330" s="2" t="s">
        <v>3</v>
      </c>
      <c r="DM330" s="2" t="s">
        <v>3</v>
      </c>
      <c r="DN330" s="2">
        <v>0</v>
      </c>
      <c r="DO330" s="2">
        <v>0</v>
      </c>
      <c r="DP330" s="2">
        <v>1</v>
      </c>
      <c r="DQ330" s="2">
        <v>1</v>
      </c>
      <c r="DR330" s="2"/>
      <c r="DS330" s="2"/>
      <c r="DT330" s="2"/>
      <c r="DU330" s="2">
        <v>1007</v>
      </c>
      <c r="DV330" s="2" t="s">
        <v>158</v>
      </c>
      <c r="DW330" s="2" t="s">
        <v>158</v>
      </c>
      <c r="DX330" s="2">
        <v>1</v>
      </c>
      <c r="DY330" s="2"/>
      <c r="DZ330" s="2" t="s">
        <v>3</v>
      </c>
      <c r="EA330" s="2" t="s">
        <v>3</v>
      </c>
      <c r="EB330" s="2" t="s">
        <v>3</v>
      </c>
      <c r="EC330" s="2" t="s">
        <v>3</v>
      </c>
      <c r="ED330" s="2"/>
      <c r="EE330" s="2">
        <v>55586444</v>
      </c>
      <c r="EF330" s="2">
        <v>30</v>
      </c>
      <c r="EG330" s="2" t="s">
        <v>117</v>
      </c>
      <c r="EH330" s="2">
        <v>0</v>
      </c>
      <c r="EI330" s="2" t="s">
        <v>3</v>
      </c>
      <c r="EJ330" s="2">
        <v>1</v>
      </c>
      <c r="EK330" s="2">
        <v>8</v>
      </c>
      <c r="EL330" s="2" t="s">
        <v>233</v>
      </c>
      <c r="EM330" s="2" t="s">
        <v>234</v>
      </c>
      <c r="EN330" s="2"/>
      <c r="EO330" s="2" t="s">
        <v>3</v>
      </c>
      <c r="EP330" s="2"/>
      <c r="EQ330" s="2">
        <v>0</v>
      </c>
      <c r="ER330" s="2">
        <v>729.73</v>
      </c>
      <c r="ES330" s="2">
        <v>729.73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>
        <v>0</v>
      </c>
      <c r="FR330" s="2">
        <v>0</v>
      </c>
      <c r="FS330" s="2">
        <v>0</v>
      </c>
      <c r="FT330" s="2"/>
      <c r="FU330" s="2"/>
      <c r="FV330" s="2"/>
      <c r="FW330" s="2"/>
      <c r="FX330" s="2">
        <v>92</v>
      </c>
      <c r="FY330" s="2">
        <v>49</v>
      </c>
      <c r="FZ330" s="2"/>
      <c r="GA330" s="2" t="s">
        <v>3</v>
      </c>
      <c r="GB330" s="2"/>
      <c r="GC330" s="2"/>
      <c r="GD330" s="2">
        <v>1</v>
      </c>
      <c r="GE330" s="2"/>
      <c r="GF330" s="2">
        <v>-1447999952</v>
      </c>
      <c r="GG330" s="2">
        <v>2</v>
      </c>
      <c r="GH330" s="2">
        <v>1</v>
      </c>
      <c r="GI330" s="2">
        <v>-2</v>
      </c>
      <c r="GJ330" s="2">
        <v>0</v>
      </c>
      <c r="GK330" s="2">
        <v>0</v>
      </c>
      <c r="GL330" s="2">
        <f t="shared" si="328"/>
        <v>0</v>
      </c>
      <c r="GM330" s="2">
        <f t="shared" si="329"/>
        <v>29120.67</v>
      </c>
      <c r="GN330" s="2">
        <f t="shared" si="330"/>
        <v>29120.67</v>
      </c>
      <c r="GO330" s="2">
        <f t="shared" si="331"/>
        <v>0</v>
      </c>
      <c r="GP330" s="2">
        <f t="shared" si="332"/>
        <v>0</v>
      </c>
      <c r="GQ330" s="2"/>
      <c r="GR330" s="2">
        <v>0</v>
      </c>
      <c r="GS330" s="2">
        <v>3</v>
      </c>
      <c r="GT330" s="2">
        <v>0</v>
      </c>
      <c r="GU330" s="2" t="s">
        <v>3</v>
      </c>
      <c r="GV330" s="2">
        <f t="shared" si="333"/>
        <v>0</v>
      </c>
      <c r="GW330" s="2">
        <v>1</v>
      </c>
      <c r="GX330" s="2">
        <f t="shared" si="334"/>
        <v>0</v>
      </c>
      <c r="GY330" s="2"/>
      <c r="GZ330" s="2"/>
      <c r="HA330" s="2">
        <v>0</v>
      </c>
      <c r="HB330" s="2">
        <v>0</v>
      </c>
      <c r="HC330" s="2">
        <f t="shared" si="335"/>
        <v>0</v>
      </c>
      <c r="HD330" s="2"/>
      <c r="HE330" s="2" t="s">
        <v>3</v>
      </c>
      <c r="HF330" s="2" t="s">
        <v>3</v>
      </c>
      <c r="HG330" s="2"/>
      <c r="HH330" s="2"/>
      <c r="HI330" s="2"/>
      <c r="HJ330" s="2"/>
      <c r="HK330" s="2"/>
      <c r="HL330" s="2"/>
      <c r="HM330" s="2" t="s">
        <v>3</v>
      </c>
      <c r="HN330" s="2" t="s">
        <v>3</v>
      </c>
      <c r="HO330" s="2" t="s">
        <v>3</v>
      </c>
      <c r="HP330" s="2" t="s">
        <v>3</v>
      </c>
      <c r="HQ330" s="2" t="s">
        <v>3</v>
      </c>
      <c r="HR330" s="2"/>
      <c r="HS330" s="2">
        <v>0</v>
      </c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>
        <v>0</v>
      </c>
      <c r="IL330" s="2"/>
      <c r="IM330" s="2"/>
      <c r="IN330" s="2"/>
      <c r="IO330" s="2"/>
      <c r="IP330" s="2"/>
      <c r="IQ330" s="2"/>
      <c r="IR330" s="2"/>
      <c r="IS330" s="2"/>
      <c r="IT330" s="2"/>
      <c r="IU330" s="2"/>
    </row>
    <row r="331" spans="1:255" x14ac:dyDescent="0.25">
      <c r="A331">
        <v>18</v>
      </c>
      <c r="B331">
        <v>1</v>
      </c>
      <c r="C331">
        <v>152</v>
      </c>
      <c r="E331" t="s">
        <v>247</v>
      </c>
      <c r="F331" t="s">
        <v>248</v>
      </c>
      <c r="G331" t="s">
        <v>249</v>
      </c>
      <c r="H331" t="s">
        <v>158</v>
      </c>
      <c r="I331">
        <f>I323*J331</f>
        <v>39.047049999999999</v>
      </c>
      <c r="J331">
        <v>101.5</v>
      </c>
      <c r="K331">
        <v>101.5</v>
      </c>
      <c r="O331">
        <f t="shared" si="304"/>
        <v>293536.34999999998</v>
      </c>
      <c r="P331">
        <f t="shared" si="305"/>
        <v>293536.34999999998</v>
      </c>
      <c r="Q331">
        <f t="shared" si="341"/>
        <v>0</v>
      </c>
      <c r="R331">
        <f t="shared" si="306"/>
        <v>0</v>
      </c>
      <c r="S331">
        <f t="shared" si="307"/>
        <v>0</v>
      </c>
      <c r="T331">
        <f t="shared" si="308"/>
        <v>0</v>
      </c>
      <c r="U331">
        <f t="shared" si="309"/>
        <v>0</v>
      </c>
      <c r="V331">
        <f t="shared" si="310"/>
        <v>0</v>
      </c>
      <c r="W331">
        <f t="shared" si="311"/>
        <v>0</v>
      </c>
      <c r="X331">
        <f t="shared" si="312"/>
        <v>0</v>
      </c>
      <c r="Y331">
        <f t="shared" si="313"/>
        <v>0</v>
      </c>
      <c r="AA331">
        <v>56481267</v>
      </c>
      <c r="AB331">
        <f t="shared" si="314"/>
        <v>729.73</v>
      </c>
      <c r="AC331">
        <f t="shared" si="315"/>
        <v>729.73</v>
      </c>
      <c r="AD331">
        <f t="shared" si="342"/>
        <v>0</v>
      </c>
      <c r="AE331">
        <f t="shared" si="343"/>
        <v>0</v>
      </c>
      <c r="AF331">
        <f t="shared" si="344"/>
        <v>0</v>
      </c>
      <c r="AG331">
        <f t="shared" si="316"/>
        <v>0</v>
      </c>
      <c r="AH331">
        <f t="shared" si="345"/>
        <v>0</v>
      </c>
      <c r="AI331">
        <f t="shared" si="346"/>
        <v>0</v>
      </c>
      <c r="AJ331">
        <f t="shared" si="317"/>
        <v>0</v>
      </c>
      <c r="AK331">
        <v>729.73</v>
      </c>
      <c r="AL331">
        <v>729.73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92</v>
      </c>
      <c r="AU331">
        <v>49</v>
      </c>
      <c r="AV331">
        <v>1</v>
      </c>
      <c r="AW331">
        <v>1.022</v>
      </c>
      <c r="AZ331">
        <v>1</v>
      </c>
      <c r="BA331">
        <v>1</v>
      </c>
      <c r="BB331">
        <v>1</v>
      </c>
      <c r="BC331">
        <v>10.08</v>
      </c>
      <c r="BD331" t="s">
        <v>3</v>
      </c>
      <c r="BE331" t="s">
        <v>3</v>
      </c>
      <c r="BF331" t="s">
        <v>3</v>
      </c>
      <c r="BG331" t="s">
        <v>3</v>
      </c>
      <c r="BH331">
        <v>3</v>
      </c>
      <c r="BI331">
        <v>1</v>
      </c>
      <c r="BJ331" t="s">
        <v>250</v>
      </c>
      <c r="BM331">
        <v>8</v>
      </c>
      <c r="BN331">
        <v>0</v>
      </c>
      <c r="BO331" t="s">
        <v>248</v>
      </c>
      <c r="BP331">
        <v>1</v>
      </c>
      <c r="BQ331">
        <v>30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 t="s">
        <v>3</v>
      </c>
      <c r="BZ331">
        <v>92</v>
      </c>
      <c r="CA331">
        <v>49</v>
      </c>
      <c r="CB331" t="s">
        <v>3</v>
      </c>
      <c r="CE331">
        <v>30</v>
      </c>
      <c r="CF331">
        <v>0</v>
      </c>
      <c r="CG331">
        <v>0</v>
      </c>
      <c r="CM331">
        <v>0</v>
      </c>
      <c r="CN331" t="s">
        <v>3</v>
      </c>
      <c r="CO331">
        <v>0</v>
      </c>
      <c r="CP331">
        <f t="shared" si="318"/>
        <v>293536.34999999998</v>
      </c>
      <c r="CQ331">
        <f t="shared" si="319"/>
        <v>7517.46</v>
      </c>
      <c r="CR331">
        <f t="shared" si="347"/>
        <v>0</v>
      </c>
      <c r="CS331">
        <f t="shared" si="320"/>
        <v>0</v>
      </c>
      <c r="CT331">
        <f t="shared" si="321"/>
        <v>0</v>
      </c>
      <c r="CU331">
        <f t="shared" si="322"/>
        <v>0</v>
      </c>
      <c r="CV331">
        <f t="shared" si="323"/>
        <v>0</v>
      </c>
      <c r="CW331">
        <f t="shared" si="324"/>
        <v>0</v>
      </c>
      <c r="CX331">
        <f t="shared" si="325"/>
        <v>0</v>
      </c>
      <c r="CY331">
        <f t="shared" si="326"/>
        <v>0</v>
      </c>
      <c r="CZ331">
        <f t="shared" si="327"/>
        <v>0</v>
      </c>
      <c r="DC331" t="s">
        <v>3</v>
      </c>
      <c r="DD331" t="s">
        <v>3</v>
      </c>
      <c r="DE331" t="s">
        <v>3</v>
      </c>
      <c r="DF331" t="s">
        <v>3</v>
      </c>
      <c r="DG331" t="s">
        <v>3</v>
      </c>
      <c r="DH331" t="s">
        <v>3</v>
      </c>
      <c r="DI331" t="s">
        <v>3</v>
      </c>
      <c r="DJ331" t="s">
        <v>3</v>
      </c>
      <c r="DK331" t="s">
        <v>3</v>
      </c>
      <c r="DL331" t="s">
        <v>3</v>
      </c>
      <c r="DM331" t="s">
        <v>3</v>
      </c>
      <c r="DN331">
        <v>0</v>
      </c>
      <c r="DO331">
        <v>0</v>
      </c>
      <c r="DP331">
        <v>1</v>
      </c>
      <c r="DQ331">
        <v>1</v>
      </c>
      <c r="DU331">
        <v>1007</v>
      </c>
      <c r="DV331" t="s">
        <v>158</v>
      </c>
      <c r="DW331" t="s">
        <v>158</v>
      </c>
      <c r="DX331">
        <v>1</v>
      </c>
      <c r="DZ331" t="s">
        <v>3</v>
      </c>
      <c r="EA331" t="s">
        <v>3</v>
      </c>
      <c r="EB331" t="s">
        <v>3</v>
      </c>
      <c r="EC331" t="s">
        <v>3</v>
      </c>
      <c r="EE331">
        <v>55586444</v>
      </c>
      <c r="EF331">
        <v>30</v>
      </c>
      <c r="EG331" t="s">
        <v>117</v>
      </c>
      <c r="EH331">
        <v>0</v>
      </c>
      <c r="EI331" t="s">
        <v>3</v>
      </c>
      <c r="EJ331">
        <v>1</v>
      </c>
      <c r="EK331">
        <v>8</v>
      </c>
      <c r="EL331" t="s">
        <v>233</v>
      </c>
      <c r="EM331" t="s">
        <v>234</v>
      </c>
      <c r="EO331" t="s">
        <v>3</v>
      </c>
      <c r="EQ331">
        <v>0</v>
      </c>
      <c r="ER331">
        <v>729.73</v>
      </c>
      <c r="ES331">
        <v>729.73</v>
      </c>
      <c r="ET331">
        <v>0</v>
      </c>
      <c r="EU331">
        <v>0</v>
      </c>
      <c r="EV331">
        <v>0</v>
      </c>
      <c r="EW331">
        <v>0</v>
      </c>
      <c r="EX331">
        <v>0</v>
      </c>
      <c r="FQ331">
        <v>0</v>
      </c>
      <c r="FR331">
        <v>0</v>
      </c>
      <c r="FS331">
        <v>0</v>
      </c>
      <c r="FX331">
        <v>92</v>
      </c>
      <c r="FY331">
        <v>49</v>
      </c>
      <c r="GA331" t="s">
        <v>3</v>
      </c>
      <c r="GD331">
        <v>1</v>
      </c>
      <c r="GF331">
        <v>-1447999952</v>
      </c>
      <c r="GG331">
        <v>2</v>
      </c>
      <c r="GH331">
        <v>1</v>
      </c>
      <c r="GI331">
        <v>2</v>
      </c>
      <c r="GJ331">
        <v>0</v>
      </c>
      <c r="GK331">
        <v>0</v>
      </c>
      <c r="GL331">
        <f t="shared" si="328"/>
        <v>0</v>
      </c>
      <c r="GM331">
        <f t="shared" si="329"/>
        <v>293536.34999999998</v>
      </c>
      <c r="GN331">
        <f t="shared" si="330"/>
        <v>293536.34999999998</v>
      </c>
      <c r="GO331">
        <f t="shared" si="331"/>
        <v>0</v>
      </c>
      <c r="GP331">
        <f t="shared" si="332"/>
        <v>0</v>
      </c>
      <c r="GR331">
        <v>0</v>
      </c>
      <c r="GS331">
        <v>3</v>
      </c>
      <c r="GT331">
        <v>0</v>
      </c>
      <c r="GU331" t="s">
        <v>3</v>
      </c>
      <c r="GV331">
        <f t="shared" si="333"/>
        <v>0</v>
      </c>
      <c r="GW331">
        <v>1</v>
      </c>
      <c r="GX331">
        <f t="shared" si="334"/>
        <v>0</v>
      </c>
      <c r="HA331">
        <v>0</v>
      </c>
      <c r="HB331">
        <v>0</v>
      </c>
      <c r="HC331">
        <f t="shared" si="335"/>
        <v>0</v>
      </c>
      <c r="HE331" t="s">
        <v>3</v>
      </c>
      <c r="HF331" t="s">
        <v>3</v>
      </c>
      <c r="HM331" t="s">
        <v>3</v>
      </c>
      <c r="HN331" t="s">
        <v>3</v>
      </c>
      <c r="HO331" t="s">
        <v>3</v>
      </c>
      <c r="HP331" t="s">
        <v>3</v>
      </c>
      <c r="HQ331" t="s">
        <v>3</v>
      </c>
      <c r="HS331">
        <v>0</v>
      </c>
      <c r="IK331">
        <v>0</v>
      </c>
    </row>
    <row r="332" spans="1:255" x14ac:dyDescent="0.25">
      <c r="A332" s="2">
        <v>18</v>
      </c>
      <c r="B332" s="2">
        <v>1</v>
      </c>
      <c r="C332" s="2">
        <v>137</v>
      </c>
      <c r="D332" s="2"/>
      <c r="E332" s="2" t="s">
        <v>251</v>
      </c>
      <c r="F332" s="2" t="s">
        <v>252</v>
      </c>
      <c r="G332" s="2" t="s">
        <v>253</v>
      </c>
      <c r="H332" s="2" t="s">
        <v>214</v>
      </c>
      <c r="I332" s="2">
        <f>I322*J332</f>
        <v>-58.782160000000005</v>
      </c>
      <c r="J332" s="2">
        <v>-152.80000000000001</v>
      </c>
      <c r="K332" s="2">
        <v>-152.80000000000001</v>
      </c>
      <c r="L332" s="2"/>
      <c r="M332" s="2"/>
      <c r="N332" s="2"/>
      <c r="O332" s="2">
        <f t="shared" si="304"/>
        <v>-3653.78</v>
      </c>
      <c r="P332" s="2">
        <f t="shared" si="305"/>
        <v>-3653.78</v>
      </c>
      <c r="Q332" s="2">
        <f t="shared" si="341"/>
        <v>0</v>
      </c>
      <c r="R332" s="2">
        <f t="shared" si="306"/>
        <v>0</v>
      </c>
      <c r="S332" s="2">
        <f t="shared" si="307"/>
        <v>0</v>
      </c>
      <c r="T332" s="2">
        <f t="shared" si="308"/>
        <v>0</v>
      </c>
      <c r="U332" s="2">
        <f t="shared" si="309"/>
        <v>0</v>
      </c>
      <c r="V332" s="2">
        <f t="shared" si="310"/>
        <v>0</v>
      </c>
      <c r="W332" s="2">
        <f t="shared" si="311"/>
        <v>0</v>
      </c>
      <c r="X332" s="2">
        <f t="shared" si="312"/>
        <v>0</v>
      </c>
      <c r="Y332" s="2">
        <f t="shared" si="313"/>
        <v>0</v>
      </c>
      <c r="Z332" s="2"/>
      <c r="AA332" s="2">
        <v>56481265</v>
      </c>
      <c r="AB332" s="2">
        <f t="shared" si="314"/>
        <v>60.82</v>
      </c>
      <c r="AC332" s="2">
        <f t="shared" si="315"/>
        <v>60.82</v>
      </c>
      <c r="AD332" s="2">
        <f t="shared" si="342"/>
        <v>0</v>
      </c>
      <c r="AE332" s="2">
        <f t="shared" si="343"/>
        <v>0</v>
      </c>
      <c r="AF332" s="2">
        <f t="shared" si="344"/>
        <v>0</v>
      </c>
      <c r="AG332" s="2">
        <f t="shared" si="316"/>
        <v>0</v>
      </c>
      <c r="AH332" s="2">
        <f t="shared" si="345"/>
        <v>0</v>
      </c>
      <c r="AI332" s="2">
        <f t="shared" si="346"/>
        <v>0</v>
      </c>
      <c r="AJ332" s="2">
        <f t="shared" si="317"/>
        <v>0</v>
      </c>
      <c r="AK332" s="2">
        <v>60.82</v>
      </c>
      <c r="AL332" s="2">
        <v>60.82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92</v>
      </c>
      <c r="AU332" s="2">
        <v>49</v>
      </c>
      <c r="AV332" s="2">
        <v>1.0469999999999999</v>
      </c>
      <c r="AW332" s="2">
        <v>1.022</v>
      </c>
      <c r="AX332" s="2"/>
      <c r="AY332" s="2"/>
      <c r="AZ332" s="2">
        <v>1</v>
      </c>
      <c r="BA332" s="2">
        <v>1</v>
      </c>
      <c r="BB332" s="2">
        <v>1</v>
      </c>
      <c r="BC332" s="2">
        <v>1</v>
      </c>
      <c r="BD332" s="2" t="s">
        <v>3</v>
      </c>
      <c r="BE332" s="2" t="s">
        <v>3</v>
      </c>
      <c r="BF332" s="2" t="s">
        <v>3</v>
      </c>
      <c r="BG332" s="2" t="s">
        <v>3</v>
      </c>
      <c r="BH332" s="2">
        <v>3</v>
      </c>
      <c r="BI332" s="2">
        <v>1</v>
      </c>
      <c r="BJ332" s="2" t="s">
        <v>254</v>
      </c>
      <c r="BK332" s="2"/>
      <c r="BL332" s="2"/>
      <c r="BM332" s="2">
        <v>8</v>
      </c>
      <c r="BN332" s="2">
        <v>0</v>
      </c>
      <c r="BO332" s="2" t="s">
        <v>3</v>
      </c>
      <c r="BP332" s="2">
        <v>0</v>
      </c>
      <c r="BQ332" s="2">
        <v>30</v>
      </c>
      <c r="BR332" s="2">
        <v>0</v>
      </c>
      <c r="BS332" s="2">
        <v>1</v>
      </c>
      <c r="BT332" s="2">
        <v>1</v>
      </c>
      <c r="BU332" s="2">
        <v>1</v>
      </c>
      <c r="BV332" s="2">
        <v>1</v>
      </c>
      <c r="BW332" s="2">
        <v>1</v>
      </c>
      <c r="BX332" s="2">
        <v>1</v>
      </c>
      <c r="BY332" s="2" t="s">
        <v>3</v>
      </c>
      <c r="BZ332" s="2">
        <v>92</v>
      </c>
      <c r="CA332" s="2">
        <v>49</v>
      </c>
      <c r="CB332" s="2" t="s">
        <v>3</v>
      </c>
      <c r="CC332" s="2"/>
      <c r="CD332" s="2"/>
      <c r="CE332" s="2">
        <v>30</v>
      </c>
      <c r="CF332" s="2">
        <v>0</v>
      </c>
      <c r="CG332" s="2">
        <v>0</v>
      </c>
      <c r="CH332" s="2"/>
      <c r="CI332" s="2"/>
      <c r="CJ332" s="2"/>
      <c r="CK332" s="2"/>
      <c r="CL332" s="2"/>
      <c r="CM332" s="2">
        <v>0</v>
      </c>
      <c r="CN332" s="2" t="s">
        <v>3</v>
      </c>
      <c r="CO332" s="2">
        <v>0</v>
      </c>
      <c r="CP332" s="2">
        <f t="shared" si="318"/>
        <v>-3653.78</v>
      </c>
      <c r="CQ332" s="2">
        <f t="shared" si="319"/>
        <v>62.16</v>
      </c>
      <c r="CR332" s="2">
        <f t="shared" si="347"/>
        <v>0</v>
      </c>
      <c r="CS332" s="2">
        <f t="shared" si="320"/>
        <v>0</v>
      </c>
      <c r="CT332" s="2">
        <f t="shared" si="321"/>
        <v>0</v>
      </c>
      <c r="CU332" s="2">
        <f t="shared" si="322"/>
        <v>0</v>
      </c>
      <c r="CV332" s="2">
        <f t="shared" si="323"/>
        <v>0</v>
      </c>
      <c r="CW332" s="2">
        <f t="shared" si="324"/>
        <v>0</v>
      </c>
      <c r="CX332" s="2">
        <f t="shared" si="325"/>
        <v>0</v>
      </c>
      <c r="CY332" s="2">
        <f t="shared" si="326"/>
        <v>0</v>
      </c>
      <c r="CZ332" s="2">
        <f t="shared" si="327"/>
        <v>0</v>
      </c>
      <c r="DA332" s="2"/>
      <c r="DB332" s="2"/>
      <c r="DC332" s="2" t="s">
        <v>3</v>
      </c>
      <c r="DD332" s="2" t="s">
        <v>3</v>
      </c>
      <c r="DE332" s="2" t="s">
        <v>3</v>
      </c>
      <c r="DF332" s="2" t="s">
        <v>3</v>
      </c>
      <c r="DG332" s="2" t="s">
        <v>3</v>
      </c>
      <c r="DH332" s="2" t="s">
        <v>3</v>
      </c>
      <c r="DI332" s="2" t="s">
        <v>3</v>
      </c>
      <c r="DJ332" s="2" t="s">
        <v>3</v>
      </c>
      <c r="DK332" s="2" t="s">
        <v>3</v>
      </c>
      <c r="DL332" s="2" t="s">
        <v>3</v>
      </c>
      <c r="DM332" s="2" t="s">
        <v>3</v>
      </c>
      <c r="DN332" s="2">
        <v>0</v>
      </c>
      <c r="DO332" s="2">
        <v>0</v>
      </c>
      <c r="DP332" s="2">
        <v>1</v>
      </c>
      <c r="DQ332" s="2">
        <v>1</v>
      </c>
      <c r="DR332" s="2"/>
      <c r="DS332" s="2"/>
      <c r="DT332" s="2"/>
      <c r="DU332" s="2">
        <v>1005</v>
      </c>
      <c r="DV332" s="2" t="s">
        <v>214</v>
      </c>
      <c r="DW332" s="2" t="s">
        <v>214</v>
      </c>
      <c r="DX332" s="2">
        <v>1</v>
      </c>
      <c r="DY332" s="2"/>
      <c r="DZ332" s="2" t="s">
        <v>3</v>
      </c>
      <c r="EA332" s="2" t="s">
        <v>3</v>
      </c>
      <c r="EB332" s="2" t="s">
        <v>3</v>
      </c>
      <c r="EC332" s="2" t="s">
        <v>3</v>
      </c>
      <c r="ED332" s="2"/>
      <c r="EE332" s="2">
        <v>55586444</v>
      </c>
      <c r="EF332" s="2">
        <v>30</v>
      </c>
      <c r="EG332" s="2" t="s">
        <v>117</v>
      </c>
      <c r="EH332" s="2">
        <v>0</v>
      </c>
      <c r="EI332" s="2" t="s">
        <v>3</v>
      </c>
      <c r="EJ332" s="2">
        <v>1</v>
      </c>
      <c r="EK332" s="2">
        <v>8</v>
      </c>
      <c r="EL332" s="2" t="s">
        <v>233</v>
      </c>
      <c r="EM332" s="2" t="s">
        <v>234</v>
      </c>
      <c r="EN332" s="2"/>
      <c r="EO332" s="2" t="s">
        <v>3</v>
      </c>
      <c r="EP332" s="2"/>
      <c r="EQ332" s="2">
        <v>0</v>
      </c>
      <c r="ER332" s="2">
        <v>60.82</v>
      </c>
      <c r="ES332" s="2">
        <v>60.82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>
        <v>0</v>
      </c>
      <c r="FR332" s="2">
        <v>0</v>
      </c>
      <c r="FS332" s="2">
        <v>0</v>
      </c>
      <c r="FT332" s="2"/>
      <c r="FU332" s="2"/>
      <c r="FV332" s="2"/>
      <c r="FW332" s="2"/>
      <c r="FX332" s="2">
        <v>92</v>
      </c>
      <c r="FY332" s="2">
        <v>49</v>
      </c>
      <c r="FZ332" s="2"/>
      <c r="GA332" s="2" t="s">
        <v>3</v>
      </c>
      <c r="GB332" s="2"/>
      <c r="GC332" s="2"/>
      <c r="GD332" s="2">
        <v>1</v>
      </c>
      <c r="GE332" s="2"/>
      <c r="GF332" s="2">
        <v>1092252065</v>
      </c>
      <c r="GG332" s="2">
        <v>2</v>
      </c>
      <c r="GH332" s="2">
        <v>1</v>
      </c>
      <c r="GI332" s="2">
        <v>-2</v>
      </c>
      <c r="GJ332" s="2">
        <v>0</v>
      </c>
      <c r="GK332" s="2">
        <v>0</v>
      </c>
      <c r="GL332" s="2">
        <f t="shared" si="328"/>
        <v>0</v>
      </c>
      <c r="GM332" s="2">
        <f t="shared" si="329"/>
        <v>-3653.78</v>
      </c>
      <c r="GN332" s="2">
        <f t="shared" si="330"/>
        <v>-3653.78</v>
      </c>
      <c r="GO332" s="2">
        <f t="shared" si="331"/>
        <v>0</v>
      </c>
      <c r="GP332" s="2">
        <f t="shared" si="332"/>
        <v>0</v>
      </c>
      <c r="GQ332" s="2"/>
      <c r="GR332" s="2">
        <v>0</v>
      </c>
      <c r="GS332" s="2">
        <v>3</v>
      </c>
      <c r="GT332" s="2">
        <v>0</v>
      </c>
      <c r="GU332" s="2" t="s">
        <v>3</v>
      </c>
      <c r="GV332" s="2">
        <f t="shared" si="333"/>
        <v>0</v>
      </c>
      <c r="GW332" s="2">
        <v>1</v>
      </c>
      <c r="GX332" s="2">
        <f t="shared" si="334"/>
        <v>0</v>
      </c>
      <c r="GY332" s="2"/>
      <c r="GZ332" s="2"/>
      <c r="HA332" s="2">
        <v>0</v>
      </c>
      <c r="HB332" s="2">
        <v>0</v>
      </c>
      <c r="HC332" s="2">
        <f t="shared" si="335"/>
        <v>0</v>
      </c>
      <c r="HD332" s="2"/>
      <c r="HE332" s="2" t="s">
        <v>3</v>
      </c>
      <c r="HF332" s="2" t="s">
        <v>3</v>
      </c>
      <c r="HG332" s="2"/>
      <c r="HH332" s="2"/>
      <c r="HI332" s="2"/>
      <c r="HJ332" s="2"/>
      <c r="HK332" s="2"/>
      <c r="HL332" s="2"/>
      <c r="HM332" s="2" t="s">
        <v>3</v>
      </c>
      <c r="HN332" s="2" t="s">
        <v>3</v>
      </c>
      <c r="HO332" s="2" t="s">
        <v>3</v>
      </c>
      <c r="HP332" s="2" t="s">
        <v>3</v>
      </c>
      <c r="HQ332" s="2" t="s">
        <v>3</v>
      </c>
      <c r="HR332" s="2"/>
      <c r="HS332" s="2">
        <v>0</v>
      </c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>
        <v>0</v>
      </c>
      <c r="IL332" s="2"/>
      <c r="IM332" s="2"/>
      <c r="IN332" s="2"/>
      <c r="IO332" s="2"/>
      <c r="IP332" s="2"/>
      <c r="IQ332" s="2"/>
      <c r="IR332" s="2"/>
      <c r="IS332" s="2"/>
      <c r="IT332" s="2"/>
      <c r="IU332" s="2"/>
    </row>
    <row r="333" spans="1:255" x14ac:dyDescent="0.25">
      <c r="A333">
        <v>18</v>
      </c>
      <c r="B333">
        <v>1</v>
      </c>
      <c r="C333">
        <v>156</v>
      </c>
      <c r="E333" t="s">
        <v>251</v>
      </c>
      <c r="F333" t="s">
        <v>252</v>
      </c>
      <c r="G333" t="s">
        <v>253</v>
      </c>
      <c r="H333" t="s">
        <v>214</v>
      </c>
      <c r="I333">
        <f>I323*J333</f>
        <v>-58.782160000000005</v>
      </c>
      <c r="J333">
        <v>-152.80000000000001</v>
      </c>
      <c r="K333">
        <v>-152.80000000000001</v>
      </c>
      <c r="O333">
        <f t="shared" si="304"/>
        <v>-7709.48</v>
      </c>
      <c r="P333">
        <f t="shared" si="305"/>
        <v>-7709.48</v>
      </c>
      <c r="Q333">
        <f t="shared" si="341"/>
        <v>0</v>
      </c>
      <c r="R333">
        <f t="shared" si="306"/>
        <v>0</v>
      </c>
      <c r="S333">
        <f t="shared" si="307"/>
        <v>0</v>
      </c>
      <c r="T333">
        <f t="shared" si="308"/>
        <v>0</v>
      </c>
      <c r="U333">
        <f t="shared" si="309"/>
        <v>0</v>
      </c>
      <c r="V333">
        <f t="shared" si="310"/>
        <v>0</v>
      </c>
      <c r="W333">
        <f t="shared" si="311"/>
        <v>0</v>
      </c>
      <c r="X333">
        <f t="shared" si="312"/>
        <v>0</v>
      </c>
      <c r="Y333">
        <f t="shared" si="313"/>
        <v>0</v>
      </c>
      <c r="AA333">
        <v>56481267</v>
      </c>
      <c r="AB333">
        <f t="shared" si="314"/>
        <v>60.82</v>
      </c>
      <c r="AC333">
        <f t="shared" si="315"/>
        <v>60.82</v>
      </c>
      <c r="AD333">
        <f t="shared" si="342"/>
        <v>0</v>
      </c>
      <c r="AE333">
        <f t="shared" si="343"/>
        <v>0</v>
      </c>
      <c r="AF333">
        <f t="shared" si="344"/>
        <v>0</v>
      </c>
      <c r="AG333">
        <f t="shared" si="316"/>
        <v>0</v>
      </c>
      <c r="AH333">
        <f t="shared" si="345"/>
        <v>0</v>
      </c>
      <c r="AI333">
        <f t="shared" si="346"/>
        <v>0</v>
      </c>
      <c r="AJ333">
        <f t="shared" si="317"/>
        <v>0</v>
      </c>
      <c r="AK333">
        <v>60.82</v>
      </c>
      <c r="AL333">
        <v>60.82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92</v>
      </c>
      <c r="AU333">
        <v>49</v>
      </c>
      <c r="AV333">
        <v>1</v>
      </c>
      <c r="AW333">
        <v>1.022</v>
      </c>
      <c r="AZ333">
        <v>1</v>
      </c>
      <c r="BA333">
        <v>1</v>
      </c>
      <c r="BB333">
        <v>1</v>
      </c>
      <c r="BC333">
        <v>2.11</v>
      </c>
      <c r="BD333" t="s">
        <v>3</v>
      </c>
      <c r="BE333" t="s">
        <v>3</v>
      </c>
      <c r="BF333" t="s">
        <v>3</v>
      </c>
      <c r="BG333" t="s">
        <v>3</v>
      </c>
      <c r="BH333">
        <v>3</v>
      </c>
      <c r="BI333">
        <v>1</v>
      </c>
      <c r="BJ333" t="s">
        <v>254</v>
      </c>
      <c r="BM333">
        <v>8</v>
      </c>
      <c r="BN333">
        <v>0</v>
      </c>
      <c r="BO333" t="s">
        <v>252</v>
      </c>
      <c r="BP333">
        <v>1</v>
      </c>
      <c r="BQ333">
        <v>30</v>
      </c>
      <c r="BR333">
        <v>0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 t="s">
        <v>3</v>
      </c>
      <c r="BZ333">
        <v>92</v>
      </c>
      <c r="CA333">
        <v>49</v>
      </c>
      <c r="CB333" t="s">
        <v>3</v>
      </c>
      <c r="CE333">
        <v>30</v>
      </c>
      <c r="CF333">
        <v>0</v>
      </c>
      <c r="CG333">
        <v>0</v>
      </c>
      <c r="CM333">
        <v>0</v>
      </c>
      <c r="CN333" t="s">
        <v>3</v>
      </c>
      <c r="CO333">
        <v>0</v>
      </c>
      <c r="CP333">
        <f t="shared" si="318"/>
        <v>-7709.48</v>
      </c>
      <c r="CQ333">
        <f t="shared" si="319"/>
        <v>131.16</v>
      </c>
      <c r="CR333">
        <f t="shared" si="347"/>
        <v>0</v>
      </c>
      <c r="CS333">
        <f t="shared" si="320"/>
        <v>0</v>
      </c>
      <c r="CT333">
        <f t="shared" si="321"/>
        <v>0</v>
      </c>
      <c r="CU333">
        <f t="shared" si="322"/>
        <v>0</v>
      </c>
      <c r="CV333">
        <f t="shared" si="323"/>
        <v>0</v>
      </c>
      <c r="CW333">
        <f t="shared" si="324"/>
        <v>0</v>
      </c>
      <c r="CX333">
        <f t="shared" si="325"/>
        <v>0</v>
      </c>
      <c r="CY333">
        <f t="shared" si="326"/>
        <v>0</v>
      </c>
      <c r="CZ333">
        <f t="shared" si="327"/>
        <v>0</v>
      </c>
      <c r="DC333" t="s">
        <v>3</v>
      </c>
      <c r="DD333" t="s">
        <v>3</v>
      </c>
      <c r="DE333" t="s">
        <v>3</v>
      </c>
      <c r="DF333" t="s">
        <v>3</v>
      </c>
      <c r="DG333" t="s">
        <v>3</v>
      </c>
      <c r="DH333" t="s">
        <v>3</v>
      </c>
      <c r="DI333" t="s">
        <v>3</v>
      </c>
      <c r="DJ333" t="s">
        <v>3</v>
      </c>
      <c r="DK333" t="s">
        <v>3</v>
      </c>
      <c r="DL333" t="s">
        <v>3</v>
      </c>
      <c r="DM333" t="s">
        <v>3</v>
      </c>
      <c r="DN333">
        <v>0</v>
      </c>
      <c r="DO333">
        <v>0</v>
      </c>
      <c r="DP333">
        <v>1</v>
      </c>
      <c r="DQ333">
        <v>1</v>
      </c>
      <c r="DU333">
        <v>1005</v>
      </c>
      <c r="DV333" t="s">
        <v>214</v>
      </c>
      <c r="DW333" t="s">
        <v>214</v>
      </c>
      <c r="DX333">
        <v>1</v>
      </c>
      <c r="DZ333" t="s">
        <v>3</v>
      </c>
      <c r="EA333" t="s">
        <v>3</v>
      </c>
      <c r="EB333" t="s">
        <v>3</v>
      </c>
      <c r="EC333" t="s">
        <v>3</v>
      </c>
      <c r="EE333">
        <v>55586444</v>
      </c>
      <c r="EF333">
        <v>30</v>
      </c>
      <c r="EG333" t="s">
        <v>117</v>
      </c>
      <c r="EH333">
        <v>0</v>
      </c>
      <c r="EI333" t="s">
        <v>3</v>
      </c>
      <c r="EJ333">
        <v>1</v>
      </c>
      <c r="EK333">
        <v>8</v>
      </c>
      <c r="EL333" t="s">
        <v>233</v>
      </c>
      <c r="EM333" t="s">
        <v>234</v>
      </c>
      <c r="EO333" t="s">
        <v>3</v>
      </c>
      <c r="EQ333">
        <v>0</v>
      </c>
      <c r="ER333">
        <v>60.82</v>
      </c>
      <c r="ES333">
        <v>60.82</v>
      </c>
      <c r="ET333">
        <v>0</v>
      </c>
      <c r="EU333">
        <v>0</v>
      </c>
      <c r="EV333">
        <v>0</v>
      </c>
      <c r="EW333">
        <v>0</v>
      </c>
      <c r="EX333">
        <v>0</v>
      </c>
      <c r="FQ333">
        <v>0</v>
      </c>
      <c r="FR333">
        <v>0</v>
      </c>
      <c r="FS333">
        <v>0</v>
      </c>
      <c r="FX333">
        <v>92</v>
      </c>
      <c r="FY333">
        <v>49</v>
      </c>
      <c r="GA333" t="s">
        <v>3</v>
      </c>
      <c r="GD333">
        <v>1</v>
      </c>
      <c r="GF333">
        <v>1092252065</v>
      </c>
      <c r="GG333">
        <v>2</v>
      </c>
      <c r="GH333">
        <v>1</v>
      </c>
      <c r="GI333">
        <v>2</v>
      </c>
      <c r="GJ333">
        <v>0</v>
      </c>
      <c r="GK333">
        <v>0</v>
      </c>
      <c r="GL333">
        <f t="shared" si="328"/>
        <v>0</v>
      </c>
      <c r="GM333">
        <f t="shared" si="329"/>
        <v>-7709.48</v>
      </c>
      <c r="GN333">
        <f t="shared" si="330"/>
        <v>-7709.48</v>
      </c>
      <c r="GO333">
        <f t="shared" si="331"/>
        <v>0</v>
      </c>
      <c r="GP333">
        <f t="shared" si="332"/>
        <v>0</v>
      </c>
      <c r="GR333">
        <v>0</v>
      </c>
      <c r="GS333">
        <v>3</v>
      </c>
      <c r="GT333">
        <v>0</v>
      </c>
      <c r="GU333" t="s">
        <v>3</v>
      </c>
      <c r="GV333">
        <f t="shared" si="333"/>
        <v>0</v>
      </c>
      <c r="GW333">
        <v>1</v>
      </c>
      <c r="GX333">
        <f t="shared" si="334"/>
        <v>0</v>
      </c>
      <c r="HA333">
        <v>0</v>
      </c>
      <c r="HB333">
        <v>0</v>
      </c>
      <c r="HC333">
        <f t="shared" si="335"/>
        <v>0</v>
      </c>
      <c r="HE333" t="s">
        <v>3</v>
      </c>
      <c r="HF333" t="s">
        <v>3</v>
      </c>
      <c r="HM333" t="s">
        <v>3</v>
      </c>
      <c r="HN333" t="s">
        <v>3</v>
      </c>
      <c r="HO333" t="s">
        <v>3</v>
      </c>
      <c r="HP333" t="s">
        <v>3</v>
      </c>
      <c r="HQ333" t="s">
        <v>3</v>
      </c>
      <c r="HS333">
        <v>0</v>
      </c>
      <c r="IK333">
        <v>0</v>
      </c>
    </row>
    <row r="334" spans="1:255" x14ac:dyDescent="0.25">
      <c r="A334" s="2">
        <v>17</v>
      </c>
      <c r="B334" s="2">
        <v>1</v>
      </c>
      <c r="C334" s="2">
        <f>ROW(SmtRes!A159)</f>
        <v>159</v>
      </c>
      <c r="D334" s="2">
        <f>ROW(EtalonRes!A177)</f>
        <v>177</v>
      </c>
      <c r="E334" s="2" t="s">
        <v>255</v>
      </c>
      <c r="F334" s="2" t="s">
        <v>256</v>
      </c>
      <c r="G334" s="2" t="s">
        <v>257</v>
      </c>
      <c r="H334" s="2" t="s">
        <v>258</v>
      </c>
      <c r="I334" s="2">
        <v>42.7</v>
      </c>
      <c r="J334" s="2">
        <v>0</v>
      </c>
      <c r="K334" s="2">
        <v>42.7</v>
      </c>
      <c r="L334" s="2"/>
      <c r="M334" s="2"/>
      <c r="N334" s="2"/>
      <c r="O334" s="2">
        <f t="shared" si="304"/>
        <v>21189.48</v>
      </c>
      <c r="P334" s="2">
        <f t="shared" si="305"/>
        <v>16588.099999999999</v>
      </c>
      <c r="Q334" s="2">
        <f>(ROUND((ROUND(((((ET334*1.25)*1.1))*AV334*I334),2)*BB334),2)+ROUND((ROUND(((AE334-(((EU334*1.25)*1.1)))*AV334*I334),2)*BS334),2))</f>
        <v>2737.35</v>
      </c>
      <c r="R334" s="2">
        <f t="shared" si="306"/>
        <v>241.58</v>
      </c>
      <c r="S334" s="2">
        <f t="shared" si="307"/>
        <v>1864.03</v>
      </c>
      <c r="T334" s="2">
        <f t="shared" si="308"/>
        <v>0</v>
      </c>
      <c r="U334" s="2">
        <f t="shared" si="309"/>
        <v>124.4193027</v>
      </c>
      <c r="V334" s="2">
        <f t="shared" si="310"/>
        <v>0</v>
      </c>
      <c r="W334" s="2">
        <f t="shared" si="311"/>
        <v>0</v>
      </c>
      <c r="X334" s="2">
        <f t="shared" si="312"/>
        <v>2126.67</v>
      </c>
      <c r="Y334" s="2">
        <f t="shared" si="313"/>
        <v>1158.0899999999999</v>
      </c>
      <c r="Z334" s="2"/>
      <c r="AA334" s="2">
        <v>56481265</v>
      </c>
      <c r="AB334" s="2">
        <f t="shared" si="314"/>
        <v>491.40314999999998</v>
      </c>
      <c r="AC334" s="2">
        <f t="shared" si="315"/>
        <v>388.48</v>
      </c>
      <c r="AD334" s="2">
        <f>ROUND((((((ET334*1.25)*1.1))-(((EU334*1.25)*1.1)))+AE334),6)</f>
        <v>61.228749999999998</v>
      </c>
      <c r="AE334" s="2">
        <f>ROUND((((EU334*1.25)*1.1)),6)</f>
        <v>5.4037499999999996</v>
      </c>
      <c r="AF334" s="2">
        <f>ROUND((((EV334*1.15)*1.1)),6)</f>
        <v>41.694400000000002</v>
      </c>
      <c r="AG334" s="2">
        <f t="shared" si="316"/>
        <v>0</v>
      </c>
      <c r="AH334" s="2">
        <f>(((EW334*1.15)*1.1))</f>
        <v>2.7829999999999999</v>
      </c>
      <c r="AI334" s="2">
        <f>(((EX334*1.25)*1.1))</f>
        <v>0</v>
      </c>
      <c r="AJ334" s="2">
        <f t="shared" si="317"/>
        <v>0</v>
      </c>
      <c r="AK334" s="2">
        <v>465.97</v>
      </c>
      <c r="AL334" s="2">
        <v>388.48</v>
      </c>
      <c r="AM334" s="2">
        <v>44.53</v>
      </c>
      <c r="AN334" s="2">
        <v>3.93</v>
      </c>
      <c r="AO334" s="2">
        <v>32.96</v>
      </c>
      <c r="AP334" s="2">
        <v>0</v>
      </c>
      <c r="AQ334" s="2">
        <v>2.2000000000000002</v>
      </c>
      <c r="AR334" s="2">
        <v>0</v>
      </c>
      <c r="AS334" s="2">
        <v>0</v>
      </c>
      <c r="AT334" s="2">
        <v>101</v>
      </c>
      <c r="AU334" s="2">
        <v>55</v>
      </c>
      <c r="AV334" s="2">
        <v>1.0469999999999999</v>
      </c>
      <c r="AW334" s="2">
        <v>1</v>
      </c>
      <c r="AX334" s="2"/>
      <c r="AY334" s="2"/>
      <c r="AZ334" s="2">
        <v>1</v>
      </c>
      <c r="BA334" s="2">
        <v>1</v>
      </c>
      <c r="BB334" s="2">
        <v>1</v>
      </c>
      <c r="BC334" s="2">
        <v>1</v>
      </c>
      <c r="BD334" s="2" t="s">
        <v>3</v>
      </c>
      <c r="BE334" s="2" t="s">
        <v>3</v>
      </c>
      <c r="BF334" s="2" t="s">
        <v>3</v>
      </c>
      <c r="BG334" s="2" t="s">
        <v>3</v>
      </c>
      <c r="BH334" s="2">
        <v>0</v>
      </c>
      <c r="BI334" s="2">
        <v>1</v>
      </c>
      <c r="BJ334" s="2" t="s">
        <v>259</v>
      </c>
      <c r="BK334" s="2"/>
      <c r="BL334" s="2"/>
      <c r="BM334" s="2">
        <v>57</v>
      </c>
      <c r="BN334" s="2">
        <v>0</v>
      </c>
      <c r="BO334" s="2" t="s">
        <v>256</v>
      </c>
      <c r="BP334" s="2">
        <v>1</v>
      </c>
      <c r="BQ334" s="2">
        <v>30</v>
      </c>
      <c r="BR334" s="2">
        <v>0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 t="s">
        <v>3</v>
      </c>
      <c r="BZ334" s="2">
        <v>101</v>
      </c>
      <c r="CA334" s="2">
        <v>55</v>
      </c>
      <c r="CB334" s="2" t="s">
        <v>3</v>
      </c>
      <c r="CC334" s="2"/>
      <c r="CD334" s="2"/>
      <c r="CE334" s="2">
        <v>30</v>
      </c>
      <c r="CF334" s="2">
        <v>0</v>
      </c>
      <c r="CG334" s="2">
        <v>0</v>
      </c>
      <c r="CH334" s="2"/>
      <c r="CI334" s="2"/>
      <c r="CJ334" s="2"/>
      <c r="CK334" s="2"/>
      <c r="CL334" s="2"/>
      <c r="CM334" s="2">
        <v>0</v>
      </c>
      <c r="CN334" s="2" t="s">
        <v>3</v>
      </c>
      <c r="CO334" s="2">
        <v>0</v>
      </c>
      <c r="CP334" s="2">
        <f t="shared" si="318"/>
        <v>21189.479999999996</v>
      </c>
      <c r="CQ334" s="2">
        <f t="shared" si="319"/>
        <v>388.48</v>
      </c>
      <c r="CR334" s="2">
        <f>(ROUND((ROUND(((((ET334*1.25)*1.1))*AV334*1),2)*BB334),2)+ROUND((ROUND(((AE334-(((EU334*1.25)*1.1)))*AV334*1),2)*BS334),2))</f>
        <v>64.11</v>
      </c>
      <c r="CS334" s="2">
        <f t="shared" si="320"/>
        <v>5.66</v>
      </c>
      <c r="CT334" s="2">
        <f t="shared" si="321"/>
        <v>43.65</v>
      </c>
      <c r="CU334" s="2">
        <f t="shared" si="322"/>
        <v>0</v>
      </c>
      <c r="CV334" s="2">
        <f t="shared" si="323"/>
        <v>2.9138009999999999</v>
      </c>
      <c r="CW334" s="2">
        <f t="shared" si="324"/>
        <v>0</v>
      </c>
      <c r="CX334" s="2">
        <f t="shared" si="325"/>
        <v>0</v>
      </c>
      <c r="CY334" s="2">
        <f t="shared" si="326"/>
        <v>2126.6661000000004</v>
      </c>
      <c r="CZ334" s="2">
        <f t="shared" si="327"/>
        <v>1158.0855000000001</v>
      </c>
      <c r="DA334" s="2"/>
      <c r="DB334" s="2"/>
      <c r="DC334" s="2" t="s">
        <v>3</v>
      </c>
      <c r="DD334" s="2" t="s">
        <v>3</v>
      </c>
      <c r="DE334" s="2" t="s">
        <v>48</v>
      </c>
      <c r="DF334" s="2" t="s">
        <v>48</v>
      </c>
      <c r="DG334" s="2" t="s">
        <v>49</v>
      </c>
      <c r="DH334" s="2" t="s">
        <v>3</v>
      </c>
      <c r="DI334" s="2" t="s">
        <v>49</v>
      </c>
      <c r="DJ334" s="2" t="s">
        <v>48</v>
      </c>
      <c r="DK334" s="2" t="s">
        <v>3</v>
      </c>
      <c r="DL334" s="2" t="s">
        <v>3</v>
      </c>
      <c r="DM334" s="2" t="s">
        <v>3</v>
      </c>
      <c r="DN334" s="2">
        <v>0</v>
      </c>
      <c r="DO334" s="2">
        <v>0</v>
      </c>
      <c r="DP334" s="2">
        <v>1</v>
      </c>
      <c r="DQ334" s="2">
        <v>1</v>
      </c>
      <c r="DR334" s="2"/>
      <c r="DS334" s="2"/>
      <c r="DT334" s="2"/>
      <c r="DU334" s="2">
        <v>1013</v>
      </c>
      <c r="DV334" s="2" t="s">
        <v>258</v>
      </c>
      <c r="DW334" s="2" t="s">
        <v>258</v>
      </c>
      <c r="DX334" s="2">
        <v>1</v>
      </c>
      <c r="DY334" s="2"/>
      <c r="DZ334" s="2" t="s">
        <v>3</v>
      </c>
      <c r="EA334" s="2" t="s">
        <v>3</v>
      </c>
      <c r="EB334" s="2" t="s">
        <v>3</v>
      </c>
      <c r="EC334" s="2" t="s">
        <v>3</v>
      </c>
      <c r="ED334" s="2"/>
      <c r="EE334" s="2">
        <v>55586495</v>
      </c>
      <c r="EF334" s="2">
        <v>30</v>
      </c>
      <c r="EG334" s="2" t="s">
        <v>117</v>
      </c>
      <c r="EH334" s="2">
        <v>0</v>
      </c>
      <c r="EI334" s="2" t="s">
        <v>3</v>
      </c>
      <c r="EJ334" s="2">
        <v>1</v>
      </c>
      <c r="EK334" s="2">
        <v>57</v>
      </c>
      <c r="EL334" s="2" t="s">
        <v>260</v>
      </c>
      <c r="EM334" s="2" t="s">
        <v>261</v>
      </c>
      <c r="EN334" s="2"/>
      <c r="EO334" s="2" t="s">
        <v>52</v>
      </c>
      <c r="EP334" s="2"/>
      <c r="EQ334" s="2">
        <v>0</v>
      </c>
      <c r="ER334" s="2">
        <v>465.97</v>
      </c>
      <c r="ES334" s="2">
        <v>388.48</v>
      </c>
      <c r="ET334" s="2">
        <v>44.53</v>
      </c>
      <c r="EU334" s="2">
        <v>3.93</v>
      </c>
      <c r="EV334" s="2">
        <v>32.96</v>
      </c>
      <c r="EW334" s="2">
        <v>2.2000000000000002</v>
      </c>
      <c r="EX334" s="2">
        <v>0</v>
      </c>
      <c r="EY334" s="2">
        <v>0</v>
      </c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>
        <v>0</v>
      </c>
      <c r="FR334" s="2">
        <v>0</v>
      </c>
      <c r="FS334" s="2">
        <v>0</v>
      </c>
      <c r="FT334" s="2"/>
      <c r="FU334" s="2"/>
      <c r="FV334" s="2"/>
      <c r="FW334" s="2"/>
      <c r="FX334" s="2">
        <v>101</v>
      </c>
      <c r="FY334" s="2">
        <v>55</v>
      </c>
      <c r="FZ334" s="2"/>
      <c r="GA334" s="2" t="s">
        <v>3</v>
      </c>
      <c r="GB334" s="2"/>
      <c r="GC334" s="2"/>
      <c r="GD334" s="2">
        <v>1</v>
      </c>
      <c r="GE334" s="2"/>
      <c r="GF334" s="2">
        <v>-105632554</v>
      </c>
      <c r="GG334" s="2">
        <v>2</v>
      </c>
      <c r="GH334" s="2">
        <v>1</v>
      </c>
      <c r="GI334" s="2">
        <v>2</v>
      </c>
      <c r="GJ334" s="2">
        <v>0</v>
      </c>
      <c r="GK334" s="2">
        <v>0</v>
      </c>
      <c r="GL334" s="2">
        <f t="shared" si="328"/>
        <v>0</v>
      </c>
      <c r="GM334" s="2">
        <f t="shared" si="329"/>
        <v>24474.240000000002</v>
      </c>
      <c r="GN334" s="2">
        <f t="shared" si="330"/>
        <v>24474.240000000002</v>
      </c>
      <c r="GO334" s="2">
        <f t="shared" si="331"/>
        <v>0</v>
      </c>
      <c r="GP334" s="2">
        <f t="shared" si="332"/>
        <v>0</v>
      </c>
      <c r="GQ334" s="2"/>
      <c r="GR334" s="2">
        <v>0</v>
      </c>
      <c r="GS334" s="2">
        <v>3</v>
      </c>
      <c r="GT334" s="2">
        <v>0</v>
      </c>
      <c r="GU334" s="2" t="s">
        <v>3</v>
      </c>
      <c r="GV334" s="2">
        <f t="shared" si="333"/>
        <v>0</v>
      </c>
      <c r="GW334" s="2">
        <v>1</v>
      </c>
      <c r="GX334" s="2">
        <f t="shared" si="334"/>
        <v>0</v>
      </c>
      <c r="GY334" s="2"/>
      <c r="GZ334" s="2"/>
      <c r="HA334" s="2">
        <v>0</v>
      </c>
      <c r="HB334" s="2">
        <v>0</v>
      </c>
      <c r="HC334" s="2">
        <f t="shared" si="335"/>
        <v>0</v>
      </c>
      <c r="HD334" s="2"/>
      <c r="HE334" s="2" t="s">
        <v>3</v>
      </c>
      <c r="HF334" s="2" t="s">
        <v>3</v>
      </c>
      <c r="HG334" s="2"/>
      <c r="HH334" s="2"/>
      <c r="HI334" s="2"/>
      <c r="HJ334" s="2"/>
      <c r="HK334" s="2"/>
      <c r="HL334" s="2"/>
      <c r="HM334" s="2" t="s">
        <v>3</v>
      </c>
      <c r="HN334" s="2" t="s">
        <v>3</v>
      </c>
      <c r="HO334" s="2" t="s">
        <v>3</v>
      </c>
      <c r="HP334" s="2" t="s">
        <v>3</v>
      </c>
      <c r="HQ334" s="2" t="s">
        <v>3</v>
      </c>
      <c r="HR334" s="2"/>
      <c r="HS334" s="2">
        <v>0</v>
      </c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>
        <v>0</v>
      </c>
      <c r="IL334" s="2"/>
      <c r="IM334" s="2"/>
      <c r="IN334" s="2"/>
      <c r="IO334" s="2"/>
      <c r="IP334" s="2"/>
      <c r="IQ334" s="2"/>
      <c r="IR334" s="2"/>
      <c r="IS334" s="2"/>
      <c r="IT334" s="2"/>
      <c r="IU334" s="2"/>
    </row>
    <row r="335" spans="1:255" x14ac:dyDescent="0.25">
      <c r="A335">
        <v>17</v>
      </c>
      <c r="B335">
        <v>1</v>
      </c>
      <c r="C335">
        <f>ROW(SmtRes!A162)</f>
        <v>162</v>
      </c>
      <c r="D335">
        <f>ROW(EtalonRes!A180)</f>
        <v>180</v>
      </c>
      <c r="E335" t="s">
        <v>255</v>
      </c>
      <c r="F335" t="s">
        <v>256</v>
      </c>
      <c r="G335" t="s">
        <v>257</v>
      </c>
      <c r="H335" t="s">
        <v>258</v>
      </c>
      <c r="I335">
        <v>42.7</v>
      </c>
      <c r="J335">
        <v>0</v>
      </c>
      <c r="K335">
        <v>42.7</v>
      </c>
      <c r="O335">
        <f t="shared" si="304"/>
        <v>271761.39</v>
      </c>
      <c r="P335">
        <f t="shared" si="305"/>
        <v>145477.64000000001</v>
      </c>
      <c r="Q335">
        <f>(ROUND((ROUND(((((ET335*1.25)*1.1))*AV335*I335),2)*BB335),2)+ROUND((ROUND(((AE335-(((EU335*1.25)*1.1)))*AV335*I335),2)*BS335),2))</f>
        <v>37145.839999999997</v>
      </c>
      <c r="R335">
        <f t="shared" si="306"/>
        <v>11552.36</v>
      </c>
      <c r="S335">
        <f t="shared" si="307"/>
        <v>89137.91</v>
      </c>
      <c r="T335">
        <f t="shared" si="308"/>
        <v>0</v>
      </c>
      <c r="U335">
        <f t="shared" si="309"/>
        <v>124.4193027</v>
      </c>
      <c r="V335">
        <f t="shared" si="310"/>
        <v>0</v>
      </c>
      <c r="W335">
        <f t="shared" si="311"/>
        <v>0</v>
      </c>
      <c r="X335">
        <f t="shared" si="312"/>
        <v>101697.17</v>
      </c>
      <c r="Y335">
        <f t="shared" si="313"/>
        <v>55379.65</v>
      </c>
      <c r="AA335">
        <v>56481267</v>
      </c>
      <c r="AB335">
        <f t="shared" si="314"/>
        <v>491.40314999999998</v>
      </c>
      <c r="AC335">
        <f t="shared" si="315"/>
        <v>388.48</v>
      </c>
      <c r="AD335">
        <f>ROUND((((((ET335*1.25)*1.1))-(((EU335*1.25)*1.1)))+AE335),6)</f>
        <v>61.228749999999998</v>
      </c>
      <c r="AE335">
        <f>ROUND((((EU335*1.25)*1.1)),6)</f>
        <v>5.4037499999999996</v>
      </c>
      <c r="AF335">
        <f>ROUND((((EV335*1.15)*1.1)),6)</f>
        <v>41.694400000000002</v>
      </c>
      <c r="AG335">
        <f t="shared" si="316"/>
        <v>0</v>
      </c>
      <c r="AH335">
        <f>(((EW335*1.15)*1.1))</f>
        <v>2.7829999999999999</v>
      </c>
      <c r="AI335">
        <f>(((EX335*1.25)*1.1))</f>
        <v>0</v>
      </c>
      <c r="AJ335">
        <f t="shared" si="317"/>
        <v>0</v>
      </c>
      <c r="AK335">
        <v>465.97</v>
      </c>
      <c r="AL335">
        <v>388.48</v>
      </c>
      <c r="AM335">
        <v>44.53</v>
      </c>
      <c r="AN335">
        <v>3.93</v>
      </c>
      <c r="AO335">
        <v>32.96</v>
      </c>
      <c r="AP335">
        <v>0</v>
      </c>
      <c r="AQ335">
        <v>2.2000000000000002</v>
      </c>
      <c r="AR335">
        <v>0</v>
      </c>
      <c r="AS335">
        <v>0</v>
      </c>
      <c r="AT335">
        <v>101</v>
      </c>
      <c r="AU335">
        <v>55</v>
      </c>
      <c r="AV335">
        <v>1.0469999999999999</v>
      </c>
      <c r="AW335">
        <v>1</v>
      </c>
      <c r="AZ335">
        <v>1</v>
      </c>
      <c r="BA335">
        <v>47.82</v>
      </c>
      <c r="BB335">
        <v>13.57</v>
      </c>
      <c r="BC335">
        <v>8.77</v>
      </c>
      <c r="BD335" t="s">
        <v>3</v>
      </c>
      <c r="BE335" t="s">
        <v>3</v>
      </c>
      <c r="BF335" t="s">
        <v>3</v>
      </c>
      <c r="BG335" t="s">
        <v>3</v>
      </c>
      <c r="BH335">
        <v>0</v>
      </c>
      <c r="BI335">
        <v>1</v>
      </c>
      <c r="BJ335" t="s">
        <v>259</v>
      </c>
      <c r="BM335">
        <v>57</v>
      </c>
      <c r="BN335">
        <v>0</v>
      </c>
      <c r="BO335" t="s">
        <v>256</v>
      </c>
      <c r="BP335">
        <v>1</v>
      </c>
      <c r="BQ335">
        <v>30</v>
      </c>
      <c r="BR335">
        <v>0</v>
      </c>
      <c r="BS335">
        <v>47.82</v>
      </c>
      <c r="BT335">
        <v>1</v>
      </c>
      <c r="BU335">
        <v>1</v>
      </c>
      <c r="BV335">
        <v>1</v>
      </c>
      <c r="BW335">
        <v>1</v>
      </c>
      <c r="BX335">
        <v>1</v>
      </c>
      <c r="BY335" t="s">
        <v>3</v>
      </c>
      <c r="BZ335">
        <v>101</v>
      </c>
      <c r="CA335">
        <v>55</v>
      </c>
      <c r="CB335" t="s">
        <v>3</v>
      </c>
      <c r="CE335">
        <v>30</v>
      </c>
      <c r="CF335">
        <v>0</v>
      </c>
      <c r="CG335">
        <v>0</v>
      </c>
      <c r="CM335">
        <v>0</v>
      </c>
      <c r="CN335" t="s">
        <v>3</v>
      </c>
      <c r="CO335">
        <v>0</v>
      </c>
      <c r="CP335">
        <f t="shared" si="318"/>
        <v>271761.39</v>
      </c>
      <c r="CQ335">
        <f t="shared" si="319"/>
        <v>3406.97</v>
      </c>
      <c r="CR335">
        <f>(ROUND((ROUND(((((ET335*1.25)*1.1))*AV335*1),2)*BB335),2)+ROUND((ROUND(((AE335-(((EU335*1.25)*1.1)))*AV335*1),2)*BS335),2))</f>
        <v>869.97</v>
      </c>
      <c r="CS335">
        <f t="shared" si="320"/>
        <v>270.66000000000003</v>
      </c>
      <c r="CT335">
        <f t="shared" si="321"/>
        <v>2087.34</v>
      </c>
      <c r="CU335">
        <f t="shared" si="322"/>
        <v>0</v>
      </c>
      <c r="CV335">
        <f t="shared" si="323"/>
        <v>2.9138009999999999</v>
      </c>
      <c r="CW335">
        <f t="shared" si="324"/>
        <v>0</v>
      </c>
      <c r="CX335">
        <f t="shared" si="325"/>
        <v>0</v>
      </c>
      <c r="CY335">
        <f t="shared" si="326"/>
        <v>101697.1727</v>
      </c>
      <c r="CZ335">
        <f t="shared" si="327"/>
        <v>55379.648500000003</v>
      </c>
      <c r="DC335" t="s">
        <v>3</v>
      </c>
      <c r="DD335" t="s">
        <v>3</v>
      </c>
      <c r="DE335" t="s">
        <v>48</v>
      </c>
      <c r="DF335" t="s">
        <v>48</v>
      </c>
      <c r="DG335" t="s">
        <v>49</v>
      </c>
      <c r="DH335" t="s">
        <v>3</v>
      </c>
      <c r="DI335" t="s">
        <v>49</v>
      </c>
      <c r="DJ335" t="s">
        <v>48</v>
      </c>
      <c r="DK335" t="s">
        <v>3</v>
      </c>
      <c r="DL335" t="s">
        <v>3</v>
      </c>
      <c r="DM335" t="s">
        <v>3</v>
      </c>
      <c r="DN335">
        <v>0</v>
      </c>
      <c r="DO335">
        <v>0</v>
      </c>
      <c r="DP335">
        <v>1</v>
      </c>
      <c r="DQ335">
        <v>1</v>
      </c>
      <c r="DU335">
        <v>1013</v>
      </c>
      <c r="DV335" t="s">
        <v>258</v>
      </c>
      <c r="DW335" t="s">
        <v>258</v>
      </c>
      <c r="DX335">
        <v>1</v>
      </c>
      <c r="DZ335" t="s">
        <v>3</v>
      </c>
      <c r="EA335" t="s">
        <v>3</v>
      </c>
      <c r="EB335" t="s">
        <v>3</v>
      </c>
      <c r="EC335" t="s">
        <v>3</v>
      </c>
      <c r="EE335">
        <v>55586495</v>
      </c>
      <c r="EF335">
        <v>30</v>
      </c>
      <c r="EG335" t="s">
        <v>117</v>
      </c>
      <c r="EH335">
        <v>0</v>
      </c>
      <c r="EI335" t="s">
        <v>3</v>
      </c>
      <c r="EJ335">
        <v>1</v>
      </c>
      <c r="EK335">
        <v>57</v>
      </c>
      <c r="EL335" t="s">
        <v>260</v>
      </c>
      <c r="EM335" t="s">
        <v>261</v>
      </c>
      <c r="EO335" t="s">
        <v>52</v>
      </c>
      <c r="EQ335">
        <v>0</v>
      </c>
      <c r="ER335">
        <v>465.97</v>
      </c>
      <c r="ES335">
        <v>388.48</v>
      </c>
      <c r="ET335">
        <v>44.53</v>
      </c>
      <c r="EU335">
        <v>3.93</v>
      </c>
      <c r="EV335">
        <v>32.96</v>
      </c>
      <c r="EW335">
        <v>2.2000000000000002</v>
      </c>
      <c r="EX335">
        <v>0</v>
      </c>
      <c r="EY335">
        <v>0</v>
      </c>
      <c r="FQ335">
        <v>0</v>
      </c>
      <c r="FR335">
        <v>0</v>
      </c>
      <c r="FS335">
        <v>0</v>
      </c>
      <c r="FX335">
        <v>101</v>
      </c>
      <c r="FY335">
        <v>55</v>
      </c>
      <c r="GA335" t="s">
        <v>3</v>
      </c>
      <c r="GD335">
        <v>1</v>
      </c>
      <c r="GF335">
        <v>-105632554</v>
      </c>
      <c r="GG335">
        <v>2</v>
      </c>
      <c r="GH335">
        <v>1</v>
      </c>
      <c r="GI335">
        <v>2</v>
      </c>
      <c r="GJ335">
        <v>0</v>
      </c>
      <c r="GK335">
        <v>0</v>
      </c>
      <c r="GL335">
        <f t="shared" si="328"/>
        <v>0</v>
      </c>
      <c r="GM335">
        <f t="shared" si="329"/>
        <v>428838.21</v>
      </c>
      <c r="GN335">
        <f t="shared" si="330"/>
        <v>428838.21</v>
      </c>
      <c r="GO335">
        <f t="shared" si="331"/>
        <v>0</v>
      </c>
      <c r="GP335">
        <f t="shared" si="332"/>
        <v>0</v>
      </c>
      <c r="GR335">
        <v>0</v>
      </c>
      <c r="GS335">
        <v>3</v>
      </c>
      <c r="GT335">
        <v>0</v>
      </c>
      <c r="GU335" t="s">
        <v>3</v>
      </c>
      <c r="GV335">
        <f t="shared" si="333"/>
        <v>0</v>
      </c>
      <c r="GW335">
        <v>1</v>
      </c>
      <c r="GX335">
        <f t="shared" si="334"/>
        <v>0</v>
      </c>
      <c r="HA335">
        <v>0</v>
      </c>
      <c r="HB335">
        <v>0</v>
      </c>
      <c r="HC335">
        <f t="shared" si="335"/>
        <v>0</v>
      </c>
      <c r="HE335" t="s">
        <v>3</v>
      </c>
      <c r="HF335" t="s">
        <v>3</v>
      </c>
      <c r="HM335" t="s">
        <v>3</v>
      </c>
      <c r="HN335" t="s">
        <v>3</v>
      </c>
      <c r="HO335" t="s">
        <v>3</v>
      </c>
      <c r="HP335" t="s">
        <v>3</v>
      </c>
      <c r="HQ335" t="s">
        <v>3</v>
      </c>
      <c r="HS335">
        <v>0</v>
      </c>
      <c r="IK335">
        <v>0</v>
      </c>
    </row>
    <row r="337" spans="1:206" ht="13" x14ac:dyDescent="0.3">
      <c r="A337" s="3">
        <v>51</v>
      </c>
      <c r="B337" s="3">
        <f>B308</f>
        <v>1</v>
      </c>
      <c r="C337" s="3">
        <f>A308</f>
        <v>4</v>
      </c>
      <c r="D337" s="3">
        <f>ROW(A308)</f>
        <v>308</v>
      </c>
      <c r="E337" s="3"/>
      <c r="F337" s="3" t="str">
        <f>IF(F308&lt;&gt;"",F308,"")</f>
        <v/>
      </c>
      <c r="G337" s="3" t="str">
        <f>IF(G308&lt;&gt;"",G308,"")</f>
        <v>Замена плит перекрытий. Устройство монолитных ж/б участков (КР-7...11)</v>
      </c>
      <c r="H337" s="3">
        <v>0</v>
      </c>
      <c r="I337" s="3"/>
      <c r="J337" s="3"/>
      <c r="K337" s="3"/>
      <c r="L337" s="3"/>
      <c r="M337" s="3"/>
      <c r="N337" s="3"/>
      <c r="O337" s="3">
        <f t="shared" ref="O337:T337" si="348">ROUND(AB337,2)</f>
        <v>277754.06</v>
      </c>
      <c r="P337" s="3">
        <f t="shared" si="348"/>
        <v>260041.06</v>
      </c>
      <c r="Q337" s="3">
        <f t="shared" si="348"/>
        <v>4374.55</v>
      </c>
      <c r="R337" s="3">
        <f t="shared" si="348"/>
        <v>326.97000000000003</v>
      </c>
      <c r="S337" s="3">
        <f t="shared" si="348"/>
        <v>13338.45</v>
      </c>
      <c r="T337" s="3">
        <f t="shared" si="348"/>
        <v>0</v>
      </c>
      <c r="U337" s="3">
        <f>AH337</f>
        <v>1123.2109234269001</v>
      </c>
      <c r="V337" s="3">
        <f>AI337</f>
        <v>0</v>
      </c>
      <c r="W337" s="3">
        <f>ROUND(AJ337,2)</f>
        <v>0</v>
      </c>
      <c r="X337" s="3">
        <f>ROUND(AK337,2)</f>
        <v>12929.09</v>
      </c>
      <c r="Y337" s="3">
        <f>ROUND(AL337,2)</f>
        <v>6755.45</v>
      </c>
      <c r="Z337" s="3"/>
      <c r="AA337" s="3"/>
      <c r="AB337" s="3">
        <f>ROUND(SUMIF(AA312:AA335,"=56481265",O312:O335),2)</f>
        <v>277754.06</v>
      </c>
      <c r="AC337" s="3">
        <f>ROUND(SUMIF(AA312:AA335,"=56481265",P312:P335),2)</f>
        <v>260041.06</v>
      </c>
      <c r="AD337" s="3">
        <f>ROUND(SUMIF(AA312:AA335,"=56481265",Q312:Q335),2)</f>
        <v>4374.55</v>
      </c>
      <c r="AE337" s="3">
        <f>ROUND(SUMIF(AA312:AA335,"=56481265",R312:R335),2)</f>
        <v>326.97000000000003</v>
      </c>
      <c r="AF337" s="3">
        <f>ROUND(SUMIF(AA312:AA335,"=56481265",S312:S335),2)</f>
        <v>13338.45</v>
      </c>
      <c r="AG337" s="3">
        <f>ROUND(SUMIF(AA312:AA335,"=56481265",T312:T335),2)</f>
        <v>0</v>
      </c>
      <c r="AH337" s="3">
        <f>SUMIF(AA312:AA335,"=56481265",U312:U335)</f>
        <v>1123.2109234269001</v>
      </c>
      <c r="AI337" s="3">
        <f>SUMIF(AA312:AA335,"=56481265",V312:V335)</f>
        <v>0</v>
      </c>
      <c r="AJ337" s="3">
        <f>ROUND(SUMIF(AA312:AA335,"=56481265",W312:W335),2)</f>
        <v>0</v>
      </c>
      <c r="AK337" s="3">
        <f>ROUND(SUMIF(AA312:AA335,"=56481265",X312:X335),2)</f>
        <v>12929.09</v>
      </c>
      <c r="AL337" s="3">
        <f>ROUND(SUMIF(AA312:AA335,"=56481265",Y312:Y335),2)</f>
        <v>6755.45</v>
      </c>
      <c r="AM337" s="3"/>
      <c r="AN337" s="3"/>
      <c r="AO337" s="3">
        <f t="shared" ref="AO337:BD337" si="349">ROUND(BX337,2)</f>
        <v>0</v>
      </c>
      <c r="AP337" s="3">
        <f t="shared" si="349"/>
        <v>0</v>
      </c>
      <c r="AQ337" s="3">
        <f t="shared" si="349"/>
        <v>0</v>
      </c>
      <c r="AR337" s="3">
        <f t="shared" si="349"/>
        <v>297438.59999999998</v>
      </c>
      <c r="AS337" s="3">
        <f t="shared" si="349"/>
        <v>297438.59999999998</v>
      </c>
      <c r="AT337" s="3">
        <f t="shared" si="349"/>
        <v>0</v>
      </c>
      <c r="AU337" s="3">
        <f t="shared" si="349"/>
        <v>0</v>
      </c>
      <c r="AV337" s="3">
        <f t="shared" si="349"/>
        <v>260041.06</v>
      </c>
      <c r="AW337" s="3">
        <f t="shared" si="349"/>
        <v>260041.06</v>
      </c>
      <c r="AX337" s="3">
        <f t="shared" si="349"/>
        <v>0</v>
      </c>
      <c r="AY337" s="3">
        <f t="shared" si="349"/>
        <v>260041.06</v>
      </c>
      <c r="AZ337" s="3">
        <f t="shared" si="349"/>
        <v>0</v>
      </c>
      <c r="BA337" s="3">
        <f t="shared" si="349"/>
        <v>0</v>
      </c>
      <c r="BB337" s="3">
        <f t="shared" si="349"/>
        <v>0</v>
      </c>
      <c r="BC337" s="3">
        <f t="shared" si="349"/>
        <v>0</v>
      </c>
      <c r="BD337" s="3">
        <f t="shared" si="349"/>
        <v>0</v>
      </c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>
        <f>ROUND(SUMIF(AA312:AA335,"=56481265",FQ312:FQ335),2)</f>
        <v>0</v>
      </c>
      <c r="BY337" s="3">
        <f>ROUND(SUMIF(AA312:AA335,"=56481265",FR312:FR335),2)</f>
        <v>0</v>
      </c>
      <c r="BZ337" s="3">
        <f>ROUND(SUMIF(AA312:AA335,"=56481265",GL312:GL335),2)</f>
        <v>0</v>
      </c>
      <c r="CA337" s="3">
        <f>ROUND(SUMIF(AA312:AA335,"=56481265",GM312:GM335),2)</f>
        <v>297438.59999999998</v>
      </c>
      <c r="CB337" s="3">
        <f>ROUND(SUMIF(AA312:AA335,"=56481265",GN312:GN335),2)</f>
        <v>297438.59999999998</v>
      </c>
      <c r="CC337" s="3">
        <f>ROUND(SUMIF(AA312:AA335,"=56481265",GO312:GO335),2)</f>
        <v>0</v>
      </c>
      <c r="CD337" s="3">
        <f>ROUND(SUMIF(AA312:AA335,"=56481265",GP312:GP335),2)</f>
        <v>0</v>
      </c>
      <c r="CE337" s="3">
        <f>AC337-BX337</f>
        <v>260041.06</v>
      </c>
      <c r="CF337" s="3">
        <f>AC337-BY337</f>
        <v>260041.06</v>
      </c>
      <c r="CG337" s="3">
        <f>BX337-BZ337</f>
        <v>0</v>
      </c>
      <c r="CH337" s="3">
        <f>AC337-BX337-BY337+BZ337</f>
        <v>260041.06</v>
      </c>
      <c r="CI337" s="3">
        <f>BY337-BZ337</f>
        <v>0</v>
      </c>
      <c r="CJ337" s="3">
        <f>ROUND(SUMIF(AA312:AA335,"=56481265",GX312:GX335),2)</f>
        <v>0</v>
      </c>
      <c r="CK337" s="3">
        <f>ROUND(SUMIF(AA312:AA335,"=56481265",GY312:GY335),2)</f>
        <v>0</v>
      </c>
      <c r="CL337" s="3">
        <f>ROUND(SUMIF(AA312:AA335,"=56481265",GZ312:GZ335),2)</f>
        <v>0</v>
      </c>
      <c r="CM337" s="3">
        <f>ROUND(SUMIF(AA312:AA335,"=56481265",HD312:HD335),2)</f>
        <v>0</v>
      </c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4">
        <f t="shared" ref="DG337:DL337" si="350">ROUND(DT337,2)</f>
        <v>3370783.95</v>
      </c>
      <c r="DH337" s="4">
        <f t="shared" si="350"/>
        <v>2675593.2599999998</v>
      </c>
      <c r="DI337" s="4">
        <f t="shared" si="350"/>
        <v>57346.01</v>
      </c>
      <c r="DJ337" s="4">
        <f t="shared" si="350"/>
        <v>15635.71</v>
      </c>
      <c r="DK337" s="4">
        <f t="shared" si="350"/>
        <v>637844.68000000005</v>
      </c>
      <c r="DL337" s="4">
        <f t="shared" si="350"/>
        <v>0</v>
      </c>
      <c r="DM337" s="4">
        <f>DZ337</f>
        <v>1123.2109234269001</v>
      </c>
      <c r="DN337" s="4">
        <f>EA337</f>
        <v>0</v>
      </c>
      <c r="DO337" s="4">
        <f>ROUND(EB337,2)</f>
        <v>0</v>
      </c>
      <c r="DP337" s="4">
        <f>ROUND(EC337,2)</f>
        <v>618268.72</v>
      </c>
      <c r="DQ337" s="4">
        <f>ROUND(ED337,2)</f>
        <v>323044.95</v>
      </c>
      <c r="DR337" s="4"/>
      <c r="DS337" s="4"/>
      <c r="DT337" s="4">
        <f>ROUND(SUMIF(AA312:AA335,"=56481267",O312:O335),2)</f>
        <v>3370783.95</v>
      </c>
      <c r="DU337" s="4">
        <f>ROUND(SUMIF(AA312:AA335,"=56481267",P312:P335),2)</f>
        <v>2675593.2599999998</v>
      </c>
      <c r="DV337" s="4">
        <f>ROUND(SUMIF(AA312:AA335,"=56481267",Q312:Q335),2)</f>
        <v>57346.01</v>
      </c>
      <c r="DW337" s="4">
        <f>ROUND(SUMIF(AA312:AA335,"=56481267",R312:R335),2)</f>
        <v>15635.71</v>
      </c>
      <c r="DX337" s="4">
        <f>ROUND(SUMIF(AA312:AA335,"=56481267",S312:S335),2)</f>
        <v>637844.68000000005</v>
      </c>
      <c r="DY337" s="4">
        <f>ROUND(SUMIF(AA312:AA335,"=56481267",T312:T335),2)</f>
        <v>0</v>
      </c>
      <c r="DZ337" s="4">
        <f>SUMIF(AA312:AA335,"=56481267",U312:U335)</f>
        <v>1123.2109234269001</v>
      </c>
      <c r="EA337" s="4">
        <f>SUMIF(AA312:AA335,"=56481267",V312:V335)</f>
        <v>0</v>
      </c>
      <c r="EB337" s="4">
        <f>ROUND(SUMIF(AA312:AA335,"=56481267",W312:W335),2)</f>
        <v>0</v>
      </c>
      <c r="EC337" s="4">
        <f>ROUND(SUMIF(AA312:AA335,"=56481267",X312:X335),2)</f>
        <v>618268.72</v>
      </c>
      <c r="ED337" s="4">
        <f>ROUND(SUMIF(AA312:AA335,"=56481267",Y312:Y335),2)</f>
        <v>323044.95</v>
      </c>
      <c r="EE337" s="4"/>
      <c r="EF337" s="4"/>
      <c r="EG337" s="4">
        <f t="shared" ref="EG337:EV337" si="351">ROUND(FP337,2)</f>
        <v>0</v>
      </c>
      <c r="EH337" s="4">
        <f t="shared" si="351"/>
        <v>0</v>
      </c>
      <c r="EI337" s="4">
        <f t="shared" si="351"/>
        <v>0</v>
      </c>
      <c r="EJ337" s="4">
        <f t="shared" si="351"/>
        <v>4312097.62</v>
      </c>
      <c r="EK337" s="4">
        <f t="shared" si="351"/>
        <v>4312097.62</v>
      </c>
      <c r="EL337" s="4">
        <f t="shared" si="351"/>
        <v>0</v>
      </c>
      <c r="EM337" s="4">
        <f t="shared" si="351"/>
        <v>0</v>
      </c>
      <c r="EN337" s="4">
        <f t="shared" si="351"/>
        <v>2675593.2599999998</v>
      </c>
      <c r="EO337" s="4">
        <f t="shared" si="351"/>
        <v>2675593.2599999998</v>
      </c>
      <c r="EP337" s="4">
        <f t="shared" si="351"/>
        <v>0</v>
      </c>
      <c r="EQ337" s="4">
        <f t="shared" si="351"/>
        <v>2675593.2599999998</v>
      </c>
      <c r="ER337" s="4">
        <f t="shared" si="351"/>
        <v>0</v>
      </c>
      <c r="ES337" s="4">
        <f t="shared" si="351"/>
        <v>0</v>
      </c>
      <c r="ET337" s="4">
        <f t="shared" si="351"/>
        <v>0</v>
      </c>
      <c r="EU337" s="4">
        <f t="shared" si="351"/>
        <v>0</v>
      </c>
      <c r="EV337" s="4">
        <f t="shared" si="351"/>
        <v>0</v>
      </c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>
        <f>ROUND(SUMIF(AA312:AA335,"=56481267",FQ312:FQ335),2)</f>
        <v>0</v>
      </c>
      <c r="FQ337" s="4">
        <f>ROUND(SUMIF(AA312:AA335,"=56481267",FR312:FR335),2)</f>
        <v>0</v>
      </c>
      <c r="FR337" s="4">
        <f>ROUND(SUMIF(AA312:AA335,"=56481267",GL312:GL335),2)</f>
        <v>0</v>
      </c>
      <c r="FS337" s="4">
        <f>ROUND(SUMIF(AA312:AA335,"=56481267",GM312:GM335),2)</f>
        <v>4312097.62</v>
      </c>
      <c r="FT337" s="4">
        <f>ROUND(SUMIF(AA312:AA335,"=56481267",GN312:GN335),2)</f>
        <v>4312097.62</v>
      </c>
      <c r="FU337" s="4">
        <f>ROUND(SUMIF(AA312:AA335,"=56481267",GO312:GO335),2)</f>
        <v>0</v>
      </c>
      <c r="FV337" s="4">
        <f>ROUND(SUMIF(AA312:AA335,"=56481267",GP312:GP335),2)</f>
        <v>0</v>
      </c>
      <c r="FW337" s="4">
        <f>DU337-FP337</f>
        <v>2675593.2599999998</v>
      </c>
      <c r="FX337" s="4">
        <f>DU337-FQ337</f>
        <v>2675593.2599999998</v>
      </c>
      <c r="FY337" s="4">
        <f>FP337-FR337</f>
        <v>0</v>
      </c>
      <c r="FZ337" s="4">
        <f>DU337-FP337-FQ337+FR337</f>
        <v>2675593.2599999998</v>
      </c>
      <c r="GA337" s="4">
        <f>FQ337-FR337</f>
        <v>0</v>
      </c>
      <c r="GB337" s="4">
        <f>ROUND(SUMIF(AA312:AA335,"=56481267",GX312:GX335),2)</f>
        <v>0</v>
      </c>
      <c r="GC337" s="4">
        <f>ROUND(SUMIF(AA312:AA335,"=56481267",GY312:GY335),2)</f>
        <v>0</v>
      </c>
      <c r="GD337" s="4">
        <f>ROUND(SUMIF(AA312:AA335,"=56481267",GZ312:GZ335),2)</f>
        <v>0</v>
      </c>
      <c r="GE337" s="4">
        <f>ROUND(SUMIF(AA312:AA335,"=56481267",HD312:HD335),2)</f>
        <v>0</v>
      </c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>
        <v>0</v>
      </c>
    </row>
    <row r="339" spans="1:206" ht="13" x14ac:dyDescent="0.3">
      <c r="A339" s="5">
        <v>50</v>
      </c>
      <c r="B339" s="5">
        <v>0</v>
      </c>
      <c r="C339" s="5">
        <v>0</v>
      </c>
      <c r="D339" s="5">
        <v>1</v>
      </c>
      <c r="E339" s="5">
        <v>201</v>
      </c>
      <c r="F339" s="5">
        <f>ROUND(Source!O337,O339)</f>
        <v>277754.06</v>
      </c>
      <c r="G339" s="5" t="s">
        <v>57</v>
      </c>
      <c r="H339" s="5" t="s">
        <v>58</v>
      </c>
      <c r="I339" s="5"/>
      <c r="J339" s="5"/>
      <c r="K339" s="5">
        <v>201</v>
      </c>
      <c r="L339" s="5">
        <v>1</v>
      </c>
      <c r="M339" s="5">
        <v>3</v>
      </c>
      <c r="N339" s="5" t="s">
        <v>3</v>
      </c>
      <c r="O339" s="5">
        <v>2</v>
      </c>
      <c r="P339" s="5">
        <f>ROUND(Source!DG337,O339)</f>
        <v>3370783.95</v>
      </c>
      <c r="Q339" s="5"/>
      <c r="R339" s="5"/>
      <c r="S339" s="5"/>
      <c r="T339" s="5"/>
      <c r="U339" s="5"/>
      <c r="V339" s="5"/>
      <c r="W339" s="5">
        <v>277754.06</v>
      </c>
      <c r="X339" s="5">
        <v>1</v>
      </c>
      <c r="Y339" s="5">
        <v>277754.06</v>
      </c>
      <c r="Z339" s="5">
        <v>3370783.95</v>
      </c>
      <c r="AA339" s="5">
        <v>1</v>
      </c>
      <c r="AB339" s="5">
        <v>3370783.95</v>
      </c>
    </row>
    <row r="340" spans="1:206" ht="13" x14ac:dyDescent="0.3">
      <c r="A340" s="5">
        <v>50</v>
      </c>
      <c r="B340" s="5">
        <v>0</v>
      </c>
      <c r="C340" s="5">
        <v>0</v>
      </c>
      <c r="D340" s="5">
        <v>1</v>
      </c>
      <c r="E340" s="5">
        <v>202</v>
      </c>
      <c r="F340" s="5">
        <f>ROUND(Source!P337,O340)</f>
        <v>260041.06</v>
      </c>
      <c r="G340" s="5" t="s">
        <v>59</v>
      </c>
      <c r="H340" s="5" t="s">
        <v>60</v>
      </c>
      <c r="I340" s="5"/>
      <c r="J340" s="5"/>
      <c r="K340" s="5">
        <v>202</v>
      </c>
      <c r="L340" s="5">
        <v>2</v>
      </c>
      <c r="M340" s="5">
        <v>3</v>
      </c>
      <c r="N340" s="5" t="s">
        <v>3</v>
      </c>
      <c r="O340" s="5">
        <v>2</v>
      </c>
      <c r="P340" s="5">
        <f>ROUND(Source!DH337,O340)</f>
        <v>2675593.2599999998</v>
      </c>
      <c r="Q340" s="5"/>
      <c r="R340" s="5"/>
      <c r="S340" s="5"/>
      <c r="T340" s="5"/>
      <c r="U340" s="5"/>
      <c r="V340" s="5"/>
      <c r="W340" s="5">
        <v>260041.06</v>
      </c>
      <c r="X340" s="5">
        <v>1</v>
      </c>
      <c r="Y340" s="5">
        <v>260041.06</v>
      </c>
      <c r="Z340" s="5">
        <v>2675593.2599999998</v>
      </c>
      <c r="AA340" s="5">
        <v>1</v>
      </c>
      <c r="AB340" s="5">
        <v>2675593.2599999998</v>
      </c>
    </row>
    <row r="341" spans="1:206" ht="13" x14ac:dyDescent="0.3">
      <c r="A341" s="5">
        <v>50</v>
      </c>
      <c r="B341" s="5">
        <v>0</v>
      </c>
      <c r="C341" s="5">
        <v>0</v>
      </c>
      <c r="D341" s="5">
        <v>1</v>
      </c>
      <c r="E341" s="5">
        <v>222</v>
      </c>
      <c r="F341" s="5">
        <f>ROUND(Source!AO337,O341)</f>
        <v>0</v>
      </c>
      <c r="G341" s="5" t="s">
        <v>61</v>
      </c>
      <c r="H341" s="5" t="s">
        <v>62</v>
      </c>
      <c r="I341" s="5"/>
      <c r="J341" s="5"/>
      <c r="K341" s="5">
        <v>222</v>
      </c>
      <c r="L341" s="5">
        <v>3</v>
      </c>
      <c r="M341" s="5">
        <v>3</v>
      </c>
      <c r="N341" s="5" t="s">
        <v>3</v>
      </c>
      <c r="O341" s="5">
        <v>2</v>
      </c>
      <c r="P341" s="5">
        <f>ROUND(Source!EG337,O341)</f>
        <v>0</v>
      </c>
      <c r="Q341" s="5"/>
      <c r="R341" s="5"/>
      <c r="S341" s="5"/>
      <c r="T341" s="5"/>
      <c r="U341" s="5"/>
      <c r="V341" s="5"/>
      <c r="W341" s="5">
        <v>0</v>
      </c>
      <c r="X341" s="5">
        <v>1</v>
      </c>
      <c r="Y341" s="5">
        <v>0</v>
      </c>
      <c r="Z341" s="5">
        <v>0</v>
      </c>
      <c r="AA341" s="5">
        <v>1</v>
      </c>
      <c r="AB341" s="5">
        <v>0</v>
      </c>
    </row>
    <row r="342" spans="1:206" ht="13" x14ac:dyDescent="0.3">
      <c r="A342" s="5">
        <v>50</v>
      </c>
      <c r="B342" s="5">
        <v>0</v>
      </c>
      <c r="C342" s="5">
        <v>0</v>
      </c>
      <c r="D342" s="5">
        <v>1</v>
      </c>
      <c r="E342" s="5">
        <v>225</v>
      </c>
      <c r="F342" s="5">
        <f>ROUND(Source!AV337,O342)</f>
        <v>260041.06</v>
      </c>
      <c r="G342" s="5" t="s">
        <v>63</v>
      </c>
      <c r="H342" s="5" t="s">
        <v>64</v>
      </c>
      <c r="I342" s="5"/>
      <c r="J342" s="5"/>
      <c r="K342" s="5">
        <v>225</v>
      </c>
      <c r="L342" s="5">
        <v>4</v>
      </c>
      <c r="M342" s="5">
        <v>3</v>
      </c>
      <c r="N342" s="5" t="s">
        <v>3</v>
      </c>
      <c r="O342" s="5">
        <v>2</v>
      </c>
      <c r="P342" s="5">
        <f>ROUND(Source!EN337,O342)</f>
        <v>2675593.2599999998</v>
      </c>
      <c r="Q342" s="5"/>
      <c r="R342" s="5"/>
      <c r="S342" s="5"/>
      <c r="T342" s="5"/>
      <c r="U342" s="5"/>
      <c r="V342" s="5"/>
      <c r="W342" s="5">
        <v>260041.06</v>
      </c>
      <c r="X342" s="5">
        <v>1</v>
      </c>
      <c r="Y342" s="5">
        <v>260041.06</v>
      </c>
      <c r="Z342" s="5">
        <v>2675593.2599999998</v>
      </c>
      <c r="AA342" s="5">
        <v>1</v>
      </c>
      <c r="AB342" s="5">
        <v>2675593.2599999998</v>
      </c>
    </row>
    <row r="343" spans="1:206" ht="13" x14ac:dyDescent="0.3">
      <c r="A343" s="5">
        <v>50</v>
      </c>
      <c r="B343" s="5">
        <v>0</v>
      </c>
      <c r="C343" s="5">
        <v>0</v>
      </c>
      <c r="D343" s="5">
        <v>1</v>
      </c>
      <c r="E343" s="5">
        <v>226</v>
      </c>
      <c r="F343" s="5">
        <f>ROUND(Source!AW337,O343)</f>
        <v>260041.06</v>
      </c>
      <c r="G343" s="5" t="s">
        <v>65</v>
      </c>
      <c r="H343" s="5" t="s">
        <v>66</v>
      </c>
      <c r="I343" s="5"/>
      <c r="J343" s="5"/>
      <c r="K343" s="5">
        <v>226</v>
      </c>
      <c r="L343" s="5">
        <v>5</v>
      </c>
      <c r="M343" s="5">
        <v>3</v>
      </c>
      <c r="N343" s="5" t="s">
        <v>3</v>
      </c>
      <c r="O343" s="5">
        <v>2</v>
      </c>
      <c r="P343" s="5">
        <f>ROUND(Source!EO337,O343)</f>
        <v>2675593.2599999998</v>
      </c>
      <c r="Q343" s="5"/>
      <c r="R343" s="5"/>
      <c r="S343" s="5"/>
      <c r="T343" s="5"/>
      <c r="U343" s="5"/>
      <c r="V343" s="5"/>
      <c r="W343" s="5">
        <v>260041.06</v>
      </c>
      <c r="X343" s="5">
        <v>1</v>
      </c>
      <c r="Y343" s="5">
        <v>260041.06</v>
      </c>
      <c r="Z343" s="5">
        <v>2675593.2599999998</v>
      </c>
      <c r="AA343" s="5">
        <v>1</v>
      </c>
      <c r="AB343" s="5">
        <v>2675593.2599999998</v>
      </c>
    </row>
    <row r="344" spans="1:206" ht="13" x14ac:dyDescent="0.3">
      <c r="A344" s="5">
        <v>50</v>
      </c>
      <c r="B344" s="5">
        <v>0</v>
      </c>
      <c r="C344" s="5">
        <v>0</v>
      </c>
      <c r="D344" s="5">
        <v>1</v>
      </c>
      <c r="E344" s="5">
        <v>227</v>
      </c>
      <c r="F344" s="5">
        <f>ROUND(Source!AX337,O344)</f>
        <v>0</v>
      </c>
      <c r="G344" s="5" t="s">
        <v>67</v>
      </c>
      <c r="H344" s="5" t="s">
        <v>68</v>
      </c>
      <c r="I344" s="5"/>
      <c r="J344" s="5"/>
      <c r="K344" s="5">
        <v>227</v>
      </c>
      <c r="L344" s="5">
        <v>6</v>
      </c>
      <c r="M344" s="5">
        <v>3</v>
      </c>
      <c r="N344" s="5" t="s">
        <v>3</v>
      </c>
      <c r="O344" s="5">
        <v>2</v>
      </c>
      <c r="P344" s="5">
        <f>ROUND(Source!EP337,O344)</f>
        <v>0</v>
      </c>
      <c r="Q344" s="5"/>
      <c r="R344" s="5"/>
      <c r="S344" s="5"/>
      <c r="T344" s="5"/>
      <c r="U344" s="5"/>
      <c r="V344" s="5"/>
      <c r="W344" s="5">
        <v>0</v>
      </c>
      <c r="X344" s="5">
        <v>1</v>
      </c>
      <c r="Y344" s="5">
        <v>0</v>
      </c>
      <c r="Z344" s="5">
        <v>0</v>
      </c>
      <c r="AA344" s="5">
        <v>1</v>
      </c>
      <c r="AB344" s="5">
        <v>0</v>
      </c>
    </row>
    <row r="345" spans="1:206" ht="13" x14ac:dyDescent="0.3">
      <c r="A345" s="5">
        <v>50</v>
      </c>
      <c r="B345" s="5">
        <v>0</v>
      </c>
      <c r="C345" s="5">
        <v>0</v>
      </c>
      <c r="D345" s="5">
        <v>1</v>
      </c>
      <c r="E345" s="5">
        <v>228</v>
      </c>
      <c r="F345" s="5">
        <f>ROUND(Source!AY337,O345)</f>
        <v>260041.06</v>
      </c>
      <c r="G345" s="5" t="s">
        <v>69</v>
      </c>
      <c r="H345" s="5" t="s">
        <v>70</v>
      </c>
      <c r="I345" s="5"/>
      <c r="J345" s="5"/>
      <c r="K345" s="5">
        <v>228</v>
      </c>
      <c r="L345" s="5">
        <v>7</v>
      </c>
      <c r="M345" s="5">
        <v>3</v>
      </c>
      <c r="N345" s="5" t="s">
        <v>3</v>
      </c>
      <c r="O345" s="5">
        <v>2</v>
      </c>
      <c r="P345" s="5">
        <f>ROUND(Source!EQ337,O345)</f>
        <v>2675593.2599999998</v>
      </c>
      <c r="Q345" s="5"/>
      <c r="R345" s="5"/>
      <c r="S345" s="5"/>
      <c r="T345" s="5"/>
      <c r="U345" s="5"/>
      <c r="V345" s="5"/>
      <c r="W345" s="5">
        <v>260041.06</v>
      </c>
      <c r="X345" s="5">
        <v>1</v>
      </c>
      <c r="Y345" s="5">
        <v>260041.06</v>
      </c>
      <c r="Z345" s="5">
        <v>2675593.2599999998</v>
      </c>
      <c r="AA345" s="5">
        <v>1</v>
      </c>
      <c r="AB345" s="5">
        <v>2675593.2599999998</v>
      </c>
    </row>
    <row r="346" spans="1:206" ht="13" x14ac:dyDescent="0.3">
      <c r="A346" s="5">
        <v>50</v>
      </c>
      <c r="B346" s="5">
        <v>0</v>
      </c>
      <c r="C346" s="5">
        <v>0</v>
      </c>
      <c r="D346" s="5">
        <v>1</v>
      </c>
      <c r="E346" s="5">
        <v>216</v>
      </c>
      <c r="F346" s="5">
        <f>ROUND(Source!AP337,O346)</f>
        <v>0</v>
      </c>
      <c r="G346" s="5" t="s">
        <v>71</v>
      </c>
      <c r="H346" s="5" t="s">
        <v>72</v>
      </c>
      <c r="I346" s="5"/>
      <c r="J346" s="5"/>
      <c r="K346" s="5">
        <v>216</v>
      </c>
      <c r="L346" s="5">
        <v>8</v>
      </c>
      <c r="M346" s="5">
        <v>3</v>
      </c>
      <c r="N346" s="5" t="s">
        <v>3</v>
      </c>
      <c r="O346" s="5">
        <v>2</v>
      </c>
      <c r="P346" s="5">
        <f>ROUND(Source!EH337,O346)</f>
        <v>0</v>
      </c>
      <c r="Q346" s="5"/>
      <c r="R346" s="5"/>
      <c r="S346" s="5"/>
      <c r="T346" s="5"/>
      <c r="U346" s="5"/>
      <c r="V346" s="5"/>
      <c r="W346" s="5">
        <v>0</v>
      </c>
      <c r="X346" s="5">
        <v>1</v>
      </c>
      <c r="Y346" s="5">
        <v>0</v>
      </c>
      <c r="Z346" s="5">
        <v>0</v>
      </c>
      <c r="AA346" s="5">
        <v>1</v>
      </c>
      <c r="AB346" s="5">
        <v>0</v>
      </c>
    </row>
    <row r="347" spans="1:206" ht="13" x14ac:dyDescent="0.3">
      <c r="A347" s="5">
        <v>50</v>
      </c>
      <c r="B347" s="5">
        <v>0</v>
      </c>
      <c r="C347" s="5">
        <v>0</v>
      </c>
      <c r="D347" s="5">
        <v>1</v>
      </c>
      <c r="E347" s="5">
        <v>223</v>
      </c>
      <c r="F347" s="5">
        <f>ROUND(Source!AQ337,O347)</f>
        <v>0</v>
      </c>
      <c r="G347" s="5" t="s">
        <v>73</v>
      </c>
      <c r="H347" s="5" t="s">
        <v>74</v>
      </c>
      <c r="I347" s="5"/>
      <c r="J347" s="5"/>
      <c r="K347" s="5">
        <v>223</v>
      </c>
      <c r="L347" s="5">
        <v>9</v>
      </c>
      <c r="M347" s="5">
        <v>3</v>
      </c>
      <c r="N347" s="5" t="s">
        <v>3</v>
      </c>
      <c r="O347" s="5">
        <v>2</v>
      </c>
      <c r="P347" s="5">
        <f>ROUND(Source!EI337,O347)</f>
        <v>0</v>
      </c>
      <c r="Q347" s="5"/>
      <c r="R347" s="5"/>
      <c r="S347" s="5"/>
      <c r="T347" s="5"/>
      <c r="U347" s="5"/>
      <c r="V347" s="5"/>
      <c r="W347" s="5">
        <v>0</v>
      </c>
      <c r="X347" s="5">
        <v>1</v>
      </c>
      <c r="Y347" s="5">
        <v>0</v>
      </c>
      <c r="Z347" s="5">
        <v>0</v>
      </c>
      <c r="AA347" s="5">
        <v>1</v>
      </c>
      <c r="AB347" s="5">
        <v>0</v>
      </c>
    </row>
    <row r="348" spans="1:206" ht="13" x14ac:dyDescent="0.3">
      <c r="A348" s="5">
        <v>50</v>
      </c>
      <c r="B348" s="5">
        <v>0</v>
      </c>
      <c r="C348" s="5">
        <v>0</v>
      </c>
      <c r="D348" s="5">
        <v>1</v>
      </c>
      <c r="E348" s="5">
        <v>229</v>
      </c>
      <c r="F348" s="5">
        <f>ROUND(Source!AZ337,O348)</f>
        <v>0</v>
      </c>
      <c r="G348" s="5" t="s">
        <v>75</v>
      </c>
      <c r="H348" s="5" t="s">
        <v>76</v>
      </c>
      <c r="I348" s="5"/>
      <c r="J348" s="5"/>
      <c r="K348" s="5">
        <v>229</v>
      </c>
      <c r="L348" s="5">
        <v>10</v>
      </c>
      <c r="M348" s="5">
        <v>3</v>
      </c>
      <c r="N348" s="5" t="s">
        <v>3</v>
      </c>
      <c r="O348" s="5">
        <v>2</v>
      </c>
      <c r="P348" s="5">
        <f>ROUND(Source!ER337,O348)</f>
        <v>0</v>
      </c>
      <c r="Q348" s="5"/>
      <c r="R348" s="5"/>
      <c r="S348" s="5"/>
      <c r="T348" s="5"/>
      <c r="U348" s="5"/>
      <c r="V348" s="5"/>
      <c r="W348" s="5">
        <v>0</v>
      </c>
      <c r="X348" s="5">
        <v>1</v>
      </c>
      <c r="Y348" s="5">
        <v>0</v>
      </c>
      <c r="Z348" s="5">
        <v>0</v>
      </c>
      <c r="AA348" s="5">
        <v>1</v>
      </c>
      <c r="AB348" s="5">
        <v>0</v>
      </c>
    </row>
    <row r="349" spans="1:206" ht="13" x14ac:dyDescent="0.3">
      <c r="A349" s="5">
        <v>50</v>
      </c>
      <c r="B349" s="5">
        <v>0</v>
      </c>
      <c r="C349" s="5">
        <v>0</v>
      </c>
      <c r="D349" s="5">
        <v>1</v>
      </c>
      <c r="E349" s="5">
        <v>203</v>
      </c>
      <c r="F349" s="5">
        <f>ROUND(Source!Q337,O349)</f>
        <v>4374.55</v>
      </c>
      <c r="G349" s="5" t="s">
        <v>77</v>
      </c>
      <c r="H349" s="5" t="s">
        <v>78</v>
      </c>
      <c r="I349" s="5"/>
      <c r="J349" s="5"/>
      <c r="K349" s="5">
        <v>203</v>
      </c>
      <c r="L349" s="5">
        <v>11</v>
      </c>
      <c r="M349" s="5">
        <v>3</v>
      </c>
      <c r="N349" s="5" t="s">
        <v>3</v>
      </c>
      <c r="O349" s="5">
        <v>2</v>
      </c>
      <c r="P349" s="5">
        <f>ROUND(Source!DI337,O349)</f>
        <v>57346.01</v>
      </c>
      <c r="Q349" s="5"/>
      <c r="R349" s="5"/>
      <c r="S349" s="5"/>
      <c r="T349" s="5"/>
      <c r="U349" s="5"/>
      <c r="V349" s="5"/>
      <c r="W349" s="5">
        <v>4374.55</v>
      </c>
      <c r="X349" s="5">
        <v>1</v>
      </c>
      <c r="Y349" s="5">
        <v>4374.55</v>
      </c>
      <c r="Z349" s="5">
        <v>57346.01</v>
      </c>
      <c r="AA349" s="5">
        <v>1</v>
      </c>
      <c r="AB349" s="5">
        <v>57346.01</v>
      </c>
    </row>
    <row r="350" spans="1:206" ht="13" x14ac:dyDescent="0.3">
      <c r="A350" s="5">
        <v>50</v>
      </c>
      <c r="B350" s="5">
        <v>0</v>
      </c>
      <c r="C350" s="5">
        <v>0</v>
      </c>
      <c r="D350" s="5">
        <v>1</v>
      </c>
      <c r="E350" s="5">
        <v>231</v>
      </c>
      <c r="F350" s="5">
        <f>ROUND(Source!BB337,O350)</f>
        <v>0</v>
      </c>
      <c r="G350" s="5" t="s">
        <v>79</v>
      </c>
      <c r="H350" s="5" t="s">
        <v>80</v>
      </c>
      <c r="I350" s="5"/>
      <c r="J350" s="5"/>
      <c r="K350" s="5">
        <v>231</v>
      </c>
      <c r="L350" s="5">
        <v>12</v>
      </c>
      <c r="M350" s="5">
        <v>3</v>
      </c>
      <c r="N350" s="5" t="s">
        <v>3</v>
      </c>
      <c r="O350" s="5">
        <v>2</v>
      </c>
      <c r="P350" s="5">
        <f>ROUND(Source!ET337,O350)</f>
        <v>0</v>
      </c>
      <c r="Q350" s="5"/>
      <c r="R350" s="5"/>
      <c r="S350" s="5"/>
      <c r="T350" s="5"/>
      <c r="U350" s="5"/>
      <c r="V350" s="5"/>
      <c r="W350" s="5">
        <v>0</v>
      </c>
      <c r="X350" s="5">
        <v>1</v>
      </c>
      <c r="Y350" s="5">
        <v>0</v>
      </c>
      <c r="Z350" s="5">
        <v>0</v>
      </c>
      <c r="AA350" s="5">
        <v>1</v>
      </c>
      <c r="AB350" s="5">
        <v>0</v>
      </c>
    </row>
    <row r="351" spans="1:206" ht="13" x14ac:dyDescent="0.3">
      <c r="A351" s="5">
        <v>50</v>
      </c>
      <c r="B351" s="5">
        <v>0</v>
      </c>
      <c r="C351" s="5">
        <v>0</v>
      </c>
      <c r="D351" s="5">
        <v>1</v>
      </c>
      <c r="E351" s="5">
        <v>204</v>
      </c>
      <c r="F351" s="5">
        <f>ROUND(Source!R337,O351)</f>
        <v>326.97000000000003</v>
      </c>
      <c r="G351" s="5" t="s">
        <v>81</v>
      </c>
      <c r="H351" s="5" t="s">
        <v>82</v>
      </c>
      <c r="I351" s="5"/>
      <c r="J351" s="5"/>
      <c r="K351" s="5">
        <v>204</v>
      </c>
      <c r="L351" s="5">
        <v>13</v>
      </c>
      <c r="M351" s="5">
        <v>3</v>
      </c>
      <c r="N351" s="5" t="s">
        <v>3</v>
      </c>
      <c r="O351" s="5">
        <v>2</v>
      </c>
      <c r="P351" s="5">
        <f>ROUND(Source!DJ337,O351)</f>
        <v>15635.71</v>
      </c>
      <c r="Q351" s="5"/>
      <c r="R351" s="5"/>
      <c r="S351" s="5"/>
      <c r="T351" s="5"/>
      <c r="U351" s="5"/>
      <c r="V351" s="5"/>
      <c r="W351" s="5">
        <v>326.97000000000003</v>
      </c>
      <c r="X351" s="5">
        <v>1</v>
      </c>
      <c r="Y351" s="5">
        <v>326.97000000000003</v>
      </c>
      <c r="Z351" s="5">
        <v>15635.71</v>
      </c>
      <c r="AA351" s="5">
        <v>1</v>
      </c>
      <c r="AB351" s="5">
        <v>15635.71</v>
      </c>
    </row>
    <row r="352" spans="1:206" ht="13" x14ac:dyDescent="0.3">
      <c r="A352" s="5">
        <v>50</v>
      </c>
      <c r="B352" s="5">
        <v>0</v>
      </c>
      <c r="C352" s="5">
        <v>0</v>
      </c>
      <c r="D352" s="5">
        <v>1</v>
      </c>
      <c r="E352" s="5">
        <v>205</v>
      </c>
      <c r="F352" s="5">
        <f>ROUND(Source!S337,O352)</f>
        <v>13338.45</v>
      </c>
      <c r="G352" s="5" t="s">
        <v>83</v>
      </c>
      <c r="H352" s="5" t="s">
        <v>84</v>
      </c>
      <c r="I352" s="5"/>
      <c r="J352" s="5"/>
      <c r="K352" s="5">
        <v>205</v>
      </c>
      <c r="L352" s="5">
        <v>14</v>
      </c>
      <c r="M352" s="5">
        <v>3</v>
      </c>
      <c r="N352" s="5" t="s">
        <v>3</v>
      </c>
      <c r="O352" s="5">
        <v>2</v>
      </c>
      <c r="P352" s="5">
        <f>ROUND(Source!DK337,O352)</f>
        <v>637844.68000000005</v>
      </c>
      <c r="Q352" s="5"/>
      <c r="R352" s="5"/>
      <c r="S352" s="5"/>
      <c r="T352" s="5"/>
      <c r="U352" s="5"/>
      <c r="V352" s="5"/>
      <c r="W352" s="5">
        <v>13338.45</v>
      </c>
      <c r="X352" s="5">
        <v>1</v>
      </c>
      <c r="Y352" s="5">
        <v>13338.45</v>
      </c>
      <c r="Z352" s="5">
        <v>637844.68000000005</v>
      </c>
      <c r="AA352" s="5">
        <v>1</v>
      </c>
      <c r="AB352" s="5">
        <v>637844.68000000005</v>
      </c>
    </row>
    <row r="353" spans="1:88" ht="13" x14ac:dyDescent="0.3">
      <c r="A353" s="5">
        <v>50</v>
      </c>
      <c r="B353" s="5">
        <v>0</v>
      </c>
      <c r="C353" s="5">
        <v>0</v>
      </c>
      <c r="D353" s="5">
        <v>1</v>
      </c>
      <c r="E353" s="5">
        <v>232</v>
      </c>
      <c r="F353" s="5">
        <f>ROUND(Source!BC337,O353)</f>
        <v>0</v>
      </c>
      <c r="G353" s="5" t="s">
        <v>85</v>
      </c>
      <c r="H353" s="5" t="s">
        <v>86</v>
      </c>
      <c r="I353" s="5"/>
      <c r="J353" s="5"/>
      <c r="K353" s="5">
        <v>232</v>
      </c>
      <c r="L353" s="5">
        <v>15</v>
      </c>
      <c r="M353" s="5">
        <v>3</v>
      </c>
      <c r="N353" s="5" t="s">
        <v>3</v>
      </c>
      <c r="O353" s="5">
        <v>2</v>
      </c>
      <c r="P353" s="5">
        <f>ROUND(Source!EU337,O353)</f>
        <v>0</v>
      </c>
      <c r="Q353" s="5"/>
      <c r="R353" s="5"/>
      <c r="S353" s="5"/>
      <c r="T353" s="5"/>
      <c r="U353" s="5"/>
      <c r="V353" s="5"/>
      <c r="W353" s="5">
        <v>0</v>
      </c>
      <c r="X353" s="5">
        <v>1</v>
      </c>
      <c r="Y353" s="5">
        <v>0</v>
      </c>
      <c r="Z353" s="5">
        <v>0</v>
      </c>
      <c r="AA353" s="5">
        <v>1</v>
      </c>
      <c r="AB353" s="5">
        <v>0</v>
      </c>
    </row>
    <row r="354" spans="1:88" ht="13" x14ac:dyDescent="0.3">
      <c r="A354" s="5">
        <v>50</v>
      </c>
      <c r="B354" s="5">
        <v>0</v>
      </c>
      <c r="C354" s="5">
        <v>0</v>
      </c>
      <c r="D354" s="5">
        <v>1</v>
      </c>
      <c r="E354" s="5">
        <v>214</v>
      </c>
      <c r="F354" s="5">
        <f>ROUND(Source!AS337,O354)</f>
        <v>297438.59999999998</v>
      </c>
      <c r="G354" s="5" t="s">
        <v>87</v>
      </c>
      <c r="H354" s="5" t="s">
        <v>88</v>
      </c>
      <c r="I354" s="5"/>
      <c r="J354" s="5"/>
      <c r="K354" s="5">
        <v>214</v>
      </c>
      <c r="L354" s="5">
        <v>16</v>
      </c>
      <c r="M354" s="5">
        <v>3</v>
      </c>
      <c r="N354" s="5" t="s">
        <v>3</v>
      </c>
      <c r="O354" s="5">
        <v>2</v>
      </c>
      <c r="P354" s="5">
        <f>ROUND(Source!EK337,O354)</f>
        <v>4312097.62</v>
      </c>
      <c r="Q354" s="5"/>
      <c r="R354" s="5"/>
      <c r="S354" s="5"/>
      <c r="T354" s="5"/>
      <c r="U354" s="5"/>
      <c r="V354" s="5"/>
      <c r="W354" s="5">
        <v>297438.59999999998</v>
      </c>
      <c r="X354" s="5">
        <v>1</v>
      </c>
      <c r="Y354" s="5">
        <v>297438.59999999998</v>
      </c>
      <c r="Z354" s="5">
        <v>4312097.62</v>
      </c>
      <c r="AA354" s="5">
        <v>1</v>
      </c>
      <c r="AB354" s="5">
        <v>4312097.62</v>
      </c>
    </row>
    <row r="355" spans="1:88" ht="13" x14ac:dyDescent="0.3">
      <c r="A355" s="5">
        <v>50</v>
      </c>
      <c r="B355" s="5">
        <v>0</v>
      </c>
      <c r="C355" s="5">
        <v>0</v>
      </c>
      <c r="D355" s="5">
        <v>1</v>
      </c>
      <c r="E355" s="5">
        <v>215</v>
      </c>
      <c r="F355" s="5">
        <f>ROUND(Source!AT337,O355)</f>
        <v>0</v>
      </c>
      <c r="G355" s="5" t="s">
        <v>89</v>
      </c>
      <c r="H355" s="5" t="s">
        <v>90</v>
      </c>
      <c r="I355" s="5"/>
      <c r="J355" s="5"/>
      <c r="K355" s="5">
        <v>215</v>
      </c>
      <c r="L355" s="5">
        <v>17</v>
      </c>
      <c r="M355" s="5">
        <v>3</v>
      </c>
      <c r="N355" s="5" t="s">
        <v>3</v>
      </c>
      <c r="O355" s="5">
        <v>2</v>
      </c>
      <c r="P355" s="5">
        <f>ROUND(Source!EL337,O355)</f>
        <v>0</v>
      </c>
      <c r="Q355" s="5"/>
      <c r="R355" s="5"/>
      <c r="S355" s="5"/>
      <c r="T355" s="5"/>
      <c r="U355" s="5"/>
      <c r="V355" s="5"/>
      <c r="W355" s="5">
        <v>0</v>
      </c>
      <c r="X355" s="5">
        <v>1</v>
      </c>
      <c r="Y355" s="5">
        <v>0</v>
      </c>
      <c r="Z355" s="5">
        <v>0</v>
      </c>
      <c r="AA355" s="5">
        <v>1</v>
      </c>
      <c r="AB355" s="5">
        <v>0</v>
      </c>
    </row>
    <row r="356" spans="1:88" ht="13" x14ac:dyDescent="0.3">
      <c r="A356" s="5">
        <v>50</v>
      </c>
      <c r="B356" s="5">
        <v>0</v>
      </c>
      <c r="C356" s="5">
        <v>0</v>
      </c>
      <c r="D356" s="5">
        <v>1</v>
      </c>
      <c r="E356" s="5">
        <v>217</v>
      </c>
      <c r="F356" s="5">
        <f>ROUND(Source!AU337,O356)</f>
        <v>0</v>
      </c>
      <c r="G356" s="5" t="s">
        <v>91</v>
      </c>
      <c r="H356" s="5" t="s">
        <v>92</v>
      </c>
      <c r="I356" s="5"/>
      <c r="J356" s="5"/>
      <c r="K356" s="5">
        <v>217</v>
      </c>
      <c r="L356" s="5">
        <v>18</v>
      </c>
      <c r="M356" s="5">
        <v>3</v>
      </c>
      <c r="N356" s="5" t="s">
        <v>3</v>
      </c>
      <c r="O356" s="5">
        <v>2</v>
      </c>
      <c r="P356" s="5">
        <f>ROUND(Source!EM337,O356)</f>
        <v>0</v>
      </c>
      <c r="Q356" s="5"/>
      <c r="R356" s="5"/>
      <c r="S356" s="5"/>
      <c r="T356" s="5"/>
      <c r="U356" s="5"/>
      <c r="V356" s="5"/>
      <c r="W356" s="5">
        <v>0</v>
      </c>
      <c r="X356" s="5">
        <v>1</v>
      </c>
      <c r="Y356" s="5">
        <v>0</v>
      </c>
      <c r="Z356" s="5">
        <v>0</v>
      </c>
      <c r="AA356" s="5">
        <v>1</v>
      </c>
      <c r="AB356" s="5">
        <v>0</v>
      </c>
    </row>
    <row r="357" spans="1:88" ht="13" x14ac:dyDescent="0.3">
      <c r="A357" s="5">
        <v>50</v>
      </c>
      <c r="B357" s="5">
        <v>0</v>
      </c>
      <c r="C357" s="5">
        <v>0</v>
      </c>
      <c r="D357" s="5">
        <v>1</v>
      </c>
      <c r="E357" s="5">
        <v>230</v>
      </c>
      <c r="F357" s="5">
        <f>ROUND(Source!BA337,O357)</f>
        <v>0</v>
      </c>
      <c r="G357" s="5" t="s">
        <v>93</v>
      </c>
      <c r="H357" s="5" t="s">
        <v>94</v>
      </c>
      <c r="I357" s="5"/>
      <c r="J357" s="5"/>
      <c r="K357" s="5">
        <v>230</v>
      </c>
      <c r="L357" s="5">
        <v>19</v>
      </c>
      <c r="M357" s="5">
        <v>3</v>
      </c>
      <c r="N357" s="5" t="s">
        <v>3</v>
      </c>
      <c r="O357" s="5">
        <v>2</v>
      </c>
      <c r="P357" s="5">
        <f>ROUND(Source!ES337,O357)</f>
        <v>0</v>
      </c>
      <c r="Q357" s="5"/>
      <c r="R357" s="5"/>
      <c r="S357" s="5"/>
      <c r="T357" s="5"/>
      <c r="U357" s="5"/>
      <c r="V357" s="5"/>
      <c r="W357" s="5">
        <v>0</v>
      </c>
      <c r="X357" s="5">
        <v>1</v>
      </c>
      <c r="Y357" s="5">
        <v>0</v>
      </c>
      <c r="Z357" s="5">
        <v>0</v>
      </c>
      <c r="AA357" s="5">
        <v>1</v>
      </c>
      <c r="AB357" s="5">
        <v>0</v>
      </c>
    </row>
    <row r="358" spans="1:88" ht="13" x14ac:dyDescent="0.3">
      <c r="A358" s="5">
        <v>50</v>
      </c>
      <c r="B358" s="5">
        <v>0</v>
      </c>
      <c r="C358" s="5">
        <v>0</v>
      </c>
      <c r="D358" s="5">
        <v>1</v>
      </c>
      <c r="E358" s="5">
        <v>206</v>
      </c>
      <c r="F358" s="5">
        <f>ROUND(Source!T337,O358)</f>
        <v>0</v>
      </c>
      <c r="G358" s="5" t="s">
        <v>95</v>
      </c>
      <c r="H358" s="5" t="s">
        <v>96</v>
      </c>
      <c r="I358" s="5"/>
      <c r="J358" s="5"/>
      <c r="K358" s="5">
        <v>206</v>
      </c>
      <c r="L358" s="5">
        <v>20</v>
      </c>
      <c r="M358" s="5">
        <v>3</v>
      </c>
      <c r="N358" s="5" t="s">
        <v>3</v>
      </c>
      <c r="O358" s="5">
        <v>2</v>
      </c>
      <c r="P358" s="5">
        <f>ROUND(Source!DL337,O358)</f>
        <v>0</v>
      </c>
      <c r="Q358" s="5"/>
      <c r="R358" s="5"/>
      <c r="S358" s="5"/>
      <c r="T358" s="5"/>
      <c r="U358" s="5"/>
      <c r="V358" s="5"/>
      <c r="W358" s="5">
        <v>0</v>
      </c>
      <c r="X358" s="5">
        <v>1</v>
      </c>
      <c r="Y358" s="5">
        <v>0</v>
      </c>
      <c r="Z358" s="5">
        <v>0</v>
      </c>
      <c r="AA358" s="5">
        <v>1</v>
      </c>
      <c r="AB358" s="5">
        <v>0</v>
      </c>
    </row>
    <row r="359" spans="1:88" ht="13" x14ac:dyDescent="0.3">
      <c r="A359" s="5">
        <v>50</v>
      </c>
      <c r="B359" s="5">
        <v>0</v>
      </c>
      <c r="C359" s="5">
        <v>0</v>
      </c>
      <c r="D359" s="5">
        <v>1</v>
      </c>
      <c r="E359" s="5">
        <v>207</v>
      </c>
      <c r="F359" s="5">
        <f>Source!U337</f>
        <v>1123.2109234269001</v>
      </c>
      <c r="G359" s="5" t="s">
        <v>97</v>
      </c>
      <c r="H359" s="5" t="s">
        <v>98</v>
      </c>
      <c r="I359" s="5"/>
      <c r="J359" s="5"/>
      <c r="K359" s="5">
        <v>207</v>
      </c>
      <c r="L359" s="5">
        <v>21</v>
      </c>
      <c r="M359" s="5">
        <v>3</v>
      </c>
      <c r="N359" s="5" t="s">
        <v>3</v>
      </c>
      <c r="O359" s="5">
        <v>-1</v>
      </c>
      <c r="P359" s="5">
        <f>Source!DM337</f>
        <v>1123.2109234269001</v>
      </c>
      <c r="Q359" s="5"/>
      <c r="R359" s="5"/>
      <c r="S359" s="5"/>
      <c r="T359" s="5"/>
      <c r="U359" s="5"/>
      <c r="V359" s="5"/>
      <c r="W359" s="5">
        <v>1123.2109234269001</v>
      </c>
      <c r="X359" s="5">
        <v>1</v>
      </c>
      <c r="Y359" s="5">
        <v>1123.2109234269001</v>
      </c>
      <c r="Z359" s="5">
        <v>1123.2109234269001</v>
      </c>
      <c r="AA359" s="5">
        <v>1</v>
      </c>
      <c r="AB359" s="5">
        <v>1123.2109234269001</v>
      </c>
    </row>
    <row r="360" spans="1:88" ht="13" x14ac:dyDescent="0.3">
      <c r="A360" s="5">
        <v>50</v>
      </c>
      <c r="B360" s="5">
        <v>0</v>
      </c>
      <c r="C360" s="5">
        <v>0</v>
      </c>
      <c r="D360" s="5">
        <v>1</v>
      </c>
      <c r="E360" s="5">
        <v>208</v>
      </c>
      <c r="F360" s="5">
        <f>Source!V337</f>
        <v>0</v>
      </c>
      <c r="G360" s="5" t="s">
        <v>99</v>
      </c>
      <c r="H360" s="5" t="s">
        <v>100</v>
      </c>
      <c r="I360" s="5"/>
      <c r="J360" s="5"/>
      <c r="K360" s="5">
        <v>208</v>
      </c>
      <c r="L360" s="5">
        <v>22</v>
      </c>
      <c r="M360" s="5">
        <v>3</v>
      </c>
      <c r="N360" s="5" t="s">
        <v>3</v>
      </c>
      <c r="O360" s="5">
        <v>-1</v>
      </c>
      <c r="P360" s="5">
        <f>Source!DN337</f>
        <v>0</v>
      </c>
      <c r="Q360" s="5"/>
      <c r="R360" s="5"/>
      <c r="S360" s="5"/>
      <c r="T360" s="5"/>
      <c r="U360" s="5"/>
      <c r="V360" s="5"/>
      <c r="W360" s="5">
        <v>0</v>
      </c>
      <c r="X360" s="5">
        <v>1</v>
      </c>
      <c r="Y360" s="5">
        <v>0</v>
      </c>
      <c r="Z360" s="5">
        <v>0</v>
      </c>
      <c r="AA360" s="5">
        <v>1</v>
      </c>
      <c r="AB360" s="5">
        <v>0</v>
      </c>
    </row>
    <row r="361" spans="1:88" ht="13" x14ac:dyDescent="0.3">
      <c r="A361" s="5">
        <v>50</v>
      </c>
      <c r="B361" s="5">
        <v>0</v>
      </c>
      <c r="C361" s="5">
        <v>0</v>
      </c>
      <c r="D361" s="5">
        <v>1</v>
      </c>
      <c r="E361" s="5">
        <v>209</v>
      </c>
      <c r="F361" s="5">
        <f>ROUND(Source!W337,O361)</f>
        <v>0</v>
      </c>
      <c r="G361" s="5" t="s">
        <v>101</v>
      </c>
      <c r="H361" s="5" t="s">
        <v>102</v>
      </c>
      <c r="I361" s="5"/>
      <c r="J361" s="5"/>
      <c r="K361" s="5">
        <v>209</v>
      </c>
      <c r="L361" s="5">
        <v>23</v>
      </c>
      <c r="M361" s="5">
        <v>3</v>
      </c>
      <c r="N361" s="5" t="s">
        <v>3</v>
      </c>
      <c r="O361" s="5">
        <v>2</v>
      </c>
      <c r="P361" s="5">
        <f>ROUND(Source!DO337,O361)</f>
        <v>0</v>
      </c>
      <c r="Q361" s="5"/>
      <c r="R361" s="5"/>
      <c r="S361" s="5"/>
      <c r="T361" s="5"/>
      <c r="U361" s="5"/>
      <c r="V361" s="5"/>
      <c r="W361" s="5">
        <v>0</v>
      </c>
      <c r="X361" s="5">
        <v>1</v>
      </c>
      <c r="Y361" s="5">
        <v>0</v>
      </c>
      <c r="Z361" s="5">
        <v>0</v>
      </c>
      <c r="AA361" s="5">
        <v>1</v>
      </c>
      <c r="AB361" s="5">
        <v>0</v>
      </c>
    </row>
    <row r="362" spans="1:88" ht="13" x14ac:dyDescent="0.3">
      <c r="A362" s="5">
        <v>50</v>
      </c>
      <c r="B362" s="5">
        <v>0</v>
      </c>
      <c r="C362" s="5">
        <v>0</v>
      </c>
      <c r="D362" s="5">
        <v>1</v>
      </c>
      <c r="E362" s="5">
        <v>233</v>
      </c>
      <c r="F362" s="5">
        <f>ROUND(Source!BD337,O362)</f>
        <v>0</v>
      </c>
      <c r="G362" s="5" t="s">
        <v>103</v>
      </c>
      <c r="H362" s="5" t="s">
        <v>104</v>
      </c>
      <c r="I362" s="5"/>
      <c r="J362" s="5"/>
      <c r="K362" s="5">
        <v>233</v>
      </c>
      <c r="L362" s="5">
        <v>24</v>
      </c>
      <c r="M362" s="5">
        <v>3</v>
      </c>
      <c r="N362" s="5" t="s">
        <v>3</v>
      </c>
      <c r="O362" s="5">
        <v>2</v>
      </c>
      <c r="P362" s="5">
        <f>ROUND(Source!EV337,O362)</f>
        <v>0</v>
      </c>
      <c r="Q362" s="5"/>
      <c r="R362" s="5"/>
      <c r="S362" s="5"/>
      <c r="T362" s="5"/>
      <c r="U362" s="5"/>
      <c r="V362" s="5"/>
      <c r="W362" s="5">
        <v>0</v>
      </c>
      <c r="X362" s="5">
        <v>1</v>
      </c>
      <c r="Y362" s="5">
        <v>0</v>
      </c>
      <c r="Z362" s="5">
        <v>0</v>
      </c>
      <c r="AA362" s="5">
        <v>1</v>
      </c>
      <c r="AB362" s="5">
        <v>0</v>
      </c>
    </row>
    <row r="363" spans="1:88" ht="13" x14ac:dyDescent="0.3">
      <c r="A363" s="5">
        <v>50</v>
      </c>
      <c r="B363" s="5">
        <v>0</v>
      </c>
      <c r="C363" s="5">
        <v>0</v>
      </c>
      <c r="D363" s="5">
        <v>1</v>
      </c>
      <c r="E363" s="5">
        <v>210</v>
      </c>
      <c r="F363" s="5">
        <f>ROUND(Source!X337,O363)</f>
        <v>12929.09</v>
      </c>
      <c r="G363" s="5" t="s">
        <v>105</v>
      </c>
      <c r="H363" s="5" t="s">
        <v>106</v>
      </c>
      <c r="I363" s="5"/>
      <c r="J363" s="5"/>
      <c r="K363" s="5">
        <v>210</v>
      </c>
      <c r="L363" s="5">
        <v>25</v>
      </c>
      <c r="M363" s="5">
        <v>3</v>
      </c>
      <c r="N363" s="5" t="s">
        <v>3</v>
      </c>
      <c r="O363" s="5">
        <v>2</v>
      </c>
      <c r="P363" s="5">
        <f>ROUND(Source!DP337,O363)</f>
        <v>618268.72</v>
      </c>
      <c r="Q363" s="5"/>
      <c r="R363" s="5"/>
      <c r="S363" s="5"/>
      <c r="T363" s="5"/>
      <c r="U363" s="5"/>
      <c r="V363" s="5"/>
      <c r="W363" s="5">
        <v>12929.09</v>
      </c>
      <c r="X363" s="5">
        <v>1</v>
      </c>
      <c r="Y363" s="5">
        <v>12929.09</v>
      </c>
      <c r="Z363" s="5">
        <v>618268.72</v>
      </c>
      <c r="AA363" s="5">
        <v>1</v>
      </c>
      <c r="AB363" s="5">
        <v>618268.72</v>
      </c>
    </row>
    <row r="364" spans="1:88" ht="13" x14ac:dyDescent="0.3">
      <c r="A364" s="5">
        <v>50</v>
      </c>
      <c r="B364" s="5">
        <v>0</v>
      </c>
      <c r="C364" s="5">
        <v>0</v>
      </c>
      <c r="D364" s="5">
        <v>1</v>
      </c>
      <c r="E364" s="5">
        <v>211</v>
      </c>
      <c r="F364" s="5">
        <f>ROUND(Source!Y337,O364)</f>
        <v>6755.45</v>
      </c>
      <c r="G364" s="5" t="s">
        <v>107</v>
      </c>
      <c r="H364" s="5" t="s">
        <v>108</v>
      </c>
      <c r="I364" s="5"/>
      <c r="J364" s="5"/>
      <c r="K364" s="5">
        <v>211</v>
      </c>
      <c r="L364" s="5">
        <v>26</v>
      </c>
      <c r="M364" s="5">
        <v>3</v>
      </c>
      <c r="N364" s="5" t="s">
        <v>3</v>
      </c>
      <c r="O364" s="5">
        <v>2</v>
      </c>
      <c r="P364" s="5">
        <f>ROUND(Source!DQ337,O364)</f>
        <v>323044.95</v>
      </c>
      <c r="Q364" s="5"/>
      <c r="R364" s="5"/>
      <c r="S364" s="5"/>
      <c r="T364" s="5"/>
      <c r="U364" s="5"/>
      <c r="V364" s="5"/>
      <c r="W364" s="5">
        <v>6755.45</v>
      </c>
      <c r="X364" s="5">
        <v>1</v>
      </c>
      <c r="Y364" s="5">
        <v>6755.45</v>
      </c>
      <c r="Z364" s="5">
        <v>323044.95</v>
      </c>
      <c r="AA364" s="5">
        <v>1</v>
      </c>
      <c r="AB364" s="5">
        <v>323044.95</v>
      </c>
    </row>
    <row r="365" spans="1:88" ht="13" x14ac:dyDescent="0.3">
      <c r="A365" s="5">
        <v>50</v>
      </c>
      <c r="B365" s="5">
        <v>0</v>
      </c>
      <c r="C365" s="5">
        <v>0</v>
      </c>
      <c r="D365" s="5">
        <v>1</v>
      </c>
      <c r="E365" s="5">
        <v>224</v>
      </c>
      <c r="F365" s="5">
        <f>ROUND(Source!AR337,O365)</f>
        <v>297438.59999999998</v>
      </c>
      <c r="G365" s="5" t="s">
        <v>109</v>
      </c>
      <c r="H365" s="5" t="s">
        <v>110</v>
      </c>
      <c r="I365" s="5"/>
      <c r="J365" s="5"/>
      <c r="K365" s="5">
        <v>224</v>
      </c>
      <c r="L365" s="5">
        <v>27</v>
      </c>
      <c r="M365" s="5">
        <v>3</v>
      </c>
      <c r="N365" s="5" t="s">
        <v>3</v>
      </c>
      <c r="O365" s="5">
        <v>2</v>
      </c>
      <c r="P365" s="5">
        <f>ROUND(Source!EJ337,O365)</f>
        <v>4312097.62</v>
      </c>
      <c r="Q365" s="5"/>
      <c r="R365" s="5"/>
      <c r="S365" s="5"/>
      <c r="T365" s="5"/>
      <c r="U365" s="5"/>
      <c r="V365" s="5"/>
      <c r="W365" s="5">
        <v>297438.59999999998</v>
      </c>
      <c r="X365" s="5">
        <v>1</v>
      </c>
      <c r="Y365" s="5">
        <v>297438.59999999998</v>
      </c>
      <c r="Z365" s="5">
        <v>4312097.62</v>
      </c>
      <c r="AA365" s="5">
        <v>1</v>
      </c>
      <c r="AB365" s="5">
        <v>4312097.62</v>
      </c>
    </row>
    <row r="367" spans="1:88" ht="13" x14ac:dyDescent="0.3">
      <c r="A367" s="1">
        <v>4</v>
      </c>
      <c r="B367" s="1">
        <v>1</v>
      </c>
      <c r="C367" s="1"/>
      <c r="D367" s="1">
        <f>ROW(A394)</f>
        <v>394</v>
      </c>
      <c r="E367" s="1"/>
      <c r="F367" s="1" t="s">
        <v>3</v>
      </c>
      <c r="G367" s="1" t="s">
        <v>262</v>
      </c>
      <c r="H367" s="1" t="s">
        <v>3</v>
      </c>
      <c r="I367" s="1">
        <v>0</v>
      </c>
      <c r="J367" s="1"/>
      <c r="K367" s="1">
        <v>-1</v>
      </c>
      <c r="L367" s="1"/>
      <c r="M367" s="1" t="s">
        <v>3</v>
      </c>
      <c r="N367" s="1"/>
      <c r="O367" s="1"/>
      <c r="P367" s="1"/>
      <c r="Q367" s="1"/>
      <c r="R367" s="1"/>
      <c r="S367" s="1">
        <v>0</v>
      </c>
      <c r="T367" s="1">
        <v>0</v>
      </c>
      <c r="U367" s="1" t="s">
        <v>3</v>
      </c>
      <c r="V367" s="1">
        <v>0</v>
      </c>
      <c r="W367" s="1"/>
      <c r="X367" s="1"/>
      <c r="Y367" s="1"/>
      <c r="Z367" s="1"/>
      <c r="AA367" s="1"/>
      <c r="AB367" s="1" t="s">
        <v>3</v>
      </c>
      <c r="AC367" s="1" t="s">
        <v>3</v>
      </c>
      <c r="AD367" s="1" t="s">
        <v>3</v>
      </c>
      <c r="AE367" s="1" t="s">
        <v>3</v>
      </c>
      <c r="AF367" s="1" t="s">
        <v>3</v>
      </c>
      <c r="AG367" s="1" t="s">
        <v>3</v>
      </c>
      <c r="AH367" s="1"/>
      <c r="AI367" s="1"/>
      <c r="AJ367" s="1"/>
      <c r="AK367" s="1"/>
      <c r="AL367" s="1"/>
      <c r="AM367" s="1"/>
      <c r="AN367" s="1"/>
      <c r="AO367" s="1"/>
      <c r="AP367" s="1" t="s">
        <v>3</v>
      </c>
      <c r="AQ367" s="1" t="s">
        <v>3</v>
      </c>
      <c r="AR367" s="1" t="s">
        <v>3</v>
      </c>
      <c r="AS367" s="1"/>
      <c r="AT367" s="1"/>
      <c r="AU367" s="1"/>
      <c r="AV367" s="1"/>
      <c r="AW367" s="1"/>
      <c r="AX367" s="1"/>
      <c r="AY367" s="1"/>
      <c r="AZ367" s="1" t="s">
        <v>3</v>
      </c>
      <c r="BA367" s="1"/>
      <c r="BB367" s="1" t="s">
        <v>3</v>
      </c>
      <c r="BC367" s="1" t="s">
        <v>3</v>
      </c>
      <c r="BD367" s="1" t="s">
        <v>3</v>
      </c>
      <c r="BE367" s="1" t="s">
        <v>3</v>
      </c>
      <c r="BF367" s="1" t="s">
        <v>3</v>
      </c>
      <c r="BG367" s="1" t="s">
        <v>3</v>
      </c>
      <c r="BH367" s="1" t="s">
        <v>3</v>
      </c>
      <c r="BI367" s="1" t="s">
        <v>3</v>
      </c>
      <c r="BJ367" s="1" t="s">
        <v>3</v>
      </c>
      <c r="BK367" s="1" t="s">
        <v>3</v>
      </c>
      <c r="BL367" s="1" t="s">
        <v>3</v>
      </c>
      <c r="BM367" s="1" t="s">
        <v>3</v>
      </c>
      <c r="BN367" s="1" t="s">
        <v>3</v>
      </c>
      <c r="BO367" s="1" t="s">
        <v>3</v>
      </c>
      <c r="BP367" s="1" t="s">
        <v>3</v>
      </c>
      <c r="BQ367" s="1"/>
      <c r="BR367" s="1"/>
      <c r="BS367" s="1"/>
      <c r="BT367" s="1"/>
      <c r="BU367" s="1"/>
      <c r="BV367" s="1"/>
      <c r="BW367" s="1"/>
      <c r="BX367" s="1">
        <v>0</v>
      </c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>
        <v>0</v>
      </c>
    </row>
    <row r="369" spans="1:255" ht="13" x14ac:dyDescent="0.3">
      <c r="A369" s="3">
        <v>52</v>
      </c>
      <c r="B369" s="3">
        <f t="shared" ref="B369:G369" si="352">B394</f>
        <v>1</v>
      </c>
      <c r="C369" s="3">
        <f t="shared" si="352"/>
        <v>4</v>
      </c>
      <c r="D369" s="3">
        <f t="shared" si="352"/>
        <v>367</v>
      </c>
      <c r="E369" s="3">
        <f t="shared" si="352"/>
        <v>0</v>
      </c>
      <c r="F369" s="3" t="str">
        <f t="shared" si="352"/>
        <v/>
      </c>
      <c r="G369" s="3" t="str">
        <f t="shared" si="352"/>
        <v>Замена плит перекрытий. Устройство металлических балок (КР-7...11)</v>
      </c>
      <c r="H369" s="3"/>
      <c r="I369" s="3"/>
      <c r="J369" s="3"/>
      <c r="K369" s="3"/>
      <c r="L369" s="3"/>
      <c r="M369" s="3"/>
      <c r="N369" s="3"/>
      <c r="O369" s="3">
        <f t="shared" ref="O369:AT369" si="353">O394</f>
        <v>1253254.2</v>
      </c>
      <c r="P369" s="3">
        <f t="shared" si="353"/>
        <v>1164013.71</v>
      </c>
      <c r="Q369" s="3">
        <f t="shared" si="353"/>
        <v>10010.23</v>
      </c>
      <c r="R369" s="3">
        <f t="shared" si="353"/>
        <v>845.09</v>
      </c>
      <c r="S369" s="3">
        <f t="shared" si="353"/>
        <v>79230.259999999995</v>
      </c>
      <c r="T369" s="3">
        <f t="shared" si="353"/>
        <v>0</v>
      </c>
      <c r="U369" s="3">
        <f t="shared" si="353"/>
        <v>4989.6605927768969</v>
      </c>
      <c r="V369" s="3">
        <f t="shared" si="353"/>
        <v>0</v>
      </c>
      <c r="W369" s="3">
        <f t="shared" si="353"/>
        <v>0</v>
      </c>
      <c r="X369" s="3">
        <f t="shared" si="353"/>
        <v>67870.429999999993</v>
      </c>
      <c r="Y369" s="3">
        <f t="shared" si="353"/>
        <v>36471.660000000003</v>
      </c>
      <c r="Z369" s="3">
        <f t="shared" si="353"/>
        <v>0</v>
      </c>
      <c r="AA369" s="3">
        <f t="shared" si="353"/>
        <v>0</v>
      </c>
      <c r="AB369" s="3">
        <f t="shared" si="353"/>
        <v>1253254.2</v>
      </c>
      <c r="AC369" s="3">
        <f t="shared" si="353"/>
        <v>1164013.71</v>
      </c>
      <c r="AD369" s="3">
        <f t="shared" si="353"/>
        <v>10010.23</v>
      </c>
      <c r="AE369" s="3">
        <f t="shared" si="353"/>
        <v>845.09</v>
      </c>
      <c r="AF369" s="3">
        <f t="shared" si="353"/>
        <v>79230.259999999995</v>
      </c>
      <c r="AG369" s="3">
        <f t="shared" si="353"/>
        <v>0</v>
      </c>
      <c r="AH369" s="3">
        <f t="shared" si="353"/>
        <v>4989.6605927768969</v>
      </c>
      <c r="AI369" s="3">
        <f t="shared" si="353"/>
        <v>0</v>
      </c>
      <c r="AJ369" s="3">
        <f t="shared" si="353"/>
        <v>0</v>
      </c>
      <c r="AK369" s="3">
        <f t="shared" si="353"/>
        <v>67870.429999999993</v>
      </c>
      <c r="AL369" s="3">
        <f t="shared" si="353"/>
        <v>36471.660000000003</v>
      </c>
      <c r="AM369" s="3">
        <f t="shared" si="353"/>
        <v>0</v>
      </c>
      <c r="AN369" s="3">
        <f t="shared" si="353"/>
        <v>0</v>
      </c>
      <c r="AO369" s="3">
        <f t="shared" si="353"/>
        <v>0</v>
      </c>
      <c r="AP369" s="3">
        <f t="shared" si="353"/>
        <v>0</v>
      </c>
      <c r="AQ369" s="3">
        <f t="shared" si="353"/>
        <v>0</v>
      </c>
      <c r="AR369" s="3">
        <f t="shared" si="353"/>
        <v>1357596.29</v>
      </c>
      <c r="AS369" s="3">
        <f t="shared" si="353"/>
        <v>1357596.29</v>
      </c>
      <c r="AT369" s="3">
        <f t="shared" si="353"/>
        <v>0</v>
      </c>
      <c r="AU369" s="3">
        <f t="shared" ref="AU369:BZ369" si="354">AU394</f>
        <v>0</v>
      </c>
      <c r="AV369" s="3">
        <f t="shared" si="354"/>
        <v>1164013.71</v>
      </c>
      <c r="AW369" s="3">
        <f t="shared" si="354"/>
        <v>1164013.71</v>
      </c>
      <c r="AX369" s="3">
        <f t="shared" si="354"/>
        <v>0</v>
      </c>
      <c r="AY369" s="3">
        <f t="shared" si="354"/>
        <v>1164013.71</v>
      </c>
      <c r="AZ369" s="3">
        <f t="shared" si="354"/>
        <v>0</v>
      </c>
      <c r="BA369" s="3">
        <f t="shared" si="354"/>
        <v>0</v>
      </c>
      <c r="BB369" s="3">
        <f t="shared" si="354"/>
        <v>0</v>
      </c>
      <c r="BC369" s="3">
        <f t="shared" si="354"/>
        <v>0</v>
      </c>
      <c r="BD369" s="3">
        <f t="shared" si="354"/>
        <v>0</v>
      </c>
      <c r="BE369" s="3">
        <f t="shared" si="354"/>
        <v>0</v>
      </c>
      <c r="BF369" s="3">
        <f t="shared" si="354"/>
        <v>0</v>
      </c>
      <c r="BG369" s="3">
        <f t="shared" si="354"/>
        <v>0</v>
      </c>
      <c r="BH369" s="3">
        <f t="shared" si="354"/>
        <v>0</v>
      </c>
      <c r="BI369" s="3">
        <f t="shared" si="354"/>
        <v>0</v>
      </c>
      <c r="BJ369" s="3">
        <f t="shared" si="354"/>
        <v>0</v>
      </c>
      <c r="BK369" s="3">
        <f t="shared" si="354"/>
        <v>0</v>
      </c>
      <c r="BL369" s="3">
        <f t="shared" si="354"/>
        <v>0</v>
      </c>
      <c r="BM369" s="3">
        <f t="shared" si="354"/>
        <v>0</v>
      </c>
      <c r="BN369" s="3">
        <f t="shared" si="354"/>
        <v>0</v>
      </c>
      <c r="BO369" s="3">
        <f t="shared" si="354"/>
        <v>0</v>
      </c>
      <c r="BP369" s="3">
        <f t="shared" si="354"/>
        <v>0</v>
      </c>
      <c r="BQ369" s="3">
        <f t="shared" si="354"/>
        <v>0</v>
      </c>
      <c r="BR369" s="3">
        <f t="shared" si="354"/>
        <v>0</v>
      </c>
      <c r="BS369" s="3">
        <f t="shared" si="354"/>
        <v>0</v>
      </c>
      <c r="BT369" s="3">
        <f t="shared" si="354"/>
        <v>0</v>
      </c>
      <c r="BU369" s="3">
        <f t="shared" si="354"/>
        <v>0</v>
      </c>
      <c r="BV369" s="3">
        <f t="shared" si="354"/>
        <v>0</v>
      </c>
      <c r="BW369" s="3">
        <f t="shared" si="354"/>
        <v>0</v>
      </c>
      <c r="BX369" s="3">
        <f t="shared" si="354"/>
        <v>0</v>
      </c>
      <c r="BY369" s="3">
        <f t="shared" si="354"/>
        <v>0</v>
      </c>
      <c r="BZ369" s="3">
        <f t="shared" si="354"/>
        <v>0</v>
      </c>
      <c r="CA369" s="3">
        <f t="shared" ref="CA369:DF369" si="355">CA394</f>
        <v>1357596.29</v>
      </c>
      <c r="CB369" s="3">
        <f t="shared" si="355"/>
        <v>1357596.29</v>
      </c>
      <c r="CC369" s="3">
        <f t="shared" si="355"/>
        <v>0</v>
      </c>
      <c r="CD369" s="3">
        <f t="shared" si="355"/>
        <v>0</v>
      </c>
      <c r="CE369" s="3">
        <f t="shared" si="355"/>
        <v>1164013.71</v>
      </c>
      <c r="CF369" s="3">
        <f t="shared" si="355"/>
        <v>1164013.71</v>
      </c>
      <c r="CG369" s="3">
        <f t="shared" si="355"/>
        <v>0</v>
      </c>
      <c r="CH369" s="3">
        <f t="shared" si="355"/>
        <v>1164013.71</v>
      </c>
      <c r="CI369" s="3">
        <f t="shared" si="355"/>
        <v>0</v>
      </c>
      <c r="CJ369" s="3">
        <f t="shared" si="355"/>
        <v>0</v>
      </c>
      <c r="CK369" s="3">
        <f t="shared" si="355"/>
        <v>0</v>
      </c>
      <c r="CL369" s="3">
        <f t="shared" si="355"/>
        <v>0</v>
      </c>
      <c r="CM369" s="3">
        <f t="shared" si="355"/>
        <v>0</v>
      </c>
      <c r="CN369" s="3">
        <f t="shared" si="355"/>
        <v>0</v>
      </c>
      <c r="CO369" s="3">
        <f t="shared" si="355"/>
        <v>0</v>
      </c>
      <c r="CP369" s="3">
        <f t="shared" si="355"/>
        <v>0</v>
      </c>
      <c r="CQ369" s="3">
        <f t="shared" si="355"/>
        <v>0</v>
      </c>
      <c r="CR369" s="3">
        <f t="shared" si="355"/>
        <v>0</v>
      </c>
      <c r="CS369" s="3">
        <f t="shared" si="355"/>
        <v>0</v>
      </c>
      <c r="CT369" s="3">
        <f t="shared" si="355"/>
        <v>0</v>
      </c>
      <c r="CU369" s="3">
        <f t="shared" si="355"/>
        <v>0</v>
      </c>
      <c r="CV369" s="3">
        <f t="shared" si="355"/>
        <v>0</v>
      </c>
      <c r="CW369" s="3">
        <f t="shared" si="355"/>
        <v>0</v>
      </c>
      <c r="CX369" s="3">
        <f t="shared" si="355"/>
        <v>0</v>
      </c>
      <c r="CY369" s="3">
        <f t="shared" si="355"/>
        <v>0</v>
      </c>
      <c r="CZ369" s="3">
        <f t="shared" si="355"/>
        <v>0</v>
      </c>
      <c r="DA369" s="3">
        <f t="shared" si="355"/>
        <v>0</v>
      </c>
      <c r="DB369" s="3">
        <f t="shared" si="355"/>
        <v>0</v>
      </c>
      <c r="DC369" s="3">
        <f t="shared" si="355"/>
        <v>0</v>
      </c>
      <c r="DD369" s="3">
        <f t="shared" si="355"/>
        <v>0</v>
      </c>
      <c r="DE369" s="3">
        <f t="shared" si="355"/>
        <v>0</v>
      </c>
      <c r="DF369" s="3">
        <f t="shared" si="355"/>
        <v>0</v>
      </c>
      <c r="DG369" s="4">
        <f t="shared" ref="DG369:EL369" si="356">DG394</f>
        <v>10737139.51</v>
      </c>
      <c r="DH369" s="4">
        <f t="shared" si="356"/>
        <v>6817515.8499999996</v>
      </c>
      <c r="DI369" s="4">
        <f t="shared" si="356"/>
        <v>126751.48</v>
      </c>
      <c r="DJ369" s="4">
        <f t="shared" si="356"/>
        <v>40426.94</v>
      </c>
      <c r="DK369" s="4">
        <f t="shared" si="356"/>
        <v>3792872.18</v>
      </c>
      <c r="DL369" s="4">
        <f t="shared" si="356"/>
        <v>0</v>
      </c>
      <c r="DM369" s="4">
        <f t="shared" si="356"/>
        <v>4995.7733724329328</v>
      </c>
      <c r="DN369" s="4">
        <f t="shared" si="356"/>
        <v>0</v>
      </c>
      <c r="DO369" s="4">
        <f t="shared" si="356"/>
        <v>0</v>
      </c>
      <c r="DP369" s="4">
        <f t="shared" si="356"/>
        <v>3239622.8</v>
      </c>
      <c r="DQ369" s="4">
        <f t="shared" si="356"/>
        <v>1728447.97</v>
      </c>
      <c r="DR369" s="4">
        <f t="shared" si="356"/>
        <v>0</v>
      </c>
      <c r="DS369" s="4">
        <f t="shared" si="356"/>
        <v>0</v>
      </c>
      <c r="DT369" s="4">
        <f t="shared" si="356"/>
        <v>10737139.51</v>
      </c>
      <c r="DU369" s="4">
        <f t="shared" si="356"/>
        <v>6817515.8499999996</v>
      </c>
      <c r="DV369" s="4">
        <f t="shared" si="356"/>
        <v>126751.48</v>
      </c>
      <c r="DW369" s="4">
        <f t="shared" si="356"/>
        <v>40426.94</v>
      </c>
      <c r="DX369" s="4">
        <f t="shared" si="356"/>
        <v>3792872.18</v>
      </c>
      <c r="DY369" s="4">
        <f t="shared" si="356"/>
        <v>0</v>
      </c>
      <c r="DZ369" s="4">
        <f t="shared" si="356"/>
        <v>4995.7733724329328</v>
      </c>
      <c r="EA369" s="4">
        <f t="shared" si="356"/>
        <v>0</v>
      </c>
      <c r="EB369" s="4">
        <f t="shared" si="356"/>
        <v>0</v>
      </c>
      <c r="EC369" s="4">
        <f t="shared" si="356"/>
        <v>3239622.8</v>
      </c>
      <c r="ED369" s="4">
        <f t="shared" si="356"/>
        <v>1728447.97</v>
      </c>
      <c r="EE369" s="4">
        <f t="shared" si="356"/>
        <v>0</v>
      </c>
      <c r="EF369" s="4">
        <f t="shared" si="356"/>
        <v>0</v>
      </c>
      <c r="EG369" s="4">
        <f t="shared" si="356"/>
        <v>0</v>
      </c>
      <c r="EH369" s="4">
        <f t="shared" si="356"/>
        <v>0</v>
      </c>
      <c r="EI369" s="4">
        <f t="shared" si="356"/>
        <v>0</v>
      </c>
      <c r="EJ369" s="4">
        <f t="shared" si="356"/>
        <v>15705210.279999999</v>
      </c>
      <c r="EK369" s="4">
        <f t="shared" si="356"/>
        <v>15705210.279999999</v>
      </c>
      <c r="EL369" s="4">
        <f t="shared" si="356"/>
        <v>0</v>
      </c>
      <c r="EM369" s="4">
        <f t="shared" ref="EM369:FR369" si="357">EM394</f>
        <v>0</v>
      </c>
      <c r="EN369" s="4">
        <f t="shared" si="357"/>
        <v>6817515.8499999996</v>
      </c>
      <c r="EO369" s="4">
        <f t="shared" si="357"/>
        <v>6817515.8499999996</v>
      </c>
      <c r="EP369" s="4">
        <f t="shared" si="357"/>
        <v>0</v>
      </c>
      <c r="EQ369" s="4">
        <f t="shared" si="357"/>
        <v>6817515.8499999996</v>
      </c>
      <c r="ER369" s="4">
        <f t="shared" si="357"/>
        <v>0</v>
      </c>
      <c r="ES369" s="4">
        <f t="shared" si="357"/>
        <v>0</v>
      </c>
      <c r="ET369" s="4">
        <f t="shared" si="357"/>
        <v>0</v>
      </c>
      <c r="EU369" s="4">
        <f t="shared" si="357"/>
        <v>0</v>
      </c>
      <c r="EV369" s="4">
        <f t="shared" si="357"/>
        <v>0</v>
      </c>
      <c r="EW369" s="4">
        <f t="shared" si="357"/>
        <v>0</v>
      </c>
      <c r="EX369" s="4">
        <f t="shared" si="357"/>
        <v>0</v>
      </c>
      <c r="EY369" s="4">
        <f t="shared" si="357"/>
        <v>0</v>
      </c>
      <c r="EZ369" s="4">
        <f t="shared" si="357"/>
        <v>0</v>
      </c>
      <c r="FA369" s="4">
        <f t="shared" si="357"/>
        <v>0</v>
      </c>
      <c r="FB369" s="4">
        <f t="shared" si="357"/>
        <v>0</v>
      </c>
      <c r="FC369" s="4">
        <f t="shared" si="357"/>
        <v>0</v>
      </c>
      <c r="FD369" s="4">
        <f t="shared" si="357"/>
        <v>0</v>
      </c>
      <c r="FE369" s="4">
        <f t="shared" si="357"/>
        <v>0</v>
      </c>
      <c r="FF369" s="4">
        <f t="shared" si="357"/>
        <v>0</v>
      </c>
      <c r="FG369" s="4">
        <f t="shared" si="357"/>
        <v>0</v>
      </c>
      <c r="FH369" s="4">
        <f t="shared" si="357"/>
        <v>0</v>
      </c>
      <c r="FI369" s="4">
        <f t="shared" si="357"/>
        <v>0</v>
      </c>
      <c r="FJ369" s="4">
        <f t="shared" si="357"/>
        <v>0</v>
      </c>
      <c r="FK369" s="4">
        <f t="shared" si="357"/>
        <v>0</v>
      </c>
      <c r="FL369" s="4">
        <f t="shared" si="357"/>
        <v>0</v>
      </c>
      <c r="FM369" s="4">
        <f t="shared" si="357"/>
        <v>0</v>
      </c>
      <c r="FN369" s="4">
        <f t="shared" si="357"/>
        <v>0</v>
      </c>
      <c r="FO369" s="4">
        <f t="shared" si="357"/>
        <v>0</v>
      </c>
      <c r="FP369" s="4">
        <f t="shared" si="357"/>
        <v>0</v>
      </c>
      <c r="FQ369" s="4">
        <f t="shared" si="357"/>
        <v>0</v>
      </c>
      <c r="FR369" s="4">
        <f t="shared" si="357"/>
        <v>0</v>
      </c>
      <c r="FS369" s="4">
        <f t="shared" ref="FS369:GX369" si="358">FS394</f>
        <v>15705210.279999999</v>
      </c>
      <c r="FT369" s="4">
        <f t="shared" si="358"/>
        <v>15705210.279999999</v>
      </c>
      <c r="FU369" s="4">
        <f t="shared" si="358"/>
        <v>0</v>
      </c>
      <c r="FV369" s="4">
        <f t="shared" si="358"/>
        <v>0</v>
      </c>
      <c r="FW369" s="4">
        <f t="shared" si="358"/>
        <v>6817515.8499999996</v>
      </c>
      <c r="FX369" s="4">
        <f t="shared" si="358"/>
        <v>6817515.8499999996</v>
      </c>
      <c r="FY369" s="4">
        <f t="shared" si="358"/>
        <v>0</v>
      </c>
      <c r="FZ369" s="4">
        <f t="shared" si="358"/>
        <v>6817515.8499999996</v>
      </c>
      <c r="GA369" s="4">
        <f t="shared" si="358"/>
        <v>0</v>
      </c>
      <c r="GB369" s="4">
        <f t="shared" si="358"/>
        <v>0</v>
      </c>
      <c r="GC369" s="4">
        <f t="shared" si="358"/>
        <v>0</v>
      </c>
      <c r="GD369" s="4">
        <f t="shared" si="358"/>
        <v>0</v>
      </c>
      <c r="GE369" s="4">
        <f t="shared" si="358"/>
        <v>0</v>
      </c>
      <c r="GF369" s="4">
        <f t="shared" si="358"/>
        <v>0</v>
      </c>
      <c r="GG369" s="4">
        <f t="shared" si="358"/>
        <v>0</v>
      </c>
      <c r="GH369" s="4">
        <f t="shared" si="358"/>
        <v>0</v>
      </c>
      <c r="GI369" s="4">
        <f t="shared" si="358"/>
        <v>0</v>
      </c>
      <c r="GJ369" s="4">
        <f t="shared" si="358"/>
        <v>0</v>
      </c>
      <c r="GK369" s="4">
        <f t="shared" si="358"/>
        <v>0</v>
      </c>
      <c r="GL369" s="4">
        <f t="shared" si="358"/>
        <v>0</v>
      </c>
      <c r="GM369" s="4">
        <f t="shared" si="358"/>
        <v>0</v>
      </c>
      <c r="GN369" s="4">
        <f t="shared" si="358"/>
        <v>0</v>
      </c>
      <c r="GO369" s="4">
        <f t="shared" si="358"/>
        <v>0</v>
      </c>
      <c r="GP369" s="4">
        <f t="shared" si="358"/>
        <v>0</v>
      </c>
      <c r="GQ369" s="4">
        <f t="shared" si="358"/>
        <v>0</v>
      </c>
      <c r="GR369" s="4">
        <f t="shared" si="358"/>
        <v>0</v>
      </c>
      <c r="GS369" s="4">
        <f t="shared" si="358"/>
        <v>0</v>
      </c>
      <c r="GT369" s="4">
        <f t="shared" si="358"/>
        <v>0</v>
      </c>
      <c r="GU369" s="4">
        <f t="shared" si="358"/>
        <v>0</v>
      </c>
      <c r="GV369" s="4">
        <f t="shared" si="358"/>
        <v>0</v>
      </c>
      <c r="GW369" s="4">
        <f t="shared" si="358"/>
        <v>0</v>
      </c>
      <c r="GX369" s="4">
        <f t="shared" si="358"/>
        <v>0</v>
      </c>
    </row>
    <row r="371" spans="1:255" x14ac:dyDescent="0.25">
      <c r="A371" s="2">
        <v>17</v>
      </c>
      <c r="B371" s="2">
        <v>1</v>
      </c>
      <c r="C371" s="2">
        <f>ROW(SmtRes!A185)</f>
        <v>185</v>
      </c>
      <c r="D371" s="2">
        <f>ROW(EtalonRes!A201)</f>
        <v>201</v>
      </c>
      <c r="E371" s="2" t="s">
        <v>263</v>
      </c>
      <c r="F371" s="2" t="s">
        <v>264</v>
      </c>
      <c r="G371" s="2" t="s">
        <v>265</v>
      </c>
      <c r="H371" s="2" t="s">
        <v>266</v>
      </c>
      <c r="I371" s="2">
        <f>ROUND((8827.7+37310.1+1129.6+3440.6+790.1+6995.2)/1000,9)</f>
        <v>58.493299999999998</v>
      </c>
      <c r="J371" s="2">
        <v>0</v>
      </c>
      <c r="K371" s="2">
        <f>ROUND((8827.7+37310.1+1129.6+3440.6+790.1+6995.2)/1000,9)</f>
        <v>58.493299999999998</v>
      </c>
      <c r="L371" s="2"/>
      <c r="M371" s="2"/>
      <c r="N371" s="2"/>
      <c r="O371" s="2">
        <f t="shared" ref="O371:O392" si="359">ROUND(CP371,2)</f>
        <v>29938.04</v>
      </c>
      <c r="P371" s="2">
        <f t="shared" ref="P371:P386" si="360">ROUND((ROUND((AC371*AW371*I371),2)*BC371),2)</f>
        <v>7661.45</v>
      </c>
      <c r="Q371" s="2">
        <f>(ROUND((ROUND(((((ET371*1.25)*1.1))*AV371*I371),2)*BB371),2)+ROUND((ROUND(((AE371-(((EU371*1.25)*1.1)))*AV371*I371),2)*BS371),2))</f>
        <v>5714.13</v>
      </c>
      <c r="R371" s="2">
        <f t="shared" ref="R371:R386" si="361">ROUND((ROUND((AE371*AV371*I371),2)*BS371),2)</f>
        <v>654.82000000000005</v>
      </c>
      <c r="S371" s="2">
        <f t="shared" ref="S371:S386" si="362">ROUND((ROUND((AF371*AV371*I371),2)*BA371),2)</f>
        <v>16562.46</v>
      </c>
      <c r="T371" s="2">
        <f t="shared" ref="T371:T392" si="363">ROUND(CU371*I371,2)</f>
        <v>0</v>
      </c>
      <c r="U371" s="2">
        <f t="shared" ref="U371:U392" si="364">CV371*I371</f>
        <v>1254.7314722513997</v>
      </c>
      <c r="V371" s="2">
        <f t="shared" ref="V371:V392" si="365">CW371*I371</f>
        <v>0</v>
      </c>
      <c r="W371" s="2">
        <f t="shared" ref="W371:W392" si="366">ROUND(CX371*I371,2)</f>
        <v>0</v>
      </c>
      <c r="X371" s="2">
        <f t="shared" ref="X371:X392" si="367">ROUND(CY371,2)</f>
        <v>14462.52</v>
      </c>
      <c r="Y371" s="2">
        <f t="shared" ref="Y371:Y392" si="368">ROUND(CZ371,2)</f>
        <v>9125.16</v>
      </c>
      <c r="Z371" s="2"/>
      <c r="AA371" s="2">
        <v>56481265</v>
      </c>
      <c r="AB371" s="2">
        <f t="shared" ref="AB371:AB392" si="369">ROUND((AC371+AD371+AF371),6)</f>
        <v>481.33879999999999</v>
      </c>
      <c r="AC371" s="2">
        <f t="shared" ref="AC371:AC392" si="370">ROUND((ES371),6)</f>
        <v>130.97999999999999</v>
      </c>
      <c r="AD371" s="2">
        <f>ROUND((((((ET371*1.25)*1.1))-(((EU371*1.25)*1.1)))+AE371),6)</f>
        <v>89.87</v>
      </c>
      <c r="AE371" s="2">
        <f>ROUND((((EU371*1.25)*1.1)),6)</f>
        <v>10.29875</v>
      </c>
      <c r="AF371" s="2">
        <f>ROUND((((EV371*1.15)*1.1)),6)</f>
        <v>260.48880000000003</v>
      </c>
      <c r="AG371" s="2">
        <f t="shared" ref="AG371:AG392" si="371">ROUND((AP371),6)</f>
        <v>0</v>
      </c>
      <c r="AH371" s="2">
        <f>(((EW371*1.15)*1.1))</f>
        <v>19.733999999999998</v>
      </c>
      <c r="AI371" s="2">
        <f>(((EX371*1.25)*1.1))</f>
        <v>0</v>
      </c>
      <c r="AJ371" s="2">
        <f t="shared" ref="AJ371:AJ392" si="372">(AS371)</f>
        <v>0</v>
      </c>
      <c r="AK371" s="2">
        <v>402.26</v>
      </c>
      <c r="AL371" s="2">
        <v>130.97999999999999</v>
      </c>
      <c r="AM371" s="2">
        <v>65.36</v>
      </c>
      <c r="AN371" s="2">
        <v>7.49</v>
      </c>
      <c r="AO371" s="2">
        <v>205.92</v>
      </c>
      <c r="AP371" s="2">
        <v>0</v>
      </c>
      <c r="AQ371" s="2">
        <v>15.6</v>
      </c>
      <c r="AR371" s="2">
        <v>0</v>
      </c>
      <c r="AS371" s="2">
        <v>0</v>
      </c>
      <c r="AT371" s="2">
        <v>84</v>
      </c>
      <c r="AU371" s="2">
        <v>53</v>
      </c>
      <c r="AV371" s="2">
        <v>1.087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0</v>
      </c>
      <c r="BI371" s="2">
        <v>1</v>
      </c>
      <c r="BJ371" s="2" t="s">
        <v>267</v>
      </c>
      <c r="BK371" s="2"/>
      <c r="BL371" s="2"/>
      <c r="BM371" s="2">
        <v>13</v>
      </c>
      <c r="BN371" s="2">
        <v>0</v>
      </c>
      <c r="BO371" s="2" t="s">
        <v>264</v>
      </c>
      <c r="BP371" s="2">
        <v>1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84</v>
      </c>
      <c r="CA371" s="2">
        <v>53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3</v>
      </c>
      <c r="CO371" s="2">
        <v>0</v>
      </c>
      <c r="CP371" s="2">
        <f t="shared" ref="CP371:CP392" si="373">(P371+Q371+S371)</f>
        <v>29938.04</v>
      </c>
      <c r="CQ371" s="2">
        <f t="shared" ref="CQ371:CQ386" si="374">ROUND((ROUND((AC371*AW371*1),2)*BC371),2)</f>
        <v>130.97999999999999</v>
      </c>
      <c r="CR371" s="2">
        <f>(ROUND((ROUND(((((ET371*1.25)*1.1))*AV371*1),2)*BB371),2)+ROUND((ROUND(((AE371-(((EU371*1.25)*1.1)))*AV371*1),2)*BS371),2))</f>
        <v>97.69</v>
      </c>
      <c r="CS371" s="2">
        <f t="shared" ref="CS371:CS386" si="375">ROUND((ROUND((AE371*AV371*1),2)*BS371),2)</f>
        <v>11.19</v>
      </c>
      <c r="CT371" s="2">
        <f t="shared" ref="CT371:CT386" si="376">ROUND((ROUND((AF371*AV371*1),2)*BA371),2)</f>
        <v>283.14999999999998</v>
      </c>
      <c r="CU371" s="2">
        <f t="shared" ref="CU371:CU392" si="377">AG371</f>
        <v>0</v>
      </c>
      <c r="CV371" s="2">
        <f t="shared" ref="CV371:CV386" si="378">(AH371*AV371)</f>
        <v>21.450857999999997</v>
      </c>
      <c r="CW371" s="2">
        <f t="shared" ref="CW371:CW392" si="379">AI371</f>
        <v>0</v>
      </c>
      <c r="CX371" s="2">
        <f t="shared" ref="CX371:CX392" si="380">AJ371</f>
        <v>0</v>
      </c>
      <c r="CY371" s="2">
        <f t="shared" ref="CY371:CY386" si="381">(((S371+R371)*AT371)/100)</f>
        <v>14462.5152</v>
      </c>
      <c r="CZ371" s="2">
        <f t="shared" ref="CZ371:CZ386" si="382">(((S371+R371)*AU371)/100)</f>
        <v>9125.1584000000003</v>
      </c>
      <c r="DA371" s="2"/>
      <c r="DB371" s="2"/>
      <c r="DC371" s="2" t="s">
        <v>3</v>
      </c>
      <c r="DD371" s="2" t="s">
        <v>3</v>
      </c>
      <c r="DE371" s="2" t="s">
        <v>48</v>
      </c>
      <c r="DF371" s="2" t="s">
        <v>48</v>
      </c>
      <c r="DG371" s="2" t="s">
        <v>49</v>
      </c>
      <c r="DH371" s="2" t="s">
        <v>3</v>
      </c>
      <c r="DI371" s="2" t="s">
        <v>49</v>
      </c>
      <c r="DJ371" s="2" t="s">
        <v>48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1013</v>
      </c>
      <c r="DV371" s="2" t="s">
        <v>266</v>
      </c>
      <c r="DW371" s="2" t="s">
        <v>266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55586449</v>
      </c>
      <c r="EF371" s="2">
        <v>30</v>
      </c>
      <c r="EG371" s="2" t="s">
        <v>117</v>
      </c>
      <c r="EH371" s="2">
        <v>0</v>
      </c>
      <c r="EI371" s="2" t="s">
        <v>3</v>
      </c>
      <c r="EJ371" s="2">
        <v>1</v>
      </c>
      <c r="EK371" s="2">
        <v>13</v>
      </c>
      <c r="EL371" s="2" t="s">
        <v>118</v>
      </c>
      <c r="EM371" s="2" t="s">
        <v>119</v>
      </c>
      <c r="EN371" s="2"/>
      <c r="EO371" s="2" t="s">
        <v>52</v>
      </c>
      <c r="EP371" s="2"/>
      <c r="EQ371" s="2">
        <v>0</v>
      </c>
      <c r="ER371" s="2">
        <v>402.26</v>
      </c>
      <c r="ES371" s="2">
        <v>130.97999999999999</v>
      </c>
      <c r="ET371" s="2">
        <v>65.36</v>
      </c>
      <c r="EU371" s="2">
        <v>7.49</v>
      </c>
      <c r="EV371" s="2">
        <v>205.92</v>
      </c>
      <c r="EW371" s="2">
        <v>15.6</v>
      </c>
      <c r="EX371" s="2">
        <v>0</v>
      </c>
      <c r="EY371" s="2">
        <v>0</v>
      </c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84</v>
      </c>
      <c r="FY371" s="2">
        <v>53</v>
      </c>
      <c r="FZ371" s="2"/>
      <c r="GA371" s="2" t="s">
        <v>3</v>
      </c>
      <c r="GB371" s="2"/>
      <c r="GC371" s="2"/>
      <c r="GD371" s="2">
        <v>1</v>
      </c>
      <c r="GE371" s="2"/>
      <c r="GF371" s="2">
        <v>698413124</v>
      </c>
      <c r="GG371" s="2">
        <v>2</v>
      </c>
      <c r="GH371" s="2">
        <v>1</v>
      </c>
      <c r="GI371" s="2">
        <v>2</v>
      </c>
      <c r="GJ371" s="2">
        <v>0</v>
      </c>
      <c r="GK371" s="2">
        <v>0</v>
      </c>
      <c r="GL371" s="2">
        <f t="shared" ref="GL371:GL392" si="383">ROUND(IF(AND(BH371=3,BI371=3,FS371&lt;&gt;0),P371,0),2)</f>
        <v>0</v>
      </c>
      <c r="GM371" s="2">
        <f t="shared" ref="GM371:GM392" si="384">ROUND(O371+X371+Y371,2)+GX371</f>
        <v>53525.72</v>
      </c>
      <c r="GN371" s="2">
        <f t="shared" ref="GN371:GN392" si="385">IF(OR(BI371=0,BI371=1),GM371-GX371,0)</f>
        <v>53525.72</v>
      </c>
      <c r="GO371" s="2">
        <f t="shared" ref="GO371:GO392" si="386">IF(BI371=2,GM371-GX371,0)</f>
        <v>0</v>
      </c>
      <c r="GP371" s="2">
        <f t="shared" ref="GP371:GP392" si="387">IF(BI371=4,GM371-GX371,0)</f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ref="GV371:GV392" si="388">ROUND((GT371),6)</f>
        <v>0</v>
      </c>
      <c r="GW371" s="2">
        <v>1</v>
      </c>
      <c r="GX371" s="2">
        <f t="shared" ref="GX371:GX392" si="389">ROUND(HC371*I371,2)</f>
        <v>0</v>
      </c>
      <c r="GY371" s="2"/>
      <c r="GZ371" s="2"/>
      <c r="HA371" s="2">
        <v>0</v>
      </c>
      <c r="HB371" s="2">
        <v>0</v>
      </c>
      <c r="HC371" s="2">
        <f t="shared" ref="HC371:HC392" si="390">GV371*GW371</f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5">
      <c r="A372">
        <v>17</v>
      </c>
      <c r="B372">
        <v>1</v>
      </c>
      <c r="C372">
        <f>ROW(SmtRes!A208)</f>
        <v>208</v>
      </c>
      <c r="D372">
        <f>ROW(EtalonRes!A222)</f>
        <v>222</v>
      </c>
      <c r="E372" t="s">
        <v>263</v>
      </c>
      <c r="F372" t="s">
        <v>264</v>
      </c>
      <c r="G372" t="s">
        <v>265</v>
      </c>
      <c r="H372" t="s">
        <v>266</v>
      </c>
      <c r="I372">
        <f>ROUND((8827.7+37310.1+1129.6+3440.6+790.1+6995.2)/1000,9)</f>
        <v>58.493299999999998</v>
      </c>
      <c r="J372">
        <v>0</v>
      </c>
      <c r="K372">
        <f>ROUND((8827.7+37310.1+1129.6+3440.6+790.1+6995.2)/1000,9)</f>
        <v>58.493299999999998</v>
      </c>
      <c r="O372">
        <f t="shared" si="359"/>
        <v>950147.09</v>
      </c>
      <c r="P372">
        <f t="shared" si="360"/>
        <v>78989.55</v>
      </c>
      <c r="Q372">
        <f>(ROUND((ROUND(((((ET372*1.25)*1.1))*AV372*I372),2)*BB372),2)+ROUND((ROUND(((AE372-(((EU372*1.25)*1.1)))*AV372*I372),2)*BS372),2))</f>
        <v>79140.7</v>
      </c>
      <c r="R372">
        <f t="shared" si="361"/>
        <v>31313.49</v>
      </c>
      <c r="S372">
        <f t="shared" si="362"/>
        <v>792016.84</v>
      </c>
      <c r="T372">
        <f t="shared" si="363"/>
        <v>0</v>
      </c>
      <c r="U372">
        <f t="shared" si="364"/>
        <v>1254.7314722513997</v>
      </c>
      <c r="V372">
        <f t="shared" si="365"/>
        <v>0</v>
      </c>
      <c r="W372">
        <f t="shared" si="366"/>
        <v>0</v>
      </c>
      <c r="X372">
        <f t="shared" si="367"/>
        <v>691597.48</v>
      </c>
      <c r="Y372">
        <f t="shared" si="368"/>
        <v>436365.07</v>
      </c>
      <c r="AA372">
        <v>56481267</v>
      </c>
      <c r="AB372">
        <f t="shared" si="369"/>
        <v>481.33879999999999</v>
      </c>
      <c r="AC372">
        <f t="shared" si="370"/>
        <v>130.97999999999999</v>
      </c>
      <c r="AD372">
        <f>ROUND((((((ET372*1.25)*1.1))-(((EU372*1.25)*1.1)))+AE372),6)</f>
        <v>89.87</v>
      </c>
      <c r="AE372">
        <f>ROUND((((EU372*1.25)*1.1)),6)</f>
        <v>10.29875</v>
      </c>
      <c r="AF372">
        <f>ROUND((((EV372*1.15)*1.1)),6)</f>
        <v>260.48880000000003</v>
      </c>
      <c r="AG372">
        <f t="shared" si="371"/>
        <v>0</v>
      </c>
      <c r="AH372">
        <f>(((EW372*1.15)*1.1))</f>
        <v>19.733999999999998</v>
      </c>
      <c r="AI372">
        <f>(((EX372*1.25)*1.1))</f>
        <v>0</v>
      </c>
      <c r="AJ372">
        <f t="shared" si="372"/>
        <v>0</v>
      </c>
      <c r="AK372">
        <v>402.26</v>
      </c>
      <c r="AL372">
        <v>130.97999999999999</v>
      </c>
      <c r="AM372">
        <v>65.36</v>
      </c>
      <c r="AN372">
        <v>7.49</v>
      </c>
      <c r="AO372">
        <v>205.92</v>
      </c>
      <c r="AP372">
        <v>0</v>
      </c>
      <c r="AQ372">
        <v>15.6</v>
      </c>
      <c r="AR372">
        <v>0</v>
      </c>
      <c r="AS372">
        <v>0</v>
      </c>
      <c r="AT372">
        <v>84</v>
      </c>
      <c r="AU372">
        <v>53</v>
      </c>
      <c r="AV372">
        <v>1.087</v>
      </c>
      <c r="AW372">
        <v>1</v>
      </c>
      <c r="AZ372">
        <v>1</v>
      </c>
      <c r="BA372">
        <v>47.82</v>
      </c>
      <c r="BB372">
        <v>13.85</v>
      </c>
      <c r="BC372">
        <v>10.31</v>
      </c>
      <c r="BD372" t="s">
        <v>3</v>
      </c>
      <c r="BE372" t="s">
        <v>3</v>
      </c>
      <c r="BF372" t="s">
        <v>3</v>
      </c>
      <c r="BG372" t="s">
        <v>3</v>
      </c>
      <c r="BH372">
        <v>0</v>
      </c>
      <c r="BI372">
        <v>1</v>
      </c>
      <c r="BJ372" t="s">
        <v>267</v>
      </c>
      <c r="BM372">
        <v>13</v>
      </c>
      <c r="BN372">
        <v>0</v>
      </c>
      <c r="BO372" t="s">
        <v>264</v>
      </c>
      <c r="BP372">
        <v>1</v>
      </c>
      <c r="BQ372">
        <v>30</v>
      </c>
      <c r="BR372">
        <v>0</v>
      </c>
      <c r="BS372">
        <v>47.82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84</v>
      </c>
      <c r="CA372">
        <v>53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3</v>
      </c>
      <c r="CO372">
        <v>0</v>
      </c>
      <c r="CP372">
        <f t="shared" si="373"/>
        <v>950147.09</v>
      </c>
      <c r="CQ372">
        <f t="shared" si="374"/>
        <v>1350.4</v>
      </c>
      <c r="CR372">
        <f>(ROUND((ROUND(((((ET372*1.25)*1.1))*AV372*1),2)*BB372),2)+ROUND((ROUND(((AE372-(((EU372*1.25)*1.1)))*AV372*1),2)*BS372),2))</f>
        <v>1353.01</v>
      </c>
      <c r="CS372">
        <f t="shared" si="375"/>
        <v>535.11</v>
      </c>
      <c r="CT372">
        <f t="shared" si="376"/>
        <v>13540.23</v>
      </c>
      <c r="CU372">
        <f t="shared" si="377"/>
        <v>0</v>
      </c>
      <c r="CV372">
        <f t="shared" si="378"/>
        <v>21.450857999999997</v>
      </c>
      <c r="CW372">
        <f t="shared" si="379"/>
        <v>0</v>
      </c>
      <c r="CX372">
        <f t="shared" si="380"/>
        <v>0</v>
      </c>
      <c r="CY372">
        <f t="shared" si="381"/>
        <v>691597.47719999996</v>
      </c>
      <c r="CZ372">
        <f t="shared" si="382"/>
        <v>436365.07489999995</v>
      </c>
      <c r="DC372" t="s">
        <v>3</v>
      </c>
      <c r="DD372" t="s">
        <v>3</v>
      </c>
      <c r="DE372" t="s">
        <v>48</v>
      </c>
      <c r="DF372" t="s">
        <v>48</v>
      </c>
      <c r="DG372" t="s">
        <v>49</v>
      </c>
      <c r="DH372" t="s">
        <v>3</v>
      </c>
      <c r="DI372" t="s">
        <v>49</v>
      </c>
      <c r="DJ372" t="s">
        <v>48</v>
      </c>
      <c r="DK372" t="s">
        <v>3</v>
      </c>
      <c r="DL372" t="s">
        <v>3</v>
      </c>
      <c r="DM372" t="s">
        <v>3</v>
      </c>
      <c r="DN372">
        <v>0</v>
      </c>
      <c r="DO372">
        <v>0</v>
      </c>
      <c r="DP372">
        <v>1</v>
      </c>
      <c r="DQ372">
        <v>1</v>
      </c>
      <c r="DU372">
        <v>1013</v>
      </c>
      <c r="DV372" t="s">
        <v>266</v>
      </c>
      <c r="DW372" t="s">
        <v>266</v>
      </c>
      <c r="DX372">
        <v>1</v>
      </c>
      <c r="DZ372" t="s">
        <v>3</v>
      </c>
      <c r="EA372" t="s">
        <v>3</v>
      </c>
      <c r="EB372" t="s">
        <v>3</v>
      </c>
      <c r="EC372" t="s">
        <v>3</v>
      </c>
      <c r="EE372">
        <v>55586449</v>
      </c>
      <c r="EF372">
        <v>30</v>
      </c>
      <c r="EG372" t="s">
        <v>117</v>
      </c>
      <c r="EH372">
        <v>0</v>
      </c>
      <c r="EI372" t="s">
        <v>3</v>
      </c>
      <c r="EJ372">
        <v>1</v>
      </c>
      <c r="EK372">
        <v>13</v>
      </c>
      <c r="EL372" t="s">
        <v>118</v>
      </c>
      <c r="EM372" t="s">
        <v>119</v>
      </c>
      <c r="EO372" t="s">
        <v>52</v>
      </c>
      <c r="EQ372">
        <v>0</v>
      </c>
      <c r="ER372">
        <v>402.26</v>
      </c>
      <c r="ES372">
        <v>130.97999999999999</v>
      </c>
      <c r="ET372">
        <v>65.36</v>
      </c>
      <c r="EU372">
        <v>7.49</v>
      </c>
      <c r="EV372">
        <v>205.92</v>
      </c>
      <c r="EW372">
        <v>15.6</v>
      </c>
      <c r="EX372">
        <v>0</v>
      </c>
      <c r="EY372">
        <v>0</v>
      </c>
      <c r="FQ372">
        <v>0</v>
      </c>
      <c r="FR372">
        <v>0</v>
      </c>
      <c r="FS372">
        <v>0</v>
      </c>
      <c r="FX372">
        <v>84</v>
      </c>
      <c r="FY372">
        <v>53</v>
      </c>
      <c r="GA372" t="s">
        <v>3</v>
      </c>
      <c r="GD372">
        <v>1</v>
      </c>
      <c r="GF372">
        <v>698413124</v>
      </c>
      <c r="GG372">
        <v>2</v>
      </c>
      <c r="GH372">
        <v>1</v>
      </c>
      <c r="GI372">
        <v>2</v>
      </c>
      <c r="GJ372">
        <v>0</v>
      </c>
      <c r="GK372">
        <v>0</v>
      </c>
      <c r="GL372">
        <f t="shared" si="383"/>
        <v>0</v>
      </c>
      <c r="GM372">
        <f t="shared" si="384"/>
        <v>2078109.64</v>
      </c>
      <c r="GN372">
        <f t="shared" si="385"/>
        <v>2078109.64</v>
      </c>
      <c r="GO372">
        <f t="shared" si="386"/>
        <v>0</v>
      </c>
      <c r="GP372">
        <f t="shared" si="387"/>
        <v>0</v>
      </c>
      <c r="GR372">
        <v>0</v>
      </c>
      <c r="GS372">
        <v>3</v>
      </c>
      <c r="GT372">
        <v>0</v>
      </c>
      <c r="GU372" t="s">
        <v>3</v>
      </c>
      <c r="GV372">
        <f t="shared" si="388"/>
        <v>0</v>
      </c>
      <c r="GW372">
        <v>1</v>
      </c>
      <c r="GX372">
        <f t="shared" si="389"/>
        <v>0</v>
      </c>
      <c r="HA372">
        <v>0</v>
      </c>
      <c r="HB372">
        <v>0</v>
      </c>
      <c r="HC372">
        <f t="shared" si="390"/>
        <v>0</v>
      </c>
      <c r="HE372" t="s">
        <v>3</v>
      </c>
      <c r="HF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5">
      <c r="A373" s="2">
        <v>18</v>
      </c>
      <c r="B373" s="2">
        <v>1</v>
      </c>
      <c r="C373" s="2">
        <v>171</v>
      </c>
      <c r="D373" s="2"/>
      <c r="E373" s="2" t="s">
        <v>268</v>
      </c>
      <c r="F373" s="2" t="s">
        <v>114</v>
      </c>
      <c r="G373" s="2" t="s">
        <v>115</v>
      </c>
      <c r="H373" s="2" t="s">
        <v>32</v>
      </c>
      <c r="I373" s="2">
        <f>I371*J373</f>
        <v>50.707999999999998</v>
      </c>
      <c r="J373" s="2">
        <v>0.8669027050961392</v>
      </c>
      <c r="K373" s="2">
        <v>0.86690270000000003</v>
      </c>
      <c r="L373" s="2"/>
      <c r="M373" s="2"/>
      <c r="N373" s="2"/>
      <c r="O373" s="2">
        <f t="shared" si="359"/>
        <v>426328.02</v>
      </c>
      <c r="P373" s="2">
        <f t="shared" si="360"/>
        <v>426328.02</v>
      </c>
      <c r="Q373" s="2">
        <f t="shared" ref="Q373:Q378" si="391">(ROUND((ROUND(((ET373)*AV373*I373),2)*BB373),2)+ROUND((ROUND(((AE373-(EU373))*AV373*I373),2)*BS373),2))</f>
        <v>0</v>
      </c>
      <c r="R373" s="2">
        <f t="shared" si="361"/>
        <v>0</v>
      </c>
      <c r="S373" s="2">
        <f t="shared" si="362"/>
        <v>0</v>
      </c>
      <c r="T373" s="2">
        <f t="shared" si="363"/>
        <v>0</v>
      </c>
      <c r="U373" s="2">
        <f t="shared" si="364"/>
        <v>0</v>
      </c>
      <c r="V373" s="2">
        <f t="shared" si="365"/>
        <v>0</v>
      </c>
      <c r="W373" s="2">
        <f t="shared" si="366"/>
        <v>0</v>
      </c>
      <c r="X373" s="2">
        <f t="shared" si="367"/>
        <v>0</v>
      </c>
      <c r="Y373" s="2">
        <f t="shared" si="368"/>
        <v>0</v>
      </c>
      <c r="Z373" s="2"/>
      <c r="AA373" s="2">
        <v>56481265</v>
      </c>
      <c r="AB373" s="2">
        <f t="shared" si="369"/>
        <v>8407.51</v>
      </c>
      <c r="AC373" s="2">
        <f t="shared" si="370"/>
        <v>8407.51</v>
      </c>
      <c r="AD373" s="2">
        <f t="shared" ref="AD373:AD378" si="392">ROUND((((ET373)-(EU373))+AE373),6)</f>
        <v>0</v>
      </c>
      <c r="AE373" s="2">
        <f t="shared" ref="AE373:AF378" si="393">ROUND((EU373),6)</f>
        <v>0</v>
      </c>
      <c r="AF373" s="2">
        <f t="shared" si="393"/>
        <v>0</v>
      </c>
      <c r="AG373" s="2">
        <f t="shared" si="371"/>
        <v>0</v>
      </c>
      <c r="AH373" s="2">
        <f t="shared" ref="AH373:AI378" si="394">(EW373)</f>
        <v>0</v>
      </c>
      <c r="AI373" s="2">
        <f t="shared" si="394"/>
        <v>0</v>
      </c>
      <c r="AJ373" s="2">
        <f t="shared" si="372"/>
        <v>0</v>
      </c>
      <c r="AK373" s="2">
        <v>8407.51</v>
      </c>
      <c r="AL373" s="2">
        <v>8407.51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84</v>
      </c>
      <c r="AU373" s="2">
        <v>53</v>
      </c>
      <c r="AV373" s="2">
        <v>1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1</v>
      </c>
      <c r="BJ373" s="2" t="s">
        <v>116</v>
      </c>
      <c r="BK373" s="2"/>
      <c r="BL373" s="2"/>
      <c r="BM373" s="2">
        <v>13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84</v>
      </c>
      <c r="CA373" s="2">
        <v>53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3</v>
      </c>
      <c r="CO373" s="2">
        <v>0</v>
      </c>
      <c r="CP373" s="2">
        <f t="shared" si="373"/>
        <v>426328.02</v>
      </c>
      <c r="CQ373" s="2">
        <f t="shared" si="374"/>
        <v>8407.51</v>
      </c>
      <c r="CR373" s="2">
        <f t="shared" ref="CR373:CR378" si="395">(ROUND((ROUND(((ET373)*AV373*1),2)*BB373),2)+ROUND((ROUND(((AE373-(EU373))*AV373*1),2)*BS373),2))</f>
        <v>0</v>
      </c>
      <c r="CS373" s="2">
        <f t="shared" si="375"/>
        <v>0</v>
      </c>
      <c r="CT373" s="2">
        <f t="shared" si="376"/>
        <v>0</v>
      </c>
      <c r="CU373" s="2">
        <f t="shared" si="377"/>
        <v>0</v>
      </c>
      <c r="CV373" s="2">
        <f t="shared" si="378"/>
        <v>0</v>
      </c>
      <c r="CW373" s="2">
        <f t="shared" si="379"/>
        <v>0</v>
      </c>
      <c r="CX373" s="2">
        <f t="shared" si="380"/>
        <v>0</v>
      </c>
      <c r="CY373" s="2">
        <f t="shared" si="381"/>
        <v>0</v>
      </c>
      <c r="CZ373" s="2">
        <f t="shared" si="382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1009</v>
      </c>
      <c r="DV373" s="2" t="s">
        <v>32</v>
      </c>
      <c r="DW373" s="2" t="s">
        <v>32</v>
      </c>
      <c r="DX373" s="2">
        <v>1000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55586449</v>
      </c>
      <c r="EF373" s="2">
        <v>30</v>
      </c>
      <c r="EG373" s="2" t="s">
        <v>117</v>
      </c>
      <c r="EH373" s="2">
        <v>0</v>
      </c>
      <c r="EI373" s="2" t="s">
        <v>3</v>
      </c>
      <c r="EJ373" s="2">
        <v>1</v>
      </c>
      <c r="EK373" s="2">
        <v>13</v>
      </c>
      <c r="EL373" s="2" t="s">
        <v>118</v>
      </c>
      <c r="EM373" s="2" t="s">
        <v>119</v>
      </c>
      <c r="EN373" s="2"/>
      <c r="EO373" s="2" t="s">
        <v>3</v>
      </c>
      <c r="EP373" s="2"/>
      <c r="EQ373" s="2">
        <v>0</v>
      </c>
      <c r="ER373" s="2">
        <v>8407.51</v>
      </c>
      <c r="ES373" s="2">
        <v>8407.51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84</v>
      </c>
      <c r="FY373" s="2">
        <v>53</v>
      </c>
      <c r="FZ373" s="2"/>
      <c r="GA373" s="2" t="s">
        <v>3</v>
      </c>
      <c r="GB373" s="2"/>
      <c r="GC373" s="2"/>
      <c r="GD373" s="2">
        <v>1</v>
      </c>
      <c r="GE373" s="2"/>
      <c r="GF373" s="2">
        <v>975818671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383"/>
        <v>0</v>
      </c>
      <c r="GM373" s="2">
        <f t="shared" si="384"/>
        <v>426328.02</v>
      </c>
      <c r="GN373" s="2">
        <f t="shared" si="385"/>
        <v>426328.02</v>
      </c>
      <c r="GO373" s="2">
        <f t="shared" si="386"/>
        <v>0</v>
      </c>
      <c r="GP373" s="2">
        <f t="shared" si="387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388"/>
        <v>0</v>
      </c>
      <c r="GW373" s="2">
        <v>1</v>
      </c>
      <c r="GX373" s="2">
        <f t="shared" si="389"/>
        <v>0</v>
      </c>
      <c r="GY373" s="2"/>
      <c r="GZ373" s="2"/>
      <c r="HA373" s="2">
        <v>0</v>
      </c>
      <c r="HB373" s="2">
        <v>0</v>
      </c>
      <c r="HC373" s="2">
        <f t="shared" si="390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5">
      <c r="A374">
        <v>18</v>
      </c>
      <c r="B374">
        <v>1</v>
      </c>
      <c r="C374">
        <v>194</v>
      </c>
      <c r="E374" t="s">
        <v>268</v>
      </c>
      <c r="F374" t="s">
        <v>114</v>
      </c>
      <c r="G374" t="s">
        <v>115</v>
      </c>
      <c r="H374" t="s">
        <v>32</v>
      </c>
      <c r="I374">
        <f>I372*J374</f>
        <v>50.707999999999998</v>
      </c>
      <c r="J374">
        <v>0.8669027050961392</v>
      </c>
      <c r="K374">
        <v>0.86690270000000003</v>
      </c>
      <c r="O374">
        <f t="shared" si="359"/>
        <v>4779137.0999999996</v>
      </c>
      <c r="P374">
        <f t="shared" si="360"/>
        <v>4779137.0999999996</v>
      </c>
      <c r="Q374">
        <f t="shared" si="391"/>
        <v>0</v>
      </c>
      <c r="R374">
        <f t="shared" si="361"/>
        <v>0</v>
      </c>
      <c r="S374">
        <f t="shared" si="362"/>
        <v>0</v>
      </c>
      <c r="T374">
        <f t="shared" si="363"/>
        <v>0</v>
      </c>
      <c r="U374">
        <f t="shared" si="364"/>
        <v>0</v>
      </c>
      <c r="V374">
        <f t="shared" si="365"/>
        <v>0</v>
      </c>
      <c r="W374">
        <f t="shared" si="366"/>
        <v>0</v>
      </c>
      <c r="X374">
        <f t="shared" si="367"/>
        <v>0</v>
      </c>
      <c r="Y374">
        <f t="shared" si="368"/>
        <v>0</v>
      </c>
      <c r="AA374">
        <v>56481267</v>
      </c>
      <c r="AB374">
        <f t="shared" si="369"/>
        <v>8407.51</v>
      </c>
      <c r="AC374">
        <f t="shared" si="370"/>
        <v>8407.51</v>
      </c>
      <c r="AD374">
        <f t="shared" si="392"/>
        <v>0</v>
      </c>
      <c r="AE374">
        <f t="shared" si="393"/>
        <v>0</v>
      </c>
      <c r="AF374">
        <f t="shared" si="393"/>
        <v>0</v>
      </c>
      <c r="AG374">
        <f t="shared" si="371"/>
        <v>0</v>
      </c>
      <c r="AH374">
        <f t="shared" si="394"/>
        <v>0</v>
      </c>
      <c r="AI374">
        <f t="shared" si="394"/>
        <v>0</v>
      </c>
      <c r="AJ374">
        <f t="shared" si="372"/>
        <v>0</v>
      </c>
      <c r="AK374">
        <v>8407.51</v>
      </c>
      <c r="AL374">
        <v>8407.51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84</v>
      </c>
      <c r="AU374">
        <v>53</v>
      </c>
      <c r="AV374">
        <v>1</v>
      </c>
      <c r="AW374">
        <v>1</v>
      </c>
      <c r="AZ374">
        <v>1</v>
      </c>
      <c r="BA374">
        <v>1</v>
      </c>
      <c r="BB374">
        <v>1</v>
      </c>
      <c r="BC374">
        <v>11.21</v>
      </c>
      <c r="BD374" t="s">
        <v>3</v>
      </c>
      <c r="BE374" t="s">
        <v>3</v>
      </c>
      <c r="BF374" t="s">
        <v>3</v>
      </c>
      <c r="BG374" t="s">
        <v>3</v>
      </c>
      <c r="BH374">
        <v>3</v>
      </c>
      <c r="BI374">
        <v>1</v>
      </c>
      <c r="BJ374" t="s">
        <v>116</v>
      </c>
      <c r="BM374">
        <v>13</v>
      </c>
      <c r="BN374">
        <v>0</v>
      </c>
      <c r="BO374" t="s">
        <v>114</v>
      </c>
      <c r="BP374">
        <v>1</v>
      </c>
      <c r="BQ374">
        <v>30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84</v>
      </c>
      <c r="CA374">
        <v>53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3</v>
      </c>
      <c r="CO374">
        <v>0</v>
      </c>
      <c r="CP374">
        <f t="shared" si="373"/>
        <v>4779137.0999999996</v>
      </c>
      <c r="CQ374">
        <f t="shared" si="374"/>
        <v>94248.19</v>
      </c>
      <c r="CR374">
        <f t="shared" si="395"/>
        <v>0</v>
      </c>
      <c r="CS374">
        <f t="shared" si="375"/>
        <v>0</v>
      </c>
      <c r="CT374">
        <f t="shared" si="376"/>
        <v>0</v>
      </c>
      <c r="CU374">
        <f t="shared" si="377"/>
        <v>0</v>
      </c>
      <c r="CV374">
        <f t="shared" si="378"/>
        <v>0</v>
      </c>
      <c r="CW374">
        <f t="shared" si="379"/>
        <v>0</v>
      </c>
      <c r="CX374">
        <f t="shared" si="380"/>
        <v>0</v>
      </c>
      <c r="CY374">
        <f t="shared" si="381"/>
        <v>0</v>
      </c>
      <c r="CZ374">
        <f t="shared" si="382"/>
        <v>0</v>
      </c>
      <c r="DC374" t="s">
        <v>3</v>
      </c>
      <c r="DD374" t="s">
        <v>3</v>
      </c>
      <c r="DE374" t="s">
        <v>3</v>
      </c>
      <c r="DF374" t="s">
        <v>3</v>
      </c>
      <c r="DG374" t="s">
        <v>3</v>
      </c>
      <c r="DH374" t="s">
        <v>3</v>
      </c>
      <c r="DI374" t="s">
        <v>3</v>
      </c>
      <c r="DJ374" t="s">
        <v>3</v>
      </c>
      <c r="DK374" t="s">
        <v>3</v>
      </c>
      <c r="DL374" t="s">
        <v>3</v>
      </c>
      <c r="DM374" t="s">
        <v>3</v>
      </c>
      <c r="DN374">
        <v>0</v>
      </c>
      <c r="DO374">
        <v>0</v>
      </c>
      <c r="DP374">
        <v>1</v>
      </c>
      <c r="DQ374">
        <v>1</v>
      </c>
      <c r="DU374">
        <v>1009</v>
      </c>
      <c r="DV374" t="s">
        <v>32</v>
      </c>
      <c r="DW374" t="s">
        <v>32</v>
      </c>
      <c r="DX374">
        <v>1000</v>
      </c>
      <c r="DZ374" t="s">
        <v>3</v>
      </c>
      <c r="EA374" t="s">
        <v>3</v>
      </c>
      <c r="EB374" t="s">
        <v>3</v>
      </c>
      <c r="EC374" t="s">
        <v>3</v>
      </c>
      <c r="EE374">
        <v>55586449</v>
      </c>
      <c r="EF374">
        <v>30</v>
      </c>
      <c r="EG374" t="s">
        <v>117</v>
      </c>
      <c r="EH374">
        <v>0</v>
      </c>
      <c r="EI374" t="s">
        <v>3</v>
      </c>
      <c r="EJ374">
        <v>1</v>
      </c>
      <c r="EK374">
        <v>13</v>
      </c>
      <c r="EL374" t="s">
        <v>118</v>
      </c>
      <c r="EM374" t="s">
        <v>119</v>
      </c>
      <c r="EO374" t="s">
        <v>3</v>
      </c>
      <c r="EQ374">
        <v>0</v>
      </c>
      <c r="ER374">
        <v>8407.51</v>
      </c>
      <c r="ES374">
        <v>8407.51</v>
      </c>
      <c r="ET374">
        <v>0</v>
      </c>
      <c r="EU374">
        <v>0</v>
      </c>
      <c r="EV374">
        <v>0</v>
      </c>
      <c r="EW374">
        <v>0</v>
      </c>
      <c r="EX374">
        <v>0</v>
      </c>
      <c r="FQ374">
        <v>0</v>
      </c>
      <c r="FR374">
        <v>0</v>
      </c>
      <c r="FS374">
        <v>0</v>
      </c>
      <c r="FX374">
        <v>84</v>
      </c>
      <c r="FY374">
        <v>53</v>
      </c>
      <c r="GA374" t="s">
        <v>3</v>
      </c>
      <c r="GD374">
        <v>1</v>
      </c>
      <c r="GF374">
        <v>975818671</v>
      </c>
      <c r="GG374">
        <v>2</v>
      </c>
      <c r="GH374">
        <v>1</v>
      </c>
      <c r="GI374">
        <v>2</v>
      </c>
      <c r="GJ374">
        <v>0</v>
      </c>
      <c r="GK374">
        <v>0</v>
      </c>
      <c r="GL374">
        <f t="shared" si="383"/>
        <v>0</v>
      </c>
      <c r="GM374">
        <f t="shared" si="384"/>
        <v>4779137.0999999996</v>
      </c>
      <c r="GN374">
        <f t="shared" si="385"/>
        <v>4779137.0999999996</v>
      </c>
      <c r="GO374">
        <f t="shared" si="386"/>
        <v>0</v>
      </c>
      <c r="GP374">
        <f t="shared" si="387"/>
        <v>0</v>
      </c>
      <c r="GR374">
        <v>0</v>
      </c>
      <c r="GS374">
        <v>3</v>
      </c>
      <c r="GT374">
        <v>0</v>
      </c>
      <c r="GU374" t="s">
        <v>3</v>
      </c>
      <c r="GV374">
        <f t="shared" si="388"/>
        <v>0</v>
      </c>
      <c r="GW374">
        <v>1</v>
      </c>
      <c r="GX374">
        <f t="shared" si="389"/>
        <v>0</v>
      </c>
      <c r="HA374">
        <v>0</v>
      </c>
      <c r="HB374">
        <v>0</v>
      </c>
      <c r="HC374">
        <f t="shared" si="390"/>
        <v>0</v>
      </c>
      <c r="HE374" t="s">
        <v>3</v>
      </c>
      <c r="HF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5">
      <c r="A375" s="2">
        <v>18</v>
      </c>
      <c r="B375" s="2">
        <v>1</v>
      </c>
      <c r="C375" s="2">
        <v>169</v>
      </c>
      <c r="D375" s="2"/>
      <c r="E375" s="2" t="s">
        <v>269</v>
      </c>
      <c r="F375" s="2" t="s">
        <v>30</v>
      </c>
      <c r="G375" s="2" t="s">
        <v>31</v>
      </c>
      <c r="H375" s="2" t="s">
        <v>32</v>
      </c>
      <c r="I375" s="2">
        <f>I371*J375</f>
        <v>0.79010000000000002</v>
      </c>
      <c r="J375" s="2">
        <v>1.3507529922230411E-2</v>
      </c>
      <c r="K375" s="2">
        <v>1.350753E-2</v>
      </c>
      <c r="L375" s="2"/>
      <c r="M375" s="2"/>
      <c r="N375" s="2"/>
      <c r="O375" s="2">
        <f t="shared" si="359"/>
        <v>7777.99</v>
      </c>
      <c r="P375" s="2">
        <f t="shared" si="360"/>
        <v>7777.99</v>
      </c>
      <c r="Q375" s="2">
        <f t="shared" si="391"/>
        <v>0</v>
      </c>
      <c r="R375" s="2">
        <f t="shared" si="361"/>
        <v>0</v>
      </c>
      <c r="S375" s="2">
        <f t="shared" si="362"/>
        <v>0</v>
      </c>
      <c r="T375" s="2">
        <f t="shared" si="363"/>
        <v>0</v>
      </c>
      <c r="U375" s="2">
        <f t="shared" si="364"/>
        <v>0</v>
      </c>
      <c r="V375" s="2">
        <f t="shared" si="365"/>
        <v>0</v>
      </c>
      <c r="W375" s="2">
        <f t="shared" si="366"/>
        <v>0</v>
      </c>
      <c r="X375" s="2">
        <f t="shared" si="367"/>
        <v>0</v>
      </c>
      <c r="Y375" s="2">
        <f t="shared" si="368"/>
        <v>0</v>
      </c>
      <c r="Z375" s="2"/>
      <c r="AA375" s="2">
        <v>56481265</v>
      </c>
      <c r="AB375" s="2">
        <f t="shared" si="369"/>
        <v>9844.31</v>
      </c>
      <c r="AC375" s="2">
        <f t="shared" si="370"/>
        <v>9844.31</v>
      </c>
      <c r="AD375" s="2">
        <f t="shared" si="392"/>
        <v>0</v>
      </c>
      <c r="AE375" s="2">
        <f t="shared" si="393"/>
        <v>0</v>
      </c>
      <c r="AF375" s="2">
        <f t="shared" si="393"/>
        <v>0</v>
      </c>
      <c r="AG375" s="2">
        <f t="shared" si="371"/>
        <v>0</v>
      </c>
      <c r="AH375" s="2">
        <f t="shared" si="394"/>
        <v>0</v>
      </c>
      <c r="AI375" s="2">
        <f t="shared" si="394"/>
        <v>0</v>
      </c>
      <c r="AJ375" s="2">
        <f t="shared" si="372"/>
        <v>0</v>
      </c>
      <c r="AK375" s="2">
        <v>9844.31</v>
      </c>
      <c r="AL375" s="2">
        <v>9844.31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84</v>
      </c>
      <c r="AU375" s="2">
        <v>53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33</v>
      </c>
      <c r="BK375" s="2"/>
      <c r="BL375" s="2"/>
      <c r="BM375" s="2">
        <v>13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84</v>
      </c>
      <c r="CA375" s="2">
        <v>53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373"/>
        <v>7777.99</v>
      </c>
      <c r="CQ375" s="2">
        <f t="shared" si="374"/>
        <v>9844.31</v>
      </c>
      <c r="CR375" s="2">
        <f t="shared" si="395"/>
        <v>0</v>
      </c>
      <c r="CS375" s="2">
        <f t="shared" si="375"/>
        <v>0</v>
      </c>
      <c r="CT375" s="2">
        <f t="shared" si="376"/>
        <v>0</v>
      </c>
      <c r="CU375" s="2">
        <f t="shared" si="377"/>
        <v>0</v>
      </c>
      <c r="CV375" s="2">
        <f t="shared" si="378"/>
        <v>0</v>
      </c>
      <c r="CW375" s="2">
        <f t="shared" si="379"/>
        <v>0</v>
      </c>
      <c r="CX375" s="2">
        <f t="shared" si="380"/>
        <v>0</v>
      </c>
      <c r="CY375" s="2">
        <f t="shared" si="381"/>
        <v>0</v>
      </c>
      <c r="CZ375" s="2">
        <f t="shared" si="382"/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1009</v>
      </c>
      <c r="DV375" s="2" t="s">
        <v>32</v>
      </c>
      <c r="DW375" s="2" t="s">
        <v>32</v>
      </c>
      <c r="DX375" s="2">
        <v>1000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55586449</v>
      </c>
      <c r="EF375" s="2">
        <v>30</v>
      </c>
      <c r="EG375" s="2" t="s">
        <v>117</v>
      </c>
      <c r="EH375" s="2">
        <v>0</v>
      </c>
      <c r="EI375" s="2" t="s">
        <v>3</v>
      </c>
      <c r="EJ375" s="2">
        <v>1</v>
      </c>
      <c r="EK375" s="2">
        <v>13</v>
      </c>
      <c r="EL375" s="2" t="s">
        <v>118</v>
      </c>
      <c r="EM375" s="2" t="s">
        <v>119</v>
      </c>
      <c r="EN375" s="2"/>
      <c r="EO375" s="2" t="s">
        <v>3</v>
      </c>
      <c r="EP375" s="2"/>
      <c r="EQ375" s="2">
        <v>0</v>
      </c>
      <c r="ER375" s="2">
        <v>9844.31</v>
      </c>
      <c r="ES375" s="2">
        <v>9844.31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84</v>
      </c>
      <c r="FY375" s="2">
        <v>53</v>
      </c>
      <c r="FZ375" s="2"/>
      <c r="GA375" s="2" t="s">
        <v>3</v>
      </c>
      <c r="GB375" s="2"/>
      <c r="GC375" s="2"/>
      <c r="GD375" s="2">
        <v>1</v>
      </c>
      <c r="GE375" s="2"/>
      <c r="GF375" s="2">
        <v>981881691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383"/>
        <v>0</v>
      </c>
      <c r="GM375" s="2">
        <f t="shared" si="384"/>
        <v>7777.99</v>
      </c>
      <c r="GN375" s="2">
        <f t="shared" si="385"/>
        <v>7777.99</v>
      </c>
      <c r="GO375" s="2">
        <f t="shared" si="386"/>
        <v>0</v>
      </c>
      <c r="GP375" s="2">
        <f t="shared" si="387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388"/>
        <v>0</v>
      </c>
      <c r="GW375" s="2">
        <v>1</v>
      </c>
      <c r="GX375" s="2">
        <f t="shared" si="389"/>
        <v>0</v>
      </c>
      <c r="GY375" s="2"/>
      <c r="GZ375" s="2"/>
      <c r="HA375" s="2">
        <v>0</v>
      </c>
      <c r="HB375" s="2">
        <v>0</v>
      </c>
      <c r="HC375" s="2">
        <f t="shared" si="390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5">
      <c r="A376">
        <v>18</v>
      </c>
      <c r="B376">
        <v>1</v>
      </c>
      <c r="C376">
        <v>192</v>
      </c>
      <c r="E376" t="s">
        <v>269</v>
      </c>
      <c r="F376" t="s">
        <v>30</v>
      </c>
      <c r="G376" t="s">
        <v>31</v>
      </c>
      <c r="H376" t="s">
        <v>32</v>
      </c>
      <c r="I376">
        <f>I372*J376</f>
        <v>0.79010000000000002</v>
      </c>
      <c r="J376">
        <v>1.3507529922230411E-2</v>
      </c>
      <c r="K376">
        <v>1.350753E-2</v>
      </c>
      <c r="O376">
        <f t="shared" si="359"/>
        <v>58646.04</v>
      </c>
      <c r="P376">
        <f t="shared" si="360"/>
        <v>58646.04</v>
      </c>
      <c r="Q376">
        <f t="shared" si="391"/>
        <v>0</v>
      </c>
      <c r="R376">
        <f t="shared" si="361"/>
        <v>0</v>
      </c>
      <c r="S376">
        <f t="shared" si="362"/>
        <v>0</v>
      </c>
      <c r="T376">
        <f t="shared" si="363"/>
        <v>0</v>
      </c>
      <c r="U376">
        <f t="shared" si="364"/>
        <v>0</v>
      </c>
      <c r="V376">
        <f t="shared" si="365"/>
        <v>0</v>
      </c>
      <c r="W376">
        <f t="shared" si="366"/>
        <v>0</v>
      </c>
      <c r="X376">
        <f t="shared" si="367"/>
        <v>0</v>
      </c>
      <c r="Y376">
        <f t="shared" si="368"/>
        <v>0</v>
      </c>
      <c r="AA376">
        <v>56481267</v>
      </c>
      <c r="AB376">
        <f t="shared" si="369"/>
        <v>9844.31</v>
      </c>
      <c r="AC376">
        <f t="shared" si="370"/>
        <v>9844.31</v>
      </c>
      <c r="AD376">
        <f t="shared" si="392"/>
        <v>0</v>
      </c>
      <c r="AE376">
        <f t="shared" si="393"/>
        <v>0</v>
      </c>
      <c r="AF376">
        <f t="shared" si="393"/>
        <v>0</v>
      </c>
      <c r="AG376">
        <f t="shared" si="371"/>
        <v>0</v>
      </c>
      <c r="AH376">
        <f t="shared" si="394"/>
        <v>0</v>
      </c>
      <c r="AI376">
        <f t="shared" si="394"/>
        <v>0</v>
      </c>
      <c r="AJ376">
        <f t="shared" si="372"/>
        <v>0</v>
      </c>
      <c r="AK376">
        <v>9844.31</v>
      </c>
      <c r="AL376">
        <v>9844.31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84</v>
      </c>
      <c r="AU376">
        <v>53</v>
      </c>
      <c r="AV376">
        <v>1</v>
      </c>
      <c r="AW376">
        <v>1</v>
      </c>
      <c r="AZ376">
        <v>1</v>
      </c>
      <c r="BA376">
        <v>1</v>
      </c>
      <c r="BB376">
        <v>1</v>
      </c>
      <c r="BC376">
        <v>7.54</v>
      </c>
      <c r="BD376" t="s">
        <v>3</v>
      </c>
      <c r="BE376" t="s">
        <v>3</v>
      </c>
      <c r="BF376" t="s">
        <v>3</v>
      </c>
      <c r="BG376" t="s">
        <v>3</v>
      </c>
      <c r="BH376">
        <v>3</v>
      </c>
      <c r="BI376">
        <v>1</v>
      </c>
      <c r="BJ376" t="s">
        <v>33</v>
      </c>
      <c r="BM376">
        <v>13</v>
      </c>
      <c r="BN376">
        <v>0</v>
      </c>
      <c r="BO376" t="s">
        <v>30</v>
      </c>
      <c r="BP376">
        <v>1</v>
      </c>
      <c r="BQ376">
        <v>30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84</v>
      </c>
      <c r="CA376">
        <v>53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3</v>
      </c>
      <c r="CO376">
        <v>0</v>
      </c>
      <c r="CP376">
        <f t="shared" si="373"/>
        <v>58646.04</v>
      </c>
      <c r="CQ376">
        <f t="shared" si="374"/>
        <v>74226.100000000006</v>
      </c>
      <c r="CR376">
        <f t="shared" si="395"/>
        <v>0</v>
      </c>
      <c r="CS376">
        <f t="shared" si="375"/>
        <v>0</v>
      </c>
      <c r="CT376">
        <f t="shared" si="376"/>
        <v>0</v>
      </c>
      <c r="CU376">
        <f t="shared" si="377"/>
        <v>0</v>
      </c>
      <c r="CV376">
        <f t="shared" si="378"/>
        <v>0</v>
      </c>
      <c r="CW376">
        <f t="shared" si="379"/>
        <v>0</v>
      </c>
      <c r="CX376">
        <f t="shared" si="380"/>
        <v>0</v>
      </c>
      <c r="CY376">
        <f t="shared" si="381"/>
        <v>0</v>
      </c>
      <c r="CZ376">
        <f t="shared" si="382"/>
        <v>0</v>
      </c>
      <c r="DC376" t="s">
        <v>3</v>
      </c>
      <c r="DD376" t="s">
        <v>3</v>
      </c>
      <c r="DE376" t="s">
        <v>3</v>
      </c>
      <c r="DF376" t="s">
        <v>3</v>
      </c>
      <c r="DG376" t="s">
        <v>3</v>
      </c>
      <c r="DH376" t="s">
        <v>3</v>
      </c>
      <c r="DI376" t="s">
        <v>3</v>
      </c>
      <c r="DJ376" t="s">
        <v>3</v>
      </c>
      <c r="DK376" t="s">
        <v>3</v>
      </c>
      <c r="DL376" t="s">
        <v>3</v>
      </c>
      <c r="DM376" t="s">
        <v>3</v>
      </c>
      <c r="DN376">
        <v>0</v>
      </c>
      <c r="DO376">
        <v>0</v>
      </c>
      <c r="DP376">
        <v>1</v>
      </c>
      <c r="DQ376">
        <v>1</v>
      </c>
      <c r="DU376">
        <v>1009</v>
      </c>
      <c r="DV376" t="s">
        <v>32</v>
      </c>
      <c r="DW376" t="s">
        <v>32</v>
      </c>
      <c r="DX376">
        <v>1000</v>
      </c>
      <c r="DZ376" t="s">
        <v>3</v>
      </c>
      <c r="EA376" t="s">
        <v>3</v>
      </c>
      <c r="EB376" t="s">
        <v>3</v>
      </c>
      <c r="EC376" t="s">
        <v>3</v>
      </c>
      <c r="EE376">
        <v>55586449</v>
      </c>
      <c r="EF376">
        <v>30</v>
      </c>
      <c r="EG376" t="s">
        <v>117</v>
      </c>
      <c r="EH376">
        <v>0</v>
      </c>
      <c r="EI376" t="s">
        <v>3</v>
      </c>
      <c r="EJ376">
        <v>1</v>
      </c>
      <c r="EK376">
        <v>13</v>
      </c>
      <c r="EL376" t="s">
        <v>118</v>
      </c>
      <c r="EM376" t="s">
        <v>119</v>
      </c>
      <c r="EO376" t="s">
        <v>3</v>
      </c>
      <c r="EQ376">
        <v>0</v>
      </c>
      <c r="ER376">
        <v>9844.31</v>
      </c>
      <c r="ES376">
        <v>9844.31</v>
      </c>
      <c r="ET376">
        <v>0</v>
      </c>
      <c r="EU376">
        <v>0</v>
      </c>
      <c r="EV376">
        <v>0</v>
      </c>
      <c r="EW376">
        <v>0</v>
      </c>
      <c r="EX376">
        <v>0</v>
      </c>
      <c r="FQ376">
        <v>0</v>
      </c>
      <c r="FR376">
        <v>0</v>
      </c>
      <c r="FS376">
        <v>0</v>
      </c>
      <c r="FX376">
        <v>84</v>
      </c>
      <c r="FY376">
        <v>53</v>
      </c>
      <c r="GA376" t="s">
        <v>3</v>
      </c>
      <c r="GD376">
        <v>1</v>
      </c>
      <c r="GF376">
        <v>981881691</v>
      </c>
      <c r="GG376">
        <v>2</v>
      </c>
      <c r="GH376">
        <v>1</v>
      </c>
      <c r="GI376">
        <v>2</v>
      </c>
      <c r="GJ376">
        <v>0</v>
      </c>
      <c r="GK376">
        <v>0</v>
      </c>
      <c r="GL376">
        <f t="shared" si="383"/>
        <v>0</v>
      </c>
      <c r="GM376">
        <f t="shared" si="384"/>
        <v>58646.04</v>
      </c>
      <c r="GN376">
        <f t="shared" si="385"/>
        <v>58646.04</v>
      </c>
      <c r="GO376">
        <f t="shared" si="386"/>
        <v>0</v>
      </c>
      <c r="GP376">
        <f t="shared" si="387"/>
        <v>0</v>
      </c>
      <c r="GR376">
        <v>0</v>
      </c>
      <c r="GS376">
        <v>3</v>
      </c>
      <c r="GT376">
        <v>0</v>
      </c>
      <c r="GU376" t="s">
        <v>3</v>
      </c>
      <c r="GV376">
        <f t="shared" si="388"/>
        <v>0</v>
      </c>
      <c r="GW376">
        <v>1</v>
      </c>
      <c r="GX376">
        <f t="shared" si="389"/>
        <v>0</v>
      </c>
      <c r="HA376">
        <v>0</v>
      </c>
      <c r="HB376">
        <v>0</v>
      </c>
      <c r="HC376">
        <f t="shared" si="390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5">
      <c r="A377" s="2">
        <v>18</v>
      </c>
      <c r="B377" s="2">
        <v>1</v>
      </c>
      <c r="C377" s="2">
        <v>170</v>
      </c>
      <c r="D377" s="2"/>
      <c r="E377" s="2" t="s">
        <v>270</v>
      </c>
      <c r="F377" s="2" t="s">
        <v>271</v>
      </c>
      <c r="G377" s="2" t="s">
        <v>272</v>
      </c>
      <c r="H377" s="2" t="s">
        <v>32</v>
      </c>
      <c r="I377" s="2">
        <f>I371*J377</f>
        <v>6.9951999999999996</v>
      </c>
      <c r="J377" s="2">
        <v>0.11958976498163038</v>
      </c>
      <c r="K377" s="2">
        <v>0.11958976</v>
      </c>
      <c r="L377" s="2"/>
      <c r="M377" s="2"/>
      <c r="N377" s="2"/>
      <c r="O377" s="2">
        <f t="shared" si="359"/>
        <v>46336.41</v>
      </c>
      <c r="P377" s="2">
        <f t="shared" si="360"/>
        <v>46336.41</v>
      </c>
      <c r="Q377" s="2">
        <f t="shared" si="391"/>
        <v>0</v>
      </c>
      <c r="R377" s="2">
        <f t="shared" si="361"/>
        <v>0</v>
      </c>
      <c r="S377" s="2">
        <f t="shared" si="362"/>
        <v>0</v>
      </c>
      <c r="T377" s="2">
        <f t="shared" si="363"/>
        <v>0</v>
      </c>
      <c r="U377" s="2">
        <f t="shared" si="364"/>
        <v>0</v>
      </c>
      <c r="V377" s="2">
        <f t="shared" si="365"/>
        <v>0</v>
      </c>
      <c r="W377" s="2">
        <f t="shared" si="366"/>
        <v>0</v>
      </c>
      <c r="X377" s="2">
        <f t="shared" si="367"/>
        <v>0</v>
      </c>
      <c r="Y377" s="2">
        <f t="shared" si="368"/>
        <v>0</v>
      </c>
      <c r="Z377" s="2"/>
      <c r="AA377" s="2">
        <v>56481265</v>
      </c>
      <c r="AB377" s="2">
        <f t="shared" si="369"/>
        <v>6624.03</v>
      </c>
      <c r="AC377" s="2">
        <f t="shared" si="370"/>
        <v>6624.03</v>
      </c>
      <c r="AD377" s="2">
        <f t="shared" si="392"/>
        <v>0</v>
      </c>
      <c r="AE377" s="2">
        <f t="shared" si="393"/>
        <v>0</v>
      </c>
      <c r="AF377" s="2">
        <f t="shared" si="393"/>
        <v>0</v>
      </c>
      <c r="AG377" s="2">
        <f t="shared" si="371"/>
        <v>0</v>
      </c>
      <c r="AH377" s="2">
        <f t="shared" si="394"/>
        <v>0</v>
      </c>
      <c r="AI377" s="2">
        <f t="shared" si="394"/>
        <v>0</v>
      </c>
      <c r="AJ377" s="2">
        <f t="shared" si="372"/>
        <v>0</v>
      </c>
      <c r="AK377" s="2">
        <v>6624.03</v>
      </c>
      <c r="AL377" s="2">
        <v>6624.03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84</v>
      </c>
      <c r="AU377" s="2">
        <v>53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273</v>
      </c>
      <c r="BK377" s="2"/>
      <c r="BL377" s="2"/>
      <c r="BM377" s="2">
        <v>13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84</v>
      </c>
      <c r="CA377" s="2">
        <v>53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373"/>
        <v>46336.41</v>
      </c>
      <c r="CQ377" s="2">
        <f t="shared" si="374"/>
        <v>6624.03</v>
      </c>
      <c r="CR377" s="2">
        <f t="shared" si="395"/>
        <v>0</v>
      </c>
      <c r="CS377" s="2">
        <f t="shared" si="375"/>
        <v>0</v>
      </c>
      <c r="CT377" s="2">
        <f t="shared" si="376"/>
        <v>0</v>
      </c>
      <c r="CU377" s="2">
        <f t="shared" si="377"/>
        <v>0</v>
      </c>
      <c r="CV377" s="2">
        <f t="shared" si="378"/>
        <v>0</v>
      </c>
      <c r="CW377" s="2">
        <f t="shared" si="379"/>
        <v>0</v>
      </c>
      <c r="CX377" s="2">
        <f t="shared" si="380"/>
        <v>0</v>
      </c>
      <c r="CY377" s="2">
        <f t="shared" si="381"/>
        <v>0</v>
      </c>
      <c r="CZ377" s="2">
        <f t="shared" si="382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1009</v>
      </c>
      <c r="DV377" s="2" t="s">
        <v>32</v>
      </c>
      <c r="DW377" s="2" t="s">
        <v>32</v>
      </c>
      <c r="DX377" s="2">
        <v>1000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55586449</v>
      </c>
      <c r="EF377" s="2">
        <v>30</v>
      </c>
      <c r="EG377" s="2" t="s">
        <v>117</v>
      </c>
      <c r="EH377" s="2">
        <v>0</v>
      </c>
      <c r="EI377" s="2" t="s">
        <v>3</v>
      </c>
      <c r="EJ377" s="2">
        <v>1</v>
      </c>
      <c r="EK377" s="2">
        <v>13</v>
      </c>
      <c r="EL377" s="2" t="s">
        <v>118</v>
      </c>
      <c r="EM377" s="2" t="s">
        <v>119</v>
      </c>
      <c r="EN377" s="2"/>
      <c r="EO377" s="2" t="s">
        <v>3</v>
      </c>
      <c r="EP377" s="2"/>
      <c r="EQ377" s="2">
        <v>0</v>
      </c>
      <c r="ER377" s="2">
        <v>6624.03</v>
      </c>
      <c r="ES377" s="2">
        <v>6624.03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84</v>
      </c>
      <c r="FY377" s="2">
        <v>53</v>
      </c>
      <c r="FZ377" s="2"/>
      <c r="GA377" s="2" t="s">
        <v>3</v>
      </c>
      <c r="GB377" s="2"/>
      <c r="GC377" s="2"/>
      <c r="GD377" s="2">
        <v>1</v>
      </c>
      <c r="GE377" s="2"/>
      <c r="GF377" s="2">
        <v>1492959747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383"/>
        <v>0</v>
      </c>
      <c r="GM377" s="2">
        <f t="shared" si="384"/>
        <v>46336.41</v>
      </c>
      <c r="GN377" s="2">
        <f t="shared" si="385"/>
        <v>46336.41</v>
      </c>
      <c r="GO377" s="2">
        <f t="shared" si="386"/>
        <v>0</v>
      </c>
      <c r="GP377" s="2">
        <f t="shared" si="387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388"/>
        <v>0</v>
      </c>
      <c r="GW377" s="2">
        <v>1</v>
      </c>
      <c r="GX377" s="2">
        <f t="shared" si="389"/>
        <v>0</v>
      </c>
      <c r="GY377" s="2"/>
      <c r="GZ377" s="2"/>
      <c r="HA377" s="2">
        <v>0</v>
      </c>
      <c r="HB377" s="2">
        <v>0</v>
      </c>
      <c r="HC377" s="2">
        <f t="shared" si="390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5">
      <c r="A378">
        <v>18</v>
      </c>
      <c r="B378">
        <v>1</v>
      </c>
      <c r="C378">
        <v>193</v>
      </c>
      <c r="E378" t="s">
        <v>270</v>
      </c>
      <c r="F378" t="s">
        <v>271</v>
      </c>
      <c r="G378" t="s">
        <v>272</v>
      </c>
      <c r="H378" t="s">
        <v>32</v>
      </c>
      <c r="I378">
        <f>I372*J378</f>
        <v>6.9951999999999996</v>
      </c>
      <c r="J378">
        <v>0.11958976498163038</v>
      </c>
      <c r="K378">
        <v>0.11958976</v>
      </c>
      <c r="O378">
        <f t="shared" si="359"/>
        <v>735358.83</v>
      </c>
      <c r="P378">
        <f t="shared" si="360"/>
        <v>735358.83</v>
      </c>
      <c r="Q378">
        <f t="shared" si="391"/>
        <v>0</v>
      </c>
      <c r="R378">
        <f t="shared" si="361"/>
        <v>0</v>
      </c>
      <c r="S378">
        <f t="shared" si="362"/>
        <v>0</v>
      </c>
      <c r="T378">
        <f t="shared" si="363"/>
        <v>0</v>
      </c>
      <c r="U378">
        <f t="shared" si="364"/>
        <v>0</v>
      </c>
      <c r="V378">
        <f t="shared" si="365"/>
        <v>0</v>
      </c>
      <c r="W378">
        <f t="shared" si="366"/>
        <v>0</v>
      </c>
      <c r="X378">
        <f t="shared" si="367"/>
        <v>0</v>
      </c>
      <c r="Y378">
        <f t="shared" si="368"/>
        <v>0</v>
      </c>
      <c r="AA378">
        <v>56481267</v>
      </c>
      <c r="AB378">
        <f t="shared" si="369"/>
        <v>6624.03</v>
      </c>
      <c r="AC378">
        <f t="shared" si="370"/>
        <v>6624.03</v>
      </c>
      <c r="AD378">
        <f t="shared" si="392"/>
        <v>0</v>
      </c>
      <c r="AE378">
        <f t="shared" si="393"/>
        <v>0</v>
      </c>
      <c r="AF378">
        <f t="shared" si="393"/>
        <v>0</v>
      </c>
      <c r="AG378">
        <f t="shared" si="371"/>
        <v>0</v>
      </c>
      <c r="AH378">
        <f t="shared" si="394"/>
        <v>0</v>
      </c>
      <c r="AI378">
        <f t="shared" si="394"/>
        <v>0</v>
      </c>
      <c r="AJ378">
        <f t="shared" si="372"/>
        <v>0</v>
      </c>
      <c r="AK378">
        <v>6624.03</v>
      </c>
      <c r="AL378">
        <v>6624.03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84</v>
      </c>
      <c r="AU378">
        <v>53</v>
      </c>
      <c r="AV378">
        <v>1</v>
      </c>
      <c r="AW378">
        <v>1</v>
      </c>
      <c r="AZ378">
        <v>1</v>
      </c>
      <c r="BA378">
        <v>1</v>
      </c>
      <c r="BB378">
        <v>1</v>
      </c>
      <c r="BC378">
        <v>15.87</v>
      </c>
      <c r="BD378" t="s">
        <v>3</v>
      </c>
      <c r="BE378" t="s">
        <v>3</v>
      </c>
      <c r="BF378" t="s">
        <v>3</v>
      </c>
      <c r="BG378" t="s">
        <v>3</v>
      </c>
      <c r="BH378">
        <v>3</v>
      </c>
      <c r="BI378">
        <v>1</v>
      </c>
      <c r="BJ378" t="s">
        <v>273</v>
      </c>
      <c r="BM378">
        <v>13</v>
      </c>
      <c r="BN378">
        <v>0</v>
      </c>
      <c r="BO378" t="s">
        <v>271</v>
      </c>
      <c r="BP378">
        <v>1</v>
      </c>
      <c r="BQ378">
        <v>30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84</v>
      </c>
      <c r="CA378">
        <v>53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3</v>
      </c>
      <c r="CO378">
        <v>0</v>
      </c>
      <c r="CP378">
        <f t="shared" si="373"/>
        <v>735358.83</v>
      </c>
      <c r="CQ378">
        <f t="shared" si="374"/>
        <v>105123.36</v>
      </c>
      <c r="CR378">
        <f t="shared" si="395"/>
        <v>0</v>
      </c>
      <c r="CS378">
        <f t="shared" si="375"/>
        <v>0</v>
      </c>
      <c r="CT378">
        <f t="shared" si="376"/>
        <v>0</v>
      </c>
      <c r="CU378">
        <f t="shared" si="377"/>
        <v>0</v>
      </c>
      <c r="CV378">
        <f t="shared" si="378"/>
        <v>0</v>
      </c>
      <c r="CW378">
        <f t="shared" si="379"/>
        <v>0</v>
      </c>
      <c r="CX378">
        <f t="shared" si="380"/>
        <v>0</v>
      </c>
      <c r="CY378">
        <f t="shared" si="381"/>
        <v>0</v>
      </c>
      <c r="CZ378">
        <f t="shared" si="382"/>
        <v>0</v>
      </c>
      <c r="DC378" t="s">
        <v>3</v>
      </c>
      <c r="DD378" t="s">
        <v>3</v>
      </c>
      <c r="DE378" t="s">
        <v>3</v>
      </c>
      <c r="DF378" t="s">
        <v>3</v>
      </c>
      <c r="DG378" t="s">
        <v>3</v>
      </c>
      <c r="DH378" t="s">
        <v>3</v>
      </c>
      <c r="DI378" t="s">
        <v>3</v>
      </c>
      <c r="DJ378" t="s">
        <v>3</v>
      </c>
      <c r="DK378" t="s">
        <v>3</v>
      </c>
      <c r="DL378" t="s">
        <v>3</v>
      </c>
      <c r="DM378" t="s">
        <v>3</v>
      </c>
      <c r="DN378">
        <v>0</v>
      </c>
      <c r="DO378">
        <v>0</v>
      </c>
      <c r="DP378">
        <v>1</v>
      </c>
      <c r="DQ378">
        <v>1</v>
      </c>
      <c r="DU378">
        <v>1009</v>
      </c>
      <c r="DV378" t="s">
        <v>32</v>
      </c>
      <c r="DW378" t="s">
        <v>32</v>
      </c>
      <c r="DX378">
        <v>1000</v>
      </c>
      <c r="DZ378" t="s">
        <v>3</v>
      </c>
      <c r="EA378" t="s">
        <v>3</v>
      </c>
      <c r="EB378" t="s">
        <v>3</v>
      </c>
      <c r="EC378" t="s">
        <v>3</v>
      </c>
      <c r="EE378">
        <v>55586449</v>
      </c>
      <c r="EF378">
        <v>30</v>
      </c>
      <c r="EG378" t="s">
        <v>117</v>
      </c>
      <c r="EH378">
        <v>0</v>
      </c>
      <c r="EI378" t="s">
        <v>3</v>
      </c>
      <c r="EJ378">
        <v>1</v>
      </c>
      <c r="EK378">
        <v>13</v>
      </c>
      <c r="EL378" t="s">
        <v>118</v>
      </c>
      <c r="EM378" t="s">
        <v>119</v>
      </c>
      <c r="EO378" t="s">
        <v>3</v>
      </c>
      <c r="EQ378">
        <v>0</v>
      </c>
      <c r="ER378">
        <v>6624.03</v>
      </c>
      <c r="ES378">
        <v>6624.03</v>
      </c>
      <c r="ET378">
        <v>0</v>
      </c>
      <c r="EU378">
        <v>0</v>
      </c>
      <c r="EV378">
        <v>0</v>
      </c>
      <c r="EW378">
        <v>0</v>
      </c>
      <c r="EX378">
        <v>0</v>
      </c>
      <c r="FQ378">
        <v>0</v>
      </c>
      <c r="FR378">
        <v>0</v>
      </c>
      <c r="FS378">
        <v>0</v>
      </c>
      <c r="FX378">
        <v>84</v>
      </c>
      <c r="FY378">
        <v>53</v>
      </c>
      <c r="GA378" t="s">
        <v>3</v>
      </c>
      <c r="GD378">
        <v>1</v>
      </c>
      <c r="GF378">
        <v>1492959747</v>
      </c>
      <c r="GG378">
        <v>2</v>
      </c>
      <c r="GH378">
        <v>1</v>
      </c>
      <c r="GI378">
        <v>2</v>
      </c>
      <c r="GJ378">
        <v>0</v>
      </c>
      <c r="GK378">
        <v>0</v>
      </c>
      <c r="GL378">
        <f t="shared" si="383"/>
        <v>0</v>
      </c>
      <c r="GM378">
        <f t="shared" si="384"/>
        <v>735358.83</v>
      </c>
      <c r="GN378">
        <f t="shared" si="385"/>
        <v>735358.83</v>
      </c>
      <c r="GO378">
        <f t="shared" si="386"/>
        <v>0</v>
      </c>
      <c r="GP378">
        <f t="shared" si="387"/>
        <v>0</v>
      </c>
      <c r="GR378">
        <v>0</v>
      </c>
      <c r="GS378">
        <v>3</v>
      </c>
      <c r="GT378">
        <v>0</v>
      </c>
      <c r="GU378" t="s">
        <v>3</v>
      </c>
      <c r="GV378">
        <f t="shared" si="388"/>
        <v>0</v>
      </c>
      <c r="GW378">
        <v>1</v>
      </c>
      <c r="GX378">
        <f t="shared" si="389"/>
        <v>0</v>
      </c>
      <c r="HA378">
        <v>0</v>
      </c>
      <c r="HB378">
        <v>0</v>
      </c>
      <c r="HC378">
        <f t="shared" si="390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79" spans="1:255" x14ac:dyDescent="0.25">
      <c r="A379" s="2">
        <v>17</v>
      </c>
      <c r="B379" s="2">
        <v>1</v>
      </c>
      <c r="C379" s="2">
        <f>ROW(SmtRes!A212)</f>
        <v>212</v>
      </c>
      <c r="D379" s="2">
        <f>ROW(EtalonRes!A226)</f>
        <v>226</v>
      </c>
      <c r="E379" s="2" t="s">
        <v>274</v>
      </c>
      <c r="F379" s="2" t="s">
        <v>275</v>
      </c>
      <c r="G379" s="2" t="s">
        <v>276</v>
      </c>
      <c r="H379" s="2" t="s">
        <v>22</v>
      </c>
      <c r="I379" s="2">
        <f>ROUND(1092/1000,9)</f>
        <v>1.0920000000000001</v>
      </c>
      <c r="J379" s="2">
        <v>0</v>
      </c>
      <c r="K379" s="2">
        <f>ROUND(1092/1000,9)</f>
        <v>1.0920000000000001</v>
      </c>
      <c r="L379" s="2"/>
      <c r="M379" s="2"/>
      <c r="N379" s="2"/>
      <c r="O379" s="2">
        <f t="shared" si="359"/>
        <v>3472.03</v>
      </c>
      <c r="P379" s="2">
        <f t="shared" si="360"/>
        <v>0</v>
      </c>
      <c r="Q379" s="2">
        <f>(ROUND((ROUND(((((ET379*1.25)*1.1))*AV379*I379),2)*BB379),2)+ROUND((ROUND(((AE379-(((EU379*1.25)*1.1)))*AV379*I379),2)*BS379),2))</f>
        <v>64.25</v>
      </c>
      <c r="R379" s="2">
        <f t="shared" si="361"/>
        <v>7.5</v>
      </c>
      <c r="S379" s="2">
        <f t="shared" si="362"/>
        <v>3407.78</v>
      </c>
      <c r="T379" s="2">
        <f t="shared" si="363"/>
        <v>0</v>
      </c>
      <c r="U379" s="2">
        <f t="shared" si="364"/>
        <v>286.36836227999999</v>
      </c>
      <c r="V379" s="2">
        <f t="shared" si="365"/>
        <v>0</v>
      </c>
      <c r="W379" s="2">
        <f t="shared" si="366"/>
        <v>0</v>
      </c>
      <c r="X379" s="2">
        <f t="shared" si="367"/>
        <v>3142.06</v>
      </c>
      <c r="Y379" s="2">
        <f t="shared" si="368"/>
        <v>1673.49</v>
      </c>
      <c r="Z379" s="2"/>
      <c r="AA379" s="2">
        <v>56481265</v>
      </c>
      <c r="AB379" s="2">
        <f t="shared" si="369"/>
        <v>3036.7892499999998</v>
      </c>
      <c r="AC379" s="2">
        <f t="shared" si="370"/>
        <v>0</v>
      </c>
      <c r="AD379" s="2">
        <f>ROUND((((((ET379*1.25)*1.1))-(((EU379*1.25)*1.1)))+AE379),6)</f>
        <v>56.196249999999999</v>
      </c>
      <c r="AE379" s="2">
        <f>ROUND((((EU379*1.25)*1.1)),6)</f>
        <v>6.5587499999999999</v>
      </c>
      <c r="AF379" s="2">
        <f>ROUND((((EV379*1.15)*1.1)),6)</f>
        <v>2980.5929999999998</v>
      </c>
      <c r="AG379" s="2">
        <f t="shared" si="371"/>
        <v>0</v>
      </c>
      <c r="AH379" s="2">
        <f>(((EW379*1.15)*1.1))</f>
        <v>250.47</v>
      </c>
      <c r="AI379" s="2">
        <f>(((EX379*1.25)*1.1))</f>
        <v>0</v>
      </c>
      <c r="AJ379" s="2">
        <f t="shared" si="372"/>
        <v>0</v>
      </c>
      <c r="AK379" s="2">
        <v>2397.0700000000002</v>
      </c>
      <c r="AL379" s="2">
        <v>0</v>
      </c>
      <c r="AM379" s="2">
        <v>40.869999999999997</v>
      </c>
      <c r="AN379" s="2">
        <v>4.7699999999999996</v>
      </c>
      <c r="AO379" s="2">
        <v>2356.1999999999998</v>
      </c>
      <c r="AP379" s="2">
        <v>0</v>
      </c>
      <c r="AQ379" s="2">
        <v>198</v>
      </c>
      <c r="AR379" s="2">
        <v>0</v>
      </c>
      <c r="AS379" s="2">
        <v>0</v>
      </c>
      <c r="AT379" s="2">
        <v>92</v>
      </c>
      <c r="AU379" s="2">
        <v>49</v>
      </c>
      <c r="AV379" s="2">
        <v>1.0469999999999999</v>
      </c>
      <c r="AW379" s="2">
        <v>1.022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277</v>
      </c>
      <c r="BK379" s="2"/>
      <c r="BL379" s="2"/>
      <c r="BM379" s="2">
        <v>8</v>
      </c>
      <c r="BN379" s="2">
        <v>0</v>
      </c>
      <c r="BO379" s="2" t="s">
        <v>275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92</v>
      </c>
      <c r="CA379" s="2">
        <v>49</v>
      </c>
      <c r="CB379" s="2" t="s">
        <v>3</v>
      </c>
      <c r="CC379" s="2"/>
      <c r="CD379" s="2"/>
      <c r="CE379" s="2">
        <v>30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3</v>
      </c>
      <c r="CO379" s="2">
        <v>0</v>
      </c>
      <c r="CP379" s="2">
        <f t="shared" si="373"/>
        <v>3472.03</v>
      </c>
      <c r="CQ379" s="2">
        <f t="shared" si="374"/>
        <v>0</v>
      </c>
      <c r="CR379" s="2">
        <f>(ROUND((ROUND(((((ET379*1.25)*1.1))*AV379*1),2)*BB379),2)+ROUND((ROUND(((AE379-(((EU379*1.25)*1.1)))*AV379*1),2)*BS379),2))</f>
        <v>58.84</v>
      </c>
      <c r="CS379" s="2">
        <f t="shared" si="375"/>
        <v>6.87</v>
      </c>
      <c r="CT379" s="2">
        <f t="shared" si="376"/>
        <v>3120.68</v>
      </c>
      <c r="CU379" s="2">
        <f t="shared" si="377"/>
        <v>0</v>
      </c>
      <c r="CV379" s="2">
        <f t="shared" si="378"/>
        <v>262.24208999999996</v>
      </c>
      <c r="CW379" s="2">
        <f t="shared" si="379"/>
        <v>0</v>
      </c>
      <c r="CX379" s="2">
        <f t="shared" si="380"/>
        <v>0</v>
      </c>
      <c r="CY379" s="2">
        <f t="shared" si="381"/>
        <v>3142.0576000000001</v>
      </c>
      <c r="CZ379" s="2">
        <f t="shared" si="382"/>
        <v>1673.4872</v>
      </c>
      <c r="DA379" s="2"/>
      <c r="DB379" s="2"/>
      <c r="DC379" s="2" t="s">
        <v>3</v>
      </c>
      <c r="DD379" s="2" t="s">
        <v>3</v>
      </c>
      <c r="DE379" s="2" t="s">
        <v>48</v>
      </c>
      <c r="DF379" s="2" t="s">
        <v>48</v>
      </c>
      <c r="DG379" s="2" t="s">
        <v>49</v>
      </c>
      <c r="DH379" s="2" t="s">
        <v>3</v>
      </c>
      <c r="DI379" s="2" t="s">
        <v>49</v>
      </c>
      <c r="DJ379" s="2" t="s">
        <v>48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22</v>
      </c>
      <c r="DW379" s="2" t="s">
        <v>22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55586444</v>
      </c>
      <c r="EF379" s="2">
        <v>30</v>
      </c>
      <c r="EG379" s="2" t="s">
        <v>117</v>
      </c>
      <c r="EH379" s="2">
        <v>0</v>
      </c>
      <c r="EI379" s="2" t="s">
        <v>3</v>
      </c>
      <c r="EJ379" s="2">
        <v>1</v>
      </c>
      <c r="EK379" s="2">
        <v>8</v>
      </c>
      <c r="EL379" s="2" t="s">
        <v>233</v>
      </c>
      <c r="EM379" s="2" t="s">
        <v>234</v>
      </c>
      <c r="EN379" s="2"/>
      <c r="EO379" s="2" t="s">
        <v>52</v>
      </c>
      <c r="EP379" s="2"/>
      <c r="EQ379" s="2">
        <v>0</v>
      </c>
      <c r="ER379" s="2">
        <v>2397.0700000000002</v>
      </c>
      <c r="ES379" s="2">
        <v>0</v>
      </c>
      <c r="ET379" s="2">
        <v>40.869999999999997</v>
      </c>
      <c r="EU379" s="2">
        <v>4.7699999999999996</v>
      </c>
      <c r="EV379" s="2">
        <v>2356.1999999999998</v>
      </c>
      <c r="EW379" s="2">
        <v>198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92</v>
      </c>
      <c r="FY379" s="2">
        <v>49</v>
      </c>
      <c r="FZ379" s="2"/>
      <c r="GA379" s="2" t="s">
        <v>3</v>
      </c>
      <c r="GB379" s="2"/>
      <c r="GC379" s="2"/>
      <c r="GD379" s="2">
        <v>1</v>
      </c>
      <c r="GE379" s="2"/>
      <c r="GF379" s="2">
        <v>1828185603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383"/>
        <v>0</v>
      </c>
      <c r="GM379" s="2">
        <f t="shared" si="384"/>
        <v>8287.58</v>
      </c>
      <c r="GN379" s="2">
        <f t="shared" si="385"/>
        <v>8287.58</v>
      </c>
      <c r="GO379" s="2">
        <f t="shared" si="386"/>
        <v>0</v>
      </c>
      <c r="GP379" s="2">
        <f t="shared" si="387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388"/>
        <v>0</v>
      </c>
      <c r="GW379" s="2">
        <v>1</v>
      </c>
      <c r="GX379" s="2">
        <f t="shared" si="389"/>
        <v>0</v>
      </c>
      <c r="GY379" s="2"/>
      <c r="GZ379" s="2"/>
      <c r="HA379" s="2">
        <v>0</v>
      </c>
      <c r="HB379" s="2">
        <v>0</v>
      </c>
      <c r="HC379" s="2">
        <f t="shared" si="390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5">
      <c r="A380">
        <v>17</v>
      </c>
      <c r="B380">
        <v>1</v>
      </c>
      <c r="C380">
        <f>ROW(SmtRes!A216)</f>
        <v>216</v>
      </c>
      <c r="D380">
        <f>ROW(EtalonRes!A230)</f>
        <v>230</v>
      </c>
      <c r="E380" t="s">
        <v>274</v>
      </c>
      <c r="F380" t="s">
        <v>275</v>
      </c>
      <c r="G380" t="s">
        <v>276</v>
      </c>
      <c r="H380" t="s">
        <v>22</v>
      </c>
      <c r="I380">
        <f>ROUND(1092/1000,9)</f>
        <v>1.0920000000000001</v>
      </c>
      <c r="J380">
        <v>0</v>
      </c>
      <c r="K380">
        <f>ROUND(1092/1000,9)</f>
        <v>1.0920000000000001</v>
      </c>
      <c r="O380">
        <f t="shared" si="359"/>
        <v>163853.12</v>
      </c>
      <c r="P380">
        <f t="shared" si="360"/>
        <v>0</v>
      </c>
      <c r="Q380">
        <f>(ROUND((ROUND(((((ET380*1.25)*1.1))*AV380*I380),2)*BB380),2)+ROUND((ROUND(((AE380-(((EU380*1.25)*1.1)))*AV380*I380),2)*BS380),2))</f>
        <v>893.08</v>
      </c>
      <c r="R380">
        <f t="shared" si="361"/>
        <v>358.65</v>
      </c>
      <c r="S380">
        <f t="shared" si="362"/>
        <v>162960.04</v>
      </c>
      <c r="T380">
        <f t="shared" si="363"/>
        <v>0</v>
      </c>
      <c r="U380">
        <f t="shared" si="364"/>
        <v>286.36836227999999</v>
      </c>
      <c r="V380">
        <f t="shared" si="365"/>
        <v>0</v>
      </c>
      <c r="W380">
        <f t="shared" si="366"/>
        <v>0</v>
      </c>
      <c r="X380">
        <f t="shared" si="367"/>
        <v>150253.19</v>
      </c>
      <c r="Y380">
        <f t="shared" si="368"/>
        <v>80026.16</v>
      </c>
      <c r="AA380">
        <v>56481267</v>
      </c>
      <c r="AB380">
        <f t="shared" si="369"/>
        <v>3036.7892499999998</v>
      </c>
      <c r="AC380">
        <f t="shared" si="370"/>
        <v>0</v>
      </c>
      <c r="AD380">
        <f>ROUND((((((ET380*1.25)*1.1))-(((EU380*1.25)*1.1)))+AE380),6)</f>
        <v>56.196249999999999</v>
      </c>
      <c r="AE380">
        <f>ROUND((((EU380*1.25)*1.1)),6)</f>
        <v>6.5587499999999999</v>
      </c>
      <c r="AF380">
        <f>ROUND((((EV380*1.15)*1.1)),6)</f>
        <v>2980.5929999999998</v>
      </c>
      <c r="AG380">
        <f t="shared" si="371"/>
        <v>0</v>
      </c>
      <c r="AH380">
        <f>(((EW380*1.15)*1.1))</f>
        <v>250.47</v>
      </c>
      <c r="AI380">
        <f>(((EX380*1.25)*1.1))</f>
        <v>0</v>
      </c>
      <c r="AJ380">
        <f t="shared" si="372"/>
        <v>0</v>
      </c>
      <c r="AK380">
        <v>2397.0700000000002</v>
      </c>
      <c r="AL380">
        <v>0</v>
      </c>
      <c r="AM380">
        <v>40.869999999999997</v>
      </c>
      <c r="AN380">
        <v>4.7699999999999996</v>
      </c>
      <c r="AO380">
        <v>2356.1999999999998</v>
      </c>
      <c r="AP380">
        <v>0</v>
      </c>
      <c r="AQ380">
        <v>198</v>
      </c>
      <c r="AR380">
        <v>0</v>
      </c>
      <c r="AS380">
        <v>0</v>
      </c>
      <c r="AT380">
        <v>92</v>
      </c>
      <c r="AU380">
        <v>49</v>
      </c>
      <c r="AV380">
        <v>1.0469999999999999</v>
      </c>
      <c r="AW380">
        <v>1.022</v>
      </c>
      <c r="AZ380">
        <v>1</v>
      </c>
      <c r="BA380">
        <v>47.82</v>
      </c>
      <c r="BB380">
        <v>13.9</v>
      </c>
      <c r="BC380">
        <v>1</v>
      </c>
      <c r="BD380" t="s">
        <v>3</v>
      </c>
      <c r="BE380" t="s">
        <v>3</v>
      </c>
      <c r="BF380" t="s">
        <v>3</v>
      </c>
      <c r="BG380" t="s">
        <v>3</v>
      </c>
      <c r="BH380">
        <v>0</v>
      </c>
      <c r="BI380">
        <v>1</v>
      </c>
      <c r="BJ380" t="s">
        <v>277</v>
      </c>
      <c r="BM380">
        <v>8</v>
      </c>
      <c r="BN380">
        <v>0</v>
      </c>
      <c r="BO380" t="s">
        <v>275</v>
      </c>
      <c r="BP380">
        <v>1</v>
      </c>
      <c r="BQ380">
        <v>30</v>
      </c>
      <c r="BR380">
        <v>0</v>
      </c>
      <c r="BS380">
        <v>47.82</v>
      </c>
      <c r="BT380">
        <v>1</v>
      </c>
      <c r="BU380">
        <v>1</v>
      </c>
      <c r="BV380">
        <v>1</v>
      </c>
      <c r="BW380">
        <v>1</v>
      </c>
      <c r="BX380">
        <v>1</v>
      </c>
      <c r="BY380" t="s">
        <v>3</v>
      </c>
      <c r="BZ380">
        <v>92</v>
      </c>
      <c r="CA380">
        <v>49</v>
      </c>
      <c r="CB380" t="s">
        <v>3</v>
      </c>
      <c r="CE380">
        <v>30</v>
      </c>
      <c r="CF380">
        <v>0</v>
      </c>
      <c r="CG380">
        <v>0</v>
      </c>
      <c r="CM380">
        <v>0</v>
      </c>
      <c r="CN380" t="s">
        <v>3</v>
      </c>
      <c r="CO380">
        <v>0</v>
      </c>
      <c r="CP380">
        <f t="shared" si="373"/>
        <v>163853.12</v>
      </c>
      <c r="CQ380">
        <f t="shared" si="374"/>
        <v>0</v>
      </c>
      <c r="CR380">
        <f>(ROUND((ROUND(((((ET380*1.25)*1.1))*AV380*1),2)*BB380),2)+ROUND((ROUND(((AE380-(((EU380*1.25)*1.1)))*AV380*1),2)*BS380),2))</f>
        <v>817.88</v>
      </c>
      <c r="CS380">
        <f t="shared" si="375"/>
        <v>328.52</v>
      </c>
      <c r="CT380">
        <f t="shared" si="376"/>
        <v>149230.92000000001</v>
      </c>
      <c r="CU380">
        <f t="shared" si="377"/>
        <v>0</v>
      </c>
      <c r="CV380">
        <f t="shared" si="378"/>
        <v>262.24208999999996</v>
      </c>
      <c r="CW380">
        <f t="shared" si="379"/>
        <v>0</v>
      </c>
      <c r="CX380">
        <f t="shared" si="380"/>
        <v>0</v>
      </c>
      <c r="CY380">
        <f t="shared" si="381"/>
        <v>150253.1948</v>
      </c>
      <c r="CZ380">
        <f t="shared" si="382"/>
        <v>80026.158100000001</v>
      </c>
      <c r="DC380" t="s">
        <v>3</v>
      </c>
      <c r="DD380" t="s">
        <v>3</v>
      </c>
      <c r="DE380" t="s">
        <v>48</v>
      </c>
      <c r="DF380" t="s">
        <v>48</v>
      </c>
      <c r="DG380" t="s">
        <v>49</v>
      </c>
      <c r="DH380" t="s">
        <v>3</v>
      </c>
      <c r="DI380" t="s">
        <v>49</v>
      </c>
      <c r="DJ380" t="s">
        <v>48</v>
      </c>
      <c r="DK380" t="s">
        <v>3</v>
      </c>
      <c r="DL380" t="s">
        <v>3</v>
      </c>
      <c r="DM380" t="s">
        <v>3</v>
      </c>
      <c r="DN380">
        <v>0</v>
      </c>
      <c r="DO380">
        <v>0</v>
      </c>
      <c r="DP380">
        <v>1</v>
      </c>
      <c r="DQ380">
        <v>1</v>
      </c>
      <c r="DU380">
        <v>1013</v>
      </c>
      <c r="DV380" t="s">
        <v>22</v>
      </c>
      <c r="DW380" t="s">
        <v>22</v>
      </c>
      <c r="DX380">
        <v>1</v>
      </c>
      <c r="DZ380" t="s">
        <v>3</v>
      </c>
      <c r="EA380" t="s">
        <v>3</v>
      </c>
      <c r="EB380" t="s">
        <v>3</v>
      </c>
      <c r="EC380" t="s">
        <v>3</v>
      </c>
      <c r="EE380">
        <v>55586444</v>
      </c>
      <c r="EF380">
        <v>30</v>
      </c>
      <c r="EG380" t="s">
        <v>117</v>
      </c>
      <c r="EH380">
        <v>0</v>
      </c>
      <c r="EI380" t="s">
        <v>3</v>
      </c>
      <c r="EJ380">
        <v>1</v>
      </c>
      <c r="EK380">
        <v>8</v>
      </c>
      <c r="EL380" t="s">
        <v>233</v>
      </c>
      <c r="EM380" t="s">
        <v>234</v>
      </c>
      <c r="EO380" t="s">
        <v>52</v>
      </c>
      <c r="EQ380">
        <v>0</v>
      </c>
      <c r="ER380">
        <v>2397.0700000000002</v>
      </c>
      <c r="ES380">
        <v>0</v>
      </c>
      <c r="ET380">
        <v>40.869999999999997</v>
      </c>
      <c r="EU380">
        <v>4.7699999999999996</v>
      </c>
      <c r="EV380">
        <v>2356.1999999999998</v>
      </c>
      <c r="EW380">
        <v>198</v>
      </c>
      <c r="EX380">
        <v>0</v>
      </c>
      <c r="EY380">
        <v>0</v>
      </c>
      <c r="FQ380">
        <v>0</v>
      </c>
      <c r="FR380">
        <v>0</v>
      </c>
      <c r="FS380">
        <v>0</v>
      </c>
      <c r="FX380">
        <v>92</v>
      </c>
      <c r="FY380">
        <v>49</v>
      </c>
      <c r="GA380" t="s">
        <v>3</v>
      </c>
      <c r="GD380">
        <v>1</v>
      </c>
      <c r="GF380">
        <v>1828185603</v>
      </c>
      <c r="GG380">
        <v>2</v>
      </c>
      <c r="GH380">
        <v>1</v>
      </c>
      <c r="GI380">
        <v>2</v>
      </c>
      <c r="GJ380">
        <v>0</v>
      </c>
      <c r="GK380">
        <v>0</v>
      </c>
      <c r="GL380">
        <f t="shared" si="383"/>
        <v>0</v>
      </c>
      <c r="GM380">
        <f t="shared" si="384"/>
        <v>394132.47</v>
      </c>
      <c r="GN380">
        <f t="shared" si="385"/>
        <v>394132.47</v>
      </c>
      <c r="GO380">
        <f t="shared" si="386"/>
        <v>0</v>
      </c>
      <c r="GP380">
        <f t="shared" si="387"/>
        <v>0</v>
      </c>
      <c r="GR380">
        <v>0</v>
      </c>
      <c r="GS380">
        <v>3</v>
      </c>
      <c r="GT380">
        <v>0</v>
      </c>
      <c r="GU380" t="s">
        <v>3</v>
      </c>
      <c r="GV380">
        <f t="shared" si="388"/>
        <v>0</v>
      </c>
      <c r="GW380">
        <v>1</v>
      </c>
      <c r="GX380">
        <f t="shared" si="389"/>
        <v>0</v>
      </c>
      <c r="HA380">
        <v>0</v>
      </c>
      <c r="HB380">
        <v>0</v>
      </c>
      <c r="HC380">
        <f t="shared" si="390"/>
        <v>0</v>
      </c>
      <c r="HE380" t="s">
        <v>3</v>
      </c>
      <c r="HF380" t="s">
        <v>3</v>
      </c>
      <c r="HM380" t="s">
        <v>3</v>
      </c>
      <c r="HN380" t="s">
        <v>3</v>
      </c>
      <c r="HO380" t="s">
        <v>3</v>
      </c>
      <c r="HP380" t="s">
        <v>3</v>
      </c>
      <c r="HQ380" t="s">
        <v>3</v>
      </c>
      <c r="HS380">
        <v>0</v>
      </c>
      <c r="IK380">
        <v>0</v>
      </c>
    </row>
    <row r="381" spans="1:255" x14ac:dyDescent="0.25">
      <c r="A381" s="2">
        <v>18</v>
      </c>
      <c r="B381" s="2">
        <v>1</v>
      </c>
      <c r="C381" s="2">
        <v>212</v>
      </c>
      <c r="D381" s="2"/>
      <c r="E381" s="2" t="s">
        <v>278</v>
      </c>
      <c r="F381" s="2" t="s">
        <v>35</v>
      </c>
      <c r="G381" s="2" t="s">
        <v>36</v>
      </c>
      <c r="H381" s="2" t="s">
        <v>32</v>
      </c>
      <c r="I381" s="2">
        <f>I379*J381</f>
        <v>1.0920000000000001</v>
      </c>
      <c r="J381" s="2">
        <v>1</v>
      </c>
      <c r="K381" s="2">
        <v>1</v>
      </c>
      <c r="L381" s="2"/>
      <c r="M381" s="2"/>
      <c r="N381" s="2"/>
      <c r="O381" s="2">
        <f t="shared" si="359"/>
        <v>7118.97</v>
      </c>
      <c r="P381" s="2">
        <f t="shared" si="360"/>
        <v>7118.97</v>
      </c>
      <c r="Q381" s="2">
        <f>(ROUND((ROUND(((ET381)*AV381*I381),2)*BB381),2)+ROUND((ROUND(((AE381-(EU381))*AV381*I381),2)*BS381),2))</f>
        <v>0</v>
      </c>
      <c r="R381" s="2">
        <f t="shared" si="361"/>
        <v>0</v>
      </c>
      <c r="S381" s="2">
        <f t="shared" si="362"/>
        <v>0</v>
      </c>
      <c r="T381" s="2">
        <f t="shared" si="363"/>
        <v>0</v>
      </c>
      <c r="U381" s="2">
        <f t="shared" si="364"/>
        <v>0</v>
      </c>
      <c r="V381" s="2">
        <f t="shared" si="365"/>
        <v>0</v>
      </c>
      <c r="W381" s="2">
        <f t="shared" si="366"/>
        <v>0</v>
      </c>
      <c r="X381" s="2">
        <f t="shared" si="367"/>
        <v>0</v>
      </c>
      <c r="Y381" s="2">
        <f t="shared" si="368"/>
        <v>0</v>
      </c>
      <c r="Z381" s="2"/>
      <c r="AA381" s="2">
        <v>56481265</v>
      </c>
      <c r="AB381" s="2">
        <f t="shared" si="369"/>
        <v>6519.2</v>
      </c>
      <c r="AC381" s="2">
        <f t="shared" si="370"/>
        <v>6519.2</v>
      </c>
      <c r="AD381" s="2">
        <f>ROUND((((ET381)-(EU381))+AE381),6)</f>
        <v>0</v>
      </c>
      <c r="AE381" s="2">
        <f>ROUND((EU381),6)</f>
        <v>0</v>
      </c>
      <c r="AF381" s="2">
        <f>ROUND((EV381),6)</f>
        <v>0</v>
      </c>
      <c r="AG381" s="2">
        <f t="shared" si="371"/>
        <v>0</v>
      </c>
      <c r="AH381" s="2">
        <f>(EW381)</f>
        <v>0</v>
      </c>
      <c r="AI381" s="2">
        <f>(EX381)</f>
        <v>0</v>
      </c>
      <c r="AJ381" s="2">
        <f t="shared" si="372"/>
        <v>0</v>
      </c>
      <c r="AK381" s="2">
        <v>6519.2</v>
      </c>
      <c r="AL381" s="2">
        <v>6519.2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84</v>
      </c>
      <c r="AU381" s="2">
        <v>53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37</v>
      </c>
      <c r="BK381" s="2"/>
      <c r="BL381" s="2"/>
      <c r="BM381" s="2">
        <v>13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84</v>
      </c>
      <c r="CA381" s="2">
        <v>53</v>
      </c>
      <c r="CB381" s="2" t="s">
        <v>3</v>
      </c>
      <c r="CC381" s="2"/>
      <c r="CD381" s="2"/>
      <c r="CE381" s="2">
        <v>30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3</v>
      </c>
      <c r="CO381" s="2">
        <v>0</v>
      </c>
      <c r="CP381" s="2">
        <f t="shared" si="373"/>
        <v>7118.97</v>
      </c>
      <c r="CQ381" s="2">
        <f t="shared" si="374"/>
        <v>6519.2</v>
      </c>
      <c r="CR381" s="2">
        <f>(ROUND((ROUND(((ET381)*AV381*1),2)*BB381),2)+ROUND((ROUND(((AE381-(EU381))*AV381*1),2)*BS381),2))</f>
        <v>0</v>
      </c>
      <c r="CS381" s="2">
        <f t="shared" si="375"/>
        <v>0</v>
      </c>
      <c r="CT381" s="2">
        <f t="shared" si="376"/>
        <v>0</v>
      </c>
      <c r="CU381" s="2">
        <f t="shared" si="377"/>
        <v>0</v>
      </c>
      <c r="CV381" s="2">
        <f t="shared" si="378"/>
        <v>0</v>
      </c>
      <c r="CW381" s="2">
        <f t="shared" si="379"/>
        <v>0</v>
      </c>
      <c r="CX381" s="2">
        <f t="shared" si="380"/>
        <v>0</v>
      </c>
      <c r="CY381" s="2">
        <f t="shared" si="381"/>
        <v>0</v>
      </c>
      <c r="CZ381" s="2">
        <f t="shared" si="382"/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1009</v>
      </c>
      <c r="DV381" s="2" t="s">
        <v>32</v>
      </c>
      <c r="DW381" s="2" t="s">
        <v>32</v>
      </c>
      <c r="DX381" s="2">
        <v>1000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55586449</v>
      </c>
      <c r="EF381" s="2">
        <v>30</v>
      </c>
      <c r="EG381" s="2" t="s">
        <v>117</v>
      </c>
      <c r="EH381" s="2">
        <v>0</v>
      </c>
      <c r="EI381" s="2" t="s">
        <v>3</v>
      </c>
      <c r="EJ381" s="2">
        <v>1</v>
      </c>
      <c r="EK381" s="2">
        <v>13</v>
      </c>
      <c r="EL381" s="2" t="s">
        <v>118</v>
      </c>
      <c r="EM381" s="2" t="s">
        <v>119</v>
      </c>
      <c r="EN381" s="2"/>
      <c r="EO381" s="2" t="s">
        <v>3</v>
      </c>
      <c r="EP381" s="2"/>
      <c r="EQ381" s="2">
        <v>0</v>
      </c>
      <c r="ER381" s="2">
        <v>6519.2</v>
      </c>
      <c r="ES381" s="2">
        <v>6519.2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84</v>
      </c>
      <c r="FY381" s="2">
        <v>53</v>
      </c>
      <c r="FZ381" s="2"/>
      <c r="GA381" s="2" t="s">
        <v>3</v>
      </c>
      <c r="GB381" s="2"/>
      <c r="GC381" s="2"/>
      <c r="GD381" s="2">
        <v>1</v>
      </c>
      <c r="GE381" s="2"/>
      <c r="GF381" s="2">
        <v>-1891961884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383"/>
        <v>0</v>
      </c>
      <c r="GM381" s="2">
        <f t="shared" si="384"/>
        <v>7118.97</v>
      </c>
      <c r="GN381" s="2">
        <f t="shared" si="385"/>
        <v>7118.97</v>
      </c>
      <c r="GO381" s="2">
        <f t="shared" si="386"/>
        <v>0</v>
      </c>
      <c r="GP381" s="2">
        <f t="shared" si="387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388"/>
        <v>0</v>
      </c>
      <c r="GW381" s="2">
        <v>1</v>
      </c>
      <c r="GX381" s="2">
        <f t="shared" si="389"/>
        <v>0</v>
      </c>
      <c r="GY381" s="2"/>
      <c r="GZ381" s="2"/>
      <c r="HA381" s="2">
        <v>0</v>
      </c>
      <c r="HB381" s="2">
        <v>0</v>
      </c>
      <c r="HC381" s="2">
        <f t="shared" si="390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3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5">
      <c r="A382">
        <v>18</v>
      </c>
      <c r="B382">
        <v>1</v>
      </c>
      <c r="C382">
        <v>216</v>
      </c>
      <c r="E382" t="s">
        <v>278</v>
      </c>
      <c r="F382" t="s">
        <v>35</v>
      </c>
      <c r="G382" t="s">
        <v>36</v>
      </c>
      <c r="H382" t="s">
        <v>32</v>
      </c>
      <c r="I382">
        <f>I380*J382</f>
        <v>1.0920000000000001</v>
      </c>
      <c r="J382">
        <v>1</v>
      </c>
      <c r="K382">
        <v>1</v>
      </c>
      <c r="O382">
        <f t="shared" si="359"/>
        <v>73628.87</v>
      </c>
      <c r="P382">
        <f t="shared" si="360"/>
        <v>73628.87</v>
      </c>
      <c r="Q382">
        <f>(ROUND((ROUND(((ET382)*AV382*I382),2)*BB382),2)+ROUND((ROUND(((AE382-(EU382))*AV382*I382),2)*BS382),2))</f>
        <v>0</v>
      </c>
      <c r="R382">
        <f t="shared" si="361"/>
        <v>0</v>
      </c>
      <c r="S382">
        <f t="shared" si="362"/>
        <v>0</v>
      </c>
      <c r="T382">
        <f t="shared" si="363"/>
        <v>0</v>
      </c>
      <c r="U382">
        <f t="shared" si="364"/>
        <v>0</v>
      </c>
      <c r="V382">
        <f t="shared" si="365"/>
        <v>0</v>
      </c>
      <c r="W382">
        <f t="shared" si="366"/>
        <v>0</v>
      </c>
      <c r="X382">
        <f t="shared" si="367"/>
        <v>0</v>
      </c>
      <c r="Y382">
        <f t="shared" si="368"/>
        <v>0</v>
      </c>
      <c r="AA382">
        <v>56481267</v>
      </c>
      <c r="AB382">
        <f t="shared" si="369"/>
        <v>6519.2</v>
      </c>
      <c r="AC382">
        <f t="shared" si="370"/>
        <v>6519.2</v>
      </c>
      <c r="AD382">
        <f>ROUND((((ET382)-(EU382))+AE382),6)</f>
        <v>0</v>
      </c>
      <c r="AE382">
        <f>ROUND((EU382),6)</f>
        <v>0</v>
      </c>
      <c r="AF382">
        <f>ROUND((EV382),6)</f>
        <v>0</v>
      </c>
      <c r="AG382">
        <f t="shared" si="371"/>
        <v>0</v>
      </c>
      <c r="AH382">
        <f>(EW382)</f>
        <v>0</v>
      </c>
      <c r="AI382">
        <f>(EX382)</f>
        <v>0</v>
      </c>
      <c r="AJ382">
        <f t="shared" si="372"/>
        <v>0</v>
      </c>
      <c r="AK382">
        <v>6519.2</v>
      </c>
      <c r="AL382">
        <v>6519.2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84</v>
      </c>
      <c r="AU382">
        <v>53</v>
      </c>
      <c r="AV382">
        <v>1</v>
      </c>
      <c r="AW382">
        <v>1.022</v>
      </c>
      <c r="AZ382">
        <v>1</v>
      </c>
      <c r="BA382">
        <v>1</v>
      </c>
      <c r="BB382">
        <v>1</v>
      </c>
      <c r="BC382">
        <v>10.119999999999999</v>
      </c>
      <c r="BD382" t="s">
        <v>3</v>
      </c>
      <c r="BE382" t="s">
        <v>3</v>
      </c>
      <c r="BF382" t="s">
        <v>3</v>
      </c>
      <c r="BG382" t="s">
        <v>3</v>
      </c>
      <c r="BH382">
        <v>3</v>
      </c>
      <c r="BI382">
        <v>1</v>
      </c>
      <c r="BJ382" t="s">
        <v>37</v>
      </c>
      <c r="BM382">
        <v>13</v>
      </c>
      <c r="BN382">
        <v>0</v>
      </c>
      <c r="BO382" t="s">
        <v>35</v>
      </c>
      <c r="BP382">
        <v>1</v>
      </c>
      <c r="BQ382">
        <v>30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 t="s">
        <v>3</v>
      </c>
      <c r="BZ382">
        <v>84</v>
      </c>
      <c r="CA382">
        <v>53</v>
      </c>
      <c r="CB382" t="s">
        <v>3</v>
      </c>
      <c r="CE382">
        <v>30</v>
      </c>
      <c r="CF382">
        <v>0</v>
      </c>
      <c r="CG382">
        <v>0</v>
      </c>
      <c r="CM382">
        <v>0</v>
      </c>
      <c r="CN382" t="s">
        <v>3</v>
      </c>
      <c r="CO382">
        <v>0</v>
      </c>
      <c r="CP382">
        <f t="shared" si="373"/>
        <v>73628.87</v>
      </c>
      <c r="CQ382">
        <f t="shared" si="374"/>
        <v>67425.710000000006</v>
      </c>
      <c r="CR382">
        <f>(ROUND((ROUND(((ET382)*AV382*1),2)*BB382),2)+ROUND((ROUND(((AE382-(EU382))*AV382*1),2)*BS382),2))</f>
        <v>0</v>
      </c>
      <c r="CS382">
        <f t="shared" si="375"/>
        <v>0</v>
      </c>
      <c r="CT382">
        <f t="shared" si="376"/>
        <v>0</v>
      </c>
      <c r="CU382">
        <f t="shared" si="377"/>
        <v>0</v>
      </c>
      <c r="CV382">
        <f t="shared" si="378"/>
        <v>0</v>
      </c>
      <c r="CW382">
        <f t="shared" si="379"/>
        <v>0</v>
      </c>
      <c r="CX382">
        <f t="shared" si="380"/>
        <v>0</v>
      </c>
      <c r="CY382">
        <f t="shared" si="381"/>
        <v>0</v>
      </c>
      <c r="CZ382">
        <f t="shared" si="382"/>
        <v>0</v>
      </c>
      <c r="DC382" t="s">
        <v>3</v>
      </c>
      <c r="DD382" t="s">
        <v>3</v>
      </c>
      <c r="DE382" t="s">
        <v>3</v>
      </c>
      <c r="DF382" t="s">
        <v>3</v>
      </c>
      <c r="DG382" t="s">
        <v>3</v>
      </c>
      <c r="DH382" t="s">
        <v>3</v>
      </c>
      <c r="DI382" t="s">
        <v>3</v>
      </c>
      <c r="DJ382" t="s">
        <v>3</v>
      </c>
      <c r="DK382" t="s">
        <v>3</v>
      </c>
      <c r="DL382" t="s">
        <v>3</v>
      </c>
      <c r="DM382" t="s">
        <v>3</v>
      </c>
      <c r="DN382">
        <v>0</v>
      </c>
      <c r="DO382">
        <v>0</v>
      </c>
      <c r="DP382">
        <v>1</v>
      </c>
      <c r="DQ382">
        <v>1</v>
      </c>
      <c r="DU382">
        <v>1009</v>
      </c>
      <c r="DV382" t="s">
        <v>32</v>
      </c>
      <c r="DW382" t="s">
        <v>32</v>
      </c>
      <c r="DX382">
        <v>1000</v>
      </c>
      <c r="DZ382" t="s">
        <v>3</v>
      </c>
      <c r="EA382" t="s">
        <v>3</v>
      </c>
      <c r="EB382" t="s">
        <v>3</v>
      </c>
      <c r="EC382" t="s">
        <v>3</v>
      </c>
      <c r="EE382">
        <v>55586449</v>
      </c>
      <c r="EF382">
        <v>30</v>
      </c>
      <c r="EG382" t="s">
        <v>117</v>
      </c>
      <c r="EH382">
        <v>0</v>
      </c>
      <c r="EI382" t="s">
        <v>3</v>
      </c>
      <c r="EJ382">
        <v>1</v>
      </c>
      <c r="EK382">
        <v>13</v>
      </c>
      <c r="EL382" t="s">
        <v>118</v>
      </c>
      <c r="EM382" t="s">
        <v>119</v>
      </c>
      <c r="EO382" t="s">
        <v>3</v>
      </c>
      <c r="EQ382">
        <v>0</v>
      </c>
      <c r="ER382">
        <v>6519.2</v>
      </c>
      <c r="ES382">
        <v>6519.2</v>
      </c>
      <c r="ET382">
        <v>0</v>
      </c>
      <c r="EU382">
        <v>0</v>
      </c>
      <c r="EV382">
        <v>0</v>
      </c>
      <c r="EW382">
        <v>0</v>
      </c>
      <c r="EX382">
        <v>0</v>
      </c>
      <c r="FQ382">
        <v>0</v>
      </c>
      <c r="FR382">
        <v>0</v>
      </c>
      <c r="FS382">
        <v>0</v>
      </c>
      <c r="FX382">
        <v>84</v>
      </c>
      <c r="FY382">
        <v>53</v>
      </c>
      <c r="GA382" t="s">
        <v>3</v>
      </c>
      <c r="GD382">
        <v>1</v>
      </c>
      <c r="GF382">
        <v>-1891961884</v>
      </c>
      <c r="GG382">
        <v>2</v>
      </c>
      <c r="GH382">
        <v>1</v>
      </c>
      <c r="GI382">
        <v>2</v>
      </c>
      <c r="GJ382">
        <v>0</v>
      </c>
      <c r="GK382">
        <v>0</v>
      </c>
      <c r="GL382">
        <f t="shared" si="383"/>
        <v>0</v>
      </c>
      <c r="GM382">
        <f t="shared" si="384"/>
        <v>73628.87</v>
      </c>
      <c r="GN382">
        <f t="shared" si="385"/>
        <v>73628.87</v>
      </c>
      <c r="GO382">
        <f t="shared" si="386"/>
        <v>0</v>
      </c>
      <c r="GP382">
        <f t="shared" si="387"/>
        <v>0</v>
      </c>
      <c r="GR382">
        <v>0</v>
      </c>
      <c r="GS382">
        <v>3</v>
      </c>
      <c r="GT382">
        <v>0</v>
      </c>
      <c r="GU382" t="s">
        <v>3</v>
      </c>
      <c r="GV382">
        <f t="shared" si="388"/>
        <v>0</v>
      </c>
      <c r="GW382">
        <v>1</v>
      </c>
      <c r="GX382">
        <f t="shared" si="389"/>
        <v>0</v>
      </c>
      <c r="HA382">
        <v>0</v>
      </c>
      <c r="HB382">
        <v>0</v>
      </c>
      <c r="HC382">
        <f t="shared" si="390"/>
        <v>0</v>
      </c>
      <c r="HE382" t="s">
        <v>3</v>
      </c>
      <c r="HF382" t="s">
        <v>3</v>
      </c>
      <c r="HM382" t="s">
        <v>3</v>
      </c>
      <c r="HN382" t="s">
        <v>3</v>
      </c>
      <c r="HO382" t="s">
        <v>3</v>
      </c>
      <c r="HP382" t="s">
        <v>3</v>
      </c>
      <c r="HQ382" t="s">
        <v>3</v>
      </c>
      <c r="HS382">
        <v>0</v>
      </c>
      <c r="IK382">
        <v>0</v>
      </c>
    </row>
    <row r="383" spans="1:255" x14ac:dyDescent="0.25">
      <c r="A383" s="2">
        <v>17</v>
      </c>
      <c r="B383" s="2">
        <v>1</v>
      </c>
      <c r="C383" s="2">
        <f>ROW(SmtRes!A217)</f>
        <v>217</v>
      </c>
      <c r="D383" s="2"/>
      <c r="E383" s="2" t="s">
        <v>279</v>
      </c>
      <c r="F383" s="2" t="s">
        <v>44</v>
      </c>
      <c r="G383" s="2" t="s">
        <v>45</v>
      </c>
      <c r="H383" s="2" t="s">
        <v>46</v>
      </c>
      <c r="I383" s="2">
        <f>ROUND((8.8277*36.6+37.3101*33.2+1.1296*35+3.4406*26.1+0.7901*33+6.9952*26.3+1.092*32.1)/100,9)</f>
        <v>19.362250599999999</v>
      </c>
      <c r="J383" s="2">
        <v>0</v>
      </c>
      <c r="K383" s="2">
        <f>ROUND((8.8277*36.6+37.3101*33.2+1.1296*35+3.4406*26.1+0.7901*33+6.9952*26.3+1.092*32.1)/100,9)</f>
        <v>19.362250599999999</v>
      </c>
      <c r="L383" s="2"/>
      <c r="M383" s="2"/>
      <c r="N383" s="2"/>
      <c r="O383" s="2">
        <f t="shared" si="359"/>
        <v>2361.9899999999998</v>
      </c>
      <c r="P383" s="2">
        <f t="shared" si="360"/>
        <v>183.17</v>
      </c>
      <c r="Q383" s="2">
        <f>(ROUND((ROUND(((((ET383*1.25)*1.1))*AV383*I383),2)*BB383),2)+ROUND((ROUND(((AE383-(((EU383*1.25)*1.1)))*AV383*I383),2)*BS383),2))</f>
        <v>363.14</v>
      </c>
      <c r="R383" s="2">
        <f t="shared" si="361"/>
        <v>6.66</v>
      </c>
      <c r="S383" s="2">
        <f t="shared" si="362"/>
        <v>1815.68</v>
      </c>
      <c r="T383" s="2">
        <f t="shared" si="363"/>
        <v>0</v>
      </c>
      <c r="U383" s="2">
        <f t="shared" si="364"/>
        <v>130.05914161778998</v>
      </c>
      <c r="V383" s="2">
        <f t="shared" si="365"/>
        <v>0</v>
      </c>
      <c r="W383" s="2">
        <f t="shared" si="366"/>
        <v>0</v>
      </c>
      <c r="X383" s="2">
        <f t="shared" si="367"/>
        <v>1822.34</v>
      </c>
      <c r="Y383" s="2">
        <f t="shared" si="368"/>
        <v>1166.3</v>
      </c>
      <c r="Z383" s="2"/>
      <c r="AA383" s="2">
        <v>56481265</v>
      </c>
      <c r="AB383" s="2">
        <f t="shared" si="369"/>
        <v>121.98945000000001</v>
      </c>
      <c r="AC383" s="2">
        <f t="shared" si="370"/>
        <v>9.4600000000000009</v>
      </c>
      <c r="AD383" s="2">
        <f>ROUND((((((ET383*1.25)*1.1))-(((EU383*1.25)*1.1)))+AE383),6)</f>
        <v>18.754999999999999</v>
      </c>
      <c r="AE383" s="2">
        <f>ROUND((((EU383*1.25)*1.1)),6)</f>
        <v>0.34375</v>
      </c>
      <c r="AF383" s="2">
        <f>ROUND((((EV383*1.15)*1.1)),6)</f>
        <v>93.774450000000002</v>
      </c>
      <c r="AG383" s="2">
        <f t="shared" si="371"/>
        <v>0</v>
      </c>
      <c r="AH383" s="2">
        <f>(((EW383*1.15)*1.1))</f>
        <v>6.7171499999999993</v>
      </c>
      <c r="AI383" s="2">
        <f>(((EX383*1.25)*1.1))</f>
        <v>0</v>
      </c>
      <c r="AJ383" s="2">
        <f t="shared" si="372"/>
        <v>0</v>
      </c>
      <c r="AK383" s="2">
        <v>97.23</v>
      </c>
      <c r="AL383" s="2">
        <v>9.4600000000000009</v>
      </c>
      <c r="AM383" s="2">
        <v>13.64</v>
      </c>
      <c r="AN383" s="2">
        <v>0.25</v>
      </c>
      <c r="AO383" s="2">
        <v>74.13</v>
      </c>
      <c r="AP383" s="2">
        <v>0</v>
      </c>
      <c r="AQ383" s="2">
        <v>5.31</v>
      </c>
      <c r="AR383" s="2">
        <v>0</v>
      </c>
      <c r="AS383" s="2">
        <v>0</v>
      </c>
      <c r="AT383" s="2">
        <v>100</v>
      </c>
      <c r="AU383" s="2">
        <v>64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0</v>
      </c>
      <c r="BI383" s="2">
        <v>1</v>
      </c>
      <c r="BJ383" s="2" t="s">
        <v>47</v>
      </c>
      <c r="BK383" s="2"/>
      <c r="BL383" s="2"/>
      <c r="BM383" s="2">
        <v>97</v>
      </c>
      <c r="BN383" s="2">
        <v>0</v>
      </c>
      <c r="BO383" s="2" t="s">
        <v>3</v>
      </c>
      <c r="BP383" s="2">
        <v>0</v>
      </c>
      <c r="BQ383" s="2">
        <v>60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100</v>
      </c>
      <c r="CA383" s="2">
        <v>64</v>
      </c>
      <c r="CB383" s="2" t="s">
        <v>3</v>
      </c>
      <c r="CC383" s="2"/>
      <c r="CD383" s="2"/>
      <c r="CE383" s="2">
        <v>30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3</v>
      </c>
      <c r="CO383" s="2">
        <v>0</v>
      </c>
      <c r="CP383" s="2">
        <f t="shared" si="373"/>
        <v>2361.9899999999998</v>
      </c>
      <c r="CQ383" s="2">
        <f t="shared" si="374"/>
        <v>9.4600000000000009</v>
      </c>
      <c r="CR383" s="2">
        <f>(ROUND((ROUND(((((ET383*1.25)*1.1))*AV383*1),2)*BB383),2)+ROUND((ROUND(((AE383-(((EU383*1.25)*1.1)))*AV383*1),2)*BS383),2))</f>
        <v>18.760000000000002</v>
      </c>
      <c r="CS383" s="2">
        <f t="shared" si="375"/>
        <v>0.34</v>
      </c>
      <c r="CT383" s="2">
        <f t="shared" si="376"/>
        <v>93.77</v>
      </c>
      <c r="CU383" s="2">
        <f t="shared" si="377"/>
        <v>0</v>
      </c>
      <c r="CV383" s="2">
        <f t="shared" si="378"/>
        <v>6.7171499999999993</v>
      </c>
      <c r="CW383" s="2">
        <f t="shared" si="379"/>
        <v>0</v>
      </c>
      <c r="CX383" s="2">
        <f t="shared" si="380"/>
        <v>0</v>
      </c>
      <c r="CY383" s="2">
        <f t="shared" si="381"/>
        <v>1822.34</v>
      </c>
      <c r="CZ383" s="2">
        <f t="shared" si="382"/>
        <v>1166.2976000000001</v>
      </c>
      <c r="DA383" s="2"/>
      <c r="DB383" s="2"/>
      <c r="DC383" s="2" t="s">
        <v>3</v>
      </c>
      <c r="DD383" s="2" t="s">
        <v>3</v>
      </c>
      <c r="DE383" s="2" t="s">
        <v>48</v>
      </c>
      <c r="DF383" s="2" t="s">
        <v>48</v>
      </c>
      <c r="DG383" s="2" t="s">
        <v>49</v>
      </c>
      <c r="DH383" s="2" t="s">
        <v>3</v>
      </c>
      <c r="DI383" s="2" t="s">
        <v>49</v>
      </c>
      <c r="DJ383" s="2" t="s">
        <v>48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1.0469999999999999</v>
      </c>
      <c r="DQ383" s="2">
        <v>1</v>
      </c>
      <c r="DR383" s="2"/>
      <c r="DS383" s="2"/>
      <c r="DT383" s="2"/>
      <c r="DU383" s="2">
        <v>1005</v>
      </c>
      <c r="DV383" s="2" t="s">
        <v>46</v>
      </c>
      <c r="DW383" s="2" t="s">
        <v>46</v>
      </c>
      <c r="DX383" s="2">
        <v>100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55586532</v>
      </c>
      <c r="EF383" s="2">
        <v>60</v>
      </c>
      <c r="EG383" s="2" t="s">
        <v>25</v>
      </c>
      <c r="EH383" s="2">
        <v>0</v>
      </c>
      <c r="EI383" s="2" t="s">
        <v>3</v>
      </c>
      <c r="EJ383" s="2">
        <v>1</v>
      </c>
      <c r="EK383" s="2">
        <v>97</v>
      </c>
      <c r="EL383" s="2" t="s">
        <v>50</v>
      </c>
      <c r="EM383" s="2" t="s">
        <v>51</v>
      </c>
      <c r="EN383" s="2"/>
      <c r="EO383" s="2" t="s">
        <v>52</v>
      </c>
      <c r="EP383" s="2"/>
      <c r="EQ383" s="2">
        <v>0</v>
      </c>
      <c r="ER383" s="2">
        <v>97.23</v>
      </c>
      <c r="ES383" s="2">
        <v>9.4600000000000009</v>
      </c>
      <c r="ET383" s="2">
        <v>13.64</v>
      </c>
      <c r="EU383" s="2">
        <v>0.25</v>
      </c>
      <c r="EV383" s="2">
        <v>74.13</v>
      </c>
      <c r="EW383" s="2">
        <v>5.31</v>
      </c>
      <c r="EX383" s="2">
        <v>0</v>
      </c>
      <c r="EY383" s="2">
        <v>0</v>
      </c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100</v>
      </c>
      <c r="FY383" s="2">
        <v>64</v>
      </c>
      <c r="FZ383" s="2"/>
      <c r="GA383" s="2" t="s">
        <v>3</v>
      </c>
      <c r="GB383" s="2"/>
      <c r="GC383" s="2"/>
      <c r="GD383" s="2">
        <v>1</v>
      </c>
      <c r="GE383" s="2"/>
      <c r="GF383" s="2">
        <v>-673576059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383"/>
        <v>0</v>
      </c>
      <c r="GM383" s="2">
        <f t="shared" si="384"/>
        <v>5350.63</v>
      </c>
      <c r="GN383" s="2">
        <f t="shared" si="385"/>
        <v>5350.63</v>
      </c>
      <c r="GO383" s="2">
        <f t="shared" si="386"/>
        <v>0</v>
      </c>
      <c r="GP383" s="2">
        <f t="shared" si="387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388"/>
        <v>0</v>
      </c>
      <c r="GW383" s="2">
        <v>1</v>
      </c>
      <c r="GX383" s="2">
        <f t="shared" si="389"/>
        <v>0</v>
      </c>
      <c r="GY383" s="2"/>
      <c r="GZ383" s="2"/>
      <c r="HA383" s="2">
        <v>0</v>
      </c>
      <c r="HB383" s="2">
        <v>0</v>
      </c>
      <c r="HC383" s="2">
        <f t="shared" si="390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5">
      <c r="A384">
        <v>17</v>
      </c>
      <c r="B384">
        <v>1</v>
      </c>
      <c r="C384">
        <f>ROW(SmtRes!A218)</f>
        <v>218</v>
      </c>
      <c r="E384" t="s">
        <v>279</v>
      </c>
      <c r="F384" t="s">
        <v>44</v>
      </c>
      <c r="G384" t="s">
        <v>45</v>
      </c>
      <c r="H384" t="s">
        <v>46</v>
      </c>
      <c r="I384">
        <f>ROUND((8.8277*36.6+37.3101*33.2+1.1296*35+3.4406*26.1+0.7901*33+6.9952*26.3+1.092*32.1)/100,9)</f>
        <v>19.362250599999999</v>
      </c>
      <c r="J384">
        <v>0</v>
      </c>
      <c r="K384">
        <f>ROUND((8.8277*36.6+37.3101*33.2+1.1296*35+3.4406*26.1+0.7901*33+6.9952*26.3+1.092*32.1)/100,9)</f>
        <v>19.362250599999999</v>
      </c>
      <c r="O384">
        <f t="shared" si="359"/>
        <v>100810.02</v>
      </c>
      <c r="P384">
        <f t="shared" si="360"/>
        <v>5907.23</v>
      </c>
      <c r="Q384">
        <f>(ROUND((ROUND(((((ET384*1.25)*1.1))*AV384*I384),2)*BB384),2)+ROUND((ROUND(((AE384-(((EU384*1.25)*1.1)))*AV384*I384),2)*BS384),2))</f>
        <v>3996.01</v>
      </c>
      <c r="R384">
        <f t="shared" si="361"/>
        <v>333.31</v>
      </c>
      <c r="S384">
        <f t="shared" si="362"/>
        <v>90906.78</v>
      </c>
      <c r="T384">
        <f t="shared" si="363"/>
        <v>0</v>
      </c>
      <c r="U384">
        <f t="shared" si="364"/>
        <v>136.17192127382609</v>
      </c>
      <c r="V384">
        <f t="shared" si="365"/>
        <v>0</v>
      </c>
      <c r="W384">
        <f t="shared" si="366"/>
        <v>0</v>
      </c>
      <c r="X384">
        <f t="shared" si="367"/>
        <v>81203.679999999993</v>
      </c>
      <c r="Y384">
        <f t="shared" si="368"/>
        <v>40145.64</v>
      </c>
      <c r="AA384">
        <v>56481267</v>
      </c>
      <c r="AB384">
        <f t="shared" si="369"/>
        <v>121.98945000000001</v>
      </c>
      <c r="AC384">
        <f t="shared" si="370"/>
        <v>9.4600000000000009</v>
      </c>
      <c r="AD384">
        <f>ROUND((((((ET384*1.25)*1.1))-(((EU384*1.25)*1.1)))+AE384),6)</f>
        <v>18.754999999999999</v>
      </c>
      <c r="AE384">
        <f>ROUND((((EU384*1.25)*1.1)),6)</f>
        <v>0.34375</v>
      </c>
      <c r="AF384">
        <f>ROUND((((EV384*1.15)*1.1)),6)</f>
        <v>93.774450000000002</v>
      </c>
      <c r="AG384">
        <f t="shared" si="371"/>
        <v>0</v>
      </c>
      <c r="AH384">
        <f>(((EW384*1.15)*1.1))</f>
        <v>6.7171499999999993</v>
      </c>
      <c r="AI384">
        <f>(((EX384*1.25)*1.1))</f>
        <v>0</v>
      </c>
      <c r="AJ384">
        <f t="shared" si="372"/>
        <v>0</v>
      </c>
      <c r="AK384">
        <v>97.23</v>
      </c>
      <c r="AL384">
        <v>9.4600000000000009</v>
      </c>
      <c r="AM384">
        <v>13.64</v>
      </c>
      <c r="AN384">
        <v>0.25</v>
      </c>
      <c r="AO384">
        <v>74.13</v>
      </c>
      <c r="AP384">
        <v>0</v>
      </c>
      <c r="AQ384">
        <v>5.31</v>
      </c>
      <c r="AR384">
        <v>0</v>
      </c>
      <c r="AS384">
        <v>0</v>
      </c>
      <c r="AT384">
        <v>89</v>
      </c>
      <c r="AU384">
        <v>44</v>
      </c>
      <c r="AV384">
        <v>1.0469999999999999</v>
      </c>
      <c r="AW384">
        <v>1</v>
      </c>
      <c r="AZ384">
        <v>1</v>
      </c>
      <c r="BA384">
        <v>47.82</v>
      </c>
      <c r="BB384">
        <v>10.51</v>
      </c>
      <c r="BC384">
        <v>32.25</v>
      </c>
      <c r="BD384" t="s">
        <v>3</v>
      </c>
      <c r="BE384" t="s">
        <v>3</v>
      </c>
      <c r="BF384" t="s">
        <v>3</v>
      </c>
      <c r="BG384" t="s">
        <v>3</v>
      </c>
      <c r="BH384">
        <v>0</v>
      </c>
      <c r="BI384">
        <v>1</v>
      </c>
      <c r="BJ384" t="s">
        <v>47</v>
      </c>
      <c r="BM384">
        <v>97</v>
      </c>
      <c r="BN384">
        <v>0</v>
      </c>
      <c r="BO384" t="s">
        <v>44</v>
      </c>
      <c r="BP384">
        <v>1</v>
      </c>
      <c r="BQ384">
        <v>60</v>
      </c>
      <c r="BR384">
        <v>0</v>
      </c>
      <c r="BS384">
        <v>47.82</v>
      </c>
      <c r="BT384">
        <v>1</v>
      </c>
      <c r="BU384">
        <v>1</v>
      </c>
      <c r="BV384">
        <v>1</v>
      </c>
      <c r="BW384">
        <v>1</v>
      </c>
      <c r="BX384">
        <v>1</v>
      </c>
      <c r="BY384" t="s">
        <v>3</v>
      </c>
      <c r="BZ384">
        <v>89</v>
      </c>
      <c r="CA384">
        <v>44</v>
      </c>
      <c r="CB384" t="s">
        <v>3</v>
      </c>
      <c r="CE384">
        <v>30</v>
      </c>
      <c r="CF384">
        <v>0</v>
      </c>
      <c r="CG384">
        <v>0</v>
      </c>
      <c r="CM384">
        <v>0</v>
      </c>
      <c r="CN384" t="s">
        <v>3</v>
      </c>
      <c r="CO384">
        <v>0</v>
      </c>
      <c r="CP384">
        <f t="shared" si="373"/>
        <v>100810.02</v>
      </c>
      <c r="CQ384">
        <f t="shared" si="374"/>
        <v>305.08999999999997</v>
      </c>
      <c r="CR384">
        <f>(ROUND((ROUND(((((ET384*1.25)*1.1))*AV384*1),2)*BB384),2)+ROUND((ROUND(((AE384-(((EU384*1.25)*1.1)))*AV384*1),2)*BS384),2))</f>
        <v>206.42</v>
      </c>
      <c r="CS384">
        <f t="shared" si="375"/>
        <v>17.22</v>
      </c>
      <c r="CT384">
        <f t="shared" si="376"/>
        <v>4694.97</v>
      </c>
      <c r="CU384">
        <f t="shared" si="377"/>
        <v>0</v>
      </c>
      <c r="CV384">
        <f t="shared" si="378"/>
        <v>7.0328560499999986</v>
      </c>
      <c r="CW384">
        <f t="shared" si="379"/>
        <v>0</v>
      </c>
      <c r="CX384">
        <f t="shared" si="380"/>
        <v>0</v>
      </c>
      <c r="CY384">
        <f t="shared" si="381"/>
        <v>81203.680099999998</v>
      </c>
      <c r="CZ384">
        <f t="shared" si="382"/>
        <v>40145.639600000002</v>
      </c>
      <c r="DC384" t="s">
        <v>3</v>
      </c>
      <c r="DD384" t="s">
        <v>3</v>
      </c>
      <c r="DE384" t="s">
        <v>48</v>
      </c>
      <c r="DF384" t="s">
        <v>48</v>
      </c>
      <c r="DG384" t="s">
        <v>49</v>
      </c>
      <c r="DH384" t="s">
        <v>3</v>
      </c>
      <c r="DI384" t="s">
        <v>49</v>
      </c>
      <c r="DJ384" t="s">
        <v>48</v>
      </c>
      <c r="DK384" t="s">
        <v>3</v>
      </c>
      <c r="DL384" t="s">
        <v>3</v>
      </c>
      <c r="DM384" t="s">
        <v>3</v>
      </c>
      <c r="DN384">
        <v>0</v>
      </c>
      <c r="DO384">
        <v>0</v>
      </c>
      <c r="DP384">
        <v>1</v>
      </c>
      <c r="DQ384">
        <v>1</v>
      </c>
      <c r="DU384">
        <v>1005</v>
      </c>
      <c r="DV384" t="s">
        <v>46</v>
      </c>
      <c r="DW384" t="s">
        <v>46</v>
      </c>
      <c r="DX384">
        <v>100</v>
      </c>
      <c r="DZ384" t="s">
        <v>3</v>
      </c>
      <c r="EA384" t="s">
        <v>3</v>
      </c>
      <c r="EB384" t="s">
        <v>3</v>
      </c>
      <c r="EC384" t="s">
        <v>3</v>
      </c>
      <c r="EE384">
        <v>55586532</v>
      </c>
      <c r="EF384">
        <v>60</v>
      </c>
      <c r="EG384" t="s">
        <v>25</v>
      </c>
      <c r="EH384">
        <v>0</v>
      </c>
      <c r="EI384" t="s">
        <v>3</v>
      </c>
      <c r="EJ384">
        <v>1</v>
      </c>
      <c r="EK384">
        <v>97</v>
      </c>
      <c r="EL384" t="s">
        <v>50</v>
      </c>
      <c r="EM384" t="s">
        <v>51</v>
      </c>
      <c r="EO384" t="s">
        <v>52</v>
      </c>
      <c r="EQ384">
        <v>0</v>
      </c>
      <c r="ER384">
        <v>97.23</v>
      </c>
      <c r="ES384">
        <v>9.4600000000000009</v>
      </c>
      <c r="ET384">
        <v>13.64</v>
      </c>
      <c r="EU384">
        <v>0.25</v>
      </c>
      <c r="EV384">
        <v>74.13</v>
      </c>
      <c r="EW384">
        <v>5.31</v>
      </c>
      <c r="EX384">
        <v>0</v>
      </c>
      <c r="EY384">
        <v>0</v>
      </c>
      <c r="FQ384">
        <v>0</v>
      </c>
      <c r="FR384">
        <v>0</v>
      </c>
      <c r="FS384">
        <v>0</v>
      </c>
      <c r="FX384">
        <v>89</v>
      </c>
      <c r="FY384">
        <v>44</v>
      </c>
      <c r="GA384" t="s">
        <v>3</v>
      </c>
      <c r="GD384">
        <v>1</v>
      </c>
      <c r="GF384">
        <v>-673576059</v>
      </c>
      <c r="GG384">
        <v>2</v>
      </c>
      <c r="GH384">
        <v>1</v>
      </c>
      <c r="GI384">
        <v>2</v>
      </c>
      <c r="GJ384">
        <v>0</v>
      </c>
      <c r="GK384">
        <v>0</v>
      </c>
      <c r="GL384">
        <f t="shared" si="383"/>
        <v>0</v>
      </c>
      <c r="GM384">
        <f t="shared" si="384"/>
        <v>222159.34</v>
      </c>
      <c r="GN384">
        <f t="shared" si="385"/>
        <v>222159.34</v>
      </c>
      <c r="GO384">
        <f t="shared" si="386"/>
        <v>0</v>
      </c>
      <c r="GP384">
        <f t="shared" si="387"/>
        <v>0</v>
      </c>
      <c r="GR384">
        <v>0</v>
      </c>
      <c r="GS384">
        <v>0</v>
      </c>
      <c r="GT384">
        <v>0</v>
      </c>
      <c r="GU384" t="s">
        <v>3</v>
      </c>
      <c r="GV384">
        <f t="shared" si="388"/>
        <v>0</v>
      </c>
      <c r="GW384">
        <v>1</v>
      </c>
      <c r="GX384">
        <f t="shared" si="389"/>
        <v>0</v>
      </c>
      <c r="HA384">
        <v>0</v>
      </c>
      <c r="HB384">
        <v>0</v>
      </c>
      <c r="HC384">
        <f t="shared" si="390"/>
        <v>0</v>
      </c>
      <c r="HE384" t="s">
        <v>3</v>
      </c>
      <c r="HF384" t="s">
        <v>3</v>
      </c>
      <c r="HM384" t="s">
        <v>3</v>
      </c>
      <c r="HN384" t="s">
        <v>3</v>
      </c>
      <c r="HO384" t="s">
        <v>3</v>
      </c>
      <c r="HP384" t="s">
        <v>3</v>
      </c>
      <c r="HQ384" t="s">
        <v>3</v>
      </c>
      <c r="HS384">
        <v>0</v>
      </c>
      <c r="IK384">
        <v>0</v>
      </c>
    </row>
    <row r="385" spans="1:255" x14ac:dyDescent="0.25">
      <c r="A385" s="2">
        <v>18</v>
      </c>
      <c r="B385" s="2">
        <v>1</v>
      </c>
      <c r="C385" s="2">
        <v>217</v>
      </c>
      <c r="D385" s="2"/>
      <c r="E385" s="2" t="s">
        <v>280</v>
      </c>
      <c r="F385" s="2" t="s">
        <v>54</v>
      </c>
      <c r="G385" s="2" t="s">
        <v>55</v>
      </c>
      <c r="H385" s="2" t="s">
        <v>32</v>
      </c>
      <c r="I385" s="2">
        <f>I383*J385</f>
        <v>0.17426</v>
      </c>
      <c r="J385" s="2">
        <v>8.9999868093846493E-3</v>
      </c>
      <c r="K385" s="2">
        <v>8.9999999999999993E-3</v>
      </c>
      <c r="L385" s="2"/>
      <c r="M385" s="2"/>
      <c r="N385" s="2"/>
      <c r="O385" s="2">
        <f t="shared" si="359"/>
        <v>3251.8</v>
      </c>
      <c r="P385" s="2">
        <f t="shared" si="360"/>
        <v>3251.8</v>
      </c>
      <c r="Q385" s="2">
        <f>(ROUND((ROUND(((ET385)*AV385*I385),2)*BB385),2)+ROUND((ROUND(((AE385-(EU385))*AV385*I385),2)*BS385),2))</f>
        <v>0</v>
      </c>
      <c r="R385" s="2">
        <f t="shared" si="361"/>
        <v>0</v>
      </c>
      <c r="S385" s="2">
        <f t="shared" si="362"/>
        <v>0</v>
      </c>
      <c r="T385" s="2">
        <f t="shared" si="363"/>
        <v>0</v>
      </c>
      <c r="U385" s="2">
        <f t="shared" si="364"/>
        <v>0</v>
      </c>
      <c r="V385" s="2">
        <f t="shared" si="365"/>
        <v>0</v>
      </c>
      <c r="W385" s="2">
        <f t="shared" si="366"/>
        <v>0</v>
      </c>
      <c r="X385" s="2">
        <f t="shared" si="367"/>
        <v>0</v>
      </c>
      <c r="Y385" s="2">
        <f t="shared" si="368"/>
        <v>0</v>
      </c>
      <c r="Z385" s="2"/>
      <c r="AA385" s="2">
        <v>56481265</v>
      </c>
      <c r="AB385" s="2">
        <f t="shared" si="369"/>
        <v>18660.61</v>
      </c>
      <c r="AC385" s="2">
        <f t="shared" si="370"/>
        <v>18660.61</v>
      </c>
      <c r="AD385" s="2">
        <f>ROUND((((ET385)-(EU385))+AE385),6)</f>
        <v>0</v>
      </c>
      <c r="AE385" s="2">
        <f>ROUND((EU385),6)</f>
        <v>0</v>
      </c>
      <c r="AF385" s="2">
        <f>ROUND((EV385),6)</f>
        <v>0</v>
      </c>
      <c r="AG385" s="2">
        <f t="shared" si="371"/>
        <v>0</v>
      </c>
      <c r="AH385" s="2">
        <f>(EW385)</f>
        <v>0</v>
      </c>
      <c r="AI385" s="2">
        <f>(EX385)</f>
        <v>0</v>
      </c>
      <c r="AJ385" s="2">
        <f t="shared" si="372"/>
        <v>0</v>
      </c>
      <c r="AK385" s="2">
        <v>18660.61</v>
      </c>
      <c r="AL385" s="2">
        <v>18660.61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100</v>
      </c>
      <c r="AU385" s="2">
        <v>64</v>
      </c>
      <c r="AV385" s="2">
        <v>1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1</v>
      </c>
      <c r="BJ385" s="2" t="s">
        <v>56</v>
      </c>
      <c r="BK385" s="2"/>
      <c r="BL385" s="2"/>
      <c r="BM385" s="2">
        <v>97</v>
      </c>
      <c r="BN385" s="2">
        <v>0</v>
      </c>
      <c r="BO385" s="2" t="s">
        <v>3</v>
      </c>
      <c r="BP385" s="2">
        <v>0</v>
      </c>
      <c r="BQ385" s="2">
        <v>60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100</v>
      </c>
      <c r="CA385" s="2">
        <v>64</v>
      </c>
      <c r="CB385" s="2" t="s">
        <v>3</v>
      </c>
      <c r="CC385" s="2"/>
      <c r="CD385" s="2"/>
      <c r="CE385" s="2">
        <v>30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3</v>
      </c>
      <c r="CO385" s="2">
        <v>0</v>
      </c>
      <c r="CP385" s="2">
        <f t="shared" si="373"/>
        <v>3251.8</v>
      </c>
      <c r="CQ385" s="2">
        <f t="shared" si="374"/>
        <v>18660.61</v>
      </c>
      <c r="CR385" s="2">
        <f>(ROUND((ROUND(((ET385)*AV385*1),2)*BB385),2)+ROUND((ROUND(((AE385-(EU385))*AV385*1),2)*BS385),2))</f>
        <v>0</v>
      </c>
      <c r="CS385" s="2">
        <f t="shared" si="375"/>
        <v>0</v>
      </c>
      <c r="CT385" s="2">
        <f t="shared" si="376"/>
        <v>0</v>
      </c>
      <c r="CU385" s="2">
        <f t="shared" si="377"/>
        <v>0</v>
      </c>
      <c r="CV385" s="2">
        <f t="shared" si="378"/>
        <v>0</v>
      </c>
      <c r="CW385" s="2">
        <f t="shared" si="379"/>
        <v>0</v>
      </c>
      <c r="CX385" s="2">
        <f t="shared" si="380"/>
        <v>0</v>
      </c>
      <c r="CY385" s="2">
        <f t="shared" si="381"/>
        <v>0</v>
      </c>
      <c r="CZ385" s="2">
        <f t="shared" si="382"/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1.0469999999999999</v>
      </c>
      <c r="DQ385" s="2">
        <v>1</v>
      </c>
      <c r="DR385" s="2"/>
      <c r="DS385" s="2"/>
      <c r="DT385" s="2"/>
      <c r="DU385" s="2">
        <v>1009</v>
      </c>
      <c r="DV385" s="2" t="s">
        <v>32</v>
      </c>
      <c r="DW385" s="2" t="s">
        <v>32</v>
      </c>
      <c r="DX385" s="2">
        <v>1000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55586532</v>
      </c>
      <c r="EF385" s="2">
        <v>60</v>
      </c>
      <c r="EG385" s="2" t="s">
        <v>25</v>
      </c>
      <c r="EH385" s="2">
        <v>0</v>
      </c>
      <c r="EI385" s="2" t="s">
        <v>3</v>
      </c>
      <c r="EJ385" s="2">
        <v>1</v>
      </c>
      <c r="EK385" s="2">
        <v>97</v>
      </c>
      <c r="EL385" s="2" t="s">
        <v>50</v>
      </c>
      <c r="EM385" s="2" t="s">
        <v>51</v>
      </c>
      <c r="EN385" s="2"/>
      <c r="EO385" s="2" t="s">
        <v>3</v>
      </c>
      <c r="EP385" s="2"/>
      <c r="EQ385" s="2">
        <v>0</v>
      </c>
      <c r="ER385" s="2">
        <v>18660.61</v>
      </c>
      <c r="ES385" s="2">
        <v>18660.61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100</v>
      </c>
      <c r="FY385" s="2">
        <v>64</v>
      </c>
      <c r="FZ385" s="2"/>
      <c r="GA385" s="2" t="s">
        <v>3</v>
      </c>
      <c r="GB385" s="2"/>
      <c r="GC385" s="2"/>
      <c r="GD385" s="2">
        <v>1</v>
      </c>
      <c r="GE385" s="2"/>
      <c r="GF385" s="2">
        <v>667244177</v>
      </c>
      <c r="GG385" s="2">
        <v>2</v>
      </c>
      <c r="GH385" s="2">
        <v>1</v>
      </c>
      <c r="GI385" s="2">
        <v>-2</v>
      </c>
      <c r="GJ385" s="2">
        <v>0</v>
      </c>
      <c r="GK385" s="2">
        <v>0</v>
      </c>
      <c r="GL385" s="2">
        <f t="shared" si="383"/>
        <v>0</v>
      </c>
      <c r="GM385" s="2">
        <f t="shared" si="384"/>
        <v>3251.8</v>
      </c>
      <c r="GN385" s="2">
        <f t="shared" si="385"/>
        <v>3251.8</v>
      </c>
      <c r="GO385" s="2">
        <f t="shared" si="386"/>
        <v>0</v>
      </c>
      <c r="GP385" s="2">
        <f t="shared" si="387"/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si="388"/>
        <v>0</v>
      </c>
      <c r="GW385" s="2">
        <v>1</v>
      </c>
      <c r="GX385" s="2">
        <f t="shared" si="389"/>
        <v>0</v>
      </c>
      <c r="GY385" s="2"/>
      <c r="GZ385" s="2"/>
      <c r="HA385" s="2">
        <v>0</v>
      </c>
      <c r="HB385" s="2">
        <v>0</v>
      </c>
      <c r="HC385" s="2">
        <f t="shared" si="390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5">
      <c r="A386">
        <v>18</v>
      </c>
      <c r="B386">
        <v>1</v>
      </c>
      <c r="C386">
        <v>218</v>
      </c>
      <c r="E386" t="s">
        <v>280</v>
      </c>
      <c r="F386" t="s">
        <v>54</v>
      </c>
      <c r="G386" t="s">
        <v>55</v>
      </c>
      <c r="H386" t="s">
        <v>32</v>
      </c>
      <c r="I386">
        <f>I384*J386</f>
        <v>0.17426</v>
      </c>
      <c r="J386">
        <v>8.9999868093846493E-3</v>
      </c>
      <c r="K386">
        <v>8.9999999999999993E-3</v>
      </c>
      <c r="O386">
        <f t="shared" si="359"/>
        <v>11641.44</v>
      </c>
      <c r="P386">
        <f t="shared" si="360"/>
        <v>11641.44</v>
      </c>
      <c r="Q386">
        <f>(ROUND((ROUND(((ET386)*AV386*I386),2)*BB386),2)+ROUND((ROUND(((AE386-(EU386))*AV386*I386),2)*BS386),2))</f>
        <v>0</v>
      </c>
      <c r="R386">
        <f t="shared" si="361"/>
        <v>0</v>
      </c>
      <c r="S386">
        <f t="shared" si="362"/>
        <v>0</v>
      </c>
      <c r="T386">
        <f t="shared" si="363"/>
        <v>0</v>
      </c>
      <c r="U386">
        <f t="shared" si="364"/>
        <v>0</v>
      </c>
      <c r="V386">
        <f t="shared" si="365"/>
        <v>0</v>
      </c>
      <c r="W386">
        <f t="shared" si="366"/>
        <v>0</v>
      </c>
      <c r="X386">
        <f t="shared" si="367"/>
        <v>0</v>
      </c>
      <c r="Y386">
        <f t="shared" si="368"/>
        <v>0</v>
      </c>
      <c r="AA386">
        <v>56481267</v>
      </c>
      <c r="AB386">
        <f t="shared" si="369"/>
        <v>18660.61</v>
      </c>
      <c r="AC386">
        <f t="shared" si="370"/>
        <v>18660.61</v>
      </c>
      <c r="AD386">
        <f>ROUND((((ET386)-(EU386))+AE386),6)</f>
        <v>0</v>
      </c>
      <c r="AE386">
        <f>ROUND((EU386),6)</f>
        <v>0</v>
      </c>
      <c r="AF386">
        <f>ROUND((EV386),6)</f>
        <v>0</v>
      </c>
      <c r="AG386">
        <f t="shared" si="371"/>
        <v>0</v>
      </c>
      <c r="AH386">
        <f>(EW386)</f>
        <v>0</v>
      </c>
      <c r="AI386">
        <f>(EX386)</f>
        <v>0</v>
      </c>
      <c r="AJ386">
        <f t="shared" si="372"/>
        <v>0</v>
      </c>
      <c r="AK386">
        <v>18660.61</v>
      </c>
      <c r="AL386">
        <v>18660.61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89</v>
      </c>
      <c r="AU386">
        <v>44</v>
      </c>
      <c r="AV386">
        <v>1</v>
      </c>
      <c r="AW386">
        <v>1</v>
      </c>
      <c r="AZ386">
        <v>1</v>
      </c>
      <c r="BA386">
        <v>1</v>
      </c>
      <c r="BB386">
        <v>1</v>
      </c>
      <c r="BC386">
        <v>3.58</v>
      </c>
      <c r="BD386" t="s">
        <v>3</v>
      </c>
      <c r="BE386" t="s">
        <v>3</v>
      </c>
      <c r="BF386" t="s">
        <v>3</v>
      </c>
      <c r="BG386" t="s">
        <v>3</v>
      </c>
      <c r="BH386">
        <v>3</v>
      </c>
      <c r="BI386">
        <v>1</v>
      </c>
      <c r="BJ386" t="s">
        <v>56</v>
      </c>
      <c r="BM386">
        <v>97</v>
      </c>
      <c r="BN386">
        <v>0</v>
      </c>
      <c r="BO386" t="s">
        <v>54</v>
      </c>
      <c r="BP386">
        <v>1</v>
      </c>
      <c r="BQ386">
        <v>60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 t="s">
        <v>3</v>
      </c>
      <c r="BZ386">
        <v>89</v>
      </c>
      <c r="CA386">
        <v>44</v>
      </c>
      <c r="CB386" t="s">
        <v>3</v>
      </c>
      <c r="CE386">
        <v>30</v>
      </c>
      <c r="CF386">
        <v>0</v>
      </c>
      <c r="CG386">
        <v>0</v>
      </c>
      <c r="CM386">
        <v>0</v>
      </c>
      <c r="CN386" t="s">
        <v>3</v>
      </c>
      <c r="CO386">
        <v>0</v>
      </c>
      <c r="CP386">
        <f t="shared" si="373"/>
        <v>11641.44</v>
      </c>
      <c r="CQ386">
        <f t="shared" si="374"/>
        <v>66804.98</v>
      </c>
      <c r="CR386">
        <f>(ROUND((ROUND(((ET386)*AV386*1),2)*BB386),2)+ROUND((ROUND(((AE386-(EU386))*AV386*1),2)*BS386),2))</f>
        <v>0</v>
      </c>
      <c r="CS386">
        <f t="shared" si="375"/>
        <v>0</v>
      </c>
      <c r="CT386">
        <f t="shared" si="376"/>
        <v>0</v>
      </c>
      <c r="CU386">
        <f t="shared" si="377"/>
        <v>0</v>
      </c>
      <c r="CV386">
        <f t="shared" si="378"/>
        <v>0</v>
      </c>
      <c r="CW386">
        <f t="shared" si="379"/>
        <v>0</v>
      </c>
      <c r="CX386">
        <f t="shared" si="380"/>
        <v>0</v>
      </c>
      <c r="CY386">
        <f t="shared" si="381"/>
        <v>0</v>
      </c>
      <c r="CZ386">
        <f t="shared" si="382"/>
        <v>0</v>
      </c>
      <c r="DC386" t="s">
        <v>3</v>
      </c>
      <c r="DD386" t="s">
        <v>3</v>
      </c>
      <c r="DE386" t="s">
        <v>3</v>
      </c>
      <c r="DF386" t="s">
        <v>3</v>
      </c>
      <c r="DG386" t="s">
        <v>3</v>
      </c>
      <c r="DH386" t="s">
        <v>3</v>
      </c>
      <c r="DI386" t="s">
        <v>3</v>
      </c>
      <c r="DJ386" t="s">
        <v>3</v>
      </c>
      <c r="DK386" t="s">
        <v>3</v>
      </c>
      <c r="DL386" t="s">
        <v>3</v>
      </c>
      <c r="DM386" t="s">
        <v>3</v>
      </c>
      <c r="DN386">
        <v>0</v>
      </c>
      <c r="DO386">
        <v>0</v>
      </c>
      <c r="DP386">
        <v>1</v>
      </c>
      <c r="DQ386">
        <v>1</v>
      </c>
      <c r="DU386">
        <v>1009</v>
      </c>
      <c r="DV386" t="s">
        <v>32</v>
      </c>
      <c r="DW386" t="s">
        <v>32</v>
      </c>
      <c r="DX386">
        <v>1000</v>
      </c>
      <c r="DZ386" t="s">
        <v>3</v>
      </c>
      <c r="EA386" t="s">
        <v>3</v>
      </c>
      <c r="EB386" t="s">
        <v>3</v>
      </c>
      <c r="EC386" t="s">
        <v>3</v>
      </c>
      <c r="EE386">
        <v>55586532</v>
      </c>
      <c r="EF386">
        <v>60</v>
      </c>
      <c r="EG386" t="s">
        <v>25</v>
      </c>
      <c r="EH386">
        <v>0</v>
      </c>
      <c r="EI386" t="s">
        <v>3</v>
      </c>
      <c r="EJ386">
        <v>1</v>
      </c>
      <c r="EK386">
        <v>97</v>
      </c>
      <c r="EL386" t="s">
        <v>50</v>
      </c>
      <c r="EM386" t="s">
        <v>51</v>
      </c>
      <c r="EO386" t="s">
        <v>3</v>
      </c>
      <c r="EQ386">
        <v>0</v>
      </c>
      <c r="ER386">
        <v>18660.61</v>
      </c>
      <c r="ES386">
        <v>18660.61</v>
      </c>
      <c r="ET386">
        <v>0</v>
      </c>
      <c r="EU386">
        <v>0</v>
      </c>
      <c r="EV386">
        <v>0</v>
      </c>
      <c r="EW386">
        <v>0</v>
      </c>
      <c r="EX386">
        <v>0</v>
      </c>
      <c r="FQ386">
        <v>0</v>
      </c>
      <c r="FR386">
        <v>0</v>
      </c>
      <c r="FS386">
        <v>0</v>
      </c>
      <c r="FX386">
        <v>89</v>
      </c>
      <c r="FY386">
        <v>44</v>
      </c>
      <c r="GA386" t="s">
        <v>3</v>
      </c>
      <c r="GD386">
        <v>1</v>
      </c>
      <c r="GF386">
        <v>667244177</v>
      </c>
      <c r="GG386">
        <v>2</v>
      </c>
      <c r="GH386">
        <v>1</v>
      </c>
      <c r="GI386">
        <v>2</v>
      </c>
      <c r="GJ386">
        <v>0</v>
      </c>
      <c r="GK386">
        <v>0</v>
      </c>
      <c r="GL386">
        <f t="shared" si="383"/>
        <v>0</v>
      </c>
      <c r="GM386">
        <f t="shared" si="384"/>
        <v>11641.44</v>
      </c>
      <c r="GN386">
        <f t="shared" si="385"/>
        <v>11641.44</v>
      </c>
      <c r="GO386">
        <f t="shared" si="386"/>
        <v>0</v>
      </c>
      <c r="GP386">
        <f t="shared" si="387"/>
        <v>0</v>
      </c>
      <c r="GR386">
        <v>0</v>
      </c>
      <c r="GS386">
        <v>0</v>
      </c>
      <c r="GT386">
        <v>0</v>
      </c>
      <c r="GU386" t="s">
        <v>3</v>
      </c>
      <c r="GV386">
        <f t="shared" si="388"/>
        <v>0</v>
      </c>
      <c r="GW386">
        <v>1</v>
      </c>
      <c r="GX386">
        <f t="shared" si="389"/>
        <v>0</v>
      </c>
      <c r="HA386">
        <v>0</v>
      </c>
      <c r="HB386">
        <v>0</v>
      </c>
      <c r="HC386">
        <f t="shared" si="390"/>
        <v>0</v>
      </c>
      <c r="HE386" t="s">
        <v>3</v>
      </c>
      <c r="HF386" t="s">
        <v>3</v>
      </c>
      <c r="HM386" t="s">
        <v>3</v>
      </c>
      <c r="HN386" t="s">
        <v>3</v>
      </c>
      <c r="HO386" t="s">
        <v>3</v>
      </c>
      <c r="HP386" t="s">
        <v>3</v>
      </c>
      <c r="HQ386" t="s">
        <v>3</v>
      </c>
      <c r="HS386">
        <v>0</v>
      </c>
      <c r="IK386">
        <v>0</v>
      </c>
    </row>
    <row r="387" spans="1:255" x14ac:dyDescent="0.25">
      <c r="A387" s="2">
        <v>17</v>
      </c>
      <c r="B387" s="2">
        <v>1</v>
      </c>
      <c r="C387" s="2"/>
      <c r="D387" s="2"/>
      <c r="E387" s="2" t="s">
        <v>281</v>
      </c>
      <c r="F387" s="2" t="s">
        <v>282</v>
      </c>
      <c r="G387" s="2" t="s">
        <v>283</v>
      </c>
      <c r="H387" s="2" t="s">
        <v>46</v>
      </c>
      <c r="I387" s="2">
        <f>ROUND((8.8277*36.6+37.3101*33.2+1.1296*35+3.4406*26.1+0.7901*33+6.9952*26.3+1.092*32.1)/100,9)</f>
        <v>19.362250599999999</v>
      </c>
      <c r="J387" s="2">
        <v>0</v>
      </c>
      <c r="K387" s="2">
        <f>ROUND((8.8277*36.6+37.3101*33.2+1.1296*35+3.4406*26.1+0.7901*33+6.9952*26.3+1.092*32.1)/100,9)</f>
        <v>19.362250599999999</v>
      </c>
      <c r="L387" s="2"/>
      <c r="M387" s="2"/>
      <c r="N387" s="2"/>
      <c r="O387" s="2">
        <f t="shared" si="359"/>
        <v>6243.16</v>
      </c>
      <c r="P387" s="2">
        <f>ROUND(CQ387*I387,2)</f>
        <v>5569.55</v>
      </c>
      <c r="Q387" s="2">
        <f>ROUND(CR387*I387,2)</f>
        <v>52.71</v>
      </c>
      <c r="R387" s="2">
        <f>ROUND(CS387*I387,2)</f>
        <v>7.19</v>
      </c>
      <c r="S387" s="2">
        <f>ROUND(CT387*I387,2)</f>
        <v>620.9</v>
      </c>
      <c r="T387" s="2">
        <f t="shared" si="363"/>
        <v>0</v>
      </c>
      <c r="U387" s="2">
        <f t="shared" si="364"/>
        <v>52.170616129169993</v>
      </c>
      <c r="V387" s="2">
        <f t="shared" si="365"/>
        <v>0</v>
      </c>
      <c r="W387" s="2">
        <f t="shared" si="366"/>
        <v>0</v>
      </c>
      <c r="X387" s="2">
        <f t="shared" si="367"/>
        <v>0</v>
      </c>
      <c r="Y387" s="2">
        <f t="shared" si="368"/>
        <v>0</v>
      </c>
      <c r="Z387" s="2"/>
      <c r="AA387" s="2">
        <v>56481265</v>
      </c>
      <c r="AB387" s="2">
        <f t="shared" si="369"/>
        <v>322.44024999999999</v>
      </c>
      <c r="AC387" s="2">
        <f t="shared" si="370"/>
        <v>287.64999999999998</v>
      </c>
      <c r="AD387" s="2">
        <f>ROUND((((ET387*1.25)*1.1)),6)</f>
        <v>2.7225000000000001</v>
      </c>
      <c r="AE387" s="2">
        <f>ROUND((((EU387*1.25)*1.1)),6)</f>
        <v>0.37125000000000002</v>
      </c>
      <c r="AF387" s="2">
        <f>ROUND((((EV387*1.15)*1.1)),6)</f>
        <v>32.067749999999997</v>
      </c>
      <c r="AG387" s="2">
        <f t="shared" si="371"/>
        <v>0</v>
      </c>
      <c r="AH387" s="2">
        <f>(((EW387*1.15)*1.1))</f>
        <v>2.6944499999999998</v>
      </c>
      <c r="AI387" s="2">
        <f>(((EX387*1.25)*1.1))</f>
        <v>0</v>
      </c>
      <c r="AJ387" s="2">
        <f t="shared" si="372"/>
        <v>0</v>
      </c>
      <c r="AK387" s="2">
        <v>314.98</v>
      </c>
      <c r="AL387" s="2">
        <v>287.64999999999998</v>
      </c>
      <c r="AM387" s="2">
        <v>1.98</v>
      </c>
      <c r="AN387" s="2">
        <v>0.27</v>
      </c>
      <c r="AO387" s="2">
        <v>25.35</v>
      </c>
      <c r="AP387" s="2">
        <v>0</v>
      </c>
      <c r="AQ387" s="2">
        <v>2.13</v>
      </c>
      <c r="AR387" s="2">
        <v>0</v>
      </c>
      <c r="AS387" s="2">
        <v>0</v>
      </c>
      <c r="AT387" s="2">
        <v>0</v>
      </c>
      <c r="AU387" s="2">
        <v>0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0</v>
      </c>
      <c r="BI387" s="2">
        <v>1</v>
      </c>
      <c r="BJ387" s="2" t="s">
        <v>284</v>
      </c>
      <c r="BK387" s="2"/>
      <c r="BL387" s="2"/>
      <c r="BM387" s="2">
        <v>1369</v>
      </c>
      <c r="BN387" s="2">
        <v>0</v>
      </c>
      <c r="BO387" s="2" t="s">
        <v>282</v>
      </c>
      <c r="BP387" s="2">
        <v>1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100</v>
      </c>
      <c r="CA387" s="2">
        <v>64</v>
      </c>
      <c r="CB387" s="2" t="s">
        <v>3</v>
      </c>
      <c r="CC387" s="2"/>
      <c r="CD387" s="2"/>
      <c r="CE387" s="2">
        <v>0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3</v>
      </c>
      <c r="CO387" s="2">
        <v>0</v>
      </c>
      <c r="CP387" s="2">
        <f t="shared" si="373"/>
        <v>6243.16</v>
      </c>
      <c r="CQ387" s="2">
        <f>AC387*BC387</f>
        <v>287.64999999999998</v>
      </c>
      <c r="CR387" s="2">
        <f>AD387*BB387</f>
        <v>2.7225000000000001</v>
      </c>
      <c r="CS387" s="2">
        <f>AE387*BS387</f>
        <v>0.37125000000000002</v>
      </c>
      <c r="CT387" s="2">
        <f>AF387*BA387</f>
        <v>32.067749999999997</v>
      </c>
      <c r="CU387" s="2">
        <f t="shared" si="377"/>
        <v>0</v>
      </c>
      <c r="CV387" s="2">
        <f>AH387</f>
        <v>2.6944499999999998</v>
      </c>
      <c r="CW387" s="2">
        <f t="shared" si="379"/>
        <v>0</v>
      </c>
      <c r="CX387" s="2">
        <f t="shared" si="380"/>
        <v>0</v>
      </c>
      <c r="CY387" s="2">
        <f>0</f>
        <v>0</v>
      </c>
      <c r="CZ387" s="2">
        <f>0</f>
        <v>0</v>
      </c>
      <c r="DA387" s="2"/>
      <c r="DB387" s="2"/>
      <c r="DC387" s="2" t="s">
        <v>3</v>
      </c>
      <c r="DD387" s="2" t="s">
        <v>3</v>
      </c>
      <c r="DE387" s="2" t="s">
        <v>48</v>
      </c>
      <c r="DF387" s="2" t="s">
        <v>48</v>
      </c>
      <c r="DG387" s="2" t="s">
        <v>49</v>
      </c>
      <c r="DH387" s="2" t="s">
        <v>3</v>
      </c>
      <c r="DI387" s="2" t="s">
        <v>49</v>
      </c>
      <c r="DJ387" s="2" t="s">
        <v>48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1005</v>
      </c>
      <c r="DV387" s="2" t="s">
        <v>46</v>
      </c>
      <c r="DW387" s="2" t="s">
        <v>46</v>
      </c>
      <c r="DX387" s="2">
        <v>100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0</v>
      </c>
      <c r="EF387" s="2">
        <v>30</v>
      </c>
      <c r="EG387" s="2" t="s">
        <v>117</v>
      </c>
      <c r="EH387" s="2">
        <v>0</v>
      </c>
      <c r="EI387" s="2" t="s">
        <v>3</v>
      </c>
      <c r="EJ387" s="2">
        <v>0</v>
      </c>
      <c r="EK387" s="2">
        <v>1369</v>
      </c>
      <c r="EL387" s="2" t="s">
        <v>3</v>
      </c>
      <c r="EM387" s="2" t="s">
        <v>3</v>
      </c>
      <c r="EN387" s="2"/>
      <c r="EO387" s="2" t="s">
        <v>52</v>
      </c>
      <c r="EP387" s="2"/>
      <c r="EQ387" s="2">
        <v>0</v>
      </c>
      <c r="ER387" s="2">
        <v>314.98</v>
      </c>
      <c r="ES387" s="2">
        <v>287.64999999999998</v>
      </c>
      <c r="ET387" s="2">
        <v>1.98</v>
      </c>
      <c r="EU387" s="2">
        <v>0.27</v>
      </c>
      <c r="EV387" s="2">
        <v>25.35</v>
      </c>
      <c r="EW387" s="2">
        <v>2.13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100</v>
      </c>
      <c r="FY387" s="2">
        <v>64</v>
      </c>
      <c r="FZ387" s="2"/>
      <c r="GA387" s="2" t="s">
        <v>3</v>
      </c>
      <c r="GB387" s="2"/>
      <c r="GC387" s="2"/>
      <c r="GD387" s="2">
        <v>1</v>
      </c>
      <c r="GE387" s="2"/>
      <c r="GF387" s="2">
        <v>1135021942</v>
      </c>
      <c r="GG387" s="2">
        <v>2</v>
      </c>
      <c r="GH387" s="2">
        <v>1</v>
      </c>
      <c r="GI387" s="2">
        <v>2</v>
      </c>
      <c r="GJ387" s="2">
        <v>0</v>
      </c>
      <c r="GK387" s="2">
        <v>0</v>
      </c>
      <c r="GL387" s="2">
        <f t="shared" si="383"/>
        <v>0</v>
      </c>
      <c r="GM387" s="2">
        <f t="shared" si="384"/>
        <v>6243.16</v>
      </c>
      <c r="GN387" s="2">
        <f t="shared" si="385"/>
        <v>6243.16</v>
      </c>
      <c r="GO387" s="2">
        <f t="shared" si="386"/>
        <v>0</v>
      </c>
      <c r="GP387" s="2">
        <f t="shared" si="387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388"/>
        <v>0</v>
      </c>
      <c r="GW387" s="2">
        <v>1</v>
      </c>
      <c r="GX387" s="2">
        <f t="shared" si="389"/>
        <v>0</v>
      </c>
      <c r="GY387" s="2"/>
      <c r="GZ387" s="2"/>
      <c r="HA387" s="2">
        <v>0</v>
      </c>
      <c r="HB387" s="2">
        <v>0</v>
      </c>
      <c r="HC387" s="2">
        <f t="shared" si="390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5">
      <c r="A388">
        <v>17</v>
      </c>
      <c r="B388">
        <v>1</v>
      </c>
      <c r="E388" t="s">
        <v>281</v>
      </c>
      <c r="F388" t="s">
        <v>282</v>
      </c>
      <c r="G388" t="s">
        <v>283</v>
      </c>
      <c r="H388" t="s">
        <v>46</v>
      </c>
      <c r="I388">
        <f>ROUND((8.8277*36.6+37.3101*33.2+1.1296*35+3.4406*26.1+0.7901*33+6.9952*26.3+1.092*32.1)/100,9)</f>
        <v>19.362250599999999</v>
      </c>
      <c r="J388">
        <v>0</v>
      </c>
      <c r="K388">
        <f>ROUND((8.8277*36.6+37.3101*33.2+1.1296*35+3.4406*26.1+0.7901*33+6.9952*26.3+1.092*32.1)/100,9)</f>
        <v>19.362250599999999</v>
      </c>
      <c r="O388">
        <f t="shared" si="359"/>
        <v>49356.25</v>
      </c>
      <c r="P388">
        <f>ROUND(CQ388*I388,2)</f>
        <v>18880.78</v>
      </c>
      <c r="Q388">
        <f>ROUND(CR388*I388,2)</f>
        <v>783.85</v>
      </c>
      <c r="R388">
        <f>ROUND(CS388*I388,2)</f>
        <v>343.74</v>
      </c>
      <c r="S388">
        <f>ROUND(CT388*I388,2)</f>
        <v>29691.62</v>
      </c>
      <c r="T388">
        <f t="shared" si="363"/>
        <v>0</v>
      </c>
      <c r="U388">
        <f t="shared" si="364"/>
        <v>52.170616129169993</v>
      </c>
      <c r="V388">
        <f t="shared" si="365"/>
        <v>0</v>
      </c>
      <c r="W388">
        <f t="shared" si="366"/>
        <v>0</v>
      </c>
      <c r="X388">
        <f t="shared" si="367"/>
        <v>0</v>
      </c>
      <c r="Y388">
        <f t="shared" si="368"/>
        <v>0</v>
      </c>
      <c r="AA388">
        <v>56481267</v>
      </c>
      <c r="AB388">
        <f t="shared" si="369"/>
        <v>322.44024999999999</v>
      </c>
      <c r="AC388">
        <f t="shared" si="370"/>
        <v>287.64999999999998</v>
      </c>
      <c r="AD388">
        <f>ROUND((((ET388*1.25)*1.1)),6)</f>
        <v>2.7225000000000001</v>
      </c>
      <c r="AE388">
        <f>ROUND((((EU388*1.25)*1.1)),6)</f>
        <v>0.37125000000000002</v>
      </c>
      <c r="AF388">
        <f>ROUND((((EV388*1.15)*1.1)),6)</f>
        <v>32.067749999999997</v>
      </c>
      <c r="AG388">
        <f t="shared" si="371"/>
        <v>0</v>
      </c>
      <c r="AH388">
        <f>(((EW388*1.15)*1.1))</f>
        <v>2.6944499999999998</v>
      </c>
      <c r="AI388">
        <f>(((EX388*1.25)*1.1))</f>
        <v>0</v>
      </c>
      <c r="AJ388">
        <f t="shared" si="372"/>
        <v>0</v>
      </c>
      <c r="AK388">
        <v>314.98</v>
      </c>
      <c r="AL388">
        <v>287.64999999999998</v>
      </c>
      <c r="AM388">
        <v>1.98</v>
      </c>
      <c r="AN388">
        <v>0.27</v>
      </c>
      <c r="AO388">
        <v>25.35</v>
      </c>
      <c r="AP388">
        <v>0</v>
      </c>
      <c r="AQ388">
        <v>2.13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1</v>
      </c>
      <c r="AZ388">
        <v>1</v>
      </c>
      <c r="BA388">
        <v>47.82</v>
      </c>
      <c r="BB388">
        <v>14.87</v>
      </c>
      <c r="BC388">
        <v>3.39</v>
      </c>
      <c r="BD388" t="s">
        <v>3</v>
      </c>
      <c r="BE388" t="s">
        <v>3</v>
      </c>
      <c r="BF388" t="s">
        <v>3</v>
      </c>
      <c r="BG388" t="s">
        <v>3</v>
      </c>
      <c r="BH388">
        <v>0</v>
      </c>
      <c r="BI388">
        <v>1</v>
      </c>
      <c r="BJ388" t="s">
        <v>284</v>
      </c>
      <c r="BM388">
        <v>1369</v>
      </c>
      <c r="BN388">
        <v>0</v>
      </c>
      <c r="BO388" t="s">
        <v>282</v>
      </c>
      <c r="BP388">
        <v>1</v>
      </c>
      <c r="BQ388">
        <v>30</v>
      </c>
      <c r="BR388">
        <v>0</v>
      </c>
      <c r="BS388">
        <v>47.82</v>
      </c>
      <c r="BT388">
        <v>1</v>
      </c>
      <c r="BU388">
        <v>1</v>
      </c>
      <c r="BV388">
        <v>1</v>
      </c>
      <c r="BW388">
        <v>1</v>
      </c>
      <c r="BX388">
        <v>1</v>
      </c>
      <c r="BY388" t="s">
        <v>3</v>
      </c>
      <c r="BZ388">
        <v>0</v>
      </c>
      <c r="CA388">
        <v>0</v>
      </c>
      <c r="CB388" t="s">
        <v>3</v>
      </c>
      <c r="CE388">
        <v>0</v>
      </c>
      <c r="CF388">
        <v>0</v>
      </c>
      <c r="CG388">
        <v>0</v>
      </c>
      <c r="CM388">
        <v>0</v>
      </c>
      <c r="CN388" t="s">
        <v>3</v>
      </c>
      <c r="CO388">
        <v>0</v>
      </c>
      <c r="CP388">
        <f t="shared" si="373"/>
        <v>49356.25</v>
      </c>
      <c r="CQ388">
        <f>AC388*BC388</f>
        <v>975.13349999999991</v>
      </c>
      <c r="CR388">
        <f>AD388*BB388</f>
        <v>40.483575000000002</v>
      </c>
      <c r="CS388">
        <f>AE388*BS388</f>
        <v>17.753175000000002</v>
      </c>
      <c r="CT388">
        <f>AF388*BA388</f>
        <v>1533.4798049999999</v>
      </c>
      <c r="CU388">
        <f t="shared" si="377"/>
        <v>0</v>
      </c>
      <c r="CV388">
        <f>AH388</f>
        <v>2.6944499999999998</v>
      </c>
      <c r="CW388">
        <f t="shared" si="379"/>
        <v>0</v>
      </c>
      <c r="CX388">
        <f t="shared" si="380"/>
        <v>0</v>
      </c>
      <c r="CY388">
        <f>0</f>
        <v>0</v>
      </c>
      <c r="CZ388">
        <f>0</f>
        <v>0</v>
      </c>
      <c r="DC388" t="s">
        <v>3</v>
      </c>
      <c r="DD388" t="s">
        <v>3</v>
      </c>
      <c r="DE388" t="s">
        <v>48</v>
      </c>
      <c r="DF388" t="s">
        <v>48</v>
      </c>
      <c r="DG388" t="s">
        <v>49</v>
      </c>
      <c r="DH388" t="s">
        <v>3</v>
      </c>
      <c r="DI388" t="s">
        <v>49</v>
      </c>
      <c r="DJ388" t="s">
        <v>48</v>
      </c>
      <c r="DK388" t="s">
        <v>3</v>
      </c>
      <c r="DL388" t="s">
        <v>3</v>
      </c>
      <c r="DM388" t="s">
        <v>3</v>
      </c>
      <c r="DN388">
        <v>0</v>
      </c>
      <c r="DO388">
        <v>0</v>
      </c>
      <c r="DP388">
        <v>1</v>
      </c>
      <c r="DQ388">
        <v>1</v>
      </c>
      <c r="DU388">
        <v>1005</v>
      </c>
      <c r="DV388" t="s">
        <v>46</v>
      </c>
      <c r="DW388" t="s">
        <v>46</v>
      </c>
      <c r="DX388">
        <v>100</v>
      </c>
      <c r="DZ388" t="s">
        <v>3</v>
      </c>
      <c r="EA388" t="s">
        <v>3</v>
      </c>
      <c r="EB388" t="s">
        <v>3</v>
      </c>
      <c r="EC388" t="s">
        <v>3</v>
      </c>
      <c r="EE388">
        <v>0</v>
      </c>
      <c r="EF388">
        <v>30</v>
      </c>
      <c r="EG388" t="s">
        <v>117</v>
      </c>
      <c r="EH388">
        <v>0</v>
      </c>
      <c r="EI388" t="s">
        <v>3</v>
      </c>
      <c r="EJ388">
        <v>0</v>
      </c>
      <c r="EK388">
        <v>1369</v>
      </c>
      <c r="EL388" t="s">
        <v>3</v>
      </c>
      <c r="EM388" t="s">
        <v>3</v>
      </c>
      <c r="EO388" t="s">
        <v>52</v>
      </c>
      <c r="EQ388">
        <v>0</v>
      </c>
      <c r="ER388">
        <v>314.98</v>
      </c>
      <c r="ES388">
        <v>287.64999999999998</v>
      </c>
      <c r="ET388">
        <v>1.98</v>
      </c>
      <c r="EU388">
        <v>0.27</v>
      </c>
      <c r="EV388">
        <v>25.35</v>
      </c>
      <c r="EW388">
        <v>2.13</v>
      </c>
      <c r="EX388">
        <v>0</v>
      </c>
      <c r="EY388">
        <v>0</v>
      </c>
      <c r="FQ388">
        <v>0</v>
      </c>
      <c r="FR388">
        <v>0</v>
      </c>
      <c r="FS388">
        <v>0</v>
      </c>
      <c r="FX388">
        <v>0</v>
      </c>
      <c r="FY388">
        <v>0</v>
      </c>
      <c r="GA388" t="s">
        <v>3</v>
      </c>
      <c r="GD388">
        <v>1</v>
      </c>
      <c r="GF388">
        <v>1135021942</v>
      </c>
      <c r="GG388">
        <v>2</v>
      </c>
      <c r="GH388">
        <v>1</v>
      </c>
      <c r="GI388">
        <v>2</v>
      </c>
      <c r="GJ388">
        <v>0</v>
      </c>
      <c r="GK388">
        <v>0</v>
      </c>
      <c r="GL388">
        <f t="shared" si="383"/>
        <v>0</v>
      </c>
      <c r="GM388">
        <f t="shared" si="384"/>
        <v>49356.25</v>
      </c>
      <c r="GN388">
        <f t="shared" si="385"/>
        <v>49356.25</v>
      </c>
      <c r="GO388">
        <f t="shared" si="386"/>
        <v>0</v>
      </c>
      <c r="GP388">
        <f t="shared" si="387"/>
        <v>0</v>
      </c>
      <c r="GR388">
        <v>0</v>
      </c>
      <c r="GS388">
        <v>0</v>
      </c>
      <c r="GT388">
        <v>0</v>
      </c>
      <c r="GU388" t="s">
        <v>3</v>
      </c>
      <c r="GV388">
        <f t="shared" si="388"/>
        <v>0</v>
      </c>
      <c r="GW388">
        <v>1</v>
      </c>
      <c r="GX388">
        <f t="shared" si="389"/>
        <v>0</v>
      </c>
      <c r="HA388">
        <v>0</v>
      </c>
      <c r="HB388">
        <v>0</v>
      </c>
      <c r="HC388">
        <f t="shared" si="390"/>
        <v>0</v>
      </c>
      <c r="HE388" t="s">
        <v>3</v>
      </c>
      <c r="HF388" t="s">
        <v>3</v>
      </c>
      <c r="HM388" t="s">
        <v>3</v>
      </c>
      <c r="HN388" t="s">
        <v>3</v>
      </c>
      <c r="HO388" t="s">
        <v>3</v>
      </c>
      <c r="HP388" t="s">
        <v>3</v>
      </c>
      <c r="HQ388" t="s">
        <v>3</v>
      </c>
      <c r="HS388">
        <v>0</v>
      </c>
      <c r="IK388">
        <v>0</v>
      </c>
    </row>
    <row r="389" spans="1:255" x14ac:dyDescent="0.25">
      <c r="A389" s="2">
        <v>17</v>
      </c>
      <c r="B389" s="2">
        <v>1</v>
      </c>
      <c r="C389" s="2">
        <f>ROW(SmtRes!A229)</f>
        <v>229</v>
      </c>
      <c r="D389" s="2">
        <f>ROW(EtalonRes!A241)</f>
        <v>241</v>
      </c>
      <c r="E389" s="2" t="s">
        <v>285</v>
      </c>
      <c r="F389" s="2" t="s">
        <v>286</v>
      </c>
      <c r="G389" s="2" t="s">
        <v>287</v>
      </c>
      <c r="H389" s="2" t="s">
        <v>288</v>
      </c>
      <c r="I389" s="2">
        <f>ROUND((8.8277*36.6+37.3101*33.2+1.1296*35+3.4406*26.1+0.7901*33+6.9952*26.3+1.092*32.1)/100,9)</f>
        <v>19.362250599999999</v>
      </c>
      <c r="J389" s="2">
        <v>0</v>
      </c>
      <c r="K389" s="2">
        <f>ROUND((8.8277*36.6+37.3101*33.2+1.1296*35+3.4406*26.1+0.7901*33+6.9952*26.3+1.092*32.1)/100,9)</f>
        <v>19.362250599999999</v>
      </c>
      <c r="L389" s="2"/>
      <c r="M389" s="2"/>
      <c r="N389" s="2"/>
      <c r="O389" s="2">
        <f t="shared" si="359"/>
        <v>98767.58</v>
      </c>
      <c r="P389" s="2">
        <f>ROUND((ROUND((AC389*AW389*I389),2)*BC389),2)</f>
        <v>38128.14</v>
      </c>
      <c r="Q389" s="2">
        <f>(ROUND((ROUND(((((ET389*1.25)*1.1))*AV389*I389),2)*BB389),2)+ROUND((ROUND(((AE389-(((EU389*1.25)*1.1)))*AV389*I389),2)*BS389),2))</f>
        <v>3816</v>
      </c>
      <c r="R389" s="2">
        <f>ROUND((ROUND((AE389*AV389*I389),2)*BS389),2)</f>
        <v>168.92</v>
      </c>
      <c r="S389" s="2">
        <f>ROUND((ROUND((AF389*AV389*I389),2)*BA389),2)</f>
        <v>56823.44</v>
      </c>
      <c r="T389" s="2">
        <f t="shared" si="363"/>
        <v>0</v>
      </c>
      <c r="U389" s="2">
        <f t="shared" si="364"/>
        <v>3266.3310004985374</v>
      </c>
      <c r="V389" s="2">
        <f t="shared" si="365"/>
        <v>0</v>
      </c>
      <c r="W389" s="2">
        <f t="shared" si="366"/>
        <v>0</v>
      </c>
      <c r="X389" s="2">
        <f t="shared" si="367"/>
        <v>48443.51</v>
      </c>
      <c r="Y389" s="2">
        <f t="shared" si="368"/>
        <v>24506.71</v>
      </c>
      <c r="Z389" s="2"/>
      <c r="AA389" s="2">
        <v>56481265</v>
      </c>
      <c r="AB389" s="2">
        <f t="shared" si="369"/>
        <v>4960.4498000000003</v>
      </c>
      <c r="AC389" s="2">
        <f t="shared" si="370"/>
        <v>1969.2</v>
      </c>
      <c r="AD389" s="2">
        <f>ROUND((((((ET389*1.25)*1.1))-(((EU389*1.25)*1.1)))+AE389),6)</f>
        <v>188.23750000000001</v>
      </c>
      <c r="AE389" s="2">
        <f>ROUND((((EU389*1.25)*1.1)),6)</f>
        <v>8.3324999999999996</v>
      </c>
      <c r="AF389" s="2">
        <f>ROUND((((EV389*1.15)*1.1)),6)</f>
        <v>2803.0122999999999</v>
      </c>
      <c r="AG389" s="2">
        <f t="shared" si="371"/>
        <v>0</v>
      </c>
      <c r="AH389" s="2">
        <f>(((EW389*1.15)*1.1))</f>
        <v>161.12305000000001</v>
      </c>
      <c r="AI389" s="2">
        <f>(((EX389*1.25)*1.1))</f>
        <v>0</v>
      </c>
      <c r="AJ389" s="2">
        <f t="shared" si="372"/>
        <v>0</v>
      </c>
      <c r="AK389" s="2">
        <v>4321.92</v>
      </c>
      <c r="AL389" s="2">
        <v>1969.2</v>
      </c>
      <c r="AM389" s="2">
        <v>136.9</v>
      </c>
      <c r="AN389" s="2">
        <v>6.06</v>
      </c>
      <c r="AO389" s="2">
        <v>2215.8200000000002</v>
      </c>
      <c r="AP389" s="2">
        <v>0</v>
      </c>
      <c r="AQ389" s="2">
        <v>127.37</v>
      </c>
      <c r="AR389" s="2">
        <v>0</v>
      </c>
      <c r="AS389" s="2">
        <v>0</v>
      </c>
      <c r="AT389" s="2">
        <v>85</v>
      </c>
      <c r="AU389" s="2">
        <v>43</v>
      </c>
      <c r="AV389" s="2">
        <v>1.0469999999999999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0</v>
      </c>
      <c r="BI389" s="2">
        <v>1</v>
      </c>
      <c r="BJ389" s="2" t="s">
        <v>289</v>
      </c>
      <c r="BK389" s="2"/>
      <c r="BL389" s="2"/>
      <c r="BM389" s="2">
        <v>59</v>
      </c>
      <c r="BN389" s="2">
        <v>0</v>
      </c>
      <c r="BO389" s="2" t="s">
        <v>286</v>
      </c>
      <c r="BP389" s="2">
        <v>1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85</v>
      </c>
      <c r="CA389" s="2">
        <v>43</v>
      </c>
      <c r="CB389" s="2" t="s">
        <v>3</v>
      </c>
      <c r="CC389" s="2"/>
      <c r="CD389" s="2"/>
      <c r="CE389" s="2">
        <v>30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3</v>
      </c>
      <c r="CO389" s="2">
        <v>0</v>
      </c>
      <c r="CP389" s="2">
        <f t="shared" si="373"/>
        <v>98767.58</v>
      </c>
      <c r="CQ389" s="2">
        <f>ROUND((ROUND((AC389*AW389*1),2)*BC389),2)</f>
        <v>1969.2</v>
      </c>
      <c r="CR389" s="2">
        <f>(ROUND((ROUND(((((ET389*1.25)*1.1))*AV389*1),2)*BB389),2)+ROUND((ROUND(((AE389-(((EU389*1.25)*1.1)))*AV389*1),2)*BS389),2))</f>
        <v>197.08</v>
      </c>
      <c r="CS389" s="2">
        <f>ROUND((ROUND((AE389*AV389*1),2)*BS389),2)</f>
        <v>8.7200000000000006</v>
      </c>
      <c r="CT389" s="2">
        <f>ROUND((ROUND((AF389*AV389*1),2)*BA389),2)</f>
        <v>2934.75</v>
      </c>
      <c r="CU389" s="2">
        <f t="shared" si="377"/>
        <v>0</v>
      </c>
      <c r="CV389" s="2">
        <f>(AH389*AV389)</f>
        <v>168.69583334999999</v>
      </c>
      <c r="CW389" s="2">
        <f t="shared" si="379"/>
        <v>0</v>
      </c>
      <c r="CX389" s="2">
        <f t="shared" si="380"/>
        <v>0</v>
      </c>
      <c r="CY389" s="2">
        <f>(((S389+R389)*AT389)/100)</f>
        <v>48443.505999999994</v>
      </c>
      <c r="CZ389" s="2">
        <f>(((S389+R389)*AU389)/100)</f>
        <v>24506.714800000002</v>
      </c>
      <c r="DA389" s="2"/>
      <c r="DB389" s="2"/>
      <c r="DC389" s="2" t="s">
        <v>3</v>
      </c>
      <c r="DD389" s="2" t="s">
        <v>3</v>
      </c>
      <c r="DE389" s="2" t="s">
        <v>48</v>
      </c>
      <c r="DF389" s="2" t="s">
        <v>48</v>
      </c>
      <c r="DG389" s="2" t="s">
        <v>49</v>
      </c>
      <c r="DH389" s="2" t="s">
        <v>3</v>
      </c>
      <c r="DI389" s="2" t="s">
        <v>49</v>
      </c>
      <c r="DJ389" s="2" t="s">
        <v>48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1013</v>
      </c>
      <c r="DV389" s="2" t="s">
        <v>288</v>
      </c>
      <c r="DW389" s="2" t="s">
        <v>288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55586497</v>
      </c>
      <c r="EF389" s="2">
        <v>30</v>
      </c>
      <c r="EG389" s="2" t="s">
        <v>117</v>
      </c>
      <c r="EH389" s="2">
        <v>0</v>
      </c>
      <c r="EI389" s="2" t="s">
        <v>3</v>
      </c>
      <c r="EJ389" s="2">
        <v>1</v>
      </c>
      <c r="EK389" s="2">
        <v>59</v>
      </c>
      <c r="EL389" s="2" t="s">
        <v>290</v>
      </c>
      <c r="EM389" s="2" t="s">
        <v>291</v>
      </c>
      <c r="EN389" s="2"/>
      <c r="EO389" s="2" t="s">
        <v>52</v>
      </c>
      <c r="EP389" s="2"/>
      <c r="EQ389" s="2">
        <v>0</v>
      </c>
      <c r="ER389" s="2">
        <v>4321.92</v>
      </c>
      <c r="ES389" s="2">
        <v>1969.2</v>
      </c>
      <c r="ET389" s="2">
        <v>136.9</v>
      </c>
      <c r="EU389" s="2">
        <v>6.06</v>
      </c>
      <c r="EV389" s="2">
        <v>2215.8200000000002</v>
      </c>
      <c r="EW389" s="2">
        <v>127.37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85</v>
      </c>
      <c r="FY389" s="2">
        <v>43</v>
      </c>
      <c r="FZ389" s="2"/>
      <c r="GA389" s="2" t="s">
        <v>3</v>
      </c>
      <c r="GB389" s="2"/>
      <c r="GC389" s="2"/>
      <c r="GD389" s="2">
        <v>1</v>
      </c>
      <c r="GE389" s="2"/>
      <c r="GF389" s="2">
        <v>-1660769967</v>
      </c>
      <c r="GG389" s="2">
        <v>2</v>
      </c>
      <c r="GH389" s="2">
        <v>1</v>
      </c>
      <c r="GI389" s="2">
        <v>2</v>
      </c>
      <c r="GJ389" s="2">
        <v>0</v>
      </c>
      <c r="GK389" s="2">
        <v>0</v>
      </c>
      <c r="GL389" s="2">
        <f t="shared" si="383"/>
        <v>0</v>
      </c>
      <c r="GM389" s="2">
        <f t="shared" si="384"/>
        <v>171717.8</v>
      </c>
      <c r="GN389" s="2">
        <f t="shared" si="385"/>
        <v>171717.8</v>
      </c>
      <c r="GO389" s="2">
        <f t="shared" si="386"/>
        <v>0</v>
      </c>
      <c r="GP389" s="2">
        <f t="shared" si="387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388"/>
        <v>0</v>
      </c>
      <c r="GW389" s="2">
        <v>1</v>
      </c>
      <c r="GX389" s="2">
        <f t="shared" si="389"/>
        <v>0</v>
      </c>
      <c r="GY389" s="2"/>
      <c r="GZ389" s="2"/>
      <c r="HA389" s="2">
        <v>0</v>
      </c>
      <c r="HB389" s="2">
        <v>0</v>
      </c>
      <c r="HC389" s="2">
        <f t="shared" si="390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5">
      <c r="A390">
        <v>17</v>
      </c>
      <c r="B390">
        <v>1</v>
      </c>
      <c r="C390">
        <f>ROW(SmtRes!A240)</f>
        <v>240</v>
      </c>
      <c r="D390">
        <f>ROW(EtalonRes!A252)</f>
        <v>252</v>
      </c>
      <c r="E390" t="s">
        <v>285</v>
      </c>
      <c r="F390" t="s">
        <v>286</v>
      </c>
      <c r="G390" t="s">
        <v>287</v>
      </c>
      <c r="H390" t="s">
        <v>288</v>
      </c>
      <c r="I390">
        <f>ROUND((8.8277*36.6+37.3101*33.2+1.1296*35+3.4406*26.1+0.7901*33+6.9952*26.3+1.092*32.1)/100,9)</f>
        <v>19.362250599999999</v>
      </c>
      <c r="J390">
        <v>0</v>
      </c>
      <c r="K390">
        <f>ROUND((8.8277*36.6+37.3101*33.2+1.1296*35+3.4406*26.1+0.7901*33+6.9952*26.3+1.092*32.1)/100,9)</f>
        <v>19.362250599999999</v>
      </c>
      <c r="O390">
        <f t="shared" si="359"/>
        <v>2919372.93</v>
      </c>
      <c r="P390">
        <f>ROUND((ROUND((AC390*AW390*I390),2)*BC390),2)</f>
        <v>160138.19</v>
      </c>
      <c r="Q390">
        <f>(ROUND((ROUND(((((ET390*1.25)*1.1))*AV390*I390),2)*BB390),2)+ROUND((ROUND(((AE390-(((EU390*1.25)*1.1)))*AV390*I390),2)*BS390),2))</f>
        <v>41937.839999999997</v>
      </c>
      <c r="R390">
        <f>ROUND((ROUND((AE390*AV390*I390),2)*BS390),2)</f>
        <v>8077.75</v>
      </c>
      <c r="S390">
        <f>ROUND((ROUND((AF390*AV390*I390),2)*BA390),2)</f>
        <v>2717296.9</v>
      </c>
      <c r="T390">
        <f t="shared" si="363"/>
        <v>0</v>
      </c>
      <c r="U390">
        <f t="shared" si="364"/>
        <v>3266.3310004985374</v>
      </c>
      <c r="V390">
        <f t="shared" si="365"/>
        <v>0</v>
      </c>
      <c r="W390">
        <f t="shared" si="366"/>
        <v>0</v>
      </c>
      <c r="X390">
        <f t="shared" si="367"/>
        <v>2316568.4500000002</v>
      </c>
      <c r="Y390">
        <f t="shared" si="368"/>
        <v>1171911.1000000001</v>
      </c>
      <c r="AA390">
        <v>56481267</v>
      </c>
      <c r="AB390">
        <f t="shared" si="369"/>
        <v>4960.4498000000003</v>
      </c>
      <c r="AC390">
        <f t="shared" si="370"/>
        <v>1969.2</v>
      </c>
      <c r="AD390">
        <f>ROUND((((((ET390*1.25)*1.1))-(((EU390*1.25)*1.1)))+AE390),6)</f>
        <v>188.23750000000001</v>
      </c>
      <c r="AE390">
        <f>ROUND((((EU390*1.25)*1.1)),6)</f>
        <v>8.3324999999999996</v>
      </c>
      <c r="AF390">
        <f>ROUND((((EV390*1.15)*1.1)),6)</f>
        <v>2803.0122999999999</v>
      </c>
      <c r="AG390">
        <f t="shared" si="371"/>
        <v>0</v>
      </c>
      <c r="AH390">
        <f>(((EW390*1.15)*1.1))</f>
        <v>161.12305000000001</v>
      </c>
      <c r="AI390">
        <f>(((EX390*1.25)*1.1))</f>
        <v>0</v>
      </c>
      <c r="AJ390">
        <f t="shared" si="372"/>
        <v>0</v>
      </c>
      <c r="AK390">
        <v>4321.92</v>
      </c>
      <c r="AL390">
        <v>1969.2</v>
      </c>
      <c r="AM390">
        <v>136.9</v>
      </c>
      <c r="AN390">
        <v>6.06</v>
      </c>
      <c r="AO390">
        <v>2215.8200000000002</v>
      </c>
      <c r="AP390">
        <v>0</v>
      </c>
      <c r="AQ390">
        <v>127.37</v>
      </c>
      <c r="AR390">
        <v>0</v>
      </c>
      <c r="AS390">
        <v>0</v>
      </c>
      <c r="AT390">
        <v>85</v>
      </c>
      <c r="AU390">
        <v>43</v>
      </c>
      <c r="AV390">
        <v>1.0469999999999999</v>
      </c>
      <c r="AW390">
        <v>1</v>
      </c>
      <c r="AZ390">
        <v>1</v>
      </c>
      <c r="BA390">
        <v>47.82</v>
      </c>
      <c r="BB390">
        <v>10.99</v>
      </c>
      <c r="BC390">
        <v>4.2</v>
      </c>
      <c r="BD390" t="s">
        <v>3</v>
      </c>
      <c r="BE390" t="s">
        <v>3</v>
      </c>
      <c r="BF390" t="s">
        <v>3</v>
      </c>
      <c r="BG390" t="s">
        <v>3</v>
      </c>
      <c r="BH390">
        <v>0</v>
      </c>
      <c r="BI390">
        <v>1</v>
      </c>
      <c r="BJ390" t="s">
        <v>289</v>
      </c>
      <c r="BM390">
        <v>59</v>
      </c>
      <c r="BN390">
        <v>0</v>
      </c>
      <c r="BO390" t="s">
        <v>286</v>
      </c>
      <c r="BP390">
        <v>1</v>
      </c>
      <c r="BQ390">
        <v>30</v>
      </c>
      <c r="BR390">
        <v>0</v>
      </c>
      <c r="BS390">
        <v>47.82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85</v>
      </c>
      <c r="CA390">
        <v>43</v>
      </c>
      <c r="CB390" t="s">
        <v>3</v>
      </c>
      <c r="CE390">
        <v>30</v>
      </c>
      <c r="CF390">
        <v>0</v>
      </c>
      <c r="CG390">
        <v>0</v>
      </c>
      <c r="CM390">
        <v>0</v>
      </c>
      <c r="CN390" t="s">
        <v>3</v>
      </c>
      <c r="CO390">
        <v>0</v>
      </c>
      <c r="CP390">
        <f t="shared" si="373"/>
        <v>2919372.9299999997</v>
      </c>
      <c r="CQ390">
        <f>ROUND((ROUND((AC390*AW390*1),2)*BC390),2)</f>
        <v>8270.64</v>
      </c>
      <c r="CR390">
        <f>(ROUND((ROUND(((((ET390*1.25)*1.1))*AV390*1),2)*BB390),2)+ROUND((ROUND(((AE390-(((EU390*1.25)*1.1)))*AV390*1),2)*BS390),2))</f>
        <v>2165.91</v>
      </c>
      <c r="CS390">
        <f>ROUND((ROUND((AE390*AV390*1),2)*BS390),2)</f>
        <v>416.99</v>
      </c>
      <c r="CT390">
        <f>ROUND((ROUND((AF390*AV390*1),2)*BA390),2)</f>
        <v>140339.75</v>
      </c>
      <c r="CU390">
        <f t="shared" si="377"/>
        <v>0</v>
      </c>
      <c r="CV390">
        <f>(AH390*AV390)</f>
        <v>168.69583334999999</v>
      </c>
      <c r="CW390">
        <f t="shared" si="379"/>
        <v>0</v>
      </c>
      <c r="CX390">
        <f t="shared" si="380"/>
        <v>0</v>
      </c>
      <c r="CY390">
        <f>(((S390+R390)*AT390)/100)</f>
        <v>2316568.4525000001</v>
      </c>
      <c r="CZ390">
        <f>(((S390+R390)*AU390)/100)</f>
        <v>1171911.0995</v>
      </c>
      <c r="DC390" t="s">
        <v>3</v>
      </c>
      <c r="DD390" t="s">
        <v>3</v>
      </c>
      <c r="DE390" t="s">
        <v>48</v>
      </c>
      <c r="DF390" t="s">
        <v>48</v>
      </c>
      <c r="DG390" t="s">
        <v>49</v>
      </c>
      <c r="DH390" t="s">
        <v>3</v>
      </c>
      <c r="DI390" t="s">
        <v>49</v>
      </c>
      <c r="DJ390" t="s">
        <v>48</v>
      </c>
      <c r="DK390" t="s">
        <v>3</v>
      </c>
      <c r="DL390" t="s">
        <v>3</v>
      </c>
      <c r="DM390" t="s">
        <v>3</v>
      </c>
      <c r="DN390">
        <v>0</v>
      </c>
      <c r="DO390">
        <v>0</v>
      </c>
      <c r="DP390">
        <v>1</v>
      </c>
      <c r="DQ390">
        <v>1</v>
      </c>
      <c r="DU390">
        <v>1013</v>
      </c>
      <c r="DV390" t="s">
        <v>288</v>
      </c>
      <c r="DW390" t="s">
        <v>288</v>
      </c>
      <c r="DX390">
        <v>1</v>
      </c>
      <c r="DZ390" t="s">
        <v>3</v>
      </c>
      <c r="EA390" t="s">
        <v>3</v>
      </c>
      <c r="EB390" t="s">
        <v>3</v>
      </c>
      <c r="EC390" t="s">
        <v>3</v>
      </c>
      <c r="EE390">
        <v>55586497</v>
      </c>
      <c r="EF390">
        <v>30</v>
      </c>
      <c r="EG390" t="s">
        <v>117</v>
      </c>
      <c r="EH390">
        <v>0</v>
      </c>
      <c r="EI390" t="s">
        <v>3</v>
      </c>
      <c r="EJ390">
        <v>1</v>
      </c>
      <c r="EK390">
        <v>59</v>
      </c>
      <c r="EL390" t="s">
        <v>290</v>
      </c>
      <c r="EM390" t="s">
        <v>291</v>
      </c>
      <c r="EO390" t="s">
        <v>52</v>
      </c>
      <c r="EQ390">
        <v>0</v>
      </c>
      <c r="ER390">
        <v>4321.92</v>
      </c>
      <c r="ES390">
        <v>1969.2</v>
      </c>
      <c r="ET390">
        <v>136.9</v>
      </c>
      <c r="EU390">
        <v>6.06</v>
      </c>
      <c r="EV390">
        <v>2215.8200000000002</v>
      </c>
      <c r="EW390">
        <v>127.37</v>
      </c>
      <c r="EX390">
        <v>0</v>
      </c>
      <c r="EY390">
        <v>0</v>
      </c>
      <c r="FQ390">
        <v>0</v>
      </c>
      <c r="FR390">
        <v>0</v>
      </c>
      <c r="FS390">
        <v>0</v>
      </c>
      <c r="FX390">
        <v>85</v>
      </c>
      <c r="FY390">
        <v>43</v>
      </c>
      <c r="GA390" t="s">
        <v>3</v>
      </c>
      <c r="GD390">
        <v>1</v>
      </c>
      <c r="GF390">
        <v>-1660769967</v>
      </c>
      <c r="GG390">
        <v>2</v>
      </c>
      <c r="GH390">
        <v>1</v>
      </c>
      <c r="GI390">
        <v>2</v>
      </c>
      <c r="GJ390">
        <v>0</v>
      </c>
      <c r="GK390">
        <v>0</v>
      </c>
      <c r="GL390">
        <f t="shared" si="383"/>
        <v>0</v>
      </c>
      <c r="GM390">
        <f t="shared" si="384"/>
        <v>6407852.4800000004</v>
      </c>
      <c r="GN390">
        <f t="shared" si="385"/>
        <v>6407852.4800000004</v>
      </c>
      <c r="GO390">
        <f t="shared" si="386"/>
        <v>0</v>
      </c>
      <c r="GP390">
        <f t="shared" si="387"/>
        <v>0</v>
      </c>
      <c r="GR390">
        <v>0</v>
      </c>
      <c r="GS390">
        <v>3</v>
      </c>
      <c r="GT390">
        <v>0</v>
      </c>
      <c r="GU390" t="s">
        <v>3</v>
      </c>
      <c r="GV390">
        <f t="shared" si="388"/>
        <v>0</v>
      </c>
      <c r="GW390">
        <v>1</v>
      </c>
      <c r="GX390">
        <f t="shared" si="389"/>
        <v>0</v>
      </c>
      <c r="HA390">
        <v>0</v>
      </c>
      <c r="HB390">
        <v>0</v>
      </c>
      <c r="HC390">
        <f t="shared" si="390"/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HS390">
        <v>0</v>
      </c>
      <c r="IK390">
        <v>0</v>
      </c>
    </row>
    <row r="391" spans="1:255" x14ac:dyDescent="0.25">
      <c r="A391" s="2">
        <v>18</v>
      </c>
      <c r="B391" s="2">
        <v>1</v>
      </c>
      <c r="C391" s="2">
        <v>226</v>
      </c>
      <c r="D391" s="2"/>
      <c r="E391" s="2" t="s">
        <v>292</v>
      </c>
      <c r="F391" s="2" t="s">
        <v>293</v>
      </c>
      <c r="G391" s="2" t="s">
        <v>294</v>
      </c>
      <c r="H391" s="2" t="s">
        <v>32</v>
      </c>
      <c r="I391" s="2">
        <f>I389*J391</f>
        <v>3.4852050000000001</v>
      </c>
      <c r="J391" s="2">
        <v>0.17999999442213604</v>
      </c>
      <c r="K391" s="2">
        <v>0.18</v>
      </c>
      <c r="L391" s="2"/>
      <c r="M391" s="2"/>
      <c r="N391" s="2"/>
      <c r="O391" s="2">
        <f t="shared" si="359"/>
        <v>621658.21</v>
      </c>
      <c r="P391" s="2">
        <f>ROUND((ROUND((AC391*AW391*I391),2)*BC391),2)</f>
        <v>621658.21</v>
      </c>
      <c r="Q391" s="2">
        <f>(ROUND((ROUND(((ET391)*AV391*I391),2)*BB391),2)+ROUND((ROUND(((AE391-(EU391))*AV391*I391),2)*BS391),2))</f>
        <v>0</v>
      </c>
      <c r="R391" s="2">
        <f>ROUND((ROUND((AE391*AV391*I391),2)*BS391),2)</f>
        <v>0</v>
      </c>
      <c r="S391" s="2">
        <f>ROUND((ROUND((AF391*AV391*I391),2)*BA391),2)</f>
        <v>0</v>
      </c>
      <c r="T391" s="2">
        <f t="shared" si="363"/>
        <v>0</v>
      </c>
      <c r="U391" s="2">
        <f t="shared" si="364"/>
        <v>0</v>
      </c>
      <c r="V391" s="2">
        <f t="shared" si="365"/>
        <v>0</v>
      </c>
      <c r="W391" s="2">
        <f t="shared" si="366"/>
        <v>0</v>
      </c>
      <c r="X391" s="2">
        <f t="shared" si="367"/>
        <v>0</v>
      </c>
      <c r="Y391" s="2">
        <f t="shared" si="368"/>
        <v>0</v>
      </c>
      <c r="Z391" s="2"/>
      <c r="AA391" s="2">
        <v>56481265</v>
      </c>
      <c r="AB391" s="2">
        <f t="shared" si="369"/>
        <v>178370.63</v>
      </c>
      <c r="AC391" s="2">
        <f t="shared" si="370"/>
        <v>178370.63</v>
      </c>
      <c r="AD391" s="2">
        <f>ROUND((((ET391)-(EU391))+AE391),6)</f>
        <v>0</v>
      </c>
      <c r="AE391" s="2">
        <f>ROUND((EU391),6)</f>
        <v>0</v>
      </c>
      <c r="AF391" s="2">
        <f>ROUND((EV391),6)</f>
        <v>0</v>
      </c>
      <c r="AG391" s="2">
        <f t="shared" si="371"/>
        <v>0</v>
      </c>
      <c r="AH391" s="2">
        <f>(EW391)</f>
        <v>0</v>
      </c>
      <c r="AI391" s="2">
        <f>(EX391)</f>
        <v>0</v>
      </c>
      <c r="AJ391" s="2">
        <f t="shared" si="372"/>
        <v>0</v>
      </c>
      <c r="AK391" s="2">
        <v>178370.63</v>
      </c>
      <c r="AL391" s="2">
        <v>178370.63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85</v>
      </c>
      <c r="AU391" s="2">
        <v>43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1</v>
      </c>
      <c r="BJ391" s="2" t="s">
        <v>295</v>
      </c>
      <c r="BK391" s="2"/>
      <c r="BL391" s="2"/>
      <c r="BM391" s="2">
        <v>59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85</v>
      </c>
      <c r="CA391" s="2">
        <v>43</v>
      </c>
      <c r="CB391" s="2" t="s">
        <v>3</v>
      </c>
      <c r="CC391" s="2"/>
      <c r="CD391" s="2"/>
      <c r="CE391" s="2">
        <v>30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3</v>
      </c>
      <c r="CO391" s="2">
        <v>0</v>
      </c>
      <c r="CP391" s="2">
        <f t="shared" si="373"/>
        <v>621658.21</v>
      </c>
      <c r="CQ391" s="2">
        <f>ROUND((ROUND((AC391*AW391*1),2)*BC391),2)</f>
        <v>178370.63</v>
      </c>
      <c r="CR391" s="2">
        <f>(ROUND((ROUND(((ET391)*AV391*1),2)*BB391),2)+ROUND((ROUND(((AE391-(EU391))*AV391*1),2)*BS391),2))</f>
        <v>0</v>
      </c>
      <c r="CS391" s="2">
        <f>ROUND((ROUND((AE391*AV391*1),2)*BS391),2)</f>
        <v>0</v>
      </c>
      <c r="CT391" s="2">
        <f>ROUND((ROUND((AF391*AV391*1),2)*BA391),2)</f>
        <v>0</v>
      </c>
      <c r="CU391" s="2">
        <f t="shared" si="377"/>
        <v>0</v>
      </c>
      <c r="CV391" s="2">
        <f>(AH391*AV391)</f>
        <v>0</v>
      </c>
      <c r="CW391" s="2">
        <f t="shared" si="379"/>
        <v>0</v>
      </c>
      <c r="CX391" s="2">
        <f t="shared" si="380"/>
        <v>0</v>
      </c>
      <c r="CY391" s="2">
        <f>(((S391+R391)*AT391)/100)</f>
        <v>0</v>
      </c>
      <c r="CZ391" s="2">
        <f>(((S391+R391)*AU391)/100)</f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1009</v>
      </c>
      <c r="DV391" s="2" t="s">
        <v>32</v>
      </c>
      <c r="DW391" s="2" t="s">
        <v>32</v>
      </c>
      <c r="DX391" s="2">
        <v>1000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55586497</v>
      </c>
      <c r="EF391" s="2">
        <v>30</v>
      </c>
      <c r="EG391" s="2" t="s">
        <v>117</v>
      </c>
      <c r="EH391" s="2">
        <v>0</v>
      </c>
      <c r="EI391" s="2" t="s">
        <v>3</v>
      </c>
      <c r="EJ391" s="2">
        <v>1</v>
      </c>
      <c r="EK391" s="2">
        <v>59</v>
      </c>
      <c r="EL391" s="2" t="s">
        <v>290</v>
      </c>
      <c r="EM391" s="2" t="s">
        <v>291</v>
      </c>
      <c r="EN391" s="2"/>
      <c r="EO391" s="2" t="s">
        <v>3</v>
      </c>
      <c r="EP391" s="2"/>
      <c r="EQ391" s="2">
        <v>0</v>
      </c>
      <c r="ER391" s="2">
        <v>178370.63</v>
      </c>
      <c r="ES391" s="2">
        <v>178370.63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85</v>
      </c>
      <c r="FY391" s="2">
        <v>43</v>
      </c>
      <c r="FZ391" s="2"/>
      <c r="GA391" s="2" t="s">
        <v>3</v>
      </c>
      <c r="GB391" s="2"/>
      <c r="GC391" s="2"/>
      <c r="GD391" s="2">
        <v>1</v>
      </c>
      <c r="GE391" s="2"/>
      <c r="GF391" s="2">
        <v>-1873593106</v>
      </c>
      <c r="GG391" s="2">
        <v>2</v>
      </c>
      <c r="GH391" s="2">
        <v>1</v>
      </c>
      <c r="GI391" s="2">
        <v>-2</v>
      </c>
      <c r="GJ391" s="2">
        <v>0</v>
      </c>
      <c r="GK391" s="2">
        <v>0</v>
      </c>
      <c r="GL391" s="2">
        <f t="shared" si="383"/>
        <v>0</v>
      </c>
      <c r="GM391" s="2">
        <f t="shared" si="384"/>
        <v>621658.21</v>
      </c>
      <c r="GN391" s="2">
        <f t="shared" si="385"/>
        <v>621658.21</v>
      </c>
      <c r="GO391" s="2">
        <f t="shared" si="386"/>
        <v>0</v>
      </c>
      <c r="GP391" s="2">
        <f t="shared" si="387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388"/>
        <v>0</v>
      </c>
      <c r="GW391" s="2">
        <v>1</v>
      </c>
      <c r="GX391" s="2">
        <f t="shared" si="389"/>
        <v>0</v>
      </c>
      <c r="GY391" s="2"/>
      <c r="GZ391" s="2"/>
      <c r="HA391" s="2">
        <v>0</v>
      </c>
      <c r="HB391" s="2">
        <v>0</v>
      </c>
      <c r="HC391" s="2">
        <f t="shared" si="390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5">
      <c r="A392">
        <v>18</v>
      </c>
      <c r="B392">
        <v>1</v>
      </c>
      <c r="C392">
        <v>237</v>
      </c>
      <c r="E392" t="s">
        <v>292</v>
      </c>
      <c r="F392" t="s">
        <v>293</v>
      </c>
      <c r="G392" t="s">
        <v>294</v>
      </c>
      <c r="H392" t="s">
        <v>32</v>
      </c>
      <c r="I392">
        <f>I390*J392</f>
        <v>3.4852050000000001</v>
      </c>
      <c r="J392">
        <v>0.17999999442213604</v>
      </c>
      <c r="K392">
        <v>0.18</v>
      </c>
      <c r="O392">
        <f t="shared" si="359"/>
        <v>895187.82</v>
      </c>
      <c r="P392">
        <f>ROUND((ROUND((AC392*AW392*I392),2)*BC392),2)</f>
        <v>895187.82</v>
      </c>
      <c r="Q392">
        <f>(ROUND((ROUND(((ET392)*AV392*I392),2)*BB392),2)+ROUND((ROUND(((AE392-(EU392))*AV392*I392),2)*BS392),2))</f>
        <v>0</v>
      </c>
      <c r="R392">
        <f>ROUND((ROUND((AE392*AV392*I392),2)*BS392),2)</f>
        <v>0</v>
      </c>
      <c r="S392">
        <f>ROUND((ROUND((AF392*AV392*I392),2)*BA392),2)</f>
        <v>0</v>
      </c>
      <c r="T392">
        <f t="shared" si="363"/>
        <v>0</v>
      </c>
      <c r="U392">
        <f t="shared" si="364"/>
        <v>0</v>
      </c>
      <c r="V392">
        <f t="shared" si="365"/>
        <v>0</v>
      </c>
      <c r="W392">
        <f t="shared" si="366"/>
        <v>0</v>
      </c>
      <c r="X392">
        <f t="shared" si="367"/>
        <v>0</v>
      </c>
      <c r="Y392">
        <f t="shared" si="368"/>
        <v>0</v>
      </c>
      <c r="AA392">
        <v>56481267</v>
      </c>
      <c r="AB392">
        <f t="shared" si="369"/>
        <v>178370.63</v>
      </c>
      <c r="AC392">
        <f t="shared" si="370"/>
        <v>178370.63</v>
      </c>
      <c r="AD392">
        <f>ROUND((((ET392)-(EU392))+AE392),6)</f>
        <v>0</v>
      </c>
      <c r="AE392">
        <f>ROUND((EU392),6)</f>
        <v>0</v>
      </c>
      <c r="AF392">
        <f>ROUND((EV392),6)</f>
        <v>0</v>
      </c>
      <c r="AG392">
        <f t="shared" si="371"/>
        <v>0</v>
      </c>
      <c r="AH392">
        <f>(EW392)</f>
        <v>0</v>
      </c>
      <c r="AI392">
        <f>(EX392)</f>
        <v>0</v>
      </c>
      <c r="AJ392">
        <f t="shared" si="372"/>
        <v>0</v>
      </c>
      <c r="AK392">
        <v>178370.63</v>
      </c>
      <c r="AL392">
        <v>178370.63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85</v>
      </c>
      <c r="AU392">
        <v>43</v>
      </c>
      <c r="AV392">
        <v>1</v>
      </c>
      <c r="AW392">
        <v>1</v>
      </c>
      <c r="AZ392">
        <v>1</v>
      </c>
      <c r="BA392">
        <v>1</v>
      </c>
      <c r="BB392">
        <v>1</v>
      </c>
      <c r="BC392">
        <v>1.44</v>
      </c>
      <c r="BD392" t="s">
        <v>3</v>
      </c>
      <c r="BE392" t="s">
        <v>3</v>
      </c>
      <c r="BF392" t="s">
        <v>3</v>
      </c>
      <c r="BG392" t="s">
        <v>3</v>
      </c>
      <c r="BH392">
        <v>3</v>
      </c>
      <c r="BI392">
        <v>1</v>
      </c>
      <c r="BJ392" t="s">
        <v>295</v>
      </c>
      <c r="BM392">
        <v>59</v>
      </c>
      <c r="BN392">
        <v>0</v>
      </c>
      <c r="BO392" t="s">
        <v>293</v>
      </c>
      <c r="BP392">
        <v>1</v>
      </c>
      <c r="BQ392">
        <v>30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85</v>
      </c>
      <c r="CA392">
        <v>43</v>
      </c>
      <c r="CB392" t="s">
        <v>3</v>
      </c>
      <c r="CE392">
        <v>30</v>
      </c>
      <c r="CF392">
        <v>0</v>
      </c>
      <c r="CG392">
        <v>0</v>
      </c>
      <c r="CM392">
        <v>0</v>
      </c>
      <c r="CN392" t="s">
        <v>3</v>
      </c>
      <c r="CO392">
        <v>0</v>
      </c>
      <c r="CP392">
        <f t="shared" si="373"/>
        <v>895187.82</v>
      </c>
      <c r="CQ392">
        <f>ROUND((ROUND((AC392*AW392*1),2)*BC392),2)</f>
        <v>256853.71</v>
      </c>
      <c r="CR392">
        <f>(ROUND((ROUND(((ET392)*AV392*1),2)*BB392),2)+ROUND((ROUND(((AE392-(EU392))*AV392*1),2)*BS392),2))</f>
        <v>0</v>
      </c>
      <c r="CS392">
        <f>ROUND((ROUND((AE392*AV392*1),2)*BS392),2)</f>
        <v>0</v>
      </c>
      <c r="CT392">
        <f>ROUND((ROUND((AF392*AV392*1),2)*BA392),2)</f>
        <v>0</v>
      </c>
      <c r="CU392">
        <f t="shared" si="377"/>
        <v>0</v>
      </c>
      <c r="CV392">
        <f>(AH392*AV392)</f>
        <v>0</v>
      </c>
      <c r="CW392">
        <f t="shared" si="379"/>
        <v>0</v>
      </c>
      <c r="CX392">
        <f t="shared" si="380"/>
        <v>0</v>
      </c>
      <c r="CY392">
        <f>(((S392+R392)*AT392)/100)</f>
        <v>0</v>
      </c>
      <c r="CZ392">
        <f>(((S392+R392)*AU392)/100)</f>
        <v>0</v>
      </c>
      <c r="DC392" t="s">
        <v>3</v>
      </c>
      <c r="DD392" t="s">
        <v>3</v>
      </c>
      <c r="DE392" t="s">
        <v>3</v>
      </c>
      <c r="DF392" t="s">
        <v>3</v>
      </c>
      <c r="DG392" t="s">
        <v>3</v>
      </c>
      <c r="DH392" t="s">
        <v>3</v>
      </c>
      <c r="DI392" t="s">
        <v>3</v>
      </c>
      <c r="DJ392" t="s">
        <v>3</v>
      </c>
      <c r="DK392" t="s">
        <v>3</v>
      </c>
      <c r="DL392" t="s">
        <v>3</v>
      </c>
      <c r="DM392" t="s">
        <v>3</v>
      </c>
      <c r="DN392">
        <v>0</v>
      </c>
      <c r="DO392">
        <v>0</v>
      </c>
      <c r="DP392">
        <v>1</v>
      </c>
      <c r="DQ392">
        <v>1</v>
      </c>
      <c r="DU392">
        <v>1009</v>
      </c>
      <c r="DV392" t="s">
        <v>32</v>
      </c>
      <c r="DW392" t="s">
        <v>32</v>
      </c>
      <c r="DX392">
        <v>1000</v>
      </c>
      <c r="DZ392" t="s">
        <v>3</v>
      </c>
      <c r="EA392" t="s">
        <v>3</v>
      </c>
      <c r="EB392" t="s">
        <v>3</v>
      </c>
      <c r="EC392" t="s">
        <v>3</v>
      </c>
      <c r="EE392">
        <v>55586497</v>
      </c>
      <c r="EF392">
        <v>30</v>
      </c>
      <c r="EG392" t="s">
        <v>117</v>
      </c>
      <c r="EH392">
        <v>0</v>
      </c>
      <c r="EI392" t="s">
        <v>3</v>
      </c>
      <c r="EJ392">
        <v>1</v>
      </c>
      <c r="EK392">
        <v>59</v>
      </c>
      <c r="EL392" t="s">
        <v>290</v>
      </c>
      <c r="EM392" t="s">
        <v>291</v>
      </c>
      <c r="EO392" t="s">
        <v>3</v>
      </c>
      <c r="EQ392">
        <v>0</v>
      </c>
      <c r="ER392">
        <v>178370.63</v>
      </c>
      <c r="ES392">
        <v>178370.63</v>
      </c>
      <c r="ET392">
        <v>0</v>
      </c>
      <c r="EU392">
        <v>0</v>
      </c>
      <c r="EV392">
        <v>0</v>
      </c>
      <c r="EW392">
        <v>0</v>
      </c>
      <c r="EX392">
        <v>0</v>
      </c>
      <c r="FQ392">
        <v>0</v>
      </c>
      <c r="FR392">
        <v>0</v>
      </c>
      <c r="FS392">
        <v>0</v>
      </c>
      <c r="FX392">
        <v>85</v>
      </c>
      <c r="FY392">
        <v>43</v>
      </c>
      <c r="GA392" t="s">
        <v>3</v>
      </c>
      <c r="GD392">
        <v>1</v>
      </c>
      <c r="GF392">
        <v>-1873593106</v>
      </c>
      <c r="GG392">
        <v>2</v>
      </c>
      <c r="GH392">
        <v>1</v>
      </c>
      <c r="GI392">
        <v>2</v>
      </c>
      <c r="GJ392">
        <v>0</v>
      </c>
      <c r="GK392">
        <v>0</v>
      </c>
      <c r="GL392">
        <f t="shared" si="383"/>
        <v>0</v>
      </c>
      <c r="GM392">
        <f t="shared" si="384"/>
        <v>895187.82</v>
      </c>
      <c r="GN392">
        <f t="shared" si="385"/>
        <v>895187.82</v>
      </c>
      <c r="GO392">
        <f t="shared" si="386"/>
        <v>0</v>
      </c>
      <c r="GP392">
        <f t="shared" si="387"/>
        <v>0</v>
      </c>
      <c r="GR392">
        <v>0</v>
      </c>
      <c r="GS392">
        <v>3</v>
      </c>
      <c r="GT392">
        <v>0</v>
      </c>
      <c r="GU392" t="s">
        <v>3</v>
      </c>
      <c r="GV392">
        <f t="shared" si="388"/>
        <v>0</v>
      </c>
      <c r="GW392">
        <v>1</v>
      </c>
      <c r="GX392">
        <f t="shared" si="389"/>
        <v>0</v>
      </c>
      <c r="HA392">
        <v>0</v>
      </c>
      <c r="HB392">
        <v>0</v>
      </c>
      <c r="HC392">
        <f t="shared" si="390"/>
        <v>0</v>
      </c>
      <c r="HE392" t="s">
        <v>3</v>
      </c>
      <c r="HF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HS392">
        <v>0</v>
      </c>
      <c r="IK392">
        <v>0</v>
      </c>
    </row>
    <row r="394" spans="1:255" ht="13" x14ac:dyDescent="0.3">
      <c r="A394" s="3">
        <v>51</v>
      </c>
      <c r="B394" s="3">
        <f>B367</f>
        <v>1</v>
      </c>
      <c r="C394" s="3">
        <f>A367</f>
        <v>4</v>
      </c>
      <c r="D394" s="3">
        <f>ROW(A367)</f>
        <v>367</v>
      </c>
      <c r="E394" s="3"/>
      <c r="F394" s="3" t="str">
        <f>IF(F367&lt;&gt;"",F367,"")</f>
        <v/>
      </c>
      <c r="G394" s="3" t="str">
        <f>IF(G367&lt;&gt;"",G367,"")</f>
        <v>Замена плит перекрытий. Устройство металлических балок (КР-7...11)</v>
      </c>
      <c r="H394" s="3">
        <v>0</v>
      </c>
      <c r="I394" s="3"/>
      <c r="J394" s="3"/>
      <c r="K394" s="3"/>
      <c r="L394" s="3"/>
      <c r="M394" s="3"/>
      <c r="N394" s="3"/>
      <c r="O394" s="3">
        <f t="shared" ref="O394:T394" si="396">ROUND(AB394,2)</f>
        <v>1253254.2</v>
      </c>
      <c r="P394" s="3">
        <f t="shared" si="396"/>
        <v>1164013.71</v>
      </c>
      <c r="Q394" s="3">
        <f t="shared" si="396"/>
        <v>10010.23</v>
      </c>
      <c r="R394" s="3">
        <f t="shared" si="396"/>
        <v>845.09</v>
      </c>
      <c r="S394" s="3">
        <f t="shared" si="396"/>
        <v>79230.259999999995</v>
      </c>
      <c r="T394" s="3">
        <f t="shared" si="396"/>
        <v>0</v>
      </c>
      <c r="U394" s="3">
        <f>AH394</f>
        <v>4989.6605927768969</v>
      </c>
      <c r="V394" s="3">
        <f>AI394</f>
        <v>0</v>
      </c>
      <c r="W394" s="3">
        <f>ROUND(AJ394,2)</f>
        <v>0</v>
      </c>
      <c r="X394" s="3">
        <f>ROUND(AK394,2)</f>
        <v>67870.429999999993</v>
      </c>
      <c r="Y394" s="3">
        <f>ROUND(AL394,2)</f>
        <v>36471.660000000003</v>
      </c>
      <c r="Z394" s="3"/>
      <c r="AA394" s="3"/>
      <c r="AB394" s="3">
        <f>ROUND(SUMIF(AA371:AA392,"=56481265",O371:O392),2)</f>
        <v>1253254.2</v>
      </c>
      <c r="AC394" s="3">
        <f>ROUND(SUMIF(AA371:AA392,"=56481265",P371:P392),2)</f>
        <v>1164013.71</v>
      </c>
      <c r="AD394" s="3">
        <f>ROUND(SUMIF(AA371:AA392,"=56481265",Q371:Q392),2)</f>
        <v>10010.23</v>
      </c>
      <c r="AE394" s="3">
        <f>ROUND(SUMIF(AA371:AA392,"=56481265",R371:R392),2)</f>
        <v>845.09</v>
      </c>
      <c r="AF394" s="3">
        <f>ROUND(SUMIF(AA371:AA392,"=56481265",S371:S392),2)</f>
        <v>79230.259999999995</v>
      </c>
      <c r="AG394" s="3">
        <f>ROUND(SUMIF(AA371:AA392,"=56481265",T371:T392),2)</f>
        <v>0</v>
      </c>
      <c r="AH394" s="3">
        <f>SUMIF(AA371:AA392,"=56481265",U371:U392)</f>
        <v>4989.6605927768969</v>
      </c>
      <c r="AI394" s="3">
        <f>SUMIF(AA371:AA392,"=56481265",V371:V392)</f>
        <v>0</v>
      </c>
      <c r="AJ394" s="3">
        <f>ROUND(SUMIF(AA371:AA392,"=56481265",W371:W392),2)</f>
        <v>0</v>
      </c>
      <c r="AK394" s="3">
        <f>ROUND(SUMIF(AA371:AA392,"=56481265",X371:X392),2)</f>
        <v>67870.429999999993</v>
      </c>
      <c r="AL394" s="3">
        <f>ROUND(SUMIF(AA371:AA392,"=56481265",Y371:Y392),2)</f>
        <v>36471.660000000003</v>
      </c>
      <c r="AM394" s="3"/>
      <c r="AN394" s="3"/>
      <c r="AO394" s="3">
        <f t="shared" ref="AO394:BD394" si="397">ROUND(BX394,2)</f>
        <v>0</v>
      </c>
      <c r="AP394" s="3">
        <f t="shared" si="397"/>
        <v>0</v>
      </c>
      <c r="AQ394" s="3">
        <f t="shared" si="397"/>
        <v>0</v>
      </c>
      <c r="AR394" s="3">
        <f t="shared" si="397"/>
        <v>1357596.29</v>
      </c>
      <c r="AS394" s="3">
        <f t="shared" si="397"/>
        <v>1357596.29</v>
      </c>
      <c r="AT394" s="3">
        <f t="shared" si="397"/>
        <v>0</v>
      </c>
      <c r="AU394" s="3">
        <f t="shared" si="397"/>
        <v>0</v>
      </c>
      <c r="AV394" s="3">
        <f t="shared" si="397"/>
        <v>1164013.71</v>
      </c>
      <c r="AW394" s="3">
        <f t="shared" si="397"/>
        <v>1164013.71</v>
      </c>
      <c r="AX394" s="3">
        <f t="shared" si="397"/>
        <v>0</v>
      </c>
      <c r="AY394" s="3">
        <f t="shared" si="397"/>
        <v>1164013.71</v>
      </c>
      <c r="AZ394" s="3">
        <f t="shared" si="397"/>
        <v>0</v>
      </c>
      <c r="BA394" s="3">
        <f t="shared" si="397"/>
        <v>0</v>
      </c>
      <c r="BB394" s="3">
        <f t="shared" si="397"/>
        <v>0</v>
      </c>
      <c r="BC394" s="3">
        <f t="shared" si="397"/>
        <v>0</v>
      </c>
      <c r="BD394" s="3">
        <f t="shared" si="397"/>
        <v>0</v>
      </c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>
        <f>ROUND(SUMIF(AA371:AA392,"=56481265",FQ371:FQ392),2)</f>
        <v>0</v>
      </c>
      <c r="BY394" s="3">
        <f>ROUND(SUMIF(AA371:AA392,"=56481265",FR371:FR392),2)</f>
        <v>0</v>
      </c>
      <c r="BZ394" s="3">
        <f>ROUND(SUMIF(AA371:AA392,"=56481265",GL371:GL392),2)</f>
        <v>0</v>
      </c>
      <c r="CA394" s="3">
        <f>ROUND(SUMIF(AA371:AA392,"=56481265",GM371:GM392),2)</f>
        <v>1357596.29</v>
      </c>
      <c r="CB394" s="3">
        <f>ROUND(SUMIF(AA371:AA392,"=56481265",GN371:GN392),2)</f>
        <v>1357596.29</v>
      </c>
      <c r="CC394" s="3">
        <f>ROUND(SUMIF(AA371:AA392,"=56481265",GO371:GO392),2)</f>
        <v>0</v>
      </c>
      <c r="CD394" s="3">
        <f>ROUND(SUMIF(AA371:AA392,"=56481265",GP371:GP392),2)</f>
        <v>0</v>
      </c>
      <c r="CE394" s="3">
        <f>AC394-BX394</f>
        <v>1164013.71</v>
      </c>
      <c r="CF394" s="3">
        <f>AC394-BY394</f>
        <v>1164013.71</v>
      </c>
      <c r="CG394" s="3">
        <f>BX394-BZ394</f>
        <v>0</v>
      </c>
      <c r="CH394" s="3">
        <f>AC394-BX394-BY394+BZ394</f>
        <v>1164013.71</v>
      </c>
      <c r="CI394" s="3">
        <f>BY394-BZ394</f>
        <v>0</v>
      </c>
      <c r="CJ394" s="3">
        <f>ROUND(SUMIF(AA371:AA392,"=56481265",GX371:GX392),2)</f>
        <v>0</v>
      </c>
      <c r="CK394" s="3">
        <f>ROUND(SUMIF(AA371:AA392,"=56481265",GY371:GY392),2)</f>
        <v>0</v>
      </c>
      <c r="CL394" s="3">
        <f>ROUND(SUMIF(AA371:AA392,"=56481265",GZ371:GZ392),2)</f>
        <v>0</v>
      </c>
      <c r="CM394" s="3">
        <f>ROUND(SUMIF(AA371:AA392,"=56481265",HD371:HD392),2)</f>
        <v>0</v>
      </c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4">
        <f t="shared" ref="DG394:DL394" si="398">ROUND(DT394,2)</f>
        <v>10737139.51</v>
      </c>
      <c r="DH394" s="4">
        <f t="shared" si="398"/>
        <v>6817515.8499999996</v>
      </c>
      <c r="DI394" s="4">
        <f t="shared" si="398"/>
        <v>126751.48</v>
      </c>
      <c r="DJ394" s="4">
        <f t="shared" si="398"/>
        <v>40426.94</v>
      </c>
      <c r="DK394" s="4">
        <f t="shared" si="398"/>
        <v>3792872.18</v>
      </c>
      <c r="DL394" s="4">
        <f t="shared" si="398"/>
        <v>0</v>
      </c>
      <c r="DM394" s="4">
        <f>DZ394</f>
        <v>4995.7733724329328</v>
      </c>
      <c r="DN394" s="4">
        <f>EA394</f>
        <v>0</v>
      </c>
      <c r="DO394" s="4">
        <f>ROUND(EB394,2)</f>
        <v>0</v>
      </c>
      <c r="DP394" s="4">
        <f>ROUND(EC394,2)</f>
        <v>3239622.8</v>
      </c>
      <c r="DQ394" s="4">
        <f>ROUND(ED394,2)</f>
        <v>1728447.97</v>
      </c>
      <c r="DR394" s="4"/>
      <c r="DS394" s="4"/>
      <c r="DT394" s="4">
        <f>ROUND(SUMIF(AA371:AA392,"=56481267",O371:O392),2)</f>
        <v>10737139.51</v>
      </c>
      <c r="DU394" s="4">
        <f>ROUND(SUMIF(AA371:AA392,"=56481267",P371:P392),2)</f>
        <v>6817515.8499999996</v>
      </c>
      <c r="DV394" s="4">
        <f>ROUND(SUMIF(AA371:AA392,"=56481267",Q371:Q392),2)</f>
        <v>126751.48</v>
      </c>
      <c r="DW394" s="4">
        <f>ROUND(SUMIF(AA371:AA392,"=56481267",R371:R392),2)</f>
        <v>40426.94</v>
      </c>
      <c r="DX394" s="4">
        <f>ROUND(SUMIF(AA371:AA392,"=56481267",S371:S392),2)</f>
        <v>3792872.18</v>
      </c>
      <c r="DY394" s="4">
        <f>ROUND(SUMIF(AA371:AA392,"=56481267",T371:T392),2)</f>
        <v>0</v>
      </c>
      <c r="DZ394" s="4">
        <f>SUMIF(AA371:AA392,"=56481267",U371:U392)</f>
        <v>4995.7733724329328</v>
      </c>
      <c r="EA394" s="4">
        <f>SUMIF(AA371:AA392,"=56481267",V371:V392)</f>
        <v>0</v>
      </c>
      <c r="EB394" s="4">
        <f>ROUND(SUMIF(AA371:AA392,"=56481267",W371:W392),2)</f>
        <v>0</v>
      </c>
      <c r="EC394" s="4">
        <f>ROUND(SUMIF(AA371:AA392,"=56481267",X371:X392),2)</f>
        <v>3239622.8</v>
      </c>
      <c r="ED394" s="4">
        <f>ROUND(SUMIF(AA371:AA392,"=56481267",Y371:Y392),2)</f>
        <v>1728447.97</v>
      </c>
      <c r="EE394" s="4"/>
      <c r="EF394" s="4"/>
      <c r="EG394" s="4">
        <f t="shared" ref="EG394:EV394" si="399">ROUND(FP394,2)</f>
        <v>0</v>
      </c>
      <c r="EH394" s="4">
        <f t="shared" si="399"/>
        <v>0</v>
      </c>
      <c r="EI394" s="4">
        <f t="shared" si="399"/>
        <v>0</v>
      </c>
      <c r="EJ394" s="4">
        <f t="shared" si="399"/>
        <v>15705210.279999999</v>
      </c>
      <c r="EK394" s="4">
        <f t="shared" si="399"/>
        <v>15705210.279999999</v>
      </c>
      <c r="EL394" s="4">
        <f t="shared" si="399"/>
        <v>0</v>
      </c>
      <c r="EM394" s="4">
        <f t="shared" si="399"/>
        <v>0</v>
      </c>
      <c r="EN394" s="4">
        <f t="shared" si="399"/>
        <v>6817515.8499999996</v>
      </c>
      <c r="EO394" s="4">
        <f t="shared" si="399"/>
        <v>6817515.8499999996</v>
      </c>
      <c r="EP394" s="4">
        <f t="shared" si="399"/>
        <v>0</v>
      </c>
      <c r="EQ394" s="4">
        <f t="shared" si="399"/>
        <v>6817515.8499999996</v>
      </c>
      <c r="ER394" s="4">
        <f t="shared" si="399"/>
        <v>0</v>
      </c>
      <c r="ES394" s="4">
        <f t="shared" si="399"/>
        <v>0</v>
      </c>
      <c r="ET394" s="4">
        <f t="shared" si="399"/>
        <v>0</v>
      </c>
      <c r="EU394" s="4">
        <f t="shared" si="399"/>
        <v>0</v>
      </c>
      <c r="EV394" s="4">
        <f t="shared" si="399"/>
        <v>0</v>
      </c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>
        <f>ROUND(SUMIF(AA371:AA392,"=56481267",FQ371:FQ392),2)</f>
        <v>0</v>
      </c>
      <c r="FQ394" s="4">
        <f>ROUND(SUMIF(AA371:AA392,"=56481267",FR371:FR392),2)</f>
        <v>0</v>
      </c>
      <c r="FR394" s="4">
        <f>ROUND(SUMIF(AA371:AA392,"=56481267",GL371:GL392),2)</f>
        <v>0</v>
      </c>
      <c r="FS394" s="4">
        <f>ROUND(SUMIF(AA371:AA392,"=56481267",GM371:GM392),2)</f>
        <v>15705210.279999999</v>
      </c>
      <c r="FT394" s="4">
        <f>ROUND(SUMIF(AA371:AA392,"=56481267",GN371:GN392),2)</f>
        <v>15705210.279999999</v>
      </c>
      <c r="FU394" s="4">
        <f>ROUND(SUMIF(AA371:AA392,"=56481267",GO371:GO392),2)</f>
        <v>0</v>
      </c>
      <c r="FV394" s="4">
        <f>ROUND(SUMIF(AA371:AA392,"=56481267",GP371:GP392),2)</f>
        <v>0</v>
      </c>
      <c r="FW394" s="4">
        <f>DU394-FP394</f>
        <v>6817515.8499999996</v>
      </c>
      <c r="FX394" s="4">
        <f>DU394-FQ394</f>
        <v>6817515.8499999996</v>
      </c>
      <c r="FY394" s="4">
        <f>FP394-FR394</f>
        <v>0</v>
      </c>
      <c r="FZ394" s="4">
        <f>DU394-FP394-FQ394+FR394</f>
        <v>6817515.8499999996</v>
      </c>
      <c r="GA394" s="4">
        <f>FQ394-FR394</f>
        <v>0</v>
      </c>
      <c r="GB394" s="4">
        <f>ROUND(SUMIF(AA371:AA392,"=56481267",GX371:GX392),2)</f>
        <v>0</v>
      </c>
      <c r="GC394" s="4">
        <f>ROUND(SUMIF(AA371:AA392,"=56481267",GY371:GY392),2)</f>
        <v>0</v>
      </c>
      <c r="GD394" s="4">
        <f>ROUND(SUMIF(AA371:AA392,"=56481267",GZ371:GZ392),2)</f>
        <v>0</v>
      </c>
      <c r="GE394" s="4">
        <f>ROUND(SUMIF(AA371:AA392,"=56481267",HD371:HD392),2)</f>
        <v>0</v>
      </c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>
        <v>0</v>
      </c>
    </row>
    <row r="396" spans="1:255" ht="13" x14ac:dyDescent="0.3">
      <c r="A396" s="5">
        <v>50</v>
      </c>
      <c r="B396" s="5">
        <v>0</v>
      </c>
      <c r="C396" s="5">
        <v>0</v>
      </c>
      <c r="D396" s="5">
        <v>1</v>
      </c>
      <c r="E396" s="5">
        <v>201</v>
      </c>
      <c r="F396" s="5">
        <f>ROUND(Source!O394,O396)</f>
        <v>1253254.2</v>
      </c>
      <c r="G396" s="5" t="s">
        <v>57</v>
      </c>
      <c r="H396" s="5" t="s">
        <v>58</v>
      </c>
      <c r="I396" s="5"/>
      <c r="J396" s="5"/>
      <c r="K396" s="5">
        <v>201</v>
      </c>
      <c r="L396" s="5">
        <v>1</v>
      </c>
      <c r="M396" s="5">
        <v>3</v>
      </c>
      <c r="N396" s="5" t="s">
        <v>3</v>
      </c>
      <c r="O396" s="5">
        <v>2</v>
      </c>
      <c r="P396" s="5">
        <f>ROUND(Source!DG394,O396)</f>
        <v>10737139.51</v>
      </c>
      <c r="Q396" s="5"/>
      <c r="R396" s="5"/>
      <c r="S396" s="5"/>
      <c r="T396" s="5"/>
      <c r="U396" s="5"/>
      <c r="V396" s="5"/>
      <c r="W396" s="5">
        <v>1253254.2</v>
      </c>
      <c r="X396" s="5">
        <v>1</v>
      </c>
      <c r="Y396" s="5">
        <v>1253254.2</v>
      </c>
      <c r="Z396" s="5">
        <v>10737139.51</v>
      </c>
      <c r="AA396" s="5">
        <v>1</v>
      </c>
      <c r="AB396" s="5">
        <v>10737139.51</v>
      </c>
    </row>
    <row r="397" spans="1:255" ht="13" x14ac:dyDescent="0.3">
      <c r="A397" s="5">
        <v>50</v>
      </c>
      <c r="B397" s="5">
        <v>0</v>
      </c>
      <c r="C397" s="5">
        <v>0</v>
      </c>
      <c r="D397" s="5">
        <v>1</v>
      </c>
      <c r="E397" s="5">
        <v>202</v>
      </c>
      <c r="F397" s="5">
        <f>ROUND(Source!P394,O397)</f>
        <v>1164013.71</v>
      </c>
      <c r="G397" s="5" t="s">
        <v>59</v>
      </c>
      <c r="H397" s="5" t="s">
        <v>60</v>
      </c>
      <c r="I397" s="5"/>
      <c r="J397" s="5"/>
      <c r="K397" s="5">
        <v>202</v>
      </c>
      <c r="L397" s="5">
        <v>2</v>
      </c>
      <c r="M397" s="5">
        <v>3</v>
      </c>
      <c r="N397" s="5" t="s">
        <v>3</v>
      </c>
      <c r="O397" s="5">
        <v>2</v>
      </c>
      <c r="P397" s="5">
        <f>ROUND(Source!DH394,O397)</f>
        <v>6817515.8499999996</v>
      </c>
      <c r="Q397" s="5"/>
      <c r="R397" s="5"/>
      <c r="S397" s="5"/>
      <c r="T397" s="5"/>
      <c r="U397" s="5"/>
      <c r="V397" s="5"/>
      <c r="W397" s="5">
        <v>1164013.71</v>
      </c>
      <c r="X397" s="5">
        <v>1</v>
      </c>
      <c r="Y397" s="5">
        <v>1164013.71</v>
      </c>
      <c r="Z397" s="5">
        <v>6817515.8499999996</v>
      </c>
      <c r="AA397" s="5">
        <v>1</v>
      </c>
      <c r="AB397" s="5">
        <v>6817515.8499999996</v>
      </c>
    </row>
    <row r="398" spans="1:255" ht="13" x14ac:dyDescent="0.3">
      <c r="A398" s="5">
        <v>50</v>
      </c>
      <c r="B398" s="5">
        <v>0</v>
      </c>
      <c r="C398" s="5">
        <v>0</v>
      </c>
      <c r="D398" s="5">
        <v>1</v>
      </c>
      <c r="E398" s="5">
        <v>222</v>
      </c>
      <c r="F398" s="5">
        <f>ROUND(Source!AO394,O398)</f>
        <v>0</v>
      </c>
      <c r="G398" s="5" t="s">
        <v>61</v>
      </c>
      <c r="H398" s="5" t="s">
        <v>62</v>
      </c>
      <c r="I398" s="5"/>
      <c r="J398" s="5"/>
      <c r="K398" s="5">
        <v>222</v>
      </c>
      <c r="L398" s="5">
        <v>3</v>
      </c>
      <c r="M398" s="5">
        <v>3</v>
      </c>
      <c r="N398" s="5" t="s">
        <v>3</v>
      </c>
      <c r="O398" s="5">
        <v>2</v>
      </c>
      <c r="P398" s="5">
        <f>ROUND(Source!EG394,O398)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55" ht="13" x14ac:dyDescent="0.3">
      <c r="A399" s="5">
        <v>50</v>
      </c>
      <c r="B399" s="5">
        <v>0</v>
      </c>
      <c r="C399" s="5">
        <v>0</v>
      </c>
      <c r="D399" s="5">
        <v>1</v>
      </c>
      <c r="E399" s="5">
        <v>225</v>
      </c>
      <c r="F399" s="5">
        <f>ROUND(Source!AV394,O399)</f>
        <v>1164013.71</v>
      </c>
      <c r="G399" s="5" t="s">
        <v>63</v>
      </c>
      <c r="H399" s="5" t="s">
        <v>64</v>
      </c>
      <c r="I399" s="5"/>
      <c r="J399" s="5"/>
      <c r="K399" s="5">
        <v>225</v>
      </c>
      <c r="L399" s="5">
        <v>4</v>
      </c>
      <c r="M399" s="5">
        <v>3</v>
      </c>
      <c r="N399" s="5" t="s">
        <v>3</v>
      </c>
      <c r="O399" s="5">
        <v>2</v>
      </c>
      <c r="P399" s="5">
        <f>ROUND(Source!EN394,O399)</f>
        <v>6817515.8499999996</v>
      </c>
      <c r="Q399" s="5"/>
      <c r="R399" s="5"/>
      <c r="S399" s="5"/>
      <c r="T399" s="5"/>
      <c r="U399" s="5"/>
      <c r="V399" s="5"/>
      <c r="W399" s="5">
        <v>1164013.71</v>
      </c>
      <c r="X399" s="5">
        <v>1</v>
      </c>
      <c r="Y399" s="5">
        <v>1164013.71</v>
      </c>
      <c r="Z399" s="5">
        <v>6817515.8499999996</v>
      </c>
      <c r="AA399" s="5">
        <v>1</v>
      </c>
      <c r="AB399" s="5">
        <v>6817515.8499999996</v>
      </c>
    </row>
    <row r="400" spans="1:255" ht="13" x14ac:dyDescent="0.3">
      <c r="A400" s="5">
        <v>50</v>
      </c>
      <c r="B400" s="5">
        <v>0</v>
      </c>
      <c r="C400" s="5">
        <v>0</v>
      </c>
      <c r="D400" s="5">
        <v>1</v>
      </c>
      <c r="E400" s="5">
        <v>226</v>
      </c>
      <c r="F400" s="5">
        <f>ROUND(Source!AW394,O400)</f>
        <v>1164013.71</v>
      </c>
      <c r="G400" s="5" t="s">
        <v>65</v>
      </c>
      <c r="H400" s="5" t="s">
        <v>66</v>
      </c>
      <c r="I400" s="5"/>
      <c r="J400" s="5"/>
      <c r="K400" s="5">
        <v>226</v>
      </c>
      <c r="L400" s="5">
        <v>5</v>
      </c>
      <c r="M400" s="5">
        <v>3</v>
      </c>
      <c r="N400" s="5" t="s">
        <v>3</v>
      </c>
      <c r="O400" s="5">
        <v>2</v>
      </c>
      <c r="P400" s="5">
        <f>ROUND(Source!EO394,O400)</f>
        <v>6817515.8499999996</v>
      </c>
      <c r="Q400" s="5"/>
      <c r="R400" s="5"/>
      <c r="S400" s="5"/>
      <c r="T400" s="5"/>
      <c r="U400" s="5"/>
      <c r="V400" s="5"/>
      <c r="W400" s="5">
        <v>1164013.71</v>
      </c>
      <c r="X400" s="5">
        <v>1</v>
      </c>
      <c r="Y400" s="5">
        <v>1164013.71</v>
      </c>
      <c r="Z400" s="5">
        <v>6817515.8499999996</v>
      </c>
      <c r="AA400" s="5">
        <v>1</v>
      </c>
      <c r="AB400" s="5">
        <v>6817515.8499999996</v>
      </c>
    </row>
    <row r="401" spans="1:28" ht="13" x14ac:dyDescent="0.3">
      <c r="A401" s="5">
        <v>50</v>
      </c>
      <c r="B401" s="5">
        <v>0</v>
      </c>
      <c r="C401" s="5">
        <v>0</v>
      </c>
      <c r="D401" s="5">
        <v>1</v>
      </c>
      <c r="E401" s="5">
        <v>227</v>
      </c>
      <c r="F401" s="5">
        <f>ROUND(Source!AX394,O401)</f>
        <v>0</v>
      </c>
      <c r="G401" s="5" t="s">
        <v>67</v>
      </c>
      <c r="H401" s="5" t="s">
        <v>68</v>
      </c>
      <c r="I401" s="5"/>
      <c r="J401" s="5"/>
      <c r="K401" s="5">
        <v>227</v>
      </c>
      <c r="L401" s="5">
        <v>6</v>
      </c>
      <c r="M401" s="5">
        <v>3</v>
      </c>
      <c r="N401" s="5" t="s">
        <v>3</v>
      </c>
      <c r="O401" s="5">
        <v>2</v>
      </c>
      <c r="P401" s="5">
        <f>ROUND(Source!EP394,O401)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ht="13" x14ac:dyDescent="0.3">
      <c r="A402" s="5">
        <v>50</v>
      </c>
      <c r="B402" s="5">
        <v>0</v>
      </c>
      <c r="C402" s="5">
        <v>0</v>
      </c>
      <c r="D402" s="5">
        <v>1</v>
      </c>
      <c r="E402" s="5">
        <v>228</v>
      </c>
      <c r="F402" s="5">
        <f>ROUND(Source!AY394,O402)</f>
        <v>1164013.71</v>
      </c>
      <c r="G402" s="5" t="s">
        <v>69</v>
      </c>
      <c r="H402" s="5" t="s">
        <v>70</v>
      </c>
      <c r="I402" s="5"/>
      <c r="J402" s="5"/>
      <c r="K402" s="5">
        <v>228</v>
      </c>
      <c r="L402" s="5">
        <v>7</v>
      </c>
      <c r="M402" s="5">
        <v>3</v>
      </c>
      <c r="N402" s="5" t="s">
        <v>3</v>
      </c>
      <c r="O402" s="5">
        <v>2</v>
      </c>
      <c r="P402" s="5">
        <f>ROUND(Source!EQ394,O402)</f>
        <v>6817515.8499999996</v>
      </c>
      <c r="Q402" s="5"/>
      <c r="R402" s="5"/>
      <c r="S402" s="5"/>
      <c r="T402" s="5"/>
      <c r="U402" s="5"/>
      <c r="V402" s="5"/>
      <c r="W402" s="5">
        <v>1164013.71</v>
      </c>
      <c r="X402" s="5">
        <v>1</v>
      </c>
      <c r="Y402" s="5">
        <v>1164013.71</v>
      </c>
      <c r="Z402" s="5">
        <v>6817515.8499999996</v>
      </c>
      <c r="AA402" s="5">
        <v>1</v>
      </c>
      <c r="AB402" s="5">
        <v>6817515.8499999996</v>
      </c>
    </row>
    <row r="403" spans="1:28" ht="13" x14ac:dyDescent="0.3">
      <c r="A403" s="5">
        <v>50</v>
      </c>
      <c r="B403" s="5">
        <v>0</v>
      </c>
      <c r="C403" s="5">
        <v>0</v>
      </c>
      <c r="D403" s="5">
        <v>1</v>
      </c>
      <c r="E403" s="5">
        <v>216</v>
      </c>
      <c r="F403" s="5">
        <f>ROUND(Source!AP394,O403)</f>
        <v>0</v>
      </c>
      <c r="G403" s="5" t="s">
        <v>71</v>
      </c>
      <c r="H403" s="5" t="s">
        <v>72</v>
      </c>
      <c r="I403" s="5"/>
      <c r="J403" s="5"/>
      <c r="K403" s="5">
        <v>216</v>
      </c>
      <c r="L403" s="5">
        <v>8</v>
      </c>
      <c r="M403" s="5">
        <v>3</v>
      </c>
      <c r="N403" s="5" t="s">
        <v>3</v>
      </c>
      <c r="O403" s="5">
        <v>2</v>
      </c>
      <c r="P403" s="5">
        <f>ROUND(Source!EH394,O403)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ht="13" x14ac:dyDescent="0.3">
      <c r="A404" s="5">
        <v>50</v>
      </c>
      <c r="B404" s="5">
        <v>0</v>
      </c>
      <c r="C404" s="5">
        <v>0</v>
      </c>
      <c r="D404" s="5">
        <v>1</v>
      </c>
      <c r="E404" s="5">
        <v>223</v>
      </c>
      <c r="F404" s="5">
        <f>ROUND(Source!AQ394,O404)</f>
        <v>0</v>
      </c>
      <c r="G404" s="5" t="s">
        <v>73</v>
      </c>
      <c r="H404" s="5" t="s">
        <v>74</v>
      </c>
      <c r="I404" s="5"/>
      <c r="J404" s="5"/>
      <c r="K404" s="5">
        <v>223</v>
      </c>
      <c r="L404" s="5">
        <v>9</v>
      </c>
      <c r="M404" s="5">
        <v>3</v>
      </c>
      <c r="N404" s="5" t="s">
        <v>3</v>
      </c>
      <c r="O404" s="5">
        <v>2</v>
      </c>
      <c r="P404" s="5">
        <f>ROUND(Source!EI394,O404)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ht="13" x14ac:dyDescent="0.3">
      <c r="A405" s="5">
        <v>50</v>
      </c>
      <c r="B405" s="5">
        <v>0</v>
      </c>
      <c r="C405" s="5">
        <v>0</v>
      </c>
      <c r="D405" s="5">
        <v>1</v>
      </c>
      <c r="E405" s="5">
        <v>229</v>
      </c>
      <c r="F405" s="5">
        <f>ROUND(Source!AZ394,O405)</f>
        <v>0</v>
      </c>
      <c r="G405" s="5" t="s">
        <v>75</v>
      </c>
      <c r="H405" s="5" t="s">
        <v>76</v>
      </c>
      <c r="I405" s="5"/>
      <c r="J405" s="5"/>
      <c r="K405" s="5">
        <v>229</v>
      </c>
      <c r="L405" s="5">
        <v>10</v>
      </c>
      <c r="M405" s="5">
        <v>3</v>
      </c>
      <c r="N405" s="5" t="s">
        <v>3</v>
      </c>
      <c r="O405" s="5">
        <v>2</v>
      </c>
      <c r="P405" s="5">
        <f>ROUND(Source!ER394,O405)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ht="13" x14ac:dyDescent="0.3">
      <c r="A406" s="5">
        <v>50</v>
      </c>
      <c r="B406" s="5">
        <v>0</v>
      </c>
      <c r="C406" s="5">
        <v>0</v>
      </c>
      <c r="D406" s="5">
        <v>1</v>
      </c>
      <c r="E406" s="5">
        <v>203</v>
      </c>
      <c r="F406" s="5">
        <f>ROUND(Source!Q394,O406)</f>
        <v>10010.23</v>
      </c>
      <c r="G406" s="5" t="s">
        <v>77</v>
      </c>
      <c r="H406" s="5" t="s">
        <v>78</v>
      </c>
      <c r="I406" s="5"/>
      <c r="J406" s="5"/>
      <c r="K406" s="5">
        <v>203</v>
      </c>
      <c r="L406" s="5">
        <v>11</v>
      </c>
      <c r="M406" s="5">
        <v>3</v>
      </c>
      <c r="N406" s="5" t="s">
        <v>3</v>
      </c>
      <c r="O406" s="5">
        <v>2</v>
      </c>
      <c r="P406" s="5">
        <f>ROUND(Source!DI394,O406)</f>
        <v>126751.48</v>
      </c>
      <c r="Q406" s="5"/>
      <c r="R406" s="5"/>
      <c r="S406" s="5"/>
      <c r="T406" s="5"/>
      <c r="U406" s="5"/>
      <c r="V406" s="5"/>
      <c r="W406" s="5">
        <v>10010.23</v>
      </c>
      <c r="X406" s="5">
        <v>1</v>
      </c>
      <c r="Y406" s="5">
        <v>10010.23</v>
      </c>
      <c r="Z406" s="5">
        <v>126751.48</v>
      </c>
      <c r="AA406" s="5">
        <v>1</v>
      </c>
      <c r="AB406" s="5">
        <v>126751.48</v>
      </c>
    </row>
    <row r="407" spans="1:28" ht="13" x14ac:dyDescent="0.3">
      <c r="A407" s="5">
        <v>50</v>
      </c>
      <c r="B407" s="5">
        <v>0</v>
      </c>
      <c r="C407" s="5">
        <v>0</v>
      </c>
      <c r="D407" s="5">
        <v>1</v>
      </c>
      <c r="E407" s="5">
        <v>231</v>
      </c>
      <c r="F407" s="5">
        <f>ROUND(Source!BB394,O407)</f>
        <v>0</v>
      </c>
      <c r="G407" s="5" t="s">
        <v>79</v>
      </c>
      <c r="H407" s="5" t="s">
        <v>80</v>
      </c>
      <c r="I407" s="5"/>
      <c r="J407" s="5"/>
      <c r="K407" s="5">
        <v>231</v>
      </c>
      <c r="L407" s="5">
        <v>12</v>
      </c>
      <c r="M407" s="5">
        <v>3</v>
      </c>
      <c r="N407" s="5" t="s">
        <v>3</v>
      </c>
      <c r="O407" s="5">
        <v>2</v>
      </c>
      <c r="P407" s="5">
        <f>ROUND(Source!ET394,O407)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ht="13" x14ac:dyDescent="0.3">
      <c r="A408" s="5">
        <v>50</v>
      </c>
      <c r="B408" s="5">
        <v>0</v>
      </c>
      <c r="C408" s="5">
        <v>0</v>
      </c>
      <c r="D408" s="5">
        <v>1</v>
      </c>
      <c r="E408" s="5">
        <v>204</v>
      </c>
      <c r="F408" s="5">
        <f>ROUND(Source!R394,O408)</f>
        <v>845.09</v>
      </c>
      <c r="G408" s="5" t="s">
        <v>81</v>
      </c>
      <c r="H408" s="5" t="s">
        <v>82</v>
      </c>
      <c r="I408" s="5"/>
      <c r="J408" s="5"/>
      <c r="K408" s="5">
        <v>204</v>
      </c>
      <c r="L408" s="5">
        <v>13</v>
      </c>
      <c r="M408" s="5">
        <v>3</v>
      </c>
      <c r="N408" s="5" t="s">
        <v>3</v>
      </c>
      <c r="O408" s="5">
        <v>2</v>
      </c>
      <c r="P408" s="5">
        <f>ROUND(Source!DJ394,O408)</f>
        <v>40426.94</v>
      </c>
      <c r="Q408" s="5"/>
      <c r="R408" s="5"/>
      <c r="S408" s="5"/>
      <c r="T408" s="5"/>
      <c r="U408" s="5"/>
      <c r="V408" s="5"/>
      <c r="W408" s="5">
        <v>845.09</v>
      </c>
      <c r="X408" s="5">
        <v>1</v>
      </c>
      <c r="Y408" s="5">
        <v>845.09</v>
      </c>
      <c r="Z408" s="5">
        <v>40426.94</v>
      </c>
      <c r="AA408" s="5">
        <v>1</v>
      </c>
      <c r="AB408" s="5">
        <v>40426.94</v>
      </c>
    </row>
    <row r="409" spans="1:28" ht="13" x14ac:dyDescent="0.3">
      <c r="A409" s="5">
        <v>50</v>
      </c>
      <c r="B409" s="5">
        <v>0</v>
      </c>
      <c r="C409" s="5">
        <v>0</v>
      </c>
      <c r="D409" s="5">
        <v>1</v>
      </c>
      <c r="E409" s="5">
        <v>205</v>
      </c>
      <c r="F409" s="5">
        <f>ROUND(Source!S394,O409)</f>
        <v>79230.259999999995</v>
      </c>
      <c r="G409" s="5" t="s">
        <v>83</v>
      </c>
      <c r="H409" s="5" t="s">
        <v>84</v>
      </c>
      <c r="I409" s="5"/>
      <c r="J409" s="5"/>
      <c r="K409" s="5">
        <v>205</v>
      </c>
      <c r="L409" s="5">
        <v>14</v>
      </c>
      <c r="M409" s="5">
        <v>3</v>
      </c>
      <c r="N409" s="5" t="s">
        <v>3</v>
      </c>
      <c r="O409" s="5">
        <v>2</v>
      </c>
      <c r="P409" s="5">
        <f>ROUND(Source!DK394,O409)</f>
        <v>3792872.18</v>
      </c>
      <c r="Q409" s="5"/>
      <c r="R409" s="5"/>
      <c r="S409" s="5"/>
      <c r="T409" s="5"/>
      <c r="U409" s="5"/>
      <c r="V409" s="5"/>
      <c r="W409" s="5">
        <v>79230.259999999995</v>
      </c>
      <c r="X409" s="5">
        <v>1</v>
      </c>
      <c r="Y409" s="5">
        <v>79230.259999999995</v>
      </c>
      <c r="Z409" s="5">
        <v>3792872.18</v>
      </c>
      <c r="AA409" s="5">
        <v>1</v>
      </c>
      <c r="AB409" s="5">
        <v>3792872.18</v>
      </c>
    </row>
    <row r="410" spans="1:28" ht="13" x14ac:dyDescent="0.3">
      <c r="A410" s="5">
        <v>50</v>
      </c>
      <c r="B410" s="5">
        <v>0</v>
      </c>
      <c r="C410" s="5">
        <v>0</v>
      </c>
      <c r="D410" s="5">
        <v>1</v>
      </c>
      <c r="E410" s="5">
        <v>232</v>
      </c>
      <c r="F410" s="5">
        <f>ROUND(Source!BC394,O410)</f>
        <v>0</v>
      </c>
      <c r="G410" s="5" t="s">
        <v>85</v>
      </c>
      <c r="H410" s="5" t="s">
        <v>86</v>
      </c>
      <c r="I410" s="5"/>
      <c r="J410" s="5"/>
      <c r="K410" s="5">
        <v>232</v>
      </c>
      <c r="L410" s="5">
        <v>15</v>
      </c>
      <c r="M410" s="5">
        <v>3</v>
      </c>
      <c r="N410" s="5" t="s">
        <v>3</v>
      </c>
      <c r="O410" s="5">
        <v>2</v>
      </c>
      <c r="P410" s="5">
        <f>ROUND(Source!EU394,O410)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ht="13" x14ac:dyDescent="0.3">
      <c r="A411" s="5">
        <v>50</v>
      </c>
      <c r="B411" s="5">
        <v>0</v>
      </c>
      <c r="C411" s="5">
        <v>0</v>
      </c>
      <c r="D411" s="5">
        <v>1</v>
      </c>
      <c r="E411" s="5">
        <v>214</v>
      </c>
      <c r="F411" s="5">
        <f>ROUND(Source!AS394,O411)</f>
        <v>1357596.29</v>
      </c>
      <c r="G411" s="5" t="s">
        <v>87</v>
      </c>
      <c r="H411" s="5" t="s">
        <v>88</v>
      </c>
      <c r="I411" s="5"/>
      <c r="J411" s="5"/>
      <c r="K411" s="5">
        <v>214</v>
      </c>
      <c r="L411" s="5">
        <v>16</v>
      </c>
      <c r="M411" s="5">
        <v>3</v>
      </c>
      <c r="N411" s="5" t="s">
        <v>3</v>
      </c>
      <c r="O411" s="5">
        <v>2</v>
      </c>
      <c r="P411" s="5">
        <f>ROUND(Source!EK394,O411)</f>
        <v>15705210.279999999</v>
      </c>
      <c r="Q411" s="5"/>
      <c r="R411" s="5"/>
      <c r="S411" s="5"/>
      <c r="T411" s="5"/>
      <c r="U411" s="5"/>
      <c r="V411" s="5"/>
      <c r="W411" s="5">
        <v>1357596.29</v>
      </c>
      <c r="X411" s="5">
        <v>1</v>
      </c>
      <c r="Y411" s="5">
        <v>1357596.29</v>
      </c>
      <c r="Z411" s="5">
        <v>15705210.279999999</v>
      </c>
      <c r="AA411" s="5">
        <v>1</v>
      </c>
      <c r="AB411" s="5">
        <v>15705210.279999999</v>
      </c>
    </row>
    <row r="412" spans="1:28" ht="13" x14ac:dyDescent="0.3">
      <c r="A412" s="5">
        <v>50</v>
      </c>
      <c r="B412" s="5">
        <v>0</v>
      </c>
      <c r="C412" s="5">
        <v>0</v>
      </c>
      <c r="D412" s="5">
        <v>1</v>
      </c>
      <c r="E412" s="5">
        <v>215</v>
      </c>
      <c r="F412" s="5">
        <f>ROUND(Source!AT394,O412)</f>
        <v>0</v>
      </c>
      <c r="G412" s="5" t="s">
        <v>89</v>
      </c>
      <c r="H412" s="5" t="s">
        <v>90</v>
      </c>
      <c r="I412" s="5"/>
      <c r="J412" s="5"/>
      <c r="K412" s="5">
        <v>215</v>
      </c>
      <c r="L412" s="5">
        <v>17</v>
      </c>
      <c r="M412" s="5">
        <v>3</v>
      </c>
      <c r="N412" s="5" t="s">
        <v>3</v>
      </c>
      <c r="O412" s="5">
        <v>2</v>
      </c>
      <c r="P412" s="5">
        <f>ROUND(Source!EL394,O412)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ht="13" x14ac:dyDescent="0.3">
      <c r="A413" s="5">
        <v>50</v>
      </c>
      <c r="B413" s="5">
        <v>0</v>
      </c>
      <c r="C413" s="5">
        <v>0</v>
      </c>
      <c r="D413" s="5">
        <v>1</v>
      </c>
      <c r="E413" s="5">
        <v>217</v>
      </c>
      <c r="F413" s="5">
        <f>ROUND(Source!AU394,O413)</f>
        <v>0</v>
      </c>
      <c r="G413" s="5" t="s">
        <v>91</v>
      </c>
      <c r="H413" s="5" t="s">
        <v>92</v>
      </c>
      <c r="I413" s="5"/>
      <c r="J413" s="5"/>
      <c r="K413" s="5">
        <v>217</v>
      </c>
      <c r="L413" s="5">
        <v>18</v>
      </c>
      <c r="M413" s="5">
        <v>3</v>
      </c>
      <c r="N413" s="5" t="s">
        <v>3</v>
      </c>
      <c r="O413" s="5">
        <v>2</v>
      </c>
      <c r="P413" s="5">
        <f>ROUND(Source!EM394,O413)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ht="13" x14ac:dyDescent="0.3">
      <c r="A414" s="5">
        <v>50</v>
      </c>
      <c r="B414" s="5">
        <v>0</v>
      </c>
      <c r="C414" s="5">
        <v>0</v>
      </c>
      <c r="D414" s="5">
        <v>1</v>
      </c>
      <c r="E414" s="5">
        <v>230</v>
      </c>
      <c r="F414" s="5">
        <f>ROUND(Source!BA394,O414)</f>
        <v>0</v>
      </c>
      <c r="G414" s="5" t="s">
        <v>93</v>
      </c>
      <c r="H414" s="5" t="s">
        <v>94</v>
      </c>
      <c r="I414" s="5"/>
      <c r="J414" s="5"/>
      <c r="K414" s="5">
        <v>230</v>
      </c>
      <c r="L414" s="5">
        <v>19</v>
      </c>
      <c r="M414" s="5">
        <v>3</v>
      </c>
      <c r="N414" s="5" t="s">
        <v>3</v>
      </c>
      <c r="O414" s="5">
        <v>2</v>
      </c>
      <c r="P414" s="5">
        <f>ROUND(Source!ES394,O414)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ht="13" x14ac:dyDescent="0.3">
      <c r="A415" s="5">
        <v>50</v>
      </c>
      <c r="B415" s="5">
        <v>0</v>
      </c>
      <c r="C415" s="5">
        <v>0</v>
      </c>
      <c r="D415" s="5">
        <v>1</v>
      </c>
      <c r="E415" s="5">
        <v>206</v>
      </c>
      <c r="F415" s="5">
        <f>ROUND(Source!T394,O415)</f>
        <v>0</v>
      </c>
      <c r="G415" s="5" t="s">
        <v>95</v>
      </c>
      <c r="H415" s="5" t="s">
        <v>96</v>
      </c>
      <c r="I415" s="5"/>
      <c r="J415" s="5"/>
      <c r="K415" s="5">
        <v>206</v>
      </c>
      <c r="L415" s="5">
        <v>20</v>
      </c>
      <c r="M415" s="5">
        <v>3</v>
      </c>
      <c r="N415" s="5" t="s">
        <v>3</v>
      </c>
      <c r="O415" s="5">
        <v>2</v>
      </c>
      <c r="P415" s="5">
        <f>ROUND(Source!DL394,O415)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ht="13" x14ac:dyDescent="0.3">
      <c r="A416" s="5">
        <v>50</v>
      </c>
      <c r="B416" s="5">
        <v>0</v>
      </c>
      <c r="C416" s="5">
        <v>0</v>
      </c>
      <c r="D416" s="5">
        <v>1</v>
      </c>
      <c r="E416" s="5">
        <v>207</v>
      </c>
      <c r="F416" s="5">
        <f>Source!U394</f>
        <v>4989.6605927768969</v>
      </c>
      <c r="G416" s="5" t="s">
        <v>97</v>
      </c>
      <c r="H416" s="5" t="s">
        <v>98</v>
      </c>
      <c r="I416" s="5"/>
      <c r="J416" s="5"/>
      <c r="K416" s="5">
        <v>207</v>
      </c>
      <c r="L416" s="5">
        <v>21</v>
      </c>
      <c r="M416" s="5">
        <v>3</v>
      </c>
      <c r="N416" s="5" t="s">
        <v>3</v>
      </c>
      <c r="O416" s="5">
        <v>-1</v>
      </c>
      <c r="P416" s="5">
        <f>Source!DM394</f>
        <v>4995.7733724329328</v>
      </c>
      <c r="Q416" s="5"/>
      <c r="R416" s="5"/>
      <c r="S416" s="5"/>
      <c r="T416" s="5"/>
      <c r="U416" s="5"/>
      <c r="V416" s="5"/>
      <c r="W416" s="5">
        <v>4989.6605927768969</v>
      </c>
      <c r="X416" s="5">
        <v>1</v>
      </c>
      <c r="Y416" s="5">
        <v>4989.6605927768969</v>
      </c>
      <c r="Z416" s="5">
        <v>4995.7733724329337</v>
      </c>
      <c r="AA416" s="5">
        <v>1</v>
      </c>
      <c r="AB416" s="5">
        <v>4995.7733724329337</v>
      </c>
    </row>
    <row r="417" spans="1:255" ht="13" x14ac:dyDescent="0.3">
      <c r="A417" s="5">
        <v>50</v>
      </c>
      <c r="B417" s="5">
        <v>0</v>
      </c>
      <c r="C417" s="5">
        <v>0</v>
      </c>
      <c r="D417" s="5">
        <v>1</v>
      </c>
      <c r="E417" s="5">
        <v>208</v>
      </c>
      <c r="F417" s="5">
        <f>Source!V394</f>
        <v>0</v>
      </c>
      <c r="G417" s="5" t="s">
        <v>99</v>
      </c>
      <c r="H417" s="5" t="s">
        <v>100</v>
      </c>
      <c r="I417" s="5"/>
      <c r="J417" s="5"/>
      <c r="K417" s="5">
        <v>208</v>
      </c>
      <c r="L417" s="5">
        <v>22</v>
      </c>
      <c r="M417" s="5">
        <v>3</v>
      </c>
      <c r="N417" s="5" t="s">
        <v>3</v>
      </c>
      <c r="O417" s="5">
        <v>-1</v>
      </c>
      <c r="P417" s="5">
        <f>Source!DN394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55" ht="13" x14ac:dyDescent="0.3">
      <c r="A418" s="5">
        <v>50</v>
      </c>
      <c r="B418" s="5">
        <v>0</v>
      </c>
      <c r="C418" s="5">
        <v>0</v>
      </c>
      <c r="D418" s="5">
        <v>1</v>
      </c>
      <c r="E418" s="5">
        <v>209</v>
      </c>
      <c r="F418" s="5">
        <f>ROUND(Source!W394,O418)</f>
        <v>0</v>
      </c>
      <c r="G418" s="5" t="s">
        <v>101</v>
      </c>
      <c r="H418" s="5" t="s">
        <v>102</v>
      </c>
      <c r="I418" s="5"/>
      <c r="J418" s="5"/>
      <c r="K418" s="5">
        <v>209</v>
      </c>
      <c r="L418" s="5">
        <v>23</v>
      </c>
      <c r="M418" s="5">
        <v>3</v>
      </c>
      <c r="N418" s="5" t="s">
        <v>3</v>
      </c>
      <c r="O418" s="5">
        <v>2</v>
      </c>
      <c r="P418" s="5">
        <f>ROUND(Source!DO394,O418)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55" ht="13" x14ac:dyDescent="0.3">
      <c r="A419" s="5">
        <v>50</v>
      </c>
      <c r="B419" s="5">
        <v>0</v>
      </c>
      <c r="C419" s="5">
        <v>0</v>
      </c>
      <c r="D419" s="5">
        <v>1</v>
      </c>
      <c r="E419" s="5">
        <v>233</v>
      </c>
      <c r="F419" s="5">
        <f>ROUND(Source!BD394,O419)</f>
        <v>0</v>
      </c>
      <c r="G419" s="5" t="s">
        <v>103</v>
      </c>
      <c r="H419" s="5" t="s">
        <v>104</v>
      </c>
      <c r="I419" s="5"/>
      <c r="J419" s="5"/>
      <c r="K419" s="5">
        <v>233</v>
      </c>
      <c r="L419" s="5">
        <v>24</v>
      </c>
      <c r="M419" s="5">
        <v>3</v>
      </c>
      <c r="N419" s="5" t="s">
        <v>3</v>
      </c>
      <c r="O419" s="5">
        <v>2</v>
      </c>
      <c r="P419" s="5">
        <f>ROUND(Source!EV394,O419)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55" ht="13" x14ac:dyDescent="0.3">
      <c r="A420" s="5">
        <v>50</v>
      </c>
      <c r="B420" s="5">
        <v>0</v>
      </c>
      <c r="C420" s="5">
        <v>0</v>
      </c>
      <c r="D420" s="5">
        <v>1</v>
      </c>
      <c r="E420" s="5">
        <v>210</v>
      </c>
      <c r="F420" s="5">
        <f>ROUND(Source!X394,O420)</f>
        <v>67870.429999999993</v>
      </c>
      <c r="G420" s="5" t="s">
        <v>105</v>
      </c>
      <c r="H420" s="5" t="s">
        <v>106</v>
      </c>
      <c r="I420" s="5"/>
      <c r="J420" s="5"/>
      <c r="K420" s="5">
        <v>210</v>
      </c>
      <c r="L420" s="5">
        <v>25</v>
      </c>
      <c r="M420" s="5">
        <v>3</v>
      </c>
      <c r="N420" s="5" t="s">
        <v>3</v>
      </c>
      <c r="O420" s="5">
        <v>2</v>
      </c>
      <c r="P420" s="5">
        <f>ROUND(Source!DP394,O420)</f>
        <v>3239622.8</v>
      </c>
      <c r="Q420" s="5"/>
      <c r="R420" s="5"/>
      <c r="S420" s="5"/>
      <c r="T420" s="5"/>
      <c r="U420" s="5"/>
      <c r="V420" s="5"/>
      <c r="W420" s="5">
        <v>67870.429999999993</v>
      </c>
      <c r="X420" s="5">
        <v>1</v>
      </c>
      <c r="Y420" s="5">
        <v>67870.429999999993</v>
      </c>
      <c r="Z420" s="5">
        <v>3239622.8</v>
      </c>
      <c r="AA420" s="5">
        <v>1</v>
      </c>
      <c r="AB420" s="5">
        <v>3239622.8</v>
      </c>
    </row>
    <row r="421" spans="1:255" ht="13" x14ac:dyDescent="0.3">
      <c r="A421" s="5">
        <v>50</v>
      </c>
      <c r="B421" s="5">
        <v>0</v>
      </c>
      <c r="C421" s="5">
        <v>0</v>
      </c>
      <c r="D421" s="5">
        <v>1</v>
      </c>
      <c r="E421" s="5">
        <v>211</v>
      </c>
      <c r="F421" s="5">
        <f>ROUND(Source!Y394,O421)</f>
        <v>36471.660000000003</v>
      </c>
      <c r="G421" s="5" t="s">
        <v>107</v>
      </c>
      <c r="H421" s="5" t="s">
        <v>108</v>
      </c>
      <c r="I421" s="5"/>
      <c r="J421" s="5"/>
      <c r="K421" s="5">
        <v>211</v>
      </c>
      <c r="L421" s="5">
        <v>26</v>
      </c>
      <c r="M421" s="5">
        <v>3</v>
      </c>
      <c r="N421" s="5" t="s">
        <v>3</v>
      </c>
      <c r="O421" s="5">
        <v>2</v>
      </c>
      <c r="P421" s="5">
        <f>ROUND(Source!DQ394,O421)</f>
        <v>1728447.97</v>
      </c>
      <c r="Q421" s="5"/>
      <c r="R421" s="5"/>
      <c r="S421" s="5"/>
      <c r="T421" s="5"/>
      <c r="U421" s="5"/>
      <c r="V421" s="5"/>
      <c r="W421" s="5">
        <v>36471.660000000003</v>
      </c>
      <c r="X421" s="5">
        <v>1</v>
      </c>
      <c r="Y421" s="5">
        <v>36471.660000000003</v>
      </c>
      <c r="Z421" s="5">
        <v>1728447.97</v>
      </c>
      <c r="AA421" s="5">
        <v>1</v>
      </c>
      <c r="AB421" s="5">
        <v>1728447.97</v>
      </c>
    </row>
    <row r="422" spans="1:255" ht="13" x14ac:dyDescent="0.3">
      <c r="A422" s="5">
        <v>50</v>
      </c>
      <c r="B422" s="5">
        <v>0</v>
      </c>
      <c r="C422" s="5">
        <v>0</v>
      </c>
      <c r="D422" s="5">
        <v>1</v>
      </c>
      <c r="E422" s="5">
        <v>224</v>
      </c>
      <c r="F422" s="5">
        <f>ROUND(Source!AR394,O422)</f>
        <v>1357596.29</v>
      </c>
      <c r="G422" s="5" t="s">
        <v>109</v>
      </c>
      <c r="H422" s="5" t="s">
        <v>110</v>
      </c>
      <c r="I422" s="5"/>
      <c r="J422" s="5"/>
      <c r="K422" s="5">
        <v>224</v>
      </c>
      <c r="L422" s="5">
        <v>27</v>
      </c>
      <c r="M422" s="5">
        <v>3</v>
      </c>
      <c r="N422" s="5" t="s">
        <v>3</v>
      </c>
      <c r="O422" s="5">
        <v>2</v>
      </c>
      <c r="P422" s="5">
        <f>ROUND(Source!EJ394,O422)</f>
        <v>15705210.279999999</v>
      </c>
      <c r="Q422" s="5"/>
      <c r="R422" s="5"/>
      <c r="S422" s="5"/>
      <c r="T422" s="5"/>
      <c r="U422" s="5"/>
      <c r="V422" s="5"/>
      <c r="W422" s="5">
        <v>1357596.29</v>
      </c>
      <c r="X422" s="5">
        <v>1</v>
      </c>
      <c r="Y422" s="5">
        <v>1357596.29</v>
      </c>
      <c r="Z422" s="5">
        <v>15705210.279999999</v>
      </c>
      <c r="AA422" s="5">
        <v>1</v>
      </c>
      <c r="AB422" s="5">
        <v>15705210.279999999</v>
      </c>
    </row>
    <row r="424" spans="1:255" ht="13" x14ac:dyDescent="0.3">
      <c r="A424" s="1">
        <v>4</v>
      </c>
      <c r="B424" s="1">
        <v>1</v>
      </c>
      <c r="C424" s="1"/>
      <c r="D424" s="1">
        <f>ROW(A439)</f>
        <v>439</v>
      </c>
      <c r="E424" s="1"/>
      <c r="F424" s="1" t="s">
        <v>3</v>
      </c>
      <c r="G424" s="1" t="s">
        <v>296</v>
      </c>
      <c r="H424" s="1" t="s">
        <v>3</v>
      </c>
      <c r="I424" s="1">
        <v>0</v>
      </c>
      <c r="J424" s="1"/>
      <c r="K424" s="1">
        <v>-1</v>
      </c>
      <c r="L424" s="1"/>
      <c r="M424" s="1" t="s">
        <v>3</v>
      </c>
      <c r="N424" s="1"/>
      <c r="O424" s="1"/>
      <c r="P424" s="1"/>
      <c r="Q424" s="1"/>
      <c r="R424" s="1"/>
      <c r="S424" s="1">
        <v>0</v>
      </c>
      <c r="T424" s="1">
        <v>0</v>
      </c>
      <c r="U424" s="1" t="s">
        <v>3</v>
      </c>
      <c r="V424" s="1">
        <v>0</v>
      </c>
      <c r="W424" s="1"/>
      <c r="X424" s="1"/>
      <c r="Y424" s="1"/>
      <c r="Z424" s="1"/>
      <c r="AA424" s="1"/>
      <c r="AB424" s="1" t="s">
        <v>3</v>
      </c>
      <c r="AC424" s="1" t="s">
        <v>3</v>
      </c>
      <c r="AD424" s="1" t="s">
        <v>3</v>
      </c>
      <c r="AE424" s="1" t="s">
        <v>3</v>
      </c>
      <c r="AF424" s="1" t="s">
        <v>3</v>
      </c>
      <c r="AG424" s="1" t="s">
        <v>3</v>
      </c>
      <c r="AH424" s="1"/>
      <c r="AI424" s="1"/>
      <c r="AJ424" s="1"/>
      <c r="AK424" s="1"/>
      <c r="AL424" s="1"/>
      <c r="AM424" s="1"/>
      <c r="AN424" s="1"/>
      <c r="AO424" s="1"/>
      <c r="AP424" s="1" t="s">
        <v>3</v>
      </c>
      <c r="AQ424" s="1" t="s">
        <v>3</v>
      </c>
      <c r="AR424" s="1" t="s">
        <v>3</v>
      </c>
      <c r="AS424" s="1"/>
      <c r="AT424" s="1"/>
      <c r="AU424" s="1"/>
      <c r="AV424" s="1"/>
      <c r="AW424" s="1"/>
      <c r="AX424" s="1"/>
      <c r="AY424" s="1"/>
      <c r="AZ424" s="1" t="s">
        <v>3</v>
      </c>
      <c r="BA424" s="1"/>
      <c r="BB424" s="1" t="s">
        <v>3</v>
      </c>
      <c r="BC424" s="1" t="s">
        <v>3</v>
      </c>
      <c r="BD424" s="1" t="s">
        <v>3</v>
      </c>
      <c r="BE424" s="1" t="s">
        <v>3</v>
      </c>
      <c r="BF424" s="1" t="s">
        <v>3</v>
      </c>
      <c r="BG424" s="1" t="s">
        <v>3</v>
      </c>
      <c r="BH424" s="1" t="s">
        <v>3</v>
      </c>
      <c r="BI424" s="1" t="s">
        <v>3</v>
      </c>
      <c r="BJ424" s="1" t="s">
        <v>3</v>
      </c>
      <c r="BK424" s="1" t="s">
        <v>3</v>
      </c>
      <c r="BL424" s="1" t="s">
        <v>3</v>
      </c>
      <c r="BM424" s="1" t="s">
        <v>3</v>
      </c>
      <c r="BN424" s="1" t="s">
        <v>3</v>
      </c>
      <c r="BO424" s="1" t="s">
        <v>3</v>
      </c>
      <c r="BP424" s="1" t="s">
        <v>3</v>
      </c>
      <c r="BQ424" s="1"/>
      <c r="BR424" s="1"/>
      <c r="BS424" s="1"/>
      <c r="BT424" s="1"/>
      <c r="BU424" s="1"/>
      <c r="BV424" s="1"/>
      <c r="BW424" s="1"/>
      <c r="BX424" s="1">
        <v>0</v>
      </c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>
        <v>0</v>
      </c>
    </row>
    <row r="426" spans="1:255" ht="13" x14ac:dyDescent="0.3">
      <c r="A426" s="3">
        <v>52</v>
      </c>
      <c r="B426" s="3">
        <f t="shared" ref="B426:G426" si="400">B439</f>
        <v>1</v>
      </c>
      <c r="C426" s="3">
        <f t="shared" si="400"/>
        <v>4</v>
      </c>
      <c r="D426" s="3">
        <f t="shared" si="400"/>
        <v>424</v>
      </c>
      <c r="E426" s="3">
        <f t="shared" si="400"/>
        <v>0</v>
      </c>
      <c r="F426" s="3" t="str">
        <f t="shared" si="400"/>
        <v/>
      </c>
      <c r="G426" s="3" t="str">
        <f t="shared" si="400"/>
        <v>Замена плит перекрытий. Устройство раскрепления (КР-7...11)</v>
      </c>
      <c r="H426" s="3"/>
      <c r="I426" s="3"/>
      <c r="J426" s="3"/>
      <c r="K426" s="3"/>
      <c r="L426" s="3"/>
      <c r="M426" s="3"/>
      <c r="N426" s="3"/>
      <c r="O426" s="3">
        <f t="shared" ref="O426:AT426" si="401">O439</f>
        <v>26302.36</v>
      </c>
      <c r="P426" s="3">
        <f t="shared" si="401"/>
        <v>20797</v>
      </c>
      <c r="Q426" s="3">
        <f t="shared" si="401"/>
        <v>198.38</v>
      </c>
      <c r="R426" s="3">
        <f t="shared" si="401"/>
        <v>0</v>
      </c>
      <c r="S426" s="3">
        <f t="shared" si="401"/>
        <v>5306.98</v>
      </c>
      <c r="T426" s="3">
        <f t="shared" si="401"/>
        <v>0</v>
      </c>
      <c r="U426" s="3">
        <f t="shared" si="401"/>
        <v>402.04380610899995</v>
      </c>
      <c r="V426" s="3">
        <f t="shared" si="401"/>
        <v>0</v>
      </c>
      <c r="W426" s="3">
        <f t="shared" si="401"/>
        <v>0</v>
      </c>
      <c r="X426" s="3">
        <f t="shared" si="401"/>
        <v>4457.8599999999997</v>
      </c>
      <c r="Y426" s="3">
        <f t="shared" si="401"/>
        <v>2812.7</v>
      </c>
      <c r="Z426" s="3">
        <f t="shared" si="401"/>
        <v>0</v>
      </c>
      <c r="AA426" s="3">
        <f t="shared" si="401"/>
        <v>0</v>
      </c>
      <c r="AB426" s="3">
        <f t="shared" si="401"/>
        <v>26302.36</v>
      </c>
      <c r="AC426" s="3">
        <f t="shared" si="401"/>
        <v>20797</v>
      </c>
      <c r="AD426" s="3">
        <f t="shared" si="401"/>
        <v>198.38</v>
      </c>
      <c r="AE426" s="3">
        <f t="shared" si="401"/>
        <v>0</v>
      </c>
      <c r="AF426" s="3">
        <f t="shared" si="401"/>
        <v>5306.98</v>
      </c>
      <c r="AG426" s="3">
        <f t="shared" si="401"/>
        <v>0</v>
      </c>
      <c r="AH426" s="3">
        <f t="shared" si="401"/>
        <v>402.04380610899995</v>
      </c>
      <c r="AI426" s="3">
        <f t="shared" si="401"/>
        <v>0</v>
      </c>
      <c r="AJ426" s="3">
        <f t="shared" si="401"/>
        <v>0</v>
      </c>
      <c r="AK426" s="3">
        <f t="shared" si="401"/>
        <v>4457.8599999999997</v>
      </c>
      <c r="AL426" s="3">
        <f t="shared" si="401"/>
        <v>2812.7</v>
      </c>
      <c r="AM426" s="3">
        <f t="shared" si="401"/>
        <v>0</v>
      </c>
      <c r="AN426" s="3">
        <f t="shared" si="401"/>
        <v>0</v>
      </c>
      <c r="AO426" s="3">
        <f t="shared" si="401"/>
        <v>0</v>
      </c>
      <c r="AP426" s="3">
        <f t="shared" si="401"/>
        <v>0</v>
      </c>
      <c r="AQ426" s="3">
        <f t="shared" si="401"/>
        <v>0</v>
      </c>
      <c r="AR426" s="3">
        <f t="shared" si="401"/>
        <v>33572.92</v>
      </c>
      <c r="AS426" s="3">
        <f t="shared" si="401"/>
        <v>33572.92</v>
      </c>
      <c r="AT426" s="3">
        <f t="shared" si="401"/>
        <v>0</v>
      </c>
      <c r="AU426" s="3">
        <f t="shared" ref="AU426:BZ426" si="402">AU439</f>
        <v>0</v>
      </c>
      <c r="AV426" s="3">
        <f t="shared" si="402"/>
        <v>20797</v>
      </c>
      <c r="AW426" s="3">
        <f t="shared" si="402"/>
        <v>20797</v>
      </c>
      <c r="AX426" s="3">
        <f t="shared" si="402"/>
        <v>0</v>
      </c>
      <c r="AY426" s="3">
        <f t="shared" si="402"/>
        <v>20797</v>
      </c>
      <c r="AZ426" s="3">
        <f t="shared" si="402"/>
        <v>0</v>
      </c>
      <c r="BA426" s="3">
        <f t="shared" si="402"/>
        <v>0</v>
      </c>
      <c r="BB426" s="3">
        <f t="shared" si="402"/>
        <v>0</v>
      </c>
      <c r="BC426" s="3">
        <f t="shared" si="402"/>
        <v>0</v>
      </c>
      <c r="BD426" s="3">
        <f t="shared" si="402"/>
        <v>0</v>
      </c>
      <c r="BE426" s="3">
        <f t="shared" si="402"/>
        <v>0</v>
      </c>
      <c r="BF426" s="3">
        <f t="shared" si="402"/>
        <v>0</v>
      </c>
      <c r="BG426" s="3">
        <f t="shared" si="402"/>
        <v>0</v>
      </c>
      <c r="BH426" s="3">
        <f t="shared" si="402"/>
        <v>0</v>
      </c>
      <c r="BI426" s="3">
        <f t="shared" si="402"/>
        <v>0</v>
      </c>
      <c r="BJ426" s="3">
        <f t="shared" si="402"/>
        <v>0</v>
      </c>
      <c r="BK426" s="3">
        <f t="shared" si="402"/>
        <v>0</v>
      </c>
      <c r="BL426" s="3">
        <f t="shared" si="402"/>
        <v>0</v>
      </c>
      <c r="BM426" s="3">
        <f t="shared" si="402"/>
        <v>0</v>
      </c>
      <c r="BN426" s="3">
        <f t="shared" si="402"/>
        <v>0</v>
      </c>
      <c r="BO426" s="3">
        <f t="shared" si="402"/>
        <v>0</v>
      </c>
      <c r="BP426" s="3">
        <f t="shared" si="402"/>
        <v>0</v>
      </c>
      <c r="BQ426" s="3">
        <f t="shared" si="402"/>
        <v>0</v>
      </c>
      <c r="BR426" s="3">
        <f t="shared" si="402"/>
        <v>0</v>
      </c>
      <c r="BS426" s="3">
        <f t="shared" si="402"/>
        <v>0</v>
      </c>
      <c r="BT426" s="3">
        <f t="shared" si="402"/>
        <v>0</v>
      </c>
      <c r="BU426" s="3">
        <f t="shared" si="402"/>
        <v>0</v>
      </c>
      <c r="BV426" s="3">
        <f t="shared" si="402"/>
        <v>0</v>
      </c>
      <c r="BW426" s="3">
        <f t="shared" si="402"/>
        <v>0</v>
      </c>
      <c r="BX426" s="3">
        <f t="shared" si="402"/>
        <v>0</v>
      </c>
      <c r="BY426" s="3">
        <f t="shared" si="402"/>
        <v>0</v>
      </c>
      <c r="BZ426" s="3">
        <f t="shared" si="402"/>
        <v>0</v>
      </c>
      <c r="CA426" s="3">
        <f t="shared" ref="CA426:DF426" si="403">CA439</f>
        <v>33572.92</v>
      </c>
      <c r="CB426" s="3">
        <f t="shared" si="403"/>
        <v>33572.92</v>
      </c>
      <c r="CC426" s="3">
        <f t="shared" si="403"/>
        <v>0</v>
      </c>
      <c r="CD426" s="3">
        <f t="shared" si="403"/>
        <v>0</v>
      </c>
      <c r="CE426" s="3">
        <f t="shared" si="403"/>
        <v>20797</v>
      </c>
      <c r="CF426" s="3">
        <f t="shared" si="403"/>
        <v>20797</v>
      </c>
      <c r="CG426" s="3">
        <f t="shared" si="403"/>
        <v>0</v>
      </c>
      <c r="CH426" s="3">
        <f t="shared" si="403"/>
        <v>20797</v>
      </c>
      <c r="CI426" s="3">
        <f t="shared" si="403"/>
        <v>0</v>
      </c>
      <c r="CJ426" s="3">
        <f t="shared" si="403"/>
        <v>0</v>
      </c>
      <c r="CK426" s="3">
        <f t="shared" si="403"/>
        <v>0</v>
      </c>
      <c r="CL426" s="3">
        <f t="shared" si="403"/>
        <v>0</v>
      </c>
      <c r="CM426" s="3">
        <f t="shared" si="403"/>
        <v>0</v>
      </c>
      <c r="CN426" s="3">
        <f t="shared" si="403"/>
        <v>0</v>
      </c>
      <c r="CO426" s="3">
        <f t="shared" si="403"/>
        <v>0</v>
      </c>
      <c r="CP426" s="3">
        <f t="shared" si="403"/>
        <v>0</v>
      </c>
      <c r="CQ426" s="3">
        <f t="shared" si="403"/>
        <v>0</v>
      </c>
      <c r="CR426" s="3">
        <f t="shared" si="403"/>
        <v>0</v>
      </c>
      <c r="CS426" s="3">
        <f t="shared" si="403"/>
        <v>0</v>
      </c>
      <c r="CT426" s="3">
        <f t="shared" si="403"/>
        <v>0</v>
      </c>
      <c r="CU426" s="3">
        <f t="shared" si="403"/>
        <v>0</v>
      </c>
      <c r="CV426" s="3">
        <f t="shared" si="403"/>
        <v>0</v>
      </c>
      <c r="CW426" s="3">
        <f t="shared" si="403"/>
        <v>0</v>
      </c>
      <c r="CX426" s="3">
        <f t="shared" si="403"/>
        <v>0</v>
      </c>
      <c r="CY426" s="3">
        <f t="shared" si="403"/>
        <v>0</v>
      </c>
      <c r="CZ426" s="3">
        <f t="shared" si="403"/>
        <v>0</v>
      </c>
      <c r="DA426" s="3">
        <f t="shared" si="403"/>
        <v>0</v>
      </c>
      <c r="DB426" s="3">
        <f t="shared" si="403"/>
        <v>0</v>
      </c>
      <c r="DC426" s="3">
        <f t="shared" si="403"/>
        <v>0</v>
      </c>
      <c r="DD426" s="3">
        <f t="shared" si="403"/>
        <v>0</v>
      </c>
      <c r="DE426" s="3">
        <f t="shared" si="403"/>
        <v>0</v>
      </c>
      <c r="DF426" s="3">
        <f t="shared" si="403"/>
        <v>0</v>
      </c>
      <c r="DG426" s="4">
        <f t="shared" ref="DG426:EL426" si="404">DG439</f>
        <v>462818.53</v>
      </c>
      <c r="DH426" s="4">
        <f t="shared" si="404"/>
        <v>207231.51</v>
      </c>
      <c r="DI426" s="4">
        <f t="shared" si="404"/>
        <v>1807.24</v>
      </c>
      <c r="DJ426" s="4">
        <f t="shared" si="404"/>
        <v>0</v>
      </c>
      <c r="DK426" s="4">
        <f t="shared" si="404"/>
        <v>253779.78</v>
      </c>
      <c r="DL426" s="4">
        <f t="shared" si="404"/>
        <v>0</v>
      </c>
      <c r="DM426" s="4">
        <f t="shared" si="404"/>
        <v>402.04380610899995</v>
      </c>
      <c r="DN426" s="4">
        <f t="shared" si="404"/>
        <v>0</v>
      </c>
      <c r="DO426" s="4">
        <f t="shared" si="404"/>
        <v>0</v>
      </c>
      <c r="DP426" s="4">
        <f t="shared" si="404"/>
        <v>213175.02</v>
      </c>
      <c r="DQ426" s="4">
        <f t="shared" si="404"/>
        <v>134503.28</v>
      </c>
      <c r="DR426" s="4">
        <f t="shared" si="404"/>
        <v>0</v>
      </c>
      <c r="DS426" s="4">
        <f t="shared" si="404"/>
        <v>0</v>
      </c>
      <c r="DT426" s="4">
        <f t="shared" si="404"/>
        <v>462818.53</v>
      </c>
      <c r="DU426" s="4">
        <f t="shared" si="404"/>
        <v>207231.51</v>
      </c>
      <c r="DV426" s="4">
        <f t="shared" si="404"/>
        <v>1807.24</v>
      </c>
      <c r="DW426" s="4">
        <f t="shared" si="404"/>
        <v>0</v>
      </c>
      <c r="DX426" s="4">
        <f t="shared" si="404"/>
        <v>253779.78</v>
      </c>
      <c r="DY426" s="4">
        <f t="shared" si="404"/>
        <v>0</v>
      </c>
      <c r="DZ426" s="4">
        <f t="shared" si="404"/>
        <v>402.04380610899995</v>
      </c>
      <c r="EA426" s="4">
        <f t="shared" si="404"/>
        <v>0</v>
      </c>
      <c r="EB426" s="4">
        <f t="shared" si="404"/>
        <v>0</v>
      </c>
      <c r="EC426" s="4">
        <f t="shared" si="404"/>
        <v>213175.02</v>
      </c>
      <c r="ED426" s="4">
        <f t="shared" si="404"/>
        <v>134503.28</v>
      </c>
      <c r="EE426" s="4">
        <f t="shared" si="404"/>
        <v>0</v>
      </c>
      <c r="EF426" s="4">
        <f t="shared" si="404"/>
        <v>0</v>
      </c>
      <c r="EG426" s="4">
        <f t="shared" si="404"/>
        <v>0</v>
      </c>
      <c r="EH426" s="4">
        <f t="shared" si="404"/>
        <v>0</v>
      </c>
      <c r="EI426" s="4">
        <f t="shared" si="404"/>
        <v>0</v>
      </c>
      <c r="EJ426" s="4">
        <f t="shared" si="404"/>
        <v>810496.83</v>
      </c>
      <c r="EK426" s="4">
        <f t="shared" si="404"/>
        <v>810496.83</v>
      </c>
      <c r="EL426" s="4">
        <f t="shared" si="404"/>
        <v>0</v>
      </c>
      <c r="EM426" s="4">
        <f t="shared" ref="EM426:FR426" si="405">EM439</f>
        <v>0</v>
      </c>
      <c r="EN426" s="4">
        <f t="shared" si="405"/>
        <v>207231.51</v>
      </c>
      <c r="EO426" s="4">
        <f t="shared" si="405"/>
        <v>207231.51</v>
      </c>
      <c r="EP426" s="4">
        <f t="shared" si="405"/>
        <v>0</v>
      </c>
      <c r="EQ426" s="4">
        <f t="shared" si="405"/>
        <v>207231.51</v>
      </c>
      <c r="ER426" s="4">
        <f t="shared" si="405"/>
        <v>0</v>
      </c>
      <c r="ES426" s="4">
        <f t="shared" si="405"/>
        <v>0</v>
      </c>
      <c r="ET426" s="4">
        <f t="shared" si="405"/>
        <v>0</v>
      </c>
      <c r="EU426" s="4">
        <f t="shared" si="405"/>
        <v>0</v>
      </c>
      <c r="EV426" s="4">
        <f t="shared" si="405"/>
        <v>0</v>
      </c>
      <c r="EW426" s="4">
        <f t="shared" si="405"/>
        <v>0</v>
      </c>
      <c r="EX426" s="4">
        <f t="shared" si="405"/>
        <v>0</v>
      </c>
      <c r="EY426" s="4">
        <f t="shared" si="405"/>
        <v>0</v>
      </c>
      <c r="EZ426" s="4">
        <f t="shared" si="405"/>
        <v>0</v>
      </c>
      <c r="FA426" s="4">
        <f t="shared" si="405"/>
        <v>0</v>
      </c>
      <c r="FB426" s="4">
        <f t="shared" si="405"/>
        <v>0</v>
      </c>
      <c r="FC426" s="4">
        <f t="shared" si="405"/>
        <v>0</v>
      </c>
      <c r="FD426" s="4">
        <f t="shared" si="405"/>
        <v>0</v>
      </c>
      <c r="FE426" s="4">
        <f t="shared" si="405"/>
        <v>0</v>
      </c>
      <c r="FF426" s="4">
        <f t="shared" si="405"/>
        <v>0</v>
      </c>
      <c r="FG426" s="4">
        <f t="shared" si="405"/>
        <v>0</v>
      </c>
      <c r="FH426" s="4">
        <f t="shared" si="405"/>
        <v>0</v>
      </c>
      <c r="FI426" s="4">
        <f t="shared" si="405"/>
        <v>0</v>
      </c>
      <c r="FJ426" s="4">
        <f t="shared" si="405"/>
        <v>0</v>
      </c>
      <c r="FK426" s="4">
        <f t="shared" si="405"/>
        <v>0</v>
      </c>
      <c r="FL426" s="4">
        <f t="shared" si="405"/>
        <v>0</v>
      </c>
      <c r="FM426" s="4">
        <f t="shared" si="405"/>
        <v>0</v>
      </c>
      <c r="FN426" s="4">
        <f t="shared" si="405"/>
        <v>0</v>
      </c>
      <c r="FO426" s="4">
        <f t="shared" si="405"/>
        <v>0</v>
      </c>
      <c r="FP426" s="4">
        <f t="shared" si="405"/>
        <v>0</v>
      </c>
      <c r="FQ426" s="4">
        <f t="shared" si="405"/>
        <v>0</v>
      </c>
      <c r="FR426" s="4">
        <f t="shared" si="405"/>
        <v>0</v>
      </c>
      <c r="FS426" s="4">
        <f t="shared" ref="FS426:GX426" si="406">FS439</f>
        <v>810496.83</v>
      </c>
      <c r="FT426" s="4">
        <f t="shared" si="406"/>
        <v>810496.83</v>
      </c>
      <c r="FU426" s="4">
        <f t="shared" si="406"/>
        <v>0</v>
      </c>
      <c r="FV426" s="4">
        <f t="shared" si="406"/>
        <v>0</v>
      </c>
      <c r="FW426" s="4">
        <f t="shared" si="406"/>
        <v>207231.51</v>
      </c>
      <c r="FX426" s="4">
        <f t="shared" si="406"/>
        <v>207231.51</v>
      </c>
      <c r="FY426" s="4">
        <f t="shared" si="406"/>
        <v>0</v>
      </c>
      <c r="FZ426" s="4">
        <f t="shared" si="406"/>
        <v>207231.51</v>
      </c>
      <c r="GA426" s="4">
        <f t="shared" si="406"/>
        <v>0</v>
      </c>
      <c r="GB426" s="4">
        <f t="shared" si="406"/>
        <v>0</v>
      </c>
      <c r="GC426" s="4">
        <f t="shared" si="406"/>
        <v>0</v>
      </c>
      <c r="GD426" s="4">
        <f t="shared" si="406"/>
        <v>0</v>
      </c>
      <c r="GE426" s="4">
        <f t="shared" si="406"/>
        <v>0</v>
      </c>
      <c r="GF426" s="4">
        <f t="shared" si="406"/>
        <v>0</v>
      </c>
      <c r="GG426" s="4">
        <f t="shared" si="406"/>
        <v>0</v>
      </c>
      <c r="GH426" s="4">
        <f t="shared" si="406"/>
        <v>0</v>
      </c>
      <c r="GI426" s="4">
        <f t="shared" si="406"/>
        <v>0</v>
      </c>
      <c r="GJ426" s="4">
        <f t="shared" si="406"/>
        <v>0</v>
      </c>
      <c r="GK426" s="4">
        <f t="shared" si="406"/>
        <v>0</v>
      </c>
      <c r="GL426" s="4">
        <f t="shared" si="406"/>
        <v>0</v>
      </c>
      <c r="GM426" s="4">
        <f t="shared" si="406"/>
        <v>0</v>
      </c>
      <c r="GN426" s="4">
        <f t="shared" si="406"/>
        <v>0</v>
      </c>
      <c r="GO426" s="4">
        <f t="shared" si="406"/>
        <v>0</v>
      </c>
      <c r="GP426" s="4">
        <f t="shared" si="406"/>
        <v>0</v>
      </c>
      <c r="GQ426" s="4">
        <f t="shared" si="406"/>
        <v>0</v>
      </c>
      <c r="GR426" s="4">
        <f t="shared" si="406"/>
        <v>0</v>
      </c>
      <c r="GS426" s="4">
        <f t="shared" si="406"/>
        <v>0</v>
      </c>
      <c r="GT426" s="4">
        <f t="shared" si="406"/>
        <v>0</v>
      </c>
      <c r="GU426" s="4">
        <f t="shared" si="406"/>
        <v>0</v>
      </c>
      <c r="GV426" s="4">
        <f t="shared" si="406"/>
        <v>0</v>
      </c>
      <c r="GW426" s="4">
        <f t="shared" si="406"/>
        <v>0</v>
      </c>
      <c r="GX426" s="4">
        <f t="shared" si="406"/>
        <v>0</v>
      </c>
    </row>
    <row r="428" spans="1:255" x14ac:dyDescent="0.25">
      <c r="A428" s="2">
        <v>17</v>
      </c>
      <c r="B428" s="2">
        <v>1</v>
      </c>
      <c r="C428" s="2">
        <f>ROW(SmtRes!A250)</f>
        <v>250</v>
      </c>
      <c r="D428" s="2">
        <f>ROW(EtalonRes!A260)</f>
        <v>260</v>
      </c>
      <c r="E428" s="2" t="s">
        <v>297</v>
      </c>
      <c r="F428" s="2" t="s">
        <v>298</v>
      </c>
      <c r="G428" s="2" t="s">
        <v>299</v>
      </c>
      <c r="H428" s="2" t="s">
        <v>22</v>
      </c>
      <c r="I428" s="2">
        <f>ROUND((631+1363.3+85.25+441)/1000,9)</f>
        <v>2.5205500000000001</v>
      </c>
      <c r="J428" s="2">
        <v>0</v>
      </c>
      <c r="K428" s="2">
        <f>ROUND((631+1363.3+85.25+441)/1000,9)</f>
        <v>2.5205500000000001</v>
      </c>
      <c r="L428" s="2"/>
      <c r="M428" s="2"/>
      <c r="N428" s="2"/>
      <c r="O428" s="2">
        <f t="shared" ref="O428:O437" si="407">ROUND(CP428,2)</f>
        <v>5652.56</v>
      </c>
      <c r="P428" s="2">
        <f t="shared" ref="P428:P437" si="408">ROUND((ROUND((AC428*AW428*I428),2)*BC428),2)</f>
        <v>147.19999999999999</v>
      </c>
      <c r="Q428" s="2">
        <f>(ROUND((ROUND(((((ET428*1.25)*1.1))*AV428*I428),2)*BB428),2)+ROUND((ROUND(((AE428-(((EU428*1.25)*1.1)))*AV428*I428),2)*BS428),2))</f>
        <v>198.38</v>
      </c>
      <c r="R428" s="2">
        <f t="shared" ref="R428:R437" si="409">ROUND((ROUND((AE428*AV428*I428),2)*BS428),2)</f>
        <v>0</v>
      </c>
      <c r="S428" s="2">
        <f t="shared" ref="S428:S437" si="410">ROUND((ROUND((AF428*AV428*I428),2)*BA428),2)</f>
        <v>5306.98</v>
      </c>
      <c r="T428" s="2">
        <f t="shared" ref="T428:T437" si="411">ROUND(CU428*I428,2)</f>
        <v>0</v>
      </c>
      <c r="U428" s="2">
        <f t="shared" ref="U428:U437" si="412">CV428*I428</f>
        <v>402.04380610899995</v>
      </c>
      <c r="V428" s="2">
        <f t="shared" ref="V428:V437" si="413">CW428*I428</f>
        <v>0</v>
      </c>
      <c r="W428" s="2">
        <f t="shared" ref="W428:W437" si="414">ROUND(CX428*I428,2)</f>
        <v>0</v>
      </c>
      <c r="X428" s="2">
        <f t="shared" ref="X428:X437" si="415">ROUND(CY428,2)</f>
        <v>4457.8599999999997</v>
      </c>
      <c r="Y428" s="2">
        <f t="shared" ref="Y428:Y437" si="416">ROUND(CZ428,2)</f>
        <v>2812.7</v>
      </c>
      <c r="Z428" s="2"/>
      <c r="AA428" s="2">
        <v>56481265</v>
      </c>
      <c r="AB428" s="2">
        <f t="shared" ref="AB428:AB437" si="417">ROUND((AC428+AD428+AF428),6)</f>
        <v>2067.7755000000002</v>
      </c>
      <c r="AC428" s="2">
        <f t="shared" ref="AC428:AC437" si="418">ROUND((ES428),6)</f>
        <v>58.4</v>
      </c>
      <c r="AD428" s="2">
        <f>ROUND((((((ET428*1.25)*1.1))-(((EU428*1.25)*1.1)))+AE428),6)</f>
        <v>72.407499999999999</v>
      </c>
      <c r="AE428" s="2">
        <f>ROUND((((EU428*1.25)*1.1)),6)</f>
        <v>0</v>
      </c>
      <c r="AF428" s="2">
        <f>ROUND((((EV428*1.15)*1.1)),6)</f>
        <v>1936.9680000000001</v>
      </c>
      <c r="AG428" s="2">
        <f t="shared" ref="AG428:AG437" si="419">ROUND((AP428),6)</f>
        <v>0</v>
      </c>
      <c r="AH428" s="2">
        <f>(((EW428*1.15)*1.1))</f>
        <v>146.73999999999998</v>
      </c>
      <c r="AI428" s="2">
        <f>(((EX428*1.25)*1.1))</f>
        <v>0</v>
      </c>
      <c r="AJ428" s="2">
        <f t="shared" ref="AJ428:AJ437" si="420">(AS428)</f>
        <v>0</v>
      </c>
      <c r="AK428" s="2">
        <v>1642.26</v>
      </c>
      <c r="AL428" s="2">
        <v>58.4</v>
      </c>
      <c r="AM428" s="2">
        <v>52.66</v>
      </c>
      <c r="AN428" s="2">
        <v>0</v>
      </c>
      <c r="AO428" s="2">
        <v>1531.2</v>
      </c>
      <c r="AP428" s="2">
        <v>0</v>
      </c>
      <c r="AQ428" s="2">
        <v>116</v>
      </c>
      <c r="AR428" s="2">
        <v>0</v>
      </c>
      <c r="AS428" s="2">
        <v>0</v>
      </c>
      <c r="AT428" s="2">
        <v>84</v>
      </c>
      <c r="AU428" s="2">
        <v>53</v>
      </c>
      <c r="AV428" s="2">
        <v>1.087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0</v>
      </c>
      <c r="BI428" s="2">
        <v>1</v>
      </c>
      <c r="BJ428" s="2" t="s">
        <v>300</v>
      </c>
      <c r="BK428" s="2"/>
      <c r="BL428" s="2"/>
      <c r="BM428" s="2">
        <v>13</v>
      </c>
      <c r="BN428" s="2">
        <v>0</v>
      </c>
      <c r="BO428" s="2" t="s">
        <v>298</v>
      </c>
      <c r="BP428" s="2">
        <v>1</v>
      </c>
      <c r="BQ428" s="2">
        <v>30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84</v>
      </c>
      <c r="CA428" s="2">
        <v>53</v>
      </c>
      <c r="CB428" s="2" t="s">
        <v>3</v>
      </c>
      <c r="CC428" s="2"/>
      <c r="CD428" s="2"/>
      <c r="CE428" s="2">
        <v>30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3</v>
      </c>
      <c r="CO428" s="2">
        <v>0</v>
      </c>
      <c r="CP428" s="2">
        <f t="shared" ref="CP428:CP437" si="421">(P428+Q428+S428)</f>
        <v>5652.5599999999995</v>
      </c>
      <c r="CQ428" s="2">
        <f t="shared" ref="CQ428:CQ437" si="422">ROUND((ROUND((AC428*AW428*1),2)*BC428),2)</f>
        <v>58.4</v>
      </c>
      <c r="CR428" s="2">
        <f>(ROUND((ROUND(((((ET428*1.25)*1.1))*AV428*1),2)*BB428),2)+ROUND((ROUND(((AE428-(((EU428*1.25)*1.1)))*AV428*1),2)*BS428),2))</f>
        <v>78.709999999999994</v>
      </c>
      <c r="CS428" s="2">
        <f t="shared" ref="CS428:CS437" si="423">ROUND((ROUND((AE428*AV428*1),2)*BS428),2)</f>
        <v>0</v>
      </c>
      <c r="CT428" s="2">
        <f t="shared" ref="CT428:CT437" si="424">ROUND((ROUND((AF428*AV428*1),2)*BA428),2)</f>
        <v>2105.48</v>
      </c>
      <c r="CU428" s="2">
        <f t="shared" ref="CU428:CU437" si="425">AG428</f>
        <v>0</v>
      </c>
      <c r="CV428" s="2">
        <f t="shared" ref="CV428:CV437" si="426">(AH428*AV428)</f>
        <v>159.50637999999998</v>
      </c>
      <c r="CW428" s="2">
        <f t="shared" ref="CW428:CW437" si="427">AI428</f>
        <v>0</v>
      </c>
      <c r="CX428" s="2">
        <f t="shared" ref="CX428:CX437" si="428">AJ428</f>
        <v>0</v>
      </c>
      <c r="CY428" s="2">
        <f t="shared" ref="CY428:CY437" si="429">(((S428+R428)*AT428)/100)</f>
        <v>4457.8631999999998</v>
      </c>
      <c r="CZ428" s="2">
        <f t="shared" ref="CZ428:CZ437" si="430">(((S428+R428)*AU428)/100)</f>
        <v>2812.6994</v>
      </c>
      <c r="DA428" s="2"/>
      <c r="DB428" s="2"/>
      <c r="DC428" s="2" t="s">
        <v>3</v>
      </c>
      <c r="DD428" s="2" t="s">
        <v>3</v>
      </c>
      <c r="DE428" s="2" t="s">
        <v>48</v>
      </c>
      <c r="DF428" s="2" t="s">
        <v>48</v>
      </c>
      <c r="DG428" s="2" t="s">
        <v>49</v>
      </c>
      <c r="DH428" s="2" t="s">
        <v>3</v>
      </c>
      <c r="DI428" s="2" t="s">
        <v>49</v>
      </c>
      <c r="DJ428" s="2" t="s">
        <v>48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1013</v>
      </c>
      <c r="DV428" s="2" t="s">
        <v>22</v>
      </c>
      <c r="DW428" s="2" t="s">
        <v>22</v>
      </c>
      <c r="DX428" s="2">
        <v>1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55586449</v>
      </c>
      <c r="EF428" s="2">
        <v>30</v>
      </c>
      <c r="EG428" s="2" t="s">
        <v>117</v>
      </c>
      <c r="EH428" s="2">
        <v>0</v>
      </c>
      <c r="EI428" s="2" t="s">
        <v>3</v>
      </c>
      <c r="EJ428" s="2">
        <v>1</v>
      </c>
      <c r="EK428" s="2">
        <v>13</v>
      </c>
      <c r="EL428" s="2" t="s">
        <v>118</v>
      </c>
      <c r="EM428" s="2" t="s">
        <v>119</v>
      </c>
      <c r="EN428" s="2"/>
      <c r="EO428" s="2" t="s">
        <v>52</v>
      </c>
      <c r="EP428" s="2"/>
      <c r="EQ428" s="2">
        <v>0</v>
      </c>
      <c r="ER428" s="2">
        <v>1642.26</v>
      </c>
      <c r="ES428" s="2">
        <v>58.4</v>
      </c>
      <c r="ET428" s="2">
        <v>52.66</v>
      </c>
      <c r="EU428" s="2">
        <v>0</v>
      </c>
      <c r="EV428" s="2">
        <v>1531.2</v>
      </c>
      <c r="EW428" s="2">
        <v>116</v>
      </c>
      <c r="EX428" s="2">
        <v>0</v>
      </c>
      <c r="EY428" s="2">
        <v>0</v>
      </c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84</v>
      </c>
      <c r="FY428" s="2">
        <v>53</v>
      </c>
      <c r="FZ428" s="2"/>
      <c r="GA428" s="2" t="s">
        <v>3</v>
      </c>
      <c r="GB428" s="2"/>
      <c r="GC428" s="2"/>
      <c r="GD428" s="2">
        <v>1</v>
      </c>
      <c r="GE428" s="2"/>
      <c r="GF428" s="2">
        <v>1909961962</v>
      </c>
      <c r="GG428" s="2">
        <v>2</v>
      </c>
      <c r="GH428" s="2">
        <v>1</v>
      </c>
      <c r="GI428" s="2">
        <v>2</v>
      </c>
      <c r="GJ428" s="2">
        <v>0</v>
      </c>
      <c r="GK428" s="2">
        <v>0</v>
      </c>
      <c r="GL428" s="2">
        <f t="shared" ref="GL428:GL437" si="431">ROUND(IF(AND(BH428=3,BI428=3,FS428&lt;&gt;0),P428,0),2)</f>
        <v>0</v>
      </c>
      <c r="GM428" s="2">
        <f t="shared" ref="GM428:GM437" si="432">ROUND(O428+X428+Y428,2)+GX428</f>
        <v>12923.12</v>
      </c>
      <c r="GN428" s="2">
        <f t="shared" ref="GN428:GN437" si="433">IF(OR(BI428=0,BI428=1),GM428-GX428,0)</f>
        <v>12923.12</v>
      </c>
      <c r="GO428" s="2">
        <f t="shared" ref="GO428:GO437" si="434">IF(BI428=2,GM428-GX428,0)</f>
        <v>0</v>
      </c>
      <c r="GP428" s="2">
        <f t="shared" ref="GP428:GP437" si="435">IF(BI428=4,GM428-GX428,0)</f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 t="shared" ref="GV428:GV437" si="436">ROUND((GT428),6)</f>
        <v>0</v>
      </c>
      <c r="GW428" s="2">
        <v>1</v>
      </c>
      <c r="GX428" s="2">
        <f t="shared" ref="GX428:GX437" si="437">ROUND(HC428*I428,2)</f>
        <v>0</v>
      </c>
      <c r="GY428" s="2"/>
      <c r="GZ428" s="2"/>
      <c r="HA428" s="2">
        <v>0</v>
      </c>
      <c r="HB428" s="2">
        <v>0</v>
      </c>
      <c r="HC428" s="2">
        <f t="shared" ref="HC428:HC437" si="438">GV428*GW428</f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5">
      <c r="A429">
        <v>17</v>
      </c>
      <c r="B429">
        <v>1</v>
      </c>
      <c r="C429">
        <f>ROW(SmtRes!A260)</f>
        <v>260</v>
      </c>
      <c r="D429">
        <f>ROW(EtalonRes!A268)</f>
        <v>268</v>
      </c>
      <c r="E429" t="s">
        <v>297</v>
      </c>
      <c r="F429" t="s">
        <v>298</v>
      </c>
      <c r="G429" t="s">
        <v>299</v>
      </c>
      <c r="H429" t="s">
        <v>22</v>
      </c>
      <c r="I429">
        <f>ROUND((631+1363.3+85.25+441)/1000,9)</f>
        <v>2.5205500000000001</v>
      </c>
      <c r="J429">
        <v>0</v>
      </c>
      <c r="K429">
        <f>ROUND((631+1363.3+85.25+441)/1000,9)</f>
        <v>2.5205500000000001</v>
      </c>
      <c r="O429">
        <f t="shared" si="407"/>
        <v>257235.66</v>
      </c>
      <c r="P429">
        <f t="shared" si="408"/>
        <v>1648.64</v>
      </c>
      <c r="Q429">
        <f>(ROUND((ROUND(((((ET429*1.25)*1.1))*AV429*I429),2)*BB429),2)+ROUND((ROUND(((AE429-(((EU429*1.25)*1.1)))*AV429*I429),2)*BS429),2))</f>
        <v>1807.24</v>
      </c>
      <c r="R429">
        <f t="shared" si="409"/>
        <v>0</v>
      </c>
      <c r="S429">
        <f t="shared" si="410"/>
        <v>253779.78</v>
      </c>
      <c r="T429">
        <f t="shared" si="411"/>
        <v>0</v>
      </c>
      <c r="U429">
        <f t="shared" si="412"/>
        <v>402.04380610899995</v>
      </c>
      <c r="V429">
        <f t="shared" si="413"/>
        <v>0</v>
      </c>
      <c r="W429">
        <f t="shared" si="414"/>
        <v>0</v>
      </c>
      <c r="X429">
        <f t="shared" si="415"/>
        <v>213175.02</v>
      </c>
      <c r="Y429">
        <f t="shared" si="416"/>
        <v>134503.28</v>
      </c>
      <c r="AA429">
        <v>56481267</v>
      </c>
      <c r="AB429">
        <f t="shared" si="417"/>
        <v>2067.7755000000002</v>
      </c>
      <c r="AC429">
        <f t="shared" si="418"/>
        <v>58.4</v>
      </c>
      <c r="AD429">
        <f>ROUND((((((ET429*1.25)*1.1))-(((EU429*1.25)*1.1)))+AE429),6)</f>
        <v>72.407499999999999</v>
      </c>
      <c r="AE429">
        <f>ROUND((((EU429*1.25)*1.1)),6)</f>
        <v>0</v>
      </c>
      <c r="AF429">
        <f>ROUND((((EV429*1.15)*1.1)),6)</f>
        <v>1936.9680000000001</v>
      </c>
      <c r="AG429">
        <f t="shared" si="419"/>
        <v>0</v>
      </c>
      <c r="AH429">
        <f>(((EW429*1.15)*1.1))</f>
        <v>146.73999999999998</v>
      </c>
      <c r="AI429">
        <f>(((EX429*1.25)*1.1))</f>
        <v>0</v>
      </c>
      <c r="AJ429">
        <f t="shared" si="420"/>
        <v>0</v>
      </c>
      <c r="AK429">
        <v>1642.26</v>
      </c>
      <c r="AL429">
        <v>58.4</v>
      </c>
      <c r="AM429">
        <v>52.66</v>
      </c>
      <c r="AN429">
        <v>0</v>
      </c>
      <c r="AO429">
        <v>1531.2</v>
      </c>
      <c r="AP429">
        <v>0</v>
      </c>
      <c r="AQ429">
        <v>116</v>
      </c>
      <c r="AR429">
        <v>0</v>
      </c>
      <c r="AS429">
        <v>0</v>
      </c>
      <c r="AT429">
        <v>84</v>
      </c>
      <c r="AU429">
        <v>53</v>
      </c>
      <c r="AV429">
        <v>1.087</v>
      </c>
      <c r="AW429">
        <v>1</v>
      </c>
      <c r="AZ429">
        <v>1</v>
      </c>
      <c r="BA429">
        <v>47.82</v>
      </c>
      <c r="BB429">
        <v>9.11</v>
      </c>
      <c r="BC429">
        <v>11.2</v>
      </c>
      <c r="BD429" t="s">
        <v>3</v>
      </c>
      <c r="BE429" t="s">
        <v>3</v>
      </c>
      <c r="BF429" t="s">
        <v>3</v>
      </c>
      <c r="BG429" t="s">
        <v>3</v>
      </c>
      <c r="BH429">
        <v>0</v>
      </c>
      <c r="BI429">
        <v>1</v>
      </c>
      <c r="BJ429" t="s">
        <v>300</v>
      </c>
      <c r="BM429">
        <v>13</v>
      </c>
      <c r="BN429">
        <v>0</v>
      </c>
      <c r="BO429" t="s">
        <v>298</v>
      </c>
      <c r="BP429">
        <v>1</v>
      </c>
      <c r="BQ429">
        <v>30</v>
      </c>
      <c r="BR429">
        <v>0</v>
      </c>
      <c r="BS429">
        <v>47.82</v>
      </c>
      <c r="BT429">
        <v>1</v>
      </c>
      <c r="BU429">
        <v>1</v>
      </c>
      <c r="BV429">
        <v>1</v>
      </c>
      <c r="BW429">
        <v>1</v>
      </c>
      <c r="BX429">
        <v>1</v>
      </c>
      <c r="BY429" t="s">
        <v>3</v>
      </c>
      <c r="BZ429">
        <v>84</v>
      </c>
      <c r="CA429">
        <v>53</v>
      </c>
      <c r="CB429" t="s">
        <v>3</v>
      </c>
      <c r="CE429">
        <v>30</v>
      </c>
      <c r="CF429">
        <v>0</v>
      </c>
      <c r="CG429">
        <v>0</v>
      </c>
      <c r="CM429">
        <v>0</v>
      </c>
      <c r="CN429" t="s">
        <v>3</v>
      </c>
      <c r="CO429">
        <v>0</v>
      </c>
      <c r="CP429">
        <f t="shared" si="421"/>
        <v>257235.66</v>
      </c>
      <c r="CQ429">
        <f t="shared" si="422"/>
        <v>654.08000000000004</v>
      </c>
      <c r="CR429">
        <f>(ROUND((ROUND(((((ET429*1.25)*1.1))*AV429*1),2)*BB429),2)+ROUND((ROUND(((AE429-(((EU429*1.25)*1.1)))*AV429*1),2)*BS429),2))</f>
        <v>717.05</v>
      </c>
      <c r="CS429">
        <f t="shared" si="423"/>
        <v>0</v>
      </c>
      <c r="CT429">
        <f t="shared" si="424"/>
        <v>100684.05</v>
      </c>
      <c r="CU429">
        <f t="shared" si="425"/>
        <v>0</v>
      </c>
      <c r="CV429">
        <f t="shared" si="426"/>
        <v>159.50637999999998</v>
      </c>
      <c r="CW429">
        <f t="shared" si="427"/>
        <v>0</v>
      </c>
      <c r="CX429">
        <f t="shared" si="428"/>
        <v>0</v>
      </c>
      <c r="CY429">
        <f t="shared" si="429"/>
        <v>213175.01519999999</v>
      </c>
      <c r="CZ429">
        <f t="shared" si="430"/>
        <v>134503.28339999999</v>
      </c>
      <c r="DC429" t="s">
        <v>3</v>
      </c>
      <c r="DD429" t="s">
        <v>3</v>
      </c>
      <c r="DE429" t="s">
        <v>48</v>
      </c>
      <c r="DF429" t="s">
        <v>48</v>
      </c>
      <c r="DG429" t="s">
        <v>49</v>
      </c>
      <c r="DH429" t="s">
        <v>3</v>
      </c>
      <c r="DI429" t="s">
        <v>49</v>
      </c>
      <c r="DJ429" t="s">
        <v>48</v>
      </c>
      <c r="DK429" t="s">
        <v>3</v>
      </c>
      <c r="DL429" t="s">
        <v>3</v>
      </c>
      <c r="DM429" t="s">
        <v>3</v>
      </c>
      <c r="DN429">
        <v>0</v>
      </c>
      <c r="DO429">
        <v>0</v>
      </c>
      <c r="DP429">
        <v>1</v>
      </c>
      <c r="DQ429">
        <v>1</v>
      </c>
      <c r="DU429">
        <v>1013</v>
      </c>
      <c r="DV429" t="s">
        <v>22</v>
      </c>
      <c r="DW429" t="s">
        <v>22</v>
      </c>
      <c r="DX429">
        <v>1</v>
      </c>
      <c r="DZ429" t="s">
        <v>3</v>
      </c>
      <c r="EA429" t="s">
        <v>3</v>
      </c>
      <c r="EB429" t="s">
        <v>3</v>
      </c>
      <c r="EC429" t="s">
        <v>3</v>
      </c>
      <c r="EE429">
        <v>55586449</v>
      </c>
      <c r="EF429">
        <v>30</v>
      </c>
      <c r="EG429" t="s">
        <v>117</v>
      </c>
      <c r="EH429">
        <v>0</v>
      </c>
      <c r="EI429" t="s">
        <v>3</v>
      </c>
      <c r="EJ429">
        <v>1</v>
      </c>
      <c r="EK429">
        <v>13</v>
      </c>
      <c r="EL429" t="s">
        <v>118</v>
      </c>
      <c r="EM429" t="s">
        <v>119</v>
      </c>
      <c r="EO429" t="s">
        <v>52</v>
      </c>
      <c r="EQ429">
        <v>0</v>
      </c>
      <c r="ER429">
        <v>1642.26</v>
      </c>
      <c r="ES429">
        <v>58.4</v>
      </c>
      <c r="ET429">
        <v>52.66</v>
      </c>
      <c r="EU429">
        <v>0</v>
      </c>
      <c r="EV429">
        <v>1531.2</v>
      </c>
      <c r="EW429">
        <v>116</v>
      </c>
      <c r="EX429">
        <v>0</v>
      </c>
      <c r="EY429">
        <v>0</v>
      </c>
      <c r="FQ429">
        <v>0</v>
      </c>
      <c r="FR429">
        <v>0</v>
      </c>
      <c r="FS429">
        <v>0</v>
      </c>
      <c r="FX429">
        <v>84</v>
      </c>
      <c r="FY429">
        <v>53</v>
      </c>
      <c r="GA429" t="s">
        <v>3</v>
      </c>
      <c r="GD429">
        <v>1</v>
      </c>
      <c r="GF429">
        <v>1909961962</v>
      </c>
      <c r="GG429">
        <v>2</v>
      </c>
      <c r="GH429">
        <v>1</v>
      </c>
      <c r="GI429">
        <v>2</v>
      </c>
      <c r="GJ429">
        <v>0</v>
      </c>
      <c r="GK429">
        <v>0</v>
      </c>
      <c r="GL429">
        <f t="shared" si="431"/>
        <v>0</v>
      </c>
      <c r="GM429">
        <f t="shared" si="432"/>
        <v>604913.96</v>
      </c>
      <c r="GN429">
        <f t="shared" si="433"/>
        <v>604913.96</v>
      </c>
      <c r="GO429">
        <f t="shared" si="434"/>
        <v>0</v>
      </c>
      <c r="GP429">
        <f t="shared" si="435"/>
        <v>0</v>
      </c>
      <c r="GR429">
        <v>0</v>
      </c>
      <c r="GS429">
        <v>3</v>
      </c>
      <c r="GT429">
        <v>0</v>
      </c>
      <c r="GU429" t="s">
        <v>3</v>
      </c>
      <c r="GV429">
        <f t="shared" si="436"/>
        <v>0</v>
      </c>
      <c r="GW429">
        <v>1</v>
      </c>
      <c r="GX429">
        <f t="shared" si="437"/>
        <v>0</v>
      </c>
      <c r="HA429">
        <v>0</v>
      </c>
      <c r="HB429">
        <v>0</v>
      </c>
      <c r="HC429">
        <f t="shared" si="438"/>
        <v>0</v>
      </c>
      <c r="HE429" t="s">
        <v>3</v>
      </c>
      <c r="HF429" t="s">
        <v>3</v>
      </c>
      <c r="HM429" t="s">
        <v>3</v>
      </c>
      <c r="HN429" t="s">
        <v>3</v>
      </c>
      <c r="HO429" t="s">
        <v>3</v>
      </c>
      <c r="HP429" t="s">
        <v>3</v>
      </c>
      <c r="HQ429" t="s">
        <v>3</v>
      </c>
      <c r="HS429">
        <v>0</v>
      </c>
      <c r="IK429">
        <v>0</v>
      </c>
    </row>
    <row r="430" spans="1:255" x14ac:dyDescent="0.25">
      <c r="A430" s="2">
        <v>18</v>
      </c>
      <c r="B430" s="2">
        <v>1</v>
      </c>
      <c r="C430" s="2">
        <v>243</v>
      </c>
      <c r="D430" s="2"/>
      <c r="E430" s="2" t="s">
        <v>301</v>
      </c>
      <c r="F430" s="2" t="s">
        <v>35</v>
      </c>
      <c r="G430" s="2" t="s">
        <v>36</v>
      </c>
      <c r="H430" s="2" t="s">
        <v>32</v>
      </c>
      <c r="I430" s="2">
        <f>I428*J430</f>
        <v>1.9943</v>
      </c>
      <c r="J430" s="2">
        <v>0.79121620281287808</v>
      </c>
      <c r="K430" s="2">
        <v>0.79121620000000004</v>
      </c>
      <c r="L430" s="2"/>
      <c r="M430" s="2"/>
      <c r="N430" s="2"/>
      <c r="O430" s="2">
        <f t="shared" si="407"/>
        <v>13001.24</v>
      </c>
      <c r="P430" s="2">
        <f t="shared" si="408"/>
        <v>13001.24</v>
      </c>
      <c r="Q430" s="2">
        <f t="shared" ref="Q430:Q437" si="439">(ROUND((ROUND(((ET430)*AV430*I430),2)*BB430),2)+ROUND((ROUND(((AE430-(EU430))*AV430*I430),2)*BS430),2))</f>
        <v>0</v>
      </c>
      <c r="R430" s="2">
        <f t="shared" si="409"/>
        <v>0</v>
      </c>
      <c r="S430" s="2">
        <f t="shared" si="410"/>
        <v>0</v>
      </c>
      <c r="T430" s="2">
        <f t="shared" si="411"/>
        <v>0</v>
      </c>
      <c r="U430" s="2">
        <f t="shared" si="412"/>
        <v>0</v>
      </c>
      <c r="V430" s="2">
        <f t="shared" si="413"/>
        <v>0</v>
      </c>
      <c r="W430" s="2">
        <f t="shared" si="414"/>
        <v>0</v>
      </c>
      <c r="X430" s="2">
        <f t="shared" si="415"/>
        <v>0</v>
      </c>
      <c r="Y430" s="2">
        <f t="shared" si="416"/>
        <v>0</v>
      </c>
      <c r="Z430" s="2"/>
      <c r="AA430" s="2">
        <v>56481265</v>
      </c>
      <c r="AB430" s="2">
        <f t="shared" si="417"/>
        <v>6519.2</v>
      </c>
      <c r="AC430" s="2">
        <f t="shared" si="418"/>
        <v>6519.2</v>
      </c>
      <c r="AD430" s="2">
        <f t="shared" ref="AD430:AD437" si="440">ROUND((((ET430)-(EU430))+AE430),6)</f>
        <v>0</v>
      </c>
      <c r="AE430" s="2">
        <f t="shared" ref="AE430:AF437" si="441">ROUND((EU430),6)</f>
        <v>0</v>
      </c>
      <c r="AF430" s="2">
        <f t="shared" si="441"/>
        <v>0</v>
      </c>
      <c r="AG430" s="2">
        <f t="shared" si="419"/>
        <v>0</v>
      </c>
      <c r="AH430" s="2">
        <f t="shared" ref="AH430:AI437" si="442">(EW430)</f>
        <v>0</v>
      </c>
      <c r="AI430" s="2">
        <f t="shared" si="442"/>
        <v>0</v>
      </c>
      <c r="AJ430" s="2">
        <f t="shared" si="420"/>
        <v>0</v>
      </c>
      <c r="AK430" s="2">
        <v>6519.2</v>
      </c>
      <c r="AL430" s="2">
        <v>6519.2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84</v>
      </c>
      <c r="AU430" s="2">
        <v>53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1</v>
      </c>
      <c r="BJ430" s="2" t="s">
        <v>37</v>
      </c>
      <c r="BK430" s="2"/>
      <c r="BL430" s="2"/>
      <c r="BM430" s="2">
        <v>13</v>
      </c>
      <c r="BN430" s="2">
        <v>0</v>
      </c>
      <c r="BO430" s="2" t="s">
        <v>3</v>
      </c>
      <c r="BP430" s="2">
        <v>0</v>
      </c>
      <c r="BQ430" s="2">
        <v>30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84</v>
      </c>
      <c r="CA430" s="2">
        <v>53</v>
      </c>
      <c r="CB430" s="2" t="s">
        <v>3</v>
      </c>
      <c r="CC430" s="2"/>
      <c r="CD430" s="2"/>
      <c r="CE430" s="2">
        <v>30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3</v>
      </c>
      <c r="CO430" s="2">
        <v>0</v>
      </c>
      <c r="CP430" s="2">
        <f t="shared" si="421"/>
        <v>13001.24</v>
      </c>
      <c r="CQ430" s="2">
        <f t="shared" si="422"/>
        <v>6519.2</v>
      </c>
      <c r="CR430" s="2">
        <f t="shared" ref="CR430:CR437" si="443">(ROUND((ROUND(((ET430)*AV430*1),2)*BB430),2)+ROUND((ROUND(((AE430-(EU430))*AV430*1),2)*BS430),2))</f>
        <v>0</v>
      </c>
      <c r="CS430" s="2">
        <f t="shared" si="423"/>
        <v>0</v>
      </c>
      <c r="CT430" s="2">
        <f t="shared" si="424"/>
        <v>0</v>
      </c>
      <c r="CU430" s="2">
        <f t="shared" si="425"/>
        <v>0</v>
      </c>
      <c r="CV430" s="2">
        <f t="shared" si="426"/>
        <v>0</v>
      </c>
      <c r="CW430" s="2">
        <f t="shared" si="427"/>
        <v>0</v>
      </c>
      <c r="CX430" s="2">
        <f t="shared" si="428"/>
        <v>0</v>
      </c>
      <c r="CY430" s="2">
        <f t="shared" si="429"/>
        <v>0</v>
      </c>
      <c r="CZ430" s="2">
        <f t="shared" si="430"/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1009</v>
      </c>
      <c r="DV430" s="2" t="s">
        <v>32</v>
      </c>
      <c r="DW430" s="2" t="s">
        <v>32</v>
      </c>
      <c r="DX430" s="2">
        <v>1000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55586449</v>
      </c>
      <c r="EF430" s="2">
        <v>30</v>
      </c>
      <c r="EG430" s="2" t="s">
        <v>117</v>
      </c>
      <c r="EH430" s="2">
        <v>0</v>
      </c>
      <c r="EI430" s="2" t="s">
        <v>3</v>
      </c>
      <c r="EJ430" s="2">
        <v>1</v>
      </c>
      <c r="EK430" s="2">
        <v>13</v>
      </c>
      <c r="EL430" s="2" t="s">
        <v>118</v>
      </c>
      <c r="EM430" s="2" t="s">
        <v>119</v>
      </c>
      <c r="EN430" s="2"/>
      <c r="EO430" s="2" t="s">
        <v>3</v>
      </c>
      <c r="EP430" s="2"/>
      <c r="EQ430" s="2">
        <v>0</v>
      </c>
      <c r="ER430" s="2">
        <v>6519.2</v>
      </c>
      <c r="ES430" s="2">
        <v>6519.2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84</v>
      </c>
      <c r="FY430" s="2">
        <v>53</v>
      </c>
      <c r="FZ430" s="2"/>
      <c r="GA430" s="2" t="s">
        <v>3</v>
      </c>
      <c r="GB430" s="2"/>
      <c r="GC430" s="2"/>
      <c r="GD430" s="2">
        <v>1</v>
      </c>
      <c r="GE430" s="2"/>
      <c r="GF430" s="2">
        <v>-1891961884</v>
      </c>
      <c r="GG430" s="2">
        <v>2</v>
      </c>
      <c r="GH430" s="2">
        <v>1</v>
      </c>
      <c r="GI430" s="2">
        <v>-2</v>
      </c>
      <c r="GJ430" s="2">
        <v>0</v>
      </c>
      <c r="GK430" s="2">
        <v>0</v>
      </c>
      <c r="GL430" s="2">
        <f t="shared" si="431"/>
        <v>0</v>
      </c>
      <c r="GM430" s="2">
        <f t="shared" si="432"/>
        <v>13001.24</v>
      </c>
      <c r="GN430" s="2">
        <f t="shared" si="433"/>
        <v>13001.24</v>
      </c>
      <c r="GO430" s="2">
        <f t="shared" si="434"/>
        <v>0</v>
      </c>
      <c r="GP430" s="2">
        <f t="shared" si="435"/>
        <v>0</v>
      </c>
      <c r="GQ430" s="2"/>
      <c r="GR430" s="2">
        <v>0</v>
      </c>
      <c r="GS430" s="2">
        <v>3</v>
      </c>
      <c r="GT430" s="2">
        <v>0</v>
      </c>
      <c r="GU430" s="2" t="s">
        <v>3</v>
      </c>
      <c r="GV430" s="2">
        <f t="shared" si="436"/>
        <v>0</v>
      </c>
      <c r="GW430" s="2">
        <v>1</v>
      </c>
      <c r="GX430" s="2">
        <f t="shared" si="437"/>
        <v>0</v>
      </c>
      <c r="GY430" s="2"/>
      <c r="GZ430" s="2"/>
      <c r="HA430" s="2">
        <v>0</v>
      </c>
      <c r="HB430" s="2">
        <v>0</v>
      </c>
      <c r="HC430" s="2">
        <f t="shared" si="438"/>
        <v>0</v>
      </c>
      <c r="HD430" s="2"/>
      <c r="HE430" s="2" t="s">
        <v>3</v>
      </c>
      <c r="HF430" s="2" t="s">
        <v>3</v>
      </c>
      <c r="HG430" s="2"/>
      <c r="HH430" s="2"/>
      <c r="HI430" s="2"/>
      <c r="HJ430" s="2"/>
      <c r="HK430" s="2"/>
      <c r="HL430" s="2"/>
      <c r="HM430" s="2" t="s">
        <v>3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5">
      <c r="A431">
        <v>18</v>
      </c>
      <c r="B431">
        <v>1</v>
      </c>
      <c r="C431">
        <v>253</v>
      </c>
      <c r="E431" t="s">
        <v>301</v>
      </c>
      <c r="F431" t="s">
        <v>35</v>
      </c>
      <c r="G431" t="s">
        <v>36</v>
      </c>
      <c r="H431" t="s">
        <v>32</v>
      </c>
      <c r="I431">
        <f>I429*J431</f>
        <v>1.9943</v>
      </c>
      <c r="J431">
        <v>0.79121620281287808</v>
      </c>
      <c r="K431">
        <v>0.79121620000000004</v>
      </c>
      <c r="O431">
        <f t="shared" si="407"/>
        <v>131572.54999999999</v>
      </c>
      <c r="P431">
        <f t="shared" si="408"/>
        <v>131572.54999999999</v>
      </c>
      <c r="Q431">
        <f t="shared" si="439"/>
        <v>0</v>
      </c>
      <c r="R431">
        <f t="shared" si="409"/>
        <v>0</v>
      </c>
      <c r="S431">
        <f t="shared" si="410"/>
        <v>0</v>
      </c>
      <c r="T431">
        <f t="shared" si="411"/>
        <v>0</v>
      </c>
      <c r="U431">
        <f t="shared" si="412"/>
        <v>0</v>
      </c>
      <c r="V431">
        <f t="shared" si="413"/>
        <v>0</v>
      </c>
      <c r="W431">
        <f t="shared" si="414"/>
        <v>0</v>
      </c>
      <c r="X431">
        <f t="shared" si="415"/>
        <v>0</v>
      </c>
      <c r="Y431">
        <f t="shared" si="416"/>
        <v>0</v>
      </c>
      <c r="AA431">
        <v>56481267</v>
      </c>
      <c r="AB431">
        <f t="shared" si="417"/>
        <v>6519.2</v>
      </c>
      <c r="AC431">
        <f t="shared" si="418"/>
        <v>6519.2</v>
      </c>
      <c r="AD431">
        <f t="shared" si="440"/>
        <v>0</v>
      </c>
      <c r="AE431">
        <f t="shared" si="441"/>
        <v>0</v>
      </c>
      <c r="AF431">
        <f t="shared" si="441"/>
        <v>0</v>
      </c>
      <c r="AG431">
        <f t="shared" si="419"/>
        <v>0</v>
      </c>
      <c r="AH431">
        <f t="shared" si="442"/>
        <v>0</v>
      </c>
      <c r="AI431">
        <f t="shared" si="442"/>
        <v>0</v>
      </c>
      <c r="AJ431">
        <f t="shared" si="420"/>
        <v>0</v>
      </c>
      <c r="AK431">
        <v>6519.2</v>
      </c>
      <c r="AL431">
        <v>6519.2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84</v>
      </c>
      <c r="AU431">
        <v>53</v>
      </c>
      <c r="AV431">
        <v>1</v>
      </c>
      <c r="AW431">
        <v>1</v>
      </c>
      <c r="AZ431">
        <v>1</v>
      </c>
      <c r="BA431">
        <v>1</v>
      </c>
      <c r="BB431">
        <v>1</v>
      </c>
      <c r="BC431">
        <v>10.119999999999999</v>
      </c>
      <c r="BD431" t="s">
        <v>3</v>
      </c>
      <c r="BE431" t="s">
        <v>3</v>
      </c>
      <c r="BF431" t="s">
        <v>3</v>
      </c>
      <c r="BG431" t="s">
        <v>3</v>
      </c>
      <c r="BH431">
        <v>3</v>
      </c>
      <c r="BI431">
        <v>1</v>
      </c>
      <c r="BJ431" t="s">
        <v>37</v>
      </c>
      <c r="BM431">
        <v>13</v>
      </c>
      <c r="BN431">
        <v>0</v>
      </c>
      <c r="BO431" t="s">
        <v>35</v>
      </c>
      <c r="BP431">
        <v>1</v>
      </c>
      <c r="BQ431">
        <v>30</v>
      </c>
      <c r="BR431">
        <v>0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 t="s">
        <v>3</v>
      </c>
      <c r="BZ431">
        <v>84</v>
      </c>
      <c r="CA431">
        <v>53</v>
      </c>
      <c r="CB431" t="s">
        <v>3</v>
      </c>
      <c r="CE431">
        <v>30</v>
      </c>
      <c r="CF431">
        <v>0</v>
      </c>
      <c r="CG431">
        <v>0</v>
      </c>
      <c r="CM431">
        <v>0</v>
      </c>
      <c r="CN431" t="s">
        <v>3</v>
      </c>
      <c r="CO431">
        <v>0</v>
      </c>
      <c r="CP431">
        <f t="shared" si="421"/>
        <v>131572.54999999999</v>
      </c>
      <c r="CQ431">
        <f t="shared" si="422"/>
        <v>65974.3</v>
      </c>
      <c r="CR431">
        <f t="shared" si="443"/>
        <v>0</v>
      </c>
      <c r="CS431">
        <f t="shared" si="423"/>
        <v>0</v>
      </c>
      <c r="CT431">
        <f t="shared" si="424"/>
        <v>0</v>
      </c>
      <c r="CU431">
        <f t="shared" si="425"/>
        <v>0</v>
      </c>
      <c r="CV431">
        <f t="shared" si="426"/>
        <v>0</v>
      </c>
      <c r="CW431">
        <f t="shared" si="427"/>
        <v>0</v>
      </c>
      <c r="CX431">
        <f t="shared" si="428"/>
        <v>0</v>
      </c>
      <c r="CY431">
        <f t="shared" si="429"/>
        <v>0</v>
      </c>
      <c r="CZ431">
        <f t="shared" si="430"/>
        <v>0</v>
      </c>
      <c r="DC431" t="s">
        <v>3</v>
      </c>
      <c r="DD431" t="s">
        <v>3</v>
      </c>
      <c r="DE431" t="s">
        <v>3</v>
      </c>
      <c r="DF431" t="s">
        <v>3</v>
      </c>
      <c r="DG431" t="s">
        <v>3</v>
      </c>
      <c r="DH431" t="s">
        <v>3</v>
      </c>
      <c r="DI431" t="s">
        <v>3</v>
      </c>
      <c r="DJ431" t="s">
        <v>3</v>
      </c>
      <c r="DK431" t="s">
        <v>3</v>
      </c>
      <c r="DL431" t="s">
        <v>3</v>
      </c>
      <c r="DM431" t="s">
        <v>3</v>
      </c>
      <c r="DN431">
        <v>0</v>
      </c>
      <c r="DO431">
        <v>0</v>
      </c>
      <c r="DP431">
        <v>1</v>
      </c>
      <c r="DQ431">
        <v>1</v>
      </c>
      <c r="DU431">
        <v>1009</v>
      </c>
      <c r="DV431" t="s">
        <v>32</v>
      </c>
      <c r="DW431" t="s">
        <v>32</v>
      </c>
      <c r="DX431">
        <v>1000</v>
      </c>
      <c r="DZ431" t="s">
        <v>3</v>
      </c>
      <c r="EA431" t="s">
        <v>3</v>
      </c>
      <c r="EB431" t="s">
        <v>3</v>
      </c>
      <c r="EC431" t="s">
        <v>3</v>
      </c>
      <c r="EE431">
        <v>55586449</v>
      </c>
      <c r="EF431">
        <v>30</v>
      </c>
      <c r="EG431" t="s">
        <v>117</v>
      </c>
      <c r="EH431">
        <v>0</v>
      </c>
      <c r="EI431" t="s">
        <v>3</v>
      </c>
      <c r="EJ431">
        <v>1</v>
      </c>
      <c r="EK431">
        <v>13</v>
      </c>
      <c r="EL431" t="s">
        <v>118</v>
      </c>
      <c r="EM431" t="s">
        <v>119</v>
      </c>
      <c r="EO431" t="s">
        <v>3</v>
      </c>
      <c r="EQ431">
        <v>0</v>
      </c>
      <c r="ER431">
        <v>6519.2</v>
      </c>
      <c r="ES431">
        <v>6519.2</v>
      </c>
      <c r="ET431">
        <v>0</v>
      </c>
      <c r="EU431">
        <v>0</v>
      </c>
      <c r="EV431">
        <v>0</v>
      </c>
      <c r="EW431">
        <v>0</v>
      </c>
      <c r="EX431">
        <v>0</v>
      </c>
      <c r="FQ431">
        <v>0</v>
      </c>
      <c r="FR431">
        <v>0</v>
      </c>
      <c r="FS431">
        <v>0</v>
      </c>
      <c r="FX431">
        <v>84</v>
      </c>
      <c r="FY431">
        <v>53</v>
      </c>
      <c r="GA431" t="s">
        <v>3</v>
      </c>
      <c r="GD431">
        <v>1</v>
      </c>
      <c r="GF431">
        <v>-1891961884</v>
      </c>
      <c r="GG431">
        <v>2</v>
      </c>
      <c r="GH431">
        <v>1</v>
      </c>
      <c r="GI431">
        <v>2</v>
      </c>
      <c r="GJ431">
        <v>0</v>
      </c>
      <c r="GK431">
        <v>0</v>
      </c>
      <c r="GL431">
        <f t="shared" si="431"/>
        <v>0</v>
      </c>
      <c r="GM431">
        <f t="shared" si="432"/>
        <v>131572.54999999999</v>
      </c>
      <c r="GN431">
        <f t="shared" si="433"/>
        <v>131572.54999999999</v>
      </c>
      <c r="GO431">
        <f t="shared" si="434"/>
        <v>0</v>
      </c>
      <c r="GP431">
        <f t="shared" si="435"/>
        <v>0</v>
      </c>
      <c r="GR431">
        <v>0</v>
      </c>
      <c r="GS431">
        <v>3</v>
      </c>
      <c r="GT431">
        <v>0</v>
      </c>
      <c r="GU431" t="s">
        <v>3</v>
      </c>
      <c r="GV431">
        <f t="shared" si="436"/>
        <v>0</v>
      </c>
      <c r="GW431">
        <v>1</v>
      </c>
      <c r="GX431">
        <f t="shared" si="437"/>
        <v>0</v>
      </c>
      <c r="HA431">
        <v>0</v>
      </c>
      <c r="HB431">
        <v>0</v>
      </c>
      <c r="HC431">
        <f t="shared" si="438"/>
        <v>0</v>
      </c>
      <c r="HE431" t="s">
        <v>3</v>
      </c>
      <c r="HF431" t="s">
        <v>3</v>
      </c>
      <c r="HM431" t="s">
        <v>3</v>
      </c>
      <c r="HN431" t="s">
        <v>3</v>
      </c>
      <c r="HO431" t="s">
        <v>3</v>
      </c>
      <c r="HP431" t="s">
        <v>3</v>
      </c>
      <c r="HQ431" t="s">
        <v>3</v>
      </c>
      <c r="HS431">
        <v>0</v>
      </c>
      <c r="IK431">
        <v>0</v>
      </c>
    </row>
    <row r="432" spans="1:255" x14ac:dyDescent="0.25">
      <c r="A432" s="2">
        <v>18</v>
      </c>
      <c r="B432" s="2">
        <v>1</v>
      </c>
      <c r="C432" s="2">
        <v>249</v>
      </c>
      <c r="D432" s="2"/>
      <c r="E432" s="2" t="s">
        <v>302</v>
      </c>
      <c r="F432" s="2" t="s">
        <v>240</v>
      </c>
      <c r="G432" s="2" t="s">
        <v>241</v>
      </c>
      <c r="H432" s="2" t="s">
        <v>32</v>
      </c>
      <c r="I432" s="2">
        <f>I428*J432</f>
        <v>8.5250000000000006E-2</v>
      </c>
      <c r="J432" s="2">
        <v>3.3821983297296229E-2</v>
      </c>
      <c r="K432" s="2">
        <v>3.3821999999999998E-2</v>
      </c>
      <c r="L432" s="2"/>
      <c r="M432" s="2"/>
      <c r="N432" s="2"/>
      <c r="O432" s="2">
        <f t="shared" si="407"/>
        <v>500.42</v>
      </c>
      <c r="P432" s="2">
        <f t="shared" si="408"/>
        <v>500.42</v>
      </c>
      <c r="Q432" s="2">
        <f t="shared" si="439"/>
        <v>0</v>
      </c>
      <c r="R432" s="2">
        <f t="shared" si="409"/>
        <v>0</v>
      </c>
      <c r="S432" s="2">
        <f t="shared" si="410"/>
        <v>0</v>
      </c>
      <c r="T432" s="2">
        <f t="shared" si="411"/>
        <v>0</v>
      </c>
      <c r="U432" s="2">
        <f t="shared" si="412"/>
        <v>0</v>
      </c>
      <c r="V432" s="2">
        <f t="shared" si="413"/>
        <v>0</v>
      </c>
      <c r="W432" s="2">
        <f t="shared" si="414"/>
        <v>0</v>
      </c>
      <c r="X432" s="2">
        <f t="shared" si="415"/>
        <v>0</v>
      </c>
      <c r="Y432" s="2">
        <f t="shared" si="416"/>
        <v>0</v>
      </c>
      <c r="Z432" s="2"/>
      <c r="AA432" s="2">
        <v>56481265</v>
      </c>
      <c r="AB432" s="2">
        <f t="shared" si="417"/>
        <v>5743.69</v>
      </c>
      <c r="AC432" s="2">
        <f t="shared" si="418"/>
        <v>5743.69</v>
      </c>
      <c r="AD432" s="2">
        <f t="shared" si="440"/>
        <v>0</v>
      </c>
      <c r="AE432" s="2">
        <f t="shared" si="441"/>
        <v>0</v>
      </c>
      <c r="AF432" s="2">
        <f t="shared" si="441"/>
        <v>0</v>
      </c>
      <c r="AG432" s="2">
        <f t="shared" si="419"/>
        <v>0</v>
      </c>
      <c r="AH432" s="2">
        <f t="shared" si="442"/>
        <v>0</v>
      </c>
      <c r="AI432" s="2">
        <f t="shared" si="442"/>
        <v>0</v>
      </c>
      <c r="AJ432" s="2">
        <f t="shared" si="420"/>
        <v>0</v>
      </c>
      <c r="AK432" s="2">
        <v>5743.69</v>
      </c>
      <c r="AL432" s="2">
        <v>5743.69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92</v>
      </c>
      <c r="AU432" s="2">
        <v>49</v>
      </c>
      <c r="AV432" s="2">
        <v>1</v>
      </c>
      <c r="AW432" s="2">
        <v>1.022</v>
      </c>
      <c r="AX432" s="2"/>
      <c r="AY432" s="2"/>
      <c r="AZ432" s="2">
        <v>1</v>
      </c>
      <c r="BA432" s="2">
        <v>1</v>
      </c>
      <c r="BB432" s="2">
        <v>1</v>
      </c>
      <c r="BC432" s="2">
        <v>1</v>
      </c>
      <c r="BD432" s="2" t="s">
        <v>3</v>
      </c>
      <c r="BE432" s="2" t="s">
        <v>3</v>
      </c>
      <c r="BF432" s="2" t="s">
        <v>3</v>
      </c>
      <c r="BG432" s="2" t="s">
        <v>3</v>
      </c>
      <c r="BH432" s="2">
        <v>3</v>
      </c>
      <c r="BI432" s="2">
        <v>1</v>
      </c>
      <c r="BJ432" s="2" t="s">
        <v>242</v>
      </c>
      <c r="BK432" s="2"/>
      <c r="BL432" s="2"/>
      <c r="BM432" s="2">
        <v>8</v>
      </c>
      <c r="BN432" s="2">
        <v>0</v>
      </c>
      <c r="BO432" s="2" t="s">
        <v>3</v>
      </c>
      <c r="BP432" s="2">
        <v>0</v>
      </c>
      <c r="BQ432" s="2">
        <v>30</v>
      </c>
      <c r="BR432" s="2">
        <v>0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 t="s">
        <v>3</v>
      </c>
      <c r="BZ432" s="2">
        <v>92</v>
      </c>
      <c r="CA432" s="2">
        <v>49</v>
      </c>
      <c r="CB432" s="2" t="s">
        <v>3</v>
      </c>
      <c r="CC432" s="2"/>
      <c r="CD432" s="2"/>
      <c r="CE432" s="2">
        <v>30</v>
      </c>
      <c r="CF432" s="2">
        <v>0</v>
      </c>
      <c r="CG432" s="2">
        <v>0</v>
      </c>
      <c r="CH432" s="2"/>
      <c r="CI432" s="2"/>
      <c r="CJ432" s="2"/>
      <c r="CK432" s="2"/>
      <c r="CL432" s="2"/>
      <c r="CM432" s="2">
        <v>0</v>
      </c>
      <c r="CN432" s="2" t="s">
        <v>3</v>
      </c>
      <c r="CO432" s="2">
        <v>0</v>
      </c>
      <c r="CP432" s="2">
        <f t="shared" si="421"/>
        <v>500.42</v>
      </c>
      <c r="CQ432" s="2">
        <f t="shared" si="422"/>
        <v>5870.05</v>
      </c>
      <c r="CR432" s="2">
        <f t="shared" si="443"/>
        <v>0</v>
      </c>
      <c r="CS432" s="2">
        <f t="shared" si="423"/>
        <v>0</v>
      </c>
      <c r="CT432" s="2">
        <f t="shared" si="424"/>
        <v>0</v>
      </c>
      <c r="CU432" s="2">
        <f t="shared" si="425"/>
        <v>0</v>
      </c>
      <c r="CV432" s="2">
        <f t="shared" si="426"/>
        <v>0</v>
      </c>
      <c r="CW432" s="2">
        <f t="shared" si="427"/>
        <v>0</v>
      </c>
      <c r="CX432" s="2">
        <f t="shared" si="428"/>
        <v>0</v>
      </c>
      <c r="CY432" s="2">
        <f t="shared" si="429"/>
        <v>0</v>
      </c>
      <c r="CZ432" s="2">
        <f t="shared" si="430"/>
        <v>0</v>
      </c>
      <c r="DA432" s="2"/>
      <c r="DB432" s="2"/>
      <c r="DC432" s="2" t="s">
        <v>3</v>
      </c>
      <c r="DD432" s="2" t="s">
        <v>3</v>
      </c>
      <c r="DE432" s="2" t="s">
        <v>3</v>
      </c>
      <c r="DF432" s="2" t="s">
        <v>3</v>
      </c>
      <c r="DG432" s="2" t="s">
        <v>3</v>
      </c>
      <c r="DH432" s="2" t="s">
        <v>3</v>
      </c>
      <c r="DI432" s="2" t="s">
        <v>3</v>
      </c>
      <c r="DJ432" s="2" t="s">
        <v>3</v>
      </c>
      <c r="DK432" s="2" t="s">
        <v>3</v>
      </c>
      <c r="DL432" s="2" t="s">
        <v>3</v>
      </c>
      <c r="DM432" s="2" t="s">
        <v>3</v>
      </c>
      <c r="DN432" s="2">
        <v>0</v>
      </c>
      <c r="DO432" s="2">
        <v>0</v>
      </c>
      <c r="DP432" s="2">
        <v>1</v>
      </c>
      <c r="DQ432" s="2">
        <v>1</v>
      </c>
      <c r="DR432" s="2"/>
      <c r="DS432" s="2"/>
      <c r="DT432" s="2"/>
      <c r="DU432" s="2">
        <v>1009</v>
      </c>
      <c r="DV432" s="2" t="s">
        <v>32</v>
      </c>
      <c r="DW432" s="2" t="s">
        <v>32</v>
      </c>
      <c r="DX432" s="2">
        <v>1000</v>
      </c>
      <c r="DY432" s="2"/>
      <c r="DZ432" s="2" t="s">
        <v>3</v>
      </c>
      <c r="EA432" s="2" t="s">
        <v>3</v>
      </c>
      <c r="EB432" s="2" t="s">
        <v>3</v>
      </c>
      <c r="EC432" s="2" t="s">
        <v>3</v>
      </c>
      <c r="ED432" s="2"/>
      <c r="EE432" s="2">
        <v>55586444</v>
      </c>
      <c r="EF432" s="2">
        <v>30</v>
      </c>
      <c r="EG432" s="2" t="s">
        <v>117</v>
      </c>
      <c r="EH432" s="2">
        <v>0</v>
      </c>
      <c r="EI432" s="2" t="s">
        <v>3</v>
      </c>
      <c r="EJ432" s="2">
        <v>1</v>
      </c>
      <c r="EK432" s="2">
        <v>8</v>
      </c>
      <c r="EL432" s="2" t="s">
        <v>233</v>
      </c>
      <c r="EM432" s="2" t="s">
        <v>234</v>
      </c>
      <c r="EN432" s="2"/>
      <c r="EO432" s="2" t="s">
        <v>3</v>
      </c>
      <c r="EP432" s="2"/>
      <c r="EQ432" s="2">
        <v>0</v>
      </c>
      <c r="ER432" s="2">
        <v>5743.69</v>
      </c>
      <c r="ES432" s="2">
        <v>5743.69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>
        <v>0</v>
      </c>
      <c r="FR432" s="2">
        <v>0</v>
      </c>
      <c r="FS432" s="2">
        <v>0</v>
      </c>
      <c r="FT432" s="2"/>
      <c r="FU432" s="2"/>
      <c r="FV432" s="2"/>
      <c r="FW432" s="2"/>
      <c r="FX432" s="2">
        <v>92</v>
      </c>
      <c r="FY432" s="2">
        <v>49</v>
      </c>
      <c r="FZ432" s="2"/>
      <c r="GA432" s="2" t="s">
        <v>3</v>
      </c>
      <c r="GB432" s="2"/>
      <c r="GC432" s="2"/>
      <c r="GD432" s="2">
        <v>1</v>
      </c>
      <c r="GE432" s="2"/>
      <c r="GF432" s="2">
        <v>1611312075</v>
      </c>
      <c r="GG432" s="2">
        <v>2</v>
      </c>
      <c r="GH432" s="2">
        <v>1</v>
      </c>
      <c r="GI432" s="2">
        <v>-2</v>
      </c>
      <c r="GJ432" s="2">
        <v>0</v>
      </c>
      <c r="GK432" s="2">
        <v>0</v>
      </c>
      <c r="GL432" s="2">
        <f t="shared" si="431"/>
        <v>0</v>
      </c>
      <c r="GM432" s="2">
        <f t="shared" si="432"/>
        <v>500.42</v>
      </c>
      <c r="GN432" s="2">
        <f t="shared" si="433"/>
        <v>500.42</v>
      </c>
      <c r="GO432" s="2">
        <f t="shared" si="434"/>
        <v>0</v>
      </c>
      <c r="GP432" s="2">
        <f t="shared" si="435"/>
        <v>0</v>
      </c>
      <c r="GQ432" s="2"/>
      <c r="GR432" s="2">
        <v>0</v>
      </c>
      <c r="GS432" s="2">
        <v>3</v>
      </c>
      <c r="GT432" s="2">
        <v>0</v>
      </c>
      <c r="GU432" s="2" t="s">
        <v>3</v>
      </c>
      <c r="GV432" s="2">
        <f t="shared" si="436"/>
        <v>0</v>
      </c>
      <c r="GW432" s="2">
        <v>1</v>
      </c>
      <c r="GX432" s="2">
        <f t="shared" si="437"/>
        <v>0</v>
      </c>
      <c r="GY432" s="2"/>
      <c r="GZ432" s="2"/>
      <c r="HA432" s="2">
        <v>0</v>
      </c>
      <c r="HB432" s="2">
        <v>0</v>
      </c>
      <c r="HC432" s="2">
        <f t="shared" si="438"/>
        <v>0</v>
      </c>
      <c r="HD432" s="2"/>
      <c r="HE432" s="2" t="s">
        <v>3</v>
      </c>
      <c r="HF432" s="2" t="s">
        <v>3</v>
      </c>
      <c r="HG432" s="2"/>
      <c r="HH432" s="2"/>
      <c r="HI432" s="2"/>
      <c r="HJ432" s="2"/>
      <c r="HK432" s="2"/>
      <c r="HL432" s="2"/>
      <c r="HM432" s="2" t="s">
        <v>3</v>
      </c>
      <c r="HN432" s="2" t="s">
        <v>3</v>
      </c>
      <c r="HO432" s="2" t="s">
        <v>3</v>
      </c>
      <c r="HP432" s="2" t="s">
        <v>3</v>
      </c>
      <c r="HQ432" s="2" t="s">
        <v>3</v>
      </c>
      <c r="HR432" s="2"/>
      <c r="HS432" s="2">
        <v>0</v>
      </c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>
        <v>0</v>
      </c>
      <c r="IL432" s="2"/>
      <c r="IM432" s="2"/>
      <c r="IN432" s="2"/>
      <c r="IO432" s="2"/>
      <c r="IP432" s="2"/>
      <c r="IQ432" s="2"/>
      <c r="IR432" s="2"/>
      <c r="IS432" s="2"/>
      <c r="IT432" s="2"/>
      <c r="IU432" s="2"/>
    </row>
    <row r="433" spans="1:255" x14ac:dyDescent="0.25">
      <c r="A433">
        <v>18</v>
      </c>
      <c r="B433">
        <v>1</v>
      </c>
      <c r="C433">
        <v>259</v>
      </c>
      <c r="E433" t="s">
        <v>302</v>
      </c>
      <c r="F433" t="s">
        <v>240</v>
      </c>
      <c r="G433" t="s">
        <v>241</v>
      </c>
      <c r="H433" t="s">
        <v>32</v>
      </c>
      <c r="I433">
        <f>I429*J433</f>
        <v>8.5250000000000006E-2</v>
      </c>
      <c r="J433">
        <v>3.3821983297296229E-2</v>
      </c>
      <c r="K433">
        <v>3.3821999999999998E-2</v>
      </c>
      <c r="O433">
        <f t="shared" si="407"/>
        <v>7746.26</v>
      </c>
      <c r="P433">
        <f t="shared" si="408"/>
        <v>7746.26</v>
      </c>
      <c r="Q433">
        <f t="shared" si="439"/>
        <v>0</v>
      </c>
      <c r="R433">
        <f t="shared" si="409"/>
        <v>0</v>
      </c>
      <c r="S433">
        <f t="shared" si="410"/>
        <v>0</v>
      </c>
      <c r="T433">
        <f t="shared" si="411"/>
        <v>0</v>
      </c>
      <c r="U433">
        <f t="shared" si="412"/>
        <v>0</v>
      </c>
      <c r="V433">
        <f t="shared" si="413"/>
        <v>0</v>
      </c>
      <c r="W433">
        <f t="shared" si="414"/>
        <v>0</v>
      </c>
      <c r="X433">
        <f t="shared" si="415"/>
        <v>0</v>
      </c>
      <c r="Y433">
        <f t="shared" si="416"/>
        <v>0</v>
      </c>
      <c r="AA433">
        <v>56481267</v>
      </c>
      <c r="AB433">
        <f t="shared" si="417"/>
        <v>5743.69</v>
      </c>
      <c r="AC433">
        <f t="shared" si="418"/>
        <v>5743.69</v>
      </c>
      <c r="AD433">
        <f t="shared" si="440"/>
        <v>0</v>
      </c>
      <c r="AE433">
        <f t="shared" si="441"/>
        <v>0</v>
      </c>
      <c r="AF433">
        <f t="shared" si="441"/>
        <v>0</v>
      </c>
      <c r="AG433">
        <f t="shared" si="419"/>
        <v>0</v>
      </c>
      <c r="AH433">
        <f t="shared" si="442"/>
        <v>0</v>
      </c>
      <c r="AI433">
        <f t="shared" si="442"/>
        <v>0</v>
      </c>
      <c r="AJ433">
        <f t="shared" si="420"/>
        <v>0</v>
      </c>
      <c r="AK433">
        <v>5743.69</v>
      </c>
      <c r="AL433">
        <v>5743.69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92</v>
      </c>
      <c r="AU433">
        <v>49</v>
      </c>
      <c r="AV433">
        <v>1</v>
      </c>
      <c r="AW433">
        <v>1</v>
      </c>
      <c r="AZ433">
        <v>1</v>
      </c>
      <c r="BA433">
        <v>1</v>
      </c>
      <c r="BB433">
        <v>1</v>
      </c>
      <c r="BC433">
        <v>15.82</v>
      </c>
      <c r="BD433" t="s">
        <v>3</v>
      </c>
      <c r="BE433" t="s">
        <v>3</v>
      </c>
      <c r="BF433" t="s">
        <v>3</v>
      </c>
      <c r="BG433" t="s">
        <v>3</v>
      </c>
      <c r="BH433">
        <v>3</v>
      </c>
      <c r="BI433">
        <v>1</v>
      </c>
      <c r="BJ433" t="s">
        <v>242</v>
      </c>
      <c r="BM433">
        <v>8</v>
      </c>
      <c r="BN433">
        <v>0</v>
      </c>
      <c r="BO433" t="s">
        <v>240</v>
      </c>
      <c r="BP433">
        <v>1</v>
      </c>
      <c r="BQ433">
        <v>30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 t="s">
        <v>3</v>
      </c>
      <c r="BZ433">
        <v>92</v>
      </c>
      <c r="CA433">
        <v>49</v>
      </c>
      <c r="CB433" t="s">
        <v>3</v>
      </c>
      <c r="CE433">
        <v>30</v>
      </c>
      <c r="CF433">
        <v>0</v>
      </c>
      <c r="CG433">
        <v>0</v>
      </c>
      <c r="CM433">
        <v>0</v>
      </c>
      <c r="CN433" t="s">
        <v>3</v>
      </c>
      <c r="CO433">
        <v>0</v>
      </c>
      <c r="CP433">
        <f t="shared" si="421"/>
        <v>7746.26</v>
      </c>
      <c r="CQ433">
        <f t="shared" si="422"/>
        <v>90865.18</v>
      </c>
      <c r="CR433">
        <f t="shared" si="443"/>
        <v>0</v>
      </c>
      <c r="CS433">
        <f t="shared" si="423"/>
        <v>0</v>
      </c>
      <c r="CT433">
        <f t="shared" si="424"/>
        <v>0</v>
      </c>
      <c r="CU433">
        <f t="shared" si="425"/>
        <v>0</v>
      </c>
      <c r="CV433">
        <f t="shared" si="426"/>
        <v>0</v>
      </c>
      <c r="CW433">
        <f t="shared" si="427"/>
        <v>0</v>
      </c>
      <c r="CX433">
        <f t="shared" si="428"/>
        <v>0</v>
      </c>
      <c r="CY433">
        <f t="shared" si="429"/>
        <v>0</v>
      </c>
      <c r="CZ433">
        <f t="shared" si="430"/>
        <v>0</v>
      </c>
      <c r="DC433" t="s">
        <v>3</v>
      </c>
      <c r="DD433" t="s">
        <v>3</v>
      </c>
      <c r="DE433" t="s">
        <v>3</v>
      </c>
      <c r="DF433" t="s">
        <v>3</v>
      </c>
      <c r="DG433" t="s">
        <v>3</v>
      </c>
      <c r="DH433" t="s">
        <v>3</v>
      </c>
      <c r="DI433" t="s">
        <v>3</v>
      </c>
      <c r="DJ433" t="s">
        <v>3</v>
      </c>
      <c r="DK433" t="s">
        <v>3</v>
      </c>
      <c r="DL433" t="s">
        <v>3</v>
      </c>
      <c r="DM433" t="s">
        <v>3</v>
      </c>
      <c r="DN433">
        <v>0</v>
      </c>
      <c r="DO433">
        <v>0</v>
      </c>
      <c r="DP433">
        <v>1</v>
      </c>
      <c r="DQ433">
        <v>1</v>
      </c>
      <c r="DU433">
        <v>1009</v>
      </c>
      <c r="DV433" t="s">
        <v>32</v>
      </c>
      <c r="DW433" t="s">
        <v>32</v>
      </c>
      <c r="DX433">
        <v>1000</v>
      </c>
      <c r="DZ433" t="s">
        <v>3</v>
      </c>
      <c r="EA433" t="s">
        <v>3</v>
      </c>
      <c r="EB433" t="s">
        <v>3</v>
      </c>
      <c r="EC433" t="s">
        <v>3</v>
      </c>
      <c r="EE433">
        <v>55586444</v>
      </c>
      <c r="EF433">
        <v>30</v>
      </c>
      <c r="EG433" t="s">
        <v>117</v>
      </c>
      <c r="EH433">
        <v>0</v>
      </c>
      <c r="EI433" t="s">
        <v>3</v>
      </c>
      <c r="EJ433">
        <v>1</v>
      </c>
      <c r="EK433">
        <v>8</v>
      </c>
      <c r="EL433" t="s">
        <v>233</v>
      </c>
      <c r="EM433" t="s">
        <v>234</v>
      </c>
      <c r="EO433" t="s">
        <v>3</v>
      </c>
      <c r="EQ433">
        <v>0</v>
      </c>
      <c r="ER433">
        <v>5743.69</v>
      </c>
      <c r="ES433">
        <v>5743.69</v>
      </c>
      <c r="ET433">
        <v>0</v>
      </c>
      <c r="EU433">
        <v>0</v>
      </c>
      <c r="EV433">
        <v>0</v>
      </c>
      <c r="EW433">
        <v>0</v>
      </c>
      <c r="EX433">
        <v>0</v>
      </c>
      <c r="FQ433">
        <v>0</v>
      </c>
      <c r="FR433">
        <v>0</v>
      </c>
      <c r="FS433">
        <v>0</v>
      </c>
      <c r="FX433">
        <v>92</v>
      </c>
      <c r="FY433">
        <v>49</v>
      </c>
      <c r="GA433" t="s">
        <v>3</v>
      </c>
      <c r="GD433">
        <v>1</v>
      </c>
      <c r="GF433">
        <v>1611312075</v>
      </c>
      <c r="GG433">
        <v>2</v>
      </c>
      <c r="GH433">
        <v>1</v>
      </c>
      <c r="GI433">
        <v>2</v>
      </c>
      <c r="GJ433">
        <v>0</v>
      </c>
      <c r="GK433">
        <v>0</v>
      </c>
      <c r="GL433">
        <f t="shared" si="431"/>
        <v>0</v>
      </c>
      <c r="GM433">
        <f t="shared" si="432"/>
        <v>7746.26</v>
      </c>
      <c r="GN433">
        <f t="shared" si="433"/>
        <v>7746.26</v>
      </c>
      <c r="GO433">
        <f t="shared" si="434"/>
        <v>0</v>
      </c>
      <c r="GP433">
        <f t="shared" si="435"/>
        <v>0</v>
      </c>
      <c r="GR433">
        <v>0</v>
      </c>
      <c r="GS433">
        <v>3</v>
      </c>
      <c r="GT433">
        <v>0</v>
      </c>
      <c r="GU433" t="s">
        <v>3</v>
      </c>
      <c r="GV433">
        <f t="shared" si="436"/>
        <v>0</v>
      </c>
      <c r="GW433">
        <v>1</v>
      </c>
      <c r="GX433">
        <f t="shared" si="437"/>
        <v>0</v>
      </c>
      <c r="HA433">
        <v>0</v>
      </c>
      <c r="HB433">
        <v>0</v>
      </c>
      <c r="HC433">
        <f t="shared" si="438"/>
        <v>0</v>
      </c>
      <c r="HE433" t="s">
        <v>3</v>
      </c>
      <c r="HF433" t="s">
        <v>3</v>
      </c>
      <c r="HM433" t="s">
        <v>3</v>
      </c>
      <c r="HN433" t="s">
        <v>3</v>
      </c>
      <c r="HO433" t="s">
        <v>3</v>
      </c>
      <c r="HP433" t="s">
        <v>3</v>
      </c>
      <c r="HQ433" t="s">
        <v>3</v>
      </c>
      <c r="HS433">
        <v>0</v>
      </c>
      <c r="IK433">
        <v>0</v>
      </c>
    </row>
    <row r="434" spans="1:255" x14ac:dyDescent="0.25">
      <c r="A434" s="2">
        <v>18</v>
      </c>
      <c r="B434" s="2">
        <v>1</v>
      </c>
      <c r="C434" s="2">
        <v>244</v>
      </c>
      <c r="D434" s="2"/>
      <c r="E434" s="2" t="s">
        <v>303</v>
      </c>
      <c r="F434" s="2" t="s">
        <v>30</v>
      </c>
      <c r="G434" s="2" t="s">
        <v>31</v>
      </c>
      <c r="H434" s="2" t="s">
        <v>32</v>
      </c>
      <c r="I434" s="2">
        <f>I428*J434</f>
        <v>0.441</v>
      </c>
      <c r="J434" s="2">
        <v>0.17496181388982562</v>
      </c>
      <c r="K434" s="2">
        <v>0.17496200000000001</v>
      </c>
      <c r="L434" s="2"/>
      <c r="M434" s="2"/>
      <c r="N434" s="2"/>
      <c r="O434" s="2">
        <f t="shared" si="407"/>
        <v>4341.34</v>
      </c>
      <c r="P434" s="2">
        <f t="shared" si="408"/>
        <v>4341.34</v>
      </c>
      <c r="Q434" s="2">
        <f t="shared" si="439"/>
        <v>0</v>
      </c>
      <c r="R434" s="2">
        <f t="shared" si="409"/>
        <v>0</v>
      </c>
      <c r="S434" s="2">
        <f t="shared" si="410"/>
        <v>0</v>
      </c>
      <c r="T434" s="2">
        <f t="shared" si="411"/>
        <v>0</v>
      </c>
      <c r="U434" s="2">
        <f t="shared" si="412"/>
        <v>0</v>
      </c>
      <c r="V434" s="2">
        <f t="shared" si="413"/>
        <v>0</v>
      </c>
      <c r="W434" s="2">
        <f t="shared" si="414"/>
        <v>0</v>
      </c>
      <c r="X434" s="2">
        <f t="shared" si="415"/>
        <v>0</v>
      </c>
      <c r="Y434" s="2">
        <f t="shared" si="416"/>
        <v>0</v>
      </c>
      <c r="Z434" s="2"/>
      <c r="AA434" s="2">
        <v>56481265</v>
      </c>
      <c r="AB434" s="2">
        <f t="shared" si="417"/>
        <v>9844.31</v>
      </c>
      <c r="AC434" s="2">
        <f t="shared" si="418"/>
        <v>9844.31</v>
      </c>
      <c r="AD434" s="2">
        <f t="shared" si="440"/>
        <v>0</v>
      </c>
      <c r="AE434" s="2">
        <f t="shared" si="441"/>
        <v>0</v>
      </c>
      <c r="AF434" s="2">
        <f t="shared" si="441"/>
        <v>0</v>
      </c>
      <c r="AG434" s="2">
        <f t="shared" si="419"/>
        <v>0</v>
      </c>
      <c r="AH434" s="2">
        <f t="shared" si="442"/>
        <v>0</v>
      </c>
      <c r="AI434" s="2">
        <f t="shared" si="442"/>
        <v>0</v>
      </c>
      <c r="AJ434" s="2">
        <f t="shared" si="420"/>
        <v>0</v>
      </c>
      <c r="AK434" s="2">
        <v>9844.31</v>
      </c>
      <c r="AL434" s="2">
        <v>9844.31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84</v>
      </c>
      <c r="AU434" s="2">
        <v>53</v>
      </c>
      <c r="AV434" s="2">
        <v>1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3</v>
      </c>
      <c r="BI434" s="2">
        <v>1</v>
      </c>
      <c r="BJ434" s="2" t="s">
        <v>33</v>
      </c>
      <c r="BK434" s="2"/>
      <c r="BL434" s="2"/>
      <c r="BM434" s="2">
        <v>13</v>
      </c>
      <c r="BN434" s="2">
        <v>0</v>
      </c>
      <c r="BO434" s="2" t="s">
        <v>3</v>
      </c>
      <c r="BP434" s="2">
        <v>0</v>
      </c>
      <c r="BQ434" s="2">
        <v>30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84</v>
      </c>
      <c r="CA434" s="2">
        <v>53</v>
      </c>
      <c r="CB434" s="2" t="s">
        <v>3</v>
      </c>
      <c r="CC434" s="2"/>
      <c r="CD434" s="2"/>
      <c r="CE434" s="2">
        <v>30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3</v>
      </c>
      <c r="CO434" s="2">
        <v>0</v>
      </c>
      <c r="CP434" s="2">
        <f t="shared" si="421"/>
        <v>4341.34</v>
      </c>
      <c r="CQ434" s="2">
        <f t="shared" si="422"/>
        <v>9844.31</v>
      </c>
      <c r="CR434" s="2">
        <f t="shared" si="443"/>
        <v>0</v>
      </c>
      <c r="CS434" s="2">
        <f t="shared" si="423"/>
        <v>0</v>
      </c>
      <c r="CT434" s="2">
        <f t="shared" si="424"/>
        <v>0</v>
      </c>
      <c r="CU434" s="2">
        <f t="shared" si="425"/>
        <v>0</v>
      </c>
      <c r="CV434" s="2">
        <f t="shared" si="426"/>
        <v>0</v>
      </c>
      <c r="CW434" s="2">
        <f t="shared" si="427"/>
        <v>0</v>
      </c>
      <c r="CX434" s="2">
        <f t="shared" si="428"/>
        <v>0</v>
      </c>
      <c r="CY434" s="2">
        <f t="shared" si="429"/>
        <v>0</v>
      </c>
      <c r="CZ434" s="2">
        <f t="shared" si="430"/>
        <v>0</v>
      </c>
      <c r="DA434" s="2"/>
      <c r="DB434" s="2"/>
      <c r="DC434" s="2" t="s">
        <v>3</v>
      </c>
      <c r="DD434" s="2" t="s">
        <v>3</v>
      </c>
      <c r="DE434" s="2" t="s">
        <v>3</v>
      </c>
      <c r="DF434" s="2" t="s">
        <v>3</v>
      </c>
      <c r="DG434" s="2" t="s">
        <v>3</v>
      </c>
      <c r="DH434" s="2" t="s">
        <v>3</v>
      </c>
      <c r="DI434" s="2" t="s">
        <v>3</v>
      </c>
      <c r="DJ434" s="2" t="s">
        <v>3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1009</v>
      </c>
      <c r="DV434" s="2" t="s">
        <v>32</v>
      </c>
      <c r="DW434" s="2" t="s">
        <v>32</v>
      </c>
      <c r="DX434" s="2">
        <v>1000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55586449</v>
      </c>
      <c r="EF434" s="2">
        <v>30</v>
      </c>
      <c r="EG434" s="2" t="s">
        <v>117</v>
      </c>
      <c r="EH434" s="2">
        <v>0</v>
      </c>
      <c r="EI434" s="2" t="s">
        <v>3</v>
      </c>
      <c r="EJ434" s="2">
        <v>1</v>
      </c>
      <c r="EK434" s="2">
        <v>13</v>
      </c>
      <c r="EL434" s="2" t="s">
        <v>118</v>
      </c>
      <c r="EM434" s="2" t="s">
        <v>119</v>
      </c>
      <c r="EN434" s="2"/>
      <c r="EO434" s="2" t="s">
        <v>3</v>
      </c>
      <c r="EP434" s="2"/>
      <c r="EQ434" s="2">
        <v>0</v>
      </c>
      <c r="ER434" s="2">
        <v>9844.31</v>
      </c>
      <c r="ES434" s="2">
        <v>9844.31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84</v>
      </c>
      <c r="FY434" s="2">
        <v>53</v>
      </c>
      <c r="FZ434" s="2"/>
      <c r="GA434" s="2" t="s">
        <v>3</v>
      </c>
      <c r="GB434" s="2"/>
      <c r="GC434" s="2"/>
      <c r="GD434" s="2">
        <v>1</v>
      </c>
      <c r="GE434" s="2"/>
      <c r="GF434" s="2">
        <v>981881691</v>
      </c>
      <c r="GG434" s="2">
        <v>2</v>
      </c>
      <c r="GH434" s="2">
        <v>1</v>
      </c>
      <c r="GI434" s="2">
        <v>-2</v>
      </c>
      <c r="GJ434" s="2">
        <v>0</v>
      </c>
      <c r="GK434" s="2">
        <v>0</v>
      </c>
      <c r="GL434" s="2">
        <f t="shared" si="431"/>
        <v>0</v>
      </c>
      <c r="GM434" s="2">
        <f t="shared" si="432"/>
        <v>4341.34</v>
      </c>
      <c r="GN434" s="2">
        <f t="shared" si="433"/>
        <v>4341.34</v>
      </c>
      <c r="GO434" s="2">
        <f t="shared" si="434"/>
        <v>0</v>
      </c>
      <c r="GP434" s="2">
        <f t="shared" si="435"/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si="436"/>
        <v>0</v>
      </c>
      <c r="GW434" s="2">
        <v>1</v>
      </c>
      <c r="GX434" s="2">
        <f t="shared" si="437"/>
        <v>0</v>
      </c>
      <c r="GY434" s="2"/>
      <c r="GZ434" s="2"/>
      <c r="HA434" s="2">
        <v>0</v>
      </c>
      <c r="HB434" s="2">
        <v>0</v>
      </c>
      <c r="HC434" s="2">
        <f t="shared" si="438"/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5">
      <c r="A435">
        <v>18</v>
      </c>
      <c r="B435">
        <v>1</v>
      </c>
      <c r="C435">
        <v>254</v>
      </c>
      <c r="E435" t="s">
        <v>303</v>
      </c>
      <c r="F435" t="s">
        <v>30</v>
      </c>
      <c r="G435" t="s">
        <v>31</v>
      </c>
      <c r="H435" t="s">
        <v>32</v>
      </c>
      <c r="I435">
        <f>I429*J435</f>
        <v>0.441</v>
      </c>
      <c r="J435">
        <v>0.17496181388982562</v>
      </c>
      <c r="K435">
        <v>0.17496200000000001</v>
      </c>
      <c r="O435">
        <f t="shared" si="407"/>
        <v>32733.7</v>
      </c>
      <c r="P435">
        <f t="shared" si="408"/>
        <v>32733.7</v>
      </c>
      <c r="Q435">
        <f t="shared" si="439"/>
        <v>0</v>
      </c>
      <c r="R435">
        <f t="shared" si="409"/>
        <v>0</v>
      </c>
      <c r="S435">
        <f t="shared" si="410"/>
        <v>0</v>
      </c>
      <c r="T435">
        <f t="shared" si="411"/>
        <v>0</v>
      </c>
      <c r="U435">
        <f t="shared" si="412"/>
        <v>0</v>
      </c>
      <c r="V435">
        <f t="shared" si="413"/>
        <v>0</v>
      </c>
      <c r="W435">
        <f t="shared" si="414"/>
        <v>0</v>
      </c>
      <c r="X435">
        <f t="shared" si="415"/>
        <v>0</v>
      </c>
      <c r="Y435">
        <f t="shared" si="416"/>
        <v>0</v>
      </c>
      <c r="AA435">
        <v>56481267</v>
      </c>
      <c r="AB435">
        <f t="shared" si="417"/>
        <v>9844.31</v>
      </c>
      <c r="AC435">
        <f t="shared" si="418"/>
        <v>9844.31</v>
      </c>
      <c r="AD435">
        <f t="shared" si="440"/>
        <v>0</v>
      </c>
      <c r="AE435">
        <f t="shared" si="441"/>
        <v>0</v>
      </c>
      <c r="AF435">
        <f t="shared" si="441"/>
        <v>0</v>
      </c>
      <c r="AG435">
        <f t="shared" si="419"/>
        <v>0</v>
      </c>
      <c r="AH435">
        <f t="shared" si="442"/>
        <v>0</v>
      </c>
      <c r="AI435">
        <f t="shared" si="442"/>
        <v>0</v>
      </c>
      <c r="AJ435">
        <f t="shared" si="420"/>
        <v>0</v>
      </c>
      <c r="AK435">
        <v>9844.31</v>
      </c>
      <c r="AL435">
        <v>9844.31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84</v>
      </c>
      <c r="AU435">
        <v>53</v>
      </c>
      <c r="AV435">
        <v>1</v>
      </c>
      <c r="AW435">
        <v>1</v>
      </c>
      <c r="AZ435">
        <v>1</v>
      </c>
      <c r="BA435">
        <v>1</v>
      </c>
      <c r="BB435">
        <v>1</v>
      </c>
      <c r="BC435">
        <v>7.54</v>
      </c>
      <c r="BD435" t="s">
        <v>3</v>
      </c>
      <c r="BE435" t="s">
        <v>3</v>
      </c>
      <c r="BF435" t="s">
        <v>3</v>
      </c>
      <c r="BG435" t="s">
        <v>3</v>
      </c>
      <c r="BH435">
        <v>3</v>
      </c>
      <c r="BI435">
        <v>1</v>
      </c>
      <c r="BJ435" t="s">
        <v>33</v>
      </c>
      <c r="BM435">
        <v>13</v>
      </c>
      <c r="BN435">
        <v>0</v>
      </c>
      <c r="BO435" t="s">
        <v>30</v>
      </c>
      <c r="BP435">
        <v>1</v>
      </c>
      <c r="BQ435">
        <v>30</v>
      </c>
      <c r="BR435">
        <v>0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 t="s">
        <v>3</v>
      </c>
      <c r="BZ435">
        <v>84</v>
      </c>
      <c r="CA435">
        <v>53</v>
      </c>
      <c r="CB435" t="s">
        <v>3</v>
      </c>
      <c r="CE435">
        <v>30</v>
      </c>
      <c r="CF435">
        <v>0</v>
      </c>
      <c r="CG435">
        <v>0</v>
      </c>
      <c r="CM435">
        <v>0</v>
      </c>
      <c r="CN435" t="s">
        <v>3</v>
      </c>
      <c r="CO435">
        <v>0</v>
      </c>
      <c r="CP435">
        <f t="shared" si="421"/>
        <v>32733.7</v>
      </c>
      <c r="CQ435">
        <f t="shared" si="422"/>
        <v>74226.100000000006</v>
      </c>
      <c r="CR435">
        <f t="shared" si="443"/>
        <v>0</v>
      </c>
      <c r="CS435">
        <f t="shared" si="423"/>
        <v>0</v>
      </c>
      <c r="CT435">
        <f t="shared" si="424"/>
        <v>0</v>
      </c>
      <c r="CU435">
        <f t="shared" si="425"/>
        <v>0</v>
      </c>
      <c r="CV435">
        <f t="shared" si="426"/>
        <v>0</v>
      </c>
      <c r="CW435">
        <f t="shared" si="427"/>
        <v>0</v>
      </c>
      <c r="CX435">
        <f t="shared" si="428"/>
        <v>0</v>
      </c>
      <c r="CY435">
        <f t="shared" si="429"/>
        <v>0</v>
      </c>
      <c r="CZ435">
        <f t="shared" si="430"/>
        <v>0</v>
      </c>
      <c r="DC435" t="s">
        <v>3</v>
      </c>
      <c r="DD435" t="s">
        <v>3</v>
      </c>
      <c r="DE435" t="s">
        <v>3</v>
      </c>
      <c r="DF435" t="s">
        <v>3</v>
      </c>
      <c r="DG435" t="s">
        <v>3</v>
      </c>
      <c r="DH435" t="s">
        <v>3</v>
      </c>
      <c r="DI435" t="s">
        <v>3</v>
      </c>
      <c r="DJ435" t="s">
        <v>3</v>
      </c>
      <c r="DK435" t="s">
        <v>3</v>
      </c>
      <c r="DL435" t="s">
        <v>3</v>
      </c>
      <c r="DM435" t="s">
        <v>3</v>
      </c>
      <c r="DN435">
        <v>0</v>
      </c>
      <c r="DO435">
        <v>0</v>
      </c>
      <c r="DP435">
        <v>1</v>
      </c>
      <c r="DQ435">
        <v>1</v>
      </c>
      <c r="DU435">
        <v>1009</v>
      </c>
      <c r="DV435" t="s">
        <v>32</v>
      </c>
      <c r="DW435" t="s">
        <v>32</v>
      </c>
      <c r="DX435">
        <v>1000</v>
      </c>
      <c r="DZ435" t="s">
        <v>3</v>
      </c>
      <c r="EA435" t="s">
        <v>3</v>
      </c>
      <c r="EB435" t="s">
        <v>3</v>
      </c>
      <c r="EC435" t="s">
        <v>3</v>
      </c>
      <c r="EE435">
        <v>55586449</v>
      </c>
      <c r="EF435">
        <v>30</v>
      </c>
      <c r="EG435" t="s">
        <v>117</v>
      </c>
      <c r="EH435">
        <v>0</v>
      </c>
      <c r="EI435" t="s">
        <v>3</v>
      </c>
      <c r="EJ435">
        <v>1</v>
      </c>
      <c r="EK435">
        <v>13</v>
      </c>
      <c r="EL435" t="s">
        <v>118</v>
      </c>
      <c r="EM435" t="s">
        <v>119</v>
      </c>
      <c r="EO435" t="s">
        <v>3</v>
      </c>
      <c r="EQ435">
        <v>0</v>
      </c>
      <c r="ER435">
        <v>9844.31</v>
      </c>
      <c r="ES435">
        <v>9844.31</v>
      </c>
      <c r="ET435">
        <v>0</v>
      </c>
      <c r="EU435">
        <v>0</v>
      </c>
      <c r="EV435">
        <v>0</v>
      </c>
      <c r="EW435">
        <v>0</v>
      </c>
      <c r="EX435">
        <v>0</v>
      </c>
      <c r="FQ435">
        <v>0</v>
      </c>
      <c r="FR435">
        <v>0</v>
      </c>
      <c r="FS435">
        <v>0</v>
      </c>
      <c r="FX435">
        <v>84</v>
      </c>
      <c r="FY435">
        <v>53</v>
      </c>
      <c r="GA435" t="s">
        <v>3</v>
      </c>
      <c r="GD435">
        <v>1</v>
      </c>
      <c r="GF435">
        <v>981881691</v>
      </c>
      <c r="GG435">
        <v>2</v>
      </c>
      <c r="GH435">
        <v>1</v>
      </c>
      <c r="GI435">
        <v>2</v>
      </c>
      <c r="GJ435">
        <v>0</v>
      </c>
      <c r="GK435">
        <v>0</v>
      </c>
      <c r="GL435">
        <f t="shared" si="431"/>
        <v>0</v>
      </c>
      <c r="GM435">
        <f t="shared" si="432"/>
        <v>32733.7</v>
      </c>
      <c r="GN435">
        <f t="shared" si="433"/>
        <v>32733.7</v>
      </c>
      <c r="GO435">
        <f t="shared" si="434"/>
        <v>0</v>
      </c>
      <c r="GP435">
        <f t="shared" si="435"/>
        <v>0</v>
      </c>
      <c r="GR435">
        <v>0</v>
      </c>
      <c r="GS435">
        <v>3</v>
      </c>
      <c r="GT435">
        <v>0</v>
      </c>
      <c r="GU435" t="s">
        <v>3</v>
      </c>
      <c r="GV435">
        <f t="shared" si="436"/>
        <v>0</v>
      </c>
      <c r="GW435">
        <v>1</v>
      </c>
      <c r="GX435">
        <f t="shared" si="437"/>
        <v>0</v>
      </c>
      <c r="HA435">
        <v>0</v>
      </c>
      <c r="HB435">
        <v>0</v>
      </c>
      <c r="HC435">
        <f t="shared" si="438"/>
        <v>0</v>
      </c>
      <c r="HE435" t="s">
        <v>3</v>
      </c>
      <c r="HF435" t="s">
        <v>3</v>
      </c>
      <c r="HM435" t="s">
        <v>3</v>
      </c>
      <c r="HN435" t="s">
        <v>3</v>
      </c>
      <c r="HO435" t="s">
        <v>3</v>
      </c>
      <c r="HP435" t="s">
        <v>3</v>
      </c>
      <c r="HQ435" t="s">
        <v>3</v>
      </c>
      <c r="HS435">
        <v>0</v>
      </c>
      <c r="IK435">
        <v>0</v>
      </c>
    </row>
    <row r="436" spans="1:255" x14ac:dyDescent="0.25">
      <c r="A436" s="2">
        <v>18</v>
      </c>
      <c r="B436" s="2">
        <v>1</v>
      </c>
      <c r="C436" s="2">
        <v>250</v>
      </c>
      <c r="D436" s="2"/>
      <c r="E436" s="2" t="s">
        <v>304</v>
      </c>
      <c r="F436" s="2" t="s">
        <v>39</v>
      </c>
      <c r="G436" s="2" t="s">
        <v>40</v>
      </c>
      <c r="H436" s="2" t="s">
        <v>41</v>
      </c>
      <c r="I436" s="2">
        <f>I428*J436</f>
        <v>93.999999999999986</v>
      </c>
      <c r="J436" s="2">
        <v>37.293447858602285</v>
      </c>
      <c r="K436" s="2">
        <v>37.293447999999998</v>
      </c>
      <c r="L436" s="2"/>
      <c r="M436" s="2"/>
      <c r="N436" s="2"/>
      <c r="O436" s="2">
        <f t="shared" si="407"/>
        <v>2806.8</v>
      </c>
      <c r="P436" s="2">
        <f t="shared" si="408"/>
        <v>2806.8</v>
      </c>
      <c r="Q436" s="2">
        <f t="shared" si="439"/>
        <v>0</v>
      </c>
      <c r="R436" s="2">
        <f t="shared" si="409"/>
        <v>0</v>
      </c>
      <c r="S436" s="2">
        <f t="shared" si="410"/>
        <v>0</v>
      </c>
      <c r="T436" s="2">
        <f t="shared" si="411"/>
        <v>0</v>
      </c>
      <c r="U436" s="2">
        <f t="shared" si="412"/>
        <v>0</v>
      </c>
      <c r="V436" s="2">
        <f t="shared" si="413"/>
        <v>0</v>
      </c>
      <c r="W436" s="2">
        <f t="shared" si="414"/>
        <v>0</v>
      </c>
      <c r="X436" s="2">
        <f t="shared" si="415"/>
        <v>0</v>
      </c>
      <c r="Y436" s="2">
        <f t="shared" si="416"/>
        <v>0</v>
      </c>
      <c r="Z436" s="2"/>
      <c r="AA436" s="2">
        <v>56481265</v>
      </c>
      <c r="AB436" s="2">
        <f t="shared" si="417"/>
        <v>29.8</v>
      </c>
      <c r="AC436" s="2">
        <f t="shared" si="418"/>
        <v>29.8</v>
      </c>
      <c r="AD436" s="2">
        <f t="shared" si="440"/>
        <v>0</v>
      </c>
      <c r="AE436" s="2">
        <f t="shared" si="441"/>
        <v>0</v>
      </c>
      <c r="AF436" s="2">
        <f t="shared" si="441"/>
        <v>0</v>
      </c>
      <c r="AG436" s="2">
        <f t="shared" si="419"/>
        <v>0</v>
      </c>
      <c r="AH436" s="2">
        <f t="shared" si="442"/>
        <v>0</v>
      </c>
      <c r="AI436" s="2">
        <f t="shared" si="442"/>
        <v>0</v>
      </c>
      <c r="AJ436" s="2">
        <f t="shared" si="420"/>
        <v>0</v>
      </c>
      <c r="AK436" s="2">
        <v>29.8</v>
      </c>
      <c r="AL436" s="2">
        <v>29.8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92</v>
      </c>
      <c r="AU436" s="2">
        <v>52</v>
      </c>
      <c r="AV436" s="2">
        <v>1</v>
      </c>
      <c r="AW436" s="2">
        <v>1.002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1</v>
      </c>
      <c r="BJ436" s="2" t="s">
        <v>42</v>
      </c>
      <c r="BK436" s="2"/>
      <c r="BL436" s="2"/>
      <c r="BM436" s="2">
        <v>90</v>
      </c>
      <c r="BN436" s="2">
        <v>0</v>
      </c>
      <c r="BO436" s="2" t="s">
        <v>3</v>
      </c>
      <c r="BP436" s="2">
        <v>0</v>
      </c>
      <c r="BQ436" s="2">
        <v>60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92</v>
      </c>
      <c r="CA436" s="2">
        <v>52</v>
      </c>
      <c r="CB436" s="2" t="s">
        <v>3</v>
      </c>
      <c r="CC436" s="2"/>
      <c r="CD436" s="2"/>
      <c r="CE436" s="2">
        <v>30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3</v>
      </c>
      <c r="CO436" s="2">
        <v>0</v>
      </c>
      <c r="CP436" s="2">
        <f t="shared" si="421"/>
        <v>2806.8</v>
      </c>
      <c r="CQ436" s="2">
        <f t="shared" si="422"/>
        <v>29.86</v>
      </c>
      <c r="CR436" s="2">
        <f t="shared" si="443"/>
        <v>0</v>
      </c>
      <c r="CS436" s="2">
        <f t="shared" si="423"/>
        <v>0</v>
      </c>
      <c r="CT436" s="2">
        <f t="shared" si="424"/>
        <v>0</v>
      </c>
      <c r="CU436" s="2">
        <f t="shared" si="425"/>
        <v>0</v>
      </c>
      <c r="CV436" s="2">
        <f t="shared" si="426"/>
        <v>0</v>
      </c>
      <c r="CW436" s="2">
        <f t="shared" si="427"/>
        <v>0</v>
      </c>
      <c r="CX436" s="2">
        <f t="shared" si="428"/>
        <v>0</v>
      </c>
      <c r="CY436" s="2">
        <f t="shared" si="429"/>
        <v>0</v>
      </c>
      <c r="CZ436" s="2">
        <f t="shared" si="430"/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1010</v>
      </c>
      <c r="DV436" s="2" t="s">
        <v>41</v>
      </c>
      <c r="DW436" s="2" t="s">
        <v>41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55586525</v>
      </c>
      <c r="EF436" s="2">
        <v>60</v>
      </c>
      <c r="EG436" s="2" t="s">
        <v>25</v>
      </c>
      <c r="EH436" s="2">
        <v>0</v>
      </c>
      <c r="EI436" s="2" t="s">
        <v>3</v>
      </c>
      <c r="EJ436" s="2">
        <v>1</v>
      </c>
      <c r="EK436" s="2">
        <v>90</v>
      </c>
      <c r="EL436" s="2" t="s">
        <v>26</v>
      </c>
      <c r="EM436" s="2" t="s">
        <v>27</v>
      </c>
      <c r="EN436" s="2"/>
      <c r="EO436" s="2" t="s">
        <v>3</v>
      </c>
      <c r="EP436" s="2"/>
      <c r="EQ436" s="2">
        <v>0</v>
      </c>
      <c r="ER436" s="2">
        <v>29.8</v>
      </c>
      <c r="ES436" s="2">
        <v>29.8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92</v>
      </c>
      <c r="FY436" s="2">
        <v>52</v>
      </c>
      <c r="FZ436" s="2"/>
      <c r="GA436" s="2" t="s">
        <v>3</v>
      </c>
      <c r="GB436" s="2"/>
      <c r="GC436" s="2"/>
      <c r="GD436" s="2">
        <v>1</v>
      </c>
      <c r="GE436" s="2"/>
      <c r="GF436" s="2">
        <v>2014927073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31"/>
        <v>0</v>
      </c>
      <c r="GM436" s="2">
        <f t="shared" si="432"/>
        <v>2806.8</v>
      </c>
      <c r="GN436" s="2">
        <f t="shared" si="433"/>
        <v>2806.8</v>
      </c>
      <c r="GO436" s="2">
        <f t="shared" si="434"/>
        <v>0</v>
      </c>
      <c r="GP436" s="2">
        <f t="shared" si="43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36"/>
        <v>0</v>
      </c>
      <c r="GW436" s="2">
        <v>1</v>
      </c>
      <c r="GX436" s="2">
        <f t="shared" si="437"/>
        <v>0</v>
      </c>
      <c r="GY436" s="2"/>
      <c r="GZ436" s="2"/>
      <c r="HA436" s="2">
        <v>0</v>
      </c>
      <c r="HB436" s="2">
        <v>0</v>
      </c>
      <c r="HC436" s="2">
        <f t="shared" si="43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5">
      <c r="A437">
        <v>18</v>
      </c>
      <c r="B437">
        <v>1</v>
      </c>
      <c r="C437">
        <v>260</v>
      </c>
      <c r="E437" t="s">
        <v>304</v>
      </c>
      <c r="F437" t="s">
        <v>39</v>
      </c>
      <c r="G437" t="s">
        <v>40</v>
      </c>
      <c r="H437" t="s">
        <v>41</v>
      </c>
      <c r="I437">
        <f>I429*J437</f>
        <v>93.999999999999986</v>
      </c>
      <c r="J437">
        <v>37.293447858602285</v>
      </c>
      <c r="K437">
        <v>37.293447999999998</v>
      </c>
      <c r="O437">
        <f t="shared" si="407"/>
        <v>33530.36</v>
      </c>
      <c r="P437">
        <f t="shared" si="408"/>
        <v>33530.36</v>
      </c>
      <c r="Q437">
        <f t="shared" si="439"/>
        <v>0</v>
      </c>
      <c r="R437">
        <f t="shared" si="409"/>
        <v>0</v>
      </c>
      <c r="S437">
        <f t="shared" si="410"/>
        <v>0</v>
      </c>
      <c r="T437">
        <f t="shared" si="411"/>
        <v>0</v>
      </c>
      <c r="U437">
        <f t="shared" si="412"/>
        <v>0</v>
      </c>
      <c r="V437">
        <f t="shared" si="413"/>
        <v>0</v>
      </c>
      <c r="W437">
        <f t="shared" si="414"/>
        <v>0</v>
      </c>
      <c r="X437">
        <f t="shared" si="415"/>
        <v>0</v>
      </c>
      <c r="Y437">
        <f t="shared" si="416"/>
        <v>0</v>
      </c>
      <c r="AA437">
        <v>56481267</v>
      </c>
      <c r="AB437">
        <f t="shared" si="417"/>
        <v>29.8</v>
      </c>
      <c r="AC437">
        <f t="shared" si="418"/>
        <v>29.8</v>
      </c>
      <c r="AD437">
        <f t="shared" si="440"/>
        <v>0</v>
      </c>
      <c r="AE437">
        <f t="shared" si="441"/>
        <v>0</v>
      </c>
      <c r="AF437">
        <f t="shared" si="441"/>
        <v>0</v>
      </c>
      <c r="AG437">
        <f t="shared" si="419"/>
        <v>0</v>
      </c>
      <c r="AH437">
        <f t="shared" si="442"/>
        <v>0</v>
      </c>
      <c r="AI437">
        <f t="shared" si="442"/>
        <v>0</v>
      </c>
      <c r="AJ437">
        <f t="shared" si="420"/>
        <v>0</v>
      </c>
      <c r="AK437">
        <v>29.8</v>
      </c>
      <c r="AL437">
        <v>29.8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92</v>
      </c>
      <c r="AU437">
        <v>52</v>
      </c>
      <c r="AV437">
        <v>1</v>
      </c>
      <c r="AW437">
        <v>1</v>
      </c>
      <c r="AZ437">
        <v>1</v>
      </c>
      <c r="BA437">
        <v>1</v>
      </c>
      <c r="BB437">
        <v>1</v>
      </c>
      <c r="BC437">
        <v>11.97</v>
      </c>
      <c r="BD437" t="s">
        <v>3</v>
      </c>
      <c r="BE437" t="s">
        <v>3</v>
      </c>
      <c r="BF437" t="s">
        <v>3</v>
      </c>
      <c r="BG437" t="s">
        <v>3</v>
      </c>
      <c r="BH437">
        <v>3</v>
      </c>
      <c r="BI437">
        <v>1</v>
      </c>
      <c r="BJ437" t="s">
        <v>42</v>
      </c>
      <c r="BM437">
        <v>90</v>
      </c>
      <c r="BN437">
        <v>0</v>
      </c>
      <c r="BO437" t="s">
        <v>39</v>
      </c>
      <c r="BP437">
        <v>1</v>
      </c>
      <c r="BQ437">
        <v>60</v>
      </c>
      <c r="BR437">
        <v>0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 t="s">
        <v>3</v>
      </c>
      <c r="BZ437">
        <v>92</v>
      </c>
      <c r="CA437">
        <v>52</v>
      </c>
      <c r="CB437" t="s">
        <v>3</v>
      </c>
      <c r="CE437">
        <v>30</v>
      </c>
      <c r="CF437">
        <v>0</v>
      </c>
      <c r="CG437">
        <v>0</v>
      </c>
      <c r="CM437">
        <v>0</v>
      </c>
      <c r="CN437" t="s">
        <v>3</v>
      </c>
      <c r="CO437">
        <v>0</v>
      </c>
      <c r="CP437">
        <f t="shared" si="421"/>
        <v>33530.36</v>
      </c>
      <c r="CQ437">
        <f t="shared" si="422"/>
        <v>356.71</v>
      </c>
      <c r="CR437">
        <f t="shared" si="443"/>
        <v>0</v>
      </c>
      <c r="CS437">
        <f t="shared" si="423"/>
        <v>0</v>
      </c>
      <c r="CT437">
        <f t="shared" si="424"/>
        <v>0</v>
      </c>
      <c r="CU437">
        <f t="shared" si="425"/>
        <v>0</v>
      </c>
      <c r="CV437">
        <f t="shared" si="426"/>
        <v>0</v>
      </c>
      <c r="CW437">
        <f t="shared" si="427"/>
        <v>0</v>
      </c>
      <c r="CX437">
        <f t="shared" si="428"/>
        <v>0</v>
      </c>
      <c r="CY437">
        <f t="shared" si="429"/>
        <v>0</v>
      </c>
      <c r="CZ437">
        <f t="shared" si="430"/>
        <v>0</v>
      </c>
      <c r="DC437" t="s">
        <v>3</v>
      </c>
      <c r="DD437" t="s">
        <v>3</v>
      </c>
      <c r="DE437" t="s">
        <v>3</v>
      </c>
      <c r="DF437" t="s">
        <v>3</v>
      </c>
      <c r="DG437" t="s">
        <v>3</v>
      </c>
      <c r="DH437" t="s">
        <v>3</v>
      </c>
      <c r="DI437" t="s">
        <v>3</v>
      </c>
      <c r="DJ437" t="s">
        <v>3</v>
      </c>
      <c r="DK437" t="s">
        <v>3</v>
      </c>
      <c r="DL437" t="s">
        <v>3</v>
      </c>
      <c r="DM437" t="s">
        <v>3</v>
      </c>
      <c r="DN437">
        <v>0</v>
      </c>
      <c r="DO437">
        <v>0</v>
      </c>
      <c r="DP437">
        <v>1</v>
      </c>
      <c r="DQ437">
        <v>1</v>
      </c>
      <c r="DU437">
        <v>1010</v>
      </c>
      <c r="DV437" t="s">
        <v>41</v>
      </c>
      <c r="DW437" t="s">
        <v>41</v>
      </c>
      <c r="DX437">
        <v>1</v>
      </c>
      <c r="DZ437" t="s">
        <v>3</v>
      </c>
      <c r="EA437" t="s">
        <v>3</v>
      </c>
      <c r="EB437" t="s">
        <v>3</v>
      </c>
      <c r="EC437" t="s">
        <v>3</v>
      </c>
      <c r="EE437">
        <v>55586525</v>
      </c>
      <c r="EF437">
        <v>60</v>
      </c>
      <c r="EG437" t="s">
        <v>25</v>
      </c>
      <c r="EH437">
        <v>0</v>
      </c>
      <c r="EI437" t="s">
        <v>3</v>
      </c>
      <c r="EJ437">
        <v>1</v>
      </c>
      <c r="EK437">
        <v>90</v>
      </c>
      <c r="EL437" t="s">
        <v>26</v>
      </c>
      <c r="EM437" t="s">
        <v>27</v>
      </c>
      <c r="EO437" t="s">
        <v>3</v>
      </c>
      <c r="EQ437">
        <v>0</v>
      </c>
      <c r="ER437">
        <v>29.8</v>
      </c>
      <c r="ES437">
        <v>29.8</v>
      </c>
      <c r="ET437">
        <v>0</v>
      </c>
      <c r="EU437">
        <v>0</v>
      </c>
      <c r="EV437">
        <v>0</v>
      </c>
      <c r="EW437">
        <v>0</v>
      </c>
      <c r="EX437">
        <v>0</v>
      </c>
      <c r="FQ437">
        <v>0</v>
      </c>
      <c r="FR437">
        <v>0</v>
      </c>
      <c r="FS437">
        <v>0</v>
      </c>
      <c r="FX437">
        <v>92</v>
      </c>
      <c r="FY437">
        <v>52</v>
      </c>
      <c r="GA437" t="s">
        <v>3</v>
      </c>
      <c r="GD437">
        <v>1</v>
      </c>
      <c r="GF437">
        <v>2014927073</v>
      </c>
      <c r="GG437">
        <v>2</v>
      </c>
      <c r="GH437">
        <v>1</v>
      </c>
      <c r="GI437">
        <v>2</v>
      </c>
      <c r="GJ437">
        <v>0</v>
      </c>
      <c r="GK437">
        <v>0</v>
      </c>
      <c r="GL437">
        <f t="shared" si="431"/>
        <v>0</v>
      </c>
      <c r="GM437">
        <f t="shared" si="432"/>
        <v>33530.36</v>
      </c>
      <c r="GN437">
        <f t="shared" si="433"/>
        <v>33530.36</v>
      </c>
      <c r="GO437">
        <f t="shared" si="434"/>
        <v>0</v>
      </c>
      <c r="GP437">
        <f t="shared" si="435"/>
        <v>0</v>
      </c>
      <c r="GR437">
        <v>0</v>
      </c>
      <c r="GS437">
        <v>3</v>
      </c>
      <c r="GT437">
        <v>0</v>
      </c>
      <c r="GU437" t="s">
        <v>3</v>
      </c>
      <c r="GV437">
        <f t="shared" si="436"/>
        <v>0</v>
      </c>
      <c r="GW437">
        <v>1</v>
      </c>
      <c r="GX437">
        <f t="shared" si="437"/>
        <v>0</v>
      </c>
      <c r="HA437">
        <v>0</v>
      </c>
      <c r="HB437">
        <v>0</v>
      </c>
      <c r="HC437">
        <f t="shared" si="438"/>
        <v>0</v>
      </c>
      <c r="HE437" t="s">
        <v>3</v>
      </c>
      <c r="HF437" t="s">
        <v>3</v>
      </c>
      <c r="HM437" t="s">
        <v>3</v>
      </c>
      <c r="HN437" t="s">
        <v>3</v>
      </c>
      <c r="HO437" t="s">
        <v>3</v>
      </c>
      <c r="HP437" t="s">
        <v>3</v>
      </c>
      <c r="HQ437" t="s">
        <v>3</v>
      </c>
      <c r="HS437">
        <v>0</v>
      </c>
      <c r="IK437">
        <v>0</v>
      </c>
    </row>
    <row r="439" spans="1:255" ht="13" x14ac:dyDescent="0.3">
      <c r="A439" s="3">
        <v>51</v>
      </c>
      <c r="B439" s="3">
        <f>B424</f>
        <v>1</v>
      </c>
      <c r="C439" s="3">
        <f>A424</f>
        <v>4</v>
      </c>
      <c r="D439" s="3">
        <f>ROW(A424)</f>
        <v>424</v>
      </c>
      <c r="E439" s="3"/>
      <c r="F439" s="3" t="str">
        <f>IF(F424&lt;&gt;"",F424,"")</f>
        <v/>
      </c>
      <c r="G439" s="3" t="str">
        <f>IF(G424&lt;&gt;"",G424,"")</f>
        <v>Замена плит перекрытий. Устройство раскрепления (КР-7...11)</v>
      </c>
      <c r="H439" s="3">
        <v>0</v>
      </c>
      <c r="I439" s="3"/>
      <c r="J439" s="3"/>
      <c r="K439" s="3"/>
      <c r="L439" s="3"/>
      <c r="M439" s="3"/>
      <c r="N439" s="3"/>
      <c r="O439" s="3">
        <f t="shared" ref="O439:T439" si="444">ROUND(AB439,2)</f>
        <v>26302.36</v>
      </c>
      <c r="P439" s="3">
        <f t="shared" si="444"/>
        <v>20797</v>
      </c>
      <c r="Q439" s="3">
        <f t="shared" si="444"/>
        <v>198.38</v>
      </c>
      <c r="R439" s="3">
        <f t="shared" si="444"/>
        <v>0</v>
      </c>
      <c r="S439" s="3">
        <f t="shared" si="444"/>
        <v>5306.98</v>
      </c>
      <c r="T439" s="3">
        <f t="shared" si="444"/>
        <v>0</v>
      </c>
      <c r="U439" s="3">
        <f>AH439</f>
        <v>402.04380610899995</v>
      </c>
      <c r="V439" s="3">
        <f>AI439</f>
        <v>0</v>
      </c>
      <c r="W439" s="3">
        <f>ROUND(AJ439,2)</f>
        <v>0</v>
      </c>
      <c r="X439" s="3">
        <f>ROUND(AK439,2)</f>
        <v>4457.8599999999997</v>
      </c>
      <c r="Y439" s="3">
        <f>ROUND(AL439,2)</f>
        <v>2812.7</v>
      </c>
      <c r="Z439" s="3"/>
      <c r="AA439" s="3"/>
      <c r="AB439" s="3">
        <f>ROUND(SUMIF(AA428:AA437,"=56481265",O428:O437),2)</f>
        <v>26302.36</v>
      </c>
      <c r="AC439" s="3">
        <f>ROUND(SUMIF(AA428:AA437,"=56481265",P428:P437),2)</f>
        <v>20797</v>
      </c>
      <c r="AD439" s="3">
        <f>ROUND(SUMIF(AA428:AA437,"=56481265",Q428:Q437),2)</f>
        <v>198.38</v>
      </c>
      <c r="AE439" s="3">
        <f>ROUND(SUMIF(AA428:AA437,"=56481265",R428:R437),2)</f>
        <v>0</v>
      </c>
      <c r="AF439" s="3">
        <f>ROUND(SUMIF(AA428:AA437,"=56481265",S428:S437),2)</f>
        <v>5306.98</v>
      </c>
      <c r="AG439" s="3">
        <f>ROUND(SUMIF(AA428:AA437,"=56481265",T428:T437),2)</f>
        <v>0</v>
      </c>
      <c r="AH439" s="3">
        <f>SUMIF(AA428:AA437,"=56481265",U428:U437)</f>
        <v>402.04380610899995</v>
      </c>
      <c r="AI439" s="3">
        <f>SUMIF(AA428:AA437,"=56481265",V428:V437)</f>
        <v>0</v>
      </c>
      <c r="AJ439" s="3">
        <f>ROUND(SUMIF(AA428:AA437,"=56481265",W428:W437),2)</f>
        <v>0</v>
      </c>
      <c r="AK439" s="3">
        <f>ROUND(SUMIF(AA428:AA437,"=56481265",X428:X437),2)</f>
        <v>4457.8599999999997</v>
      </c>
      <c r="AL439" s="3">
        <f>ROUND(SUMIF(AA428:AA437,"=56481265",Y428:Y437),2)</f>
        <v>2812.7</v>
      </c>
      <c r="AM439" s="3"/>
      <c r="AN439" s="3"/>
      <c r="AO439" s="3">
        <f t="shared" ref="AO439:BD439" si="445">ROUND(BX439,2)</f>
        <v>0</v>
      </c>
      <c r="AP439" s="3">
        <f t="shared" si="445"/>
        <v>0</v>
      </c>
      <c r="AQ439" s="3">
        <f t="shared" si="445"/>
        <v>0</v>
      </c>
      <c r="AR439" s="3">
        <f t="shared" si="445"/>
        <v>33572.92</v>
      </c>
      <c r="AS439" s="3">
        <f t="shared" si="445"/>
        <v>33572.92</v>
      </c>
      <c r="AT439" s="3">
        <f t="shared" si="445"/>
        <v>0</v>
      </c>
      <c r="AU439" s="3">
        <f t="shared" si="445"/>
        <v>0</v>
      </c>
      <c r="AV439" s="3">
        <f t="shared" si="445"/>
        <v>20797</v>
      </c>
      <c r="AW439" s="3">
        <f t="shared" si="445"/>
        <v>20797</v>
      </c>
      <c r="AX439" s="3">
        <f t="shared" si="445"/>
        <v>0</v>
      </c>
      <c r="AY439" s="3">
        <f t="shared" si="445"/>
        <v>20797</v>
      </c>
      <c r="AZ439" s="3">
        <f t="shared" si="445"/>
        <v>0</v>
      </c>
      <c r="BA439" s="3">
        <f t="shared" si="445"/>
        <v>0</v>
      </c>
      <c r="BB439" s="3">
        <f t="shared" si="445"/>
        <v>0</v>
      </c>
      <c r="BC439" s="3">
        <f t="shared" si="445"/>
        <v>0</v>
      </c>
      <c r="BD439" s="3">
        <f t="shared" si="445"/>
        <v>0</v>
      </c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>
        <f>ROUND(SUMIF(AA428:AA437,"=56481265",FQ428:FQ437),2)</f>
        <v>0</v>
      </c>
      <c r="BY439" s="3">
        <f>ROUND(SUMIF(AA428:AA437,"=56481265",FR428:FR437),2)</f>
        <v>0</v>
      </c>
      <c r="BZ439" s="3">
        <f>ROUND(SUMIF(AA428:AA437,"=56481265",GL428:GL437),2)</f>
        <v>0</v>
      </c>
      <c r="CA439" s="3">
        <f>ROUND(SUMIF(AA428:AA437,"=56481265",GM428:GM437),2)</f>
        <v>33572.92</v>
      </c>
      <c r="CB439" s="3">
        <f>ROUND(SUMIF(AA428:AA437,"=56481265",GN428:GN437),2)</f>
        <v>33572.92</v>
      </c>
      <c r="CC439" s="3">
        <f>ROUND(SUMIF(AA428:AA437,"=56481265",GO428:GO437),2)</f>
        <v>0</v>
      </c>
      <c r="CD439" s="3">
        <f>ROUND(SUMIF(AA428:AA437,"=56481265",GP428:GP437),2)</f>
        <v>0</v>
      </c>
      <c r="CE439" s="3">
        <f>AC439-BX439</f>
        <v>20797</v>
      </c>
      <c r="CF439" s="3">
        <f>AC439-BY439</f>
        <v>20797</v>
      </c>
      <c r="CG439" s="3">
        <f>BX439-BZ439</f>
        <v>0</v>
      </c>
      <c r="CH439" s="3">
        <f>AC439-BX439-BY439+BZ439</f>
        <v>20797</v>
      </c>
      <c r="CI439" s="3">
        <f>BY439-BZ439</f>
        <v>0</v>
      </c>
      <c r="CJ439" s="3">
        <f>ROUND(SUMIF(AA428:AA437,"=56481265",GX428:GX437),2)</f>
        <v>0</v>
      </c>
      <c r="CK439" s="3">
        <f>ROUND(SUMIF(AA428:AA437,"=56481265",GY428:GY437),2)</f>
        <v>0</v>
      </c>
      <c r="CL439" s="3">
        <f>ROUND(SUMIF(AA428:AA437,"=56481265",GZ428:GZ437),2)</f>
        <v>0</v>
      </c>
      <c r="CM439" s="3">
        <f>ROUND(SUMIF(AA428:AA437,"=56481265",HD428:HD437),2)</f>
        <v>0</v>
      </c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4">
        <f t="shared" ref="DG439:DL439" si="446">ROUND(DT439,2)</f>
        <v>462818.53</v>
      </c>
      <c r="DH439" s="4">
        <f t="shared" si="446"/>
        <v>207231.51</v>
      </c>
      <c r="DI439" s="4">
        <f t="shared" si="446"/>
        <v>1807.24</v>
      </c>
      <c r="DJ439" s="4">
        <f t="shared" si="446"/>
        <v>0</v>
      </c>
      <c r="DK439" s="4">
        <f t="shared" si="446"/>
        <v>253779.78</v>
      </c>
      <c r="DL439" s="4">
        <f t="shared" si="446"/>
        <v>0</v>
      </c>
      <c r="DM439" s="4">
        <f>DZ439</f>
        <v>402.04380610899995</v>
      </c>
      <c r="DN439" s="4">
        <f>EA439</f>
        <v>0</v>
      </c>
      <c r="DO439" s="4">
        <f>ROUND(EB439,2)</f>
        <v>0</v>
      </c>
      <c r="DP439" s="4">
        <f>ROUND(EC439,2)</f>
        <v>213175.02</v>
      </c>
      <c r="DQ439" s="4">
        <f>ROUND(ED439,2)</f>
        <v>134503.28</v>
      </c>
      <c r="DR439" s="4"/>
      <c r="DS439" s="4"/>
      <c r="DT439" s="4">
        <f>ROUND(SUMIF(AA428:AA437,"=56481267",O428:O437),2)</f>
        <v>462818.53</v>
      </c>
      <c r="DU439" s="4">
        <f>ROUND(SUMIF(AA428:AA437,"=56481267",P428:P437),2)</f>
        <v>207231.51</v>
      </c>
      <c r="DV439" s="4">
        <f>ROUND(SUMIF(AA428:AA437,"=56481267",Q428:Q437),2)</f>
        <v>1807.24</v>
      </c>
      <c r="DW439" s="4">
        <f>ROUND(SUMIF(AA428:AA437,"=56481267",R428:R437),2)</f>
        <v>0</v>
      </c>
      <c r="DX439" s="4">
        <f>ROUND(SUMIF(AA428:AA437,"=56481267",S428:S437),2)</f>
        <v>253779.78</v>
      </c>
      <c r="DY439" s="4">
        <f>ROUND(SUMIF(AA428:AA437,"=56481267",T428:T437),2)</f>
        <v>0</v>
      </c>
      <c r="DZ439" s="4">
        <f>SUMIF(AA428:AA437,"=56481267",U428:U437)</f>
        <v>402.04380610899995</v>
      </c>
      <c r="EA439" s="4">
        <f>SUMIF(AA428:AA437,"=56481267",V428:V437)</f>
        <v>0</v>
      </c>
      <c r="EB439" s="4">
        <f>ROUND(SUMIF(AA428:AA437,"=56481267",W428:W437),2)</f>
        <v>0</v>
      </c>
      <c r="EC439" s="4">
        <f>ROUND(SUMIF(AA428:AA437,"=56481267",X428:X437),2)</f>
        <v>213175.02</v>
      </c>
      <c r="ED439" s="4">
        <f>ROUND(SUMIF(AA428:AA437,"=56481267",Y428:Y437),2)</f>
        <v>134503.28</v>
      </c>
      <c r="EE439" s="4"/>
      <c r="EF439" s="4"/>
      <c r="EG439" s="4">
        <f t="shared" ref="EG439:EV439" si="447">ROUND(FP439,2)</f>
        <v>0</v>
      </c>
      <c r="EH439" s="4">
        <f t="shared" si="447"/>
        <v>0</v>
      </c>
      <c r="EI439" s="4">
        <f t="shared" si="447"/>
        <v>0</v>
      </c>
      <c r="EJ439" s="4">
        <f t="shared" si="447"/>
        <v>810496.83</v>
      </c>
      <c r="EK439" s="4">
        <f t="shared" si="447"/>
        <v>810496.83</v>
      </c>
      <c r="EL439" s="4">
        <f t="shared" si="447"/>
        <v>0</v>
      </c>
      <c r="EM439" s="4">
        <f t="shared" si="447"/>
        <v>0</v>
      </c>
      <c r="EN439" s="4">
        <f t="shared" si="447"/>
        <v>207231.51</v>
      </c>
      <c r="EO439" s="4">
        <f t="shared" si="447"/>
        <v>207231.51</v>
      </c>
      <c r="EP439" s="4">
        <f t="shared" si="447"/>
        <v>0</v>
      </c>
      <c r="EQ439" s="4">
        <f t="shared" si="447"/>
        <v>207231.51</v>
      </c>
      <c r="ER439" s="4">
        <f t="shared" si="447"/>
        <v>0</v>
      </c>
      <c r="ES439" s="4">
        <f t="shared" si="447"/>
        <v>0</v>
      </c>
      <c r="ET439" s="4">
        <f t="shared" si="447"/>
        <v>0</v>
      </c>
      <c r="EU439" s="4">
        <f t="shared" si="447"/>
        <v>0</v>
      </c>
      <c r="EV439" s="4">
        <f t="shared" si="447"/>
        <v>0</v>
      </c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>
        <f>ROUND(SUMIF(AA428:AA437,"=56481267",FQ428:FQ437),2)</f>
        <v>0</v>
      </c>
      <c r="FQ439" s="4">
        <f>ROUND(SUMIF(AA428:AA437,"=56481267",FR428:FR437),2)</f>
        <v>0</v>
      </c>
      <c r="FR439" s="4">
        <f>ROUND(SUMIF(AA428:AA437,"=56481267",GL428:GL437),2)</f>
        <v>0</v>
      </c>
      <c r="FS439" s="4">
        <f>ROUND(SUMIF(AA428:AA437,"=56481267",GM428:GM437),2)</f>
        <v>810496.83</v>
      </c>
      <c r="FT439" s="4">
        <f>ROUND(SUMIF(AA428:AA437,"=56481267",GN428:GN437),2)</f>
        <v>810496.83</v>
      </c>
      <c r="FU439" s="4">
        <f>ROUND(SUMIF(AA428:AA437,"=56481267",GO428:GO437),2)</f>
        <v>0</v>
      </c>
      <c r="FV439" s="4">
        <f>ROUND(SUMIF(AA428:AA437,"=56481267",GP428:GP437),2)</f>
        <v>0</v>
      </c>
      <c r="FW439" s="4">
        <f>DU439-FP439</f>
        <v>207231.51</v>
      </c>
      <c r="FX439" s="4">
        <f>DU439-FQ439</f>
        <v>207231.51</v>
      </c>
      <c r="FY439" s="4">
        <f>FP439-FR439</f>
        <v>0</v>
      </c>
      <c r="FZ439" s="4">
        <f>DU439-FP439-FQ439+FR439</f>
        <v>207231.51</v>
      </c>
      <c r="GA439" s="4">
        <f>FQ439-FR439</f>
        <v>0</v>
      </c>
      <c r="GB439" s="4">
        <f>ROUND(SUMIF(AA428:AA437,"=56481267",GX428:GX437),2)</f>
        <v>0</v>
      </c>
      <c r="GC439" s="4">
        <f>ROUND(SUMIF(AA428:AA437,"=56481267",GY428:GY437),2)</f>
        <v>0</v>
      </c>
      <c r="GD439" s="4">
        <f>ROUND(SUMIF(AA428:AA437,"=56481267",GZ428:GZ437),2)</f>
        <v>0</v>
      </c>
      <c r="GE439" s="4">
        <f>ROUND(SUMIF(AA428:AA437,"=56481267",HD428:HD437),2)</f>
        <v>0</v>
      </c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>
        <v>0</v>
      </c>
    </row>
    <row r="441" spans="1:255" ht="13" x14ac:dyDescent="0.3">
      <c r="A441" s="5">
        <v>50</v>
      </c>
      <c r="B441" s="5">
        <v>0</v>
      </c>
      <c r="C441" s="5">
        <v>0</v>
      </c>
      <c r="D441" s="5">
        <v>1</v>
      </c>
      <c r="E441" s="5">
        <v>201</v>
      </c>
      <c r="F441" s="5">
        <f>ROUND(Source!O439,O441)</f>
        <v>26302.36</v>
      </c>
      <c r="G441" s="5" t="s">
        <v>57</v>
      </c>
      <c r="H441" s="5" t="s">
        <v>58</v>
      </c>
      <c r="I441" s="5"/>
      <c r="J441" s="5"/>
      <c r="K441" s="5">
        <v>201</v>
      </c>
      <c r="L441" s="5">
        <v>1</v>
      </c>
      <c r="M441" s="5">
        <v>3</v>
      </c>
      <c r="N441" s="5" t="s">
        <v>3</v>
      </c>
      <c r="O441" s="5">
        <v>2</v>
      </c>
      <c r="P441" s="5">
        <f>ROUND(Source!DG439,O441)</f>
        <v>462818.53</v>
      </c>
      <c r="Q441" s="5"/>
      <c r="R441" s="5"/>
      <c r="S441" s="5"/>
      <c r="T441" s="5"/>
      <c r="U441" s="5"/>
      <c r="V441" s="5"/>
      <c r="W441" s="5">
        <v>26302.36</v>
      </c>
      <c r="X441" s="5">
        <v>1</v>
      </c>
      <c r="Y441" s="5">
        <v>26302.36</v>
      </c>
      <c r="Z441" s="5">
        <v>462818.53</v>
      </c>
      <c r="AA441" s="5">
        <v>1</v>
      </c>
      <c r="AB441" s="5">
        <v>462818.53</v>
      </c>
    </row>
    <row r="442" spans="1:255" ht="13" x14ac:dyDescent="0.3">
      <c r="A442" s="5">
        <v>50</v>
      </c>
      <c r="B442" s="5">
        <v>0</v>
      </c>
      <c r="C442" s="5">
        <v>0</v>
      </c>
      <c r="D442" s="5">
        <v>1</v>
      </c>
      <c r="E442" s="5">
        <v>202</v>
      </c>
      <c r="F442" s="5">
        <f>ROUND(Source!P439,O442)</f>
        <v>20797</v>
      </c>
      <c r="G442" s="5" t="s">
        <v>59</v>
      </c>
      <c r="H442" s="5" t="s">
        <v>60</v>
      </c>
      <c r="I442" s="5"/>
      <c r="J442" s="5"/>
      <c r="K442" s="5">
        <v>202</v>
      </c>
      <c r="L442" s="5">
        <v>2</v>
      </c>
      <c r="M442" s="5">
        <v>3</v>
      </c>
      <c r="N442" s="5" t="s">
        <v>3</v>
      </c>
      <c r="O442" s="5">
        <v>2</v>
      </c>
      <c r="P442" s="5">
        <f>ROUND(Source!DH439,O442)</f>
        <v>207231.51</v>
      </c>
      <c r="Q442" s="5"/>
      <c r="R442" s="5"/>
      <c r="S442" s="5"/>
      <c r="T442" s="5"/>
      <c r="U442" s="5"/>
      <c r="V442" s="5"/>
      <c r="W442" s="5">
        <v>20797</v>
      </c>
      <c r="X442" s="5">
        <v>1</v>
      </c>
      <c r="Y442" s="5">
        <v>20797</v>
      </c>
      <c r="Z442" s="5">
        <v>207231.51</v>
      </c>
      <c r="AA442" s="5">
        <v>1</v>
      </c>
      <c r="AB442" s="5">
        <v>207231.51</v>
      </c>
    </row>
    <row r="443" spans="1:255" ht="13" x14ac:dyDescent="0.3">
      <c r="A443" s="5">
        <v>50</v>
      </c>
      <c r="B443" s="5">
        <v>0</v>
      </c>
      <c r="C443" s="5">
        <v>0</v>
      </c>
      <c r="D443" s="5">
        <v>1</v>
      </c>
      <c r="E443" s="5">
        <v>222</v>
      </c>
      <c r="F443" s="5">
        <f>ROUND(Source!AO439,O443)</f>
        <v>0</v>
      </c>
      <c r="G443" s="5" t="s">
        <v>61</v>
      </c>
      <c r="H443" s="5" t="s">
        <v>62</v>
      </c>
      <c r="I443" s="5"/>
      <c r="J443" s="5"/>
      <c r="K443" s="5">
        <v>222</v>
      </c>
      <c r="L443" s="5">
        <v>3</v>
      </c>
      <c r="M443" s="5">
        <v>3</v>
      </c>
      <c r="N443" s="5" t="s">
        <v>3</v>
      </c>
      <c r="O443" s="5">
        <v>2</v>
      </c>
      <c r="P443" s="5">
        <f>ROUND(Source!EG439,O443)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55" ht="13" x14ac:dyDescent="0.3">
      <c r="A444" s="5">
        <v>50</v>
      </c>
      <c r="B444" s="5">
        <v>0</v>
      </c>
      <c r="C444" s="5">
        <v>0</v>
      </c>
      <c r="D444" s="5">
        <v>1</v>
      </c>
      <c r="E444" s="5">
        <v>225</v>
      </c>
      <c r="F444" s="5">
        <f>ROUND(Source!AV439,O444)</f>
        <v>20797</v>
      </c>
      <c r="G444" s="5" t="s">
        <v>63</v>
      </c>
      <c r="H444" s="5" t="s">
        <v>64</v>
      </c>
      <c r="I444" s="5"/>
      <c r="J444" s="5"/>
      <c r="K444" s="5">
        <v>225</v>
      </c>
      <c r="L444" s="5">
        <v>4</v>
      </c>
      <c r="M444" s="5">
        <v>3</v>
      </c>
      <c r="N444" s="5" t="s">
        <v>3</v>
      </c>
      <c r="O444" s="5">
        <v>2</v>
      </c>
      <c r="P444" s="5">
        <f>ROUND(Source!EN439,O444)</f>
        <v>207231.51</v>
      </c>
      <c r="Q444" s="5"/>
      <c r="R444" s="5"/>
      <c r="S444" s="5"/>
      <c r="T444" s="5"/>
      <c r="U444" s="5"/>
      <c r="V444" s="5"/>
      <c r="W444" s="5">
        <v>20797</v>
      </c>
      <c r="X444" s="5">
        <v>1</v>
      </c>
      <c r="Y444" s="5">
        <v>20797</v>
      </c>
      <c r="Z444" s="5">
        <v>207231.51</v>
      </c>
      <c r="AA444" s="5">
        <v>1</v>
      </c>
      <c r="AB444" s="5">
        <v>207231.51</v>
      </c>
    </row>
    <row r="445" spans="1:255" ht="13" x14ac:dyDescent="0.3">
      <c r="A445" s="5">
        <v>50</v>
      </c>
      <c r="B445" s="5">
        <v>0</v>
      </c>
      <c r="C445" s="5">
        <v>0</v>
      </c>
      <c r="D445" s="5">
        <v>1</v>
      </c>
      <c r="E445" s="5">
        <v>226</v>
      </c>
      <c r="F445" s="5">
        <f>ROUND(Source!AW439,O445)</f>
        <v>20797</v>
      </c>
      <c r="G445" s="5" t="s">
        <v>65</v>
      </c>
      <c r="H445" s="5" t="s">
        <v>66</v>
      </c>
      <c r="I445" s="5"/>
      <c r="J445" s="5"/>
      <c r="K445" s="5">
        <v>226</v>
      </c>
      <c r="L445" s="5">
        <v>5</v>
      </c>
      <c r="M445" s="5">
        <v>3</v>
      </c>
      <c r="N445" s="5" t="s">
        <v>3</v>
      </c>
      <c r="O445" s="5">
        <v>2</v>
      </c>
      <c r="P445" s="5">
        <f>ROUND(Source!EO439,O445)</f>
        <v>207231.51</v>
      </c>
      <c r="Q445" s="5"/>
      <c r="R445" s="5"/>
      <c r="S445" s="5"/>
      <c r="T445" s="5"/>
      <c r="U445" s="5"/>
      <c r="V445" s="5"/>
      <c r="W445" s="5">
        <v>20797</v>
      </c>
      <c r="X445" s="5">
        <v>1</v>
      </c>
      <c r="Y445" s="5">
        <v>20797</v>
      </c>
      <c r="Z445" s="5">
        <v>207231.51</v>
      </c>
      <c r="AA445" s="5">
        <v>1</v>
      </c>
      <c r="AB445" s="5">
        <v>207231.51</v>
      </c>
    </row>
    <row r="446" spans="1:255" ht="13" x14ac:dyDescent="0.3">
      <c r="A446" s="5">
        <v>50</v>
      </c>
      <c r="B446" s="5">
        <v>0</v>
      </c>
      <c r="C446" s="5">
        <v>0</v>
      </c>
      <c r="D446" s="5">
        <v>1</v>
      </c>
      <c r="E446" s="5">
        <v>227</v>
      </c>
      <c r="F446" s="5">
        <f>ROUND(Source!AX439,O446)</f>
        <v>0</v>
      </c>
      <c r="G446" s="5" t="s">
        <v>67</v>
      </c>
      <c r="H446" s="5" t="s">
        <v>68</v>
      </c>
      <c r="I446" s="5"/>
      <c r="J446" s="5"/>
      <c r="K446" s="5">
        <v>227</v>
      </c>
      <c r="L446" s="5">
        <v>6</v>
      </c>
      <c r="M446" s="5">
        <v>3</v>
      </c>
      <c r="N446" s="5" t="s">
        <v>3</v>
      </c>
      <c r="O446" s="5">
        <v>2</v>
      </c>
      <c r="P446" s="5">
        <f>ROUND(Source!EP439,O446)</f>
        <v>0</v>
      </c>
      <c r="Q446" s="5"/>
      <c r="R446" s="5"/>
      <c r="S446" s="5"/>
      <c r="T446" s="5"/>
      <c r="U446" s="5"/>
      <c r="V446" s="5"/>
      <c r="W446" s="5">
        <v>0</v>
      </c>
      <c r="X446" s="5">
        <v>1</v>
      </c>
      <c r="Y446" s="5">
        <v>0</v>
      </c>
      <c r="Z446" s="5">
        <v>0</v>
      </c>
      <c r="AA446" s="5">
        <v>1</v>
      </c>
      <c r="AB446" s="5">
        <v>0</v>
      </c>
    </row>
    <row r="447" spans="1:255" ht="13" x14ac:dyDescent="0.3">
      <c r="A447" s="5">
        <v>50</v>
      </c>
      <c r="B447" s="5">
        <v>0</v>
      </c>
      <c r="C447" s="5">
        <v>0</v>
      </c>
      <c r="D447" s="5">
        <v>1</v>
      </c>
      <c r="E447" s="5">
        <v>228</v>
      </c>
      <c r="F447" s="5">
        <f>ROUND(Source!AY439,O447)</f>
        <v>20797</v>
      </c>
      <c r="G447" s="5" t="s">
        <v>69</v>
      </c>
      <c r="H447" s="5" t="s">
        <v>70</v>
      </c>
      <c r="I447" s="5"/>
      <c r="J447" s="5"/>
      <c r="K447" s="5">
        <v>228</v>
      </c>
      <c r="L447" s="5">
        <v>7</v>
      </c>
      <c r="M447" s="5">
        <v>3</v>
      </c>
      <c r="N447" s="5" t="s">
        <v>3</v>
      </c>
      <c r="O447" s="5">
        <v>2</v>
      </c>
      <c r="P447" s="5">
        <f>ROUND(Source!EQ439,O447)</f>
        <v>207231.51</v>
      </c>
      <c r="Q447" s="5"/>
      <c r="R447" s="5"/>
      <c r="S447" s="5"/>
      <c r="T447" s="5"/>
      <c r="U447" s="5"/>
      <c r="V447" s="5"/>
      <c r="W447" s="5">
        <v>20797</v>
      </c>
      <c r="X447" s="5">
        <v>1</v>
      </c>
      <c r="Y447" s="5">
        <v>20797</v>
      </c>
      <c r="Z447" s="5">
        <v>207231.51</v>
      </c>
      <c r="AA447" s="5">
        <v>1</v>
      </c>
      <c r="AB447" s="5">
        <v>207231.51</v>
      </c>
    </row>
    <row r="448" spans="1:255" ht="13" x14ac:dyDescent="0.3">
      <c r="A448" s="5">
        <v>50</v>
      </c>
      <c r="B448" s="5">
        <v>0</v>
      </c>
      <c r="C448" s="5">
        <v>0</v>
      </c>
      <c r="D448" s="5">
        <v>1</v>
      </c>
      <c r="E448" s="5">
        <v>216</v>
      </c>
      <c r="F448" s="5">
        <f>ROUND(Source!AP439,O448)</f>
        <v>0</v>
      </c>
      <c r="G448" s="5" t="s">
        <v>71</v>
      </c>
      <c r="H448" s="5" t="s">
        <v>72</v>
      </c>
      <c r="I448" s="5"/>
      <c r="J448" s="5"/>
      <c r="K448" s="5">
        <v>216</v>
      </c>
      <c r="L448" s="5">
        <v>8</v>
      </c>
      <c r="M448" s="5">
        <v>3</v>
      </c>
      <c r="N448" s="5" t="s">
        <v>3</v>
      </c>
      <c r="O448" s="5">
        <v>2</v>
      </c>
      <c r="P448" s="5">
        <f>ROUND(Source!EH439,O448)</f>
        <v>0</v>
      </c>
      <c r="Q448" s="5"/>
      <c r="R448" s="5"/>
      <c r="S448" s="5"/>
      <c r="T448" s="5"/>
      <c r="U448" s="5"/>
      <c r="V448" s="5"/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</row>
    <row r="449" spans="1:28" ht="13" x14ac:dyDescent="0.3">
      <c r="A449" s="5">
        <v>50</v>
      </c>
      <c r="B449" s="5">
        <v>0</v>
      </c>
      <c r="C449" s="5">
        <v>0</v>
      </c>
      <c r="D449" s="5">
        <v>1</v>
      </c>
      <c r="E449" s="5">
        <v>223</v>
      </c>
      <c r="F449" s="5">
        <f>ROUND(Source!AQ439,O449)</f>
        <v>0</v>
      </c>
      <c r="G449" s="5" t="s">
        <v>73</v>
      </c>
      <c r="H449" s="5" t="s">
        <v>74</v>
      </c>
      <c r="I449" s="5"/>
      <c r="J449" s="5"/>
      <c r="K449" s="5">
        <v>223</v>
      </c>
      <c r="L449" s="5">
        <v>9</v>
      </c>
      <c r="M449" s="5">
        <v>3</v>
      </c>
      <c r="N449" s="5" t="s">
        <v>3</v>
      </c>
      <c r="O449" s="5">
        <v>2</v>
      </c>
      <c r="P449" s="5">
        <f>ROUND(Source!EI439,O449)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8" ht="13" x14ac:dyDescent="0.3">
      <c r="A450" s="5">
        <v>50</v>
      </c>
      <c r="B450" s="5">
        <v>0</v>
      </c>
      <c r="C450" s="5">
        <v>0</v>
      </c>
      <c r="D450" s="5">
        <v>1</v>
      </c>
      <c r="E450" s="5">
        <v>229</v>
      </c>
      <c r="F450" s="5">
        <f>ROUND(Source!AZ439,O450)</f>
        <v>0</v>
      </c>
      <c r="G450" s="5" t="s">
        <v>75</v>
      </c>
      <c r="H450" s="5" t="s">
        <v>76</v>
      </c>
      <c r="I450" s="5"/>
      <c r="J450" s="5"/>
      <c r="K450" s="5">
        <v>229</v>
      </c>
      <c r="L450" s="5">
        <v>10</v>
      </c>
      <c r="M450" s="5">
        <v>3</v>
      </c>
      <c r="N450" s="5" t="s">
        <v>3</v>
      </c>
      <c r="O450" s="5">
        <v>2</v>
      </c>
      <c r="P450" s="5">
        <f>ROUND(Source!ER439,O450)</f>
        <v>0</v>
      </c>
      <c r="Q450" s="5"/>
      <c r="R450" s="5"/>
      <c r="S450" s="5"/>
      <c r="T450" s="5"/>
      <c r="U450" s="5"/>
      <c r="V450" s="5"/>
      <c r="W450" s="5">
        <v>0</v>
      </c>
      <c r="X450" s="5">
        <v>1</v>
      </c>
      <c r="Y450" s="5">
        <v>0</v>
      </c>
      <c r="Z450" s="5">
        <v>0</v>
      </c>
      <c r="AA450" s="5">
        <v>1</v>
      </c>
      <c r="AB450" s="5">
        <v>0</v>
      </c>
    </row>
    <row r="451" spans="1:28" ht="13" x14ac:dyDescent="0.3">
      <c r="A451" s="5">
        <v>50</v>
      </c>
      <c r="B451" s="5">
        <v>0</v>
      </c>
      <c r="C451" s="5">
        <v>0</v>
      </c>
      <c r="D451" s="5">
        <v>1</v>
      </c>
      <c r="E451" s="5">
        <v>203</v>
      </c>
      <c r="F451" s="5">
        <f>ROUND(Source!Q439,O451)</f>
        <v>198.38</v>
      </c>
      <c r="G451" s="5" t="s">
        <v>77</v>
      </c>
      <c r="H451" s="5" t="s">
        <v>78</v>
      </c>
      <c r="I451" s="5"/>
      <c r="J451" s="5"/>
      <c r="K451" s="5">
        <v>203</v>
      </c>
      <c r="L451" s="5">
        <v>11</v>
      </c>
      <c r="M451" s="5">
        <v>3</v>
      </c>
      <c r="N451" s="5" t="s">
        <v>3</v>
      </c>
      <c r="O451" s="5">
        <v>2</v>
      </c>
      <c r="P451" s="5">
        <f>ROUND(Source!DI439,O451)</f>
        <v>1807.24</v>
      </c>
      <c r="Q451" s="5"/>
      <c r="R451" s="5"/>
      <c r="S451" s="5"/>
      <c r="T451" s="5"/>
      <c r="U451" s="5"/>
      <c r="V451" s="5"/>
      <c r="W451" s="5">
        <v>198.38</v>
      </c>
      <c r="X451" s="5">
        <v>1</v>
      </c>
      <c r="Y451" s="5">
        <v>198.38</v>
      </c>
      <c r="Z451" s="5">
        <v>1807.24</v>
      </c>
      <c r="AA451" s="5">
        <v>1</v>
      </c>
      <c r="AB451" s="5">
        <v>1807.24</v>
      </c>
    </row>
    <row r="452" spans="1:28" ht="13" x14ac:dyDescent="0.3">
      <c r="A452" s="5">
        <v>50</v>
      </c>
      <c r="B452" s="5">
        <v>0</v>
      </c>
      <c r="C452" s="5">
        <v>0</v>
      </c>
      <c r="D452" s="5">
        <v>1</v>
      </c>
      <c r="E452" s="5">
        <v>231</v>
      </c>
      <c r="F452" s="5">
        <f>ROUND(Source!BB439,O452)</f>
        <v>0</v>
      </c>
      <c r="G452" s="5" t="s">
        <v>79</v>
      </c>
      <c r="H452" s="5" t="s">
        <v>80</v>
      </c>
      <c r="I452" s="5"/>
      <c r="J452" s="5"/>
      <c r="K452" s="5">
        <v>231</v>
      </c>
      <c r="L452" s="5">
        <v>12</v>
      </c>
      <c r="M452" s="5">
        <v>3</v>
      </c>
      <c r="N452" s="5" t="s">
        <v>3</v>
      </c>
      <c r="O452" s="5">
        <v>2</v>
      </c>
      <c r="P452" s="5">
        <f>ROUND(Source!ET439,O452)</f>
        <v>0</v>
      </c>
      <c r="Q452" s="5"/>
      <c r="R452" s="5"/>
      <c r="S452" s="5"/>
      <c r="T452" s="5"/>
      <c r="U452" s="5"/>
      <c r="V452" s="5"/>
      <c r="W452" s="5">
        <v>0</v>
      </c>
      <c r="X452" s="5">
        <v>1</v>
      </c>
      <c r="Y452" s="5">
        <v>0</v>
      </c>
      <c r="Z452" s="5">
        <v>0</v>
      </c>
      <c r="AA452" s="5">
        <v>1</v>
      </c>
      <c r="AB452" s="5">
        <v>0</v>
      </c>
    </row>
    <row r="453" spans="1:28" ht="13" x14ac:dyDescent="0.3">
      <c r="A453" s="5">
        <v>50</v>
      </c>
      <c r="B453" s="5">
        <v>0</v>
      </c>
      <c r="C453" s="5">
        <v>0</v>
      </c>
      <c r="D453" s="5">
        <v>1</v>
      </c>
      <c r="E453" s="5">
        <v>204</v>
      </c>
      <c r="F453" s="5">
        <f>ROUND(Source!R439,O453)</f>
        <v>0</v>
      </c>
      <c r="G453" s="5" t="s">
        <v>81</v>
      </c>
      <c r="H453" s="5" t="s">
        <v>82</v>
      </c>
      <c r="I453" s="5"/>
      <c r="J453" s="5"/>
      <c r="K453" s="5">
        <v>204</v>
      </c>
      <c r="L453" s="5">
        <v>13</v>
      </c>
      <c r="M453" s="5">
        <v>3</v>
      </c>
      <c r="N453" s="5" t="s">
        <v>3</v>
      </c>
      <c r="O453" s="5">
        <v>2</v>
      </c>
      <c r="P453" s="5">
        <f>ROUND(Source!DJ439,O453)</f>
        <v>0</v>
      </c>
      <c r="Q453" s="5"/>
      <c r="R453" s="5"/>
      <c r="S453" s="5"/>
      <c r="T453" s="5"/>
      <c r="U453" s="5"/>
      <c r="V453" s="5"/>
      <c r="W453" s="5">
        <v>0</v>
      </c>
      <c r="X453" s="5">
        <v>1</v>
      </c>
      <c r="Y453" s="5">
        <v>0</v>
      </c>
      <c r="Z453" s="5">
        <v>0</v>
      </c>
      <c r="AA453" s="5">
        <v>1</v>
      </c>
      <c r="AB453" s="5">
        <v>0</v>
      </c>
    </row>
    <row r="454" spans="1:28" ht="13" x14ac:dyDescent="0.3">
      <c r="A454" s="5">
        <v>50</v>
      </c>
      <c r="B454" s="5">
        <v>0</v>
      </c>
      <c r="C454" s="5">
        <v>0</v>
      </c>
      <c r="D454" s="5">
        <v>1</v>
      </c>
      <c r="E454" s="5">
        <v>205</v>
      </c>
      <c r="F454" s="5">
        <f>ROUND(Source!S439,O454)</f>
        <v>5306.98</v>
      </c>
      <c r="G454" s="5" t="s">
        <v>83</v>
      </c>
      <c r="H454" s="5" t="s">
        <v>84</v>
      </c>
      <c r="I454" s="5"/>
      <c r="J454" s="5"/>
      <c r="K454" s="5">
        <v>205</v>
      </c>
      <c r="L454" s="5">
        <v>14</v>
      </c>
      <c r="M454" s="5">
        <v>3</v>
      </c>
      <c r="N454" s="5" t="s">
        <v>3</v>
      </c>
      <c r="O454" s="5">
        <v>2</v>
      </c>
      <c r="P454" s="5">
        <f>ROUND(Source!DK439,O454)</f>
        <v>253779.78</v>
      </c>
      <c r="Q454" s="5"/>
      <c r="R454" s="5"/>
      <c r="S454" s="5"/>
      <c r="T454" s="5"/>
      <c r="U454" s="5"/>
      <c r="V454" s="5"/>
      <c r="W454" s="5">
        <v>5306.98</v>
      </c>
      <c r="X454" s="5">
        <v>1</v>
      </c>
      <c r="Y454" s="5">
        <v>5306.98</v>
      </c>
      <c r="Z454" s="5">
        <v>253779.78</v>
      </c>
      <c r="AA454" s="5">
        <v>1</v>
      </c>
      <c r="AB454" s="5">
        <v>253779.78</v>
      </c>
    </row>
    <row r="455" spans="1:28" ht="13" x14ac:dyDescent="0.3">
      <c r="A455" s="5">
        <v>50</v>
      </c>
      <c r="B455" s="5">
        <v>0</v>
      </c>
      <c r="C455" s="5">
        <v>0</v>
      </c>
      <c r="D455" s="5">
        <v>1</v>
      </c>
      <c r="E455" s="5">
        <v>232</v>
      </c>
      <c r="F455" s="5">
        <f>ROUND(Source!BC439,O455)</f>
        <v>0</v>
      </c>
      <c r="G455" s="5" t="s">
        <v>85</v>
      </c>
      <c r="H455" s="5" t="s">
        <v>86</v>
      </c>
      <c r="I455" s="5"/>
      <c r="J455" s="5"/>
      <c r="K455" s="5">
        <v>232</v>
      </c>
      <c r="L455" s="5">
        <v>15</v>
      </c>
      <c r="M455" s="5">
        <v>3</v>
      </c>
      <c r="N455" s="5" t="s">
        <v>3</v>
      </c>
      <c r="O455" s="5">
        <v>2</v>
      </c>
      <c r="P455" s="5">
        <f>ROUND(Source!EU439,O455)</f>
        <v>0</v>
      </c>
      <c r="Q455" s="5"/>
      <c r="R455" s="5"/>
      <c r="S455" s="5"/>
      <c r="T455" s="5"/>
      <c r="U455" s="5"/>
      <c r="V455" s="5"/>
      <c r="W455" s="5">
        <v>0</v>
      </c>
      <c r="X455" s="5">
        <v>1</v>
      </c>
      <c r="Y455" s="5">
        <v>0</v>
      </c>
      <c r="Z455" s="5">
        <v>0</v>
      </c>
      <c r="AA455" s="5">
        <v>1</v>
      </c>
      <c r="AB455" s="5">
        <v>0</v>
      </c>
    </row>
    <row r="456" spans="1:28" ht="13" x14ac:dyDescent="0.3">
      <c r="A456" s="5">
        <v>50</v>
      </c>
      <c r="B456" s="5">
        <v>0</v>
      </c>
      <c r="C456" s="5">
        <v>0</v>
      </c>
      <c r="D456" s="5">
        <v>1</v>
      </c>
      <c r="E456" s="5">
        <v>214</v>
      </c>
      <c r="F456" s="5">
        <f>ROUND(Source!AS439,O456)</f>
        <v>33572.92</v>
      </c>
      <c r="G456" s="5" t="s">
        <v>87</v>
      </c>
      <c r="H456" s="5" t="s">
        <v>88</v>
      </c>
      <c r="I456" s="5"/>
      <c r="J456" s="5"/>
      <c r="K456" s="5">
        <v>214</v>
      </c>
      <c r="L456" s="5">
        <v>16</v>
      </c>
      <c r="M456" s="5">
        <v>3</v>
      </c>
      <c r="N456" s="5" t="s">
        <v>3</v>
      </c>
      <c r="O456" s="5">
        <v>2</v>
      </c>
      <c r="P456" s="5">
        <f>ROUND(Source!EK439,O456)</f>
        <v>810496.83</v>
      </c>
      <c r="Q456" s="5"/>
      <c r="R456" s="5"/>
      <c r="S456" s="5"/>
      <c r="T456" s="5"/>
      <c r="U456" s="5"/>
      <c r="V456" s="5"/>
      <c r="W456" s="5">
        <v>33572.92</v>
      </c>
      <c r="X456" s="5">
        <v>1</v>
      </c>
      <c r="Y456" s="5">
        <v>33572.92</v>
      </c>
      <c r="Z456" s="5">
        <v>810496.83</v>
      </c>
      <c r="AA456" s="5">
        <v>1</v>
      </c>
      <c r="AB456" s="5">
        <v>810496.83</v>
      </c>
    </row>
    <row r="457" spans="1:28" ht="13" x14ac:dyDescent="0.3">
      <c r="A457" s="5">
        <v>50</v>
      </c>
      <c r="B457" s="5">
        <v>0</v>
      </c>
      <c r="C457" s="5">
        <v>0</v>
      </c>
      <c r="D457" s="5">
        <v>1</v>
      </c>
      <c r="E457" s="5">
        <v>215</v>
      </c>
      <c r="F457" s="5">
        <f>ROUND(Source!AT439,O457)</f>
        <v>0</v>
      </c>
      <c r="G457" s="5" t="s">
        <v>89</v>
      </c>
      <c r="H457" s="5" t="s">
        <v>90</v>
      </c>
      <c r="I457" s="5"/>
      <c r="J457" s="5"/>
      <c r="K457" s="5">
        <v>215</v>
      </c>
      <c r="L457" s="5">
        <v>17</v>
      </c>
      <c r="M457" s="5">
        <v>3</v>
      </c>
      <c r="N457" s="5" t="s">
        <v>3</v>
      </c>
      <c r="O457" s="5">
        <v>2</v>
      </c>
      <c r="P457" s="5">
        <f>ROUND(Source!EL439,O457)</f>
        <v>0</v>
      </c>
      <c r="Q457" s="5"/>
      <c r="R457" s="5"/>
      <c r="S457" s="5"/>
      <c r="T457" s="5"/>
      <c r="U457" s="5"/>
      <c r="V457" s="5"/>
      <c r="W457" s="5">
        <v>0</v>
      </c>
      <c r="X457" s="5">
        <v>1</v>
      </c>
      <c r="Y457" s="5">
        <v>0</v>
      </c>
      <c r="Z457" s="5">
        <v>0</v>
      </c>
      <c r="AA457" s="5">
        <v>1</v>
      </c>
      <c r="AB457" s="5">
        <v>0</v>
      </c>
    </row>
    <row r="458" spans="1:28" ht="13" x14ac:dyDescent="0.3">
      <c r="A458" s="5">
        <v>50</v>
      </c>
      <c r="B458" s="5">
        <v>0</v>
      </c>
      <c r="C458" s="5">
        <v>0</v>
      </c>
      <c r="D458" s="5">
        <v>1</v>
      </c>
      <c r="E458" s="5">
        <v>217</v>
      </c>
      <c r="F458" s="5">
        <f>ROUND(Source!AU439,O458)</f>
        <v>0</v>
      </c>
      <c r="G458" s="5" t="s">
        <v>91</v>
      </c>
      <c r="H458" s="5" t="s">
        <v>92</v>
      </c>
      <c r="I458" s="5"/>
      <c r="J458" s="5"/>
      <c r="K458" s="5">
        <v>217</v>
      </c>
      <c r="L458" s="5">
        <v>18</v>
      </c>
      <c r="M458" s="5">
        <v>3</v>
      </c>
      <c r="N458" s="5" t="s">
        <v>3</v>
      </c>
      <c r="O458" s="5">
        <v>2</v>
      </c>
      <c r="P458" s="5">
        <f>ROUND(Source!EM439,O458)</f>
        <v>0</v>
      </c>
      <c r="Q458" s="5"/>
      <c r="R458" s="5"/>
      <c r="S458" s="5"/>
      <c r="T458" s="5"/>
      <c r="U458" s="5"/>
      <c r="V458" s="5"/>
      <c r="W458" s="5">
        <v>0</v>
      </c>
      <c r="X458" s="5">
        <v>1</v>
      </c>
      <c r="Y458" s="5">
        <v>0</v>
      </c>
      <c r="Z458" s="5">
        <v>0</v>
      </c>
      <c r="AA458" s="5">
        <v>1</v>
      </c>
      <c r="AB458" s="5">
        <v>0</v>
      </c>
    </row>
    <row r="459" spans="1:28" ht="13" x14ac:dyDescent="0.3">
      <c r="A459" s="5">
        <v>50</v>
      </c>
      <c r="B459" s="5">
        <v>0</v>
      </c>
      <c r="C459" s="5">
        <v>0</v>
      </c>
      <c r="D459" s="5">
        <v>1</v>
      </c>
      <c r="E459" s="5">
        <v>230</v>
      </c>
      <c r="F459" s="5">
        <f>ROUND(Source!BA439,O459)</f>
        <v>0</v>
      </c>
      <c r="G459" s="5" t="s">
        <v>93</v>
      </c>
      <c r="H459" s="5" t="s">
        <v>94</v>
      </c>
      <c r="I459" s="5"/>
      <c r="J459" s="5"/>
      <c r="K459" s="5">
        <v>230</v>
      </c>
      <c r="L459" s="5">
        <v>19</v>
      </c>
      <c r="M459" s="5">
        <v>3</v>
      </c>
      <c r="N459" s="5" t="s">
        <v>3</v>
      </c>
      <c r="O459" s="5">
        <v>2</v>
      </c>
      <c r="P459" s="5">
        <f>ROUND(Source!ES439,O459)</f>
        <v>0</v>
      </c>
      <c r="Q459" s="5"/>
      <c r="R459" s="5"/>
      <c r="S459" s="5"/>
      <c r="T459" s="5"/>
      <c r="U459" s="5"/>
      <c r="V459" s="5"/>
      <c r="W459" s="5">
        <v>0</v>
      </c>
      <c r="X459" s="5">
        <v>1</v>
      </c>
      <c r="Y459" s="5">
        <v>0</v>
      </c>
      <c r="Z459" s="5">
        <v>0</v>
      </c>
      <c r="AA459" s="5">
        <v>1</v>
      </c>
      <c r="AB459" s="5">
        <v>0</v>
      </c>
    </row>
    <row r="460" spans="1:28" ht="13" x14ac:dyDescent="0.3">
      <c r="A460" s="5">
        <v>50</v>
      </c>
      <c r="B460" s="5">
        <v>0</v>
      </c>
      <c r="C460" s="5">
        <v>0</v>
      </c>
      <c r="D460" s="5">
        <v>1</v>
      </c>
      <c r="E460" s="5">
        <v>206</v>
      </c>
      <c r="F460" s="5">
        <f>ROUND(Source!T439,O460)</f>
        <v>0</v>
      </c>
      <c r="G460" s="5" t="s">
        <v>95</v>
      </c>
      <c r="H460" s="5" t="s">
        <v>96</v>
      </c>
      <c r="I460" s="5"/>
      <c r="J460" s="5"/>
      <c r="K460" s="5">
        <v>206</v>
      </c>
      <c r="L460" s="5">
        <v>20</v>
      </c>
      <c r="M460" s="5">
        <v>3</v>
      </c>
      <c r="N460" s="5" t="s">
        <v>3</v>
      </c>
      <c r="O460" s="5">
        <v>2</v>
      </c>
      <c r="P460" s="5">
        <f>ROUND(Source!DL439,O460)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8" ht="13" x14ac:dyDescent="0.3">
      <c r="A461" s="5">
        <v>50</v>
      </c>
      <c r="B461" s="5">
        <v>0</v>
      </c>
      <c r="C461" s="5">
        <v>0</v>
      </c>
      <c r="D461" s="5">
        <v>1</v>
      </c>
      <c r="E461" s="5">
        <v>207</v>
      </c>
      <c r="F461" s="5">
        <f>Source!U439</f>
        <v>402.04380610899995</v>
      </c>
      <c r="G461" s="5" t="s">
        <v>97</v>
      </c>
      <c r="H461" s="5" t="s">
        <v>98</v>
      </c>
      <c r="I461" s="5"/>
      <c r="J461" s="5"/>
      <c r="K461" s="5">
        <v>207</v>
      </c>
      <c r="L461" s="5">
        <v>21</v>
      </c>
      <c r="M461" s="5">
        <v>3</v>
      </c>
      <c r="N461" s="5" t="s">
        <v>3</v>
      </c>
      <c r="O461" s="5">
        <v>-1</v>
      </c>
      <c r="P461" s="5">
        <f>Source!DM439</f>
        <v>402.04380610899995</v>
      </c>
      <c r="Q461" s="5"/>
      <c r="R461" s="5"/>
      <c r="S461" s="5"/>
      <c r="T461" s="5"/>
      <c r="U461" s="5"/>
      <c r="V461" s="5"/>
      <c r="W461" s="5">
        <v>402.043806109</v>
      </c>
      <c r="X461" s="5">
        <v>1</v>
      </c>
      <c r="Y461" s="5">
        <v>402.043806109</v>
      </c>
      <c r="Z461" s="5">
        <v>402.043806109</v>
      </c>
      <c r="AA461" s="5">
        <v>1</v>
      </c>
      <c r="AB461" s="5">
        <v>402.043806109</v>
      </c>
    </row>
    <row r="462" spans="1:28" ht="13" x14ac:dyDescent="0.3">
      <c r="A462" s="5">
        <v>50</v>
      </c>
      <c r="B462" s="5">
        <v>0</v>
      </c>
      <c r="C462" s="5">
        <v>0</v>
      </c>
      <c r="D462" s="5">
        <v>1</v>
      </c>
      <c r="E462" s="5">
        <v>208</v>
      </c>
      <c r="F462" s="5">
        <f>Source!V439</f>
        <v>0</v>
      </c>
      <c r="G462" s="5" t="s">
        <v>99</v>
      </c>
      <c r="H462" s="5" t="s">
        <v>100</v>
      </c>
      <c r="I462" s="5"/>
      <c r="J462" s="5"/>
      <c r="K462" s="5">
        <v>208</v>
      </c>
      <c r="L462" s="5">
        <v>22</v>
      </c>
      <c r="M462" s="5">
        <v>3</v>
      </c>
      <c r="N462" s="5" t="s">
        <v>3</v>
      </c>
      <c r="O462" s="5">
        <v>-1</v>
      </c>
      <c r="P462" s="5">
        <f>Source!DN439</f>
        <v>0</v>
      </c>
      <c r="Q462" s="5"/>
      <c r="R462" s="5"/>
      <c r="S462" s="5"/>
      <c r="T462" s="5"/>
      <c r="U462" s="5"/>
      <c r="V462" s="5"/>
      <c r="W462" s="5">
        <v>0</v>
      </c>
      <c r="X462" s="5">
        <v>1</v>
      </c>
      <c r="Y462" s="5">
        <v>0</v>
      </c>
      <c r="Z462" s="5">
        <v>0</v>
      </c>
      <c r="AA462" s="5">
        <v>1</v>
      </c>
      <c r="AB462" s="5">
        <v>0</v>
      </c>
    </row>
    <row r="463" spans="1:28" ht="13" x14ac:dyDescent="0.3">
      <c r="A463" s="5">
        <v>50</v>
      </c>
      <c r="B463" s="5">
        <v>0</v>
      </c>
      <c r="C463" s="5">
        <v>0</v>
      </c>
      <c r="D463" s="5">
        <v>1</v>
      </c>
      <c r="E463" s="5">
        <v>209</v>
      </c>
      <c r="F463" s="5">
        <f>ROUND(Source!W439,O463)</f>
        <v>0</v>
      </c>
      <c r="G463" s="5" t="s">
        <v>101</v>
      </c>
      <c r="H463" s="5" t="s">
        <v>102</v>
      </c>
      <c r="I463" s="5"/>
      <c r="J463" s="5"/>
      <c r="K463" s="5">
        <v>209</v>
      </c>
      <c r="L463" s="5">
        <v>23</v>
      </c>
      <c r="M463" s="5">
        <v>3</v>
      </c>
      <c r="N463" s="5" t="s">
        <v>3</v>
      </c>
      <c r="O463" s="5">
        <v>2</v>
      </c>
      <c r="P463" s="5">
        <f>ROUND(Source!DO439,O463)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8" ht="13" x14ac:dyDescent="0.3">
      <c r="A464" s="5">
        <v>50</v>
      </c>
      <c r="B464" s="5">
        <v>0</v>
      </c>
      <c r="C464" s="5">
        <v>0</v>
      </c>
      <c r="D464" s="5">
        <v>1</v>
      </c>
      <c r="E464" s="5">
        <v>233</v>
      </c>
      <c r="F464" s="5">
        <f>ROUND(Source!BD439,O464)</f>
        <v>0</v>
      </c>
      <c r="G464" s="5" t="s">
        <v>103</v>
      </c>
      <c r="H464" s="5" t="s">
        <v>104</v>
      </c>
      <c r="I464" s="5"/>
      <c r="J464" s="5"/>
      <c r="K464" s="5">
        <v>233</v>
      </c>
      <c r="L464" s="5">
        <v>24</v>
      </c>
      <c r="M464" s="5">
        <v>3</v>
      </c>
      <c r="N464" s="5" t="s">
        <v>3</v>
      </c>
      <c r="O464" s="5">
        <v>2</v>
      </c>
      <c r="P464" s="5">
        <f>ROUND(Source!EV439,O464)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55" ht="13" x14ac:dyDescent="0.3">
      <c r="A465" s="5">
        <v>50</v>
      </c>
      <c r="B465" s="5">
        <v>0</v>
      </c>
      <c r="C465" s="5">
        <v>0</v>
      </c>
      <c r="D465" s="5">
        <v>1</v>
      </c>
      <c r="E465" s="5">
        <v>210</v>
      </c>
      <c r="F465" s="5">
        <f>ROUND(Source!X439,O465)</f>
        <v>4457.8599999999997</v>
      </c>
      <c r="G465" s="5" t="s">
        <v>105</v>
      </c>
      <c r="H465" s="5" t="s">
        <v>106</v>
      </c>
      <c r="I465" s="5"/>
      <c r="J465" s="5"/>
      <c r="K465" s="5">
        <v>210</v>
      </c>
      <c r="L465" s="5">
        <v>25</v>
      </c>
      <c r="M465" s="5">
        <v>3</v>
      </c>
      <c r="N465" s="5" t="s">
        <v>3</v>
      </c>
      <c r="O465" s="5">
        <v>2</v>
      </c>
      <c r="P465" s="5">
        <f>ROUND(Source!DP439,O465)</f>
        <v>213175.02</v>
      </c>
      <c r="Q465" s="5"/>
      <c r="R465" s="5"/>
      <c r="S465" s="5"/>
      <c r="T465" s="5"/>
      <c r="U465" s="5"/>
      <c r="V465" s="5"/>
      <c r="W465" s="5">
        <v>4457.8599999999997</v>
      </c>
      <c r="X465" s="5">
        <v>1</v>
      </c>
      <c r="Y465" s="5">
        <v>4457.8599999999997</v>
      </c>
      <c r="Z465" s="5">
        <v>213175.02</v>
      </c>
      <c r="AA465" s="5">
        <v>1</v>
      </c>
      <c r="AB465" s="5">
        <v>213175.02</v>
      </c>
    </row>
    <row r="466" spans="1:255" ht="13" x14ac:dyDescent="0.3">
      <c r="A466" s="5">
        <v>50</v>
      </c>
      <c r="B466" s="5">
        <v>0</v>
      </c>
      <c r="C466" s="5">
        <v>0</v>
      </c>
      <c r="D466" s="5">
        <v>1</v>
      </c>
      <c r="E466" s="5">
        <v>211</v>
      </c>
      <c r="F466" s="5">
        <f>ROUND(Source!Y439,O466)</f>
        <v>2812.7</v>
      </c>
      <c r="G466" s="5" t="s">
        <v>107</v>
      </c>
      <c r="H466" s="5" t="s">
        <v>108</v>
      </c>
      <c r="I466" s="5"/>
      <c r="J466" s="5"/>
      <c r="K466" s="5">
        <v>211</v>
      </c>
      <c r="L466" s="5">
        <v>26</v>
      </c>
      <c r="M466" s="5">
        <v>3</v>
      </c>
      <c r="N466" s="5" t="s">
        <v>3</v>
      </c>
      <c r="O466" s="5">
        <v>2</v>
      </c>
      <c r="P466" s="5">
        <f>ROUND(Source!DQ439,O466)</f>
        <v>134503.28</v>
      </c>
      <c r="Q466" s="5"/>
      <c r="R466" s="5"/>
      <c r="S466" s="5"/>
      <c r="T466" s="5"/>
      <c r="U466" s="5"/>
      <c r="V466" s="5"/>
      <c r="W466" s="5">
        <v>2812.7</v>
      </c>
      <c r="X466" s="5">
        <v>1</v>
      </c>
      <c r="Y466" s="5">
        <v>2812.7</v>
      </c>
      <c r="Z466" s="5">
        <v>134503.28</v>
      </c>
      <c r="AA466" s="5">
        <v>1</v>
      </c>
      <c r="AB466" s="5">
        <v>134503.28</v>
      </c>
    </row>
    <row r="467" spans="1:255" ht="13" x14ac:dyDescent="0.3">
      <c r="A467" s="5">
        <v>50</v>
      </c>
      <c r="B467" s="5">
        <v>0</v>
      </c>
      <c r="C467" s="5">
        <v>0</v>
      </c>
      <c r="D467" s="5">
        <v>1</v>
      </c>
      <c r="E467" s="5">
        <v>224</v>
      </c>
      <c r="F467" s="5">
        <f>ROUND(Source!AR439,O467)</f>
        <v>33572.92</v>
      </c>
      <c r="G467" s="5" t="s">
        <v>109</v>
      </c>
      <c r="H467" s="5" t="s">
        <v>110</v>
      </c>
      <c r="I467" s="5"/>
      <c r="J467" s="5"/>
      <c r="K467" s="5">
        <v>224</v>
      </c>
      <c r="L467" s="5">
        <v>27</v>
      </c>
      <c r="M467" s="5">
        <v>3</v>
      </c>
      <c r="N467" s="5" t="s">
        <v>3</v>
      </c>
      <c r="O467" s="5">
        <v>2</v>
      </c>
      <c r="P467" s="5">
        <f>ROUND(Source!EJ439,O467)</f>
        <v>810496.83</v>
      </c>
      <c r="Q467" s="5"/>
      <c r="R467" s="5"/>
      <c r="S467" s="5"/>
      <c r="T467" s="5"/>
      <c r="U467" s="5"/>
      <c r="V467" s="5"/>
      <c r="W467" s="5">
        <v>33572.92</v>
      </c>
      <c r="X467" s="5">
        <v>1</v>
      </c>
      <c r="Y467" s="5">
        <v>33572.92</v>
      </c>
      <c r="Z467" s="5">
        <v>810496.83</v>
      </c>
      <c r="AA467" s="5">
        <v>1</v>
      </c>
      <c r="AB467" s="5">
        <v>810496.83</v>
      </c>
    </row>
    <row r="469" spans="1:255" ht="13" x14ac:dyDescent="0.3">
      <c r="A469" s="1">
        <v>4</v>
      </c>
      <c r="B469" s="1">
        <v>1</v>
      </c>
      <c r="C469" s="1"/>
      <c r="D469" s="1">
        <f>ROW(A490)</f>
        <v>490</v>
      </c>
      <c r="E469" s="1"/>
      <c r="F469" s="1" t="s">
        <v>3</v>
      </c>
      <c r="G469" s="1" t="s">
        <v>305</v>
      </c>
      <c r="H469" s="1" t="s">
        <v>3</v>
      </c>
      <c r="I469" s="1">
        <v>0</v>
      </c>
      <c r="J469" s="1"/>
      <c r="K469" s="1">
        <v>-1</v>
      </c>
      <c r="L469" s="1"/>
      <c r="M469" s="1" t="s">
        <v>3</v>
      </c>
      <c r="N469" s="1"/>
      <c r="O469" s="1"/>
      <c r="P469" s="1"/>
      <c r="Q469" s="1"/>
      <c r="R469" s="1"/>
      <c r="S469" s="1">
        <v>0</v>
      </c>
      <c r="T469" s="1">
        <v>0</v>
      </c>
      <c r="U469" s="1" t="s">
        <v>3</v>
      </c>
      <c r="V469" s="1">
        <v>0</v>
      </c>
      <c r="W469" s="1"/>
      <c r="X469" s="1"/>
      <c r="Y469" s="1"/>
      <c r="Z469" s="1"/>
      <c r="AA469" s="1"/>
      <c r="AB469" s="1" t="s">
        <v>3</v>
      </c>
      <c r="AC469" s="1" t="s">
        <v>3</v>
      </c>
      <c r="AD469" s="1" t="s">
        <v>3</v>
      </c>
      <c r="AE469" s="1" t="s">
        <v>3</v>
      </c>
      <c r="AF469" s="1" t="s">
        <v>3</v>
      </c>
      <c r="AG469" s="1" t="s">
        <v>3</v>
      </c>
      <c r="AH469" s="1"/>
      <c r="AI469" s="1"/>
      <c r="AJ469" s="1"/>
      <c r="AK469" s="1"/>
      <c r="AL469" s="1"/>
      <c r="AM469" s="1"/>
      <c r="AN469" s="1"/>
      <c r="AO469" s="1"/>
      <c r="AP469" s="1" t="s">
        <v>3</v>
      </c>
      <c r="AQ469" s="1" t="s">
        <v>3</v>
      </c>
      <c r="AR469" s="1" t="s">
        <v>3</v>
      </c>
      <c r="AS469" s="1"/>
      <c r="AT469" s="1"/>
      <c r="AU469" s="1"/>
      <c r="AV469" s="1"/>
      <c r="AW469" s="1"/>
      <c r="AX469" s="1"/>
      <c r="AY469" s="1"/>
      <c r="AZ469" s="1" t="s">
        <v>3</v>
      </c>
      <c r="BA469" s="1"/>
      <c r="BB469" s="1" t="s">
        <v>3</v>
      </c>
      <c r="BC469" s="1" t="s">
        <v>3</v>
      </c>
      <c r="BD469" s="1" t="s">
        <v>3</v>
      </c>
      <c r="BE469" s="1" t="s">
        <v>3</v>
      </c>
      <c r="BF469" s="1" t="s">
        <v>3</v>
      </c>
      <c r="BG469" s="1" t="s">
        <v>3</v>
      </c>
      <c r="BH469" s="1" t="s">
        <v>3</v>
      </c>
      <c r="BI469" s="1" t="s">
        <v>3</v>
      </c>
      <c r="BJ469" s="1" t="s">
        <v>3</v>
      </c>
      <c r="BK469" s="1" t="s">
        <v>3</v>
      </c>
      <c r="BL469" s="1" t="s">
        <v>3</v>
      </c>
      <c r="BM469" s="1" t="s">
        <v>3</v>
      </c>
      <c r="BN469" s="1" t="s">
        <v>3</v>
      </c>
      <c r="BO469" s="1" t="s">
        <v>3</v>
      </c>
      <c r="BP469" s="1" t="s">
        <v>3</v>
      </c>
      <c r="BQ469" s="1"/>
      <c r="BR469" s="1"/>
      <c r="BS469" s="1"/>
      <c r="BT469" s="1"/>
      <c r="BU469" s="1"/>
      <c r="BV469" s="1"/>
      <c r="BW469" s="1"/>
      <c r="BX469" s="1">
        <v>0</v>
      </c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>
        <v>0</v>
      </c>
    </row>
    <row r="471" spans="1:255" ht="13" x14ac:dyDescent="0.3">
      <c r="A471" s="3">
        <v>52</v>
      </c>
      <c r="B471" s="3">
        <f t="shared" ref="B471:G471" si="448">B490</f>
        <v>1</v>
      </c>
      <c r="C471" s="3">
        <f t="shared" si="448"/>
        <v>4</v>
      </c>
      <c r="D471" s="3">
        <f t="shared" si="448"/>
        <v>469</v>
      </c>
      <c r="E471" s="3">
        <f t="shared" si="448"/>
        <v>0</v>
      </c>
      <c r="F471" s="3" t="str">
        <f t="shared" si="448"/>
        <v/>
      </c>
      <c r="G471" s="3" t="str">
        <f t="shared" si="448"/>
        <v>Замена лестницы спуска в подвал м/о 3-5/Ж-Е (КР-12)</v>
      </c>
      <c r="H471" s="3"/>
      <c r="I471" s="3"/>
      <c r="J471" s="3"/>
      <c r="K471" s="3"/>
      <c r="L471" s="3"/>
      <c r="M471" s="3"/>
      <c r="N471" s="3"/>
      <c r="O471" s="3">
        <f t="shared" ref="O471:AT471" si="449">O490</f>
        <v>11716.78</v>
      </c>
      <c r="P471" s="3">
        <f t="shared" si="449"/>
        <v>10609.02</v>
      </c>
      <c r="Q471" s="3">
        <f t="shared" si="449"/>
        <v>15.32</v>
      </c>
      <c r="R471" s="3">
        <f t="shared" si="449"/>
        <v>1.68</v>
      </c>
      <c r="S471" s="3">
        <f t="shared" si="449"/>
        <v>1092.44</v>
      </c>
      <c r="T471" s="3">
        <f t="shared" si="449"/>
        <v>0</v>
      </c>
      <c r="U471" s="3">
        <f t="shared" si="449"/>
        <v>82.999587329999997</v>
      </c>
      <c r="V471" s="3">
        <f t="shared" si="449"/>
        <v>0</v>
      </c>
      <c r="W471" s="3">
        <f t="shared" si="449"/>
        <v>0</v>
      </c>
      <c r="X471" s="3">
        <f t="shared" si="449"/>
        <v>1054.3</v>
      </c>
      <c r="Y471" s="3">
        <f t="shared" si="449"/>
        <v>604.27</v>
      </c>
      <c r="Z471" s="3">
        <f t="shared" si="449"/>
        <v>0</v>
      </c>
      <c r="AA471" s="3">
        <f t="shared" si="449"/>
        <v>0</v>
      </c>
      <c r="AB471" s="3">
        <f t="shared" si="449"/>
        <v>11716.78</v>
      </c>
      <c r="AC471" s="3">
        <f t="shared" si="449"/>
        <v>10609.02</v>
      </c>
      <c r="AD471" s="3">
        <f t="shared" si="449"/>
        <v>15.32</v>
      </c>
      <c r="AE471" s="3">
        <f t="shared" si="449"/>
        <v>1.68</v>
      </c>
      <c r="AF471" s="3">
        <f t="shared" si="449"/>
        <v>1092.44</v>
      </c>
      <c r="AG471" s="3">
        <f t="shared" si="449"/>
        <v>0</v>
      </c>
      <c r="AH471" s="3">
        <f t="shared" si="449"/>
        <v>82.999587329999997</v>
      </c>
      <c r="AI471" s="3">
        <f t="shared" si="449"/>
        <v>0</v>
      </c>
      <c r="AJ471" s="3">
        <f t="shared" si="449"/>
        <v>0</v>
      </c>
      <c r="AK471" s="3">
        <f t="shared" si="449"/>
        <v>1054.3</v>
      </c>
      <c r="AL471" s="3">
        <f t="shared" si="449"/>
        <v>604.27</v>
      </c>
      <c r="AM471" s="3">
        <f t="shared" si="449"/>
        <v>0</v>
      </c>
      <c r="AN471" s="3">
        <f t="shared" si="449"/>
        <v>0</v>
      </c>
      <c r="AO471" s="3">
        <f t="shared" si="449"/>
        <v>0</v>
      </c>
      <c r="AP471" s="3">
        <f t="shared" si="449"/>
        <v>0</v>
      </c>
      <c r="AQ471" s="3">
        <f t="shared" si="449"/>
        <v>0</v>
      </c>
      <c r="AR471" s="3">
        <f t="shared" si="449"/>
        <v>13375.35</v>
      </c>
      <c r="AS471" s="3">
        <f t="shared" si="449"/>
        <v>13375.35</v>
      </c>
      <c r="AT471" s="3">
        <f t="shared" si="449"/>
        <v>0</v>
      </c>
      <c r="AU471" s="3">
        <f t="shared" ref="AU471:BZ471" si="450">AU490</f>
        <v>0</v>
      </c>
      <c r="AV471" s="3">
        <f t="shared" si="450"/>
        <v>10609.02</v>
      </c>
      <c r="AW471" s="3">
        <f t="shared" si="450"/>
        <v>10609.02</v>
      </c>
      <c r="AX471" s="3">
        <f t="shared" si="450"/>
        <v>0</v>
      </c>
      <c r="AY471" s="3">
        <f t="shared" si="450"/>
        <v>10609.02</v>
      </c>
      <c r="AZ471" s="3">
        <f t="shared" si="450"/>
        <v>0</v>
      </c>
      <c r="BA471" s="3">
        <f t="shared" si="450"/>
        <v>0</v>
      </c>
      <c r="BB471" s="3">
        <f t="shared" si="450"/>
        <v>0</v>
      </c>
      <c r="BC471" s="3">
        <f t="shared" si="450"/>
        <v>0</v>
      </c>
      <c r="BD471" s="3">
        <f t="shared" si="450"/>
        <v>0</v>
      </c>
      <c r="BE471" s="3">
        <f t="shared" si="450"/>
        <v>0</v>
      </c>
      <c r="BF471" s="3">
        <f t="shared" si="450"/>
        <v>0</v>
      </c>
      <c r="BG471" s="3">
        <f t="shared" si="450"/>
        <v>0</v>
      </c>
      <c r="BH471" s="3">
        <f t="shared" si="450"/>
        <v>0</v>
      </c>
      <c r="BI471" s="3">
        <f t="shared" si="450"/>
        <v>0</v>
      </c>
      <c r="BJ471" s="3">
        <f t="shared" si="450"/>
        <v>0</v>
      </c>
      <c r="BK471" s="3">
        <f t="shared" si="450"/>
        <v>0</v>
      </c>
      <c r="BL471" s="3">
        <f t="shared" si="450"/>
        <v>0</v>
      </c>
      <c r="BM471" s="3">
        <f t="shared" si="450"/>
        <v>0</v>
      </c>
      <c r="BN471" s="3">
        <f t="shared" si="450"/>
        <v>0</v>
      </c>
      <c r="BO471" s="3">
        <f t="shared" si="450"/>
        <v>0</v>
      </c>
      <c r="BP471" s="3">
        <f t="shared" si="450"/>
        <v>0</v>
      </c>
      <c r="BQ471" s="3">
        <f t="shared" si="450"/>
        <v>0</v>
      </c>
      <c r="BR471" s="3">
        <f t="shared" si="450"/>
        <v>0</v>
      </c>
      <c r="BS471" s="3">
        <f t="shared" si="450"/>
        <v>0</v>
      </c>
      <c r="BT471" s="3">
        <f t="shared" si="450"/>
        <v>0</v>
      </c>
      <c r="BU471" s="3">
        <f t="shared" si="450"/>
        <v>0</v>
      </c>
      <c r="BV471" s="3">
        <f t="shared" si="450"/>
        <v>0</v>
      </c>
      <c r="BW471" s="3">
        <f t="shared" si="450"/>
        <v>0</v>
      </c>
      <c r="BX471" s="3">
        <f t="shared" si="450"/>
        <v>0</v>
      </c>
      <c r="BY471" s="3">
        <f t="shared" si="450"/>
        <v>0</v>
      </c>
      <c r="BZ471" s="3">
        <f t="shared" si="450"/>
        <v>0</v>
      </c>
      <c r="CA471" s="3">
        <f t="shared" ref="CA471:DF471" si="451">CA490</f>
        <v>13375.35</v>
      </c>
      <c r="CB471" s="3">
        <f t="shared" si="451"/>
        <v>13375.35</v>
      </c>
      <c r="CC471" s="3">
        <f t="shared" si="451"/>
        <v>0</v>
      </c>
      <c r="CD471" s="3">
        <f t="shared" si="451"/>
        <v>0</v>
      </c>
      <c r="CE471" s="3">
        <f t="shared" si="451"/>
        <v>10609.02</v>
      </c>
      <c r="CF471" s="3">
        <f t="shared" si="451"/>
        <v>10609.02</v>
      </c>
      <c r="CG471" s="3">
        <f t="shared" si="451"/>
        <v>0</v>
      </c>
      <c r="CH471" s="3">
        <f t="shared" si="451"/>
        <v>10609.02</v>
      </c>
      <c r="CI471" s="3">
        <f t="shared" si="451"/>
        <v>0</v>
      </c>
      <c r="CJ471" s="3">
        <f t="shared" si="451"/>
        <v>0</v>
      </c>
      <c r="CK471" s="3">
        <f t="shared" si="451"/>
        <v>0</v>
      </c>
      <c r="CL471" s="3">
        <f t="shared" si="451"/>
        <v>0</v>
      </c>
      <c r="CM471" s="3">
        <f t="shared" si="451"/>
        <v>0</v>
      </c>
      <c r="CN471" s="3">
        <f t="shared" si="451"/>
        <v>0</v>
      </c>
      <c r="CO471" s="3">
        <f t="shared" si="451"/>
        <v>0</v>
      </c>
      <c r="CP471" s="3">
        <f t="shared" si="451"/>
        <v>0</v>
      </c>
      <c r="CQ471" s="3">
        <f t="shared" si="451"/>
        <v>0</v>
      </c>
      <c r="CR471" s="3">
        <f t="shared" si="451"/>
        <v>0</v>
      </c>
      <c r="CS471" s="3">
        <f t="shared" si="451"/>
        <v>0</v>
      </c>
      <c r="CT471" s="3">
        <f t="shared" si="451"/>
        <v>0</v>
      </c>
      <c r="CU471" s="3">
        <f t="shared" si="451"/>
        <v>0</v>
      </c>
      <c r="CV471" s="3">
        <f t="shared" si="451"/>
        <v>0</v>
      </c>
      <c r="CW471" s="3">
        <f t="shared" si="451"/>
        <v>0</v>
      </c>
      <c r="CX471" s="3">
        <f t="shared" si="451"/>
        <v>0</v>
      </c>
      <c r="CY471" s="3">
        <f t="shared" si="451"/>
        <v>0</v>
      </c>
      <c r="CZ471" s="3">
        <f t="shared" si="451"/>
        <v>0</v>
      </c>
      <c r="DA471" s="3">
        <f t="shared" si="451"/>
        <v>0</v>
      </c>
      <c r="DB471" s="3">
        <f t="shared" si="451"/>
        <v>0</v>
      </c>
      <c r="DC471" s="3">
        <f t="shared" si="451"/>
        <v>0</v>
      </c>
      <c r="DD471" s="3">
        <f t="shared" si="451"/>
        <v>0</v>
      </c>
      <c r="DE471" s="3">
        <f t="shared" si="451"/>
        <v>0</v>
      </c>
      <c r="DF471" s="3">
        <f t="shared" si="451"/>
        <v>0</v>
      </c>
      <c r="DG471" s="4">
        <f t="shared" ref="DG471:EL471" si="452">DG490</f>
        <v>196001.98</v>
      </c>
      <c r="DH471" s="4">
        <f t="shared" si="452"/>
        <v>143550.84</v>
      </c>
      <c r="DI471" s="4">
        <f t="shared" si="452"/>
        <v>210.65</v>
      </c>
      <c r="DJ471" s="4">
        <f t="shared" si="452"/>
        <v>80.34</v>
      </c>
      <c r="DK471" s="4">
        <f t="shared" si="452"/>
        <v>52240.49</v>
      </c>
      <c r="DL471" s="4">
        <f t="shared" si="452"/>
        <v>0</v>
      </c>
      <c r="DM471" s="4">
        <f t="shared" si="452"/>
        <v>82.999587329999997</v>
      </c>
      <c r="DN471" s="4">
        <f t="shared" si="452"/>
        <v>0</v>
      </c>
      <c r="DO471" s="4">
        <f t="shared" si="452"/>
        <v>0</v>
      </c>
      <c r="DP471" s="4">
        <f t="shared" si="452"/>
        <v>50416.69</v>
      </c>
      <c r="DQ471" s="4">
        <f t="shared" si="452"/>
        <v>28896.52</v>
      </c>
      <c r="DR471" s="4">
        <f t="shared" si="452"/>
        <v>0</v>
      </c>
      <c r="DS471" s="4">
        <f t="shared" si="452"/>
        <v>0</v>
      </c>
      <c r="DT471" s="4">
        <f t="shared" si="452"/>
        <v>196001.98</v>
      </c>
      <c r="DU471" s="4">
        <f t="shared" si="452"/>
        <v>143550.84</v>
      </c>
      <c r="DV471" s="4">
        <f t="shared" si="452"/>
        <v>210.65</v>
      </c>
      <c r="DW471" s="4">
        <f t="shared" si="452"/>
        <v>80.34</v>
      </c>
      <c r="DX471" s="4">
        <f t="shared" si="452"/>
        <v>52240.49</v>
      </c>
      <c r="DY471" s="4">
        <f t="shared" si="452"/>
        <v>0</v>
      </c>
      <c r="DZ471" s="4">
        <f t="shared" si="452"/>
        <v>82.999587329999997</v>
      </c>
      <c r="EA471" s="4">
        <f t="shared" si="452"/>
        <v>0</v>
      </c>
      <c r="EB471" s="4">
        <f t="shared" si="452"/>
        <v>0</v>
      </c>
      <c r="EC471" s="4">
        <f t="shared" si="452"/>
        <v>50416.69</v>
      </c>
      <c r="ED471" s="4">
        <f t="shared" si="452"/>
        <v>28896.52</v>
      </c>
      <c r="EE471" s="4">
        <f t="shared" si="452"/>
        <v>0</v>
      </c>
      <c r="EF471" s="4">
        <f t="shared" si="452"/>
        <v>0</v>
      </c>
      <c r="EG471" s="4">
        <f t="shared" si="452"/>
        <v>0</v>
      </c>
      <c r="EH471" s="4">
        <f t="shared" si="452"/>
        <v>0</v>
      </c>
      <c r="EI471" s="4">
        <f t="shared" si="452"/>
        <v>0</v>
      </c>
      <c r="EJ471" s="4">
        <f t="shared" si="452"/>
        <v>275315.19</v>
      </c>
      <c r="EK471" s="4">
        <f t="shared" si="452"/>
        <v>275315.19</v>
      </c>
      <c r="EL471" s="4">
        <f t="shared" si="452"/>
        <v>0</v>
      </c>
      <c r="EM471" s="4">
        <f t="shared" ref="EM471:FR471" si="453">EM490</f>
        <v>0</v>
      </c>
      <c r="EN471" s="4">
        <f t="shared" si="453"/>
        <v>143550.84</v>
      </c>
      <c r="EO471" s="4">
        <f t="shared" si="453"/>
        <v>143550.84</v>
      </c>
      <c r="EP471" s="4">
        <f t="shared" si="453"/>
        <v>0</v>
      </c>
      <c r="EQ471" s="4">
        <f t="shared" si="453"/>
        <v>143550.84</v>
      </c>
      <c r="ER471" s="4">
        <f t="shared" si="453"/>
        <v>0</v>
      </c>
      <c r="ES471" s="4">
        <f t="shared" si="453"/>
        <v>0</v>
      </c>
      <c r="ET471" s="4">
        <f t="shared" si="453"/>
        <v>0</v>
      </c>
      <c r="EU471" s="4">
        <f t="shared" si="453"/>
        <v>0</v>
      </c>
      <c r="EV471" s="4">
        <f t="shared" si="453"/>
        <v>0</v>
      </c>
      <c r="EW471" s="4">
        <f t="shared" si="453"/>
        <v>0</v>
      </c>
      <c r="EX471" s="4">
        <f t="shared" si="453"/>
        <v>0</v>
      </c>
      <c r="EY471" s="4">
        <f t="shared" si="453"/>
        <v>0</v>
      </c>
      <c r="EZ471" s="4">
        <f t="shared" si="453"/>
        <v>0</v>
      </c>
      <c r="FA471" s="4">
        <f t="shared" si="453"/>
        <v>0</v>
      </c>
      <c r="FB471" s="4">
        <f t="shared" si="453"/>
        <v>0</v>
      </c>
      <c r="FC471" s="4">
        <f t="shared" si="453"/>
        <v>0</v>
      </c>
      <c r="FD471" s="4">
        <f t="shared" si="453"/>
        <v>0</v>
      </c>
      <c r="FE471" s="4">
        <f t="shared" si="453"/>
        <v>0</v>
      </c>
      <c r="FF471" s="4">
        <f t="shared" si="453"/>
        <v>0</v>
      </c>
      <c r="FG471" s="4">
        <f t="shared" si="453"/>
        <v>0</v>
      </c>
      <c r="FH471" s="4">
        <f t="shared" si="453"/>
        <v>0</v>
      </c>
      <c r="FI471" s="4">
        <f t="shared" si="453"/>
        <v>0</v>
      </c>
      <c r="FJ471" s="4">
        <f t="shared" si="453"/>
        <v>0</v>
      </c>
      <c r="FK471" s="4">
        <f t="shared" si="453"/>
        <v>0</v>
      </c>
      <c r="FL471" s="4">
        <f t="shared" si="453"/>
        <v>0</v>
      </c>
      <c r="FM471" s="4">
        <f t="shared" si="453"/>
        <v>0</v>
      </c>
      <c r="FN471" s="4">
        <f t="shared" si="453"/>
        <v>0</v>
      </c>
      <c r="FO471" s="4">
        <f t="shared" si="453"/>
        <v>0</v>
      </c>
      <c r="FP471" s="4">
        <f t="shared" si="453"/>
        <v>0</v>
      </c>
      <c r="FQ471" s="4">
        <f t="shared" si="453"/>
        <v>0</v>
      </c>
      <c r="FR471" s="4">
        <f t="shared" si="453"/>
        <v>0</v>
      </c>
      <c r="FS471" s="4">
        <f t="shared" ref="FS471:GX471" si="454">FS490</f>
        <v>275315.19</v>
      </c>
      <c r="FT471" s="4">
        <f t="shared" si="454"/>
        <v>275315.19</v>
      </c>
      <c r="FU471" s="4">
        <f t="shared" si="454"/>
        <v>0</v>
      </c>
      <c r="FV471" s="4">
        <f t="shared" si="454"/>
        <v>0</v>
      </c>
      <c r="FW471" s="4">
        <f t="shared" si="454"/>
        <v>143550.84</v>
      </c>
      <c r="FX471" s="4">
        <f t="shared" si="454"/>
        <v>143550.84</v>
      </c>
      <c r="FY471" s="4">
        <f t="shared" si="454"/>
        <v>0</v>
      </c>
      <c r="FZ471" s="4">
        <f t="shared" si="454"/>
        <v>143550.84</v>
      </c>
      <c r="GA471" s="4">
        <f t="shared" si="454"/>
        <v>0</v>
      </c>
      <c r="GB471" s="4">
        <f t="shared" si="454"/>
        <v>0</v>
      </c>
      <c r="GC471" s="4">
        <f t="shared" si="454"/>
        <v>0</v>
      </c>
      <c r="GD471" s="4">
        <f t="shared" si="454"/>
        <v>0</v>
      </c>
      <c r="GE471" s="4">
        <f t="shared" si="454"/>
        <v>0</v>
      </c>
      <c r="GF471" s="4">
        <f t="shared" si="454"/>
        <v>0</v>
      </c>
      <c r="GG471" s="4">
        <f t="shared" si="454"/>
        <v>0</v>
      </c>
      <c r="GH471" s="4">
        <f t="shared" si="454"/>
        <v>0</v>
      </c>
      <c r="GI471" s="4">
        <f t="shared" si="454"/>
        <v>0</v>
      </c>
      <c r="GJ471" s="4">
        <f t="shared" si="454"/>
        <v>0</v>
      </c>
      <c r="GK471" s="4">
        <f t="shared" si="454"/>
        <v>0</v>
      </c>
      <c r="GL471" s="4">
        <f t="shared" si="454"/>
        <v>0</v>
      </c>
      <c r="GM471" s="4">
        <f t="shared" si="454"/>
        <v>0</v>
      </c>
      <c r="GN471" s="4">
        <f t="shared" si="454"/>
        <v>0</v>
      </c>
      <c r="GO471" s="4">
        <f t="shared" si="454"/>
        <v>0</v>
      </c>
      <c r="GP471" s="4">
        <f t="shared" si="454"/>
        <v>0</v>
      </c>
      <c r="GQ471" s="4">
        <f t="shared" si="454"/>
        <v>0</v>
      </c>
      <c r="GR471" s="4">
        <f t="shared" si="454"/>
        <v>0</v>
      </c>
      <c r="GS471" s="4">
        <f t="shared" si="454"/>
        <v>0</v>
      </c>
      <c r="GT471" s="4">
        <f t="shared" si="454"/>
        <v>0</v>
      </c>
      <c r="GU471" s="4">
        <f t="shared" si="454"/>
        <v>0</v>
      </c>
      <c r="GV471" s="4">
        <f t="shared" si="454"/>
        <v>0</v>
      </c>
      <c r="GW471" s="4">
        <f t="shared" si="454"/>
        <v>0</v>
      </c>
      <c r="GX471" s="4">
        <f t="shared" si="454"/>
        <v>0</v>
      </c>
    </row>
    <row r="473" spans="1:255" x14ac:dyDescent="0.25">
      <c r="A473" s="2">
        <v>17</v>
      </c>
      <c r="B473" s="2">
        <v>1</v>
      </c>
      <c r="C473" s="2">
        <f>ROW(SmtRes!A265)</f>
        <v>265</v>
      </c>
      <c r="D473" s="2">
        <f>ROW(EtalonRes!A273)</f>
        <v>273</v>
      </c>
      <c r="E473" s="2" t="s">
        <v>306</v>
      </c>
      <c r="F473" s="2" t="s">
        <v>307</v>
      </c>
      <c r="G473" s="2" t="s">
        <v>308</v>
      </c>
      <c r="H473" s="2" t="s">
        <v>309</v>
      </c>
      <c r="I473" s="2">
        <v>7.9</v>
      </c>
      <c r="J473" s="2">
        <v>0</v>
      </c>
      <c r="K473" s="2">
        <v>7.9</v>
      </c>
      <c r="L473" s="2"/>
      <c r="M473" s="2"/>
      <c r="N473" s="2"/>
      <c r="O473" s="2">
        <f t="shared" ref="O473:O488" si="455">ROUND(CP473,2)</f>
        <v>716.72</v>
      </c>
      <c r="P473" s="2">
        <f t="shared" ref="P473:P488" si="456">ROUND((ROUND((AC473*AW473*I473),2)*BC473),2)</f>
        <v>35.14</v>
      </c>
      <c r="Q473" s="2">
        <f>(ROUND((ROUND(((((ET473*1.25)*1.1))*AV473*I473),2)*BB473),2)+ROUND((ROUND(((AE473-(((EU473*1.25)*1.1)))*AV473*I473),2)*BS473),2))</f>
        <v>0</v>
      </c>
      <c r="R473" s="2">
        <f t="shared" ref="R473:R488" si="457">ROUND((ROUND((AE473*AV473*I473),2)*BS473),2)</f>
        <v>0</v>
      </c>
      <c r="S473" s="2">
        <f t="shared" ref="S473:S488" si="458">ROUND((ROUND((AF473*AV473*I473),2)*BA473),2)</f>
        <v>681.58</v>
      </c>
      <c r="T473" s="2">
        <f t="shared" ref="T473:T488" si="459">ROUND(CU473*I473,2)</f>
        <v>0</v>
      </c>
      <c r="U473" s="2">
        <f t="shared" ref="U473:U488" si="460">CV473*I473</f>
        <v>46.704222510000001</v>
      </c>
      <c r="V473" s="2">
        <f t="shared" ref="V473:V488" si="461">CW473*I473</f>
        <v>0</v>
      </c>
      <c r="W473" s="2">
        <f t="shared" ref="W473:W488" si="462">ROUND(CX473*I473,2)</f>
        <v>0</v>
      </c>
      <c r="X473" s="2">
        <f t="shared" ref="X473:X488" si="463">ROUND(CY473,2)</f>
        <v>674.76</v>
      </c>
      <c r="Y473" s="2">
        <f t="shared" ref="Y473:Y488" si="464">ROUND(CZ473,2)</f>
        <v>402.13</v>
      </c>
      <c r="Z473" s="2"/>
      <c r="AA473" s="2">
        <v>56481265</v>
      </c>
      <c r="AB473" s="2">
        <f t="shared" ref="AB473:AB488" si="465">ROUND((AC473+AD473+AF473),6)</f>
        <v>85.198800000000006</v>
      </c>
      <c r="AC473" s="2">
        <f t="shared" ref="AC473:AC488" si="466">ROUND((ES473),6)</f>
        <v>4.34</v>
      </c>
      <c r="AD473" s="2">
        <f>ROUND((((((ET473*1.25)*1.1))-(((EU473*1.25)*1.1)))+AE473),6)</f>
        <v>0</v>
      </c>
      <c r="AE473" s="2">
        <f>ROUND((((EU473*1.25)*1.1)),6)</f>
        <v>0</v>
      </c>
      <c r="AF473" s="2">
        <f>ROUND((((EV473*1.15)*1.1)),6)</f>
        <v>80.858800000000002</v>
      </c>
      <c r="AG473" s="2">
        <f t="shared" ref="AG473:AG488" si="467">ROUND((AP473),6)</f>
        <v>0</v>
      </c>
      <c r="AH473" s="2">
        <f>(((EW473*1.15)*1.1))</f>
        <v>5.5407000000000002</v>
      </c>
      <c r="AI473" s="2">
        <f>(((EX473*1.25)*1.1))</f>
        <v>0</v>
      </c>
      <c r="AJ473" s="2">
        <f t="shared" ref="AJ473:AJ488" si="468">(AS473)</f>
        <v>0</v>
      </c>
      <c r="AK473" s="2">
        <v>68.260000000000005</v>
      </c>
      <c r="AL473" s="2">
        <v>4.34</v>
      </c>
      <c r="AM473" s="2">
        <v>0</v>
      </c>
      <c r="AN473" s="2">
        <v>0</v>
      </c>
      <c r="AO473" s="2">
        <v>63.92</v>
      </c>
      <c r="AP473" s="2">
        <v>0</v>
      </c>
      <c r="AQ473" s="2">
        <v>4.38</v>
      </c>
      <c r="AR473" s="2">
        <v>0</v>
      </c>
      <c r="AS473" s="2">
        <v>0</v>
      </c>
      <c r="AT473" s="2">
        <v>99</v>
      </c>
      <c r="AU473" s="2">
        <v>59</v>
      </c>
      <c r="AV473" s="2">
        <v>1.0669999999999999</v>
      </c>
      <c r="AW473" s="2">
        <v>1.0249999999999999</v>
      </c>
      <c r="AX473" s="2"/>
      <c r="AY473" s="2"/>
      <c r="AZ473" s="2">
        <v>1</v>
      </c>
      <c r="BA473" s="2">
        <v>1</v>
      </c>
      <c r="BB473" s="2">
        <v>1</v>
      </c>
      <c r="BC473" s="2">
        <v>1</v>
      </c>
      <c r="BD473" s="2" t="s">
        <v>3</v>
      </c>
      <c r="BE473" s="2" t="s">
        <v>3</v>
      </c>
      <c r="BF473" s="2" t="s">
        <v>3</v>
      </c>
      <c r="BG473" s="2" t="s">
        <v>3</v>
      </c>
      <c r="BH473" s="2">
        <v>0</v>
      </c>
      <c r="BI473" s="2">
        <v>1</v>
      </c>
      <c r="BJ473" s="2" t="s">
        <v>310</v>
      </c>
      <c r="BK473" s="2"/>
      <c r="BL473" s="2"/>
      <c r="BM473" s="2">
        <v>54</v>
      </c>
      <c r="BN473" s="2">
        <v>0</v>
      </c>
      <c r="BO473" s="2" t="s">
        <v>307</v>
      </c>
      <c r="BP473" s="2">
        <v>1</v>
      </c>
      <c r="BQ473" s="2">
        <v>30</v>
      </c>
      <c r="BR473" s="2">
        <v>0</v>
      </c>
      <c r="BS473" s="2">
        <v>1</v>
      </c>
      <c r="BT473" s="2">
        <v>1</v>
      </c>
      <c r="BU473" s="2">
        <v>1</v>
      </c>
      <c r="BV473" s="2">
        <v>1</v>
      </c>
      <c r="BW473" s="2">
        <v>1</v>
      </c>
      <c r="BX473" s="2">
        <v>1</v>
      </c>
      <c r="BY473" s="2" t="s">
        <v>3</v>
      </c>
      <c r="BZ473" s="2">
        <v>99</v>
      </c>
      <c r="CA473" s="2">
        <v>59</v>
      </c>
      <c r="CB473" s="2" t="s">
        <v>3</v>
      </c>
      <c r="CC473" s="2"/>
      <c r="CD473" s="2"/>
      <c r="CE473" s="2">
        <v>30</v>
      </c>
      <c r="CF473" s="2">
        <v>0</v>
      </c>
      <c r="CG473" s="2">
        <v>0</v>
      </c>
      <c r="CH473" s="2"/>
      <c r="CI473" s="2"/>
      <c r="CJ473" s="2"/>
      <c r="CK473" s="2"/>
      <c r="CL473" s="2"/>
      <c r="CM473" s="2">
        <v>0</v>
      </c>
      <c r="CN473" s="2" t="s">
        <v>3</v>
      </c>
      <c r="CO473" s="2">
        <v>0</v>
      </c>
      <c r="CP473" s="2">
        <f t="shared" ref="CP473:CP488" si="469">(P473+Q473+S473)</f>
        <v>716.72</v>
      </c>
      <c r="CQ473" s="2">
        <f t="shared" ref="CQ473:CQ488" si="470">ROUND((ROUND((AC473*AW473*1),2)*BC473),2)</f>
        <v>4.45</v>
      </c>
      <c r="CR473" s="2">
        <f>(ROUND((ROUND(((((ET473*1.25)*1.1))*AV473*1),2)*BB473),2)+ROUND((ROUND(((AE473-(((EU473*1.25)*1.1)))*AV473*1),2)*BS473),2))</f>
        <v>0</v>
      </c>
      <c r="CS473" s="2">
        <f t="shared" ref="CS473:CS488" si="471">ROUND((ROUND((AE473*AV473*1),2)*BS473),2)</f>
        <v>0</v>
      </c>
      <c r="CT473" s="2">
        <f t="shared" ref="CT473:CT488" si="472">ROUND((ROUND((AF473*AV473*1),2)*BA473),2)</f>
        <v>86.28</v>
      </c>
      <c r="CU473" s="2">
        <f t="shared" ref="CU473:CU488" si="473">AG473</f>
        <v>0</v>
      </c>
      <c r="CV473" s="2">
        <f t="shared" ref="CV473:CV488" si="474">(AH473*AV473)</f>
        <v>5.9119269000000001</v>
      </c>
      <c r="CW473" s="2">
        <f t="shared" ref="CW473:CW488" si="475">AI473</f>
        <v>0</v>
      </c>
      <c r="CX473" s="2">
        <f t="shared" ref="CX473:CX488" si="476">AJ473</f>
        <v>0</v>
      </c>
      <c r="CY473" s="2">
        <f t="shared" ref="CY473:CY488" si="477">(((S473+R473)*AT473)/100)</f>
        <v>674.76419999999996</v>
      </c>
      <c r="CZ473" s="2">
        <f t="shared" ref="CZ473:CZ488" si="478">(((S473+R473)*AU473)/100)</f>
        <v>402.13220000000001</v>
      </c>
      <c r="DA473" s="2"/>
      <c r="DB473" s="2">
        <v>1</v>
      </c>
      <c r="DC473" s="2" t="s">
        <v>3</v>
      </c>
      <c r="DD473" s="2" t="s">
        <v>3</v>
      </c>
      <c r="DE473" s="2" t="s">
        <v>48</v>
      </c>
      <c r="DF473" s="2" t="s">
        <v>48</v>
      </c>
      <c r="DG473" s="2" t="s">
        <v>49</v>
      </c>
      <c r="DH473" s="2" t="s">
        <v>3</v>
      </c>
      <c r="DI473" s="2" t="s">
        <v>49</v>
      </c>
      <c r="DJ473" s="2" t="s">
        <v>48</v>
      </c>
      <c r="DK473" s="2" t="s">
        <v>3</v>
      </c>
      <c r="DL473" s="2" t="s">
        <v>3</v>
      </c>
      <c r="DM473" s="2" t="s">
        <v>3</v>
      </c>
      <c r="DN473" s="2">
        <v>0</v>
      </c>
      <c r="DO473" s="2">
        <v>0</v>
      </c>
      <c r="DP473" s="2">
        <v>1</v>
      </c>
      <c r="DQ473" s="2">
        <v>1</v>
      </c>
      <c r="DR473" s="2"/>
      <c r="DS473" s="2"/>
      <c r="DT473" s="2"/>
      <c r="DU473" s="2">
        <v>1013</v>
      </c>
      <c r="DV473" s="2" t="s">
        <v>309</v>
      </c>
      <c r="DW473" s="2" t="s">
        <v>309</v>
      </c>
      <c r="DX473" s="2">
        <v>1</v>
      </c>
      <c r="DY473" s="2"/>
      <c r="DZ473" s="2" t="s">
        <v>3</v>
      </c>
      <c r="EA473" s="2" t="s">
        <v>3</v>
      </c>
      <c r="EB473" s="2" t="s">
        <v>3</v>
      </c>
      <c r="EC473" s="2" t="s">
        <v>3</v>
      </c>
      <c r="ED473" s="2"/>
      <c r="EE473" s="2">
        <v>55586492</v>
      </c>
      <c r="EF473" s="2">
        <v>30</v>
      </c>
      <c r="EG473" s="2" t="s">
        <v>117</v>
      </c>
      <c r="EH473" s="2">
        <v>0</v>
      </c>
      <c r="EI473" s="2" t="s">
        <v>3</v>
      </c>
      <c r="EJ473" s="2">
        <v>1</v>
      </c>
      <c r="EK473" s="2">
        <v>54</v>
      </c>
      <c r="EL473" s="2" t="s">
        <v>311</v>
      </c>
      <c r="EM473" s="2" t="s">
        <v>312</v>
      </c>
      <c r="EN473" s="2"/>
      <c r="EO473" s="2" t="s">
        <v>313</v>
      </c>
      <c r="EP473" s="2"/>
      <c r="EQ473" s="2">
        <v>0</v>
      </c>
      <c r="ER473" s="2">
        <v>68.260000000000005</v>
      </c>
      <c r="ES473" s="2">
        <v>4.34</v>
      </c>
      <c r="ET473" s="2">
        <v>0</v>
      </c>
      <c r="EU473" s="2">
        <v>0</v>
      </c>
      <c r="EV473" s="2">
        <v>63.92</v>
      </c>
      <c r="EW473" s="2">
        <v>4.38</v>
      </c>
      <c r="EX473" s="2">
        <v>0</v>
      </c>
      <c r="EY473" s="2">
        <v>0</v>
      </c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>
        <v>0</v>
      </c>
      <c r="FR473" s="2">
        <v>0</v>
      </c>
      <c r="FS473" s="2">
        <v>0</v>
      </c>
      <c r="FT473" s="2"/>
      <c r="FU473" s="2"/>
      <c r="FV473" s="2"/>
      <c r="FW473" s="2"/>
      <c r="FX473" s="2">
        <v>99</v>
      </c>
      <c r="FY473" s="2">
        <v>59</v>
      </c>
      <c r="FZ473" s="2"/>
      <c r="GA473" s="2" t="s">
        <v>3</v>
      </c>
      <c r="GB473" s="2"/>
      <c r="GC473" s="2"/>
      <c r="GD473" s="2">
        <v>1</v>
      </c>
      <c r="GE473" s="2"/>
      <c r="GF473" s="2">
        <v>778858714</v>
      </c>
      <c r="GG473" s="2">
        <v>2</v>
      </c>
      <c r="GH473" s="2">
        <v>1</v>
      </c>
      <c r="GI473" s="2">
        <v>2</v>
      </c>
      <c r="GJ473" s="2">
        <v>0</v>
      </c>
      <c r="GK473" s="2">
        <v>0</v>
      </c>
      <c r="GL473" s="2">
        <f t="shared" ref="GL473:GL488" si="479">ROUND(IF(AND(BH473=3,BI473=3,FS473&lt;&gt;0),P473,0),2)</f>
        <v>0</v>
      </c>
      <c r="GM473" s="2">
        <f t="shared" ref="GM473:GM488" si="480">ROUND(O473+X473+Y473,2)+GX473</f>
        <v>1793.61</v>
      </c>
      <c r="GN473" s="2">
        <f t="shared" ref="GN473:GN488" si="481">IF(OR(BI473=0,BI473=1),GM473-GX473,0)</f>
        <v>1793.61</v>
      </c>
      <c r="GO473" s="2">
        <f t="shared" ref="GO473:GO488" si="482">IF(BI473=2,GM473-GX473,0)</f>
        <v>0</v>
      </c>
      <c r="GP473" s="2">
        <f t="shared" ref="GP473:GP488" si="483">IF(BI473=4,GM473-GX473,0)</f>
        <v>0</v>
      </c>
      <c r="GQ473" s="2"/>
      <c r="GR473" s="2">
        <v>0</v>
      </c>
      <c r="GS473" s="2">
        <v>3</v>
      </c>
      <c r="GT473" s="2">
        <v>0</v>
      </c>
      <c r="GU473" s="2" t="s">
        <v>3</v>
      </c>
      <c r="GV473" s="2">
        <f t="shared" ref="GV473:GV488" si="484">ROUND((GT473),6)</f>
        <v>0</v>
      </c>
      <c r="GW473" s="2">
        <v>1</v>
      </c>
      <c r="GX473" s="2">
        <f t="shared" ref="GX473:GX488" si="485">ROUND(HC473*I473,2)</f>
        <v>0</v>
      </c>
      <c r="GY473" s="2"/>
      <c r="GZ473" s="2"/>
      <c r="HA473" s="2">
        <v>0</v>
      </c>
      <c r="HB473" s="2">
        <v>0</v>
      </c>
      <c r="HC473" s="2">
        <f t="shared" ref="HC473:HC488" si="486">GV473*GW473</f>
        <v>0</v>
      </c>
      <c r="HD473" s="2"/>
      <c r="HE473" s="2" t="s">
        <v>3</v>
      </c>
      <c r="HF473" s="2" t="s">
        <v>3</v>
      </c>
      <c r="HG473" s="2"/>
      <c r="HH473" s="2"/>
      <c r="HI473" s="2"/>
      <c r="HJ473" s="2"/>
      <c r="HK473" s="2"/>
      <c r="HL473" s="2"/>
      <c r="HM473" s="2" t="s">
        <v>3</v>
      </c>
      <c r="HN473" s="2" t="s">
        <v>3</v>
      </c>
      <c r="HO473" s="2" t="s">
        <v>3</v>
      </c>
      <c r="HP473" s="2" t="s">
        <v>3</v>
      </c>
      <c r="HQ473" s="2" t="s">
        <v>3</v>
      </c>
      <c r="HR473" s="2"/>
      <c r="HS473" s="2">
        <v>0</v>
      </c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>
        <v>0</v>
      </c>
      <c r="IL473" s="2"/>
      <c r="IM473" s="2"/>
      <c r="IN473" s="2"/>
      <c r="IO473" s="2"/>
      <c r="IP473" s="2"/>
      <c r="IQ473" s="2"/>
      <c r="IR473" s="2"/>
      <c r="IS473" s="2"/>
      <c r="IT473" s="2"/>
      <c r="IU473" s="2"/>
    </row>
    <row r="474" spans="1:255" x14ac:dyDescent="0.25">
      <c r="A474">
        <v>17</v>
      </c>
      <c r="B474">
        <v>1</v>
      </c>
      <c r="C474">
        <f>ROW(SmtRes!A270)</f>
        <v>270</v>
      </c>
      <c r="D474">
        <f>ROW(EtalonRes!A278)</f>
        <v>278</v>
      </c>
      <c r="E474" t="s">
        <v>306</v>
      </c>
      <c r="F474" t="s">
        <v>307</v>
      </c>
      <c r="G474" t="s">
        <v>308</v>
      </c>
      <c r="H474" t="s">
        <v>309</v>
      </c>
      <c r="I474">
        <v>7.9</v>
      </c>
      <c r="J474">
        <v>0</v>
      </c>
      <c r="K474">
        <v>7.9</v>
      </c>
      <c r="O474">
        <f t="shared" si="455"/>
        <v>32814.19</v>
      </c>
      <c r="P474">
        <f t="shared" si="456"/>
        <v>221.03</v>
      </c>
      <c r="Q474">
        <f>(ROUND((ROUND(((((ET474*1.25)*1.1))*AV474*I474),2)*BB474),2)+ROUND((ROUND(((AE474-(((EU474*1.25)*1.1)))*AV474*I474),2)*BS474),2))</f>
        <v>0</v>
      </c>
      <c r="R474">
        <f t="shared" si="457"/>
        <v>0</v>
      </c>
      <c r="S474">
        <f t="shared" si="458"/>
        <v>32593.16</v>
      </c>
      <c r="T474">
        <f t="shared" si="459"/>
        <v>0</v>
      </c>
      <c r="U474">
        <f t="shared" si="460"/>
        <v>46.704222510000001</v>
      </c>
      <c r="V474">
        <f t="shared" si="461"/>
        <v>0</v>
      </c>
      <c r="W474">
        <f t="shared" si="462"/>
        <v>0</v>
      </c>
      <c r="X474">
        <f t="shared" si="463"/>
        <v>32267.23</v>
      </c>
      <c r="Y474">
        <f t="shared" si="464"/>
        <v>19229.96</v>
      </c>
      <c r="AA474">
        <v>56481267</v>
      </c>
      <c r="AB474">
        <f t="shared" si="465"/>
        <v>85.198800000000006</v>
      </c>
      <c r="AC474">
        <f t="shared" si="466"/>
        <v>4.34</v>
      </c>
      <c r="AD474">
        <f>ROUND((((((ET474*1.25)*1.1))-(((EU474*1.25)*1.1)))+AE474),6)</f>
        <v>0</v>
      </c>
      <c r="AE474">
        <f>ROUND((((EU474*1.25)*1.1)),6)</f>
        <v>0</v>
      </c>
      <c r="AF474">
        <f>ROUND((((EV474*1.15)*1.1)),6)</f>
        <v>80.858800000000002</v>
      </c>
      <c r="AG474">
        <f t="shared" si="467"/>
        <v>0</v>
      </c>
      <c r="AH474">
        <f>(((EW474*1.15)*1.1))</f>
        <v>5.5407000000000002</v>
      </c>
      <c r="AI474">
        <f>(((EX474*1.25)*1.1))</f>
        <v>0</v>
      </c>
      <c r="AJ474">
        <f t="shared" si="468"/>
        <v>0</v>
      </c>
      <c r="AK474">
        <v>68.260000000000005</v>
      </c>
      <c r="AL474">
        <v>4.34</v>
      </c>
      <c r="AM474">
        <v>0</v>
      </c>
      <c r="AN474">
        <v>0</v>
      </c>
      <c r="AO474">
        <v>63.92</v>
      </c>
      <c r="AP474">
        <v>0</v>
      </c>
      <c r="AQ474">
        <v>4.38</v>
      </c>
      <c r="AR474">
        <v>0</v>
      </c>
      <c r="AS474">
        <v>0</v>
      </c>
      <c r="AT474">
        <v>99</v>
      </c>
      <c r="AU474">
        <v>59</v>
      </c>
      <c r="AV474">
        <v>1.0669999999999999</v>
      </c>
      <c r="AW474">
        <v>1.0249999999999999</v>
      </c>
      <c r="AZ474">
        <v>1</v>
      </c>
      <c r="BA474">
        <v>47.82</v>
      </c>
      <c r="BB474">
        <v>1</v>
      </c>
      <c r="BC474">
        <v>6.29</v>
      </c>
      <c r="BD474" t="s">
        <v>3</v>
      </c>
      <c r="BE474" t="s">
        <v>3</v>
      </c>
      <c r="BF474" t="s">
        <v>3</v>
      </c>
      <c r="BG474" t="s">
        <v>3</v>
      </c>
      <c r="BH474">
        <v>0</v>
      </c>
      <c r="BI474">
        <v>1</v>
      </c>
      <c r="BJ474" t="s">
        <v>310</v>
      </c>
      <c r="BM474">
        <v>54</v>
      </c>
      <c r="BN474">
        <v>0</v>
      </c>
      <c r="BO474" t="s">
        <v>307</v>
      </c>
      <c r="BP474">
        <v>1</v>
      </c>
      <c r="BQ474">
        <v>30</v>
      </c>
      <c r="BR474">
        <v>0</v>
      </c>
      <c r="BS474">
        <v>47.82</v>
      </c>
      <c r="BT474">
        <v>1</v>
      </c>
      <c r="BU474">
        <v>1</v>
      </c>
      <c r="BV474">
        <v>1</v>
      </c>
      <c r="BW474">
        <v>1</v>
      </c>
      <c r="BX474">
        <v>1</v>
      </c>
      <c r="BY474" t="s">
        <v>3</v>
      </c>
      <c r="BZ474">
        <v>99</v>
      </c>
      <c r="CA474">
        <v>59</v>
      </c>
      <c r="CB474" t="s">
        <v>3</v>
      </c>
      <c r="CE474">
        <v>30</v>
      </c>
      <c r="CF474">
        <v>0</v>
      </c>
      <c r="CG474">
        <v>0</v>
      </c>
      <c r="CM474">
        <v>0</v>
      </c>
      <c r="CN474" t="s">
        <v>3</v>
      </c>
      <c r="CO474">
        <v>0</v>
      </c>
      <c r="CP474">
        <f t="shared" si="469"/>
        <v>32814.19</v>
      </c>
      <c r="CQ474">
        <f t="shared" si="470"/>
        <v>27.99</v>
      </c>
      <c r="CR474">
        <f>(ROUND((ROUND(((((ET474*1.25)*1.1))*AV474*1),2)*BB474),2)+ROUND((ROUND(((AE474-(((EU474*1.25)*1.1)))*AV474*1),2)*BS474),2))</f>
        <v>0</v>
      </c>
      <c r="CS474">
        <f t="shared" si="471"/>
        <v>0</v>
      </c>
      <c r="CT474">
        <f t="shared" si="472"/>
        <v>4125.91</v>
      </c>
      <c r="CU474">
        <f t="shared" si="473"/>
        <v>0</v>
      </c>
      <c r="CV474">
        <f t="shared" si="474"/>
        <v>5.9119269000000001</v>
      </c>
      <c r="CW474">
        <f t="shared" si="475"/>
        <v>0</v>
      </c>
      <c r="CX474">
        <f t="shared" si="476"/>
        <v>0</v>
      </c>
      <c r="CY474">
        <f t="shared" si="477"/>
        <v>32267.2284</v>
      </c>
      <c r="CZ474">
        <f t="shared" si="478"/>
        <v>19229.964400000001</v>
      </c>
      <c r="DB474">
        <v>3</v>
      </c>
      <c r="DC474" t="s">
        <v>3</v>
      </c>
      <c r="DD474" t="s">
        <v>3</v>
      </c>
      <c r="DE474" t="s">
        <v>48</v>
      </c>
      <c r="DF474" t="s">
        <v>48</v>
      </c>
      <c r="DG474" t="s">
        <v>49</v>
      </c>
      <c r="DH474" t="s">
        <v>3</v>
      </c>
      <c r="DI474" t="s">
        <v>49</v>
      </c>
      <c r="DJ474" t="s">
        <v>48</v>
      </c>
      <c r="DK474" t="s">
        <v>3</v>
      </c>
      <c r="DL474" t="s">
        <v>3</v>
      </c>
      <c r="DM474" t="s">
        <v>3</v>
      </c>
      <c r="DN474">
        <v>0</v>
      </c>
      <c r="DO474">
        <v>0</v>
      </c>
      <c r="DP474">
        <v>1</v>
      </c>
      <c r="DQ474">
        <v>1</v>
      </c>
      <c r="DU474">
        <v>1013</v>
      </c>
      <c r="DV474" t="s">
        <v>309</v>
      </c>
      <c r="DW474" t="s">
        <v>309</v>
      </c>
      <c r="DX474">
        <v>1</v>
      </c>
      <c r="DZ474" t="s">
        <v>3</v>
      </c>
      <c r="EA474" t="s">
        <v>3</v>
      </c>
      <c r="EB474" t="s">
        <v>3</v>
      </c>
      <c r="EC474" t="s">
        <v>3</v>
      </c>
      <c r="EE474">
        <v>55586492</v>
      </c>
      <c r="EF474">
        <v>30</v>
      </c>
      <c r="EG474" t="s">
        <v>117</v>
      </c>
      <c r="EH474">
        <v>0</v>
      </c>
      <c r="EI474" t="s">
        <v>3</v>
      </c>
      <c r="EJ474">
        <v>1</v>
      </c>
      <c r="EK474">
        <v>54</v>
      </c>
      <c r="EL474" t="s">
        <v>311</v>
      </c>
      <c r="EM474" t="s">
        <v>312</v>
      </c>
      <c r="EO474" t="s">
        <v>313</v>
      </c>
      <c r="EQ474">
        <v>0</v>
      </c>
      <c r="ER474">
        <v>68.260000000000005</v>
      </c>
      <c r="ES474">
        <v>4.34</v>
      </c>
      <c r="ET474">
        <v>0</v>
      </c>
      <c r="EU474">
        <v>0</v>
      </c>
      <c r="EV474">
        <v>63.92</v>
      </c>
      <c r="EW474">
        <v>4.38</v>
      </c>
      <c r="EX474">
        <v>0</v>
      </c>
      <c r="EY474">
        <v>0</v>
      </c>
      <c r="FQ474">
        <v>0</v>
      </c>
      <c r="FR474">
        <v>0</v>
      </c>
      <c r="FS474">
        <v>0</v>
      </c>
      <c r="FX474">
        <v>99</v>
      </c>
      <c r="FY474">
        <v>59</v>
      </c>
      <c r="GA474" t="s">
        <v>3</v>
      </c>
      <c r="GD474">
        <v>1</v>
      </c>
      <c r="GF474">
        <v>778858714</v>
      </c>
      <c r="GG474">
        <v>2</v>
      </c>
      <c r="GH474">
        <v>1</v>
      </c>
      <c r="GI474">
        <v>2</v>
      </c>
      <c r="GJ474">
        <v>0</v>
      </c>
      <c r="GK474">
        <v>0</v>
      </c>
      <c r="GL474">
        <f t="shared" si="479"/>
        <v>0</v>
      </c>
      <c r="GM474">
        <f t="shared" si="480"/>
        <v>84311.38</v>
      </c>
      <c r="GN474">
        <f t="shared" si="481"/>
        <v>84311.38</v>
      </c>
      <c r="GO474">
        <f t="shared" si="482"/>
        <v>0</v>
      </c>
      <c r="GP474">
        <f t="shared" si="483"/>
        <v>0</v>
      </c>
      <c r="GR474">
        <v>0</v>
      </c>
      <c r="GS474">
        <v>3</v>
      </c>
      <c r="GT474">
        <v>0</v>
      </c>
      <c r="GU474" t="s">
        <v>3</v>
      </c>
      <c r="GV474">
        <f t="shared" si="484"/>
        <v>0</v>
      </c>
      <c r="GW474">
        <v>1</v>
      </c>
      <c r="GX474">
        <f t="shared" si="485"/>
        <v>0</v>
      </c>
      <c r="HA474">
        <v>0</v>
      </c>
      <c r="HB474">
        <v>0</v>
      </c>
      <c r="HC474">
        <f t="shared" si="486"/>
        <v>0</v>
      </c>
      <c r="HE474" t="s">
        <v>3</v>
      </c>
      <c r="HF474" t="s">
        <v>3</v>
      </c>
      <c r="HM474" t="s">
        <v>3</v>
      </c>
      <c r="HN474" t="s">
        <v>3</v>
      </c>
      <c r="HO474" t="s">
        <v>3</v>
      </c>
      <c r="HP474" t="s">
        <v>3</v>
      </c>
      <c r="HQ474" t="s">
        <v>3</v>
      </c>
      <c r="HS474">
        <v>0</v>
      </c>
      <c r="IK474">
        <v>0</v>
      </c>
    </row>
    <row r="475" spans="1:255" x14ac:dyDescent="0.25">
      <c r="A475" s="2">
        <v>18</v>
      </c>
      <c r="B475" s="2">
        <v>1</v>
      </c>
      <c r="C475" s="2">
        <v>263</v>
      </c>
      <c r="D475" s="2"/>
      <c r="E475" s="2" t="s">
        <v>314</v>
      </c>
      <c r="F475" s="2" t="s">
        <v>315</v>
      </c>
      <c r="G475" s="2" t="s">
        <v>316</v>
      </c>
      <c r="H475" s="2" t="s">
        <v>317</v>
      </c>
      <c r="I475" s="2">
        <f>I473*J475</f>
        <v>3.0019999999999998</v>
      </c>
      <c r="J475" s="2">
        <v>0.37999999999999995</v>
      </c>
      <c r="K475" s="2">
        <v>0.38</v>
      </c>
      <c r="L475" s="2"/>
      <c r="M475" s="2"/>
      <c r="N475" s="2"/>
      <c r="O475" s="2">
        <f t="shared" si="455"/>
        <v>3149.27</v>
      </c>
      <c r="P475" s="2">
        <f t="shared" si="456"/>
        <v>3149.27</v>
      </c>
      <c r="Q475" s="2">
        <f>(ROUND((ROUND(((ET475)*AV475*I475),2)*BB475),2)+ROUND((ROUND(((AE475-(EU475))*AV475*I475),2)*BS475),2))</f>
        <v>0</v>
      </c>
      <c r="R475" s="2">
        <f t="shared" si="457"/>
        <v>0</v>
      </c>
      <c r="S475" s="2">
        <f t="shared" si="458"/>
        <v>0</v>
      </c>
      <c r="T475" s="2">
        <f t="shared" si="459"/>
        <v>0</v>
      </c>
      <c r="U475" s="2">
        <f t="shared" si="460"/>
        <v>0</v>
      </c>
      <c r="V475" s="2">
        <f t="shared" si="461"/>
        <v>0</v>
      </c>
      <c r="W475" s="2">
        <f t="shared" si="462"/>
        <v>0</v>
      </c>
      <c r="X475" s="2">
        <f t="shared" si="463"/>
        <v>0</v>
      </c>
      <c r="Y475" s="2">
        <f t="shared" si="464"/>
        <v>0</v>
      </c>
      <c r="Z475" s="2"/>
      <c r="AA475" s="2">
        <v>56481265</v>
      </c>
      <c r="AB475" s="2">
        <f t="shared" si="465"/>
        <v>1023.47</v>
      </c>
      <c r="AC475" s="2">
        <f t="shared" si="466"/>
        <v>1023.47</v>
      </c>
      <c r="AD475" s="2">
        <f>ROUND((((ET475)-(EU475))+AE475),6)</f>
        <v>0</v>
      </c>
      <c r="AE475" s="2">
        <f t="shared" ref="AE475:AF478" si="487">ROUND((EU475),6)</f>
        <v>0</v>
      </c>
      <c r="AF475" s="2">
        <f t="shared" si="487"/>
        <v>0</v>
      </c>
      <c r="AG475" s="2">
        <f t="shared" si="467"/>
        <v>0</v>
      </c>
      <c r="AH475" s="2">
        <f t="shared" ref="AH475:AI478" si="488">(EW475)</f>
        <v>0</v>
      </c>
      <c r="AI475" s="2">
        <f t="shared" si="488"/>
        <v>0</v>
      </c>
      <c r="AJ475" s="2">
        <f t="shared" si="468"/>
        <v>0</v>
      </c>
      <c r="AK475" s="2">
        <v>1023.47</v>
      </c>
      <c r="AL475" s="2">
        <v>1023.47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99</v>
      </c>
      <c r="AU475" s="2">
        <v>59</v>
      </c>
      <c r="AV475" s="2">
        <v>1</v>
      </c>
      <c r="AW475" s="2">
        <v>1.0249999999999999</v>
      </c>
      <c r="AX475" s="2"/>
      <c r="AY475" s="2"/>
      <c r="AZ475" s="2">
        <v>1</v>
      </c>
      <c r="BA475" s="2">
        <v>1</v>
      </c>
      <c r="BB475" s="2">
        <v>1</v>
      </c>
      <c r="BC475" s="2">
        <v>1</v>
      </c>
      <c r="BD475" s="2" t="s">
        <v>3</v>
      </c>
      <c r="BE475" s="2" t="s">
        <v>3</v>
      </c>
      <c r="BF475" s="2" t="s">
        <v>3</v>
      </c>
      <c r="BG475" s="2" t="s">
        <v>3</v>
      </c>
      <c r="BH475" s="2">
        <v>3</v>
      </c>
      <c r="BI475" s="2">
        <v>1</v>
      </c>
      <c r="BJ475" s="2" t="s">
        <v>318</v>
      </c>
      <c r="BK475" s="2"/>
      <c r="BL475" s="2"/>
      <c r="BM475" s="2">
        <v>54</v>
      </c>
      <c r="BN475" s="2">
        <v>0</v>
      </c>
      <c r="BO475" s="2" t="s">
        <v>3</v>
      </c>
      <c r="BP475" s="2">
        <v>0</v>
      </c>
      <c r="BQ475" s="2">
        <v>30</v>
      </c>
      <c r="BR475" s="2">
        <v>0</v>
      </c>
      <c r="BS475" s="2">
        <v>1</v>
      </c>
      <c r="BT475" s="2">
        <v>1</v>
      </c>
      <c r="BU475" s="2">
        <v>1</v>
      </c>
      <c r="BV475" s="2">
        <v>1</v>
      </c>
      <c r="BW475" s="2">
        <v>1</v>
      </c>
      <c r="BX475" s="2">
        <v>1</v>
      </c>
      <c r="BY475" s="2" t="s">
        <v>3</v>
      </c>
      <c r="BZ475" s="2">
        <v>99</v>
      </c>
      <c r="CA475" s="2">
        <v>59</v>
      </c>
      <c r="CB475" s="2" t="s">
        <v>3</v>
      </c>
      <c r="CC475" s="2"/>
      <c r="CD475" s="2"/>
      <c r="CE475" s="2">
        <v>30</v>
      </c>
      <c r="CF475" s="2">
        <v>0</v>
      </c>
      <c r="CG475" s="2">
        <v>0</v>
      </c>
      <c r="CH475" s="2"/>
      <c r="CI475" s="2"/>
      <c r="CJ475" s="2"/>
      <c r="CK475" s="2"/>
      <c r="CL475" s="2"/>
      <c r="CM475" s="2">
        <v>0</v>
      </c>
      <c r="CN475" s="2" t="s">
        <v>3</v>
      </c>
      <c r="CO475" s="2">
        <v>0</v>
      </c>
      <c r="CP475" s="2">
        <f t="shared" si="469"/>
        <v>3149.27</v>
      </c>
      <c r="CQ475" s="2">
        <f t="shared" si="470"/>
        <v>1049.06</v>
      </c>
      <c r="CR475" s="2">
        <f>(ROUND((ROUND(((ET475)*AV475*1),2)*BB475),2)+ROUND((ROUND(((AE475-(EU475))*AV475*1),2)*BS475),2))</f>
        <v>0</v>
      </c>
      <c r="CS475" s="2">
        <f t="shared" si="471"/>
        <v>0</v>
      </c>
      <c r="CT475" s="2">
        <f t="shared" si="472"/>
        <v>0</v>
      </c>
      <c r="CU475" s="2">
        <f t="shared" si="473"/>
        <v>0</v>
      </c>
      <c r="CV475" s="2">
        <f t="shared" si="474"/>
        <v>0</v>
      </c>
      <c r="CW475" s="2">
        <f t="shared" si="475"/>
        <v>0</v>
      </c>
      <c r="CX475" s="2">
        <f t="shared" si="476"/>
        <v>0</v>
      </c>
      <c r="CY475" s="2">
        <f t="shared" si="477"/>
        <v>0</v>
      </c>
      <c r="CZ475" s="2">
        <f t="shared" si="478"/>
        <v>0</v>
      </c>
      <c r="DA475" s="2"/>
      <c r="DB475" s="2"/>
      <c r="DC475" s="2" t="s">
        <v>3</v>
      </c>
      <c r="DD475" s="2" t="s">
        <v>3</v>
      </c>
      <c r="DE475" s="2" t="s">
        <v>3</v>
      </c>
      <c r="DF475" s="2" t="s">
        <v>3</v>
      </c>
      <c r="DG475" s="2" t="s">
        <v>3</v>
      </c>
      <c r="DH475" s="2" t="s">
        <v>3</v>
      </c>
      <c r="DI475" s="2" t="s">
        <v>3</v>
      </c>
      <c r="DJ475" s="2" t="s">
        <v>3</v>
      </c>
      <c r="DK475" s="2" t="s">
        <v>3</v>
      </c>
      <c r="DL475" s="2" t="s">
        <v>3</v>
      </c>
      <c r="DM475" s="2" t="s">
        <v>3</v>
      </c>
      <c r="DN475" s="2">
        <v>0</v>
      </c>
      <c r="DO475" s="2">
        <v>0</v>
      </c>
      <c r="DP475" s="2">
        <v>1</v>
      </c>
      <c r="DQ475" s="2">
        <v>1</v>
      </c>
      <c r="DR475" s="2"/>
      <c r="DS475" s="2"/>
      <c r="DT475" s="2"/>
      <c r="DU475" s="2">
        <v>1010</v>
      </c>
      <c r="DV475" s="2" t="s">
        <v>317</v>
      </c>
      <c r="DW475" s="2" t="s">
        <v>317</v>
      </c>
      <c r="DX475" s="2">
        <v>1000</v>
      </c>
      <c r="DY475" s="2"/>
      <c r="DZ475" s="2" t="s">
        <v>3</v>
      </c>
      <c r="EA475" s="2" t="s">
        <v>3</v>
      </c>
      <c r="EB475" s="2" t="s">
        <v>3</v>
      </c>
      <c r="EC475" s="2" t="s">
        <v>3</v>
      </c>
      <c r="ED475" s="2"/>
      <c r="EE475" s="2">
        <v>55586492</v>
      </c>
      <c r="EF475" s="2">
        <v>30</v>
      </c>
      <c r="EG475" s="2" t="s">
        <v>117</v>
      </c>
      <c r="EH475" s="2">
        <v>0</v>
      </c>
      <c r="EI475" s="2" t="s">
        <v>3</v>
      </c>
      <c r="EJ475" s="2">
        <v>1</v>
      </c>
      <c r="EK475" s="2">
        <v>54</v>
      </c>
      <c r="EL475" s="2" t="s">
        <v>311</v>
      </c>
      <c r="EM475" s="2" t="s">
        <v>312</v>
      </c>
      <c r="EN475" s="2"/>
      <c r="EO475" s="2" t="s">
        <v>3</v>
      </c>
      <c r="EP475" s="2"/>
      <c r="EQ475" s="2">
        <v>0</v>
      </c>
      <c r="ER475" s="2">
        <v>1023.47</v>
      </c>
      <c r="ES475" s="2">
        <v>1023.47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>
        <v>0</v>
      </c>
      <c r="FR475" s="2">
        <v>0</v>
      </c>
      <c r="FS475" s="2">
        <v>0</v>
      </c>
      <c r="FT475" s="2"/>
      <c r="FU475" s="2"/>
      <c r="FV475" s="2"/>
      <c r="FW475" s="2"/>
      <c r="FX475" s="2">
        <v>99</v>
      </c>
      <c r="FY475" s="2">
        <v>59</v>
      </c>
      <c r="FZ475" s="2"/>
      <c r="GA475" s="2" t="s">
        <v>3</v>
      </c>
      <c r="GB475" s="2"/>
      <c r="GC475" s="2"/>
      <c r="GD475" s="2">
        <v>1</v>
      </c>
      <c r="GE475" s="2"/>
      <c r="GF475" s="2">
        <v>1842870237</v>
      </c>
      <c r="GG475" s="2">
        <v>2</v>
      </c>
      <c r="GH475" s="2">
        <v>1</v>
      </c>
      <c r="GI475" s="2">
        <v>-2</v>
      </c>
      <c r="GJ475" s="2">
        <v>0</v>
      </c>
      <c r="GK475" s="2">
        <v>0</v>
      </c>
      <c r="GL475" s="2">
        <f t="shared" si="479"/>
        <v>0</v>
      </c>
      <c r="GM475" s="2">
        <f t="shared" si="480"/>
        <v>3149.27</v>
      </c>
      <c r="GN475" s="2">
        <f t="shared" si="481"/>
        <v>3149.27</v>
      </c>
      <c r="GO475" s="2">
        <f t="shared" si="482"/>
        <v>0</v>
      </c>
      <c r="GP475" s="2">
        <f t="shared" si="483"/>
        <v>0</v>
      </c>
      <c r="GQ475" s="2"/>
      <c r="GR475" s="2">
        <v>0</v>
      </c>
      <c r="GS475" s="2">
        <v>3</v>
      </c>
      <c r="GT475" s="2">
        <v>0</v>
      </c>
      <c r="GU475" s="2" t="s">
        <v>3</v>
      </c>
      <c r="GV475" s="2">
        <f t="shared" si="484"/>
        <v>0</v>
      </c>
      <c r="GW475" s="2">
        <v>1</v>
      </c>
      <c r="GX475" s="2">
        <f t="shared" si="485"/>
        <v>0</v>
      </c>
      <c r="GY475" s="2"/>
      <c r="GZ475" s="2"/>
      <c r="HA475" s="2">
        <v>0</v>
      </c>
      <c r="HB475" s="2">
        <v>0</v>
      </c>
      <c r="HC475" s="2">
        <f t="shared" si="486"/>
        <v>0</v>
      </c>
      <c r="HD475" s="2"/>
      <c r="HE475" s="2" t="s">
        <v>3</v>
      </c>
      <c r="HF475" s="2" t="s">
        <v>3</v>
      </c>
      <c r="HG475" s="2"/>
      <c r="HH475" s="2"/>
      <c r="HI475" s="2"/>
      <c r="HJ475" s="2"/>
      <c r="HK475" s="2"/>
      <c r="HL475" s="2"/>
      <c r="HM475" s="2" t="s">
        <v>3</v>
      </c>
      <c r="HN475" s="2" t="s">
        <v>3</v>
      </c>
      <c r="HO475" s="2" t="s">
        <v>3</v>
      </c>
      <c r="HP475" s="2" t="s">
        <v>3</v>
      </c>
      <c r="HQ475" s="2" t="s">
        <v>3</v>
      </c>
      <c r="HR475" s="2"/>
      <c r="HS475" s="2">
        <v>0</v>
      </c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>
        <v>0</v>
      </c>
      <c r="IL475" s="2"/>
      <c r="IM475" s="2"/>
      <c r="IN475" s="2"/>
      <c r="IO475" s="2"/>
      <c r="IP475" s="2"/>
      <c r="IQ475" s="2"/>
      <c r="IR475" s="2"/>
      <c r="IS475" s="2"/>
      <c r="IT475" s="2"/>
      <c r="IU475" s="2"/>
    </row>
    <row r="476" spans="1:255" x14ac:dyDescent="0.25">
      <c r="A476">
        <v>18</v>
      </c>
      <c r="B476">
        <v>1</v>
      </c>
      <c r="C476">
        <v>268</v>
      </c>
      <c r="E476" t="s">
        <v>314</v>
      </c>
      <c r="F476" t="s">
        <v>315</v>
      </c>
      <c r="G476" t="s">
        <v>316</v>
      </c>
      <c r="H476" t="s">
        <v>317</v>
      </c>
      <c r="I476">
        <f>I474*J476</f>
        <v>3.0019999999999998</v>
      </c>
      <c r="J476">
        <v>0.37999999999999995</v>
      </c>
      <c r="K476">
        <v>0.38</v>
      </c>
      <c r="O476">
        <f t="shared" si="455"/>
        <v>58418.96</v>
      </c>
      <c r="P476">
        <f t="shared" si="456"/>
        <v>58418.96</v>
      </c>
      <c r="Q476">
        <f>(ROUND((ROUND(((ET476)*AV476*I476),2)*BB476),2)+ROUND((ROUND(((AE476-(EU476))*AV476*I476),2)*BS476),2))</f>
        <v>0</v>
      </c>
      <c r="R476">
        <f t="shared" si="457"/>
        <v>0</v>
      </c>
      <c r="S476">
        <f t="shared" si="458"/>
        <v>0</v>
      </c>
      <c r="T476">
        <f t="shared" si="459"/>
        <v>0</v>
      </c>
      <c r="U476">
        <f t="shared" si="460"/>
        <v>0</v>
      </c>
      <c r="V476">
        <f t="shared" si="461"/>
        <v>0</v>
      </c>
      <c r="W476">
        <f t="shared" si="462"/>
        <v>0</v>
      </c>
      <c r="X476">
        <f t="shared" si="463"/>
        <v>0</v>
      </c>
      <c r="Y476">
        <f t="shared" si="464"/>
        <v>0</v>
      </c>
      <c r="AA476">
        <v>56481267</v>
      </c>
      <c r="AB476">
        <f t="shared" si="465"/>
        <v>1023.47</v>
      </c>
      <c r="AC476">
        <f t="shared" si="466"/>
        <v>1023.47</v>
      </c>
      <c r="AD476">
        <f>ROUND((((ET476)-(EU476))+AE476),6)</f>
        <v>0</v>
      </c>
      <c r="AE476">
        <f t="shared" si="487"/>
        <v>0</v>
      </c>
      <c r="AF476">
        <f t="shared" si="487"/>
        <v>0</v>
      </c>
      <c r="AG476">
        <f t="shared" si="467"/>
        <v>0</v>
      </c>
      <c r="AH476">
        <f t="shared" si="488"/>
        <v>0</v>
      </c>
      <c r="AI476">
        <f t="shared" si="488"/>
        <v>0</v>
      </c>
      <c r="AJ476">
        <f t="shared" si="468"/>
        <v>0</v>
      </c>
      <c r="AK476">
        <v>1023.47</v>
      </c>
      <c r="AL476">
        <v>1023.47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99</v>
      </c>
      <c r="AU476">
        <v>59</v>
      </c>
      <c r="AV476">
        <v>1</v>
      </c>
      <c r="AW476">
        <v>1.0249999999999999</v>
      </c>
      <c r="AZ476">
        <v>1</v>
      </c>
      <c r="BA476">
        <v>1</v>
      </c>
      <c r="BB476">
        <v>1</v>
      </c>
      <c r="BC476">
        <v>18.55</v>
      </c>
      <c r="BD476" t="s">
        <v>3</v>
      </c>
      <c r="BE476" t="s">
        <v>3</v>
      </c>
      <c r="BF476" t="s">
        <v>3</v>
      </c>
      <c r="BG476" t="s">
        <v>3</v>
      </c>
      <c r="BH476">
        <v>3</v>
      </c>
      <c r="BI476">
        <v>1</v>
      </c>
      <c r="BJ476" t="s">
        <v>318</v>
      </c>
      <c r="BM476">
        <v>54</v>
      </c>
      <c r="BN476">
        <v>0</v>
      </c>
      <c r="BO476" t="s">
        <v>315</v>
      </c>
      <c r="BP476">
        <v>1</v>
      </c>
      <c r="BQ476">
        <v>30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 t="s">
        <v>3</v>
      </c>
      <c r="BZ476">
        <v>99</v>
      </c>
      <c r="CA476">
        <v>59</v>
      </c>
      <c r="CB476" t="s">
        <v>3</v>
      </c>
      <c r="CE476">
        <v>30</v>
      </c>
      <c r="CF476">
        <v>0</v>
      </c>
      <c r="CG476">
        <v>0</v>
      </c>
      <c r="CM476">
        <v>0</v>
      </c>
      <c r="CN476" t="s">
        <v>3</v>
      </c>
      <c r="CO476">
        <v>0</v>
      </c>
      <c r="CP476">
        <f t="shared" si="469"/>
        <v>58418.96</v>
      </c>
      <c r="CQ476">
        <f t="shared" si="470"/>
        <v>19460.060000000001</v>
      </c>
      <c r="CR476">
        <f>(ROUND((ROUND(((ET476)*AV476*1),2)*BB476),2)+ROUND((ROUND(((AE476-(EU476))*AV476*1),2)*BS476),2))</f>
        <v>0</v>
      </c>
      <c r="CS476">
        <f t="shared" si="471"/>
        <v>0</v>
      </c>
      <c r="CT476">
        <f t="shared" si="472"/>
        <v>0</v>
      </c>
      <c r="CU476">
        <f t="shared" si="473"/>
        <v>0</v>
      </c>
      <c r="CV476">
        <f t="shared" si="474"/>
        <v>0</v>
      </c>
      <c r="CW476">
        <f t="shared" si="475"/>
        <v>0</v>
      </c>
      <c r="CX476">
        <f t="shared" si="476"/>
        <v>0</v>
      </c>
      <c r="CY476">
        <f t="shared" si="477"/>
        <v>0</v>
      </c>
      <c r="CZ476">
        <f t="shared" si="478"/>
        <v>0</v>
      </c>
      <c r="DC476" t="s">
        <v>3</v>
      </c>
      <c r="DD476" t="s">
        <v>3</v>
      </c>
      <c r="DE476" t="s">
        <v>3</v>
      </c>
      <c r="DF476" t="s">
        <v>3</v>
      </c>
      <c r="DG476" t="s">
        <v>3</v>
      </c>
      <c r="DH476" t="s">
        <v>3</v>
      </c>
      <c r="DI476" t="s">
        <v>3</v>
      </c>
      <c r="DJ476" t="s">
        <v>3</v>
      </c>
      <c r="DK476" t="s">
        <v>3</v>
      </c>
      <c r="DL476" t="s">
        <v>3</v>
      </c>
      <c r="DM476" t="s">
        <v>3</v>
      </c>
      <c r="DN476">
        <v>0</v>
      </c>
      <c r="DO476">
        <v>0</v>
      </c>
      <c r="DP476">
        <v>1</v>
      </c>
      <c r="DQ476">
        <v>1</v>
      </c>
      <c r="DU476">
        <v>1010</v>
      </c>
      <c r="DV476" t="s">
        <v>317</v>
      </c>
      <c r="DW476" t="s">
        <v>317</v>
      </c>
      <c r="DX476">
        <v>1000</v>
      </c>
      <c r="DZ476" t="s">
        <v>3</v>
      </c>
      <c r="EA476" t="s">
        <v>3</v>
      </c>
      <c r="EB476" t="s">
        <v>3</v>
      </c>
      <c r="EC476" t="s">
        <v>3</v>
      </c>
      <c r="EE476">
        <v>55586492</v>
      </c>
      <c r="EF476">
        <v>30</v>
      </c>
      <c r="EG476" t="s">
        <v>117</v>
      </c>
      <c r="EH476">
        <v>0</v>
      </c>
      <c r="EI476" t="s">
        <v>3</v>
      </c>
      <c r="EJ476">
        <v>1</v>
      </c>
      <c r="EK476">
        <v>54</v>
      </c>
      <c r="EL476" t="s">
        <v>311</v>
      </c>
      <c r="EM476" t="s">
        <v>312</v>
      </c>
      <c r="EO476" t="s">
        <v>3</v>
      </c>
      <c r="EQ476">
        <v>0</v>
      </c>
      <c r="ER476">
        <v>1023.47</v>
      </c>
      <c r="ES476">
        <v>1023.47</v>
      </c>
      <c r="ET476">
        <v>0</v>
      </c>
      <c r="EU476">
        <v>0</v>
      </c>
      <c r="EV476">
        <v>0</v>
      </c>
      <c r="EW476">
        <v>0</v>
      </c>
      <c r="EX476">
        <v>0</v>
      </c>
      <c r="FQ476">
        <v>0</v>
      </c>
      <c r="FR476">
        <v>0</v>
      </c>
      <c r="FS476">
        <v>0</v>
      </c>
      <c r="FX476">
        <v>99</v>
      </c>
      <c r="FY476">
        <v>59</v>
      </c>
      <c r="GA476" t="s">
        <v>3</v>
      </c>
      <c r="GD476">
        <v>1</v>
      </c>
      <c r="GF476">
        <v>1842870237</v>
      </c>
      <c r="GG476">
        <v>2</v>
      </c>
      <c r="GH476">
        <v>1</v>
      </c>
      <c r="GI476">
        <v>2</v>
      </c>
      <c r="GJ476">
        <v>0</v>
      </c>
      <c r="GK476">
        <v>0</v>
      </c>
      <c r="GL476">
        <f t="shared" si="479"/>
        <v>0</v>
      </c>
      <c r="GM476">
        <f t="shared" si="480"/>
        <v>58418.96</v>
      </c>
      <c r="GN476">
        <f t="shared" si="481"/>
        <v>58418.96</v>
      </c>
      <c r="GO476">
        <f t="shared" si="482"/>
        <v>0</v>
      </c>
      <c r="GP476">
        <f t="shared" si="483"/>
        <v>0</v>
      </c>
      <c r="GR476">
        <v>0</v>
      </c>
      <c r="GS476">
        <v>3</v>
      </c>
      <c r="GT476">
        <v>0</v>
      </c>
      <c r="GU476" t="s">
        <v>3</v>
      </c>
      <c r="GV476">
        <f t="shared" si="484"/>
        <v>0</v>
      </c>
      <c r="GW476">
        <v>1</v>
      </c>
      <c r="GX476">
        <f t="shared" si="485"/>
        <v>0</v>
      </c>
      <c r="HA476">
        <v>0</v>
      </c>
      <c r="HB476">
        <v>0</v>
      </c>
      <c r="HC476">
        <f t="shared" si="486"/>
        <v>0</v>
      </c>
      <c r="HE476" t="s">
        <v>3</v>
      </c>
      <c r="HF476" t="s">
        <v>3</v>
      </c>
      <c r="HM476" t="s">
        <v>3</v>
      </c>
      <c r="HN476" t="s">
        <v>3</v>
      </c>
      <c r="HO476" t="s">
        <v>3</v>
      </c>
      <c r="HP476" t="s">
        <v>3</v>
      </c>
      <c r="HQ476" t="s">
        <v>3</v>
      </c>
      <c r="HS476">
        <v>0</v>
      </c>
      <c r="IK476">
        <v>0</v>
      </c>
    </row>
    <row r="477" spans="1:255" x14ac:dyDescent="0.25">
      <c r="A477" s="2">
        <v>18</v>
      </c>
      <c r="B477" s="2">
        <v>1</v>
      </c>
      <c r="C477" s="2">
        <v>265</v>
      </c>
      <c r="D477" s="2"/>
      <c r="E477" s="2" t="s">
        <v>319</v>
      </c>
      <c r="F477" s="2" t="s">
        <v>320</v>
      </c>
      <c r="G477" s="2" t="s">
        <v>321</v>
      </c>
      <c r="H477" s="2" t="s">
        <v>158</v>
      </c>
      <c r="I477" s="2">
        <f>I473*J477</f>
        <v>1.8959999999999999</v>
      </c>
      <c r="J477" s="2">
        <v>0.24</v>
      </c>
      <c r="K477" s="2">
        <v>0.24</v>
      </c>
      <c r="L477" s="2"/>
      <c r="M477" s="2"/>
      <c r="N477" s="2"/>
      <c r="O477" s="2">
        <f t="shared" si="455"/>
        <v>908.19</v>
      </c>
      <c r="P477" s="2">
        <f t="shared" si="456"/>
        <v>908.19</v>
      </c>
      <c r="Q477" s="2">
        <f>(ROUND((ROUND(((ET477)*AV477*I477),2)*BB477),2)+ROUND((ROUND(((AE477-(EU477))*AV477*I477),2)*BS477),2))</f>
        <v>0</v>
      </c>
      <c r="R477" s="2">
        <f t="shared" si="457"/>
        <v>0</v>
      </c>
      <c r="S477" s="2">
        <f t="shared" si="458"/>
        <v>0</v>
      </c>
      <c r="T477" s="2">
        <f t="shared" si="459"/>
        <v>0</v>
      </c>
      <c r="U477" s="2">
        <f t="shared" si="460"/>
        <v>0</v>
      </c>
      <c r="V477" s="2">
        <f t="shared" si="461"/>
        <v>0</v>
      </c>
      <c r="W477" s="2">
        <f t="shared" si="462"/>
        <v>0</v>
      </c>
      <c r="X477" s="2">
        <f t="shared" si="463"/>
        <v>0</v>
      </c>
      <c r="Y477" s="2">
        <f t="shared" si="464"/>
        <v>0</v>
      </c>
      <c r="Z477" s="2"/>
      <c r="AA477" s="2">
        <v>56481265</v>
      </c>
      <c r="AB477" s="2">
        <f t="shared" si="465"/>
        <v>467.32</v>
      </c>
      <c r="AC477" s="2">
        <f t="shared" si="466"/>
        <v>467.32</v>
      </c>
      <c r="AD477" s="2">
        <f>ROUND((((ET477)-(EU477))+AE477),6)</f>
        <v>0</v>
      </c>
      <c r="AE477" s="2">
        <f t="shared" si="487"/>
        <v>0</v>
      </c>
      <c r="AF477" s="2">
        <f t="shared" si="487"/>
        <v>0</v>
      </c>
      <c r="AG477" s="2">
        <f t="shared" si="467"/>
        <v>0</v>
      </c>
      <c r="AH477" s="2">
        <f t="shared" si="488"/>
        <v>0</v>
      </c>
      <c r="AI477" s="2">
        <f t="shared" si="488"/>
        <v>0</v>
      </c>
      <c r="AJ477" s="2">
        <f t="shared" si="468"/>
        <v>0</v>
      </c>
      <c r="AK477" s="2">
        <v>467.32</v>
      </c>
      <c r="AL477" s="2">
        <v>467.32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99</v>
      </c>
      <c r="AU477" s="2">
        <v>59</v>
      </c>
      <c r="AV477" s="2">
        <v>1</v>
      </c>
      <c r="AW477" s="2">
        <v>1.0249999999999999</v>
      </c>
      <c r="AX477" s="2"/>
      <c r="AY477" s="2"/>
      <c r="AZ477" s="2">
        <v>1</v>
      </c>
      <c r="BA477" s="2">
        <v>1</v>
      </c>
      <c r="BB477" s="2">
        <v>1</v>
      </c>
      <c r="BC477" s="2">
        <v>1</v>
      </c>
      <c r="BD477" s="2" t="s">
        <v>3</v>
      </c>
      <c r="BE477" s="2" t="s">
        <v>3</v>
      </c>
      <c r="BF477" s="2" t="s">
        <v>3</v>
      </c>
      <c r="BG477" s="2" t="s">
        <v>3</v>
      </c>
      <c r="BH477" s="2">
        <v>3</v>
      </c>
      <c r="BI477" s="2">
        <v>1</v>
      </c>
      <c r="BJ477" s="2" t="s">
        <v>322</v>
      </c>
      <c r="BK477" s="2"/>
      <c r="BL477" s="2"/>
      <c r="BM477" s="2">
        <v>54</v>
      </c>
      <c r="BN477" s="2">
        <v>0</v>
      </c>
      <c r="BO477" s="2" t="s">
        <v>3</v>
      </c>
      <c r="BP477" s="2">
        <v>0</v>
      </c>
      <c r="BQ477" s="2">
        <v>30</v>
      </c>
      <c r="BR477" s="2">
        <v>0</v>
      </c>
      <c r="BS477" s="2">
        <v>1</v>
      </c>
      <c r="BT477" s="2">
        <v>1</v>
      </c>
      <c r="BU477" s="2">
        <v>1</v>
      </c>
      <c r="BV477" s="2">
        <v>1</v>
      </c>
      <c r="BW477" s="2">
        <v>1</v>
      </c>
      <c r="BX477" s="2">
        <v>1</v>
      </c>
      <c r="BY477" s="2" t="s">
        <v>3</v>
      </c>
      <c r="BZ477" s="2">
        <v>99</v>
      </c>
      <c r="CA477" s="2">
        <v>59</v>
      </c>
      <c r="CB477" s="2" t="s">
        <v>3</v>
      </c>
      <c r="CC477" s="2"/>
      <c r="CD477" s="2"/>
      <c r="CE477" s="2">
        <v>30</v>
      </c>
      <c r="CF477" s="2">
        <v>0</v>
      </c>
      <c r="CG477" s="2">
        <v>0</v>
      </c>
      <c r="CH477" s="2"/>
      <c r="CI477" s="2"/>
      <c r="CJ477" s="2"/>
      <c r="CK477" s="2"/>
      <c r="CL477" s="2"/>
      <c r="CM477" s="2">
        <v>0</v>
      </c>
      <c r="CN477" s="2" t="s">
        <v>3</v>
      </c>
      <c r="CO477" s="2">
        <v>0</v>
      </c>
      <c r="CP477" s="2">
        <f t="shared" si="469"/>
        <v>908.19</v>
      </c>
      <c r="CQ477" s="2">
        <f t="shared" si="470"/>
        <v>479</v>
      </c>
      <c r="CR477" s="2">
        <f>(ROUND((ROUND(((ET477)*AV477*1),2)*BB477),2)+ROUND((ROUND(((AE477-(EU477))*AV477*1),2)*BS477),2))</f>
        <v>0</v>
      </c>
      <c r="CS477" s="2">
        <f t="shared" si="471"/>
        <v>0</v>
      </c>
      <c r="CT477" s="2">
        <f t="shared" si="472"/>
        <v>0</v>
      </c>
      <c r="CU477" s="2">
        <f t="shared" si="473"/>
        <v>0</v>
      </c>
      <c r="CV477" s="2">
        <f t="shared" si="474"/>
        <v>0</v>
      </c>
      <c r="CW477" s="2">
        <f t="shared" si="475"/>
        <v>0</v>
      </c>
      <c r="CX477" s="2">
        <f t="shared" si="476"/>
        <v>0</v>
      </c>
      <c r="CY477" s="2">
        <f t="shared" si="477"/>
        <v>0</v>
      </c>
      <c r="CZ477" s="2">
        <f t="shared" si="478"/>
        <v>0</v>
      </c>
      <c r="DA477" s="2"/>
      <c r="DB477" s="2"/>
      <c r="DC477" s="2" t="s">
        <v>3</v>
      </c>
      <c r="DD477" s="2" t="s">
        <v>3</v>
      </c>
      <c r="DE477" s="2" t="s">
        <v>3</v>
      </c>
      <c r="DF477" s="2" t="s">
        <v>3</v>
      </c>
      <c r="DG477" s="2" t="s">
        <v>3</v>
      </c>
      <c r="DH477" s="2" t="s">
        <v>3</v>
      </c>
      <c r="DI477" s="2" t="s">
        <v>3</v>
      </c>
      <c r="DJ477" s="2" t="s">
        <v>3</v>
      </c>
      <c r="DK477" s="2" t="s">
        <v>3</v>
      </c>
      <c r="DL477" s="2" t="s">
        <v>3</v>
      </c>
      <c r="DM477" s="2" t="s">
        <v>3</v>
      </c>
      <c r="DN477" s="2">
        <v>0</v>
      </c>
      <c r="DO477" s="2">
        <v>0</v>
      </c>
      <c r="DP477" s="2">
        <v>1</v>
      </c>
      <c r="DQ477" s="2">
        <v>1</v>
      </c>
      <c r="DR477" s="2"/>
      <c r="DS477" s="2"/>
      <c r="DT477" s="2"/>
      <c r="DU477" s="2">
        <v>1007</v>
      </c>
      <c r="DV477" s="2" t="s">
        <v>158</v>
      </c>
      <c r="DW477" s="2" t="s">
        <v>158</v>
      </c>
      <c r="DX477" s="2">
        <v>1</v>
      </c>
      <c r="DY477" s="2"/>
      <c r="DZ477" s="2" t="s">
        <v>3</v>
      </c>
      <c r="EA477" s="2" t="s">
        <v>3</v>
      </c>
      <c r="EB477" s="2" t="s">
        <v>3</v>
      </c>
      <c r="EC477" s="2" t="s">
        <v>3</v>
      </c>
      <c r="ED477" s="2"/>
      <c r="EE477" s="2">
        <v>55586492</v>
      </c>
      <c r="EF477" s="2">
        <v>30</v>
      </c>
      <c r="EG477" s="2" t="s">
        <v>117</v>
      </c>
      <c r="EH477" s="2">
        <v>0</v>
      </c>
      <c r="EI477" s="2" t="s">
        <v>3</v>
      </c>
      <c r="EJ477" s="2">
        <v>1</v>
      </c>
      <c r="EK477" s="2">
        <v>54</v>
      </c>
      <c r="EL477" s="2" t="s">
        <v>311</v>
      </c>
      <c r="EM477" s="2" t="s">
        <v>312</v>
      </c>
      <c r="EN477" s="2"/>
      <c r="EO477" s="2" t="s">
        <v>3</v>
      </c>
      <c r="EP477" s="2"/>
      <c r="EQ477" s="2">
        <v>0</v>
      </c>
      <c r="ER477" s="2">
        <v>467.32</v>
      </c>
      <c r="ES477" s="2">
        <v>467.32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>
        <v>0</v>
      </c>
      <c r="FR477" s="2">
        <v>0</v>
      </c>
      <c r="FS477" s="2">
        <v>0</v>
      </c>
      <c r="FT477" s="2"/>
      <c r="FU477" s="2"/>
      <c r="FV477" s="2"/>
      <c r="FW477" s="2"/>
      <c r="FX477" s="2">
        <v>99</v>
      </c>
      <c r="FY477" s="2">
        <v>59</v>
      </c>
      <c r="FZ477" s="2"/>
      <c r="GA477" s="2" t="s">
        <v>3</v>
      </c>
      <c r="GB477" s="2"/>
      <c r="GC477" s="2"/>
      <c r="GD477" s="2">
        <v>1</v>
      </c>
      <c r="GE477" s="2"/>
      <c r="GF477" s="2">
        <v>-1380664753</v>
      </c>
      <c r="GG477" s="2">
        <v>2</v>
      </c>
      <c r="GH477" s="2">
        <v>1</v>
      </c>
      <c r="GI477" s="2">
        <v>-2</v>
      </c>
      <c r="GJ477" s="2">
        <v>0</v>
      </c>
      <c r="GK477" s="2">
        <v>0</v>
      </c>
      <c r="GL477" s="2">
        <f t="shared" si="479"/>
        <v>0</v>
      </c>
      <c r="GM477" s="2">
        <f t="shared" si="480"/>
        <v>908.19</v>
      </c>
      <c r="GN477" s="2">
        <f t="shared" si="481"/>
        <v>908.19</v>
      </c>
      <c r="GO477" s="2">
        <f t="shared" si="482"/>
        <v>0</v>
      </c>
      <c r="GP477" s="2">
        <f t="shared" si="483"/>
        <v>0</v>
      </c>
      <c r="GQ477" s="2"/>
      <c r="GR477" s="2">
        <v>0</v>
      </c>
      <c r="GS477" s="2">
        <v>3</v>
      </c>
      <c r="GT477" s="2">
        <v>0</v>
      </c>
      <c r="GU477" s="2" t="s">
        <v>3</v>
      </c>
      <c r="GV477" s="2">
        <f t="shared" si="484"/>
        <v>0</v>
      </c>
      <c r="GW477" s="2">
        <v>1</v>
      </c>
      <c r="GX477" s="2">
        <f t="shared" si="485"/>
        <v>0</v>
      </c>
      <c r="GY477" s="2"/>
      <c r="GZ477" s="2"/>
      <c r="HA477" s="2">
        <v>0</v>
      </c>
      <c r="HB477" s="2">
        <v>0</v>
      </c>
      <c r="HC477" s="2">
        <f t="shared" si="486"/>
        <v>0</v>
      </c>
      <c r="HD477" s="2"/>
      <c r="HE477" s="2" t="s">
        <v>3</v>
      </c>
      <c r="HF477" s="2" t="s">
        <v>3</v>
      </c>
      <c r="HG477" s="2"/>
      <c r="HH477" s="2"/>
      <c r="HI477" s="2"/>
      <c r="HJ477" s="2"/>
      <c r="HK477" s="2"/>
      <c r="HL477" s="2"/>
      <c r="HM477" s="2" t="s">
        <v>3</v>
      </c>
      <c r="HN477" s="2" t="s">
        <v>3</v>
      </c>
      <c r="HO477" s="2" t="s">
        <v>3</v>
      </c>
      <c r="HP477" s="2" t="s">
        <v>3</v>
      </c>
      <c r="HQ477" s="2" t="s">
        <v>3</v>
      </c>
      <c r="HR477" s="2"/>
      <c r="HS477" s="2">
        <v>0</v>
      </c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>
        <v>0</v>
      </c>
      <c r="IL477" s="2"/>
      <c r="IM477" s="2"/>
      <c r="IN477" s="2"/>
      <c r="IO477" s="2"/>
      <c r="IP477" s="2"/>
      <c r="IQ477" s="2"/>
      <c r="IR477" s="2"/>
      <c r="IS477" s="2"/>
      <c r="IT477" s="2"/>
      <c r="IU477" s="2"/>
    </row>
    <row r="478" spans="1:255" x14ac:dyDescent="0.25">
      <c r="A478">
        <v>18</v>
      </c>
      <c r="B478">
        <v>1</v>
      </c>
      <c r="C478">
        <v>270</v>
      </c>
      <c r="E478" t="s">
        <v>319</v>
      </c>
      <c r="F478" t="s">
        <v>320</v>
      </c>
      <c r="G478" t="s">
        <v>321</v>
      </c>
      <c r="H478" t="s">
        <v>158</v>
      </c>
      <c r="I478">
        <f>I474*J478</f>
        <v>1.8959999999999999</v>
      </c>
      <c r="J478">
        <v>0.24</v>
      </c>
      <c r="K478">
        <v>0.24</v>
      </c>
      <c r="O478">
        <f t="shared" si="455"/>
        <v>10135.4</v>
      </c>
      <c r="P478">
        <f t="shared" si="456"/>
        <v>10135.4</v>
      </c>
      <c r="Q478">
        <f>(ROUND((ROUND(((ET478)*AV478*I478),2)*BB478),2)+ROUND((ROUND(((AE478-(EU478))*AV478*I478),2)*BS478),2))</f>
        <v>0</v>
      </c>
      <c r="R478">
        <f t="shared" si="457"/>
        <v>0</v>
      </c>
      <c r="S478">
        <f t="shared" si="458"/>
        <v>0</v>
      </c>
      <c r="T478">
        <f t="shared" si="459"/>
        <v>0</v>
      </c>
      <c r="U478">
        <f t="shared" si="460"/>
        <v>0</v>
      </c>
      <c r="V478">
        <f t="shared" si="461"/>
        <v>0</v>
      </c>
      <c r="W478">
        <f t="shared" si="462"/>
        <v>0</v>
      </c>
      <c r="X478">
        <f t="shared" si="463"/>
        <v>0</v>
      </c>
      <c r="Y478">
        <f t="shared" si="464"/>
        <v>0</v>
      </c>
      <c r="AA478">
        <v>56481267</v>
      </c>
      <c r="AB478">
        <f t="shared" si="465"/>
        <v>467.32</v>
      </c>
      <c r="AC478">
        <f t="shared" si="466"/>
        <v>467.32</v>
      </c>
      <c r="AD478">
        <f>ROUND((((ET478)-(EU478))+AE478),6)</f>
        <v>0</v>
      </c>
      <c r="AE478">
        <f t="shared" si="487"/>
        <v>0</v>
      </c>
      <c r="AF478">
        <f t="shared" si="487"/>
        <v>0</v>
      </c>
      <c r="AG478">
        <f t="shared" si="467"/>
        <v>0</v>
      </c>
      <c r="AH478">
        <f t="shared" si="488"/>
        <v>0</v>
      </c>
      <c r="AI478">
        <f t="shared" si="488"/>
        <v>0</v>
      </c>
      <c r="AJ478">
        <f t="shared" si="468"/>
        <v>0</v>
      </c>
      <c r="AK478">
        <v>467.32</v>
      </c>
      <c r="AL478">
        <v>467.32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99</v>
      </c>
      <c r="AU478">
        <v>59</v>
      </c>
      <c r="AV478">
        <v>1</v>
      </c>
      <c r="AW478">
        <v>1.0249999999999999</v>
      </c>
      <c r="AZ478">
        <v>1</v>
      </c>
      <c r="BA478">
        <v>1</v>
      </c>
      <c r="BB478">
        <v>1</v>
      </c>
      <c r="BC478">
        <v>11.16</v>
      </c>
      <c r="BD478" t="s">
        <v>3</v>
      </c>
      <c r="BE478" t="s">
        <v>3</v>
      </c>
      <c r="BF478" t="s">
        <v>3</v>
      </c>
      <c r="BG478" t="s">
        <v>3</v>
      </c>
      <c r="BH478">
        <v>3</v>
      </c>
      <c r="BI478">
        <v>1</v>
      </c>
      <c r="BJ478" t="s">
        <v>322</v>
      </c>
      <c r="BM478">
        <v>54</v>
      </c>
      <c r="BN478">
        <v>0</v>
      </c>
      <c r="BO478" t="s">
        <v>320</v>
      </c>
      <c r="BP478">
        <v>1</v>
      </c>
      <c r="BQ478">
        <v>30</v>
      </c>
      <c r="BR478">
        <v>0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 t="s">
        <v>3</v>
      </c>
      <c r="BZ478">
        <v>99</v>
      </c>
      <c r="CA478">
        <v>59</v>
      </c>
      <c r="CB478" t="s">
        <v>3</v>
      </c>
      <c r="CE478">
        <v>30</v>
      </c>
      <c r="CF478">
        <v>0</v>
      </c>
      <c r="CG478">
        <v>0</v>
      </c>
      <c r="CM478">
        <v>0</v>
      </c>
      <c r="CN478" t="s">
        <v>3</v>
      </c>
      <c r="CO478">
        <v>0</v>
      </c>
      <c r="CP478">
        <f t="shared" si="469"/>
        <v>10135.4</v>
      </c>
      <c r="CQ478">
        <f t="shared" si="470"/>
        <v>5345.64</v>
      </c>
      <c r="CR478">
        <f>(ROUND((ROUND(((ET478)*AV478*1),2)*BB478),2)+ROUND((ROUND(((AE478-(EU478))*AV478*1),2)*BS478),2))</f>
        <v>0</v>
      </c>
      <c r="CS478">
        <f t="shared" si="471"/>
        <v>0</v>
      </c>
      <c r="CT478">
        <f t="shared" si="472"/>
        <v>0</v>
      </c>
      <c r="CU478">
        <f t="shared" si="473"/>
        <v>0</v>
      </c>
      <c r="CV478">
        <f t="shared" si="474"/>
        <v>0</v>
      </c>
      <c r="CW478">
        <f t="shared" si="475"/>
        <v>0</v>
      </c>
      <c r="CX478">
        <f t="shared" si="476"/>
        <v>0</v>
      </c>
      <c r="CY478">
        <f t="shared" si="477"/>
        <v>0</v>
      </c>
      <c r="CZ478">
        <f t="shared" si="478"/>
        <v>0</v>
      </c>
      <c r="DC478" t="s">
        <v>3</v>
      </c>
      <c r="DD478" t="s">
        <v>3</v>
      </c>
      <c r="DE478" t="s">
        <v>3</v>
      </c>
      <c r="DF478" t="s">
        <v>3</v>
      </c>
      <c r="DG478" t="s">
        <v>3</v>
      </c>
      <c r="DH478" t="s">
        <v>3</v>
      </c>
      <c r="DI478" t="s">
        <v>3</v>
      </c>
      <c r="DJ478" t="s">
        <v>3</v>
      </c>
      <c r="DK478" t="s">
        <v>3</v>
      </c>
      <c r="DL478" t="s">
        <v>3</v>
      </c>
      <c r="DM478" t="s">
        <v>3</v>
      </c>
      <c r="DN478">
        <v>0</v>
      </c>
      <c r="DO478">
        <v>0</v>
      </c>
      <c r="DP478">
        <v>1</v>
      </c>
      <c r="DQ478">
        <v>1</v>
      </c>
      <c r="DU478">
        <v>1007</v>
      </c>
      <c r="DV478" t="s">
        <v>158</v>
      </c>
      <c r="DW478" t="s">
        <v>158</v>
      </c>
      <c r="DX478">
        <v>1</v>
      </c>
      <c r="DZ478" t="s">
        <v>3</v>
      </c>
      <c r="EA478" t="s">
        <v>3</v>
      </c>
      <c r="EB478" t="s">
        <v>3</v>
      </c>
      <c r="EC478" t="s">
        <v>3</v>
      </c>
      <c r="EE478">
        <v>55586492</v>
      </c>
      <c r="EF478">
        <v>30</v>
      </c>
      <c r="EG478" t="s">
        <v>117</v>
      </c>
      <c r="EH478">
        <v>0</v>
      </c>
      <c r="EI478" t="s">
        <v>3</v>
      </c>
      <c r="EJ478">
        <v>1</v>
      </c>
      <c r="EK478">
        <v>54</v>
      </c>
      <c r="EL478" t="s">
        <v>311</v>
      </c>
      <c r="EM478" t="s">
        <v>312</v>
      </c>
      <c r="EO478" t="s">
        <v>3</v>
      </c>
      <c r="EQ478">
        <v>0</v>
      </c>
      <c r="ER478">
        <v>467.32</v>
      </c>
      <c r="ES478">
        <v>467.32</v>
      </c>
      <c r="ET478">
        <v>0</v>
      </c>
      <c r="EU478">
        <v>0</v>
      </c>
      <c r="EV478">
        <v>0</v>
      </c>
      <c r="EW478">
        <v>0</v>
      </c>
      <c r="EX478">
        <v>0</v>
      </c>
      <c r="FQ478">
        <v>0</v>
      </c>
      <c r="FR478">
        <v>0</v>
      </c>
      <c r="FS478">
        <v>0</v>
      </c>
      <c r="FX478">
        <v>99</v>
      </c>
      <c r="FY478">
        <v>59</v>
      </c>
      <c r="GA478" t="s">
        <v>3</v>
      </c>
      <c r="GD478">
        <v>1</v>
      </c>
      <c r="GF478">
        <v>-1380664753</v>
      </c>
      <c r="GG478">
        <v>2</v>
      </c>
      <c r="GH478">
        <v>1</v>
      </c>
      <c r="GI478">
        <v>2</v>
      </c>
      <c r="GJ478">
        <v>0</v>
      </c>
      <c r="GK478">
        <v>0</v>
      </c>
      <c r="GL478">
        <f t="shared" si="479"/>
        <v>0</v>
      </c>
      <c r="GM478">
        <f t="shared" si="480"/>
        <v>10135.4</v>
      </c>
      <c r="GN478">
        <f t="shared" si="481"/>
        <v>10135.4</v>
      </c>
      <c r="GO478">
        <f t="shared" si="482"/>
        <v>0</v>
      </c>
      <c r="GP478">
        <f t="shared" si="483"/>
        <v>0</v>
      </c>
      <c r="GR478">
        <v>0</v>
      </c>
      <c r="GS478">
        <v>3</v>
      </c>
      <c r="GT478">
        <v>0</v>
      </c>
      <c r="GU478" t="s">
        <v>3</v>
      </c>
      <c r="GV478">
        <f t="shared" si="484"/>
        <v>0</v>
      </c>
      <c r="GW478">
        <v>1</v>
      </c>
      <c r="GX478">
        <f t="shared" si="485"/>
        <v>0</v>
      </c>
      <c r="HA478">
        <v>0</v>
      </c>
      <c r="HB478">
        <v>0</v>
      </c>
      <c r="HC478">
        <f t="shared" si="486"/>
        <v>0</v>
      </c>
      <c r="HE478" t="s">
        <v>3</v>
      </c>
      <c r="HF478" t="s">
        <v>3</v>
      </c>
      <c r="HM478" t="s">
        <v>3</v>
      </c>
      <c r="HN478" t="s">
        <v>3</v>
      </c>
      <c r="HO478" t="s">
        <v>3</v>
      </c>
      <c r="HP478" t="s">
        <v>3</v>
      </c>
      <c r="HQ478" t="s">
        <v>3</v>
      </c>
      <c r="HS478">
        <v>0</v>
      </c>
      <c r="IK478">
        <v>0</v>
      </c>
    </row>
    <row r="479" spans="1:255" x14ac:dyDescent="0.25">
      <c r="A479" s="2">
        <v>17</v>
      </c>
      <c r="B479" s="2">
        <v>1</v>
      </c>
      <c r="C479" s="2">
        <f>ROW(SmtRes!A291)</f>
        <v>291</v>
      </c>
      <c r="D479" s="2">
        <f>ROW(EtalonRes!A297)</f>
        <v>297</v>
      </c>
      <c r="E479" s="2" t="s">
        <v>323</v>
      </c>
      <c r="F479" s="2" t="s">
        <v>324</v>
      </c>
      <c r="G479" s="2" t="s">
        <v>325</v>
      </c>
      <c r="H479" s="2" t="s">
        <v>231</v>
      </c>
      <c r="I479" s="2">
        <f>ROUND(3.4/100,9)</f>
        <v>3.4000000000000002E-2</v>
      </c>
      <c r="J479" s="2">
        <v>0</v>
      </c>
      <c r="K479" s="2">
        <f>ROUND(3.4/100,9)</f>
        <v>3.4000000000000002E-2</v>
      </c>
      <c r="L479" s="2"/>
      <c r="M479" s="2"/>
      <c r="N479" s="2"/>
      <c r="O479" s="2">
        <f t="shared" si="455"/>
        <v>1692.92</v>
      </c>
      <c r="P479" s="2">
        <f t="shared" si="456"/>
        <v>1266.74</v>
      </c>
      <c r="Q479" s="2">
        <f>(ROUND((ROUND(((((ET479*1.25)*1.1))*AV479*I479),2)*BB479),2)+ROUND((ROUND(((AE479-(((EU479*1.25)*1.1)))*AV479*I479),2)*BS479),2))</f>
        <v>15.32</v>
      </c>
      <c r="R479" s="2">
        <f t="shared" si="457"/>
        <v>1.68</v>
      </c>
      <c r="S479" s="2">
        <f t="shared" si="458"/>
        <v>410.86</v>
      </c>
      <c r="T479" s="2">
        <f t="shared" si="459"/>
        <v>0</v>
      </c>
      <c r="U479" s="2">
        <f t="shared" si="460"/>
        <v>36.295364820000003</v>
      </c>
      <c r="V479" s="2">
        <f t="shared" si="461"/>
        <v>0</v>
      </c>
      <c r="W479" s="2">
        <f t="shared" si="462"/>
        <v>0</v>
      </c>
      <c r="X479" s="2">
        <f t="shared" si="463"/>
        <v>379.54</v>
      </c>
      <c r="Y479" s="2">
        <f t="shared" si="464"/>
        <v>202.14</v>
      </c>
      <c r="Z479" s="2"/>
      <c r="AA479" s="2">
        <v>56481265</v>
      </c>
      <c r="AB479" s="2">
        <f t="shared" si="465"/>
        <v>48427.335050000002</v>
      </c>
      <c r="AC479" s="2">
        <f t="shared" si="466"/>
        <v>36455.160000000003</v>
      </c>
      <c r="AD479" s="2">
        <f>ROUND((((((ET479*1.25)*1.1))-(((EU479*1.25)*1.1)))+AE479),6)</f>
        <v>430.41624999999999</v>
      </c>
      <c r="AE479" s="2">
        <f>ROUND((((EU479*1.25)*1.1)),6)</f>
        <v>47.231250000000003</v>
      </c>
      <c r="AF479" s="2">
        <f>ROUND((((EV479*1.15)*1.1)),6)</f>
        <v>11541.7588</v>
      </c>
      <c r="AG479" s="2">
        <f t="shared" si="467"/>
        <v>0</v>
      </c>
      <c r="AH479" s="2">
        <f>(((EW479*1.15)*1.1))</f>
        <v>1019.59</v>
      </c>
      <c r="AI479" s="2">
        <f>(((EX479*1.25)*1.1))</f>
        <v>0</v>
      </c>
      <c r="AJ479" s="2">
        <f t="shared" si="468"/>
        <v>0</v>
      </c>
      <c r="AK479" s="2">
        <v>45892.11</v>
      </c>
      <c r="AL479" s="2">
        <v>36455.160000000003</v>
      </c>
      <c r="AM479" s="2">
        <v>313.02999999999997</v>
      </c>
      <c r="AN479" s="2">
        <v>34.35</v>
      </c>
      <c r="AO479" s="2">
        <v>9123.92</v>
      </c>
      <c r="AP479" s="2">
        <v>0</v>
      </c>
      <c r="AQ479" s="2">
        <v>806</v>
      </c>
      <c r="AR479" s="2">
        <v>0</v>
      </c>
      <c r="AS479" s="2">
        <v>0</v>
      </c>
      <c r="AT479" s="2">
        <v>92</v>
      </c>
      <c r="AU479" s="2">
        <v>49</v>
      </c>
      <c r="AV479" s="2">
        <v>1.0469999999999999</v>
      </c>
      <c r="AW479" s="2">
        <v>1.022</v>
      </c>
      <c r="AX479" s="2"/>
      <c r="AY479" s="2"/>
      <c r="AZ479" s="2">
        <v>1</v>
      </c>
      <c r="BA479" s="2">
        <v>1</v>
      </c>
      <c r="BB479" s="2">
        <v>1</v>
      </c>
      <c r="BC479" s="2">
        <v>1</v>
      </c>
      <c r="BD479" s="2" t="s">
        <v>3</v>
      </c>
      <c r="BE479" s="2" t="s">
        <v>3</v>
      </c>
      <c r="BF479" s="2" t="s">
        <v>3</v>
      </c>
      <c r="BG479" s="2" t="s">
        <v>3</v>
      </c>
      <c r="BH479" s="2">
        <v>0</v>
      </c>
      <c r="BI479" s="2">
        <v>1</v>
      </c>
      <c r="BJ479" s="2" t="s">
        <v>326</v>
      </c>
      <c r="BK479" s="2"/>
      <c r="BL479" s="2"/>
      <c r="BM479" s="2">
        <v>8</v>
      </c>
      <c r="BN479" s="2">
        <v>0</v>
      </c>
      <c r="BO479" s="2" t="s">
        <v>324</v>
      </c>
      <c r="BP479" s="2">
        <v>1</v>
      </c>
      <c r="BQ479" s="2">
        <v>30</v>
      </c>
      <c r="BR479" s="2">
        <v>0</v>
      </c>
      <c r="BS479" s="2">
        <v>1</v>
      </c>
      <c r="BT479" s="2">
        <v>1</v>
      </c>
      <c r="BU479" s="2">
        <v>1</v>
      </c>
      <c r="BV479" s="2">
        <v>1</v>
      </c>
      <c r="BW479" s="2">
        <v>1</v>
      </c>
      <c r="BX479" s="2">
        <v>1</v>
      </c>
      <c r="BY479" s="2" t="s">
        <v>3</v>
      </c>
      <c r="BZ479" s="2">
        <v>92</v>
      </c>
      <c r="CA479" s="2">
        <v>49</v>
      </c>
      <c r="CB479" s="2" t="s">
        <v>3</v>
      </c>
      <c r="CC479" s="2"/>
      <c r="CD479" s="2"/>
      <c r="CE479" s="2">
        <v>30</v>
      </c>
      <c r="CF479" s="2">
        <v>0</v>
      </c>
      <c r="CG479" s="2">
        <v>0</v>
      </c>
      <c r="CH479" s="2"/>
      <c r="CI479" s="2"/>
      <c r="CJ479" s="2"/>
      <c r="CK479" s="2"/>
      <c r="CL479" s="2"/>
      <c r="CM479" s="2">
        <v>0</v>
      </c>
      <c r="CN479" s="2" t="s">
        <v>3</v>
      </c>
      <c r="CO479" s="2">
        <v>0</v>
      </c>
      <c r="CP479" s="2">
        <f t="shared" si="469"/>
        <v>1692.92</v>
      </c>
      <c r="CQ479" s="2">
        <f t="shared" si="470"/>
        <v>37257.17</v>
      </c>
      <c r="CR479" s="2">
        <f>(ROUND((ROUND(((((ET479*1.25)*1.1))*AV479*1),2)*BB479),2)+ROUND((ROUND(((AE479-(((EU479*1.25)*1.1)))*AV479*1),2)*BS479),2))</f>
        <v>450.65</v>
      </c>
      <c r="CS479" s="2">
        <f t="shared" si="471"/>
        <v>49.45</v>
      </c>
      <c r="CT479" s="2">
        <f t="shared" si="472"/>
        <v>12084.22</v>
      </c>
      <c r="CU479" s="2">
        <f t="shared" si="473"/>
        <v>0</v>
      </c>
      <c r="CV479" s="2">
        <f t="shared" si="474"/>
        <v>1067.51073</v>
      </c>
      <c r="CW479" s="2">
        <f t="shared" si="475"/>
        <v>0</v>
      </c>
      <c r="CX479" s="2">
        <f t="shared" si="476"/>
        <v>0</v>
      </c>
      <c r="CY479" s="2">
        <f t="shared" si="477"/>
        <v>379.53680000000003</v>
      </c>
      <c r="CZ479" s="2">
        <f t="shared" si="478"/>
        <v>202.14460000000003</v>
      </c>
      <c r="DA479" s="2"/>
      <c r="DB479" s="2">
        <v>5</v>
      </c>
      <c r="DC479" s="2" t="s">
        <v>3</v>
      </c>
      <c r="DD479" s="2" t="s">
        <v>3</v>
      </c>
      <c r="DE479" s="2" t="s">
        <v>48</v>
      </c>
      <c r="DF479" s="2" t="s">
        <v>48</v>
      </c>
      <c r="DG479" s="2" t="s">
        <v>49</v>
      </c>
      <c r="DH479" s="2" t="s">
        <v>3</v>
      </c>
      <c r="DI479" s="2" t="s">
        <v>49</v>
      </c>
      <c r="DJ479" s="2" t="s">
        <v>48</v>
      </c>
      <c r="DK479" s="2" t="s">
        <v>3</v>
      </c>
      <c r="DL479" s="2" t="s">
        <v>3</v>
      </c>
      <c r="DM479" s="2" t="s">
        <v>3</v>
      </c>
      <c r="DN479" s="2">
        <v>0</v>
      </c>
      <c r="DO479" s="2">
        <v>0</v>
      </c>
      <c r="DP479" s="2">
        <v>1</v>
      </c>
      <c r="DQ479" s="2">
        <v>1</v>
      </c>
      <c r="DR479" s="2"/>
      <c r="DS479" s="2"/>
      <c r="DT479" s="2"/>
      <c r="DU479" s="2">
        <v>1013</v>
      </c>
      <c r="DV479" s="2" t="s">
        <v>231</v>
      </c>
      <c r="DW479" s="2" t="s">
        <v>231</v>
      </c>
      <c r="DX479" s="2">
        <v>1</v>
      </c>
      <c r="DY479" s="2"/>
      <c r="DZ479" s="2" t="s">
        <v>3</v>
      </c>
      <c r="EA479" s="2" t="s">
        <v>3</v>
      </c>
      <c r="EB479" s="2" t="s">
        <v>3</v>
      </c>
      <c r="EC479" s="2" t="s">
        <v>3</v>
      </c>
      <c r="ED479" s="2"/>
      <c r="EE479" s="2">
        <v>55586444</v>
      </c>
      <c r="EF479" s="2">
        <v>30</v>
      </c>
      <c r="EG479" s="2" t="s">
        <v>117</v>
      </c>
      <c r="EH479" s="2">
        <v>0</v>
      </c>
      <c r="EI479" s="2" t="s">
        <v>3</v>
      </c>
      <c r="EJ479" s="2">
        <v>1</v>
      </c>
      <c r="EK479" s="2">
        <v>8</v>
      </c>
      <c r="EL479" s="2" t="s">
        <v>233</v>
      </c>
      <c r="EM479" s="2" t="s">
        <v>234</v>
      </c>
      <c r="EN479" s="2"/>
      <c r="EO479" s="2" t="s">
        <v>313</v>
      </c>
      <c r="EP479" s="2"/>
      <c r="EQ479" s="2">
        <v>0</v>
      </c>
      <c r="ER479" s="2">
        <v>45892.11</v>
      </c>
      <c r="ES479" s="2">
        <v>36455.160000000003</v>
      </c>
      <c r="ET479" s="2">
        <v>313.02999999999997</v>
      </c>
      <c r="EU479" s="2">
        <v>34.35</v>
      </c>
      <c r="EV479" s="2">
        <v>9123.92</v>
      </c>
      <c r="EW479" s="2">
        <v>806</v>
      </c>
      <c r="EX479" s="2">
        <v>0</v>
      </c>
      <c r="EY479" s="2">
        <v>0</v>
      </c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>
        <v>0</v>
      </c>
      <c r="FR479" s="2">
        <v>0</v>
      </c>
      <c r="FS479" s="2">
        <v>0</v>
      </c>
      <c r="FT479" s="2"/>
      <c r="FU479" s="2"/>
      <c r="FV479" s="2"/>
      <c r="FW479" s="2"/>
      <c r="FX479" s="2">
        <v>92</v>
      </c>
      <c r="FY479" s="2">
        <v>49</v>
      </c>
      <c r="FZ479" s="2"/>
      <c r="GA479" s="2" t="s">
        <v>3</v>
      </c>
      <c r="GB479" s="2"/>
      <c r="GC479" s="2"/>
      <c r="GD479" s="2">
        <v>1</v>
      </c>
      <c r="GE479" s="2"/>
      <c r="GF479" s="2">
        <v>1899326940</v>
      </c>
      <c r="GG479" s="2">
        <v>2</v>
      </c>
      <c r="GH479" s="2">
        <v>1</v>
      </c>
      <c r="GI479" s="2">
        <v>2</v>
      </c>
      <c r="GJ479" s="2">
        <v>0</v>
      </c>
      <c r="GK479" s="2">
        <v>0</v>
      </c>
      <c r="GL479" s="2">
        <f t="shared" si="479"/>
        <v>0</v>
      </c>
      <c r="GM479" s="2">
        <f t="shared" si="480"/>
        <v>2274.6</v>
      </c>
      <c r="GN479" s="2">
        <f t="shared" si="481"/>
        <v>2274.6</v>
      </c>
      <c r="GO479" s="2">
        <f t="shared" si="482"/>
        <v>0</v>
      </c>
      <c r="GP479" s="2">
        <f t="shared" si="483"/>
        <v>0</v>
      </c>
      <c r="GQ479" s="2"/>
      <c r="GR479" s="2">
        <v>0</v>
      </c>
      <c r="GS479" s="2">
        <v>3</v>
      </c>
      <c r="GT479" s="2">
        <v>0</v>
      </c>
      <c r="GU479" s="2" t="s">
        <v>3</v>
      </c>
      <c r="GV479" s="2">
        <f t="shared" si="484"/>
        <v>0</v>
      </c>
      <c r="GW479" s="2">
        <v>1</v>
      </c>
      <c r="GX479" s="2">
        <f t="shared" si="485"/>
        <v>0</v>
      </c>
      <c r="GY479" s="2"/>
      <c r="GZ479" s="2"/>
      <c r="HA479" s="2">
        <v>0</v>
      </c>
      <c r="HB479" s="2">
        <v>0</v>
      </c>
      <c r="HC479" s="2">
        <f t="shared" si="486"/>
        <v>0</v>
      </c>
      <c r="HD479" s="2"/>
      <c r="HE479" s="2" t="s">
        <v>3</v>
      </c>
      <c r="HF479" s="2" t="s">
        <v>3</v>
      </c>
      <c r="HG479" s="2"/>
      <c r="HH479" s="2"/>
      <c r="HI479" s="2"/>
      <c r="HJ479" s="2"/>
      <c r="HK479" s="2"/>
      <c r="HL479" s="2"/>
      <c r="HM479" s="2" t="s">
        <v>3</v>
      </c>
      <c r="HN479" s="2" t="s">
        <v>3</v>
      </c>
      <c r="HO479" s="2" t="s">
        <v>3</v>
      </c>
      <c r="HP479" s="2" t="s">
        <v>3</v>
      </c>
      <c r="HQ479" s="2" t="s">
        <v>3</v>
      </c>
      <c r="HR479" s="2"/>
      <c r="HS479" s="2">
        <v>0</v>
      </c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>
        <v>0</v>
      </c>
      <c r="IL479" s="2"/>
      <c r="IM479" s="2"/>
      <c r="IN479" s="2"/>
      <c r="IO479" s="2"/>
      <c r="IP479" s="2"/>
      <c r="IQ479" s="2"/>
      <c r="IR479" s="2"/>
      <c r="IS479" s="2"/>
      <c r="IT479" s="2"/>
      <c r="IU479" s="2"/>
    </row>
    <row r="480" spans="1:255" x14ac:dyDescent="0.25">
      <c r="A480">
        <v>17</v>
      </c>
      <c r="B480">
        <v>1</v>
      </c>
      <c r="C480">
        <f>ROW(SmtRes!A312)</f>
        <v>312</v>
      </c>
      <c r="D480">
        <f>ROW(EtalonRes!A316)</f>
        <v>316</v>
      </c>
      <c r="E480" t="s">
        <v>323</v>
      </c>
      <c r="F480" t="s">
        <v>324</v>
      </c>
      <c r="G480" t="s">
        <v>325</v>
      </c>
      <c r="H480" t="s">
        <v>231</v>
      </c>
      <c r="I480">
        <f>ROUND(3.4/100,9)</f>
        <v>3.4000000000000002E-2</v>
      </c>
      <c r="J480">
        <v>0</v>
      </c>
      <c r="K480">
        <f>ROUND(3.4/100,9)</f>
        <v>3.4000000000000002E-2</v>
      </c>
      <c r="O480">
        <f t="shared" si="455"/>
        <v>26698.38</v>
      </c>
      <c r="P480">
        <f t="shared" si="456"/>
        <v>6840.4</v>
      </c>
      <c r="Q480">
        <f>(ROUND((ROUND(((((ET480*1.25)*1.1))*AV480*I480),2)*BB480),2)+ROUND((ROUND(((AE480-(((EU480*1.25)*1.1)))*AV480*I480),2)*BS480),2))</f>
        <v>210.65</v>
      </c>
      <c r="R480">
        <f t="shared" si="457"/>
        <v>80.34</v>
      </c>
      <c r="S480">
        <f t="shared" si="458"/>
        <v>19647.330000000002</v>
      </c>
      <c r="T480">
        <f t="shared" si="459"/>
        <v>0</v>
      </c>
      <c r="U480">
        <f t="shared" si="460"/>
        <v>36.295364820000003</v>
      </c>
      <c r="V480">
        <f t="shared" si="461"/>
        <v>0</v>
      </c>
      <c r="W480">
        <f t="shared" si="462"/>
        <v>0</v>
      </c>
      <c r="X480">
        <f t="shared" si="463"/>
        <v>18149.46</v>
      </c>
      <c r="Y480">
        <f t="shared" si="464"/>
        <v>9666.56</v>
      </c>
      <c r="AA480">
        <v>56481267</v>
      </c>
      <c r="AB480">
        <f t="shared" si="465"/>
        <v>48427.335050000002</v>
      </c>
      <c r="AC480">
        <f t="shared" si="466"/>
        <v>36455.160000000003</v>
      </c>
      <c r="AD480">
        <f>ROUND((((((ET480*1.25)*1.1))-(((EU480*1.25)*1.1)))+AE480),6)</f>
        <v>430.41624999999999</v>
      </c>
      <c r="AE480">
        <f>ROUND((((EU480*1.25)*1.1)),6)</f>
        <v>47.231250000000003</v>
      </c>
      <c r="AF480">
        <f>ROUND((((EV480*1.15)*1.1)),6)</f>
        <v>11541.7588</v>
      </c>
      <c r="AG480">
        <f t="shared" si="467"/>
        <v>0</v>
      </c>
      <c r="AH480">
        <f>(((EW480*1.15)*1.1))</f>
        <v>1019.59</v>
      </c>
      <c r="AI480">
        <f>(((EX480*1.25)*1.1))</f>
        <v>0</v>
      </c>
      <c r="AJ480">
        <f t="shared" si="468"/>
        <v>0</v>
      </c>
      <c r="AK480">
        <v>45892.11</v>
      </c>
      <c r="AL480">
        <v>36455.160000000003</v>
      </c>
      <c r="AM480">
        <v>313.02999999999997</v>
      </c>
      <c r="AN480">
        <v>34.35</v>
      </c>
      <c r="AO480">
        <v>9123.92</v>
      </c>
      <c r="AP480">
        <v>0</v>
      </c>
      <c r="AQ480">
        <v>806</v>
      </c>
      <c r="AR480">
        <v>0</v>
      </c>
      <c r="AS480">
        <v>0</v>
      </c>
      <c r="AT480">
        <v>92</v>
      </c>
      <c r="AU480">
        <v>49</v>
      </c>
      <c r="AV480">
        <v>1.0469999999999999</v>
      </c>
      <c r="AW480">
        <v>1.022</v>
      </c>
      <c r="AZ480">
        <v>1</v>
      </c>
      <c r="BA480">
        <v>47.82</v>
      </c>
      <c r="BB480">
        <v>13.75</v>
      </c>
      <c r="BC480">
        <v>5.4</v>
      </c>
      <c r="BD480" t="s">
        <v>3</v>
      </c>
      <c r="BE480" t="s">
        <v>3</v>
      </c>
      <c r="BF480" t="s">
        <v>3</v>
      </c>
      <c r="BG480" t="s">
        <v>3</v>
      </c>
      <c r="BH480">
        <v>0</v>
      </c>
      <c r="BI480">
        <v>1</v>
      </c>
      <c r="BJ480" t="s">
        <v>326</v>
      </c>
      <c r="BM480">
        <v>8</v>
      </c>
      <c r="BN480">
        <v>0</v>
      </c>
      <c r="BO480" t="s">
        <v>324</v>
      </c>
      <c r="BP480">
        <v>1</v>
      </c>
      <c r="BQ480">
        <v>30</v>
      </c>
      <c r="BR480">
        <v>0</v>
      </c>
      <c r="BS480">
        <v>47.82</v>
      </c>
      <c r="BT480">
        <v>1</v>
      </c>
      <c r="BU480">
        <v>1</v>
      </c>
      <c r="BV480">
        <v>1</v>
      </c>
      <c r="BW480">
        <v>1</v>
      </c>
      <c r="BX480">
        <v>1</v>
      </c>
      <c r="BY480" t="s">
        <v>3</v>
      </c>
      <c r="BZ480">
        <v>92</v>
      </c>
      <c r="CA480">
        <v>49</v>
      </c>
      <c r="CB480" t="s">
        <v>3</v>
      </c>
      <c r="CE480">
        <v>30</v>
      </c>
      <c r="CF480">
        <v>0</v>
      </c>
      <c r="CG480">
        <v>0</v>
      </c>
      <c r="CM480">
        <v>0</v>
      </c>
      <c r="CN480" t="s">
        <v>3</v>
      </c>
      <c r="CO480">
        <v>0</v>
      </c>
      <c r="CP480">
        <f t="shared" si="469"/>
        <v>26698.38</v>
      </c>
      <c r="CQ480">
        <f t="shared" si="470"/>
        <v>201188.72</v>
      </c>
      <c r="CR480">
        <f>(ROUND((ROUND(((((ET480*1.25)*1.1))*AV480*1),2)*BB480),2)+ROUND((ROUND(((AE480-(((EU480*1.25)*1.1)))*AV480*1),2)*BS480),2))</f>
        <v>6196.44</v>
      </c>
      <c r="CS480">
        <f t="shared" si="471"/>
        <v>2364.6999999999998</v>
      </c>
      <c r="CT480">
        <f t="shared" si="472"/>
        <v>577867.4</v>
      </c>
      <c r="CU480">
        <f t="shared" si="473"/>
        <v>0</v>
      </c>
      <c r="CV480">
        <f t="shared" si="474"/>
        <v>1067.51073</v>
      </c>
      <c r="CW480">
        <f t="shared" si="475"/>
        <v>0</v>
      </c>
      <c r="CX480">
        <f t="shared" si="476"/>
        <v>0</v>
      </c>
      <c r="CY480">
        <f t="shared" si="477"/>
        <v>18149.456400000003</v>
      </c>
      <c r="CZ480">
        <f t="shared" si="478"/>
        <v>9666.5583000000006</v>
      </c>
      <c r="DB480">
        <v>7</v>
      </c>
      <c r="DC480" t="s">
        <v>3</v>
      </c>
      <c r="DD480" t="s">
        <v>3</v>
      </c>
      <c r="DE480" t="s">
        <v>48</v>
      </c>
      <c r="DF480" t="s">
        <v>48</v>
      </c>
      <c r="DG480" t="s">
        <v>49</v>
      </c>
      <c r="DH480" t="s">
        <v>3</v>
      </c>
      <c r="DI480" t="s">
        <v>49</v>
      </c>
      <c r="DJ480" t="s">
        <v>48</v>
      </c>
      <c r="DK480" t="s">
        <v>3</v>
      </c>
      <c r="DL480" t="s">
        <v>3</v>
      </c>
      <c r="DM480" t="s">
        <v>3</v>
      </c>
      <c r="DN480">
        <v>0</v>
      </c>
      <c r="DO480">
        <v>0</v>
      </c>
      <c r="DP480">
        <v>1</v>
      </c>
      <c r="DQ480">
        <v>1</v>
      </c>
      <c r="DU480">
        <v>1013</v>
      </c>
      <c r="DV480" t="s">
        <v>231</v>
      </c>
      <c r="DW480" t="s">
        <v>231</v>
      </c>
      <c r="DX480">
        <v>1</v>
      </c>
      <c r="DZ480" t="s">
        <v>3</v>
      </c>
      <c r="EA480" t="s">
        <v>3</v>
      </c>
      <c r="EB480" t="s">
        <v>3</v>
      </c>
      <c r="EC480" t="s">
        <v>3</v>
      </c>
      <c r="EE480">
        <v>55586444</v>
      </c>
      <c r="EF480">
        <v>30</v>
      </c>
      <c r="EG480" t="s">
        <v>117</v>
      </c>
      <c r="EH480">
        <v>0</v>
      </c>
      <c r="EI480" t="s">
        <v>3</v>
      </c>
      <c r="EJ480">
        <v>1</v>
      </c>
      <c r="EK480">
        <v>8</v>
      </c>
      <c r="EL480" t="s">
        <v>233</v>
      </c>
      <c r="EM480" t="s">
        <v>234</v>
      </c>
      <c r="EO480" t="s">
        <v>313</v>
      </c>
      <c r="EQ480">
        <v>0</v>
      </c>
      <c r="ER480">
        <v>45892.11</v>
      </c>
      <c r="ES480">
        <v>36455.160000000003</v>
      </c>
      <c r="ET480">
        <v>313.02999999999997</v>
      </c>
      <c r="EU480">
        <v>34.35</v>
      </c>
      <c r="EV480">
        <v>9123.92</v>
      </c>
      <c r="EW480">
        <v>806</v>
      </c>
      <c r="EX480">
        <v>0</v>
      </c>
      <c r="EY480">
        <v>0</v>
      </c>
      <c r="FQ480">
        <v>0</v>
      </c>
      <c r="FR480">
        <v>0</v>
      </c>
      <c r="FS480">
        <v>0</v>
      </c>
      <c r="FX480">
        <v>92</v>
      </c>
      <c r="FY480">
        <v>49</v>
      </c>
      <c r="GA480" t="s">
        <v>3</v>
      </c>
      <c r="GD480">
        <v>1</v>
      </c>
      <c r="GF480">
        <v>1899326940</v>
      </c>
      <c r="GG480">
        <v>2</v>
      </c>
      <c r="GH480">
        <v>1</v>
      </c>
      <c r="GI480">
        <v>2</v>
      </c>
      <c r="GJ480">
        <v>0</v>
      </c>
      <c r="GK480">
        <v>0</v>
      </c>
      <c r="GL480">
        <f t="shared" si="479"/>
        <v>0</v>
      </c>
      <c r="GM480">
        <f t="shared" si="480"/>
        <v>54514.400000000001</v>
      </c>
      <c r="GN480">
        <f t="shared" si="481"/>
        <v>54514.400000000001</v>
      </c>
      <c r="GO480">
        <f t="shared" si="482"/>
        <v>0</v>
      </c>
      <c r="GP480">
        <f t="shared" si="483"/>
        <v>0</v>
      </c>
      <c r="GR480">
        <v>0</v>
      </c>
      <c r="GS480">
        <v>3</v>
      </c>
      <c r="GT480">
        <v>0</v>
      </c>
      <c r="GU480" t="s">
        <v>3</v>
      </c>
      <c r="GV480">
        <f t="shared" si="484"/>
        <v>0</v>
      </c>
      <c r="GW480">
        <v>1</v>
      </c>
      <c r="GX480">
        <f t="shared" si="485"/>
        <v>0</v>
      </c>
      <c r="HA480">
        <v>0</v>
      </c>
      <c r="HB480">
        <v>0</v>
      </c>
      <c r="HC480">
        <f t="shared" si="486"/>
        <v>0</v>
      </c>
      <c r="HE480" t="s">
        <v>3</v>
      </c>
      <c r="HF480" t="s">
        <v>3</v>
      </c>
      <c r="HM480" t="s">
        <v>3</v>
      </c>
      <c r="HN480" t="s">
        <v>3</v>
      </c>
      <c r="HO480" t="s">
        <v>3</v>
      </c>
      <c r="HP480" t="s">
        <v>3</v>
      </c>
      <c r="HQ480" t="s">
        <v>3</v>
      </c>
      <c r="HS480">
        <v>0</v>
      </c>
      <c r="IK480">
        <v>0</v>
      </c>
    </row>
    <row r="481" spans="1:255" x14ac:dyDescent="0.25">
      <c r="A481" s="2">
        <v>18</v>
      </c>
      <c r="B481" s="2">
        <v>1</v>
      </c>
      <c r="C481" s="2">
        <v>289</v>
      </c>
      <c r="D481" s="2"/>
      <c r="E481" s="2" t="s">
        <v>327</v>
      </c>
      <c r="F481" s="2" t="s">
        <v>236</v>
      </c>
      <c r="G481" s="2" t="s">
        <v>237</v>
      </c>
      <c r="H481" s="2" t="s">
        <v>32</v>
      </c>
      <c r="I481" s="2">
        <f>I479*J481</f>
        <v>2.9399999999999999E-2</v>
      </c>
      <c r="J481" s="2">
        <v>0.8647058823529411</v>
      </c>
      <c r="K481" s="2">
        <v>0.86470599999999997</v>
      </c>
      <c r="L481" s="2"/>
      <c r="M481" s="2"/>
      <c r="N481" s="2"/>
      <c r="O481" s="2">
        <f t="shared" si="455"/>
        <v>172.58</v>
      </c>
      <c r="P481" s="2">
        <f t="shared" si="456"/>
        <v>172.58</v>
      </c>
      <c r="Q481" s="2">
        <f t="shared" ref="Q481:Q488" si="489">(ROUND((ROUND(((ET481)*AV481*I481),2)*BB481),2)+ROUND((ROUND(((AE481-(EU481))*AV481*I481),2)*BS481),2))</f>
        <v>0</v>
      </c>
      <c r="R481" s="2">
        <f t="shared" si="457"/>
        <v>0</v>
      </c>
      <c r="S481" s="2">
        <f t="shared" si="458"/>
        <v>0</v>
      </c>
      <c r="T481" s="2">
        <f t="shared" si="459"/>
        <v>0</v>
      </c>
      <c r="U481" s="2">
        <f t="shared" si="460"/>
        <v>0</v>
      </c>
      <c r="V481" s="2">
        <f t="shared" si="461"/>
        <v>0</v>
      </c>
      <c r="W481" s="2">
        <f t="shared" si="462"/>
        <v>0</v>
      </c>
      <c r="X481" s="2">
        <f t="shared" si="463"/>
        <v>0</v>
      </c>
      <c r="Y481" s="2">
        <f t="shared" si="464"/>
        <v>0</v>
      </c>
      <c r="Z481" s="2"/>
      <c r="AA481" s="2">
        <v>56481265</v>
      </c>
      <c r="AB481" s="2">
        <f t="shared" si="465"/>
        <v>5743.69</v>
      </c>
      <c r="AC481" s="2">
        <f t="shared" si="466"/>
        <v>5743.69</v>
      </c>
      <c r="AD481" s="2">
        <f t="shared" ref="AD481:AD488" si="490">ROUND((((ET481)-(EU481))+AE481),6)</f>
        <v>0</v>
      </c>
      <c r="AE481" s="2">
        <f t="shared" ref="AE481:AF488" si="491">ROUND((EU481),6)</f>
        <v>0</v>
      </c>
      <c r="AF481" s="2">
        <f t="shared" si="491"/>
        <v>0</v>
      </c>
      <c r="AG481" s="2">
        <f t="shared" si="467"/>
        <v>0</v>
      </c>
      <c r="AH481" s="2">
        <f t="shared" ref="AH481:AI488" si="492">(EW481)</f>
        <v>0</v>
      </c>
      <c r="AI481" s="2">
        <f t="shared" si="492"/>
        <v>0</v>
      </c>
      <c r="AJ481" s="2">
        <f t="shared" si="468"/>
        <v>0</v>
      </c>
      <c r="AK481" s="2">
        <v>5743.69</v>
      </c>
      <c r="AL481" s="2">
        <v>5743.69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92</v>
      </c>
      <c r="AU481" s="2">
        <v>49</v>
      </c>
      <c r="AV481" s="2">
        <v>1</v>
      </c>
      <c r="AW481" s="2">
        <v>1.022</v>
      </c>
      <c r="AX481" s="2"/>
      <c r="AY481" s="2"/>
      <c r="AZ481" s="2">
        <v>1</v>
      </c>
      <c r="BA481" s="2">
        <v>1</v>
      </c>
      <c r="BB481" s="2">
        <v>1</v>
      </c>
      <c r="BC481" s="2">
        <v>1</v>
      </c>
      <c r="BD481" s="2" t="s">
        <v>3</v>
      </c>
      <c r="BE481" s="2" t="s">
        <v>3</v>
      </c>
      <c r="BF481" s="2" t="s">
        <v>3</v>
      </c>
      <c r="BG481" s="2" t="s">
        <v>3</v>
      </c>
      <c r="BH481" s="2">
        <v>3</v>
      </c>
      <c r="BI481" s="2">
        <v>1</v>
      </c>
      <c r="BJ481" s="2" t="s">
        <v>238</v>
      </c>
      <c r="BK481" s="2"/>
      <c r="BL481" s="2"/>
      <c r="BM481" s="2">
        <v>8</v>
      </c>
      <c r="BN481" s="2">
        <v>0</v>
      </c>
      <c r="BO481" s="2" t="s">
        <v>3</v>
      </c>
      <c r="BP481" s="2">
        <v>0</v>
      </c>
      <c r="BQ481" s="2">
        <v>30</v>
      </c>
      <c r="BR481" s="2">
        <v>0</v>
      </c>
      <c r="BS481" s="2">
        <v>1</v>
      </c>
      <c r="BT481" s="2">
        <v>1</v>
      </c>
      <c r="BU481" s="2">
        <v>1</v>
      </c>
      <c r="BV481" s="2">
        <v>1</v>
      </c>
      <c r="BW481" s="2">
        <v>1</v>
      </c>
      <c r="BX481" s="2">
        <v>1</v>
      </c>
      <c r="BY481" s="2" t="s">
        <v>3</v>
      </c>
      <c r="BZ481" s="2">
        <v>92</v>
      </c>
      <c r="CA481" s="2">
        <v>49</v>
      </c>
      <c r="CB481" s="2" t="s">
        <v>3</v>
      </c>
      <c r="CC481" s="2"/>
      <c r="CD481" s="2"/>
      <c r="CE481" s="2">
        <v>30</v>
      </c>
      <c r="CF481" s="2">
        <v>0</v>
      </c>
      <c r="CG481" s="2">
        <v>0</v>
      </c>
      <c r="CH481" s="2"/>
      <c r="CI481" s="2"/>
      <c r="CJ481" s="2"/>
      <c r="CK481" s="2"/>
      <c r="CL481" s="2"/>
      <c r="CM481" s="2">
        <v>0</v>
      </c>
      <c r="CN481" s="2" t="s">
        <v>3</v>
      </c>
      <c r="CO481" s="2">
        <v>0</v>
      </c>
      <c r="CP481" s="2">
        <f t="shared" si="469"/>
        <v>172.58</v>
      </c>
      <c r="CQ481" s="2">
        <f t="shared" si="470"/>
        <v>5870.05</v>
      </c>
      <c r="CR481" s="2">
        <f t="shared" ref="CR481:CR488" si="493">(ROUND((ROUND(((ET481)*AV481*1),2)*BB481),2)+ROUND((ROUND(((AE481-(EU481))*AV481*1),2)*BS481),2))</f>
        <v>0</v>
      </c>
      <c r="CS481" s="2">
        <f t="shared" si="471"/>
        <v>0</v>
      </c>
      <c r="CT481" s="2">
        <f t="shared" si="472"/>
        <v>0</v>
      </c>
      <c r="CU481" s="2">
        <f t="shared" si="473"/>
        <v>0</v>
      </c>
      <c r="CV481" s="2">
        <f t="shared" si="474"/>
        <v>0</v>
      </c>
      <c r="CW481" s="2">
        <f t="shared" si="475"/>
        <v>0</v>
      </c>
      <c r="CX481" s="2">
        <f t="shared" si="476"/>
        <v>0</v>
      </c>
      <c r="CY481" s="2">
        <f t="shared" si="477"/>
        <v>0</v>
      </c>
      <c r="CZ481" s="2">
        <f t="shared" si="478"/>
        <v>0</v>
      </c>
      <c r="DA481" s="2"/>
      <c r="DB481" s="2"/>
      <c r="DC481" s="2" t="s">
        <v>3</v>
      </c>
      <c r="DD481" s="2" t="s">
        <v>3</v>
      </c>
      <c r="DE481" s="2" t="s">
        <v>3</v>
      </c>
      <c r="DF481" s="2" t="s">
        <v>3</v>
      </c>
      <c r="DG481" s="2" t="s">
        <v>3</v>
      </c>
      <c r="DH481" s="2" t="s">
        <v>3</v>
      </c>
      <c r="DI481" s="2" t="s">
        <v>3</v>
      </c>
      <c r="DJ481" s="2" t="s">
        <v>3</v>
      </c>
      <c r="DK481" s="2" t="s">
        <v>3</v>
      </c>
      <c r="DL481" s="2" t="s">
        <v>3</v>
      </c>
      <c r="DM481" s="2" t="s">
        <v>3</v>
      </c>
      <c r="DN481" s="2">
        <v>0</v>
      </c>
      <c r="DO481" s="2">
        <v>0</v>
      </c>
      <c r="DP481" s="2">
        <v>1</v>
      </c>
      <c r="DQ481" s="2">
        <v>1</v>
      </c>
      <c r="DR481" s="2"/>
      <c r="DS481" s="2"/>
      <c r="DT481" s="2"/>
      <c r="DU481" s="2">
        <v>1009</v>
      </c>
      <c r="DV481" s="2" t="s">
        <v>32</v>
      </c>
      <c r="DW481" s="2" t="s">
        <v>32</v>
      </c>
      <c r="DX481" s="2">
        <v>1000</v>
      </c>
      <c r="DY481" s="2"/>
      <c r="DZ481" s="2" t="s">
        <v>3</v>
      </c>
      <c r="EA481" s="2" t="s">
        <v>3</v>
      </c>
      <c r="EB481" s="2" t="s">
        <v>3</v>
      </c>
      <c r="EC481" s="2" t="s">
        <v>3</v>
      </c>
      <c r="ED481" s="2"/>
      <c r="EE481" s="2">
        <v>55586444</v>
      </c>
      <c r="EF481" s="2">
        <v>30</v>
      </c>
      <c r="EG481" s="2" t="s">
        <v>117</v>
      </c>
      <c r="EH481" s="2">
        <v>0</v>
      </c>
      <c r="EI481" s="2" t="s">
        <v>3</v>
      </c>
      <c r="EJ481" s="2">
        <v>1</v>
      </c>
      <c r="EK481" s="2">
        <v>8</v>
      </c>
      <c r="EL481" s="2" t="s">
        <v>233</v>
      </c>
      <c r="EM481" s="2" t="s">
        <v>234</v>
      </c>
      <c r="EN481" s="2"/>
      <c r="EO481" s="2" t="s">
        <v>3</v>
      </c>
      <c r="EP481" s="2"/>
      <c r="EQ481" s="2">
        <v>0</v>
      </c>
      <c r="ER481" s="2">
        <v>5743.69</v>
      </c>
      <c r="ES481" s="2">
        <v>5743.69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>
        <v>0</v>
      </c>
      <c r="FR481" s="2">
        <v>0</v>
      </c>
      <c r="FS481" s="2">
        <v>0</v>
      </c>
      <c r="FT481" s="2"/>
      <c r="FU481" s="2"/>
      <c r="FV481" s="2"/>
      <c r="FW481" s="2"/>
      <c r="FX481" s="2">
        <v>92</v>
      </c>
      <c r="FY481" s="2">
        <v>49</v>
      </c>
      <c r="FZ481" s="2"/>
      <c r="GA481" s="2" t="s">
        <v>3</v>
      </c>
      <c r="GB481" s="2"/>
      <c r="GC481" s="2"/>
      <c r="GD481" s="2">
        <v>1</v>
      </c>
      <c r="GE481" s="2"/>
      <c r="GF481" s="2">
        <v>-1581169957</v>
      </c>
      <c r="GG481" s="2">
        <v>2</v>
      </c>
      <c r="GH481" s="2">
        <v>1</v>
      </c>
      <c r="GI481" s="2">
        <v>-2</v>
      </c>
      <c r="GJ481" s="2">
        <v>0</v>
      </c>
      <c r="GK481" s="2">
        <v>0</v>
      </c>
      <c r="GL481" s="2">
        <f t="shared" si="479"/>
        <v>0</v>
      </c>
      <c r="GM481" s="2">
        <f t="shared" si="480"/>
        <v>172.58</v>
      </c>
      <c r="GN481" s="2">
        <f t="shared" si="481"/>
        <v>172.58</v>
      </c>
      <c r="GO481" s="2">
        <f t="shared" si="482"/>
        <v>0</v>
      </c>
      <c r="GP481" s="2">
        <f t="shared" si="483"/>
        <v>0</v>
      </c>
      <c r="GQ481" s="2"/>
      <c r="GR481" s="2">
        <v>0</v>
      </c>
      <c r="GS481" s="2">
        <v>3</v>
      </c>
      <c r="GT481" s="2">
        <v>0</v>
      </c>
      <c r="GU481" s="2" t="s">
        <v>3</v>
      </c>
      <c r="GV481" s="2">
        <f t="shared" si="484"/>
        <v>0</v>
      </c>
      <c r="GW481" s="2">
        <v>1</v>
      </c>
      <c r="GX481" s="2">
        <f t="shared" si="485"/>
        <v>0</v>
      </c>
      <c r="GY481" s="2"/>
      <c r="GZ481" s="2"/>
      <c r="HA481" s="2">
        <v>0</v>
      </c>
      <c r="HB481" s="2">
        <v>0</v>
      </c>
      <c r="HC481" s="2">
        <f t="shared" si="486"/>
        <v>0</v>
      </c>
      <c r="HD481" s="2"/>
      <c r="HE481" s="2" t="s">
        <v>3</v>
      </c>
      <c r="HF481" s="2" t="s">
        <v>3</v>
      </c>
      <c r="HG481" s="2"/>
      <c r="HH481" s="2"/>
      <c r="HI481" s="2"/>
      <c r="HJ481" s="2"/>
      <c r="HK481" s="2"/>
      <c r="HL481" s="2"/>
      <c r="HM481" s="2" t="s">
        <v>3</v>
      </c>
      <c r="HN481" s="2" t="s">
        <v>3</v>
      </c>
      <c r="HO481" s="2" t="s">
        <v>3</v>
      </c>
      <c r="HP481" s="2" t="s">
        <v>3</v>
      </c>
      <c r="HQ481" s="2" t="s">
        <v>3</v>
      </c>
      <c r="HR481" s="2"/>
      <c r="HS481" s="2">
        <v>0</v>
      </c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>
        <v>0</v>
      </c>
      <c r="IL481" s="2"/>
      <c r="IM481" s="2"/>
      <c r="IN481" s="2"/>
      <c r="IO481" s="2"/>
      <c r="IP481" s="2"/>
      <c r="IQ481" s="2"/>
      <c r="IR481" s="2"/>
      <c r="IS481" s="2"/>
      <c r="IT481" s="2"/>
      <c r="IU481" s="2"/>
    </row>
    <row r="482" spans="1:255" x14ac:dyDescent="0.25">
      <c r="A482">
        <v>18</v>
      </c>
      <c r="B482">
        <v>1</v>
      </c>
      <c r="C482">
        <v>310</v>
      </c>
      <c r="E482" t="s">
        <v>327</v>
      </c>
      <c r="F482" t="s">
        <v>236</v>
      </c>
      <c r="G482" t="s">
        <v>237</v>
      </c>
      <c r="H482" t="s">
        <v>32</v>
      </c>
      <c r="I482">
        <f>I480*J482</f>
        <v>2.9399999999999999E-2</v>
      </c>
      <c r="J482">
        <v>0.8647058823529411</v>
      </c>
      <c r="K482">
        <v>0.86470599999999997</v>
      </c>
      <c r="O482">
        <f t="shared" si="455"/>
        <v>1957.06</v>
      </c>
      <c r="P482">
        <f t="shared" si="456"/>
        <v>1957.06</v>
      </c>
      <c r="Q482">
        <f t="shared" si="489"/>
        <v>0</v>
      </c>
      <c r="R482">
        <f t="shared" si="457"/>
        <v>0</v>
      </c>
      <c r="S482">
        <f t="shared" si="458"/>
        <v>0</v>
      </c>
      <c r="T482">
        <f t="shared" si="459"/>
        <v>0</v>
      </c>
      <c r="U482">
        <f t="shared" si="460"/>
        <v>0</v>
      </c>
      <c r="V482">
        <f t="shared" si="461"/>
        <v>0</v>
      </c>
      <c r="W482">
        <f t="shared" si="462"/>
        <v>0</v>
      </c>
      <c r="X482">
        <f t="shared" si="463"/>
        <v>0</v>
      </c>
      <c r="Y482">
        <f t="shared" si="464"/>
        <v>0</v>
      </c>
      <c r="AA482">
        <v>56481267</v>
      </c>
      <c r="AB482">
        <f t="shared" si="465"/>
        <v>5743.69</v>
      </c>
      <c r="AC482">
        <f t="shared" si="466"/>
        <v>5743.69</v>
      </c>
      <c r="AD482">
        <f t="shared" si="490"/>
        <v>0</v>
      </c>
      <c r="AE482">
        <f t="shared" si="491"/>
        <v>0</v>
      </c>
      <c r="AF482">
        <f t="shared" si="491"/>
        <v>0</v>
      </c>
      <c r="AG482">
        <f t="shared" si="467"/>
        <v>0</v>
      </c>
      <c r="AH482">
        <f t="shared" si="492"/>
        <v>0</v>
      </c>
      <c r="AI482">
        <f t="shared" si="492"/>
        <v>0</v>
      </c>
      <c r="AJ482">
        <f t="shared" si="468"/>
        <v>0</v>
      </c>
      <c r="AK482">
        <v>5743.69</v>
      </c>
      <c r="AL482">
        <v>5743.69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92</v>
      </c>
      <c r="AU482">
        <v>49</v>
      </c>
      <c r="AV482">
        <v>1</v>
      </c>
      <c r="AW482">
        <v>1.022</v>
      </c>
      <c r="AZ482">
        <v>1</v>
      </c>
      <c r="BA482">
        <v>1</v>
      </c>
      <c r="BB482">
        <v>1</v>
      </c>
      <c r="BC482">
        <v>11.34</v>
      </c>
      <c r="BD482" t="s">
        <v>3</v>
      </c>
      <c r="BE482" t="s">
        <v>3</v>
      </c>
      <c r="BF482" t="s">
        <v>3</v>
      </c>
      <c r="BG482" t="s">
        <v>3</v>
      </c>
      <c r="BH482">
        <v>3</v>
      </c>
      <c r="BI482">
        <v>1</v>
      </c>
      <c r="BJ482" t="s">
        <v>238</v>
      </c>
      <c r="BM482">
        <v>8</v>
      </c>
      <c r="BN482">
        <v>0</v>
      </c>
      <c r="BO482" t="s">
        <v>236</v>
      </c>
      <c r="BP482">
        <v>1</v>
      </c>
      <c r="BQ482">
        <v>30</v>
      </c>
      <c r="BR482">
        <v>0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 t="s">
        <v>3</v>
      </c>
      <c r="BZ482">
        <v>92</v>
      </c>
      <c r="CA482">
        <v>49</v>
      </c>
      <c r="CB482" t="s">
        <v>3</v>
      </c>
      <c r="CE482">
        <v>30</v>
      </c>
      <c r="CF482">
        <v>0</v>
      </c>
      <c r="CG482">
        <v>0</v>
      </c>
      <c r="CM482">
        <v>0</v>
      </c>
      <c r="CN482" t="s">
        <v>3</v>
      </c>
      <c r="CO482">
        <v>0</v>
      </c>
      <c r="CP482">
        <f t="shared" si="469"/>
        <v>1957.06</v>
      </c>
      <c r="CQ482">
        <f t="shared" si="470"/>
        <v>66566.37</v>
      </c>
      <c r="CR482">
        <f t="shared" si="493"/>
        <v>0</v>
      </c>
      <c r="CS482">
        <f t="shared" si="471"/>
        <v>0</v>
      </c>
      <c r="CT482">
        <f t="shared" si="472"/>
        <v>0</v>
      </c>
      <c r="CU482">
        <f t="shared" si="473"/>
        <v>0</v>
      </c>
      <c r="CV482">
        <f t="shared" si="474"/>
        <v>0</v>
      </c>
      <c r="CW482">
        <f t="shared" si="475"/>
        <v>0</v>
      </c>
      <c r="CX482">
        <f t="shared" si="476"/>
        <v>0</v>
      </c>
      <c r="CY482">
        <f t="shared" si="477"/>
        <v>0</v>
      </c>
      <c r="CZ482">
        <f t="shared" si="478"/>
        <v>0</v>
      </c>
      <c r="DC482" t="s">
        <v>3</v>
      </c>
      <c r="DD482" t="s">
        <v>3</v>
      </c>
      <c r="DE482" t="s">
        <v>3</v>
      </c>
      <c r="DF482" t="s">
        <v>3</v>
      </c>
      <c r="DG482" t="s">
        <v>3</v>
      </c>
      <c r="DH482" t="s">
        <v>3</v>
      </c>
      <c r="DI482" t="s">
        <v>3</v>
      </c>
      <c r="DJ482" t="s">
        <v>3</v>
      </c>
      <c r="DK482" t="s">
        <v>3</v>
      </c>
      <c r="DL482" t="s">
        <v>3</v>
      </c>
      <c r="DM482" t="s">
        <v>3</v>
      </c>
      <c r="DN482">
        <v>0</v>
      </c>
      <c r="DO482">
        <v>0</v>
      </c>
      <c r="DP482">
        <v>1</v>
      </c>
      <c r="DQ482">
        <v>1</v>
      </c>
      <c r="DU482">
        <v>1009</v>
      </c>
      <c r="DV482" t="s">
        <v>32</v>
      </c>
      <c r="DW482" t="s">
        <v>32</v>
      </c>
      <c r="DX482">
        <v>1000</v>
      </c>
      <c r="DZ482" t="s">
        <v>3</v>
      </c>
      <c r="EA482" t="s">
        <v>3</v>
      </c>
      <c r="EB482" t="s">
        <v>3</v>
      </c>
      <c r="EC482" t="s">
        <v>3</v>
      </c>
      <c r="EE482">
        <v>55586444</v>
      </c>
      <c r="EF482">
        <v>30</v>
      </c>
      <c r="EG482" t="s">
        <v>117</v>
      </c>
      <c r="EH482">
        <v>0</v>
      </c>
      <c r="EI482" t="s">
        <v>3</v>
      </c>
      <c r="EJ482">
        <v>1</v>
      </c>
      <c r="EK482">
        <v>8</v>
      </c>
      <c r="EL482" t="s">
        <v>233</v>
      </c>
      <c r="EM482" t="s">
        <v>234</v>
      </c>
      <c r="EO482" t="s">
        <v>3</v>
      </c>
      <c r="EQ482">
        <v>0</v>
      </c>
      <c r="ER482">
        <v>5743.69</v>
      </c>
      <c r="ES482">
        <v>5743.69</v>
      </c>
      <c r="ET482">
        <v>0</v>
      </c>
      <c r="EU482">
        <v>0</v>
      </c>
      <c r="EV482">
        <v>0</v>
      </c>
      <c r="EW482">
        <v>0</v>
      </c>
      <c r="EX482">
        <v>0</v>
      </c>
      <c r="FQ482">
        <v>0</v>
      </c>
      <c r="FR482">
        <v>0</v>
      </c>
      <c r="FS482">
        <v>0</v>
      </c>
      <c r="FX482">
        <v>92</v>
      </c>
      <c r="FY482">
        <v>49</v>
      </c>
      <c r="GA482" t="s">
        <v>3</v>
      </c>
      <c r="GD482">
        <v>1</v>
      </c>
      <c r="GF482">
        <v>-1581169957</v>
      </c>
      <c r="GG482">
        <v>2</v>
      </c>
      <c r="GH482">
        <v>1</v>
      </c>
      <c r="GI482">
        <v>2</v>
      </c>
      <c r="GJ482">
        <v>0</v>
      </c>
      <c r="GK482">
        <v>0</v>
      </c>
      <c r="GL482">
        <f t="shared" si="479"/>
        <v>0</v>
      </c>
      <c r="GM482">
        <f t="shared" si="480"/>
        <v>1957.06</v>
      </c>
      <c r="GN482">
        <f t="shared" si="481"/>
        <v>1957.06</v>
      </c>
      <c r="GO482">
        <f t="shared" si="482"/>
        <v>0</v>
      </c>
      <c r="GP482">
        <f t="shared" si="483"/>
        <v>0</v>
      </c>
      <c r="GR482">
        <v>0</v>
      </c>
      <c r="GS482">
        <v>3</v>
      </c>
      <c r="GT482">
        <v>0</v>
      </c>
      <c r="GU482" t="s">
        <v>3</v>
      </c>
      <c r="GV482">
        <f t="shared" si="484"/>
        <v>0</v>
      </c>
      <c r="GW482">
        <v>1</v>
      </c>
      <c r="GX482">
        <f t="shared" si="485"/>
        <v>0</v>
      </c>
      <c r="HA482">
        <v>0</v>
      </c>
      <c r="HB482">
        <v>0</v>
      </c>
      <c r="HC482">
        <f t="shared" si="486"/>
        <v>0</v>
      </c>
      <c r="HE482" t="s">
        <v>3</v>
      </c>
      <c r="HF482" t="s">
        <v>3</v>
      </c>
      <c r="HM482" t="s">
        <v>3</v>
      </c>
      <c r="HN482" t="s">
        <v>3</v>
      </c>
      <c r="HO482" t="s">
        <v>3</v>
      </c>
      <c r="HP482" t="s">
        <v>3</v>
      </c>
      <c r="HQ482" t="s">
        <v>3</v>
      </c>
      <c r="HS482">
        <v>0</v>
      </c>
      <c r="IK482">
        <v>0</v>
      </c>
    </row>
    <row r="483" spans="1:255" x14ac:dyDescent="0.25">
      <c r="A483" s="2">
        <v>18</v>
      </c>
      <c r="B483" s="2">
        <v>1</v>
      </c>
      <c r="C483" s="2">
        <v>288</v>
      </c>
      <c r="D483" s="2"/>
      <c r="E483" s="2" t="s">
        <v>328</v>
      </c>
      <c r="F483" s="2" t="s">
        <v>240</v>
      </c>
      <c r="G483" s="2" t="s">
        <v>241</v>
      </c>
      <c r="H483" s="2" t="s">
        <v>32</v>
      </c>
      <c r="I483" s="2">
        <f>I479*J483</f>
        <v>0.33576</v>
      </c>
      <c r="J483" s="2">
        <v>9.8752941176470586</v>
      </c>
      <c r="K483" s="2">
        <v>9.8752940000000002</v>
      </c>
      <c r="L483" s="2"/>
      <c r="M483" s="2"/>
      <c r="N483" s="2"/>
      <c r="O483" s="2">
        <f t="shared" si="455"/>
        <v>1970.93</v>
      </c>
      <c r="P483" s="2">
        <f t="shared" si="456"/>
        <v>1970.93</v>
      </c>
      <c r="Q483" s="2">
        <f t="shared" si="489"/>
        <v>0</v>
      </c>
      <c r="R483" s="2">
        <f t="shared" si="457"/>
        <v>0</v>
      </c>
      <c r="S483" s="2">
        <f t="shared" si="458"/>
        <v>0</v>
      </c>
      <c r="T483" s="2">
        <f t="shared" si="459"/>
        <v>0</v>
      </c>
      <c r="U483" s="2">
        <f t="shared" si="460"/>
        <v>0</v>
      </c>
      <c r="V483" s="2">
        <f t="shared" si="461"/>
        <v>0</v>
      </c>
      <c r="W483" s="2">
        <f t="shared" si="462"/>
        <v>0</v>
      </c>
      <c r="X483" s="2">
        <f t="shared" si="463"/>
        <v>0</v>
      </c>
      <c r="Y483" s="2">
        <f t="shared" si="464"/>
        <v>0</v>
      </c>
      <c r="Z483" s="2"/>
      <c r="AA483" s="2">
        <v>56481265</v>
      </c>
      <c r="AB483" s="2">
        <f t="shared" si="465"/>
        <v>5743.69</v>
      </c>
      <c r="AC483" s="2">
        <f t="shared" si="466"/>
        <v>5743.69</v>
      </c>
      <c r="AD483" s="2">
        <f t="shared" si="490"/>
        <v>0</v>
      </c>
      <c r="AE483" s="2">
        <f t="shared" si="491"/>
        <v>0</v>
      </c>
      <c r="AF483" s="2">
        <f t="shared" si="491"/>
        <v>0</v>
      </c>
      <c r="AG483" s="2">
        <f t="shared" si="467"/>
        <v>0</v>
      </c>
      <c r="AH483" s="2">
        <f t="shared" si="492"/>
        <v>0</v>
      </c>
      <c r="AI483" s="2">
        <f t="shared" si="492"/>
        <v>0</v>
      </c>
      <c r="AJ483" s="2">
        <f t="shared" si="468"/>
        <v>0</v>
      </c>
      <c r="AK483" s="2">
        <v>5743.69</v>
      </c>
      <c r="AL483" s="2">
        <v>5743.69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92</v>
      </c>
      <c r="AU483" s="2">
        <v>49</v>
      </c>
      <c r="AV483" s="2">
        <v>1</v>
      </c>
      <c r="AW483" s="2">
        <v>1.022</v>
      </c>
      <c r="AX483" s="2"/>
      <c r="AY483" s="2"/>
      <c r="AZ483" s="2">
        <v>1</v>
      </c>
      <c r="BA483" s="2">
        <v>1</v>
      </c>
      <c r="BB483" s="2">
        <v>1</v>
      </c>
      <c r="BC483" s="2">
        <v>1</v>
      </c>
      <c r="BD483" s="2" t="s">
        <v>3</v>
      </c>
      <c r="BE483" s="2" t="s">
        <v>3</v>
      </c>
      <c r="BF483" s="2" t="s">
        <v>3</v>
      </c>
      <c r="BG483" s="2" t="s">
        <v>3</v>
      </c>
      <c r="BH483" s="2">
        <v>3</v>
      </c>
      <c r="BI483" s="2">
        <v>1</v>
      </c>
      <c r="BJ483" s="2" t="s">
        <v>242</v>
      </c>
      <c r="BK483" s="2"/>
      <c r="BL483" s="2"/>
      <c r="BM483" s="2">
        <v>8</v>
      </c>
      <c r="BN483" s="2">
        <v>0</v>
      </c>
      <c r="BO483" s="2" t="s">
        <v>3</v>
      </c>
      <c r="BP483" s="2">
        <v>0</v>
      </c>
      <c r="BQ483" s="2">
        <v>30</v>
      </c>
      <c r="BR483" s="2">
        <v>0</v>
      </c>
      <c r="BS483" s="2">
        <v>1</v>
      </c>
      <c r="BT483" s="2">
        <v>1</v>
      </c>
      <c r="BU483" s="2">
        <v>1</v>
      </c>
      <c r="BV483" s="2">
        <v>1</v>
      </c>
      <c r="BW483" s="2">
        <v>1</v>
      </c>
      <c r="BX483" s="2">
        <v>1</v>
      </c>
      <c r="BY483" s="2" t="s">
        <v>3</v>
      </c>
      <c r="BZ483" s="2">
        <v>92</v>
      </c>
      <c r="CA483" s="2">
        <v>49</v>
      </c>
      <c r="CB483" s="2" t="s">
        <v>3</v>
      </c>
      <c r="CC483" s="2"/>
      <c r="CD483" s="2"/>
      <c r="CE483" s="2">
        <v>30</v>
      </c>
      <c r="CF483" s="2">
        <v>0</v>
      </c>
      <c r="CG483" s="2">
        <v>0</v>
      </c>
      <c r="CH483" s="2"/>
      <c r="CI483" s="2"/>
      <c r="CJ483" s="2"/>
      <c r="CK483" s="2"/>
      <c r="CL483" s="2"/>
      <c r="CM483" s="2">
        <v>0</v>
      </c>
      <c r="CN483" s="2" t="s">
        <v>3</v>
      </c>
      <c r="CO483" s="2">
        <v>0</v>
      </c>
      <c r="CP483" s="2">
        <f t="shared" si="469"/>
        <v>1970.93</v>
      </c>
      <c r="CQ483" s="2">
        <f t="shared" si="470"/>
        <v>5870.05</v>
      </c>
      <c r="CR483" s="2">
        <f t="shared" si="493"/>
        <v>0</v>
      </c>
      <c r="CS483" s="2">
        <f t="shared" si="471"/>
        <v>0</v>
      </c>
      <c r="CT483" s="2">
        <f t="shared" si="472"/>
        <v>0</v>
      </c>
      <c r="CU483" s="2">
        <f t="shared" si="473"/>
        <v>0</v>
      </c>
      <c r="CV483" s="2">
        <f t="shared" si="474"/>
        <v>0</v>
      </c>
      <c r="CW483" s="2">
        <f t="shared" si="475"/>
        <v>0</v>
      </c>
      <c r="CX483" s="2">
        <f t="shared" si="476"/>
        <v>0</v>
      </c>
      <c r="CY483" s="2">
        <f t="shared" si="477"/>
        <v>0</v>
      </c>
      <c r="CZ483" s="2">
        <f t="shared" si="478"/>
        <v>0</v>
      </c>
      <c r="DA483" s="2"/>
      <c r="DB483" s="2"/>
      <c r="DC483" s="2" t="s">
        <v>3</v>
      </c>
      <c r="DD483" s="2" t="s">
        <v>3</v>
      </c>
      <c r="DE483" s="2" t="s">
        <v>3</v>
      </c>
      <c r="DF483" s="2" t="s">
        <v>3</v>
      </c>
      <c r="DG483" s="2" t="s">
        <v>3</v>
      </c>
      <c r="DH483" s="2" t="s">
        <v>3</v>
      </c>
      <c r="DI483" s="2" t="s">
        <v>3</v>
      </c>
      <c r="DJ483" s="2" t="s">
        <v>3</v>
      </c>
      <c r="DK483" s="2" t="s">
        <v>3</v>
      </c>
      <c r="DL483" s="2" t="s">
        <v>3</v>
      </c>
      <c r="DM483" s="2" t="s">
        <v>3</v>
      </c>
      <c r="DN483" s="2">
        <v>0</v>
      </c>
      <c r="DO483" s="2">
        <v>0</v>
      </c>
      <c r="DP483" s="2">
        <v>1</v>
      </c>
      <c r="DQ483" s="2">
        <v>1</v>
      </c>
      <c r="DR483" s="2"/>
      <c r="DS483" s="2"/>
      <c r="DT483" s="2"/>
      <c r="DU483" s="2">
        <v>1009</v>
      </c>
      <c r="DV483" s="2" t="s">
        <v>32</v>
      </c>
      <c r="DW483" s="2" t="s">
        <v>32</v>
      </c>
      <c r="DX483" s="2">
        <v>1000</v>
      </c>
      <c r="DY483" s="2"/>
      <c r="DZ483" s="2" t="s">
        <v>3</v>
      </c>
      <c r="EA483" s="2" t="s">
        <v>3</v>
      </c>
      <c r="EB483" s="2" t="s">
        <v>3</v>
      </c>
      <c r="EC483" s="2" t="s">
        <v>3</v>
      </c>
      <c r="ED483" s="2"/>
      <c r="EE483" s="2">
        <v>55586444</v>
      </c>
      <c r="EF483" s="2">
        <v>30</v>
      </c>
      <c r="EG483" s="2" t="s">
        <v>117</v>
      </c>
      <c r="EH483" s="2">
        <v>0</v>
      </c>
      <c r="EI483" s="2" t="s">
        <v>3</v>
      </c>
      <c r="EJ483" s="2">
        <v>1</v>
      </c>
      <c r="EK483" s="2">
        <v>8</v>
      </c>
      <c r="EL483" s="2" t="s">
        <v>233</v>
      </c>
      <c r="EM483" s="2" t="s">
        <v>234</v>
      </c>
      <c r="EN483" s="2"/>
      <c r="EO483" s="2" t="s">
        <v>3</v>
      </c>
      <c r="EP483" s="2"/>
      <c r="EQ483" s="2">
        <v>0</v>
      </c>
      <c r="ER483" s="2">
        <v>5743.69</v>
      </c>
      <c r="ES483" s="2">
        <v>5743.69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>
        <v>0</v>
      </c>
      <c r="FR483" s="2">
        <v>0</v>
      </c>
      <c r="FS483" s="2">
        <v>0</v>
      </c>
      <c r="FT483" s="2"/>
      <c r="FU483" s="2"/>
      <c r="FV483" s="2"/>
      <c r="FW483" s="2"/>
      <c r="FX483" s="2">
        <v>92</v>
      </c>
      <c r="FY483" s="2">
        <v>49</v>
      </c>
      <c r="FZ483" s="2"/>
      <c r="GA483" s="2" t="s">
        <v>3</v>
      </c>
      <c r="GB483" s="2"/>
      <c r="GC483" s="2"/>
      <c r="GD483" s="2">
        <v>1</v>
      </c>
      <c r="GE483" s="2"/>
      <c r="GF483" s="2">
        <v>1611312075</v>
      </c>
      <c r="GG483" s="2">
        <v>2</v>
      </c>
      <c r="GH483" s="2">
        <v>1</v>
      </c>
      <c r="GI483" s="2">
        <v>-2</v>
      </c>
      <c r="GJ483" s="2">
        <v>0</v>
      </c>
      <c r="GK483" s="2">
        <v>0</v>
      </c>
      <c r="GL483" s="2">
        <f t="shared" si="479"/>
        <v>0</v>
      </c>
      <c r="GM483" s="2">
        <f t="shared" si="480"/>
        <v>1970.93</v>
      </c>
      <c r="GN483" s="2">
        <f t="shared" si="481"/>
        <v>1970.93</v>
      </c>
      <c r="GO483" s="2">
        <f t="shared" si="482"/>
        <v>0</v>
      </c>
      <c r="GP483" s="2">
        <f t="shared" si="483"/>
        <v>0</v>
      </c>
      <c r="GQ483" s="2"/>
      <c r="GR483" s="2">
        <v>0</v>
      </c>
      <c r="GS483" s="2">
        <v>3</v>
      </c>
      <c r="GT483" s="2">
        <v>0</v>
      </c>
      <c r="GU483" s="2" t="s">
        <v>3</v>
      </c>
      <c r="GV483" s="2">
        <f t="shared" si="484"/>
        <v>0</v>
      </c>
      <c r="GW483" s="2">
        <v>1</v>
      </c>
      <c r="GX483" s="2">
        <f t="shared" si="485"/>
        <v>0</v>
      </c>
      <c r="GY483" s="2"/>
      <c r="GZ483" s="2"/>
      <c r="HA483" s="2">
        <v>0</v>
      </c>
      <c r="HB483" s="2">
        <v>0</v>
      </c>
      <c r="HC483" s="2">
        <f t="shared" si="486"/>
        <v>0</v>
      </c>
      <c r="HD483" s="2"/>
      <c r="HE483" s="2" t="s">
        <v>3</v>
      </c>
      <c r="HF483" s="2" t="s">
        <v>3</v>
      </c>
      <c r="HG483" s="2"/>
      <c r="HH483" s="2"/>
      <c r="HI483" s="2"/>
      <c r="HJ483" s="2"/>
      <c r="HK483" s="2"/>
      <c r="HL483" s="2"/>
      <c r="HM483" s="2" t="s">
        <v>3</v>
      </c>
      <c r="HN483" s="2" t="s">
        <v>3</v>
      </c>
      <c r="HO483" s="2" t="s">
        <v>3</v>
      </c>
      <c r="HP483" s="2" t="s">
        <v>3</v>
      </c>
      <c r="HQ483" s="2" t="s">
        <v>3</v>
      </c>
      <c r="HR483" s="2"/>
      <c r="HS483" s="2">
        <v>0</v>
      </c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>
        <v>0</v>
      </c>
      <c r="IL483" s="2"/>
      <c r="IM483" s="2"/>
      <c r="IN483" s="2"/>
      <c r="IO483" s="2"/>
      <c r="IP483" s="2"/>
      <c r="IQ483" s="2"/>
      <c r="IR483" s="2"/>
      <c r="IS483" s="2"/>
      <c r="IT483" s="2"/>
      <c r="IU483" s="2"/>
    </row>
    <row r="484" spans="1:255" x14ac:dyDescent="0.25">
      <c r="A484">
        <v>18</v>
      </c>
      <c r="B484">
        <v>1</v>
      </c>
      <c r="C484">
        <v>309</v>
      </c>
      <c r="E484" t="s">
        <v>328</v>
      </c>
      <c r="F484" t="s">
        <v>240</v>
      </c>
      <c r="G484" t="s">
        <v>241</v>
      </c>
      <c r="H484" t="s">
        <v>32</v>
      </c>
      <c r="I484">
        <f>I480*J484</f>
        <v>0.33576</v>
      </c>
      <c r="J484">
        <v>9.8752941176470586</v>
      </c>
      <c r="K484">
        <v>9.8752940000000002</v>
      </c>
      <c r="O484">
        <f t="shared" si="455"/>
        <v>31180.11</v>
      </c>
      <c r="P484">
        <f t="shared" si="456"/>
        <v>31180.11</v>
      </c>
      <c r="Q484">
        <f t="shared" si="489"/>
        <v>0</v>
      </c>
      <c r="R484">
        <f t="shared" si="457"/>
        <v>0</v>
      </c>
      <c r="S484">
        <f t="shared" si="458"/>
        <v>0</v>
      </c>
      <c r="T484">
        <f t="shared" si="459"/>
        <v>0</v>
      </c>
      <c r="U484">
        <f t="shared" si="460"/>
        <v>0</v>
      </c>
      <c r="V484">
        <f t="shared" si="461"/>
        <v>0</v>
      </c>
      <c r="W484">
        <f t="shared" si="462"/>
        <v>0</v>
      </c>
      <c r="X484">
        <f t="shared" si="463"/>
        <v>0</v>
      </c>
      <c r="Y484">
        <f t="shared" si="464"/>
        <v>0</v>
      </c>
      <c r="AA484">
        <v>56481267</v>
      </c>
      <c r="AB484">
        <f t="shared" si="465"/>
        <v>5743.69</v>
      </c>
      <c r="AC484">
        <f t="shared" si="466"/>
        <v>5743.69</v>
      </c>
      <c r="AD484">
        <f t="shared" si="490"/>
        <v>0</v>
      </c>
      <c r="AE484">
        <f t="shared" si="491"/>
        <v>0</v>
      </c>
      <c r="AF484">
        <f t="shared" si="491"/>
        <v>0</v>
      </c>
      <c r="AG484">
        <f t="shared" si="467"/>
        <v>0</v>
      </c>
      <c r="AH484">
        <f t="shared" si="492"/>
        <v>0</v>
      </c>
      <c r="AI484">
        <f t="shared" si="492"/>
        <v>0</v>
      </c>
      <c r="AJ484">
        <f t="shared" si="468"/>
        <v>0</v>
      </c>
      <c r="AK484">
        <v>5743.69</v>
      </c>
      <c r="AL484">
        <v>5743.69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92</v>
      </c>
      <c r="AU484">
        <v>49</v>
      </c>
      <c r="AV484">
        <v>1</v>
      </c>
      <c r="AW484">
        <v>1.022</v>
      </c>
      <c r="AZ484">
        <v>1</v>
      </c>
      <c r="BA484">
        <v>1</v>
      </c>
      <c r="BB484">
        <v>1</v>
      </c>
      <c r="BC484">
        <v>15.82</v>
      </c>
      <c r="BD484" t="s">
        <v>3</v>
      </c>
      <c r="BE484" t="s">
        <v>3</v>
      </c>
      <c r="BF484" t="s">
        <v>3</v>
      </c>
      <c r="BG484" t="s">
        <v>3</v>
      </c>
      <c r="BH484">
        <v>3</v>
      </c>
      <c r="BI484">
        <v>1</v>
      </c>
      <c r="BJ484" t="s">
        <v>242</v>
      </c>
      <c r="BM484">
        <v>8</v>
      </c>
      <c r="BN484">
        <v>0</v>
      </c>
      <c r="BO484" t="s">
        <v>240</v>
      </c>
      <c r="BP484">
        <v>1</v>
      </c>
      <c r="BQ484">
        <v>30</v>
      </c>
      <c r="BR484">
        <v>0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 t="s">
        <v>3</v>
      </c>
      <c r="BZ484">
        <v>92</v>
      </c>
      <c r="CA484">
        <v>49</v>
      </c>
      <c r="CB484" t="s">
        <v>3</v>
      </c>
      <c r="CE484">
        <v>30</v>
      </c>
      <c r="CF484">
        <v>0</v>
      </c>
      <c r="CG484">
        <v>0</v>
      </c>
      <c r="CM484">
        <v>0</v>
      </c>
      <c r="CN484" t="s">
        <v>3</v>
      </c>
      <c r="CO484">
        <v>0</v>
      </c>
      <c r="CP484">
        <f t="shared" si="469"/>
        <v>31180.11</v>
      </c>
      <c r="CQ484">
        <f t="shared" si="470"/>
        <v>92864.19</v>
      </c>
      <c r="CR484">
        <f t="shared" si="493"/>
        <v>0</v>
      </c>
      <c r="CS484">
        <f t="shared" si="471"/>
        <v>0</v>
      </c>
      <c r="CT484">
        <f t="shared" si="472"/>
        <v>0</v>
      </c>
      <c r="CU484">
        <f t="shared" si="473"/>
        <v>0</v>
      </c>
      <c r="CV484">
        <f t="shared" si="474"/>
        <v>0</v>
      </c>
      <c r="CW484">
        <f t="shared" si="475"/>
        <v>0</v>
      </c>
      <c r="CX484">
        <f t="shared" si="476"/>
        <v>0</v>
      </c>
      <c r="CY484">
        <f t="shared" si="477"/>
        <v>0</v>
      </c>
      <c r="CZ484">
        <f t="shared" si="478"/>
        <v>0</v>
      </c>
      <c r="DC484" t="s">
        <v>3</v>
      </c>
      <c r="DD484" t="s">
        <v>3</v>
      </c>
      <c r="DE484" t="s">
        <v>3</v>
      </c>
      <c r="DF484" t="s">
        <v>3</v>
      </c>
      <c r="DG484" t="s">
        <v>3</v>
      </c>
      <c r="DH484" t="s">
        <v>3</v>
      </c>
      <c r="DI484" t="s">
        <v>3</v>
      </c>
      <c r="DJ484" t="s">
        <v>3</v>
      </c>
      <c r="DK484" t="s">
        <v>3</v>
      </c>
      <c r="DL484" t="s">
        <v>3</v>
      </c>
      <c r="DM484" t="s">
        <v>3</v>
      </c>
      <c r="DN484">
        <v>0</v>
      </c>
      <c r="DO484">
        <v>0</v>
      </c>
      <c r="DP484">
        <v>1</v>
      </c>
      <c r="DQ484">
        <v>1</v>
      </c>
      <c r="DU484">
        <v>1009</v>
      </c>
      <c r="DV484" t="s">
        <v>32</v>
      </c>
      <c r="DW484" t="s">
        <v>32</v>
      </c>
      <c r="DX484">
        <v>1000</v>
      </c>
      <c r="DZ484" t="s">
        <v>3</v>
      </c>
      <c r="EA484" t="s">
        <v>3</v>
      </c>
      <c r="EB484" t="s">
        <v>3</v>
      </c>
      <c r="EC484" t="s">
        <v>3</v>
      </c>
      <c r="EE484">
        <v>55586444</v>
      </c>
      <c r="EF484">
        <v>30</v>
      </c>
      <c r="EG484" t="s">
        <v>117</v>
      </c>
      <c r="EH484">
        <v>0</v>
      </c>
      <c r="EI484" t="s">
        <v>3</v>
      </c>
      <c r="EJ484">
        <v>1</v>
      </c>
      <c r="EK484">
        <v>8</v>
      </c>
      <c r="EL484" t="s">
        <v>233</v>
      </c>
      <c r="EM484" t="s">
        <v>234</v>
      </c>
      <c r="EO484" t="s">
        <v>3</v>
      </c>
      <c r="EQ484">
        <v>0</v>
      </c>
      <c r="ER484">
        <v>5743.69</v>
      </c>
      <c r="ES484">
        <v>5743.69</v>
      </c>
      <c r="ET484">
        <v>0</v>
      </c>
      <c r="EU484">
        <v>0</v>
      </c>
      <c r="EV484">
        <v>0</v>
      </c>
      <c r="EW484">
        <v>0</v>
      </c>
      <c r="EX484">
        <v>0</v>
      </c>
      <c r="FQ484">
        <v>0</v>
      </c>
      <c r="FR484">
        <v>0</v>
      </c>
      <c r="FS484">
        <v>0</v>
      </c>
      <c r="FX484">
        <v>92</v>
      </c>
      <c r="FY484">
        <v>49</v>
      </c>
      <c r="GA484" t="s">
        <v>3</v>
      </c>
      <c r="GD484">
        <v>1</v>
      </c>
      <c r="GF484">
        <v>1611312075</v>
      </c>
      <c r="GG484">
        <v>2</v>
      </c>
      <c r="GH484">
        <v>1</v>
      </c>
      <c r="GI484">
        <v>2</v>
      </c>
      <c r="GJ484">
        <v>0</v>
      </c>
      <c r="GK484">
        <v>0</v>
      </c>
      <c r="GL484">
        <f t="shared" si="479"/>
        <v>0</v>
      </c>
      <c r="GM484">
        <f t="shared" si="480"/>
        <v>31180.11</v>
      </c>
      <c r="GN484">
        <f t="shared" si="481"/>
        <v>31180.11</v>
      </c>
      <c r="GO484">
        <f t="shared" si="482"/>
        <v>0</v>
      </c>
      <c r="GP484">
        <f t="shared" si="483"/>
        <v>0</v>
      </c>
      <c r="GR484">
        <v>0</v>
      </c>
      <c r="GS484">
        <v>3</v>
      </c>
      <c r="GT484">
        <v>0</v>
      </c>
      <c r="GU484" t="s">
        <v>3</v>
      </c>
      <c r="GV484">
        <f t="shared" si="484"/>
        <v>0</v>
      </c>
      <c r="GW484">
        <v>1</v>
      </c>
      <c r="GX484">
        <f t="shared" si="485"/>
        <v>0</v>
      </c>
      <c r="HA484">
        <v>0</v>
      </c>
      <c r="HB484">
        <v>0</v>
      </c>
      <c r="HC484">
        <f t="shared" si="486"/>
        <v>0</v>
      </c>
      <c r="HE484" t="s">
        <v>3</v>
      </c>
      <c r="HF484" t="s">
        <v>3</v>
      </c>
      <c r="HM484" t="s">
        <v>3</v>
      </c>
      <c r="HN484" t="s">
        <v>3</v>
      </c>
      <c r="HO484" t="s">
        <v>3</v>
      </c>
      <c r="HP484" t="s">
        <v>3</v>
      </c>
      <c r="HQ484" t="s">
        <v>3</v>
      </c>
      <c r="HS484">
        <v>0</v>
      </c>
      <c r="IK484">
        <v>0</v>
      </c>
    </row>
    <row r="485" spans="1:255" x14ac:dyDescent="0.25">
      <c r="A485" s="2">
        <v>18</v>
      </c>
      <c r="B485" s="2">
        <v>1</v>
      </c>
      <c r="C485" s="2">
        <v>287</v>
      </c>
      <c r="D485" s="2"/>
      <c r="E485" s="2" t="s">
        <v>329</v>
      </c>
      <c r="F485" s="2" t="s">
        <v>330</v>
      </c>
      <c r="G485" s="2" t="s">
        <v>331</v>
      </c>
      <c r="H485" s="2" t="s">
        <v>32</v>
      </c>
      <c r="I485" s="2">
        <f>I479*J485</f>
        <v>9.0709999999999999E-2</v>
      </c>
      <c r="J485" s="2">
        <v>2.6679411764705878</v>
      </c>
      <c r="K485" s="2">
        <v>2.6679409999999999</v>
      </c>
      <c r="L485" s="2"/>
      <c r="M485" s="2"/>
      <c r="N485" s="2"/>
      <c r="O485" s="2">
        <f t="shared" si="455"/>
        <v>532.47</v>
      </c>
      <c r="P485" s="2">
        <f t="shared" si="456"/>
        <v>532.47</v>
      </c>
      <c r="Q485" s="2">
        <f t="shared" si="489"/>
        <v>0</v>
      </c>
      <c r="R485" s="2">
        <f t="shared" si="457"/>
        <v>0</v>
      </c>
      <c r="S485" s="2">
        <f t="shared" si="458"/>
        <v>0</v>
      </c>
      <c r="T485" s="2">
        <f t="shared" si="459"/>
        <v>0</v>
      </c>
      <c r="U485" s="2">
        <f t="shared" si="460"/>
        <v>0</v>
      </c>
      <c r="V485" s="2">
        <f t="shared" si="461"/>
        <v>0</v>
      </c>
      <c r="W485" s="2">
        <f t="shared" si="462"/>
        <v>0</v>
      </c>
      <c r="X485" s="2">
        <f t="shared" si="463"/>
        <v>0</v>
      </c>
      <c r="Y485" s="2">
        <f t="shared" si="464"/>
        <v>0</v>
      </c>
      <c r="Z485" s="2"/>
      <c r="AA485" s="2">
        <v>56481265</v>
      </c>
      <c r="AB485" s="2">
        <f t="shared" si="465"/>
        <v>5743.69</v>
      </c>
      <c r="AC485" s="2">
        <f t="shared" si="466"/>
        <v>5743.69</v>
      </c>
      <c r="AD485" s="2">
        <f t="shared" si="490"/>
        <v>0</v>
      </c>
      <c r="AE485" s="2">
        <f t="shared" si="491"/>
        <v>0</v>
      </c>
      <c r="AF485" s="2">
        <f t="shared" si="491"/>
        <v>0</v>
      </c>
      <c r="AG485" s="2">
        <f t="shared" si="467"/>
        <v>0</v>
      </c>
      <c r="AH485" s="2">
        <f t="shared" si="492"/>
        <v>0</v>
      </c>
      <c r="AI485" s="2">
        <f t="shared" si="492"/>
        <v>0</v>
      </c>
      <c r="AJ485" s="2">
        <f t="shared" si="468"/>
        <v>0</v>
      </c>
      <c r="AK485" s="2">
        <v>5743.69</v>
      </c>
      <c r="AL485" s="2">
        <v>5743.69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92</v>
      </c>
      <c r="AU485" s="2">
        <v>49</v>
      </c>
      <c r="AV485" s="2">
        <v>1</v>
      </c>
      <c r="AW485" s="2">
        <v>1.022</v>
      </c>
      <c r="AX485" s="2"/>
      <c r="AY485" s="2"/>
      <c r="AZ485" s="2">
        <v>1</v>
      </c>
      <c r="BA485" s="2">
        <v>1</v>
      </c>
      <c r="BB485" s="2">
        <v>1</v>
      </c>
      <c r="BC485" s="2">
        <v>1</v>
      </c>
      <c r="BD485" s="2" t="s">
        <v>3</v>
      </c>
      <c r="BE485" s="2" t="s">
        <v>3</v>
      </c>
      <c r="BF485" s="2" t="s">
        <v>3</v>
      </c>
      <c r="BG485" s="2" t="s">
        <v>3</v>
      </c>
      <c r="BH485" s="2">
        <v>3</v>
      </c>
      <c r="BI485" s="2">
        <v>1</v>
      </c>
      <c r="BJ485" s="2" t="s">
        <v>332</v>
      </c>
      <c r="BK485" s="2"/>
      <c r="BL485" s="2"/>
      <c r="BM485" s="2">
        <v>8</v>
      </c>
      <c r="BN485" s="2">
        <v>0</v>
      </c>
      <c r="BO485" s="2" t="s">
        <v>3</v>
      </c>
      <c r="BP485" s="2">
        <v>0</v>
      </c>
      <c r="BQ485" s="2">
        <v>30</v>
      </c>
      <c r="BR485" s="2">
        <v>0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  <c r="BY485" s="2" t="s">
        <v>3</v>
      </c>
      <c r="BZ485" s="2">
        <v>92</v>
      </c>
      <c r="CA485" s="2">
        <v>49</v>
      </c>
      <c r="CB485" s="2" t="s">
        <v>3</v>
      </c>
      <c r="CC485" s="2"/>
      <c r="CD485" s="2"/>
      <c r="CE485" s="2">
        <v>30</v>
      </c>
      <c r="CF485" s="2">
        <v>0</v>
      </c>
      <c r="CG485" s="2">
        <v>0</v>
      </c>
      <c r="CH485" s="2"/>
      <c r="CI485" s="2"/>
      <c r="CJ485" s="2"/>
      <c r="CK485" s="2"/>
      <c r="CL485" s="2"/>
      <c r="CM485" s="2">
        <v>0</v>
      </c>
      <c r="CN485" s="2" t="s">
        <v>3</v>
      </c>
      <c r="CO485" s="2">
        <v>0</v>
      </c>
      <c r="CP485" s="2">
        <f t="shared" si="469"/>
        <v>532.47</v>
      </c>
      <c r="CQ485" s="2">
        <f t="shared" si="470"/>
        <v>5870.05</v>
      </c>
      <c r="CR485" s="2">
        <f t="shared" si="493"/>
        <v>0</v>
      </c>
      <c r="CS485" s="2">
        <f t="shared" si="471"/>
        <v>0</v>
      </c>
      <c r="CT485" s="2">
        <f t="shared" si="472"/>
        <v>0</v>
      </c>
      <c r="CU485" s="2">
        <f t="shared" si="473"/>
        <v>0</v>
      </c>
      <c r="CV485" s="2">
        <f t="shared" si="474"/>
        <v>0</v>
      </c>
      <c r="CW485" s="2">
        <f t="shared" si="475"/>
        <v>0</v>
      </c>
      <c r="CX485" s="2">
        <f t="shared" si="476"/>
        <v>0</v>
      </c>
      <c r="CY485" s="2">
        <f t="shared" si="477"/>
        <v>0</v>
      </c>
      <c r="CZ485" s="2">
        <f t="shared" si="478"/>
        <v>0</v>
      </c>
      <c r="DA485" s="2"/>
      <c r="DB485" s="2"/>
      <c r="DC485" s="2" t="s">
        <v>3</v>
      </c>
      <c r="DD485" s="2" t="s">
        <v>3</v>
      </c>
      <c r="DE485" s="2" t="s">
        <v>3</v>
      </c>
      <c r="DF485" s="2" t="s">
        <v>3</v>
      </c>
      <c r="DG485" s="2" t="s">
        <v>3</v>
      </c>
      <c r="DH485" s="2" t="s">
        <v>3</v>
      </c>
      <c r="DI485" s="2" t="s">
        <v>3</v>
      </c>
      <c r="DJ485" s="2" t="s">
        <v>3</v>
      </c>
      <c r="DK485" s="2" t="s">
        <v>3</v>
      </c>
      <c r="DL485" s="2" t="s">
        <v>3</v>
      </c>
      <c r="DM485" s="2" t="s">
        <v>3</v>
      </c>
      <c r="DN485" s="2">
        <v>0</v>
      </c>
      <c r="DO485" s="2">
        <v>0</v>
      </c>
      <c r="DP485" s="2">
        <v>1</v>
      </c>
      <c r="DQ485" s="2">
        <v>1</v>
      </c>
      <c r="DR485" s="2"/>
      <c r="DS485" s="2"/>
      <c r="DT485" s="2"/>
      <c r="DU485" s="2">
        <v>1009</v>
      </c>
      <c r="DV485" s="2" t="s">
        <v>32</v>
      </c>
      <c r="DW485" s="2" t="s">
        <v>32</v>
      </c>
      <c r="DX485" s="2">
        <v>1000</v>
      </c>
      <c r="DY485" s="2"/>
      <c r="DZ485" s="2" t="s">
        <v>3</v>
      </c>
      <c r="EA485" s="2" t="s">
        <v>3</v>
      </c>
      <c r="EB485" s="2" t="s">
        <v>3</v>
      </c>
      <c r="EC485" s="2" t="s">
        <v>3</v>
      </c>
      <c r="ED485" s="2"/>
      <c r="EE485" s="2">
        <v>55586444</v>
      </c>
      <c r="EF485" s="2">
        <v>30</v>
      </c>
      <c r="EG485" s="2" t="s">
        <v>117</v>
      </c>
      <c r="EH485" s="2">
        <v>0</v>
      </c>
      <c r="EI485" s="2" t="s">
        <v>3</v>
      </c>
      <c r="EJ485" s="2">
        <v>1</v>
      </c>
      <c r="EK485" s="2">
        <v>8</v>
      </c>
      <c r="EL485" s="2" t="s">
        <v>233</v>
      </c>
      <c r="EM485" s="2" t="s">
        <v>234</v>
      </c>
      <c r="EN485" s="2"/>
      <c r="EO485" s="2" t="s">
        <v>3</v>
      </c>
      <c r="EP485" s="2"/>
      <c r="EQ485" s="2">
        <v>0</v>
      </c>
      <c r="ER485" s="2">
        <v>5743.69</v>
      </c>
      <c r="ES485" s="2">
        <v>5743.69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>
        <v>0</v>
      </c>
      <c r="FR485" s="2">
        <v>0</v>
      </c>
      <c r="FS485" s="2">
        <v>0</v>
      </c>
      <c r="FT485" s="2"/>
      <c r="FU485" s="2"/>
      <c r="FV485" s="2"/>
      <c r="FW485" s="2"/>
      <c r="FX485" s="2">
        <v>92</v>
      </c>
      <c r="FY485" s="2">
        <v>49</v>
      </c>
      <c r="FZ485" s="2"/>
      <c r="GA485" s="2" t="s">
        <v>3</v>
      </c>
      <c r="GB485" s="2"/>
      <c r="GC485" s="2"/>
      <c r="GD485" s="2">
        <v>1</v>
      </c>
      <c r="GE485" s="2"/>
      <c r="GF485" s="2">
        <v>-977438433</v>
      </c>
      <c r="GG485" s="2">
        <v>2</v>
      </c>
      <c r="GH485" s="2">
        <v>1</v>
      </c>
      <c r="GI485" s="2">
        <v>-2</v>
      </c>
      <c r="GJ485" s="2">
        <v>0</v>
      </c>
      <c r="GK485" s="2">
        <v>0</v>
      </c>
      <c r="GL485" s="2">
        <f t="shared" si="479"/>
        <v>0</v>
      </c>
      <c r="GM485" s="2">
        <f t="shared" si="480"/>
        <v>532.47</v>
      </c>
      <c r="GN485" s="2">
        <f t="shared" si="481"/>
        <v>532.47</v>
      </c>
      <c r="GO485" s="2">
        <f t="shared" si="482"/>
        <v>0</v>
      </c>
      <c r="GP485" s="2">
        <f t="shared" si="483"/>
        <v>0</v>
      </c>
      <c r="GQ485" s="2"/>
      <c r="GR485" s="2">
        <v>0</v>
      </c>
      <c r="GS485" s="2">
        <v>3</v>
      </c>
      <c r="GT485" s="2">
        <v>0</v>
      </c>
      <c r="GU485" s="2" t="s">
        <v>3</v>
      </c>
      <c r="GV485" s="2">
        <f t="shared" si="484"/>
        <v>0</v>
      </c>
      <c r="GW485" s="2">
        <v>1</v>
      </c>
      <c r="GX485" s="2">
        <f t="shared" si="485"/>
        <v>0</v>
      </c>
      <c r="GY485" s="2"/>
      <c r="GZ485" s="2"/>
      <c r="HA485" s="2">
        <v>0</v>
      </c>
      <c r="HB485" s="2">
        <v>0</v>
      </c>
      <c r="HC485" s="2">
        <f t="shared" si="486"/>
        <v>0</v>
      </c>
      <c r="HD485" s="2"/>
      <c r="HE485" s="2" t="s">
        <v>3</v>
      </c>
      <c r="HF485" s="2" t="s">
        <v>3</v>
      </c>
      <c r="HG485" s="2"/>
      <c r="HH485" s="2"/>
      <c r="HI485" s="2"/>
      <c r="HJ485" s="2"/>
      <c r="HK485" s="2"/>
      <c r="HL485" s="2"/>
      <c r="HM485" s="2" t="s">
        <v>3</v>
      </c>
      <c r="HN485" s="2" t="s">
        <v>3</v>
      </c>
      <c r="HO485" s="2" t="s">
        <v>3</v>
      </c>
      <c r="HP485" s="2" t="s">
        <v>3</v>
      </c>
      <c r="HQ485" s="2" t="s">
        <v>3</v>
      </c>
      <c r="HR485" s="2"/>
      <c r="HS485" s="2">
        <v>0</v>
      </c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>
        <v>0</v>
      </c>
      <c r="IL485" s="2"/>
      <c r="IM485" s="2"/>
      <c r="IN485" s="2"/>
      <c r="IO485" s="2"/>
      <c r="IP485" s="2"/>
      <c r="IQ485" s="2"/>
      <c r="IR485" s="2"/>
      <c r="IS485" s="2"/>
      <c r="IT485" s="2"/>
      <c r="IU485" s="2"/>
    </row>
    <row r="486" spans="1:255" x14ac:dyDescent="0.25">
      <c r="A486">
        <v>18</v>
      </c>
      <c r="B486">
        <v>1</v>
      </c>
      <c r="C486">
        <v>308</v>
      </c>
      <c r="E486" t="s">
        <v>329</v>
      </c>
      <c r="F486" t="s">
        <v>330</v>
      </c>
      <c r="G486" t="s">
        <v>331</v>
      </c>
      <c r="H486" t="s">
        <v>32</v>
      </c>
      <c r="I486">
        <f>I480*J486</f>
        <v>9.0709999999999999E-2</v>
      </c>
      <c r="J486">
        <v>2.6679411764705878</v>
      </c>
      <c r="K486">
        <v>2.6679409999999999</v>
      </c>
      <c r="O486">
        <f t="shared" si="455"/>
        <v>8854.98</v>
      </c>
      <c r="P486">
        <f t="shared" si="456"/>
        <v>8854.98</v>
      </c>
      <c r="Q486">
        <f t="shared" si="489"/>
        <v>0</v>
      </c>
      <c r="R486">
        <f t="shared" si="457"/>
        <v>0</v>
      </c>
      <c r="S486">
        <f t="shared" si="458"/>
        <v>0</v>
      </c>
      <c r="T486">
        <f t="shared" si="459"/>
        <v>0</v>
      </c>
      <c r="U486">
        <f t="shared" si="460"/>
        <v>0</v>
      </c>
      <c r="V486">
        <f t="shared" si="461"/>
        <v>0</v>
      </c>
      <c r="W486">
        <f t="shared" si="462"/>
        <v>0</v>
      </c>
      <c r="X486">
        <f t="shared" si="463"/>
        <v>0</v>
      </c>
      <c r="Y486">
        <f t="shared" si="464"/>
        <v>0</v>
      </c>
      <c r="AA486">
        <v>56481267</v>
      </c>
      <c r="AB486">
        <f t="shared" si="465"/>
        <v>5743.69</v>
      </c>
      <c r="AC486">
        <f t="shared" si="466"/>
        <v>5743.69</v>
      </c>
      <c r="AD486">
        <f t="shared" si="490"/>
        <v>0</v>
      </c>
      <c r="AE486">
        <f t="shared" si="491"/>
        <v>0</v>
      </c>
      <c r="AF486">
        <f t="shared" si="491"/>
        <v>0</v>
      </c>
      <c r="AG486">
        <f t="shared" si="467"/>
        <v>0</v>
      </c>
      <c r="AH486">
        <f t="shared" si="492"/>
        <v>0</v>
      </c>
      <c r="AI486">
        <f t="shared" si="492"/>
        <v>0</v>
      </c>
      <c r="AJ486">
        <f t="shared" si="468"/>
        <v>0</v>
      </c>
      <c r="AK486">
        <v>5743.69</v>
      </c>
      <c r="AL486">
        <v>5743.69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92</v>
      </c>
      <c r="AU486">
        <v>49</v>
      </c>
      <c r="AV486">
        <v>1</v>
      </c>
      <c r="AW486">
        <v>1.022</v>
      </c>
      <c r="AZ486">
        <v>1</v>
      </c>
      <c r="BA486">
        <v>1</v>
      </c>
      <c r="BB486">
        <v>1</v>
      </c>
      <c r="BC486">
        <v>16.63</v>
      </c>
      <c r="BD486" t="s">
        <v>3</v>
      </c>
      <c r="BE486" t="s">
        <v>3</v>
      </c>
      <c r="BF486" t="s">
        <v>3</v>
      </c>
      <c r="BG486" t="s">
        <v>3</v>
      </c>
      <c r="BH486">
        <v>3</v>
      </c>
      <c r="BI486">
        <v>1</v>
      </c>
      <c r="BJ486" t="s">
        <v>332</v>
      </c>
      <c r="BM486">
        <v>8</v>
      </c>
      <c r="BN486">
        <v>0</v>
      </c>
      <c r="BO486" t="s">
        <v>330</v>
      </c>
      <c r="BP486">
        <v>1</v>
      </c>
      <c r="BQ486">
        <v>30</v>
      </c>
      <c r="BR486">
        <v>0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 t="s">
        <v>3</v>
      </c>
      <c r="BZ486">
        <v>92</v>
      </c>
      <c r="CA486">
        <v>49</v>
      </c>
      <c r="CB486" t="s">
        <v>3</v>
      </c>
      <c r="CE486">
        <v>30</v>
      </c>
      <c r="CF486">
        <v>0</v>
      </c>
      <c r="CG486">
        <v>0</v>
      </c>
      <c r="CM486">
        <v>0</v>
      </c>
      <c r="CN486" t="s">
        <v>3</v>
      </c>
      <c r="CO486">
        <v>0</v>
      </c>
      <c r="CP486">
        <f t="shared" si="469"/>
        <v>8854.98</v>
      </c>
      <c r="CQ486">
        <f t="shared" si="470"/>
        <v>97618.93</v>
      </c>
      <c r="CR486">
        <f t="shared" si="493"/>
        <v>0</v>
      </c>
      <c r="CS486">
        <f t="shared" si="471"/>
        <v>0</v>
      </c>
      <c r="CT486">
        <f t="shared" si="472"/>
        <v>0</v>
      </c>
      <c r="CU486">
        <f t="shared" si="473"/>
        <v>0</v>
      </c>
      <c r="CV486">
        <f t="shared" si="474"/>
        <v>0</v>
      </c>
      <c r="CW486">
        <f t="shared" si="475"/>
        <v>0</v>
      </c>
      <c r="CX486">
        <f t="shared" si="476"/>
        <v>0</v>
      </c>
      <c r="CY486">
        <f t="shared" si="477"/>
        <v>0</v>
      </c>
      <c r="CZ486">
        <f t="shared" si="478"/>
        <v>0</v>
      </c>
      <c r="DC486" t="s">
        <v>3</v>
      </c>
      <c r="DD486" t="s">
        <v>3</v>
      </c>
      <c r="DE486" t="s">
        <v>3</v>
      </c>
      <c r="DF486" t="s">
        <v>3</v>
      </c>
      <c r="DG486" t="s">
        <v>3</v>
      </c>
      <c r="DH486" t="s">
        <v>3</v>
      </c>
      <c r="DI486" t="s">
        <v>3</v>
      </c>
      <c r="DJ486" t="s">
        <v>3</v>
      </c>
      <c r="DK486" t="s">
        <v>3</v>
      </c>
      <c r="DL486" t="s">
        <v>3</v>
      </c>
      <c r="DM486" t="s">
        <v>3</v>
      </c>
      <c r="DN486">
        <v>0</v>
      </c>
      <c r="DO486">
        <v>0</v>
      </c>
      <c r="DP486">
        <v>1</v>
      </c>
      <c r="DQ486">
        <v>1</v>
      </c>
      <c r="DU486">
        <v>1009</v>
      </c>
      <c r="DV486" t="s">
        <v>32</v>
      </c>
      <c r="DW486" t="s">
        <v>32</v>
      </c>
      <c r="DX486">
        <v>1000</v>
      </c>
      <c r="DZ486" t="s">
        <v>3</v>
      </c>
      <c r="EA486" t="s">
        <v>3</v>
      </c>
      <c r="EB486" t="s">
        <v>3</v>
      </c>
      <c r="EC486" t="s">
        <v>3</v>
      </c>
      <c r="EE486">
        <v>55586444</v>
      </c>
      <c r="EF486">
        <v>30</v>
      </c>
      <c r="EG486" t="s">
        <v>117</v>
      </c>
      <c r="EH486">
        <v>0</v>
      </c>
      <c r="EI486" t="s">
        <v>3</v>
      </c>
      <c r="EJ486">
        <v>1</v>
      </c>
      <c r="EK486">
        <v>8</v>
      </c>
      <c r="EL486" t="s">
        <v>233</v>
      </c>
      <c r="EM486" t="s">
        <v>234</v>
      </c>
      <c r="EO486" t="s">
        <v>3</v>
      </c>
      <c r="EQ486">
        <v>0</v>
      </c>
      <c r="ER486">
        <v>5743.69</v>
      </c>
      <c r="ES486">
        <v>5743.69</v>
      </c>
      <c r="ET486">
        <v>0</v>
      </c>
      <c r="EU486">
        <v>0</v>
      </c>
      <c r="EV486">
        <v>0</v>
      </c>
      <c r="EW486">
        <v>0</v>
      </c>
      <c r="EX486">
        <v>0</v>
      </c>
      <c r="FQ486">
        <v>0</v>
      </c>
      <c r="FR486">
        <v>0</v>
      </c>
      <c r="FS486">
        <v>0</v>
      </c>
      <c r="FX486">
        <v>92</v>
      </c>
      <c r="FY486">
        <v>49</v>
      </c>
      <c r="GA486" t="s">
        <v>3</v>
      </c>
      <c r="GD486">
        <v>1</v>
      </c>
      <c r="GF486">
        <v>-977438433</v>
      </c>
      <c r="GG486">
        <v>2</v>
      </c>
      <c r="GH486">
        <v>1</v>
      </c>
      <c r="GI486">
        <v>2</v>
      </c>
      <c r="GJ486">
        <v>0</v>
      </c>
      <c r="GK486">
        <v>0</v>
      </c>
      <c r="GL486">
        <f t="shared" si="479"/>
        <v>0</v>
      </c>
      <c r="GM486">
        <f t="shared" si="480"/>
        <v>8854.98</v>
      </c>
      <c r="GN486">
        <f t="shared" si="481"/>
        <v>8854.98</v>
      </c>
      <c r="GO486">
        <f t="shared" si="482"/>
        <v>0</v>
      </c>
      <c r="GP486">
        <f t="shared" si="483"/>
        <v>0</v>
      </c>
      <c r="GR486">
        <v>0</v>
      </c>
      <c r="GS486">
        <v>3</v>
      </c>
      <c r="GT486">
        <v>0</v>
      </c>
      <c r="GU486" t="s">
        <v>3</v>
      </c>
      <c r="GV486">
        <f t="shared" si="484"/>
        <v>0</v>
      </c>
      <c r="GW486">
        <v>1</v>
      </c>
      <c r="GX486">
        <f t="shared" si="485"/>
        <v>0</v>
      </c>
      <c r="HA486">
        <v>0</v>
      </c>
      <c r="HB486">
        <v>0</v>
      </c>
      <c r="HC486">
        <f t="shared" si="486"/>
        <v>0</v>
      </c>
      <c r="HE486" t="s">
        <v>3</v>
      </c>
      <c r="HF486" t="s">
        <v>3</v>
      </c>
      <c r="HM486" t="s">
        <v>3</v>
      </c>
      <c r="HN486" t="s">
        <v>3</v>
      </c>
      <c r="HO486" t="s">
        <v>3</v>
      </c>
      <c r="HP486" t="s">
        <v>3</v>
      </c>
      <c r="HQ486" t="s">
        <v>3</v>
      </c>
      <c r="HS486">
        <v>0</v>
      </c>
      <c r="IK486">
        <v>0</v>
      </c>
    </row>
    <row r="487" spans="1:255" x14ac:dyDescent="0.25">
      <c r="A487" s="2">
        <v>18</v>
      </c>
      <c r="B487" s="2">
        <v>1</v>
      </c>
      <c r="C487" s="2">
        <v>286</v>
      </c>
      <c r="D487" s="2"/>
      <c r="E487" s="2" t="s">
        <v>333</v>
      </c>
      <c r="F487" s="2" t="s">
        <v>248</v>
      </c>
      <c r="G487" s="2" t="s">
        <v>249</v>
      </c>
      <c r="H487" s="2" t="s">
        <v>158</v>
      </c>
      <c r="I487" s="2">
        <f>I479*J487</f>
        <v>3.4510000000000001</v>
      </c>
      <c r="J487" s="2">
        <v>101.5</v>
      </c>
      <c r="K487" s="2">
        <v>101.5</v>
      </c>
      <c r="L487" s="2"/>
      <c r="M487" s="2"/>
      <c r="N487" s="2"/>
      <c r="O487" s="2">
        <f t="shared" si="455"/>
        <v>2573.6999999999998</v>
      </c>
      <c r="P487" s="2">
        <f t="shared" si="456"/>
        <v>2573.6999999999998</v>
      </c>
      <c r="Q487" s="2">
        <f t="shared" si="489"/>
        <v>0</v>
      </c>
      <c r="R487" s="2">
        <f t="shared" si="457"/>
        <v>0</v>
      </c>
      <c r="S487" s="2">
        <f t="shared" si="458"/>
        <v>0</v>
      </c>
      <c r="T487" s="2">
        <f t="shared" si="459"/>
        <v>0</v>
      </c>
      <c r="U487" s="2">
        <f t="shared" si="460"/>
        <v>0</v>
      </c>
      <c r="V487" s="2">
        <f t="shared" si="461"/>
        <v>0</v>
      </c>
      <c r="W487" s="2">
        <f t="shared" si="462"/>
        <v>0</v>
      </c>
      <c r="X487" s="2">
        <f t="shared" si="463"/>
        <v>0</v>
      </c>
      <c r="Y487" s="2">
        <f t="shared" si="464"/>
        <v>0</v>
      </c>
      <c r="Z487" s="2"/>
      <c r="AA487" s="2">
        <v>56481265</v>
      </c>
      <c r="AB487" s="2">
        <f t="shared" si="465"/>
        <v>729.73</v>
      </c>
      <c r="AC487" s="2">
        <f t="shared" si="466"/>
        <v>729.73</v>
      </c>
      <c r="AD487" s="2">
        <f t="shared" si="490"/>
        <v>0</v>
      </c>
      <c r="AE487" s="2">
        <f t="shared" si="491"/>
        <v>0</v>
      </c>
      <c r="AF487" s="2">
        <f t="shared" si="491"/>
        <v>0</v>
      </c>
      <c r="AG487" s="2">
        <f t="shared" si="467"/>
        <v>0</v>
      </c>
      <c r="AH487" s="2">
        <f t="shared" si="492"/>
        <v>0</v>
      </c>
      <c r="AI487" s="2">
        <f t="shared" si="492"/>
        <v>0</v>
      </c>
      <c r="AJ487" s="2">
        <f t="shared" si="468"/>
        <v>0</v>
      </c>
      <c r="AK487" s="2">
        <v>729.73</v>
      </c>
      <c r="AL487" s="2">
        <v>729.73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92</v>
      </c>
      <c r="AU487" s="2">
        <v>49</v>
      </c>
      <c r="AV487" s="2">
        <v>1</v>
      </c>
      <c r="AW487" s="2">
        <v>1.022</v>
      </c>
      <c r="AX487" s="2"/>
      <c r="AY487" s="2"/>
      <c r="AZ487" s="2">
        <v>1</v>
      </c>
      <c r="BA487" s="2">
        <v>1</v>
      </c>
      <c r="BB487" s="2">
        <v>1</v>
      </c>
      <c r="BC487" s="2">
        <v>1</v>
      </c>
      <c r="BD487" s="2" t="s">
        <v>3</v>
      </c>
      <c r="BE487" s="2" t="s">
        <v>3</v>
      </c>
      <c r="BF487" s="2" t="s">
        <v>3</v>
      </c>
      <c r="BG487" s="2" t="s">
        <v>3</v>
      </c>
      <c r="BH487" s="2">
        <v>3</v>
      </c>
      <c r="BI487" s="2">
        <v>1</v>
      </c>
      <c r="BJ487" s="2" t="s">
        <v>250</v>
      </c>
      <c r="BK487" s="2"/>
      <c r="BL487" s="2"/>
      <c r="BM487" s="2">
        <v>8</v>
      </c>
      <c r="BN487" s="2">
        <v>0</v>
      </c>
      <c r="BO487" s="2" t="s">
        <v>3</v>
      </c>
      <c r="BP487" s="2">
        <v>0</v>
      </c>
      <c r="BQ487" s="2">
        <v>30</v>
      </c>
      <c r="BR487" s="2">
        <v>0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  <c r="BY487" s="2" t="s">
        <v>3</v>
      </c>
      <c r="BZ487" s="2">
        <v>92</v>
      </c>
      <c r="CA487" s="2">
        <v>49</v>
      </c>
      <c r="CB487" s="2" t="s">
        <v>3</v>
      </c>
      <c r="CC487" s="2"/>
      <c r="CD487" s="2"/>
      <c r="CE487" s="2">
        <v>30</v>
      </c>
      <c r="CF487" s="2">
        <v>0</v>
      </c>
      <c r="CG487" s="2">
        <v>0</v>
      </c>
      <c r="CH487" s="2"/>
      <c r="CI487" s="2"/>
      <c r="CJ487" s="2"/>
      <c r="CK487" s="2"/>
      <c r="CL487" s="2"/>
      <c r="CM487" s="2">
        <v>0</v>
      </c>
      <c r="CN487" s="2" t="s">
        <v>3</v>
      </c>
      <c r="CO487" s="2">
        <v>0</v>
      </c>
      <c r="CP487" s="2">
        <f t="shared" si="469"/>
        <v>2573.6999999999998</v>
      </c>
      <c r="CQ487" s="2">
        <f t="shared" si="470"/>
        <v>745.78</v>
      </c>
      <c r="CR487" s="2">
        <f t="shared" si="493"/>
        <v>0</v>
      </c>
      <c r="CS487" s="2">
        <f t="shared" si="471"/>
        <v>0</v>
      </c>
      <c r="CT487" s="2">
        <f t="shared" si="472"/>
        <v>0</v>
      </c>
      <c r="CU487" s="2">
        <f t="shared" si="473"/>
        <v>0</v>
      </c>
      <c r="CV487" s="2">
        <f t="shared" si="474"/>
        <v>0</v>
      </c>
      <c r="CW487" s="2">
        <f t="shared" si="475"/>
        <v>0</v>
      </c>
      <c r="CX487" s="2">
        <f t="shared" si="476"/>
        <v>0</v>
      </c>
      <c r="CY487" s="2">
        <f t="shared" si="477"/>
        <v>0</v>
      </c>
      <c r="CZ487" s="2">
        <f t="shared" si="478"/>
        <v>0</v>
      </c>
      <c r="DA487" s="2"/>
      <c r="DB487" s="2"/>
      <c r="DC487" s="2" t="s">
        <v>3</v>
      </c>
      <c r="DD487" s="2" t="s">
        <v>3</v>
      </c>
      <c r="DE487" s="2" t="s">
        <v>3</v>
      </c>
      <c r="DF487" s="2" t="s">
        <v>3</v>
      </c>
      <c r="DG487" s="2" t="s">
        <v>3</v>
      </c>
      <c r="DH487" s="2" t="s">
        <v>3</v>
      </c>
      <c r="DI487" s="2" t="s">
        <v>3</v>
      </c>
      <c r="DJ487" s="2" t="s">
        <v>3</v>
      </c>
      <c r="DK487" s="2" t="s">
        <v>3</v>
      </c>
      <c r="DL487" s="2" t="s">
        <v>3</v>
      </c>
      <c r="DM487" s="2" t="s">
        <v>3</v>
      </c>
      <c r="DN487" s="2">
        <v>0</v>
      </c>
      <c r="DO487" s="2">
        <v>0</v>
      </c>
      <c r="DP487" s="2">
        <v>1</v>
      </c>
      <c r="DQ487" s="2">
        <v>1</v>
      </c>
      <c r="DR487" s="2"/>
      <c r="DS487" s="2"/>
      <c r="DT487" s="2"/>
      <c r="DU487" s="2">
        <v>1007</v>
      </c>
      <c r="DV487" s="2" t="s">
        <v>158</v>
      </c>
      <c r="DW487" s="2" t="s">
        <v>158</v>
      </c>
      <c r="DX487" s="2">
        <v>1</v>
      </c>
      <c r="DY487" s="2"/>
      <c r="DZ487" s="2" t="s">
        <v>3</v>
      </c>
      <c r="EA487" s="2" t="s">
        <v>3</v>
      </c>
      <c r="EB487" s="2" t="s">
        <v>3</v>
      </c>
      <c r="EC487" s="2" t="s">
        <v>3</v>
      </c>
      <c r="ED487" s="2"/>
      <c r="EE487" s="2">
        <v>55586444</v>
      </c>
      <c r="EF487" s="2">
        <v>30</v>
      </c>
      <c r="EG487" s="2" t="s">
        <v>117</v>
      </c>
      <c r="EH487" s="2">
        <v>0</v>
      </c>
      <c r="EI487" s="2" t="s">
        <v>3</v>
      </c>
      <c r="EJ487" s="2">
        <v>1</v>
      </c>
      <c r="EK487" s="2">
        <v>8</v>
      </c>
      <c r="EL487" s="2" t="s">
        <v>233</v>
      </c>
      <c r="EM487" s="2" t="s">
        <v>234</v>
      </c>
      <c r="EN487" s="2"/>
      <c r="EO487" s="2" t="s">
        <v>3</v>
      </c>
      <c r="EP487" s="2"/>
      <c r="EQ487" s="2">
        <v>0</v>
      </c>
      <c r="ER487" s="2">
        <v>729.73</v>
      </c>
      <c r="ES487" s="2">
        <v>729.73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>
        <v>0</v>
      </c>
      <c r="FR487" s="2">
        <v>0</v>
      </c>
      <c r="FS487" s="2">
        <v>0</v>
      </c>
      <c r="FT487" s="2"/>
      <c r="FU487" s="2"/>
      <c r="FV487" s="2"/>
      <c r="FW487" s="2"/>
      <c r="FX487" s="2">
        <v>92</v>
      </c>
      <c r="FY487" s="2">
        <v>49</v>
      </c>
      <c r="FZ487" s="2"/>
      <c r="GA487" s="2" t="s">
        <v>3</v>
      </c>
      <c r="GB487" s="2"/>
      <c r="GC487" s="2"/>
      <c r="GD487" s="2">
        <v>1</v>
      </c>
      <c r="GE487" s="2"/>
      <c r="GF487" s="2">
        <v>-1447999952</v>
      </c>
      <c r="GG487" s="2">
        <v>2</v>
      </c>
      <c r="GH487" s="2">
        <v>1</v>
      </c>
      <c r="GI487" s="2">
        <v>-2</v>
      </c>
      <c r="GJ487" s="2">
        <v>0</v>
      </c>
      <c r="GK487" s="2">
        <v>0</v>
      </c>
      <c r="GL487" s="2">
        <f t="shared" si="479"/>
        <v>0</v>
      </c>
      <c r="GM487" s="2">
        <f t="shared" si="480"/>
        <v>2573.6999999999998</v>
      </c>
      <c r="GN487" s="2">
        <f t="shared" si="481"/>
        <v>2573.6999999999998</v>
      </c>
      <c r="GO487" s="2">
        <f t="shared" si="482"/>
        <v>0</v>
      </c>
      <c r="GP487" s="2">
        <f t="shared" si="483"/>
        <v>0</v>
      </c>
      <c r="GQ487" s="2"/>
      <c r="GR487" s="2">
        <v>0</v>
      </c>
      <c r="GS487" s="2">
        <v>3</v>
      </c>
      <c r="GT487" s="2">
        <v>0</v>
      </c>
      <c r="GU487" s="2" t="s">
        <v>3</v>
      </c>
      <c r="GV487" s="2">
        <f t="shared" si="484"/>
        <v>0</v>
      </c>
      <c r="GW487" s="2">
        <v>1</v>
      </c>
      <c r="GX487" s="2">
        <f t="shared" si="485"/>
        <v>0</v>
      </c>
      <c r="GY487" s="2"/>
      <c r="GZ487" s="2"/>
      <c r="HA487" s="2">
        <v>0</v>
      </c>
      <c r="HB487" s="2">
        <v>0</v>
      </c>
      <c r="HC487" s="2">
        <f t="shared" si="486"/>
        <v>0</v>
      </c>
      <c r="HD487" s="2"/>
      <c r="HE487" s="2" t="s">
        <v>3</v>
      </c>
      <c r="HF487" s="2" t="s">
        <v>3</v>
      </c>
      <c r="HG487" s="2"/>
      <c r="HH487" s="2"/>
      <c r="HI487" s="2"/>
      <c r="HJ487" s="2"/>
      <c r="HK487" s="2"/>
      <c r="HL487" s="2"/>
      <c r="HM487" s="2" t="s">
        <v>3</v>
      </c>
      <c r="HN487" s="2" t="s">
        <v>3</v>
      </c>
      <c r="HO487" s="2" t="s">
        <v>3</v>
      </c>
      <c r="HP487" s="2" t="s">
        <v>3</v>
      </c>
      <c r="HQ487" s="2" t="s">
        <v>3</v>
      </c>
      <c r="HR487" s="2"/>
      <c r="HS487" s="2">
        <v>0</v>
      </c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>
        <v>0</v>
      </c>
      <c r="IL487" s="2"/>
      <c r="IM487" s="2"/>
      <c r="IN487" s="2"/>
      <c r="IO487" s="2"/>
      <c r="IP487" s="2"/>
      <c r="IQ487" s="2"/>
      <c r="IR487" s="2"/>
      <c r="IS487" s="2"/>
      <c r="IT487" s="2"/>
      <c r="IU487" s="2"/>
    </row>
    <row r="488" spans="1:255" x14ac:dyDescent="0.25">
      <c r="A488">
        <v>18</v>
      </c>
      <c r="B488">
        <v>1</v>
      </c>
      <c r="C488">
        <v>307</v>
      </c>
      <c r="E488" t="s">
        <v>333</v>
      </c>
      <c r="F488" t="s">
        <v>248</v>
      </c>
      <c r="G488" t="s">
        <v>249</v>
      </c>
      <c r="H488" t="s">
        <v>158</v>
      </c>
      <c r="I488">
        <f>I480*J488</f>
        <v>3.4510000000000001</v>
      </c>
      <c r="J488">
        <v>101.5</v>
      </c>
      <c r="K488">
        <v>101.5</v>
      </c>
      <c r="O488">
        <f t="shared" si="455"/>
        <v>25942.9</v>
      </c>
      <c r="P488">
        <f t="shared" si="456"/>
        <v>25942.9</v>
      </c>
      <c r="Q488">
        <f t="shared" si="489"/>
        <v>0</v>
      </c>
      <c r="R488">
        <f t="shared" si="457"/>
        <v>0</v>
      </c>
      <c r="S488">
        <f t="shared" si="458"/>
        <v>0</v>
      </c>
      <c r="T488">
        <f t="shared" si="459"/>
        <v>0</v>
      </c>
      <c r="U488">
        <f t="shared" si="460"/>
        <v>0</v>
      </c>
      <c r="V488">
        <f t="shared" si="461"/>
        <v>0</v>
      </c>
      <c r="W488">
        <f t="shared" si="462"/>
        <v>0</v>
      </c>
      <c r="X488">
        <f t="shared" si="463"/>
        <v>0</v>
      </c>
      <c r="Y488">
        <f t="shared" si="464"/>
        <v>0</v>
      </c>
      <c r="AA488">
        <v>56481267</v>
      </c>
      <c r="AB488">
        <f t="shared" si="465"/>
        <v>729.73</v>
      </c>
      <c r="AC488">
        <f t="shared" si="466"/>
        <v>729.73</v>
      </c>
      <c r="AD488">
        <f t="shared" si="490"/>
        <v>0</v>
      </c>
      <c r="AE488">
        <f t="shared" si="491"/>
        <v>0</v>
      </c>
      <c r="AF488">
        <f t="shared" si="491"/>
        <v>0</v>
      </c>
      <c r="AG488">
        <f t="shared" si="467"/>
        <v>0</v>
      </c>
      <c r="AH488">
        <f t="shared" si="492"/>
        <v>0</v>
      </c>
      <c r="AI488">
        <f t="shared" si="492"/>
        <v>0</v>
      </c>
      <c r="AJ488">
        <f t="shared" si="468"/>
        <v>0</v>
      </c>
      <c r="AK488">
        <v>729.73</v>
      </c>
      <c r="AL488">
        <v>729.73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92</v>
      </c>
      <c r="AU488">
        <v>49</v>
      </c>
      <c r="AV488">
        <v>1</v>
      </c>
      <c r="AW488">
        <v>1.022</v>
      </c>
      <c r="AZ488">
        <v>1</v>
      </c>
      <c r="BA488">
        <v>1</v>
      </c>
      <c r="BB488">
        <v>1</v>
      </c>
      <c r="BC488">
        <v>10.08</v>
      </c>
      <c r="BD488" t="s">
        <v>3</v>
      </c>
      <c r="BE488" t="s">
        <v>3</v>
      </c>
      <c r="BF488" t="s">
        <v>3</v>
      </c>
      <c r="BG488" t="s">
        <v>3</v>
      </c>
      <c r="BH488">
        <v>3</v>
      </c>
      <c r="BI488">
        <v>1</v>
      </c>
      <c r="BJ488" t="s">
        <v>250</v>
      </c>
      <c r="BM488">
        <v>8</v>
      </c>
      <c r="BN488">
        <v>0</v>
      </c>
      <c r="BO488" t="s">
        <v>248</v>
      </c>
      <c r="BP488">
        <v>1</v>
      </c>
      <c r="BQ488">
        <v>30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 t="s">
        <v>3</v>
      </c>
      <c r="BZ488">
        <v>92</v>
      </c>
      <c r="CA488">
        <v>49</v>
      </c>
      <c r="CB488" t="s">
        <v>3</v>
      </c>
      <c r="CE488">
        <v>30</v>
      </c>
      <c r="CF488">
        <v>0</v>
      </c>
      <c r="CG488">
        <v>0</v>
      </c>
      <c r="CM488">
        <v>0</v>
      </c>
      <c r="CN488" t="s">
        <v>3</v>
      </c>
      <c r="CO488">
        <v>0</v>
      </c>
      <c r="CP488">
        <f t="shared" si="469"/>
        <v>25942.9</v>
      </c>
      <c r="CQ488">
        <f t="shared" si="470"/>
        <v>7517.46</v>
      </c>
      <c r="CR488">
        <f t="shared" si="493"/>
        <v>0</v>
      </c>
      <c r="CS488">
        <f t="shared" si="471"/>
        <v>0</v>
      </c>
      <c r="CT488">
        <f t="shared" si="472"/>
        <v>0</v>
      </c>
      <c r="CU488">
        <f t="shared" si="473"/>
        <v>0</v>
      </c>
      <c r="CV488">
        <f t="shared" si="474"/>
        <v>0</v>
      </c>
      <c r="CW488">
        <f t="shared" si="475"/>
        <v>0</v>
      </c>
      <c r="CX488">
        <f t="shared" si="476"/>
        <v>0</v>
      </c>
      <c r="CY488">
        <f t="shared" si="477"/>
        <v>0</v>
      </c>
      <c r="CZ488">
        <f t="shared" si="478"/>
        <v>0</v>
      </c>
      <c r="DC488" t="s">
        <v>3</v>
      </c>
      <c r="DD488" t="s">
        <v>3</v>
      </c>
      <c r="DE488" t="s">
        <v>3</v>
      </c>
      <c r="DF488" t="s">
        <v>3</v>
      </c>
      <c r="DG488" t="s">
        <v>3</v>
      </c>
      <c r="DH488" t="s">
        <v>3</v>
      </c>
      <c r="DI488" t="s">
        <v>3</v>
      </c>
      <c r="DJ488" t="s">
        <v>3</v>
      </c>
      <c r="DK488" t="s">
        <v>3</v>
      </c>
      <c r="DL488" t="s">
        <v>3</v>
      </c>
      <c r="DM488" t="s">
        <v>3</v>
      </c>
      <c r="DN488">
        <v>0</v>
      </c>
      <c r="DO488">
        <v>0</v>
      </c>
      <c r="DP488">
        <v>1</v>
      </c>
      <c r="DQ488">
        <v>1</v>
      </c>
      <c r="DU488">
        <v>1007</v>
      </c>
      <c r="DV488" t="s">
        <v>158</v>
      </c>
      <c r="DW488" t="s">
        <v>158</v>
      </c>
      <c r="DX488">
        <v>1</v>
      </c>
      <c r="DZ488" t="s">
        <v>3</v>
      </c>
      <c r="EA488" t="s">
        <v>3</v>
      </c>
      <c r="EB488" t="s">
        <v>3</v>
      </c>
      <c r="EC488" t="s">
        <v>3</v>
      </c>
      <c r="EE488">
        <v>55586444</v>
      </c>
      <c r="EF488">
        <v>30</v>
      </c>
      <c r="EG488" t="s">
        <v>117</v>
      </c>
      <c r="EH488">
        <v>0</v>
      </c>
      <c r="EI488" t="s">
        <v>3</v>
      </c>
      <c r="EJ488">
        <v>1</v>
      </c>
      <c r="EK488">
        <v>8</v>
      </c>
      <c r="EL488" t="s">
        <v>233</v>
      </c>
      <c r="EM488" t="s">
        <v>234</v>
      </c>
      <c r="EO488" t="s">
        <v>3</v>
      </c>
      <c r="EQ488">
        <v>0</v>
      </c>
      <c r="ER488">
        <v>729.73</v>
      </c>
      <c r="ES488">
        <v>729.73</v>
      </c>
      <c r="ET488">
        <v>0</v>
      </c>
      <c r="EU488">
        <v>0</v>
      </c>
      <c r="EV488">
        <v>0</v>
      </c>
      <c r="EW488">
        <v>0</v>
      </c>
      <c r="EX488">
        <v>0</v>
      </c>
      <c r="FQ488">
        <v>0</v>
      </c>
      <c r="FR488">
        <v>0</v>
      </c>
      <c r="FS488">
        <v>0</v>
      </c>
      <c r="FX488">
        <v>92</v>
      </c>
      <c r="FY488">
        <v>49</v>
      </c>
      <c r="GA488" t="s">
        <v>3</v>
      </c>
      <c r="GD488">
        <v>1</v>
      </c>
      <c r="GF488">
        <v>-1447999952</v>
      </c>
      <c r="GG488">
        <v>2</v>
      </c>
      <c r="GH488">
        <v>1</v>
      </c>
      <c r="GI488">
        <v>2</v>
      </c>
      <c r="GJ488">
        <v>0</v>
      </c>
      <c r="GK488">
        <v>0</v>
      </c>
      <c r="GL488">
        <f t="shared" si="479"/>
        <v>0</v>
      </c>
      <c r="GM488">
        <f t="shared" si="480"/>
        <v>25942.9</v>
      </c>
      <c r="GN488">
        <f t="shared" si="481"/>
        <v>25942.9</v>
      </c>
      <c r="GO488">
        <f t="shared" si="482"/>
        <v>0</v>
      </c>
      <c r="GP488">
        <f t="shared" si="483"/>
        <v>0</v>
      </c>
      <c r="GR488">
        <v>0</v>
      </c>
      <c r="GS488">
        <v>3</v>
      </c>
      <c r="GT488">
        <v>0</v>
      </c>
      <c r="GU488" t="s">
        <v>3</v>
      </c>
      <c r="GV488">
        <f t="shared" si="484"/>
        <v>0</v>
      </c>
      <c r="GW488">
        <v>1</v>
      </c>
      <c r="GX488">
        <f t="shared" si="485"/>
        <v>0</v>
      </c>
      <c r="HA488">
        <v>0</v>
      </c>
      <c r="HB488">
        <v>0</v>
      </c>
      <c r="HC488">
        <f t="shared" si="486"/>
        <v>0</v>
      </c>
      <c r="HE488" t="s">
        <v>3</v>
      </c>
      <c r="HF488" t="s">
        <v>3</v>
      </c>
      <c r="HM488" t="s">
        <v>3</v>
      </c>
      <c r="HN488" t="s">
        <v>3</v>
      </c>
      <c r="HO488" t="s">
        <v>3</v>
      </c>
      <c r="HP488" t="s">
        <v>3</v>
      </c>
      <c r="HQ488" t="s">
        <v>3</v>
      </c>
      <c r="HS488">
        <v>0</v>
      </c>
      <c r="IK488">
        <v>0</v>
      </c>
    </row>
    <row r="490" spans="1:255" ht="13" x14ac:dyDescent="0.3">
      <c r="A490" s="3">
        <v>51</v>
      </c>
      <c r="B490" s="3">
        <f>B469</f>
        <v>1</v>
      </c>
      <c r="C490" s="3">
        <f>A469</f>
        <v>4</v>
      </c>
      <c r="D490" s="3">
        <f>ROW(A469)</f>
        <v>469</v>
      </c>
      <c r="E490" s="3"/>
      <c r="F490" s="3" t="str">
        <f>IF(F469&lt;&gt;"",F469,"")</f>
        <v/>
      </c>
      <c r="G490" s="3" t="str">
        <f>IF(G469&lt;&gt;"",G469,"")</f>
        <v>Замена лестницы спуска в подвал м/о 3-5/Ж-Е (КР-12)</v>
      </c>
      <c r="H490" s="3">
        <v>0</v>
      </c>
      <c r="I490" s="3"/>
      <c r="J490" s="3"/>
      <c r="K490" s="3"/>
      <c r="L490" s="3"/>
      <c r="M490" s="3"/>
      <c r="N490" s="3"/>
      <c r="O490" s="3">
        <f t="shared" ref="O490:T490" si="494">ROUND(AB490,2)</f>
        <v>11716.78</v>
      </c>
      <c r="P490" s="3">
        <f t="shared" si="494"/>
        <v>10609.02</v>
      </c>
      <c r="Q490" s="3">
        <f t="shared" si="494"/>
        <v>15.32</v>
      </c>
      <c r="R490" s="3">
        <f t="shared" si="494"/>
        <v>1.68</v>
      </c>
      <c r="S490" s="3">
        <f t="shared" si="494"/>
        <v>1092.44</v>
      </c>
      <c r="T490" s="3">
        <f t="shared" si="494"/>
        <v>0</v>
      </c>
      <c r="U490" s="3">
        <f>AH490</f>
        <v>82.999587329999997</v>
      </c>
      <c r="V490" s="3">
        <f>AI490</f>
        <v>0</v>
      </c>
      <c r="W490" s="3">
        <f>ROUND(AJ490,2)</f>
        <v>0</v>
      </c>
      <c r="X490" s="3">
        <f>ROUND(AK490,2)</f>
        <v>1054.3</v>
      </c>
      <c r="Y490" s="3">
        <f>ROUND(AL490,2)</f>
        <v>604.27</v>
      </c>
      <c r="Z490" s="3"/>
      <c r="AA490" s="3"/>
      <c r="AB490" s="3">
        <f>ROUND(SUMIF(AA473:AA488,"=56481265",O473:O488),2)</f>
        <v>11716.78</v>
      </c>
      <c r="AC490" s="3">
        <f>ROUND(SUMIF(AA473:AA488,"=56481265",P473:P488),2)</f>
        <v>10609.02</v>
      </c>
      <c r="AD490" s="3">
        <f>ROUND(SUMIF(AA473:AA488,"=56481265",Q473:Q488),2)</f>
        <v>15.32</v>
      </c>
      <c r="AE490" s="3">
        <f>ROUND(SUMIF(AA473:AA488,"=56481265",R473:R488),2)</f>
        <v>1.68</v>
      </c>
      <c r="AF490" s="3">
        <f>ROUND(SUMIF(AA473:AA488,"=56481265",S473:S488),2)</f>
        <v>1092.44</v>
      </c>
      <c r="AG490" s="3">
        <f>ROUND(SUMIF(AA473:AA488,"=56481265",T473:T488),2)</f>
        <v>0</v>
      </c>
      <c r="AH490" s="3">
        <f>SUMIF(AA473:AA488,"=56481265",U473:U488)</f>
        <v>82.999587329999997</v>
      </c>
      <c r="AI490" s="3">
        <f>SUMIF(AA473:AA488,"=56481265",V473:V488)</f>
        <v>0</v>
      </c>
      <c r="AJ490" s="3">
        <f>ROUND(SUMIF(AA473:AA488,"=56481265",W473:W488),2)</f>
        <v>0</v>
      </c>
      <c r="AK490" s="3">
        <f>ROUND(SUMIF(AA473:AA488,"=56481265",X473:X488),2)</f>
        <v>1054.3</v>
      </c>
      <c r="AL490" s="3">
        <f>ROUND(SUMIF(AA473:AA488,"=56481265",Y473:Y488),2)</f>
        <v>604.27</v>
      </c>
      <c r="AM490" s="3"/>
      <c r="AN490" s="3"/>
      <c r="AO490" s="3">
        <f t="shared" ref="AO490:BD490" si="495">ROUND(BX490,2)</f>
        <v>0</v>
      </c>
      <c r="AP490" s="3">
        <f t="shared" si="495"/>
        <v>0</v>
      </c>
      <c r="AQ490" s="3">
        <f t="shared" si="495"/>
        <v>0</v>
      </c>
      <c r="AR490" s="3">
        <f t="shared" si="495"/>
        <v>13375.35</v>
      </c>
      <c r="AS490" s="3">
        <f t="shared" si="495"/>
        <v>13375.35</v>
      </c>
      <c r="AT490" s="3">
        <f t="shared" si="495"/>
        <v>0</v>
      </c>
      <c r="AU490" s="3">
        <f t="shared" si="495"/>
        <v>0</v>
      </c>
      <c r="AV490" s="3">
        <f t="shared" si="495"/>
        <v>10609.02</v>
      </c>
      <c r="AW490" s="3">
        <f t="shared" si="495"/>
        <v>10609.02</v>
      </c>
      <c r="AX490" s="3">
        <f t="shared" si="495"/>
        <v>0</v>
      </c>
      <c r="AY490" s="3">
        <f t="shared" si="495"/>
        <v>10609.02</v>
      </c>
      <c r="AZ490" s="3">
        <f t="shared" si="495"/>
        <v>0</v>
      </c>
      <c r="BA490" s="3">
        <f t="shared" si="495"/>
        <v>0</v>
      </c>
      <c r="BB490" s="3">
        <f t="shared" si="495"/>
        <v>0</v>
      </c>
      <c r="BC490" s="3">
        <f t="shared" si="495"/>
        <v>0</v>
      </c>
      <c r="BD490" s="3">
        <f t="shared" si="495"/>
        <v>0</v>
      </c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>
        <f>ROUND(SUMIF(AA473:AA488,"=56481265",FQ473:FQ488),2)</f>
        <v>0</v>
      </c>
      <c r="BY490" s="3">
        <f>ROUND(SUMIF(AA473:AA488,"=56481265",FR473:FR488),2)</f>
        <v>0</v>
      </c>
      <c r="BZ490" s="3">
        <f>ROUND(SUMIF(AA473:AA488,"=56481265",GL473:GL488),2)</f>
        <v>0</v>
      </c>
      <c r="CA490" s="3">
        <f>ROUND(SUMIF(AA473:AA488,"=56481265",GM473:GM488),2)</f>
        <v>13375.35</v>
      </c>
      <c r="CB490" s="3">
        <f>ROUND(SUMIF(AA473:AA488,"=56481265",GN473:GN488),2)</f>
        <v>13375.35</v>
      </c>
      <c r="CC490" s="3">
        <f>ROUND(SUMIF(AA473:AA488,"=56481265",GO473:GO488),2)</f>
        <v>0</v>
      </c>
      <c r="CD490" s="3">
        <f>ROUND(SUMIF(AA473:AA488,"=56481265",GP473:GP488),2)</f>
        <v>0</v>
      </c>
      <c r="CE490" s="3">
        <f>AC490-BX490</f>
        <v>10609.02</v>
      </c>
      <c r="CF490" s="3">
        <f>AC490-BY490</f>
        <v>10609.02</v>
      </c>
      <c r="CG490" s="3">
        <f>BX490-BZ490</f>
        <v>0</v>
      </c>
      <c r="CH490" s="3">
        <f>AC490-BX490-BY490+BZ490</f>
        <v>10609.02</v>
      </c>
      <c r="CI490" s="3">
        <f>BY490-BZ490</f>
        <v>0</v>
      </c>
      <c r="CJ490" s="3">
        <f>ROUND(SUMIF(AA473:AA488,"=56481265",GX473:GX488),2)</f>
        <v>0</v>
      </c>
      <c r="CK490" s="3">
        <f>ROUND(SUMIF(AA473:AA488,"=56481265",GY473:GY488),2)</f>
        <v>0</v>
      </c>
      <c r="CL490" s="3">
        <f>ROUND(SUMIF(AA473:AA488,"=56481265",GZ473:GZ488),2)</f>
        <v>0</v>
      </c>
      <c r="CM490" s="3">
        <f>ROUND(SUMIF(AA473:AA488,"=56481265",HD473:HD488),2)</f>
        <v>0</v>
      </c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4">
        <f t="shared" ref="DG490:DL490" si="496">ROUND(DT490,2)</f>
        <v>196001.98</v>
      </c>
      <c r="DH490" s="4">
        <f t="shared" si="496"/>
        <v>143550.84</v>
      </c>
      <c r="DI490" s="4">
        <f t="shared" si="496"/>
        <v>210.65</v>
      </c>
      <c r="DJ490" s="4">
        <f t="shared" si="496"/>
        <v>80.34</v>
      </c>
      <c r="DK490" s="4">
        <f t="shared" si="496"/>
        <v>52240.49</v>
      </c>
      <c r="DL490" s="4">
        <f t="shared" si="496"/>
        <v>0</v>
      </c>
      <c r="DM490" s="4">
        <f>DZ490</f>
        <v>82.999587329999997</v>
      </c>
      <c r="DN490" s="4">
        <f>EA490</f>
        <v>0</v>
      </c>
      <c r="DO490" s="4">
        <f>ROUND(EB490,2)</f>
        <v>0</v>
      </c>
      <c r="DP490" s="4">
        <f>ROUND(EC490,2)</f>
        <v>50416.69</v>
      </c>
      <c r="DQ490" s="4">
        <f>ROUND(ED490,2)</f>
        <v>28896.52</v>
      </c>
      <c r="DR490" s="4"/>
      <c r="DS490" s="4"/>
      <c r="DT490" s="4">
        <f>ROUND(SUMIF(AA473:AA488,"=56481267",O473:O488),2)</f>
        <v>196001.98</v>
      </c>
      <c r="DU490" s="4">
        <f>ROUND(SUMIF(AA473:AA488,"=56481267",P473:P488),2)</f>
        <v>143550.84</v>
      </c>
      <c r="DV490" s="4">
        <f>ROUND(SUMIF(AA473:AA488,"=56481267",Q473:Q488),2)</f>
        <v>210.65</v>
      </c>
      <c r="DW490" s="4">
        <f>ROUND(SUMIF(AA473:AA488,"=56481267",R473:R488),2)</f>
        <v>80.34</v>
      </c>
      <c r="DX490" s="4">
        <f>ROUND(SUMIF(AA473:AA488,"=56481267",S473:S488),2)</f>
        <v>52240.49</v>
      </c>
      <c r="DY490" s="4">
        <f>ROUND(SUMIF(AA473:AA488,"=56481267",T473:T488),2)</f>
        <v>0</v>
      </c>
      <c r="DZ490" s="4">
        <f>SUMIF(AA473:AA488,"=56481267",U473:U488)</f>
        <v>82.999587329999997</v>
      </c>
      <c r="EA490" s="4">
        <f>SUMIF(AA473:AA488,"=56481267",V473:V488)</f>
        <v>0</v>
      </c>
      <c r="EB490" s="4">
        <f>ROUND(SUMIF(AA473:AA488,"=56481267",W473:W488),2)</f>
        <v>0</v>
      </c>
      <c r="EC490" s="4">
        <f>ROUND(SUMIF(AA473:AA488,"=56481267",X473:X488),2)</f>
        <v>50416.69</v>
      </c>
      <c r="ED490" s="4">
        <f>ROUND(SUMIF(AA473:AA488,"=56481267",Y473:Y488),2)</f>
        <v>28896.52</v>
      </c>
      <c r="EE490" s="4"/>
      <c r="EF490" s="4"/>
      <c r="EG490" s="4">
        <f t="shared" ref="EG490:EV490" si="497">ROUND(FP490,2)</f>
        <v>0</v>
      </c>
      <c r="EH490" s="4">
        <f t="shared" si="497"/>
        <v>0</v>
      </c>
      <c r="EI490" s="4">
        <f t="shared" si="497"/>
        <v>0</v>
      </c>
      <c r="EJ490" s="4">
        <f t="shared" si="497"/>
        <v>275315.19</v>
      </c>
      <c r="EK490" s="4">
        <f t="shared" si="497"/>
        <v>275315.19</v>
      </c>
      <c r="EL490" s="4">
        <f t="shared" si="497"/>
        <v>0</v>
      </c>
      <c r="EM490" s="4">
        <f t="shared" si="497"/>
        <v>0</v>
      </c>
      <c r="EN490" s="4">
        <f t="shared" si="497"/>
        <v>143550.84</v>
      </c>
      <c r="EO490" s="4">
        <f t="shared" si="497"/>
        <v>143550.84</v>
      </c>
      <c r="EP490" s="4">
        <f t="shared" si="497"/>
        <v>0</v>
      </c>
      <c r="EQ490" s="4">
        <f t="shared" si="497"/>
        <v>143550.84</v>
      </c>
      <c r="ER490" s="4">
        <f t="shared" si="497"/>
        <v>0</v>
      </c>
      <c r="ES490" s="4">
        <f t="shared" si="497"/>
        <v>0</v>
      </c>
      <c r="ET490" s="4">
        <f t="shared" si="497"/>
        <v>0</v>
      </c>
      <c r="EU490" s="4">
        <f t="shared" si="497"/>
        <v>0</v>
      </c>
      <c r="EV490" s="4">
        <f t="shared" si="497"/>
        <v>0</v>
      </c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>
        <f>ROUND(SUMIF(AA473:AA488,"=56481267",FQ473:FQ488),2)</f>
        <v>0</v>
      </c>
      <c r="FQ490" s="4">
        <f>ROUND(SUMIF(AA473:AA488,"=56481267",FR473:FR488),2)</f>
        <v>0</v>
      </c>
      <c r="FR490" s="4">
        <f>ROUND(SUMIF(AA473:AA488,"=56481267",GL473:GL488),2)</f>
        <v>0</v>
      </c>
      <c r="FS490" s="4">
        <f>ROUND(SUMIF(AA473:AA488,"=56481267",GM473:GM488),2)</f>
        <v>275315.19</v>
      </c>
      <c r="FT490" s="4">
        <f>ROUND(SUMIF(AA473:AA488,"=56481267",GN473:GN488),2)</f>
        <v>275315.19</v>
      </c>
      <c r="FU490" s="4">
        <f>ROUND(SUMIF(AA473:AA488,"=56481267",GO473:GO488),2)</f>
        <v>0</v>
      </c>
      <c r="FV490" s="4">
        <f>ROUND(SUMIF(AA473:AA488,"=56481267",GP473:GP488),2)</f>
        <v>0</v>
      </c>
      <c r="FW490" s="4">
        <f>DU490-FP490</f>
        <v>143550.84</v>
      </c>
      <c r="FX490" s="4">
        <f>DU490-FQ490</f>
        <v>143550.84</v>
      </c>
      <c r="FY490" s="4">
        <f>FP490-FR490</f>
        <v>0</v>
      </c>
      <c r="FZ490" s="4">
        <f>DU490-FP490-FQ490+FR490</f>
        <v>143550.84</v>
      </c>
      <c r="GA490" s="4">
        <f>FQ490-FR490</f>
        <v>0</v>
      </c>
      <c r="GB490" s="4">
        <f>ROUND(SUMIF(AA473:AA488,"=56481267",GX473:GX488),2)</f>
        <v>0</v>
      </c>
      <c r="GC490" s="4">
        <f>ROUND(SUMIF(AA473:AA488,"=56481267",GY473:GY488),2)</f>
        <v>0</v>
      </c>
      <c r="GD490" s="4">
        <f>ROUND(SUMIF(AA473:AA488,"=56481267",GZ473:GZ488),2)</f>
        <v>0</v>
      </c>
      <c r="GE490" s="4">
        <f>ROUND(SUMIF(AA473:AA488,"=56481267",HD473:HD488),2)</f>
        <v>0</v>
      </c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>
        <v>0</v>
      </c>
    </row>
    <row r="492" spans="1:255" ht="13" x14ac:dyDescent="0.3">
      <c r="A492" s="5">
        <v>50</v>
      </c>
      <c r="B492" s="5">
        <v>0</v>
      </c>
      <c r="C492" s="5">
        <v>0</v>
      </c>
      <c r="D492" s="5">
        <v>1</v>
      </c>
      <c r="E492" s="5">
        <v>201</v>
      </c>
      <c r="F492" s="5">
        <f>ROUND(Source!O490,O492)</f>
        <v>11716.78</v>
      </c>
      <c r="G492" s="5" t="s">
        <v>57</v>
      </c>
      <c r="H492" s="5" t="s">
        <v>58</v>
      </c>
      <c r="I492" s="5"/>
      <c r="J492" s="5"/>
      <c r="K492" s="5">
        <v>201</v>
      </c>
      <c r="L492" s="5">
        <v>1</v>
      </c>
      <c r="M492" s="5">
        <v>3</v>
      </c>
      <c r="N492" s="5" t="s">
        <v>3</v>
      </c>
      <c r="O492" s="5">
        <v>2</v>
      </c>
      <c r="P492" s="5">
        <f>ROUND(Source!DG490,O492)</f>
        <v>196001.98</v>
      </c>
      <c r="Q492" s="5"/>
      <c r="R492" s="5"/>
      <c r="S492" s="5"/>
      <c r="T492" s="5"/>
      <c r="U492" s="5"/>
      <c r="V492" s="5"/>
      <c r="W492" s="5">
        <v>11716.78</v>
      </c>
      <c r="X492" s="5">
        <v>1</v>
      </c>
      <c r="Y492" s="5">
        <v>11716.78</v>
      </c>
      <c r="Z492" s="5">
        <v>196001.98</v>
      </c>
      <c r="AA492" s="5">
        <v>1</v>
      </c>
      <c r="AB492" s="5">
        <v>196001.98</v>
      </c>
    </row>
    <row r="493" spans="1:255" ht="13" x14ac:dyDescent="0.3">
      <c r="A493" s="5">
        <v>50</v>
      </c>
      <c r="B493" s="5">
        <v>0</v>
      </c>
      <c r="C493" s="5">
        <v>0</v>
      </c>
      <c r="D493" s="5">
        <v>1</v>
      </c>
      <c r="E493" s="5">
        <v>202</v>
      </c>
      <c r="F493" s="5">
        <f>ROUND(Source!P490,O493)</f>
        <v>10609.02</v>
      </c>
      <c r="G493" s="5" t="s">
        <v>59</v>
      </c>
      <c r="H493" s="5" t="s">
        <v>60</v>
      </c>
      <c r="I493" s="5"/>
      <c r="J493" s="5"/>
      <c r="K493" s="5">
        <v>202</v>
      </c>
      <c r="L493" s="5">
        <v>2</v>
      </c>
      <c r="M493" s="5">
        <v>3</v>
      </c>
      <c r="N493" s="5" t="s">
        <v>3</v>
      </c>
      <c r="O493" s="5">
        <v>2</v>
      </c>
      <c r="P493" s="5">
        <f>ROUND(Source!DH490,O493)</f>
        <v>143550.84</v>
      </c>
      <c r="Q493" s="5"/>
      <c r="R493" s="5"/>
      <c r="S493" s="5"/>
      <c r="T493" s="5"/>
      <c r="U493" s="5"/>
      <c r="V493" s="5"/>
      <c r="W493" s="5">
        <v>10609.02</v>
      </c>
      <c r="X493" s="5">
        <v>1</v>
      </c>
      <c r="Y493" s="5">
        <v>10609.02</v>
      </c>
      <c r="Z493" s="5">
        <v>143550.84</v>
      </c>
      <c r="AA493" s="5">
        <v>1</v>
      </c>
      <c r="AB493" s="5">
        <v>143550.84</v>
      </c>
    </row>
    <row r="494" spans="1:255" ht="13" x14ac:dyDescent="0.3">
      <c r="A494" s="5">
        <v>50</v>
      </c>
      <c r="B494" s="5">
        <v>0</v>
      </c>
      <c r="C494" s="5">
        <v>0</v>
      </c>
      <c r="D494" s="5">
        <v>1</v>
      </c>
      <c r="E494" s="5">
        <v>222</v>
      </c>
      <c r="F494" s="5">
        <f>ROUND(Source!AO490,O494)</f>
        <v>0</v>
      </c>
      <c r="G494" s="5" t="s">
        <v>61</v>
      </c>
      <c r="H494" s="5" t="s">
        <v>62</v>
      </c>
      <c r="I494" s="5"/>
      <c r="J494" s="5"/>
      <c r="K494" s="5">
        <v>222</v>
      </c>
      <c r="L494" s="5">
        <v>3</v>
      </c>
      <c r="M494" s="5">
        <v>3</v>
      </c>
      <c r="N494" s="5" t="s">
        <v>3</v>
      </c>
      <c r="O494" s="5">
        <v>2</v>
      </c>
      <c r="P494" s="5">
        <f>ROUND(Source!EG490,O494)</f>
        <v>0</v>
      </c>
      <c r="Q494" s="5"/>
      <c r="R494" s="5"/>
      <c r="S494" s="5"/>
      <c r="T494" s="5"/>
      <c r="U494" s="5"/>
      <c r="V494" s="5"/>
      <c r="W494" s="5">
        <v>0</v>
      </c>
      <c r="X494" s="5">
        <v>1</v>
      </c>
      <c r="Y494" s="5">
        <v>0</v>
      </c>
      <c r="Z494" s="5">
        <v>0</v>
      </c>
      <c r="AA494" s="5">
        <v>1</v>
      </c>
      <c r="AB494" s="5">
        <v>0</v>
      </c>
    </row>
    <row r="495" spans="1:255" ht="13" x14ac:dyDescent="0.3">
      <c r="A495" s="5">
        <v>50</v>
      </c>
      <c r="B495" s="5">
        <v>0</v>
      </c>
      <c r="C495" s="5">
        <v>0</v>
      </c>
      <c r="D495" s="5">
        <v>1</v>
      </c>
      <c r="E495" s="5">
        <v>225</v>
      </c>
      <c r="F495" s="5">
        <f>ROUND(Source!AV490,O495)</f>
        <v>10609.02</v>
      </c>
      <c r="G495" s="5" t="s">
        <v>63</v>
      </c>
      <c r="H495" s="5" t="s">
        <v>64</v>
      </c>
      <c r="I495" s="5"/>
      <c r="J495" s="5"/>
      <c r="K495" s="5">
        <v>225</v>
      </c>
      <c r="L495" s="5">
        <v>4</v>
      </c>
      <c r="M495" s="5">
        <v>3</v>
      </c>
      <c r="N495" s="5" t="s">
        <v>3</v>
      </c>
      <c r="O495" s="5">
        <v>2</v>
      </c>
      <c r="P495" s="5">
        <f>ROUND(Source!EN490,O495)</f>
        <v>143550.84</v>
      </c>
      <c r="Q495" s="5"/>
      <c r="R495" s="5"/>
      <c r="S495" s="5"/>
      <c r="T495" s="5"/>
      <c r="U495" s="5"/>
      <c r="V495" s="5"/>
      <c r="W495" s="5">
        <v>10609.02</v>
      </c>
      <c r="X495" s="5">
        <v>1</v>
      </c>
      <c r="Y495" s="5">
        <v>10609.02</v>
      </c>
      <c r="Z495" s="5">
        <v>143550.84</v>
      </c>
      <c r="AA495" s="5">
        <v>1</v>
      </c>
      <c r="AB495" s="5">
        <v>143550.84</v>
      </c>
    </row>
    <row r="496" spans="1:255" ht="13" x14ac:dyDescent="0.3">
      <c r="A496" s="5">
        <v>50</v>
      </c>
      <c r="B496" s="5">
        <v>0</v>
      </c>
      <c r="C496" s="5">
        <v>0</v>
      </c>
      <c r="D496" s="5">
        <v>1</v>
      </c>
      <c r="E496" s="5">
        <v>226</v>
      </c>
      <c r="F496" s="5">
        <f>ROUND(Source!AW490,O496)</f>
        <v>10609.02</v>
      </c>
      <c r="G496" s="5" t="s">
        <v>65</v>
      </c>
      <c r="H496" s="5" t="s">
        <v>66</v>
      </c>
      <c r="I496" s="5"/>
      <c r="J496" s="5"/>
      <c r="K496" s="5">
        <v>226</v>
      </c>
      <c r="L496" s="5">
        <v>5</v>
      </c>
      <c r="M496" s="5">
        <v>3</v>
      </c>
      <c r="N496" s="5" t="s">
        <v>3</v>
      </c>
      <c r="O496" s="5">
        <v>2</v>
      </c>
      <c r="P496" s="5">
        <f>ROUND(Source!EO490,O496)</f>
        <v>143550.84</v>
      </c>
      <c r="Q496" s="5"/>
      <c r="R496" s="5"/>
      <c r="S496" s="5"/>
      <c r="T496" s="5"/>
      <c r="U496" s="5"/>
      <c r="V496" s="5"/>
      <c r="W496" s="5">
        <v>10609.02</v>
      </c>
      <c r="X496" s="5">
        <v>1</v>
      </c>
      <c r="Y496" s="5">
        <v>10609.02</v>
      </c>
      <c r="Z496" s="5">
        <v>143550.84</v>
      </c>
      <c r="AA496" s="5">
        <v>1</v>
      </c>
      <c r="AB496" s="5">
        <v>143550.84</v>
      </c>
    </row>
    <row r="497" spans="1:28" ht="13" x14ac:dyDescent="0.3">
      <c r="A497" s="5">
        <v>50</v>
      </c>
      <c r="B497" s="5">
        <v>0</v>
      </c>
      <c r="C497" s="5">
        <v>0</v>
      </c>
      <c r="D497" s="5">
        <v>1</v>
      </c>
      <c r="E497" s="5">
        <v>227</v>
      </c>
      <c r="F497" s="5">
        <f>ROUND(Source!AX490,O497)</f>
        <v>0</v>
      </c>
      <c r="G497" s="5" t="s">
        <v>67</v>
      </c>
      <c r="H497" s="5" t="s">
        <v>68</v>
      </c>
      <c r="I497" s="5"/>
      <c r="J497" s="5"/>
      <c r="K497" s="5">
        <v>227</v>
      </c>
      <c r="L497" s="5">
        <v>6</v>
      </c>
      <c r="M497" s="5">
        <v>3</v>
      </c>
      <c r="N497" s="5" t="s">
        <v>3</v>
      </c>
      <c r="O497" s="5">
        <v>2</v>
      </c>
      <c r="P497" s="5">
        <f>ROUND(Source!EP490,O497)</f>
        <v>0</v>
      </c>
      <c r="Q497" s="5"/>
      <c r="R497" s="5"/>
      <c r="S497" s="5"/>
      <c r="T497" s="5"/>
      <c r="U497" s="5"/>
      <c r="V497" s="5"/>
      <c r="W497" s="5">
        <v>0</v>
      </c>
      <c r="X497" s="5">
        <v>1</v>
      </c>
      <c r="Y497" s="5">
        <v>0</v>
      </c>
      <c r="Z497" s="5">
        <v>0</v>
      </c>
      <c r="AA497" s="5">
        <v>1</v>
      </c>
      <c r="AB497" s="5">
        <v>0</v>
      </c>
    </row>
    <row r="498" spans="1:28" ht="13" x14ac:dyDescent="0.3">
      <c r="A498" s="5">
        <v>50</v>
      </c>
      <c r="B498" s="5">
        <v>0</v>
      </c>
      <c r="C498" s="5">
        <v>0</v>
      </c>
      <c r="D498" s="5">
        <v>1</v>
      </c>
      <c r="E498" s="5">
        <v>228</v>
      </c>
      <c r="F498" s="5">
        <f>ROUND(Source!AY490,O498)</f>
        <v>10609.02</v>
      </c>
      <c r="G498" s="5" t="s">
        <v>69</v>
      </c>
      <c r="H498" s="5" t="s">
        <v>70</v>
      </c>
      <c r="I498" s="5"/>
      <c r="J498" s="5"/>
      <c r="K498" s="5">
        <v>228</v>
      </c>
      <c r="L498" s="5">
        <v>7</v>
      </c>
      <c r="M498" s="5">
        <v>3</v>
      </c>
      <c r="N498" s="5" t="s">
        <v>3</v>
      </c>
      <c r="O498" s="5">
        <v>2</v>
      </c>
      <c r="P498" s="5">
        <f>ROUND(Source!EQ490,O498)</f>
        <v>143550.84</v>
      </c>
      <c r="Q498" s="5"/>
      <c r="R498" s="5"/>
      <c r="S498" s="5"/>
      <c r="T498" s="5"/>
      <c r="U498" s="5"/>
      <c r="V498" s="5"/>
      <c r="W498" s="5">
        <v>10609.02</v>
      </c>
      <c r="X498" s="5">
        <v>1</v>
      </c>
      <c r="Y498" s="5">
        <v>10609.02</v>
      </c>
      <c r="Z498" s="5">
        <v>143550.84</v>
      </c>
      <c r="AA498" s="5">
        <v>1</v>
      </c>
      <c r="AB498" s="5">
        <v>143550.84</v>
      </c>
    </row>
    <row r="499" spans="1:28" ht="13" x14ac:dyDescent="0.3">
      <c r="A499" s="5">
        <v>50</v>
      </c>
      <c r="B499" s="5">
        <v>0</v>
      </c>
      <c r="C499" s="5">
        <v>0</v>
      </c>
      <c r="D499" s="5">
        <v>1</v>
      </c>
      <c r="E499" s="5">
        <v>216</v>
      </c>
      <c r="F499" s="5">
        <f>ROUND(Source!AP490,O499)</f>
        <v>0</v>
      </c>
      <c r="G499" s="5" t="s">
        <v>71</v>
      </c>
      <c r="H499" s="5" t="s">
        <v>72</v>
      </c>
      <c r="I499" s="5"/>
      <c r="J499" s="5"/>
      <c r="K499" s="5">
        <v>216</v>
      </c>
      <c r="L499" s="5">
        <v>8</v>
      </c>
      <c r="M499" s="5">
        <v>3</v>
      </c>
      <c r="N499" s="5" t="s">
        <v>3</v>
      </c>
      <c r="O499" s="5">
        <v>2</v>
      </c>
      <c r="P499" s="5">
        <f>ROUND(Source!EH490,O499)</f>
        <v>0</v>
      </c>
      <c r="Q499" s="5"/>
      <c r="R499" s="5"/>
      <c r="S499" s="5"/>
      <c r="T499" s="5"/>
      <c r="U499" s="5"/>
      <c r="V499" s="5"/>
      <c r="W499" s="5">
        <v>0</v>
      </c>
      <c r="X499" s="5">
        <v>1</v>
      </c>
      <c r="Y499" s="5">
        <v>0</v>
      </c>
      <c r="Z499" s="5">
        <v>0</v>
      </c>
      <c r="AA499" s="5">
        <v>1</v>
      </c>
      <c r="AB499" s="5">
        <v>0</v>
      </c>
    </row>
    <row r="500" spans="1:28" ht="13" x14ac:dyDescent="0.3">
      <c r="A500" s="5">
        <v>50</v>
      </c>
      <c r="B500" s="5">
        <v>0</v>
      </c>
      <c r="C500" s="5">
        <v>0</v>
      </c>
      <c r="D500" s="5">
        <v>1</v>
      </c>
      <c r="E500" s="5">
        <v>223</v>
      </c>
      <c r="F500" s="5">
        <f>ROUND(Source!AQ490,O500)</f>
        <v>0</v>
      </c>
      <c r="G500" s="5" t="s">
        <v>73</v>
      </c>
      <c r="H500" s="5" t="s">
        <v>74</v>
      </c>
      <c r="I500" s="5"/>
      <c r="J500" s="5"/>
      <c r="K500" s="5">
        <v>223</v>
      </c>
      <c r="L500" s="5">
        <v>9</v>
      </c>
      <c r="M500" s="5">
        <v>3</v>
      </c>
      <c r="N500" s="5" t="s">
        <v>3</v>
      </c>
      <c r="O500" s="5">
        <v>2</v>
      </c>
      <c r="P500" s="5">
        <f>ROUND(Source!EI490,O500)</f>
        <v>0</v>
      </c>
      <c r="Q500" s="5"/>
      <c r="R500" s="5"/>
      <c r="S500" s="5"/>
      <c r="T500" s="5"/>
      <c r="U500" s="5"/>
      <c r="V500" s="5"/>
      <c r="W500" s="5">
        <v>0</v>
      </c>
      <c r="X500" s="5">
        <v>1</v>
      </c>
      <c r="Y500" s="5">
        <v>0</v>
      </c>
      <c r="Z500" s="5">
        <v>0</v>
      </c>
      <c r="AA500" s="5">
        <v>1</v>
      </c>
      <c r="AB500" s="5">
        <v>0</v>
      </c>
    </row>
    <row r="501" spans="1:28" ht="13" x14ac:dyDescent="0.3">
      <c r="A501" s="5">
        <v>50</v>
      </c>
      <c r="B501" s="5">
        <v>0</v>
      </c>
      <c r="C501" s="5">
        <v>0</v>
      </c>
      <c r="D501" s="5">
        <v>1</v>
      </c>
      <c r="E501" s="5">
        <v>229</v>
      </c>
      <c r="F501" s="5">
        <f>ROUND(Source!AZ490,O501)</f>
        <v>0</v>
      </c>
      <c r="G501" s="5" t="s">
        <v>75</v>
      </c>
      <c r="H501" s="5" t="s">
        <v>76</v>
      </c>
      <c r="I501" s="5"/>
      <c r="J501" s="5"/>
      <c r="K501" s="5">
        <v>229</v>
      </c>
      <c r="L501" s="5">
        <v>10</v>
      </c>
      <c r="M501" s="5">
        <v>3</v>
      </c>
      <c r="N501" s="5" t="s">
        <v>3</v>
      </c>
      <c r="O501" s="5">
        <v>2</v>
      </c>
      <c r="P501" s="5">
        <f>ROUND(Source!ER490,O501)</f>
        <v>0</v>
      </c>
      <c r="Q501" s="5"/>
      <c r="R501" s="5"/>
      <c r="S501" s="5"/>
      <c r="T501" s="5"/>
      <c r="U501" s="5"/>
      <c r="V501" s="5"/>
      <c r="W501" s="5">
        <v>0</v>
      </c>
      <c r="X501" s="5">
        <v>1</v>
      </c>
      <c r="Y501" s="5">
        <v>0</v>
      </c>
      <c r="Z501" s="5">
        <v>0</v>
      </c>
      <c r="AA501" s="5">
        <v>1</v>
      </c>
      <c r="AB501" s="5">
        <v>0</v>
      </c>
    </row>
    <row r="502" spans="1:28" ht="13" x14ac:dyDescent="0.3">
      <c r="A502" s="5">
        <v>50</v>
      </c>
      <c r="B502" s="5">
        <v>0</v>
      </c>
      <c r="C502" s="5">
        <v>0</v>
      </c>
      <c r="D502" s="5">
        <v>1</v>
      </c>
      <c r="E502" s="5">
        <v>203</v>
      </c>
      <c r="F502" s="5">
        <f>ROUND(Source!Q490,O502)</f>
        <v>15.32</v>
      </c>
      <c r="G502" s="5" t="s">
        <v>77</v>
      </c>
      <c r="H502" s="5" t="s">
        <v>78</v>
      </c>
      <c r="I502" s="5"/>
      <c r="J502" s="5"/>
      <c r="K502" s="5">
        <v>203</v>
      </c>
      <c r="L502" s="5">
        <v>11</v>
      </c>
      <c r="M502" s="5">
        <v>3</v>
      </c>
      <c r="N502" s="5" t="s">
        <v>3</v>
      </c>
      <c r="O502" s="5">
        <v>2</v>
      </c>
      <c r="P502" s="5">
        <f>ROUND(Source!DI490,O502)</f>
        <v>210.65</v>
      </c>
      <c r="Q502" s="5"/>
      <c r="R502" s="5"/>
      <c r="S502" s="5"/>
      <c r="T502" s="5"/>
      <c r="U502" s="5"/>
      <c r="V502" s="5"/>
      <c r="W502" s="5">
        <v>15.32</v>
      </c>
      <c r="X502" s="5">
        <v>1</v>
      </c>
      <c r="Y502" s="5">
        <v>15.32</v>
      </c>
      <c r="Z502" s="5">
        <v>210.65</v>
      </c>
      <c r="AA502" s="5">
        <v>1</v>
      </c>
      <c r="AB502" s="5">
        <v>210.65</v>
      </c>
    </row>
    <row r="503" spans="1:28" ht="13" x14ac:dyDescent="0.3">
      <c r="A503" s="5">
        <v>50</v>
      </c>
      <c r="B503" s="5">
        <v>0</v>
      </c>
      <c r="C503" s="5">
        <v>0</v>
      </c>
      <c r="D503" s="5">
        <v>1</v>
      </c>
      <c r="E503" s="5">
        <v>231</v>
      </c>
      <c r="F503" s="5">
        <f>ROUND(Source!BB490,O503)</f>
        <v>0</v>
      </c>
      <c r="G503" s="5" t="s">
        <v>79</v>
      </c>
      <c r="H503" s="5" t="s">
        <v>80</v>
      </c>
      <c r="I503" s="5"/>
      <c r="J503" s="5"/>
      <c r="K503" s="5">
        <v>231</v>
      </c>
      <c r="L503" s="5">
        <v>12</v>
      </c>
      <c r="M503" s="5">
        <v>3</v>
      </c>
      <c r="N503" s="5" t="s">
        <v>3</v>
      </c>
      <c r="O503" s="5">
        <v>2</v>
      </c>
      <c r="P503" s="5">
        <f>ROUND(Source!ET490,O503)</f>
        <v>0</v>
      </c>
      <c r="Q503" s="5"/>
      <c r="R503" s="5"/>
      <c r="S503" s="5"/>
      <c r="T503" s="5"/>
      <c r="U503" s="5"/>
      <c r="V503" s="5"/>
      <c r="W503" s="5">
        <v>0</v>
      </c>
      <c r="X503" s="5">
        <v>1</v>
      </c>
      <c r="Y503" s="5">
        <v>0</v>
      </c>
      <c r="Z503" s="5">
        <v>0</v>
      </c>
      <c r="AA503" s="5">
        <v>1</v>
      </c>
      <c r="AB503" s="5">
        <v>0</v>
      </c>
    </row>
    <row r="504" spans="1:28" ht="13" x14ac:dyDescent="0.3">
      <c r="A504" s="5">
        <v>50</v>
      </c>
      <c r="B504" s="5">
        <v>0</v>
      </c>
      <c r="C504" s="5">
        <v>0</v>
      </c>
      <c r="D504" s="5">
        <v>1</v>
      </c>
      <c r="E504" s="5">
        <v>204</v>
      </c>
      <c r="F504" s="5">
        <f>ROUND(Source!R490,O504)</f>
        <v>1.68</v>
      </c>
      <c r="G504" s="5" t="s">
        <v>81</v>
      </c>
      <c r="H504" s="5" t="s">
        <v>82</v>
      </c>
      <c r="I504" s="5"/>
      <c r="J504" s="5"/>
      <c r="K504" s="5">
        <v>204</v>
      </c>
      <c r="L504" s="5">
        <v>13</v>
      </c>
      <c r="M504" s="5">
        <v>3</v>
      </c>
      <c r="N504" s="5" t="s">
        <v>3</v>
      </c>
      <c r="O504" s="5">
        <v>2</v>
      </c>
      <c r="P504" s="5">
        <f>ROUND(Source!DJ490,O504)</f>
        <v>80.34</v>
      </c>
      <c r="Q504" s="5"/>
      <c r="R504" s="5"/>
      <c r="S504" s="5"/>
      <c r="T504" s="5"/>
      <c r="U504" s="5"/>
      <c r="V504" s="5"/>
      <c r="W504" s="5">
        <v>1.68</v>
      </c>
      <c r="X504" s="5">
        <v>1</v>
      </c>
      <c r="Y504" s="5">
        <v>1.68</v>
      </c>
      <c r="Z504" s="5">
        <v>80.34</v>
      </c>
      <c r="AA504" s="5">
        <v>1</v>
      </c>
      <c r="AB504" s="5">
        <v>80.34</v>
      </c>
    </row>
    <row r="505" spans="1:28" ht="13" x14ac:dyDescent="0.3">
      <c r="A505" s="5">
        <v>50</v>
      </c>
      <c r="B505" s="5">
        <v>0</v>
      </c>
      <c r="C505" s="5">
        <v>0</v>
      </c>
      <c r="D505" s="5">
        <v>1</v>
      </c>
      <c r="E505" s="5">
        <v>205</v>
      </c>
      <c r="F505" s="5">
        <f>ROUND(Source!S490,O505)</f>
        <v>1092.44</v>
      </c>
      <c r="G505" s="5" t="s">
        <v>83</v>
      </c>
      <c r="H505" s="5" t="s">
        <v>84</v>
      </c>
      <c r="I505" s="5"/>
      <c r="J505" s="5"/>
      <c r="K505" s="5">
        <v>205</v>
      </c>
      <c r="L505" s="5">
        <v>14</v>
      </c>
      <c r="M505" s="5">
        <v>3</v>
      </c>
      <c r="N505" s="5" t="s">
        <v>3</v>
      </c>
      <c r="O505" s="5">
        <v>2</v>
      </c>
      <c r="P505" s="5">
        <f>ROUND(Source!DK490,O505)</f>
        <v>52240.49</v>
      </c>
      <c r="Q505" s="5"/>
      <c r="R505" s="5"/>
      <c r="S505" s="5"/>
      <c r="T505" s="5"/>
      <c r="U505" s="5"/>
      <c r="V505" s="5"/>
      <c r="W505" s="5">
        <v>1092.44</v>
      </c>
      <c r="X505" s="5">
        <v>1</v>
      </c>
      <c r="Y505" s="5">
        <v>1092.44</v>
      </c>
      <c r="Z505" s="5">
        <v>52240.49</v>
      </c>
      <c r="AA505" s="5">
        <v>1</v>
      </c>
      <c r="AB505" s="5">
        <v>52240.49</v>
      </c>
    </row>
    <row r="506" spans="1:28" ht="13" x14ac:dyDescent="0.3">
      <c r="A506" s="5">
        <v>50</v>
      </c>
      <c r="B506" s="5">
        <v>0</v>
      </c>
      <c r="C506" s="5">
        <v>0</v>
      </c>
      <c r="D506" s="5">
        <v>1</v>
      </c>
      <c r="E506" s="5">
        <v>232</v>
      </c>
      <c r="F506" s="5">
        <f>ROUND(Source!BC490,O506)</f>
        <v>0</v>
      </c>
      <c r="G506" s="5" t="s">
        <v>85</v>
      </c>
      <c r="H506" s="5" t="s">
        <v>86</v>
      </c>
      <c r="I506" s="5"/>
      <c r="J506" s="5"/>
      <c r="K506" s="5">
        <v>232</v>
      </c>
      <c r="L506" s="5">
        <v>15</v>
      </c>
      <c r="M506" s="5">
        <v>3</v>
      </c>
      <c r="N506" s="5" t="s">
        <v>3</v>
      </c>
      <c r="O506" s="5">
        <v>2</v>
      </c>
      <c r="P506" s="5">
        <f>ROUND(Source!EU490,O506)</f>
        <v>0</v>
      </c>
      <c r="Q506" s="5"/>
      <c r="R506" s="5"/>
      <c r="S506" s="5"/>
      <c r="T506" s="5"/>
      <c r="U506" s="5"/>
      <c r="V506" s="5"/>
      <c r="W506" s="5">
        <v>0</v>
      </c>
      <c r="X506" s="5">
        <v>1</v>
      </c>
      <c r="Y506" s="5">
        <v>0</v>
      </c>
      <c r="Z506" s="5">
        <v>0</v>
      </c>
      <c r="AA506" s="5">
        <v>1</v>
      </c>
      <c r="AB506" s="5">
        <v>0</v>
      </c>
    </row>
    <row r="507" spans="1:28" ht="13" x14ac:dyDescent="0.3">
      <c r="A507" s="5">
        <v>50</v>
      </c>
      <c r="B507" s="5">
        <v>0</v>
      </c>
      <c r="C507" s="5">
        <v>0</v>
      </c>
      <c r="D507" s="5">
        <v>1</v>
      </c>
      <c r="E507" s="5">
        <v>214</v>
      </c>
      <c r="F507" s="5">
        <f>ROUND(Source!AS490,O507)</f>
        <v>13375.35</v>
      </c>
      <c r="G507" s="5" t="s">
        <v>87</v>
      </c>
      <c r="H507" s="5" t="s">
        <v>88</v>
      </c>
      <c r="I507" s="5"/>
      <c r="J507" s="5"/>
      <c r="K507" s="5">
        <v>214</v>
      </c>
      <c r="L507" s="5">
        <v>16</v>
      </c>
      <c r="M507" s="5">
        <v>3</v>
      </c>
      <c r="N507" s="5" t="s">
        <v>3</v>
      </c>
      <c r="O507" s="5">
        <v>2</v>
      </c>
      <c r="P507" s="5">
        <f>ROUND(Source!EK490,O507)</f>
        <v>275315.19</v>
      </c>
      <c r="Q507" s="5"/>
      <c r="R507" s="5"/>
      <c r="S507" s="5"/>
      <c r="T507" s="5"/>
      <c r="U507" s="5"/>
      <c r="V507" s="5"/>
      <c r="W507" s="5">
        <v>13375.35</v>
      </c>
      <c r="X507" s="5">
        <v>1</v>
      </c>
      <c r="Y507" s="5">
        <v>13375.35</v>
      </c>
      <c r="Z507" s="5">
        <v>275315.19</v>
      </c>
      <c r="AA507" s="5">
        <v>1</v>
      </c>
      <c r="AB507" s="5">
        <v>275315.19</v>
      </c>
    </row>
    <row r="508" spans="1:28" ht="13" x14ac:dyDescent="0.3">
      <c r="A508" s="5">
        <v>50</v>
      </c>
      <c r="B508" s="5">
        <v>0</v>
      </c>
      <c r="C508" s="5">
        <v>0</v>
      </c>
      <c r="D508" s="5">
        <v>1</v>
      </c>
      <c r="E508" s="5">
        <v>215</v>
      </c>
      <c r="F508" s="5">
        <f>ROUND(Source!AT490,O508)</f>
        <v>0</v>
      </c>
      <c r="G508" s="5" t="s">
        <v>89</v>
      </c>
      <c r="H508" s="5" t="s">
        <v>90</v>
      </c>
      <c r="I508" s="5"/>
      <c r="J508" s="5"/>
      <c r="K508" s="5">
        <v>215</v>
      </c>
      <c r="L508" s="5">
        <v>17</v>
      </c>
      <c r="M508" s="5">
        <v>3</v>
      </c>
      <c r="N508" s="5" t="s">
        <v>3</v>
      </c>
      <c r="O508" s="5">
        <v>2</v>
      </c>
      <c r="P508" s="5">
        <f>ROUND(Source!EL490,O508)</f>
        <v>0</v>
      </c>
      <c r="Q508" s="5"/>
      <c r="R508" s="5"/>
      <c r="S508" s="5"/>
      <c r="T508" s="5"/>
      <c r="U508" s="5"/>
      <c r="V508" s="5"/>
      <c r="W508" s="5">
        <v>0</v>
      </c>
      <c r="X508" s="5">
        <v>1</v>
      </c>
      <c r="Y508" s="5">
        <v>0</v>
      </c>
      <c r="Z508" s="5">
        <v>0</v>
      </c>
      <c r="AA508" s="5">
        <v>1</v>
      </c>
      <c r="AB508" s="5">
        <v>0</v>
      </c>
    </row>
    <row r="509" spans="1:28" ht="13" x14ac:dyDescent="0.3">
      <c r="A509" s="5">
        <v>50</v>
      </c>
      <c r="B509" s="5">
        <v>0</v>
      </c>
      <c r="C509" s="5">
        <v>0</v>
      </c>
      <c r="D509" s="5">
        <v>1</v>
      </c>
      <c r="E509" s="5">
        <v>217</v>
      </c>
      <c r="F509" s="5">
        <f>ROUND(Source!AU490,O509)</f>
        <v>0</v>
      </c>
      <c r="G509" s="5" t="s">
        <v>91</v>
      </c>
      <c r="H509" s="5" t="s">
        <v>92</v>
      </c>
      <c r="I509" s="5"/>
      <c r="J509" s="5"/>
      <c r="K509" s="5">
        <v>217</v>
      </c>
      <c r="L509" s="5">
        <v>18</v>
      </c>
      <c r="M509" s="5">
        <v>3</v>
      </c>
      <c r="N509" s="5" t="s">
        <v>3</v>
      </c>
      <c r="O509" s="5">
        <v>2</v>
      </c>
      <c r="P509" s="5">
        <f>ROUND(Source!EM490,O509)</f>
        <v>0</v>
      </c>
      <c r="Q509" s="5"/>
      <c r="R509" s="5"/>
      <c r="S509" s="5"/>
      <c r="T509" s="5"/>
      <c r="U509" s="5"/>
      <c r="V509" s="5"/>
      <c r="W509" s="5">
        <v>0</v>
      </c>
      <c r="X509" s="5">
        <v>1</v>
      </c>
      <c r="Y509" s="5">
        <v>0</v>
      </c>
      <c r="Z509" s="5">
        <v>0</v>
      </c>
      <c r="AA509" s="5">
        <v>1</v>
      </c>
      <c r="AB509" s="5">
        <v>0</v>
      </c>
    </row>
    <row r="510" spans="1:28" ht="13" x14ac:dyDescent="0.3">
      <c r="A510" s="5">
        <v>50</v>
      </c>
      <c r="B510" s="5">
        <v>0</v>
      </c>
      <c r="C510" s="5">
        <v>0</v>
      </c>
      <c r="D510" s="5">
        <v>1</v>
      </c>
      <c r="E510" s="5">
        <v>230</v>
      </c>
      <c r="F510" s="5">
        <f>ROUND(Source!BA490,O510)</f>
        <v>0</v>
      </c>
      <c r="G510" s="5" t="s">
        <v>93</v>
      </c>
      <c r="H510" s="5" t="s">
        <v>94</v>
      </c>
      <c r="I510" s="5"/>
      <c r="J510" s="5"/>
      <c r="K510" s="5">
        <v>230</v>
      </c>
      <c r="L510" s="5">
        <v>19</v>
      </c>
      <c r="M510" s="5">
        <v>3</v>
      </c>
      <c r="N510" s="5" t="s">
        <v>3</v>
      </c>
      <c r="O510" s="5">
        <v>2</v>
      </c>
      <c r="P510" s="5">
        <f>ROUND(Source!ES490,O510)</f>
        <v>0</v>
      </c>
      <c r="Q510" s="5"/>
      <c r="R510" s="5"/>
      <c r="S510" s="5"/>
      <c r="T510" s="5"/>
      <c r="U510" s="5"/>
      <c r="V510" s="5"/>
      <c r="W510" s="5">
        <v>0</v>
      </c>
      <c r="X510" s="5">
        <v>1</v>
      </c>
      <c r="Y510" s="5">
        <v>0</v>
      </c>
      <c r="Z510" s="5">
        <v>0</v>
      </c>
      <c r="AA510" s="5">
        <v>1</v>
      </c>
      <c r="AB510" s="5">
        <v>0</v>
      </c>
    </row>
    <row r="511" spans="1:28" ht="13" x14ac:dyDescent="0.3">
      <c r="A511" s="5">
        <v>50</v>
      </c>
      <c r="B511" s="5">
        <v>0</v>
      </c>
      <c r="C511" s="5">
        <v>0</v>
      </c>
      <c r="D511" s="5">
        <v>1</v>
      </c>
      <c r="E511" s="5">
        <v>206</v>
      </c>
      <c r="F511" s="5">
        <f>ROUND(Source!T490,O511)</f>
        <v>0</v>
      </c>
      <c r="G511" s="5" t="s">
        <v>95</v>
      </c>
      <c r="H511" s="5" t="s">
        <v>96</v>
      </c>
      <c r="I511" s="5"/>
      <c r="J511" s="5"/>
      <c r="K511" s="5">
        <v>206</v>
      </c>
      <c r="L511" s="5">
        <v>20</v>
      </c>
      <c r="M511" s="5">
        <v>3</v>
      </c>
      <c r="N511" s="5" t="s">
        <v>3</v>
      </c>
      <c r="O511" s="5">
        <v>2</v>
      </c>
      <c r="P511" s="5">
        <f>ROUND(Source!DL490,O511)</f>
        <v>0</v>
      </c>
      <c r="Q511" s="5"/>
      <c r="R511" s="5"/>
      <c r="S511" s="5"/>
      <c r="T511" s="5"/>
      <c r="U511" s="5"/>
      <c r="V511" s="5"/>
      <c r="W511" s="5">
        <v>0</v>
      </c>
      <c r="X511" s="5">
        <v>1</v>
      </c>
      <c r="Y511" s="5">
        <v>0</v>
      </c>
      <c r="Z511" s="5">
        <v>0</v>
      </c>
      <c r="AA511" s="5">
        <v>1</v>
      </c>
      <c r="AB511" s="5">
        <v>0</v>
      </c>
    </row>
    <row r="512" spans="1:28" ht="13" x14ac:dyDescent="0.3">
      <c r="A512" s="5">
        <v>50</v>
      </c>
      <c r="B512" s="5">
        <v>0</v>
      </c>
      <c r="C512" s="5">
        <v>0</v>
      </c>
      <c r="D512" s="5">
        <v>1</v>
      </c>
      <c r="E512" s="5">
        <v>207</v>
      </c>
      <c r="F512" s="5">
        <f>Source!U490</f>
        <v>82.999587329999997</v>
      </c>
      <c r="G512" s="5" t="s">
        <v>97</v>
      </c>
      <c r="H512" s="5" t="s">
        <v>98</v>
      </c>
      <c r="I512" s="5"/>
      <c r="J512" s="5"/>
      <c r="K512" s="5">
        <v>207</v>
      </c>
      <c r="L512" s="5">
        <v>21</v>
      </c>
      <c r="M512" s="5">
        <v>3</v>
      </c>
      <c r="N512" s="5" t="s">
        <v>3</v>
      </c>
      <c r="O512" s="5">
        <v>-1</v>
      </c>
      <c r="P512" s="5">
        <f>Source!DM490</f>
        <v>82.999587329999997</v>
      </c>
      <c r="Q512" s="5"/>
      <c r="R512" s="5"/>
      <c r="S512" s="5"/>
      <c r="T512" s="5"/>
      <c r="U512" s="5"/>
      <c r="V512" s="5"/>
      <c r="W512" s="5">
        <v>82.999587329999997</v>
      </c>
      <c r="X512" s="5">
        <v>1</v>
      </c>
      <c r="Y512" s="5">
        <v>82.999587329999997</v>
      </c>
      <c r="Z512" s="5">
        <v>82.999587329999997</v>
      </c>
      <c r="AA512" s="5">
        <v>1</v>
      </c>
      <c r="AB512" s="5">
        <v>82.999587329999997</v>
      </c>
    </row>
    <row r="513" spans="1:255" ht="13" x14ac:dyDescent="0.3">
      <c r="A513" s="5">
        <v>50</v>
      </c>
      <c r="B513" s="5">
        <v>0</v>
      </c>
      <c r="C513" s="5">
        <v>0</v>
      </c>
      <c r="D513" s="5">
        <v>1</v>
      </c>
      <c r="E513" s="5">
        <v>208</v>
      </c>
      <c r="F513" s="5">
        <f>Source!V490</f>
        <v>0</v>
      </c>
      <c r="G513" s="5" t="s">
        <v>99</v>
      </c>
      <c r="H513" s="5" t="s">
        <v>100</v>
      </c>
      <c r="I513" s="5"/>
      <c r="J513" s="5"/>
      <c r="K513" s="5">
        <v>208</v>
      </c>
      <c r="L513" s="5">
        <v>22</v>
      </c>
      <c r="M513" s="5">
        <v>3</v>
      </c>
      <c r="N513" s="5" t="s">
        <v>3</v>
      </c>
      <c r="O513" s="5">
        <v>-1</v>
      </c>
      <c r="P513" s="5">
        <f>Source!DN490</f>
        <v>0</v>
      </c>
      <c r="Q513" s="5"/>
      <c r="R513" s="5"/>
      <c r="S513" s="5"/>
      <c r="T513" s="5"/>
      <c r="U513" s="5"/>
      <c r="V513" s="5"/>
      <c r="W513" s="5">
        <v>0</v>
      </c>
      <c r="X513" s="5">
        <v>1</v>
      </c>
      <c r="Y513" s="5">
        <v>0</v>
      </c>
      <c r="Z513" s="5">
        <v>0</v>
      </c>
      <c r="AA513" s="5">
        <v>1</v>
      </c>
      <c r="AB513" s="5">
        <v>0</v>
      </c>
    </row>
    <row r="514" spans="1:255" ht="13" x14ac:dyDescent="0.3">
      <c r="A514" s="5">
        <v>50</v>
      </c>
      <c r="B514" s="5">
        <v>0</v>
      </c>
      <c r="C514" s="5">
        <v>0</v>
      </c>
      <c r="D514" s="5">
        <v>1</v>
      </c>
      <c r="E514" s="5">
        <v>209</v>
      </c>
      <c r="F514" s="5">
        <f>ROUND(Source!W490,O514)</f>
        <v>0</v>
      </c>
      <c r="G514" s="5" t="s">
        <v>101</v>
      </c>
      <c r="H514" s="5" t="s">
        <v>102</v>
      </c>
      <c r="I514" s="5"/>
      <c r="J514" s="5"/>
      <c r="K514" s="5">
        <v>209</v>
      </c>
      <c r="L514" s="5">
        <v>23</v>
      </c>
      <c r="M514" s="5">
        <v>3</v>
      </c>
      <c r="N514" s="5" t="s">
        <v>3</v>
      </c>
      <c r="O514" s="5">
        <v>2</v>
      </c>
      <c r="P514" s="5">
        <f>ROUND(Source!DO490,O514)</f>
        <v>0</v>
      </c>
      <c r="Q514" s="5"/>
      <c r="R514" s="5"/>
      <c r="S514" s="5"/>
      <c r="T514" s="5"/>
      <c r="U514" s="5"/>
      <c r="V514" s="5"/>
      <c r="W514" s="5">
        <v>0</v>
      </c>
      <c r="X514" s="5">
        <v>1</v>
      </c>
      <c r="Y514" s="5">
        <v>0</v>
      </c>
      <c r="Z514" s="5">
        <v>0</v>
      </c>
      <c r="AA514" s="5">
        <v>1</v>
      </c>
      <c r="AB514" s="5">
        <v>0</v>
      </c>
    </row>
    <row r="515" spans="1:255" ht="13" x14ac:dyDescent="0.3">
      <c r="A515" s="5">
        <v>50</v>
      </c>
      <c r="B515" s="5">
        <v>0</v>
      </c>
      <c r="C515" s="5">
        <v>0</v>
      </c>
      <c r="D515" s="5">
        <v>1</v>
      </c>
      <c r="E515" s="5">
        <v>233</v>
      </c>
      <c r="F515" s="5">
        <f>ROUND(Source!BD490,O515)</f>
        <v>0</v>
      </c>
      <c r="G515" s="5" t="s">
        <v>103</v>
      </c>
      <c r="H515" s="5" t="s">
        <v>104</v>
      </c>
      <c r="I515" s="5"/>
      <c r="J515" s="5"/>
      <c r="K515" s="5">
        <v>233</v>
      </c>
      <c r="L515" s="5">
        <v>24</v>
      </c>
      <c r="M515" s="5">
        <v>3</v>
      </c>
      <c r="N515" s="5" t="s">
        <v>3</v>
      </c>
      <c r="O515" s="5">
        <v>2</v>
      </c>
      <c r="P515" s="5">
        <f>ROUND(Source!EV490,O515)</f>
        <v>0</v>
      </c>
      <c r="Q515" s="5"/>
      <c r="R515" s="5"/>
      <c r="S515" s="5"/>
      <c r="T515" s="5"/>
      <c r="U515" s="5"/>
      <c r="V515" s="5"/>
      <c r="W515" s="5">
        <v>0</v>
      </c>
      <c r="X515" s="5">
        <v>1</v>
      </c>
      <c r="Y515" s="5">
        <v>0</v>
      </c>
      <c r="Z515" s="5">
        <v>0</v>
      </c>
      <c r="AA515" s="5">
        <v>1</v>
      </c>
      <c r="AB515" s="5">
        <v>0</v>
      </c>
    </row>
    <row r="516" spans="1:255" ht="13" x14ac:dyDescent="0.3">
      <c r="A516" s="5">
        <v>50</v>
      </c>
      <c r="B516" s="5">
        <v>0</v>
      </c>
      <c r="C516" s="5">
        <v>0</v>
      </c>
      <c r="D516" s="5">
        <v>1</v>
      </c>
      <c r="E516" s="5">
        <v>210</v>
      </c>
      <c r="F516" s="5">
        <f>ROUND(Source!X490,O516)</f>
        <v>1054.3</v>
      </c>
      <c r="G516" s="5" t="s">
        <v>105</v>
      </c>
      <c r="H516" s="5" t="s">
        <v>106</v>
      </c>
      <c r="I516" s="5"/>
      <c r="J516" s="5"/>
      <c r="K516" s="5">
        <v>210</v>
      </c>
      <c r="L516" s="5">
        <v>25</v>
      </c>
      <c r="M516" s="5">
        <v>3</v>
      </c>
      <c r="N516" s="5" t="s">
        <v>3</v>
      </c>
      <c r="O516" s="5">
        <v>2</v>
      </c>
      <c r="P516" s="5">
        <f>ROUND(Source!DP490,O516)</f>
        <v>50416.69</v>
      </c>
      <c r="Q516" s="5"/>
      <c r="R516" s="5"/>
      <c r="S516" s="5"/>
      <c r="T516" s="5"/>
      <c r="U516" s="5"/>
      <c r="V516" s="5"/>
      <c r="W516" s="5">
        <v>1054.3</v>
      </c>
      <c r="X516" s="5">
        <v>1</v>
      </c>
      <c r="Y516" s="5">
        <v>1054.3</v>
      </c>
      <c r="Z516" s="5">
        <v>50416.69</v>
      </c>
      <c r="AA516" s="5">
        <v>1</v>
      </c>
      <c r="AB516" s="5">
        <v>50416.69</v>
      </c>
    </row>
    <row r="517" spans="1:255" ht="13" x14ac:dyDescent="0.3">
      <c r="A517" s="5">
        <v>50</v>
      </c>
      <c r="B517" s="5">
        <v>0</v>
      </c>
      <c r="C517" s="5">
        <v>0</v>
      </c>
      <c r="D517" s="5">
        <v>1</v>
      </c>
      <c r="E517" s="5">
        <v>211</v>
      </c>
      <c r="F517" s="5">
        <f>ROUND(Source!Y490,O517)</f>
        <v>604.27</v>
      </c>
      <c r="G517" s="5" t="s">
        <v>107</v>
      </c>
      <c r="H517" s="5" t="s">
        <v>108</v>
      </c>
      <c r="I517" s="5"/>
      <c r="J517" s="5"/>
      <c r="K517" s="5">
        <v>211</v>
      </c>
      <c r="L517" s="5">
        <v>26</v>
      </c>
      <c r="M517" s="5">
        <v>3</v>
      </c>
      <c r="N517" s="5" t="s">
        <v>3</v>
      </c>
      <c r="O517" s="5">
        <v>2</v>
      </c>
      <c r="P517" s="5">
        <f>ROUND(Source!DQ490,O517)</f>
        <v>28896.52</v>
      </c>
      <c r="Q517" s="5"/>
      <c r="R517" s="5"/>
      <c r="S517" s="5"/>
      <c r="T517" s="5"/>
      <c r="U517" s="5"/>
      <c r="V517" s="5"/>
      <c r="W517" s="5">
        <v>604.27</v>
      </c>
      <c r="X517" s="5">
        <v>1</v>
      </c>
      <c r="Y517" s="5">
        <v>604.27</v>
      </c>
      <c r="Z517" s="5">
        <v>28896.52</v>
      </c>
      <c r="AA517" s="5">
        <v>1</v>
      </c>
      <c r="AB517" s="5">
        <v>28896.52</v>
      </c>
    </row>
    <row r="518" spans="1:255" ht="13" x14ac:dyDescent="0.3">
      <c r="A518" s="5">
        <v>50</v>
      </c>
      <c r="B518" s="5">
        <v>0</v>
      </c>
      <c r="C518" s="5">
        <v>0</v>
      </c>
      <c r="D518" s="5">
        <v>1</v>
      </c>
      <c r="E518" s="5">
        <v>224</v>
      </c>
      <c r="F518" s="5">
        <f>ROUND(Source!AR490,O518)</f>
        <v>13375.35</v>
      </c>
      <c r="G518" s="5" t="s">
        <v>109</v>
      </c>
      <c r="H518" s="5" t="s">
        <v>110</v>
      </c>
      <c r="I518" s="5"/>
      <c r="J518" s="5"/>
      <c r="K518" s="5">
        <v>224</v>
      </c>
      <c r="L518" s="5">
        <v>27</v>
      </c>
      <c r="M518" s="5">
        <v>3</v>
      </c>
      <c r="N518" s="5" t="s">
        <v>3</v>
      </c>
      <c r="O518" s="5">
        <v>2</v>
      </c>
      <c r="P518" s="5">
        <f>ROUND(Source!EJ490,O518)</f>
        <v>275315.19</v>
      </c>
      <c r="Q518" s="5"/>
      <c r="R518" s="5"/>
      <c r="S518" s="5"/>
      <c r="T518" s="5"/>
      <c r="U518" s="5"/>
      <c r="V518" s="5"/>
      <c r="W518" s="5">
        <v>13375.35</v>
      </c>
      <c r="X518" s="5">
        <v>1</v>
      </c>
      <c r="Y518" s="5">
        <v>13375.35</v>
      </c>
      <c r="Z518" s="5">
        <v>275315.19</v>
      </c>
      <c r="AA518" s="5">
        <v>1</v>
      </c>
      <c r="AB518" s="5">
        <v>275315.19</v>
      </c>
    </row>
    <row r="520" spans="1:255" ht="13" x14ac:dyDescent="0.3">
      <c r="A520" s="1">
        <v>4</v>
      </c>
      <c r="B520" s="1">
        <v>1</v>
      </c>
      <c r="C520" s="1"/>
      <c r="D520" s="1">
        <f>ROW(A541)</f>
        <v>541</v>
      </c>
      <c r="E520" s="1"/>
      <c r="F520" s="1" t="s">
        <v>3</v>
      </c>
      <c r="G520" s="1" t="s">
        <v>334</v>
      </c>
      <c r="H520" s="1" t="s">
        <v>3</v>
      </c>
      <c r="I520" s="1">
        <v>0</v>
      </c>
      <c r="J520" s="1"/>
      <c r="K520" s="1">
        <v>-1</v>
      </c>
      <c r="L520" s="1"/>
      <c r="M520" s="1" t="s">
        <v>3</v>
      </c>
      <c r="N520" s="1"/>
      <c r="O520" s="1"/>
      <c r="P520" s="1"/>
      <c r="Q520" s="1"/>
      <c r="R520" s="1"/>
      <c r="S520" s="1">
        <v>0</v>
      </c>
      <c r="T520" s="1">
        <v>0</v>
      </c>
      <c r="U520" s="1" t="s">
        <v>3</v>
      </c>
      <c r="V520" s="1">
        <v>0</v>
      </c>
      <c r="W520" s="1"/>
      <c r="X520" s="1"/>
      <c r="Y520" s="1"/>
      <c r="Z520" s="1"/>
      <c r="AA520" s="1"/>
      <c r="AB520" s="1" t="s">
        <v>3</v>
      </c>
      <c r="AC520" s="1" t="s">
        <v>3</v>
      </c>
      <c r="AD520" s="1" t="s">
        <v>3</v>
      </c>
      <c r="AE520" s="1" t="s">
        <v>3</v>
      </c>
      <c r="AF520" s="1" t="s">
        <v>3</v>
      </c>
      <c r="AG520" s="1" t="s">
        <v>3</v>
      </c>
      <c r="AH520" s="1"/>
      <c r="AI520" s="1"/>
      <c r="AJ520" s="1"/>
      <c r="AK520" s="1"/>
      <c r="AL520" s="1"/>
      <c r="AM520" s="1"/>
      <c r="AN520" s="1"/>
      <c r="AO520" s="1"/>
      <c r="AP520" s="1" t="s">
        <v>3</v>
      </c>
      <c r="AQ520" s="1" t="s">
        <v>3</v>
      </c>
      <c r="AR520" s="1" t="s">
        <v>3</v>
      </c>
      <c r="AS520" s="1"/>
      <c r="AT520" s="1"/>
      <c r="AU520" s="1"/>
      <c r="AV520" s="1"/>
      <c r="AW520" s="1"/>
      <c r="AX520" s="1"/>
      <c r="AY520" s="1"/>
      <c r="AZ520" s="1" t="s">
        <v>3</v>
      </c>
      <c r="BA520" s="1"/>
      <c r="BB520" s="1" t="s">
        <v>3</v>
      </c>
      <c r="BC520" s="1" t="s">
        <v>3</v>
      </c>
      <c r="BD520" s="1" t="s">
        <v>3</v>
      </c>
      <c r="BE520" s="1" t="s">
        <v>3</v>
      </c>
      <c r="BF520" s="1" t="s">
        <v>3</v>
      </c>
      <c r="BG520" s="1" t="s">
        <v>3</v>
      </c>
      <c r="BH520" s="1" t="s">
        <v>3</v>
      </c>
      <c r="BI520" s="1" t="s">
        <v>3</v>
      </c>
      <c r="BJ520" s="1" t="s">
        <v>3</v>
      </c>
      <c r="BK520" s="1" t="s">
        <v>3</v>
      </c>
      <c r="BL520" s="1" t="s">
        <v>3</v>
      </c>
      <c r="BM520" s="1" t="s">
        <v>3</v>
      </c>
      <c r="BN520" s="1" t="s">
        <v>3</v>
      </c>
      <c r="BO520" s="1" t="s">
        <v>3</v>
      </c>
      <c r="BP520" s="1" t="s">
        <v>3</v>
      </c>
      <c r="BQ520" s="1"/>
      <c r="BR520" s="1"/>
      <c r="BS520" s="1"/>
      <c r="BT520" s="1"/>
      <c r="BU520" s="1"/>
      <c r="BV520" s="1"/>
      <c r="BW520" s="1"/>
      <c r="BX520" s="1">
        <v>0</v>
      </c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>
        <v>0</v>
      </c>
    </row>
    <row r="522" spans="1:255" ht="13" x14ac:dyDescent="0.3">
      <c r="A522" s="3">
        <v>52</v>
      </c>
      <c r="B522" s="3">
        <f t="shared" ref="B522:G522" si="498">B541</f>
        <v>1</v>
      </c>
      <c r="C522" s="3">
        <f t="shared" si="498"/>
        <v>4</v>
      </c>
      <c r="D522" s="3">
        <f t="shared" si="498"/>
        <v>520</v>
      </c>
      <c r="E522" s="3">
        <f t="shared" si="498"/>
        <v>0</v>
      </c>
      <c r="F522" s="3" t="str">
        <f t="shared" si="498"/>
        <v/>
      </c>
      <c r="G522" s="3" t="str">
        <f t="shared" si="498"/>
        <v>Локальный ремонт рустов плит перекрытий (КР-22)</v>
      </c>
      <c r="H522" s="3"/>
      <c r="I522" s="3"/>
      <c r="J522" s="3"/>
      <c r="K522" s="3"/>
      <c r="L522" s="3"/>
      <c r="M522" s="3"/>
      <c r="N522" s="3"/>
      <c r="O522" s="3">
        <f t="shared" ref="O522:AT522" si="499">O541</f>
        <v>200657.69</v>
      </c>
      <c r="P522" s="3">
        <f t="shared" si="499"/>
        <v>157506.85</v>
      </c>
      <c r="Q522" s="3">
        <f t="shared" si="499"/>
        <v>2986.92</v>
      </c>
      <c r="R522" s="3">
        <f t="shared" si="499"/>
        <v>351.98</v>
      </c>
      <c r="S522" s="3">
        <f t="shared" si="499"/>
        <v>40163.919999999998</v>
      </c>
      <c r="T522" s="3">
        <f t="shared" si="499"/>
        <v>0</v>
      </c>
      <c r="U522" s="3">
        <f t="shared" si="499"/>
        <v>2935.7461975599999</v>
      </c>
      <c r="V522" s="3">
        <f t="shared" si="499"/>
        <v>0</v>
      </c>
      <c r="W522" s="3">
        <f t="shared" si="499"/>
        <v>0</v>
      </c>
      <c r="X522" s="3">
        <f t="shared" si="499"/>
        <v>36979.57</v>
      </c>
      <c r="Y522" s="3">
        <f t="shared" si="499"/>
        <v>21986.53</v>
      </c>
      <c r="Z522" s="3">
        <f t="shared" si="499"/>
        <v>0</v>
      </c>
      <c r="AA522" s="3">
        <f t="shared" si="499"/>
        <v>0</v>
      </c>
      <c r="AB522" s="3">
        <f t="shared" si="499"/>
        <v>200657.69</v>
      </c>
      <c r="AC522" s="3">
        <f t="shared" si="499"/>
        <v>157506.85</v>
      </c>
      <c r="AD522" s="3">
        <f t="shared" si="499"/>
        <v>2986.92</v>
      </c>
      <c r="AE522" s="3">
        <f t="shared" si="499"/>
        <v>351.98</v>
      </c>
      <c r="AF522" s="3">
        <f t="shared" si="499"/>
        <v>40163.919999999998</v>
      </c>
      <c r="AG522" s="3">
        <f t="shared" si="499"/>
        <v>0</v>
      </c>
      <c r="AH522" s="3">
        <f t="shared" si="499"/>
        <v>2935.7461975599999</v>
      </c>
      <c r="AI522" s="3">
        <f t="shared" si="499"/>
        <v>0</v>
      </c>
      <c r="AJ522" s="3">
        <f t="shared" si="499"/>
        <v>0</v>
      </c>
      <c r="AK522" s="3">
        <f t="shared" si="499"/>
        <v>36979.57</v>
      </c>
      <c r="AL522" s="3">
        <f t="shared" si="499"/>
        <v>21986.53</v>
      </c>
      <c r="AM522" s="3">
        <f t="shared" si="499"/>
        <v>0</v>
      </c>
      <c r="AN522" s="3">
        <f t="shared" si="499"/>
        <v>0</v>
      </c>
      <c r="AO522" s="3">
        <f t="shared" si="499"/>
        <v>0</v>
      </c>
      <c r="AP522" s="3">
        <f t="shared" si="499"/>
        <v>0</v>
      </c>
      <c r="AQ522" s="3">
        <f t="shared" si="499"/>
        <v>0</v>
      </c>
      <c r="AR522" s="3">
        <f t="shared" si="499"/>
        <v>259623.79</v>
      </c>
      <c r="AS522" s="3">
        <f t="shared" si="499"/>
        <v>259623.79</v>
      </c>
      <c r="AT522" s="3">
        <f t="shared" si="499"/>
        <v>0</v>
      </c>
      <c r="AU522" s="3">
        <f t="shared" ref="AU522:BZ522" si="500">AU541</f>
        <v>0</v>
      </c>
      <c r="AV522" s="3">
        <f t="shared" si="500"/>
        <v>157506.85</v>
      </c>
      <c r="AW522" s="3">
        <f t="shared" si="500"/>
        <v>157506.85</v>
      </c>
      <c r="AX522" s="3">
        <f t="shared" si="500"/>
        <v>0</v>
      </c>
      <c r="AY522" s="3">
        <f t="shared" si="500"/>
        <v>157506.85</v>
      </c>
      <c r="AZ522" s="3">
        <f t="shared" si="500"/>
        <v>0</v>
      </c>
      <c r="BA522" s="3">
        <f t="shared" si="500"/>
        <v>0</v>
      </c>
      <c r="BB522" s="3">
        <f t="shared" si="500"/>
        <v>0</v>
      </c>
      <c r="BC522" s="3">
        <f t="shared" si="500"/>
        <v>0</v>
      </c>
      <c r="BD522" s="3">
        <f t="shared" si="500"/>
        <v>0</v>
      </c>
      <c r="BE522" s="3">
        <f t="shared" si="500"/>
        <v>0</v>
      </c>
      <c r="BF522" s="3">
        <f t="shared" si="500"/>
        <v>0</v>
      </c>
      <c r="BG522" s="3">
        <f t="shared" si="500"/>
        <v>0</v>
      </c>
      <c r="BH522" s="3">
        <f t="shared" si="500"/>
        <v>0</v>
      </c>
      <c r="BI522" s="3">
        <f t="shared" si="500"/>
        <v>0</v>
      </c>
      <c r="BJ522" s="3">
        <f t="shared" si="500"/>
        <v>0</v>
      </c>
      <c r="BK522" s="3">
        <f t="shared" si="500"/>
        <v>0</v>
      </c>
      <c r="BL522" s="3">
        <f t="shared" si="500"/>
        <v>0</v>
      </c>
      <c r="BM522" s="3">
        <f t="shared" si="500"/>
        <v>0</v>
      </c>
      <c r="BN522" s="3">
        <f t="shared" si="500"/>
        <v>0</v>
      </c>
      <c r="BO522" s="3">
        <f t="shared" si="500"/>
        <v>0</v>
      </c>
      <c r="BP522" s="3">
        <f t="shared" si="500"/>
        <v>0</v>
      </c>
      <c r="BQ522" s="3">
        <f t="shared" si="500"/>
        <v>0</v>
      </c>
      <c r="BR522" s="3">
        <f t="shared" si="500"/>
        <v>0</v>
      </c>
      <c r="BS522" s="3">
        <f t="shared" si="500"/>
        <v>0</v>
      </c>
      <c r="BT522" s="3">
        <f t="shared" si="500"/>
        <v>0</v>
      </c>
      <c r="BU522" s="3">
        <f t="shared" si="500"/>
        <v>0</v>
      </c>
      <c r="BV522" s="3">
        <f t="shared" si="500"/>
        <v>0</v>
      </c>
      <c r="BW522" s="3">
        <f t="shared" si="500"/>
        <v>0</v>
      </c>
      <c r="BX522" s="3">
        <f t="shared" si="500"/>
        <v>0</v>
      </c>
      <c r="BY522" s="3">
        <f t="shared" si="500"/>
        <v>0</v>
      </c>
      <c r="BZ522" s="3">
        <f t="shared" si="500"/>
        <v>0</v>
      </c>
      <c r="CA522" s="3">
        <f t="shared" ref="CA522:DF522" si="501">CA541</f>
        <v>259623.79</v>
      </c>
      <c r="CB522" s="3">
        <f t="shared" si="501"/>
        <v>259623.79</v>
      </c>
      <c r="CC522" s="3">
        <f t="shared" si="501"/>
        <v>0</v>
      </c>
      <c r="CD522" s="3">
        <f t="shared" si="501"/>
        <v>0</v>
      </c>
      <c r="CE522" s="3">
        <f t="shared" si="501"/>
        <v>157506.85</v>
      </c>
      <c r="CF522" s="3">
        <f t="shared" si="501"/>
        <v>157506.85</v>
      </c>
      <c r="CG522" s="3">
        <f t="shared" si="501"/>
        <v>0</v>
      </c>
      <c r="CH522" s="3">
        <f t="shared" si="501"/>
        <v>157506.85</v>
      </c>
      <c r="CI522" s="3">
        <f t="shared" si="501"/>
        <v>0</v>
      </c>
      <c r="CJ522" s="3">
        <f t="shared" si="501"/>
        <v>0</v>
      </c>
      <c r="CK522" s="3">
        <f t="shared" si="501"/>
        <v>0</v>
      </c>
      <c r="CL522" s="3">
        <f t="shared" si="501"/>
        <v>0</v>
      </c>
      <c r="CM522" s="3">
        <f t="shared" si="501"/>
        <v>0</v>
      </c>
      <c r="CN522" s="3">
        <f t="shared" si="501"/>
        <v>0</v>
      </c>
      <c r="CO522" s="3">
        <f t="shared" si="501"/>
        <v>0</v>
      </c>
      <c r="CP522" s="3">
        <f t="shared" si="501"/>
        <v>0</v>
      </c>
      <c r="CQ522" s="3">
        <f t="shared" si="501"/>
        <v>0</v>
      </c>
      <c r="CR522" s="3">
        <f t="shared" si="501"/>
        <v>0</v>
      </c>
      <c r="CS522" s="3">
        <f t="shared" si="501"/>
        <v>0</v>
      </c>
      <c r="CT522" s="3">
        <f t="shared" si="501"/>
        <v>0</v>
      </c>
      <c r="CU522" s="3">
        <f t="shared" si="501"/>
        <v>0</v>
      </c>
      <c r="CV522" s="3">
        <f t="shared" si="501"/>
        <v>0</v>
      </c>
      <c r="CW522" s="3">
        <f t="shared" si="501"/>
        <v>0</v>
      </c>
      <c r="CX522" s="3">
        <f t="shared" si="501"/>
        <v>0</v>
      </c>
      <c r="CY522" s="3">
        <f t="shared" si="501"/>
        <v>0</v>
      </c>
      <c r="CZ522" s="3">
        <f t="shared" si="501"/>
        <v>0</v>
      </c>
      <c r="DA522" s="3">
        <f t="shared" si="501"/>
        <v>0</v>
      </c>
      <c r="DB522" s="3">
        <f t="shared" si="501"/>
        <v>0</v>
      </c>
      <c r="DC522" s="3">
        <f t="shared" si="501"/>
        <v>0</v>
      </c>
      <c r="DD522" s="3">
        <f t="shared" si="501"/>
        <v>0</v>
      </c>
      <c r="DE522" s="3">
        <f t="shared" si="501"/>
        <v>0</v>
      </c>
      <c r="DF522" s="3">
        <f t="shared" si="501"/>
        <v>0</v>
      </c>
      <c r="DG522" s="4">
        <f t="shared" ref="DG522:EL522" si="502">DG541</f>
        <v>2796376.98</v>
      </c>
      <c r="DH522" s="4">
        <f t="shared" si="502"/>
        <v>834100.67</v>
      </c>
      <c r="DI522" s="4">
        <f t="shared" si="502"/>
        <v>41637.660000000003</v>
      </c>
      <c r="DJ522" s="4">
        <f t="shared" si="502"/>
        <v>16831.68</v>
      </c>
      <c r="DK522" s="4">
        <f t="shared" si="502"/>
        <v>1920638.65</v>
      </c>
      <c r="DL522" s="4">
        <f t="shared" si="502"/>
        <v>0</v>
      </c>
      <c r="DM522" s="4">
        <f t="shared" si="502"/>
        <v>2935.7461975599999</v>
      </c>
      <c r="DN522" s="4">
        <f t="shared" si="502"/>
        <v>0</v>
      </c>
      <c r="DO522" s="4">
        <f t="shared" si="502"/>
        <v>0</v>
      </c>
      <c r="DP522" s="4">
        <f t="shared" si="502"/>
        <v>1768363.26</v>
      </c>
      <c r="DQ522" s="4">
        <f t="shared" si="502"/>
        <v>1051396.1100000001</v>
      </c>
      <c r="DR522" s="4">
        <f t="shared" si="502"/>
        <v>0</v>
      </c>
      <c r="DS522" s="4">
        <f t="shared" si="502"/>
        <v>0</v>
      </c>
      <c r="DT522" s="4">
        <f t="shared" si="502"/>
        <v>2796376.98</v>
      </c>
      <c r="DU522" s="4">
        <f t="shared" si="502"/>
        <v>834100.67</v>
      </c>
      <c r="DV522" s="4">
        <f t="shared" si="502"/>
        <v>41637.660000000003</v>
      </c>
      <c r="DW522" s="4">
        <f t="shared" si="502"/>
        <v>16831.68</v>
      </c>
      <c r="DX522" s="4">
        <f t="shared" si="502"/>
        <v>1920638.65</v>
      </c>
      <c r="DY522" s="4">
        <f t="shared" si="502"/>
        <v>0</v>
      </c>
      <c r="DZ522" s="4">
        <f t="shared" si="502"/>
        <v>2935.7461975599999</v>
      </c>
      <c r="EA522" s="4">
        <f t="shared" si="502"/>
        <v>0</v>
      </c>
      <c r="EB522" s="4">
        <f t="shared" si="502"/>
        <v>0</v>
      </c>
      <c r="EC522" s="4">
        <f t="shared" si="502"/>
        <v>1768363.26</v>
      </c>
      <c r="ED522" s="4">
        <f t="shared" si="502"/>
        <v>1051396.1100000001</v>
      </c>
      <c r="EE522" s="4">
        <f t="shared" si="502"/>
        <v>0</v>
      </c>
      <c r="EF522" s="4">
        <f t="shared" si="502"/>
        <v>0</v>
      </c>
      <c r="EG522" s="4">
        <f t="shared" si="502"/>
        <v>0</v>
      </c>
      <c r="EH522" s="4">
        <f t="shared" si="502"/>
        <v>0</v>
      </c>
      <c r="EI522" s="4">
        <f t="shared" si="502"/>
        <v>0</v>
      </c>
      <c r="EJ522" s="4">
        <f t="shared" si="502"/>
        <v>5616136.3499999996</v>
      </c>
      <c r="EK522" s="4">
        <f t="shared" si="502"/>
        <v>5616136.3499999996</v>
      </c>
      <c r="EL522" s="4">
        <f t="shared" si="502"/>
        <v>0</v>
      </c>
      <c r="EM522" s="4">
        <f t="shared" ref="EM522:FR522" si="503">EM541</f>
        <v>0</v>
      </c>
      <c r="EN522" s="4">
        <f t="shared" si="503"/>
        <v>834100.67</v>
      </c>
      <c r="EO522" s="4">
        <f t="shared" si="503"/>
        <v>834100.67</v>
      </c>
      <c r="EP522" s="4">
        <f t="shared" si="503"/>
        <v>0</v>
      </c>
      <c r="EQ522" s="4">
        <f t="shared" si="503"/>
        <v>834100.67</v>
      </c>
      <c r="ER522" s="4">
        <f t="shared" si="503"/>
        <v>0</v>
      </c>
      <c r="ES522" s="4">
        <f t="shared" si="503"/>
        <v>0</v>
      </c>
      <c r="ET522" s="4">
        <f t="shared" si="503"/>
        <v>0</v>
      </c>
      <c r="EU522" s="4">
        <f t="shared" si="503"/>
        <v>0</v>
      </c>
      <c r="EV522" s="4">
        <f t="shared" si="503"/>
        <v>0</v>
      </c>
      <c r="EW522" s="4">
        <f t="shared" si="503"/>
        <v>0</v>
      </c>
      <c r="EX522" s="4">
        <f t="shared" si="503"/>
        <v>0</v>
      </c>
      <c r="EY522" s="4">
        <f t="shared" si="503"/>
        <v>0</v>
      </c>
      <c r="EZ522" s="4">
        <f t="shared" si="503"/>
        <v>0</v>
      </c>
      <c r="FA522" s="4">
        <f t="shared" si="503"/>
        <v>0</v>
      </c>
      <c r="FB522" s="4">
        <f t="shared" si="503"/>
        <v>0</v>
      </c>
      <c r="FC522" s="4">
        <f t="shared" si="503"/>
        <v>0</v>
      </c>
      <c r="FD522" s="4">
        <f t="shared" si="503"/>
        <v>0</v>
      </c>
      <c r="FE522" s="4">
        <f t="shared" si="503"/>
        <v>0</v>
      </c>
      <c r="FF522" s="4">
        <f t="shared" si="503"/>
        <v>0</v>
      </c>
      <c r="FG522" s="4">
        <f t="shared" si="503"/>
        <v>0</v>
      </c>
      <c r="FH522" s="4">
        <f t="shared" si="503"/>
        <v>0</v>
      </c>
      <c r="FI522" s="4">
        <f t="shared" si="503"/>
        <v>0</v>
      </c>
      <c r="FJ522" s="4">
        <f t="shared" si="503"/>
        <v>0</v>
      </c>
      <c r="FK522" s="4">
        <f t="shared" si="503"/>
        <v>0</v>
      </c>
      <c r="FL522" s="4">
        <f t="shared" si="503"/>
        <v>0</v>
      </c>
      <c r="FM522" s="4">
        <f t="shared" si="503"/>
        <v>0</v>
      </c>
      <c r="FN522" s="4">
        <f t="shared" si="503"/>
        <v>0</v>
      </c>
      <c r="FO522" s="4">
        <f t="shared" si="503"/>
        <v>0</v>
      </c>
      <c r="FP522" s="4">
        <f t="shared" si="503"/>
        <v>0</v>
      </c>
      <c r="FQ522" s="4">
        <f t="shared" si="503"/>
        <v>0</v>
      </c>
      <c r="FR522" s="4">
        <f t="shared" si="503"/>
        <v>0</v>
      </c>
      <c r="FS522" s="4">
        <f t="shared" ref="FS522:GX522" si="504">FS541</f>
        <v>5616136.3499999996</v>
      </c>
      <c r="FT522" s="4">
        <f t="shared" si="504"/>
        <v>5616136.3499999996</v>
      </c>
      <c r="FU522" s="4">
        <f t="shared" si="504"/>
        <v>0</v>
      </c>
      <c r="FV522" s="4">
        <f t="shared" si="504"/>
        <v>0</v>
      </c>
      <c r="FW522" s="4">
        <f t="shared" si="504"/>
        <v>834100.67</v>
      </c>
      <c r="FX522" s="4">
        <f t="shared" si="504"/>
        <v>834100.67</v>
      </c>
      <c r="FY522" s="4">
        <f t="shared" si="504"/>
        <v>0</v>
      </c>
      <c r="FZ522" s="4">
        <f t="shared" si="504"/>
        <v>834100.67</v>
      </c>
      <c r="GA522" s="4">
        <f t="shared" si="504"/>
        <v>0</v>
      </c>
      <c r="GB522" s="4">
        <f t="shared" si="504"/>
        <v>0</v>
      </c>
      <c r="GC522" s="4">
        <f t="shared" si="504"/>
        <v>0</v>
      </c>
      <c r="GD522" s="4">
        <f t="shared" si="504"/>
        <v>0</v>
      </c>
      <c r="GE522" s="4">
        <f t="shared" si="504"/>
        <v>0</v>
      </c>
      <c r="GF522" s="4">
        <f t="shared" si="504"/>
        <v>0</v>
      </c>
      <c r="GG522" s="4">
        <f t="shared" si="504"/>
        <v>0</v>
      </c>
      <c r="GH522" s="4">
        <f t="shared" si="504"/>
        <v>0</v>
      </c>
      <c r="GI522" s="4">
        <f t="shared" si="504"/>
        <v>0</v>
      </c>
      <c r="GJ522" s="4">
        <f t="shared" si="504"/>
        <v>0</v>
      </c>
      <c r="GK522" s="4">
        <f t="shared" si="504"/>
        <v>0</v>
      </c>
      <c r="GL522" s="4">
        <f t="shared" si="504"/>
        <v>0</v>
      </c>
      <c r="GM522" s="4">
        <f t="shared" si="504"/>
        <v>0</v>
      </c>
      <c r="GN522" s="4">
        <f t="shared" si="504"/>
        <v>0</v>
      </c>
      <c r="GO522" s="4">
        <f t="shared" si="504"/>
        <v>0</v>
      </c>
      <c r="GP522" s="4">
        <f t="shared" si="504"/>
        <v>0</v>
      </c>
      <c r="GQ522" s="4">
        <f t="shared" si="504"/>
        <v>0</v>
      </c>
      <c r="GR522" s="4">
        <f t="shared" si="504"/>
        <v>0</v>
      </c>
      <c r="GS522" s="4">
        <f t="shared" si="504"/>
        <v>0</v>
      </c>
      <c r="GT522" s="4">
        <f t="shared" si="504"/>
        <v>0</v>
      </c>
      <c r="GU522" s="4">
        <f t="shared" si="504"/>
        <v>0</v>
      </c>
      <c r="GV522" s="4">
        <f t="shared" si="504"/>
        <v>0</v>
      </c>
      <c r="GW522" s="4">
        <f t="shared" si="504"/>
        <v>0</v>
      </c>
      <c r="GX522" s="4">
        <f t="shared" si="504"/>
        <v>0</v>
      </c>
    </row>
    <row r="524" spans="1:255" x14ac:dyDescent="0.25">
      <c r="A524" s="2">
        <v>17</v>
      </c>
      <c r="B524" s="2">
        <v>1</v>
      </c>
      <c r="C524" s="2">
        <f>ROW(SmtRes!A316)</f>
        <v>316</v>
      </c>
      <c r="D524" s="2">
        <f>ROW(EtalonRes!A320)</f>
        <v>320</v>
      </c>
      <c r="E524" s="2" t="s">
        <v>3</v>
      </c>
      <c r="F524" s="2" t="s">
        <v>335</v>
      </c>
      <c r="G524" s="2" t="s">
        <v>336</v>
      </c>
      <c r="H524" s="2" t="s">
        <v>337</v>
      </c>
      <c r="I524" s="2">
        <v>7610</v>
      </c>
      <c r="J524" s="2">
        <v>0</v>
      </c>
      <c r="K524" s="2">
        <v>7610</v>
      </c>
      <c r="L524" s="2"/>
      <c r="M524" s="2"/>
      <c r="N524" s="2"/>
      <c r="O524" s="2">
        <f t="shared" ref="O524:O539" si="505">ROUND(CP524,2)</f>
        <v>71707.13</v>
      </c>
      <c r="P524" s="2">
        <f t="shared" ref="P524:P539" si="506">ROUND((ROUND((AC524*AW524*I524),2)*BC524),2)</f>
        <v>30287.8</v>
      </c>
      <c r="Q524" s="2">
        <f>(ROUND((ROUND(((ET524)*AV524*I524),2)*BB524),2)+ROUND((ROUND(((AE524-(EU524))*AV524*I524),2)*BS524),2))</f>
        <v>0</v>
      </c>
      <c r="R524" s="2">
        <f t="shared" ref="R524:R539" si="507">ROUND((ROUND((AE524*AV524*I524),2)*BS524),2)</f>
        <v>0</v>
      </c>
      <c r="S524" s="2">
        <f t="shared" ref="S524:S539" si="508">ROUND((ROUND((AF524*AV524*I524),2)*BA524),2)</f>
        <v>41419.33</v>
      </c>
      <c r="T524" s="2">
        <f t="shared" ref="T524:T539" si="509">ROUND(CU524*I524,2)</f>
        <v>0</v>
      </c>
      <c r="U524" s="2">
        <f t="shared" ref="U524:U539" si="510">CV524*I524</f>
        <v>2730.0874999999996</v>
      </c>
      <c r="V524" s="2">
        <f t="shared" ref="V524:V539" si="511">CW524*I524</f>
        <v>0</v>
      </c>
      <c r="W524" s="2">
        <f t="shared" ref="W524:W539" si="512">ROUND(CX524*I524,2)</f>
        <v>0</v>
      </c>
      <c r="X524" s="2">
        <f t="shared" ref="X524:X539" si="513">ROUND(CY524,2)</f>
        <v>36863.199999999997</v>
      </c>
      <c r="Y524" s="2">
        <f t="shared" ref="Y524:Y539" si="514">ROUND(CZ524,2)</f>
        <v>18224.509999999998</v>
      </c>
      <c r="Z524" s="2"/>
      <c r="AA524" s="2">
        <v>-1</v>
      </c>
      <c r="AB524" s="2">
        <f t="shared" ref="AB524:AB539" si="515">ROUND((AC524+AD524+AF524),6)</f>
        <v>9.2899999999999991</v>
      </c>
      <c r="AC524" s="2">
        <f t="shared" ref="AC524:AC539" si="516">ROUND((ES524),6)</f>
        <v>3.98</v>
      </c>
      <c r="AD524" s="2">
        <f>ROUND((((ET524)-(EU524))+AE524),6)</f>
        <v>0</v>
      </c>
      <c r="AE524" s="2">
        <f>ROUND((EU524),6)</f>
        <v>0</v>
      </c>
      <c r="AF524" s="2">
        <f>ROUND((EV524),6)</f>
        <v>5.31</v>
      </c>
      <c r="AG524" s="2">
        <f t="shared" ref="AG524:AG539" si="517">ROUND((AP524),6)</f>
        <v>0</v>
      </c>
      <c r="AH524" s="2">
        <f>(EW524)</f>
        <v>0.35</v>
      </c>
      <c r="AI524" s="2">
        <f>(EX524)</f>
        <v>0</v>
      </c>
      <c r="AJ524" s="2">
        <f t="shared" ref="AJ524:AJ539" si="518">(AS524)</f>
        <v>0</v>
      </c>
      <c r="AK524" s="2">
        <v>9.2899999999999991</v>
      </c>
      <c r="AL524" s="2">
        <v>3.98</v>
      </c>
      <c r="AM524" s="2">
        <v>0</v>
      </c>
      <c r="AN524" s="2">
        <v>0</v>
      </c>
      <c r="AO524" s="2">
        <v>5.31</v>
      </c>
      <c r="AP524" s="2">
        <v>0</v>
      </c>
      <c r="AQ524" s="2">
        <v>0.35</v>
      </c>
      <c r="AR524" s="2">
        <v>0</v>
      </c>
      <c r="AS524" s="2">
        <v>0</v>
      </c>
      <c r="AT524" s="2">
        <v>89</v>
      </c>
      <c r="AU524" s="2">
        <v>44</v>
      </c>
      <c r="AV524" s="2">
        <v>1.0249999999999999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1</v>
      </c>
      <c r="BJ524" s="2" t="s">
        <v>338</v>
      </c>
      <c r="BK524" s="2"/>
      <c r="BL524" s="2"/>
      <c r="BM524" s="2">
        <v>115</v>
      </c>
      <c r="BN524" s="2">
        <v>0</v>
      </c>
      <c r="BO524" s="2" t="s">
        <v>335</v>
      </c>
      <c r="BP524" s="2">
        <v>1</v>
      </c>
      <c r="BQ524" s="2">
        <v>60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89</v>
      </c>
      <c r="CA524" s="2">
        <v>44</v>
      </c>
      <c r="CB524" s="2" t="s">
        <v>3</v>
      </c>
      <c r="CC524" s="2"/>
      <c r="CD524" s="2"/>
      <c r="CE524" s="2">
        <v>30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3</v>
      </c>
      <c r="CO524" s="2">
        <v>0</v>
      </c>
      <c r="CP524" s="2">
        <f t="shared" ref="CP524:CP539" si="519">(P524+Q524+S524)</f>
        <v>71707.13</v>
      </c>
      <c r="CQ524" s="2">
        <f t="shared" ref="CQ524:CQ539" si="520">ROUND((ROUND((AC524*AW524*1),2)*BC524),2)</f>
        <v>3.98</v>
      </c>
      <c r="CR524" s="2">
        <f>(ROUND((ROUND(((ET524)*AV524*1),2)*BB524),2)+ROUND((ROUND(((AE524-(EU524))*AV524*1),2)*BS524),2))</f>
        <v>0</v>
      </c>
      <c r="CS524" s="2">
        <f t="shared" ref="CS524:CS539" si="521">ROUND((ROUND((AE524*AV524*1),2)*BS524),2)</f>
        <v>0</v>
      </c>
      <c r="CT524" s="2">
        <f t="shared" ref="CT524:CT539" si="522">ROUND((ROUND((AF524*AV524*1),2)*BA524),2)</f>
        <v>5.44</v>
      </c>
      <c r="CU524" s="2">
        <f t="shared" ref="CU524:CU539" si="523">AG524</f>
        <v>0</v>
      </c>
      <c r="CV524" s="2">
        <f t="shared" ref="CV524:CV539" si="524">(AH524*AV524)</f>
        <v>0.35874999999999996</v>
      </c>
      <c r="CW524" s="2">
        <f t="shared" ref="CW524:CW539" si="525">AI524</f>
        <v>0</v>
      </c>
      <c r="CX524" s="2">
        <f t="shared" ref="CX524:CX539" si="526">AJ524</f>
        <v>0</v>
      </c>
      <c r="CY524" s="2">
        <f t="shared" ref="CY524:CY539" si="527">(((S524+R524)*AT524)/100)</f>
        <v>36863.203699999998</v>
      </c>
      <c r="CZ524" s="2">
        <f t="shared" ref="CZ524:CZ539" si="528">(((S524+R524)*AU524)/100)</f>
        <v>18224.5052</v>
      </c>
      <c r="DA524" s="2"/>
      <c r="DB524" s="2"/>
      <c r="DC524" s="2" t="s">
        <v>3</v>
      </c>
      <c r="DD524" s="2" t="s">
        <v>3</v>
      </c>
      <c r="DE524" s="2" t="s">
        <v>3</v>
      </c>
      <c r="DF524" s="2" t="s">
        <v>3</v>
      </c>
      <c r="DG524" s="2" t="s">
        <v>3</v>
      </c>
      <c r="DH524" s="2" t="s">
        <v>3</v>
      </c>
      <c r="DI524" s="2" t="s">
        <v>3</v>
      </c>
      <c r="DJ524" s="2" t="s">
        <v>3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337</v>
      </c>
      <c r="DW524" s="2" t="s">
        <v>337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55586551</v>
      </c>
      <c r="EF524" s="2">
        <v>60</v>
      </c>
      <c r="EG524" s="2" t="s">
        <v>25</v>
      </c>
      <c r="EH524" s="2">
        <v>0</v>
      </c>
      <c r="EI524" s="2" t="s">
        <v>3</v>
      </c>
      <c r="EJ524" s="2">
        <v>1</v>
      </c>
      <c r="EK524" s="2">
        <v>115</v>
      </c>
      <c r="EL524" s="2" t="s">
        <v>339</v>
      </c>
      <c r="EM524" s="2" t="s">
        <v>340</v>
      </c>
      <c r="EN524" s="2"/>
      <c r="EO524" s="2" t="s">
        <v>3</v>
      </c>
      <c r="EP524" s="2"/>
      <c r="EQ524" s="2">
        <v>1024</v>
      </c>
      <c r="ER524" s="2">
        <v>9.2899999999999991</v>
      </c>
      <c r="ES524" s="2">
        <v>3.98</v>
      </c>
      <c r="ET524" s="2">
        <v>0</v>
      </c>
      <c r="EU524" s="2">
        <v>0</v>
      </c>
      <c r="EV524" s="2">
        <v>5.31</v>
      </c>
      <c r="EW524" s="2">
        <v>0.35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89</v>
      </c>
      <c r="FY524" s="2">
        <v>44</v>
      </c>
      <c r="FZ524" s="2"/>
      <c r="GA524" s="2" t="s">
        <v>3</v>
      </c>
      <c r="GB524" s="2"/>
      <c r="GC524" s="2"/>
      <c r="GD524" s="2">
        <v>1</v>
      </c>
      <c r="GE524" s="2"/>
      <c r="GF524" s="2">
        <v>2122494008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ref="GL524:GL539" si="529">ROUND(IF(AND(BH524=3,BI524=3,FS524&lt;&gt;0),P524,0),2)</f>
        <v>0</v>
      </c>
      <c r="GM524" s="2">
        <f t="shared" ref="GM524:GM539" si="530">ROUND(O524+X524+Y524,2)+GX524</f>
        <v>126794.84</v>
      </c>
      <c r="GN524" s="2">
        <f t="shared" ref="GN524:GN539" si="531">IF(OR(BI524=0,BI524=1),GM524-GX524,0)</f>
        <v>126794.84</v>
      </c>
      <c r="GO524" s="2">
        <f t="shared" ref="GO524:GO539" si="532">IF(BI524=2,GM524-GX524,0)</f>
        <v>0</v>
      </c>
      <c r="GP524" s="2">
        <f t="shared" ref="GP524:GP539" si="533">IF(BI524=4,GM524-GX524,0)</f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ref="GV524:GV539" si="534">ROUND((GT524),6)</f>
        <v>0</v>
      </c>
      <c r="GW524" s="2">
        <v>1</v>
      </c>
      <c r="GX524" s="2">
        <f t="shared" ref="GX524:GX539" si="535">ROUND(HC524*I524,2)</f>
        <v>0</v>
      </c>
      <c r="GY524" s="2"/>
      <c r="GZ524" s="2"/>
      <c r="HA524" s="2">
        <v>0</v>
      </c>
      <c r="HB524" s="2">
        <v>0</v>
      </c>
      <c r="HC524" s="2">
        <f t="shared" ref="HC524:HC539" si="536">GV524*GW524</f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>
        <v>17</v>
      </c>
      <c r="B525">
        <v>1</v>
      </c>
      <c r="C525">
        <f>ROW(SmtRes!A320)</f>
        <v>320</v>
      </c>
      <c r="D525">
        <f>ROW(EtalonRes!A324)</f>
        <v>324</v>
      </c>
      <c r="E525" t="s">
        <v>3</v>
      </c>
      <c r="F525" t="s">
        <v>335</v>
      </c>
      <c r="G525" t="s">
        <v>336</v>
      </c>
      <c r="H525" t="s">
        <v>337</v>
      </c>
      <c r="I525">
        <v>7610</v>
      </c>
      <c r="J525">
        <v>0</v>
      </c>
      <c r="K525">
        <v>7610</v>
      </c>
      <c r="O525">
        <f t="shared" si="505"/>
        <v>2268709.34</v>
      </c>
      <c r="P525">
        <f t="shared" si="506"/>
        <v>288036.98</v>
      </c>
      <c r="Q525">
        <f>(ROUND((ROUND(((ET525)*AV525*I525),2)*BB525),2)+ROUND((ROUND(((AE525-(EU525))*AV525*I525),2)*BS525),2))</f>
        <v>0</v>
      </c>
      <c r="R525">
        <f t="shared" si="507"/>
        <v>0</v>
      </c>
      <c r="S525">
        <f t="shared" si="508"/>
        <v>1980672.36</v>
      </c>
      <c r="T525">
        <f t="shared" si="509"/>
        <v>0</v>
      </c>
      <c r="U525">
        <f t="shared" si="510"/>
        <v>2730.0874999999996</v>
      </c>
      <c r="V525">
        <f t="shared" si="511"/>
        <v>0</v>
      </c>
      <c r="W525">
        <f t="shared" si="512"/>
        <v>0</v>
      </c>
      <c r="X525">
        <f t="shared" si="513"/>
        <v>1762798.4</v>
      </c>
      <c r="Y525">
        <f t="shared" si="514"/>
        <v>871495.84</v>
      </c>
      <c r="AA525">
        <v>-1</v>
      </c>
      <c r="AB525">
        <f t="shared" si="515"/>
        <v>9.2899999999999991</v>
      </c>
      <c r="AC525">
        <f t="shared" si="516"/>
        <v>3.98</v>
      </c>
      <c r="AD525">
        <f>ROUND((((ET525)-(EU525))+AE525),6)</f>
        <v>0</v>
      </c>
      <c r="AE525">
        <f>ROUND((EU525),6)</f>
        <v>0</v>
      </c>
      <c r="AF525">
        <f>ROUND((EV525),6)</f>
        <v>5.31</v>
      </c>
      <c r="AG525">
        <f t="shared" si="517"/>
        <v>0</v>
      </c>
      <c r="AH525">
        <f>(EW525)</f>
        <v>0.35</v>
      </c>
      <c r="AI525">
        <f>(EX525)</f>
        <v>0</v>
      </c>
      <c r="AJ525">
        <f t="shared" si="518"/>
        <v>0</v>
      </c>
      <c r="AK525">
        <v>9.2899999999999991</v>
      </c>
      <c r="AL525">
        <v>3.98</v>
      </c>
      <c r="AM525">
        <v>0</v>
      </c>
      <c r="AN525">
        <v>0</v>
      </c>
      <c r="AO525">
        <v>5.31</v>
      </c>
      <c r="AP525">
        <v>0</v>
      </c>
      <c r="AQ525">
        <v>0.35</v>
      </c>
      <c r="AR525">
        <v>0</v>
      </c>
      <c r="AS525">
        <v>0</v>
      </c>
      <c r="AT525">
        <v>89</v>
      </c>
      <c r="AU525">
        <v>44</v>
      </c>
      <c r="AV525">
        <v>1.0249999999999999</v>
      </c>
      <c r="AW525">
        <v>1</v>
      </c>
      <c r="AZ525">
        <v>1</v>
      </c>
      <c r="BA525">
        <v>47.82</v>
      </c>
      <c r="BB525">
        <v>1</v>
      </c>
      <c r="BC525">
        <v>9.51</v>
      </c>
      <c r="BD525" t="s">
        <v>3</v>
      </c>
      <c r="BE525" t="s">
        <v>3</v>
      </c>
      <c r="BF525" t="s">
        <v>3</v>
      </c>
      <c r="BG525" t="s">
        <v>3</v>
      </c>
      <c r="BH525">
        <v>0</v>
      </c>
      <c r="BI525">
        <v>1</v>
      </c>
      <c r="BJ525" t="s">
        <v>338</v>
      </c>
      <c r="BM525">
        <v>115</v>
      </c>
      <c r="BN525">
        <v>0</v>
      </c>
      <c r="BO525" t="s">
        <v>335</v>
      </c>
      <c r="BP525">
        <v>1</v>
      </c>
      <c r="BQ525">
        <v>60</v>
      </c>
      <c r="BR525">
        <v>0</v>
      </c>
      <c r="BS525">
        <v>47.82</v>
      </c>
      <c r="BT525">
        <v>1</v>
      </c>
      <c r="BU525">
        <v>1</v>
      </c>
      <c r="BV525">
        <v>1</v>
      </c>
      <c r="BW525">
        <v>1</v>
      </c>
      <c r="BX525">
        <v>1</v>
      </c>
      <c r="BY525" t="s">
        <v>3</v>
      </c>
      <c r="BZ525">
        <v>89</v>
      </c>
      <c r="CA525">
        <v>44</v>
      </c>
      <c r="CB525" t="s">
        <v>3</v>
      </c>
      <c r="CE525">
        <v>30</v>
      </c>
      <c r="CF525">
        <v>0</v>
      </c>
      <c r="CG525">
        <v>0</v>
      </c>
      <c r="CM525">
        <v>0</v>
      </c>
      <c r="CN525" t="s">
        <v>3</v>
      </c>
      <c r="CO525">
        <v>0</v>
      </c>
      <c r="CP525">
        <f t="shared" si="519"/>
        <v>2268709.34</v>
      </c>
      <c r="CQ525">
        <f t="shared" si="520"/>
        <v>37.85</v>
      </c>
      <c r="CR525">
        <f>(ROUND((ROUND(((ET525)*AV525*1),2)*BB525),2)+ROUND((ROUND(((AE525-(EU525))*AV525*1),2)*BS525),2))</f>
        <v>0</v>
      </c>
      <c r="CS525">
        <f t="shared" si="521"/>
        <v>0</v>
      </c>
      <c r="CT525">
        <f t="shared" si="522"/>
        <v>260.14</v>
      </c>
      <c r="CU525">
        <f t="shared" si="523"/>
        <v>0</v>
      </c>
      <c r="CV525">
        <f t="shared" si="524"/>
        <v>0.35874999999999996</v>
      </c>
      <c r="CW525">
        <f t="shared" si="525"/>
        <v>0</v>
      </c>
      <c r="CX525">
        <f t="shared" si="526"/>
        <v>0</v>
      </c>
      <c r="CY525">
        <f t="shared" si="527"/>
        <v>1762798.4004000002</v>
      </c>
      <c r="CZ525">
        <f t="shared" si="528"/>
        <v>871495.83840000001</v>
      </c>
      <c r="DC525" t="s">
        <v>3</v>
      </c>
      <c r="DD525" t="s">
        <v>3</v>
      </c>
      <c r="DE525" t="s">
        <v>3</v>
      </c>
      <c r="DF525" t="s">
        <v>3</v>
      </c>
      <c r="DG525" t="s">
        <v>3</v>
      </c>
      <c r="DH525" t="s">
        <v>3</v>
      </c>
      <c r="DI525" t="s">
        <v>3</v>
      </c>
      <c r="DJ525" t="s">
        <v>3</v>
      </c>
      <c r="DK525" t="s">
        <v>3</v>
      </c>
      <c r="DL525" t="s">
        <v>3</v>
      </c>
      <c r="DM525" t="s">
        <v>3</v>
      </c>
      <c r="DN525">
        <v>0</v>
      </c>
      <c r="DO525">
        <v>0</v>
      </c>
      <c r="DP525">
        <v>1</v>
      </c>
      <c r="DQ525">
        <v>1</v>
      </c>
      <c r="DU525">
        <v>1013</v>
      </c>
      <c r="DV525" t="s">
        <v>337</v>
      </c>
      <c r="DW525" t="s">
        <v>337</v>
      </c>
      <c r="DX525">
        <v>1</v>
      </c>
      <c r="DZ525" t="s">
        <v>3</v>
      </c>
      <c r="EA525" t="s">
        <v>3</v>
      </c>
      <c r="EB525" t="s">
        <v>3</v>
      </c>
      <c r="EC525" t="s">
        <v>3</v>
      </c>
      <c r="EE525">
        <v>55586551</v>
      </c>
      <c r="EF525">
        <v>60</v>
      </c>
      <c r="EG525" t="s">
        <v>25</v>
      </c>
      <c r="EH525">
        <v>0</v>
      </c>
      <c r="EI525" t="s">
        <v>3</v>
      </c>
      <c r="EJ525">
        <v>1</v>
      </c>
      <c r="EK525">
        <v>115</v>
      </c>
      <c r="EL525" t="s">
        <v>339</v>
      </c>
      <c r="EM525" t="s">
        <v>340</v>
      </c>
      <c r="EO525" t="s">
        <v>3</v>
      </c>
      <c r="EQ525">
        <v>1024</v>
      </c>
      <c r="ER525">
        <v>9.2899999999999991</v>
      </c>
      <c r="ES525">
        <v>3.98</v>
      </c>
      <c r="ET525">
        <v>0</v>
      </c>
      <c r="EU525">
        <v>0</v>
      </c>
      <c r="EV525">
        <v>5.31</v>
      </c>
      <c r="EW525">
        <v>0.35</v>
      </c>
      <c r="EX525">
        <v>0</v>
      </c>
      <c r="EY525">
        <v>0</v>
      </c>
      <c r="FQ525">
        <v>0</v>
      </c>
      <c r="FR525">
        <v>0</v>
      </c>
      <c r="FS525">
        <v>0</v>
      </c>
      <c r="FX525">
        <v>89</v>
      </c>
      <c r="FY525">
        <v>44</v>
      </c>
      <c r="GA525" t="s">
        <v>3</v>
      </c>
      <c r="GD525">
        <v>1</v>
      </c>
      <c r="GF525">
        <v>2122494008</v>
      </c>
      <c r="GG525">
        <v>2</v>
      </c>
      <c r="GH525">
        <v>1</v>
      </c>
      <c r="GI525">
        <v>2</v>
      </c>
      <c r="GJ525">
        <v>0</v>
      </c>
      <c r="GK525">
        <v>0</v>
      </c>
      <c r="GL525">
        <f t="shared" si="529"/>
        <v>0</v>
      </c>
      <c r="GM525">
        <f t="shared" si="530"/>
        <v>4903003.58</v>
      </c>
      <c r="GN525">
        <f t="shared" si="531"/>
        <v>4903003.58</v>
      </c>
      <c r="GO525">
        <f t="shared" si="532"/>
        <v>0</v>
      </c>
      <c r="GP525">
        <f t="shared" si="533"/>
        <v>0</v>
      </c>
      <c r="GR525">
        <v>0</v>
      </c>
      <c r="GS525">
        <v>3</v>
      </c>
      <c r="GT525">
        <v>0</v>
      </c>
      <c r="GU525" t="s">
        <v>3</v>
      </c>
      <c r="GV525">
        <f t="shared" si="534"/>
        <v>0</v>
      </c>
      <c r="GW525">
        <v>1</v>
      </c>
      <c r="GX525">
        <f t="shared" si="535"/>
        <v>0</v>
      </c>
      <c r="HA525">
        <v>0</v>
      </c>
      <c r="HB525">
        <v>0</v>
      </c>
      <c r="HC525">
        <f t="shared" si="536"/>
        <v>0</v>
      </c>
      <c r="HE525" t="s">
        <v>3</v>
      </c>
      <c r="HF525" t="s">
        <v>3</v>
      </c>
      <c r="HM525" t="s">
        <v>3</v>
      </c>
      <c r="HN525" t="s">
        <v>3</v>
      </c>
      <c r="HO525" t="s">
        <v>3</v>
      </c>
      <c r="HP525" t="s">
        <v>3</v>
      </c>
      <c r="HQ525" t="s">
        <v>3</v>
      </c>
      <c r="HS525">
        <v>0</v>
      </c>
      <c r="IK525">
        <v>0</v>
      </c>
    </row>
    <row r="526" spans="1:255" x14ac:dyDescent="0.25">
      <c r="A526" s="2">
        <v>17</v>
      </c>
      <c r="B526" s="2">
        <v>1</v>
      </c>
      <c r="C526" s="2">
        <f>ROW(SmtRes!A333)</f>
        <v>333</v>
      </c>
      <c r="D526" s="2">
        <f>ROW(EtalonRes!A338)</f>
        <v>338</v>
      </c>
      <c r="E526" s="2" t="s">
        <v>341</v>
      </c>
      <c r="F526" s="2" t="s">
        <v>150</v>
      </c>
      <c r="G526" s="2" t="s">
        <v>151</v>
      </c>
      <c r="H526" s="2" t="s">
        <v>152</v>
      </c>
      <c r="I526" s="2">
        <v>60.88</v>
      </c>
      <c r="J526" s="2">
        <v>0</v>
      </c>
      <c r="K526" s="2">
        <v>60.88</v>
      </c>
      <c r="L526" s="2"/>
      <c r="M526" s="2"/>
      <c r="N526" s="2"/>
      <c r="O526" s="2">
        <f t="shared" si="505"/>
        <v>64049.25</v>
      </c>
      <c r="P526" s="2">
        <f t="shared" si="506"/>
        <v>35651.07</v>
      </c>
      <c r="Q526" s="2">
        <f>(ROUND((ROUND((((ET526*1.1))*AV526*I526),2)*BB526),2)+ROUND((ROUND(((AE526-((EU526*1.1)))*AV526*I526),2)*BS526),2))</f>
        <v>2986.92</v>
      </c>
      <c r="R526" s="2">
        <f t="shared" si="507"/>
        <v>351.98</v>
      </c>
      <c r="S526" s="2">
        <f t="shared" si="508"/>
        <v>25411.26</v>
      </c>
      <c r="T526" s="2">
        <f t="shared" si="509"/>
        <v>0</v>
      </c>
      <c r="U526" s="2">
        <f t="shared" si="510"/>
        <v>1725.5423565599999</v>
      </c>
      <c r="V526" s="2">
        <f t="shared" si="511"/>
        <v>0</v>
      </c>
      <c r="W526" s="2">
        <f t="shared" si="512"/>
        <v>0</v>
      </c>
      <c r="X526" s="2">
        <f t="shared" si="513"/>
        <v>23702.18</v>
      </c>
      <c r="Y526" s="2">
        <f t="shared" si="514"/>
        <v>15200.31</v>
      </c>
      <c r="Z526" s="2"/>
      <c r="AA526" s="2">
        <v>56481265</v>
      </c>
      <c r="AB526" s="2">
        <f t="shared" si="515"/>
        <v>1018.5119999999999</v>
      </c>
      <c r="AC526" s="2">
        <f t="shared" si="516"/>
        <v>572.99</v>
      </c>
      <c r="AD526" s="2">
        <f>ROUND(((((ET526*1.1))-((EU526*1.1)))+AE526),6)</f>
        <v>46.86</v>
      </c>
      <c r="AE526" s="2">
        <f>ROUND(((EU526*1.1)),6)</f>
        <v>5.5220000000000002</v>
      </c>
      <c r="AF526" s="2">
        <f>ROUND(((EV526*1.1)),6)</f>
        <v>398.66199999999998</v>
      </c>
      <c r="AG526" s="2">
        <f t="shared" si="517"/>
        <v>0</v>
      </c>
      <c r="AH526" s="2">
        <f>((EW526*1.1))</f>
        <v>27.071000000000002</v>
      </c>
      <c r="AI526" s="2">
        <f>((EX526*1.1))</f>
        <v>0</v>
      </c>
      <c r="AJ526" s="2">
        <f t="shared" si="518"/>
        <v>0</v>
      </c>
      <c r="AK526" s="2">
        <v>978.01</v>
      </c>
      <c r="AL526" s="2">
        <v>572.99</v>
      </c>
      <c r="AM526" s="2">
        <v>42.6</v>
      </c>
      <c r="AN526" s="2">
        <v>5.0199999999999996</v>
      </c>
      <c r="AO526" s="2">
        <v>362.42</v>
      </c>
      <c r="AP526" s="2">
        <v>0</v>
      </c>
      <c r="AQ526" s="2">
        <v>24.61</v>
      </c>
      <c r="AR526" s="2">
        <v>0</v>
      </c>
      <c r="AS526" s="2">
        <v>0</v>
      </c>
      <c r="AT526" s="2">
        <v>92</v>
      </c>
      <c r="AU526" s="2">
        <v>59</v>
      </c>
      <c r="AV526" s="2">
        <v>1.0469999999999999</v>
      </c>
      <c r="AW526" s="2">
        <v>1.022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0</v>
      </c>
      <c r="BI526" s="2">
        <v>1</v>
      </c>
      <c r="BJ526" s="2" t="s">
        <v>153</v>
      </c>
      <c r="BK526" s="2"/>
      <c r="BL526" s="2"/>
      <c r="BM526" s="2">
        <v>110</v>
      </c>
      <c r="BN526" s="2">
        <v>0</v>
      </c>
      <c r="BO526" s="2" t="s">
        <v>150</v>
      </c>
      <c r="BP526" s="2">
        <v>1</v>
      </c>
      <c r="BQ526" s="2">
        <v>60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92</v>
      </c>
      <c r="CA526" s="2">
        <v>59</v>
      </c>
      <c r="CB526" s="2" t="s">
        <v>3</v>
      </c>
      <c r="CC526" s="2"/>
      <c r="CD526" s="2"/>
      <c r="CE526" s="2">
        <v>30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3</v>
      </c>
      <c r="CO526" s="2">
        <v>0</v>
      </c>
      <c r="CP526" s="2">
        <f t="shared" si="519"/>
        <v>64049.25</v>
      </c>
      <c r="CQ526" s="2">
        <f t="shared" si="520"/>
        <v>585.6</v>
      </c>
      <c r="CR526" s="2">
        <f>(ROUND((ROUND((((ET526*1.1))*AV526*1),2)*BB526),2)+ROUND((ROUND(((AE526-((EU526*1.1)))*AV526*1),2)*BS526),2))</f>
        <v>49.06</v>
      </c>
      <c r="CS526" s="2">
        <f t="shared" si="521"/>
        <v>5.78</v>
      </c>
      <c r="CT526" s="2">
        <f t="shared" si="522"/>
        <v>417.4</v>
      </c>
      <c r="CU526" s="2">
        <f t="shared" si="523"/>
        <v>0</v>
      </c>
      <c r="CV526" s="2">
        <f t="shared" si="524"/>
        <v>28.343336999999998</v>
      </c>
      <c r="CW526" s="2">
        <f t="shared" si="525"/>
        <v>0</v>
      </c>
      <c r="CX526" s="2">
        <f t="shared" si="526"/>
        <v>0</v>
      </c>
      <c r="CY526" s="2">
        <f t="shared" si="527"/>
        <v>23702.180799999995</v>
      </c>
      <c r="CZ526" s="2">
        <f t="shared" si="528"/>
        <v>15200.311599999999</v>
      </c>
      <c r="DA526" s="2"/>
      <c r="DB526" s="2"/>
      <c r="DC526" s="2" t="s">
        <v>3</v>
      </c>
      <c r="DD526" s="2" t="s">
        <v>3</v>
      </c>
      <c r="DE526" s="2" t="s">
        <v>24</v>
      </c>
      <c r="DF526" s="2" t="s">
        <v>24</v>
      </c>
      <c r="DG526" s="2" t="s">
        <v>24</v>
      </c>
      <c r="DH526" s="2" t="s">
        <v>3</v>
      </c>
      <c r="DI526" s="2" t="s">
        <v>24</v>
      </c>
      <c r="DJ526" s="2" t="s">
        <v>24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1013</v>
      </c>
      <c r="DV526" s="2" t="s">
        <v>152</v>
      </c>
      <c r="DW526" s="2" t="s">
        <v>152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55586546</v>
      </c>
      <c r="EF526" s="2">
        <v>60</v>
      </c>
      <c r="EG526" s="2" t="s">
        <v>25</v>
      </c>
      <c r="EH526" s="2">
        <v>0</v>
      </c>
      <c r="EI526" s="2" t="s">
        <v>3</v>
      </c>
      <c r="EJ526" s="2">
        <v>1</v>
      </c>
      <c r="EK526" s="2">
        <v>110</v>
      </c>
      <c r="EL526" s="2" t="s">
        <v>154</v>
      </c>
      <c r="EM526" s="2" t="s">
        <v>155</v>
      </c>
      <c r="EN526" s="2"/>
      <c r="EO526" s="2" t="s">
        <v>28</v>
      </c>
      <c r="EP526" s="2"/>
      <c r="EQ526" s="2">
        <v>0</v>
      </c>
      <c r="ER526" s="2">
        <v>978.01</v>
      </c>
      <c r="ES526" s="2">
        <v>572.99</v>
      </c>
      <c r="ET526" s="2">
        <v>42.6</v>
      </c>
      <c r="EU526" s="2">
        <v>5.0199999999999996</v>
      </c>
      <c r="EV526" s="2">
        <v>362.42</v>
      </c>
      <c r="EW526" s="2">
        <v>24.61</v>
      </c>
      <c r="EX526" s="2">
        <v>0</v>
      </c>
      <c r="EY526" s="2">
        <v>0</v>
      </c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92</v>
      </c>
      <c r="FY526" s="2">
        <v>59</v>
      </c>
      <c r="FZ526" s="2"/>
      <c r="GA526" s="2" t="s">
        <v>3</v>
      </c>
      <c r="GB526" s="2"/>
      <c r="GC526" s="2"/>
      <c r="GD526" s="2">
        <v>1</v>
      </c>
      <c r="GE526" s="2"/>
      <c r="GF526" s="2">
        <v>-991838375</v>
      </c>
      <c r="GG526" s="2">
        <v>2</v>
      </c>
      <c r="GH526" s="2">
        <v>1</v>
      </c>
      <c r="GI526" s="2">
        <v>2</v>
      </c>
      <c r="GJ526" s="2">
        <v>0</v>
      </c>
      <c r="GK526" s="2">
        <v>0</v>
      </c>
      <c r="GL526" s="2">
        <f t="shared" si="529"/>
        <v>0</v>
      </c>
      <c r="GM526" s="2">
        <f t="shared" si="530"/>
        <v>102951.74</v>
      </c>
      <c r="GN526" s="2">
        <f t="shared" si="531"/>
        <v>102951.74</v>
      </c>
      <c r="GO526" s="2">
        <f t="shared" si="532"/>
        <v>0</v>
      </c>
      <c r="GP526" s="2">
        <f t="shared" si="533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534"/>
        <v>0</v>
      </c>
      <c r="GW526" s="2">
        <v>1</v>
      </c>
      <c r="GX526" s="2">
        <f t="shared" si="535"/>
        <v>0</v>
      </c>
      <c r="GY526" s="2"/>
      <c r="GZ526" s="2"/>
      <c r="HA526" s="2">
        <v>0</v>
      </c>
      <c r="HB526" s="2">
        <v>0</v>
      </c>
      <c r="HC526" s="2">
        <f t="shared" si="536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3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>
        <v>17</v>
      </c>
      <c r="B527">
        <v>1</v>
      </c>
      <c r="C527">
        <f>ROW(SmtRes!A346)</f>
        <v>346</v>
      </c>
      <c r="D527">
        <f>ROW(EtalonRes!A352)</f>
        <v>352</v>
      </c>
      <c r="E527" t="s">
        <v>341</v>
      </c>
      <c r="F527" t="s">
        <v>150</v>
      </c>
      <c r="G527" t="s">
        <v>151</v>
      </c>
      <c r="H527" t="s">
        <v>152</v>
      </c>
      <c r="I527">
        <v>60.88</v>
      </c>
      <c r="J527">
        <v>0</v>
      </c>
      <c r="K527">
        <v>60.88</v>
      </c>
      <c r="O527">
        <f t="shared" si="505"/>
        <v>1518482.96</v>
      </c>
      <c r="P527">
        <f t="shared" si="506"/>
        <v>261678.85</v>
      </c>
      <c r="Q527">
        <f>(ROUND((ROUND((((ET527*1.1))*AV527*I527),2)*BB527),2)+ROUND((ROUND(((AE527-((EU527*1.1)))*AV527*I527),2)*BS527),2))</f>
        <v>41637.660000000003</v>
      </c>
      <c r="R527">
        <f t="shared" si="507"/>
        <v>16831.68</v>
      </c>
      <c r="S527">
        <f t="shared" si="508"/>
        <v>1215166.45</v>
      </c>
      <c r="T527">
        <f t="shared" si="509"/>
        <v>0</v>
      </c>
      <c r="U527">
        <f t="shared" si="510"/>
        <v>1725.5423565599999</v>
      </c>
      <c r="V527">
        <f t="shared" si="511"/>
        <v>0</v>
      </c>
      <c r="W527">
        <f t="shared" si="512"/>
        <v>0</v>
      </c>
      <c r="X527">
        <f t="shared" si="513"/>
        <v>1133438.28</v>
      </c>
      <c r="Y527">
        <f t="shared" si="514"/>
        <v>726878.9</v>
      </c>
      <c r="AA527">
        <v>56481267</v>
      </c>
      <c r="AB527">
        <f t="shared" si="515"/>
        <v>1018.5119999999999</v>
      </c>
      <c r="AC527">
        <f t="shared" si="516"/>
        <v>572.99</v>
      </c>
      <c r="AD527">
        <f>ROUND(((((ET527*1.1))-((EU527*1.1)))+AE527),6)</f>
        <v>46.86</v>
      </c>
      <c r="AE527">
        <f>ROUND(((EU527*1.1)),6)</f>
        <v>5.5220000000000002</v>
      </c>
      <c r="AF527">
        <f>ROUND(((EV527*1.1)),6)</f>
        <v>398.66199999999998</v>
      </c>
      <c r="AG527">
        <f t="shared" si="517"/>
        <v>0</v>
      </c>
      <c r="AH527">
        <f>((EW527*1.1))</f>
        <v>27.071000000000002</v>
      </c>
      <c r="AI527">
        <f>((EX527*1.1))</f>
        <v>0</v>
      </c>
      <c r="AJ527">
        <f t="shared" si="518"/>
        <v>0</v>
      </c>
      <c r="AK527">
        <v>978.01</v>
      </c>
      <c r="AL527">
        <v>572.99</v>
      </c>
      <c r="AM527">
        <v>42.6</v>
      </c>
      <c r="AN527">
        <v>5.0199999999999996</v>
      </c>
      <c r="AO527">
        <v>362.42</v>
      </c>
      <c r="AP527">
        <v>0</v>
      </c>
      <c r="AQ527">
        <v>24.61</v>
      </c>
      <c r="AR527">
        <v>0</v>
      </c>
      <c r="AS527">
        <v>0</v>
      </c>
      <c r="AT527">
        <v>92</v>
      </c>
      <c r="AU527">
        <v>59</v>
      </c>
      <c r="AV527">
        <v>1.0469999999999999</v>
      </c>
      <c r="AW527">
        <v>1.022</v>
      </c>
      <c r="AZ527">
        <v>1</v>
      </c>
      <c r="BA527">
        <v>47.82</v>
      </c>
      <c r="BB527">
        <v>13.94</v>
      </c>
      <c r="BC527">
        <v>7.34</v>
      </c>
      <c r="BD527" t="s">
        <v>3</v>
      </c>
      <c r="BE527" t="s">
        <v>3</v>
      </c>
      <c r="BF527" t="s">
        <v>3</v>
      </c>
      <c r="BG527" t="s">
        <v>3</v>
      </c>
      <c r="BH527">
        <v>0</v>
      </c>
      <c r="BI527">
        <v>1</v>
      </c>
      <c r="BJ527" t="s">
        <v>153</v>
      </c>
      <c r="BM527">
        <v>110</v>
      </c>
      <c r="BN527">
        <v>0</v>
      </c>
      <c r="BO527" t="s">
        <v>150</v>
      </c>
      <c r="BP527">
        <v>1</v>
      </c>
      <c r="BQ527">
        <v>60</v>
      </c>
      <c r="BR527">
        <v>0</v>
      </c>
      <c r="BS527">
        <v>47.82</v>
      </c>
      <c r="BT527">
        <v>1</v>
      </c>
      <c r="BU527">
        <v>1</v>
      </c>
      <c r="BV527">
        <v>1</v>
      </c>
      <c r="BW527">
        <v>1</v>
      </c>
      <c r="BX527">
        <v>1</v>
      </c>
      <c r="BY527" t="s">
        <v>3</v>
      </c>
      <c r="BZ527">
        <v>92</v>
      </c>
      <c r="CA527">
        <v>59</v>
      </c>
      <c r="CB527" t="s">
        <v>3</v>
      </c>
      <c r="CE527">
        <v>30</v>
      </c>
      <c r="CF527">
        <v>0</v>
      </c>
      <c r="CG527">
        <v>0</v>
      </c>
      <c r="CM527">
        <v>0</v>
      </c>
      <c r="CN527" t="s">
        <v>3</v>
      </c>
      <c r="CO527">
        <v>0</v>
      </c>
      <c r="CP527">
        <f t="shared" si="519"/>
        <v>1518482.96</v>
      </c>
      <c r="CQ527">
        <f t="shared" si="520"/>
        <v>4298.3</v>
      </c>
      <c r="CR527">
        <f>(ROUND((ROUND((((ET527*1.1))*AV527*1),2)*BB527),2)+ROUND((ROUND(((AE527-((EU527*1.1)))*AV527*1),2)*BS527),2))</f>
        <v>683.9</v>
      </c>
      <c r="CS527">
        <f t="shared" si="521"/>
        <v>276.39999999999998</v>
      </c>
      <c r="CT527">
        <f t="shared" si="522"/>
        <v>19960.07</v>
      </c>
      <c r="CU527">
        <f t="shared" si="523"/>
        <v>0</v>
      </c>
      <c r="CV527">
        <f t="shared" si="524"/>
        <v>28.343336999999998</v>
      </c>
      <c r="CW527">
        <f t="shared" si="525"/>
        <v>0</v>
      </c>
      <c r="CX527">
        <f t="shared" si="526"/>
        <v>0</v>
      </c>
      <c r="CY527">
        <f t="shared" si="527"/>
        <v>1133438.2796</v>
      </c>
      <c r="CZ527">
        <f t="shared" si="528"/>
        <v>726878.89669999992</v>
      </c>
      <c r="DC527" t="s">
        <v>3</v>
      </c>
      <c r="DD527" t="s">
        <v>3</v>
      </c>
      <c r="DE527" t="s">
        <v>24</v>
      </c>
      <c r="DF527" t="s">
        <v>24</v>
      </c>
      <c r="DG527" t="s">
        <v>24</v>
      </c>
      <c r="DH527" t="s">
        <v>3</v>
      </c>
      <c r="DI527" t="s">
        <v>24</v>
      </c>
      <c r="DJ527" t="s">
        <v>24</v>
      </c>
      <c r="DK527" t="s">
        <v>3</v>
      </c>
      <c r="DL527" t="s">
        <v>3</v>
      </c>
      <c r="DM527" t="s">
        <v>3</v>
      </c>
      <c r="DN527">
        <v>0</v>
      </c>
      <c r="DO527">
        <v>0</v>
      </c>
      <c r="DP527">
        <v>1</v>
      </c>
      <c r="DQ527">
        <v>1</v>
      </c>
      <c r="DU527">
        <v>1013</v>
      </c>
      <c r="DV527" t="s">
        <v>152</v>
      </c>
      <c r="DW527" t="s">
        <v>152</v>
      </c>
      <c r="DX527">
        <v>1</v>
      </c>
      <c r="DZ527" t="s">
        <v>3</v>
      </c>
      <c r="EA527" t="s">
        <v>3</v>
      </c>
      <c r="EB527" t="s">
        <v>3</v>
      </c>
      <c r="EC527" t="s">
        <v>3</v>
      </c>
      <c r="EE527">
        <v>55586546</v>
      </c>
      <c r="EF527">
        <v>60</v>
      </c>
      <c r="EG527" t="s">
        <v>25</v>
      </c>
      <c r="EH527">
        <v>0</v>
      </c>
      <c r="EI527" t="s">
        <v>3</v>
      </c>
      <c r="EJ527">
        <v>1</v>
      </c>
      <c r="EK527">
        <v>110</v>
      </c>
      <c r="EL527" t="s">
        <v>154</v>
      </c>
      <c r="EM527" t="s">
        <v>155</v>
      </c>
      <c r="EO527" t="s">
        <v>28</v>
      </c>
      <c r="EQ527">
        <v>0</v>
      </c>
      <c r="ER527">
        <v>978.01</v>
      </c>
      <c r="ES527">
        <v>572.99</v>
      </c>
      <c r="ET527">
        <v>42.6</v>
      </c>
      <c r="EU527">
        <v>5.0199999999999996</v>
      </c>
      <c r="EV527">
        <v>362.42</v>
      </c>
      <c r="EW527">
        <v>24.61</v>
      </c>
      <c r="EX527">
        <v>0</v>
      </c>
      <c r="EY527">
        <v>0</v>
      </c>
      <c r="FQ527">
        <v>0</v>
      </c>
      <c r="FR527">
        <v>0</v>
      </c>
      <c r="FS527">
        <v>0</v>
      </c>
      <c r="FX527">
        <v>92</v>
      </c>
      <c r="FY527">
        <v>59</v>
      </c>
      <c r="GA527" t="s">
        <v>3</v>
      </c>
      <c r="GD527">
        <v>1</v>
      </c>
      <c r="GF527">
        <v>-991838375</v>
      </c>
      <c r="GG527">
        <v>2</v>
      </c>
      <c r="GH527">
        <v>1</v>
      </c>
      <c r="GI527">
        <v>2</v>
      </c>
      <c r="GJ527">
        <v>0</v>
      </c>
      <c r="GK527">
        <v>0</v>
      </c>
      <c r="GL527">
        <f t="shared" si="529"/>
        <v>0</v>
      </c>
      <c r="GM527">
        <f t="shared" si="530"/>
        <v>3378800.14</v>
      </c>
      <c r="GN527">
        <f t="shared" si="531"/>
        <v>3378800.14</v>
      </c>
      <c r="GO527">
        <f t="shared" si="532"/>
        <v>0</v>
      </c>
      <c r="GP527">
        <f t="shared" si="533"/>
        <v>0</v>
      </c>
      <c r="GR527">
        <v>0</v>
      </c>
      <c r="GS527">
        <v>3</v>
      </c>
      <c r="GT527">
        <v>0</v>
      </c>
      <c r="GU527" t="s">
        <v>3</v>
      </c>
      <c r="GV527">
        <f t="shared" si="534"/>
        <v>0</v>
      </c>
      <c r="GW527">
        <v>1</v>
      </c>
      <c r="GX527">
        <f t="shared" si="535"/>
        <v>0</v>
      </c>
      <c r="HA527">
        <v>0</v>
      </c>
      <c r="HB527">
        <v>0</v>
      </c>
      <c r="HC527">
        <f t="shared" si="536"/>
        <v>0</v>
      </c>
      <c r="HE527" t="s">
        <v>3</v>
      </c>
      <c r="HF527" t="s">
        <v>3</v>
      </c>
      <c r="HM527" t="s">
        <v>3</v>
      </c>
      <c r="HN527" t="s">
        <v>3</v>
      </c>
      <c r="HO527" t="s">
        <v>3</v>
      </c>
      <c r="HP527" t="s">
        <v>3</v>
      </c>
      <c r="HQ527" t="s">
        <v>3</v>
      </c>
      <c r="HS527">
        <v>0</v>
      </c>
      <c r="IK527">
        <v>0</v>
      </c>
    </row>
    <row r="528" spans="1:255" x14ac:dyDescent="0.25">
      <c r="A528" s="2">
        <v>18</v>
      </c>
      <c r="B528" s="2">
        <v>1</v>
      </c>
      <c r="C528" s="2">
        <v>332</v>
      </c>
      <c r="D528" s="2"/>
      <c r="E528" s="2" t="s">
        <v>342</v>
      </c>
      <c r="F528" s="2" t="s">
        <v>170</v>
      </c>
      <c r="G528" s="2" t="s">
        <v>171</v>
      </c>
      <c r="H528" s="2" t="s">
        <v>158</v>
      </c>
      <c r="I528" s="2">
        <f>I526*J528</f>
        <v>62.097600000000007</v>
      </c>
      <c r="J528" s="2">
        <v>1.02</v>
      </c>
      <c r="K528" s="2">
        <v>1.02</v>
      </c>
      <c r="L528" s="2"/>
      <c r="M528" s="2"/>
      <c r="N528" s="2"/>
      <c r="O528" s="2">
        <f t="shared" si="505"/>
        <v>32237.68</v>
      </c>
      <c r="P528" s="2">
        <f t="shared" si="506"/>
        <v>32237.68</v>
      </c>
      <c r="Q528" s="2">
        <f>(ROUND((ROUND(((ET528)*AV528*I528),2)*BB528),2)+ROUND((ROUND(((AE528-(EU528))*AV528*I528),2)*BS528),2))</f>
        <v>0</v>
      </c>
      <c r="R528" s="2">
        <f t="shared" si="507"/>
        <v>0</v>
      </c>
      <c r="S528" s="2">
        <f t="shared" si="508"/>
        <v>0</v>
      </c>
      <c r="T528" s="2">
        <f t="shared" si="509"/>
        <v>0</v>
      </c>
      <c r="U528" s="2">
        <f t="shared" si="510"/>
        <v>0</v>
      </c>
      <c r="V528" s="2">
        <f t="shared" si="511"/>
        <v>0</v>
      </c>
      <c r="W528" s="2">
        <f t="shared" si="512"/>
        <v>0</v>
      </c>
      <c r="X528" s="2">
        <f t="shared" si="513"/>
        <v>0</v>
      </c>
      <c r="Y528" s="2">
        <f t="shared" si="514"/>
        <v>0</v>
      </c>
      <c r="Z528" s="2"/>
      <c r="AA528" s="2">
        <v>56481265</v>
      </c>
      <c r="AB528" s="2">
        <f t="shared" si="515"/>
        <v>507.97</v>
      </c>
      <c r="AC528" s="2">
        <f t="shared" si="516"/>
        <v>507.97</v>
      </c>
      <c r="AD528" s="2">
        <f>ROUND((((ET528)-(EU528))+AE528),6)</f>
        <v>0</v>
      </c>
      <c r="AE528" s="2">
        <f>ROUND((EU528),6)</f>
        <v>0</v>
      </c>
      <c r="AF528" s="2">
        <f>ROUND((EV528),6)</f>
        <v>0</v>
      </c>
      <c r="AG528" s="2">
        <f t="shared" si="517"/>
        <v>0</v>
      </c>
      <c r="AH528" s="2">
        <f>(EW528)</f>
        <v>0</v>
      </c>
      <c r="AI528" s="2">
        <f>(EX528)</f>
        <v>0</v>
      </c>
      <c r="AJ528" s="2">
        <f t="shared" si="518"/>
        <v>0</v>
      </c>
      <c r="AK528" s="2">
        <v>507.97</v>
      </c>
      <c r="AL528" s="2">
        <v>507.97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92</v>
      </c>
      <c r="AU528" s="2">
        <v>59</v>
      </c>
      <c r="AV528" s="2">
        <v>1</v>
      </c>
      <c r="AW528" s="2">
        <v>1.022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1</v>
      </c>
      <c r="BJ528" s="2" t="s">
        <v>172</v>
      </c>
      <c r="BK528" s="2"/>
      <c r="BL528" s="2"/>
      <c r="BM528" s="2">
        <v>110</v>
      </c>
      <c r="BN528" s="2">
        <v>0</v>
      </c>
      <c r="BO528" s="2" t="s">
        <v>3</v>
      </c>
      <c r="BP528" s="2">
        <v>0</v>
      </c>
      <c r="BQ528" s="2">
        <v>60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92</v>
      </c>
      <c r="CA528" s="2">
        <v>59</v>
      </c>
      <c r="CB528" s="2" t="s">
        <v>3</v>
      </c>
      <c r="CC528" s="2"/>
      <c r="CD528" s="2"/>
      <c r="CE528" s="2">
        <v>30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3</v>
      </c>
      <c r="CO528" s="2">
        <v>0</v>
      </c>
      <c r="CP528" s="2">
        <f t="shared" si="519"/>
        <v>32237.68</v>
      </c>
      <c r="CQ528" s="2">
        <f t="shared" si="520"/>
        <v>519.15</v>
      </c>
      <c r="CR528" s="2">
        <f>(ROUND((ROUND(((ET528)*AV528*1),2)*BB528),2)+ROUND((ROUND(((AE528-(EU528))*AV528*1),2)*BS528),2))</f>
        <v>0</v>
      </c>
      <c r="CS528" s="2">
        <f t="shared" si="521"/>
        <v>0</v>
      </c>
      <c r="CT528" s="2">
        <f t="shared" si="522"/>
        <v>0</v>
      </c>
      <c r="CU528" s="2">
        <f t="shared" si="523"/>
        <v>0</v>
      </c>
      <c r="CV528" s="2">
        <f t="shared" si="524"/>
        <v>0</v>
      </c>
      <c r="CW528" s="2">
        <f t="shared" si="525"/>
        <v>0</v>
      </c>
      <c r="CX528" s="2">
        <f t="shared" si="526"/>
        <v>0</v>
      </c>
      <c r="CY528" s="2">
        <f t="shared" si="527"/>
        <v>0</v>
      </c>
      <c r="CZ528" s="2">
        <f t="shared" si="528"/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1007</v>
      </c>
      <c r="DV528" s="2" t="s">
        <v>158</v>
      </c>
      <c r="DW528" s="2" t="s">
        <v>158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55586546</v>
      </c>
      <c r="EF528" s="2">
        <v>60</v>
      </c>
      <c r="EG528" s="2" t="s">
        <v>25</v>
      </c>
      <c r="EH528" s="2">
        <v>0</v>
      </c>
      <c r="EI528" s="2" t="s">
        <v>3</v>
      </c>
      <c r="EJ528" s="2">
        <v>1</v>
      </c>
      <c r="EK528" s="2">
        <v>110</v>
      </c>
      <c r="EL528" s="2" t="s">
        <v>154</v>
      </c>
      <c r="EM528" s="2" t="s">
        <v>155</v>
      </c>
      <c r="EN528" s="2"/>
      <c r="EO528" s="2" t="s">
        <v>3</v>
      </c>
      <c r="EP528" s="2"/>
      <c r="EQ528" s="2">
        <v>0</v>
      </c>
      <c r="ER528" s="2">
        <v>507.97</v>
      </c>
      <c r="ES528" s="2">
        <v>507.97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92</v>
      </c>
      <c r="FY528" s="2">
        <v>59</v>
      </c>
      <c r="FZ528" s="2"/>
      <c r="GA528" s="2" t="s">
        <v>3</v>
      </c>
      <c r="GB528" s="2"/>
      <c r="GC528" s="2"/>
      <c r="GD528" s="2">
        <v>1</v>
      </c>
      <c r="GE528" s="2"/>
      <c r="GF528" s="2">
        <v>-1385511726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529"/>
        <v>0</v>
      </c>
      <c r="GM528" s="2">
        <f t="shared" si="530"/>
        <v>32237.68</v>
      </c>
      <c r="GN528" s="2">
        <f t="shared" si="531"/>
        <v>32237.68</v>
      </c>
      <c r="GO528" s="2">
        <f t="shared" si="532"/>
        <v>0</v>
      </c>
      <c r="GP528" s="2">
        <f t="shared" si="533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534"/>
        <v>0</v>
      </c>
      <c r="GW528" s="2">
        <v>1</v>
      </c>
      <c r="GX528" s="2">
        <f t="shared" si="535"/>
        <v>0</v>
      </c>
      <c r="GY528" s="2"/>
      <c r="GZ528" s="2"/>
      <c r="HA528" s="2">
        <v>0</v>
      </c>
      <c r="HB528" s="2">
        <v>0</v>
      </c>
      <c r="HC528" s="2">
        <f t="shared" si="536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3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5">
      <c r="A529">
        <v>18</v>
      </c>
      <c r="B529">
        <v>1</v>
      </c>
      <c r="C529">
        <v>345</v>
      </c>
      <c r="E529" t="s">
        <v>342</v>
      </c>
      <c r="F529" t="s">
        <v>170</v>
      </c>
      <c r="G529" t="s">
        <v>171</v>
      </c>
      <c r="H529" t="s">
        <v>158</v>
      </c>
      <c r="I529">
        <f>I527*J529</f>
        <v>62.097600000000007</v>
      </c>
      <c r="J529">
        <v>1.02</v>
      </c>
      <c r="K529">
        <v>1.02</v>
      </c>
      <c r="O529">
        <f t="shared" si="505"/>
        <v>342364.15999999997</v>
      </c>
      <c r="P529">
        <f t="shared" si="506"/>
        <v>342364.15999999997</v>
      </c>
      <c r="Q529">
        <f>(ROUND((ROUND(((ET529)*AV529*I529),2)*BB529),2)+ROUND((ROUND(((AE529-(EU529))*AV529*I529),2)*BS529),2))</f>
        <v>0</v>
      </c>
      <c r="R529">
        <f t="shared" si="507"/>
        <v>0</v>
      </c>
      <c r="S529">
        <f t="shared" si="508"/>
        <v>0</v>
      </c>
      <c r="T529">
        <f t="shared" si="509"/>
        <v>0</v>
      </c>
      <c r="U529">
        <f t="shared" si="510"/>
        <v>0</v>
      </c>
      <c r="V529">
        <f t="shared" si="511"/>
        <v>0</v>
      </c>
      <c r="W529">
        <f t="shared" si="512"/>
        <v>0</v>
      </c>
      <c r="X529">
        <f t="shared" si="513"/>
        <v>0</v>
      </c>
      <c r="Y529">
        <f t="shared" si="514"/>
        <v>0</v>
      </c>
      <c r="AA529">
        <v>56481267</v>
      </c>
      <c r="AB529">
        <f t="shared" si="515"/>
        <v>507.97</v>
      </c>
      <c r="AC529">
        <f t="shared" si="516"/>
        <v>507.97</v>
      </c>
      <c r="AD529">
        <f>ROUND((((ET529)-(EU529))+AE529),6)</f>
        <v>0</v>
      </c>
      <c r="AE529">
        <f>ROUND((EU529),6)</f>
        <v>0</v>
      </c>
      <c r="AF529">
        <f>ROUND((EV529),6)</f>
        <v>0</v>
      </c>
      <c r="AG529">
        <f t="shared" si="517"/>
        <v>0</v>
      </c>
      <c r="AH529">
        <f>(EW529)</f>
        <v>0</v>
      </c>
      <c r="AI529">
        <f>(EX529)</f>
        <v>0</v>
      </c>
      <c r="AJ529">
        <f t="shared" si="518"/>
        <v>0</v>
      </c>
      <c r="AK529">
        <v>507.97</v>
      </c>
      <c r="AL529">
        <v>507.97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92</v>
      </c>
      <c r="AU529">
        <v>59</v>
      </c>
      <c r="AV529">
        <v>1</v>
      </c>
      <c r="AW529">
        <v>1.022</v>
      </c>
      <c r="AZ529">
        <v>1</v>
      </c>
      <c r="BA529">
        <v>1</v>
      </c>
      <c r="BB529">
        <v>1</v>
      </c>
      <c r="BC529">
        <v>10.62</v>
      </c>
      <c r="BD529" t="s">
        <v>3</v>
      </c>
      <c r="BE529" t="s">
        <v>3</v>
      </c>
      <c r="BF529" t="s">
        <v>3</v>
      </c>
      <c r="BG529" t="s">
        <v>3</v>
      </c>
      <c r="BH529">
        <v>3</v>
      </c>
      <c r="BI529">
        <v>1</v>
      </c>
      <c r="BJ529" t="s">
        <v>172</v>
      </c>
      <c r="BM529">
        <v>110</v>
      </c>
      <c r="BN529">
        <v>0</v>
      </c>
      <c r="BO529" t="s">
        <v>170</v>
      </c>
      <c r="BP529">
        <v>1</v>
      </c>
      <c r="BQ529">
        <v>60</v>
      </c>
      <c r="BR529">
        <v>0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 t="s">
        <v>3</v>
      </c>
      <c r="BZ529">
        <v>92</v>
      </c>
      <c r="CA529">
        <v>59</v>
      </c>
      <c r="CB529" t="s">
        <v>3</v>
      </c>
      <c r="CE529">
        <v>30</v>
      </c>
      <c r="CF529">
        <v>0</v>
      </c>
      <c r="CG529">
        <v>0</v>
      </c>
      <c r="CM529">
        <v>0</v>
      </c>
      <c r="CN529" t="s">
        <v>3</v>
      </c>
      <c r="CO529">
        <v>0</v>
      </c>
      <c r="CP529">
        <f t="shared" si="519"/>
        <v>342364.15999999997</v>
      </c>
      <c r="CQ529">
        <f t="shared" si="520"/>
        <v>5513.37</v>
      </c>
      <c r="CR529">
        <f>(ROUND((ROUND(((ET529)*AV529*1),2)*BB529),2)+ROUND((ROUND(((AE529-(EU529))*AV529*1),2)*BS529),2))</f>
        <v>0</v>
      </c>
      <c r="CS529">
        <f t="shared" si="521"/>
        <v>0</v>
      </c>
      <c r="CT529">
        <f t="shared" si="522"/>
        <v>0</v>
      </c>
      <c r="CU529">
        <f t="shared" si="523"/>
        <v>0</v>
      </c>
      <c r="CV529">
        <f t="shared" si="524"/>
        <v>0</v>
      </c>
      <c r="CW529">
        <f t="shared" si="525"/>
        <v>0</v>
      </c>
      <c r="CX529">
        <f t="shared" si="526"/>
        <v>0</v>
      </c>
      <c r="CY529">
        <f t="shared" si="527"/>
        <v>0</v>
      </c>
      <c r="CZ529">
        <f t="shared" si="528"/>
        <v>0</v>
      </c>
      <c r="DC529" t="s">
        <v>3</v>
      </c>
      <c r="DD529" t="s">
        <v>3</v>
      </c>
      <c r="DE529" t="s">
        <v>3</v>
      </c>
      <c r="DF529" t="s">
        <v>3</v>
      </c>
      <c r="DG529" t="s">
        <v>3</v>
      </c>
      <c r="DH529" t="s">
        <v>3</v>
      </c>
      <c r="DI529" t="s">
        <v>3</v>
      </c>
      <c r="DJ529" t="s">
        <v>3</v>
      </c>
      <c r="DK529" t="s">
        <v>3</v>
      </c>
      <c r="DL529" t="s">
        <v>3</v>
      </c>
      <c r="DM529" t="s">
        <v>3</v>
      </c>
      <c r="DN529">
        <v>0</v>
      </c>
      <c r="DO529">
        <v>0</v>
      </c>
      <c r="DP529">
        <v>1</v>
      </c>
      <c r="DQ529">
        <v>1</v>
      </c>
      <c r="DU529">
        <v>1007</v>
      </c>
      <c r="DV529" t="s">
        <v>158</v>
      </c>
      <c r="DW529" t="s">
        <v>158</v>
      </c>
      <c r="DX529">
        <v>1</v>
      </c>
      <c r="DZ529" t="s">
        <v>3</v>
      </c>
      <c r="EA529" t="s">
        <v>3</v>
      </c>
      <c r="EB529" t="s">
        <v>3</v>
      </c>
      <c r="EC529" t="s">
        <v>3</v>
      </c>
      <c r="EE529">
        <v>55586546</v>
      </c>
      <c r="EF529">
        <v>60</v>
      </c>
      <c r="EG529" t="s">
        <v>25</v>
      </c>
      <c r="EH529">
        <v>0</v>
      </c>
      <c r="EI529" t="s">
        <v>3</v>
      </c>
      <c r="EJ529">
        <v>1</v>
      </c>
      <c r="EK529">
        <v>110</v>
      </c>
      <c r="EL529" t="s">
        <v>154</v>
      </c>
      <c r="EM529" t="s">
        <v>155</v>
      </c>
      <c r="EO529" t="s">
        <v>3</v>
      </c>
      <c r="EQ529">
        <v>0</v>
      </c>
      <c r="ER529">
        <v>507.97</v>
      </c>
      <c r="ES529">
        <v>507.97</v>
      </c>
      <c r="ET529">
        <v>0</v>
      </c>
      <c r="EU529">
        <v>0</v>
      </c>
      <c r="EV529">
        <v>0</v>
      </c>
      <c r="EW529">
        <v>0</v>
      </c>
      <c r="EX529">
        <v>0</v>
      </c>
      <c r="FQ529">
        <v>0</v>
      </c>
      <c r="FR529">
        <v>0</v>
      </c>
      <c r="FS529">
        <v>0</v>
      </c>
      <c r="FX529">
        <v>92</v>
      </c>
      <c r="FY529">
        <v>59</v>
      </c>
      <c r="GA529" t="s">
        <v>3</v>
      </c>
      <c r="GD529">
        <v>1</v>
      </c>
      <c r="GF529">
        <v>-1385511726</v>
      </c>
      <c r="GG529">
        <v>2</v>
      </c>
      <c r="GH529">
        <v>1</v>
      </c>
      <c r="GI529">
        <v>2</v>
      </c>
      <c r="GJ529">
        <v>0</v>
      </c>
      <c r="GK529">
        <v>0</v>
      </c>
      <c r="GL529">
        <f t="shared" si="529"/>
        <v>0</v>
      </c>
      <c r="GM529">
        <f t="shared" si="530"/>
        <v>342364.15999999997</v>
      </c>
      <c r="GN529">
        <f t="shared" si="531"/>
        <v>342364.15999999997</v>
      </c>
      <c r="GO529">
        <f t="shared" si="532"/>
        <v>0</v>
      </c>
      <c r="GP529">
        <f t="shared" si="533"/>
        <v>0</v>
      </c>
      <c r="GR529">
        <v>0</v>
      </c>
      <c r="GS529">
        <v>3</v>
      </c>
      <c r="GT529">
        <v>0</v>
      </c>
      <c r="GU529" t="s">
        <v>3</v>
      </c>
      <c r="GV529">
        <f t="shared" si="534"/>
        <v>0</v>
      </c>
      <c r="GW529">
        <v>1</v>
      </c>
      <c r="GX529">
        <f t="shared" si="535"/>
        <v>0</v>
      </c>
      <c r="HA529">
        <v>0</v>
      </c>
      <c r="HB529">
        <v>0</v>
      </c>
      <c r="HC529">
        <f t="shared" si="536"/>
        <v>0</v>
      </c>
      <c r="HE529" t="s">
        <v>3</v>
      </c>
      <c r="HF529" t="s">
        <v>3</v>
      </c>
      <c r="HM529" t="s">
        <v>3</v>
      </c>
      <c r="HN529" t="s">
        <v>3</v>
      </c>
      <c r="HO529" t="s">
        <v>3</v>
      </c>
      <c r="HP529" t="s">
        <v>3</v>
      </c>
      <c r="HQ529" t="s">
        <v>3</v>
      </c>
      <c r="HS529">
        <v>0</v>
      </c>
      <c r="IK529">
        <v>0</v>
      </c>
    </row>
    <row r="530" spans="1:255" x14ac:dyDescent="0.25">
      <c r="A530" s="2">
        <v>17</v>
      </c>
      <c r="B530" s="2">
        <v>1</v>
      </c>
      <c r="C530" s="2">
        <f>ROW(SmtRes!A352)</f>
        <v>352</v>
      </c>
      <c r="D530" s="2">
        <f>ROW(EtalonRes!A356)</f>
        <v>356</v>
      </c>
      <c r="E530" s="2" t="s">
        <v>343</v>
      </c>
      <c r="F530" s="2" t="s">
        <v>344</v>
      </c>
      <c r="G530" s="2" t="s">
        <v>345</v>
      </c>
      <c r="H530" s="2" t="s">
        <v>346</v>
      </c>
      <c r="I530" s="2">
        <f>ROUND(7610/100,9)</f>
        <v>76.099999999999994</v>
      </c>
      <c r="J530" s="2">
        <v>0</v>
      </c>
      <c r="K530" s="2">
        <f>ROUND(7610/100,9)</f>
        <v>76.099999999999994</v>
      </c>
      <c r="L530" s="2"/>
      <c r="M530" s="2"/>
      <c r="N530" s="2"/>
      <c r="O530" s="2">
        <f t="shared" si="505"/>
        <v>32431.61</v>
      </c>
      <c r="P530" s="2">
        <f t="shared" si="506"/>
        <v>17678.95</v>
      </c>
      <c r="Q530" s="2">
        <f>(ROUND((ROUND((((ET530*1.1))*AV530*I530),2)*BB530),2)+ROUND((ROUND(((AE530-((EU530*1.1)))*AV530*I530),2)*BS530),2))</f>
        <v>0</v>
      </c>
      <c r="R530" s="2">
        <f t="shared" si="507"/>
        <v>0</v>
      </c>
      <c r="S530" s="2">
        <f t="shared" si="508"/>
        <v>14752.66</v>
      </c>
      <c r="T530" s="2">
        <f t="shared" si="509"/>
        <v>0</v>
      </c>
      <c r="U530" s="2">
        <f t="shared" si="510"/>
        <v>1210.203841</v>
      </c>
      <c r="V530" s="2">
        <f t="shared" si="511"/>
        <v>0</v>
      </c>
      <c r="W530" s="2">
        <f t="shared" si="512"/>
        <v>0</v>
      </c>
      <c r="X530" s="2">
        <f t="shared" si="513"/>
        <v>13277.39</v>
      </c>
      <c r="Y530" s="2">
        <f t="shared" si="514"/>
        <v>6786.22</v>
      </c>
      <c r="Z530" s="2"/>
      <c r="AA530" s="2">
        <v>56481265</v>
      </c>
      <c r="AB530" s="2">
        <f t="shared" si="515"/>
        <v>410.423</v>
      </c>
      <c r="AC530" s="2">
        <f t="shared" si="516"/>
        <v>232.08</v>
      </c>
      <c r="AD530" s="2">
        <f>ROUND(((((ET530*1.1))-((EU530*1.1)))+AE530),6)</f>
        <v>0</v>
      </c>
      <c r="AE530" s="2">
        <f>ROUND(((EU530*1.1)),6)</f>
        <v>0</v>
      </c>
      <c r="AF530" s="2">
        <f>ROUND(((EV530*1.1)),6)</f>
        <v>178.34299999999999</v>
      </c>
      <c r="AG530" s="2">
        <f t="shared" si="517"/>
        <v>0</v>
      </c>
      <c r="AH530" s="2">
        <f>((EW530*1.1))</f>
        <v>14.630000000000003</v>
      </c>
      <c r="AI530" s="2">
        <f>((EX530*1.1))</f>
        <v>0</v>
      </c>
      <c r="AJ530" s="2">
        <f t="shared" si="518"/>
        <v>0</v>
      </c>
      <c r="AK530" s="2">
        <v>394.21</v>
      </c>
      <c r="AL530" s="2">
        <v>232.08</v>
      </c>
      <c r="AM530" s="2">
        <v>0</v>
      </c>
      <c r="AN530" s="2">
        <v>0</v>
      </c>
      <c r="AO530" s="2">
        <v>162.13</v>
      </c>
      <c r="AP530" s="2">
        <v>0</v>
      </c>
      <c r="AQ530" s="2">
        <v>13.3</v>
      </c>
      <c r="AR530" s="2">
        <v>0</v>
      </c>
      <c r="AS530" s="2">
        <v>0</v>
      </c>
      <c r="AT530" s="2">
        <v>90</v>
      </c>
      <c r="AU530" s="2">
        <v>46</v>
      </c>
      <c r="AV530" s="2">
        <v>1.087</v>
      </c>
      <c r="AW530" s="2">
        <v>1.0009999999999999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0</v>
      </c>
      <c r="BI530" s="2">
        <v>1</v>
      </c>
      <c r="BJ530" s="2" t="s">
        <v>347</v>
      </c>
      <c r="BK530" s="2"/>
      <c r="BL530" s="2"/>
      <c r="BM530" s="2">
        <v>95</v>
      </c>
      <c r="BN530" s="2">
        <v>0</v>
      </c>
      <c r="BO530" s="2" t="s">
        <v>344</v>
      </c>
      <c r="BP530" s="2">
        <v>1</v>
      </c>
      <c r="BQ530" s="2">
        <v>60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90</v>
      </c>
      <c r="CA530" s="2">
        <v>46</v>
      </c>
      <c r="CB530" s="2" t="s">
        <v>3</v>
      </c>
      <c r="CC530" s="2"/>
      <c r="CD530" s="2"/>
      <c r="CE530" s="2">
        <v>30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3</v>
      </c>
      <c r="CO530" s="2">
        <v>0</v>
      </c>
      <c r="CP530" s="2">
        <f t="shared" si="519"/>
        <v>32431.61</v>
      </c>
      <c r="CQ530" s="2">
        <f t="shared" si="520"/>
        <v>232.31</v>
      </c>
      <c r="CR530" s="2">
        <f>(ROUND((ROUND((((ET530*1.1))*AV530*1),2)*BB530),2)+ROUND((ROUND(((AE530-((EU530*1.1)))*AV530*1),2)*BS530),2))</f>
        <v>0</v>
      </c>
      <c r="CS530" s="2">
        <f t="shared" si="521"/>
        <v>0</v>
      </c>
      <c r="CT530" s="2">
        <f t="shared" si="522"/>
        <v>193.86</v>
      </c>
      <c r="CU530" s="2">
        <f t="shared" si="523"/>
        <v>0</v>
      </c>
      <c r="CV530" s="2">
        <f t="shared" si="524"/>
        <v>15.902810000000002</v>
      </c>
      <c r="CW530" s="2">
        <f t="shared" si="525"/>
        <v>0</v>
      </c>
      <c r="CX530" s="2">
        <f t="shared" si="526"/>
        <v>0</v>
      </c>
      <c r="CY530" s="2">
        <f t="shared" si="527"/>
        <v>13277.393999999998</v>
      </c>
      <c r="CZ530" s="2">
        <f t="shared" si="528"/>
        <v>6786.2236000000003</v>
      </c>
      <c r="DA530" s="2"/>
      <c r="DB530" s="2"/>
      <c r="DC530" s="2" t="s">
        <v>3</v>
      </c>
      <c r="DD530" s="2" t="s">
        <v>3</v>
      </c>
      <c r="DE530" s="2" t="s">
        <v>24</v>
      </c>
      <c r="DF530" s="2" t="s">
        <v>24</v>
      </c>
      <c r="DG530" s="2" t="s">
        <v>24</v>
      </c>
      <c r="DH530" s="2" t="s">
        <v>3</v>
      </c>
      <c r="DI530" s="2" t="s">
        <v>24</v>
      </c>
      <c r="DJ530" s="2" t="s">
        <v>24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1003</v>
      </c>
      <c r="DV530" s="2" t="s">
        <v>346</v>
      </c>
      <c r="DW530" s="2" t="s">
        <v>346</v>
      </c>
      <c r="DX530" s="2">
        <v>100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55586530</v>
      </c>
      <c r="EF530" s="2">
        <v>60</v>
      </c>
      <c r="EG530" s="2" t="s">
        <v>25</v>
      </c>
      <c r="EH530" s="2">
        <v>0</v>
      </c>
      <c r="EI530" s="2" t="s">
        <v>3</v>
      </c>
      <c r="EJ530" s="2">
        <v>1</v>
      </c>
      <c r="EK530" s="2">
        <v>95</v>
      </c>
      <c r="EL530" s="2" t="s">
        <v>348</v>
      </c>
      <c r="EM530" s="2" t="s">
        <v>349</v>
      </c>
      <c r="EN530" s="2"/>
      <c r="EO530" s="2" t="s">
        <v>28</v>
      </c>
      <c r="EP530" s="2"/>
      <c r="EQ530" s="2">
        <v>0</v>
      </c>
      <c r="ER530" s="2">
        <v>394.21</v>
      </c>
      <c r="ES530" s="2">
        <v>232.08</v>
      </c>
      <c r="ET530" s="2">
        <v>0</v>
      </c>
      <c r="EU530" s="2">
        <v>0</v>
      </c>
      <c r="EV530" s="2">
        <v>162.13</v>
      </c>
      <c r="EW530" s="2">
        <v>13.3</v>
      </c>
      <c r="EX530" s="2">
        <v>0</v>
      </c>
      <c r="EY530" s="2">
        <v>0</v>
      </c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90</v>
      </c>
      <c r="FY530" s="2">
        <v>46</v>
      </c>
      <c r="FZ530" s="2"/>
      <c r="GA530" s="2" t="s">
        <v>3</v>
      </c>
      <c r="GB530" s="2"/>
      <c r="GC530" s="2"/>
      <c r="GD530" s="2">
        <v>1</v>
      </c>
      <c r="GE530" s="2"/>
      <c r="GF530" s="2">
        <v>-76150416</v>
      </c>
      <c r="GG530" s="2">
        <v>2</v>
      </c>
      <c r="GH530" s="2">
        <v>1</v>
      </c>
      <c r="GI530" s="2">
        <v>2</v>
      </c>
      <c r="GJ530" s="2">
        <v>0</v>
      </c>
      <c r="GK530" s="2">
        <v>0</v>
      </c>
      <c r="GL530" s="2">
        <f t="shared" si="529"/>
        <v>0</v>
      </c>
      <c r="GM530" s="2">
        <f t="shared" si="530"/>
        <v>52495.22</v>
      </c>
      <c r="GN530" s="2">
        <f t="shared" si="531"/>
        <v>52495.22</v>
      </c>
      <c r="GO530" s="2">
        <f t="shared" si="532"/>
        <v>0</v>
      </c>
      <c r="GP530" s="2">
        <f t="shared" si="533"/>
        <v>0</v>
      </c>
      <c r="GQ530" s="2"/>
      <c r="GR530" s="2">
        <v>0</v>
      </c>
      <c r="GS530" s="2">
        <v>3</v>
      </c>
      <c r="GT530" s="2">
        <v>0</v>
      </c>
      <c r="GU530" s="2" t="s">
        <v>3</v>
      </c>
      <c r="GV530" s="2">
        <f t="shared" si="534"/>
        <v>0</v>
      </c>
      <c r="GW530" s="2">
        <v>1</v>
      </c>
      <c r="GX530" s="2">
        <f t="shared" si="535"/>
        <v>0</v>
      </c>
      <c r="GY530" s="2"/>
      <c r="GZ530" s="2"/>
      <c r="HA530" s="2">
        <v>0</v>
      </c>
      <c r="HB530" s="2">
        <v>0</v>
      </c>
      <c r="HC530" s="2">
        <f t="shared" si="536"/>
        <v>0</v>
      </c>
      <c r="HD530" s="2"/>
      <c r="HE530" s="2" t="s">
        <v>3</v>
      </c>
      <c r="HF530" s="2" t="s">
        <v>3</v>
      </c>
      <c r="HG530" s="2"/>
      <c r="HH530" s="2"/>
      <c r="HI530" s="2"/>
      <c r="HJ530" s="2"/>
      <c r="HK530" s="2"/>
      <c r="HL530" s="2"/>
      <c r="HM530" s="2" t="s">
        <v>3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5">
      <c r="A531">
        <v>17</v>
      </c>
      <c r="B531">
        <v>1</v>
      </c>
      <c r="C531">
        <f>ROW(SmtRes!A358)</f>
        <v>358</v>
      </c>
      <c r="D531">
        <f>ROW(EtalonRes!A360)</f>
        <v>360</v>
      </c>
      <c r="E531" t="s">
        <v>343</v>
      </c>
      <c r="F531" t="s">
        <v>344</v>
      </c>
      <c r="G531" t="s">
        <v>345</v>
      </c>
      <c r="H531" t="s">
        <v>346</v>
      </c>
      <c r="I531">
        <f>ROUND(7610/100,9)</f>
        <v>76.099999999999994</v>
      </c>
      <c r="J531">
        <v>0</v>
      </c>
      <c r="K531">
        <f>ROUND(7610/100,9)</f>
        <v>76.099999999999994</v>
      </c>
      <c r="O531">
        <f t="shared" si="505"/>
        <v>942193.34</v>
      </c>
      <c r="P531">
        <f t="shared" si="506"/>
        <v>236721.14</v>
      </c>
      <c r="Q531">
        <f>(ROUND((ROUND((((ET531*1.1))*AV531*I531),2)*BB531),2)+ROUND((ROUND(((AE531-((EU531*1.1)))*AV531*I531),2)*BS531),2))</f>
        <v>0</v>
      </c>
      <c r="R531">
        <f t="shared" si="507"/>
        <v>0</v>
      </c>
      <c r="S531">
        <f t="shared" si="508"/>
        <v>705472.2</v>
      </c>
      <c r="T531">
        <f t="shared" si="509"/>
        <v>0</v>
      </c>
      <c r="U531">
        <f t="shared" si="510"/>
        <v>1210.203841</v>
      </c>
      <c r="V531">
        <f t="shared" si="511"/>
        <v>0</v>
      </c>
      <c r="W531">
        <f t="shared" si="512"/>
        <v>0</v>
      </c>
      <c r="X531">
        <f t="shared" si="513"/>
        <v>634924.98</v>
      </c>
      <c r="Y531">
        <f t="shared" si="514"/>
        <v>324517.21000000002</v>
      </c>
      <c r="AA531">
        <v>56481267</v>
      </c>
      <c r="AB531">
        <f t="shared" si="515"/>
        <v>410.423</v>
      </c>
      <c r="AC531">
        <f t="shared" si="516"/>
        <v>232.08</v>
      </c>
      <c r="AD531">
        <f>ROUND(((((ET531*1.1))-((EU531*1.1)))+AE531),6)</f>
        <v>0</v>
      </c>
      <c r="AE531">
        <f>ROUND(((EU531*1.1)),6)</f>
        <v>0</v>
      </c>
      <c r="AF531">
        <f>ROUND(((EV531*1.1)),6)</f>
        <v>178.34299999999999</v>
      </c>
      <c r="AG531">
        <f t="shared" si="517"/>
        <v>0</v>
      </c>
      <c r="AH531">
        <f>((EW531*1.1))</f>
        <v>14.630000000000003</v>
      </c>
      <c r="AI531">
        <f>((EX531*1.1))</f>
        <v>0</v>
      </c>
      <c r="AJ531">
        <f t="shared" si="518"/>
        <v>0</v>
      </c>
      <c r="AK531">
        <v>394.21</v>
      </c>
      <c r="AL531">
        <v>232.08</v>
      </c>
      <c r="AM531">
        <v>0</v>
      </c>
      <c r="AN531">
        <v>0</v>
      </c>
      <c r="AO531">
        <v>162.13</v>
      </c>
      <c r="AP531">
        <v>0</v>
      </c>
      <c r="AQ531">
        <v>13.3</v>
      </c>
      <c r="AR531">
        <v>0</v>
      </c>
      <c r="AS531">
        <v>0</v>
      </c>
      <c r="AT531">
        <v>90</v>
      </c>
      <c r="AU531">
        <v>46</v>
      </c>
      <c r="AV531">
        <v>1.087</v>
      </c>
      <c r="AW531">
        <v>1.0009999999999999</v>
      </c>
      <c r="AZ531">
        <v>1</v>
      </c>
      <c r="BA531">
        <v>47.82</v>
      </c>
      <c r="BB531">
        <v>1</v>
      </c>
      <c r="BC531">
        <v>13.39</v>
      </c>
      <c r="BD531" t="s">
        <v>3</v>
      </c>
      <c r="BE531" t="s">
        <v>3</v>
      </c>
      <c r="BF531" t="s">
        <v>3</v>
      </c>
      <c r="BG531" t="s">
        <v>3</v>
      </c>
      <c r="BH531">
        <v>0</v>
      </c>
      <c r="BI531">
        <v>1</v>
      </c>
      <c r="BJ531" t="s">
        <v>347</v>
      </c>
      <c r="BM531">
        <v>95</v>
      </c>
      <c r="BN531">
        <v>0</v>
      </c>
      <c r="BO531" t="s">
        <v>344</v>
      </c>
      <c r="BP531">
        <v>1</v>
      </c>
      <c r="BQ531">
        <v>60</v>
      </c>
      <c r="BR531">
        <v>0</v>
      </c>
      <c r="BS531">
        <v>47.82</v>
      </c>
      <c r="BT531">
        <v>1</v>
      </c>
      <c r="BU531">
        <v>1</v>
      </c>
      <c r="BV531">
        <v>1</v>
      </c>
      <c r="BW531">
        <v>1</v>
      </c>
      <c r="BX531">
        <v>1</v>
      </c>
      <c r="BY531" t="s">
        <v>3</v>
      </c>
      <c r="BZ531">
        <v>90</v>
      </c>
      <c r="CA531">
        <v>46</v>
      </c>
      <c r="CB531" t="s">
        <v>3</v>
      </c>
      <c r="CE531">
        <v>30</v>
      </c>
      <c r="CF531">
        <v>0</v>
      </c>
      <c r="CG531">
        <v>0</v>
      </c>
      <c r="CM531">
        <v>0</v>
      </c>
      <c r="CN531" t="s">
        <v>3</v>
      </c>
      <c r="CO531">
        <v>0</v>
      </c>
      <c r="CP531">
        <f t="shared" si="519"/>
        <v>942193.34</v>
      </c>
      <c r="CQ531">
        <f t="shared" si="520"/>
        <v>3110.63</v>
      </c>
      <c r="CR531">
        <f>(ROUND((ROUND((((ET531*1.1))*AV531*1),2)*BB531),2)+ROUND((ROUND(((AE531-((EU531*1.1)))*AV531*1),2)*BS531),2))</f>
        <v>0</v>
      </c>
      <c r="CS531">
        <f t="shared" si="521"/>
        <v>0</v>
      </c>
      <c r="CT531">
        <f t="shared" si="522"/>
        <v>9270.39</v>
      </c>
      <c r="CU531">
        <f t="shared" si="523"/>
        <v>0</v>
      </c>
      <c r="CV531">
        <f t="shared" si="524"/>
        <v>15.902810000000002</v>
      </c>
      <c r="CW531">
        <f t="shared" si="525"/>
        <v>0</v>
      </c>
      <c r="CX531">
        <f t="shared" si="526"/>
        <v>0</v>
      </c>
      <c r="CY531">
        <f t="shared" si="527"/>
        <v>634924.98</v>
      </c>
      <c r="CZ531">
        <f t="shared" si="528"/>
        <v>324517.212</v>
      </c>
      <c r="DC531" t="s">
        <v>3</v>
      </c>
      <c r="DD531" t="s">
        <v>3</v>
      </c>
      <c r="DE531" t="s">
        <v>24</v>
      </c>
      <c r="DF531" t="s">
        <v>24</v>
      </c>
      <c r="DG531" t="s">
        <v>24</v>
      </c>
      <c r="DH531" t="s">
        <v>3</v>
      </c>
      <c r="DI531" t="s">
        <v>24</v>
      </c>
      <c r="DJ531" t="s">
        <v>24</v>
      </c>
      <c r="DK531" t="s">
        <v>3</v>
      </c>
      <c r="DL531" t="s">
        <v>3</v>
      </c>
      <c r="DM531" t="s">
        <v>3</v>
      </c>
      <c r="DN531">
        <v>0</v>
      </c>
      <c r="DO531">
        <v>0</v>
      </c>
      <c r="DP531">
        <v>1</v>
      </c>
      <c r="DQ531">
        <v>1</v>
      </c>
      <c r="DU531">
        <v>1003</v>
      </c>
      <c r="DV531" t="s">
        <v>346</v>
      </c>
      <c r="DW531" t="s">
        <v>346</v>
      </c>
      <c r="DX531">
        <v>100</v>
      </c>
      <c r="DZ531" t="s">
        <v>3</v>
      </c>
      <c r="EA531" t="s">
        <v>3</v>
      </c>
      <c r="EB531" t="s">
        <v>3</v>
      </c>
      <c r="EC531" t="s">
        <v>3</v>
      </c>
      <c r="EE531">
        <v>55586530</v>
      </c>
      <c r="EF531">
        <v>60</v>
      </c>
      <c r="EG531" t="s">
        <v>25</v>
      </c>
      <c r="EH531">
        <v>0</v>
      </c>
      <c r="EI531" t="s">
        <v>3</v>
      </c>
      <c r="EJ531">
        <v>1</v>
      </c>
      <c r="EK531">
        <v>95</v>
      </c>
      <c r="EL531" t="s">
        <v>348</v>
      </c>
      <c r="EM531" t="s">
        <v>349</v>
      </c>
      <c r="EO531" t="s">
        <v>28</v>
      </c>
      <c r="EQ531">
        <v>0</v>
      </c>
      <c r="ER531">
        <v>394.21</v>
      </c>
      <c r="ES531">
        <v>232.08</v>
      </c>
      <c r="ET531">
        <v>0</v>
      </c>
      <c r="EU531">
        <v>0</v>
      </c>
      <c r="EV531">
        <v>162.13</v>
      </c>
      <c r="EW531">
        <v>13.3</v>
      </c>
      <c r="EX531">
        <v>0</v>
      </c>
      <c r="EY531">
        <v>0</v>
      </c>
      <c r="FQ531">
        <v>0</v>
      </c>
      <c r="FR531">
        <v>0</v>
      </c>
      <c r="FS531">
        <v>0</v>
      </c>
      <c r="FX531">
        <v>90</v>
      </c>
      <c r="FY531">
        <v>46</v>
      </c>
      <c r="GA531" t="s">
        <v>3</v>
      </c>
      <c r="GD531">
        <v>1</v>
      </c>
      <c r="GF531">
        <v>-76150416</v>
      </c>
      <c r="GG531">
        <v>2</v>
      </c>
      <c r="GH531">
        <v>1</v>
      </c>
      <c r="GI531">
        <v>2</v>
      </c>
      <c r="GJ531">
        <v>0</v>
      </c>
      <c r="GK531">
        <v>0</v>
      </c>
      <c r="GL531">
        <f t="shared" si="529"/>
        <v>0</v>
      </c>
      <c r="GM531">
        <f t="shared" si="530"/>
        <v>1901635.53</v>
      </c>
      <c r="GN531">
        <f t="shared" si="531"/>
        <v>1901635.53</v>
      </c>
      <c r="GO531">
        <f t="shared" si="532"/>
        <v>0</v>
      </c>
      <c r="GP531">
        <f t="shared" si="533"/>
        <v>0</v>
      </c>
      <c r="GR531">
        <v>0</v>
      </c>
      <c r="GS531">
        <v>3</v>
      </c>
      <c r="GT531">
        <v>0</v>
      </c>
      <c r="GU531" t="s">
        <v>3</v>
      </c>
      <c r="GV531">
        <f t="shared" si="534"/>
        <v>0</v>
      </c>
      <c r="GW531">
        <v>1</v>
      </c>
      <c r="GX531">
        <f t="shared" si="535"/>
        <v>0</v>
      </c>
      <c r="HA531">
        <v>0</v>
      </c>
      <c r="HB531">
        <v>0</v>
      </c>
      <c r="HC531">
        <f t="shared" si="536"/>
        <v>0</v>
      </c>
      <c r="HE531" t="s">
        <v>3</v>
      </c>
      <c r="HF531" t="s">
        <v>3</v>
      </c>
      <c r="HM531" t="s">
        <v>3</v>
      </c>
      <c r="HN531" t="s">
        <v>3</v>
      </c>
      <c r="HO531" t="s">
        <v>3</v>
      </c>
      <c r="HP531" t="s">
        <v>3</v>
      </c>
      <c r="HQ531" t="s">
        <v>3</v>
      </c>
      <c r="HS531">
        <v>0</v>
      </c>
      <c r="IK531">
        <v>0</v>
      </c>
    </row>
    <row r="532" spans="1:255" x14ac:dyDescent="0.25">
      <c r="A532" s="2">
        <v>18</v>
      </c>
      <c r="B532" s="2">
        <v>1</v>
      </c>
      <c r="C532" s="2">
        <v>348</v>
      </c>
      <c r="D532" s="2"/>
      <c r="E532" s="2" t="s">
        <v>350</v>
      </c>
      <c r="F532" s="2" t="s">
        <v>351</v>
      </c>
      <c r="G532" s="2" t="s">
        <v>352</v>
      </c>
      <c r="H532" s="2" t="s">
        <v>353</v>
      </c>
      <c r="I532" s="2">
        <f>I530*J532</f>
        <v>-1674.2</v>
      </c>
      <c r="J532" s="2">
        <v>-22.000000000000004</v>
      </c>
      <c r="K532" s="2">
        <v>-22</v>
      </c>
      <c r="L532" s="2"/>
      <c r="M532" s="2"/>
      <c r="N532" s="2"/>
      <c r="O532" s="2">
        <f t="shared" si="505"/>
        <v>-16507.36</v>
      </c>
      <c r="P532" s="2">
        <f t="shared" si="506"/>
        <v>-16507.36</v>
      </c>
      <c r="Q532" s="2">
        <f t="shared" ref="Q532:Q539" si="537">(ROUND((ROUND(((ET532)*AV532*I532),2)*BB532),2)+ROUND((ROUND(((AE532-(EU532))*AV532*I532),2)*BS532),2))</f>
        <v>0</v>
      </c>
      <c r="R532" s="2">
        <f t="shared" si="507"/>
        <v>0</v>
      </c>
      <c r="S532" s="2">
        <f t="shared" si="508"/>
        <v>0</v>
      </c>
      <c r="T532" s="2">
        <f t="shared" si="509"/>
        <v>0</v>
      </c>
      <c r="U532" s="2">
        <f t="shared" si="510"/>
        <v>0</v>
      </c>
      <c r="V532" s="2">
        <f t="shared" si="511"/>
        <v>0</v>
      </c>
      <c r="W532" s="2">
        <f t="shared" si="512"/>
        <v>0</v>
      </c>
      <c r="X532" s="2">
        <f t="shared" si="513"/>
        <v>0</v>
      </c>
      <c r="Y532" s="2">
        <f t="shared" si="514"/>
        <v>0</v>
      </c>
      <c r="Z532" s="2"/>
      <c r="AA532" s="2">
        <v>56481265</v>
      </c>
      <c r="AB532" s="2">
        <f t="shared" si="515"/>
        <v>9.85</v>
      </c>
      <c r="AC532" s="2">
        <f t="shared" si="516"/>
        <v>9.85</v>
      </c>
      <c r="AD532" s="2">
        <f t="shared" ref="AD532:AD539" si="538">ROUND((((ET532)-(EU532))+AE532),6)</f>
        <v>0</v>
      </c>
      <c r="AE532" s="2">
        <f t="shared" ref="AE532:AF539" si="539">ROUND((EU532),6)</f>
        <v>0</v>
      </c>
      <c r="AF532" s="2">
        <f t="shared" si="539"/>
        <v>0</v>
      </c>
      <c r="AG532" s="2">
        <f t="shared" si="517"/>
        <v>0</v>
      </c>
      <c r="AH532" s="2">
        <f t="shared" ref="AH532:AI539" si="540">(EW532)</f>
        <v>0</v>
      </c>
      <c r="AI532" s="2">
        <f t="shared" si="540"/>
        <v>0</v>
      </c>
      <c r="AJ532" s="2">
        <f t="shared" si="518"/>
        <v>0</v>
      </c>
      <c r="AK532" s="2">
        <v>9.85</v>
      </c>
      <c r="AL532" s="2">
        <v>9.85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90</v>
      </c>
      <c r="AU532" s="2">
        <v>46</v>
      </c>
      <c r="AV532" s="2">
        <v>1.087</v>
      </c>
      <c r="AW532" s="2">
        <v>1.0009999999999999</v>
      </c>
      <c r="AX532" s="2"/>
      <c r="AY532" s="2"/>
      <c r="AZ532" s="2">
        <v>1</v>
      </c>
      <c r="BA532" s="2">
        <v>1</v>
      </c>
      <c r="BB532" s="2">
        <v>1</v>
      </c>
      <c r="BC532" s="2">
        <v>1</v>
      </c>
      <c r="BD532" s="2" t="s">
        <v>3</v>
      </c>
      <c r="BE532" s="2" t="s">
        <v>3</v>
      </c>
      <c r="BF532" s="2" t="s">
        <v>3</v>
      </c>
      <c r="BG532" s="2" t="s">
        <v>3</v>
      </c>
      <c r="BH532" s="2">
        <v>3</v>
      </c>
      <c r="BI532" s="2">
        <v>1</v>
      </c>
      <c r="BJ532" s="2" t="s">
        <v>354</v>
      </c>
      <c r="BK532" s="2"/>
      <c r="BL532" s="2"/>
      <c r="BM532" s="2">
        <v>95</v>
      </c>
      <c r="BN532" s="2">
        <v>0</v>
      </c>
      <c r="BO532" s="2" t="s">
        <v>3</v>
      </c>
      <c r="BP532" s="2">
        <v>0</v>
      </c>
      <c r="BQ532" s="2">
        <v>60</v>
      </c>
      <c r="BR532" s="2">
        <v>1</v>
      </c>
      <c r="BS532" s="2">
        <v>1</v>
      </c>
      <c r="BT532" s="2">
        <v>1</v>
      </c>
      <c r="BU532" s="2">
        <v>1</v>
      </c>
      <c r="BV532" s="2">
        <v>1</v>
      </c>
      <c r="BW532" s="2">
        <v>1</v>
      </c>
      <c r="BX532" s="2">
        <v>1</v>
      </c>
      <c r="BY532" s="2" t="s">
        <v>3</v>
      </c>
      <c r="BZ532" s="2">
        <v>90</v>
      </c>
      <c r="CA532" s="2">
        <v>46</v>
      </c>
      <c r="CB532" s="2" t="s">
        <v>3</v>
      </c>
      <c r="CC532" s="2"/>
      <c r="CD532" s="2"/>
      <c r="CE532" s="2">
        <v>30</v>
      </c>
      <c r="CF532" s="2">
        <v>0</v>
      </c>
      <c r="CG532" s="2">
        <v>0</v>
      </c>
      <c r="CH532" s="2"/>
      <c r="CI532" s="2"/>
      <c r="CJ532" s="2"/>
      <c r="CK532" s="2"/>
      <c r="CL532" s="2"/>
      <c r="CM532" s="2">
        <v>0</v>
      </c>
      <c r="CN532" s="2" t="s">
        <v>3</v>
      </c>
      <c r="CO532" s="2">
        <v>0</v>
      </c>
      <c r="CP532" s="2">
        <f t="shared" si="519"/>
        <v>-16507.36</v>
      </c>
      <c r="CQ532" s="2">
        <f t="shared" si="520"/>
        <v>9.86</v>
      </c>
      <c r="CR532" s="2">
        <f t="shared" ref="CR532:CR539" si="541">(ROUND((ROUND(((ET532)*AV532*1),2)*BB532),2)+ROUND((ROUND(((AE532-(EU532))*AV532*1),2)*BS532),2))</f>
        <v>0</v>
      </c>
      <c r="CS532" s="2">
        <f t="shared" si="521"/>
        <v>0</v>
      </c>
      <c r="CT532" s="2">
        <f t="shared" si="522"/>
        <v>0</v>
      </c>
      <c r="CU532" s="2">
        <f t="shared" si="523"/>
        <v>0</v>
      </c>
      <c r="CV532" s="2">
        <f t="shared" si="524"/>
        <v>0</v>
      </c>
      <c r="CW532" s="2">
        <f t="shared" si="525"/>
        <v>0</v>
      </c>
      <c r="CX532" s="2">
        <f t="shared" si="526"/>
        <v>0</v>
      </c>
      <c r="CY532" s="2">
        <f t="shared" si="527"/>
        <v>0</v>
      </c>
      <c r="CZ532" s="2">
        <f t="shared" si="528"/>
        <v>0</v>
      </c>
      <c r="DA532" s="2"/>
      <c r="DB532" s="2"/>
      <c r="DC532" s="2" t="s">
        <v>3</v>
      </c>
      <c r="DD532" s="2" t="s">
        <v>3</v>
      </c>
      <c r="DE532" s="2" t="s">
        <v>3</v>
      </c>
      <c r="DF532" s="2" t="s">
        <v>3</v>
      </c>
      <c r="DG532" s="2" t="s">
        <v>3</v>
      </c>
      <c r="DH532" s="2" t="s">
        <v>3</v>
      </c>
      <c r="DI532" s="2" t="s">
        <v>3</v>
      </c>
      <c r="DJ532" s="2" t="s">
        <v>3</v>
      </c>
      <c r="DK532" s="2" t="s">
        <v>3</v>
      </c>
      <c r="DL532" s="2" t="s">
        <v>3</v>
      </c>
      <c r="DM532" s="2" t="s">
        <v>3</v>
      </c>
      <c r="DN532" s="2">
        <v>0</v>
      </c>
      <c r="DO532" s="2">
        <v>0</v>
      </c>
      <c r="DP532" s="2">
        <v>1</v>
      </c>
      <c r="DQ532" s="2">
        <v>1</v>
      </c>
      <c r="DR532" s="2"/>
      <c r="DS532" s="2"/>
      <c r="DT532" s="2"/>
      <c r="DU532" s="2">
        <v>1009</v>
      </c>
      <c r="DV532" s="2" t="s">
        <v>353</v>
      </c>
      <c r="DW532" s="2" t="s">
        <v>353</v>
      </c>
      <c r="DX532" s="2">
        <v>1</v>
      </c>
      <c r="DY532" s="2"/>
      <c r="DZ532" s="2" t="s">
        <v>3</v>
      </c>
      <c r="EA532" s="2" t="s">
        <v>3</v>
      </c>
      <c r="EB532" s="2" t="s">
        <v>3</v>
      </c>
      <c r="EC532" s="2" t="s">
        <v>3</v>
      </c>
      <c r="ED532" s="2"/>
      <c r="EE532" s="2">
        <v>55586530</v>
      </c>
      <c r="EF532" s="2">
        <v>60</v>
      </c>
      <c r="EG532" s="2" t="s">
        <v>25</v>
      </c>
      <c r="EH532" s="2">
        <v>0</v>
      </c>
      <c r="EI532" s="2" t="s">
        <v>3</v>
      </c>
      <c r="EJ532" s="2">
        <v>1</v>
      </c>
      <c r="EK532" s="2">
        <v>95</v>
      </c>
      <c r="EL532" s="2" t="s">
        <v>348</v>
      </c>
      <c r="EM532" s="2" t="s">
        <v>349</v>
      </c>
      <c r="EN532" s="2"/>
      <c r="EO532" s="2" t="s">
        <v>3</v>
      </c>
      <c r="EP532" s="2"/>
      <c r="EQ532" s="2">
        <v>0</v>
      </c>
      <c r="ER532" s="2">
        <v>9.85</v>
      </c>
      <c r="ES532" s="2">
        <v>9.85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>
        <v>0</v>
      </c>
      <c r="FR532" s="2">
        <v>0</v>
      </c>
      <c r="FS532" s="2">
        <v>0</v>
      </c>
      <c r="FT532" s="2"/>
      <c r="FU532" s="2"/>
      <c r="FV532" s="2"/>
      <c r="FW532" s="2"/>
      <c r="FX532" s="2">
        <v>90</v>
      </c>
      <c r="FY532" s="2">
        <v>46</v>
      </c>
      <c r="FZ532" s="2"/>
      <c r="GA532" s="2" t="s">
        <v>3</v>
      </c>
      <c r="GB532" s="2"/>
      <c r="GC532" s="2"/>
      <c r="GD532" s="2">
        <v>1</v>
      </c>
      <c r="GE532" s="2"/>
      <c r="GF532" s="2">
        <v>-1117705862</v>
      </c>
      <c r="GG532" s="2">
        <v>2</v>
      </c>
      <c r="GH532" s="2">
        <v>1</v>
      </c>
      <c r="GI532" s="2">
        <v>-2</v>
      </c>
      <c r="GJ532" s="2">
        <v>0</v>
      </c>
      <c r="GK532" s="2">
        <v>0</v>
      </c>
      <c r="GL532" s="2">
        <f t="shared" si="529"/>
        <v>0</v>
      </c>
      <c r="GM532" s="2">
        <f t="shared" si="530"/>
        <v>-16507.36</v>
      </c>
      <c r="GN532" s="2">
        <f t="shared" si="531"/>
        <v>-16507.36</v>
      </c>
      <c r="GO532" s="2">
        <f t="shared" si="532"/>
        <v>0</v>
      </c>
      <c r="GP532" s="2">
        <f t="shared" si="533"/>
        <v>0</v>
      </c>
      <c r="GQ532" s="2"/>
      <c r="GR532" s="2">
        <v>0</v>
      </c>
      <c r="GS532" s="2">
        <v>3</v>
      </c>
      <c r="GT532" s="2">
        <v>0</v>
      </c>
      <c r="GU532" s="2" t="s">
        <v>3</v>
      </c>
      <c r="GV532" s="2">
        <f t="shared" si="534"/>
        <v>0</v>
      </c>
      <c r="GW532" s="2">
        <v>1</v>
      </c>
      <c r="GX532" s="2">
        <f t="shared" si="535"/>
        <v>0</v>
      </c>
      <c r="GY532" s="2"/>
      <c r="GZ532" s="2"/>
      <c r="HA532" s="2">
        <v>0</v>
      </c>
      <c r="HB532" s="2">
        <v>0</v>
      </c>
      <c r="HC532" s="2">
        <f t="shared" si="536"/>
        <v>0</v>
      </c>
      <c r="HD532" s="2"/>
      <c r="HE532" s="2" t="s">
        <v>3</v>
      </c>
      <c r="HF532" s="2" t="s">
        <v>3</v>
      </c>
      <c r="HG532" s="2"/>
      <c r="HH532" s="2"/>
      <c r="HI532" s="2"/>
      <c r="HJ532" s="2"/>
      <c r="HK532" s="2"/>
      <c r="HL532" s="2"/>
      <c r="HM532" s="2" t="s">
        <v>3</v>
      </c>
      <c r="HN532" s="2" t="s">
        <v>3</v>
      </c>
      <c r="HO532" s="2" t="s">
        <v>3</v>
      </c>
      <c r="HP532" s="2" t="s">
        <v>3</v>
      </c>
      <c r="HQ532" s="2" t="s">
        <v>3</v>
      </c>
      <c r="HR532" s="2"/>
      <c r="HS532" s="2">
        <v>0</v>
      </c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>
        <v>0</v>
      </c>
      <c r="IL532" s="2"/>
      <c r="IM532" s="2"/>
      <c r="IN532" s="2"/>
      <c r="IO532" s="2"/>
      <c r="IP532" s="2"/>
      <c r="IQ532" s="2"/>
      <c r="IR532" s="2"/>
      <c r="IS532" s="2"/>
      <c r="IT532" s="2"/>
      <c r="IU532" s="2"/>
    </row>
    <row r="533" spans="1:255" x14ac:dyDescent="0.25">
      <c r="A533">
        <v>18</v>
      </c>
      <c r="B533">
        <v>1</v>
      </c>
      <c r="C533">
        <v>354</v>
      </c>
      <c r="E533" t="s">
        <v>350</v>
      </c>
      <c r="F533" t="s">
        <v>351</v>
      </c>
      <c r="G533" t="s">
        <v>352</v>
      </c>
      <c r="H533" t="s">
        <v>353</v>
      </c>
      <c r="I533">
        <f>I531*J533</f>
        <v>-1674.2</v>
      </c>
      <c r="J533">
        <v>-22.000000000000004</v>
      </c>
      <c r="K533">
        <v>-22</v>
      </c>
      <c r="O533">
        <f t="shared" si="505"/>
        <v>-222023.99</v>
      </c>
      <c r="P533">
        <f t="shared" si="506"/>
        <v>-222023.99</v>
      </c>
      <c r="Q533">
        <f t="shared" si="537"/>
        <v>0</v>
      </c>
      <c r="R533">
        <f t="shared" si="507"/>
        <v>0</v>
      </c>
      <c r="S533">
        <f t="shared" si="508"/>
        <v>0</v>
      </c>
      <c r="T533">
        <f t="shared" si="509"/>
        <v>0</v>
      </c>
      <c r="U533">
        <f t="shared" si="510"/>
        <v>0</v>
      </c>
      <c r="V533">
        <f t="shared" si="511"/>
        <v>0</v>
      </c>
      <c r="W533">
        <f t="shared" si="512"/>
        <v>0</v>
      </c>
      <c r="X533">
        <f t="shared" si="513"/>
        <v>0</v>
      </c>
      <c r="Y533">
        <f t="shared" si="514"/>
        <v>0</v>
      </c>
      <c r="AA533">
        <v>56481267</v>
      </c>
      <c r="AB533">
        <f t="shared" si="515"/>
        <v>9.85</v>
      </c>
      <c r="AC533">
        <f t="shared" si="516"/>
        <v>9.85</v>
      </c>
      <c r="AD533">
        <f t="shared" si="538"/>
        <v>0</v>
      </c>
      <c r="AE533">
        <f t="shared" si="539"/>
        <v>0</v>
      </c>
      <c r="AF533">
        <f t="shared" si="539"/>
        <v>0</v>
      </c>
      <c r="AG533">
        <f t="shared" si="517"/>
        <v>0</v>
      </c>
      <c r="AH533">
        <f t="shared" si="540"/>
        <v>0</v>
      </c>
      <c r="AI533">
        <f t="shared" si="540"/>
        <v>0</v>
      </c>
      <c r="AJ533">
        <f t="shared" si="518"/>
        <v>0</v>
      </c>
      <c r="AK533">
        <v>9.85</v>
      </c>
      <c r="AL533">
        <v>9.85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90</v>
      </c>
      <c r="AU533">
        <v>46</v>
      </c>
      <c r="AV533">
        <v>1</v>
      </c>
      <c r="AW533">
        <v>1.0009999999999999</v>
      </c>
      <c r="AZ533">
        <v>1</v>
      </c>
      <c r="BA533">
        <v>1</v>
      </c>
      <c r="BB533">
        <v>1</v>
      </c>
      <c r="BC533">
        <v>13.45</v>
      </c>
      <c r="BD533" t="s">
        <v>3</v>
      </c>
      <c r="BE533" t="s">
        <v>3</v>
      </c>
      <c r="BF533" t="s">
        <v>3</v>
      </c>
      <c r="BG533" t="s">
        <v>3</v>
      </c>
      <c r="BH533">
        <v>3</v>
      </c>
      <c r="BI533">
        <v>1</v>
      </c>
      <c r="BJ533" t="s">
        <v>354</v>
      </c>
      <c r="BM533">
        <v>95</v>
      </c>
      <c r="BN533">
        <v>0</v>
      </c>
      <c r="BO533" t="s">
        <v>351</v>
      </c>
      <c r="BP533">
        <v>1</v>
      </c>
      <c r="BQ533">
        <v>60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 t="s">
        <v>3</v>
      </c>
      <c r="BZ533">
        <v>90</v>
      </c>
      <c r="CA533">
        <v>46</v>
      </c>
      <c r="CB533" t="s">
        <v>3</v>
      </c>
      <c r="CE533">
        <v>30</v>
      </c>
      <c r="CF533">
        <v>0</v>
      </c>
      <c r="CG533">
        <v>0</v>
      </c>
      <c r="CM533">
        <v>0</v>
      </c>
      <c r="CN533" t="s">
        <v>3</v>
      </c>
      <c r="CO533">
        <v>0</v>
      </c>
      <c r="CP533">
        <f t="shared" si="519"/>
        <v>-222023.99</v>
      </c>
      <c r="CQ533">
        <f t="shared" si="520"/>
        <v>132.62</v>
      </c>
      <c r="CR533">
        <f t="shared" si="541"/>
        <v>0</v>
      </c>
      <c r="CS533">
        <f t="shared" si="521"/>
        <v>0</v>
      </c>
      <c r="CT533">
        <f t="shared" si="522"/>
        <v>0</v>
      </c>
      <c r="CU533">
        <f t="shared" si="523"/>
        <v>0</v>
      </c>
      <c r="CV533">
        <f t="shared" si="524"/>
        <v>0</v>
      </c>
      <c r="CW533">
        <f t="shared" si="525"/>
        <v>0</v>
      </c>
      <c r="CX533">
        <f t="shared" si="526"/>
        <v>0</v>
      </c>
      <c r="CY533">
        <f t="shared" si="527"/>
        <v>0</v>
      </c>
      <c r="CZ533">
        <f t="shared" si="528"/>
        <v>0</v>
      </c>
      <c r="DC533" t="s">
        <v>3</v>
      </c>
      <c r="DD533" t="s">
        <v>3</v>
      </c>
      <c r="DE533" t="s">
        <v>3</v>
      </c>
      <c r="DF533" t="s">
        <v>3</v>
      </c>
      <c r="DG533" t="s">
        <v>3</v>
      </c>
      <c r="DH533" t="s">
        <v>3</v>
      </c>
      <c r="DI533" t="s">
        <v>3</v>
      </c>
      <c r="DJ533" t="s">
        <v>3</v>
      </c>
      <c r="DK533" t="s">
        <v>3</v>
      </c>
      <c r="DL533" t="s">
        <v>3</v>
      </c>
      <c r="DM533" t="s">
        <v>3</v>
      </c>
      <c r="DN533">
        <v>0</v>
      </c>
      <c r="DO533">
        <v>0</v>
      </c>
      <c r="DP533">
        <v>1</v>
      </c>
      <c r="DQ533">
        <v>1</v>
      </c>
      <c r="DU533">
        <v>1009</v>
      </c>
      <c r="DV533" t="s">
        <v>353</v>
      </c>
      <c r="DW533" t="s">
        <v>353</v>
      </c>
      <c r="DX533">
        <v>1</v>
      </c>
      <c r="DZ533" t="s">
        <v>3</v>
      </c>
      <c r="EA533" t="s">
        <v>3</v>
      </c>
      <c r="EB533" t="s">
        <v>3</v>
      </c>
      <c r="EC533" t="s">
        <v>3</v>
      </c>
      <c r="EE533">
        <v>55586530</v>
      </c>
      <c r="EF533">
        <v>60</v>
      </c>
      <c r="EG533" t="s">
        <v>25</v>
      </c>
      <c r="EH533">
        <v>0</v>
      </c>
      <c r="EI533" t="s">
        <v>3</v>
      </c>
      <c r="EJ533">
        <v>1</v>
      </c>
      <c r="EK533">
        <v>95</v>
      </c>
      <c r="EL533" t="s">
        <v>348</v>
      </c>
      <c r="EM533" t="s">
        <v>349</v>
      </c>
      <c r="EO533" t="s">
        <v>3</v>
      </c>
      <c r="EQ533">
        <v>0</v>
      </c>
      <c r="ER533">
        <v>9.85</v>
      </c>
      <c r="ES533">
        <v>9.85</v>
      </c>
      <c r="ET533">
        <v>0</v>
      </c>
      <c r="EU533">
        <v>0</v>
      </c>
      <c r="EV533">
        <v>0</v>
      </c>
      <c r="EW533">
        <v>0</v>
      </c>
      <c r="EX533">
        <v>0</v>
      </c>
      <c r="FQ533">
        <v>0</v>
      </c>
      <c r="FR533">
        <v>0</v>
      </c>
      <c r="FS533">
        <v>0</v>
      </c>
      <c r="FX533">
        <v>90</v>
      </c>
      <c r="FY533">
        <v>46</v>
      </c>
      <c r="GA533" t="s">
        <v>3</v>
      </c>
      <c r="GD533">
        <v>1</v>
      </c>
      <c r="GF533">
        <v>-1117705862</v>
      </c>
      <c r="GG533">
        <v>2</v>
      </c>
      <c r="GH533">
        <v>1</v>
      </c>
      <c r="GI533">
        <v>2</v>
      </c>
      <c r="GJ533">
        <v>0</v>
      </c>
      <c r="GK533">
        <v>0</v>
      </c>
      <c r="GL533">
        <f t="shared" si="529"/>
        <v>0</v>
      </c>
      <c r="GM533">
        <f t="shared" si="530"/>
        <v>-222023.99</v>
      </c>
      <c r="GN533">
        <f t="shared" si="531"/>
        <v>-222023.99</v>
      </c>
      <c r="GO533">
        <f t="shared" si="532"/>
        <v>0</v>
      </c>
      <c r="GP533">
        <f t="shared" si="533"/>
        <v>0</v>
      </c>
      <c r="GR533">
        <v>0</v>
      </c>
      <c r="GS533">
        <v>3</v>
      </c>
      <c r="GT533">
        <v>0</v>
      </c>
      <c r="GU533" t="s">
        <v>3</v>
      </c>
      <c r="GV533">
        <f t="shared" si="534"/>
        <v>0</v>
      </c>
      <c r="GW533">
        <v>1</v>
      </c>
      <c r="GX533">
        <f t="shared" si="535"/>
        <v>0</v>
      </c>
      <c r="HA533">
        <v>0</v>
      </c>
      <c r="HB533">
        <v>0</v>
      </c>
      <c r="HC533">
        <f t="shared" si="536"/>
        <v>0</v>
      </c>
      <c r="HE533" t="s">
        <v>3</v>
      </c>
      <c r="HF533" t="s">
        <v>3</v>
      </c>
      <c r="HM533" t="s">
        <v>3</v>
      </c>
      <c r="HN533" t="s">
        <v>3</v>
      </c>
      <c r="HO533" t="s">
        <v>3</v>
      </c>
      <c r="HP533" t="s">
        <v>3</v>
      </c>
      <c r="HQ533" t="s">
        <v>3</v>
      </c>
      <c r="HS533">
        <v>0</v>
      </c>
      <c r="IK533">
        <v>0</v>
      </c>
    </row>
    <row r="534" spans="1:255" x14ac:dyDescent="0.25">
      <c r="A534" s="2">
        <v>18</v>
      </c>
      <c r="B534" s="2">
        <v>1</v>
      </c>
      <c r="C534" s="2">
        <v>349</v>
      </c>
      <c r="D534" s="2"/>
      <c r="E534" s="2" t="s">
        <v>355</v>
      </c>
      <c r="F534" s="2" t="s">
        <v>178</v>
      </c>
      <c r="G534" s="2" t="s">
        <v>179</v>
      </c>
      <c r="H534" s="2" t="s">
        <v>180</v>
      </c>
      <c r="I534" s="2">
        <f>I530*J534</f>
        <v>7610.0000000000009</v>
      </c>
      <c r="J534" s="2">
        <v>100.00000000000001</v>
      </c>
      <c r="K534" s="2">
        <v>100</v>
      </c>
      <c r="L534" s="2"/>
      <c r="M534" s="2"/>
      <c r="N534" s="2"/>
      <c r="O534" s="2">
        <f t="shared" si="505"/>
        <v>39080.089999999997</v>
      </c>
      <c r="P534" s="2">
        <f t="shared" si="506"/>
        <v>39080.089999999997</v>
      </c>
      <c r="Q534" s="2">
        <f t="shared" si="537"/>
        <v>0</v>
      </c>
      <c r="R534" s="2">
        <f t="shared" si="507"/>
        <v>0</v>
      </c>
      <c r="S534" s="2">
        <f t="shared" si="508"/>
        <v>0</v>
      </c>
      <c r="T534" s="2">
        <f t="shared" si="509"/>
        <v>0</v>
      </c>
      <c r="U534" s="2">
        <f t="shared" si="510"/>
        <v>0</v>
      </c>
      <c r="V534" s="2">
        <f t="shared" si="511"/>
        <v>0</v>
      </c>
      <c r="W534" s="2">
        <f t="shared" si="512"/>
        <v>0</v>
      </c>
      <c r="X534" s="2">
        <f t="shared" si="513"/>
        <v>0</v>
      </c>
      <c r="Y534" s="2">
        <f t="shared" si="514"/>
        <v>0</v>
      </c>
      <c r="Z534" s="2"/>
      <c r="AA534" s="2">
        <v>56481265</v>
      </c>
      <c r="AB534" s="2">
        <f t="shared" si="515"/>
        <v>5.12</v>
      </c>
      <c r="AC534" s="2">
        <f t="shared" si="516"/>
        <v>5.12</v>
      </c>
      <c r="AD534" s="2">
        <f t="shared" si="538"/>
        <v>0</v>
      </c>
      <c r="AE534" s="2">
        <f t="shared" si="539"/>
        <v>0</v>
      </c>
      <c r="AF534" s="2">
        <f t="shared" si="539"/>
        <v>0</v>
      </c>
      <c r="AG534" s="2">
        <f t="shared" si="517"/>
        <v>0</v>
      </c>
      <c r="AH534" s="2">
        <f t="shared" si="540"/>
        <v>0</v>
      </c>
      <c r="AI534" s="2">
        <f t="shared" si="540"/>
        <v>0</v>
      </c>
      <c r="AJ534" s="2">
        <f t="shared" si="518"/>
        <v>0</v>
      </c>
      <c r="AK534" s="2">
        <v>5.12</v>
      </c>
      <c r="AL534" s="2">
        <v>5.12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99</v>
      </c>
      <c r="AU534" s="2">
        <v>62</v>
      </c>
      <c r="AV534" s="2">
        <v>1</v>
      </c>
      <c r="AW534" s="2">
        <v>1.0029999999999999</v>
      </c>
      <c r="AX534" s="2"/>
      <c r="AY534" s="2"/>
      <c r="AZ534" s="2">
        <v>1</v>
      </c>
      <c r="BA534" s="2">
        <v>1</v>
      </c>
      <c r="BB534" s="2">
        <v>1</v>
      </c>
      <c r="BC534" s="2">
        <v>1</v>
      </c>
      <c r="BD534" s="2" t="s">
        <v>3</v>
      </c>
      <c r="BE534" s="2" t="s">
        <v>3</v>
      </c>
      <c r="BF534" s="2" t="s">
        <v>3</v>
      </c>
      <c r="BG534" s="2" t="s">
        <v>3</v>
      </c>
      <c r="BH534" s="2">
        <v>3</v>
      </c>
      <c r="BI534" s="2">
        <v>1</v>
      </c>
      <c r="BJ534" s="2" t="s">
        <v>181</v>
      </c>
      <c r="BK534" s="2"/>
      <c r="BL534" s="2"/>
      <c r="BM534" s="2">
        <v>10</v>
      </c>
      <c r="BN534" s="2">
        <v>0</v>
      </c>
      <c r="BO534" s="2" t="s">
        <v>3</v>
      </c>
      <c r="BP534" s="2">
        <v>0</v>
      </c>
      <c r="BQ534" s="2">
        <v>30</v>
      </c>
      <c r="BR534" s="2">
        <v>0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 t="s">
        <v>3</v>
      </c>
      <c r="BZ534" s="2">
        <v>99</v>
      </c>
      <c r="CA534" s="2">
        <v>62</v>
      </c>
      <c r="CB534" s="2" t="s">
        <v>3</v>
      </c>
      <c r="CC534" s="2"/>
      <c r="CD534" s="2"/>
      <c r="CE534" s="2">
        <v>30</v>
      </c>
      <c r="CF534" s="2">
        <v>0</v>
      </c>
      <c r="CG534" s="2">
        <v>0</v>
      </c>
      <c r="CH534" s="2"/>
      <c r="CI534" s="2"/>
      <c r="CJ534" s="2"/>
      <c r="CK534" s="2"/>
      <c r="CL534" s="2"/>
      <c r="CM534" s="2">
        <v>0</v>
      </c>
      <c r="CN534" s="2" t="s">
        <v>3</v>
      </c>
      <c r="CO534" s="2">
        <v>0</v>
      </c>
      <c r="CP534" s="2">
        <f t="shared" si="519"/>
        <v>39080.089999999997</v>
      </c>
      <c r="CQ534" s="2">
        <f t="shared" si="520"/>
        <v>5.14</v>
      </c>
      <c r="CR534" s="2">
        <f t="shared" si="541"/>
        <v>0</v>
      </c>
      <c r="CS534" s="2">
        <f t="shared" si="521"/>
        <v>0</v>
      </c>
      <c r="CT534" s="2">
        <f t="shared" si="522"/>
        <v>0</v>
      </c>
      <c r="CU534" s="2">
        <f t="shared" si="523"/>
        <v>0</v>
      </c>
      <c r="CV534" s="2">
        <f t="shared" si="524"/>
        <v>0</v>
      </c>
      <c r="CW534" s="2">
        <f t="shared" si="525"/>
        <v>0</v>
      </c>
      <c r="CX534" s="2">
        <f t="shared" si="526"/>
        <v>0</v>
      </c>
      <c r="CY534" s="2">
        <f t="shared" si="527"/>
        <v>0</v>
      </c>
      <c r="CZ534" s="2">
        <f t="shared" si="528"/>
        <v>0</v>
      </c>
      <c r="DA534" s="2"/>
      <c r="DB534" s="2"/>
      <c r="DC534" s="2" t="s">
        <v>3</v>
      </c>
      <c r="DD534" s="2" t="s">
        <v>3</v>
      </c>
      <c r="DE534" s="2" t="s">
        <v>3</v>
      </c>
      <c r="DF534" s="2" t="s">
        <v>3</v>
      </c>
      <c r="DG534" s="2" t="s">
        <v>3</v>
      </c>
      <c r="DH534" s="2" t="s">
        <v>3</v>
      </c>
      <c r="DI534" s="2" t="s">
        <v>3</v>
      </c>
      <c r="DJ534" s="2" t="s">
        <v>3</v>
      </c>
      <c r="DK534" s="2" t="s">
        <v>3</v>
      </c>
      <c r="DL534" s="2" t="s">
        <v>3</v>
      </c>
      <c r="DM534" s="2" t="s">
        <v>3</v>
      </c>
      <c r="DN534" s="2">
        <v>0</v>
      </c>
      <c r="DO534" s="2">
        <v>0</v>
      </c>
      <c r="DP534" s="2">
        <v>1</v>
      </c>
      <c r="DQ534" s="2">
        <v>1</v>
      </c>
      <c r="DR534" s="2"/>
      <c r="DS534" s="2"/>
      <c r="DT534" s="2"/>
      <c r="DU534" s="2">
        <v>1003</v>
      </c>
      <c r="DV534" s="2" t="s">
        <v>180</v>
      </c>
      <c r="DW534" s="2" t="s">
        <v>180</v>
      </c>
      <c r="DX534" s="2">
        <v>1</v>
      </c>
      <c r="DY534" s="2"/>
      <c r="DZ534" s="2" t="s">
        <v>3</v>
      </c>
      <c r="EA534" s="2" t="s">
        <v>3</v>
      </c>
      <c r="EB534" s="2" t="s">
        <v>3</v>
      </c>
      <c r="EC534" s="2" t="s">
        <v>3</v>
      </c>
      <c r="ED534" s="2"/>
      <c r="EE534" s="2">
        <v>55586446</v>
      </c>
      <c r="EF534" s="2">
        <v>30</v>
      </c>
      <c r="EG534" s="2" t="s">
        <v>117</v>
      </c>
      <c r="EH534" s="2">
        <v>0</v>
      </c>
      <c r="EI534" s="2" t="s">
        <v>3</v>
      </c>
      <c r="EJ534" s="2">
        <v>1</v>
      </c>
      <c r="EK534" s="2">
        <v>10</v>
      </c>
      <c r="EL534" s="2" t="s">
        <v>167</v>
      </c>
      <c r="EM534" s="2" t="s">
        <v>168</v>
      </c>
      <c r="EN534" s="2"/>
      <c r="EO534" s="2" t="s">
        <v>3</v>
      </c>
      <c r="EP534" s="2"/>
      <c r="EQ534" s="2">
        <v>0</v>
      </c>
      <c r="ER534" s="2">
        <v>5.12</v>
      </c>
      <c r="ES534" s="2">
        <v>5.12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>
        <v>0</v>
      </c>
      <c r="FR534" s="2">
        <v>0</v>
      </c>
      <c r="FS534" s="2">
        <v>0</v>
      </c>
      <c r="FT534" s="2"/>
      <c r="FU534" s="2"/>
      <c r="FV534" s="2"/>
      <c r="FW534" s="2"/>
      <c r="FX534" s="2">
        <v>99</v>
      </c>
      <c r="FY534" s="2">
        <v>62</v>
      </c>
      <c r="FZ534" s="2"/>
      <c r="GA534" s="2" t="s">
        <v>3</v>
      </c>
      <c r="GB534" s="2"/>
      <c r="GC534" s="2"/>
      <c r="GD534" s="2">
        <v>1</v>
      </c>
      <c r="GE534" s="2"/>
      <c r="GF534" s="2">
        <v>-1423884524</v>
      </c>
      <c r="GG534" s="2">
        <v>2</v>
      </c>
      <c r="GH534" s="2">
        <v>1</v>
      </c>
      <c r="GI534" s="2">
        <v>-2</v>
      </c>
      <c r="GJ534" s="2">
        <v>0</v>
      </c>
      <c r="GK534" s="2">
        <v>0</v>
      </c>
      <c r="GL534" s="2">
        <f t="shared" si="529"/>
        <v>0</v>
      </c>
      <c r="GM534" s="2">
        <f t="shared" si="530"/>
        <v>39080.089999999997</v>
      </c>
      <c r="GN534" s="2">
        <f t="shared" si="531"/>
        <v>39080.089999999997</v>
      </c>
      <c r="GO534" s="2">
        <f t="shared" si="532"/>
        <v>0</v>
      </c>
      <c r="GP534" s="2">
        <f t="shared" si="533"/>
        <v>0</v>
      </c>
      <c r="GQ534" s="2"/>
      <c r="GR534" s="2">
        <v>0</v>
      </c>
      <c r="GS534" s="2">
        <v>3</v>
      </c>
      <c r="GT534" s="2">
        <v>0</v>
      </c>
      <c r="GU534" s="2" t="s">
        <v>3</v>
      </c>
      <c r="GV534" s="2">
        <f t="shared" si="534"/>
        <v>0</v>
      </c>
      <c r="GW534" s="2">
        <v>1</v>
      </c>
      <c r="GX534" s="2">
        <f t="shared" si="535"/>
        <v>0</v>
      </c>
      <c r="GY534" s="2"/>
      <c r="GZ534" s="2"/>
      <c r="HA534" s="2">
        <v>0</v>
      </c>
      <c r="HB534" s="2">
        <v>0</v>
      </c>
      <c r="HC534" s="2">
        <f t="shared" si="536"/>
        <v>0</v>
      </c>
      <c r="HD534" s="2"/>
      <c r="HE534" s="2" t="s">
        <v>3</v>
      </c>
      <c r="HF534" s="2" t="s">
        <v>3</v>
      </c>
      <c r="HG534" s="2"/>
      <c r="HH534" s="2"/>
      <c r="HI534" s="2"/>
      <c r="HJ534" s="2"/>
      <c r="HK534" s="2"/>
      <c r="HL534" s="2"/>
      <c r="HM534" s="2" t="s">
        <v>3</v>
      </c>
      <c r="HN534" s="2" t="s">
        <v>3</v>
      </c>
      <c r="HO534" s="2" t="s">
        <v>3</v>
      </c>
      <c r="HP534" s="2" t="s">
        <v>3</v>
      </c>
      <c r="HQ534" s="2" t="s">
        <v>3</v>
      </c>
      <c r="HR534" s="2"/>
      <c r="HS534" s="2">
        <v>0</v>
      </c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>
        <v>0</v>
      </c>
      <c r="IL534" s="2"/>
      <c r="IM534" s="2"/>
      <c r="IN534" s="2"/>
      <c r="IO534" s="2"/>
      <c r="IP534" s="2"/>
      <c r="IQ534" s="2"/>
      <c r="IR534" s="2"/>
      <c r="IS534" s="2"/>
      <c r="IT534" s="2"/>
      <c r="IU534" s="2"/>
    </row>
    <row r="535" spans="1:255" x14ac:dyDescent="0.25">
      <c r="A535">
        <v>18</v>
      </c>
      <c r="B535">
        <v>1</v>
      </c>
      <c r="C535">
        <v>355</v>
      </c>
      <c r="E535" t="s">
        <v>355</v>
      </c>
      <c r="F535" t="s">
        <v>178</v>
      </c>
      <c r="G535" t="s">
        <v>179</v>
      </c>
      <c r="H535" t="s">
        <v>180</v>
      </c>
      <c r="I535">
        <f>I531*J535</f>
        <v>7610.0000000000009</v>
      </c>
      <c r="J535">
        <v>100.00000000000001</v>
      </c>
      <c r="K535">
        <v>100</v>
      </c>
      <c r="O535">
        <f t="shared" si="505"/>
        <v>124026.87</v>
      </c>
      <c r="P535">
        <f t="shared" si="506"/>
        <v>124026.87</v>
      </c>
      <c r="Q535">
        <f t="shared" si="537"/>
        <v>0</v>
      </c>
      <c r="R535">
        <f t="shared" si="507"/>
        <v>0</v>
      </c>
      <c r="S535">
        <f t="shared" si="508"/>
        <v>0</v>
      </c>
      <c r="T535">
        <f t="shared" si="509"/>
        <v>0</v>
      </c>
      <c r="U535">
        <f t="shared" si="510"/>
        <v>0</v>
      </c>
      <c r="V535">
        <f t="shared" si="511"/>
        <v>0</v>
      </c>
      <c r="W535">
        <f t="shared" si="512"/>
        <v>0</v>
      </c>
      <c r="X535">
        <f t="shared" si="513"/>
        <v>0</v>
      </c>
      <c r="Y535">
        <f t="shared" si="514"/>
        <v>0</v>
      </c>
      <c r="AA535">
        <v>56481267</v>
      </c>
      <c r="AB535">
        <f t="shared" si="515"/>
        <v>5.12</v>
      </c>
      <c r="AC535">
        <f t="shared" si="516"/>
        <v>5.12</v>
      </c>
      <c r="AD535">
        <f t="shared" si="538"/>
        <v>0</v>
      </c>
      <c r="AE535">
        <f t="shared" si="539"/>
        <v>0</v>
      </c>
      <c r="AF535">
        <f t="shared" si="539"/>
        <v>0</v>
      </c>
      <c r="AG535">
        <f t="shared" si="517"/>
        <v>0</v>
      </c>
      <c r="AH535">
        <f t="shared" si="540"/>
        <v>0</v>
      </c>
      <c r="AI535">
        <f t="shared" si="540"/>
        <v>0</v>
      </c>
      <c r="AJ535">
        <f t="shared" si="518"/>
        <v>0</v>
      </c>
      <c r="AK535">
        <v>5.12</v>
      </c>
      <c r="AL535">
        <v>5.12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99</v>
      </c>
      <c r="AU535">
        <v>62</v>
      </c>
      <c r="AV535">
        <v>1</v>
      </c>
      <c r="AW535">
        <v>1.0009999999999999</v>
      </c>
      <c r="AZ535">
        <v>1</v>
      </c>
      <c r="BA535">
        <v>1</v>
      </c>
      <c r="BB535">
        <v>1</v>
      </c>
      <c r="BC535">
        <v>3.18</v>
      </c>
      <c r="BD535" t="s">
        <v>3</v>
      </c>
      <c r="BE535" t="s">
        <v>3</v>
      </c>
      <c r="BF535" t="s">
        <v>3</v>
      </c>
      <c r="BG535" t="s">
        <v>3</v>
      </c>
      <c r="BH535">
        <v>3</v>
      </c>
      <c r="BI535">
        <v>1</v>
      </c>
      <c r="BJ535" t="s">
        <v>181</v>
      </c>
      <c r="BM535">
        <v>10</v>
      </c>
      <c r="BN535">
        <v>0</v>
      </c>
      <c r="BO535" t="s">
        <v>178</v>
      </c>
      <c r="BP535">
        <v>1</v>
      </c>
      <c r="BQ535">
        <v>30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 t="s">
        <v>3</v>
      </c>
      <c r="BZ535">
        <v>99</v>
      </c>
      <c r="CA535">
        <v>62</v>
      </c>
      <c r="CB535" t="s">
        <v>3</v>
      </c>
      <c r="CE535">
        <v>30</v>
      </c>
      <c r="CF535">
        <v>0</v>
      </c>
      <c r="CG535">
        <v>0</v>
      </c>
      <c r="CM535">
        <v>0</v>
      </c>
      <c r="CN535" t="s">
        <v>3</v>
      </c>
      <c r="CO535">
        <v>0</v>
      </c>
      <c r="CP535">
        <f t="shared" si="519"/>
        <v>124026.87</v>
      </c>
      <c r="CQ535">
        <f t="shared" si="520"/>
        <v>16.309999999999999</v>
      </c>
      <c r="CR535">
        <f t="shared" si="541"/>
        <v>0</v>
      </c>
      <c r="CS535">
        <f t="shared" si="521"/>
        <v>0</v>
      </c>
      <c r="CT535">
        <f t="shared" si="522"/>
        <v>0</v>
      </c>
      <c r="CU535">
        <f t="shared" si="523"/>
        <v>0</v>
      </c>
      <c r="CV535">
        <f t="shared" si="524"/>
        <v>0</v>
      </c>
      <c r="CW535">
        <f t="shared" si="525"/>
        <v>0</v>
      </c>
      <c r="CX535">
        <f t="shared" si="526"/>
        <v>0</v>
      </c>
      <c r="CY535">
        <f t="shared" si="527"/>
        <v>0</v>
      </c>
      <c r="CZ535">
        <f t="shared" si="528"/>
        <v>0</v>
      </c>
      <c r="DC535" t="s">
        <v>3</v>
      </c>
      <c r="DD535" t="s">
        <v>3</v>
      </c>
      <c r="DE535" t="s">
        <v>3</v>
      </c>
      <c r="DF535" t="s">
        <v>3</v>
      </c>
      <c r="DG535" t="s">
        <v>3</v>
      </c>
      <c r="DH535" t="s">
        <v>3</v>
      </c>
      <c r="DI535" t="s">
        <v>3</v>
      </c>
      <c r="DJ535" t="s">
        <v>3</v>
      </c>
      <c r="DK535" t="s">
        <v>3</v>
      </c>
      <c r="DL535" t="s">
        <v>3</v>
      </c>
      <c r="DM535" t="s">
        <v>3</v>
      </c>
      <c r="DN535">
        <v>0</v>
      </c>
      <c r="DO535">
        <v>0</v>
      </c>
      <c r="DP535">
        <v>1</v>
      </c>
      <c r="DQ535">
        <v>1</v>
      </c>
      <c r="DU535">
        <v>1003</v>
      </c>
      <c r="DV535" t="s">
        <v>180</v>
      </c>
      <c r="DW535" t="s">
        <v>180</v>
      </c>
      <c r="DX535">
        <v>1</v>
      </c>
      <c r="DZ535" t="s">
        <v>3</v>
      </c>
      <c r="EA535" t="s">
        <v>3</v>
      </c>
      <c r="EB535" t="s">
        <v>3</v>
      </c>
      <c r="EC535" t="s">
        <v>3</v>
      </c>
      <c r="EE535">
        <v>55586446</v>
      </c>
      <c r="EF535">
        <v>30</v>
      </c>
      <c r="EG535" t="s">
        <v>117</v>
      </c>
      <c r="EH535">
        <v>0</v>
      </c>
      <c r="EI535" t="s">
        <v>3</v>
      </c>
      <c r="EJ535">
        <v>1</v>
      </c>
      <c r="EK535">
        <v>10</v>
      </c>
      <c r="EL535" t="s">
        <v>167</v>
      </c>
      <c r="EM535" t="s">
        <v>168</v>
      </c>
      <c r="EO535" t="s">
        <v>3</v>
      </c>
      <c r="EQ535">
        <v>0</v>
      </c>
      <c r="ER535">
        <v>5.12</v>
      </c>
      <c r="ES535">
        <v>5.12</v>
      </c>
      <c r="ET535">
        <v>0</v>
      </c>
      <c r="EU535">
        <v>0</v>
      </c>
      <c r="EV535">
        <v>0</v>
      </c>
      <c r="EW535">
        <v>0</v>
      </c>
      <c r="EX535">
        <v>0</v>
      </c>
      <c r="FQ535">
        <v>0</v>
      </c>
      <c r="FR535">
        <v>0</v>
      </c>
      <c r="FS535">
        <v>0</v>
      </c>
      <c r="FX535">
        <v>99</v>
      </c>
      <c r="FY535">
        <v>62</v>
      </c>
      <c r="GA535" t="s">
        <v>3</v>
      </c>
      <c r="GD535">
        <v>1</v>
      </c>
      <c r="GF535">
        <v>-1423884524</v>
      </c>
      <c r="GG535">
        <v>2</v>
      </c>
      <c r="GH535">
        <v>1</v>
      </c>
      <c r="GI535">
        <v>2</v>
      </c>
      <c r="GJ535">
        <v>0</v>
      </c>
      <c r="GK535">
        <v>0</v>
      </c>
      <c r="GL535">
        <f t="shared" si="529"/>
        <v>0</v>
      </c>
      <c r="GM535">
        <f t="shared" si="530"/>
        <v>124026.87</v>
      </c>
      <c r="GN535">
        <f t="shared" si="531"/>
        <v>124026.87</v>
      </c>
      <c r="GO535">
        <f t="shared" si="532"/>
        <v>0</v>
      </c>
      <c r="GP535">
        <f t="shared" si="533"/>
        <v>0</v>
      </c>
      <c r="GR535">
        <v>0</v>
      </c>
      <c r="GS535">
        <v>3</v>
      </c>
      <c r="GT535">
        <v>0</v>
      </c>
      <c r="GU535" t="s">
        <v>3</v>
      </c>
      <c r="GV535">
        <f t="shared" si="534"/>
        <v>0</v>
      </c>
      <c r="GW535">
        <v>1</v>
      </c>
      <c r="GX535">
        <f t="shared" si="535"/>
        <v>0</v>
      </c>
      <c r="HA535">
        <v>0</v>
      </c>
      <c r="HB535">
        <v>0</v>
      </c>
      <c r="HC535">
        <f t="shared" si="536"/>
        <v>0</v>
      </c>
      <c r="HE535" t="s">
        <v>3</v>
      </c>
      <c r="HF535" t="s">
        <v>3</v>
      </c>
      <c r="HM535" t="s">
        <v>3</v>
      </c>
      <c r="HN535" t="s">
        <v>3</v>
      </c>
      <c r="HO535" t="s">
        <v>3</v>
      </c>
      <c r="HP535" t="s">
        <v>3</v>
      </c>
      <c r="HQ535" t="s">
        <v>3</v>
      </c>
      <c r="HS535">
        <v>0</v>
      </c>
      <c r="IK535">
        <v>0</v>
      </c>
    </row>
    <row r="536" spans="1:255" x14ac:dyDescent="0.25">
      <c r="A536" s="2">
        <v>18</v>
      </c>
      <c r="B536" s="2">
        <v>1</v>
      </c>
      <c r="C536" s="2">
        <v>351</v>
      </c>
      <c r="D536" s="2"/>
      <c r="E536" s="2" t="s">
        <v>356</v>
      </c>
      <c r="F536" s="2" t="s">
        <v>357</v>
      </c>
      <c r="G536" s="2" t="s">
        <v>358</v>
      </c>
      <c r="H536" s="2" t="s">
        <v>158</v>
      </c>
      <c r="I536" s="2">
        <f>I530*J536</f>
        <v>-3.044</v>
      </c>
      <c r="J536" s="2">
        <v>-0.04</v>
      </c>
      <c r="K536" s="2">
        <v>-0.04</v>
      </c>
      <c r="L536" s="2"/>
      <c r="M536" s="2"/>
      <c r="N536" s="2"/>
      <c r="O536" s="2">
        <f t="shared" si="505"/>
        <v>-1171.3399999999999</v>
      </c>
      <c r="P536" s="2">
        <f t="shared" si="506"/>
        <v>-1171.3399999999999</v>
      </c>
      <c r="Q536" s="2">
        <f t="shared" si="537"/>
        <v>0</v>
      </c>
      <c r="R536" s="2">
        <f t="shared" si="507"/>
        <v>0</v>
      </c>
      <c r="S536" s="2">
        <f t="shared" si="508"/>
        <v>0</v>
      </c>
      <c r="T536" s="2">
        <f t="shared" si="509"/>
        <v>0</v>
      </c>
      <c r="U536" s="2">
        <f t="shared" si="510"/>
        <v>0</v>
      </c>
      <c r="V536" s="2">
        <f t="shared" si="511"/>
        <v>0</v>
      </c>
      <c r="W536" s="2">
        <f t="shared" si="512"/>
        <v>0</v>
      </c>
      <c r="X536" s="2">
        <f t="shared" si="513"/>
        <v>0</v>
      </c>
      <c r="Y536" s="2">
        <f t="shared" si="514"/>
        <v>0</v>
      </c>
      <c r="Z536" s="2"/>
      <c r="AA536" s="2">
        <v>56481265</v>
      </c>
      <c r="AB536" s="2">
        <f t="shared" si="515"/>
        <v>384.42</v>
      </c>
      <c r="AC536" s="2">
        <f t="shared" si="516"/>
        <v>384.42</v>
      </c>
      <c r="AD536" s="2">
        <f t="shared" si="538"/>
        <v>0</v>
      </c>
      <c r="AE536" s="2">
        <f t="shared" si="539"/>
        <v>0</v>
      </c>
      <c r="AF536" s="2">
        <f t="shared" si="539"/>
        <v>0</v>
      </c>
      <c r="AG536" s="2">
        <f t="shared" si="517"/>
        <v>0</v>
      </c>
      <c r="AH536" s="2">
        <f t="shared" si="540"/>
        <v>0</v>
      </c>
      <c r="AI536" s="2">
        <f t="shared" si="540"/>
        <v>0</v>
      </c>
      <c r="AJ536" s="2">
        <f t="shared" si="518"/>
        <v>0</v>
      </c>
      <c r="AK536" s="2">
        <v>384.42</v>
      </c>
      <c r="AL536" s="2">
        <v>384.42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90</v>
      </c>
      <c r="AU536" s="2">
        <v>46</v>
      </c>
      <c r="AV536" s="2">
        <v>1.087</v>
      </c>
      <c r="AW536" s="2">
        <v>1.0009999999999999</v>
      </c>
      <c r="AX536" s="2"/>
      <c r="AY536" s="2"/>
      <c r="AZ536" s="2">
        <v>1</v>
      </c>
      <c r="BA536" s="2">
        <v>1</v>
      </c>
      <c r="BB536" s="2">
        <v>1</v>
      </c>
      <c r="BC536" s="2">
        <v>1</v>
      </c>
      <c r="BD536" s="2" t="s">
        <v>3</v>
      </c>
      <c r="BE536" s="2" t="s">
        <v>3</v>
      </c>
      <c r="BF536" s="2" t="s">
        <v>3</v>
      </c>
      <c r="BG536" s="2" t="s">
        <v>3</v>
      </c>
      <c r="BH536" s="2">
        <v>3</v>
      </c>
      <c r="BI536" s="2">
        <v>1</v>
      </c>
      <c r="BJ536" s="2" t="s">
        <v>359</v>
      </c>
      <c r="BK536" s="2"/>
      <c r="BL536" s="2"/>
      <c r="BM536" s="2">
        <v>95</v>
      </c>
      <c r="BN536" s="2">
        <v>0</v>
      </c>
      <c r="BO536" s="2" t="s">
        <v>3</v>
      </c>
      <c r="BP536" s="2">
        <v>0</v>
      </c>
      <c r="BQ536" s="2">
        <v>60</v>
      </c>
      <c r="BR536" s="2">
        <v>1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 t="s">
        <v>3</v>
      </c>
      <c r="BZ536" s="2">
        <v>90</v>
      </c>
      <c r="CA536" s="2">
        <v>46</v>
      </c>
      <c r="CB536" s="2" t="s">
        <v>3</v>
      </c>
      <c r="CC536" s="2"/>
      <c r="CD536" s="2"/>
      <c r="CE536" s="2">
        <v>30</v>
      </c>
      <c r="CF536" s="2">
        <v>0</v>
      </c>
      <c r="CG536" s="2">
        <v>0</v>
      </c>
      <c r="CH536" s="2"/>
      <c r="CI536" s="2"/>
      <c r="CJ536" s="2"/>
      <c r="CK536" s="2"/>
      <c r="CL536" s="2"/>
      <c r="CM536" s="2">
        <v>0</v>
      </c>
      <c r="CN536" s="2" t="s">
        <v>3</v>
      </c>
      <c r="CO536" s="2">
        <v>0</v>
      </c>
      <c r="CP536" s="2">
        <f t="shared" si="519"/>
        <v>-1171.3399999999999</v>
      </c>
      <c r="CQ536" s="2">
        <f t="shared" si="520"/>
        <v>384.8</v>
      </c>
      <c r="CR536" s="2">
        <f t="shared" si="541"/>
        <v>0</v>
      </c>
      <c r="CS536" s="2">
        <f t="shared" si="521"/>
        <v>0</v>
      </c>
      <c r="CT536" s="2">
        <f t="shared" si="522"/>
        <v>0</v>
      </c>
      <c r="CU536" s="2">
        <f t="shared" si="523"/>
        <v>0</v>
      </c>
      <c r="CV536" s="2">
        <f t="shared" si="524"/>
        <v>0</v>
      </c>
      <c r="CW536" s="2">
        <f t="shared" si="525"/>
        <v>0</v>
      </c>
      <c r="CX536" s="2">
        <f t="shared" si="526"/>
        <v>0</v>
      </c>
      <c r="CY536" s="2">
        <f t="shared" si="527"/>
        <v>0</v>
      </c>
      <c r="CZ536" s="2">
        <f t="shared" si="528"/>
        <v>0</v>
      </c>
      <c r="DA536" s="2"/>
      <c r="DB536" s="2"/>
      <c r="DC536" s="2" t="s">
        <v>3</v>
      </c>
      <c r="DD536" s="2" t="s">
        <v>3</v>
      </c>
      <c r="DE536" s="2" t="s">
        <v>3</v>
      </c>
      <c r="DF536" s="2" t="s">
        <v>3</v>
      </c>
      <c r="DG536" s="2" t="s">
        <v>3</v>
      </c>
      <c r="DH536" s="2" t="s">
        <v>3</v>
      </c>
      <c r="DI536" s="2" t="s">
        <v>3</v>
      </c>
      <c r="DJ536" s="2" t="s">
        <v>3</v>
      </c>
      <c r="DK536" s="2" t="s">
        <v>3</v>
      </c>
      <c r="DL536" s="2" t="s">
        <v>3</v>
      </c>
      <c r="DM536" s="2" t="s">
        <v>3</v>
      </c>
      <c r="DN536" s="2">
        <v>0</v>
      </c>
      <c r="DO536" s="2">
        <v>0</v>
      </c>
      <c r="DP536" s="2">
        <v>1</v>
      </c>
      <c r="DQ536" s="2">
        <v>1</v>
      </c>
      <c r="DR536" s="2"/>
      <c r="DS536" s="2"/>
      <c r="DT536" s="2"/>
      <c r="DU536" s="2">
        <v>1007</v>
      </c>
      <c r="DV536" s="2" t="s">
        <v>158</v>
      </c>
      <c r="DW536" s="2" t="s">
        <v>158</v>
      </c>
      <c r="DX536" s="2">
        <v>1</v>
      </c>
      <c r="DY536" s="2"/>
      <c r="DZ536" s="2" t="s">
        <v>3</v>
      </c>
      <c r="EA536" s="2" t="s">
        <v>3</v>
      </c>
      <c r="EB536" s="2" t="s">
        <v>3</v>
      </c>
      <c r="EC536" s="2" t="s">
        <v>3</v>
      </c>
      <c r="ED536" s="2"/>
      <c r="EE536" s="2">
        <v>55586530</v>
      </c>
      <c r="EF536" s="2">
        <v>60</v>
      </c>
      <c r="EG536" s="2" t="s">
        <v>25</v>
      </c>
      <c r="EH536" s="2">
        <v>0</v>
      </c>
      <c r="EI536" s="2" t="s">
        <v>3</v>
      </c>
      <c r="EJ536" s="2">
        <v>1</v>
      </c>
      <c r="EK536" s="2">
        <v>95</v>
      </c>
      <c r="EL536" s="2" t="s">
        <v>348</v>
      </c>
      <c r="EM536" s="2" t="s">
        <v>349</v>
      </c>
      <c r="EN536" s="2"/>
      <c r="EO536" s="2" t="s">
        <v>3</v>
      </c>
      <c r="EP536" s="2"/>
      <c r="EQ536" s="2">
        <v>0</v>
      </c>
      <c r="ER536" s="2">
        <v>384.42</v>
      </c>
      <c r="ES536" s="2">
        <v>384.42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>
        <v>0</v>
      </c>
      <c r="FR536" s="2">
        <v>0</v>
      </c>
      <c r="FS536" s="2">
        <v>0</v>
      </c>
      <c r="FT536" s="2"/>
      <c r="FU536" s="2"/>
      <c r="FV536" s="2"/>
      <c r="FW536" s="2"/>
      <c r="FX536" s="2">
        <v>90</v>
      </c>
      <c r="FY536" s="2">
        <v>46</v>
      </c>
      <c r="FZ536" s="2"/>
      <c r="GA536" s="2" t="s">
        <v>3</v>
      </c>
      <c r="GB536" s="2"/>
      <c r="GC536" s="2"/>
      <c r="GD536" s="2">
        <v>1</v>
      </c>
      <c r="GE536" s="2"/>
      <c r="GF536" s="2">
        <v>-1420062196</v>
      </c>
      <c r="GG536" s="2">
        <v>2</v>
      </c>
      <c r="GH536" s="2">
        <v>1</v>
      </c>
      <c r="GI536" s="2">
        <v>-2</v>
      </c>
      <c r="GJ536" s="2">
        <v>0</v>
      </c>
      <c r="GK536" s="2">
        <v>0</v>
      </c>
      <c r="GL536" s="2">
        <f t="shared" si="529"/>
        <v>0</v>
      </c>
      <c r="GM536" s="2">
        <f t="shared" si="530"/>
        <v>-1171.3399999999999</v>
      </c>
      <c r="GN536" s="2">
        <f t="shared" si="531"/>
        <v>-1171.3399999999999</v>
      </c>
      <c r="GO536" s="2">
        <f t="shared" si="532"/>
        <v>0</v>
      </c>
      <c r="GP536" s="2">
        <f t="shared" si="533"/>
        <v>0</v>
      </c>
      <c r="GQ536" s="2"/>
      <c r="GR536" s="2">
        <v>0</v>
      </c>
      <c r="GS536" s="2">
        <v>3</v>
      </c>
      <c r="GT536" s="2">
        <v>0</v>
      </c>
      <c r="GU536" s="2" t="s">
        <v>3</v>
      </c>
      <c r="GV536" s="2">
        <f t="shared" si="534"/>
        <v>0</v>
      </c>
      <c r="GW536" s="2">
        <v>1</v>
      </c>
      <c r="GX536" s="2">
        <f t="shared" si="535"/>
        <v>0</v>
      </c>
      <c r="GY536" s="2"/>
      <c r="GZ536" s="2"/>
      <c r="HA536" s="2">
        <v>0</v>
      </c>
      <c r="HB536" s="2">
        <v>0</v>
      </c>
      <c r="HC536" s="2">
        <f t="shared" si="536"/>
        <v>0</v>
      </c>
      <c r="HD536" s="2"/>
      <c r="HE536" s="2" t="s">
        <v>3</v>
      </c>
      <c r="HF536" s="2" t="s">
        <v>3</v>
      </c>
      <c r="HG536" s="2"/>
      <c r="HH536" s="2"/>
      <c r="HI536" s="2"/>
      <c r="HJ536" s="2"/>
      <c r="HK536" s="2"/>
      <c r="HL536" s="2"/>
      <c r="HM536" s="2" t="s">
        <v>3</v>
      </c>
      <c r="HN536" s="2" t="s">
        <v>3</v>
      </c>
      <c r="HO536" s="2" t="s">
        <v>3</v>
      </c>
      <c r="HP536" s="2" t="s">
        <v>3</v>
      </c>
      <c r="HQ536" s="2" t="s">
        <v>3</v>
      </c>
      <c r="HR536" s="2"/>
      <c r="HS536" s="2">
        <v>0</v>
      </c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>
        <v>0</v>
      </c>
      <c r="IL536" s="2"/>
      <c r="IM536" s="2"/>
      <c r="IN536" s="2"/>
      <c r="IO536" s="2"/>
      <c r="IP536" s="2"/>
      <c r="IQ536" s="2"/>
      <c r="IR536" s="2"/>
      <c r="IS536" s="2"/>
      <c r="IT536" s="2"/>
      <c r="IU536" s="2"/>
    </row>
    <row r="537" spans="1:255" x14ac:dyDescent="0.25">
      <c r="A537">
        <v>18</v>
      </c>
      <c r="B537">
        <v>1</v>
      </c>
      <c r="C537">
        <v>357</v>
      </c>
      <c r="E537" t="s">
        <v>356</v>
      </c>
      <c r="F537" t="s">
        <v>357</v>
      </c>
      <c r="G537" t="s">
        <v>358</v>
      </c>
      <c r="H537" t="s">
        <v>158</v>
      </c>
      <c r="I537">
        <f>I531*J537</f>
        <v>-3.044</v>
      </c>
      <c r="J537">
        <v>-0.04</v>
      </c>
      <c r="K537">
        <v>-0.04</v>
      </c>
      <c r="O537">
        <f t="shared" si="505"/>
        <v>-14594.9</v>
      </c>
      <c r="P537">
        <f t="shared" si="506"/>
        <v>-14594.9</v>
      </c>
      <c r="Q537">
        <f t="shared" si="537"/>
        <v>0</v>
      </c>
      <c r="R537">
        <f t="shared" si="507"/>
        <v>0</v>
      </c>
      <c r="S537">
        <f t="shared" si="508"/>
        <v>0</v>
      </c>
      <c r="T537">
        <f t="shared" si="509"/>
        <v>0</v>
      </c>
      <c r="U537">
        <f t="shared" si="510"/>
        <v>0</v>
      </c>
      <c r="V537">
        <f t="shared" si="511"/>
        <v>0</v>
      </c>
      <c r="W537">
        <f t="shared" si="512"/>
        <v>0</v>
      </c>
      <c r="X537">
        <f t="shared" si="513"/>
        <v>0</v>
      </c>
      <c r="Y537">
        <f t="shared" si="514"/>
        <v>0</v>
      </c>
      <c r="AA537">
        <v>56481267</v>
      </c>
      <c r="AB537">
        <f t="shared" si="515"/>
        <v>384.42</v>
      </c>
      <c r="AC537">
        <f t="shared" si="516"/>
        <v>384.42</v>
      </c>
      <c r="AD537">
        <f t="shared" si="538"/>
        <v>0</v>
      </c>
      <c r="AE537">
        <f t="shared" si="539"/>
        <v>0</v>
      </c>
      <c r="AF537">
        <f t="shared" si="539"/>
        <v>0</v>
      </c>
      <c r="AG537">
        <f t="shared" si="517"/>
        <v>0</v>
      </c>
      <c r="AH537">
        <f t="shared" si="540"/>
        <v>0</v>
      </c>
      <c r="AI537">
        <f t="shared" si="540"/>
        <v>0</v>
      </c>
      <c r="AJ537">
        <f t="shared" si="518"/>
        <v>0</v>
      </c>
      <c r="AK537">
        <v>384.42</v>
      </c>
      <c r="AL537">
        <v>384.42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90</v>
      </c>
      <c r="AU537">
        <v>46</v>
      </c>
      <c r="AV537">
        <v>1</v>
      </c>
      <c r="AW537">
        <v>1.0009999999999999</v>
      </c>
      <c r="AZ537">
        <v>1</v>
      </c>
      <c r="BA537">
        <v>1</v>
      </c>
      <c r="BB537">
        <v>1</v>
      </c>
      <c r="BC537">
        <v>12.46</v>
      </c>
      <c r="BD537" t="s">
        <v>3</v>
      </c>
      <c r="BE537" t="s">
        <v>3</v>
      </c>
      <c r="BF537" t="s">
        <v>3</v>
      </c>
      <c r="BG537" t="s">
        <v>3</v>
      </c>
      <c r="BH537">
        <v>3</v>
      </c>
      <c r="BI537">
        <v>1</v>
      </c>
      <c r="BJ537" t="s">
        <v>359</v>
      </c>
      <c r="BM537">
        <v>95</v>
      </c>
      <c r="BN537">
        <v>0</v>
      </c>
      <c r="BO537" t="s">
        <v>357</v>
      </c>
      <c r="BP537">
        <v>1</v>
      </c>
      <c r="BQ537">
        <v>60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 t="s">
        <v>3</v>
      </c>
      <c r="BZ537">
        <v>90</v>
      </c>
      <c r="CA537">
        <v>46</v>
      </c>
      <c r="CB537" t="s">
        <v>3</v>
      </c>
      <c r="CE537">
        <v>30</v>
      </c>
      <c r="CF537">
        <v>0</v>
      </c>
      <c r="CG537">
        <v>0</v>
      </c>
      <c r="CM537">
        <v>0</v>
      </c>
      <c r="CN537" t="s">
        <v>3</v>
      </c>
      <c r="CO537">
        <v>0</v>
      </c>
      <c r="CP537">
        <f t="shared" si="519"/>
        <v>-14594.9</v>
      </c>
      <c r="CQ537">
        <f t="shared" si="520"/>
        <v>4794.6099999999997</v>
      </c>
      <c r="CR537">
        <f t="shared" si="541"/>
        <v>0</v>
      </c>
      <c r="CS537">
        <f t="shared" si="521"/>
        <v>0</v>
      </c>
      <c r="CT537">
        <f t="shared" si="522"/>
        <v>0</v>
      </c>
      <c r="CU537">
        <f t="shared" si="523"/>
        <v>0</v>
      </c>
      <c r="CV537">
        <f t="shared" si="524"/>
        <v>0</v>
      </c>
      <c r="CW537">
        <f t="shared" si="525"/>
        <v>0</v>
      </c>
      <c r="CX537">
        <f t="shared" si="526"/>
        <v>0</v>
      </c>
      <c r="CY537">
        <f t="shared" si="527"/>
        <v>0</v>
      </c>
      <c r="CZ537">
        <f t="shared" si="528"/>
        <v>0</v>
      </c>
      <c r="DC537" t="s">
        <v>3</v>
      </c>
      <c r="DD537" t="s">
        <v>3</v>
      </c>
      <c r="DE537" t="s">
        <v>3</v>
      </c>
      <c r="DF537" t="s">
        <v>3</v>
      </c>
      <c r="DG537" t="s">
        <v>3</v>
      </c>
      <c r="DH537" t="s">
        <v>3</v>
      </c>
      <c r="DI537" t="s">
        <v>3</v>
      </c>
      <c r="DJ537" t="s">
        <v>3</v>
      </c>
      <c r="DK537" t="s">
        <v>3</v>
      </c>
      <c r="DL537" t="s">
        <v>3</v>
      </c>
      <c r="DM537" t="s">
        <v>3</v>
      </c>
      <c r="DN537">
        <v>0</v>
      </c>
      <c r="DO537">
        <v>0</v>
      </c>
      <c r="DP537">
        <v>1</v>
      </c>
      <c r="DQ537">
        <v>1</v>
      </c>
      <c r="DU537">
        <v>1007</v>
      </c>
      <c r="DV537" t="s">
        <v>158</v>
      </c>
      <c r="DW537" t="s">
        <v>158</v>
      </c>
      <c r="DX537">
        <v>1</v>
      </c>
      <c r="DZ537" t="s">
        <v>3</v>
      </c>
      <c r="EA537" t="s">
        <v>3</v>
      </c>
      <c r="EB537" t="s">
        <v>3</v>
      </c>
      <c r="EC537" t="s">
        <v>3</v>
      </c>
      <c r="EE537">
        <v>55586530</v>
      </c>
      <c r="EF537">
        <v>60</v>
      </c>
      <c r="EG537" t="s">
        <v>25</v>
      </c>
      <c r="EH537">
        <v>0</v>
      </c>
      <c r="EI537" t="s">
        <v>3</v>
      </c>
      <c r="EJ537">
        <v>1</v>
      </c>
      <c r="EK537">
        <v>95</v>
      </c>
      <c r="EL537" t="s">
        <v>348</v>
      </c>
      <c r="EM537" t="s">
        <v>349</v>
      </c>
      <c r="EO537" t="s">
        <v>3</v>
      </c>
      <c r="EQ537">
        <v>0</v>
      </c>
      <c r="ER537">
        <v>384.42</v>
      </c>
      <c r="ES537">
        <v>384.42</v>
      </c>
      <c r="ET537">
        <v>0</v>
      </c>
      <c r="EU537">
        <v>0</v>
      </c>
      <c r="EV537">
        <v>0</v>
      </c>
      <c r="EW537">
        <v>0</v>
      </c>
      <c r="EX537">
        <v>0</v>
      </c>
      <c r="FQ537">
        <v>0</v>
      </c>
      <c r="FR537">
        <v>0</v>
      </c>
      <c r="FS537">
        <v>0</v>
      </c>
      <c r="FX537">
        <v>90</v>
      </c>
      <c r="FY537">
        <v>46</v>
      </c>
      <c r="GA537" t="s">
        <v>3</v>
      </c>
      <c r="GD537">
        <v>1</v>
      </c>
      <c r="GF537">
        <v>-1420062196</v>
      </c>
      <c r="GG537">
        <v>2</v>
      </c>
      <c r="GH537">
        <v>1</v>
      </c>
      <c r="GI537">
        <v>2</v>
      </c>
      <c r="GJ537">
        <v>0</v>
      </c>
      <c r="GK537">
        <v>0</v>
      </c>
      <c r="GL537">
        <f t="shared" si="529"/>
        <v>0</v>
      </c>
      <c r="GM537">
        <f t="shared" si="530"/>
        <v>-14594.9</v>
      </c>
      <c r="GN537">
        <f t="shared" si="531"/>
        <v>-14594.9</v>
      </c>
      <c r="GO537">
        <f t="shared" si="532"/>
        <v>0</v>
      </c>
      <c r="GP537">
        <f t="shared" si="533"/>
        <v>0</v>
      </c>
      <c r="GR537">
        <v>0</v>
      </c>
      <c r="GS537">
        <v>3</v>
      </c>
      <c r="GT537">
        <v>0</v>
      </c>
      <c r="GU537" t="s">
        <v>3</v>
      </c>
      <c r="GV537">
        <f t="shared" si="534"/>
        <v>0</v>
      </c>
      <c r="GW537">
        <v>1</v>
      </c>
      <c r="GX537">
        <f t="shared" si="535"/>
        <v>0</v>
      </c>
      <c r="HA537">
        <v>0</v>
      </c>
      <c r="HB537">
        <v>0</v>
      </c>
      <c r="HC537">
        <f t="shared" si="536"/>
        <v>0</v>
      </c>
      <c r="HE537" t="s">
        <v>3</v>
      </c>
      <c r="HF537" t="s">
        <v>3</v>
      </c>
      <c r="HM537" t="s">
        <v>3</v>
      </c>
      <c r="HN537" t="s">
        <v>3</v>
      </c>
      <c r="HO537" t="s">
        <v>3</v>
      </c>
      <c r="HP537" t="s">
        <v>3</v>
      </c>
      <c r="HQ537" t="s">
        <v>3</v>
      </c>
      <c r="HS537">
        <v>0</v>
      </c>
      <c r="IK537">
        <v>0</v>
      </c>
    </row>
    <row r="538" spans="1:255" x14ac:dyDescent="0.25">
      <c r="A538" s="2">
        <v>18</v>
      </c>
      <c r="B538" s="2">
        <v>1</v>
      </c>
      <c r="C538" s="2">
        <v>350</v>
      </c>
      <c r="D538" s="2"/>
      <c r="E538" s="2" t="s">
        <v>360</v>
      </c>
      <c r="F538" s="2" t="s">
        <v>157</v>
      </c>
      <c r="G538" s="2" t="s">
        <v>1038</v>
      </c>
      <c r="H538" s="2" t="s">
        <v>158</v>
      </c>
      <c r="I538" s="2">
        <f>I530*J538</f>
        <v>10.65</v>
      </c>
      <c r="J538" s="2">
        <v>0.1399474375821288</v>
      </c>
      <c r="K538" s="2">
        <v>0.13994744000000001</v>
      </c>
      <c r="L538" s="2"/>
      <c r="M538" s="2"/>
      <c r="N538" s="2"/>
      <c r="O538" s="2">
        <f t="shared" si="505"/>
        <v>50537.760000000002</v>
      </c>
      <c r="P538" s="2">
        <f t="shared" si="506"/>
        <v>50537.760000000002</v>
      </c>
      <c r="Q538" s="2">
        <f t="shared" si="537"/>
        <v>0</v>
      </c>
      <c r="R538" s="2">
        <f t="shared" si="507"/>
        <v>0</v>
      </c>
      <c r="S538" s="2">
        <f t="shared" si="508"/>
        <v>0</v>
      </c>
      <c r="T538" s="2">
        <f t="shared" si="509"/>
        <v>0</v>
      </c>
      <c r="U538" s="2">
        <f t="shared" si="510"/>
        <v>0</v>
      </c>
      <c r="V538" s="2">
        <f t="shared" si="511"/>
        <v>0</v>
      </c>
      <c r="W538" s="2">
        <f t="shared" si="512"/>
        <v>0</v>
      </c>
      <c r="X538" s="2">
        <f t="shared" si="513"/>
        <v>0</v>
      </c>
      <c r="Y538" s="2">
        <f t="shared" si="514"/>
        <v>0</v>
      </c>
      <c r="Z538" s="2"/>
      <c r="AA538" s="2">
        <v>56481265</v>
      </c>
      <c r="AB538" s="2">
        <f t="shared" si="515"/>
        <v>4643.18</v>
      </c>
      <c r="AC538" s="2">
        <f t="shared" si="516"/>
        <v>4643.18</v>
      </c>
      <c r="AD538" s="2">
        <f t="shared" si="538"/>
        <v>0</v>
      </c>
      <c r="AE538" s="2">
        <f t="shared" si="539"/>
        <v>0</v>
      </c>
      <c r="AF538" s="2">
        <f t="shared" si="539"/>
        <v>0</v>
      </c>
      <c r="AG538" s="2">
        <f t="shared" si="517"/>
        <v>0</v>
      </c>
      <c r="AH538" s="2">
        <f t="shared" si="540"/>
        <v>0</v>
      </c>
      <c r="AI538" s="2">
        <f t="shared" si="540"/>
        <v>0</v>
      </c>
      <c r="AJ538" s="2">
        <f t="shared" si="518"/>
        <v>0</v>
      </c>
      <c r="AK538" s="2">
        <v>4643.18</v>
      </c>
      <c r="AL538" s="2">
        <v>4643.18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92</v>
      </c>
      <c r="AU538" s="2">
        <v>59</v>
      </c>
      <c r="AV538" s="2">
        <v>1</v>
      </c>
      <c r="AW538" s="2">
        <v>1.022</v>
      </c>
      <c r="AX538" s="2"/>
      <c r="AY538" s="2"/>
      <c r="AZ538" s="2">
        <v>1</v>
      </c>
      <c r="BA538" s="2">
        <v>1</v>
      </c>
      <c r="BB538" s="2">
        <v>1</v>
      </c>
      <c r="BC538" s="2">
        <v>1</v>
      </c>
      <c r="BD538" s="2" t="s">
        <v>3</v>
      </c>
      <c r="BE538" s="2" t="s">
        <v>3</v>
      </c>
      <c r="BF538" s="2" t="s">
        <v>3</v>
      </c>
      <c r="BG538" s="2" t="s">
        <v>3</v>
      </c>
      <c r="BH538" s="2">
        <v>3</v>
      </c>
      <c r="BI538" s="2">
        <v>1</v>
      </c>
      <c r="BJ538" s="2" t="s">
        <v>159</v>
      </c>
      <c r="BK538" s="2"/>
      <c r="BL538" s="2"/>
      <c r="BM538" s="2">
        <v>110</v>
      </c>
      <c r="BN538" s="2">
        <v>0</v>
      </c>
      <c r="BO538" s="2" t="s">
        <v>3</v>
      </c>
      <c r="BP538" s="2">
        <v>0</v>
      </c>
      <c r="BQ538" s="2">
        <v>60</v>
      </c>
      <c r="BR538" s="2">
        <v>0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 t="s">
        <v>3</v>
      </c>
      <c r="BZ538" s="2">
        <v>92</v>
      </c>
      <c r="CA538" s="2">
        <v>59</v>
      </c>
      <c r="CB538" s="2" t="s">
        <v>3</v>
      </c>
      <c r="CC538" s="2"/>
      <c r="CD538" s="2"/>
      <c r="CE538" s="2">
        <v>30</v>
      </c>
      <c r="CF538" s="2">
        <v>0</v>
      </c>
      <c r="CG538" s="2">
        <v>0</v>
      </c>
      <c r="CH538" s="2"/>
      <c r="CI538" s="2"/>
      <c r="CJ538" s="2"/>
      <c r="CK538" s="2"/>
      <c r="CL538" s="2"/>
      <c r="CM538" s="2">
        <v>0</v>
      </c>
      <c r="CN538" s="2" t="s">
        <v>3</v>
      </c>
      <c r="CO538" s="2">
        <v>0</v>
      </c>
      <c r="CP538" s="2">
        <f t="shared" si="519"/>
        <v>50537.760000000002</v>
      </c>
      <c r="CQ538" s="2">
        <f t="shared" si="520"/>
        <v>4745.33</v>
      </c>
      <c r="CR538" s="2">
        <f t="shared" si="541"/>
        <v>0</v>
      </c>
      <c r="CS538" s="2">
        <f t="shared" si="521"/>
        <v>0</v>
      </c>
      <c r="CT538" s="2">
        <f t="shared" si="522"/>
        <v>0</v>
      </c>
      <c r="CU538" s="2">
        <f t="shared" si="523"/>
        <v>0</v>
      </c>
      <c r="CV538" s="2">
        <f t="shared" si="524"/>
        <v>0</v>
      </c>
      <c r="CW538" s="2">
        <f t="shared" si="525"/>
        <v>0</v>
      </c>
      <c r="CX538" s="2">
        <f t="shared" si="526"/>
        <v>0</v>
      </c>
      <c r="CY538" s="2">
        <f t="shared" si="527"/>
        <v>0</v>
      </c>
      <c r="CZ538" s="2">
        <f t="shared" si="528"/>
        <v>0</v>
      </c>
      <c r="DA538" s="2"/>
      <c r="DB538" s="2"/>
      <c r="DC538" s="2" t="s">
        <v>3</v>
      </c>
      <c r="DD538" s="2" t="s">
        <v>3</v>
      </c>
      <c r="DE538" s="2" t="s">
        <v>3</v>
      </c>
      <c r="DF538" s="2" t="s">
        <v>3</v>
      </c>
      <c r="DG538" s="2" t="s">
        <v>3</v>
      </c>
      <c r="DH538" s="2" t="s">
        <v>3</v>
      </c>
      <c r="DI538" s="2" t="s">
        <v>3</v>
      </c>
      <c r="DJ538" s="2" t="s">
        <v>3</v>
      </c>
      <c r="DK538" s="2" t="s">
        <v>3</v>
      </c>
      <c r="DL538" s="2" t="s">
        <v>3</v>
      </c>
      <c r="DM538" s="2" t="s">
        <v>3</v>
      </c>
      <c r="DN538" s="2">
        <v>0</v>
      </c>
      <c r="DO538" s="2">
        <v>0</v>
      </c>
      <c r="DP538" s="2">
        <v>1</v>
      </c>
      <c r="DQ538" s="2">
        <v>1</v>
      </c>
      <c r="DR538" s="2"/>
      <c r="DS538" s="2"/>
      <c r="DT538" s="2"/>
      <c r="DU538" s="2">
        <v>1007</v>
      </c>
      <c r="DV538" s="2" t="s">
        <v>158</v>
      </c>
      <c r="DW538" s="2" t="s">
        <v>158</v>
      </c>
      <c r="DX538" s="2">
        <v>1</v>
      </c>
      <c r="DY538" s="2"/>
      <c r="DZ538" s="2" t="s">
        <v>3</v>
      </c>
      <c r="EA538" s="2" t="s">
        <v>3</v>
      </c>
      <c r="EB538" s="2" t="s">
        <v>3</v>
      </c>
      <c r="EC538" s="2" t="s">
        <v>3</v>
      </c>
      <c r="ED538" s="2"/>
      <c r="EE538" s="2">
        <v>55586546</v>
      </c>
      <c r="EF538" s="2">
        <v>60</v>
      </c>
      <c r="EG538" s="2" t="s">
        <v>25</v>
      </c>
      <c r="EH538" s="2">
        <v>0</v>
      </c>
      <c r="EI538" s="2" t="s">
        <v>3</v>
      </c>
      <c r="EJ538" s="2">
        <v>1</v>
      </c>
      <c r="EK538" s="2">
        <v>110</v>
      </c>
      <c r="EL538" s="2" t="s">
        <v>154</v>
      </c>
      <c r="EM538" s="2" t="s">
        <v>155</v>
      </c>
      <c r="EN538" s="2"/>
      <c r="EO538" s="2" t="s">
        <v>3</v>
      </c>
      <c r="EP538" s="2"/>
      <c r="EQ538" s="2">
        <v>0</v>
      </c>
      <c r="ER538" s="2">
        <v>4643.18</v>
      </c>
      <c r="ES538" s="2">
        <v>4643.18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>
        <v>0</v>
      </c>
      <c r="FR538" s="2">
        <v>0</v>
      </c>
      <c r="FS538" s="2">
        <v>0</v>
      </c>
      <c r="FT538" s="2"/>
      <c r="FU538" s="2"/>
      <c r="FV538" s="2"/>
      <c r="FW538" s="2"/>
      <c r="FX538" s="2">
        <v>92</v>
      </c>
      <c r="FY538" s="2">
        <v>59</v>
      </c>
      <c r="FZ538" s="2"/>
      <c r="GA538" s="2" t="s">
        <v>3</v>
      </c>
      <c r="GB538" s="2"/>
      <c r="GC538" s="2"/>
      <c r="GD538" s="2">
        <v>1</v>
      </c>
      <c r="GE538" s="2"/>
      <c r="GF538" s="2">
        <v>89991309</v>
      </c>
      <c r="GG538" s="2">
        <v>2</v>
      </c>
      <c r="GH538" s="2">
        <v>1</v>
      </c>
      <c r="GI538" s="2">
        <v>-2</v>
      </c>
      <c r="GJ538" s="2">
        <v>0</v>
      </c>
      <c r="GK538" s="2">
        <v>0</v>
      </c>
      <c r="GL538" s="2">
        <f t="shared" si="529"/>
        <v>0</v>
      </c>
      <c r="GM538" s="2">
        <f t="shared" si="530"/>
        <v>50537.760000000002</v>
      </c>
      <c r="GN538" s="2">
        <f t="shared" si="531"/>
        <v>50537.760000000002</v>
      </c>
      <c r="GO538" s="2">
        <f t="shared" si="532"/>
        <v>0</v>
      </c>
      <c r="GP538" s="2">
        <f t="shared" si="533"/>
        <v>0</v>
      </c>
      <c r="GQ538" s="2"/>
      <c r="GR538" s="2">
        <v>0</v>
      </c>
      <c r="GS538" s="2">
        <v>3</v>
      </c>
      <c r="GT538" s="2">
        <v>0</v>
      </c>
      <c r="GU538" s="2" t="s">
        <v>3</v>
      </c>
      <c r="GV538" s="2">
        <f t="shared" si="534"/>
        <v>0</v>
      </c>
      <c r="GW538" s="2">
        <v>1</v>
      </c>
      <c r="GX538" s="2">
        <f t="shared" si="535"/>
        <v>0</v>
      </c>
      <c r="GY538" s="2"/>
      <c r="GZ538" s="2"/>
      <c r="HA538" s="2">
        <v>0</v>
      </c>
      <c r="HB538" s="2">
        <v>0</v>
      </c>
      <c r="HC538" s="2">
        <f t="shared" si="536"/>
        <v>0</v>
      </c>
      <c r="HD538" s="2"/>
      <c r="HE538" s="2" t="s">
        <v>3</v>
      </c>
      <c r="HF538" s="2" t="s">
        <v>3</v>
      </c>
      <c r="HG538" s="2"/>
      <c r="HH538" s="2"/>
      <c r="HI538" s="2"/>
      <c r="HJ538" s="2"/>
      <c r="HK538" s="2"/>
      <c r="HL538" s="2"/>
      <c r="HM538" s="2" t="s">
        <v>3</v>
      </c>
      <c r="HN538" s="2" t="s">
        <v>3</v>
      </c>
      <c r="HO538" s="2" t="s">
        <v>3</v>
      </c>
      <c r="HP538" s="2" t="s">
        <v>3</v>
      </c>
      <c r="HQ538" s="2" t="s">
        <v>3</v>
      </c>
      <c r="HR538" s="2"/>
      <c r="HS538" s="2">
        <v>0</v>
      </c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>
        <v>0</v>
      </c>
      <c r="IL538" s="2"/>
      <c r="IM538" s="2"/>
      <c r="IN538" s="2"/>
      <c r="IO538" s="2"/>
      <c r="IP538" s="2"/>
      <c r="IQ538" s="2"/>
      <c r="IR538" s="2"/>
      <c r="IS538" s="2"/>
      <c r="IT538" s="2"/>
      <c r="IU538" s="2"/>
    </row>
    <row r="539" spans="1:255" x14ac:dyDescent="0.25">
      <c r="A539">
        <v>18</v>
      </c>
      <c r="B539">
        <v>1</v>
      </c>
      <c r="C539">
        <v>356</v>
      </c>
      <c r="E539" t="s">
        <v>360</v>
      </c>
      <c r="F539" t="s">
        <v>157</v>
      </c>
      <c r="G539" t="s">
        <v>1038</v>
      </c>
      <c r="H539" t="s">
        <v>158</v>
      </c>
      <c r="I539">
        <f>I531*J539</f>
        <v>10.65</v>
      </c>
      <c r="J539">
        <v>0.1399474375821288</v>
      </c>
      <c r="K539">
        <v>0.13994744000000001</v>
      </c>
      <c r="O539">
        <f t="shared" si="505"/>
        <v>105928.54</v>
      </c>
      <c r="P539">
        <f t="shared" si="506"/>
        <v>105928.54</v>
      </c>
      <c r="Q539">
        <f t="shared" si="537"/>
        <v>0</v>
      </c>
      <c r="R539">
        <f t="shared" si="507"/>
        <v>0</v>
      </c>
      <c r="S539">
        <f t="shared" si="508"/>
        <v>0</v>
      </c>
      <c r="T539">
        <f t="shared" si="509"/>
        <v>0</v>
      </c>
      <c r="U539">
        <f t="shared" si="510"/>
        <v>0</v>
      </c>
      <c r="V539">
        <f t="shared" si="511"/>
        <v>0</v>
      </c>
      <c r="W539">
        <f t="shared" si="512"/>
        <v>0</v>
      </c>
      <c r="X539">
        <f t="shared" si="513"/>
        <v>0</v>
      </c>
      <c r="Y539">
        <f t="shared" si="514"/>
        <v>0</v>
      </c>
      <c r="AA539">
        <v>56481267</v>
      </c>
      <c r="AB539">
        <f t="shared" si="515"/>
        <v>4643.18</v>
      </c>
      <c r="AC539">
        <f t="shared" si="516"/>
        <v>4643.18</v>
      </c>
      <c r="AD539">
        <f t="shared" si="538"/>
        <v>0</v>
      </c>
      <c r="AE539">
        <f t="shared" si="539"/>
        <v>0</v>
      </c>
      <c r="AF539">
        <f t="shared" si="539"/>
        <v>0</v>
      </c>
      <c r="AG539">
        <f t="shared" si="517"/>
        <v>0</v>
      </c>
      <c r="AH539">
        <f t="shared" si="540"/>
        <v>0</v>
      </c>
      <c r="AI539">
        <f t="shared" si="540"/>
        <v>0</v>
      </c>
      <c r="AJ539">
        <f t="shared" si="518"/>
        <v>0</v>
      </c>
      <c r="AK539">
        <v>4643.18</v>
      </c>
      <c r="AL539">
        <v>4643.18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92</v>
      </c>
      <c r="AU539">
        <v>59</v>
      </c>
      <c r="AV539">
        <v>1</v>
      </c>
      <c r="AW539">
        <v>1.0009999999999999</v>
      </c>
      <c r="AZ539">
        <v>1</v>
      </c>
      <c r="BA539">
        <v>1</v>
      </c>
      <c r="BB539">
        <v>1</v>
      </c>
      <c r="BC539">
        <v>2.14</v>
      </c>
      <c r="BD539" t="s">
        <v>3</v>
      </c>
      <c r="BE539" t="s">
        <v>3</v>
      </c>
      <c r="BF539" t="s">
        <v>3</v>
      </c>
      <c r="BG539" t="s">
        <v>3</v>
      </c>
      <c r="BH539">
        <v>3</v>
      </c>
      <c r="BI539">
        <v>1</v>
      </c>
      <c r="BJ539" t="s">
        <v>159</v>
      </c>
      <c r="BM539">
        <v>110</v>
      </c>
      <c r="BN539">
        <v>0</v>
      </c>
      <c r="BO539" t="s">
        <v>157</v>
      </c>
      <c r="BP539">
        <v>1</v>
      </c>
      <c r="BQ539">
        <v>60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 t="s">
        <v>3</v>
      </c>
      <c r="BZ539">
        <v>92</v>
      </c>
      <c r="CA539">
        <v>59</v>
      </c>
      <c r="CB539" t="s">
        <v>3</v>
      </c>
      <c r="CE539">
        <v>30</v>
      </c>
      <c r="CF539">
        <v>0</v>
      </c>
      <c r="CG539">
        <v>0</v>
      </c>
      <c r="CM539">
        <v>0</v>
      </c>
      <c r="CN539" t="s">
        <v>3</v>
      </c>
      <c r="CO539">
        <v>0</v>
      </c>
      <c r="CP539">
        <f t="shared" si="519"/>
        <v>105928.54</v>
      </c>
      <c r="CQ539">
        <f t="shared" si="520"/>
        <v>9946.33</v>
      </c>
      <c r="CR539">
        <f t="shared" si="541"/>
        <v>0</v>
      </c>
      <c r="CS539">
        <f t="shared" si="521"/>
        <v>0</v>
      </c>
      <c r="CT539">
        <f t="shared" si="522"/>
        <v>0</v>
      </c>
      <c r="CU539">
        <f t="shared" si="523"/>
        <v>0</v>
      </c>
      <c r="CV539">
        <f t="shared" si="524"/>
        <v>0</v>
      </c>
      <c r="CW539">
        <f t="shared" si="525"/>
        <v>0</v>
      </c>
      <c r="CX539">
        <f t="shared" si="526"/>
        <v>0</v>
      </c>
      <c r="CY539">
        <f t="shared" si="527"/>
        <v>0</v>
      </c>
      <c r="CZ539">
        <f t="shared" si="528"/>
        <v>0</v>
      </c>
      <c r="DC539" t="s">
        <v>3</v>
      </c>
      <c r="DD539" t="s">
        <v>3</v>
      </c>
      <c r="DE539" t="s">
        <v>3</v>
      </c>
      <c r="DF539" t="s">
        <v>3</v>
      </c>
      <c r="DG539" t="s">
        <v>3</v>
      </c>
      <c r="DH539" t="s">
        <v>3</v>
      </c>
      <c r="DI539" t="s">
        <v>3</v>
      </c>
      <c r="DJ539" t="s">
        <v>3</v>
      </c>
      <c r="DK539" t="s">
        <v>3</v>
      </c>
      <c r="DL539" t="s">
        <v>3</v>
      </c>
      <c r="DM539" t="s">
        <v>3</v>
      </c>
      <c r="DN539">
        <v>0</v>
      </c>
      <c r="DO539">
        <v>0</v>
      </c>
      <c r="DP539">
        <v>1</v>
      </c>
      <c r="DQ539">
        <v>1</v>
      </c>
      <c r="DU539">
        <v>1007</v>
      </c>
      <c r="DV539" t="s">
        <v>158</v>
      </c>
      <c r="DW539" t="s">
        <v>158</v>
      </c>
      <c r="DX539">
        <v>1</v>
      </c>
      <c r="DZ539" t="s">
        <v>3</v>
      </c>
      <c r="EA539" t="s">
        <v>3</v>
      </c>
      <c r="EB539" t="s">
        <v>3</v>
      </c>
      <c r="EC539" t="s">
        <v>3</v>
      </c>
      <c r="EE539">
        <v>55586546</v>
      </c>
      <c r="EF539">
        <v>60</v>
      </c>
      <c r="EG539" t="s">
        <v>25</v>
      </c>
      <c r="EH539">
        <v>0</v>
      </c>
      <c r="EI539" t="s">
        <v>3</v>
      </c>
      <c r="EJ539">
        <v>1</v>
      </c>
      <c r="EK539">
        <v>110</v>
      </c>
      <c r="EL539" t="s">
        <v>154</v>
      </c>
      <c r="EM539" t="s">
        <v>155</v>
      </c>
      <c r="EO539" t="s">
        <v>3</v>
      </c>
      <c r="EQ539">
        <v>0</v>
      </c>
      <c r="ER539">
        <v>4643.18</v>
      </c>
      <c r="ES539">
        <v>4643.18</v>
      </c>
      <c r="ET539">
        <v>0</v>
      </c>
      <c r="EU539">
        <v>0</v>
      </c>
      <c r="EV539">
        <v>0</v>
      </c>
      <c r="EW539">
        <v>0</v>
      </c>
      <c r="EX539">
        <v>0</v>
      </c>
      <c r="FQ539">
        <v>0</v>
      </c>
      <c r="FR539">
        <v>0</v>
      </c>
      <c r="FS539">
        <v>0</v>
      </c>
      <c r="FX539">
        <v>92</v>
      </c>
      <c r="FY539">
        <v>59</v>
      </c>
      <c r="GA539" t="s">
        <v>3</v>
      </c>
      <c r="GD539">
        <v>1</v>
      </c>
      <c r="GF539">
        <v>89991309</v>
      </c>
      <c r="GG539">
        <v>2</v>
      </c>
      <c r="GH539">
        <v>1</v>
      </c>
      <c r="GI539">
        <v>2</v>
      </c>
      <c r="GJ539">
        <v>0</v>
      </c>
      <c r="GK539">
        <v>0</v>
      </c>
      <c r="GL539">
        <f t="shared" si="529"/>
        <v>0</v>
      </c>
      <c r="GM539">
        <f t="shared" si="530"/>
        <v>105928.54</v>
      </c>
      <c r="GN539">
        <f t="shared" si="531"/>
        <v>105928.54</v>
      </c>
      <c r="GO539">
        <f t="shared" si="532"/>
        <v>0</v>
      </c>
      <c r="GP539">
        <f t="shared" si="533"/>
        <v>0</v>
      </c>
      <c r="GR539">
        <v>0</v>
      </c>
      <c r="GS539">
        <v>3</v>
      </c>
      <c r="GT539">
        <v>0</v>
      </c>
      <c r="GU539" t="s">
        <v>3</v>
      </c>
      <c r="GV539">
        <f t="shared" si="534"/>
        <v>0</v>
      </c>
      <c r="GW539">
        <v>1</v>
      </c>
      <c r="GX539">
        <f t="shared" si="535"/>
        <v>0</v>
      </c>
      <c r="HA539">
        <v>0</v>
      </c>
      <c r="HB539">
        <v>0</v>
      </c>
      <c r="HC539">
        <f t="shared" si="536"/>
        <v>0</v>
      </c>
      <c r="HE539" t="s">
        <v>3</v>
      </c>
      <c r="HF539" t="s">
        <v>3</v>
      </c>
      <c r="HM539" t="s">
        <v>3</v>
      </c>
      <c r="HN539" t="s">
        <v>3</v>
      </c>
      <c r="HO539" t="s">
        <v>3</v>
      </c>
      <c r="HP539" t="s">
        <v>3</v>
      </c>
      <c r="HQ539" t="s">
        <v>3</v>
      </c>
      <c r="HS539">
        <v>0</v>
      </c>
      <c r="IK539">
        <v>0</v>
      </c>
    </row>
    <row r="541" spans="1:255" ht="13" x14ac:dyDescent="0.3">
      <c r="A541" s="3">
        <v>51</v>
      </c>
      <c r="B541" s="3">
        <f>B520</f>
        <v>1</v>
      </c>
      <c r="C541" s="3">
        <f>A520</f>
        <v>4</v>
      </c>
      <c r="D541" s="3">
        <f>ROW(A520)</f>
        <v>520</v>
      </c>
      <c r="E541" s="3"/>
      <c r="F541" s="3" t="str">
        <f>IF(F520&lt;&gt;"",F520,"")</f>
        <v/>
      </c>
      <c r="G541" s="3" t="str">
        <f>IF(G520&lt;&gt;"",G520,"")</f>
        <v>Локальный ремонт рустов плит перекрытий (КР-22)</v>
      </c>
      <c r="H541" s="3">
        <v>0</v>
      </c>
      <c r="I541" s="3"/>
      <c r="J541" s="3"/>
      <c r="K541" s="3"/>
      <c r="L541" s="3"/>
      <c r="M541" s="3"/>
      <c r="N541" s="3"/>
      <c r="O541" s="3">
        <f t="shared" ref="O541:T541" si="542">ROUND(AB541,2)</f>
        <v>200657.69</v>
      </c>
      <c r="P541" s="3">
        <f t="shared" si="542"/>
        <v>157506.85</v>
      </c>
      <c r="Q541" s="3">
        <f t="shared" si="542"/>
        <v>2986.92</v>
      </c>
      <c r="R541" s="3">
        <f t="shared" si="542"/>
        <v>351.98</v>
      </c>
      <c r="S541" s="3">
        <f t="shared" si="542"/>
        <v>40163.919999999998</v>
      </c>
      <c r="T541" s="3">
        <f t="shared" si="542"/>
        <v>0</v>
      </c>
      <c r="U541" s="3">
        <f>AH541</f>
        <v>2935.7461975599999</v>
      </c>
      <c r="V541" s="3">
        <f>AI541</f>
        <v>0</v>
      </c>
      <c r="W541" s="3">
        <f>ROUND(AJ541,2)</f>
        <v>0</v>
      </c>
      <c r="X541" s="3">
        <f>ROUND(AK541,2)</f>
        <v>36979.57</v>
      </c>
      <c r="Y541" s="3">
        <f>ROUND(AL541,2)</f>
        <v>21986.53</v>
      </c>
      <c r="Z541" s="3"/>
      <c r="AA541" s="3"/>
      <c r="AB541" s="3">
        <f>ROUND(SUMIF(AA524:AA539,"=56481265",O524:O539),2)</f>
        <v>200657.69</v>
      </c>
      <c r="AC541" s="3">
        <f>ROUND(SUMIF(AA524:AA539,"=56481265",P524:P539),2)</f>
        <v>157506.85</v>
      </c>
      <c r="AD541" s="3">
        <f>ROUND(SUMIF(AA524:AA539,"=56481265",Q524:Q539),2)</f>
        <v>2986.92</v>
      </c>
      <c r="AE541" s="3">
        <f>ROUND(SUMIF(AA524:AA539,"=56481265",R524:R539),2)</f>
        <v>351.98</v>
      </c>
      <c r="AF541" s="3">
        <f>ROUND(SUMIF(AA524:AA539,"=56481265",S524:S539),2)</f>
        <v>40163.919999999998</v>
      </c>
      <c r="AG541" s="3">
        <f>ROUND(SUMIF(AA524:AA539,"=56481265",T524:T539),2)</f>
        <v>0</v>
      </c>
      <c r="AH541" s="3">
        <f>SUMIF(AA524:AA539,"=56481265",U524:U539)</f>
        <v>2935.7461975599999</v>
      </c>
      <c r="AI541" s="3">
        <f>SUMIF(AA524:AA539,"=56481265",V524:V539)</f>
        <v>0</v>
      </c>
      <c r="AJ541" s="3">
        <f>ROUND(SUMIF(AA524:AA539,"=56481265",W524:W539),2)</f>
        <v>0</v>
      </c>
      <c r="AK541" s="3">
        <f>ROUND(SUMIF(AA524:AA539,"=56481265",X524:X539),2)</f>
        <v>36979.57</v>
      </c>
      <c r="AL541" s="3">
        <f>ROUND(SUMIF(AA524:AA539,"=56481265",Y524:Y539),2)</f>
        <v>21986.53</v>
      </c>
      <c r="AM541" s="3"/>
      <c r="AN541" s="3"/>
      <c r="AO541" s="3">
        <f t="shared" ref="AO541:BD541" si="543">ROUND(BX541,2)</f>
        <v>0</v>
      </c>
      <c r="AP541" s="3">
        <f t="shared" si="543"/>
        <v>0</v>
      </c>
      <c r="AQ541" s="3">
        <f t="shared" si="543"/>
        <v>0</v>
      </c>
      <c r="AR541" s="3">
        <f t="shared" si="543"/>
        <v>259623.79</v>
      </c>
      <c r="AS541" s="3">
        <f t="shared" si="543"/>
        <v>259623.79</v>
      </c>
      <c r="AT541" s="3">
        <f t="shared" si="543"/>
        <v>0</v>
      </c>
      <c r="AU541" s="3">
        <f t="shared" si="543"/>
        <v>0</v>
      </c>
      <c r="AV541" s="3">
        <f t="shared" si="543"/>
        <v>157506.85</v>
      </c>
      <c r="AW541" s="3">
        <f t="shared" si="543"/>
        <v>157506.85</v>
      </c>
      <c r="AX541" s="3">
        <f t="shared" si="543"/>
        <v>0</v>
      </c>
      <c r="AY541" s="3">
        <f t="shared" si="543"/>
        <v>157506.85</v>
      </c>
      <c r="AZ541" s="3">
        <f t="shared" si="543"/>
        <v>0</v>
      </c>
      <c r="BA541" s="3">
        <f t="shared" si="543"/>
        <v>0</v>
      </c>
      <c r="BB541" s="3">
        <f t="shared" si="543"/>
        <v>0</v>
      </c>
      <c r="BC541" s="3">
        <f t="shared" si="543"/>
        <v>0</v>
      </c>
      <c r="BD541" s="3">
        <f t="shared" si="543"/>
        <v>0</v>
      </c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>
        <f>ROUND(SUMIF(AA524:AA539,"=56481265",FQ524:FQ539),2)</f>
        <v>0</v>
      </c>
      <c r="BY541" s="3">
        <f>ROUND(SUMIF(AA524:AA539,"=56481265",FR524:FR539),2)</f>
        <v>0</v>
      </c>
      <c r="BZ541" s="3">
        <f>ROUND(SUMIF(AA524:AA539,"=56481265",GL524:GL539),2)</f>
        <v>0</v>
      </c>
      <c r="CA541" s="3">
        <f>ROUND(SUMIF(AA524:AA539,"=56481265",GM524:GM539),2)</f>
        <v>259623.79</v>
      </c>
      <c r="CB541" s="3">
        <f>ROUND(SUMIF(AA524:AA539,"=56481265",GN524:GN539),2)</f>
        <v>259623.79</v>
      </c>
      <c r="CC541" s="3">
        <f>ROUND(SUMIF(AA524:AA539,"=56481265",GO524:GO539),2)</f>
        <v>0</v>
      </c>
      <c r="CD541" s="3">
        <f>ROUND(SUMIF(AA524:AA539,"=56481265",GP524:GP539),2)</f>
        <v>0</v>
      </c>
      <c r="CE541" s="3">
        <f>AC541-BX541</f>
        <v>157506.85</v>
      </c>
      <c r="CF541" s="3">
        <f>AC541-BY541</f>
        <v>157506.85</v>
      </c>
      <c r="CG541" s="3">
        <f>BX541-BZ541</f>
        <v>0</v>
      </c>
      <c r="CH541" s="3">
        <f>AC541-BX541-BY541+BZ541</f>
        <v>157506.85</v>
      </c>
      <c r="CI541" s="3">
        <f>BY541-BZ541</f>
        <v>0</v>
      </c>
      <c r="CJ541" s="3">
        <f>ROUND(SUMIF(AA524:AA539,"=56481265",GX524:GX539),2)</f>
        <v>0</v>
      </c>
      <c r="CK541" s="3">
        <f>ROUND(SUMIF(AA524:AA539,"=56481265",GY524:GY539),2)</f>
        <v>0</v>
      </c>
      <c r="CL541" s="3">
        <f>ROUND(SUMIF(AA524:AA539,"=56481265",GZ524:GZ539),2)</f>
        <v>0</v>
      </c>
      <c r="CM541" s="3">
        <f>ROUND(SUMIF(AA524:AA539,"=56481265",HD524:HD539),2)</f>
        <v>0</v>
      </c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4">
        <f t="shared" ref="DG541:DL541" si="544">ROUND(DT541,2)</f>
        <v>2796376.98</v>
      </c>
      <c r="DH541" s="4">
        <f t="shared" si="544"/>
        <v>834100.67</v>
      </c>
      <c r="DI541" s="4">
        <f t="shared" si="544"/>
        <v>41637.660000000003</v>
      </c>
      <c r="DJ541" s="4">
        <f t="shared" si="544"/>
        <v>16831.68</v>
      </c>
      <c r="DK541" s="4">
        <f t="shared" si="544"/>
        <v>1920638.65</v>
      </c>
      <c r="DL541" s="4">
        <f t="shared" si="544"/>
        <v>0</v>
      </c>
      <c r="DM541" s="4">
        <f>DZ541</f>
        <v>2935.7461975599999</v>
      </c>
      <c r="DN541" s="4">
        <f>EA541</f>
        <v>0</v>
      </c>
      <c r="DO541" s="4">
        <f>ROUND(EB541,2)</f>
        <v>0</v>
      </c>
      <c r="DP541" s="4">
        <f>ROUND(EC541,2)</f>
        <v>1768363.26</v>
      </c>
      <c r="DQ541" s="4">
        <f>ROUND(ED541,2)</f>
        <v>1051396.1100000001</v>
      </c>
      <c r="DR541" s="4"/>
      <c r="DS541" s="4"/>
      <c r="DT541" s="4">
        <f>ROUND(SUMIF(AA524:AA539,"=56481267",O524:O539),2)</f>
        <v>2796376.98</v>
      </c>
      <c r="DU541" s="4">
        <f>ROUND(SUMIF(AA524:AA539,"=56481267",P524:P539),2)</f>
        <v>834100.67</v>
      </c>
      <c r="DV541" s="4">
        <f>ROUND(SUMIF(AA524:AA539,"=56481267",Q524:Q539),2)</f>
        <v>41637.660000000003</v>
      </c>
      <c r="DW541" s="4">
        <f>ROUND(SUMIF(AA524:AA539,"=56481267",R524:R539),2)</f>
        <v>16831.68</v>
      </c>
      <c r="DX541" s="4">
        <f>ROUND(SUMIF(AA524:AA539,"=56481267",S524:S539),2)</f>
        <v>1920638.65</v>
      </c>
      <c r="DY541" s="4">
        <f>ROUND(SUMIF(AA524:AA539,"=56481267",T524:T539),2)</f>
        <v>0</v>
      </c>
      <c r="DZ541" s="4">
        <f>SUMIF(AA524:AA539,"=56481267",U524:U539)</f>
        <v>2935.7461975599999</v>
      </c>
      <c r="EA541" s="4">
        <f>SUMIF(AA524:AA539,"=56481267",V524:V539)</f>
        <v>0</v>
      </c>
      <c r="EB541" s="4">
        <f>ROUND(SUMIF(AA524:AA539,"=56481267",W524:W539),2)</f>
        <v>0</v>
      </c>
      <c r="EC541" s="4">
        <f>ROUND(SUMIF(AA524:AA539,"=56481267",X524:X539),2)</f>
        <v>1768363.26</v>
      </c>
      <c r="ED541" s="4">
        <f>ROUND(SUMIF(AA524:AA539,"=56481267",Y524:Y539),2)</f>
        <v>1051396.1100000001</v>
      </c>
      <c r="EE541" s="4"/>
      <c r="EF541" s="4"/>
      <c r="EG541" s="4">
        <f t="shared" ref="EG541:EV541" si="545">ROUND(FP541,2)</f>
        <v>0</v>
      </c>
      <c r="EH541" s="4">
        <f t="shared" si="545"/>
        <v>0</v>
      </c>
      <c r="EI541" s="4">
        <f t="shared" si="545"/>
        <v>0</v>
      </c>
      <c r="EJ541" s="4">
        <f t="shared" si="545"/>
        <v>5616136.3499999996</v>
      </c>
      <c r="EK541" s="4">
        <f t="shared" si="545"/>
        <v>5616136.3499999996</v>
      </c>
      <c r="EL541" s="4">
        <f t="shared" si="545"/>
        <v>0</v>
      </c>
      <c r="EM541" s="4">
        <f t="shared" si="545"/>
        <v>0</v>
      </c>
      <c r="EN541" s="4">
        <f t="shared" si="545"/>
        <v>834100.67</v>
      </c>
      <c r="EO541" s="4">
        <f t="shared" si="545"/>
        <v>834100.67</v>
      </c>
      <c r="EP541" s="4">
        <f t="shared" si="545"/>
        <v>0</v>
      </c>
      <c r="EQ541" s="4">
        <f t="shared" si="545"/>
        <v>834100.67</v>
      </c>
      <c r="ER541" s="4">
        <f t="shared" si="545"/>
        <v>0</v>
      </c>
      <c r="ES541" s="4">
        <f t="shared" si="545"/>
        <v>0</v>
      </c>
      <c r="ET541" s="4">
        <f t="shared" si="545"/>
        <v>0</v>
      </c>
      <c r="EU541" s="4">
        <f t="shared" si="545"/>
        <v>0</v>
      </c>
      <c r="EV541" s="4">
        <f t="shared" si="545"/>
        <v>0</v>
      </c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>
        <f>ROUND(SUMIF(AA524:AA539,"=56481267",FQ524:FQ539),2)</f>
        <v>0</v>
      </c>
      <c r="FQ541" s="4">
        <f>ROUND(SUMIF(AA524:AA539,"=56481267",FR524:FR539),2)</f>
        <v>0</v>
      </c>
      <c r="FR541" s="4">
        <f>ROUND(SUMIF(AA524:AA539,"=56481267",GL524:GL539),2)</f>
        <v>0</v>
      </c>
      <c r="FS541" s="4">
        <f>ROUND(SUMIF(AA524:AA539,"=56481267",GM524:GM539),2)</f>
        <v>5616136.3499999996</v>
      </c>
      <c r="FT541" s="4">
        <f>ROUND(SUMIF(AA524:AA539,"=56481267",GN524:GN539),2)</f>
        <v>5616136.3499999996</v>
      </c>
      <c r="FU541" s="4">
        <f>ROUND(SUMIF(AA524:AA539,"=56481267",GO524:GO539),2)</f>
        <v>0</v>
      </c>
      <c r="FV541" s="4">
        <f>ROUND(SUMIF(AA524:AA539,"=56481267",GP524:GP539),2)</f>
        <v>0</v>
      </c>
      <c r="FW541" s="4">
        <f>DU541-FP541</f>
        <v>834100.67</v>
      </c>
      <c r="FX541" s="4">
        <f>DU541-FQ541</f>
        <v>834100.67</v>
      </c>
      <c r="FY541" s="4">
        <f>FP541-FR541</f>
        <v>0</v>
      </c>
      <c r="FZ541" s="4">
        <f>DU541-FP541-FQ541+FR541</f>
        <v>834100.67</v>
      </c>
      <c r="GA541" s="4">
        <f>FQ541-FR541</f>
        <v>0</v>
      </c>
      <c r="GB541" s="4">
        <f>ROUND(SUMIF(AA524:AA539,"=56481267",GX524:GX539),2)</f>
        <v>0</v>
      </c>
      <c r="GC541" s="4">
        <f>ROUND(SUMIF(AA524:AA539,"=56481267",GY524:GY539),2)</f>
        <v>0</v>
      </c>
      <c r="GD541" s="4">
        <f>ROUND(SUMIF(AA524:AA539,"=56481267",GZ524:GZ539),2)</f>
        <v>0</v>
      </c>
      <c r="GE541" s="4">
        <f>ROUND(SUMIF(AA524:AA539,"=56481267",HD524:HD539),2)</f>
        <v>0</v>
      </c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>
        <v>0</v>
      </c>
    </row>
    <row r="543" spans="1:255" ht="13" x14ac:dyDescent="0.3">
      <c r="A543" s="5">
        <v>50</v>
      </c>
      <c r="B543" s="5">
        <v>0</v>
      </c>
      <c r="C543" s="5">
        <v>0</v>
      </c>
      <c r="D543" s="5">
        <v>1</v>
      </c>
      <c r="E543" s="5">
        <v>201</v>
      </c>
      <c r="F543" s="5">
        <f>ROUND(Source!O541,O543)</f>
        <v>200657.69</v>
      </c>
      <c r="G543" s="5" t="s">
        <v>57</v>
      </c>
      <c r="H543" s="5" t="s">
        <v>58</v>
      </c>
      <c r="I543" s="5"/>
      <c r="J543" s="5"/>
      <c r="K543" s="5">
        <v>201</v>
      </c>
      <c r="L543" s="5">
        <v>1</v>
      </c>
      <c r="M543" s="5">
        <v>3</v>
      </c>
      <c r="N543" s="5" t="s">
        <v>3</v>
      </c>
      <c r="O543" s="5">
        <v>2</v>
      </c>
      <c r="P543" s="5">
        <f>ROUND(Source!DG541,O543)</f>
        <v>2796376.98</v>
      </c>
      <c r="Q543" s="5"/>
      <c r="R543" s="5"/>
      <c r="S543" s="5"/>
      <c r="T543" s="5"/>
      <c r="U543" s="5"/>
      <c r="V543" s="5"/>
      <c r="W543" s="5">
        <v>200657.69</v>
      </c>
      <c r="X543" s="5">
        <v>1</v>
      </c>
      <c r="Y543" s="5">
        <v>200657.69</v>
      </c>
      <c r="Z543" s="5">
        <v>2796376.98</v>
      </c>
      <c r="AA543" s="5">
        <v>1</v>
      </c>
      <c r="AB543" s="5">
        <v>2796376.98</v>
      </c>
    </row>
    <row r="544" spans="1:255" ht="13" x14ac:dyDescent="0.3">
      <c r="A544" s="5">
        <v>50</v>
      </c>
      <c r="B544" s="5">
        <v>0</v>
      </c>
      <c r="C544" s="5">
        <v>0</v>
      </c>
      <c r="D544" s="5">
        <v>1</v>
      </c>
      <c r="E544" s="5">
        <v>202</v>
      </c>
      <c r="F544" s="5">
        <f>ROUND(Source!P541,O544)</f>
        <v>157506.85</v>
      </c>
      <c r="G544" s="5" t="s">
        <v>59</v>
      </c>
      <c r="H544" s="5" t="s">
        <v>60</v>
      </c>
      <c r="I544" s="5"/>
      <c r="J544" s="5"/>
      <c r="K544" s="5">
        <v>202</v>
      </c>
      <c r="L544" s="5">
        <v>2</v>
      </c>
      <c r="M544" s="5">
        <v>3</v>
      </c>
      <c r="N544" s="5" t="s">
        <v>3</v>
      </c>
      <c r="O544" s="5">
        <v>2</v>
      </c>
      <c r="P544" s="5">
        <f>ROUND(Source!DH541,O544)</f>
        <v>834100.67</v>
      </c>
      <c r="Q544" s="5"/>
      <c r="R544" s="5"/>
      <c r="S544" s="5"/>
      <c r="T544" s="5"/>
      <c r="U544" s="5"/>
      <c r="V544" s="5"/>
      <c r="W544" s="5">
        <v>157506.85</v>
      </c>
      <c r="X544" s="5">
        <v>1</v>
      </c>
      <c r="Y544" s="5">
        <v>157506.85</v>
      </c>
      <c r="Z544" s="5">
        <v>834100.67</v>
      </c>
      <c r="AA544" s="5">
        <v>1</v>
      </c>
      <c r="AB544" s="5">
        <v>834100.67</v>
      </c>
    </row>
    <row r="545" spans="1:28" ht="13" x14ac:dyDescent="0.3">
      <c r="A545" s="5">
        <v>50</v>
      </c>
      <c r="B545" s="5">
        <v>0</v>
      </c>
      <c r="C545" s="5">
        <v>0</v>
      </c>
      <c r="D545" s="5">
        <v>1</v>
      </c>
      <c r="E545" s="5">
        <v>222</v>
      </c>
      <c r="F545" s="5">
        <f>ROUND(Source!AO541,O545)</f>
        <v>0</v>
      </c>
      <c r="G545" s="5" t="s">
        <v>61</v>
      </c>
      <c r="H545" s="5" t="s">
        <v>62</v>
      </c>
      <c r="I545" s="5"/>
      <c r="J545" s="5"/>
      <c r="K545" s="5">
        <v>222</v>
      </c>
      <c r="L545" s="5">
        <v>3</v>
      </c>
      <c r="M545" s="5">
        <v>3</v>
      </c>
      <c r="N545" s="5" t="s">
        <v>3</v>
      </c>
      <c r="O545" s="5">
        <v>2</v>
      </c>
      <c r="P545" s="5">
        <f>ROUND(Source!EG541,O545)</f>
        <v>0</v>
      </c>
      <c r="Q545" s="5"/>
      <c r="R545" s="5"/>
      <c r="S545" s="5"/>
      <c r="T545" s="5"/>
      <c r="U545" s="5"/>
      <c r="V545" s="5"/>
      <c r="W545" s="5">
        <v>0</v>
      </c>
      <c r="X545" s="5">
        <v>1</v>
      </c>
      <c r="Y545" s="5">
        <v>0</v>
      </c>
      <c r="Z545" s="5">
        <v>0</v>
      </c>
      <c r="AA545" s="5">
        <v>1</v>
      </c>
      <c r="AB545" s="5">
        <v>0</v>
      </c>
    </row>
    <row r="546" spans="1:28" ht="13" x14ac:dyDescent="0.3">
      <c r="A546" s="5">
        <v>50</v>
      </c>
      <c r="B546" s="5">
        <v>0</v>
      </c>
      <c r="C546" s="5">
        <v>0</v>
      </c>
      <c r="D546" s="5">
        <v>1</v>
      </c>
      <c r="E546" s="5">
        <v>225</v>
      </c>
      <c r="F546" s="5">
        <f>ROUND(Source!AV541,O546)</f>
        <v>157506.85</v>
      </c>
      <c r="G546" s="5" t="s">
        <v>63</v>
      </c>
      <c r="H546" s="5" t="s">
        <v>64</v>
      </c>
      <c r="I546" s="5"/>
      <c r="J546" s="5"/>
      <c r="K546" s="5">
        <v>225</v>
      </c>
      <c r="L546" s="5">
        <v>4</v>
      </c>
      <c r="M546" s="5">
        <v>3</v>
      </c>
      <c r="N546" s="5" t="s">
        <v>3</v>
      </c>
      <c r="O546" s="5">
        <v>2</v>
      </c>
      <c r="P546" s="5">
        <f>ROUND(Source!EN541,O546)</f>
        <v>834100.67</v>
      </c>
      <c r="Q546" s="5"/>
      <c r="R546" s="5"/>
      <c r="S546" s="5"/>
      <c r="T546" s="5"/>
      <c r="U546" s="5"/>
      <c r="V546" s="5"/>
      <c r="W546" s="5">
        <v>157506.85</v>
      </c>
      <c r="X546" s="5">
        <v>1</v>
      </c>
      <c r="Y546" s="5">
        <v>157506.85</v>
      </c>
      <c r="Z546" s="5">
        <v>834100.67</v>
      </c>
      <c r="AA546" s="5">
        <v>1</v>
      </c>
      <c r="AB546" s="5">
        <v>834100.67</v>
      </c>
    </row>
    <row r="547" spans="1:28" ht="13" x14ac:dyDescent="0.3">
      <c r="A547" s="5">
        <v>50</v>
      </c>
      <c r="B547" s="5">
        <v>0</v>
      </c>
      <c r="C547" s="5">
        <v>0</v>
      </c>
      <c r="D547" s="5">
        <v>1</v>
      </c>
      <c r="E547" s="5">
        <v>226</v>
      </c>
      <c r="F547" s="5">
        <f>ROUND(Source!AW541,O547)</f>
        <v>157506.85</v>
      </c>
      <c r="G547" s="5" t="s">
        <v>65</v>
      </c>
      <c r="H547" s="5" t="s">
        <v>66</v>
      </c>
      <c r="I547" s="5"/>
      <c r="J547" s="5"/>
      <c r="K547" s="5">
        <v>226</v>
      </c>
      <c r="L547" s="5">
        <v>5</v>
      </c>
      <c r="M547" s="5">
        <v>3</v>
      </c>
      <c r="N547" s="5" t="s">
        <v>3</v>
      </c>
      <c r="O547" s="5">
        <v>2</v>
      </c>
      <c r="P547" s="5">
        <f>ROUND(Source!EO541,O547)</f>
        <v>834100.67</v>
      </c>
      <c r="Q547" s="5"/>
      <c r="R547" s="5"/>
      <c r="S547" s="5"/>
      <c r="T547" s="5"/>
      <c r="U547" s="5"/>
      <c r="V547" s="5"/>
      <c r="W547" s="5">
        <v>157506.85</v>
      </c>
      <c r="X547" s="5">
        <v>1</v>
      </c>
      <c r="Y547" s="5">
        <v>157506.85</v>
      </c>
      <c r="Z547" s="5">
        <v>834100.67</v>
      </c>
      <c r="AA547" s="5">
        <v>1</v>
      </c>
      <c r="AB547" s="5">
        <v>834100.67</v>
      </c>
    </row>
    <row r="548" spans="1:28" ht="13" x14ac:dyDescent="0.3">
      <c r="A548" s="5">
        <v>50</v>
      </c>
      <c r="B548" s="5">
        <v>0</v>
      </c>
      <c r="C548" s="5">
        <v>0</v>
      </c>
      <c r="D548" s="5">
        <v>1</v>
      </c>
      <c r="E548" s="5">
        <v>227</v>
      </c>
      <c r="F548" s="5">
        <f>ROUND(Source!AX541,O548)</f>
        <v>0</v>
      </c>
      <c r="G548" s="5" t="s">
        <v>67</v>
      </c>
      <c r="H548" s="5" t="s">
        <v>68</v>
      </c>
      <c r="I548" s="5"/>
      <c r="J548" s="5"/>
      <c r="K548" s="5">
        <v>227</v>
      </c>
      <c r="L548" s="5">
        <v>6</v>
      </c>
      <c r="M548" s="5">
        <v>3</v>
      </c>
      <c r="N548" s="5" t="s">
        <v>3</v>
      </c>
      <c r="O548" s="5">
        <v>2</v>
      </c>
      <c r="P548" s="5">
        <f>ROUND(Source!EP541,O548)</f>
        <v>0</v>
      </c>
      <c r="Q548" s="5"/>
      <c r="R548" s="5"/>
      <c r="S548" s="5"/>
      <c r="T548" s="5"/>
      <c r="U548" s="5"/>
      <c r="V548" s="5"/>
      <c r="W548" s="5">
        <v>0</v>
      </c>
      <c r="X548" s="5">
        <v>1</v>
      </c>
      <c r="Y548" s="5">
        <v>0</v>
      </c>
      <c r="Z548" s="5">
        <v>0</v>
      </c>
      <c r="AA548" s="5">
        <v>1</v>
      </c>
      <c r="AB548" s="5">
        <v>0</v>
      </c>
    </row>
    <row r="549" spans="1:28" ht="13" x14ac:dyDescent="0.3">
      <c r="A549" s="5">
        <v>50</v>
      </c>
      <c r="B549" s="5">
        <v>0</v>
      </c>
      <c r="C549" s="5">
        <v>0</v>
      </c>
      <c r="D549" s="5">
        <v>1</v>
      </c>
      <c r="E549" s="5">
        <v>228</v>
      </c>
      <c r="F549" s="5">
        <f>ROUND(Source!AY541,O549)</f>
        <v>157506.85</v>
      </c>
      <c r="G549" s="5" t="s">
        <v>69</v>
      </c>
      <c r="H549" s="5" t="s">
        <v>70</v>
      </c>
      <c r="I549" s="5"/>
      <c r="J549" s="5"/>
      <c r="K549" s="5">
        <v>228</v>
      </c>
      <c r="L549" s="5">
        <v>7</v>
      </c>
      <c r="M549" s="5">
        <v>3</v>
      </c>
      <c r="N549" s="5" t="s">
        <v>3</v>
      </c>
      <c r="O549" s="5">
        <v>2</v>
      </c>
      <c r="P549" s="5">
        <f>ROUND(Source!EQ541,O549)</f>
        <v>834100.67</v>
      </c>
      <c r="Q549" s="5"/>
      <c r="R549" s="5"/>
      <c r="S549" s="5"/>
      <c r="T549" s="5"/>
      <c r="U549" s="5"/>
      <c r="V549" s="5"/>
      <c r="W549" s="5">
        <v>157506.85</v>
      </c>
      <c r="X549" s="5">
        <v>1</v>
      </c>
      <c r="Y549" s="5">
        <v>157506.85</v>
      </c>
      <c r="Z549" s="5">
        <v>834100.67</v>
      </c>
      <c r="AA549" s="5">
        <v>1</v>
      </c>
      <c r="AB549" s="5">
        <v>834100.67</v>
      </c>
    </row>
    <row r="550" spans="1:28" ht="13" x14ac:dyDescent="0.3">
      <c r="A550" s="5">
        <v>50</v>
      </c>
      <c r="B550" s="5">
        <v>0</v>
      </c>
      <c r="C550" s="5">
        <v>0</v>
      </c>
      <c r="D550" s="5">
        <v>1</v>
      </c>
      <c r="E550" s="5">
        <v>216</v>
      </c>
      <c r="F550" s="5">
        <f>ROUND(Source!AP541,O550)</f>
        <v>0</v>
      </c>
      <c r="G550" s="5" t="s">
        <v>71</v>
      </c>
      <c r="H550" s="5" t="s">
        <v>72</v>
      </c>
      <c r="I550" s="5"/>
      <c r="J550" s="5"/>
      <c r="K550" s="5">
        <v>216</v>
      </c>
      <c r="L550" s="5">
        <v>8</v>
      </c>
      <c r="M550" s="5">
        <v>3</v>
      </c>
      <c r="N550" s="5" t="s">
        <v>3</v>
      </c>
      <c r="O550" s="5">
        <v>2</v>
      </c>
      <c r="P550" s="5">
        <f>ROUND(Source!EH541,O550)</f>
        <v>0</v>
      </c>
      <c r="Q550" s="5"/>
      <c r="R550" s="5"/>
      <c r="S550" s="5"/>
      <c r="T550" s="5"/>
      <c r="U550" s="5"/>
      <c r="V550" s="5"/>
      <c r="W550" s="5">
        <v>0</v>
      </c>
      <c r="X550" s="5">
        <v>1</v>
      </c>
      <c r="Y550" s="5">
        <v>0</v>
      </c>
      <c r="Z550" s="5">
        <v>0</v>
      </c>
      <c r="AA550" s="5">
        <v>1</v>
      </c>
      <c r="AB550" s="5">
        <v>0</v>
      </c>
    </row>
    <row r="551" spans="1:28" ht="13" x14ac:dyDescent="0.3">
      <c r="A551" s="5">
        <v>50</v>
      </c>
      <c r="B551" s="5">
        <v>0</v>
      </c>
      <c r="C551" s="5">
        <v>0</v>
      </c>
      <c r="D551" s="5">
        <v>1</v>
      </c>
      <c r="E551" s="5">
        <v>223</v>
      </c>
      <c r="F551" s="5">
        <f>ROUND(Source!AQ541,O551)</f>
        <v>0</v>
      </c>
      <c r="G551" s="5" t="s">
        <v>73</v>
      </c>
      <c r="H551" s="5" t="s">
        <v>74</v>
      </c>
      <c r="I551" s="5"/>
      <c r="J551" s="5"/>
      <c r="K551" s="5">
        <v>223</v>
      </c>
      <c r="L551" s="5">
        <v>9</v>
      </c>
      <c r="M551" s="5">
        <v>3</v>
      </c>
      <c r="N551" s="5" t="s">
        <v>3</v>
      </c>
      <c r="O551" s="5">
        <v>2</v>
      </c>
      <c r="P551" s="5">
        <f>ROUND(Source!EI541,O551)</f>
        <v>0</v>
      </c>
      <c r="Q551" s="5"/>
      <c r="R551" s="5"/>
      <c r="S551" s="5"/>
      <c r="T551" s="5"/>
      <c r="U551" s="5"/>
      <c r="V551" s="5"/>
      <c r="W551" s="5">
        <v>0</v>
      </c>
      <c r="X551" s="5">
        <v>1</v>
      </c>
      <c r="Y551" s="5">
        <v>0</v>
      </c>
      <c r="Z551" s="5">
        <v>0</v>
      </c>
      <c r="AA551" s="5">
        <v>1</v>
      </c>
      <c r="AB551" s="5">
        <v>0</v>
      </c>
    </row>
    <row r="552" spans="1:28" ht="13" x14ac:dyDescent="0.3">
      <c r="A552" s="5">
        <v>50</v>
      </c>
      <c r="B552" s="5">
        <v>0</v>
      </c>
      <c r="C552" s="5">
        <v>0</v>
      </c>
      <c r="D552" s="5">
        <v>1</v>
      </c>
      <c r="E552" s="5">
        <v>229</v>
      </c>
      <c r="F552" s="5">
        <f>ROUND(Source!AZ541,O552)</f>
        <v>0</v>
      </c>
      <c r="G552" s="5" t="s">
        <v>75</v>
      </c>
      <c r="H552" s="5" t="s">
        <v>76</v>
      </c>
      <c r="I552" s="5"/>
      <c r="J552" s="5"/>
      <c r="K552" s="5">
        <v>229</v>
      </c>
      <c r="L552" s="5">
        <v>10</v>
      </c>
      <c r="M552" s="5">
        <v>3</v>
      </c>
      <c r="N552" s="5" t="s">
        <v>3</v>
      </c>
      <c r="O552" s="5">
        <v>2</v>
      </c>
      <c r="P552" s="5">
        <f>ROUND(Source!ER541,O552)</f>
        <v>0</v>
      </c>
      <c r="Q552" s="5"/>
      <c r="R552" s="5"/>
      <c r="S552" s="5"/>
      <c r="T552" s="5"/>
      <c r="U552" s="5"/>
      <c r="V552" s="5"/>
      <c r="W552" s="5">
        <v>0</v>
      </c>
      <c r="X552" s="5">
        <v>1</v>
      </c>
      <c r="Y552" s="5">
        <v>0</v>
      </c>
      <c r="Z552" s="5">
        <v>0</v>
      </c>
      <c r="AA552" s="5">
        <v>1</v>
      </c>
      <c r="AB552" s="5">
        <v>0</v>
      </c>
    </row>
    <row r="553" spans="1:28" ht="13" x14ac:dyDescent="0.3">
      <c r="A553" s="5">
        <v>50</v>
      </c>
      <c r="B553" s="5">
        <v>0</v>
      </c>
      <c r="C553" s="5">
        <v>0</v>
      </c>
      <c r="D553" s="5">
        <v>1</v>
      </c>
      <c r="E553" s="5">
        <v>203</v>
      </c>
      <c r="F553" s="5">
        <f>ROUND(Source!Q541,O553)</f>
        <v>2986.92</v>
      </c>
      <c r="G553" s="5" t="s">
        <v>77</v>
      </c>
      <c r="H553" s="5" t="s">
        <v>78</v>
      </c>
      <c r="I553" s="5"/>
      <c r="J553" s="5"/>
      <c r="K553" s="5">
        <v>203</v>
      </c>
      <c r="L553" s="5">
        <v>11</v>
      </c>
      <c r="M553" s="5">
        <v>3</v>
      </c>
      <c r="N553" s="5" t="s">
        <v>3</v>
      </c>
      <c r="O553" s="5">
        <v>2</v>
      </c>
      <c r="P553" s="5">
        <f>ROUND(Source!DI541,O553)</f>
        <v>41637.660000000003</v>
      </c>
      <c r="Q553" s="5"/>
      <c r="R553" s="5"/>
      <c r="S553" s="5"/>
      <c r="T553" s="5"/>
      <c r="U553" s="5"/>
      <c r="V553" s="5"/>
      <c r="W553" s="5">
        <v>2986.92</v>
      </c>
      <c r="X553" s="5">
        <v>1</v>
      </c>
      <c r="Y553" s="5">
        <v>2986.92</v>
      </c>
      <c r="Z553" s="5">
        <v>41637.660000000003</v>
      </c>
      <c r="AA553" s="5">
        <v>1</v>
      </c>
      <c r="AB553" s="5">
        <v>41637.660000000003</v>
      </c>
    </row>
    <row r="554" spans="1:28" ht="13" x14ac:dyDescent="0.3">
      <c r="A554" s="5">
        <v>50</v>
      </c>
      <c r="B554" s="5">
        <v>0</v>
      </c>
      <c r="C554" s="5">
        <v>0</v>
      </c>
      <c r="D554" s="5">
        <v>1</v>
      </c>
      <c r="E554" s="5">
        <v>231</v>
      </c>
      <c r="F554" s="5">
        <f>ROUND(Source!BB541,O554)</f>
        <v>0</v>
      </c>
      <c r="G554" s="5" t="s">
        <v>79</v>
      </c>
      <c r="H554" s="5" t="s">
        <v>80</v>
      </c>
      <c r="I554" s="5"/>
      <c r="J554" s="5"/>
      <c r="K554" s="5">
        <v>231</v>
      </c>
      <c r="L554" s="5">
        <v>12</v>
      </c>
      <c r="M554" s="5">
        <v>3</v>
      </c>
      <c r="N554" s="5" t="s">
        <v>3</v>
      </c>
      <c r="O554" s="5">
        <v>2</v>
      </c>
      <c r="P554" s="5">
        <f>ROUND(Source!ET541,O554)</f>
        <v>0</v>
      </c>
      <c r="Q554" s="5"/>
      <c r="R554" s="5"/>
      <c r="S554" s="5"/>
      <c r="T554" s="5"/>
      <c r="U554" s="5"/>
      <c r="V554" s="5"/>
      <c r="W554" s="5">
        <v>0</v>
      </c>
      <c r="X554" s="5">
        <v>1</v>
      </c>
      <c r="Y554" s="5">
        <v>0</v>
      </c>
      <c r="Z554" s="5">
        <v>0</v>
      </c>
      <c r="AA554" s="5">
        <v>1</v>
      </c>
      <c r="AB554" s="5">
        <v>0</v>
      </c>
    </row>
    <row r="555" spans="1:28" ht="13" x14ac:dyDescent="0.3">
      <c r="A555" s="5">
        <v>50</v>
      </c>
      <c r="B555" s="5">
        <v>0</v>
      </c>
      <c r="C555" s="5">
        <v>0</v>
      </c>
      <c r="D555" s="5">
        <v>1</v>
      </c>
      <c r="E555" s="5">
        <v>204</v>
      </c>
      <c r="F555" s="5">
        <f>ROUND(Source!R541,O555)</f>
        <v>351.98</v>
      </c>
      <c r="G555" s="5" t="s">
        <v>81</v>
      </c>
      <c r="H555" s="5" t="s">
        <v>82</v>
      </c>
      <c r="I555" s="5"/>
      <c r="J555" s="5"/>
      <c r="K555" s="5">
        <v>204</v>
      </c>
      <c r="L555" s="5">
        <v>13</v>
      </c>
      <c r="M555" s="5">
        <v>3</v>
      </c>
      <c r="N555" s="5" t="s">
        <v>3</v>
      </c>
      <c r="O555" s="5">
        <v>2</v>
      </c>
      <c r="P555" s="5">
        <f>ROUND(Source!DJ541,O555)</f>
        <v>16831.68</v>
      </c>
      <c r="Q555" s="5"/>
      <c r="R555" s="5"/>
      <c r="S555" s="5"/>
      <c r="T555" s="5"/>
      <c r="U555" s="5"/>
      <c r="V555" s="5"/>
      <c r="W555" s="5">
        <v>351.98</v>
      </c>
      <c r="X555" s="5">
        <v>1</v>
      </c>
      <c r="Y555" s="5">
        <v>351.98</v>
      </c>
      <c r="Z555" s="5">
        <v>16831.68</v>
      </c>
      <c r="AA555" s="5">
        <v>1</v>
      </c>
      <c r="AB555" s="5">
        <v>16831.68</v>
      </c>
    </row>
    <row r="556" spans="1:28" ht="13" x14ac:dyDescent="0.3">
      <c r="A556" s="5">
        <v>50</v>
      </c>
      <c r="B556" s="5">
        <v>0</v>
      </c>
      <c r="C556" s="5">
        <v>0</v>
      </c>
      <c r="D556" s="5">
        <v>1</v>
      </c>
      <c r="E556" s="5">
        <v>205</v>
      </c>
      <c r="F556" s="5">
        <f>ROUND(Source!S541,O556)</f>
        <v>40163.919999999998</v>
      </c>
      <c r="G556" s="5" t="s">
        <v>83</v>
      </c>
      <c r="H556" s="5" t="s">
        <v>84</v>
      </c>
      <c r="I556" s="5"/>
      <c r="J556" s="5"/>
      <c r="K556" s="5">
        <v>205</v>
      </c>
      <c r="L556" s="5">
        <v>14</v>
      </c>
      <c r="M556" s="5">
        <v>3</v>
      </c>
      <c r="N556" s="5" t="s">
        <v>3</v>
      </c>
      <c r="O556" s="5">
        <v>2</v>
      </c>
      <c r="P556" s="5">
        <f>ROUND(Source!DK541,O556)</f>
        <v>1920638.65</v>
      </c>
      <c r="Q556" s="5"/>
      <c r="R556" s="5"/>
      <c r="S556" s="5"/>
      <c r="T556" s="5"/>
      <c r="U556" s="5"/>
      <c r="V556" s="5"/>
      <c r="W556" s="5">
        <v>40163.919999999998</v>
      </c>
      <c r="X556" s="5">
        <v>1</v>
      </c>
      <c r="Y556" s="5">
        <v>40163.919999999998</v>
      </c>
      <c r="Z556" s="5">
        <v>1920638.65</v>
      </c>
      <c r="AA556" s="5">
        <v>1</v>
      </c>
      <c r="AB556" s="5">
        <v>1920638.65</v>
      </c>
    </row>
    <row r="557" spans="1:28" ht="13" x14ac:dyDescent="0.3">
      <c r="A557" s="5">
        <v>50</v>
      </c>
      <c r="B557" s="5">
        <v>0</v>
      </c>
      <c r="C557" s="5">
        <v>0</v>
      </c>
      <c r="D557" s="5">
        <v>1</v>
      </c>
      <c r="E557" s="5">
        <v>232</v>
      </c>
      <c r="F557" s="5">
        <f>ROUND(Source!BC541,O557)</f>
        <v>0</v>
      </c>
      <c r="G557" s="5" t="s">
        <v>85</v>
      </c>
      <c r="H557" s="5" t="s">
        <v>86</v>
      </c>
      <c r="I557" s="5"/>
      <c r="J557" s="5"/>
      <c r="K557" s="5">
        <v>232</v>
      </c>
      <c r="L557" s="5">
        <v>15</v>
      </c>
      <c r="M557" s="5">
        <v>3</v>
      </c>
      <c r="N557" s="5" t="s">
        <v>3</v>
      </c>
      <c r="O557" s="5">
        <v>2</v>
      </c>
      <c r="P557" s="5">
        <f>ROUND(Source!EU541,O557)</f>
        <v>0</v>
      </c>
      <c r="Q557" s="5"/>
      <c r="R557" s="5"/>
      <c r="S557" s="5"/>
      <c r="T557" s="5"/>
      <c r="U557" s="5"/>
      <c r="V557" s="5"/>
      <c r="W557" s="5">
        <v>0</v>
      </c>
      <c r="X557" s="5">
        <v>1</v>
      </c>
      <c r="Y557" s="5">
        <v>0</v>
      </c>
      <c r="Z557" s="5">
        <v>0</v>
      </c>
      <c r="AA557" s="5">
        <v>1</v>
      </c>
      <c r="AB557" s="5">
        <v>0</v>
      </c>
    </row>
    <row r="558" spans="1:28" ht="13" x14ac:dyDescent="0.3">
      <c r="A558" s="5">
        <v>50</v>
      </c>
      <c r="B558" s="5">
        <v>0</v>
      </c>
      <c r="C558" s="5">
        <v>0</v>
      </c>
      <c r="D558" s="5">
        <v>1</v>
      </c>
      <c r="E558" s="5">
        <v>214</v>
      </c>
      <c r="F558" s="5">
        <f>ROUND(Source!AS541,O558)</f>
        <v>259623.79</v>
      </c>
      <c r="G558" s="5" t="s">
        <v>87</v>
      </c>
      <c r="H558" s="5" t="s">
        <v>88</v>
      </c>
      <c r="I558" s="5"/>
      <c r="J558" s="5"/>
      <c r="K558" s="5">
        <v>214</v>
      </c>
      <c r="L558" s="5">
        <v>16</v>
      </c>
      <c r="M558" s="5">
        <v>3</v>
      </c>
      <c r="N558" s="5" t="s">
        <v>3</v>
      </c>
      <c r="O558" s="5">
        <v>2</v>
      </c>
      <c r="P558" s="5">
        <f>ROUND(Source!EK541,O558)</f>
        <v>5616136.3499999996</v>
      </c>
      <c r="Q558" s="5"/>
      <c r="R558" s="5"/>
      <c r="S558" s="5"/>
      <c r="T558" s="5"/>
      <c r="U558" s="5"/>
      <c r="V558" s="5"/>
      <c r="W558" s="5">
        <v>259623.79</v>
      </c>
      <c r="X558" s="5">
        <v>1</v>
      </c>
      <c r="Y558" s="5">
        <v>259623.79</v>
      </c>
      <c r="Z558" s="5">
        <v>5616136.3499999996</v>
      </c>
      <c r="AA558" s="5">
        <v>1</v>
      </c>
      <c r="AB558" s="5">
        <v>5616136.3499999996</v>
      </c>
    </row>
    <row r="559" spans="1:28" ht="13" x14ac:dyDescent="0.3">
      <c r="A559" s="5">
        <v>50</v>
      </c>
      <c r="B559" s="5">
        <v>0</v>
      </c>
      <c r="C559" s="5">
        <v>0</v>
      </c>
      <c r="D559" s="5">
        <v>1</v>
      </c>
      <c r="E559" s="5">
        <v>215</v>
      </c>
      <c r="F559" s="5">
        <f>ROUND(Source!AT541,O559)</f>
        <v>0</v>
      </c>
      <c r="G559" s="5" t="s">
        <v>89</v>
      </c>
      <c r="H559" s="5" t="s">
        <v>90</v>
      </c>
      <c r="I559" s="5"/>
      <c r="J559" s="5"/>
      <c r="K559" s="5">
        <v>215</v>
      </c>
      <c r="L559" s="5">
        <v>17</v>
      </c>
      <c r="M559" s="5">
        <v>3</v>
      </c>
      <c r="N559" s="5" t="s">
        <v>3</v>
      </c>
      <c r="O559" s="5">
        <v>2</v>
      </c>
      <c r="P559" s="5">
        <f>ROUND(Source!EL541,O559)</f>
        <v>0</v>
      </c>
      <c r="Q559" s="5"/>
      <c r="R559" s="5"/>
      <c r="S559" s="5"/>
      <c r="T559" s="5"/>
      <c r="U559" s="5"/>
      <c r="V559" s="5"/>
      <c r="W559" s="5">
        <v>0</v>
      </c>
      <c r="X559" s="5">
        <v>1</v>
      </c>
      <c r="Y559" s="5">
        <v>0</v>
      </c>
      <c r="Z559" s="5">
        <v>0</v>
      </c>
      <c r="AA559" s="5">
        <v>1</v>
      </c>
      <c r="AB559" s="5">
        <v>0</v>
      </c>
    </row>
    <row r="560" spans="1:28" ht="13" x14ac:dyDescent="0.3">
      <c r="A560" s="5">
        <v>50</v>
      </c>
      <c r="B560" s="5">
        <v>0</v>
      </c>
      <c r="C560" s="5">
        <v>0</v>
      </c>
      <c r="D560" s="5">
        <v>1</v>
      </c>
      <c r="E560" s="5">
        <v>217</v>
      </c>
      <c r="F560" s="5">
        <f>ROUND(Source!AU541,O560)</f>
        <v>0</v>
      </c>
      <c r="G560" s="5" t="s">
        <v>91</v>
      </c>
      <c r="H560" s="5" t="s">
        <v>92</v>
      </c>
      <c r="I560" s="5"/>
      <c r="J560" s="5"/>
      <c r="K560" s="5">
        <v>217</v>
      </c>
      <c r="L560" s="5">
        <v>18</v>
      </c>
      <c r="M560" s="5">
        <v>3</v>
      </c>
      <c r="N560" s="5" t="s">
        <v>3</v>
      </c>
      <c r="O560" s="5">
        <v>2</v>
      </c>
      <c r="P560" s="5">
        <f>ROUND(Source!EM541,O560)</f>
        <v>0</v>
      </c>
      <c r="Q560" s="5"/>
      <c r="R560" s="5"/>
      <c r="S560" s="5"/>
      <c r="T560" s="5"/>
      <c r="U560" s="5"/>
      <c r="V560" s="5"/>
      <c r="W560" s="5">
        <v>0</v>
      </c>
      <c r="X560" s="5">
        <v>1</v>
      </c>
      <c r="Y560" s="5">
        <v>0</v>
      </c>
      <c r="Z560" s="5">
        <v>0</v>
      </c>
      <c r="AA560" s="5">
        <v>1</v>
      </c>
      <c r="AB560" s="5">
        <v>0</v>
      </c>
    </row>
    <row r="561" spans="1:255" ht="13" x14ac:dyDescent="0.3">
      <c r="A561" s="5">
        <v>50</v>
      </c>
      <c r="B561" s="5">
        <v>0</v>
      </c>
      <c r="C561" s="5">
        <v>0</v>
      </c>
      <c r="D561" s="5">
        <v>1</v>
      </c>
      <c r="E561" s="5">
        <v>230</v>
      </c>
      <c r="F561" s="5">
        <f>ROUND(Source!BA541,O561)</f>
        <v>0</v>
      </c>
      <c r="G561" s="5" t="s">
        <v>93</v>
      </c>
      <c r="H561" s="5" t="s">
        <v>94</v>
      </c>
      <c r="I561" s="5"/>
      <c r="J561" s="5"/>
      <c r="K561" s="5">
        <v>230</v>
      </c>
      <c r="L561" s="5">
        <v>19</v>
      </c>
      <c r="M561" s="5">
        <v>3</v>
      </c>
      <c r="N561" s="5" t="s">
        <v>3</v>
      </c>
      <c r="O561" s="5">
        <v>2</v>
      </c>
      <c r="P561" s="5">
        <f>ROUND(Source!ES541,O561)</f>
        <v>0</v>
      </c>
      <c r="Q561" s="5"/>
      <c r="R561" s="5"/>
      <c r="S561" s="5"/>
      <c r="T561" s="5"/>
      <c r="U561" s="5"/>
      <c r="V561" s="5"/>
      <c r="W561" s="5">
        <v>0</v>
      </c>
      <c r="X561" s="5">
        <v>1</v>
      </c>
      <c r="Y561" s="5">
        <v>0</v>
      </c>
      <c r="Z561" s="5">
        <v>0</v>
      </c>
      <c r="AA561" s="5">
        <v>1</v>
      </c>
      <c r="AB561" s="5">
        <v>0</v>
      </c>
    </row>
    <row r="562" spans="1:255" ht="13" x14ac:dyDescent="0.3">
      <c r="A562" s="5">
        <v>50</v>
      </c>
      <c r="B562" s="5">
        <v>0</v>
      </c>
      <c r="C562" s="5">
        <v>0</v>
      </c>
      <c r="D562" s="5">
        <v>1</v>
      </c>
      <c r="E562" s="5">
        <v>206</v>
      </c>
      <c r="F562" s="5">
        <f>ROUND(Source!T541,O562)</f>
        <v>0</v>
      </c>
      <c r="G562" s="5" t="s">
        <v>95</v>
      </c>
      <c r="H562" s="5" t="s">
        <v>96</v>
      </c>
      <c r="I562" s="5"/>
      <c r="J562" s="5"/>
      <c r="K562" s="5">
        <v>206</v>
      </c>
      <c r="L562" s="5">
        <v>20</v>
      </c>
      <c r="M562" s="5">
        <v>3</v>
      </c>
      <c r="N562" s="5" t="s">
        <v>3</v>
      </c>
      <c r="O562" s="5">
        <v>2</v>
      </c>
      <c r="P562" s="5">
        <f>ROUND(Source!DL541,O562)</f>
        <v>0</v>
      </c>
      <c r="Q562" s="5"/>
      <c r="R562" s="5"/>
      <c r="S562" s="5"/>
      <c r="T562" s="5"/>
      <c r="U562" s="5"/>
      <c r="V562" s="5"/>
      <c r="W562" s="5">
        <v>0</v>
      </c>
      <c r="X562" s="5">
        <v>1</v>
      </c>
      <c r="Y562" s="5">
        <v>0</v>
      </c>
      <c r="Z562" s="5">
        <v>0</v>
      </c>
      <c r="AA562" s="5">
        <v>1</v>
      </c>
      <c r="AB562" s="5">
        <v>0</v>
      </c>
    </row>
    <row r="563" spans="1:255" ht="13" x14ac:dyDescent="0.3">
      <c r="A563" s="5">
        <v>50</v>
      </c>
      <c r="B563" s="5">
        <v>0</v>
      </c>
      <c r="C563" s="5">
        <v>0</v>
      </c>
      <c r="D563" s="5">
        <v>1</v>
      </c>
      <c r="E563" s="5">
        <v>207</v>
      </c>
      <c r="F563" s="5">
        <f>Source!U541</f>
        <v>2935.7461975599999</v>
      </c>
      <c r="G563" s="5" t="s">
        <v>97</v>
      </c>
      <c r="H563" s="5" t="s">
        <v>98</v>
      </c>
      <c r="I563" s="5"/>
      <c r="J563" s="5"/>
      <c r="K563" s="5">
        <v>207</v>
      </c>
      <c r="L563" s="5">
        <v>21</v>
      </c>
      <c r="M563" s="5">
        <v>3</v>
      </c>
      <c r="N563" s="5" t="s">
        <v>3</v>
      </c>
      <c r="O563" s="5">
        <v>-1</v>
      </c>
      <c r="P563" s="5">
        <f>Source!DM541</f>
        <v>2935.7461975599999</v>
      </c>
      <c r="Q563" s="5"/>
      <c r="R563" s="5"/>
      <c r="S563" s="5"/>
      <c r="T563" s="5"/>
      <c r="U563" s="5"/>
      <c r="V563" s="5"/>
      <c r="W563" s="5">
        <v>2935.7461975599999</v>
      </c>
      <c r="X563" s="5">
        <v>1</v>
      </c>
      <c r="Y563" s="5">
        <v>2935.7461975599999</v>
      </c>
      <c r="Z563" s="5">
        <v>2935.7461975599999</v>
      </c>
      <c r="AA563" s="5">
        <v>1</v>
      </c>
      <c r="AB563" s="5">
        <v>2935.7461975599999</v>
      </c>
    </row>
    <row r="564" spans="1:255" ht="13" x14ac:dyDescent="0.3">
      <c r="A564" s="5">
        <v>50</v>
      </c>
      <c r="B564" s="5">
        <v>0</v>
      </c>
      <c r="C564" s="5">
        <v>0</v>
      </c>
      <c r="D564" s="5">
        <v>1</v>
      </c>
      <c r="E564" s="5">
        <v>208</v>
      </c>
      <c r="F564" s="5">
        <f>Source!V541</f>
        <v>0</v>
      </c>
      <c r="G564" s="5" t="s">
        <v>99</v>
      </c>
      <c r="H564" s="5" t="s">
        <v>100</v>
      </c>
      <c r="I564" s="5"/>
      <c r="J564" s="5"/>
      <c r="K564" s="5">
        <v>208</v>
      </c>
      <c r="L564" s="5">
        <v>22</v>
      </c>
      <c r="M564" s="5">
        <v>3</v>
      </c>
      <c r="N564" s="5" t="s">
        <v>3</v>
      </c>
      <c r="O564" s="5">
        <v>-1</v>
      </c>
      <c r="P564" s="5">
        <f>Source!DN541</f>
        <v>0</v>
      </c>
      <c r="Q564" s="5"/>
      <c r="R564" s="5"/>
      <c r="S564" s="5"/>
      <c r="T564" s="5"/>
      <c r="U564" s="5"/>
      <c r="V564" s="5"/>
      <c r="W564" s="5">
        <v>0</v>
      </c>
      <c r="X564" s="5">
        <v>1</v>
      </c>
      <c r="Y564" s="5">
        <v>0</v>
      </c>
      <c r="Z564" s="5">
        <v>0</v>
      </c>
      <c r="AA564" s="5">
        <v>1</v>
      </c>
      <c r="AB564" s="5">
        <v>0</v>
      </c>
    </row>
    <row r="565" spans="1:255" ht="13" x14ac:dyDescent="0.3">
      <c r="A565" s="5">
        <v>50</v>
      </c>
      <c r="B565" s="5">
        <v>0</v>
      </c>
      <c r="C565" s="5">
        <v>0</v>
      </c>
      <c r="D565" s="5">
        <v>1</v>
      </c>
      <c r="E565" s="5">
        <v>209</v>
      </c>
      <c r="F565" s="5">
        <f>ROUND(Source!W541,O565)</f>
        <v>0</v>
      </c>
      <c r="G565" s="5" t="s">
        <v>101</v>
      </c>
      <c r="H565" s="5" t="s">
        <v>102</v>
      </c>
      <c r="I565" s="5"/>
      <c r="J565" s="5"/>
      <c r="K565" s="5">
        <v>209</v>
      </c>
      <c r="L565" s="5">
        <v>23</v>
      </c>
      <c r="M565" s="5">
        <v>3</v>
      </c>
      <c r="N565" s="5" t="s">
        <v>3</v>
      </c>
      <c r="O565" s="5">
        <v>2</v>
      </c>
      <c r="P565" s="5">
        <f>ROUND(Source!DO541,O565)</f>
        <v>0</v>
      </c>
      <c r="Q565" s="5"/>
      <c r="R565" s="5"/>
      <c r="S565" s="5"/>
      <c r="T565" s="5"/>
      <c r="U565" s="5"/>
      <c r="V565" s="5"/>
      <c r="W565" s="5">
        <v>0</v>
      </c>
      <c r="X565" s="5">
        <v>1</v>
      </c>
      <c r="Y565" s="5">
        <v>0</v>
      </c>
      <c r="Z565" s="5">
        <v>0</v>
      </c>
      <c r="AA565" s="5">
        <v>1</v>
      </c>
      <c r="AB565" s="5">
        <v>0</v>
      </c>
    </row>
    <row r="566" spans="1:255" ht="13" x14ac:dyDescent="0.3">
      <c r="A566" s="5">
        <v>50</v>
      </c>
      <c r="B566" s="5">
        <v>0</v>
      </c>
      <c r="C566" s="5">
        <v>0</v>
      </c>
      <c r="D566" s="5">
        <v>1</v>
      </c>
      <c r="E566" s="5">
        <v>233</v>
      </c>
      <c r="F566" s="5">
        <f>ROUND(Source!BD541,O566)</f>
        <v>0</v>
      </c>
      <c r="G566" s="5" t="s">
        <v>103</v>
      </c>
      <c r="H566" s="5" t="s">
        <v>104</v>
      </c>
      <c r="I566" s="5"/>
      <c r="J566" s="5"/>
      <c r="K566" s="5">
        <v>233</v>
      </c>
      <c r="L566" s="5">
        <v>24</v>
      </c>
      <c r="M566" s="5">
        <v>3</v>
      </c>
      <c r="N566" s="5" t="s">
        <v>3</v>
      </c>
      <c r="O566" s="5">
        <v>2</v>
      </c>
      <c r="P566" s="5">
        <f>ROUND(Source!EV541,O566)</f>
        <v>0</v>
      </c>
      <c r="Q566" s="5"/>
      <c r="R566" s="5"/>
      <c r="S566" s="5"/>
      <c r="T566" s="5"/>
      <c r="U566" s="5"/>
      <c r="V566" s="5"/>
      <c r="W566" s="5">
        <v>0</v>
      </c>
      <c r="X566" s="5">
        <v>1</v>
      </c>
      <c r="Y566" s="5">
        <v>0</v>
      </c>
      <c r="Z566" s="5">
        <v>0</v>
      </c>
      <c r="AA566" s="5">
        <v>1</v>
      </c>
      <c r="AB566" s="5">
        <v>0</v>
      </c>
    </row>
    <row r="567" spans="1:255" ht="13" x14ac:dyDescent="0.3">
      <c r="A567" s="5">
        <v>50</v>
      </c>
      <c r="B567" s="5">
        <v>0</v>
      </c>
      <c r="C567" s="5">
        <v>0</v>
      </c>
      <c r="D567" s="5">
        <v>1</v>
      </c>
      <c r="E567" s="5">
        <v>210</v>
      </c>
      <c r="F567" s="5">
        <f>ROUND(Source!X541,O567)</f>
        <v>36979.57</v>
      </c>
      <c r="G567" s="5" t="s">
        <v>105</v>
      </c>
      <c r="H567" s="5" t="s">
        <v>106</v>
      </c>
      <c r="I567" s="5"/>
      <c r="J567" s="5"/>
      <c r="K567" s="5">
        <v>210</v>
      </c>
      <c r="L567" s="5">
        <v>25</v>
      </c>
      <c r="M567" s="5">
        <v>3</v>
      </c>
      <c r="N567" s="5" t="s">
        <v>3</v>
      </c>
      <c r="O567" s="5">
        <v>2</v>
      </c>
      <c r="P567" s="5">
        <f>ROUND(Source!DP541,O567)</f>
        <v>1768363.26</v>
      </c>
      <c r="Q567" s="5"/>
      <c r="R567" s="5"/>
      <c r="S567" s="5"/>
      <c r="T567" s="5"/>
      <c r="U567" s="5"/>
      <c r="V567" s="5"/>
      <c r="W567" s="5">
        <v>36979.57</v>
      </c>
      <c r="X567" s="5">
        <v>1</v>
      </c>
      <c r="Y567" s="5">
        <v>36979.57</v>
      </c>
      <c r="Z567" s="5">
        <v>1768363.26</v>
      </c>
      <c r="AA567" s="5">
        <v>1</v>
      </c>
      <c r="AB567" s="5">
        <v>1768363.26</v>
      </c>
    </row>
    <row r="568" spans="1:255" ht="13" x14ac:dyDescent="0.3">
      <c r="A568" s="5">
        <v>50</v>
      </c>
      <c r="B568" s="5">
        <v>0</v>
      </c>
      <c r="C568" s="5">
        <v>0</v>
      </c>
      <c r="D568" s="5">
        <v>1</v>
      </c>
      <c r="E568" s="5">
        <v>211</v>
      </c>
      <c r="F568" s="5">
        <f>ROUND(Source!Y541,O568)</f>
        <v>21986.53</v>
      </c>
      <c r="G568" s="5" t="s">
        <v>107</v>
      </c>
      <c r="H568" s="5" t="s">
        <v>108</v>
      </c>
      <c r="I568" s="5"/>
      <c r="J568" s="5"/>
      <c r="K568" s="5">
        <v>211</v>
      </c>
      <c r="L568" s="5">
        <v>26</v>
      </c>
      <c r="M568" s="5">
        <v>3</v>
      </c>
      <c r="N568" s="5" t="s">
        <v>3</v>
      </c>
      <c r="O568" s="5">
        <v>2</v>
      </c>
      <c r="P568" s="5">
        <f>ROUND(Source!DQ541,O568)</f>
        <v>1051396.1100000001</v>
      </c>
      <c r="Q568" s="5"/>
      <c r="R568" s="5"/>
      <c r="S568" s="5"/>
      <c r="T568" s="5"/>
      <c r="U568" s="5"/>
      <c r="V568" s="5"/>
      <c r="W568" s="5">
        <v>21986.53</v>
      </c>
      <c r="X568" s="5">
        <v>1</v>
      </c>
      <c r="Y568" s="5">
        <v>21986.53</v>
      </c>
      <c r="Z568" s="5">
        <v>1051396.1100000001</v>
      </c>
      <c r="AA568" s="5">
        <v>1</v>
      </c>
      <c r="AB568" s="5">
        <v>1051396.1100000001</v>
      </c>
    </row>
    <row r="569" spans="1:255" ht="13" x14ac:dyDescent="0.3">
      <c r="A569" s="5">
        <v>50</v>
      </c>
      <c r="B569" s="5">
        <v>0</v>
      </c>
      <c r="C569" s="5">
        <v>0</v>
      </c>
      <c r="D569" s="5">
        <v>1</v>
      </c>
      <c r="E569" s="5">
        <v>224</v>
      </c>
      <c r="F569" s="5">
        <f>ROUND(Source!AR541,O569)</f>
        <v>259623.79</v>
      </c>
      <c r="G569" s="5" t="s">
        <v>109</v>
      </c>
      <c r="H569" s="5" t="s">
        <v>110</v>
      </c>
      <c r="I569" s="5"/>
      <c r="J569" s="5"/>
      <c r="K569" s="5">
        <v>224</v>
      </c>
      <c r="L569" s="5">
        <v>27</v>
      </c>
      <c r="M569" s="5">
        <v>3</v>
      </c>
      <c r="N569" s="5" t="s">
        <v>3</v>
      </c>
      <c r="O569" s="5">
        <v>2</v>
      </c>
      <c r="P569" s="5">
        <f>ROUND(Source!EJ541,O569)</f>
        <v>5616136.3499999996</v>
      </c>
      <c r="Q569" s="5"/>
      <c r="R569" s="5"/>
      <c r="S569" s="5"/>
      <c r="T569" s="5"/>
      <c r="U569" s="5"/>
      <c r="V569" s="5"/>
      <c r="W569" s="5">
        <v>259623.79</v>
      </c>
      <c r="X569" s="5">
        <v>1</v>
      </c>
      <c r="Y569" s="5">
        <v>259623.79</v>
      </c>
      <c r="Z569" s="5">
        <v>5616136.3499999996</v>
      </c>
      <c r="AA569" s="5">
        <v>1</v>
      </c>
      <c r="AB569" s="5">
        <v>5616136.3499999996</v>
      </c>
    </row>
    <row r="571" spans="1:255" ht="13" x14ac:dyDescent="0.3">
      <c r="A571" s="1">
        <v>4</v>
      </c>
      <c r="B571" s="1">
        <v>1</v>
      </c>
      <c r="C571" s="1"/>
      <c r="D571" s="1">
        <f>ROW(A596)</f>
        <v>596</v>
      </c>
      <c r="E571" s="1"/>
      <c r="F571" s="1" t="s">
        <v>3</v>
      </c>
      <c r="G571" s="1" t="s">
        <v>361</v>
      </c>
      <c r="H571" s="1" t="s">
        <v>3</v>
      </c>
      <c r="I571" s="1">
        <v>0</v>
      </c>
      <c r="J571" s="1"/>
      <c r="K571" s="1">
        <v>-1</v>
      </c>
      <c r="L571" s="1"/>
      <c r="M571" s="1" t="s">
        <v>3</v>
      </c>
      <c r="N571" s="1"/>
      <c r="O571" s="1"/>
      <c r="P571" s="1"/>
      <c r="Q571" s="1"/>
      <c r="R571" s="1"/>
      <c r="S571" s="1">
        <v>0</v>
      </c>
      <c r="T571" s="1">
        <v>0</v>
      </c>
      <c r="U571" s="1" t="s">
        <v>3</v>
      </c>
      <c r="V571" s="1">
        <v>0</v>
      </c>
      <c r="W571" s="1"/>
      <c r="X571" s="1"/>
      <c r="Y571" s="1"/>
      <c r="Z571" s="1"/>
      <c r="AA571" s="1"/>
      <c r="AB571" s="1" t="s">
        <v>3</v>
      </c>
      <c r="AC571" s="1" t="s">
        <v>3</v>
      </c>
      <c r="AD571" s="1" t="s">
        <v>3</v>
      </c>
      <c r="AE571" s="1" t="s">
        <v>3</v>
      </c>
      <c r="AF571" s="1" t="s">
        <v>3</v>
      </c>
      <c r="AG571" s="1" t="s">
        <v>3</v>
      </c>
      <c r="AH571" s="1"/>
      <c r="AI571" s="1"/>
      <c r="AJ571" s="1"/>
      <c r="AK571" s="1"/>
      <c r="AL571" s="1"/>
      <c r="AM571" s="1"/>
      <c r="AN571" s="1"/>
      <c r="AO571" s="1"/>
      <c r="AP571" s="1" t="s">
        <v>3</v>
      </c>
      <c r="AQ571" s="1" t="s">
        <v>3</v>
      </c>
      <c r="AR571" s="1" t="s">
        <v>3</v>
      </c>
      <c r="AS571" s="1"/>
      <c r="AT571" s="1"/>
      <c r="AU571" s="1"/>
      <c r="AV571" s="1"/>
      <c r="AW571" s="1"/>
      <c r="AX571" s="1"/>
      <c r="AY571" s="1"/>
      <c r="AZ571" s="1" t="s">
        <v>3</v>
      </c>
      <c r="BA571" s="1"/>
      <c r="BB571" s="1" t="s">
        <v>3</v>
      </c>
      <c r="BC571" s="1" t="s">
        <v>3</v>
      </c>
      <c r="BD571" s="1" t="s">
        <v>3</v>
      </c>
      <c r="BE571" s="1" t="s">
        <v>3</v>
      </c>
      <c r="BF571" s="1" t="s">
        <v>3</v>
      </c>
      <c r="BG571" s="1" t="s">
        <v>3</v>
      </c>
      <c r="BH571" s="1" t="s">
        <v>3</v>
      </c>
      <c r="BI571" s="1" t="s">
        <v>3</v>
      </c>
      <c r="BJ571" s="1" t="s">
        <v>3</v>
      </c>
      <c r="BK571" s="1" t="s">
        <v>3</v>
      </c>
      <c r="BL571" s="1" t="s">
        <v>3</v>
      </c>
      <c r="BM571" s="1" t="s">
        <v>3</v>
      </c>
      <c r="BN571" s="1" t="s">
        <v>3</v>
      </c>
      <c r="BO571" s="1" t="s">
        <v>3</v>
      </c>
      <c r="BP571" s="1" t="s">
        <v>3</v>
      </c>
      <c r="BQ571" s="1"/>
      <c r="BR571" s="1"/>
      <c r="BS571" s="1"/>
      <c r="BT571" s="1"/>
      <c r="BU571" s="1"/>
      <c r="BV571" s="1"/>
      <c r="BW571" s="1"/>
      <c r="BX571" s="1">
        <v>0</v>
      </c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>
        <v>0</v>
      </c>
    </row>
    <row r="573" spans="1:255" ht="13" x14ac:dyDescent="0.3">
      <c r="A573" s="3">
        <v>52</v>
      </c>
      <c r="B573" s="3">
        <f t="shared" ref="B573:G573" si="546">B596</f>
        <v>1</v>
      </c>
      <c r="C573" s="3">
        <f t="shared" si="546"/>
        <v>4</v>
      </c>
      <c r="D573" s="3">
        <f t="shared" si="546"/>
        <v>571</v>
      </c>
      <c r="E573" s="3">
        <f t="shared" si="546"/>
        <v>0</v>
      </c>
      <c r="F573" s="3" t="str">
        <f t="shared" si="546"/>
        <v/>
      </c>
      <c r="G573" s="3" t="str">
        <f t="shared" si="546"/>
        <v>Замена подиума на 2-м этаже в  осях 2-6/Е-И (КР-13,14)</v>
      </c>
      <c r="H573" s="3"/>
      <c r="I573" s="3"/>
      <c r="J573" s="3"/>
      <c r="K573" s="3"/>
      <c r="L573" s="3"/>
      <c r="M573" s="3"/>
      <c r="N573" s="3"/>
      <c r="O573" s="3">
        <f t="shared" ref="O573:AT573" si="547">O596</f>
        <v>59265.36</v>
      </c>
      <c r="P573" s="3">
        <f t="shared" si="547"/>
        <v>55302.87</v>
      </c>
      <c r="Q573" s="3">
        <f t="shared" si="547"/>
        <v>306.98</v>
      </c>
      <c r="R573" s="3">
        <f t="shared" si="547"/>
        <v>32.270000000000003</v>
      </c>
      <c r="S573" s="3">
        <f t="shared" si="547"/>
        <v>3655.51</v>
      </c>
      <c r="T573" s="3">
        <f t="shared" si="547"/>
        <v>0</v>
      </c>
      <c r="U573" s="3">
        <f t="shared" si="547"/>
        <v>276.71171121236495</v>
      </c>
      <c r="V573" s="3">
        <f t="shared" si="547"/>
        <v>0</v>
      </c>
      <c r="W573" s="3">
        <f t="shared" si="547"/>
        <v>0</v>
      </c>
      <c r="X573" s="3">
        <f t="shared" si="547"/>
        <v>3075.63</v>
      </c>
      <c r="Y573" s="3">
        <f t="shared" si="547"/>
        <v>1942.13</v>
      </c>
      <c r="Z573" s="3">
        <f t="shared" si="547"/>
        <v>0</v>
      </c>
      <c r="AA573" s="3">
        <f t="shared" si="547"/>
        <v>0</v>
      </c>
      <c r="AB573" s="3">
        <f t="shared" si="547"/>
        <v>59265.36</v>
      </c>
      <c r="AC573" s="3">
        <f t="shared" si="547"/>
        <v>55302.87</v>
      </c>
      <c r="AD573" s="3">
        <f t="shared" si="547"/>
        <v>306.98</v>
      </c>
      <c r="AE573" s="3">
        <f t="shared" si="547"/>
        <v>32.270000000000003</v>
      </c>
      <c r="AF573" s="3">
        <f t="shared" si="547"/>
        <v>3655.51</v>
      </c>
      <c r="AG573" s="3">
        <f t="shared" si="547"/>
        <v>0</v>
      </c>
      <c r="AH573" s="3">
        <f t="shared" si="547"/>
        <v>276.71171121236495</v>
      </c>
      <c r="AI573" s="3">
        <f t="shared" si="547"/>
        <v>0</v>
      </c>
      <c r="AJ573" s="3">
        <f t="shared" si="547"/>
        <v>0</v>
      </c>
      <c r="AK573" s="3">
        <f t="shared" si="547"/>
        <v>3075.63</v>
      </c>
      <c r="AL573" s="3">
        <f t="shared" si="547"/>
        <v>1942.13</v>
      </c>
      <c r="AM573" s="3">
        <f t="shared" si="547"/>
        <v>0</v>
      </c>
      <c r="AN573" s="3">
        <f t="shared" si="547"/>
        <v>0</v>
      </c>
      <c r="AO573" s="3">
        <f t="shared" si="547"/>
        <v>0</v>
      </c>
      <c r="AP573" s="3">
        <f t="shared" si="547"/>
        <v>0</v>
      </c>
      <c r="AQ573" s="3">
        <f t="shared" si="547"/>
        <v>0</v>
      </c>
      <c r="AR573" s="3">
        <f t="shared" si="547"/>
        <v>64283.12</v>
      </c>
      <c r="AS573" s="3">
        <f t="shared" si="547"/>
        <v>64283.12</v>
      </c>
      <c r="AT573" s="3">
        <f t="shared" si="547"/>
        <v>0</v>
      </c>
      <c r="AU573" s="3">
        <f t="shared" ref="AU573:BZ573" si="548">AU596</f>
        <v>0</v>
      </c>
      <c r="AV573" s="3">
        <f t="shared" si="548"/>
        <v>55302.87</v>
      </c>
      <c r="AW573" s="3">
        <f t="shared" si="548"/>
        <v>55302.87</v>
      </c>
      <c r="AX573" s="3">
        <f t="shared" si="548"/>
        <v>0</v>
      </c>
      <c r="AY573" s="3">
        <f t="shared" si="548"/>
        <v>55302.87</v>
      </c>
      <c r="AZ573" s="3">
        <f t="shared" si="548"/>
        <v>0</v>
      </c>
      <c r="BA573" s="3">
        <f t="shared" si="548"/>
        <v>0</v>
      </c>
      <c r="BB573" s="3">
        <f t="shared" si="548"/>
        <v>0</v>
      </c>
      <c r="BC573" s="3">
        <f t="shared" si="548"/>
        <v>0</v>
      </c>
      <c r="BD573" s="3">
        <f t="shared" si="548"/>
        <v>0</v>
      </c>
      <c r="BE573" s="3">
        <f t="shared" si="548"/>
        <v>0</v>
      </c>
      <c r="BF573" s="3">
        <f t="shared" si="548"/>
        <v>0</v>
      </c>
      <c r="BG573" s="3">
        <f t="shared" si="548"/>
        <v>0</v>
      </c>
      <c r="BH573" s="3">
        <f t="shared" si="548"/>
        <v>0</v>
      </c>
      <c r="BI573" s="3">
        <f t="shared" si="548"/>
        <v>0</v>
      </c>
      <c r="BJ573" s="3">
        <f t="shared" si="548"/>
        <v>0</v>
      </c>
      <c r="BK573" s="3">
        <f t="shared" si="548"/>
        <v>0</v>
      </c>
      <c r="BL573" s="3">
        <f t="shared" si="548"/>
        <v>0</v>
      </c>
      <c r="BM573" s="3">
        <f t="shared" si="548"/>
        <v>0</v>
      </c>
      <c r="BN573" s="3">
        <f t="shared" si="548"/>
        <v>0</v>
      </c>
      <c r="BO573" s="3">
        <f t="shared" si="548"/>
        <v>0</v>
      </c>
      <c r="BP573" s="3">
        <f t="shared" si="548"/>
        <v>0</v>
      </c>
      <c r="BQ573" s="3">
        <f t="shared" si="548"/>
        <v>0</v>
      </c>
      <c r="BR573" s="3">
        <f t="shared" si="548"/>
        <v>0</v>
      </c>
      <c r="BS573" s="3">
        <f t="shared" si="548"/>
        <v>0</v>
      </c>
      <c r="BT573" s="3">
        <f t="shared" si="548"/>
        <v>0</v>
      </c>
      <c r="BU573" s="3">
        <f t="shared" si="548"/>
        <v>0</v>
      </c>
      <c r="BV573" s="3">
        <f t="shared" si="548"/>
        <v>0</v>
      </c>
      <c r="BW573" s="3">
        <f t="shared" si="548"/>
        <v>0</v>
      </c>
      <c r="BX573" s="3">
        <f t="shared" si="548"/>
        <v>0</v>
      </c>
      <c r="BY573" s="3">
        <f t="shared" si="548"/>
        <v>0</v>
      </c>
      <c r="BZ573" s="3">
        <f t="shared" si="548"/>
        <v>0</v>
      </c>
      <c r="CA573" s="3">
        <f t="shared" ref="CA573:DF573" si="549">CA596</f>
        <v>64283.12</v>
      </c>
      <c r="CB573" s="3">
        <f t="shared" si="549"/>
        <v>64283.12</v>
      </c>
      <c r="CC573" s="3">
        <f t="shared" si="549"/>
        <v>0</v>
      </c>
      <c r="CD573" s="3">
        <f t="shared" si="549"/>
        <v>0</v>
      </c>
      <c r="CE573" s="3">
        <f t="shared" si="549"/>
        <v>55302.87</v>
      </c>
      <c r="CF573" s="3">
        <f t="shared" si="549"/>
        <v>55302.87</v>
      </c>
      <c r="CG573" s="3">
        <f t="shared" si="549"/>
        <v>0</v>
      </c>
      <c r="CH573" s="3">
        <f t="shared" si="549"/>
        <v>55302.87</v>
      </c>
      <c r="CI573" s="3">
        <f t="shared" si="549"/>
        <v>0</v>
      </c>
      <c r="CJ573" s="3">
        <f t="shared" si="549"/>
        <v>0</v>
      </c>
      <c r="CK573" s="3">
        <f t="shared" si="549"/>
        <v>0</v>
      </c>
      <c r="CL573" s="3">
        <f t="shared" si="549"/>
        <v>0</v>
      </c>
      <c r="CM573" s="3">
        <f t="shared" si="549"/>
        <v>0</v>
      </c>
      <c r="CN573" s="3">
        <f t="shared" si="549"/>
        <v>0</v>
      </c>
      <c r="CO573" s="3">
        <f t="shared" si="549"/>
        <v>0</v>
      </c>
      <c r="CP573" s="3">
        <f t="shared" si="549"/>
        <v>0</v>
      </c>
      <c r="CQ573" s="3">
        <f t="shared" si="549"/>
        <v>0</v>
      </c>
      <c r="CR573" s="3">
        <f t="shared" si="549"/>
        <v>0</v>
      </c>
      <c r="CS573" s="3">
        <f t="shared" si="549"/>
        <v>0</v>
      </c>
      <c r="CT573" s="3">
        <f t="shared" si="549"/>
        <v>0</v>
      </c>
      <c r="CU573" s="3">
        <f t="shared" si="549"/>
        <v>0</v>
      </c>
      <c r="CV573" s="3">
        <f t="shared" si="549"/>
        <v>0</v>
      </c>
      <c r="CW573" s="3">
        <f t="shared" si="549"/>
        <v>0</v>
      </c>
      <c r="CX573" s="3">
        <f t="shared" si="549"/>
        <v>0</v>
      </c>
      <c r="CY573" s="3">
        <f t="shared" si="549"/>
        <v>0</v>
      </c>
      <c r="CZ573" s="3">
        <f t="shared" si="549"/>
        <v>0</v>
      </c>
      <c r="DA573" s="3">
        <f t="shared" si="549"/>
        <v>0</v>
      </c>
      <c r="DB573" s="3">
        <f t="shared" si="549"/>
        <v>0</v>
      </c>
      <c r="DC573" s="3">
        <f t="shared" si="549"/>
        <v>0</v>
      </c>
      <c r="DD573" s="3">
        <f t="shared" si="549"/>
        <v>0</v>
      </c>
      <c r="DE573" s="3">
        <f t="shared" si="549"/>
        <v>0</v>
      </c>
      <c r="DF573" s="3">
        <f t="shared" si="549"/>
        <v>0</v>
      </c>
      <c r="DG573" s="4">
        <f t="shared" ref="DG573:EL573" si="550">DG596</f>
        <v>439006.12</v>
      </c>
      <c r="DH573" s="4">
        <f t="shared" si="550"/>
        <v>259655.87</v>
      </c>
      <c r="DI573" s="4">
        <f t="shared" si="550"/>
        <v>4161.07</v>
      </c>
      <c r="DJ573" s="4">
        <f t="shared" si="550"/>
        <v>1544.73</v>
      </c>
      <c r="DK573" s="4">
        <f t="shared" si="550"/>
        <v>175189.18</v>
      </c>
      <c r="DL573" s="4">
        <f t="shared" si="550"/>
        <v>0</v>
      </c>
      <c r="DM573" s="4">
        <f t="shared" si="550"/>
        <v>277.28422421298819</v>
      </c>
      <c r="DN573" s="4">
        <f t="shared" si="550"/>
        <v>0</v>
      </c>
      <c r="DO573" s="4">
        <f t="shared" si="550"/>
        <v>0</v>
      </c>
      <c r="DP573" s="4">
        <f t="shared" si="550"/>
        <v>146520.79</v>
      </c>
      <c r="DQ573" s="4">
        <f t="shared" si="550"/>
        <v>91408.960000000006</v>
      </c>
      <c r="DR573" s="4">
        <f t="shared" si="550"/>
        <v>0</v>
      </c>
      <c r="DS573" s="4">
        <f t="shared" si="550"/>
        <v>0</v>
      </c>
      <c r="DT573" s="4">
        <f t="shared" si="550"/>
        <v>439006.12</v>
      </c>
      <c r="DU573" s="4">
        <f t="shared" si="550"/>
        <v>259655.87</v>
      </c>
      <c r="DV573" s="4">
        <f t="shared" si="550"/>
        <v>4161.07</v>
      </c>
      <c r="DW573" s="4">
        <f t="shared" si="550"/>
        <v>1544.73</v>
      </c>
      <c r="DX573" s="4">
        <f t="shared" si="550"/>
        <v>175189.18</v>
      </c>
      <c r="DY573" s="4">
        <f t="shared" si="550"/>
        <v>0</v>
      </c>
      <c r="DZ573" s="4">
        <f t="shared" si="550"/>
        <v>277.28422421298819</v>
      </c>
      <c r="EA573" s="4">
        <f t="shared" si="550"/>
        <v>0</v>
      </c>
      <c r="EB573" s="4">
        <f t="shared" si="550"/>
        <v>0</v>
      </c>
      <c r="EC573" s="4">
        <f t="shared" si="550"/>
        <v>146520.79</v>
      </c>
      <c r="ED573" s="4">
        <f t="shared" si="550"/>
        <v>91408.960000000006</v>
      </c>
      <c r="EE573" s="4">
        <f t="shared" si="550"/>
        <v>0</v>
      </c>
      <c r="EF573" s="4">
        <f t="shared" si="550"/>
        <v>0</v>
      </c>
      <c r="EG573" s="4">
        <f t="shared" si="550"/>
        <v>0</v>
      </c>
      <c r="EH573" s="4">
        <f t="shared" si="550"/>
        <v>0</v>
      </c>
      <c r="EI573" s="4">
        <f t="shared" si="550"/>
        <v>0</v>
      </c>
      <c r="EJ573" s="4">
        <f t="shared" si="550"/>
        <v>676935.87</v>
      </c>
      <c r="EK573" s="4">
        <f t="shared" si="550"/>
        <v>676935.87</v>
      </c>
      <c r="EL573" s="4">
        <f t="shared" si="550"/>
        <v>0</v>
      </c>
      <c r="EM573" s="4">
        <f t="shared" ref="EM573:FR573" si="551">EM596</f>
        <v>0</v>
      </c>
      <c r="EN573" s="4">
        <f t="shared" si="551"/>
        <v>259655.87</v>
      </c>
      <c r="EO573" s="4">
        <f t="shared" si="551"/>
        <v>259655.87</v>
      </c>
      <c r="EP573" s="4">
        <f t="shared" si="551"/>
        <v>0</v>
      </c>
      <c r="EQ573" s="4">
        <f t="shared" si="551"/>
        <v>259655.87</v>
      </c>
      <c r="ER573" s="4">
        <f t="shared" si="551"/>
        <v>0</v>
      </c>
      <c r="ES573" s="4">
        <f t="shared" si="551"/>
        <v>0</v>
      </c>
      <c r="ET573" s="4">
        <f t="shared" si="551"/>
        <v>0</v>
      </c>
      <c r="EU573" s="4">
        <f t="shared" si="551"/>
        <v>0</v>
      </c>
      <c r="EV573" s="4">
        <f t="shared" si="551"/>
        <v>0</v>
      </c>
      <c r="EW573" s="4">
        <f t="shared" si="551"/>
        <v>0</v>
      </c>
      <c r="EX573" s="4">
        <f t="shared" si="551"/>
        <v>0</v>
      </c>
      <c r="EY573" s="4">
        <f t="shared" si="551"/>
        <v>0</v>
      </c>
      <c r="EZ573" s="4">
        <f t="shared" si="551"/>
        <v>0</v>
      </c>
      <c r="FA573" s="4">
        <f t="shared" si="551"/>
        <v>0</v>
      </c>
      <c r="FB573" s="4">
        <f t="shared" si="551"/>
        <v>0</v>
      </c>
      <c r="FC573" s="4">
        <f t="shared" si="551"/>
        <v>0</v>
      </c>
      <c r="FD573" s="4">
        <f t="shared" si="551"/>
        <v>0</v>
      </c>
      <c r="FE573" s="4">
        <f t="shared" si="551"/>
        <v>0</v>
      </c>
      <c r="FF573" s="4">
        <f t="shared" si="551"/>
        <v>0</v>
      </c>
      <c r="FG573" s="4">
        <f t="shared" si="551"/>
        <v>0</v>
      </c>
      <c r="FH573" s="4">
        <f t="shared" si="551"/>
        <v>0</v>
      </c>
      <c r="FI573" s="4">
        <f t="shared" si="551"/>
        <v>0</v>
      </c>
      <c r="FJ573" s="4">
        <f t="shared" si="551"/>
        <v>0</v>
      </c>
      <c r="FK573" s="4">
        <f t="shared" si="551"/>
        <v>0</v>
      </c>
      <c r="FL573" s="4">
        <f t="shared" si="551"/>
        <v>0</v>
      </c>
      <c r="FM573" s="4">
        <f t="shared" si="551"/>
        <v>0</v>
      </c>
      <c r="FN573" s="4">
        <f t="shared" si="551"/>
        <v>0</v>
      </c>
      <c r="FO573" s="4">
        <f t="shared" si="551"/>
        <v>0</v>
      </c>
      <c r="FP573" s="4">
        <f t="shared" si="551"/>
        <v>0</v>
      </c>
      <c r="FQ573" s="4">
        <f t="shared" si="551"/>
        <v>0</v>
      </c>
      <c r="FR573" s="4">
        <f t="shared" si="551"/>
        <v>0</v>
      </c>
      <c r="FS573" s="4">
        <f t="shared" ref="FS573:GX573" si="552">FS596</f>
        <v>676935.87</v>
      </c>
      <c r="FT573" s="4">
        <f t="shared" si="552"/>
        <v>676935.87</v>
      </c>
      <c r="FU573" s="4">
        <f t="shared" si="552"/>
        <v>0</v>
      </c>
      <c r="FV573" s="4">
        <f t="shared" si="552"/>
        <v>0</v>
      </c>
      <c r="FW573" s="4">
        <f t="shared" si="552"/>
        <v>259655.87</v>
      </c>
      <c r="FX573" s="4">
        <f t="shared" si="552"/>
        <v>259655.87</v>
      </c>
      <c r="FY573" s="4">
        <f t="shared" si="552"/>
        <v>0</v>
      </c>
      <c r="FZ573" s="4">
        <f t="shared" si="552"/>
        <v>259655.87</v>
      </c>
      <c r="GA573" s="4">
        <f t="shared" si="552"/>
        <v>0</v>
      </c>
      <c r="GB573" s="4">
        <f t="shared" si="552"/>
        <v>0</v>
      </c>
      <c r="GC573" s="4">
        <f t="shared" si="552"/>
        <v>0</v>
      </c>
      <c r="GD573" s="4">
        <f t="shared" si="552"/>
        <v>0</v>
      </c>
      <c r="GE573" s="4">
        <f t="shared" si="552"/>
        <v>0</v>
      </c>
      <c r="GF573" s="4">
        <f t="shared" si="552"/>
        <v>0</v>
      </c>
      <c r="GG573" s="4">
        <f t="shared" si="552"/>
        <v>0</v>
      </c>
      <c r="GH573" s="4">
        <f t="shared" si="552"/>
        <v>0</v>
      </c>
      <c r="GI573" s="4">
        <f t="shared" si="552"/>
        <v>0</v>
      </c>
      <c r="GJ573" s="4">
        <f t="shared" si="552"/>
        <v>0</v>
      </c>
      <c r="GK573" s="4">
        <f t="shared" si="552"/>
        <v>0</v>
      </c>
      <c r="GL573" s="4">
        <f t="shared" si="552"/>
        <v>0</v>
      </c>
      <c r="GM573" s="4">
        <f t="shared" si="552"/>
        <v>0</v>
      </c>
      <c r="GN573" s="4">
        <f t="shared" si="552"/>
        <v>0</v>
      </c>
      <c r="GO573" s="4">
        <f t="shared" si="552"/>
        <v>0</v>
      </c>
      <c r="GP573" s="4">
        <f t="shared" si="552"/>
        <v>0</v>
      </c>
      <c r="GQ573" s="4">
        <f t="shared" si="552"/>
        <v>0</v>
      </c>
      <c r="GR573" s="4">
        <f t="shared" si="552"/>
        <v>0</v>
      </c>
      <c r="GS573" s="4">
        <f t="shared" si="552"/>
        <v>0</v>
      </c>
      <c r="GT573" s="4">
        <f t="shared" si="552"/>
        <v>0</v>
      </c>
      <c r="GU573" s="4">
        <f t="shared" si="552"/>
        <v>0</v>
      </c>
      <c r="GV573" s="4">
        <f t="shared" si="552"/>
        <v>0</v>
      </c>
      <c r="GW573" s="4">
        <f t="shared" si="552"/>
        <v>0</v>
      </c>
      <c r="GX573" s="4">
        <f t="shared" si="552"/>
        <v>0</v>
      </c>
    </row>
    <row r="575" spans="1:255" x14ac:dyDescent="0.25">
      <c r="A575" s="2">
        <v>17</v>
      </c>
      <c r="B575" s="2">
        <v>1</v>
      </c>
      <c r="C575" s="2">
        <f>ROW(SmtRes!A379)</f>
        <v>379</v>
      </c>
      <c r="D575" s="2">
        <f>ROW(EtalonRes!A379)</f>
        <v>379</v>
      </c>
      <c r="E575" s="2" t="s">
        <v>362</v>
      </c>
      <c r="F575" s="2" t="s">
        <v>363</v>
      </c>
      <c r="G575" s="2" t="s">
        <v>364</v>
      </c>
      <c r="H575" s="2" t="s">
        <v>266</v>
      </c>
      <c r="I575" s="2">
        <f>ROUND((1344.2+315.3+220.5*4+235.6*6+235.8*1+244.2*2)/1000,9)</f>
        <v>4.6792999999999996</v>
      </c>
      <c r="J575" s="2">
        <v>0</v>
      </c>
      <c r="K575" s="2">
        <f>ROUND((1344.2+315.3+220.5*4+235.6*6+235.8*1+244.2*2)/1000,9)</f>
        <v>4.6792999999999996</v>
      </c>
      <c r="L575" s="2"/>
      <c r="M575" s="2"/>
      <c r="N575" s="2"/>
      <c r="O575" s="2">
        <f t="shared" ref="O575:O594" si="553">ROUND(CP575,2)</f>
        <v>5654.12</v>
      </c>
      <c r="P575" s="2">
        <f t="shared" ref="P575:P592" si="554">ROUND((ROUND((AC575*AW575*I575),2)*BC575),2)</f>
        <v>2029.55</v>
      </c>
      <c r="Q575" s="2">
        <f>(ROUND((ROUND(((((ET575*1.25)*1.1))*AV575*I575),2)*BB575),2)+ROUND((ROUND(((AE575-(((EU575*1.25)*1.1)))*AV575*I575),2)*BS575),2))</f>
        <v>265.48</v>
      </c>
      <c r="R575" s="2">
        <f t="shared" ref="R575:R592" si="555">ROUND((ROUND((AE575*AV575*I575),2)*BS575),2)</f>
        <v>30.98</v>
      </c>
      <c r="S575" s="2">
        <f t="shared" ref="S575:S592" si="556">ROUND((ROUND((AF575*AV575*I575),2)*BA575),2)</f>
        <v>3359.09</v>
      </c>
      <c r="T575" s="2">
        <f t="shared" ref="T575:T594" si="557">ROUND(CU575*I575,2)</f>
        <v>0</v>
      </c>
      <c r="U575" s="2">
        <f t="shared" ref="U575:U594" si="558">CV575*I575</f>
        <v>254.47636177232496</v>
      </c>
      <c r="V575" s="2">
        <f t="shared" ref="V575:V594" si="559">CW575*I575</f>
        <v>0</v>
      </c>
      <c r="W575" s="2">
        <f t="shared" ref="W575:W594" si="560">ROUND(CX575*I575,2)</f>
        <v>0</v>
      </c>
      <c r="X575" s="2">
        <f t="shared" ref="X575:X594" si="561">ROUND(CY575,2)</f>
        <v>2847.66</v>
      </c>
      <c r="Y575" s="2">
        <f t="shared" ref="Y575:Y594" si="562">ROUND(CZ575,2)</f>
        <v>1796.74</v>
      </c>
      <c r="Z575" s="2"/>
      <c r="AA575" s="2">
        <v>56481265</v>
      </c>
      <c r="AB575" s="2">
        <f t="shared" ref="AB575:AB594" si="563">ROUND((AC575+AD575+AF575),6)</f>
        <v>1146.3308999999999</v>
      </c>
      <c r="AC575" s="2">
        <f t="shared" ref="AC575:AC594" si="564">ROUND((ES575),6)</f>
        <v>433.73</v>
      </c>
      <c r="AD575" s="2">
        <f>ROUND((((((ET575*1.25)*1.1))-(((EU575*1.25)*1.1)))+AE575),6)</f>
        <v>52.195</v>
      </c>
      <c r="AE575" s="2">
        <f>ROUND((((EU575*1.25)*1.1)),6)</f>
        <v>6.0912499999999996</v>
      </c>
      <c r="AF575" s="2">
        <f>ROUND((((EV575*1.15)*1.1)),6)</f>
        <v>660.40589999999997</v>
      </c>
      <c r="AG575" s="2">
        <f t="shared" ref="AG575:AG594" si="565">ROUND((AP575),6)</f>
        <v>0</v>
      </c>
      <c r="AH575" s="2">
        <f>(((EW575*1.15)*1.1))</f>
        <v>50.030749999999998</v>
      </c>
      <c r="AI575" s="2">
        <f>(((EX575*1.25)*1.1))</f>
        <v>0</v>
      </c>
      <c r="AJ575" s="2">
        <f t="shared" ref="AJ575:AJ594" si="566">(AS575)</f>
        <v>0</v>
      </c>
      <c r="AK575" s="2">
        <v>993.75</v>
      </c>
      <c r="AL575" s="2">
        <v>433.73</v>
      </c>
      <c r="AM575" s="2">
        <v>37.96</v>
      </c>
      <c r="AN575" s="2">
        <v>4.43</v>
      </c>
      <c r="AO575" s="2">
        <v>522.05999999999995</v>
      </c>
      <c r="AP575" s="2">
        <v>0</v>
      </c>
      <c r="AQ575" s="2">
        <v>39.549999999999997</v>
      </c>
      <c r="AR575" s="2">
        <v>0</v>
      </c>
      <c r="AS575" s="2">
        <v>0</v>
      </c>
      <c r="AT575" s="2">
        <v>84</v>
      </c>
      <c r="AU575" s="2">
        <v>53</v>
      </c>
      <c r="AV575" s="2">
        <v>1.087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0</v>
      </c>
      <c r="BI575" s="2">
        <v>1</v>
      </c>
      <c r="BJ575" s="2" t="s">
        <v>365</v>
      </c>
      <c r="BK575" s="2"/>
      <c r="BL575" s="2"/>
      <c r="BM575" s="2">
        <v>13</v>
      </c>
      <c r="BN575" s="2">
        <v>0</v>
      </c>
      <c r="BO575" s="2" t="s">
        <v>363</v>
      </c>
      <c r="BP575" s="2">
        <v>1</v>
      </c>
      <c r="BQ575" s="2">
        <v>30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84</v>
      </c>
      <c r="CA575" s="2">
        <v>53</v>
      </c>
      <c r="CB575" s="2" t="s">
        <v>3</v>
      </c>
      <c r="CC575" s="2"/>
      <c r="CD575" s="2"/>
      <c r="CE575" s="2">
        <v>30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3</v>
      </c>
      <c r="CO575" s="2">
        <v>0</v>
      </c>
      <c r="CP575" s="2">
        <f t="shared" ref="CP575:CP594" si="567">(P575+Q575+S575)</f>
        <v>5654.12</v>
      </c>
      <c r="CQ575" s="2">
        <f t="shared" ref="CQ575:CQ592" si="568">ROUND((ROUND((AC575*AW575*1),2)*BC575),2)</f>
        <v>433.73</v>
      </c>
      <c r="CR575" s="2">
        <f>(ROUND((ROUND(((((ET575*1.25)*1.1))*AV575*1),2)*BB575),2)+ROUND((ROUND(((AE575-(((EU575*1.25)*1.1)))*AV575*1),2)*BS575),2))</f>
        <v>56.74</v>
      </c>
      <c r="CS575" s="2">
        <f t="shared" ref="CS575:CS592" si="569">ROUND((ROUND((AE575*AV575*1),2)*BS575),2)</f>
        <v>6.62</v>
      </c>
      <c r="CT575" s="2">
        <f t="shared" ref="CT575:CT592" si="570">ROUND((ROUND((AF575*AV575*1),2)*BA575),2)</f>
        <v>717.86</v>
      </c>
      <c r="CU575" s="2">
        <f t="shared" ref="CU575:CU594" si="571">AG575</f>
        <v>0</v>
      </c>
      <c r="CV575" s="2">
        <f t="shared" ref="CV575:CV592" si="572">(AH575*AV575)</f>
        <v>54.383425249999995</v>
      </c>
      <c r="CW575" s="2">
        <f t="shared" ref="CW575:CW594" si="573">AI575</f>
        <v>0</v>
      </c>
      <c r="CX575" s="2">
        <f t="shared" ref="CX575:CX594" si="574">AJ575</f>
        <v>0</v>
      </c>
      <c r="CY575" s="2">
        <f t="shared" ref="CY575:CY592" si="575">(((S575+R575)*AT575)/100)</f>
        <v>2847.6588000000002</v>
      </c>
      <c r="CZ575" s="2">
        <f t="shared" ref="CZ575:CZ592" si="576">(((S575+R575)*AU575)/100)</f>
        <v>1796.7371000000003</v>
      </c>
      <c r="DA575" s="2"/>
      <c r="DB575" s="2"/>
      <c r="DC575" s="2" t="s">
        <v>3</v>
      </c>
      <c r="DD575" s="2" t="s">
        <v>3</v>
      </c>
      <c r="DE575" s="2" t="s">
        <v>48</v>
      </c>
      <c r="DF575" s="2" t="s">
        <v>48</v>
      </c>
      <c r="DG575" s="2" t="s">
        <v>49</v>
      </c>
      <c r="DH575" s="2" t="s">
        <v>3</v>
      </c>
      <c r="DI575" s="2" t="s">
        <v>49</v>
      </c>
      <c r="DJ575" s="2" t="s">
        <v>48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266</v>
      </c>
      <c r="DW575" s="2" t="s">
        <v>266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55586449</v>
      </c>
      <c r="EF575" s="2">
        <v>30</v>
      </c>
      <c r="EG575" s="2" t="s">
        <v>117</v>
      </c>
      <c r="EH575" s="2">
        <v>0</v>
      </c>
      <c r="EI575" s="2" t="s">
        <v>3</v>
      </c>
      <c r="EJ575" s="2">
        <v>1</v>
      </c>
      <c r="EK575" s="2">
        <v>13</v>
      </c>
      <c r="EL575" s="2" t="s">
        <v>118</v>
      </c>
      <c r="EM575" s="2" t="s">
        <v>119</v>
      </c>
      <c r="EN575" s="2"/>
      <c r="EO575" s="2" t="s">
        <v>52</v>
      </c>
      <c r="EP575" s="2"/>
      <c r="EQ575" s="2">
        <v>0</v>
      </c>
      <c r="ER575" s="2">
        <v>993.75</v>
      </c>
      <c r="ES575" s="2">
        <v>433.73</v>
      </c>
      <c r="ET575" s="2">
        <v>37.96</v>
      </c>
      <c r="EU575" s="2">
        <v>4.43</v>
      </c>
      <c r="EV575" s="2">
        <v>522.05999999999995</v>
      </c>
      <c r="EW575" s="2">
        <v>39.549999999999997</v>
      </c>
      <c r="EX575" s="2">
        <v>0</v>
      </c>
      <c r="EY575" s="2">
        <v>0</v>
      </c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v>0</v>
      </c>
      <c r="FS575" s="2">
        <v>0</v>
      </c>
      <c r="FT575" s="2"/>
      <c r="FU575" s="2"/>
      <c r="FV575" s="2"/>
      <c r="FW575" s="2"/>
      <c r="FX575" s="2">
        <v>84</v>
      </c>
      <c r="FY575" s="2">
        <v>53</v>
      </c>
      <c r="FZ575" s="2"/>
      <c r="GA575" s="2" t="s">
        <v>3</v>
      </c>
      <c r="GB575" s="2"/>
      <c r="GC575" s="2"/>
      <c r="GD575" s="2">
        <v>1</v>
      </c>
      <c r="GE575" s="2"/>
      <c r="GF575" s="2">
        <v>-1580266990</v>
      </c>
      <c r="GG575" s="2">
        <v>2</v>
      </c>
      <c r="GH575" s="2">
        <v>1</v>
      </c>
      <c r="GI575" s="2">
        <v>2</v>
      </c>
      <c r="GJ575" s="2">
        <v>0</v>
      </c>
      <c r="GK575" s="2">
        <v>0</v>
      </c>
      <c r="GL575" s="2">
        <f t="shared" ref="GL575:GL594" si="577">ROUND(IF(AND(BH575=3,BI575=3,FS575&lt;&gt;0),P575,0),2)</f>
        <v>0</v>
      </c>
      <c r="GM575" s="2">
        <f t="shared" ref="GM575:GM594" si="578">ROUND(O575+X575+Y575,2)+GX575</f>
        <v>10298.52</v>
      </c>
      <c r="GN575" s="2">
        <f t="shared" ref="GN575:GN594" si="579">IF(OR(BI575=0,BI575=1),GM575-GX575,0)</f>
        <v>10298.52</v>
      </c>
      <c r="GO575" s="2">
        <f t="shared" ref="GO575:GO594" si="580">IF(BI575=2,GM575-GX575,0)</f>
        <v>0</v>
      </c>
      <c r="GP575" s="2">
        <f t="shared" ref="GP575:GP594" si="581">IF(BI575=4,GM575-GX575,0)</f>
        <v>0</v>
      </c>
      <c r="GQ575" s="2"/>
      <c r="GR575" s="2">
        <v>0</v>
      </c>
      <c r="GS575" s="2">
        <v>3</v>
      </c>
      <c r="GT575" s="2">
        <v>0</v>
      </c>
      <c r="GU575" s="2" t="s">
        <v>3</v>
      </c>
      <c r="GV575" s="2">
        <f t="shared" ref="GV575:GV594" si="582">ROUND((GT575),6)</f>
        <v>0</v>
      </c>
      <c r="GW575" s="2">
        <v>1</v>
      </c>
      <c r="GX575" s="2">
        <f t="shared" ref="GX575:GX594" si="583">ROUND(HC575*I575,2)</f>
        <v>0</v>
      </c>
      <c r="GY575" s="2"/>
      <c r="GZ575" s="2"/>
      <c r="HA575" s="2">
        <v>0</v>
      </c>
      <c r="HB575" s="2">
        <v>0</v>
      </c>
      <c r="HC575" s="2">
        <f t="shared" ref="HC575:HC594" si="584">GV575*GW575</f>
        <v>0</v>
      </c>
      <c r="HD575" s="2"/>
      <c r="HE575" s="2" t="s">
        <v>3</v>
      </c>
      <c r="HF575" s="2" t="s">
        <v>3</v>
      </c>
      <c r="HG575" s="2"/>
      <c r="HH575" s="2"/>
      <c r="HI575" s="2"/>
      <c r="HJ575" s="2"/>
      <c r="HK575" s="2"/>
      <c r="HL575" s="2"/>
      <c r="HM575" s="2" t="s">
        <v>3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5">
      <c r="A576">
        <v>17</v>
      </c>
      <c r="B576">
        <v>1</v>
      </c>
      <c r="C576">
        <f>ROW(SmtRes!A400)</f>
        <v>400</v>
      </c>
      <c r="D576">
        <f>ROW(EtalonRes!A398)</f>
        <v>398</v>
      </c>
      <c r="E576" t="s">
        <v>362</v>
      </c>
      <c r="F576" t="s">
        <v>363</v>
      </c>
      <c r="G576" t="s">
        <v>364</v>
      </c>
      <c r="H576" t="s">
        <v>266</v>
      </c>
      <c r="I576">
        <f>ROUND((1344.2+315.3+220.5*4+235.6*6+235.8*1+244.2*2)/1000,9)</f>
        <v>4.6792999999999996</v>
      </c>
      <c r="J576">
        <v>0</v>
      </c>
      <c r="K576">
        <f>ROUND((1344.2+315.3+220.5*4+235.6*6+235.8*1+244.2*2)/1000,9)</f>
        <v>4.6792999999999996</v>
      </c>
      <c r="O576">
        <f t="shared" si="553"/>
        <v>180558.25</v>
      </c>
      <c r="P576">
        <f t="shared" si="554"/>
        <v>16236.4</v>
      </c>
      <c r="Q576">
        <f>(ROUND((ROUND(((((ET576*1.25)*1.1))*AV576*I576),2)*BB576),2)+ROUND((ROUND(((AE576-(((EU576*1.25)*1.1)))*AV576*I576),2)*BS576),2))</f>
        <v>3690.17</v>
      </c>
      <c r="R576">
        <f t="shared" si="555"/>
        <v>1481.46</v>
      </c>
      <c r="S576">
        <f t="shared" si="556"/>
        <v>160631.67999999999</v>
      </c>
      <c r="T576">
        <f t="shared" si="557"/>
        <v>0</v>
      </c>
      <c r="U576">
        <f t="shared" si="558"/>
        <v>254.47636177232496</v>
      </c>
      <c r="V576">
        <f t="shared" si="559"/>
        <v>0</v>
      </c>
      <c r="W576">
        <f t="shared" si="560"/>
        <v>0</v>
      </c>
      <c r="X576">
        <f t="shared" si="561"/>
        <v>136175.04000000001</v>
      </c>
      <c r="Y576">
        <f t="shared" si="562"/>
        <v>85919.96</v>
      </c>
      <c r="AA576">
        <v>56481267</v>
      </c>
      <c r="AB576">
        <f t="shared" si="563"/>
        <v>1146.3308999999999</v>
      </c>
      <c r="AC576">
        <f t="shared" si="564"/>
        <v>433.73</v>
      </c>
      <c r="AD576">
        <f>ROUND((((((ET576*1.25)*1.1))-(((EU576*1.25)*1.1)))+AE576),6)</f>
        <v>52.195</v>
      </c>
      <c r="AE576">
        <f>ROUND((((EU576*1.25)*1.1)),6)</f>
        <v>6.0912499999999996</v>
      </c>
      <c r="AF576">
        <f>ROUND((((EV576*1.15)*1.1)),6)</f>
        <v>660.40589999999997</v>
      </c>
      <c r="AG576">
        <f t="shared" si="565"/>
        <v>0</v>
      </c>
      <c r="AH576">
        <f>(((EW576*1.15)*1.1))</f>
        <v>50.030749999999998</v>
      </c>
      <c r="AI576">
        <f>(((EX576*1.25)*1.1))</f>
        <v>0</v>
      </c>
      <c r="AJ576">
        <f t="shared" si="566"/>
        <v>0</v>
      </c>
      <c r="AK576">
        <v>993.75</v>
      </c>
      <c r="AL576">
        <v>433.73</v>
      </c>
      <c r="AM576">
        <v>37.96</v>
      </c>
      <c r="AN576">
        <v>4.43</v>
      </c>
      <c r="AO576">
        <v>522.05999999999995</v>
      </c>
      <c r="AP576">
        <v>0</v>
      </c>
      <c r="AQ576">
        <v>39.549999999999997</v>
      </c>
      <c r="AR576">
        <v>0</v>
      </c>
      <c r="AS576">
        <v>0</v>
      </c>
      <c r="AT576">
        <v>84</v>
      </c>
      <c r="AU576">
        <v>53</v>
      </c>
      <c r="AV576">
        <v>1.087</v>
      </c>
      <c r="AW576">
        <v>1</v>
      </c>
      <c r="AZ576">
        <v>1</v>
      </c>
      <c r="BA576">
        <v>47.82</v>
      </c>
      <c r="BB576">
        <v>13.9</v>
      </c>
      <c r="BC576">
        <v>8</v>
      </c>
      <c r="BD576" t="s">
        <v>3</v>
      </c>
      <c r="BE576" t="s">
        <v>3</v>
      </c>
      <c r="BF576" t="s">
        <v>3</v>
      </c>
      <c r="BG576" t="s">
        <v>3</v>
      </c>
      <c r="BH576">
        <v>0</v>
      </c>
      <c r="BI576">
        <v>1</v>
      </c>
      <c r="BJ576" t="s">
        <v>365</v>
      </c>
      <c r="BM576">
        <v>13</v>
      </c>
      <c r="BN576">
        <v>0</v>
      </c>
      <c r="BO576" t="s">
        <v>363</v>
      </c>
      <c r="BP576">
        <v>1</v>
      </c>
      <c r="BQ576">
        <v>30</v>
      </c>
      <c r="BR576">
        <v>0</v>
      </c>
      <c r="BS576">
        <v>47.82</v>
      </c>
      <c r="BT576">
        <v>1</v>
      </c>
      <c r="BU576">
        <v>1</v>
      </c>
      <c r="BV576">
        <v>1</v>
      </c>
      <c r="BW576">
        <v>1</v>
      </c>
      <c r="BX576">
        <v>1</v>
      </c>
      <c r="BY576" t="s">
        <v>3</v>
      </c>
      <c r="BZ576">
        <v>84</v>
      </c>
      <c r="CA576">
        <v>53</v>
      </c>
      <c r="CB576" t="s">
        <v>3</v>
      </c>
      <c r="CE576">
        <v>30</v>
      </c>
      <c r="CF576">
        <v>0</v>
      </c>
      <c r="CG576">
        <v>0</v>
      </c>
      <c r="CM576">
        <v>0</v>
      </c>
      <c r="CN576" t="s">
        <v>3</v>
      </c>
      <c r="CO576">
        <v>0</v>
      </c>
      <c r="CP576">
        <f t="shared" si="567"/>
        <v>180558.25</v>
      </c>
      <c r="CQ576">
        <f t="shared" si="568"/>
        <v>3469.84</v>
      </c>
      <c r="CR576">
        <f>(ROUND((ROUND(((((ET576*1.25)*1.1))*AV576*1),2)*BB576),2)+ROUND((ROUND(((AE576-(((EU576*1.25)*1.1)))*AV576*1),2)*BS576),2))</f>
        <v>788.69</v>
      </c>
      <c r="CS576">
        <f t="shared" si="569"/>
        <v>316.57</v>
      </c>
      <c r="CT576">
        <f t="shared" si="570"/>
        <v>34328.07</v>
      </c>
      <c r="CU576">
        <f t="shared" si="571"/>
        <v>0</v>
      </c>
      <c r="CV576">
        <f t="shared" si="572"/>
        <v>54.383425249999995</v>
      </c>
      <c r="CW576">
        <f t="shared" si="573"/>
        <v>0</v>
      </c>
      <c r="CX576">
        <f t="shared" si="574"/>
        <v>0</v>
      </c>
      <c r="CY576">
        <f t="shared" si="575"/>
        <v>136175.03759999998</v>
      </c>
      <c r="CZ576">
        <f t="shared" si="576"/>
        <v>85919.964200000002</v>
      </c>
      <c r="DC576" t="s">
        <v>3</v>
      </c>
      <c r="DD576" t="s">
        <v>3</v>
      </c>
      <c r="DE576" t="s">
        <v>48</v>
      </c>
      <c r="DF576" t="s">
        <v>48</v>
      </c>
      <c r="DG576" t="s">
        <v>49</v>
      </c>
      <c r="DH576" t="s">
        <v>3</v>
      </c>
      <c r="DI576" t="s">
        <v>49</v>
      </c>
      <c r="DJ576" t="s">
        <v>48</v>
      </c>
      <c r="DK576" t="s">
        <v>3</v>
      </c>
      <c r="DL576" t="s">
        <v>3</v>
      </c>
      <c r="DM576" t="s">
        <v>3</v>
      </c>
      <c r="DN576">
        <v>0</v>
      </c>
      <c r="DO576">
        <v>0</v>
      </c>
      <c r="DP576">
        <v>1</v>
      </c>
      <c r="DQ576">
        <v>1</v>
      </c>
      <c r="DU576">
        <v>1013</v>
      </c>
      <c r="DV576" t="s">
        <v>266</v>
      </c>
      <c r="DW576" t="s">
        <v>266</v>
      </c>
      <c r="DX576">
        <v>1</v>
      </c>
      <c r="DZ576" t="s">
        <v>3</v>
      </c>
      <c r="EA576" t="s">
        <v>3</v>
      </c>
      <c r="EB576" t="s">
        <v>3</v>
      </c>
      <c r="EC576" t="s">
        <v>3</v>
      </c>
      <c r="EE576">
        <v>55586449</v>
      </c>
      <c r="EF576">
        <v>30</v>
      </c>
      <c r="EG576" t="s">
        <v>117</v>
      </c>
      <c r="EH576">
        <v>0</v>
      </c>
      <c r="EI576" t="s">
        <v>3</v>
      </c>
      <c r="EJ576">
        <v>1</v>
      </c>
      <c r="EK576">
        <v>13</v>
      </c>
      <c r="EL576" t="s">
        <v>118</v>
      </c>
      <c r="EM576" t="s">
        <v>119</v>
      </c>
      <c r="EO576" t="s">
        <v>52</v>
      </c>
      <c r="EQ576">
        <v>0</v>
      </c>
      <c r="ER576">
        <v>993.75</v>
      </c>
      <c r="ES576">
        <v>433.73</v>
      </c>
      <c r="ET576">
        <v>37.96</v>
      </c>
      <c r="EU576">
        <v>4.43</v>
      </c>
      <c r="EV576">
        <v>522.05999999999995</v>
      </c>
      <c r="EW576">
        <v>39.549999999999997</v>
      </c>
      <c r="EX576">
        <v>0</v>
      </c>
      <c r="EY576">
        <v>0</v>
      </c>
      <c r="FQ576">
        <v>0</v>
      </c>
      <c r="FR576">
        <v>0</v>
      </c>
      <c r="FS576">
        <v>0</v>
      </c>
      <c r="FX576">
        <v>84</v>
      </c>
      <c r="FY576">
        <v>53</v>
      </c>
      <c r="GA576" t="s">
        <v>3</v>
      </c>
      <c r="GD576">
        <v>1</v>
      </c>
      <c r="GF576">
        <v>-1580266990</v>
      </c>
      <c r="GG576">
        <v>2</v>
      </c>
      <c r="GH576">
        <v>1</v>
      </c>
      <c r="GI576">
        <v>2</v>
      </c>
      <c r="GJ576">
        <v>0</v>
      </c>
      <c r="GK576">
        <v>0</v>
      </c>
      <c r="GL576">
        <f t="shared" si="577"/>
        <v>0</v>
      </c>
      <c r="GM576">
        <f t="shared" si="578"/>
        <v>402653.25</v>
      </c>
      <c r="GN576">
        <f t="shared" si="579"/>
        <v>402653.25</v>
      </c>
      <c r="GO576">
        <f t="shared" si="580"/>
        <v>0</v>
      </c>
      <c r="GP576">
        <f t="shared" si="581"/>
        <v>0</v>
      </c>
      <c r="GR576">
        <v>0</v>
      </c>
      <c r="GS576">
        <v>3</v>
      </c>
      <c r="GT576">
        <v>0</v>
      </c>
      <c r="GU576" t="s">
        <v>3</v>
      </c>
      <c r="GV576">
        <f t="shared" si="582"/>
        <v>0</v>
      </c>
      <c r="GW576">
        <v>1</v>
      </c>
      <c r="GX576">
        <f t="shared" si="583"/>
        <v>0</v>
      </c>
      <c r="HA576">
        <v>0</v>
      </c>
      <c r="HB576">
        <v>0</v>
      </c>
      <c r="HC576">
        <f t="shared" si="584"/>
        <v>0</v>
      </c>
      <c r="HE576" t="s">
        <v>3</v>
      </c>
      <c r="HF576" t="s">
        <v>3</v>
      </c>
      <c r="HM576" t="s">
        <v>3</v>
      </c>
      <c r="HN576" t="s">
        <v>3</v>
      </c>
      <c r="HO576" t="s">
        <v>3</v>
      </c>
      <c r="HP576" t="s">
        <v>3</v>
      </c>
      <c r="HQ576" t="s">
        <v>3</v>
      </c>
      <c r="HS576">
        <v>0</v>
      </c>
      <c r="IK576">
        <v>0</v>
      </c>
    </row>
    <row r="577" spans="1:255" x14ac:dyDescent="0.25">
      <c r="A577" s="2">
        <v>18</v>
      </c>
      <c r="B577" s="2">
        <v>1</v>
      </c>
      <c r="C577" s="2">
        <v>364</v>
      </c>
      <c r="D577" s="2"/>
      <c r="E577" s="2" t="s">
        <v>366</v>
      </c>
      <c r="F577" s="2" t="s">
        <v>367</v>
      </c>
      <c r="G577" s="2" t="s">
        <v>368</v>
      </c>
      <c r="H577" s="2" t="s">
        <v>32</v>
      </c>
      <c r="I577" s="2">
        <f>I575*J577</f>
        <v>1.3442000000000001</v>
      </c>
      <c r="J577" s="2">
        <v>0.28726518923770655</v>
      </c>
      <c r="K577" s="2">
        <v>0.2872652</v>
      </c>
      <c r="L577" s="2"/>
      <c r="M577" s="2"/>
      <c r="N577" s="2"/>
      <c r="O577" s="2">
        <f t="shared" si="553"/>
        <v>13232.72</v>
      </c>
      <c r="P577" s="2">
        <f t="shared" si="554"/>
        <v>13232.72</v>
      </c>
      <c r="Q577" s="2">
        <f t="shared" ref="Q577:Q582" si="585">(ROUND((ROUND(((ET577)*AV577*I577),2)*BB577),2)+ROUND((ROUND(((AE577-(EU577))*AV577*I577),2)*BS577),2))</f>
        <v>0</v>
      </c>
      <c r="R577" s="2">
        <f t="shared" si="555"/>
        <v>0</v>
      </c>
      <c r="S577" s="2">
        <f t="shared" si="556"/>
        <v>0</v>
      </c>
      <c r="T577" s="2">
        <f t="shared" si="557"/>
        <v>0</v>
      </c>
      <c r="U577" s="2">
        <f t="shared" si="558"/>
        <v>0</v>
      </c>
      <c r="V577" s="2">
        <f t="shared" si="559"/>
        <v>0</v>
      </c>
      <c r="W577" s="2">
        <f t="shared" si="560"/>
        <v>0</v>
      </c>
      <c r="X577" s="2">
        <f t="shared" si="561"/>
        <v>0</v>
      </c>
      <c r="Y577" s="2">
        <f t="shared" si="562"/>
        <v>0</v>
      </c>
      <c r="Z577" s="2"/>
      <c r="AA577" s="2">
        <v>56481265</v>
      </c>
      <c r="AB577" s="2">
        <f t="shared" si="563"/>
        <v>9844.31</v>
      </c>
      <c r="AC577" s="2">
        <f t="shared" si="564"/>
        <v>9844.31</v>
      </c>
      <c r="AD577" s="2">
        <f t="shared" ref="AD577:AD582" si="586">ROUND((((ET577)-(EU577))+AE577),6)</f>
        <v>0</v>
      </c>
      <c r="AE577" s="2">
        <f t="shared" ref="AE577:AF582" si="587">ROUND((EU577),6)</f>
        <v>0</v>
      </c>
      <c r="AF577" s="2">
        <f t="shared" si="587"/>
        <v>0</v>
      </c>
      <c r="AG577" s="2">
        <f t="shared" si="565"/>
        <v>0</v>
      </c>
      <c r="AH577" s="2">
        <f t="shared" ref="AH577:AI582" si="588">(EW577)</f>
        <v>0</v>
      </c>
      <c r="AI577" s="2">
        <f t="shared" si="588"/>
        <v>0</v>
      </c>
      <c r="AJ577" s="2">
        <f t="shared" si="566"/>
        <v>0</v>
      </c>
      <c r="AK577" s="2">
        <v>9844.31</v>
      </c>
      <c r="AL577" s="2">
        <v>9844.31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84</v>
      </c>
      <c r="AU577" s="2">
        <v>53</v>
      </c>
      <c r="AV577" s="2">
        <v>1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3</v>
      </c>
      <c r="BI577" s="2">
        <v>1</v>
      </c>
      <c r="BJ577" s="2" t="s">
        <v>369</v>
      </c>
      <c r="BK577" s="2"/>
      <c r="BL577" s="2"/>
      <c r="BM577" s="2">
        <v>13</v>
      </c>
      <c r="BN577" s="2">
        <v>0</v>
      </c>
      <c r="BO577" s="2" t="s">
        <v>3</v>
      </c>
      <c r="BP577" s="2">
        <v>0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84</v>
      </c>
      <c r="CA577" s="2">
        <v>53</v>
      </c>
      <c r="CB577" s="2" t="s">
        <v>3</v>
      </c>
      <c r="CC577" s="2"/>
      <c r="CD577" s="2"/>
      <c r="CE577" s="2">
        <v>30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3</v>
      </c>
      <c r="CO577" s="2">
        <v>0</v>
      </c>
      <c r="CP577" s="2">
        <f t="shared" si="567"/>
        <v>13232.72</v>
      </c>
      <c r="CQ577" s="2">
        <f t="shared" si="568"/>
        <v>9844.31</v>
      </c>
      <c r="CR577" s="2">
        <f t="shared" ref="CR577:CR582" si="589">(ROUND((ROUND(((ET577)*AV577*1),2)*BB577),2)+ROUND((ROUND(((AE577-(EU577))*AV577*1),2)*BS577),2))</f>
        <v>0</v>
      </c>
      <c r="CS577" s="2">
        <f t="shared" si="569"/>
        <v>0</v>
      </c>
      <c r="CT577" s="2">
        <f t="shared" si="570"/>
        <v>0</v>
      </c>
      <c r="CU577" s="2">
        <f t="shared" si="571"/>
        <v>0</v>
      </c>
      <c r="CV577" s="2">
        <f t="shared" si="572"/>
        <v>0</v>
      </c>
      <c r="CW577" s="2">
        <f t="shared" si="573"/>
        <v>0</v>
      </c>
      <c r="CX577" s="2">
        <f t="shared" si="574"/>
        <v>0</v>
      </c>
      <c r="CY577" s="2">
        <f t="shared" si="575"/>
        <v>0</v>
      </c>
      <c r="CZ577" s="2">
        <f t="shared" si="576"/>
        <v>0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1009</v>
      </c>
      <c r="DV577" s="2" t="s">
        <v>32</v>
      </c>
      <c r="DW577" s="2" t="s">
        <v>32</v>
      </c>
      <c r="DX577" s="2">
        <v>1000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55586449</v>
      </c>
      <c r="EF577" s="2">
        <v>30</v>
      </c>
      <c r="EG577" s="2" t="s">
        <v>117</v>
      </c>
      <c r="EH577" s="2">
        <v>0</v>
      </c>
      <c r="EI577" s="2" t="s">
        <v>3</v>
      </c>
      <c r="EJ577" s="2">
        <v>1</v>
      </c>
      <c r="EK577" s="2">
        <v>13</v>
      </c>
      <c r="EL577" s="2" t="s">
        <v>118</v>
      </c>
      <c r="EM577" s="2" t="s">
        <v>119</v>
      </c>
      <c r="EN577" s="2"/>
      <c r="EO577" s="2" t="s">
        <v>3</v>
      </c>
      <c r="EP577" s="2"/>
      <c r="EQ577" s="2">
        <v>0</v>
      </c>
      <c r="ER577" s="2">
        <v>9844.31</v>
      </c>
      <c r="ES577" s="2">
        <v>9844.31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84</v>
      </c>
      <c r="FY577" s="2">
        <v>53</v>
      </c>
      <c r="FZ577" s="2"/>
      <c r="GA577" s="2" t="s">
        <v>3</v>
      </c>
      <c r="GB577" s="2"/>
      <c r="GC577" s="2"/>
      <c r="GD577" s="2">
        <v>1</v>
      </c>
      <c r="GE577" s="2"/>
      <c r="GF577" s="2">
        <v>1922833840</v>
      </c>
      <c r="GG577" s="2">
        <v>2</v>
      </c>
      <c r="GH577" s="2">
        <v>1</v>
      </c>
      <c r="GI577" s="2">
        <v>-2</v>
      </c>
      <c r="GJ577" s="2">
        <v>0</v>
      </c>
      <c r="GK577" s="2">
        <v>0</v>
      </c>
      <c r="GL577" s="2">
        <f t="shared" si="577"/>
        <v>0</v>
      </c>
      <c r="GM577" s="2">
        <f t="shared" si="578"/>
        <v>13232.72</v>
      </c>
      <c r="GN577" s="2">
        <f t="shared" si="579"/>
        <v>13232.72</v>
      </c>
      <c r="GO577" s="2">
        <f t="shared" si="580"/>
        <v>0</v>
      </c>
      <c r="GP577" s="2">
        <f t="shared" si="581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582"/>
        <v>0</v>
      </c>
      <c r="GW577" s="2">
        <v>1</v>
      </c>
      <c r="GX577" s="2">
        <f t="shared" si="583"/>
        <v>0</v>
      </c>
      <c r="GY577" s="2"/>
      <c r="GZ577" s="2"/>
      <c r="HA577" s="2">
        <v>0</v>
      </c>
      <c r="HB577" s="2">
        <v>0</v>
      </c>
      <c r="HC577" s="2">
        <f t="shared" si="584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3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5">
      <c r="A578">
        <v>18</v>
      </c>
      <c r="B578">
        <v>1</v>
      </c>
      <c r="C578">
        <v>385</v>
      </c>
      <c r="E578" t="s">
        <v>366</v>
      </c>
      <c r="F578" t="s">
        <v>367</v>
      </c>
      <c r="G578" t="s">
        <v>368</v>
      </c>
      <c r="H578" t="s">
        <v>32</v>
      </c>
      <c r="I578">
        <f>I576*J578</f>
        <v>1.3442000000000001</v>
      </c>
      <c r="J578">
        <v>0.28726518923770655</v>
      </c>
      <c r="K578">
        <v>0.2872652</v>
      </c>
      <c r="O578">
        <f t="shared" si="553"/>
        <v>71324.36</v>
      </c>
      <c r="P578">
        <f t="shared" si="554"/>
        <v>71324.36</v>
      </c>
      <c r="Q578">
        <f t="shared" si="585"/>
        <v>0</v>
      </c>
      <c r="R578">
        <f t="shared" si="555"/>
        <v>0</v>
      </c>
      <c r="S578">
        <f t="shared" si="556"/>
        <v>0</v>
      </c>
      <c r="T578">
        <f t="shared" si="557"/>
        <v>0</v>
      </c>
      <c r="U578">
        <f t="shared" si="558"/>
        <v>0</v>
      </c>
      <c r="V578">
        <f t="shared" si="559"/>
        <v>0</v>
      </c>
      <c r="W578">
        <f t="shared" si="560"/>
        <v>0</v>
      </c>
      <c r="X578">
        <f t="shared" si="561"/>
        <v>0</v>
      </c>
      <c r="Y578">
        <f t="shared" si="562"/>
        <v>0</v>
      </c>
      <c r="AA578">
        <v>56481267</v>
      </c>
      <c r="AB578">
        <f t="shared" si="563"/>
        <v>9844.31</v>
      </c>
      <c r="AC578">
        <f t="shared" si="564"/>
        <v>9844.31</v>
      </c>
      <c r="AD578">
        <f t="shared" si="586"/>
        <v>0</v>
      </c>
      <c r="AE578">
        <f t="shared" si="587"/>
        <v>0</v>
      </c>
      <c r="AF578">
        <f t="shared" si="587"/>
        <v>0</v>
      </c>
      <c r="AG578">
        <f t="shared" si="565"/>
        <v>0</v>
      </c>
      <c r="AH578">
        <f t="shared" si="588"/>
        <v>0</v>
      </c>
      <c r="AI578">
        <f t="shared" si="588"/>
        <v>0</v>
      </c>
      <c r="AJ578">
        <f t="shared" si="566"/>
        <v>0</v>
      </c>
      <c r="AK578">
        <v>9844.31</v>
      </c>
      <c r="AL578">
        <v>9844.31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84</v>
      </c>
      <c r="AU578">
        <v>53</v>
      </c>
      <c r="AV578">
        <v>1</v>
      </c>
      <c r="AW578">
        <v>1</v>
      </c>
      <c r="AZ578">
        <v>1</v>
      </c>
      <c r="BA578">
        <v>1</v>
      </c>
      <c r="BB578">
        <v>1</v>
      </c>
      <c r="BC578">
        <v>5.39</v>
      </c>
      <c r="BD578" t="s">
        <v>3</v>
      </c>
      <c r="BE578" t="s">
        <v>3</v>
      </c>
      <c r="BF578" t="s">
        <v>3</v>
      </c>
      <c r="BG578" t="s">
        <v>3</v>
      </c>
      <c r="BH578">
        <v>3</v>
      </c>
      <c r="BI578">
        <v>1</v>
      </c>
      <c r="BJ578" t="s">
        <v>369</v>
      </c>
      <c r="BM578">
        <v>13</v>
      </c>
      <c r="BN578">
        <v>0</v>
      </c>
      <c r="BO578" t="s">
        <v>367</v>
      </c>
      <c r="BP578">
        <v>1</v>
      </c>
      <c r="BQ578">
        <v>30</v>
      </c>
      <c r="BR578">
        <v>0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 t="s">
        <v>3</v>
      </c>
      <c r="BZ578">
        <v>84</v>
      </c>
      <c r="CA578">
        <v>53</v>
      </c>
      <c r="CB578" t="s">
        <v>3</v>
      </c>
      <c r="CE578">
        <v>30</v>
      </c>
      <c r="CF578">
        <v>0</v>
      </c>
      <c r="CG578">
        <v>0</v>
      </c>
      <c r="CM578">
        <v>0</v>
      </c>
      <c r="CN578" t="s">
        <v>3</v>
      </c>
      <c r="CO578">
        <v>0</v>
      </c>
      <c r="CP578">
        <f t="shared" si="567"/>
        <v>71324.36</v>
      </c>
      <c r="CQ578">
        <f t="shared" si="568"/>
        <v>53060.83</v>
      </c>
      <c r="CR578">
        <f t="shared" si="589"/>
        <v>0</v>
      </c>
      <c r="CS578">
        <f t="shared" si="569"/>
        <v>0</v>
      </c>
      <c r="CT578">
        <f t="shared" si="570"/>
        <v>0</v>
      </c>
      <c r="CU578">
        <f t="shared" si="571"/>
        <v>0</v>
      </c>
      <c r="CV578">
        <f t="shared" si="572"/>
        <v>0</v>
      </c>
      <c r="CW578">
        <f t="shared" si="573"/>
        <v>0</v>
      </c>
      <c r="CX578">
        <f t="shared" si="574"/>
        <v>0</v>
      </c>
      <c r="CY578">
        <f t="shared" si="575"/>
        <v>0</v>
      </c>
      <c r="CZ578">
        <f t="shared" si="576"/>
        <v>0</v>
      </c>
      <c r="DC578" t="s">
        <v>3</v>
      </c>
      <c r="DD578" t="s">
        <v>3</v>
      </c>
      <c r="DE578" t="s">
        <v>3</v>
      </c>
      <c r="DF578" t="s">
        <v>3</v>
      </c>
      <c r="DG578" t="s">
        <v>3</v>
      </c>
      <c r="DH578" t="s">
        <v>3</v>
      </c>
      <c r="DI578" t="s">
        <v>3</v>
      </c>
      <c r="DJ578" t="s">
        <v>3</v>
      </c>
      <c r="DK578" t="s">
        <v>3</v>
      </c>
      <c r="DL578" t="s">
        <v>3</v>
      </c>
      <c r="DM578" t="s">
        <v>3</v>
      </c>
      <c r="DN578">
        <v>0</v>
      </c>
      <c r="DO578">
        <v>0</v>
      </c>
      <c r="DP578">
        <v>1</v>
      </c>
      <c r="DQ578">
        <v>1</v>
      </c>
      <c r="DU578">
        <v>1009</v>
      </c>
      <c r="DV578" t="s">
        <v>32</v>
      </c>
      <c r="DW578" t="s">
        <v>32</v>
      </c>
      <c r="DX578">
        <v>1000</v>
      </c>
      <c r="DZ578" t="s">
        <v>3</v>
      </c>
      <c r="EA578" t="s">
        <v>3</v>
      </c>
      <c r="EB578" t="s">
        <v>3</v>
      </c>
      <c r="EC578" t="s">
        <v>3</v>
      </c>
      <c r="EE578">
        <v>55586449</v>
      </c>
      <c r="EF578">
        <v>30</v>
      </c>
      <c r="EG578" t="s">
        <v>117</v>
      </c>
      <c r="EH578">
        <v>0</v>
      </c>
      <c r="EI578" t="s">
        <v>3</v>
      </c>
      <c r="EJ578">
        <v>1</v>
      </c>
      <c r="EK578">
        <v>13</v>
      </c>
      <c r="EL578" t="s">
        <v>118</v>
      </c>
      <c r="EM578" t="s">
        <v>119</v>
      </c>
      <c r="EO578" t="s">
        <v>3</v>
      </c>
      <c r="EQ578">
        <v>0</v>
      </c>
      <c r="ER578">
        <v>9844.31</v>
      </c>
      <c r="ES578">
        <v>9844.31</v>
      </c>
      <c r="ET578">
        <v>0</v>
      </c>
      <c r="EU578">
        <v>0</v>
      </c>
      <c r="EV578">
        <v>0</v>
      </c>
      <c r="EW578">
        <v>0</v>
      </c>
      <c r="EX578">
        <v>0</v>
      </c>
      <c r="FQ578">
        <v>0</v>
      </c>
      <c r="FR578">
        <v>0</v>
      </c>
      <c r="FS578">
        <v>0</v>
      </c>
      <c r="FX578">
        <v>84</v>
      </c>
      <c r="FY578">
        <v>53</v>
      </c>
      <c r="GA578" t="s">
        <v>3</v>
      </c>
      <c r="GD578">
        <v>1</v>
      </c>
      <c r="GF578">
        <v>1922833840</v>
      </c>
      <c r="GG578">
        <v>2</v>
      </c>
      <c r="GH578">
        <v>1</v>
      </c>
      <c r="GI578">
        <v>2</v>
      </c>
      <c r="GJ578">
        <v>0</v>
      </c>
      <c r="GK578">
        <v>0</v>
      </c>
      <c r="GL578">
        <f t="shared" si="577"/>
        <v>0</v>
      </c>
      <c r="GM578">
        <f t="shared" si="578"/>
        <v>71324.36</v>
      </c>
      <c r="GN578">
        <f t="shared" si="579"/>
        <v>71324.36</v>
      </c>
      <c r="GO578">
        <f t="shared" si="580"/>
        <v>0</v>
      </c>
      <c r="GP578">
        <f t="shared" si="581"/>
        <v>0</v>
      </c>
      <c r="GR578">
        <v>0</v>
      </c>
      <c r="GS578">
        <v>3</v>
      </c>
      <c r="GT578">
        <v>0</v>
      </c>
      <c r="GU578" t="s">
        <v>3</v>
      </c>
      <c r="GV578">
        <f t="shared" si="582"/>
        <v>0</v>
      </c>
      <c r="GW578">
        <v>1</v>
      </c>
      <c r="GX578">
        <f t="shared" si="583"/>
        <v>0</v>
      </c>
      <c r="HA578">
        <v>0</v>
      </c>
      <c r="HB578">
        <v>0</v>
      </c>
      <c r="HC578">
        <f t="shared" si="584"/>
        <v>0</v>
      </c>
      <c r="HE578" t="s">
        <v>3</v>
      </c>
      <c r="HF578" t="s">
        <v>3</v>
      </c>
      <c r="HM578" t="s">
        <v>3</v>
      </c>
      <c r="HN578" t="s">
        <v>3</v>
      </c>
      <c r="HO578" t="s">
        <v>3</v>
      </c>
      <c r="HP578" t="s">
        <v>3</v>
      </c>
      <c r="HQ578" t="s">
        <v>3</v>
      </c>
      <c r="HS578">
        <v>0</v>
      </c>
      <c r="IK578">
        <v>0</v>
      </c>
    </row>
    <row r="579" spans="1:255" x14ac:dyDescent="0.25">
      <c r="A579" s="2">
        <v>18</v>
      </c>
      <c r="B579" s="2">
        <v>1</v>
      </c>
      <c r="C579" s="2">
        <v>371</v>
      </c>
      <c r="D579" s="2"/>
      <c r="E579" s="2" t="s">
        <v>370</v>
      </c>
      <c r="F579" s="2" t="s">
        <v>371</v>
      </c>
      <c r="G579" s="2" t="s">
        <v>372</v>
      </c>
      <c r="H579" s="2" t="s">
        <v>32</v>
      </c>
      <c r="I579" s="2">
        <f>I575*J579</f>
        <v>3.3351000000000002</v>
      </c>
      <c r="J579" s="2">
        <v>0.71273481076229361</v>
      </c>
      <c r="K579" s="2">
        <v>0.7127348</v>
      </c>
      <c r="L579" s="2"/>
      <c r="M579" s="2"/>
      <c r="N579" s="2"/>
      <c r="O579" s="2">
        <f t="shared" si="553"/>
        <v>38592.839999999997</v>
      </c>
      <c r="P579" s="2">
        <f t="shared" si="554"/>
        <v>38592.839999999997</v>
      </c>
      <c r="Q579" s="2">
        <f t="shared" si="585"/>
        <v>0</v>
      </c>
      <c r="R579" s="2">
        <f t="shared" si="555"/>
        <v>0</v>
      </c>
      <c r="S579" s="2">
        <f t="shared" si="556"/>
        <v>0</v>
      </c>
      <c r="T579" s="2">
        <f t="shared" si="557"/>
        <v>0</v>
      </c>
      <c r="U579" s="2">
        <f t="shared" si="558"/>
        <v>0</v>
      </c>
      <c r="V579" s="2">
        <f t="shared" si="559"/>
        <v>0</v>
      </c>
      <c r="W579" s="2">
        <f t="shared" si="560"/>
        <v>0</v>
      </c>
      <c r="X579" s="2">
        <f t="shared" si="561"/>
        <v>0</v>
      </c>
      <c r="Y579" s="2">
        <f t="shared" si="562"/>
        <v>0</v>
      </c>
      <c r="Z579" s="2"/>
      <c r="AA579" s="2">
        <v>56481265</v>
      </c>
      <c r="AB579" s="2">
        <f t="shared" si="563"/>
        <v>11571.72</v>
      </c>
      <c r="AC579" s="2">
        <f t="shared" si="564"/>
        <v>11571.72</v>
      </c>
      <c r="AD579" s="2">
        <f t="shared" si="586"/>
        <v>0</v>
      </c>
      <c r="AE579" s="2">
        <f t="shared" si="587"/>
        <v>0</v>
      </c>
      <c r="AF579" s="2">
        <f t="shared" si="587"/>
        <v>0</v>
      </c>
      <c r="AG579" s="2">
        <f t="shared" si="565"/>
        <v>0</v>
      </c>
      <c r="AH579" s="2">
        <f t="shared" si="588"/>
        <v>0</v>
      </c>
      <c r="AI579" s="2">
        <f t="shared" si="588"/>
        <v>0</v>
      </c>
      <c r="AJ579" s="2">
        <f t="shared" si="566"/>
        <v>0</v>
      </c>
      <c r="AK579" s="2">
        <v>11571.72</v>
      </c>
      <c r="AL579" s="2">
        <v>11571.72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84</v>
      </c>
      <c r="AU579" s="2">
        <v>53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1</v>
      </c>
      <c r="BJ579" s="2" t="s">
        <v>373</v>
      </c>
      <c r="BK579" s="2"/>
      <c r="BL579" s="2"/>
      <c r="BM579" s="2">
        <v>13</v>
      </c>
      <c r="BN579" s="2">
        <v>0</v>
      </c>
      <c r="BO579" s="2" t="s">
        <v>3</v>
      </c>
      <c r="BP579" s="2">
        <v>0</v>
      </c>
      <c r="BQ579" s="2">
        <v>30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84</v>
      </c>
      <c r="CA579" s="2">
        <v>53</v>
      </c>
      <c r="CB579" s="2" t="s">
        <v>3</v>
      </c>
      <c r="CC579" s="2"/>
      <c r="CD579" s="2"/>
      <c r="CE579" s="2">
        <v>30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3</v>
      </c>
      <c r="CO579" s="2">
        <v>0</v>
      </c>
      <c r="CP579" s="2">
        <f t="shared" si="567"/>
        <v>38592.839999999997</v>
      </c>
      <c r="CQ579" s="2">
        <f t="shared" si="568"/>
        <v>11571.72</v>
      </c>
      <c r="CR579" s="2">
        <f t="shared" si="589"/>
        <v>0</v>
      </c>
      <c r="CS579" s="2">
        <f t="shared" si="569"/>
        <v>0</v>
      </c>
      <c r="CT579" s="2">
        <f t="shared" si="570"/>
        <v>0</v>
      </c>
      <c r="CU579" s="2">
        <f t="shared" si="571"/>
        <v>0</v>
      </c>
      <c r="CV579" s="2">
        <f t="shared" si="572"/>
        <v>0</v>
      </c>
      <c r="CW579" s="2">
        <f t="shared" si="573"/>
        <v>0</v>
      </c>
      <c r="CX579" s="2">
        <f t="shared" si="574"/>
        <v>0</v>
      </c>
      <c r="CY579" s="2">
        <f t="shared" si="575"/>
        <v>0</v>
      </c>
      <c r="CZ579" s="2">
        <f t="shared" si="576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1009</v>
      </c>
      <c r="DV579" s="2" t="s">
        <v>32</v>
      </c>
      <c r="DW579" s="2" t="s">
        <v>32</v>
      </c>
      <c r="DX579" s="2">
        <v>1000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55586449</v>
      </c>
      <c r="EF579" s="2">
        <v>30</v>
      </c>
      <c r="EG579" s="2" t="s">
        <v>117</v>
      </c>
      <c r="EH579" s="2">
        <v>0</v>
      </c>
      <c r="EI579" s="2" t="s">
        <v>3</v>
      </c>
      <c r="EJ579" s="2">
        <v>1</v>
      </c>
      <c r="EK579" s="2">
        <v>13</v>
      </c>
      <c r="EL579" s="2" t="s">
        <v>118</v>
      </c>
      <c r="EM579" s="2" t="s">
        <v>119</v>
      </c>
      <c r="EN579" s="2"/>
      <c r="EO579" s="2" t="s">
        <v>3</v>
      </c>
      <c r="EP579" s="2"/>
      <c r="EQ579" s="2">
        <v>0</v>
      </c>
      <c r="ER579" s="2">
        <v>11571.72</v>
      </c>
      <c r="ES579" s="2">
        <v>11571.72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84</v>
      </c>
      <c r="FY579" s="2">
        <v>53</v>
      </c>
      <c r="FZ579" s="2"/>
      <c r="GA579" s="2" t="s">
        <v>3</v>
      </c>
      <c r="GB579" s="2"/>
      <c r="GC579" s="2"/>
      <c r="GD579" s="2">
        <v>1</v>
      </c>
      <c r="GE579" s="2"/>
      <c r="GF579" s="2">
        <v>1631886038</v>
      </c>
      <c r="GG579" s="2">
        <v>2</v>
      </c>
      <c r="GH579" s="2">
        <v>1</v>
      </c>
      <c r="GI579" s="2">
        <v>-2</v>
      </c>
      <c r="GJ579" s="2">
        <v>0</v>
      </c>
      <c r="GK579" s="2">
        <v>0</v>
      </c>
      <c r="GL579" s="2">
        <f t="shared" si="577"/>
        <v>0</v>
      </c>
      <c r="GM579" s="2">
        <f t="shared" si="578"/>
        <v>38592.839999999997</v>
      </c>
      <c r="GN579" s="2">
        <f t="shared" si="579"/>
        <v>38592.839999999997</v>
      </c>
      <c r="GO579" s="2">
        <f t="shared" si="580"/>
        <v>0</v>
      </c>
      <c r="GP579" s="2">
        <f t="shared" si="581"/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si="582"/>
        <v>0</v>
      </c>
      <c r="GW579" s="2">
        <v>1</v>
      </c>
      <c r="GX579" s="2">
        <f t="shared" si="583"/>
        <v>0</v>
      </c>
      <c r="GY579" s="2"/>
      <c r="GZ579" s="2"/>
      <c r="HA579" s="2">
        <v>0</v>
      </c>
      <c r="HB579" s="2">
        <v>0</v>
      </c>
      <c r="HC579" s="2">
        <f t="shared" si="584"/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3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5">
      <c r="A580">
        <v>18</v>
      </c>
      <c r="B580">
        <v>1</v>
      </c>
      <c r="C580">
        <v>392</v>
      </c>
      <c r="E580" t="s">
        <v>370</v>
      </c>
      <c r="F580" t="s">
        <v>371</v>
      </c>
      <c r="G580" t="s">
        <v>372</v>
      </c>
      <c r="H580" t="s">
        <v>32</v>
      </c>
      <c r="I580">
        <f>I576*J580</f>
        <v>3.3351000000000002</v>
      </c>
      <c r="J580">
        <v>0.71273481076229361</v>
      </c>
      <c r="K580">
        <v>0.7127348</v>
      </c>
      <c r="O580">
        <f t="shared" si="553"/>
        <v>161318.07</v>
      </c>
      <c r="P580">
        <f t="shared" si="554"/>
        <v>161318.07</v>
      </c>
      <c r="Q580">
        <f t="shared" si="585"/>
        <v>0</v>
      </c>
      <c r="R580">
        <f t="shared" si="555"/>
        <v>0</v>
      </c>
      <c r="S580">
        <f t="shared" si="556"/>
        <v>0</v>
      </c>
      <c r="T580">
        <f t="shared" si="557"/>
        <v>0</v>
      </c>
      <c r="U580">
        <f t="shared" si="558"/>
        <v>0</v>
      </c>
      <c r="V580">
        <f t="shared" si="559"/>
        <v>0</v>
      </c>
      <c r="W580">
        <f t="shared" si="560"/>
        <v>0</v>
      </c>
      <c r="X580">
        <f t="shared" si="561"/>
        <v>0</v>
      </c>
      <c r="Y580">
        <f t="shared" si="562"/>
        <v>0</v>
      </c>
      <c r="AA580">
        <v>56481267</v>
      </c>
      <c r="AB580">
        <f t="shared" si="563"/>
        <v>11571.72</v>
      </c>
      <c r="AC580">
        <f t="shared" si="564"/>
        <v>11571.72</v>
      </c>
      <c r="AD580">
        <f t="shared" si="586"/>
        <v>0</v>
      </c>
      <c r="AE580">
        <f t="shared" si="587"/>
        <v>0</v>
      </c>
      <c r="AF580">
        <f t="shared" si="587"/>
        <v>0</v>
      </c>
      <c r="AG580">
        <f t="shared" si="565"/>
        <v>0</v>
      </c>
      <c r="AH580">
        <f t="shared" si="588"/>
        <v>0</v>
      </c>
      <c r="AI580">
        <f t="shared" si="588"/>
        <v>0</v>
      </c>
      <c r="AJ580">
        <f t="shared" si="566"/>
        <v>0</v>
      </c>
      <c r="AK580">
        <v>11571.72</v>
      </c>
      <c r="AL580">
        <v>11571.72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84</v>
      </c>
      <c r="AU580">
        <v>53</v>
      </c>
      <c r="AV580">
        <v>1</v>
      </c>
      <c r="AW580">
        <v>1</v>
      </c>
      <c r="AZ580">
        <v>1</v>
      </c>
      <c r="BA580">
        <v>1</v>
      </c>
      <c r="BB580">
        <v>1</v>
      </c>
      <c r="BC580">
        <v>4.18</v>
      </c>
      <c r="BD580" t="s">
        <v>3</v>
      </c>
      <c r="BE580" t="s">
        <v>3</v>
      </c>
      <c r="BF580" t="s">
        <v>3</v>
      </c>
      <c r="BG580" t="s">
        <v>3</v>
      </c>
      <c r="BH580">
        <v>3</v>
      </c>
      <c r="BI580">
        <v>1</v>
      </c>
      <c r="BJ580" t="s">
        <v>373</v>
      </c>
      <c r="BM580">
        <v>13</v>
      </c>
      <c r="BN580">
        <v>0</v>
      </c>
      <c r="BO580" t="s">
        <v>371</v>
      </c>
      <c r="BP580">
        <v>1</v>
      </c>
      <c r="BQ580">
        <v>30</v>
      </c>
      <c r="BR580">
        <v>0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 t="s">
        <v>3</v>
      </c>
      <c r="BZ580">
        <v>84</v>
      </c>
      <c r="CA580">
        <v>53</v>
      </c>
      <c r="CB580" t="s">
        <v>3</v>
      </c>
      <c r="CE580">
        <v>30</v>
      </c>
      <c r="CF580">
        <v>0</v>
      </c>
      <c r="CG580">
        <v>0</v>
      </c>
      <c r="CM580">
        <v>0</v>
      </c>
      <c r="CN580" t="s">
        <v>3</v>
      </c>
      <c r="CO580">
        <v>0</v>
      </c>
      <c r="CP580">
        <f t="shared" si="567"/>
        <v>161318.07</v>
      </c>
      <c r="CQ580">
        <f t="shared" si="568"/>
        <v>48369.79</v>
      </c>
      <c r="CR580">
        <f t="shared" si="589"/>
        <v>0</v>
      </c>
      <c r="CS580">
        <f t="shared" si="569"/>
        <v>0</v>
      </c>
      <c r="CT580">
        <f t="shared" si="570"/>
        <v>0</v>
      </c>
      <c r="CU580">
        <f t="shared" si="571"/>
        <v>0</v>
      </c>
      <c r="CV580">
        <f t="shared" si="572"/>
        <v>0</v>
      </c>
      <c r="CW580">
        <f t="shared" si="573"/>
        <v>0</v>
      </c>
      <c r="CX580">
        <f t="shared" si="574"/>
        <v>0</v>
      </c>
      <c r="CY580">
        <f t="shared" si="575"/>
        <v>0</v>
      </c>
      <c r="CZ580">
        <f t="shared" si="576"/>
        <v>0</v>
      </c>
      <c r="DC580" t="s">
        <v>3</v>
      </c>
      <c r="DD580" t="s">
        <v>3</v>
      </c>
      <c r="DE580" t="s">
        <v>3</v>
      </c>
      <c r="DF580" t="s">
        <v>3</v>
      </c>
      <c r="DG580" t="s">
        <v>3</v>
      </c>
      <c r="DH580" t="s">
        <v>3</v>
      </c>
      <c r="DI580" t="s">
        <v>3</v>
      </c>
      <c r="DJ580" t="s">
        <v>3</v>
      </c>
      <c r="DK580" t="s">
        <v>3</v>
      </c>
      <c r="DL580" t="s">
        <v>3</v>
      </c>
      <c r="DM580" t="s">
        <v>3</v>
      </c>
      <c r="DN580">
        <v>0</v>
      </c>
      <c r="DO580">
        <v>0</v>
      </c>
      <c r="DP580">
        <v>1</v>
      </c>
      <c r="DQ580">
        <v>1</v>
      </c>
      <c r="DU580">
        <v>1009</v>
      </c>
      <c r="DV580" t="s">
        <v>32</v>
      </c>
      <c r="DW580" t="s">
        <v>32</v>
      </c>
      <c r="DX580">
        <v>1000</v>
      </c>
      <c r="DZ580" t="s">
        <v>3</v>
      </c>
      <c r="EA580" t="s">
        <v>3</v>
      </c>
      <c r="EB580" t="s">
        <v>3</v>
      </c>
      <c r="EC580" t="s">
        <v>3</v>
      </c>
      <c r="EE580">
        <v>55586449</v>
      </c>
      <c r="EF580">
        <v>30</v>
      </c>
      <c r="EG580" t="s">
        <v>117</v>
      </c>
      <c r="EH580">
        <v>0</v>
      </c>
      <c r="EI580" t="s">
        <v>3</v>
      </c>
      <c r="EJ580">
        <v>1</v>
      </c>
      <c r="EK580">
        <v>13</v>
      </c>
      <c r="EL580" t="s">
        <v>118</v>
      </c>
      <c r="EM580" t="s">
        <v>119</v>
      </c>
      <c r="EO580" t="s">
        <v>3</v>
      </c>
      <c r="EQ580">
        <v>0</v>
      </c>
      <c r="ER580">
        <v>11571.72</v>
      </c>
      <c r="ES580">
        <v>11571.72</v>
      </c>
      <c r="ET580">
        <v>0</v>
      </c>
      <c r="EU580">
        <v>0</v>
      </c>
      <c r="EV580">
        <v>0</v>
      </c>
      <c r="EW580">
        <v>0</v>
      </c>
      <c r="EX580">
        <v>0</v>
      </c>
      <c r="FQ580">
        <v>0</v>
      </c>
      <c r="FR580">
        <v>0</v>
      </c>
      <c r="FS580">
        <v>0</v>
      </c>
      <c r="FX580">
        <v>84</v>
      </c>
      <c r="FY580">
        <v>53</v>
      </c>
      <c r="GA580" t="s">
        <v>3</v>
      </c>
      <c r="GD580">
        <v>1</v>
      </c>
      <c r="GF580">
        <v>1631886038</v>
      </c>
      <c r="GG580">
        <v>2</v>
      </c>
      <c r="GH580">
        <v>1</v>
      </c>
      <c r="GI580">
        <v>2</v>
      </c>
      <c r="GJ580">
        <v>0</v>
      </c>
      <c r="GK580">
        <v>0</v>
      </c>
      <c r="GL580">
        <f t="shared" si="577"/>
        <v>0</v>
      </c>
      <c r="GM580">
        <f t="shared" si="578"/>
        <v>161318.07</v>
      </c>
      <c r="GN580">
        <f t="shared" si="579"/>
        <v>161318.07</v>
      </c>
      <c r="GO580">
        <f t="shared" si="580"/>
        <v>0</v>
      </c>
      <c r="GP580">
        <f t="shared" si="581"/>
        <v>0</v>
      </c>
      <c r="GR580">
        <v>0</v>
      </c>
      <c r="GS580">
        <v>3</v>
      </c>
      <c r="GT580">
        <v>0</v>
      </c>
      <c r="GU580" t="s">
        <v>3</v>
      </c>
      <c r="GV580">
        <f t="shared" si="582"/>
        <v>0</v>
      </c>
      <c r="GW580">
        <v>1</v>
      </c>
      <c r="GX580">
        <f t="shared" si="583"/>
        <v>0</v>
      </c>
      <c r="HA580">
        <v>0</v>
      </c>
      <c r="HB580">
        <v>0</v>
      </c>
      <c r="HC580">
        <f t="shared" si="584"/>
        <v>0</v>
      </c>
      <c r="HE580" t="s">
        <v>3</v>
      </c>
      <c r="HF580" t="s">
        <v>3</v>
      </c>
      <c r="HM580" t="s">
        <v>3</v>
      </c>
      <c r="HN580" t="s">
        <v>3</v>
      </c>
      <c r="HO580" t="s">
        <v>3</v>
      </c>
      <c r="HP580" t="s">
        <v>3</v>
      </c>
      <c r="HQ580" t="s">
        <v>3</v>
      </c>
      <c r="HS580">
        <v>0</v>
      </c>
      <c r="IK580">
        <v>0</v>
      </c>
    </row>
    <row r="581" spans="1:255" x14ac:dyDescent="0.25">
      <c r="A581" s="2">
        <v>18</v>
      </c>
      <c r="B581" s="2">
        <v>1</v>
      </c>
      <c r="C581" s="2">
        <v>379</v>
      </c>
      <c r="D581" s="2"/>
      <c r="E581" s="2" t="s">
        <v>374</v>
      </c>
      <c r="F581" s="2" t="s">
        <v>375</v>
      </c>
      <c r="G581" s="2" t="s">
        <v>376</v>
      </c>
      <c r="H581" s="2" t="s">
        <v>126</v>
      </c>
      <c r="I581" s="2">
        <f>I575*J581</f>
        <v>0.78</v>
      </c>
      <c r="J581" s="2">
        <v>0.16669159917081616</v>
      </c>
      <c r="K581" s="2">
        <v>0.1666916</v>
      </c>
      <c r="L581" s="2"/>
      <c r="M581" s="2"/>
      <c r="N581" s="2"/>
      <c r="O581" s="2">
        <f t="shared" si="553"/>
        <v>293.52999999999997</v>
      </c>
      <c r="P581" s="2">
        <f t="shared" si="554"/>
        <v>293.52999999999997</v>
      </c>
      <c r="Q581" s="2">
        <f t="shared" si="585"/>
        <v>0</v>
      </c>
      <c r="R581" s="2">
        <f t="shared" si="555"/>
        <v>0</v>
      </c>
      <c r="S581" s="2">
        <f t="shared" si="556"/>
        <v>0</v>
      </c>
      <c r="T581" s="2">
        <f t="shared" si="557"/>
        <v>0</v>
      </c>
      <c r="U581" s="2">
        <f t="shared" si="558"/>
        <v>0</v>
      </c>
      <c r="V581" s="2">
        <f t="shared" si="559"/>
        <v>0</v>
      </c>
      <c r="W581" s="2">
        <f t="shared" si="560"/>
        <v>0</v>
      </c>
      <c r="X581" s="2">
        <f t="shared" si="561"/>
        <v>0</v>
      </c>
      <c r="Y581" s="2">
        <f t="shared" si="562"/>
        <v>0</v>
      </c>
      <c r="Z581" s="2"/>
      <c r="AA581" s="2">
        <v>56481265</v>
      </c>
      <c r="AB581" s="2">
        <f t="shared" si="563"/>
        <v>376.32</v>
      </c>
      <c r="AC581" s="2">
        <f t="shared" si="564"/>
        <v>376.32</v>
      </c>
      <c r="AD581" s="2">
        <f t="shared" si="586"/>
        <v>0</v>
      </c>
      <c r="AE581" s="2">
        <f t="shared" si="587"/>
        <v>0</v>
      </c>
      <c r="AF581" s="2">
        <f t="shared" si="587"/>
        <v>0</v>
      </c>
      <c r="AG581" s="2">
        <f t="shared" si="565"/>
        <v>0</v>
      </c>
      <c r="AH581" s="2">
        <f t="shared" si="588"/>
        <v>0</v>
      </c>
      <c r="AI581" s="2">
        <f t="shared" si="588"/>
        <v>0</v>
      </c>
      <c r="AJ581" s="2">
        <f t="shared" si="566"/>
        <v>0</v>
      </c>
      <c r="AK581" s="2">
        <v>376.32</v>
      </c>
      <c r="AL581" s="2">
        <v>376.32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1</v>
      </c>
      <c r="BJ581" s="2" t="s">
        <v>377</v>
      </c>
      <c r="BK581" s="2"/>
      <c r="BL581" s="2"/>
      <c r="BM581" s="2">
        <v>1617</v>
      </c>
      <c r="BN581" s="2">
        <v>0</v>
      </c>
      <c r="BO581" s="2" t="s">
        <v>3</v>
      </c>
      <c r="BP581" s="2">
        <v>0</v>
      </c>
      <c r="BQ581" s="2">
        <v>200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0</v>
      </c>
      <c r="CA581" s="2">
        <v>0</v>
      </c>
      <c r="CB581" s="2" t="s">
        <v>3</v>
      </c>
      <c r="CC581" s="2"/>
      <c r="CD581" s="2"/>
      <c r="CE581" s="2">
        <v>30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si="567"/>
        <v>293.52999999999997</v>
      </c>
      <c r="CQ581" s="2">
        <f t="shared" si="568"/>
        <v>376.32</v>
      </c>
      <c r="CR581" s="2">
        <f t="shared" si="589"/>
        <v>0</v>
      </c>
      <c r="CS581" s="2">
        <f t="shared" si="569"/>
        <v>0</v>
      </c>
      <c r="CT581" s="2">
        <f t="shared" si="570"/>
        <v>0</v>
      </c>
      <c r="CU581" s="2">
        <f t="shared" si="571"/>
        <v>0</v>
      </c>
      <c r="CV581" s="2">
        <f t="shared" si="572"/>
        <v>0</v>
      </c>
      <c r="CW581" s="2">
        <f t="shared" si="573"/>
        <v>0</v>
      </c>
      <c r="CX581" s="2">
        <f t="shared" si="574"/>
        <v>0</v>
      </c>
      <c r="CY581" s="2">
        <f t="shared" si="575"/>
        <v>0</v>
      </c>
      <c r="CZ581" s="2">
        <f t="shared" si="576"/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126</v>
      </c>
      <c r="DW581" s="2" t="s">
        <v>126</v>
      </c>
      <c r="DX581" s="2">
        <v>100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55586533</v>
      </c>
      <c r="EF581" s="2">
        <v>200</v>
      </c>
      <c r="EG581" s="2" t="s">
        <v>378</v>
      </c>
      <c r="EH581" s="2">
        <v>0</v>
      </c>
      <c r="EI581" s="2" t="s">
        <v>3</v>
      </c>
      <c r="EJ581" s="2">
        <v>1</v>
      </c>
      <c r="EK581" s="2">
        <v>1617</v>
      </c>
      <c r="EL581" s="2" t="s">
        <v>379</v>
      </c>
      <c r="EM581" s="2" t="s">
        <v>380</v>
      </c>
      <c r="EN581" s="2"/>
      <c r="EO581" s="2" t="s">
        <v>3</v>
      </c>
      <c r="EP581" s="2"/>
      <c r="EQ581" s="2">
        <v>0</v>
      </c>
      <c r="ER581" s="2">
        <v>376.32</v>
      </c>
      <c r="ES581" s="2">
        <v>376.32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0</v>
      </c>
      <c r="FY581" s="2">
        <v>0</v>
      </c>
      <c r="FZ581" s="2"/>
      <c r="GA581" s="2" t="s">
        <v>3</v>
      </c>
      <c r="GB581" s="2"/>
      <c r="GC581" s="2"/>
      <c r="GD581" s="2">
        <v>1</v>
      </c>
      <c r="GE581" s="2"/>
      <c r="GF581" s="2">
        <v>-117187392</v>
      </c>
      <c r="GG581" s="2">
        <v>2</v>
      </c>
      <c r="GH581" s="2">
        <v>1</v>
      </c>
      <c r="GI581" s="2">
        <v>-2</v>
      </c>
      <c r="GJ581" s="2">
        <v>0</v>
      </c>
      <c r="GK581" s="2">
        <v>0</v>
      </c>
      <c r="GL581" s="2">
        <f t="shared" si="577"/>
        <v>0</v>
      </c>
      <c r="GM581" s="2">
        <f t="shared" si="578"/>
        <v>293.52999999999997</v>
      </c>
      <c r="GN581" s="2">
        <f t="shared" si="579"/>
        <v>293.52999999999997</v>
      </c>
      <c r="GO581" s="2">
        <f t="shared" si="580"/>
        <v>0</v>
      </c>
      <c r="GP581" s="2">
        <f t="shared" si="581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582"/>
        <v>0</v>
      </c>
      <c r="GW581" s="2">
        <v>1</v>
      </c>
      <c r="GX581" s="2">
        <f t="shared" si="583"/>
        <v>0</v>
      </c>
      <c r="GY581" s="2"/>
      <c r="GZ581" s="2"/>
      <c r="HA581" s="2">
        <v>0</v>
      </c>
      <c r="HB581" s="2">
        <v>0</v>
      </c>
      <c r="HC581" s="2">
        <f t="shared" si="584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5">
      <c r="A582">
        <v>18</v>
      </c>
      <c r="B582">
        <v>1</v>
      </c>
      <c r="C582">
        <v>400</v>
      </c>
      <c r="E582" t="s">
        <v>374</v>
      </c>
      <c r="F582" t="s">
        <v>375</v>
      </c>
      <c r="G582" t="s">
        <v>376</v>
      </c>
      <c r="H582" t="s">
        <v>126</v>
      </c>
      <c r="I582">
        <f>I576*J582</f>
        <v>0.78</v>
      </c>
      <c r="J582">
        <v>0.16669159917081616</v>
      </c>
      <c r="K582">
        <v>0.1666916</v>
      </c>
      <c r="O582">
        <f t="shared" si="553"/>
        <v>5585.88</v>
      </c>
      <c r="P582">
        <f t="shared" si="554"/>
        <v>5585.88</v>
      </c>
      <c r="Q582">
        <f t="shared" si="585"/>
        <v>0</v>
      </c>
      <c r="R582">
        <f t="shared" si="555"/>
        <v>0</v>
      </c>
      <c r="S582">
        <f t="shared" si="556"/>
        <v>0</v>
      </c>
      <c r="T582">
        <f t="shared" si="557"/>
        <v>0</v>
      </c>
      <c r="U582">
        <f t="shared" si="558"/>
        <v>0</v>
      </c>
      <c r="V582">
        <f t="shared" si="559"/>
        <v>0</v>
      </c>
      <c r="W582">
        <f t="shared" si="560"/>
        <v>0</v>
      </c>
      <c r="X582">
        <f t="shared" si="561"/>
        <v>0</v>
      </c>
      <c r="Y582">
        <f t="shared" si="562"/>
        <v>0</v>
      </c>
      <c r="AA582">
        <v>56481267</v>
      </c>
      <c r="AB582">
        <f t="shared" si="563"/>
        <v>376.32</v>
      </c>
      <c r="AC582">
        <f t="shared" si="564"/>
        <v>376.32</v>
      </c>
      <c r="AD582">
        <f t="shared" si="586"/>
        <v>0</v>
      </c>
      <c r="AE582">
        <f t="shared" si="587"/>
        <v>0</v>
      </c>
      <c r="AF582">
        <f t="shared" si="587"/>
        <v>0</v>
      </c>
      <c r="AG582">
        <f t="shared" si="565"/>
        <v>0</v>
      </c>
      <c r="AH582">
        <f t="shared" si="588"/>
        <v>0</v>
      </c>
      <c r="AI582">
        <f t="shared" si="588"/>
        <v>0</v>
      </c>
      <c r="AJ582">
        <f t="shared" si="566"/>
        <v>0</v>
      </c>
      <c r="AK582">
        <v>376.32</v>
      </c>
      <c r="AL582">
        <v>376.32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1</v>
      </c>
      <c r="AZ582">
        <v>1</v>
      </c>
      <c r="BA582">
        <v>1</v>
      </c>
      <c r="BB582">
        <v>1</v>
      </c>
      <c r="BC582">
        <v>19.03</v>
      </c>
      <c r="BD582" t="s">
        <v>3</v>
      </c>
      <c r="BE582" t="s">
        <v>3</v>
      </c>
      <c r="BF582" t="s">
        <v>3</v>
      </c>
      <c r="BG582" t="s">
        <v>3</v>
      </c>
      <c r="BH582">
        <v>3</v>
      </c>
      <c r="BI582">
        <v>1</v>
      </c>
      <c r="BJ582" t="s">
        <v>377</v>
      </c>
      <c r="BM582">
        <v>1617</v>
      </c>
      <c r="BN582">
        <v>0</v>
      </c>
      <c r="BO582" t="s">
        <v>375</v>
      </c>
      <c r="BP582">
        <v>1</v>
      </c>
      <c r="BQ582">
        <v>200</v>
      </c>
      <c r="BR582">
        <v>0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 t="s">
        <v>3</v>
      </c>
      <c r="BZ582">
        <v>0</v>
      </c>
      <c r="CA582">
        <v>0</v>
      </c>
      <c r="CB582" t="s">
        <v>3</v>
      </c>
      <c r="CE582">
        <v>30</v>
      </c>
      <c r="CF582">
        <v>0</v>
      </c>
      <c r="CG582">
        <v>0</v>
      </c>
      <c r="CM582">
        <v>0</v>
      </c>
      <c r="CN582" t="s">
        <v>3</v>
      </c>
      <c r="CO582">
        <v>0</v>
      </c>
      <c r="CP582">
        <f t="shared" si="567"/>
        <v>5585.88</v>
      </c>
      <c r="CQ582">
        <f t="shared" si="568"/>
        <v>7161.37</v>
      </c>
      <c r="CR582">
        <f t="shared" si="589"/>
        <v>0</v>
      </c>
      <c r="CS582">
        <f t="shared" si="569"/>
        <v>0</v>
      </c>
      <c r="CT582">
        <f t="shared" si="570"/>
        <v>0</v>
      </c>
      <c r="CU582">
        <f t="shared" si="571"/>
        <v>0</v>
      </c>
      <c r="CV582">
        <f t="shared" si="572"/>
        <v>0</v>
      </c>
      <c r="CW582">
        <f t="shared" si="573"/>
        <v>0</v>
      </c>
      <c r="CX582">
        <f t="shared" si="574"/>
        <v>0</v>
      </c>
      <c r="CY582">
        <f t="shared" si="575"/>
        <v>0</v>
      </c>
      <c r="CZ582">
        <f t="shared" si="576"/>
        <v>0</v>
      </c>
      <c r="DC582" t="s">
        <v>3</v>
      </c>
      <c r="DD582" t="s">
        <v>3</v>
      </c>
      <c r="DE582" t="s">
        <v>3</v>
      </c>
      <c r="DF582" t="s">
        <v>3</v>
      </c>
      <c r="DG582" t="s">
        <v>3</v>
      </c>
      <c r="DH582" t="s">
        <v>3</v>
      </c>
      <c r="DI582" t="s">
        <v>3</v>
      </c>
      <c r="DJ582" t="s">
        <v>3</v>
      </c>
      <c r="DK582" t="s">
        <v>3</v>
      </c>
      <c r="DL582" t="s">
        <v>3</v>
      </c>
      <c r="DM582" t="s">
        <v>3</v>
      </c>
      <c r="DN582">
        <v>0</v>
      </c>
      <c r="DO582">
        <v>0</v>
      </c>
      <c r="DP582">
        <v>1</v>
      </c>
      <c r="DQ582">
        <v>1</v>
      </c>
      <c r="DU582">
        <v>1010</v>
      </c>
      <c r="DV582" t="s">
        <v>126</v>
      </c>
      <c r="DW582" t="s">
        <v>126</v>
      </c>
      <c r="DX582">
        <v>100</v>
      </c>
      <c r="DZ582" t="s">
        <v>3</v>
      </c>
      <c r="EA582" t="s">
        <v>3</v>
      </c>
      <c r="EB582" t="s">
        <v>3</v>
      </c>
      <c r="EC582" t="s">
        <v>3</v>
      </c>
      <c r="EE582">
        <v>55586533</v>
      </c>
      <c r="EF582">
        <v>200</v>
      </c>
      <c r="EG582" t="s">
        <v>378</v>
      </c>
      <c r="EH582">
        <v>0</v>
      </c>
      <c r="EI582" t="s">
        <v>3</v>
      </c>
      <c r="EJ582">
        <v>1</v>
      </c>
      <c r="EK582">
        <v>1617</v>
      </c>
      <c r="EL582" t="s">
        <v>379</v>
      </c>
      <c r="EM582" t="s">
        <v>380</v>
      </c>
      <c r="EO582" t="s">
        <v>3</v>
      </c>
      <c r="EQ582">
        <v>0</v>
      </c>
      <c r="ER582">
        <v>376.32</v>
      </c>
      <c r="ES582">
        <v>376.32</v>
      </c>
      <c r="ET582">
        <v>0</v>
      </c>
      <c r="EU582">
        <v>0</v>
      </c>
      <c r="EV582">
        <v>0</v>
      </c>
      <c r="EW582">
        <v>0</v>
      </c>
      <c r="EX582">
        <v>0</v>
      </c>
      <c r="FQ582">
        <v>0</v>
      </c>
      <c r="FR582">
        <v>0</v>
      </c>
      <c r="FS582">
        <v>0</v>
      </c>
      <c r="FX582">
        <v>0</v>
      </c>
      <c r="FY582">
        <v>0</v>
      </c>
      <c r="GA582" t="s">
        <v>3</v>
      </c>
      <c r="GD582">
        <v>1</v>
      </c>
      <c r="GF582">
        <v>-117187392</v>
      </c>
      <c r="GG582">
        <v>2</v>
      </c>
      <c r="GH582">
        <v>1</v>
      </c>
      <c r="GI582">
        <v>2</v>
      </c>
      <c r="GJ582">
        <v>0</v>
      </c>
      <c r="GK582">
        <v>0</v>
      </c>
      <c r="GL582">
        <f t="shared" si="577"/>
        <v>0</v>
      </c>
      <c r="GM582">
        <f t="shared" si="578"/>
        <v>5585.88</v>
      </c>
      <c r="GN582">
        <f t="shared" si="579"/>
        <v>5585.88</v>
      </c>
      <c r="GO582">
        <f t="shared" si="580"/>
        <v>0</v>
      </c>
      <c r="GP582">
        <f t="shared" si="581"/>
        <v>0</v>
      </c>
      <c r="GR582">
        <v>0</v>
      </c>
      <c r="GS582">
        <v>3</v>
      </c>
      <c r="GT582">
        <v>0</v>
      </c>
      <c r="GU582" t="s">
        <v>3</v>
      </c>
      <c r="GV582">
        <f t="shared" si="582"/>
        <v>0</v>
      </c>
      <c r="GW582">
        <v>1</v>
      </c>
      <c r="GX582">
        <f t="shared" si="583"/>
        <v>0</v>
      </c>
      <c r="HA582">
        <v>0</v>
      </c>
      <c r="HB582">
        <v>0</v>
      </c>
      <c r="HC582">
        <f t="shared" si="584"/>
        <v>0</v>
      </c>
      <c r="HE582" t="s">
        <v>3</v>
      </c>
      <c r="HF582" t="s">
        <v>3</v>
      </c>
      <c r="HM582" t="s">
        <v>3</v>
      </c>
      <c r="HN582" t="s">
        <v>3</v>
      </c>
      <c r="HO582" t="s">
        <v>3</v>
      </c>
      <c r="HP582" t="s">
        <v>3</v>
      </c>
      <c r="HQ582" t="s">
        <v>3</v>
      </c>
      <c r="HS582">
        <v>0</v>
      </c>
      <c r="IK582">
        <v>0</v>
      </c>
    </row>
    <row r="583" spans="1:255" x14ac:dyDescent="0.25">
      <c r="A583" s="2">
        <v>17</v>
      </c>
      <c r="B583" s="2">
        <v>1</v>
      </c>
      <c r="C583" s="2">
        <f>ROW(SmtRes!A408)</f>
        <v>408</v>
      </c>
      <c r="D583" s="2">
        <f>ROW(EtalonRes!A406)</f>
        <v>406</v>
      </c>
      <c r="E583" s="2" t="s">
        <v>381</v>
      </c>
      <c r="F583" s="2" t="s">
        <v>298</v>
      </c>
      <c r="G583" s="2" t="s">
        <v>299</v>
      </c>
      <c r="H583" s="2" t="s">
        <v>22</v>
      </c>
      <c r="I583" s="2">
        <f>ROUND((29.4+0.3*4+0.2*6+0.2*1+0.2*2)/1000,9)</f>
        <v>3.2399999999999998E-2</v>
      </c>
      <c r="J583" s="2">
        <v>0</v>
      </c>
      <c r="K583" s="2">
        <f>ROUND((29.4+0.3*4+0.2*6+0.2*1+0.2*2)/1000,9)</f>
        <v>3.2399999999999998E-2</v>
      </c>
      <c r="L583" s="2"/>
      <c r="M583" s="2"/>
      <c r="N583" s="2"/>
      <c r="O583" s="2">
        <f t="shared" si="553"/>
        <v>72.66</v>
      </c>
      <c r="P583" s="2">
        <f t="shared" si="554"/>
        <v>1.89</v>
      </c>
      <c r="Q583" s="2">
        <f>(ROUND((ROUND(((((ET583*1.25)*1.1))*AV583*I583),2)*BB583),2)+ROUND((ROUND(((AE583-(((EU583*1.25)*1.1)))*AV583*I583),2)*BS583),2))</f>
        <v>2.5499999999999998</v>
      </c>
      <c r="R583" s="2">
        <f t="shared" si="555"/>
        <v>0</v>
      </c>
      <c r="S583" s="2">
        <f t="shared" si="556"/>
        <v>68.22</v>
      </c>
      <c r="T583" s="2">
        <f t="shared" si="557"/>
        <v>0</v>
      </c>
      <c r="U583" s="2">
        <f t="shared" si="558"/>
        <v>5.1680067119999986</v>
      </c>
      <c r="V583" s="2">
        <f t="shared" si="559"/>
        <v>0</v>
      </c>
      <c r="W583" s="2">
        <f t="shared" si="560"/>
        <v>0</v>
      </c>
      <c r="X583" s="2">
        <f t="shared" si="561"/>
        <v>57.3</v>
      </c>
      <c r="Y583" s="2">
        <f t="shared" si="562"/>
        <v>36.159999999999997</v>
      </c>
      <c r="Z583" s="2"/>
      <c r="AA583" s="2">
        <v>56481265</v>
      </c>
      <c r="AB583" s="2">
        <f t="shared" si="563"/>
        <v>2067.7755000000002</v>
      </c>
      <c r="AC583" s="2">
        <f t="shared" si="564"/>
        <v>58.4</v>
      </c>
      <c r="AD583" s="2">
        <f>ROUND((((((ET583*1.25)*1.1))-(((EU583*1.25)*1.1)))+AE583),6)</f>
        <v>72.407499999999999</v>
      </c>
      <c r="AE583" s="2">
        <f>ROUND((((EU583*1.25)*1.1)),6)</f>
        <v>0</v>
      </c>
      <c r="AF583" s="2">
        <f>ROUND((((EV583*1.15)*1.1)),6)</f>
        <v>1936.9680000000001</v>
      </c>
      <c r="AG583" s="2">
        <f t="shared" si="565"/>
        <v>0</v>
      </c>
      <c r="AH583" s="2">
        <f>(((EW583*1.15)*1.1))</f>
        <v>146.73999999999998</v>
      </c>
      <c r="AI583" s="2">
        <f>(((EX583*1.25)*1.1))</f>
        <v>0</v>
      </c>
      <c r="AJ583" s="2">
        <f t="shared" si="566"/>
        <v>0</v>
      </c>
      <c r="AK583" s="2">
        <v>1642.26</v>
      </c>
      <c r="AL583" s="2">
        <v>58.4</v>
      </c>
      <c r="AM583" s="2">
        <v>52.66</v>
      </c>
      <c r="AN583" s="2">
        <v>0</v>
      </c>
      <c r="AO583" s="2">
        <v>1531.2</v>
      </c>
      <c r="AP583" s="2">
        <v>0</v>
      </c>
      <c r="AQ583" s="2">
        <v>116</v>
      </c>
      <c r="AR583" s="2">
        <v>0</v>
      </c>
      <c r="AS583" s="2">
        <v>0</v>
      </c>
      <c r="AT583" s="2">
        <v>84</v>
      </c>
      <c r="AU583" s="2">
        <v>53</v>
      </c>
      <c r="AV583" s="2">
        <v>1.087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0</v>
      </c>
      <c r="BI583" s="2">
        <v>1</v>
      </c>
      <c r="BJ583" s="2" t="s">
        <v>300</v>
      </c>
      <c r="BK583" s="2"/>
      <c r="BL583" s="2"/>
      <c r="BM583" s="2">
        <v>13</v>
      </c>
      <c r="BN583" s="2">
        <v>0</v>
      </c>
      <c r="BO583" s="2" t="s">
        <v>298</v>
      </c>
      <c r="BP583" s="2">
        <v>1</v>
      </c>
      <c r="BQ583" s="2">
        <v>30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84</v>
      </c>
      <c r="CA583" s="2">
        <v>53</v>
      </c>
      <c r="CB583" s="2" t="s">
        <v>3</v>
      </c>
      <c r="CC583" s="2"/>
      <c r="CD583" s="2"/>
      <c r="CE583" s="2">
        <v>30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3</v>
      </c>
      <c r="CO583" s="2">
        <v>0</v>
      </c>
      <c r="CP583" s="2">
        <f t="shared" si="567"/>
        <v>72.66</v>
      </c>
      <c r="CQ583" s="2">
        <f t="shared" si="568"/>
        <v>58.4</v>
      </c>
      <c r="CR583" s="2">
        <f>(ROUND((ROUND(((((ET583*1.25)*1.1))*AV583*1),2)*BB583),2)+ROUND((ROUND(((AE583-(((EU583*1.25)*1.1)))*AV583*1),2)*BS583),2))</f>
        <v>78.709999999999994</v>
      </c>
      <c r="CS583" s="2">
        <f t="shared" si="569"/>
        <v>0</v>
      </c>
      <c r="CT583" s="2">
        <f t="shared" si="570"/>
        <v>2105.48</v>
      </c>
      <c r="CU583" s="2">
        <f t="shared" si="571"/>
        <v>0</v>
      </c>
      <c r="CV583" s="2">
        <f t="shared" si="572"/>
        <v>159.50637999999998</v>
      </c>
      <c r="CW583" s="2">
        <f t="shared" si="573"/>
        <v>0</v>
      </c>
      <c r="CX583" s="2">
        <f t="shared" si="574"/>
        <v>0</v>
      </c>
      <c r="CY583" s="2">
        <f t="shared" si="575"/>
        <v>57.304799999999993</v>
      </c>
      <c r="CZ583" s="2">
        <f t="shared" si="576"/>
        <v>36.156599999999997</v>
      </c>
      <c r="DA583" s="2"/>
      <c r="DB583" s="2"/>
      <c r="DC583" s="2" t="s">
        <v>3</v>
      </c>
      <c r="DD583" s="2" t="s">
        <v>3</v>
      </c>
      <c r="DE583" s="2" t="s">
        <v>48</v>
      </c>
      <c r="DF583" s="2" t="s">
        <v>48</v>
      </c>
      <c r="DG583" s="2" t="s">
        <v>49</v>
      </c>
      <c r="DH583" s="2" t="s">
        <v>3</v>
      </c>
      <c r="DI583" s="2" t="s">
        <v>49</v>
      </c>
      <c r="DJ583" s="2" t="s">
        <v>48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1013</v>
      </c>
      <c r="DV583" s="2" t="s">
        <v>22</v>
      </c>
      <c r="DW583" s="2" t="s">
        <v>22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55586449</v>
      </c>
      <c r="EF583" s="2">
        <v>30</v>
      </c>
      <c r="EG583" s="2" t="s">
        <v>117</v>
      </c>
      <c r="EH583" s="2">
        <v>0</v>
      </c>
      <c r="EI583" s="2" t="s">
        <v>3</v>
      </c>
      <c r="EJ583" s="2">
        <v>1</v>
      </c>
      <c r="EK583" s="2">
        <v>13</v>
      </c>
      <c r="EL583" s="2" t="s">
        <v>118</v>
      </c>
      <c r="EM583" s="2" t="s">
        <v>119</v>
      </c>
      <c r="EN583" s="2"/>
      <c r="EO583" s="2" t="s">
        <v>52</v>
      </c>
      <c r="EP583" s="2"/>
      <c r="EQ583" s="2">
        <v>0</v>
      </c>
      <c r="ER583" s="2">
        <v>1642.26</v>
      </c>
      <c r="ES583" s="2">
        <v>58.4</v>
      </c>
      <c r="ET583" s="2">
        <v>52.66</v>
      </c>
      <c r="EU583" s="2">
        <v>0</v>
      </c>
      <c r="EV583" s="2">
        <v>1531.2</v>
      </c>
      <c r="EW583" s="2">
        <v>116</v>
      </c>
      <c r="EX583" s="2">
        <v>0</v>
      </c>
      <c r="EY583" s="2">
        <v>0</v>
      </c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84</v>
      </c>
      <c r="FY583" s="2">
        <v>53</v>
      </c>
      <c r="FZ583" s="2"/>
      <c r="GA583" s="2" t="s">
        <v>3</v>
      </c>
      <c r="GB583" s="2"/>
      <c r="GC583" s="2"/>
      <c r="GD583" s="2">
        <v>1</v>
      </c>
      <c r="GE583" s="2"/>
      <c r="GF583" s="2">
        <v>1909961962</v>
      </c>
      <c r="GG583" s="2">
        <v>2</v>
      </c>
      <c r="GH583" s="2">
        <v>1</v>
      </c>
      <c r="GI583" s="2">
        <v>2</v>
      </c>
      <c r="GJ583" s="2">
        <v>0</v>
      </c>
      <c r="GK583" s="2">
        <v>0</v>
      </c>
      <c r="GL583" s="2">
        <f t="shared" si="577"/>
        <v>0</v>
      </c>
      <c r="GM583" s="2">
        <f t="shared" si="578"/>
        <v>166.12</v>
      </c>
      <c r="GN583" s="2">
        <f t="shared" si="579"/>
        <v>166.12</v>
      </c>
      <c r="GO583" s="2">
        <f t="shared" si="580"/>
        <v>0</v>
      </c>
      <c r="GP583" s="2">
        <f t="shared" si="581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582"/>
        <v>0</v>
      </c>
      <c r="GW583" s="2">
        <v>1</v>
      </c>
      <c r="GX583" s="2">
        <f t="shared" si="583"/>
        <v>0</v>
      </c>
      <c r="GY583" s="2"/>
      <c r="GZ583" s="2"/>
      <c r="HA583" s="2">
        <v>0</v>
      </c>
      <c r="HB583" s="2">
        <v>0</v>
      </c>
      <c r="HC583" s="2">
        <f t="shared" si="584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5">
      <c r="A584">
        <v>17</v>
      </c>
      <c r="B584">
        <v>1</v>
      </c>
      <c r="C584">
        <f>ROW(SmtRes!A416)</f>
        <v>416</v>
      </c>
      <c r="D584">
        <f>ROW(EtalonRes!A414)</f>
        <v>414</v>
      </c>
      <c r="E584" t="s">
        <v>381</v>
      </c>
      <c r="F584" t="s">
        <v>298</v>
      </c>
      <c r="G584" t="s">
        <v>299</v>
      </c>
      <c r="H584" t="s">
        <v>22</v>
      </c>
      <c r="I584">
        <f>ROUND((29.4+0.3*4+0.2*6+0.2*1+0.2*2)/1000,9)</f>
        <v>3.2399999999999998E-2</v>
      </c>
      <c r="J584">
        <v>0</v>
      </c>
      <c r="K584">
        <f>ROUND((29.4+0.3*4+0.2*6+0.2*1+0.2*2)/1000,9)</f>
        <v>3.2399999999999998E-2</v>
      </c>
      <c r="O584">
        <f t="shared" si="553"/>
        <v>3306.68</v>
      </c>
      <c r="P584">
        <f t="shared" si="554"/>
        <v>21.17</v>
      </c>
      <c r="Q584">
        <f>(ROUND((ROUND(((((ET584*1.25)*1.1))*AV584*I584),2)*BB584),2)+ROUND((ROUND(((AE584-(((EU584*1.25)*1.1)))*AV584*I584),2)*BS584),2))</f>
        <v>23.23</v>
      </c>
      <c r="R584">
        <f t="shared" si="555"/>
        <v>0</v>
      </c>
      <c r="S584">
        <f t="shared" si="556"/>
        <v>3262.28</v>
      </c>
      <c r="T584">
        <f t="shared" si="557"/>
        <v>0</v>
      </c>
      <c r="U584">
        <f t="shared" si="558"/>
        <v>5.1680067119999986</v>
      </c>
      <c r="V584">
        <f t="shared" si="559"/>
        <v>0</v>
      </c>
      <c r="W584">
        <f t="shared" si="560"/>
        <v>0</v>
      </c>
      <c r="X584">
        <f t="shared" si="561"/>
        <v>2740.32</v>
      </c>
      <c r="Y584">
        <f t="shared" si="562"/>
        <v>1729.01</v>
      </c>
      <c r="AA584">
        <v>56481267</v>
      </c>
      <c r="AB584">
        <f t="shared" si="563"/>
        <v>2067.7755000000002</v>
      </c>
      <c r="AC584">
        <f t="shared" si="564"/>
        <v>58.4</v>
      </c>
      <c r="AD584">
        <f>ROUND((((((ET584*1.25)*1.1))-(((EU584*1.25)*1.1)))+AE584),6)</f>
        <v>72.407499999999999</v>
      </c>
      <c r="AE584">
        <f>ROUND((((EU584*1.25)*1.1)),6)</f>
        <v>0</v>
      </c>
      <c r="AF584">
        <f>ROUND((((EV584*1.15)*1.1)),6)</f>
        <v>1936.9680000000001</v>
      </c>
      <c r="AG584">
        <f t="shared" si="565"/>
        <v>0</v>
      </c>
      <c r="AH584">
        <f>(((EW584*1.15)*1.1))</f>
        <v>146.73999999999998</v>
      </c>
      <c r="AI584">
        <f>(((EX584*1.25)*1.1))</f>
        <v>0</v>
      </c>
      <c r="AJ584">
        <f t="shared" si="566"/>
        <v>0</v>
      </c>
      <c r="AK584">
        <v>1642.26</v>
      </c>
      <c r="AL584">
        <v>58.4</v>
      </c>
      <c r="AM584">
        <v>52.66</v>
      </c>
      <c r="AN584">
        <v>0</v>
      </c>
      <c r="AO584">
        <v>1531.2</v>
      </c>
      <c r="AP584">
        <v>0</v>
      </c>
      <c r="AQ584">
        <v>116</v>
      </c>
      <c r="AR584">
        <v>0</v>
      </c>
      <c r="AS584">
        <v>0</v>
      </c>
      <c r="AT584">
        <v>84</v>
      </c>
      <c r="AU584">
        <v>53</v>
      </c>
      <c r="AV584">
        <v>1.087</v>
      </c>
      <c r="AW584">
        <v>1</v>
      </c>
      <c r="AZ584">
        <v>1</v>
      </c>
      <c r="BA584">
        <v>47.82</v>
      </c>
      <c r="BB584">
        <v>9.11</v>
      </c>
      <c r="BC584">
        <v>11.2</v>
      </c>
      <c r="BD584" t="s">
        <v>3</v>
      </c>
      <c r="BE584" t="s">
        <v>3</v>
      </c>
      <c r="BF584" t="s">
        <v>3</v>
      </c>
      <c r="BG584" t="s">
        <v>3</v>
      </c>
      <c r="BH584">
        <v>0</v>
      </c>
      <c r="BI584">
        <v>1</v>
      </c>
      <c r="BJ584" t="s">
        <v>300</v>
      </c>
      <c r="BM584">
        <v>13</v>
      </c>
      <c r="BN584">
        <v>0</v>
      </c>
      <c r="BO584" t="s">
        <v>298</v>
      </c>
      <c r="BP584">
        <v>1</v>
      </c>
      <c r="BQ584">
        <v>30</v>
      </c>
      <c r="BR584">
        <v>0</v>
      </c>
      <c r="BS584">
        <v>47.82</v>
      </c>
      <c r="BT584">
        <v>1</v>
      </c>
      <c r="BU584">
        <v>1</v>
      </c>
      <c r="BV584">
        <v>1</v>
      </c>
      <c r="BW584">
        <v>1</v>
      </c>
      <c r="BX584">
        <v>1</v>
      </c>
      <c r="BY584" t="s">
        <v>3</v>
      </c>
      <c r="BZ584">
        <v>84</v>
      </c>
      <c r="CA584">
        <v>53</v>
      </c>
      <c r="CB584" t="s">
        <v>3</v>
      </c>
      <c r="CE584">
        <v>30</v>
      </c>
      <c r="CF584">
        <v>0</v>
      </c>
      <c r="CG584">
        <v>0</v>
      </c>
      <c r="CM584">
        <v>0</v>
      </c>
      <c r="CN584" t="s">
        <v>3</v>
      </c>
      <c r="CO584">
        <v>0</v>
      </c>
      <c r="CP584">
        <f t="shared" si="567"/>
        <v>3306.6800000000003</v>
      </c>
      <c r="CQ584">
        <f t="shared" si="568"/>
        <v>654.08000000000004</v>
      </c>
      <c r="CR584">
        <f>(ROUND((ROUND(((((ET584*1.25)*1.1))*AV584*1),2)*BB584),2)+ROUND((ROUND(((AE584-(((EU584*1.25)*1.1)))*AV584*1),2)*BS584),2))</f>
        <v>717.05</v>
      </c>
      <c r="CS584">
        <f t="shared" si="569"/>
        <v>0</v>
      </c>
      <c r="CT584">
        <f t="shared" si="570"/>
        <v>100684.05</v>
      </c>
      <c r="CU584">
        <f t="shared" si="571"/>
        <v>0</v>
      </c>
      <c r="CV584">
        <f t="shared" si="572"/>
        <v>159.50637999999998</v>
      </c>
      <c r="CW584">
        <f t="shared" si="573"/>
        <v>0</v>
      </c>
      <c r="CX584">
        <f t="shared" si="574"/>
        <v>0</v>
      </c>
      <c r="CY584">
        <f t="shared" si="575"/>
        <v>2740.3152</v>
      </c>
      <c r="CZ584">
        <f t="shared" si="576"/>
        <v>1729.0083999999999</v>
      </c>
      <c r="DC584" t="s">
        <v>3</v>
      </c>
      <c r="DD584" t="s">
        <v>3</v>
      </c>
      <c r="DE584" t="s">
        <v>48</v>
      </c>
      <c r="DF584" t="s">
        <v>48</v>
      </c>
      <c r="DG584" t="s">
        <v>49</v>
      </c>
      <c r="DH584" t="s">
        <v>3</v>
      </c>
      <c r="DI584" t="s">
        <v>49</v>
      </c>
      <c r="DJ584" t="s">
        <v>48</v>
      </c>
      <c r="DK584" t="s">
        <v>3</v>
      </c>
      <c r="DL584" t="s">
        <v>3</v>
      </c>
      <c r="DM584" t="s">
        <v>3</v>
      </c>
      <c r="DN584">
        <v>0</v>
      </c>
      <c r="DO584">
        <v>0</v>
      </c>
      <c r="DP584">
        <v>1</v>
      </c>
      <c r="DQ584">
        <v>1</v>
      </c>
      <c r="DU584">
        <v>1013</v>
      </c>
      <c r="DV584" t="s">
        <v>22</v>
      </c>
      <c r="DW584" t="s">
        <v>22</v>
      </c>
      <c r="DX584">
        <v>1</v>
      </c>
      <c r="DZ584" t="s">
        <v>3</v>
      </c>
      <c r="EA584" t="s">
        <v>3</v>
      </c>
      <c r="EB584" t="s">
        <v>3</v>
      </c>
      <c r="EC584" t="s">
        <v>3</v>
      </c>
      <c r="EE584">
        <v>55586449</v>
      </c>
      <c r="EF584">
        <v>30</v>
      </c>
      <c r="EG584" t="s">
        <v>117</v>
      </c>
      <c r="EH584">
        <v>0</v>
      </c>
      <c r="EI584" t="s">
        <v>3</v>
      </c>
      <c r="EJ584">
        <v>1</v>
      </c>
      <c r="EK584">
        <v>13</v>
      </c>
      <c r="EL584" t="s">
        <v>118</v>
      </c>
      <c r="EM584" t="s">
        <v>119</v>
      </c>
      <c r="EO584" t="s">
        <v>52</v>
      </c>
      <c r="EQ584">
        <v>0</v>
      </c>
      <c r="ER584">
        <v>1642.26</v>
      </c>
      <c r="ES584">
        <v>58.4</v>
      </c>
      <c r="ET584">
        <v>52.66</v>
      </c>
      <c r="EU584">
        <v>0</v>
      </c>
      <c r="EV584">
        <v>1531.2</v>
      </c>
      <c r="EW584">
        <v>116</v>
      </c>
      <c r="EX584">
        <v>0</v>
      </c>
      <c r="EY584">
        <v>0</v>
      </c>
      <c r="FQ584">
        <v>0</v>
      </c>
      <c r="FR584">
        <v>0</v>
      </c>
      <c r="FS584">
        <v>0</v>
      </c>
      <c r="FX584">
        <v>84</v>
      </c>
      <c r="FY584">
        <v>53</v>
      </c>
      <c r="GA584" t="s">
        <v>3</v>
      </c>
      <c r="GD584">
        <v>1</v>
      </c>
      <c r="GF584">
        <v>1909961962</v>
      </c>
      <c r="GG584">
        <v>2</v>
      </c>
      <c r="GH584">
        <v>1</v>
      </c>
      <c r="GI584">
        <v>2</v>
      </c>
      <c r="GJ584">
        <v>0</v>
      </c>
      <c r="GK584">
        <v>0</v>
      </c>
      <c r="GL584">
        <f t="shared" si="577"/>
        <v>0</v>
      </c>
      <c r="GM584">
        <f t="shared" si="578"/>
        <v>7776.01</v>
      </c>
      <c r="GN584">
        <f t="shared" si="579"/>
        <v>7776.01</v>
      </c>
      <c r="GO584">
        <f t="shared" si="580"/>
        <v>0</v>
      </c>
      <c r="GP584">
        <f t="shared" si="581"/>
        <v>0</v>
      </c>
      <c r="GR584">
        <v>0</v>
      </c>
      <c r="GS584">
        <v>3</v>
      </c>
      <c r="GT584">
        <v>0</v>
      </c>
      <c r="GU584" t="s">
        <v>3</v>
      </c>
      <c r="GV584">
        <f t="shared" si="582"/>
        <v>0</v>
      </c>
      <c r="GW584">
        <v>1</v>
      </c>
      <c r="GX584">
        <f t="shared" si="583"/>
        <v>0</v>
      </c>
      <c r="HA584">
        <v>0</v>
      </c>
      <c r="HB584">
        <v>0</v>
      </c>
      <c r="HC584">
        <f t="shared" si="584"/>
        <v>0</v>
      </c>
      <c r="HE584" t="s">
        <v>3</v>
      </c>
      <c r="HF584" t="s">
        <v>3</v>
      </c>
      <c r="HM584" t="s">
        <v>3</v>
      </c>
      <c r="HN584" t="s">
        <v>3</v>
      </c>
      <c r="HO584" t="s">
        <v>3</v>
      </c>
      <c r="HP584" t="s">
        <v>3</v>
      </c>
      <c r="HQ584" t="s">
        <v>3</v>
      </c>
      <c r="HS584">
        <v>0</v>
      </c>
      <c r="IK584">
        <v>0</v>
      </c>
    </row>
    <row r="585" spans="1:255" x14ac:dyDescent="0.25">
      <c r="A585" s="2">
        <v>18</v>
      </c>
      <c r="B585" s="2">
        <v>1</v>
      </c>
      <c r="C585" s="2">
        <v>404</v>
      </c>
      <c r="D585" s="2"/>
      <c r="E585" s="2" t="s">
        <v>382</v>
      </c>
      <c r="F585" s="2" t="s">
        <v>367</v>
      </c>
      <c r="G585" s="2" t="s">
        <v>368</v>
      </c>
      <c r="H585" s="2" t="s">
        <v>32</v>
      </c>
      <c r="I585" s="2">
        <f>I583*J585</f>
        <v>2.9399999999999999E-2</v>
      </c>
      <c r="J585" s="2">
        <v>0.90740740740740744</v>
      </c>
      <c r="K585" s="2">
        <v>0.90740699999999996</v>
      </c>
      <c r="L585" s="2"/>
      <c r="M585" s="2"/>
      <c r="N585" s="2"/>
      <c r="O585" s="2">
        <f t="shared" si="553"/>
        <v>289.42</v>
      </c>
      <c r="P585" s="2">
        <f t="shared" si="554"/>
        <v>289.42</v>
      </c>
      <c r="Q585" s="2">
        <f>(ROUND((ROUND(((ET585)*AV585*I585),2)*BB585),2)+ROUND((ROUND(((AE585-(EU585))*AV585*I585),2)*BS585),2))</f>
        <v>0</v>
      </c>
      <c r="R585" s="2">
        <f t="shared" si="555"/>
        <v>0</v>
      </c>
      <c r="S585" s="2">
        <f t="shared" si="556"/>
        <v>0</v>
      </c>
      <c r="T585" s="2">
        <f t="shared" si="557"/>
        <v>0</v>
      </c>
      <c r="U585" s="2">
        <f t="shared" si="558"/>
        <v>0</v>
      </c>
      <c r="V585" s="2">
        <f t="shared" si="559"/>
        <v>0</v>
      </c>
      <c r="W585" s="2">
        <f t="shared" si="560"/>
        <v>0</v>
      </c>
      <c r="X585" s="2">
        <f t="shared" si="561"/>
        <v>0</v>
      </c>
      <c r="Y585" s="2">
        <f t="shared" si="562"/>
        <v>0</v>
      </c>
      <c r="Z585" s="2"/>
      <c r="AA585" s="2">
        <v>56481265</v>
      </c>
      <c r="AB585" s="2">
        <f t="shared" si="563"/>
        <v>9844.31</v>
      </c>
      <c r="AC585" s="2">
        <f t="shared" si="564"/>
        <v>9844.31</v>
      </c>
      <c r="AD585" s="2">
        <f>ROUND((((ET585)-(EU585))+AE585),6)</f>
        <v>0</v>
      </c>
      <c r="AE585" s="2">
        <f t="shared" ref="AE585:AF588" si="590">ROUND((EU585),6)</f>
        <v>0</v>
      </c>
      <c r="AF585" s="2">
        <f t="shared" si="590"/>
        <v>0</v>
      </c>
      <c r="AG585" s="2">
        <f t="shared" si="565"/>
        <v>0</v>
      </c>
      <c r="AH585" s="2">
        <f t="shared" ref="AH585:AI588" si="591">(EW585)</f>
        <v>0</v>
      </c>
      <c r="AI585" s="2">
        <f t="shared" si="591"/>
        <v>0</v>
      </c>
      <c r="AJ585" s="2">
        <f t="shared" si="566"/>
        <v>0</v>
      </c>
      <c r="AK585" s="2">
        <v>9844.31</v>
      </c>
      <c r="AL585" s="2">
        <v>9844.31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84</v>
      </c>
      <c r="AU585" s="2">
        <v>53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1</v>
      </c>
      <c r="BJ585" s="2" t="s">
        <v>369</v>
      </c>
      <c r="BK585" s="2"/>
      <c r="BL585" s="2"/>
      <c r="BM585" s="2">
        <v>13</v>
      </c>
      <c r="BN585" s="2">
        <v>0</v>
      </c>
      <c r="BO585" s="2" t="s">
        <v>3</v>
      </c>
      <c r="BP585" s="2">
        <v>0</v>
      </c>
      <c r="BQ585" s="2">
        <v>30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84</v>
      </c>
      <c r="CA585" s="2">
        <v>53</v>
      </c>
      <c r="CB585" s="2" t="s">
        <v>3</v>
      </c>
      <c r="CC585" s="2"/>
      <c r="CD585" s="2"/>
      <c r="CE585" s="2">
        <v>30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567"/>
        <v>289.42</v>
      </c>
      <c r="CQ585" s="2">
        <f t="shared" si="568"/>
        <v>9844.31</v>
      </c>
      <c r="CR585" s="2">
        <f>(ROUND((ROUND(((ET585)*AV585*1),2)*BB585),2)+ROUND((ROUND(((AE585-(EU585))*AV585*1),2)*BS585),2))</f>
        <v>0</v>
      </c>
      <c r="CS585" s="2">
        <f t="shared" si="569"/>
        <v>0</v>
      </c>
      <c r="CT585" s="2">
        <f t="shared" si="570"/>
        <v>0</v>
      </c>
      <c r="CU585" s="2">
        <f t="shared" si="571"/>
        <v>0</v>
      </c>
      <c r="CV585" s="2">
        <f t="shared" si="572"/>
        <v>0</v>
      </c>
      <c r="CW585" s="2">
        <f t="shared" si="573"/>
        <v>0</v>
      </c>
      <c r="CX585" s="2">
        <f t="shared" si="574"/>
        <v>0</v>
      </c>
      <c r="CY585" s="2">
        <f t="shared" si="575"/>
        <v>0</v>
      </c>
      <c r="CZ585" s="2">
        <f t="shared" si="576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1009</v>
      </c>
      <c r="DV585" s="2" t="s">
        <v>32</v>
      </c>
      <c r="DW585" s="2" t="s">
        <v>32</v>
      </c>
      <c r="DX585" s="2">
        <v>1000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55586449</v>
      </c>
      <c r="EF585" s="2">
        <v>30</v>
      </c>
      <c r="EG585" s="2" t="s">
        <v>117</v>
      </c>
      <c r="EH585" s="2">
        <v>0</v>
      </c>
      <c r="EI585" s="2" t="s">
        <v>3</v>
      </c>
      <c r="EJ585" s="2">
        <v>1</v>
      </c>
      <c r="EK585" s="2">
        <v>13</v>
      </c>
      <c r="EL585" s="2" t="s">
        <v>118</v>
      </c>
      <c r="EM585" s="2" t="s">
        <v>119</v>
      </c>
      <c r="EN585" s="2"/>
      <c r="EO585" s="2" t="s">
        <v>3</v>
      </c>
      <c r="EP585" s="2"/>
      <c r="EQ585" s="2">
        <v>0</v>
      </c>
      <c r="ER585" s="2">
        <v>9844.31</v>
      </c>
      <c r="ES585" s="2">
        <v>9844.31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84</v>
      </c>
      <c r="FY585" s="2">
        <v>53</v>
      </c>
      <c r="FZ585" s="2"/>
      <c r="GA585" s="2" t="s">
        <v>3</v>
      </c>
      <c r="GB585" s="2"/>
      <c r="GC585" s="2"/>
      <c r="GD585" s="2">
        <v>1</v>
      </c>
      <c r="GE585" s="2"/>
      <c r="GF585" s="2">
        <v>1922833840</v>
      </c>
      <c r="GG585" s="2">
        <v>2</v>
      </c>
      <c r="GH585" s="2">
        <v>1</v>
      </c>
      <c r="GI585" s="2">
        <v>-2</v>
      </c>
      <c r="GJ585" s="2">
        <v>0</v>
      </c>
      <c r="GK585" s="2">
        <v>0</v>
      </c>
      <c r="GL585" s="2">
        <f t="shared" si="577"/>
        <v>0</v>
      </c>
      <c r="GM585" s="2">
        <f t="shared" si="578"/>
        <v>289.42</v>
      </c>
      <c r="GN585" s="2">
        <f t="shared" si="579"/>
        <v>289.42</v>
      </c>
      <c r="GO585" s="2">
        <f t="shared" si="580"/>
        <v>0</v>
      </c>
      <c r="GP585" s="2">
        <f t="shared" si="581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582"/>
        <v>0</v>
      </c>
      <c r="GW585" s="2">
        <v>1</v>
      </c>
      <c r="GX585" s="2">
        <f t="shared" si="583"/>
        <v>0</v>
      </c>
      <c r="GY585" s="2"/>
      <c r="GZ585" s="2"/>
      <c r="HA585" s="2">
        <v>0</v>
      </c>
      <c r="HB585" s="2">
        <v>0</v>
      </c>
      <c r="HC585" s="2">
        <f t="shared" si="584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5">
      <c r="A586">
        <v>18</v>
      </c>
      <c r="B586">
        <v>1</v>
      </c>
      <c r="C586">
        <v>412</v>
      </c>
      <c r="E586" t="s">
        <v>382</v>
      </c>
      <c r="F586" t="s">
        <v>367</v>
      </c>
      <c r="G586" t="s">
        <v>368</v>
      </c>
      <c r="H586" t="s">
        <v>32</v>
      </c>
      <c r="I586">
        <f>I584*J586</f>
        <v>2.9399999999999999E-2</v>
      </c>
      <c r="J586">
        <v>0.90740740740740744</v>
      </c>
      <c r="K586">
        <v>0.90740699999999996</v>
      </c>
      <c r="O586">
        <f t="shared" si="553"/>
        <v>1559.97</v>
      </c>
      <c r="P586">
        <f t="shared" si="554"/>
        <v>1559.97</v>
      </c>
      <c r="Q586">
        <f>(ROUND((ROUND(((ET586)*AV586*I586),2)*BB586),2)+ROUND((ROUND(((AE586-(EU586))*AV586*I586),2)*BS586),2))</f>
        <v>0</v>
      </c>
      <c r="R586">
        <f t="shared" si="555"/>
        <v>0</v>
      </c>
      <c r="S586">
        <f t="shared" si="556"/>
        <v>0</v>
      </c>
      <c r="T586">
        <f t="shared" si="557"/>
        <v>0</v>
      </c>
      <c r="U586">
        <f t="shared" si="558"/>
        <v>0</v>
      </c>
      <c r="V586">
        <f t="shared" si="559"/>
        <v>0</v>
      </c>
      <c r="W586">
        <f t="shared" si="560"/>
        <v>0</v>
      </c>
      <c r="X586">
        <f t="shared" si="561"/>
        <v>0</v>
      </c>
      <c r="Y586">
        <f t="shared" si="562"/>
        <v>0</v>
      </c>
      <c r="AA586">
        <v>56481267</v>
      </c>
      <c r="AB586">
        <f t="shared" si="563"/>
        <v>9844.31</v>
      </c>
      <c r="AC586">
        <f t="shared" si="564"/>
        <v>9844.31</v>
      </c>
      <c r="AD586">
        <f>ROUND((((ET586)-(EU586))+AE586),6)</f>
        <v>0</v>
      </c>
      <c r="AE586">
        <f t="shared" si="590"/>
        <v>0</v>
      </c>
      <c r="AF586">
        <f t="shared" si="590"/>
        <v>0</v>
      </c>
      <c r="AG586">
        <f t="shared" si="565"/>
        <v>0</v>
      </c>
      <c r="AH586">
        <f t="shared" si="591"/>
        <v>0</v>
      </c>
      <c r="AI586">
        <f t="shared" si="591"/>
        <v>0</v>
      </c>
      <c r="AJ586">
        <f t="shared" si="566"/>
        <v>0</v>
      </c>
      <c r="AK586">
        <v>9844.31</v>
      </c>
      <c r="AL586">
        <v>9844.31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84</v>
      </c>
      <c r="AU586">
        <v>53</v>
      </c>
      <c r="AV586">
        <v>1</v>
      </c>
      <c r="AW586">
        <v>1</v>
      </c>
      <c r="AZ586">
        <v>1</v>
      </c>
      <c r="BA586">
        <v>1</v>
      </c>
      <c r="BB586">
        <v>1</v>
      </c>
      <c r="BC586">
        <v>5.39</v>
      </c>
      <c r="BD586" t="s">
        <v>3</v>
      </c>
      <c r="BE586" t="s">
        <v>3</v>
      </c>
      <c r="BF586" t="s">
        <v>3</v>
      </c>
      <c r="BG586" t="s">
        <v>3</v>
      </c>
      <c r="BH586">
        <v>3</v>
      </c>
      <c r="BI586">
        <v>1</v>
      </c>
      <c r="BJ586" t="s">
        <v>369</v>
      </c>
      <c r="BM586">
        <v>13</v>
      </c>
      <c r="BN586">
        <v>0</v>
      </c>
      <c r="BO586" t="s">
        <v>367</v>
      </c>
      <c r="BP586">
        <v>1</v>
      </c>
      <c r="BQ586">
        <v>30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 t="s">
        <v>3</v>
      </c>
      <c r="BZ586">
        <v>84</v>
      </c>
      <c r="CA586">
        <v>53</v>
      </c>
      <c r="CB586" t="s">
        <v>3</v>
      </c>
      <c r="CE586">
        <v>30</v>
      </c>
      <c r="CF586">
        <v>0</v>
      </c>
      <c r="CG586">
        <v>0</v>
      </c>
      <c r="CM586">
        <v>0</v>
      </c>
      <c r="CN586" t="s">
        <v>3</v>
      </c>
      <c r="CO586">
        <v>0</v>
      </c>
      <c r="CP586">
        <f t="shared" si="567"/>
        <v>1559.97</v>
      </c>
      <c r="CQ586">
        <f t="shared" si="568"/>
        <v>53060.83</v>
      </c>
      <c r="CR586">
        <f>(ROUND((ROUND(((ET586)*AV586*1),2)*BB586),2)+ROUND((ROUND(((AE586-(EU586))*AV586*1),2)*BS586),2))</f>
        <v>0</v>
      </c>
      <c r="CS586">
        <f t="shared" si="569"/>
        <v>0</v>
      </c>
      <c r="CT586">
        <f t="shared" si="570"/>
        <v>0</v>
      </c>
      <c r="CU586">
        <f t="shared" si="571"/>
        <v>0</v>
      </c>
      <c r="CV586">
        <f t="shared" si="572"/>
        <v>0</v>
      </c>
      <c r="CW586">
        <f t="shared" si="573"/>
        <v>0</v>
      </c>
      <c r="CX586">
        <f t="shared" si="574"/>
        <v>0</v>
      </c>
      <c r="CY586">
        <f t="shared" si="575"/>
        <v>0</v>
      </c>
      <c r="CZ586">
        <f t="shared" si="576"/>
        <v>0</v>
      </c>
      <c r="DC586" t="s">
        <v>3</v>
      </c>
      <c r="DD586" t="s">
        <v>3</v>
      </c>
      <c r="DE586" t="s">
        <v>3</v>
      </c>
      <c r="DF586" t="s">
        <v>3</v>
      </c>
      <c r="DG586" t="s">
        <v>3</v>
      </c>
      <c r="DH586" t="s">
        <v>3</v>
      </c>
      <c r="DI586" t="s">
        <v>3</v>
      </c>
      <c r="DJ586" t="s">
        <v>3</v>
      </c>
      <c r="DK586" t="s">
        <v>3</v>
      </c>
      <c r="DL586" t="s">
        <v>3</v>
      </c>
      <c r="DM586" t="s">
        <v>3</v>
      </c>
      <c r="DN586">
        <v>0</v>
      </c>
      <c r="DO586">
        <v>0</v>
      </c>
      <c r="DP586">
        <v>1</v>
      </c>
      <c r="DQ586">
        <v>1</v>
      </c>
      <c r="DU586">
        <v>1009</v>
      </c>
      <c r="DV586" t="s">
        <v>32</v>
      </c>
      <c r="DW586" t="s">
        <v>32</v>
      </c>
      <c r="DX586">
        <v>1000</v>
      </c>
      <c r="DZ586" t="s">
        <v>3</v>
      </c>
      <c r="EA586" t="s">
        <v>3</v>
      </c>
      <c r="EB586" t="s">
        <v>3</v>
      </c>
      <c r="EC586" t="s">
        <v>3</v>
      </c>
      <c r="EE586">
        <v>55586449</v>
      </c>
      <c r="EF586">
        <v>30</v>
      </c>
      <c r="EG586" t="s">
        <v>117</v>
      </c>
      <c r="EH586">
        <v>0</v>
      </c>
      <c r="EI586" t="s">
        <v>3</v>
      </c>
      <c r="EJ586">
        <v>1</v>
      </c>
      <c r="EK586">
        <v>13</v>
      </c>
      <c r="EL586" t="s">
        <v>118</v>
      </c>
      <c r="EM586" t="s">
        <v>119</v>
      </c>
      <c r="EO586" t="s">
        <v>3</v>
      </c>
      <c r="EQ586">
        <v>0</v>
      </c>
      <c r="ER586">
        <v>9844.31</v>
      </c>
      <c r="ES586">
        <v>9844.31</v>
      </c>
      <c r="ET586">
        <v>0</v>
      </c>
      <c r="EU586">
        <v>0</v>
      </c>
      <c r="EV586">
        <v>0</v>
      </c>
      <c r="EW586">
        <v>0</v>
      </c>
      <c r="EX586">
        <v>0</v>
      </c>
      <c r="FQ586">
        <v>0</v>
      </c>
      <c r="FR586">
        <v>0</v>
      </c>
      <c r="FS586">
        <v>0</v>
      </c>
      <c r="FX586">
        <v>84</v>
      </c>
      <c r="FY586">
        <v>53</v>
      </c>
      <c r="GA586" t="s">
        <v>3</v>
      </c>
      <c r="GD586">
        <v>1</v>
      </c>
      <c r="GF586">
        <v>1922833840</v>
      </c>
      <c r="GG586">
        <v>2</v>
      </c>
      <c r="GH586">
        <v>1</v>
      </c>
      <c r="GI586">
        <v>2</v>
      </c>
      <c r="GJ586">
        <v>0</v>
      </c>
      <c r="GK586">
        <v>0</v>
      </c>
      <c r="GL586">
        <f t="shared" si="577"/>
        <v>0</v>
      </c>
      <c r="GM586">
        <f t="shared" si="578"/>
        <v>1559.97</v>
      </c>
      <c r="GN586">
        <f t="shared" si="579"/>
        <v>1559.97</v>
      </c>
      <c r="GO586">
        <f t="shared" si="580"/>
        <v>0</v>
      </c>
      <c r="GP586">
        <f t="shared" si="581"/>
        <v>0</v>
      </c>
      <c r="GR586">
        <v>0</v>
      </c>
      <c r="GS586">
        <v>3</v>
      </c>
      <c r="GT586">
        <v>0</v>
      </c>
      <c r="GU586" t="s">
        <v>3</v>
      </c>
      <c r="GV586">
        <f t="shared" si="582"/>
        <v>0</v>
      </c>
      <c r="GW586">
        <v>1</v>
      </c>
      <c r="GX586">
        <f t="shared" si="583"/>
        <v>0</v>
      </c>
      <c r="HA586">
        <v>0</v>
      </c>
      <c r="HB586">
        <v>0</v>
      </c>
      <c r="HC586">
        <f t="shared" si="584"/>
        <v>0</v>
      </c>
      <c r="HE586" t="s">
        <v>3</v>
      </c>
      <c r="HF586" t="s">
        <v>3</v>
      </c>
      <c r="HM586" t="s">
        <v>3</v>
      </c>
      <c r="HN586" t="s">
        <v>3</v>
      </c>
      <c r="HO586" t="s">
        <v>3</v>
      </c>
      <c r="HP586" t="s">
        <v>3</v>
      </c>
      <c r="HQ586" t="s">
        <v>3</v>
      </c>
      <c r="HS586">
        <v>0</v>
      </c>
      <c r="IK586">
        <v>0</v>
      </c>
    </row>
    <row r="587" spans="1:255" x14ac:dyDescent="0.25">
      <c r="A587" s="2">
        <v>18</v>
      </c>
      <c r="B587" s="2">
        <v>1</v>
      </c>
      <c r="C587" s="2">
        <v>403</v>
      </c>
      <c r="D587" s="2"/>
      <c r="E587" s="2" t="s">
        <v>383</v>
      </c>
      <c r="F587" s="2" t="s">
        <v>35</v>
      </c>
      <c r="G587" s="2" t="s">
        <v>36</v>
      </c>
      <c r="H587" s="2" t="s">
        <v>32</v>
      </c>
      <c r="I587" s="2">
        <f>I583*J587</f>
        <v>3.0000000000000001E-3</v>
      </c>
      <c r="J587" s="2">
        <v>9.2592592592592601E-2</v>
      </c>
      <c r="K587" s="2">
        <v>9.2592999999999995E-2</v>
      </c>
      <c r="L587" s="2"/>
      <c r="M587" s="2"/>
      <c r="N587" s="2"/>
      <c r="O587" s="2">
        <f t="shared" si="553"/>
        <v>19.559999999999999</v>
      </c>
      <c r="P587" s="2">
        <f t="shared" si="554"/>
        <v>19.559999999999999</v>
      </c>
      <c r="Q587" s="2">
        <f>(ROUND((ROUND(((ET587)*AV587*I587),2)*BB587),2)+ROUND((ROUND(((AE587-(EU587))*AV587*I587),2)*BS587),2))</f>
        <v>0</v>
      </c>
      <c r="R587" s="2">
        <f t="shared" si="555"/>
        <v>0</v>
      </c>
      <c r="S587" s="2">
        <f t="shared" si="556"/>
        <v>0</v>
      </c>
      <c r="T587" s="2">
        <f t="shared" si="557"/>
        <v>0</v>
      </c>
      <c r="U587" s="2">
        <f t="shared" si="558"/>
        <v>0</v>
      </c>
      <c r="V587" s="2">
        <f t="shared" si="559"/>
        <v>0</v>
      </c>
      <c r="W587" s="2">
        <f t="shared" si="560"/>
        <v>0</v>
      </c>
      <c r="X587" s="2">
        <f t="shared" si="561"/>
        <v>0</v>
      </c>
      <c r="Y587" s="2">
        <f t="shared" si="562"/>
        <v>0</v>
      </c>
      <c r="Z587" s="2"/>
      <c r="AA587" s="2">
        <v>56481265</v>
      </c>
      <c r="AB587" s="2">
        <f t="shared" si="563"/>
        <v>6519.2</v>
      </c>
      <c r="AC587" s="2">
        <f t="shared" si="564"/>
        <v>6519.2</v>
      </c>
      <c r="AD587" s="2">
        <f>ROUND((((ET587)-(EU587))+AE587),6)</f>
        <v>0</v>
      </c>
      <c r="AE587" s="2">
        <f t="shared" si="590"/>
        <v>0</v>
      </c>
      <c r="AF587" s="2">
        <f t="shared" si="590"/>
        <v>0</v>
      </c>
      <c r="AG587" s="2">
        <f t="shared" si="565"/>
        <v>0</v>
      </c>
      <c r="AH587" s="2">
        <f t="shared" si="591"/>
        <v>0</v>
      </c>
      <c r="AI587" s="2">
        <f t="shared" si="591"/>
        <v>0</v>
      </c>
      <c r="AJ587" s="2">
        <f t="shared" si="566"/>
        <v>0</v>
      </c>
      <c r="AK587" s="2">
        <v>6519.2</v>
      </c>
      <c r="AL587" s="2">
        <v>6519.2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84</v>
      </c>
      <c r="AU587" s="2">
        <v>53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1</v>
      </c>
      <c r="BJ587" s="2" t="s">
        <v>37</v>
      </c>
      <c r="BK587" s="2"/>
      <c r="BL587" s="2"/>
      <c r="BM587" s="2">
        <v>13</v>
      </c>
      <c r="BN587" s="2">
        <v>0</v>
      </c>
      <c r="BO587" s="2" t="s">
        <v>3</v>
      </c>
      <c r="BP587" s="2">
        <v>0</v>
      </c>
      <c r="BQ587" s="2">
        <v>30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84</v>
      </c>
      <c r="CA587" s="2">
        <v>53</v>
      </c>
      <c r="CB587" s="2" t="s">
        <v>3</v>
      </c>
      <c r="CC587" s="2"/>
      <c r="CD587" s="2"/>
      <c r="CE587" s="2">
        <v>30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3</v>
      </c>
      <c r="CO587" s="2">
        <v>0</v>
      </c>
      <c r="CP587" s="2">
        <f t="shared" si="567"/>
        <v>19.559999999999999</v>
      </c>
      <c r="CQ587" s="2">
        <f t="shared" si="568"/>
        <v>6519.2</v>
      </c>
      <c r="CR587" s="2">
        <f>(ROUND((ROUND(((ET587)*AV587*1),2)*BB587),2)+ROUND((ROUND(((AE587-(EU587))*AV587*1),2)*BS587),2))</f>
        <v>0</v>
      </c>
      <c r="CS587" s="2">
        <f t="shared" si="569"/>
        <v>0</v>
      </c>
      <c r="CT587" s="2">
        <f t="shared" si="570"/>
        <v>0</v>
      </c>
      <c r="CU587" s="2">
        <f t="shared" si="571"/>
        <v>0</v>
      </c>
      <c r="CV587" s="2">
        <f t="shared" si="572"/>
        <v>0</v>
      </c>
      <c r="CW587" s="2">
        <f t="shared" si="573"/>
        <v>0</v>
      </c>
      <c r="CX587" s="2">
        <f t="shared" si="574"/>
        <v>0</v>
      </c>
      <c r="CY587" s="2">
        <f t="shared" si="575"/>
        <v>0</v>
      </c>
      <c r="CZ587" s="2">
        <f t="shared" si="576"/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1009</v>
      </c>
      <c r="DV587" s="2" t="s">
        <v>32</v>
      </c>
      <c r="DW587" s="2" t="s">
        <v>32</v>
      </c>
      <c r="DX587" s="2">
        <v>1000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55586449</v>
      </c>
      <c r="EF587" s="2">
        <v>30</v>
      </c>
      <c r="EG587" s="2" t="s">
        <v>117</v>
      </c>
      <c r="EH587" s="2">
        <v>0</v>
      </c>
      <c r="EI587" s="2" t="s">
        <v>3</v>
      </c>
      <c r="EJ587" s="2">
        <v>1</v>
      </c>
      <c r="EK587" s="2">
        <v>13</v>
      </c>
      <c r="EL587" s="2" t="s">
        <v>118</v>
      </c>
      <c r="EM587" s="2" t="s">
        <v>119</v>
      </c>
      <c r="EN587" s="2"/>
      <c r="EO587" s="2" t="s">
        <v>3</v>
      </c>
      <c r="EP587" s="2"/>
      <c r="EQ587" s="2">
        <v>0</v>
      </c>
      <c r="ER587" s="2">
        <v>6519.2</v>
      </c>
      <c r="ES587" s="2">
        <v>6519.2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84</v>
      </c>
      <c r="FY587" s="2">
        <v>53</v>
      </c>
      <c r="FZ587" s="2"/>
      <c r="GA587" s="2" t="s">
        <v>3</v>
      </c>
      <c r="GB587" s="2"/>
      <c r="GC587" s="2"/>
      <c r="GD587" s="2">
        <v>1</v>
      </c>
      <c r="GE587" s="2"/>
      <c r="GF587" s="2">
        <v>-1891961884</v>
      </c>
      <c r="GG587" s="2">
        <v>2</v>
      </c>
      <c r="GH587" s="2">
        <v>1</v>
      </c>
      <c r="GI587" s="2">
        <v>-2</v>
      </c>
      <c r="GJ587" s="2">
        <v>0</v>
      </c>
      <c r="GK587" s="2">
        <v>0</v>
      </c>
      <c r="GL587" s="2">
        <f t="shared" si="577"/>
        <v>0</v>
      </c>
      <c r="GM587" s="2">
        <f t="shared" si="578"/>
        <v>19.559999999999999</v>
      </c>
      <c r="GN587" s="2">
        <f t="shared" si="579"/>
        <v>19.559999999999999</v>
      </c>
      <c r="GO587" s="2">
        <f t="shared" si="580"/>
        <v>0</v>
      </c>
      <c r="GP587" s="2">
        <f t="shared" si="581"/>
        <v>0</v>
      </c>
      <c r="GQ587" s="2"/>
      <c r="GR587" s="2">
        <v>0</v>
      </c>
      <c r="GS587" s="2">
        <v>3</v>
      </c>
      <c r="GT587" s="2">
        <v>0</v>
      </c>
      <c r="GU587" s="2" t="s">
        <v>3</v>
      </c>
      <c r="GV587" s="2">
        <f t="shared" si="582"/>
        <v>0</v>
      </c>
      <c r="GW587" s="2">
        <v>1</v>
      </c>
      <c r="GX587" s="2">
        <f t="shared" si="583"/>
        <v>0</v>
      </c>
      <c r="GY587" s="2"/>
      <c r="GZ587" s="2"/>
      <c r="HA587" s="2">
        <v>0</v>
      </c>
      <c r="HB587" s="2">
        <v>0</v>
      </c>
      <c r="HC587" s="2">
        <f t="shared" si="584"/>
        <v>0</v>
      </c>
      <c r="HD587" s="2"/>
      <c r="HE587" s="2" t="s">
        <v>3</v>
      </c>
      <c r="HF587" s="2" t="s">
        <v>3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5">
      <c r="A588">
        <v>18</v>
      </c>
      <c r="B588">
        <v>1</v>
      </c>
      <c r="C588">
        <v>411</v>
      </c>
      <c r="E588" t="s">
        <v>383</v>
      </c>
      <c r="F588" t="s">
        <v>35</v>
      </c>
      <c r="G588" t="s">
        <v>36</v>
      </c>
      <c r="H588" t="s">
        <v>32</v>
      </c>
      <c r="I588">
        <f>I584*J588</f>
        <v>3.0000000000000001E-3</v>
      </c>
      <c r="J588">
        <v>9.2592592592592601E-2</v>
      </c>
      <c r="K588">
        <v>9.2592999999999995E-2</v>
      </c>
      <c r="O588">
        <f t="shared" si="553"/>
        <v>197.95</v>
      </c>
      <c r="P588">
        <f t="shared" si="554"/>
        <v>197.95</v>
      </c>
      <c r="Q588">
        <f>(ROUND((ROUND(((ET588)*AV588*I588),2)*BB588),2)+ROUND((ROUND(((AE588-(EU588))*AV588*I588),2)*BS588),2))</f>
        <v>0</v>
      </c>
      <c r="R588">
        <f t="shared" si="555"/>
        <v>0</v>
      </c>
      <c r="S588">
        <f t="shared" si="556"/>
        <v>0</v>
      </c>
      <c r="T588">
        <f t="shared" si="557"/>
        <v>0</v>
      </c>
      <c r="U588">
        <f t="shared" si="558"/>
        <v>0</v>
      </c>
      <c r="V588">
        <f t="shared" si="559"/>
        <v>0</v>
      </c>
      <c r="W588">
        <f t="shared" si="560"/>
        <v>0</v>
      </c>
      <c r="X588">
        <f t="shared" si="561"/>
        <v>0</v>
      </c>
      <c r="Y588">
        <f t="shared" si="562"/>
        <v>0</v>
      </c>
      <c r="AA588">
        <v>56481267</v>
      </c>
      <c r="AB588">
        <f t="shared" si="563"/>
        <v>6519.2</v>
      </c>
      <c r="AC588">
        <f t="shared" si="564"/>
        <v>6519.2</v>
      </c>
      <c r="AD588">
        <f>ROUND((((ET588)-(EU588))+AE588),6)</f>
        <v>0</v>
      </c>
      <c r="AE588">
        <f t="shared" si="590"/>
        <v>0</v>
      </c>
      <c r="AF588">
        <f t="shared" si="590"/>
        <v>0</v>
      </c>
      <c r="AG588">
        <f t="shared" si="565"/>
        <v>0</v>
      </c>
      <c r="AH588">
        <f t="shared" si="591"/>
        <v>0</v>
      </c>
      <c r="AI588">
        <f t="shared" si="591"/>
        <v>0</v>
      </c>
      <c r="AJ588">
        <f t="shared" si="566"/>
        <v>0</v>
      </c>
      <c r="AK588">
        <v>6519.2</v>
      </c>
      <c r="AL588">
        <v>6519.2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84</v>
      </c>
      <c r="AU588">
        <v>53</v>
      </c>
      <c r="AV588">
        <v>1</v>
      </c>
      <c r="AW588">
        <v>1</v>
      </c>
      <c r="AZ588">
        <v>1</v>
      </c>
      <c r="BA588">
        <v>1</v>
      </c>
      <c r="BB588">
        <v>1</v>
      </c>
      <c r="BC588">
        <v>10.119999999999999</v>
      </c>
      <c r="BD588" t="s">
        <v>3</v>
      </c>
      <c r="BE588" t="s">
        <v>3</v>
      </c>
      <c r="BF588" t="s">
        <v>3</v>
      </c>
      <c r="BG588" t="s">
        <v>3</v>
      </c>
      <c r="BH588">
        <v>3</v>
      </c>
      <c r="BI588">
        <v>1</v>
      </c>
      <c r="BJ588" t="s">
        <v>37</v>
      </c>
      <c r="BM588">
        <v>13</v>
      </c>
      <c r="BN588">
        <v>0</v>
      </c>
      <c r="BO588" t="s">
        <v>35</v>
      </c>
      <c r="BP588">
        <v>1</v>
      </c>
      <c r="BQ588">
        <v>30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 t="s">
        <v>3</v>
      </c>
      <c r="BZ588">
        <v>84</v>
      </c>
      <c r="CA588">
        <v>53</v>
      </c>
      <c r="CB588" t="s">
        <v>3</v>
      </c>
      <c r="CE588">
        <v>30</v>
      </c>
      <c r="CF588">
        <v>0</v>
      </c>
      <c r="CG588">
        <v>0</v>
      </c>
      <c r="CM588">
        <v>0</v>
      </c>
      <c r="CN588" t="s">
        <v>3</v>
      </c>
      <c r="CO588">
        <v>0</v>
      </c>
      <c r="CP588">
        <f t="shared" si="567"/>
        <v>197.95</v>
      </c>
      <c r="CQ588">
        <f t="shared" si="568"/>
        <v>65974.3</v>
      </c>
      <c r="CR588">
        <f>(ROUND((ROUND(((ET588)*AV588*1),2)*BB588),2)+ROUND((ROUND(((AE588-(EU588))*AV588*1),2)*BS588),2))</f>
        <v>0</v>
      </c>
      <c r="CS588">
        <f t="shared" si="569"/>
        <v>0</v>
      </c>
      <c r="CT588">
        <f t="shared" si="570"/>
        <v>0</v>
      </c>
      <c r="CU588">
        <f t="shared" si="571"/>
        <v>0</v>
      </c>
      <c r="CV588">
        <f t="shared" si="572"/>
        <v>0</v>
      </c>
      <c r="CW588">
        <f t="shared" si="573"/>
        <v>0</v>
      </c>
      <c r="CX588">
        <f t="shared" si="574"/>
        <v>0</v>
      </c>
      <c r="CY588">
        <f t="shared" si="575"/>
        <v>0</v>
      </c>
      <c r="CZ588">
        <f t="shared" si="576"/>
        <v>0</v>
      </c>
      <c r="DC588" t="s">
        <v>3</v>
      </c>
      <c r="DD588" t="s">
        <v>3</v>
      </c>
      <c r="DE588" t="s">
        <v>3</v>
      </c>
      <c r="DF588" t="s">
        <v>3</v>
      </c>
      <c r="DG588" t="s">
        <v>3</v>
      </c>
      <c r="DH588" t="s">
        <v>3</v>
      </c>
      <c r="DI588" t="s">
        <v>3</v>
      </c>
      <c r="DJ588" t="s">
        <v>3</v>
      </c>
      <c r="DK588" t="s">
        <v>3</v>
      </c>
      <c r="DL588" t="s">
        <v>3</v>
      </c>
      <c r="DM588" t="s">
        <v>3</v>
      </c>
      <c r="DN588">
        <v>0</v>
      </c>
      <c r="DO588">
        <v>0</v>
      </c>
      <c r="DP588">
        <v>1</v>
      </c>
      <c r="DQ588">
        <v>1</v>
      </c>
      <c r="DU588">
        <v>1009</v>
      </c>
      <c r="DV588" t="s">
        <v>32</v>
      </c>
      <c r="DW588" t="s">
        <v>32</v>
      </c>
      <c r="DX588">
        <v>1000</v>
      </c>
      <c r="DZ588" t="s">
        <v>3</v>
      </c>
      <c r="EA588" t="s">
        <v>3</v>
      </c>
      <c r="EB588" t="s">
        <v>3</v>
      </c>
      <c r="EC588" t="s">
        <v>3</v>
      </c>
      <c r="EE588">
        <v>55586449</v>
      </c>
      <c r="EF588">
        <v>30</v>
      </c>
      <c r="EG588" t="s">
        <v>117</v>
      </c>
      <c r="EH588">
        <v>0</v>
      </c>
      <c r="EI588" t="s">
        <v>3</v>
      </c>
      <c r="EJ588">
        <v>1</v>
      </c>
      <c r="EK588">
        <v>13</v>
      </c>
      <c r="EL588" t="s">
        <v>118</v>
      </c>
      <c r="EM588" t="s">
        <v>119</v>
      </c>
      <c r="EO588" t="s">
        <v>3</v>
      </c>
      <c r="EQ588">
        <v>0</v>
      </c>
      <c r="ER588">
        <v>6519.2</v>
      </c>
      <c r="ES588">
        <v>6519.2</v>
      </c>
      <c r="ET588">
        <v>0</v>
      </c>
      <c r="EU588">
        <v>0</v>
      </c>
      <c r="EV588">
        <v>0</v>
      </c>
      <c r="EW588">
        <v>0</v>
      </c>
      <c r="EX588">
        <v>0</v>
      </c>
      <c r="FQ588">
        <v>0</v>
      </c>
      <c r="FR588">
        <v>0</v>
      </c>
      <c r="FS588">
        <v>0</v>
      </c>
      <c r="FX588">
        <v>84</v>
      </c>
      <c r="FY588">
        <v>53</v>
      </c>
      <c r="GA588" t="s">
        <v>3</v>
      </c>
      <c r="GD588">
        <v>1</v>
      </c>
      <c r="GF588">
        <v>-1891961884</v>
      </c>
      <c r="GG588">
        <v>2</v>
      </c>
      <c r="GH588">
        <v>1</v>
      </c>
      <c r="GI588">
        <v>2</v>
      </c>
      <c r="GJ588">
        <v>0</v>
      </c>
      <c r="GK588">
        <v>0</v>
      </c>
      <c r="GL588">
        <f t="shared" si="577"/>
        <v>0</v>
      </c>
      <c r="GM588">
        <f t="shared" si="578"/>
        <v>197.95</v>
      </c>
      <c r="GN588">
        <f t="shared" si="579"/>
        <v>197.95</v>
      </c>
      <c r="GO588">
        <f t="shared" si="580"/>
        <v>0</v>
      </c>
      <c r="GP588">
        <f t="shared" si="581"/>
        <v>0</v>
      </c>
      <c r="GR588">
        <v>0</v>
      </c>
      <c r="GS588">
        <v>3</v>
      </c>
      <c r="GT588">
        <v>0</v>
      </c>
      <c r="GU588" t="s">
        <v>3</v>
      </c>
      <c r="GV588">
        <f t="shared" si="582"/>
        <v>0</v>
      </c>
      <c r="GW588">
        <v>1</v>
      </c>
      <c r="GX588">
        <f t="shared" si="583"/>
        <v>0</v>
      </c>
      <c r="HA588">
        <v>0</v>
      </c>
      <c r="HB588">
        <v>0</v>
      </c>
      <c r="HC588">
        <f t="shared" si="584"/>
        <v>0</v>
      </c>
      <c r="HE588" t="s">
        <v>3</v>
      </c>
      <c r="HF588" t="s">
        <v>3</v>
      </c>
      <c r="HM588" t="s">
        <v>3</v>
      </c>
      <c r="HN588" t="s">
        <v>3</v>
      </c>
      <c r="HO588" t="s">
        <v>3</v>
      </c>
      <c r="HP588" t="s">
        <v>3</v>
      </c>
      <c r="HQ588" t="s">
        <v>3</v>
      </c>
      <c r="HS588">
        <v>0</v>
      </c>
      <c r="IK588">
        <v>0</v>
      </c>
    </row>
    <row r="589" spans="1:255" x14ac:dyDescent="0.25">
      <c r="A589" s="2">
        <v>17</v>
      </c>
      <c r="B589" s="2">
        <v>1</v>
      </c>
      <c r="C589" s="2">
        <f>ROW(SmtRes!A417)</f>
        <v>417</v>
      </c>
      <c r="D589" s="2"/>
      <c r="E589" s="2" t="s">
        <v>384</v>
      </c>
      <c r="F589" s="2" t="s">
        <v>44</v>
      </c>
      <c r="G589" s="2" t="s">
        <v>45</v>
      </c>
      <c r="H589" s="2" t="s">
        <v>46</v>
      </c>
      <c r="I589" s="2">
        <f>ROUND((1.3442*52+3.3351*32.9+0.0294*52+0.003*63.9)/100,9)</f>
        <v>1.8134368999999999</v>
      </c>
      <c r="J589" s="2">
        <v>0</v>
      </c>
      <c r="K589" s="2">
        <f>ROUND((1.3442*52+3.3351*32.9+0.0294*52+0.003*63.9)/100,9)</f>
        <v>1.8134368999999999</v>
      </c>
      <c r="L589" s="2"/>
      <c r="M589" s="2"/>
      <c r="N589" s="2"/>
      <c r="O589" s="2">
        <f t="shared" si="553"/>
        <v>221.22</v>
      </c>
      <c r="P589" s="2">
        <f t="shared" si="554"/>
        <v>17.16</v>
      </c>
      <c r="Q589" s="2">
        <f>(ROUND((ROUND(((((ET589*1.25)*1.1))*AV589*I589),2)*BB589),2)+ROUND((ROUND(((AE589-(((EU589*1.25)*1.1)))*AV589*I589),2)*BS589),2))</f>
        <v>34.01</v>
      </c>
      <c r="R589" s="2">
        <f t="shared" si="555"/>
        <v>0.62</v>
      </c>
      <c r="S589" s="2">
        <f t="shared" si="556"/>
        <v>170.05</v>
      </c>
      <c r="T589" s="2">
        <f t="shared" si="557"/>
        <v>0</v>
      </c>
      <c r="U589" s="2">
        <f t="shared" si="558"/>
        <v>12.181127672834998</v>
      </c>
      <c r="V589" s="2">
        <f t="shared" si="559"/>
        <v>0</v>
      </c>
      <c r="W589" s="2">
        <f t="shared" si="560"/>
        <v>0</v>
      </c>
      <c r="X589" s="2">
        <f t="shared" si="561"/>
        <v>170.67</v>
      </c>
      <c r="Y589" s="2">
        <f t="shared" si="562"/>
        <v>109.23</v>
      </c>
      <c r="Z589" s="2"/>
      <c r="AA589" s="2">
        <v>56481265</v>
      </c>
      <c r="AB589" s="2">
        <f t="shared" si="563"/>
        <v>121.98945000000001</v>
      </c>
      <c r="AC589" s="2">
        <f t="shared" si="564"/>
        <v>9.4600000000000009</v>
      </c>
      <c r="AD589" s="2">
        <f>ROUND((((((ET589*1.25)*1.1))-(((EU589*1.25)*1.1)))+AE589),6)</f>
        <v>18.754999999999999</v>
      </c>
      <c r="AE589" s="2">
        <f>ROUND((((EU589*1.25)*1.1)),6)</f>
        <v>0.34375</v>
      </c>
      <c r="AF589" s="2">
        <f>ROUND((((EV589*1.15)*1.1)),6)</f>
        <v>93.774450000000002</v>
      </c>
      <c r="AG589" s="2">
        <f t="shared" si="565"/>
        <v>0</v>
      </c>
      <c r="AH589" s="2">
        <f>(((EW589*1.15)*1.1))</f>
        <v>6.7171499999999993</v>
      </c>
      <c r="AI589" s="2">
        <f>(((EX589*1.25)*1.1))</f>
        <v>0</v>
      </c>
      <c r="AJ589" s="2">
        <f t="shared" si="566"/>
        <v>0</v>
      </c>
      <c r="AK589" s="2">
        <v>97.23</v>
      </c>
      <c r="AL589" s="2">
        <v>9.4600000000000009</v>
      </c>
      <c r="AM589" s="2">
        <v>13.64</v>
      </c>
      <c r="AN589" s="2">
        <v>0.25</v>
      </c>
      <c r="AO589" s="2">
        <v>74.13</v>
      </c>
      <c r="AP589" s="2">
        <v>0</v>
      </c>
      <c r="AQ589" s="2">
        <v>5.31</v>
      </c>
      <c r="AR589" s="2">
        <v>0</v>
      </c>
      <c r="AS589" s="2">
        <v>0</v>
      </c>
      <c r="AT589" s="2">
        <v>100</v>
      </c>
      <c r="AU589" s="2">
        <v>64</v>
      </c>
      <c r="AV589" s="2">
        <v>1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47</v>
      </c>
      <c r="BK589" s="2"/>
      <c r="BL589" s="2"/>
      <c r="BM589" s="2">
        <v>97</v>
      </c>
      <c r="BN589" s="2">
        <v>0</v>
      </c>
      <c r="BO589" s="2" t="s">
        <v>3</v>
      </c>
      <c r="BP589" s="2">
        <v>0</v>
      </c>
      <c r="BQ589" s="2">
        <v>60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100</v>
      </c>
      <c r="CA589" s="2">
        <v>64</v>
      </c>
      <c r="CB589" s="2" t="s">
        <v>3</v>
      </c>
      <c r="CC589" s="2"/>
      <c r="CD589" s="2"/>
      <c r="CE589" s="2">
        <v>30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3</v>
      </c>
      <c r="CO589" s="2">
        <v>0</v>
      </c>
      <c r="CP589" s="2">
        <f t="shared" si="567"/>
        <v>221.22000000000003</v>
      </c>
      <c r="CQ589" s="2">
        <f t="shared" si="568"/>
        <v>9.4600000000000009</v>
      </c>
      <c r="CR589" s="2">
        <f>(ROUND((ROUND(((((ET589*1.25)*1.1))*AV589*1),2)*BB589),2)+ROUND((ROUND(((AE589-(((EU589*1.25)*1.1)))*AV589*1),2)*BS589),2))</f>
        <v>18.760000000000002</v>
      </c>
      <c r="CS589" s="2">
        <f t="shared" si="569"/>
        <v>0.34</v>
      </c>
      <c r="CT589" s="2">
        <f t="shared" si="570"/>
        <v>93.77</v>
      </c>
      <c r="CU589" s="2">
        <f t="shared" si="571"/>
        <v>0</v>
      </c>
      <c r="CV589" s="2">
        <f t="shared" si="572"/>
        <v>6.7171499999999993</v>
      </c>
      <c r="CW589" s="2">
        <f t="shared" si="573"/>
        <v>0</v>
      </c>
      <c r="CX589" s="2">
        <f t="shared" si="574"/>
        <v>0</v>
      </c>
      <c r="CY589" s="2">
        <f t="shared" si="575"/>
        <v>170.67</v>
      </c>
      <c r="CZ589" s="2">
        <f t="shared" si="576"/>
        <v>109.22880000000001</v>
      </c>
      <c r="DA589" s="2"/>
      <c r="DB589" s="2"/>
      <c r="DC589" s="2" t="s">
        <v>3</v>
      </c>
      <c r="DD589" s="2" t="s">
        <v>3</v>
      </c>
      <c r="DE589" s="2" t="s">
        <v>48</v>
      </c>
      <c r="DF589" s="2" t="s">
        <v>48</v>
      </c>
      <c r="DG589" s="2" t="s">
        <v>49</v>
      </c>
      <c r="DH589" s="2" t="s">
        <v>3</v>
      </c>
      <c r="DI589" s="2" t="s">
        <v>49</v>
      </c>
      <c r="DJ589" s="2" t="s">
        <v>48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1.0469999999999999</v>
      </c>
      <c r="DQ589" s="2">
        <v>1</v>
      </c>
      <c r="DR589" s="2"/>
      <c r="DS589" s="2"/>
      <c r="DT589" s="2"/>
      <c r="DU589" s="2">
        <v>1005</v>
      </c>
      <c r="DV589" s="2" t="s">
        <v>46</v>
      </c>
      <c r="DW589" s="2" t="s">
        <v>46</v>
      </c>
      <c r="DX589" s="2">
        <v>100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55586532</v>
      </c>
      <c r="EF589" s="2">
        <v>60</v>
      </c>
      <c r="EG589" s="2" t="s">
        <v>25</v>
      </c>
      <c r="EH589" s="2">
        <v>0</v>
      </c>
      <c r="EI589" s="2" t="s">
        <v>3</v>
      </c>
      <c r="EJ589" s="2">
        <v>1</v>
      </c>
      <c r="EK589" s="2">
        <v>97</v>
      </c>
      <c r="EL589" s="2" t="s">
        <v>50</v>
      </c>
      <c r="EM589" s="2" t="s">
        <v>51</v>
      </c>
      <c r="EN589" s="2"/>
      <c r="EO589" s="2" t="s">
        <v>52</v>
      </c>
      <c r="EP589" s="2"/>
      <c r="EQ589" s="2">
        <v>0</v>
      </c>
      <c r="ER589" s="2">
        <v>97.23</v>
      </c>
      <c r="ES589" s="2">
        <v>9.4600000000000009</v>
      </c>
      <c r="ET589" s="2">
        <v>13.64</v>
      </c>
      <c r="EU589" s="2">
        <v>0.25</v>
      </c>
      <c r="EV589" s="2">
        <v>74.13</v>
      </c>
      <c r="EW589" s="2">
        <v>5.31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100</v>
      </c>
      <c r="FY589" s="2">
        <v>64</v>
      </c>
      <c r="FZ589" s="2"/>
      <c r="GA589" s="2" t="s">
        <v>3</v>
      </c>
      <c r="GB589" s="2"/>
      <c r="GC589" s="2"/>
      <c r="GD589" s="2">
        <v>1</v>
      </c>
      <c r="GE589" s="2"/>
      <c r="GF589" s="2">
        <v>-673576059</v>
      </c>
      <c r="GG589" s="2">
        <v>2</v>
      </c>
      <c r="GH589" s="2">
        <v>1</v>
      </c>
      <c r="GI589" s="2">
        <v>-2</v>
      </c>
      <c r="GJ589" s="2">
        <v>0</v>
      </c>
      <c r="GK589" s="2">
        <v>0</v>
      </c>
      <c r="GL589" s="2">
        <f t="shared" si="577"/>
        <v>0</v>
      </c>
      <c r="GM589" s="2">
        <f t="shared" si="578"/>
        <v>501.12</v>
      </c>
      <c r="GN589" s="2">
        <f t="shared" si="579"/>
        <v>501.12</v>
      </c>
      <c r="GO589" s="2">
        <f t="shared" si="580"/>
        <v>0</v>
      </c>
      <c r="GP589" s="2">
        <f t="shared" si="581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582"/>
        <v>0</v>
      </c>
      <c r="GW589" s="2">
        <v>1</v>
      </c>
      <c r="GX589" s="2">
        <f t="shared" si="583"/>
        <v>0</v>
      </c>
      <c r="GY589" s="2"/>
      <c r="GZ589" s="2"/>
      <c r="HA589" s="2">
        <v>0</v>
      </c>
      <c r="HB589" s="2">
        <v>0</v>
      </c>
      <c r="HC589" s="2">
        <f t="shared" si="584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5">
      <c r="A590">
        <v>17</v>
      </c>
      <c r="B590">
        <v>1</v>
      </c>
      <c r="C590">
        <f>ROW(SmtRes!A418)</f>
        <v>418</v>
      </c>
      <c r="E590" t="s">
        <v>384</v>
      </c>
      <c r="F590" t="s">
        <v>44</v>
      </c>
      <c r="G590" t="s">
        <v>45</v>
      </c>
      <c r="H590" t="s">
        <v>46</v>
      </c>
      <c r="I590">
        <f>ROUND((1.3442*52+3.3351*32.9+0.0294*52+0.003*63.9)/100,9)</f>
        <v>1.8134368999999999</v>
      </c>
      <c r="J590">
        <v>0</v>
      </c>
      <c r="K590">
        <f>ROUND((1.3442*52+3.3351*32.9+0.0294*52+0.003*63.9)/100,9)</f>
        <v>1.8134368999999999</v>
      </c>
      <c r="O590">
        <f t="shared" si="553"/>
        <v>9442.02</v>
      </c>
      <c r="P590">
        <f t="shared" si="554"/>
        <v>553.41</v>
      </c>
      <c r="Q590">
        <f>(ROUND((ROUND(((((ET590*1.25)*1.1))*AV590*I590),2)*BB590),2)+ROUND((ROUND(((AE590-(((EU590*1.25)*1.1)))*AV590*I590),2)*BS590),2))</f>
        <v>374.26</v>
      </c>
      <c r="R590">
        <f t="shared" si="555"/>
        <v>31.08</v>
      </c>
      <c r="S590">
        <f t="shared" si="556"/>
        <v>8514.35</v>
      </c>
      <c r="T590">
        <f t="shared" si="557"/>
        <v>0</v>
      </c>
      <c r="U590">
        <f t="shared" si="558"/>
        <v>12.753640673458241</v>
      </c>
      <c r="V590">
        <f t="shared" si="559"/>
        <v>0</v>
      </c>
      <c r="W590">
        <f t="shared" si="560"/>
        <v>0</v>
      </c>
      <c r="X590">
        <f t="shared" si="561"/>
        <v>7605.43</v>
      </c>
      <c r="Y590">
        <f t="shared" si="562"/>
        <v>3759.99</v>
      </c>
      <c r="AA590">
        <v>56481267</v>
      </c>
      <c r="AB590">
        <f t="shared" si="563"/>
        <v>121.98945000000001</v>
      </c>
      <c r="AC590">
        <f t="shared" si="564"/>
        <v>9.4600000000000009</v>
      </c>
      <c r="AD590">
        <f>ROUND((((((ET590*1.25)*1.1))-(((EU590*1.25)*1.1)))+AE590),6)</f>
        <v>18.754999999999999</v>
      </c>
      <c r="AE590">
        <f>ROUND((((EU590*1.25)*1.1)),6)</f>
        <v>0.34375</v>
      </c>
      <c r="AF590">
        <f>ROUND((((EV590*1.15)*1.1)),6)</f>
        <v>93.774450000000002</v>
      </c>
      <c r="AG590">
        <f t="shared" si="565"/>
        <v>0</v>
      </c>
      <c r="AH590">
        <f>(((EW590*1.15)*1.1))</f>
        <v>6.7171499999999993</v>
      </c>
      <c r="AI590">
        <f>(((EX590*1.25)*1.1))</f>
        <v>0</v>
      </c>
      <c r="AJ590">
        <f t="shared" si="566"/>
        <v>0</v>
      </c>
      <c r="AK590">
        <v>97.23</v>
      </c>
      <c r="AL590">
        <v>9.4600000000000009</v>
      </c>
      <c r="AM590">
        <v>13.64</v>
      </c>
      <c r="AN590">
        <v>0.25</v>
      </c>
      <c r="AO590">
        <v>74.13</v>
      </c>
      <c r="AP590">
        <v>0</v>
      </c>
      <c r="AQ590">
        <v>5.31</v>
      </c>
      <c r="AR590">
        <v>0</v>
      </c>
      <c r="AS590">
        <v>0</v>
      </c>
      <c r="AT590">
        <v>89</v>
      </c>
      <c r="AU590">
        <v>44</v>
      </c>
      <c r="AV590">
        <v>1.0469999999999999</v>
      </c>
      <c r="AW590">
        <v>1</v>
      </c>
      <c r="AZ590">
        <v>1</v>
      </c>
      <c r="BA590">
        <v>47.82</v>
      </c>
      <c r="BB590">
        <v>10.51</v>
      </c>
      <c r="BC590">
        <v>32.25</v>
      </c>
      <c r="BD590" t="s">
        <v>3</v>
      </c>
      <c r="BE590" t="s">
        <v>3</v>
      </c>
      <c r="BF590" t="s">
        <v>3</v>
      </c>
      <c r="BG590" t="s">
        <v>3</v>
      </c>
      <c r="BH590">
        <v>0</v>
      </c>
      <c r="BI590">
        <v>1</v>
      </c>
      <c r="BJ590" t="s">
        <v>47</v>
      </c>
      <c r="BM590">
        <v>97</v>
      </c>
      <c r="BN590">
        <v>0</v>
      </c>
      <c r="BO590" t="s">
        <v>44</v>
      </c>
      <c r="BP590">
        <v>1</v>
      </c>
      <c r="BQ590">
        <v>60</v>
      </c>
      <c r="BR590">
        <v>0</v>
      </c>
      <c r="BS590">
        <v>47.82</v>
      </c>
      <c r="BT590">
        <v>1</v>
      </c>
      <c r="BU590">
        <v>1</v>
      </c>
      <c r="BV590">
        <v>1</v>
      </c>
      <c r="BW590">
        <v>1</v>
      </c>
      <c r="BX590">
        <v>1</v>
      </c>
      <c r="BY590" t="s">
        <v>3</v>
      </c>
      <c r="BZ590">
        <v>89</v>
      </c>
      <c r="CA590">
        <v>44</v>
      </c>
      <c r="CB590" t="s">
        <v>3</v>
      </c>
      <c r="CE590">
        <v>30</v>
      </c>
      <c r="CF590">
        <v>0</v>
      </c>
      <c r="CG590">
        <v>0</v>
      </c>
      <c r="CM590">
        <v>0</v>
      </c>
      <c r="CN590" t="s">
        <v>3</v>
      </c>
      <c r="CO590">
        <v>0</v>
      </c>
      <c r="CP590">
        <f t="shared" si="567"/>
        <v>9442.02</v>
      </c>
      <c r="CQ590">
        <f t="shared" si="568"/>
        <v>305.08999999999997</v>
      </c>
      <c r="CR590">
        <f>(ROUND((ROUND(((((ET590*1.25)*1.1))*AV590*1),2)*BB590),2)+ROUND((ROUND(((AE590-(((EU590*1.25)*1.1)))*AV590*1),2)*BS590),2))</f>
        <v>206.42</v>
      </c>
      <c r="CS590">
        <f t="shared" si="569"/>
        <v>17.22</v>
      </c>
      <c r="CT590">
        <f t="shared" si="570"/>
        <v>4694.97</v>
      </c>
      <c r="CU590">
        <f t="shared" si="571"/>
        <v>0</v>
      </c>
      <c r="CV590">
        <f t="shared" si="572"/>
        <v>7.0328560499999986</v>
      </c>
      <c r="CW590">
        <f t="shared" si="573"/>
        <v>0</v>
      </c>
      <c r="CX590">
        <f t="shared" si="574"/>
        <v>0</v>
      </c>
      <c r="CY590">
        <f t="shared" si="575"/>
        <v>7605.4327000000003</v>
      </c>
      <c r="CZ590">
        <f t="shared" si="576"/>
        <v>3759.9892000000004</v>
      </c>
      <c r="DC590" t="s">
        <v>3</v>
      </c>
      <c r="DD590" t="s">
        <v>3</v>
      </c>
      <c r="DE590" t="s">
        <v>48</v>
      </c>
      <c r="DF590" t="s">
        <v>48</v>
      </c>
      <c r="DG590" t="s">
        <v>49</v>
      </c>
      <c r="DH590" t="s">
        <v>3</v>
      </c>
      <c r="DI590" t="s">
        <v>49</v>
      </c>
      <c r="DJ590" t="s">
        <v>48</v>
      </c>
      <c r="DK590" t="s">
        <v>3</v>
      </c>
      <c r="DL590" t="s">
        <v>3</v>
      </c>
      <c r="DM590" t="s">
        <v>3</v>
      </c>
      <c r="DN590">
        <v>0</v>
      </c>
      <c r="DO590">
        <v>0</v>
      </c>
      <c r="DP590">
        <v>1</v>
      </c>
      <c r="DQ590">
        <v>1</v>
      </c>
      <c r="DU590">
        <v>1005</v>
      </c>
      <c r="DV590" t="s">
        <v>46</v>
      </c>
      <c r="DW590" t="s">
        <v>46</v>
      </c>
      <c r="DX590">
        <v>100</v>
      </c>
      <c r="DZ590" t="s">
        <v>3</v>
      </c>
      <c r="EA590" t="s">
        <v>3</v>
      </c>
      <c r="EB590" t="s">
        <v>3</v>
      </c>
      <c r="EC590" t="s">
        <v>3</v>
      </c>
      <c r="EE590">
        <v>55586532</v>
      </c>
      <c r="EF590">
        <v>60</v>
      </c>
      <c r="EG590" t="s">
        <v>25</v>
      </c>
      <c r="EH590">
        <v>0</v>
      </c>
      <c r="EI590" t="s">
        <v>3</v>
      </c>
      <c r="EJ590">
        <v>1</v>
      </c>
      <c r="EK590">
        <v>97</v>
      </c>
      <c r="EL590" t="s">
        <v>50</v>
      </c>
      <c r="EM590" t="s">
        <v>51</v>
      </c>
      <c r="EO590" t="s">
        <v>52</v>
      </c>
      <c r="EQ590">
        <v>0</v>
      </c>
      <c r="ER590">
        <v>97.23</v>
      </c>
      <c r="ES590">
        <v>9.4600000000000009</v>
      </c>
      <c r="ET590">
        <v>13.64</v>
      </c>
      <c r="EU590">
        <v>0.25</v>
      </c>
      <c r="EV590">
        <v>74.13</v>
      </c>
      <c r="EW590">
        <v>5.31</v>
      </c>
      <c r="EX590">
        <v>0</v>
      </c>
      <c r="EY590">
        <v>0</v>
      </c>
      <c r="FQ590">
        <v>0</v>
      </c>
      <c r="FR590">
        <v>0</v>
      </c>
      <c r="FS590">
        <v>0</v>
      </c>
      <c r="FX590">
        <v>89</v>
      </c>
      <c r="FY590">
        <v>44</v>
      </c>
      <c r="GA590" t="s">
        <v>3</v>
      </c>
      <c r="GD590">
        <v>1</v>
      </c>
      <c r="GF590">
        <v>-673576059</v>
      </c>
      <c r="GG590">
        <v>2</v>
      </c>
      <c r="GH590">
        <v>1</v>
      </c>
      <c r="GI590">
        <v>2</v>
      </c>
      <c r="GJ590">
        <v>0</v>
      </c>
      <c r="GK590">
        <v>0</v>
      </c>
      <c r="GL590">
        <f t="shared" si="577"/>
        <v>0</v>
      </c>
      <c r="GM590">
        <f t="shared" si="578"/>
        <v>20807.439999999999</v>
      </c>
      <c r="GN590">
        <f t="shared" si="579"/>
        <v>20807.439999999999</v>
      </c>
      <c r="GO590">
        <f t="shared" si="580"/>
        <v>0</v>
      </c>
      <c r="GP590">
        <f t="shared" si="581"/>
        <v>0</v>
      </c>
      <c r="GR590">
        <v>0</v>
      </c>
      <c r="GS590">
        <v>0</v>
      </c>
      <c r="GT590">
        <v>0</v>
      </c>
      <c r="GU590" t="s">
        <v>3</v>
      </c>
      <c r="GV590">
        <f t="shared" si="582"/>
        <v>0</v>
      </c>
      <c r="GW590">
        <v>1</v>
      </c>
      <c r="GX590">
        <f t="shared" si="583"/>
        <v>0</v>
      </c>
      <c r="HA590">
        <v>0</v>
      </c>
      <c r="HB590">
        <v>0</v>
      </c>
      <c r="HC590">
        <f t="shared" si="584"/>
        <v>0</v>
      </c>
      <c r="HE590" t="s">
        <v>3</v>
      </c>
      <c r="HF590" t="s">
        <v>3</v>
      </c>
      <c r="HM590" t="s">
        <v>3</v>
      </c>
      <c r="HN590" t="s">
        <v>3</v>
      </c>
      <c r="HO590" t="s">
        <v>3</v>
      </c>
      <c r="HP590" t="s">
        <v>3</v>
      </c>
      <c r="HQ590" t="s">
        <v>3</v>
      </c>
      <c r="HS590">
        <v>0</v>
      </c>
      <c r="IK590">
        <v>0</v>
      </c>
    </row>
    <row r="591" spans="1:255" x14ac:dyDescent="0.25">
      <c r="A591" s="2">
        <v>18</v>
      </c>
      <c r="B591" s="2">
        <v>1</v>
      </c>
      <c r="C591" s="2">
        <v>417</v>
      </c>
      <c r="D591" s="2"/>
      <c r="E591" s="2" t="s">
        <v>385</v>
      </c>
      <c r="F591" s="2" t="s">
        <v>54</v>
      </c>
      <c r="G591" s="2" t="s">
        <v>55</v>
      </c>
      <c r="H591" s="2" t="s">
        <v>32</v>
      </c>
      <c r="I591" s="2">
        <f>I589*J591</f>
        <v>1.6320999999999999E-2</v>
      </c>
      <c r="J591" s="2">
        <v>9.0000374427144387E-3</v>
      </c>
      <c r="K591" s="2">
        <v>8.9999999999999993E-3</v>
      </c>
      <c r="L591" s="2"/>
      <c r="M591" s="2"/>
      <c r="N591" s="2"/>
      <c r="O591" s="2">
        <f t="shared" si="553"/>
        <v>304.56</v>
      </c>
      <c r="P591" s="2">
        <f t="shared" si="554"/>
        <v>304.56</v>
      </c>
      <c r="Q591" s="2">
        <f>(ROUND((ROUND(((ET591)*AV591*I591),2)*BB591),2)+ROUND((ROUND(((AE591-(EU591))*AV591*I591),2)*BS591),2))</f>
        <v>0</v>
      </c>
      <c r="R591" s="2">
        <f t="shared" si="555"/>
        <v>0</v>
      </c>
      <c r="S591" s="2">
        <f t="shared" si="556"/>
        <v>0</v>
      </c>
      <c r="T591" s="2">
        <f t="shared" si="557"/>
        <v>0</v>
      </c>
      <c r="U591" s="2">
        <f t="shared" si="558"/>
        <v>0</v>
      </c>
      <c r="V591" s="2">
        <f t="shared" si="559"/>
        <v>0</v>
      </c>
      <c r="W591" s="2">
        <f t="shared" si="560"/>
        <v>0</v>
      </c>
      <c r="X591" s="2">
        <f t="shared" si="561"/>
        <v>0</v>
      </c>
      <c r="Y591" s="2">
        <f t="shared" si="562"/>
        <v>0</v>
      </c>
      <c r="Z591" s="2"/>
      <c r="AA591" s="2">
        <v>56481265</v>
      </c>
      <c r="AB591" s="2">
        <f t="shared" si="563"/>
        <v>18660.61</v>
      </c>
      <c r="AC591" s="2">
        <f t="shared" si="564"/>
        <v>18660.61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565"/>
        <v>0</v>
      </c>
      <c r="AH591" s="2">
        <f>(EW591)</f>
        <v>0</v>
      </c>
      <c r="AI591" s="2">
        <f>(EX591)</f>
        <v>0</v>
      </c>
      <c r="AJ591" s="2">
        <f t="shared" si="566"/>
        <v>0</v>
      </c>
      <c r="AK591" s="2">
        <v>18660.61</v>
      </c>
      <c r="AL591" s="2">
        <v>18660.61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100</v>
      </c>
      <c r="AU591" s="2">
        <v>64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1</v>
      </c>
      <c r="BJ591" s="2" t="s">
        <v>56</v>
      </c>
      <c r="BK591" s="2"/>
      <c r="BL591" s="2"/>
      <c r="BM591" s="2">
        <v>97</v>
      </c>
      <c r="BN591" s="2">
        <v>0</v>
      </c>
      <c r="BO591" s="2" t="s">
        <v>3</v>
      </c>
      <c r="BP591" s="2">
        <v>0</v>
      </c>
      <c r="BQ591" s="2">
        <v>60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100</v>
      </c>
      <c r="CA591" s="2">
        <v>64</v>
      </c>
      <c r="CB591" s="2" t="s">
        <v>3</v>
      </c>
      <c r="CC591" s="2"/>
      <c r="CD591" s="2"/>
      <c r="CE591" s="2">
        <v>30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3</v>
      </c>
      <c r="CO591" s="2">
        <v>0</v>
      </c>
      <c r="CP591" s="2">
        <f t="shared" si="567"/>
        <v>304.56</v>
      </c>
      <c r="CQ591" s="2">
        <f t="shared" si="568"/>
        <v>18660.61</v>
      </c>
      <c r="CR591" s="2">
        <f>(ROUND((ROUND(((ET591)*AV591*1),2)*BB591),2)+ROUND((ROUND(((AE591-(EU591))*AV591*1),2)*BS591),2))</f>
        <v>0</v>
      </c>
      <c r="CS591" s="2">
        <f t="shared" si="569"/>
        <v>0</v>
      </c>
      <c r="CT591" s="2">
        <f t="shared" si="570"/>
        <v>0</v>
      </c>
      <c r="CU591" s="2">
        <f t="shared" si="571"/>
        <v>0</v>
      </c>
      <c r="CV591" s="2">
        <f t="shared" si="572"/>
        <v>0</v>
      </c>
      <c r="CW591" s="2">
        <f t="shared" si="573"/>
        <v>0</v>
      </c>
      <c r="CX591" s="2">
        <f t="shared" si="574"/>
        <v>0</v>
      </c>
      <c r="CY591" s="2">
        <f t="shared" si="575"/>
        <v>0</v>
      </c>
      <c r="CZ591" s="2">
        <f t="shared" si="576"/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1.0469999999999999</v>
      </c>
      <c r="DQ591" s="2">
        <v>1</v>
      </c>
      <c r="DR591" s="2"/>
      <c r="DS591" s="2"/>
      <c r="DT591" s="2"/>
      <c r="DU591" s="2">
        <v>1009</v>
      </c>
      <c r="DV591" s="2" t="s">
        <v>32</v>
      </c>
      <c r="DW591" s="2" t="s">
        <v>32</v>
      </c>
      <c r="DX591" s="2">
        <v>1000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55586532</v>
      </c>
      <c r="EF591" s="2">
        <v>60</v>
      </c>
      <c r="EG591" s="2" t="s">
        <v>25</v>
      </c>
      <c r="EH591" s="2">
        <v>0</v>
      </c>
      <c r="EI591" s="2" t="s">
        <v>3</v>
      </c>
      <c r="EJ591" s="2">
        <v>1</v>
      </c>
      <c r="EK591" s="2">
        <v>97</v>
      </c>
      <c r="EL591" s="2" t="s">
        <v>50</v>
      </c>
      <c r="EM591" s="2" t="s">
        <v>51</v>
      </c>
      <c r="EN591" s="2"/>
      <c r="EO591" s="2" t="s">
        <v>3</v>
      </c>
      <c r="EP591" s="2"/>
      <c r="EQ591" s="2">
        <v>0</v>
      </c>
      <c r="ER591" s="2">
        <v>18660.61</v>
      </c>
      <c r="ES591" s="2">
        <v>18660.61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100</v>
      </c>
      <c r="FY591" s="2">
        <v>64</v>
      </c>
      <c r="FZ591" s="2"/>
      <c r="GA591" s="2" t="s">
        <v>3</v>
      </c>
      <c r="GB591" s="2"/>
      <c r="GC591" s="2"/>
      <c r="GD591" s="2">
        <v>1</v>
      </c>
      <c r="GE591" s="2"/>
      <c r="GF591" s="2">
        <v>667244177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577"/>
        <v>0</v>
      </c>
      <c r="GM591" s="2">
        <f t="shared" si="578"/>
        <v>304.56</v>
      </c>
      <c r="GN591" s="2">
        <f t="shared" si="579"/>
        <v>304.56</v>
      </c>
      <c r="GO591" s="2">
        <f t="shared" si="580"/>
        <v>0</v>
      </c>
      <c r="GP591" s="2">
        <f t="shared" si="581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582"/>
        <v>0</v>
      </c>
      <c r="GW591" s="2">
        <v>1</v>
      </c>
      <c r="GX591" s="2">
        <f t="shared" si="583"/>
        <v>0</v>
      </c>
      <c r="GY591" s="2"/>
      <c r="GZ591" s="2"/>
      <c r="HA591" s="2">
        <v>0</v>
      </c>
      <c r="HB591" s="2">
        <v>0</v>
      </c>
      <c r="HC591" s="2">
        <f t="shared" si="584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5">
      <c r="A592">
        <v>18</v>
      </c>
      <c r="B592">
        <v>1</v>
      </c>
      <c r="C592">
        <v>418</v>
      </c>
      <c r="E592" t="s">
        <v>385</v>
      </c>
      <c r="F592" t="s">
        <v>54</v>
      </c>
      <c r="G592" t="s">
        <v>55</v>
      </c>
      <c r="H592" t="s">
        <v>32</v>
      </c>
      <c r="I592">
        <f>I590*J592</f>
        <v>1.6320999999999999E-2</v>
      </c>
      <c r="J592">
        <v>9.0000374427144387E-3</v>
      </c>
      <c r="K592">
        <v>8.9999999999999993E-3</v>
      </c>
      <c r="O592">
        <f t="shared" si="553"/>
        <v>1090.32</v>
      </c>
      <c r="P592">
        <f t="shared" si="554"/>
        <v>1090.32</v>
      </c>
      <c r="Q592">
        <f>(ROUND((ROUND(((ET592)*AV592*I592),2)*BB592),2)+ROUND((ROUND(((AE592-(EU592))*AV592*I592),2)*BS592),2))</f>
        <v>0</v>
      </c>
      <c r="R592">
        <f t="shared" si="555"/>
        <v>0</v>
      </c>
      <c r="S592">
        <f t="shared" si="556"/>
        <v>0</v>
      </c>
      <c r="T592">
        <f t="shared" si="557"/>
        <v>0</v>
      </c>
      <c r="U592">
        <f t="shared" si="558"/>
        <v>0</v>
      </c>
      <c r="V592">
        <f t="shared" si="559"/>
        <v>0</v>
      </c>
      <c r="W592">
        <f t="shared" si="560"/>
        <v>0</v>
      </c>
      <c r="X592">
        <f t="shared" si="561"/>
        <v>0</v>
      </c>
      <c r="Y592">
        <f t="shared" si="562"/>
        <v>0</v>
      </c>
      <c r="AA592">
        <v>56481267</v>
      </c>
      <c r="AB592">
        <f t="shared" si="563"/>
        <v>18660.61</v>
      </c>
      <c r="AC592">
        <f t="shared" si="564"/>
        <v>18660.61</v>
      </c>
      <c r="AD592">
        <f>ROUND((((ET592)-(EU592))+AE592),6)</f>
        <v>0</v>
      </c>
      <c r="AE592">
        <f>ROUND((EU592),6)</f>
        <v>0</v>
      </c>
      <c r="AF592">
        <f>ROUND((EV592),6)</f>
        <v>0</v>
      </c>
      <c r="AG592">
        <f t="shared" si="565"/>
        <v>0</v>
      </c>
      <c r="AH592">
        <f>(EW592)</f>
        <v>0</v>
      </c>
      <c r="AI592">
        <f>(EX592)</f>
        <v>0</v>
      </c>
      <c r="AJ592">
        <f t="shared" si="566"/>
        <v>0</v>
      </c>
      <c r="AK592">
        <v>18660.61</v>
      </c>
      <c r="AL592">
        <v>18660.61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89</v>
      </c>
      <c r="AU592">
        <v>44</v>
      </c>
      <c r="AV592">
        <v>1</v>
      </c>
      <c r="AW592">
        <v>1</v>
      </c>
      <c r="AZ592">
        <v>1</v>
      </c>
      <c r="BA592">
        <v>1</v>
      </c>
      <c r="BB592">
        <v>1</v>
      </c>
      <c r="BC592">
        <v>3.58</v>
      </c>
      <c r="BD592" t="s">
        <v>3</v>
      </c>
      <c r="BE592" t="s">
        <v>3</v>
      </c>
      <c r="BF592" t="s">
        <v>3</v>
      </c>
      <c r="BG592" t="s">
        <v>3</v>
      </c>
      <c r="BH592">
        <v>3</v>
      </c>
      <c r="BI592">
        <v>1</v>
      </c>
      <c r="BJ592" t="s">
        <v>56</v>
      </c>
      <c r="BM592">
        <v>97</v>
      </c>
      <c r="BN592">
        <v>0</v>
      </c>
      <c r="BO592" t="s">
        <v>54</v>
      </c>
      <c r="BP592">
        <v>1</v>
      </c>
      <c r="BQ592">
        <v>60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 t="s">
        <v>3</v>
      </c>
      <c r="BZ592">
        <v>89</v>
      </c>
      <c r="CA592">
        <v>44</v>
      </c>
      <c r="CB592" t="s">
        <v>3</v>
      </c>
      <c r="CE592">
        <v>30</v>
      </c>
      <c r="CF592">
        <v>0</v>
      </c>
      <c r="CG592">
        <v>0</v>
      </c>
      <c r="CM592">
        <v>0</v>
      </c>
      <c r="CN592" t="s">
        <v>3</v>
      </c>
      <c r="CO592">
        <v>0</v>
      </c>
      <c r="CP592">
        <f t="shared" si="567"/>
        <v>1090.32</v>
      </c>
      <c r="CQ592">
        <f t="shared" si="568"/>
        <v>66804.98</v>
      </c>
      <c r="CR592">
        <f>(ROUND((ROUND(((ET592)*AV592*1),2)*BB592),2)+ROUND((ROUND(((AE592-(EU592))*AV592*1),2)*BS592),2))</f>
        <v>0</v>
      </c>
      <c r="CS592">
        <f t="shared" si="569"/>
        <v>0</v>
      </c>
      <c r="CT592">
        <f t="shared" si="570"/>
        <v>0</v>
      </c>
      <c r="CU592">
        <f t="shared" si="571"/>
        <v>0</v>
      </c>
      <c r="CV592">
        <f t="shared" si="572"/>
        <v>0</v>
      </c>
      <c r="CW592">
        <f t="shared" si="573"/>
        <v>0</v>
      </c>
      <c r="CX592">
        <f t="shared" si="574"/>
        <v>0</v>
      </c>
      <c r="CY592">
        <f t="shared" si="575"/>
        <v>0</v>
      </c>
      <c r="CZ592">
        <f t="shared" si="576"/>
        <v>0</v>
      </c>
      <c r="DC592" t="s">
        <v>3</v>
      </c>
      <c r="DD592" t="s">
        <v>3</v>
      </c>
      <c r="DE592" t="s">
        <v>3</v>
      </c>
      <c r="DF592" t="s">
        <v>3</v>
      </c>
      <c r="DG592" t="s">
        <v>3</v>
      </c>
      <c r="DH592" t="s">
        <v>3</v>
      </c>
      <c r="DI592" t="s">
        <v>3</v>
      </c>
      <c r="DJ592" t="s">
        <v>3</v>
      </c>
      <c r="DK592" t="s">
        <v>3</v>
      </c>
      <c r="DL592" t="s">
        <v>3</v>
      </c>
      <c r="DM592" t="s">
        <v>3</v>
      </c>
      <c r="DN592">
        <v>0</v>
      </c>
      <c r="DO592">
        <v>0</v>
      </c>
      <c r="DP592">
        <v>1</v>
      </c>
      <c r="DQ592">
        <v>1</v>
      </c>
      <c r="DU592">
        <v>1009</v>
      </c>
      <c r="DV592" t="s">
        <v>32</v>
      </c>
      <c r="DW592" t="s">
        <v>32</v>
      </c>
      <c r="DX592">
        <v>1000</v>
      </c>
      <c r="DZ592" t="s">
        <v>3</v>
      </c>
      <c r="EA592" t="s">
        <v>3</v>
      </c>
      <c r="EB592" t="s">
        <v>3</v>
      </c>
      <c r="EC592" t="s">
        <v>3</v>
      </c>
      <c r="EE592">
        <v>55586532</v>
      </c>
      <c r="EF592">
        <v>60</v>
      </c>
      <c r="EG592" t="s">
        <v>25</v>
      </c>
      <c r="EH592">
        <v>0</v>
      </c>
      <c r="EI592" t="s">
        <v>3</v>
      </c>
      <c r="EJ592">
        <v>1</v>
      </c>
      <c r="EK592">
        <v>97</v>
      </c>
      <c r="EL592" t="s">
        <v>50</v>
      </c>
      <c r="EM592" t="s">
        <v>51</v>
      </c>
      <c r="EO592" t="s">
        <v>3</v>
      </c>
      <c r="EQ592">
        <v>0</v>
      </c>
      <c r="ER592">
        <v>18660.61</v>
      </c>
      <c r="ES592">
        <v>18660.61</v>
      </c>
      <c r="ET592">
        <v>0</v>
      </c>
      <c r="EU592">
        <v>0</v>
      </c>
      <c r="EV592">
        <v>0</v>
      </c>
      <c r="EW592">
        <v>0</v>
      </c>
      <c r="EX592">
        <v>0</v>
      </c>
      <c r="FQ592">
        <v>0</v>
      </c>
      <c r="FR592">
        <v>0</v>
      </c>
      <c r="FS592">
        <v>0</v>
      </c>
      <c r="FX592">
        <v>89</v>
      </c>
      <c r="FY592">
        <v>44</v>
      </c>
      <c r="GA592" t="s">
        <v>3</v>
      </c>
      <c r="GD592">
        <v>1</v>
      </c>
      <c r="GF592">
        <v>667244177</v>
      </c>
      <c r="GG592">
        <v>2</v>
      </c>
      <c r="GH592">
        <v>1</v>
      </c>
      <c r="GI592">
        <v>2</v>
      </c>
      <c r="GJ592">
        <v>0</v>
      </c>
      <c r="GK592">
        <v>0</v>
      </c>
      <c r="GL592">
        <f t="shared" si="577"/>
        <v>0</v>
      </c>
      <c r="GM592">
        <f t="shared" si="578"/>
        <v>1090.32</v>
      </c>
      <c r="GN592">
        <f t="shared" si="579"/>
        <v>1090.32</v>
      </c>
      <c r="GO592">
        <f t="shared" si="580"/>
        <v>0</v>
      </c>
      <c r="GP592">
        <f t="shared" si="581"/>
        <v>0</v>
      </c>
      <c r="GR592">
        <v>0</v>
      </c>
      <c r="GS592">
        <v>0</v>
      </c>
      <c r="GT592">
        <v>0</v>
      </c>
      <c r="GU592" t="s">
        <v>3</v>
      </c>
      <c r="GV592">
        <f t="shared" si="582"/>
        <v>0</v>
      </c>
      <c r="GW592">
        <v>1</v>
      </c>
      <c r="GX592">
        <f t="shared" si="583"/>
        <v>0</v>
      </c>
      <c r="HA592">
        <v>0</v>
      </c>
      <c r="HB592">
        <v>0</v>
      </c>
      <c r="HC592">
        <f t="shared" si="584"/>
        <v>0</v>
      </c>
      <c r="HE592" t="s">
        <v>3</v>
      </c>
      <c r="HF592" t="s">
        <v>3</v>
      </c>
      <c r="HM592" t="s">
        <v>3</v>
      </c>
      <c r="HN592" t="s">
        <v>3</v>
      </c>
      <c r="HO592" t="s">
        <v>3</v>
      </c>
      <c r="HP592" t="s">
        <v>3</v>
      </c>
      <c r="HQ592" t="s">
        <v>3</v>
      </c>
      <c r="HS592">
        <v>0</v>
      </c>
      <c r="IK592">
        <v>0</v>
      </c>
    </row>
    <row r="593" spans="1:255" x14ac:dyDescent="0.25">
      <c r="A593" s="2">
        <v>17</v>
      </c>
      <c r="B593" s="2">
        <v>1</v>
      </c>
      <c r="C593" s="2"/>
      <c r="D593" s="2"/>
      <c r="E593" s="2" t="s">
        <v>386</v>
      </c>
      <c r="F593" s="2" t="s">
        <v>282</v>
      </c>
      <c r="G593" s="2" t="s">
        <v>283</v>
      </c>
      <c r="H593" s="2" t="s">
        <v>46</v>
      </c>
      <c r="I593" s="2">
        <f>ROUND((1.3442*52+3.3351*32.9+0.0294*52+0.003*63.9)/100,9)</f>
        <v>1.8134368999999999</v>
      </c>
      <c r="J593" s="2">
        <v>0</v>
      </c>
      <c r="K593" s="2">
        <f>ROUND((1.3442*52+3.3351*32.9+0.0294*52+0.003*63.9)/100,9)</f>
        <v>1.8134368999999999</v>
      </c>
      <c r="L593" s="2"/>
      <c r="M593" s="2"/>
      <c r="N593" s="2"/>
      <c r="O593" s="2">
        <f t="shared" si="553"/>
        <v>584.73</v>
      </c>
      <c r="P593" s="2">
        <f>ROUND(CQ593*I593,2)</f>
        <v>521.64</v>
      </c>
      <c r="Q593" s="2">
        <f>ROUND(CR593*I593,2)</f>
        <v>4.9400000000000004</v>
      </c>
      <c r="R593" s="2">
        <f>ROUND(CS593*I593,2)</f>
        <v>0.67</v>
      </c>
      <c r="S593" s="2">
        <f>ROUND(CT593*I593,2)</f>
        <v>58.15</v>
      </c>
      <c r="T593" s="2">
        <f t="shared" si="557"/>
        <v>0</v>
      </c>
      <c r="U593" s="2">
        <f t="shared" si="558"/>
        <v>4.8862150552049997</v>
      </c>
      <c r="V593" s="2">
        <f t="shared" si="559"/>
        <v>0</v>
      </c>
      <c r="W593" s="2">
        <f t="shared" si="560"/>
        <v>0</v>
      </c>
      <c r="X593" s="2">
        <f t="shared" si="561"/>
        <v>0</v>
      </c>
      <c r="Y593" s="2">
        <f t="shared" si="562"/>
        <v>0</v>
      </c>
      <c r="Z593" s="2"/>
      <c r="AA593" s="2">
        <v>56481265</v>
      </c>
      <c r="AB593" s="2">
        <f t="shared" si="563"/>
        <v>322.44024999999999</v>
      </c>
      <c r="AC593" s="2">
        <f t="shared" si="564"/>
        <v>287.64999999999998</v>
      </c>
      <c r="AD593" s="2">
        <f>ROUND((((ET593*1.25)*1.1)),6)</f>
        <v>2.7225000000000001</v>
      </c>
      <c r="AE593" s="2">
        <f>ROUND((((EU593*1.25)*1.1)),6)</f>
        <v>0.37125000000000002</v>
      </c>
      <c r="AF593" s="2">
        <f>ROUND((((EV593*1.15)*1.1)),6)</f>
        <v>32.067749999999997</v>
      </c>
      <c r="AG593" s="2">
        <f t="shared" si="565"/>
        <v>0</v>
      </c>
      <c r="AH593" s="2">
        <f>(((EW593*1.15)*1.1))</f>
        <v>2.6944499999999998</v>
      </c>
      <c r="AI593" s="2">
        <f>(((EX593*1.25)*1.1))</f>
        <v>0</v>
      </c>
      <c r="AJ593" s="2">
        <f t="shared" si="566"/>
        <v>0</v>
      </c>
      <c r="AK593" s="2">
        <v>314.98</v>
      </c>
      <c r="AL593" s="2">
        <v>287.64999999999998</v>
      </c>
      <c r="AM593" s="2">
        <v>1.98</v>
      </c>
      <c r="AN593" s="2">
        <v>0.27</v>
      </c>
      <c r="AO593" s="2">
        <v>25.35</v>
      </c>
      <c r="AP593" s="2">
        <v>0</v>
      </c>
      <c r="AQ593" s="2">
        <v>2.13</v>
      </c>
      <c r="AR593" s="2">
        <v>0</v>
      </c>
      <c r="AS593" s="2">
        <v>0</v>
      </c>
      <c r="AT593" s="2">
        <v>0</v>
      </c>
      <c r="AU593" s="2">
        <v>0</v>
      </c>
      <c r="AV593" s="2">
        <v>1</v>
      </c>
      <c r="AW593" s="2">
        <v>1</v>
      </c>
      <c r="AX593" s="2"/>
      <c r="AY593" s="2"/>
      <c r="AZ593" s="2">
        <v>1</v>
      </c>
      <c r="BA593" s="2">
        <v>1</v>
      </c>
      <c r="BB593" s="2">
        <v>1</v>
      </c>
      <c r="BC593" s="2">
        <v>1</v>
      </c>
      <c r="BD593" s="2" t="s">
        <v>3</v>
      </c>
      <c r="BE593" s="2" t="s">
        <v>3</v>
      </c>
      <c r="BF593" s="2" t="s">
        <v>3</v>
      </c>
      <c r="BG593" s="2" t="s">
        <v>3</v>
      </c>
      <c r="BH593" s="2">
        <v>0</v>
      </c>
      <c r="BI593" s="2">
        <v>1</v>
      </c>
      <c r="BJ593" s="2" t="s">
        <v>284</v>
      </c>
      <c r="BK593" s="2"/>
      <c r="BL593" s="2"/>
      <c r="BM593" s="2">
        <v>1369</v>
      </c>
      <c r="BN593" s="2">
        <v>0</v>
      </c>
      <c r="BO593" s="2" t="s">
        <v>282</v>
      </c>
      <c r="BP593" s="2">
        <v>1</v>
      </c>
      <c r="BQ593" s="2">
        <v>30</v>
      </c>
      <c r="BR593" s="2">
        <v>0</v>
      </c>
      <c r="BS593" s="2">
        <v>1</v>
      </c>
      <c r="BT593" s="2">
        <v>1</v>
      </c>
      <c r="BU593" s="2">
        <v>1</v>
      </c>
      <c r="BV593" s="2">
        <v>1</v>
      </c>
      <c r="BW593" s="2">
        <v>1</v>
      </c>
      <c r="BX593" s="2">
        <v>1</v>
      </c>
      <c r="BY593" s="2" t="s">
        <v>3</v>
      </c>
      <c r="BZ593" s="2">
        <v>100</v>
      </c>
      <c r="CA593" s="2">
        <v>64</v>
      </c>
      <c r="CB593" s="2" t="s">
        <v>3</v>
      </c>
      <c r="CC593" s="2"/>
      <c r="CD593" s="2"/>
      <c r="CE593" s="2">
        <v>0</v>
      </c>
      <c r="CF593" s="2">
        <v>0</v>
      </c>
      <c r="CG593" s="2">
        <v>0</v>
      </c>
      <c r="CH593" s="2"/>
      <c r="CI593" s="2"/>
      <c r="CJ593" s="2"/>
      <c r="CK593" s="2"/>
      <c r="CL593" s="2"/>
      <c r="CM593" s="2">
        <v>0</v>
      </c>
      <c r="CN593" s="2" t="s">
        <v>3</v>
      </c>
      <c r="CO593" s="2">
        <v>0</v>
      </c>
      <c r="CP593" s="2">
        <f t="shared" si="567"/>
        <v>584.73</v>
      </c>
      <c r="CQ593" s="2">
        <f>AC593*BC593</f>
        <v>287.64999999999998</v>
      </c>
      <c r="CR593" s="2">
        <f>AD593*BB593</f>
        <v>2.7225000000000001</v>
      </c>
      <c r="CS593" s="2">
        <f>AE593*BS593</f>
        <v>0.37125000000000002</v>
      </c>
      <c r="CT593" s="2">
        <f>AF593*BA593</f>
        <v>32.067749999999997</v>
      </c>
      <c r="CU593" s="2">
        <f t="shared" si="571"/>
        <v>0</v>
      </c>
      <c r="CV593" s="2">
        <f>AH593</f>
        <v>2.6944499999999998</v>
      </c>
      <c r="CW593" s="2">
        <f t="shared" si="573"/>
        <v>0</v>
      </c>
      <c r="CX593" s="2">
        <f t="shared" si="574"/>
        <v>0</v>
      </c>
      <c r="CY593" s="2">
        <f>0</f>
        <v>0</v>
      </c>
      <c r="CZ593" s="2">
        <f>0</f>
        <v>0</v>
      </c>
      <c r="DA593" s="2"/>
      <c r="DB593" s="2"/>
      <c r="DC593" s="2" t="s">
        <v>3</v>
      </c>
      <c r="DD593" s="2" t="s">
        <v>3</v>
      </c>
      <c r="DE593" s="2" t="s">
        <v>48</v>
      </c>
      <c r="DF593" s="2" t="s">
        <v>48</v>
      </c>
      <c r="DG593" s="2" t="s">
        <v>49</v>
      </c>
      <c r="DH593" s="2" t="s">
        <v>3</v>
      </c>
      <c r="DI593" s="2" t="s">
        <v>49</v>
      </c>
      <c r="DJ593" s="2" t="s">
        <v>48</v>
      </c>
      <c r="DK593" s="2" t="s">
        <v>3</v>
      </c>
      <c r="DL593" s="2" t="s">
        <v>3</v>
      </c>
      <c r="DM593" s="2" t="s">
        <v>3</v>
      </c>
      <c r="DN593" s="2">
        <v>0</v>
      </c>
      <c r="DO593" s="2">
        <v>0</v>
      </c>
      <c r="DP593" s="2">
        <v>1</v>
      </c>
      <c r="DQ593" s="2">
        <v>1</v>
      </c>
      <c r="DR593" s="2"/>
      <c r="DS593" s="2"/>
      <c r="DT593" s="2"/>
      <c r="DU593" s="2">
        <v>1005</v>
      </c>
      <c r="DV593" s="2" t="s">
        <v>46</v>
      </c>
      <c r="DW593" s="2" t="s">
        <v>46</v>
      </c>
      <c r="DX593" s="2">
        <v>100</v>
      </c>
      <c r="DY593" s="2"/>
      <c r="DZ593" s="2" t="s">
        <v>3</v>
      </c>
      <c r="EA593" s="2" t="s">
        <v>3</v>
      </c>
      <c r="EB593" s="2" t="s">
        <v>3</v>
      </c>
      <c r="EC593" s="2" t="s">
        <v>3</v>
      </c>
      <c r="ED593" s="2"/>
      <c r="EE593" s="2">
        <v>0</v>
      </c>
      <c r="EF593" s="2">
        <v>30</v>
      </c>
      <c r="EG593" s="2" t="s">
        <v>117</v>
      </c>
      <c r="EH593" s="2">
        <v>0</v>
      </c>
      <c r="EI593" s="2" t="s">
        <v>3</v>
      </c>
      <c r="EJ593" s="2">
        <v>0</v>
      </c>
      <c r="EK593" s="2">
        <v>1369</v>
      </c>
      <c r="EL593" s="2" t="s">
        <v>3</v>
      </c>
      <c r="EM593" s="2" t="s">
        <v>3</v>
      </c>
      <c r="EN593" s="2"/>
      <c r="EO593" s="2" t="s">
        <v>52</v>
      </c>
      <c r="EP593" s="2"/>
      <c r="EQ593" s="2">
        <v>0</v>
      </c>
      <c r="ER593" s="2">
        <v>314.98</v>
      </c>
      <c r="ES593" s="2">
        <v>287.64999999999998</v>
      </c>
      <c r="ET593" s="2">
        <v>1.98</v>
      </c>
      <c r="EU593" s="2">
        <v>0.27</v>
      </c>
      <c r="EV593" s="2">
        <v>25.35</v>
      </c>
      <c r="EW593" s="2">
        <v>2.13</v>
      </c>
      <c r="EX593" s="2">
        <v>0</v>
      </c>
      <c r="EY593" s="2">
        <v>0</v>
      </c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>
        <v>0</v>
      </c>
      <c r="FR593" s="2">
        <v>0</v>
      </c>
      <c r="FS593" s="2">
        <v>0</v>
      </c>
      <c r="FT593" s="2"/>
      <c r="FU593" s="2"/>
      <c r="FV593" s="2"/>
      <c r="FW593" s="2"/>
      <c r="FX593" s="2">
        <v>100</v>
      </c>
      <c r="FY593" s="2">
        <v>64</v>
      </c>
      <c r="FZ593" s="2"/>
      <c r="GA593" s="2" t="s">
        <v>3</v>
      </c>
      <c r="GB593" s="2"/>
      <c r="GC593" s="2"/>
      <c r="GD593" s="2">
        <v>1</v>
      </c>
      <c r="GE593" s="2"/>
      <c r="GF593" s="2">
        <v>1135021942</v>
      </c>
      <c r="GG593" s="2">
        <v>2</v>
      </c>
      <c r="GH593" s="2">
        <v>1</v>
      </c>
      <c r="GI593" s="2">
        <v>2</v>
      </c>
      <c r="GJ593" s="2">
        <v>0</v>
      </c>
      <c r="GK593" s="2">
        <v>0</v>
      </c>
      <c r="GL593" s="2">
        <f t="shared" si="577"/>
        <v>0</v>
      </c>
      <c r="GM593" s="2">
        <f t="shared" si="578"/>
        <v>584.73</v>
      </c>
      <c r="GN593" s="2">
        <f t="shared" si="579"/>
        <v>584.73</v>
      </c>
      <c r="GO593" s="2">
        <f t="shared" si="580"/>
        <v>0</v>
      </c>
      <c r="GP593" s="2">
        <f t="shared" si="581"/>
        <v>0</v>
      </c>
      <c r="GQ593" s="2"/>
      <c r="GR593" s="2">
        <v>0</v>
      </c>
      <c r="GS593" s="2">
        <v>3</v>
      </c>
      <c r="GT593" s="2">
        <v>0</v>
      </c>
      <c r="GU593" s="2" t="s">
        <v>3</v>
      </c>
      <c r="GV593" s="2">
        <f t="shared" si="582"/>
        <v>0</v>
      </c>
      <c r="GW593" s="2">
        <v>1</v>
      </c>
      <c r="GX593" s="2">
        <f t="shared" si="583"/>
        <v>0</v>
      </c>
      <c r="GY593" s="2"/>
      <c r="GZ593" s="2"/>
      <c r="HA593" s="2">
        <v>0</v>
      </c>
      <c r="HB593" s="2">
        <v>0</v>
      </c>
      <c r="HC593" s="2">
        <f t="shared" si="584"/>
        <v>0</v>
      </c>
      <c r="HD593" s="2"/>
      <c r="HE593" s="2" t="s">
        <v>3</v>
      </c>
      <c r="HF593" s="2" t="s">
        <v>3</v>
      </c>
      <c r="HG593" s="2"/>
      <c r="HH593" s="2"/>
      <c r="HI593" s="2"/>
      <c r="HJ593" s="2"/>
      <c r="HK593" s="2"/>
      <c r="HL593" s="2"/>
      <c r="HM593" s="2" t="s">
        <v>3</v>
      </c>
      <c r="HN593" s="2" t="s">
        <v>3</v>
      </c>
      <c r="HO593" s="2" t="s">
        <v>3</v>
      </c>
      <c r="HP593" s="2" t="s">
        <v>3</v>
      </c>
      <c r="HQ593" s="2" t="s">
        <v>3</v>
      </c>
      <c r="HR593" s="2"/>
      <c r="HS593" s="2">
        <v>0</v>
      </c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>
        <v>0</v>
      </c>
      <c r="IL593" s="2"/>
      <c r="IM593" s="2"/>
      <c r="IN593" s="2"/>
      <c r="IO593" s="2"/>
      <c r="IP593" s="2"/>
      <c r="IQ593" s="2"/>
      <c r="IR593" s="2"/>
      <c r="IS593" s="2"/>
      <c r="IT593" s="2"/>
      <c r="IU593" s="2"/>
    </row>
    <row r="594" spans="1:255" x14ac:dyDescent="0.25">
      <c r="A594">
        <v>17</v>
      </c>
      <c r="B594">
        <v>1</v>
      </c>
      <c r="E594" t="s">
        <v>386</v>
      </c>
      <c r="F594" t="s">
        <v>282</v>
      </c>
      <c r="G594" t="s">
        <v>283</v>
      </c>
      <c r="H594" t="s">
        <v>46</v>
      </c>
      <c r="I594">
        <f>ROUND((1.3442*52+3.3351*32.9+0.0294*52+0.003*63.9)/100,9)</f>
        <v>1.8134368999999999</v>
      </c>
      <c r="J594">
        <v>0</v>
      </c>
      <c r="K594">
        <f>ROUND((1.3442*52+3.3351*32.9+0.0294*52+0.003*63.9)/100,9)</f>
        <v>1.8134368999999999</v>
      </c>
      <c r="O594">
        <f t="shared" si="553"/>
        <v>4622.62</v>
      </c>
      <c r="P594">
        <f>ROUND(CQ594*I594,2)</f>
        <v>1768.34</v>
      </c>
      <c r="Q594">
        <f>ROUND(CR594*I594,2)</f>
        <v>73.41</v>
      </c>
      <c r="R594">
        <f>ROUND(CS594*I594,2)</f>
        <v>32.19</v>
      </c>
      <c r="S594">
        <f>ROUND(CT594*I594,2)</f>
        <v>2780.87</v>
      </c>
      <c r="T594">
        <f t="shared" si="557"/>
        <v>0</v>
      </c>
      <c r="U594">
        <f t="shared" si="558"/>
        <v>4.8862150552049997</v>
      </c>
      <c r="V594">
        <f t="shared" si="559"/>
        <v>0</v>
      </c>
      <c r="W594">
        <f t="shared" si="560"/>
        <v>0</v>
      </c>
      <c r="X594">
        <f t="shared" si="561"/>
        <v>0</v>
      </c>
      <c r="Y594">
        <f t="shared" si="562"/>
        <v>0</v>
      </c>
      <c r="AA594">
        <v>56481267</v>
      </c>
      <c r="AB594">
        <f t="shared" si="563"/>
        <v>322.44024999999999</v>
      </c>
      <c r="AC594">
        <f t="shared" si="564"/>
        <v>287.64999999999998</v>
      </c>
      <c r="AD594">
        <f>ROUND((((ET594*1.25)*1.1)),6)</f>
        <v>2.7225000000000001</v>
      </c>
      <c r="AE594">
        <f>ROUND((((EU594*1.25)*1.1)),6)</f>
        <v>0.37125000000000002</v>
      </c>
      <c r="AF594">
        <f>ROUND((((EV594*1.15)*1.1)),6)</f>
        <v>32.067749999999997</v>
      </c>
      <c r="AG594">
        <f t="shared" si="565"/>
        <v>0</v>
      </c>
      <c r="AH594">
        <f>(((EW594*1.15)*1.1))</f>
        <v>2.6944499999999998</v>
      </c>
      <c r="AI594">
        <f>(((EX594*1.25)*1.1))</f>
        <v>0</v>
      </c>
      <c r="AJ594">
        <f t="shared" si="566"/>
        <v>0</v>
      </c>
      <c r="AK594">
        <v>314.98</v>
      </c>
      <c r="AL594">
        <v>287.64999999999998</v>
      </c>
      <c r="AM594">
        <v>1.98</v>
      </c>
      <c r="AN594">
        <v>0.27</v>
      </c>
      <c r="AO594">
        <v>25.35</v>
      </c>
      <c r="AP594">
        <v>0</v>
      </c>
      <c r="AQ594">
        <v>2.13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1</v>
      </c>
      <c r="AZ594">
        <v>1</v>
      </c>
      <c r="BA594">
        <v>47.82</v>
      </c>
      <c r="BB594">
        <v>14.87</v>
      </c>
      <c r="BC594">
        <v>3.39</v>
      </c>
      <c r="BD594" t="s">
        <v>3</v>
      </c>
      <c r="BE594" t="s">
        <v>3</v>
      </c>
      <c r="BF594" t="s">
        <v>3</v>
      </c>
      <c r="BG594" t="s">
        <v>3</v>
      </c>
      <c r="BH594">
        <v>0</v>
      </c>
      <c r="BI594">
        <v>1</v>
      </c>
      <c r="BJ594" t="s">
        <v>284</v>
      </c>
      <c r="BM594">
        <v>1369</v>
      </c>
      <c r="BN594">
        <v>0</v>
      </c>
      <c r="BO594" t="s">
        <v>282</v>
      </c>
      <c r="BP594">
        <v>1</v>
      </c>
      <c r="BQ594">
        <v>30</v>
      </c>
      <c r="BR594">
        <v>0</v>
      </c>
      <c r="BS594">
        <v>47.82</v>
      </c>
      <c r="BT594">
        <v>1</v>
      </c>
      <c r="BU594">
        <v>1</v>
      </c>
      <c r="BV594">
        <v>1</v>
      </c>
      <c r="BW594">
        <v>1</v>
      </c>
      <c r="BX594">
        <v>1</v>
      </c>
      <c r="BY594" t="s">
        <v>3</v>
      </c>
      <c r="BZ594">
        <v>0</v>
      </c>
      <c r="CA594">
        <v>0</v>
      </c>
      <c r="CB594" t="s">
        <v>3</v>
      </c>
      <c r="CE594">
        <v>0</v>
      </c>
      <c r="CF594">
        <v>0</v>
      </c>
      <c r="CG594">
        <v>0</v>
      </c>
      <c r="CM594">
        <v>0</v>
      </c>
      <c r="CN594" t="s">
        <v>3</v>
      </c>
      <c r="CO594">
        <v>0</v>
      </c>
      <c r="CP594">
        <f t="shared" si="567"/>
        <v>4622.62</v>
      </c>
      <c r="CQ594">
        <f>AC594*BC594</f>
        <v>975.13349999999991</v>
      </c>
      <c r="CR594">
        <f>AD594*BB594</f>
        <v>40.483575000000002</v>
      </c>
      <c r="CS594">
        <f>AE594*BS594</f>
        <v>17.753175000000002</v>
      </c>
      <c r="CT594">
        <f>AF594*BA594</f>
        <v>1533.4798049999999</v>
      </c>
      <c r="CU594">
        <f t="shared" si="571"/>
        <v>0</v>
      </c>
      <c r="CV594">
        <f>AH594</f>
        <v>2.6944499999999998</v>
      </c>
      <c r="CW594">
        <f t="shared" si="573"/>
        <v>0</v>
      </c>
      <c r="CX594">
        <f t="shared" si="574"/>
        <v>0</v>
      </c>
      <c r="CY594">
        <f>0</f>
        <v>0</v>
      </c>
      <c r="CZ594">
        <f>0</f>
        <v>0</v>
      </c>
      <c r="DC594" t="s">
        <v>3</v>
      </c>
      <c r="DD594" t="s">
        <v>3</v>
      </c>
      <c r="DE594" t="s">
        <v>48</v>
      </c>
      <c r="DF594" t="s">
        <v>48</v>
      </c>
      <c r="DG594" t="s">
        <v>49</v>
      </c>
      <c r="DH594" t="s">
        <v>3</v>
      </c>
      <c r="DI594" t="s">
        <v>49</v>
      </c>
      <c r="DJ594" t="s">
        <v>48</v>
      </c>
      <c r="DK594" t="s">
        <v>3</v>
      </c>
      <c r="DL594" t="s">
        <v>3</v>
      </c>
      <c r="DM594" t="s">
        <v>3</v>
      </c>
      <c r="DN594">
        <v>0</v>
      </c>
      <c r="DO594">
        <v>0</v>
      </c>
      <c r="DP594">
        <v>1</v>
      </c>
      <c r="DQ594">
        <v>1</v>
      </c>
      <c r="DU594">
        <v>1005</v>
      </c>
      <c r="DV594" t="s">
        <v>46</v>
      </c>
      <c r="DW594" t="s">
        <v>46</v>
      </c>
      <c r="DX594">
        <v>100</v>
      </c>
      <c r="DZ594" t="s">
        <v>3</v>
      </c>
      <c r="EA594" t="s">
        <v>3</v>
      </c>
      <c r="EB594" t="s">
        <v>3</v>
      </c>
      <c r="EC594" t="s">
        <v>3</v>
      </c>
      <c r="EE594">
        <v>0</v>
      </c>
      <c r="EF594">
        <v>30</v>
      </c>
      <c r="EG594" t="s">
        <v>117</v>
      </c>
      <c r="EH594">
        <v>0</v>
      </c>
      <c r="EI594" t="s">
        <v>3</v>
      </c>
      <c r="EJ594">
        <v>0</v>
      </c>
      <c r="EK594">
        <v>1369</v>
      </c>
      <c r="EL594" t="s">
        <v>3</v>
      </c>
      <c r="EM594" t="s">
        <v>3</v>
      </c>
      <c r="EO594" t="s">
        <v>52</v>
      </c>
      <c r="EQ594">
        <v>0</v>
      </c>
      <c r="ER594">
        <v>314.98</v>
      </c>
      <c r="ES594">
        <v>287.64999999999998</v>
      </c>
      <c r="ET594">
        <v>1.98</v>
      </c>
      <c r="EU594">
        <v>0.27</v>
      </c>
      <c r="EV594">
        <v>25.35</v>
      </c>
      <c r="EW594">
        <v>2.13</v>
      </c>
      <c r="EX594">
        <v>0</v>
      </c>
      <c r="EY594">
        <v>0</v>
      </c>
      <c r="FQ594">
        <v>0</v>
      </c>
      <c r="FR594">
        <v>0</v>
      </c>
      <c r="FS594">
        <v>0</v>
      </c>
      <c r="FX594">
        <v>0</v>
      </c>
      <c r="FY594">
        <v>0</v>
      </c>
      <c r="GA594" t="s">
        <v>3</v>
      </c>
      <c r="GD594">
        <v>1</v>
      </c>
      <c r="GF594">
        <v>1135021942</v>
      </c>
      <c r="GG594">
        <v>2</v>
      </c>
      <c r="GH594">
        <v>1</v>
      </c>
      <c r="GI594">
        <v>2</v>
      </c>
      <c r="GJ594">
        <v>0</v>
      </c>
      <c r="GK594">
        <v>0</v>
      </c>
      <c r="GL594">
        <f t="shared" si="577"/>
        <v>0</v>
      </c>
      <c r="GM594">
        <f t="shared" si="578"/>
        <v>4622.62</v>
      </c>
      <c r="GN594">
        <f t="shared" si="579"/>
        <v>4622.62</v>
      </c>
      <c r="GO594">
        <f t="shared" si="580"/>
        <v>0</v>
      </c>
      <c r="GP594">
        <f t="shared" si="581"/>
        <v>0</v>
      </c>
      <c r="GR594">
        <v>0</v>
      </c>
      <c r="GS594">
        <v>0</v>
      </c>
      <c r="GT594">
        <v>0</v>
      </c>
      <c r="GU594" t="s">
        <v>3</v>
      </c>
      <c r="GV594">
        <f t="shared" si="582"/>
        <v>0</v>
      </c>
      <c r="GW594">
        <v>1</v>
      </c>
      <c r="GX594">
        <f t="shared" si="583"/>
        <v>0</v>
      </c>
      <c r="HA594">
        <v>0</v>
      </c>
      <c r="HB594">
        <v>0</v>
      </c>
      <c r="HC594">
        <f t="shared" si="584"/>
        <v>0</v>
      </c>
      <c r="HE594" t="s">
        <v>3</v>
      </c>
      <c r="HF594" t="s">
        <v>3</v>
      </c>
      <c r="HM594" t="s">
        <v>3</v>
      </c>
      <c r="HN594" t="s">
        <v>3</v>
      </c>
      <c r="HO594" t="s">
        <v>3</v>
      </c>
      <c r="HP594" t="s">
        <v>3</v>
      </c>
      <c r="HQ594" t="s">
        <v>3</v>
      </c>
      <c r="HS594">
        <v>0</v>
      </c>
      <c r="IK594">
        <v>0</v>
      </c>
    </row>
    <row r="596" spans="1:255" ht="13" x14ac:dyDescent="0.3">
      <c r="A596" s="3">
        <v>51</v>
      </c>
      <c r="B596" s="3">
        <f>B571</f>
        <v>1</v>
      </c>
      <c r="C596" s="3">
        <f>A571</f>
        <v>4</v>
      </c>
      <c r="D596" s="3">
        <f>ROW(A571)</f>
        <v>571</v>
      </c>
      <c r="E596" s="3"/>
      <c r="F596" s="3" t="str">
        <f>IF(F571&lt;&gt;"",F571,"")</f>
        <v/>
      </c>
      <c r="G596" s="3" t="str">
        <f>IF(G571&lt;&gt;"",G571,"")</f>
        <v>Замена подиума на 2-м этаже в  осях 2-6/Е-И (КР-13,14)</v>
      </c>
      <c r="H596" s="3">
        <v>0</v>
      </c>
      <c r="I596" s="3"/>
      <c r="J596" s="3"/>
      <c r="K596" s="3"/>
      <c r="L596" s="3"/>
      <c r="M596" s="3"/>
      <c r="N596" s="3"/>
      <c r="O596" s="3">
        <f t="shared" ref="O596:T596" si="592">ROUND(AB596,2)</f>
        <v>59265.36</v>
      </c>
      <c r="P596" s="3">
        <f t="shared" si="592"/>
        <v>55302.87</v>
      </c>
      <c r="Q596" s="3">
        <f t="shared" si="592"/>
        <v>306.98</v>
      </c>
      <c r="R596" s="3">
        <f t="shared" si="592"/>
        <v>32.270000000000003</v>
      </c>
      <c r="S596" s="3">
        <f t="shared" si="592"/>
        <v>3655.51</v>
      </c>
      <c r="T596" s="3">
        <f t="shared" si="592"/>
        <v>0</v>
      </c>
      <c r="U596" s="3">
        <f>AH596</f>
        <v>276.71171121236495</v>
      </c>
      <c r="V596" s="3">
        <f>AI596</f>
        <v>0</v>
      </c>
      <c r="W596" s="3">
        <f>ROUND(AJ596,2)</f>
        <v>0</v>
      </c>
      <c r="X596" s="3">
        <f>ROUND(AK596,2)</f>
        <v>3075.63</v>
      </c>
      <c r="Y596" s="3">
        <f>ROUND(AL596,2)</f>
        <v>1942.13</v>
      </c>
      <c r="Z596" s="3"/>
      <c r="AA596" s="3"/>
      <c r="AB596" s="3">
        <f>ROUND(SUMIF(AA575:AA594,"=56481265",O575:O594),2)</f>
        <v>59265.36</v>
      </c>
      <c r="AC596" s="3">
        <f>ROUND(SUMIF(AA575:AA594,"=56481265",P575:P594),2)</f>
        <v>55302.87</v>
      </c>
      <c r="AD596" s="3">
        <f>ROUND(SUMIF(AA575:AA594,"=56481265",Q575:Q594),2)</f>
        <v>306.98</v>
      </c>
      <c r="AE596" s="3">
        <f>ROUND(SUMIF(AA575:AA594,"=56481265",R575:R594),2)</f>
        <v>32.270000000000003</v>
      </c>
      <c r="AF596" s="3">
        <f>ROUND(SUMIF(AA575:AA594,"=56481265",S575:S594),2)</f>
        <v>3655.51</v>
      </c>
      <c r="AG596" s="3">
        <f>ROUND(SUMIF(AA575:AA594,"=56481265",T575:T594),2)</f>
        <v>0</v>
      </c>
      <c r="AH596" s="3">
        <f>SUMIF(AA575:AA594,"=56481265",U575:U594)</f>
        <v>276.71171121236495</v>
      </c>
      <c r="AI596" s="3">
        <f>SUMIF(AA575:AA594,"=56481265",V575:V594)</f>
        <v>0</v>
      </c>
      <c r="AJ596" s="3">
        <f>ROUND(SUMIF(AA575:AA594,"=56481265",W575:W594),2)</f>
        <v>0</v>
      </c>
      <c r="AK596" s="3">
        <f>ROUND(SUMIF(AA575:AA594,"=56481265",X575:X594),2)</f>
        <v>3075.63</v>
      </c>
      <c r="AL596" s="3">
        <f>ROUND(SUMIF(AA575:AA594,"=56481265",Y575:Y594),2)</f>
        <v>1942.13</v>
      </c>
      <c r="AM596" s="3"/>
      <c r="AN596" s="3"/>
      <c r="AO596" s="3">
        <f t="shared" ref="AO596:BD596" si="593">ROUND(BX596,2)</f>
        <v>0</v>
      </c>
      <c r="AP596" s="3">
        <f t="shared" si="593"/>
        <v>0</v>
      </c>
      <c r="AQ596" s="3">
        <f t="shared" si="593"/>
        <v>0</v>
      </c>
      <c r="AR596" s="3">
        <f t="shared" si="593"/>
        <v>64283.12</v>
      </c>
      <c r="AS596" s="3">
        <f t="shared" si="593"/>
        <v>64283.12</v>
      </c>
      <c r="AT596" s="3">
        <f t="shared" si="593"/>
        <v>0</v>
      </c>
      <c r="AU596" s="3">
        <f t="shared" si="593"/>
        <v>0</v>
      </c>
      <c r="AV596" s="3">
        <f t="shared" si="593"/>
        <v>55302.87</v>
      </c>
      <c r="AW596" s="3">
        <f t="shared" si="593"/>
        <v>55302.87</v>
      </c>
      <c r="AX596" s="3">
        <f t="shared" si="593"/>
        <v>0</v>
      </c>
      <c r="AY596" s="3">
        <f t="shared" si="593"/>
        <v>55302.87</v>
      </c>
      <c r="AZ596" s="3">
        <f t="shared" si="593"/>
        <v>0</v>
      </c>
      <c r="BA596" s="3">
        <f t="shared" si="593"/>
        <v>0</v>
      </c>
      <c r="BB596" s="3">
        <f t="shared" si="593"/>
        <v>0</v>
      </c>
      <c r="BC596" s="3">
        <f t="shared" si="593"/>
        <v>0</v>
      </c>
      <c r="BD596" s="3">
        <f t="shared" si="593"/>
        <v>0</v>
      </c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>
        <f>ROUND(SUMIF(AA575:AA594,"=56481265",FQ575:FQ594),2)</f>
        <v>0</v>
      </c>
      <c r="BY596" s="3">
        <f>ROUND(SUMIF(AA575:AA594,"=56481265",FR575:FR594),2)</f>
        <v>0</v>
      </c>
      <c r="BZ596" s="3">
        <f>ROUND(SUMIF(AA575:AA594,"=56481265",GL575:GL594),2)</f>
        <v>0</v>
      </c>
      <c r="CA596" s="3">
        <f>ROUND(SUMIF(AA575:AA594,"=56481265",GM575:GM594),2)</f>
        <v>64283.12</v>
      </c>
      <c r="CB596" s="3">
        <f>ROUND(SUMIF(AA575:AA594,"=56481265",GN575:GN594),2)</f>
        <v>64283.12</v>
      </c>
      <c r="CC596" s="3">
        <f>ROUND(SUMIF(AA575:AA594,"=56481265",GO575:GO594),2)</f>
        <v>0</v>
      </c>
      <c r="CD596" s="3">
        <f>ROUND(SUMIF(AA575:AA594,"=56481265",GP575:GP594),2)</f>
        <v>0</v>
      </c>
      <c r="CE596" s="3">
        <f>AC596-BX596</f>
        <v>55302.87</v>
      </c>
      <c r="CF596" s="3">
        <f>AC596-BY596</f>
        <v>55302.87</v>
      </c>
      <c r="CG596" s="3">
        <f>BX596-BZ596</f>
        <v>0</v>
      </c>
      <c r="CH596" s="3">
        <f>AC596-BX596-BY596+BZ596</f>
        <v>55302.87</v>
      </c>
      <c r="CI596" s="3">
        <f>BY596-BZ596</f>
        <v>0</v>
      </c>
      <c r="CJ596" s="3">
        <f>ROUND(SUMIF(AA575:AA594,"=56481265",GX575:GX594),2)</f>
        <v>0</v>
      </c>
      <c r="CK596" s="3">
        <f>ROUND(SUMIF(AA575:AA594,"=56481265",GY575:GY594),2)</f>
        <v>0</v>
      </c>
      <c r="CL596" s="3">
        <f>ROUND(SUMIF(AA575:AA594,"=56481265",GZ575:GZ594),2)</f>
        <v>0</v>
      </c>
      <c r="CM596" s="3">
        <f>ROUND(SUMIF(AA575:AA594,"=56481265",HD575:HD594),2)</f>
        <v>0</v>
      </c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4">
        <f t="shared" ref="DG596:DL596" si="594">ROUND(DT596,2)</f>
        <v>439006.12</v>
      </c>
      <c r="DH596" s="4">
        <f t="shared" si="594"/>
        <v>259655.87</v>
      </c>
      <c r="DI596" s="4">
        <f t="shared" si="594"/>
        <v>4161.07</v>
      </c>
      <c r="DJ596" s="4">
        <f t="shared" si="594"/>
        <v>1544.73</v>
      </c>
      <c r="DK596" s="4">
        <f t="shared" si="594"/>
        <v>175189.18</v>
      </c>
      <c r="DL596" s="4">
        <f t="shared" si="594"/>
        <v>0</v>
      </c>
      <c r="DM596" s="4">
        <f>DZ596</f>
        <v>277.28422421298819</v>
      </c>
      <c r="DN596" s="4">
        <f>EA596</f>
        <v>0</v>
      </c>
      <c r="DO596" s="4">
        <f>ROUND(EB596,2)</f>
        <v>0</v>
      </c>
      <c r="DP596" s="4">
        <f>ROUND(EC596,2)</f>
        <v>146520.79</v>
      </c>
      <c r="DQ596" s="4">
        <f>ROUND(ED596,2)</f>
        <v>91408.960000000006</v>
      </c>
      <c r="DR596" s="4"/>
      <c r="DS596" s="4"/>
      <c r="DT596" s="4">
        <f>ROUND(SUMIF(AA575:AA594,"=56481267",O575:O594),2)</f>
        <v>439006.12</v>
      </c>
      <c r="DU596" s="4">
        <f>ROUND(SUMIF(AA575:AA594,"=56481267",P575:P594),2)</f>
        <v>259655.87</v>
      </c>
      <c r="DV596" s="4">
        <f>ROUND(SUMIF(AA575:AA594,"=56481267",Q575:Q594),2)</f>
        <v>4161.07</v>
      </c>
      <c r="DW596" s="4">
        <f>ROUND(SUMIF(AA575:AA594,"=56481267",R575:R594),2)</f>
        <v>1544.73</v>
      </c>
      <c r="DX596" s="4">
        <f>ROUND(SUMIF(AA575:AA594,"=56481267",S575:S594),2)</f>
        <v>175189.18</v>
      </c>
      <c r="DY596" s="4">
        <f>ROUND(SUMIF(AA575:AA594,"=56481267",T575:T594),2)</f>
        <v>0</v>
      </c>
      <c r="DZ596" s="4">
        <f>SUMIF(AA575:AA594,"=56481267",U575:U594)</f>
        <v>277.28422421298819</v>
      </c>
      <c r="EA596" s="4">
        <f>SUMIF(AA575:AA594,"=56481267",V575:V594)</f>
        <v>0</v>
      </c>
      <c r="EB596" s="4">
        <f>ROUND(SUMIF(AA575:AA594,"=56481267",W575:W594),2)</f>
        <v>0</v>
      </c>
      <c r="EC596" s="4">
        <f>ROUND(SUMIF(AA575:AA594,"=56481267",X575:X594),2)</f>
        <v>146520.79</v>
      </c>
      <c r="ED596" s="4">
        <f>ROUND(SUMIF(AA575:AA594,"=56481267",Y575:Y594),2)</f>
        <v>91408.960000000006</v>
      </c>
      <c r="EE596" s="4"/>
      <c r="EF596" s="4"/>
      <c r="EG596" s="4">
        <f t="shared" ref="EG596:EV596" si="595">ROUND(FP596,2)</f>
        <v>0</v>
      </c>
      <c r="EH596" s="4">
        <f t="shared" si="595"/>
        <v>0</v>
      </c>
      <c r="EI596" s="4">
        <f t="shared" si="595"/>
        <v>0</v>
      </c>
      <c r="EJ596" s="4">
        <f t="shared" si="595"/>
        <v>676935.87</v>
      </c>
      <c r="EK596" s="4">
        <f t="shared" si="595"/>
        <v>676935.87</v>
      </c>
      <c r="EL596" s="4">
        <f t="shared" si="595"/>
        <v>0</v>
      </c>
      <c r="EM596" s="4">
        <f t="shared" si="595"/>
        <v>0</v>
      </c>
      <c r="EN596" s="4">
        <f t="shared" si="595"/>
        <v>259655.87</v>
      </c>
      <c r="EO596" s="4">
        <f t="shared" si="595"/>
        <v>259655.87</v>
      </c>
      <c r="EP596" s="4">
        <f t="shared" si="595"/>
        <v>0</v>
      </c>
      <c r="EQ596" s="4">
        <f t="shared" si="595"/>
        <v>259655.87</v>
      </c>
      <c r="ER596" s="4">
        <f t="shared" si="595"/>
        <v>0</v>
      </c>
      <c r="ES596" s="4">
        <f t="shared" si="595"/>
        <v>0</v>
      </c>
      <c r="ET596" s="4">
        <f t="shared" si="595"/>
        <v>0</v>
      </c>
      <c r="EU596" s="4">
        <f t="shared" si="595"/>
        <v>0</v>
      </c>
      <c r="EV596" s="4">
        <f t="shared" si="595"/>
        <v>0</v>
      </c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>
        <f>ROUND(SUMIF(AA575:AA594,"=56481267",FQ575:FQ594),2)</f>
        <v>0</v>
      </c>
      <c r="FQ596" s="4">
        <f>ROUND(SUMIF(AA575:AA594,"=56481267",FR575:FR594),2)</f>
        <v>0</v>
      </c>
      <c r="FR596" s="4">
        <f>ROUND(SUMIF(AA575:AA594,"=56481267",GL575:GL594),2)</f>
        <v>0</v>
      </c>
      <c r="FS596" s="4">
        <f>ROUND(SUMIF(AA575:AA594,"=56481267",GM575:GM594),2)</f>
        <v>676935.87</v>
      </c>
      <c r="FT596" s="4">
        <f>ROUND(SUMIF(AA575:AA594,"=56481267",GN575:GN594),2)</f>
        <v>676935.87</v>
      </c>
      <c r="FU596" s="4">
        <f>ROUND(SUMIF(AA575:AA594,"=56481267",GO575:GO594),2)</f>
        <v>0</v>
      </c>
      <c r="FV596" s="4">
        <f>ROUND(SUMIF(AA575:AA594,"=56481267",GP575:GP594),2)</f>
        <v>0</v>
      </c>
      <c r="FW596" s="4">
        <f>DU596-FP596</f>
        <v>259655.87</v>
      </c>
      <c r="FX596" s="4">
        <f>DU596-FQ596</f>
        <v>259655.87</v>
      </c>
      <c r="FY596" s="4">
        <f>FP596-FR596</f>
        <v>0</v>
      </c>
      <c r="FZ596" s="4">
        <f>DU596-FP596-FQ596+FR596</f>
        <v>259655.87</v>
      </c>
      <c r="GA596" s="4">
        <f>FQ596-FR596</f>
        <v>0</v>
      </c>
      <c r="GB596" s="4">
        <f>ROUND(SUMIF(AA575:AA594,"=56481267",GX575:GX594),2)</f>
        <v>0</v>
      </c>
      <c r="GC596" s="4">
        <f>ROUND(SUMIF(AA575:AA594,"=56481267",GY575:GY594),2)</f>
        <v>0</v>
      </c>
      <c r="GD596" s="4">
        <f>ROUND(SUMIF(AA575:AA594,"=56481267",GZ575:GZ594),2)</f>
        <v>0</v>
      </c>
      <c r="GE596" s="4">
        <f>ROUND(SUMIF(AA575:AA594,"=56481267",HD575:HD594),2)</f>
        <v>0</v>
      </c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>
        <v>0</v>
      </c>
    </row>
    <row r="598" spans="1:255" ht="13" x14ac:dyDescent="0.3">
      <c r="A598" s="5">
        <v>50</v>
      </c>
      <c r="B598" s="5">
        <v>0</v>
      </c>
      <c r="C598" s="5">
        <v>0</v>
      </c>
      <c r="D598" s="5">
        <v>1</v>
      </c>
      <c r="E598" s="5">
        <v>201</v>
      </c>
      <c r="F598" s="5">
        <f>ROUND(Source!O596,O598)</f>
        <v>59265.36</v>
      </c>
      <c r="G598" s="5" t="s">
        <v>57</v>
      </c>
      <c r="H598" s="5" t="s">
        <v>58</v>
      </c>
      <c r="I598" s="5"/>
      <c r="J598" s="5"/>
      <c r="K598" s="5">
        <v>201</v>
      </c>
      <c r="L598" s="5">
        <v>1</v>
      </c>
      <c r="M598" s="5">
        <v>3</v>
      </c>
      <c r="N598" s="5" t="s">
        <v>3</v>
      </c>
      <c r="O598" s="5">
        <v>2</v>
      </c>
      <c r="P598" s="5">
        <f>ROUND(Source!DG596,O598)</f>
        <v>439006.12</v>
      </c>
      <c r="Q598" s="5"/>
      <c r="R598" s="5"/>
      <c r="S598" s="5"/>
      <c r="T598" s="5"/>
      <c r="U598" s="5"/>
      <c r="V598" s="5"/>
      <c r="W598" s="5">
        <v>59265.36</v>
      </c>
      <c r="X598" s="5">
        <v>1</v>
      </c>
      <c r="Y598" s="5">
        <v>59265.36</v>
      </c>
      <c r="Z598" s="5">
        <v>439006.12</v>
      </c>
      <c r="AA598" s="5">
        <v>1</v>
      </c>
      <c r="AB598" s="5">
        <v>439006.12</v>
      </c>
    </row>
    <row r="599" spans="1:255" ht="13" x14ac:dyDescent="0.3">
      <c r="A599" s="5">
        <v>50</v>
      </c>
      <c r="B599" s="5">
        <v>0</v>
      </c>
      <c r="C599" s="5">
        <v>0</v>
      </c>
      <c r="D599" s="5">
        <v>1</v>
      </c>
      <c r="E599" s="5">
        <v>202</v>
      </c>
      <c r="F599" s="5">
        <f>ROUND(Source!P596,O599)</f>
        <v>55302.87</v>
      </c>
      <c r="G599" s="5" t="s">
        <v>59</v>
      </c>
      <c r="H599" s="5" t="s">
        <v>60</v>
      </c>
      <c r="I599" s="5"/>
      <c r="J599" s="5"/>
      <c r="K599" s="5">
        <v>202</v>
      </c>
      <c r="L599" s="5">
        <v>2</v>
      </c>
      <c r="M599" s="5">
        <v>3</v>
      </c>
      <c r="N599" s="5" t="s">
        <v>3</v>
      </c>
      <c r="O599" s="5">
        <v>2</v>
      </c>
      <c r="P599" s="5">
        <f>ROUND(Source!DH596,O599)</f>
        <v>259655.87</v>
      </c>
      <c r="Q599" s="5"/>
      <c r="R599" s="5"/>
      <c r="S599" s="5"/>
      <c r="T599" s="5"/>
      <c r="U599" s="5"/>
      <c r="V599" s="5"/>
      <c r="W599" s="5">
        <v>55302.87</v>
      </c>
      <c r="X599" s="5">
        <v>1</v>
      </c>
      <c r="Y599" s="5">
        <v>55302.87</v>
      </c>
      <c r="Z599" s="5">
        <v>259655.87</v>
      </c>
      <c r="AA599" s="5">
        <v>1</v>
      </c>
      <c r="AB599" s="5">
        <v>259655.87</v>
      </c>
    </row>
    <row r="600" spans="1:255" ht="13" x14ac:dyDescent="0.3">
      <c r="A600" s="5">
        <v>50</v>
      </c>
      <c r="B600" s="5">
        <v>0</v>
      </c>
      <c r="C600" s="5">
        <v>0</v>
      </c>
      <c r="D600" s="5">
        <v>1</v>
      </c>
      <c r="E600" s="5">
        <v>222</v>
      </c>
      <c r="F600" s="5">
        <f>ROUND(Source!AO596,O600)</f>
        <v>0</v>
      </c>
      <c r="G600" s="5" t="s">
        <v>61</v>
      </c>
      <c r="H600" s="5" t="s">
        <v>62</v>
      </c>
      <c r="I600" s="5"/>
      <c r="J600" s="5"/>
      <c r="K600" s="5">
        <v>222</v>
      </c>
      <c r="L600" s="5">
        <v>3</v>
      </c>
      <c r="M600" s="5">
        <v>3</v>
      </c>
      <c r="N600" s="5" t="s">
        <v>3</v>
      </c>
      <c r="O600" s="5">
        <v>2</v>
      </c>
      <c r="P600" s="5">
        <f>ROUND(Source!EG596,O600)</f>
        <v>0</v>
      </c>
      <c r="Q600" s="5"/>
      <c r="R600" s="5"/>
      <c r="S600" s="5"/>
      <c r="T600" s="5"/>
      <c r="U600" s="5"/>
      <c r="V600" s="5"/>
      <c r="W600" s="5">
        <v>0</v>
      </c>
      <c r="X600" s="5">
        <v>1</v>
      </c>
      <c r="Y600" s="5">
        <v>0</v>
      </c>
      <c r="Z600" s="5">
        <v>0</v>
      </c>
      <c r="AA600" s="5">
        <v>1</v>
      </c>
      <c r="AB600" s="5">
        <v>0</v>
      </c>
    </row>
    <row r="601" spans="1:255" ht="13" x14ac:dyDescent="0.3">
      <c r="A601" s="5">
        <v>50</v>
      </c>
      <c r="B601" s="5">
        <v>0</v>
      </c>
      <c r="C601" s="5">
        <v>0</v>
      </c>
      <c r="D601" s="5">
        <v>1</v>
      </c>
      <c r="E601" s="5">
        <v>225</v>
      </c>
      <c r="F601" s="5">
        <f>ROUND(Source!AV596,O601)</f>
        <v>55302.87</v>
      </c>
      <c r="G601" s="5" t="s">
        <v>63</v>
      </c>
      <c r="H601" s="5" t="s">
        <v>64</v>
      </c>
      <c r="I601" s="5"/>
      <c r="J601" s="5"/>
      <c r="K601" s="5">
        <v>225</v>
      </c>
      <c r="L601" s="5">
        <v>4</v>
      </c>
      <c r="M601" s="5">
        <v>3</v>
      </c>
      <c r="N601" s="5" t="s">
        <v>3</v>
      </c>
      <c r="O601" s="5">
        <v>2</v>
      </c>
      <c r="P601" s="5">
        <f>ROUND(Source!EN596,O601)</f>
        <v>259655.87</v>
      </c>
      <c r="Q601" s="5"/>
      <c r="R601" s="5"/>
      <c r="S601" s="5"/>
      <c r="T601" s="5"/>
      <c r="U601" s="5"/>
      <c r="V601" s="5"/>
      <c r="W601" s="5">
        <v>55302.87</v>
      </c>
      <c r="X601" s="5">
        <v>1</v>
      </c>
      <c r="Y601" s="5">
        <v>55302.87</v>
      </c>
      <c r="Z601" s="5">
        <v>259655.87</v>
      </c>
      <c r="AA601" s="5">
        <v>1</v>
      </c>
      <c r="AB601" s="5">
        <v>259655.87</v>
      </c>
    </row>
    <row r="602" spans="1:255" ht="13" x14ac:dyDescent="0.3">
      <c r="A602" s="5">
        <v>50</v>
      </c>
      <c r="B602" s="5">
        <v>0</v>
      </c>
      <c r="C602" s="5">
        <v>0</v>
      </c>
      <c r="D602" s="5">
        <v>1</v>
      </c>
      <c r="E602" s="5">
        <v>226</v>
      </c>
      <c r="F602" s="5">
        <f>ROUND(Source!AW596,O602)</f>
        <v>55302.87</v>
      </c>
      <c r="G602" s="5" t="s">
        <v>65</v>
      </c>
      <c r="H602" s="5" t="s">
        <v>66</v>
      </c>
      <c r="I602" s="5"/>
      <c r="J602" s="5"/>
      <c r="K602" s="5">
        <v>226</v>
      </c>
      <c r="L602" s="5">
        <v>5</v>
      </c>
      <c r="M602" s="5">
        <v>3</v>
      </c>
      <c r="N602" s="5" t="s">
        <v>3</v>
      </c>
      <c r="O602" s="5">
        <v>2</v>
      </c>
      <c r="P602" s="5">
        <f>ROUND(Source!EO596,O602)</f>
        <v>259655.87</v>
      </c>
      <c r="Q602" s="5"/>
      <c r="R602" s="5"/>
      <c r="S602" s="5"/>
      <c r="T602" s="5"/>
      <c r="U602" s="5"/>
      <c r="V602" s="5"/>
      <c r="W602" s="5">
        <v>55302.87</v>
      </c>
      <c r="X602" s="5">
        <v>1</v>
      </c>
      <c r="Y602" s="5">
        <v>55302.87</v>
      </c>
      <c r="Z602" s="5">
        <v>259655.87</v>
      </c>
      <c r="AA602" s="5">
        <v>1</v>
      </c>
      <c r="AB602" s="5">
        <v>259655.87</v>
      </c>
    </row>
    <row r="603" spans="1:255" ht="13" x14ac:dyDescent="0.3">
      <c r="A603" s="5">
        <v>50</v>
      </c>
      <c r="B603" s="5">
        <v>0</v>
      </c>
      <c r="C603" s="5">
        <v>0</v>
      </c>
      <c r="D603" s="5">
        <v>1</v>
      </c>
      <c r="E603" s="5">
        <v>227</v>
      </c>
      <c r="F603" s="5">
        <f>ROUND(Source!AX596,O603)</f>
        <v>0</v>
      </c>
      <c r="G603" s="5" t="s">
        <v>67</v>
      </c>
      <c r="H603" s="5" t="s">
        <v>68</v>
      </c>
      <c r="I603" s="5"/>
      <c r="J603" s="5"/>
      <c r="K603" s="5">
        <v>227</v>
      </c>
      <c r="L603" s="5">
        <v>6</v>
      </c>
      <c r="M603" s="5">
        <v>3</v>
      </c>
      <c r="N603" s="5" t="s">
        <v>3</v>
      </c>
      <c r="O603" s="5">
        <v>2</v>
      </c>
      <c r="P603" s="5">
        <f>ROUND(Source!EP596,O603)</f>
        <v>0</v>
      </c>
      <c r="Q603" s="5"/>
      <c r="R603" s="5"/>
      <c r="S603" s="5"/>
      <c r="T603" s="5"/>
      <c r="U603" s="5"/>
      <c r="V603" s="5"/>
      <c r="W603" s="5">
        <v>0</v>
      </c>
      <c r="X603" s="5">
        <v>1</v>
      </c>
      <c r="Y603" s="5">
        <v>0</v>
      </c>
      <c r="Z603" s="5">
        <v>0</v>
      </c>
      <c r="AA603" s="5">
        <v>1</v>
      </c>
      <c r="AB603" s="5">
        <v>0</v>
      </c>
    </row>
    <row r="604" spans="1:255" ht="13" x14ac:dyDescent="0.3">
      <c r="A604" s="5">
        <v>50</v>
      </c>
      <c r="B604" s="5">
        <v>0</v>
      </c>
      <c r="C604" s="5">
        <v>0</v>
      </c>
      <c r="D604" s="5">
        <v>1</v>
      </c>
      <c r="E604" s="5">
        <v>228</v>
      </c>
      <c r="F604" s="5">
        <f>ROUND(Source!AY596,O604)</f>
        <v>55302.87</v>
      </c>
      <c r="G604" s="5" t="s">
        <v>69</v>
      </c>
      <c r="H604" s="5" t="s">
        <v>70</v>
      </c>
      <c r="I604" s="5"/>
      <c r="J604" s="5"/>
      <c r="K604" s="5">
        <v>228</v>
      </c>
      <c r="L604" s="5">
        <v>7</v>
      </c>
      <c r="M604" s="5">
        <v>3</v>
      </c>
      <c r="N604" s="5" t="s">
        <v>3</v>
      </c>
      <c r="O604" s="5">
        <v>2</v>
      </c>
      <c r="P604" s="5">
        <f>ROUND(Source!EQ596,O604)</f>
        <v>259655.87</v>
      </c>
      <c r="Q604" s="5"/>
      <c r="R604" s="5"/>
      <c r="S604" s="5"/>
      <c r="T604" s="5"/>
      <c r="U604" s="5"/>
      <c r="V604" s="5"/>
      <c r="W604" s="5">
        <v>55302.87</v>
      </c>
      <c r="X604" s="5">
        <v>1</v>
      </c>
      <c r="Y604" s="5">
        <v>55302.87</v>
      </c>
      <c r="Z604" s="5">
        <v>259655.87</v>
      </c>
      <c r="AA604" s="5">
        <v>1</v>
      </c>
      <c r="AB604" s="5">
        <v>259655.87</v>
      </c>
    </row>
    <row r="605" spans="1:255" ht="13" x14ac:dyDescent="0.3">
      <c r="A605" s="5">
        <v>50</v>
      </c>
      <c r="B605" s="5">
        <v>0</v>
      </c>
      <c r="C605" s="5">
        <v>0</v>
      </c>
      <c r="D605" s="5">
        <v>1</v>
      </c>
      <c r="E605" s="5">
        <v>216</v>
      </c>
      <c r="F605" s="5">
        <f>ROUND(Source!AP596,O605)</f>
        <v>0</v>
      </c>
      <c r="G605" s="5" t="s">
        <v>71</v>
      </c>
      <c r="H605" s="5" t="s">
        <v>72</v>
      </c>
      <c r="I605" s="5"/>
      <c r="J605" s="5"/>
      <c r="K605" s="5">
        <v>216</v>
      </c>
      <c r="L605" s="5">
        <v>8</v>
      </c>
      <c r="M605" s="5">
        <v>3</v>
      </c>
      <c r="N605" s="5" t="s">
        <v>3</v>
      </c>
      <c r="O605" s="5">
        <v>2</v>
      </c>
      <c r="P605" s="5">
        <f>ROUND(Source!EH596,O605)</f>
        <v>0</v>
      </c>
      <c r="Q605" s="5"/>
      <c r="R605" s="5"/>
      <c r="S605" s="5"/>
      <c r="T605" s="5"/>
      <c r="U605" s="5"/>
      <c r="V605" s="5"/>
      <c r="W605" s="5">
        <v>0</v>
      </c>
      <c r="X605" s="5">
        <v>1</v>
      </c>
      <c r="Y605" s="5">
        <v>0</v>
      </c>
      <c r="Z605" s="5">
        <v>0</v>
      </c>
      <c r="AA605" s="5">
        <v>1</v>
      </c>
      <c r="AB605" s="5">
        <v>0</v>
      </c>
    </row>
    <row r="606" spans="1:255" ht="13" x14ac:dyDescent="0.3">
      <c r="A606" s="5">
        <v>50</v>
      </c>
      <c r="B606" s="5">
        <v>0</v>
      </c>
      <c r="C606" s="5">
        <v>0</v>
      </c>
      <c r="D606" s="5">
        <v>1</v>
      </c>
      <c r="E606" s="5">
        <v>223</v>
      </c>
      <c r="F606" s="5">
        <f>ROUND(Source!AQ596,O606)</f>
        <v>0</v>
      </c>
      <c r="G606" s="5" t="s">
        <v>73</v>
      </c>
      <c r="H606" s="5" t="s">
        <v>74</v>
      </c>
      <c r="I606" s="5"/>
      <c r="J606" s="5"/>
      <c r="K606" s="5">
        <v>223</v>
      </c>
      <c r="L606" s="5">
        <v>9</v>
      </c>
      <c r="M606" s="5">
        <v>3</v>
      </c>
      <c r="N606" s="5" t="s">
        <v>3</v>
      </c>
      <c r="O606" s="5">
        <v>2</v>
      </c>
      <c r="P606" s="5">
        <f>ROUND(Source!EI596,O606)</f>
        <v>0</v>
      </c>
      <c r="Q606" s="5"/>
      <c r="R606" s="5"/>
      <c r="S606" s="5"/>
      <c r="T606" s="5"/>
      <c r="U606" s="5"/>
      <c r="V606" s="5"/>
      <c r="W606" s="5">
        <v>0</v>
      </c>
      <c r="X606" s="5">
        <v>1</v>
      </c>
      <c r="Y606" s="5">
        <v>0</v>
      </c>
      <c r="Z606" s="5">
        <v>0</v>
      </c>
      <c r="AA606" s="5">
        <v>1</v>
      </c>
      <c r="AB606" s="5">
        <v>0</v>
      </c>
    </row>
    <row r="607" spans="1:255" ht="13" x14ac:dyDescent="0.3">
      <c r="A607" s="5">
        <v>50</v>
      </c>
      <c r="B607" s="5">
        <v>0</v>
      </c>
      <c r="C607" s="5">
        <v>0</v>
      </c>
      <c r="D607" s="5">
        <v>1</v>
      </c>
      <c r="E607" s="5">
        <v>229</v>
      </c>
      <c r="F607" s="5">
        <f>ROUND(Source!AZ596,O607)</f>
        <v>0</v>
      </c>
      <c r="G607" s="5" t="s">
        <v>75</v>
      </c>
      <c r="H607" s="5" t="s">
        <v>76</v>
      </c>
      <c r="I607" s="5"/>
      <c r="J607" s="5"/>
      <c r="K607" s="5">
        <v>229</v>
      </c>
      <c r="L607" s="5">
        <v>10</v>
      </c>
      <c r="M607" s="5">
        <v>3</v>
      </c>
      <c r="N607" s="5" t="s">
        <v>3</v>
      </c>
      <c r="O607" s="5">
        <v>2</v>
      </c>
      <c r="P607" s="5">
        <f>ROUND(Source!ER596,O607)</f>
        <v>0</v>
      </c>
      <c r="Q607" s="5"/>
      <c r="R607" s="5"/>
      <c r="S607" s="5"/>
      <c r="T607" s="5"/>
      <c r="U607" s="5"/>
      <c r="V607" s="5"/>
      <c r="W607" s="5">
        <v>0</v>
      </c>
      <c r="X607" s="5">
        <v>1</v>
      </c>
      <c r="Y607" s="5">
        <v>0</v>
      </c>
      <c r="Z607" s="5">
        <v>0</v>
      </c>
      <c r="AA607" s="5">
        <v>1</v>
      </c>
      <c r="AB607" s="5">
        <v>0</v>
      </c>
    </row>
    <row r="608" spans="1:255" ht="13" x14ac:dyDescent="0.3">
      <c r="A608" s="5">
        <v>50</v>
      </c>
      <c r="B608" s="5">
        <v>0</v>
      </c>
      <c r="C608" s="5">
        <v>0</v>
      </c>
      <c r="D608" s="5">
        <v>1</v>
      </c>
      <c r="E608" s="5">
        <v>203</v>
      </c>
      <c r="F608" s="5">
        <f>ROUND(Source!Q596,O608)</f>
        <v>306.98</v>
      </c>
      <c r="G608" s="5" t="s">
        <v>77</v>
      </c>
      <c r="H608" s="5" t="s">
        <v>78</v>
      </c>
      <c r="I608" s="5"/>
      <c r="J608" s="5"/>
      <c r="K608" s="5">
        <v>203</v>
      </c>
      <c r="L608" s="5">
        <v>11</v>
      </c>
      <c r="M608" s="5">
        <v>3</v>
      </c>
      <c r="N608" s="5" t="s">
        <v>3</v>
      </c>
      <c r="O608" s="5">
        <v>2</v>
      </c>
      <c r="P608" s="5">
        <f>ROUND(Source!DI596,O608)</f>
        <v>4161.07</v>
      </c>
      <c r="Q608" s="5"/>
      <c r="R608" s="5"/>
      <c r="S608" s="5"/>
      <c r="T608" s="5"/>
      <c r="U608" s="5"/>
      <c r="V608" s="5"/>
      <c r="W608" s="5">
        <v>306.98</v>
      </c>
      <c r="X608" s="5">
        <v>1</v>
      </c>
      <c r="Y608" s="5">
        <v>306.98</v>
      </c>
      <c r="Z608" s="5">
        <v>4161.07</v>
      </c>
      <c r="AA608" s="5">
        <v>1</v>
      </c>
      <c r="AB608" s="5">
        <v>4161.07</v>
      </c>
    </row>
    <row r="609" spans="1:28" ht="13" x14ac:dyDescent="0.3">
      <c r="A609" s="5">
        <v>50</v>
      </c>
      <c r="B609" s="5">
        <v>0</v>
      </c>
      <c r="C609" s="5">
        <v>0</v>
      </c>
      <c r="D609" s="5">
        <v>1</v>
      </c>
      <c r="E609" s="5">
        <v>231</v>
      </c>
      <c r="F609" s="5">
        <f>ROUND(Source!BB596,O609)</f>
        <v>0</v>
      </c>
      <c r="G609" s="5" t="s">
        <v>79</v>
      </c>
      <c r="H609" s="5" t="s">
        <v>80</v>
      </c>
      <c r="I609" s="5"/>
      <c r="J609" s="5"/>
      <c r="K609" s="5">
        <v>231</v>
      </c>
      <c r="L609" s="5">
        <v>12</v>
      </c>
      <c r="M609" s="5">
        <v>3</v>
      </c>
      <c r="N609" s="5" t="s">
        <v>3</v>
      </c>
      <c r="O609" s="5">
        <v>2</v>
      </c>
      <c r="P609" s="5">
        <f>ROUND(Source!ET596,O609)</f>
        <v>0</v>
      </c>
      <c r="Q609" s="5"/>
      <c r="R609" s="5"/>
      <c r="S609" s="5"/>
      <c r="T609" s="5"/>
      <c r="U609" s="5"/>
      <c r="V609" s="5"/>
      <c r="W609" s="5">
        <v>0</v>
      </c>
      <c r="X609" s="5">
        <v>1</v>
      </c>
      <c r="Y609" s="5">
        <v>0</v>
      </c>
      <c r="Z609" s="5">
        <v>0</v>
      </c>
      <c r="AA609" s="5">
        <v>1</v>
      </c>
      <c r="AB609" s="5">
        <v>0</v>
      </c>
    </row>
    <row r="610" spans="1:28" ht="13" x14ac:dyDescent="0.3">
      <c r="A610" s="5">
        <v>50</v>
      </c>
      <c r="B610" s="5">
        <v>0</v>
      </c>
      <c r="C610" s="5">
        <v>0</v>
      </c>
      <c r="D610" s="5">
        <v>1</v>
      </c>
      <c r="E610" s="5">
        <v>204</v>
      </c>
      <c r="F610" s="5">
        <f>ROUND(Source!R596,O610)</f>
        <v>32.270000000000003</v>
      </c>
      <c r="G610" s="5" t="s">
        <v>81</v>
      </c>
      <c r="H610" s="5" t="s">
        <v>82</v>
      </c>
      <c r="I610" s="5"/>
      <c r="J610" s="5"/>
      <c r="K610" s="5">
        <v>204</v>
      </c>
      <c r="L610" s="5">
        <v>13</v>
      </c>
      <c r="M610" s="5">
        <v>3</v>
      </c>
      <c r="N610" s="5" t="s">
        <v>3</v>
      </c>
      <c r="O610" s="5">
        <v>2</v>
      </c>
      <c r="P610" s="5">
        <f>ROUND(Source!DJ596,O610)</f>
        <v>1544.73</v>
      </c>
      <c r="Q610" s="5"/>
      <c r="R610" s="5"/>
      <c r="S610" s="5"/>
      <c r="T610" s="5"/>
      <c r="U610" s="5"/>
      <c r="V610" s="5"/>
      <c r="W610" s="5">
        <v>32.270000000000003</v>
      </c>
      <c r="X610" s="5">
        <v>1</v>
      </c>
      <c r="Y610" s="5">
        <v>32.270000000000003</v>
      </c>
      <c r="Z610" s="5">
        <v>1544.73</v>
      </c>
      <c r="AA610" s="5">
        <v>1</v>
      </c>
      <c r="AB610" s="5">
        <v>1544.73</v>
      </c>
    </row>
    <row r="611" spans="1:28" ht="13" x14ac:dyDescent="0.3">
      <c r="A611" s="5">
        <v>50</v>
      </c>
      <c r="B611" s="5">
        <v>0</v>
      </c>
      <c r="C611" s="5">
        <v>0</v>
      </c>
      <c r="D611" s="5">
        <v>1</v>
      </c>
      <c r="E611" s="5">
        <v>205</v>
      </c>
      <c r="F611" s="5">
        <f>ROUND(Source!S596,O611)</f>
        <v>3655.51</v>
      </c>
      <c r="G611" s="5" t="s">
        <v>83</v>
      </c>
      <c r="H611" s="5" t="s">
        <v>84</v>
      </c>
      <c r="I611" s="5"/>
      <c r="J611" s="5"/>
      <c r="K611" s="5">
        <v>205</v>
      </c>
      <c r="L611" s="5">
        <v>14</v>
      </c>
      <c r="M611" s="5">
        <v>3</v>
      </c>
      <c r="N611" s="5" t="s">
        <v>3</v>
      </c>
      <c r="O611" s="5">
        <v>2</v>
      </c>
      <c r="P611" s="5">
        <f>ROUND(Source!DK596,O611)</f>
        <v>175189.18</v>
      </c>
      <c r="Q611" s="5"/>
      <c r="R611" s="5"/>
      <c r="S611" s="5"/>
      <c r="T611" s="5"/>
      <c r="U611" s="5"/>
      <c r="V611" s="5"/>
      <c r="W611" s="5">
        <v>3655.51</v>
      </c>
      <c r="X611" s="5">
        <v>1</v>
      </c>
      <c r="Y611" s="5">
        <v>3655.51</v>
      </c>
      <c r="Z611" s="5">
        <v>175189.18</v>
      </c>
      <c r="AA611" s="5">
        <v>1</v>
      </c>
      <c r="AB611" s="5">
        <v>175189.18</v>
      </c>
    </row>
    <row r="612" spans="1:28" ht="13" x14ac:dyDescent="0.3">
      <c r="A612" s="5">
        <v>50</v>
      </c>
      <c r="B612" s="5">
        <v>0</v>
      </c>
      <c r="C612" s="5">
        <v>0</v>
      </c>
      <c r="D612" s="5">
        <v>1</v>
      </c>
      <c r="E612" s="5">
        <v>232</v>
      </c>
      <c r="F612" s="5">
        <f>ROUND(Source!BC596,O612)</f>
        <v>0</v>
      </c>
      <c r="G612" s="5" t="s">
        <v>85</v>
      </c>
      <c r="H612" s="5" t="s">
        <v>86</v>
      </c>
      <c r="I612" s="5"/>
      <c r="J612" s="5"/>
      <c r="K612" s="5">
        <v>232</v>
      </c>
      <c r="L612" s="5">
        <v>15</v>
      </c>
      <c r="M612" s="5">
        <v>3</v>
      </c>
      <c r="N612" s="5" t="s">
        <v>3</v>
      </c>
      <c r="O612" s="5">
        <v>2</v>
      </c>
      <c r="P612" s="5">
        <f>ROUND(Source!EU596,O612)</f>
        <v>0</v>
      </c>
      <c r="Q612" s="5"/>
      <c r="R612" s="5"/>
      <c r="S612" s="5"/>
      <c r="T612" s="5"/>
      <c r="U612" s="5"/>
      <c r="V612" s="5"/>
      <c r="W612" s="5">
        <v>0</v>
      </c>
      <c r="X612" s="5">
        <v>1</v>
      </c>
      <c r="Y612" s="5">
        <v>0</v>
      </c>
      <c r="Z612" s="5">
        <v>0</v>
      </c>
      <c r="AA612" s="5">
        <v>1</v>
      </c>
      <c r="AB612" s="5">
        <v>0</v>
      </c>
    </row>
    <row r="613" spans="1:28" ht="13" x14ac:dyDescent="0.3">
      <c r="A613" s="5">
        <v>50</v>
      </c>
      <c r="B613" s="5">
        <v>0</v>
      </c>
      <c r="C613" s="5">
        <v>0</v>
      </c>
      <c r="D613" s="5">
        <v>1</v>
      </c>
      <c r="E613" s="5">
        <v>214</v>
      </c>
      <c r="F613" s="5">
        <f>ROUND(Source!AS596,O613)</f>
        <v>64283.12</v>
      </c>
      <c r="G613" s="5" t="s">
        <v>87</v>
      </c>
      <c r="H613" s="5" t="s">
        <v>88</v>
      </c>
      <c r="I613" s="5"/>
      <c r="J613" s="5"/>
      <c r="K613" s="5">
        <v>214</v>
      </c>
      <c r="L613" s="5">
        <v>16</v>
      </c>
      <c r="M613" s="5">
        <v>3</v>
      </c>
      <c r="N613" s="5" t="s">
        <v>3</v>
      </c>
      <c r="O613" s="5">
        <v>2</v>
      </c>
      <c r="P613" s="5">
        <f>ROUND(Source!EK596,O613)</f>
        <v>676935.87</v>
      </c>
      <c r="Q613" s="5"/>
      <c r="R613" s="5"/>
      <c r="S613" s="5"/>
      <c r="T613" s="5"/>
      <c r="U613" s="5"/>
      <c r="V613" s="5"/>
      <c r="W613" s="5">
        <v>64283.12</v>
      </c>
      <c r="X613" s="5">
        <v>1</v>
      </c>
      <c r="Y613" s="5">
        <v>64283.12</v>
      </c>
      <c r="Z613" s="5">
        <v>676935.87</v>
      </c>
      <c r="AA613" s="5">
        <v>1</v>
      </c>
      <c r="AB613" s="5">
        <v>676935.87</v>
      </c>
    </row>
    <row r="614" spans="1:28" ht="13" x14ac:dyDescent="0.3">
      <c r="A614" s="5">
        <v>50</v>
      </c>
      <c r="B614" s="5">
        <v>0</v>
      </c>
      <c r="C614" s="5">
        <v>0</v>
      </c>
      <c r="D614" s="5">
        <v>1</v>
      </c>
      <c r="E614" s="5">
        <v>215</v>
      </c>
      <c r="F614" s="5">
        <f>ROUND(Source!AT596,O614)</f>
        <v>0</v>
      </c>
      <c r="G614" s="5" t="s">
        <v>89</v>
      </c>
      <c r="H614" s="5" t="s">
        <v>90</v>
      </c>
      <c r="I614" s="5"/>
      <c r="J614" s="5"/>
      <c r="K614" s="5">
        <v>215</v>
      </c>
      <c r="L614" s="5">
        <v>17</v>
      </c>
      <c r="M614" s="5">
        <v>3</v>
      </c>
      <c r="N614" s="5" t="s">
        <v>3</v>
      </c>
      <c r="O614" s="5">
        <v>2</v>
      </c>
      <c r="P614" s="5">
        <f>ROUND(Source!EL596,O614)</f>
        <v>0</v>
      </c>
      <c r="Q614" s="5"/>
      <c r="R614" s="5"/>
      <c r="S614" s="5"/>
      <c r="T614" s="5"/>
      <c r="U614" s="5"/>
      <c r="V614" s="5"/>
      <c r="W614" s="5">
        <v>0</v>
      </c>
      <c r="X614" s="5">
        <v>1</v>
      </c>
      <c r="Y614" s="5">
        <v>0</v>
      </c>
      <c r="Z614" s="5">
        <v>0</v>
      </c>
      <c r="AA614" s="5">
        <v>1</v>
      </c>
      <c r="AB614" s="5">
        <v>0</v>
      </c>
    </row>
    <row r="615" spans="1:28" ht="13" x14ac:dyDescent="0.3">
      <c r="A615" s="5">
        <v>50</v>
      </c>
      <c r="B615" s="5">
        <v>0</v>
      </c>
      <c r="C615" s="5">
        <v>0</v>
      </c>
      <c r="D615" s="5">
        <v>1</v>
      </c>
      <c r="E615" s="5">
        <v>217</v>
      </c>
      <c r="F615" s="5">
        <f>ROUND(Source!AU596,O615)</f>
        <v>0</v>
      </c>
      <c r="G615" s="5" t="s">
        <v>91</v>
      </c>
      <c r="H615" s="5" t="s">
        <v>92</v>
      </c>
      <c r="I615" s="5"/>
      <c r="J615" s="5"/>
      <c r="K615" s="5">
        <v>217</v>
      </c>
      <c r="L615" s="5">
        <v>18</v>
      </c>
      <c r="M615" s="5">
        <v>3</v>
      </c>
      <c r="N615" s="5" t="s">
        <v>3</v>
      </c>
      <c r="O615" s="5">
        <v>2</v>
      </c>
      <c r="P615" s="5">
        <f>ROUND(Source!EM596,O615)</f>
        <v>0</v>
      </c>
      <c r="Q615" s="5"/>
      <c r="R615" s="5"/>
      <c r="S615" s="5"/>
      <c r="T615" s="5"/>
      <c r="U615" s="5"/>
      <c r="V615" s="5"/>
      <c r="W615" s="5">
        <v>0</v>
      </c>
      <c r="X615" s="5">
        <v>1</v>
      </c>
      <c r="Y615" s="5">
        <v>0</v>
      </c>
      <c r="Z615" s="5">
        <v>0</v>
      </c>
      <c r="AA615" s="5">
        <v>1</v>
      </c>
      <c r="AB615" s="5">
        <v>0</v>
      </c>
    </row>
    <row r="616" spans="1:28" ht="13" x14ac:dyDescent="0.3">
      <c r="A616" s="5">
        <v>50</v>
      </c>
      <c r="B616" s="5">
        <v>0</v>
      </c>
      <c r="C616" s="5">
        <v>0</v>
      </c>
      <c r="D616" s="5">
        <v>1</v>
      </c>
      <c r="E616" s="5">
        <v>230</v>
      </c>
      <c r="F616" s="5">
        <f>ROUND(Source!BA596,O616)</f>
        <v>0</v>
      </c>
      <c r="G616" s="5" t="s">
        <v>93</v>
      </c>
      <c r="H616" s="5" t="s">
        <v>94</v>
      </c>
      <c r="I616" s="5"/>
      <c r="J616" s="5"/>
      <c r="K616" s="5">
        <v>230</v>
      </c>
      <c r="L616" s="5">
        <v>19</v>
      </c>
      <c r="M616" s="5">
        <v>3</v>
      </c>
      <c r="N616" s="5" t="s">
        <v>3</v>
      </c>
      <c r="O616" s="5">
        <v>2</v>
      </c>
      <c r="P616" s="5">
        <f>ROUND(Source!ES596,O616)</f>
        <v>0</v>
      </c>
      <c r="Q616" s="5"/>
      <c r="R616" s="5"/>
      <c r="S616" s="5"/>
      <c r="T616" s="5"/>
      <c r="U616" s="5"/>
      <c r="V616" s="5"/>
      <c r="W616" s="5">
        <v>0</v>
      </c>
      <c r="X616" s="5">
        <v>1</v>
      </c>
      <c r="Y616" s="5">
        <v>0</v>
      </c>
      <c r="Z616" s="5">
        <v>0</v>
      </c>
      <c r="AA616" s="5">
        <v>1</v>
      </c>
      <c r="AB616" s="5">
        <v>0</v>
      </c>
    </row>
    <row r="617" spans="1:28" ht="13" x14ac:dyDescent="0.3">
      <c r="A617" s="5">
        <v>50</v>
      </c>
      <c r="B617" s="5">
        <v>0</v>
      </c>
      <c r="C617" s="5">
        <v>0</v>
      </c>
      <c r="D617" s="5">
        <v>1</v>
      </c>
      <c r="E617" s="5">
        <v>206</v>
      </c>
      <c r="F617" s="5">
        <f>ROUND(Source!T596,O617)</f>
        <v>0</v>
      </c>
      <c r="G617" s="5" t="s">
        <v>95</v>
      </c>
      <c r="H617" s="5" t="s">
        <v>96</v>
      </c>
      <c r="I617" s="5"/>
      <c r="J617" s="5"/>
      <c r="K617" s="5">
        <v>206</v>
      </c>
      <c r="L617" s="5">
        <v>20</v>
      </c>
      <c r="M617" s="5">
        <v>3</v>
      </c>
      <c r="N617" s="5" t="s">
        <v>3</v>
      </c>
      <c r="O617" s="5">
        <v>2</v>
      </c>
      <c r="P617" s="5">
        <f>ROUND(Source!DL596,O617)</f>
        <v>0</v>
      </c>
      <c r="Q617" s="5"/>
      <c r="R617" s="5"/>
      <c r="S617" s="5"/>
      <c r="T617" s="5"/>
      <c r="U617" s="5"/>
      <c r="V617" s="5"/>
      <c r="W617" s="5">
        <v>0</v>
      </c>
      <c r="X617" s="5">
        <v>1</v>
      </c>
      <c r="Y617" s="5">
        <v>0</v>
      </c>
      <c r="Z617" s="5">
        <v>0</v>
      </c>
      <c r="AA617" s="5">
        <v>1</v>
      </c>
      <c r="AB617" s="5">
        <v>0</v>
      </c>
    </row>
    <row r="618" spans="1:28" ht="13" x14ac:dyDescent="0.3">
      <c r="A618" s="5">
        <v>50</v>
      </c>
      <c r="B618" s="5">
        <v>0</v>
      </c>
      <c r="C618" s="5">
        <v>0</v>
      </c>
      <c r="D618" s="5">
        <v>1</v>
      </c>
      <c r="E618" s="5">
        <v>207</v>
      </c>
      <c r="F618" s="5">
        <f>Source!U596</f>
        <v>276.71171121236495</v>
      </c>
      <c r="G618" s="5" t="s">
        <v>97</v>
      </c>
      <c r="H618" s="5" t="s">
        <v>98</v>
      </c>
      <c r="I618" s="5"/>
      <c r="J618" s="5"/>
      <c r="K618" s="5">
        <v>207</v>
      </c>
      <c r="L618" s="5">
        <v>21</v>
      </c>
      <c r="M618" s="5">
        <v>3</v>
      </c>
      <c r="N618" s="5" t="s">
        <v>3</v>
      </c>
      <c r="O618" s="5">
        <v>-1</v>
      </c>
      <c r="P618" s="5">
        <f>Source!DM596</f>
        <v>277.28422421298819</v>
      </c>
      <c r="Q618" s="5"/>
      <c r="R618" s="5"/>
      <c r="S618" s="5"/>
      <c r="T618" s="5"/>
      <c r="U618" s="5"/>
      <c r="V618" s="5"/>
      <c r="W618" s="5">
        <v>276.71171121236495</v>
      </c>
      <c r="X618" s="5">
        <v>1</v>
      </c>
      <c r="Y618" s="5">
        <v>276.71171121236495</v>
      </c>
      <c r="Z618" s="5">
        <v>277.28422421298819</v>
      </c>
      <c r="AA618" s="5">
        <v>1</v>
      </c>
      <c r="AB618" s="5">
        <v>277.28422421298819</v>
      </c>
    </row>
    <row r="619" spans="1:28" ht="13" x14ac:dyDescent="0.3">
      <c r="A619" s="5">
        <v>50</v>
      </c>
      <c r="B619" s="5">
        <v>0</v>
      </c>
      <c r="C619" s="5">
        <v>0</v>
      </c>
      <c r="D619" s="5">
        <v>1</v>
      </c>
      <c r="E619" s="5">
        <v>208</v>
      </c>
      <c r="F619" s="5">
        <f>Source!V596</f>
        <v>0</v>
      </c>
      <c r="G619" s="5" t="s">
        <v>99</v>
      </c>
      <c r="H619" s="5" t="s">
        <v>100</v>
      </c>
      <c r="I619" s="5"/>
      <c r="J619" s="5"/>
      <c r="K619" s="5">
        <v>208</v>
      </c>
      <c r="L619" s="5">
        <v>22</v>
      </c>
      <c r="M619" s="5">
        <v>3</v>
      </c>
      <c r="N619" s="5" t="s">
        <v>3</v>
      </c>
      <c r="O619" s="5">
        <v>-1</v>
      </c>
      <c r="P619" s="5">
        <f>Source!DN596</f>
        <v>0</v>
      </c>
      <c r="Q619" s="5"/>
      <c r="R619" s="5"/>
      <c r="S619" s="5"/>
      <c r="T619" s="5"/>
      <c r="U619" s="5"/>
      <c r="V619" s="5"/>
      <c r="W619" s="5">
        <v>0</v>
      </c>
      <c r="X619" s="5">
        <v>1</v>
      </c>
      <c r="Y619" s="5">
        <v>0</v>
      </c>
      <c r="Z619" s="5">
        <v>0</v>
      </c>
      <c r="AA619" s="5">
        <v>1</v>
      </c>
      <c r="AB619" s="5">
        <v>0</v>
      </c>
    </row>
    <row r="620" spans="1:28" ht="13" x14ac:dyDescent="0.3">
      <c r="A620" s="5">
        <v>50</v>
      </c>
      <c r="B620" s="5">
        <v>0</v>
      </c>
      <c r="C620" s="5">
        <v>0</v>
      </c>
      <c r="D620" s="5">
        <v>1</v>
      </c>
      <c r="E620" s="5">
        <v>209</v>
      </c>
      <c r="F620" s="5">
        <f>ROUND(Source!W596,O620)</f>
        <v>0</v>
      </c>
      <c r="G620" s="5" t="s">
        <v>101</v>
      </c>
      <c r="H620" s="5" t="s">
        <v>102</v>
      </c>
      <c r="I620" s="5"/>
      <c r="J620" s="5"/>
      <c r="K620" s="5">
        <v>209</v>
      </c>
      <c r="L620" s="5">
        <v>23</v>
      </c>
      <c r="M620" s="5">
        <v>3</v>
      </c>
      <c r="N620" s="5" t="s">
        <v>3</v>
      </c>
      <c r="O620" s="5">
        <v>2</v>
      </c>
      <c r="P620" s="5">
        <f>ROUND(Source!DO596,O620)</f>
        <v>0</v>
      </c>
      <c r="Q620" s="5"/>
      <c r="R620" s="5"/>
      <c r="S620" s="5"/>
      <c r="T620" s="5"/>
      <c r="U620" s="5"/>
      <c r="V620" s="5"/>
      <c r="W620" s="5">
        <v>0</v>
      </c>
      <c r="X620" s="5">
        <v>1</v>
      </c>
      <c r="Y620" s="5">
        <v>0</v>
      </c>
      <c r="Z620" s="5">
        <v>0</v>
      </c>
      <c r="AA620" s="5">
        <v>1</v>
      </c>
      <c r="AB620" s="5">
        <v>0</v>
      </c>
    </row>
    <row r="621" spans="1:28" ht="13" x14ac:dyDescent="0.3">
      <c r="A621" s="5">
        <v>50</v>
      </c>
      <c r="B621" s="5">
        <v>0</v>
      </c>
      <c r="C621" s="5">
        <v>0</v>
      </c>
      <c r="D621" s="5">
        <v>1</v>
      </c>
      <c r="E621" s="5">
        <v>233</v>
      </c>
      <c r="F621" s="5">
        <f>ROUND(Source!BD596,O621)</f>
        <v>0</v>
      </c>
      <c r="G621" s="5" t="s">
        <v>103</v>
      </c>
      <c r="H621" s="5" t="s">
        <v>104</v>
      </c>
      <c r="I621" s="5"/>
      <c r="J621" s="5"/>
      <c r="K621" s="5">
        <v>233</v>
      </c>
      <c r="L621" s="5">
        <v>24</v>
      </c>
      <c r="M621" s="5">
        <v>3</v>
      </c>
      <c r="N621" s="5" t="s">
        <v>3</v>
      </c>
      <c r="O621" s="5">
        <v>2</v>
      </c>
      <c r="P621" s="5">
        <f>ROUND(Source!EV596,O621)</f>
        <v>0</v>
      </c>
      <c r="Q621" s="5"/>
      <c r="R621" s="5"/>
      <c r="S621" s="5"/>
      <c r="T621" s="5"/>
      <c r="U621" s="5"/>
      <c r="V621" s="5"/>
      <c r="W621" s="5">
        <v>0</v>
      </c>
      <c r="X621" s="5">
        <v>1</v>
      </c>
      <c r="Y621" s="5">
        <v>0</v>
      </c>
      <c r="Z621" s="5">
        <v>0</v>
      </c>
      <c r="AA621" s="5">
        <v>1</v>
      </c>
      <c r="AB621" s="5">
        <v>0</v>
      </c>
    </row>
    <row r="622" spans="1:28" ht="13" x14ac:dyDescent="0.3">
      <c r="A622" s="5">
        <v>50</v>
      </c>
      <c r="B622" s="5">
        <v>0</v>
      </c>
      <c r="C622" s="5">
        <v>0</v>
      </c>
      <c r="D622" s="5">
        <v>1</v>
      </c>
      <c r="E622" s="5">
        <v>210</v>
      </c>
      <c r="F622" s="5">
        <f>ROUND(Source!X596,O622)</f>
        <v>3075.63</v>
      </c>
      <c r="G622" s="5" t="s">
        <v>105</v>
      </c>
      <c r="H622" s="5" t="s">
        <v>106</v>
      </c>
      <c r="I622" s="5"/>
      <c r="J622" s="5"/>
      <c r="K622" s="5">
        <v>210</v>
      </c>
      <c r="L622" s="5">
        <v>25</v>
      </c>
      <c r="M622" s="5">
        <v>3</v>
      </c>
      <c r="N622" s="5" t="s">
        <v>3</v>
      </c>
      <c r="O622" s="5">
        <v>2</v>
      </c>
      <c r="P622" s="5">
        <f>ROUND(Source!DP596,O622)</f>
        <v>146520.79</v>
      </c>
      <c r="Q622" s="5"/>
      <c r="R622" s="5"/>
      <c r="S622" s="5"/>
      <c r="T622" s="5"/>
      <c r="U622" s="5"/>
      <c r="V622" s="5"/>
      <c r="W622" s="5">
        <v>3075.63</v>
      </c>
      <c r="X622" s="5">
        <v>1</v>
      </c>
      <c r="Y622" s="5">
        <v>3075.63</v>
      </c>
      <c r="Z622" s="5">
        <v>146520.79</v>
      </c>
      <c r="AA622" s="5">
        <v>1</v>
      </c>
      <c r="AB622" s="5">
        <v>146520.79</v>
      </c>
    </row>
    <row r="623" spans="1:28" ht="13" x14ac:dyDescent="0.3">
      <c r="A623" s="5">
        <v>50</v>
      </c>
      <c r="B623" s="5">
        <v>0</v>
      </c>
      <c r="C623" s="5">
        <v>0</v>
      </c>
      <c r="D623" s="5">
        <v>1</v>
      </c>
      <c r="E623" s="5">
        <v>211</v>
      </c>
      <c r="F623" s="5">
        <f>ROUND(Source!Y596,O623)</f>
        <v>1942.13</v>
      </c>
      <c r="G623" s="5" t="s">
        <v>107</v>
      </c>
      <c r="H623" s="5" t="s">
        <v>108</v>
      </c>
      <c r="I623" s="5"/>
      <c r="J623" s="5"/>
      <c r="K623" s="5">
        <v>211</v>
      </c>
      <c r="L623" s="5">
        <v>26</v>
      </c>
      <c r="M623" s="5">
        <v>3</v>
      </c>
      <c r="N623" s="5" t="s">
        <v>3</v>
      </c>
      <c r="O623" s="5">
        <v>2</v>
      </c>
      <c r="P623" s="5">
        <f>ROUND(Source!DQ596,O623)</f>
        <v>91408.960000000006</v>
      </c>
      <c r="Q623" s="5"/>
      <c r="R623" s="5"/>
      <c r="S623" s="5"/>
      <c r="T623" s="5"/>
      <c r="U623" s="5"/>
      <c r="V623" s="5"/>
      <c r="W623" s="5">
        <v>1942.13</v>
      </c>
      <c r="X623" s="5">
        <v>1</v>
      </c>
      <c r="Y623" s="5">
        <v>1942.13</v>
      </c>
      <c r="Z623" s="5">
        <v>91408.960000000006</v>
      </c>
      <c r="AA623" s="5">
        <v>1</v>
      </c>
      <c r="AB623" s="5">
        <v>91408.960000000006</v>
      </c>
    </row>
    <row r="624" spans="1:28" ht="13" x14ac:dyDescent="0.3">
      <c r="A624" s="5">
        <v>50</v>
      </c>
      <c r="B624" s="5">
        <v>0</v>
      </c>
      <c r="C624" s="5">
        <v>0</v>
      </c>
      <c r="D624" s="5">
        <v>1</v>
      </c>
      <c r="E624" s="5">
        <v>224</v>
      </c>
      <c r="F624" s="5">
        <f>ROUND(Source!AR596,O624)</f>
        <v>64283.12</v>
      </c>
      <c r="G624" s="5" t="s">
        <v>109</v>
      </c>
      <c r="H624" s="5" t="s">
        <v>110</v>
      </c>
      <c r="I624" s="5"/>
      <c r="J624" s="5"/>
      <c r="K624" s="5">
        <v>224</v>
      </c>
      <c r="L624" s="5">
        <v>27</v>
      </c>
      <c r="M624" s="5">
        <v>3</v>
      </c>
      <c r="N624" s="5" t="s">
        <v>3</v>
      </c>
      <c r="O624" s="5">
        <v>2</v>
      </c>
      <c r="P624" s="5">
        <f>ROUND(Source!EJ596,O624)</f>
        <v>676935.87</v>
      </c>
      <c r="Q624" s="5"/>
      <c r="R624" s="5"/>
      <c r="S624" s="5"/>
      <c r="T624" s="5"/>
      <c r="U624" s="5"/>
      <c r="V624" s="5"/>
      <c r="W624" s="5">
        <v>64283.12</v>
      </c>
      <c r="X624" s="5">
        <v>1</v>
      </c>
      <c r="Y624" s="5">
        <v>64283.12</v>
      </c>
      <c r="Z624" s="5">
        <v>676935.87</v>
      </c>
      <c r="AA624" s="5">
        <v>1</v>
      </c>
      <c r="AB624" s="5">
        <v>676935.87</v>
      </c>
    </row>
    <row r="626" spans="1:255" ht="13" x14ac:dyDescent="0.3">
      <c r="A626" s="1">
        <v>4</v>
      </c>
      <c r="B626" s="1">
        <v>1</v>
      </c>
      <c r="C626" s="1"/>
      <c r="D626" s="1">
        <f>ROW(A647)</f>
        <v>647</v>
      </c>
      <c r="E626" s="1"/>
      <c r="F626" s="1" t="s">
        <v>3</v>
      </c>
      <c r="G626" s="1" t="s">
        <v>387</v>
      </c>
      <c r="H626" s="1" t="s">
        <v>3</v>
      </c>
      <c r="I626" s="1">
        <v>0</v>
      </c>
      <c r="J626" s="1"/>
      <c r="K626" s="1">
        <v>-1</v>
      </c>
      <c r="L626" s="1"/>
      <c r="M626" s="1" t="s">
        <v>3</v>
      </c>
      <c r="N626" s="1"/>
      <c r="O626" s="1"/>
      <c r="P626" s="1"/>
      <c r="Q626" s="1"/>
      <c r="R626" s="1"/>
      <c r="S626" s="1">
        <v>0</v>
      </c>
      <c r="T626" s="1">
        <v>0</v>
      </c>
      <c r="U626" s="1" t="s">
        <v>3</v>
      </c>
      <c r="V626" s="1">
        <v>0</v>
      </c>
      <c r="W626" s="1"/>
      <c r="X626" s="1"/>
      <c r="Y626" s="1"/>
      <c r="Z626" s="1"/>
      <c r="AA626" s="1"/>
      <c r="AB626" s="1" t="s">
        <v>3</v>
      </c>
      <c r="AC626" s="1" t="s">
        <v>3</v>
      </c>
      <c r="AD626" s="1" t="s">
        <v>3</v>
      </c>
      <c r="AE626" s="1" t="s">
        <v>3</v>
      </c>
      <c r="AF626" s="1" t="s">
        <v>3</v>
      </c>
      <c r="AG626" s="1" t="s">
        <v>3</v>
      </c>
      <c r="AH626" s="1"/>
      <c r="AI626" s="1"/>
      <c r="AJ626" s="1"/>
      <c r="AK626" s="1"/>
      <c r="AL626" s="1"/>
      <c r="AM626" s="1"/>
      <c r="AN626" s="1"/>
      <c r="AO626" s="1"/>
      <c r="AP626" s="1" t="s">
        <v>3</v>
      </c>
      <c r="AQ626" s="1" t="s">
        <v>3</v>
      </c>
      <c r="AR626" s="1" t="s">
        <v>3</v>
      </c>
      <c r="AS626" s="1"/>
      <c r="AT626" s="1"/>
      <c r="AU626" s="1"/>
      <c r="AV626" s="1"/>
      <c r="AW626" s="1"/>
      <c r="AX626" s="1"/>
      <c r="AY626" s="1"/>
      <c r="AZ626" s="1" t="s">
        <v>3</v>
      </c>
      <c r="BA626" s="1"/>
      <c r="BB626" s="1" t="s">
        <v>3</v>
      </c>
      <c r="BC626" s="1" t="s">
        <v>3</v>
      </c>
      <c r="BD626" s="1" t="s">
        <v>3</v>
      </c>
      <c r="BE626" s="1" t="s">
        <v>3</v>
      </c>
      <c r="BF626" s="1" t="s">
        <v>3</v>
      </c>
      <c r="BG626" s="1" t="s">
        <v>3</v>
      </c>
      <c r="BH626" s="1" t="s">
        <v>3</v>
      </c>
      <c r="BI626" s="1" t="s">
        <v>3</v>
      </c>
      <c r="BJ626" s="1" t="s">
        <v>3</v>
      </c>
      <c r="BK626" s="1" t="s">
        <v>3</v>
      </c>
      <c r="BL626" s="1" t="s">
        <v>3</v>
      </c>
      <c r="BM626" s="1" t="s">
        <v>3</v>
      </c>
      <c r="BN626" s="1" t="s">
        <v>3</v>
      </c>
      <c r="BO626" s="1" t="s">
        <v>3</v>
      </c>
      <c r="BP626" s="1" t="s">
        <v>3</v>
      </c>
      <c r="BQ626" s="1"/>
      <c r="BR626" s="1"/>
      <c r="BS626" s="1"/>
      <c r="BT626" s="1"/>
      <c r="BU626" s="1"/>
      <c r="BV626" s="1"/>
      <c r="BW626" s="1"/>
      <c r="BX626" s="1">
        <v>0</v>
      </c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>
        <v>0</v>
      </c>
    </row>
    <row r="628" spans="1:255" ht="13" x14ac:dyDescent="0.3">
      <c r="A628" s="3">
        <v>52</v>
      </c>
      <c r="B628" s="3">
        <f t="shared" ref="B628:G628" si="596">B647</f>
        <v>1</v>
      </c>
      <c r="C628" s="3">
        <f t="shared" si="596"/>
        <v>4</v>
      </c>
      <c r="D628" s="3">
        <f t="shared" si="596"/>
        <v>626</v>
      </c>
      <c r="E628" s="3">
        <f t="shared" si="596"/>
        <v>0</v>
      </c>
      <c r="F628" s="3" t="str">
        <f t="shared" si="596"/>
        <v/>
      </c>
      <c r="G628" s="3" t="str">
        <f t="shared" si="596"/>
        <v>Устройство бетонных полов подвала h=100 мм, S=268,3 м2 (КР-22)</v>
      </c>
      <c r="H628" s="3"/>
      <c r="I628" s="3"/>
      <c r="J628" s="3"/>
      <c r="K628" s="3"/>
      <c r="L628" s="3"/>
      <c r="M628" s="3"/>
      <c r="N628" s="3"/>
      <c r="O628" s="3">
        <f t="shared" ref="O628:AT628" si="597">O647</f>
        <v>52966.06</v>
      </c>
      <c r="P628" s="3">
        <f t="shared" si="597"/>
        <v>49217.66</v>
      </c>
      <c r="Q628" s="3">
        <f t="shared" si="597"/>
        <v>515.42999999999995</v>
      </c>
      <c r="R628" s="3">
        <f t="shared" si="597"/>
        <v>20.09</v>
      </c>
      <c r="S628" s="3">
        <f t="shared" si="597"/>
        <v>3232.97</v>
      </c>
      <c r="T628" s="3">
        <f t="shared" si="597"/>
        <v>0</v>
      </c>
      <c r="U628" s="3">
        <f t="shared" si="597"/>
        <v>224.90779618889997</v>
      </c>
      <c r="V628" s="3">
        <f t="shared" si="597"/>
        <v>0</v>
      </c>
      <c r="W628" s="3">
        <f t="shared" si="597"/>
        <v>0</v>
      </c>
      <c r="X628" s="3">
        <f t="shared" si="597"/>
        <v>3196.08</v>
      </c>
      <c r="Y628" s="3">
        <f t="shared" si="597"/>
        <v>1759.75</v>
      </c>
      <c r="Z628" s="3">
        <f t="shared" si="597"/>
        <v>0</v>
      </c>
      <c r="AA628" s="3">
        <f t="shared" si="597"/>
        <v>0</v>
      </c>
      <c r="AB628" s="3">
        <f t="shared" si="597"/>
        <v>52966.06</v>
      </c>
      <c r="AC628" s="3">
        <f t="shared" si="597"/>
        <v>49217.66</v>
      </c>
      <c r="AD628" s="3">
        <f t="shared" si="597"/>
        <v>515.42999999999995</v>
      </c>
      <c r="AE628" s="3">
        <f t="shared" si="597"/>
        <v>20.09</v>
      </c>
      <c r="AF628" s="3">
        <f t="shared" si="597"/>
        <v>3232.97</v>
      </c>
      <c r="AG628" s="3">
        <f t="shared" si="597"/>
        <v>0</v>
      </c>
      <c r="AH628" s="3">
        <f t="shared" si="597"/>
        <v>224.90779618889997</v>
      </c>
      <c r="AI628" s="3">
        <f t="shared" si="597"/>
        <v>0</v>
      </c>
      <c r="AJ628" s="3">
        <f t="shared" si="597"/>
        <v>0</v>
      </c>
      <c r="AK628" s="3">
        <f t="shared" si="597"/>
        <v>3196.08</v>
      </c>
      <c r="AL628" s="3">
        <f t="shared" si="597"/>
        <v>1759.75</v>
      </c>
      <c r="AM628" s="3">
        <f t="shared" si="597"/>
        <v>0</v>
      </c>
      <c r="AN628" s="3">
        <f t="shared" si="597"/>
        <v>0</v>
      </c>
      <c r="AO628" s="3">
        <f t="shared" si="597"/>
        <v>0</v>
      </c>
      <c r="AP628" s="3">
        <f t="shared" si="597"/>
        <v>0</v>
      </c>
      <c r="AQ628" s="3">
        <f t="shared" si="597"/>
        <v>0</v>
      </c>
      <c r="AR628" s="3">
        <f t="shared" si="597"/>
        <v>57921.89</v>
      </c>
      <c r="AS628" s="3">
        <f t="shared" si="597"/>
        <v>57921.89</v>
      </c>
      <c r="AT628" s="3">
        <f t="shared" si="597"/>
        <v>0</v>
      </c>
      <c r="AU628" s="3">
        <f t="shared" ref="AU628:BZ628" si="598">AU647</f>
        <v>0</v>
      </c>
      <c r="AV628" s="3">
        <f t="shared" si="598"/>
        <v>49217.66</v>
      </c>
      <c r="AW628" s="3">
        <f t="shared" si="598"/>
        <v>49217.66</v>
      </c>
      <c r="AX628" s="3">
        <f t="shared" si="598"/>
        <v>0</v>
      </c>
      <c r="AY628" s="3">
        <f t="shared" si="598"/>
        <v>49217.66</v>
      </c>
      <c r="AZ628" s="3">
        <f t="shared" si="598"/>
        <v>0</v>
      </c>
      <c r="BA628" s="3">
        <f t="shared" si="598"/>
        <v>0</v>
      </c>
      <c r="BB628" s="3">
        <f t="shared" si="598"/>
        <v>0</v>
      </c>
      <c r="BC628" s="3">
        <f t="shared" si="598"/>
        <v>0</v>
      </c>
      <c r="BD628" s="3">
        <f t="shared" si="598"/>
        <v>0</v>
      </c>
      <c r="BE628" s="3">
        <f t="shared" si="598"/>
        <v>0</v>
      </c>
      <c r="BF628" s="3">
        <f t="shared" si="598"/>
        <v>0</v>
      </c>
      <c r="BG628" s="3">
        <f t="shared" si="598"/>
        <v>0</v>
      </c>
      <c r="BH628" s="3">
        <f t="shared" si="598"/>
        <v>0</v>
      </c>
      <c r="BI628" s="3">
        <f t="shared" si="598"/>
        <v>0</v>
      </c>
      <c r="BJ628" s="3">
        <f t="shared" si="598"/>
        <v>0</v>
      </c>
      <c r="BK628" s="3">
        <f t="shared" si="598"/>
        <v>0</v>
      </c>
      <c r="BL628" s="3">
        <f t="shared" si="598"/>
        <v>0</v>
      </c>
      <c r="BM628" s="3">
        <f t="shared" si="598"/>
        <v>0</v>
      </c>
      <c r="BN628" s="3">
        <f t="shared" si="598"/>
        <v>0</v>
      </c>
      <c r="BO628" s="3">
        <f t="shared" si="598"/>
        <v>0</v>
      </c>
      <c r="BP628" s="3">
        <f t="shared" si="598"/>
        <v>0</v>
      </c>
      <c r="BQ628" s="3">
        <f t="shared" si="598"/>
        <v>0</v>
      </c>
      <c r="BR628" s="3">
        <f t="shared" si="598"/>
        <v>0</v>
      </c>
      <c r="BS628" s="3">
        <f t="shared" si="598"/>
        <v>0</v>
      </c>
      <c r="BT628" s="3">
        <f t="shared" si="598"/>
        <v>0</v>
      </c>
      <c r="BU628" s="3">
        <f t="shared" si="598"/>
        <v>0</v>
      </c>
      <c r="BV628" s="3">
        <f t="shared" si="598"/>
        <v>0</v>
      </c>
      <c r="BW628" s="3">
        <f t="shared" si="598"/>
        <v>0</v>
      </c>
      <c r="BX628" s="3">
        <f t="shared" si="598"/>
        <v>0</v>
      </c>
      <c r="BY628" s="3">
        <f t="shared" si="598"/>
        <v>0</v>
      </c>
      <c r="BZ628" s="3">
        <f t="shared" si="598"/>
        <v>0</v>
      </c>
      <c r="CA628" s="3">
        <f t="shared" ref="CA628:DF628" si="599">CA647</f>
        <v>57921.89</v>
      </c>
      <c r="CB628" s="3">
        <f t="shared" si="599"/>
        <v>57921.89</v>
      </c>
      <c r="CC628" s="3">
        <f t="shared" si="599"/>
        <v>0</v>
      </c>
      <c r="CD628" s="3">
        <f t="shared" si="599"/>
        <v>0</v>
      </c>
      <c r="CE628" s="3">
        <f t="shared" si="599"/>
        <v>49217.66</v>
      </c>
      <c r="CF628" s="3">
        <f t="shared" si="599"/>
        <v>49217.66</v>
      </c>
      <c r="CG628" s="3">
        <f t="shared" si="599"/>
        <v>0</v>
      </c>
      <c r="CH628" s="3">
        <f t="shared" si="599"/>
        <v>49217.66</v>
      </c>
      <c r="CI628" s="3">
        <f t="shared" si="599"/>
        <v>0</v>
      </c>
      <c r="CJ628" s="3">
        <f t="shared" si="599"/>
        <v>0</v>
      </c>
      <c r="CK628" s="3">
        <f t="shared" si="599"/>
        <v>0</v>
      </c>
      <c r="CL628" s="3">
        <f t="shared" si="599"/>
        <v>0</v>
      </c>
      <c r="CM628" s="3">
        <f t="shared" si="599"/>
        <v>0</v>
      </c>
      <c r="CN628" s="3">
        <f t="shared" si="599"/>
        <v>0</v>
      </c>
      <c r="CO628" s="3">
        <f t="shared" si="599"/>
        <v>0</v>
      </c>
      <c r="CP628" s="3">
        <f t="shared" si="599"/>
        <v>0</v>
      </c>
      <c r="CQ628" s="3">
        <f t="shared" si="599"/>
        <v>0</v>
      </c>
      <c r="CR628" s="3">
        <f t="shared" si="599"/>
        <v>0</v>
      </c>
      <c r="CS628" s="3">
        <f t="shared" si="599"/>
        <v>0</v>
      </c>
      <c r="CT628" s="3">
        <f t="shared" si="599"/>
        <v>0</v>
      </c>
      <c r="CU628" s="3">
        <f t="shared" si="599"/>
        <v>0</v>
      </c>
      <c r="CV628" s="3">
        <f t="shared" si="599"/>
        <v>0</v>
      </c>
      <c r="CW628" s="3">
        <f t="shared" si="599"/>
        <v>0</v>
      </c>
      <c r="CX628" s="3">
        <f t="shared" si="599"/>
        <v>0</v>
      </c>
      <c r="CY628" s="3">
        <f t="shared" si="599"/>
        <v>0</v>
      </c>
      <c r="CZ628" s="3">
        <f t="shared" si="599"/>
        <v>0</v>
      </c>
      <c r="DA628" s="3">
        <f t="shared" si="599"/>
        <v>0</v>
      </c>
      <c r="DB628" s="3">
        <f t="shared" si="599"/>
        <v>0</v>
      </c>
      <c r="DC628" s="3">
        <f t="shared" si="599"/>
        <v>0</v>
      </c>
      <c r="DD628" s="3">
        <f t="shared" si="599"/>
        <v>0</v>
      </c>
      <c r="DE628" s="3">
        <f t="shared" si="599"/>
        <v>0</v>
      </c>
      <c r="DF628" s="3">
        <f t="shared" si="599"/>
        <v>0</v>
      </c>
      <c r="DG628" s="4">
        <f t="shared" ref="DG628:EL628" si="600">DG647</f>
        <v>491730.24</v>
      </c>
      <c r="DH628" s="4">
        <f t="shared" si="600"/>
        <v>330778.65000000002</v>
      </c>
      <c r="DI628" s="4">
        <f t="shared" si="600"/>
        <v>6350.97</v>
      </c>
      <c r="DJ628" s="4">
        <f t="shared" si="600"/>
        <v>960.71</v>
      </c>
      <c r="DK628" s="4">
        <f t="shared" si="600"/>
        <v>154600.62</v>
      </c>
      <c r="DL628" s="4">
        <f t="shared" si="600"/>
        <v>0</v>
      </c>
      <c r="DM628" s="4">
        <f t="shared" si="600"/>
        <v>224.90779618889997</v>
      </c>
      <c r="DN628" s="4">
        <f t="shared" si="600"/>
        <v>0</v>
      </c>
      <c r="DO628" s="4">
        <f t="shared" si="600"/>
        <v>0</v>
      </c>
      <c r="DP628" s="4">
        <f t="shared" si="600"/>
        <v>152836.32999999999</v>
      </c>
      <c r="DQ628" s="4">
        <f t="shared" si="600"/>
        <v>84151.67</v>
      </c>
      <c r="DR628" s="4">
        <f t="shared" si="600"/>
        <v>0</v>
      </c>
      <c r="DS628" s="4">
        <f t="shared" si="600"/>
        <v>0</v>
      </c>
      <c r="DT628" s="4">
        <f t="shared" si="600"/>
        <v>491730.24</v>
      </c>
      <c r="DU628" s="4">
        <f t="shared" si="600"/>
        <v>330778.65000000002</v>
      </c>
      <c r="DV628" s="4">
        <f t="shared" si="600"/>
        <v>6350.97</v>
      </c>
      <c r="DW628" s="4">
        <f t="shared" si="600"/>
        <v>960.71</v>
      </c>
      <c r="DX628" s="4">
        <f t="shared" si="600"/>
        <v>154600.62</v>
      </c>
      <c r="DY628" s="4">
        <f t="shared" si="600"/>
        <v>0</v>
      </c>
      <c r="DZ628" s="4">
        <f t="shared" si="600"/>
        <v>224.90779618889997</v>
      </c>
      <c r="EA628" s="4">
        <f t="shared" si="600"/>
        <v>0</v>
      </c>
      <c r="EB628" s="4">
        <f t="shared" si="600"/>
        <v>0</v>
      </c>
      <c r="EC628" s="4">
        <f t="shared" si="600"/>
        <v>152836.32999999999</v>
      </c>
      <c r="ED628" s="4">
        <f t="shared" si="600"/>
        <v>84151.67</v>
      </c>
      <c r="EE628" s="4">
        <f t="shared" si="600"/>
        <v>0</v>
      </c>
      <c r="EF628" s="4">
        <f t="shared" si="600"/>
        <v>0</v>
      </c>
      <c r="EG628" s="4">
        <f t="shared" si="600"/>
        <v>0</v>
      </c>
      <c r="EH628" s="4">
        <f t="shared" si="600"/>
        <v>0</v>
      </c>
      <c r="EI628" s="4">
        <f t="shared" si="600"/>
        <v>0</v>
      </c>
      <c r="EJ628" s="4">
        <f t="shared" si="600"/>
        <v>728718.24</v>
      </c>
      <c r="EK628" s="4">
        <f t="shared" si="600"/>
        <v>728718.24</v>
      </c>
      <c r="EL628" s="4">
        <f t="shared" si="600"/>
        <v>0</v>
      </c>
      <c r="EM628" s="4">
        <f t="shared" ref="EM628:FR628" si="601">EM647</f>
        <v>0</v>
      </c>
      <c r="EN628" s="4">
        <f t="shared" si="601"/>
        <v>330778.65000000002</v>
      </c>
      <c r="EO628" s="4">
        <f t="shared" si="601"/>
        <v>330778.65000000002</v>
      </c>
      <c r="EP628" s="4">
        <f t="shared" si="601"/>
        <v>0</v>
      </c>
      <c r="EQ628" s="4">
        <f t="shared" si="601"/>
        <v>330778.65000000002</v>
      </c>
      <c r="ER628" s="4">
        <f t="shared" si="601"/>
        <v>0</v>
      </c>
      <c r="ES628" s="4">
        <f t="shared" si="601"/>
        <v>0</v>
      </c>
      <c r="ET628" s="4">
        <f t="shared" si="601"/>
        <v>0</v>
      </c>
      <c r="EU628" s="4">
        <f t="shared" si="601"/>
        <v>0</v>
      </c>
      <c r="EV628" s="4">
        <f t="shared" si="601"/>
        <v>0</v>
      </c>
      <c r="EW628" s="4">
        <f t="shared" si="601"/>
        <v>0</v>
      </c>
      <c r="EX628" s="4">
        <f t="shared" si="601"/>
        <v>0</v>
      </c>
      <c r="EY628" s="4">
        <f t="shared" si="601"/>
        <v>0</v>
      </c>
      <c r="EZ628" s="4">
        <f t="shared" si="601"/>
        <v>0</v>
      </c>
      <c r="FA628" s="4">
        <f t="shared" si="601"/>
        <v>0</v>
      </c>
      <c r="FB628" s="4">
        <f t="shared" si="601"/>
        <v>0</v>
      </c>
      <c r="FC628" s="4">
        <f t="shared" si="601"/>
        <v>0</v>
      </c>
      <c r="FD628" s="4">
        <f t="shared" si="601"/>
        <v>0</v>
      </c>
      <c r="FE628" s="4">
        <f t="shared" si="601"/>
        <v>0</v>
      </c>
      <c r="FF628" s="4">
        <f t="shared" si="601"/>
        <v>0</v>
      </c>
      <c r="FG628" s="4">
        <f t="shared" si="601"/>
        <v>0</v>
      </c>
      <c r="FH628" s="4">
        <f t="shared" si="601"/>
        <v>0</v>
      </c>
      <c r="FI628" s="4">
        <f t="shared" si="601"/>
        <v>0</v>
      </c>
      <c r="FJ628" s="4">
        <f t="shared" si="601"/>
        <v>0</v>
      </c>
      <c r="FK628" s="4">
        <f t="shared" si="601"/>
        <v>0</v>
      </c>
      <c r="FL628" s="4">
        <f t="shared" si="601"/>
        <v>0</v>
      </c>
      <c r="FM628" s="4">
        <f t="shared" si="601"/>
        <v>0</v>
      </c>
      <c r="FN628" s="4">
        <f t="shared" si="601"/>
        <v>0</v>
      </c>
      <c r="FO628" s="4">
        <f t="shared" si="601"/>
        <v>0</v>
      </c>
      <c r="FP628" s="4">
        <f t="shared" si="601"/>
        <v>0</v>
      </c>
      <c r="FQ628" s="4">
        <f t="shared" si="601"/>
        <v>0</v>
      </c>
      <c r="FR628" s="4">
        <f t="shared" si="601"/>
        <v>0</v>
      </c>
      <c r="FS628" s="4">
        <f t="shared" ref="FS628:GX628" si="602">FS647</f>
        <v>728718.24</v>
      </c>
      <c r="FT628" s="4">
        <f t="shared" si="602"/>
        <v>728718.24</v>
      </c>
      <c r="FU628" s="4">
        <f t="shared" si="602"/>
        <v>0</v>
      </c>
      <c r="FV628" s="4">
        <f t="shared" si="602"/>
        <v>0</v>
      </c>
      <c r="FW628" s="4">
        <f t="shared" si="602"/>
        <v>330778.65000000002</v>
      </c>
      <c r="FX628" s="4">
        <f t="shared" si="602"/>
        <v>330778.65000000002</v>
      </c>
      <c r="FY628" s="4">
        <f t="shared" si="602"/>
        <v>0</v>
      </c>
      <c r="FZ628" s="4">
        <f t="shared" si="602"/>
        <v>330778.65000000002</v>
      </c>
      <c r="GA628" s="4">
        <f t="shared" si="602"/>
        <v>0</v>
      </c>
      <c r="GB628" s="4">
        <f t="shared" si="602"/>
        <v>0</v>
      </c>
      <c r="GC628" s="4">
        <f t="shared" si="602"/>
        <v>0</v>
      </c>
      <c r="GD628" s="4">
        <f t="shared" si="602"/>
        <v>0</v>
      </c>
      <c r="GE628" s="4">
        <f t="shared" si="602"/>
        <v>0</v>
      </c>
      <c r="GF628" s="4">
        <f t="shared" si="602"/>
        <v>0</v>
      </c>
      <c r="GG628" s="4">
        <f t="shared" si="602"/>
        <v>0</v>
      </c>
      <c r="GH628" s="4">
        <f t="shared" si="602"/>
        <v>0</v>
      </c>
      <c r="GI628" s="4">
        <f t="shared" si="602"/>
        <v>0</v>
      </c>
      <c r="GJ628" s="4">
        <f t="shared" si="602"/>
        <v>0</v>
      </c>
      <c r="GK628" s="4">
        <f t="shared" si="602"/>
        <v>0</v>
      </c>
      <c r="GL628" s="4">
        <f t="shared" si="602"/>
        <v>0</v>
      </c>
      <c r="GM628" s="4">
        <f t="shared" si="602"/>
        <v>0</v>
      </c>
      <c r="GN628" s="4">
        <f t="shared" si="602"/>
        <v>0</v>
      </c>
      <c r="GO628" s="4">
        <f t="shared" si="602"/>
        <v>0</v>
      </c>
      <c r="GP628" s="4">
        <f t="shared" si="602"/>
        <v>0</v>
      </c>
      <c r="GQ628" s="4">
        <f t="shared" si="602"/>
        <v>0</v>
      </c>
      <c r="GR628" s="4">
        <f t="shared" si="602"/>
        <v>0</v>
      </c>
      <c r="GS628" s="4">
        <f t="shared" si="602"/>
        <v>0</v>
      </c>
      <c r="GT628" s="4">
        <f t="shared" si="602"/>
        <v>0</v>
      </c>
      <c r="GU628" s="4">
        <f t="shared" si="602"/>
        <v>0</v>
      </c>
      <c r="GV628" s="4">
        <f t="shared" si="602"/>
        <v>0</v>
      </c>
      <c r="GW628" s="4">
        <f t="shared" si="602"/>
        <v>0</v>
      </c>
      <c r="GX628" s="4">
        <f t="shared" si="602"/>
        <v>0</v>
      </c>
    </row>
    <row r="630" spans="1:255" x14ac:dyDescent="0.25">
      <c r="A630" s="2">
        <v>17</v>
      </c>
      <c r="B630" s="2">
        <v>1</v>
      </c>
      <c r="C630" s="2">
        <f>ROW(SmtRes!A421)</f>
        <v>421</v>
      </c>
      <c r="D630" s="2">
        <f>ROW(EtalonRes!A417)</f>
        <v>417</v>
      </c>
      <c r="E630" s="2" t="s">
        <v>388</v>
      </c>
      <c r="F630" s="2" t="s">
        <v>389</v>
      </c>
      <c r="G630" s="2" t="s">
        <v>390</v>
      </c>
      <c r="H630" s="2" t="s">
        <v>46</v>
      </c>
      <c r="I630" s="2">
        <f>ROUND(268.3/100,9)</f>
        <v>2.6829999999999998</v>
      </c>
      <c r="J630" s="2">
        <v>0</v>
      </c>
      <c r="K630" s="2">
        <f>ROUND(268.3/100,9)</f>
        <v>2.6829999999999998</v>
      </c>
      <c r="L630" s="2"/>
      <c r="M630" s="2"/>
      <c r="N630" s="2"/>
      <c r="O630" s="2">
        <f t="shared" ref="O630:O645" si="603">ROUND(CP630,2)</f>
        <v>548.75</v>
      </c>
      <c r="P630" s="2">
        <f t="shared" ref="P630:P645" si="604">ROUND((ROUND((AC630*AW630*I630),2)*BC630),2)</f>
        <v>0</v>
      </c>
      <c r="Q630" s="2">
        <f>(ROUND((ROUND(((((ET630*1.25)*1.1))*AV630*I630),2)*BB630),2)+ROUND((ROUND(((AE630-(((EU630*1.25)*1.1)))*AV630*I630),2)*BS630),2))</f>
        <v>6.41</v>
      </c>
      <c r="R630" s="2">
        <f t="shared" ref="R630:R645" si="605">ROUND((ROUND((AE630*AV630*I630),2)*BS630),2)</f>
        <v>0.97</v>
      </c>
      <c r="S630" s="2">
        <f t="shared" ref="S630:S645" si="606">ROUND((ROUND((AF630*AV630*I630),2)*BA630),2)</f>
        <v>542.34</v>
      </c>
      <c r="T630" s="2">
        <f t="shared" ref="T630:T645" si="607">ROUND(CU630*I630,2)</f>
        <v>0</v>
      </c>
      <c r="U630" s="2">
        <f t="shared" ref="U630:U645" si="608">CV630*I630</f>
        <v>47.474930540399995</v>
      </c>
      <c r="V630" s="2">
        <f t="shared" ref="V630:V645" si="609">CW630*I630</f>
        <v>0</v>
      </c>
      <c r="W630" s="2">
        <f t="shared" ref="W630:W645" si="610">ROUND(CX630*I630,2)</f>
        <v>0</v>
      </c>
      <c r="X630" s="2">
        <f t="shared" ref="X630:X645" si="611">ROUND(CY630,2)</f>
        <v>537.88</v>
      </c>
      <c r="Y630" s="2">
        <f t="shared" ref="Y630:Y645" si="612">ROUND(CZ630,2)</f>
        <v>320.55</v>
      </c>
      <c r="Z630" s="2"/>
      <c r="AA630" s="2">
        <v>56481265</v>
      </c>
      <c r="AB630" s="2">
        <f t="shared" ref="AB630:AB645" si="613">ROUND((AC630+AD630+AF630),6)</f>
        <v>195.3468</v>
      </c>
      <c r="AC630" s="2">
        <f t="shared" ref="AC630:AC645" si="614">ROUND((ES630),6)</f>
        <v>0</v>
      </c>
      <c r="AD630" s="2">
        <f>ROUND((((((ET630*1.25)*1.1))-(((EU630*1.25)*1.1)))+AE630),6)</f>
        <v>2.2825000000000002</v>
      </c>
      <c r="AE630" s="2">
        <f>ROUND((((EU630*1.25)*1.1)),6)</f>
        <v>0.34375</v>
      </c>
      <c r="AF630" s="2">
        <f>ROUND((((EV630*1.15)*1.1)),6)</f>
        <v>193.0643</v>
      </c>
      <c r="AG630" s="2">
        <f t="shared" ref="AG630:AG645" si="615">ROUND((AP630),6)</f>
        <v>0</v>
      </c>
      <c r="AH630" s="2">
        <f>(((EW630*1.15)*1.1))</f>
        <v>16.900400000000001</v>
      </c>
      <c r="AI630" s="2">
        <f>(((EX630*1.25)*1.1))</f>
        <v>0</v>
      </c>
      <c r="AJ630" s="2">
        <f t="shared" ref="AJ630:AJ645" si="616">(AS630)</f>
        <v>0</v>
      </c>
      <c r="AK630" s="2">
        <v>154.28</v>
      </c>
      <c r="AL630" s="2">
        <v>0</v>
      </c>
      <c r="AM630" s="2">
        <v>1.66</v>
      </c>
      <c r="AN630" s="2">
        <v>0.25</v>
      </c>
      <c r="AO630" s="2">
        <v>152.62</v>
      </c>
      <c r="AP630" s="2">
        <v>0</v>
      </c>
      <c r="AQ630" s="2">
        <v>13.36</v>
      </c>
      <c r="AR630" s="2">
        <v>0</v>
      </c>
      <c r="AS630" s="2">
        <v>0</v>
      </c>
      <c r="AT630" s="2">
        <v>99</v>
      </c>
      <c r="AU630" s="2">
        <v>59</v>
      </c>
      <c r="AV630" s="2">
        <v>1.0469999999999999</v>
      </c>
      <c r="AW630" s="2">
        <v>1.002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0</v>
      </c>
      <c r="BI630" s="2">
        <v>1</v>
      </c>
      <c r="BJ630" s="2" t="s">
        <v>391</v>
      </c>
      <c r="BK630" s="2"/>
      <c r="BL630" s="2"/>
      <c r="BM630" s="2">
        <v>12</v>
      </c>
      <c r="BN630" s="2">
        <v>0</v>
      </c>
      <c r="BO630" s="2" t="s">
        <v>389</v>
      </c>
      <c r="BP630" s="2">
        <v>1</v>
      </c>
      <c r="BQ630" s="2">
        <v>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99</v>
      </c>
      <c r="CA630" s="2">
        <v>59</v>
      </c>
      <c r="CB630" s="2" t="s">
        <v>3</v>
      </c>
      <c r="CC630" s="2"/>
      <c r="CD630" s="2"/>
      <c r="CE630" s="2">
        <v>30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3</v>
      </c>
      <c r="CO630" s="2">
        <v>0</v>
      </c>
      <c r="CP630" s="2">
        <f t="shared" ref="CP630:CP645" si="617">(P630+Q630+S630)</f>
        <v>548.75</v>
      </c>
      <c r="CQ630" s="2">
        <f t="shared" ref="CQ630:CQ645" si="618">ROUND((ROUND((AC630*AW630*1),2)*BC630),2)</f>
        <v>0</v>
      </c>
      <c r="CR630" s="2">
        <f>(ROUND((ROUND(((((ET630*1.25)*1.1))*AV630*1),2)*BB630),2)+ROUND((ROUND(((AE630-(((EU630*1.25)*1.1)))*AV630*1),2)*BS630),2))</f>
        <v>2.39</v>
      </c>
      <c r="CS630" s="2">
        <f t="shared" ref="CS630:CS645" si="619">ROUND((ROUND((AE630*AV630*1),2)*BS630),2)</f>
        <v>0.36</v>
      </c>
      <c r="CT630" s="2">
        <f t="shared" ref="CT630:CT645" si="620">ROUND((ROUND((AF630*AV630*1),2)*BA630),2)</f>
        <v>202.14</v>
      </c>
      <c r="CU630" s="2">
        <f t="shared" ref="CU630:CU645" si="621">AG630</f>
        <v>0</v>
      </c>
      <c r="CV630" s="2">
        <f t="shared" ref="CV630:CV645" si="622">(AH630*AV630)</f>
        <v>17.6947188</v>
      </c>
      <c r="CW630" s="2">
        <f t="shared" ref="CW630:CW645" si="623">AI630</f>
        <v>0</v>
      </c>
      <c r="CX630" s="2">
        <f t="shared" ref="CX630:CX645" si="624">AJ630</f>
        <v>0</v>
      </c>
      <c r="CY630" s="2">
        <f t="shared" ref="CY630:CY645" si="625">(((S630+R630)*AT630)/100)</f>
        <v>537.87689999999998</v>
      </c>
      <c r="CZ630" s="2">
        <f t="shared" ref="CZ630:CZ645" si="626">(((S630+R630)*AU630)/100)</f>
        <v>320.55290000000002</v>
      </c>
      <c r="DA630" s="2"/>
      <c r="DB630" s="2"/>
      <c r="DC630" s="2" t="s">
        <v>3</v>
      </c>
      <c r="DD630" s="2" t="s">
        <v>3</v>
      </c>
      <c r="DE630" s="2" t="s">
        <v>48</v>
      </c>
      <c r="DF630" s="2" t="s">
        <v>48</v>
      </c>
      <c r="DG630" s="2" t="s">
        <v>49</v>
      </c>
      <c r="DH630" s="2" t="s">
        <v>3</v>
      </c>
      <c r="DI630" s="2" t="s">
        <v>49</v>
      </c>
      <c r="DJ630" s="2" t="s">
        <v>48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1005</v>
      </c>
      <c r="DV630" s="2" t="s">
        <v>46</v>
      </c>
      <c r="DW630" s="2" t="s">
        <v>46</v>
      </c>
      <c r="DX630" s="2">
        <v>100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55586448</v>
      </c>
      <c r="EF630" s="2">
        <v>30</v>
      </c>
      <c r="EG630" s="2" t="s">
        <v>117</v>
      </c>
      <c r="EH630" s="2">
        <v>0</v>
      </c>
      <c r="EI630" s="2" t="s">
        <v>3</v>
      </c>
      <c r="EJ630" s="2">
        <v>1</v>
      </c>
      <c r="EK630" s="2">
        <v>12</v>
      </c>
      <c r="EL630" s="2" t="s">
        <v>392</v>
      </c>
      <c r="EM630" s="2" t="s">
        <v>393</v>
      </c>
      <c r="EN630" s="2"/>
      <c r="EO630" s="2" t="s">
        <v>52</v>
      </c>
      <c r="EP630" s="2"/>
      <c r="EQ630" s="2">
        <v>0</v>
      </c>
      <c r="ER630" s="2">
        <v>154.28</v>
      </c>
      <c r="ES630" s="2">
        <v>0</v>
      </c>
      <c r="ET630" s="2">
        <v>1.66</v>
      </c>
      <c r="EU630" s="2">
        <v>0.25</v>
      </c>
      <c r="EV630" s="2">
        <v>152.62</v>
      </c>
      <c r="EW630" s="2">
        <v>13.36</v>
      </c>
      <c r="EX630" s="2">
        <v>0</v>
      </c>
      <c r="EY630" s="2">
        <v>0</v>
      </c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v>0</v>
      </c>
      <c r="FS630" s="2">
        <v>0</v>
      </c>
      <c r="FT630" s="2"/>
      <c r="FU630" s="2"/>
      <c r="FV630" s="2"/>
      <c r="FW630" s="2"/>
      <c r="FX630" s="2">
        <v>99</v>
      </c>
      <c r="FY630" s="2">
        <v>59</v>
      </c>
      <c r="FZ630" s="2"/>
      <c r="GA630" s="2" t="s">
        <v>3</v>
      </c>
      <c r="GB630" s="2"/>
      <c r="GC630" s="2"/>
      <c r="GD630" s="2">
        <v>1</v>
      </c>
      <c r="GE630" s="2"/>
      <c r="GF630" s="2">
        <v>320421637</v>
      </c>
      <c r="GG630" s="2">
        <v>2</v>
      </c>
      <c r="GH630" s="2">
        <v>1</v>
      </c>
      <c r="GI630" s="2">
        <v>2</v>
      </c>
      <c r="GJ630" s="2">
        <v>0</v>
      </c>
      <c r="GK630" s="2">
        <v>0</v>
      </c>
      <c r="GL630" s="2">
        <f t="shared" ref="GL630:GL645" si="627">ROUND(IF(AND(BH630=3,BI630=3,FS630&lt;&gt;0),P630,0),2)</f>
        <v>0</v>
      </c>
      <c r="GM630" s="2">
        <f t="shared" ref="GM630:GM645" si="628">ROUND(O630+X630+Y630,2)+GX630</f>
        <v>1407.18</v>
      </c>
      <c r="GN630" s="2">
        <f t="shared" ref="GN630:GN645" si="629">IF(OR(BI630=0,BI630=1),GM630-GX630,0)</f>
        <v>1407.18</v>
      </c>
      <c r="GO630" s="2">
        <f t="shared" ref="GO630:GO645" si="630">IF(BI630=2,GM630-GX630,0)</f>
        <v>0</v>
      </c>
      <c r="GP630" s="2">
        <f t="shared" ref="GP630:GP645" si="631">IF(BI630=4,GM630-GX630,0)</f>
        <v>0</v>
      </c>
      <c r="GQ630" s="2"/>
      <c r="GR630" s="2">
        <v>0</v>
      </c>
      <c r="GS630" s="2">
        <v>3</v>
      </c>
      <c r="GT630" s="2">
        <v>0</v>
      </c>
      <c r="GU630" s="2" t="s">
        <v>3</v>
      </c>
      <c r="GV630" s="2">
        <f t="shared" ref="GV630:GV645" si="632">ROUND((GT630),6)</f>
        <v>0</v>
      </c>
      <c r="GW630" s="2">
        <v>1</v>
      </c>
      <c r="GX630" s="2">
        <f t="shared" ref="GX630:GX645" si="633">ROUND(HC630*I630,2)</f>
        <v>0</v>
      </c>
      <c r="GY630" s="2"/>
      <c r="GZ630" s="2"/>
      <c r="HA630" s="2">
        <v>0</v>
      </c>
      <c r="HB630" s="2">
        <v>0</v>
      </c>
      <c r="HC630" s="2">
        <f t="shared" ref="HC630:HC645" si="634">GV630*GW630</f>
        <v>0</v>
      </c>
      <c r="HD630" s="2"/>
      <c r="HE630" s="2" t="s">
        <v>3</v>
      </c>
      <c r="HF630" s="2" t="s">
        <v>3</v>
      </c>
      <c r="HG630" s="2"/>
      <c r="HH630" s="2"/>
      <c r="HI630" s="2"/>
      <c r="HJ630" s="2"/>
      <c r="HK630" s="2"/>
      <c r="HL630" s="2"/>
      <c r="HM630" s="2" t="s">
        <v>3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5">
      <c r="A631">
        <v>17</v>
      </c>
      <c r="B631">
        <v>1</v>
      </c>
      <c r="C631">
        <f>ROW(SmtRes!A424)</f>
        <v>424</v>
      </c>
      <c r="D631">
        <f>ROW(EtalonRes!A420)</f>
        <v>420</v>
      </c>
      <c r="E631" t="s">
        <v>388</v>
      </c>
      <c r="F631" t="s">
        <v>389</v>
      </c>
      <c r="G631" t="s">
        <v>390</v>
      </c>
      <c r="H631" t="s">
        <v>46</v>
      </c>
      <c r="I631">
        <f>ROUND(268.3/100,9)</f>
        <v>2.6829999999999998</v>
      </c>
      <c r="J631">
        <v>0</v>
      </c>
      <c r="K631">
        <f>ROUND(268.3/100,9)</f>
        <v>2.6829999999999998</v>
      </c>
      <c r="O631">
        <f t="shared" si="603"/>
        <v>26032.32</v>
      </c>
      <c r="P631">
        <f t="shared" si="604"/>
        <v>0</v>
      </c>
      <c r="Q631">
        <f>(ROUND((ROUND(((((ET631*1.25)*1.1))*AV631*I631),2)*BB631),2)+ROUND((ROUND(((AE631-(((EU631*1.25)*1.1)))*AV631*I631),2)*BS631),2))</f>
        <v>97.62</v>
      </c>
      <c r="R631">
        <f t="shared" si="605"/>
        <v>46.39</v>
      </c>
      <c r="S631">
        <f t="shared" si="606"/>
        <v>25934.7</v>
      </c>
      <c r="T631">
        <f t="shared" si="607"/>
        <v>0</v>
      </c>
      <c r="U631">
        <f t="shared" si="608"/>
        <v>47.474930540399995</v>
      </c>
      <c r="V631">
        <f t="shared" si="609"/>
        <v>0</v>
      </c>
      <c r="W631">
        <f t="shared" si="610"/>
        <v>0</v>
      </c>
      <c r="X631">
        <f t="shared" si="611"/>
        <v>25721.279999999999</v>
      </c>
      <c r="Y631">
        <f t="shared" si="612"/>
        <v>15328.84</v>
      </c>
      <c r="AA631">
        <v>56481267</v>
      </c>
      <c r="AB631">
        <f t="shared" si="613"/>
        <v>195.3468</v>
      </c>
      <c r="AC631">
        <f t="shared" si="614"/>
        <v>0</v>
      </c>
      <c r="AD631">
        <f>ROUND((((((ET631*1.25)*1.1))-(((EU631*1.25)*1.1)))+AE631),6)</f>
        <v>2.2825000000000002</v>
      </c>
      <c r="AE631">
        <f>ROUND((((EU631*1.25)*1.1)),6)</f>
        <v>0.34375</v>
      </c>
      <c r="AF631">
        <f>ROUND((((EV631*1.15)*1.1)),6)</f>
        <v>193.0643</v>
      </c>
      <c r="AG631">
        <f t="shared" si="615"/>
        <v>0</v>
      </c>
      <c r="AH631">
        <f>(((EW631*1.15)*1.1))</f>
        <v>16.900400000000001</v>
      </c>
      <c r="AI631">
        <f>(((EX631*1.25)*1.1))</f>
        <v>0</v>
      </c>
      <c r="AJ631">
        <f t="shared" si="616"/>
        <v>0</v>
      </c>
      <c r="AK631">
        <v>154.28</v>
      </c>
      <c r="AL631">
        <v>0</v>
      </c>
      <c r="AM631">
        <v>1.66</v>
      </c>
      <c r="AN631">
        <v>0.25</v>
      </c>
      <c r="AO631">
        <v>152.62</v>
      </c>
      <c r="AP631">
        <v>0</v>
      </c>
      <c r="AQ631">
        <v>13.36</v>
      </c>
      <c r="AR631">
        <v>0</v>
      </c>
      <c r="AS631">
        <v>0</v>
      </c>
      <c r="AT631">
        <v>99</v>
      </c>
      <c r="AU631">
        <v>59</v>
      </c>
      <c r="AV631">
        <v>1.0469999999999999</v>
      </c>
      <c r="AW631">
        <v>1.002</v>
      </c>
      <c r="AZ631">
        <v>1</v>
      </c>
      <c r="BA631">
        <v>47.82</v>
      </c>
      <c r="BB631">
        <v>15.23</v>
      </c>
      <c r="BC631">
        <v>1</v>
      </c>
      <c r="BD631" t="s">
        <v>3</v>
      </c>
      <c r="BE631" t="s">
        <v>3</v>
      </c>
      <c r="BF631" t="s">
        <v>3</v>
      </c>
      <c r="BG631" t="s">
        <v>3</v>
      </c>
      <c r="BH631">
        <v>0</v>
      </c>
      <c r="BI631">
        <v>1</v>
      </c>
      <c r="BJ631" t="s">
        <v>391</v>
      </c>
      <c r="BM631">
        <v>12</v>
      </c>
      <c r="BN631">
        <v>0</v>
      </c>
      <c r="BO631" t="s">
        <v>389</v>
      </c>
      <c r="BP631">
        <v>1</v>
      </c>
      <c r="BQ631">
        <v>30</v>
      </c>
      <c r="BR631">
        <v>0</v>
      </c>
      <c r="BS631">
        <v>47.82</v>
      </c>
      <c r="BT631">
        <v>1</v>
      </c>
      <c r="BU631">
        <v>1</v>
      </c>
      <c r="BV631">
        <v>1</v>
      </c>
      <c r="BW631">
        <v>1</v>
      </c>
      <c r="BX631">
        <v>1</v>
      </c>
      <c r="BY631" t="s">
        <v>3</v>
      </c>
      <c r="BZ631">
        <v>99</v>
      </c>
      <c r="CA631">
        <v>59</v>
      </c>
      <c r="CB631" t="s">
        <v>3</v>
      </c>
      <c r="CE631">
        <v>30</v>
      </c>
      <c r="CF631">
        <v>0</v>
      </c>
      <c r="CG631">
        <v>0</v>
      </c>
      <c r="CM631">
        <v>0</v>
      </c>
      <c r="CN631" t="s">
        <v>3</v>
      </c>
      <c r="CO631">
        <v>0</v>
      </c>
      <c r="CP631">
        <f t="shared" si="617"/>
        <v>26032.32</v>
      </c>
      <c r="CQ631">
        <f t="shared" si="618"/>
        <v>0</v>
      </c>
      <c r="CR631">
        <f>(ROUND((ROUND(((((ET631*1.25)*1.1))*AV631*1),2)*BB631),2)+ROUND((ROUND(((AE631-(((EU631*1.25)*1.1)))*AV631*1),2)*BS631),2))</f>
        <v>36.4</v>
      </c>
      <c r="CS631">
        <f t="shared" si="619"/>
        <v>17.22</v>
      </c>
      <c r="CT631">
        <f t="shared" si="620"/>
        <v>9666.33</v>
      </c>
      <c r="CU631">
        <f t="shared" si="621"/>
        <v>0</v>
      </c>
      <c r="CV631">
        <f t="shared" si="622"/>
        <v>17.6947188</v>
      </c>
      <c r="CW631">
        <f t="shared" si="623"/>
        <v>0</v>
      </c>
      <c r="CX631">
        <f t="shared" si="624"/>
        <v>0</v>
      </c>
      <c r="CY631">
        <f t="shared" si="625"/>
        <v>25721.2791</v>
      </c>
      <c r="CZ631">
        <f t="shared" si="626"/>
        <v>15328.8431</v>
      </c>
      <c r="DC631" t="s">
        <v>3</v>
      </c>
      <c r="DD631" t="s">
        <v>3</v>
      </c>
      <c r="DE631" t="s">
        <v>48</v>
      </c>
      <c r="DF631" t="s">
        <v>48</v>
      </c>
      <c r="DG631" t="s">
        <v>49</v>
      </c>
      <c r="DH631" t="s">
        <v>3</v>
      </c>
      <c r="DI631" t="s">
        <v>49</v>
      </c>
      <c r="DJ631" t="s">
        <v>48</v>
      </c>
      <c r="DK631" t="s">
        <v>3</v>
      </c>
      <c r="DL631" t="s">
        <v>3</v>
      </c>
      <c r="DM631" t="s">
        <v>3</v>
      </c>
      <c r="DN631">
        <v>0</v>
      </c>
      <c r="DO631">
        <v>0</v>
      </c>
      <c r="DP631">
        <v>1</v>
      </c>
      <c r="DQ631">
        <v>1</v>
      </c>
      <c r="DU631">
        <v>1005</v>
      </c>
      <c r="DV631" t="s">
        <v>46</v>
      </c>
      <c r="DW631" t="s">
        <v>46</v>
      </c>
      <c r="DX631">
        <v>100</v>
      </c>
      <c r="DZ631" t="s">
        <v>3</v>
      </c>
      <c r="EA631" t="s">
        <v>3</v>
      </c>
      <c r="EB631" t="s">
        <v>3</v>
      </c>
      <c r="EC631" t="s">
        <v>3</v>
      </c>
      <c r="EE631">
        <v>55586448</v>
      </c>
      <c r="EF631">
        <v>30</v>
      </c>
      <c r="EG631" t="s">
        <v>117</v>
      </c>
      <c r="EH631">
        <v>0</v>
      </c>
      <c r="EI631" t="s">
        <v>3</v>
      </c>
      <c r="EJ631">
        <v>1</v>
      </c>
      <c r="EK631">
        <v>12</v>
      </c>
      <c r="EL631" t="s">
        <v>392</v>
      </c>
      <c r="EM631" t="s">
        <v>393</v>
      </c>
      <c r="EO631" t="s">
        <v>52</v>
      </c>
      <c r="EQ631">
        <v>0</v>
      </c>
      <c r="ER631">
        <v>154.28</v>
      </c>
      <c r="ES631">
        <v>0</v>
      </c>
      <c r="ET631">
        <v>1.66</v>
      </c>
      <c r="EU631">
        <v>0.25</v>
      </c>
      <c r="EV631">
        <v>152.62</v>
      </c>
      <c r="EW631">
        <v>13.36</v>
      </c>
      <c r="EX631">
        <v>0</v>
      </c>
      <c r="EY631">
        <v>0</v>
      </c>
      <c r="FQ631">
        <v>0</v>
      </c>
      <c r="FR631">
        <v>0</v>
      </c>
      <c r="FS631">
        <v>0</v>
      </c>
      <c r="FX631">
        <v>99</v>
      </c>
      <c r="FY631">
        <v>59</v>
      </c>
      <c r="GA631" t="s">
        <v>3</v>
      </c>
      <c r="GD631">
        <v>1</v>
      </c>
      <c r="GF631">
        <v>320421637</v>
      </c>
      <c r="GG631">
        <v>2</v>
      </c>
      <c r="GH631">
        <v>1</v>
      </c>
      <c r="GI631">
        <v>2</v>
      </c>
      <c r="GJ631">
        <v>0</v>
      </c>
      <c r="GK631">
        <v>0</v>
      </c>
      <c r="GL631">
        <f t="shared" si="627"/>
        <v>0</v>
      </c>
      <c r="GM631">
        <f t="shared" si="628"/>
        <v>67082.44</v>
      </c>
      <c r="GN631">
        <f t="shared" si="629"/>
        <v>67082.44</v>
      </c>
      <c r="GO631">
        <f t="shared" si="630"/>
        <v>0</v>
      </c>
      <c r="GP631">
        <f t="shared" si="631"/>
        <v>0</v>
      </c>
      <c r="GR631">
        <v>0</v>
      </c>
      <c r="GS631">
        <v>3</v>
      </c>
      <c r="GT631">
        <v>0</v>
      </c>
      <c r="GU631" t="s">
        <v>3</v>
      </c>
      <c r="GV631">
        <f t="shared" si="632"/>
        <v>0</v>
      </c>
      <c r="GW631">
        <v>1</v>
      </c>
      <c r="GX631">
        <f t="shared" si="633"/>
        <v>0</v>
      </c>
      <c r="HA631">
        <v>0</v>
      </c>
      <c r="HB631">
        <v>0</v>
      </c>
      <c r="HC631">
        <f t="shared" si="634"/>
        <v>0</v>
      </c>
      <c r="HE631" t="s">
        <v>3</v>
      </c>
      <c r="HF631" t="s">
        <v>3</v>
      </c>
      <c r="HM631" t="s">
        <v>3</v>
      </c>
      <c r="HN631" t="s">
        <v>3</v>
      </c>
      <c r="HO631" t="s">
        <v>3</v>
      </c>
      <c r="HP631" t="s">
        <v>3</v>
      </c>
      <c r="HQ631" t="s">
        <v>3</v>
      </c>
      <c r="HS631">
        <v>0</v>
      </c>
      <c r="IK631">
        <v>0</v>
      </c>
    </row>
    <row r="632" spans="1:255" x14ac:dyDescent="0.25">
      <c r="A632" s="2">
        <v>18</v>
      </c>
      <c r="B632" s="2">
        <v>1</v>
      </c>
      <c r="C632" s="2">
        <v>421</v>
      </c>
      <c r="D632" s="2"/>
      <c r="E632" s="2" t="s">
        <v>394</v>
      </c>
      <c r="F632" s="2" t="s">
        <v>395</v>
      </c>
      <c r="G632" s="2" t="s">
        <v>396</v>
      </c>
      <c r="H632" s="2" t="s">
        <v>214</v>
      </c>
      <c r="I632" s="2">
        <f>I630*J632</f>
        <v>321.95999999999998</v>
      </c>
      <c r="J632" s="2">
        <v>120</v>
      </c>
      <c r="K632" s="2">
        <v>120</v>
      </c>
      <c r="L632" s="2"/>
      <c r="M632" s="2"/>
      <c r="N632" s="2"/>
      <c r="O632" s="2">
        <f t="shared" si="603"/>
        <v>12726.72</v>
      </c>
      <c r="P632" s="2">
        <f t="shared" si="604"/>
        <v>12726.72</v>
      </c>
      <c r="Q632" s="2">
        <f>(ROUND((ROUND(((ET632)*AV632*I632),2)*BB632),2)+ROUND((ROUND(((AE632-(EU632))*AV632*I632),2)*BS632),2))</f>
        <v>0</v>
      </c>
      <c r="R632" s="2">
        <f t="shared" si="605"/>
        <v>0</v>
      </c>
      <c r="S632" s="2">
        <f t="shared" si="606"/>
        <v>0</v>
      </c>
      <c r="T632" s="2">
        <f t="shared" si="607"/>
        <v>0</v>
      </c>
      <c r="U632" s="2">
        <f t="shared" si="608"/>
        <v>0</v>
      </c>
      <c r="V632" s="2">
        <f t="shared" si="609"/>
        <v>0</v>
      </c>
      <c r="W632" s="2">
        <f t="shared" si="610"/>
        <v>0</v>
      </c>
      <c r="X632" s="2">
        <f t="shared" si="611"/>
        <v>0</v>
      </c>
      <c r="Y632" s="2">
        <f t="shared" si="612"/>
        <v>0</v>
      </c>
      <c r="Z632" s="2"/>
      <c r="AA632" s="2">
        <v>56481265</v>
      </c>
      <c r="AB632" s="2">
        <f t="shared" si="613"/>
        <v>39.450000000000003</v>
      </c>
      <c r="AC632" s="2">
        <f t="shared" si="614"/>
        <v>39.450000000000003</v>
      </c>
      <c r="AD632" s="2">
        <f>ROUND((((ET632)-(EU632))+AE632),6)</f>
        <v>0</v>
      </c>
      <c r="AE632" s="2">
        <f>ROUND((EU632),6)</f>
        <v>0</v>
      </c>
      <c r="AF632" s="2">
        <f>ROUND((EV632),6)</f>
        <v>0</v>
      </c>
      <c r="AG632" s="2">
        <f t="shared" si="615"/>
        <v>0</v>
      </c>
      <c r="AH632" s="2">
        <f>(EW632)</f>
        <v>0</v>
      </c>
      <c r="AI632" s="2">
        <f>(EX632)</f>
        <v>0</v>
      </c>
      <c r="AJ632" s="2">
        <f t="shared" si="616"/>
        <v>0</v>
      </c>
      <c r="AK632" s="2">
        <v>39.450000000000003</v>
      </c>
      <c r="AL632" s="2">
        <v>39.450000000000003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99</v>
      </c>
      <c r="AU632" s="2">
        <v>59</v>
      </c>
      <c r="AV632" s="2">
        <v>1</v>
      </c>
      <c r="AW632" s="2">
        <v>1.002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3</v>
      </c>
      <c r="BI632" s="2">
        <v>1</v>
      </c>
      <c r="BJ632" s="2" t="s">
        <v>397</v>
      </c>
      <c r="BK632" s="2"/>
      <c r="BL632" s="2"/>
      <c r="BM632" s="2">
        <v>12</v>
      </c>
      <c r="BN632" s="2">
        <v>0</v>
      </c>
      <c r="BO632" s="2" t="s">
        <v>3</v>
      </c>
      <c r="BP632" s="2">
        <v>0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99</v>
      </c>
      <c r="CA632" s="2">
        <v>59</v>
      </c>
      <c r="CB632" s="2" t="s">
        <v>3</v>
      </c>
      <c r="CC632" s="2"/>
      <c r="CD632" s="2"/>
      <c r="CE632" s="2">
        <v>30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3</v>
      </c>
      <c r="CO632" s="2">
        <v>0</v>
      </c>
      <c r="CP632" s="2">
        <f t="shared" si="617"/>
        <v>12726.72</v>
      </c>
      <c r="CQ632" s="2">
        <f t="shared" si="618"/>
        <v>39.53</v>
      </c>
      <c r="CR632" s="2">
        <f>(ROUND((ROUND(((ET632)*AV632*1),2)*BB632),2)+ROUND((ROUND(((AE632-(EU632))*AV632*1),2)*BS632),2))</f>
        <v>0</v>
      </c>
      <c r="CS632" s="2">
        <f t="shared" si="619"/>
        <v>0</v>
      </c>
      <c r="CT632" s="2">
        <f t="shared" si="620"/>
        <v>0</v>
      </c>
      <c r="CU632" s="2">
        <f t="shared" si="621"/>
        <v>0</v>
      </c>
      <c r="CV632" s="2">
        <f t="shared" si="622"/>
        <v>0</v>
      </c>
      <c r="CW632" s="2">
        <f t="shared" si="623"/>
        <v>0</v>
      </c>
      <c r="CX632" s="2">
        <f t="shared" si="624"/>
        <v>0</v>
      </c>
      <c r="CY632" s="2">
        <f t="shared" si="625"/>
        <v>0</v>
      </c>
      <c r="CZ632" s="2">
        <f t="shared" si="626"/>
        <v>0</v>
      </c>
      <c r="DA632" s="2"/>
      <c r="DB632" s="2"/>
      <c r="DC632" s="2" t="s">
        <v>3</v>
      </c>
      <c r="DD632" s="2" t="s">
        <v>3</v>
      </c>
      <c r="DE632" s="2" t="s">
        <v>3</v>
      </c>
      <c r="DF632" s="2" t="s">
        <v>3</v>
      </c>
      <c r="DG632" s="2" t="s">
        <v>3</v>
      </c>
      <c r="DH632" s="2" t="s">
        <v>3</v>
      </c>
      <c r="DI632" s="2" t="s">
        <v>3</v>
      </c>
      <c r="DJ632" s="2" t="s">
        <v>3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1005</v>
      </c>
      <c r="DV632" s="2" t="s">
        <v>214</v>
      </c>
      <c r="DW632" s="2" t="s">
        <v>214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55586448</v>
      </c>
      <c r="EF632" s="2">
        <v>30</v>
      </c>
      <c r="EG632" s="2" t="s">
        <v>117</v>
      </c>
      <c r="EH632" s="2">
        <v>0</v>
      </c>
      <c r="EI632" s="2" t="s">
        <v>3</v>
      </c>
      <c r="EJ632" s="2">
        <v>1</v>
      </c>
      <c r="EK632" s="2">
        <v>12</v>
      </c>
      <c r="EL632" s="2" t="s">
        <v>392</v>
      </c>
      <c r="EM632" s="2" t="s">
        <v>393</v>
      </c>
      <c r="EN632" s="2"/>
      <c r="EO632" s="2" t="s">
        <v>3</v>
      </c>
      <c r="EP632" s="2"/>
      <c r="EQ632" s="2">
        <v>0</v>
      </c>
      <c r="ER632" s="2">
        <v>39.450000000000003</v>
      </c>
      <c r="ES632" s="2">
        <v>39.450000000000003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99</v>
      </c>
      <c r="FY632" s="2">
        <v>59</v>
      </c>
      <c r="FZ632" s="2"/>
      <c r="GA632" s="2" t="s">
        <v>3</v>
      </c>
      <c r="GB632" s="2"/>
      <c r="GC632" s="2"/>
      <c r="GD632" s="2">
        <v>1</v>
      </c>
      <c r="GE632" s="2"/>
      <c r="GF632" s="2">
        <v>1053069243</v>
      </c>
      <c r="GG632" s="2">
        <v>2</v>
      </c>
      <c r="GH632" s="2">
        <v>1</v>
      </c>
      <c r="GI632" s="2">
        <v>-2</v>
      </c>
      <c r="GJ632" s="2">
        <v>0</v>
      </c>
      <c r="GK632" s="2">
        <v>0</v>
      </c>
      <c r="GL632" s="2">
        <f t="shared" si="627"/>
        <v>0</v>
      </c>
      <c r="GM632" s="2">
        <f t="shared" si="628"/>
        <v>12726.72</v>
      </c>
      <c r="GN632" s="2">
        <f t="shared" si="629"/>
        <v>12726.72</v>
      </c>
      <c r="GO632" s="2">
        <f t="shared" si="630"/>
        <v>0</v>
      </c>
      <c r="GP632" s="2">
        <f t="shared" si="631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632"/>
        <v>0</v>
      </c>
      <c r="GW632" s="2">
        <v>1</v>
      </c>
      <c r="GX632" s="2">
        <f t="shared" si="633"/>
        <v>0</v>
      </c>
      <c r="GY632" s="2"/>
      <c r="GZ632" s="2"/>
      <c r="HA632" s="2">
        <v>0</v>
      </c>
      <c r="HB632" s="2">
        <v>0</v>
      </c>
      <c r="HC632" s="2">
        <f t="shared" si="634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5">
      <c r="A633">
        <v>18</v>
      </c>
      <c r="B633">
        <v>1</v>
      </c>
      <c r="C633">
        <v>424</v>
      </c>
      <c r="E633" t="s">
        <v>394</v>
      </c>
      <c r="F633" t="s">
        <v>395</v>
      </c>
      <c r="G633" t="s">
        <v>396</v>
      </c>
      <c r="H633" t="s">
        <v>214</v>
      </c>
      <c r="I633">
        <f>I631*J633</f>
        <v>321.95999999999998</v>
      </c>
      <c r="J633">
        <v>120</v>
      </c>
      <c r="K633">
        <v>120</v>
      </c>
      <c r="O633">
        <f t="shared" si="603"/>
        <v>62615.46</v>
      </c>
      <c r="P633">
        <f t="shared" si="604"/>
        <v>62615.46</v>
      </c>
      <c r="Q633">
        <f>(ROUND((ROUND(((ET633)*AV633*I633),2)*BB633),2)+ROUND((ROUND(((AE633-(EU633))*AV633*I633),2)*BS633),2))</f>
        <v>0</v>
      </c>
      <c r="R633">
        <f t="shared" si="605"/>
        <v>0</v>
      </c>
      <c r="S633">
        <f t="shared" si="606"/>
        <v>0</v>
      </c>
      <c r="T633">
        <f t="shared" si="607"/>
        <v>0</v>
      </c>
      <c r="U633">
        <f t="shared" si="608"/>
        <v>0</v>
      </c>
      <c r="V633">
        <f t="shared" si="609"/>
        <v>0</v>
      </c>
      <c r="W633">
        <f t="shared" si="610"/>
        <v>0</v>
      </c>
      <c r="X633">
        <f t="shared" si="611"/>
        <v>0</v>
      </c>
      <c r="Y633">
        <f t="shared" si="612"/>
        <v>0</v>
      </c>
      <c r="AA633">
        <v>56481267</v>
      </c>
      <c r="AB633">
        <f t="shared" si="613"/>
        <v>39.450000000000003</v>
      </c>
      <c r="AC633">
        <f t="shared" si="614"/>
        <v>39.450000000000003</v>
      </c>
      <c r="AD633">
        <f>ROUND((((ET633)-(EU633))+AE633),6)</f>
        <v>0</v>
      </c>
      <c r="AE633">
        <f>ROUND((EU633),6)</f>
        <v>0</v>
      </c>
      <c r="AF633">
        <f>ROUND((EV633),6)</f>
        <v>0</v>
      </c>
      <c r="AG633">
        <f t="shared" si="615"/>
        <v>0</v>
      </c>
      <c r="AH633">
        <f>(EW633)</f>
        <v>0</v>
      </c>
      <c r="AI633">
        <f>(EX633)</f>
        <v>0</v>
      </c>
      <c r="AJ633">
        <f t="shared" si="616"/>
        <v>0</v>
      </c>
      <c r="AK633">
        <v>39.450000000000003</v>
      </c>
      <c r="AL633">
        <v>39.450000000000003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99</v>
      </c>
      <c r="AU633">
        <v>59</v>
      </c>
      <c r="AV633">
        <v>1</v>
      </c>
      <c r="AW633">
        <v>1.002</v>
      </c>
      <c r="AZ633">
        <v>1</v>
      </c>
      <c r="BA633">
        <v>1</v>
      </c>
      <c r="BB633">
        <v>1</v>
      </c>
      <c r="BC633">
        <v>4.92</v>
      </c>
      <c r="BD633" t="s">
        <v>3</v>
      </c>
      <c r="BE633" t="s">
        <v>3</v>
      </c>
      <c r="BF633" t="s">
        <v>3</v>
      </c>
      <c r="BG633" t="s">
        <v>3</v>
      </c>
      <c r="BH633">
        <v>3</v>
      </c>
      <c r="BI633">
        <v>1</v>
      </c>
      <c r="BJ633" t="s">
        <v>397</v>
      </c>
      <c r="BM633">
        <v>12</v>
      </c>
      <c r="BN633">
        <v>0</v>
      </c>
      <c r="BO633" t="s">
        <v>395</v>
      </c>
      <c r="BP633">
        <v>1</v>
      </c>
      <c r="BQ633">
        <v>30</v>
      </c>
      <c r="BR633">
        <v>0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 t="s">
        <v>3</v>
      </c>
      <c r="BZ633">
        <v>99</v>
      </c>
      <c r="CA633">
        <v>59</v>
      </c>
      <c r="CB633" t="s">
        <v>3</v>
      </c>
      <c r="CE633">
        <v>30</v>
      </c>
      <c r="CF633">
        <v>0</v>
      </c>
      <c r="CG633">
        <v>0</v>
      </c>
      <c r="CM633">
        <v>0</v>
      </c>
      <c r="CN633" t="s">
        <v>3</v>
      </c>
      <c r="CO633">
        <v>0</v>
      </c>
      <c r="CP633">
        <f t="shared" si="617"/>
        <v>62615.46</v>
      </c>
      <c r="CQ633">
        <f t="shared" si="618"/>
        <v>194.49</v>
      </c>
      <c r="CR633">
        <f>(ROUND((ROUND(((ET633)*AV633*1),2)*BB633),2)+ROUND((ROUND(((AE633-(EU633))*AV633*1),2)*BS633),2))</f>
        <v>0</v>
      </c>
      <c r="CS633">
        <f t="shared" si="619"/>
        <v>0</v>
      </c>
      <c r="CT633">
        <f t="shared" si="620"/>
        <v>0</v>
      </c>
      <c r="CU633">
        <f t="shared" si="621"/>
        <v>0</v>
      </c>
      <c r="CV633">
        <f t="shared" si="622"/>
        <v>0</v>
      </c>
      <c r="CW633">
        <f t="shared" si="623"/>
        <v>0</v>
      </c>
      <c r="CX633">
        <f t="shared" si="624"/>
        <v>0</v>
      </c>
      <c r="CY633">
        <f t="shared" si="625"/>
        <v>0</v>
      </c>
      <c r="CZ633">
        <f t="shared" si="626"/>
        <v>0</v>
      </c>
      <c r="DC633" t="s">
        <v>3</v>
      </c>
      <c r="DD633" t="s">
        <v>3</v>
      </c>
      <c r="DE633" t="s">
        <v>3</v>
      </c>
      <c r="DF633" t="s">
        <v>3</v>
      </c>
      <c r="DG633" t="s">
        <v>3</v>
      </c>
      <c r="DH633" t="s">
        <v>3</v>
      </c>
      <c r="DI633" t="s">
        <v>3</v>
      </c>
      <c r="DJ633" t="s">
        <v>3</v>
      </c>
      <c r="DK633" t="s">
        <v>3</v>
      </c>
      <c r="DL633" t="s">
        <v>3</v>
      </c>
      <c r="DM633" t="s">
        <v>3</v>
      </c>
      <c r="DN633">
        <v>0</v>
      </c>
      <c r="DO633">
        <v>0</v>
      </c>
      <c r="DP633">
        <v>1</v>
      </c>
      <c r="DQ633">
        <v>1</v>
      </c>
      <c r="DU633">
        <v>1005</v>
      </c>
      <c r="DV633" t="s">
        <v>214</v>
      </c>
      <c r="DW633" t="s">
        <v>214</v>
      </c>
      <c r="DX633">
        <v>1</v>
      </c>
      <c r="DZ633" t="s">
        <v>3</v>
      </c>
      <c r="EA633" t="s">
        <v>3</v>
      </c>
      <c r="EB633" t="s">
        <v>3</v>
      </c>
      <c r="EC633" t="s">
        <v>3</v>
      </c>
      <c r="EE633">
        <v>55586448</v>
      </c>
      <c r="EF633">
        <v>30</v>
      </c>
      <c r="EG633" t="s">
        <v>117</v>
      </c>
      <c r="EH633">
        <v>0</v>
      </c>
      <c r="EI633" t="s">
        <v>3</v>
      </c>
      <c r="EJ633">
        <v>1</v>
      </c>
      <c r="EK633">
        <v>12</v>
      </c>
      <c r="EL633" t="s">
        <v>392</v>
      </c>
      <c r="EM633" t="s">
        <v>393</v>
      </c>
      <c r="EO633" t="s">
        <v>3</v>
      </c>
      <c r="EQ633">
        <v>0</v>
      </c>
      <c r="ER633">
        <v>39.450000000000003</v>
      </c>
      <c r="ES633">
        <v>39.450000000000003</v>
      </c>
      <c r="ET633">
        <v>0</v>
      </c>
      <c r="EU633">
        <v>0</v>
      </c>
      <c r="EV633">
        <v>0</v>
      </c>
      <c r="EW633">
        <v>0</v>
      </c>
      <c r="EX633">
        <v>0</v>
      </c>
      <c r="FQ633">
        <v>0</v>
      </c>
      <c r="FR633">
        <v>0</v>
      </c>
      <c r="FS633">
        <v>0</v>
      </c>
      <c r="FX633">
        <v>99</v>
      </c>
      <c r="FY633">
        <v>59</v>
      </c>
      <c r="GA633" t="s">
        <v>3</v>
      </c>
      <c r="GD633">
        <v>1</v>
      </c>
      <c r="GF633">
        <v>1053069243</v>
      </c>
      <c r="GG633">
        <v>2</v>
      </c>
      <c r="GH633">
        <v>1</v>
      </c>
      <c r="GI633">
        <v>2</v>
      </c>
      <c r="GJ633">
        <v>0</v>
      </c>
      <c r="GK633">
        <v>0</v>
      </c>
      <c r="GL633">
        <f t="shared" si="627"/>
        <v>0</v>
      </c>
      <c r="GM633">
        <f t="shared" si="628"/>
        <v>62615.46</v>
      </c>
      <c r="GN633">
        <f t="shared" si="629"/>
        <v>62615.46</v>
      </c>
      <c r="GO633">
        <f t="shared" si="630"/>
        <v>0</v>
      </c>
      <c r="GP633">
        <f t="shared" si="631"/>
        <v>0</v>
      </c>
      <c r="GR633">
        <v>0</v>
      </c>
      <c r="GS633">
        <v>3</v>
      </c>
      <c r="GT633">
        <v>0</v>
      </c>
      <c r="GU633" t="s">
        <v>3</v>
      </c>
      <c r="GV633">
        <f t="shared" si="632"/>
        <v>0</v>
      </c>
      <c r="GW633">
        <v>1</v>
      </c>
      <c r="GX633">
        <f t="shared" si="633"/>
        <v>0</v>
      </c>
      <c r="HA633">
        <v>0</v>
      </c>
      <c r="HB633">
        <v>0</v>
      </c>
      <c r="HC633">
        <f t="shared" si="634"/>
        <v>0</v>
      </c>
      <c r="HE633" t="s">
        <v>3</v>
      </c>
      <c r="HF633" t="s">
        <v>3</v>
      </c>
      <c r="HM633" t="s">
        <v>3</v>
      </c>
      <c r="HN633" t="s">
        <v>3</v>
      </c>
      <c r="HO633" t="s">
        <v>3</v>
      </c>
      <c r="HP633" t="s">
        <v>3</v>
      </c>
      <c r="HQ633" t="s">
        <v>3</v>
      </c>
      <c r="HS633">
        <v>0</v>
      </c>
      <c r="IK633">
        <v>0</v>
      </c>
    </row>
    <row r="634" spans="1:255" x14ac:dyDescent="0.25">
      <c r="A634" s="2">
        <v>17</v>
      </c>
      <c r="B634" s="2">
        <v>1</v>
      </c>
      <c r="C634" s="2">
        <f>ROW(SmtRes!A440)</f>
        <v>440</v>
      </c>
      <c r="D634" s="2">
        <f>ROW(EtalonRes!A436)</f>
        <v>436</v>
      </c>
      <c r="E634" s="2" t="s">
        <v>398</v>
      </c>
      <c r="F634" s="2" t="s">
        <v>399</v>
      </c>
      <c r="G634" s="2" t="s">
        <v>400</v>
      </c>
      <c r="H634" s="2" t="s">
        <v>231</v>
      </c>
      <c r="I634" s="2">
        <f>ROUND(26.83/100,9)</f>
        <v>0.26829999999999998</v>
      </c>
      <c r="J634" s="2">
        <v>0</v>
      </c>
      <c r="K634" s="2">
        <f>ROUND(26.83/100,9)</f>
        <v>0.26829999999999998</v>
      </c>
      <c r="L634" s="2"/>
      <c r="M634" s="2"/>
      <c r="N634" s="2"/>
      <c r="O634" s="2">
        <f t="shared" si="603"/>
        <v>1657.01</v>
      </c>
      <c r="P634" s="2">
        <f t="shared" si="604"/>
        <v>493.3</v>
      </c>
      <c r="Q634" s="2">
        <f>(ROUND((ROUND(((((ET634*1.25)*1.1))*AV634*I634),2)*BB634),2)+ROUND((ROUND(((AE634-(((EU634*1.25)*1.1)))*AV634*I634),2)*BS634),2))</f>
        <v>452.57</v>
      </c>
      <c r="R634" s="2">
        <f t="shared" si="605"/>
        <v>13.87</v>
      </c>
      <c r="S634" s="2">
        <f t="shared" si="606"/>
        <v>711.14</v>
      </c>
      <c r="T634" s="2">
        <f t="shared" si="607"/>
        <v>0</v>
      </c>
      <c r="U634" s="2">
        <f t="shared" si="608"/>
        <v>63.607878493499989</v>
      </c>
      <c r="V634" s="2">
        <f t="shared" si="609"/>
        <v>0</v>
      </c>
      <c r="W634" s="2">
        <f t="shared" si="610"/>
        <v>0</v>
      </c>
      <c r="X634" s="2">
        <f t="shared" si="611"/>
        <v>667.01</v>
      </c>
      <c r="Y634" s="2">
        <f t="shared" si="612"/>
        <v>355.25</v>
      </c>
      <c r="Z634" s="2"/>
      <c r="AA634" s="2">
        <v>56481265</v>
      </c>
      <c r="AB634" s="2">
        <f t="shared" si="613"/>
        <v>5941.6808000000001</v>
      </c>
      <c r="AC634" s="2">
        <f t="shared" si="614"/>
        <v>1799.05</v>
      </c>
      <c r="AD634" s="2">
        <f>ROUND((((((ET634*1.25)*1.1))-(((EU634*1.25)*1.1)))+AE634),6)</f>
        <v>1611.0875000000001</v>
      </c>
      <c r="AE634" s="2">
        <f>ROUND((((EU634*1.25)*1.1)),6)</f>
        <v>49.376249999999999</v>
      </c>
      <c r="AF634" s="2">
        <f>ROUND((((EV634*1.15)*1.1)),6)</f>
        <v>2531.5432999999998</v>
      </c>
      <c r="AG634" s="2">
        <f t="shared" si="615"/>
        <v>0</v>
      </c>
      <c r="AH634" s="2">
        <f>(((EW634*1.15)*1.1))</f>
        <v>226.435</v>
      </c>
      <c r="AI634" s="2">
        <f>(((EX634*1.25)*1.1))</f>
        <v>0</v>
      </c>
      <c r="AJ634" s="2">
        <f t="shared" si="616"/>
        <v>0</v>
      </c>
      <c r="AK634" s="2">
        <v>4971.97</v>
      </c>
      <c r="AL634" s="2">
        <v>1799.05</v>
      </c>
      <c r="AM634" s="2">
        <v>1171.7</v>
      </c>
      <c r="AN634" s="2">
        <v>35.909999999999997</v>
      </c>
      <c r="AO634" s="2">
        <v>2001.22</v>
      </c>
      <c r="AP634" s="2">
        <v>0</v>
      </c>
      <c r="AQ634" s="2">
        <v>179</v>
      </c>
      <c r="AR634" s="2">
        <v>0</v>
      </c>
      <c r="AS634" s="2">
        <v>0</v>
      </c>
      <c r="AT634" s="2">
        <v>92</v>
      </c>
      <c r="AU634" s="2">
        <v>49</v>
      </c>
      <c r="AV634" s="2">
        <v>1.0469999999999999</v>
      </c>
      <c r="AW634" s="2">
        <v>1.022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0</v>
      </c>
      <c r="BI634" s="2">
        <v>1</v>
      </c>
      <c r="BJ634" s="2" t="s">
        <v>401</v>
      </c>
      <c r="BK634" s="2"/>
      <c r="BL634" s="2"/>
      <c r="BM634" s="2">
        <v>8</v>
      </c>
      <c r="BN634" s="2">
        <v>0</v>
      </c>
      <c r="BO634" s="2" t="s">
        <v>399</v>
      </c>
      <c r="BP634" s="2">
        <v>1</v>
      </c>
      <c r="BQ634" s="2">
        <v>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92</v>
      </c>
      <c r="CA634" s="2">
        <v>49</v>
      </c>
      <c r="CB634" s="2" t="s">
        <v>3</v>
      </c>
      <c r="CC634" s="2"/>
      <c r="CD634" s="2"/>
      <c r="CE634" s="2">
        <v>30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3</v>
      </c>
      <c r="CO634" s="2">
        <v>0</v>
      </c>
      <c r="CP634" s="2">
        <f t="shared" si="617"/>
        <v>1657.01</v>
      </c>
      <c r="CQ634" s="2">
        <f t="shared" si="618"/>
        <v>1838.63</v>
      </c>
      <c r="CR634" s="2">
        <f>(ROUND((ROUND(((((ET634*1.25)*1.1))*AV634*1),2)*BB634),2)+ROUND((ROUND(((AE634-(((EU634*1.25)*1.1)))*AV634*1),2)*BS634),2))</f>
        <v>1686.81</v>
      </c>
      <c r="CS634" s="2">
        <f t="shared" si="619"/>
        <v>51.7</v>
      </c>
      <c r="CT634" s="2">
        <f t="shared" si="620"/>
        <v>2650.53</v>
      </c>
      <c r="CU634" s="2">
        <f t="shared" si="621"/>
        <v>0</v>
      </c>
      <c r="CV634" s="2">
        <f t="shared" si="622"/>
        <v>237.07744499999998</v>
      </c>
      <c r="CW634" s="2">
        <f t="shared" si="623"/>
        <v>0</v>
      </c>
      <c r="CX634" s="2">
        <f t="shared" si="624"/>
        <v>0</v>
      </c>
      <c r="CY634" s="2">
        <f t="shared" si="625"/>
        <v>667.00919999999996</v>
      </c>
      <c r="CZ634" s="2">
        <f t="shared" si="626"/>
        <v>355.25489999999996</v>
      </c>
      <c r="DA634" s="2"/>
      <c r="DB634" s="2"/>
      <c r="DC634" s="2" t="s">
        <v>3</v>
      </c>
      <c r="DD634" s="2" t="s">
        <v>3</v>
      </c>
      <c r="DE634" s="2" t="s">
        <v>48</v>
      </c>
      <c r="DF634" s="2" t="s">
        <v>48</v>
      </c>
      <c r="DG634" s="2" t="s">
        <v>49</v>
      </c>
      <c r="DH634" s="2" t="s">
        <v>3</v>
      </c>
      <c r="DI634" s="2" t="s">
        <v>49</v>
      </c>
      <c r="DJ634" s="2" t="s">
        <v>48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1013</v>
      </c>
      <c r="DV634" s="2" t="s">
        <v>231</v>
      </c>
      <c r="DW634" s="2" t="s">
        <v>231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55586444</v>
      </c>
      <c r="EF634" s="2">
        <v>30</v>
      </c>
      <c r="EG634" s="2" t="s">
        <v>117</v>
      </c>
      <c r="EH634" s="2">
        <v>0</v>
      </c>
      <c r="EI634" s="2" t="s">
        <v>3</v>
      </c>
      <c r="EJ634" s="2">
        <v>1</v>
      </c>
      <c r="EK634" s="2">
        <v>8</v>
      </c>
      <c r="EL634" s="2" t="s">
        <v>233</v>
      </c>
      <c r="EM634" s="2" t="s">
        <v>234</v>
      </c>
      <c r="EN634" s="2"/>
      <c r="EO634" s="2" t="s">
        <v>52</v>
      </c>
      <c r="EP634" s="2"/>
      <c r="EQ634" s="2">
        <v>0</v>
      </c>
      <c r="ER634" s="2">
        <v>4971.97</v>
      </c>
      <c r="ES634" s="2">
        <v>1799.05</v>
      </c>
      <c r="ET634" s="2">
        <v>1171.7</v>
      </c>
      <c r="EU634" s="2">
        <v>35.909999999999997</v>
      </c>
      <c r="EV634" s="2">
        <v>2001.22</v>
      </c>
      <c r="EW634" s="2">
        <v>179</v>
      </c>
      <c r="EX634" s="2">
        <v>0</v>
      </c>
      <c r="EY634" s="2">
        <v>0</v>
      </c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v>0</v>
      </c>
      <c r="FS634" s="2">
        <v>0</v>
      </c>
      <c r="FT634" s="2"/>
      <c r="FU634" s="2"/>
      <c r="FV634" s="2"/>
      <c r="FW634" s="2"/>
      <c r="FX634" s="2">
        <v>92</v>
      </c>
      <c r="FY634" s="2">
        <v>49</v>
      </c>
      <c r="FZ634" s="2"/>
      <c r="GA634" s="2" t="s">
        <v>3</v>
      </c>
      <c r="GB634" s="2"/>
      <c r="GC634" s="2"/>
      <c r="GD634" s="2">
        <v>1</v>
      </c>
      <c r="GE634" s="2"/>
      <c r="GF634" s="2">
        <v>-1676319000</v>
      </c>
      <c r="GG634" s="2">
        <v>2</v>
      </c>
      <c r="GH634" s="2">
        <v>1</v>
      </c>
      <c r="GI634" s="2">
        <v>2</v>
      </c>
      <c r="GJ634" s="2">
        <v>0</v>
      </c>
      <c r="GK634" s="2">
        <v>0</v>
      </c>
      <c r="GL634" s="2">
        <f t="shared" si="627"/>
        <v>0</v>
      </c>
      <c r="GM634" s="2">
        <f t="shared" si="628"/>
        <v>2679.27</v>
      </c>
      <c r="GN634" s="2">
        <f t="shared" si="629"/>
        <v>2679.27</v>
      </c>
      <c r="GO634" s="2">
        <f t="shared" si="630"/>
        <v>0</v>
      </c>
      <c r="GP634" s="2">
        <f t="shared" si="631"/>
        <v>0</v>
      </c>
      <c r="GQ634" s="2"/>
      <c r="GR634" s="2">
        <v>0</v>
      </c>
      <c r="GS634" s="2">
        <v>3</v>
      </c>
      <c r="GT634" s="2">
        <v>0</v>
      </c>
      <c r="GU634" s="2" t="s">
        <v>3</v>
      </c>
      <c r="GV634" s="2">
        <f t="shared" si="632"/>
        <v>0</v>
      </c>
      <c r="GW634" s="2">
        <v>1</v>
      </c>
      <c r="GX634" s="2">
        <f t="shared" si="633"/>
        <v>0</v>
      </c>
      <c r="GY634" s="2"/>
      <c r="GZ634" s="2"/>
      <c r="HA634" s="2">
        <v>0</v>
      </c>
      <c r="HB634" s="2">
        <v>0</v>
      </c>
      <c r="HC634" s="2">
        <f t="shared" si="634"/>
        <v>0</v>
      </c>
      <c r="HD634" s="2"/>
      <c r="HE634" s="2" t="s">
        <v>3</v>
      </c>
      <c r="HF634" s="2" t="s">
        <v>3</v>
      </c>
      <c r="HG634" s="2"/>
      <c r="HH634" s="2"/>
      <c r="HI634" s="2"/>
      <c r="HJ634" s="2"/>
      <c r="HK634" s="2"/>
      <c r="HL634" s="2"/>
      <c r="HM634" s="2" t="s">
        <v>3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5">
      <c r="A635">
        <v>17</v>
      </c>
      <c r="B635">
        <v>1</v>
      </c>
      <c r="C635">
        <f>ROW(SmtRes!A456)</f>
        <v>456</v>
      </c>
      <c r="D635">
        <f>ROW(EtalonRes!A452)</f>
        <v>452</v>
      </c>
      <c r="E635" t="s">
        <v>398</v>
      </c>
      <c r="F635" t="s">
        <v>399</v>
      </c>
      <c r="G635" t="s">
        <v>400</v>
      </c>
      <c r="H635" t="s">
        <v>231</v>
      </c>
      <c r="I635">
        <f>ROUND(26.83/100,9)</f>
        <v>0.26829999999999998</v>
      </c>
      <c r="J635">
        <v>0</v>
      </c>
      <c r="K635">
        <f>ROUND(26.83/100,9)</f>
        <v>0.26829999999999998</v>
      </c>
      <c r="O635">
        <f t="shared" si="603"/>
        <v>44571.22</v>
      </c>
      <c r="P635">
        <f t="shared" si="604"/>
        <v>5061.26</v>
      </c>
      <c r="Q635">
        <f>(ROUND((ROUND(((((ET635*1.25)*1.1))*AV635*I635),2)*BB635),2)+ROUND((ROUND(((AE635-(((EU635*1.25)*1.1)))*AV635*I635),2)*BS635),2))</f>
        <v>5503.25</v>
      </c>
      <c r="R635">
        <f t="shared" si="605"/>
        <v>663.26</v>
      </c>
      <c r="S635">
        <f t="shared" si="606"/>
        <v>34006.71</v>
      </c>
      <c r="T635">
        <f t="shared" si="607"/>
        <v>0</v>
      </c>
      <c r="U635">
        <f t="shared" si="608"/>
        <v>63.607878493499989</v>
      </c>
      <c r="V635">
        <f t="shared" si="609"/>
        <v>0</v>
      </c>
      <c r="W635">
        <f t="shared" si="610"/>
        <v>0</v>
      </c>
      <c r="X635">
        <f t="shared" si="611"/>
        <v>31896.37</v>
      </c>
      <c r="Y635">
        <f t="shared" si="612"/>
        <v>16988.29</v>
      </c>
      <c r="AA635">
        <v>56481267</v>
      </c>
      <c r="AB635">
        <f t="shared" si="613"/>
        <v>5941.6808000000001</v>
      </c>
      <c r="AC635">
        <f t="shared" si="614"/>
        <v>1799.05</v>
      </c>
      <c r="AD635">
        <f>ROUND((((((ET635*1.25)*1.1))-(((EU635*1.25)*1.1)))+AE635),6)</f>
        <v>1611.0875000000001</v>
      </c>
      <c r="AE635">
        <f>ROUND((((EU635*1.25)*1.1)),6)</f>
        <v>49.376249999999999</v>
      </c>
      <c r="AF635">
        <f>ROUND((((EV635*1.15)*1.1)),6)</f>
        <v>2531.5432999999998</v>
      </c>
      <c r="AG635">
        <f t="shared" si="615"/>
        <v>0</v>
      </c>
      <c r="AH635">
        <f>(((EW635*1.15)*1.1))</f>
        <v>226.435</v>
      </c>
      <c r="AI635">
        <f>(((EX635*1.25)*1.1))</f>
        <v>0</v>
      </c>
      <c r="AJ635">
        <f t="shared" si="616"/>
        <v>0</v>
      </c>
      <c r="AK635">
        <v>4971.97</v>
      </c>
      <c r="AL635">
        <v>1799.05</v>
      </c>
      <c r="AM635">
        <v>1171.7</v>
      </c>
      <c r="AN635">
        <v>35.909999999999997</v>
      </c>
      <c r="AO635">
        <v>2001.22</v>
      </c>
      <c r="AP635">
        <v>0</v>
      </c>
      <c r="AQ635">
        <v>179</v>
      </c>
      <c r="AR635">
        <v>0</v>
      </c>
      <c r="AS635">
        <v>0</v>
      </c>
      <c r="AT635">
        <v>92</v>
      </c>
      <c r="AU635">
        <v>49</v>
      </c>
      <c r="AV635">
        <v>1.0469999999999999</v>
      </c>
      <c r="AW635">
        <v>1.022</v>
      </c>
      <c r="AZ635">
        <v>1</v>
      </c>
      <c r="BA635">
        <v>47.82</v>
      </c>
      <c r="BB635">
        <v>12.16</v>
      </c>
      <c r="BC635">
        <v>10.26</v>
      </c>
      <c r="BD635" t="s">
        <v>3</v>
      </c>
      <c r="BE635" t="s">
        <v>3</v>
      </c>
      <c r="BF635" t="s">
        <v>3</v>
      </c>
      <c r="BG635" t="s">
        <v>3</v>
      </c>
      <c r="BH635">
        <v>0</v>
      </c>
      <c r="BI635">
        <v>1</v>
      </c>
      <c r="BJ635" t="s">
        <v>401</v>
      </c>
      <c r="BM635">
        <v>8</v>
      </c>
      <c r="BN635">
        <v>0</v>
      </c>
      <c r="BO635" t="s">
        <v>399</v>
      </c>
      <c r="BP635">
        <v>1</v>
      </c>
      <c r="BQ635">
        <v>30</v>
      </c>
      <c r="BR635">
        <v>0</v>
      </c>
      <c r="BS635">
        <v>47.82</v>
      </c>
      <c r="BT635">
        <v>1</v>
      </c>
      <c r="BU635">
        <v>1</v>
      </c>
      <c r="BV635">
        <v>1</v>
      </c>
      <c r="BW635">
        <v>1</v>
      </c>
      <c r="BX635">
        <v>1</v>
      </c>
      <c r="BY635" t="s">
        <v>3</v>
      </c>
      <c r="BZ635">
        <v>92</v>
      </c>
      <c r="CA635">
        <v>49</v>
      </c>
      <c r="CB635" t="s">
        <v>3</v>
      </c>
      <c r="CE635">
        <v>30</v>
      </c>
      <c r="CF635">
        <v>0</v>
      </c>
      <c r="CG635">
        <v>0</v>
      </c>
      <c r="CM635">
        <v>0</v>
      </c>
      <c r="CN635" t="s">
        <v>3</v>
      </c>
      <c r="CO635">
        <v>0</v>
      </c>
      <c r="CP635">
        <f t="shared" si="617"/>
        <v>44571.22</v>
      </c>
      <c r="CQ635">
        <f t="shared" si="618"/>
        <v>18864.34</v>
      </c>
      <c r="CR635">
        <f>(ROUND((ROUND(((((ET635*1.25)*1.1))*AV635*1),2)*BB635),2)+ROUND((ROUND(((AE635-(((EU635*1.25)*1.1)))*AV635*1),2)*BS635),2))</f>
        <v>20511.61</v>
      </c>
      <c r="CS635">
        <f t="shared" si="619"/>
        <v>2472.29</v>
      </c>
      <c r="CT635">
        <f t="shared" si="620"/>
        <v>126748.34</v>
      </c>
      <c r="CU635">
        <f t="shared" si="621"/>
        <v>0</v>
      </c>
      <c r="CV635">
        <f t="shared" si="622"/>
        <v>237.07744499999998</v>
      </c>
      <c r="CW635">
        <f t="shared" si="623"/>
        <v>0</v>
      </c>
      <c r="CX635">
        <f t="shared" si="624"/>
        <v>0</v>
      </c>
      <c r="CY635">
        <f t="shared" si="625"/>
        <v>31896.372400000004</v>
      </c>
      <c r="CZ635">
        <f t="shared" si="626"/>
        <v>16988.2853</v>
      </c>
      <c r="DC635" t="s">
        <v>3</v>
      </c>
      <c r="DD635" t="s">
        <v>3</v>
      </c>
      <c r="DE635" t="s">
        <v>48</v>
      </c>
      <c r="DF635" t="s">
        <v>48</v>
      </c>
      <c r="DG635" t="s">
        <v>49</v>
      </c>
      <c r="DH635" t="s">
        <v>3</v>
      </c>
      <c r="DI635" t="s">
        <v>49</v>
      </c>
      <c r="DJ635" t="s">
        <v>48</v>
      </c>
      <c r="DK635" t="s">
        <v>3</v>
      </c>
      <c r="DL635" t="s">
        <v>3</v>
      </c>
      <c r="DM635" t="s">
        <v>3</v>
      </c>
      <c r="DN635">
        <v>0</v>
      </c>
      <c r="DO635">
        <v>0</v>
      </c>
      <c r="DP635">
        <v>1</v>
      </c>
      <c r="DQ635">
        <v>1</v>
      </c>
      <c r="DU635">
        <v>1013</v>
      </c>
      <c r="DV635" t="s">
        <v>231</v>
      </c>
      <c r="DW635" t="s">
        <v>231</v>
      </c>
      <c r="DX635">
        <v>1</v>
      </c>
      <c r="DZ635" t="s">
        <v>3</v>
      </c>
      <c r="EA635" t="s">
        <v>3</v>
      </c>
      <c r="EB635" t="s">
        <v>3</v>
      </c>
      <c r="EC635" t="s">
        <v>3</v>
      </c>
      <c r="EE635">
        <v>55586444</v>
      </c>
      <c r="EF635">
        <v>30</v>
      </c>
      <c r="EG635" t="s">
        <v>117</v>
      </c>
      <c r="EH635">
        <v>0</v>
      </c>
      <c r="EI635" t="s">
        <v>3</v>
      </c>
      <c r="EJ635">
        <v>1</v>
      </c>
      <c r="EK635">
        <v>8</v>
      </c>
      <c r="EL635" t="s">
        <v>233</v>
      </c>
      <c r="EM635" t="s">
        <v>234</v>
      </c>
      <c r="EO635" t="s">
        <v>52</v>
      </c>
      <c r="EQ635">
        <v>0</v>
      </c>
      <c r="ER635">
        <v>4971.97</v>
      </c>
      <c r="ES635">
        <v>1799.05</v>
      </c>
      <c r="ET635">
        <v>1171.7</v>
      </c>
      <c r="EU635">
        <v>35.909999999999997</v>
      </c>
      <c r="EV635">
        <v>2001.22</v>
      </c>
      <c r="EW635">
        <v>179</v>
      </c>
      <c r="EX635">
        <v>0</v>
      </c>
      <c r="EY635">
        <v>0</v>
      </c>
      <c r="FQ635">
        <v>0</v>
      </c>
      <c r="FR635">
        <v>0</v>
      </c>
      <c r="FS635">
        <v>0</v>
      </c>
      <c r="FX635">
        <v>92</v>
      </c>
      <c r="FY635">
        <v>49</v>
      </c>
      <c r="GA635" t="s">
        <v>3</v>
      </c>
      <c r="GD635">
        <v>1</v>
      </c>
      <c r="GF635">
        <v>-1676319000</v>
      </c>
      <c r="GG635">
        <v>2</v>
      </c>
      <c r="GH635">
        <v>1</v>
      </c>
      <c r="GI635">
        <v>2</v>
      </c>
      <c r="GJ635">
        <v>0</v>
      </c>
      <c r="GK635">
        <v>0</v>
      </c>
      <c r="GL635">
        <f t="shared" si="627"/>
        <v>0</v>
      </c>
      <c r="GM635">
        <f t="shared" si="628"/>
        <v>93455.88</v>
      </c>
      <c r="GN635">
        <f t="shared" si="629"/>
        <v>93455.88</v>
      </c>
      <c r="GO635">
        <f t="shared" si="630"/>
        <v>0</v>
      </c>
      <c r="GP635">
        <f t="shared" si="631"/>
        <v>0</v>
      </c>
      <c r="GR635">
        <v>0</v>
      </c>
      <c r="GS635">
        <v>3</v>
      </c>
      <c r="GT635">
        <v>0</v>
      </c>
      <c r="GU635" t="s">
        <v>3</v>
      </c>
      <c r="GV635">
        <f t="shared" si="632"/>
        <v>0</v>
      </c>
      <c r="GW635">
        <v>1</v>
      </c>
      <c r="GX635">
        <f t="shared" si="633"/>
        <v>0</v>
      </c>
      <c r="HA635">
        <v>0</v>
      </c>
      <c r="HB635">
        <v>0</v>
      </c>
      <c r="HC635">
        <f t="shared" si="634"/>
        <v>0</v>
      </c>
      <c r="HE635" t="s">
        <v>3</v>
      </c>
      <c r="HF635" t="s">
        <v>3</v>
      </c>
      <c r="HM635" t="s">
        <v>3</v>
      </c>
      <c r="HN635" t="s">
        <v>3</v>
      </c>
      <c r="HO635" t="s">
        <v>3</v>
      </c>
      <c r="HP635" t="s">
        <v>3</v>
      </c>
      <c r="HQ635" t="s">
        <v>3</v>
      </c>
      <c r="HS635">
        <v>0</v>
      </c>
      <c r="IK635">
        <v>0</v>
      </c>
    </row>
    <row r="636" spans="1:255" x14ac:dyDescent="0.25">
      <c r="A636" s="2">
        <v>18</v>
      </c>
      <c r="B636" s="2">
        <v>1</v>
      </c>
      <c r="C636" s="2">
        <v>439</v>
      </c>
      <c r="D636" s="2"/>
      <c r="E636" s="2" t="s">
        <v>402</v>
      </c>
      <c r="F636" s="2" t="s">
        <v>221</v>
      </c>
      <c r="G636" s="2" t="s">
        <v>222</v>
      </c>
      <c r="H636" s="2" t="s">
        <v>32</v>
      </c>
      <c r="I636" s="2">
        <f>I634*J636</f>
        <v>0.82640000000000002</v>
      </c>
      <c r="J636" s="2">
        <v>3.0801341781587777</v>
      </c>
      <c r="K636" s="2">
        <v>3.0801340000000001</v>
      </c>
      <c r="L636" s="2"/>
      <c r="M636" s="2"/>
      <c r="N636" s="2"/>
      <c r="O636" s="2">
        <f t="shared" si="603"/>
        <v>8213.2900000000009</v>
      </c>
      <c r="P636" s="2">
        <f t="shared" si="604"/>
        <v>8213.2900000000009</v>
      </c>
      <c r="Q636" s="2">
        <f>(ROUND((ROUND(((ET636)*AV636*I636),2)*BB636),2)+ROUND((ROUND(((AE636-(EU636))*AV636*I636),2)*BS636),2))</f>
        <v>0</v>
      </c>
      <c r="R636" s="2">
        <f t="shared" si="605"/>
        <v>0</v>
      </c>
      <c r="S636" s="2">
        <f t="shared" si="606"/>
        <v>0</v>
      </c>
      <c r="T636" s="2">
        <f t="shared" si="607"/>
        <v>0</v>
      </c>
      <c r="U636" s="2">
        <f t="shared" si="608"/>
        <v>0</v>
      </c>
      <c r="V636" s="2">
        <f t="shared" si="609"/>
        <v>0</v>
      </c>
      <c r="W636" s="2">
        <f t="shared" si="610"/>
        <v>0</v>
      </c>
      <c r="X636" s="2">
        <f t="shared" si="611"/>
        <v>0</v>
      </c>
      <c r="Y636" s="2">
        <f t="shared" si="612"/>
        <v>0</v>
      </c>
      <c r="Z636" s="2"/>
      <c r="AA636" s="2">
        <v>56481265</v>
      </c>
      <c r="AB636" s="2">
        <f t="shared" si="613"/>
        <v>9724.69</v>
      </c>
      <c r="AC636" s="2">
        <f t="shared" si="614"/>
        <v>9724.69</v>
      </c>
      <c r="AD636" s="2">
        <f>ROUND((((ET636)-(EU636))+AE636),6)</f>
        <v>0</v>
      </c>
      <c r="AE636" s="2">
        <f t="shared" ref="AE636:AF639" si="635">ROUND((EU636),6)</f>
        <v>0</v>
      </c>
      <c r="AF636" s="2">
        <f t="shared" si="635"/>
        <v>0</v>
      </c>
      <c r="AG636" s="2">
        <f t="shared" si="615"/>
        <v>0</v>
      </c>
      <c r="AH636" s="2">
        <f t="shared" ref="AH636:AI639" si="636">(EW636)</f>
        <v>0</v>
      </c>
      <c r="AI636" s="2">
        <f t="shared" si="636"/>
        <v>0</v>
      </c>
      <c r="AJ636" s="2">
        <f t="shared" si="616"/>
        <v>0</v>
      </c>
      <c r="AK636" s="2">
        <v>9724.69</v>
      </c>
      <c r="AL636" s="2">
        <v>9724.69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92</v>
      </c>
      <c r="AU636" s="2">
        <v>49</v>
      </c>
      <c r="AV636" s="2">
        <v>1</v>
      </c>
      <c r="AW636" s="2">
        <v>1.022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3</v>
      </c>
      <c r="BI636" s="2">
        <v>1</v>
      </c>
      <c r="BJ636" s="2" t="s">
        <v>223</v>
      </c>
      <c r="BK636" s="2"/>
      <c r="BL636" s="2"/>
      <c r="BM636" s="2">
        <v>8</v>
      </c>
      <c r="BN636" s="2">
        <v>0</v>
      </c>
      <c r="BO636" s="2" t="s">
        <v>3</v>
      </c>
      <c r="BP636" s="2">
        <v>0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92</v>
      </c>
      <c r="CA636" s="2">
        <v>49</v>
      </c>
      <c r="CB636" s="2" t="s">
        <v>3</v>
      </c>
      <c r="CC636" s="2"/>
      <c r="CD636" s="2"/>
      <c r="CE636" s="2">
        <v>30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3</v>
      </c>
      <c r="CO636" s="2">
        <v>0</v>
      </c>
      <c r="CP636" s="2">
        <f t="shared" si="617"/>
        <v>8213.2900000000009</v>
      </c>
      <c r="CQ636" s="2">
        <f t="shared" si="618"/>
        <v>9938.6299999999992</v>
      </c>
      <c r="CR636" s="2">
        <f>(ROUND((ROUND(((ET636)*AV636*1),2)*BB636),2)+ROUND((ROUND(((AE636-(EU636))*AV636*1),2)*BS636),2))</f>
        <v>0</v>
      </c>
      <c r="CS636" s="2">
        <f t="shared" si="619"/>
        <v>0</v>
      </c>
      <c r="CT636" s="2">
        <f t="shared" si="620"/>
        <v>0</v>
      </c>
      <c r="CU636" s="2">
        <f t="shared" si="621"/>
        <v>0</v>
      </c>
      <c r="CV636" s="2">
        <f t="shared" si="622"/>
        <v>0</v>
      </c>
      <c r="CW636" s="2">
        <f t="shared" si="623"/>
        <v>0</v>
      </c>
      <c r="CX636" s="2">
        <f t="shared" si="624"/>
        <v>0</v>
      </c>
      <c r="CY636" s="2">
        <f t="shared" si="625"/>
        <v>0</v>
      </c>
      <c r="CZ636" s="2">
        <f t="shared" si="626"/>
        <v>0</v>
      </c>
      <c r="DA636" s="2"/>
      <c r="DB636" s="2"/>
      <c r="DC636" s="2" t="s">
        <v>3</v>
      </c>
      <c r="DD636" s="2" t="s">
        <v>3</v>
      </c>
      <c r="DE636" s="2" t="s">
        <v>3</v>
      </c>
      <c r="DF636" s="2" t="s">
        <v>3</v>
      </c>
      <c r="DG636" s="2" t="s">
        <v>3</v>
      </c>
      <c r="DH636" s="2" t="s">
        <v>3</v>
      </c>
      <c r="DI636" s="2" t="s">
        <v>3</v>
      </c>
      <c r="DJ636" s="2" t="s">
        <v>3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1009</v>
      </c>
      <c r="DV636" s="2" t="s">
        <v>32</v>
      </c>
      <c r="DW636" s="2" t="s">
        <v>32</v>
      </c>
      <c r="DX636" s="2">
        <v>1000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55586444</v>
      </c>
      <c r="EF636" s="2">
        <v>30</v>
      </c>
      <c r="EG636" s="2" t="s">
        <v>117</v>
      </c>
      <c r="EH636" s="2">
        <v>0</v>
      </c>
      <c r="EI636" s="2" t="s">
        <v>3</v>
      </c>
      <c r="EJ636" s="2">
        <v>1</v>
      </c>
      <c r="EK636" s="2">
        <v>8</v>
      </c>
      <c r="EL636" s="2" t="s">
        <v>233</v>
      </c>
      <c r="EM636" s="2" t="s">
        <v>234</v>
      </c>
      <c r="EN636" s="2"/>
      <c r="EO636" s="2" t="s">
        <v>3</v>
      </c>
      <c r="EP636" s="2"/>
      <c r="EQ636" s="2">
        <v>0</v>
      </c>
      <c r="ER636" s="2">
        <v>9724.69</v>
      </c>
      <c r="ES636" s="2">
        <v>9724.69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92</v>
      </c>
      <c r="FY636" s="2">
        <v>49</v>
      </c>
      <c r="FZ636" s="2"/>
      <c r="GA636" s="2" t="s">
        <v>3</v>
      </c>
      <c r="GB636" s="2"/>
      <c r="GC636" s="2"/>
      <c r="GD636" s="2">
        <v>1</v>
      </c>
      <c r="GE636" s="2"/>
      <c r="GF636" s="2">
        <v>-1335162275</v>
      </c>
      <c r="GG636" s="2">
        <v>2</v>
      </c>
      <c r="GH636" s="2">
        <v>1</v>
      </c>
      <c r="GI636" s="2">
        <v>-2</v>
      </c>
      <c r="GJ636" s="2">
        <v>0</v>
      </c>
      <c r="GK636" s="2">
        <v>0</v>
      </c>
      <c r="GL636" s="2">
        <f t="shared" si="627"/>
        <v>0</v>
      </c>
      <c r="GM636" s="2">
        <f t="shared" si="628"/>
        <v>8213.2900000000009</v>
      </c>
      <c r="GN636" s="2">
        <f t="shared" si="629"/>
        <v>8213.2900000000009</v>
      </c>
      <c r="GO636" s="2">
        <f t="shared" si="630"/>
        <v>0</v>
      </c>
      <c r="GP636" s="2">
        <f t="shared" si="631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632"/>
        <v>0</v>
      </c>
      <c r="GW636" s="2">
        <v>1</v>
      </c>
      <c r="GX636" s="2">
        <f t="shared" si="633"/>
        <v>0</v>
      </c>
      <c r="GY636" s="2"/>
      <c r="GZ636" s="2"/>
      <c r="HA636" s="2">
        <v>0</v>
      </c>
      <c r="HB636" s="2">
        <v>0</v>
      </c>
      <c r="HC636" s="2">
        <f t="shared" si="634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5">
      <c r="A637">
        <v>18</v>
      </c>
      <c r="B637">
        <v>1</v>
      </c>
      <c r="C637">
        <v>455</v>
      </c>
      <c r="E637" t="s">
        <v>402</v>
      </c>
      <c r="F637" t="s">
        <v>221</v>
      </c>
      <c r="G637" t="s">
        <v>222</v>
      </c>
      <c r="H637" t="s">
        <v>32</v>
      </c>
      <c r="I637">
        <f>I635*J637</f>
        <v>0.82640000000000002</v>
      </c>
      <c r="J637">
        <v>3.0801341781587777</v>
      </c>
      <c r="K637">
        <v>3.0801340000000001</v>
      </c>
      <c r="O637">
        <f t="shared" si="603"/>
        <v>33181.69</v>
      </c>
      <c r="P637">
        <f t="shared" si="604"/>
        <v>33181.69</v>
      </c>
      <c r="Q637">
        <f>(ROUND((ROUND(((ET637)*AV637*I637),2)*BB637),2)+ROUND((ROUND(((AE637-(EU637))*AV637*I637),2)*BS637),2))</f>
        <v>0</v>
      </c>
      <c r="R637">
        <f t="shared" si="605"/>
        <v>0</v>
      </c>
      <c r="S637">
        <f t="shared" si="606"/>
        <v>0</v>
      </c>
      <c r="T637">
        <f t="shared" si="607"/>
        <v>0</v>
      </c>
      <c r="U637">
        <f t="shared" si="608"/>
        <v>0</v>
      </c>
      <c r="V637">
        <f t="shared" si="609"/>
        <v>0</v>
      </c>
      <c r="W637">
        <f t="shared" si="610"/>
        <v>0</v>
      </c>
      <c r="X637">
        <f t="shared" si="611"/>
        <v>0</v>
      </c>
      <c r="Y637">
        <f t="shared" si="612"/>
        <v>0</v>
      </c>
      <c r="AA637">
        <v>56481267</v>
      </c>
      <c r="AB637">
        <f t="shared" si="613"/>
        <v>9724.69</v>
      </c>
      <c r="AC637">
        <f t="shared" si="614"/>
        <v>9724.69</v>
      </c>
      <c r="AD637">
        <f>ROUND((((ET637)-(EU637))+AE637),6)</f>
        <v>0</v>
      </c>
      <c r="AE637">
        <f t="shared" si="635"/>
        <v>0</v>
      </c>
      <c r="AF637">
        <f t="shared" si="635"/>
        <v>0</v>
      </c>
      <c r="AG637">
        <f t="shared" si="615"/>
        <v>0</v>
      </c>
      <c r="AH637">
        <f t="shared" si="636"/>
        <v>0</v>
      </c>
      <c r="AI637">
        <f t="shared" si="636"/>
        <v>0</v>
      </c>
      <c r="AJ637">
        <f t="shared" si="616"/>
        <v>0</v>
      </c>
      <c r="AK637">
        <v>9724.69</v>
      </c>
      <c r="AL637">
        <v>9724.69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92</v>
      </c>
      <c r="AU637">
        <v>49</v>
      </c>
      <c r="AV637">
        <v>1</v>
      </c>
      <c r="AW637">
        <v>1.022</v>
      </c>
      <c r="AZ637">
        <v>1</v>
      </c>
      <c r="BA637">
        <v>1</v>
      </c>
      <c r="BB637">
        <v>1</v>
      </c>
      <c r="BC637">
        <v>4.04</v>
      </c>
      <c r="BD637" t="s">
        <v>3</v>
      </c>
      <c r="BE637" t="s">
        <v>3</v>
      </c>
      <c r="BF637" t="s">
        <v>3</v>
      </c>
      <c r="BG637" t="s">
        <v>3</v>
      </c>
      <c r="BH637">
        <v>3</v>
      </c>
      <c r="BI637">
        <v>1</v>
      </c>
      <c r="BJ637" t="s">
        <v>223</v>
      </c>
      <c r="BM637">
        <v>8</v>
      </c>
      <c r="BN637">
        <v>0</v>
      </c>
      <c r="BO637" t="s">
        <v>221</v>
      </c>
      <c r="BP637">
        <v>1</v>
      </c>
      <c r="BQ637">
        <v>30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 t="s">
        <v>3</v>
      </c>
      <c r="BZ637">
        <v>92</v>
      </c>
      <c r="CA637">
        <v>49</v>
      </c>
      <c r="CB637" t="s">
        <v>3</v>
      </c>
      <c r="CE637">
        <v>30</v>
      </c>
      <c r="CF637">
        <v>0</v>
      </c>
      <c r="CG637">
        <v>0</v>
      </c>
      <c r="CM637">
        <v>0</v>
      </c>
      <c r="CN637" t="s">
        <v>3</v>
      </c>
      <c r="CO637">
        <v>0</v>
      </c>
      <c r="CP637">
        <f t="shared" si="617"/>
        <v>33181.69</v>
      </c>
      <c r="CQ637">
        <f t="shared" si="618"/>
        <v>40152.07</v>
      </c>
      <c r="CR637">
        <f>(ROUND((ROUND(((ET637)*AV637*1),2)*BB637),2)+ROUND((ROUND(((AE637-(EU637))*AV637*1),2)*BS637),2))</f>
        <v>0</v>
      </c>
      <c r="CS637">
        <f t="shared" si="619"/>
        <v>0</v>
      </c>
      <c r="CT637">
        <f t="shared" si="620"/>
        <v>0</v>
      </c>
      <c r="CU637">
        <f t="shared" si="621"/>
        <v>0</v>
      </c>
      <c r="CV637">
        <f t="shared" si="622"/>
        <v>0</v>
      </c>
      <c r="CW637">
        <f t="shared" si="623"/>
        <v>0</v>
      </c>
      <c r="CX637">
        <f t="shared" si="624"/>
        <v>0</v>
      </c>
      <c r="CY637">
        <f t="shared" si="625"/>
        <v>0</v>
      </c>
      <c r="CZ637">
        <f t="shared" si="626"/>
        <v>0</v>
      </c>
      <c r="DC637" t="s">
        <v>3</v>
      </c>
      <c r="DD637" t="s">
        <v>3</v>
      </c>
      <c r="DE637" t="s">
        <v>3</v>
      </c>
      <c r="DF637" t="s">
        <v>3</v>
      </c>
      <c r="DG637" t="s">
        <v>3</v>
      </c>
      <c r="DH637" t="s">
        <v>3</v>
      </c>
      <c r="DI637" t="s">
        <v>3</v>
      </c>
      <c r="DJ637" t="s">
        <v>3</v>
      </c>
      <c r="DK637" t="s">
        <v>3</v>
      </c>
      <c r="DL637" t="s">
        <v>3</v>
      </c>
      <c r="DM637" t="s">
        <v>3</v>
      </c>
      <c r="DN637">
        <v>0</v>
      </c>
      <c r="DO637">
        <v>0</v>
      </c>
      <c r="DP637">
        <v>1</v>
      </c>
      <c r="DQ637">
        <v>1</v>
      </c>
      <c r="DU637">
        <v>1009</v>
      </c>
      <c r="DV637" t="s">
        <v>32</v>
      </c>
      <c r="DW637" t="s">
        <v>32</v>
      </c>
      <c r="DX637">
        <v>1000</v>
      </c>
      <c r="DZ637" t="s">
        <v>3</v>
      </c>
      <c r="EA637" t="s">
        <v>3</v>
      </c>
      <c r="EB637" t="s">
        <v>3</v>
      </c>
      <c r="EC637" t="s">
        <v>3</v>
      </c>
      <c r="EE637">
        <v>55586444</v>
      </c>
      <c r="EF637">
        <v>30</v>
      </c>
      <c r="EG637" t="s">
        <v>117</v>
      </c>
      <c r="EH637">
        <v>0</v>
      </c>
      <c r="EI637" t="s">
        <v>3</v>
      </c>
      <c r="EJ637">
        <v>1</v>
      </c>
      <c r="EK637">
        <v>8</v>
      </c>
      <c r="EL637" t="s">
        <v>233</v>
      </c>
      <c r="EM637" t="s">
        <v>234</v>
      </c>
      <c r="EO637" t="s">
        <v>3</v>
      </c>
      <c r="EQ637">
        <v>0</v>
      </c>
      <c r="ER637">
        <v>9724.69</v>
      </c>
      <c r="ES637">
        <v>9724.69</v>
      </c>
      <c r="ET637">
        <v>0</v>
      </c>
      <c r="EU637">
        <v>0</v>
      </c>
      <c r="EV637">
        <v>0</v>
      </c>
      <c r="EW637">
        <v>0</v>
      </c>
      <c r="EX637">
        <v>0</v>
      </c>
      <c r="FQ637">
        <v>0</v>
      </c>
      <c r="FR637">
        <v>0</v>
      </c>
      <c r="FS637">
        <v>0</v>
      </c>
      <c r="FX637">
        <v>92</v>
      </c>
      <c r="FY637">
        <v>49</v>
      </c>
      <c r="GA637" t="s">
        <v>3</v>
      </c>
      <c r="GD637">
        <v>1</v>
      </c>
      <c r="GF637">
        <v>-1335162275</v>
      </c>
      <c r="GG637">
        <v>2</v>
      </c>
      <c r="GH637">
        <v>1</v>
      </c>
      <c r="GI637">
        <v>2</v>
      </c>
      <c r="GJ637">
        <v>0</v>
      </c>
      <c r="GK637">
        <v>0</v>
      </c>
      <c r="GL637">
        <f t="shared" si="627"/>
        <v>0</v>
      </c>
      <c r="GM637">
        <f t="shared" si="628"/>
        <v>33181.69</v>
      </c>
      <c r="GN637">
        <f t="shared" si="629"/>
        <v>33181.69</v>
      </c>
      <c r="GO637">
        <f t="shared" si="630"/>
        <v>0</v>
      </c>
      <c r="GP637">
        <f t="shared" si="631"/>
        <v>0</v>
      </c>
      <c r="GR637">
        <v>0</v>
      </c>
      <c r="GS637">
        <v>3</v>
      </c>
      <c r="GT637">
        <v>0</v>
      </c>
      <c r="GU637" t="s">
        <v>3</v>
      </c>
      <c r="GV637">
        <f t="shared" si="632"/>
        <v>0</v>
      </c>
      <c r="GW637">
        <v>1</v>
      </c>
      <c r="GX637">
        <f t="shared" si="633"/>
        <v>0</v>
      </c>
      <c r="HA637">
        <v>0</v>
      </c>
      <c r="HB637">
        <v>0</v>
      </c>
      <c r="HC637">
        <f t="shared" si="634"/>
        <v>0</v>
      </c>
      <c r="HE637" t="s">
        <v>3</v>
      </c>
      <c r="HF637" t="s">
        <v>3</v>
      </c>
      <c r="HM637" t="s">
        <v>3</v>
      </c>
      <c r="HN637" t="s">
        <v>3</v>
      </c>
      <c r="HO637" t="s">
        <v>3</v>
      </c>
      <c r="HP637" t="s">
        <v>3</v>
      </c>
      <c r="HQ637" t="s">
        <v>3</v>
      </c>
      <c r="HS637">
        <v>0</v>
      </c>
      <c r="IK637">
        <v>0</v>
      </c>
    </row>
    <row r="638" spans="1:255" x14ac:dyDescent="0.25">
      <c r="A638" s="2">
        <v>18</v>
      </c>
      <c r="B638" s="2">
        <v>1</v>
      </c>
      <c r="C638" s="2">
        <v>438</v>
      </c>
      <c r="D638" s="2"/>
      <c r="E638" s="2" t="s">
        <v>403</v>
      </c>
      <c r="F638" s="2" t="s">
        <v>248</v>
      </c>
      <c r="G638" s="2" t="s">
        <v>249</v>
      </c>
      <c r="H638" s="2" t="s">
        <v>158</v>
      </c>
      <c r="I638" s="2">
        <f>I634*J638</f>
        <v>27.23245</v>
      </c>
      <c r="J638" s="2">
        <v>101.5</v>
      </c>
      <c r="K638" s="2">
        <v>101.5</v>
      </c>
      <c r="L638" s="2"/>
      <c r="M638" s="2"/>
      <c r="N638" s="2"/>
      <c r="O638" s="2">
        <f t="shared" si="603"/>
        <v>20309.53</v>
      </c>
      <c r="P638" s="2">
        <f t="shared" si="604"/>
        <v>20309.53</v>
      </c>
      <c r="Q638" s="2">
        <f>(ROUND((ROUND(((ET638)*AV638*I638),2)*BB638),2)+ROUND((ROUND(((AE638-(EU638))*AV638*I638),2)*BS638),2))</f>
        <v>0</v>
      </c>
      <c r="R638" s="2">
        <f t="shared" si="605"/>
        <v>0</v>
      </c>
      <c r="S638" s="2">
        <f t="shared" si="606"/>
        <v>0</v>
      </c>
      <c r="T638" s="2">
        <f t="shared" si="607"/>
        <v>0</v>
      </c>
      <c r="U638" s="2">
        <f t="shared" si="608"/>
        <v>0</v>
      </c>
      <c r="V638" s="2">
        <f t="shared" si="609"/>
        <v>0</v>
      </c>
      <c r="W638" s="2">
        <f t="shared" si="610"/>
        <v>0</v>
      </c>
      <c r="X638" s="2">
        <f t="shared" si="611"/>
        <v>0</v>
      </c>
      <c r="Y638" s="2">
        <f t="shared" si="612"/>
        <v>0</v>
      </c>
      <c r="Z638" s="2"/>
      <c r="AA638" s="2">
        <v>56481265</v>
      </c>
      <c r="AB638" s="2">
        <f t="shared" si="613"/>
        <v>729.73</v>
      </c>
      <c r="AC638" s="2">
        <f t="shared" si="614"/>
        <v>729.73</v>
      </c>
      <c r="AD638" s="2">
        <f>ROUND((((ET638)-(EU638))+AE638),6)</f>
        <v>0</v>
      </c>
      <c r="AE638" s="2">
        <f t="shared" si="635"/>
        <v>0</v>
      </c>
      <c r="AF638" s="2">
        <f t="shared" si="635"/>
        <v>0</v>
      </c>
      <c r="AG638" s="2">
        <f t="shared" si="615"/>
        <v>0</v>
      </c>
      <c r="AH638" s="2">
        <f t="shared" si="636"/>
        <v>0</v>
      </c>
      <c r="AI638" s="2">
        <f t="shared" si="636"/>
        <v>0</v>
      </c>
      <c r="AJ638" s="2">
        <f t="shared" si="616"/>
        <v>0</v>
      </c>
      <c r="AK638" s="2">
        <v>729.73</v>
      </c>
      <c r="AL638" s="2">
        <v>729.73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92</v>
      </c>
      <c r="AU638" s="2">
        <v>49</v>
      </c>
      <c r="AV638" s="2">
        <v>1</v>
      </c>
      <c r="AW638" s="2">
        <v>1.022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250</v>
      </c>
      <c r="BK638" s="2"/>
      <c r="BL638" s="2"/>
      <c r="BM638" s="2">
        <v>8</v>
      </c>
      <c r="BN638" s="2">
        <v>0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92</v>
      </c>
      <c r="CA638" s="2">
        <v>49</v>
      </c>
      <c r="CB638" s="2" t="s">
        <v>3</v>
      </c>
      <c r="CC638" s="2"/>
      <c r="CD638" s="2"/>
      <c r="CE638" s="2">
        <v>30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3</v>
      </c>
      <c r="CO638" s="2">
        <v>0</v>
      </c>
      <c r="CP638" s="2">
        <f t="shared" si="617"/>
        <v>20309.53</v>
      </c>
      <c r="CQ638" s="2">
        <f t="shared" si="618"/>
        <v>745.78</v>
      </c>
      <c r="CR638" s="2">
        <f>(ROUND((ROUND(((ET638)*AV638*1),2)*BB638),2)+ROUND((ROUND(((AE638-(EU638))*AV638*1),2)*BS638),2))</f>
        <v>0</v>
      </c>
      <c r="CS638" s="2">
        <f t="shared" si="619"/>
        <v>0</v>
      </c>
      <c r="CT638" s="2">
        <f t="shared" si="620"/>
        <v>0</v>
      </c>
      <c r="CU638" s="2">
        <f t="shared" si="621"/>
        <v>0</v>
      </c>
      <c r="CV638" s="2">
        <f t="shared" si="622"/>
        <v>0</v>
      </c>
      <c r="CW638" s="2">
        <f t="shared" si="623"/>
        <v>0</v>
      </c>
      <c r="CX638" s="2">
        <f t="shared" si="624"/>
        <v>0</v>
      </c>
      <c r="CY638" s="2">
        <f t="shared" si="625"/>
        <v>0</v>
      </c>
      <c r="CZ638" s="2">
        <f t="shared" si="626"/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1007</v>
      </c>
      <c r="DV638" s="2" t="s">
        <v>158</v>
      </c>
      <c r="DW638" s="2" t="s">
        <v>158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55586444</v>
      </c>
      <c r="EF638" s="2">
        <v>30</v>
      </c>
      <c r="EG638" s="2" t="s">
        <v>117</v>
      </c>
      <c r="EH638" s="2">
        <v>0</v>
      </c>
      <c r="EI638" s="2" t="s">
        <v>3</v>
      </c>
      <c r="EJ638" s="2">
        <v>1</v>
      </c>
      <c r="EK638" s="2">
        <v>8</v>
      </c>
      <c r="EL638" s="2" t="s">
        <v>233</v>
      </c>
      <c r="EM638" s="2" t="s">
        <v>234</v>
      </c>
      <c r="EN638" s="2"/>
      <c r="EO638" s="2" t="s">
        <v>3</v>
      </c>
      <c r="EP638" s="2"/>
      <c r="EQ638" s="2">
        <v>0</v>
      </c>
      <c r="ER638" s="2">
        <v>729.73</v>
      </c>
      <c r="ES638" s="2">
        <v>729.73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92</v>
      </c>
      <c r="FY638" s="2">
        <v>49</v>
      </c>
      <c r="FZ638" s="2"/>
      <c r="GA638" s="2" t="s">
        <v>3</v>
      </c>
      <c r="GB638" s="2"/>
      <c r="GC638" s="2"/>
      <c r="GD638" s="2">
        <v>1</v>
      </c>
      <c r="GE638" s="2"/>
      <c r="GF638" s="2">
        <v>-1447999952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627"/>
        <v>0</v>
      </c>
      <c r="GM638" s="2">
        <f t="shared" si="628"/>
        <v>20309.53</v>
      </c>
      <c r="GN638" s="2">
        <f t="shared" si="629"/>
        <v>20309.53</v>
      </c>
      <c r="GO638" s="2">
        <f t="shared" si="630"/>
        <v>0</v>
      </c>
      <c r="GP638" s="2">
        <f t="shared" si="631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632"/>
        <v>0</v>
      </c>
      <c r="GW638" s="2">
        <v>1</v>
      </c>
      <c r="GX638" s="2">
        <f t="shared" si="633"/>
        <v>0</v>
      </c>
      <c r="GY638" s="2"/>
      <c r="GZ638" s="2"/>
      <c r="HA638" s="2">
        <v>0</v>
      </c>
      <c r="HB638" s="2">
        <v>0</v>
      </c>
      <c r="HC638" s="2">
        <f t="shared" si="634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3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5">
      <c r="A639">
        <v>18</v>
      </c>
      <c r="B639">
        <v>1</v>
      </c>
      <c r="C639">
        <v>454</v>
      </c>
      <c r="E639" t="s">
        <v>403</v>
      </c>
      <c r="F639" t="s">
        <v>248</v>
      </c>
      <c r="G639" t="s">
        <v>249</v>
      </c>
      <c r="H639" t="s">
        <v>158</v>
      </c>
      <c r="I639">
        <f>I635*J639</f>
        <v>27.23245</v>
      </c>
      <c r="J639">
        <v>101.5</v>
      </c>
      <c r="K639">
        <v>101.5</v>
      </c>
      <c r="O639">
        <f t="shared" si="603"/>
        <v>204720.06</v>
      </c>
      <c r="P639">
        <f t="shared" si="604"/>
        <v>204720.06</v>
      </c>
      <c r="Q639">
        <f>(ROUND((ROUND(((ET639)*AV639*I639),2)*BB639),2)+ROUND((ROUND(((AE639-(EU639))*AV639*I639),2)*BS639),2))</f>
        <v>0</v>
      </c>
      <c r="R639">
        <f t="shared" si="605"/>
        <v>0</v>
      </c>
      <c r="S639">
        <f t="shared" si="606"/>
        <v>0</v>
      </c>
      <c r="T639">
        <f t="shared" si="607"/>
        <v>0</v>
      </c>
      <c r="U639">
        <f t="shared" si="608"/>
        <v>0</v>
      </c>
      <c r="V639">
        <f t="shared" si="609"/>
        <v>0</v>
      </c>
      <c r="W639">
        <f t="shared" si="610"/>
        <v>0</v>
      </c>
      <c r="X639">
        <f t="shared" si="611"/>
        <v>0</v>
      </c>
      <c r="Y639">
        <f t="shared" si="612"/>
        <v>0</v>
      </c>
      <c r="AA639">
        <v>56481267</v>
      </c>
      <c r="AB639">
        <f t="shared" si="613"/>
        <v>729.73</v>
      </c>
      <c r="AC639">
        <f t="shared" si="614"/>
        <v>729.73</v>
      </c>
      <c r="AD639">
        <f>ROUND((((ET639)-(EU639))+AE639),6)</f>
        <v>0</v>
      </c>
      <c r="AE639">
        <f t="shared" si="635"/>
        <v>0</v>
      </c>
      <c r="AF639">
        <f t="shared" si="635"/>
        <v>0</v>
      </c>
      <c r="AG639">
        <f t="shared" si="615"/>
        <v>0</v>
      </c>
      <c r="AH639">
        <f t="shared" si="636"/>
        <v>0</v>
      </c>
      <c r="AI639">
        <f t="shared" si="636"/>
        <v>0</v>
      </c>
      <c r="AJ639">
        <f t="shared" si="616"/>
        <v>0</v>
      </c>
      <c r="AK639">
        <v>729.73</v>
      </c>
      <c r="AL639">
        <v>729.73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92</v>
      </c>
      <c r="AU639">
        <v>49</v>
      </c>
      <c r="AV639">
        <v>1</v>
      </c>
      <c r="AW639">
        <v>1.022</v>
      </c>
      <c r="AZ639">
        <v>1</v>
      </c>
      <c r="BA639">
        <v>1</v>
      </c>
      <c r="BB639">
        <v>1</v>
      </c>
      <c r="BC639">
        <v>10.08</v>
      </c>
      <c r="BD639" t="s">
        <v>3</v>
      </c>
      <c r="BE639" t="s">
        <v>3</v>
      </c>
      <c r="BF639" t="s">
        <v>3</v>
      </c>
      <c r="BG639" t="s">
        <v>3</v>
      </c>
      <c r="BH639">
        <v>3</v>
      </c>
      <c r="BI639">
        <v>1</v>
      </c>
      <c r="BJ639" t="s">
        <v>250</v>
      </c>
      <c r="BM639">
        <v>8</v>
      </c>
      <c r="BN639">
        <v>0</v>
      </c>
      <c r="BO639" t="s">
        <v>248</v>
      </c>
      <c r="BP639">
        <v>1</v>
      </c>
      <c r="BQ639">
        <v>30</v>
      </c>
      <c r="BR639">
        <v>0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 t="s">
        <v>3</v>
      </c>
      <c r="BZ639">
        <v>92</v>
      </c>
      <c r="CA639">
        <v>49</v>
      </c>
      <c r="CB639" t="s">
        <v>3</v>
      </c>
      <c r="CE639">
        <v>30</v>
      </c>
      <c r="CF639">
        <v>0</v>
      </c>
      <c r="CG639">
        <v>0</v>
      </c>
      <c r="CM639">
        <v>0</v>
      </c>
      <c r="CN639" t="s">
        <v>3</v>
      </c>
      <c r="CO639">
        <v>0</v>
      </c>
      <c r="CP639">
        <f t="shared" si="617"/>
        <v>204720.06</v>
      </c>
      <c r="CQ639">
        <f t="shared" si="618"/>
        <v>7517.46</v>
      </c>
      <c r="CR639">
        <f>(ROUND((ROUND(((ET639)*AV639*1),2)*BB639),2)+ROUND((ROUND(((AE639-(EU639))*AV639*1),2)*BS639),2))</f>
        <v>0</v>
      </c>
      <c r="CS639">
        <f t="shared" si="619"/>
        <v>0</v>
      </c>
      <c r="CT639">
        <f t="shared" si="620"/>
        <v>0</v>
      </c>
      <c r="CU639">
        <f t="shared" si="621"/>
        <v>0</v>
      </c>
      <c r="CV639">
        <f t="shared" si="622"/>
        <v>0</v>
      </c>
      <c r="CW639">
        <f t="shared" si="623"/>
        <v>0</v>
      </c>
      <c r="CX639">
        <f t="shared" si="624"/>
        <v>0</v>
      </c>
      <c r="CY639">
        <f t="shared" si="625"/>
        <v>0</v>
      </c>
      <c r="CZ639">
        <f t="shared" si="626"/>
        <v>0</v>
      </c>
      <c r="DC639" t="s">
        <v>3</v>
      </c>
      <c r="DD639" t="s">
        <v>3</v>
      </c>
      <c r="DE639" t="s">
        <v>3</v>
      </c>
      <c r="DF639" t="s">
        <v>3</v>
      </c>
      <c r="DG639" t="s">
        <v>3</v>
      </c>
      <c r="DH639" t="s">
        <v>3</v>
      </c>
      <c r="DI639" t="s">
        <v>3</v>
      </c>
      <c r="DJ639" t="s">
        <v>3</v>
      </c>
      <c r="DK639" t="s">
        <v>3</v>
      </c>
      <c r="DL639" t="s">
        <v>3</v>
      </c>
      <c r="DM639" t="s">
        <v>3</v>
      </c>
      <c r="DN639">
        <v>0</v>
      </c>
      <c r="DO639">
        <v>0</v>
      </c>
      <c r="DP639">
        <v>1</v>
      </c>
      <c r="DQ639">
        <v>1</v>
      </c>
      <c r="DU639">
        <v>1007</v>
      </c>
      <c r="DV639" t="s">
        <v>158</v>
      </c>
      <c r="DW639" t="s">
        <v>158</v>
      </c>
      <c r="DX639">
        <v>1</v>
      </c>
      <c r="DZ639" t="s">
        <v>3</v>
      </c>
      <c r="EA639" t="s">
        <v>3</v>
      </c>
      <c r="EB639" t="s">
        <v>3</v>
      </c>
      <c r="EC639" t="s">
        <v>3</v>
      </c>
      <c r="EE639">
        <v>55586444</v>
      </c>
      <c r="EF639">
        <v>30</v>
      </c>
      <c r="EG639" t="s">
        <v>117</v>
      </c>
      <c r="EH639">
        <v>0</v>
      </c>
      <c r="EI639" t="s">
        <v>3</v>
      </c>
      <c r="EJ639">
        <v>1</v>
      </c>
      <c r="EK639">
        <v>8</v>
      </c>
      <c r="EL639" t="s">
        <v>233</v>
      </c>
      <c r="EM639" t="s">
        <v>234</v>
      </c>
      <c r="EO639" t="s">
        <v>3</v>
      </c>
      <c r="EQ639">
        <v>0</v>
      </c>
      <c r="ER639">
        <v>729.73</v>
      </c>
      <c r="ES639">
        <v>729.73</v>
      </c>
      <c r="ET639">
        <v>0</v>
      </c>
      <c r="EU639">
        <v>0</v>
      </c>
      <c r="EV639">
        <v>0</v>
      </c>
      <c r="EW639">
        <v>0</v>
      </c>
      <c r="EX639">
        <v>0</v>
      </c>
      <c r="FQ639">
        <v>0</v>
      </c>
      <c r="FR639">
        <v>0</v>
      </c>
      <c r="FS639">
        <v>0</v>
      </c>
      <c r="FX639">
        <v>92</v>
      </c>
      <c r="FY639">
        <v>49</v>
      </c>
      <c r="GA639" t="s">
        <v>3</v>
      </c>
      <c r="GD639">
        <v>1</v>
      </c>
      <c r="GF639">
        <v>-1447999952</v>
      </c>
      <c r="GG639">
        <v>2</v>
      </c>
      <c r="GH639">
        <v>1</v>
      </c>
      <c r="GI639">
        <v>2</v>
      </c>
      <c r="GJ639">
        <v>0</v>
      </c>
      <c r="GK639">
        <v>0</v>
      </c>
      <c r="GL639">
        <f t="shared" si="627"/>
        <v>0</v>
      </c>
      <c r="GM639">
        <f t="shared" si="628"/>
        <v>204720.06</v>
      </c>
      <c r="GN639">
        <f t="shared" si="629"/>
        <v>204720.06</v>
      </c>
      <c r="GO639">
        <f t="shared" si="630"/>
        <v>0</v>
      </c>
      <c r="GP639">
        <f t="shared" si="631"/>
        <v>0</v>
      </c>
      <c r="GR639">
        <v>0</v>
      </c>
      <c r="GS639">
        <v>3</v>
      </c>
      <c r="GT639">
        <v>0</v>
      </c>
      <c r="GU639" t="s">
        <v>3</v>
      </c>
      <c r="GV639">
        <f t="shared" si="632"/>
        <v>0</v>
      </c>
      <c r="GW639">
        <v>1</v>
      </c>
      <c r="GX639">
        <f t="shared" si="633"/>
        <v>0</v>
      </c>
      <c r="HA639">
        <v>0</v>
      </c>
      <c r="HB639">
        <v>0</v>
      </c>
      <c r="HC639">
        <f t="shared" si="634"/>
        <v>0</v>
      </c>
      <c r="HE639" t="s">
        <v>3</v>
      </c>
      <c r="HF639" t="s">
        <v>3</v>
      </c>
      <c r="HM639" t="s">
        <v>3</v>
      </c>
      <c r="HN639" t="s">
        <v>3</v>
      </c>
      <c r="HO639" t="s">
        <v>3</v>
      </c>
      <c r="HP639" t="s">
        <v>3</v>
      </c>
      <c r="HQ639" t="s">
        <v>3</v>
      </c>
      <c r="HS639">
        <v>0</v>
      </c>
      <c r="IK639">
        <v>0</v>
      </c>
    </row>
    <row r="640" spans="1:255" x14ac:dyDescent="0.25">
      <c r="A640" s="2">
        <v>17</v>
      </c>
      <c r="B640" s="2">
        <v>1</v>
      </c>
      <c r="C640" s="2">
        <f>ROW(SmtRes!A462)</f>
        <v>462</v>
      </c>
      <c r="D640" s="2">
        <f>ROW(EtalonRes!A458)</f>
        <v>458</v>
      </c>
      <c r="E640" s="2" t="s">
        <v>404</v>
      </c>
      <c r="F640" s="2" t="s">
        <v>405</v>
      </c>
      <c r="G640" s="2" t="s">
        <v>406</v>
      </c>
      <c r="H640" s="2" t="s">
        <v>46</v>
      </c>
      <c r="I640" s="2">
        <f>ROUND(268.3/100,9)</f>
        <v>2.6829999999999998</v>
      </c>
      <c r="J640" s="2">
        <v>0</v>
      </c>
      <c r="K640" s="2">
        <f>ROUND(268.3/100,9)</f>
        <v>2.6829999999999998</v>
      </c>
      <c r="L640" s="2"/>
      <c r="M640" s="2"/>
      <c r="N640" s="2"/>
      <c r="O640" s="2">
        <f t="shared" si="603"/>
        <v>8711.7800000000007</v>
      </c>
      <c r="P640" s="2">
        <f t="shared" si="604"/>
        <v>6784.66</v>
      </c>
      <c r="Q640" s="2">
        <f>(ROUND((ROUND(((((ET640*1.25)*1.1))*AV640*I640),2)*BB640),2)+ROUND((ROUND(((AE640-(((EU640*1.25)*1.1)))*AV640*I640),2)*BS640),2))</f>
        <v>41.48</v>
      </c>
      <c r="R640" s="2">
        <f t="shared" si="605"/>
        <v>3.4</v>
      </c>
      <c r="S640" s="2">
        <f t="shared" si="606"/>
        <v>1885.64</v>
      </c>
      <c r="T640" s="2">
        <f t="shared" si="607"/>
        <v>0</v>
      </c>
      <c r="U640" s="2">
        <f t="shared" si="608"/>
        <v>106.60538294999999</v>
      </c>
      <c r="V640" s="2">
        <f t="shared" si="609"/>
        <v>0</v>
      </c>
      <c r="W640" s="2">
        <f t="shared" si="610"/>
        <v>0</v>
      </c>
      <c r="X640" s="2">
        <f t="shared" si="611"/>
        <v>1907.93</v>
      </c>
      <c r="Y640" s="2">
        <f t="shared" si="612"/>
        <v>1038.97</v>
      </c>
      <c r="Z640" s="2"/>
      <c r="AA640" s="2">
        <v>56481265</v>
      </c>
      <c r="AB640" s="2">
        <f t="shared" si="613"/>
        <v>3214.7871</v>
      </c>
      <c r="AC640" s="2">
        <f t="shared" si="614"/>
        <v>2528.7600000000002</v>
      </c>
      <c r="AD640" s="2">
        <f>ROUND((((((ET640*1.25)*1.1))-(((EU640*1.25)*1.1)))+AE640),6)</f>
        <v>14.7675</v>
      </c>
      <c r="AE640" s="2">
        <f>ROUND((((EU640*1.25)*1.1)),6)</f>
        <v>1.21</v>
      </c>
      <c r="AF640" s="2">
        <f>ROUND((((EV640*1.15)*1.1)),6)</f>
        <v>671.25959999999998</v>
      </c>
      <c r="AG640" s="2">
        <f t="shared" si="615"/>
        <v>0</v>
      </c>
      <c r="AH640" s="2">
        <f>(((EW640*1.15)*1.1))</f>
        <v>37.950000000000003</v>
      </c>
      <c r="AI640" s="2">
        <f>(((EX640*1.25)*1.1))</f>
        <v>0</v>
      </c>
      <c r="AJ640" s="2">
        <f t="shared" si="616"/>
        <v>0</v>
      </c>
      <c r="AK640" s="2">
        <v>3070.14</v>
      </c>
      <c r="AL640" s="2">
        <v>2528.7600000000002</v>
      </c>
      <c r="AM640" s="2">
        <v>10.74</v>
      </c>
      <c r="AN640" s="2">
        <v>0.88</v>
      </c>
      <c r="AO640" s="2">
        <v>530.64</v>
      </c>
      <c r="AP640" s="2">
        <v>0</v>
      </c>
      <c r="AQ640" s="2">
        <v>30</v>
      </c>
      <c r="AR640" s="2">
        <v>0</v>
      </c>
      <c r="AS640" s="2">
        <v>0</v>
      </c>
      <c r="AT640" s="2">
        <v>101</v>
      </c>
      <c r="AU640" s="2">
        <v>55</v>
      </c>
      <c r="AV640" s="2">
        <v>1.0469999999999999</v>
      </c>
      <c r="AW640" s="2">
        <v>1</v>
      </c>
      <c r="AX640" s="2"/>
      <c r="AY640" s="2"/>
      <c r="AZ640" s="2">
        <v>1</v>
      </c>
      <c r="BA640" s="2">
        <v>1</v>
      </c>
      <c r="BB640" s="2">
        <v>1</v>
      </c>
      <c r="BC640" s="2">
        <v>1</v>
      </c>
      <c r="BD640" s="2" t="s">
        <v>3</v>
      </c>
      <c r="BE640" s="2" t="s">
        <v>3</v>
      </c>
      <c r="BF640" s="2" t="s">
        <v>3</v>
      </c>
      <c r="BG640" s="2" t="s">
        <v>3</v>
      </c>
      <c r="BH640" s="2">
        <v>0</v>
      </c>
      <c r="BI640" s="2">
        <v>1</v>
      </c>
      <c r="BJ640" s="2" t="s">
        <v>407</v>
      </c>
      <c r="BK640" s="2"/>
      <c r="BL640" s="2"/>
      <c r="BM640" s="2">
        <v>57</v>
      </c>
      <c r="BN640" s="2">
        <v>0</v>
      </c>
      <c r="BO640" s="2" t="s">
        <v>405</v>
      </c>
      <c r="BP640" s="2">
        <v>1</v>
      </c>
      <c r="BQ640" s="2">
        <v>30</v>
      </c>
      <c r="BR640" s="2">
        <v>0</v>
      </c>
      <c r="BS640" s="2">
        <v>1</v>
      </c>
      <c r="BT640" s="2">
        <v>1</v>
      </c>
      <c r="BU640" s="2">
        <v>1</v>
      </c>
      <c r="BV640" s="2">
        <v>1</v>
      </c>
      <c r="BW640" s="2">
        <v>1</v>
      </c>
      <c r="BX640" s="2">
        <v>1</v>
      </c>
      <c r="BY640" s="2" t="s">
        <v>3</v>
      </c>
      <c r="BZ640" s="2">
        <v>101</v>
      </c>
      <c r="CA640" s="2">
        <v>55</v>
      </c>
      <c r="CB640" s="2" t="s">
        <v>3</v>
      </c>
      <c r="CC640" s="2"/>
      <c r="CD640" s="2"/>
      <c r="CE640" s="2">
        <v>30</v>
      </c>
      <c r="CF640" s="2">
        <v>0</v>
      </c>
      <c r="CG640" s="2">
        <v>0</v>
      </c>
      <c r="CH640" s="2"/>
      <c r="CI640" s="2"/>
      <c r="CJ640" s="2"/>
      <c r="CK640" s="2"/>
      <c r="CL640" s="2"/>
      <c r="CM640" s="2">
        <v>0</v>
      </c>
      <c r="CN640" s="2" t="s">
        <v>3</v>
      </c>
      <c r="CO640" s="2">
        <v>0</v>
      </c>
      <c r="CP640" s="2">
        <f t="shared" si="617"/>
        <v>8711.7799999999988</v>
      </c>
      <c r="CQ640" s="2">
        <f t="shared" si="618"/>
        <v>2528.7600000000002</v>
      </c>
      <c r="CR640" s="2">
        <f>(ROUND((ROUND(((((ET640*1.25)*1.1))*AV640*1),2)*BB640),2)+ROUND((ROUND(((AE640-(((EU640*1.25)*1.1)))*AV640*1),2)*BS640),2))</f>
        <v>15.46</v>
      </c>
      <c r="CS640" s="2">
        <f t="shared" si="619"/>
        <v>1.27</v>
      </c>
      <c r="CT640" s="2">
        <f t="shared" si="620"/>
        <v>702.81</v>
      </c>
      <c r="CU640" s="2">
        <f t="shared" si="621"/>
        <v>0</v>
      </c>
      <c r="CV640" s="2">
        <f t="shared" si="622"/>
        <v>39.733649999999997</v>
      </c>
      <c r="CW640" s="2">
        <f t="shared" si="623"/>
        <v>0</v>
      </c>
      <c r="CX640" s="2">
        <f t="shared" si="624"/>
        <v>0</v>
      </c>
      <c r="CY640" s="2">
        <f t="shared" si="625"/>
        <v>1907.9304000000002</v>
      </c>
      <c r="CZ640" s="2">
        <f t="shared" si="626"/>
        <v>1038.9720000000002</v>
      </c>
      <c r="DA640" s="2"/>
      <c r="DB640" s="2"/>
      <c r="DC640" s="2" t="s">
        <v>3</v>
      </c>
      <c r="DD640" s="2" t="s">
        <v>3</v>
      </c>
      <c r="DE640" s="2" t="s">
        <v>48</v>
      </c>
      <c r="DF640" s="2" t="s">
        <v>48</v>
      </c>
      <c r="DG640" s="2" t="s">
        <v>49</v>
      </c>
      <c r="DH640" s="2" t="s">
        <v>3</v>
      </c>
      <c r="DI640" s="2" t="s">
        <v>49</v>
      </c>
      <c r="DJ640" s="2" t="s">
        <v>48</v>
      </c>
      <c r="DK640" s="2" t="s">
        <v>3</v>
      </c>
      <c r="DL640" s="2" t="s">
        <v>3</v>
      </c>
      <c r="DM640" s="2" t="s">
        <v>3</v>
      </c>
      <c r="DN640" s="2">
        <v>0</v>
      </c>
      <c r="DO640" s="2">
        <v>0</v>
      </c>
      <c r="DP640" s="2">
        <v>1</v>
      </c>
      <c r="DQ640" s="2">
        <v>1</v>
      </c>
      <c r="DR640" s="2"/>
      <c r="DS640" s="2"/>
      <c r="DT640" s="2"/>
      <c r="DU640" s="2">
        <v>1005</v>
      </c>
      <c r="DV640" s="2" t="s">
        <v>46</v>
      </c>
      <c r="DW640" s="2" t="s">
        <v>46</v>
      </c>
      <c r="DX640" s="2">
        <v>100</v>
      </c>
      <c r="DY640" s="2"/>
      <c r="DZ640" s="2" t="s">
        <v>3</v>
      </c>
      <c r="EA640" s="2" t="s">
        <v>3</v>
      </c>
      <c r="EB640" s="2" t="s">
        <v>3</v>
      </c>
      <c r="EC640" s="2" t="s">
        <v>3</v>
      </c>
      <c r="ED640" s="2"/>
      <c r="EE640" s="2">
        <v>55586495</v>
      </c>
      <c r="EF640" s="2">
        <v>30</v>
      </c>
      <c r="EG640" s="2" t="s">
        <v>117</v>
      </c>
      <c r="EH640" s="2">
        <v>0</v>
      </c>
      <c r="EI640" s="2" t="s">
        <v>3</v>
      </c>
      <c r="EJ640" s="2">
        <v>1</v>
      </c>
      <c r="EK640" s="2">
        <v>57</v>
      </c>
      <c r="EL640" s="2" t="s">
        <v>260</v>
      </c>
      <c r="EM640" s="2" t="s">
        <v>261</v>
      </c>
      <c r="EN640" s="2"/>
      <c r="EO640" s="2" t="s">
        <v>52</v>
      </c>
      <c r="EP640" s="2"/>
      <c r="EQ640" s="2">
        <v>0</v>
      </c>
      <c r="ER640" s="2">
        <v>3070.14</v>
      </c>
      <c r="ES640" s="2">
        <v>2528.7600000000002</v>
      </c>
      <c r="ET640" s="2">
        <v>10.74</v>
      </c>
      <c r="EU640" s="2">
        <v>0.88</v>
      </c>
      <c r="EV640" s="2">
        <v>530.64</v>
      </c>
      <c r="EW640" s="2">
        <v>30</v>
      </c>
      <c r="EX640" s="2">
        <v>0</v>
      </c>
      <c r="EY640" s="2">
        <v>0</v>
      </c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>
        <v>0</v>
      </c>
      <c r="FR640" s="2">
        <v>0</v>
      </c>
      <c r="FS640" s="2">
        <v>0</v>
      </c>
      <c r="FT640" s="2"/>
      <c r="FU640" s="2"/>
      <c r="FV640" s="2"/>
      <c r="FW640" s="2"/>
      <c r="FX640" s="2">
        <v>101</v>
      </c>
      <c r="FY640" s="2">
        <v>55</v>
      </c>
      <c r="FZ640" s="2"/>
      <c r="GA640" s="2" t="s">
        <v>3</v>
      </c>
      <c r="GB640" s="2"/>
      <c r="GC640" s="2"/>
      <c r="GD640" s="2">
        <v>1</v>
      </c>
      <c r="GE640" s="2"/>
      <c r="GF640" s="2">
        <v>267915464</v>
      </c>
      <c r="GG640" s="2">
        <v>2</v>
      </c>
      <c r="GH640" s="2">
        <v>1</v>
      </c>
      <c r="GI640" s="2">
        <v>2</v>
      </c>
      <c r="GJ640" s="2">
        <v>0</v>
      </c>
      <c r="GK640" s="2">
        <v>0</v>
      </c>
      <c r="GL640" s="2">
        <f t="shared" si="627"/>
        <v>0</v>
      </c>
      <c r="GM640" s="2">
        <f t="shared" si="628"/>
        <v>11658.68</v>
      </c>
      <c r="GN640" s="2">
        <f t="shared" si="629"/>
        <v>11658.68</v>
      </c>
      <c r="GO640" s="2">
        <f t="shared" si="630"/>
        <v>0</v>
      </c>
      <c r="GP640" s="2">
        <f t="shared" si="631"/>
        <v>0</v>
      </c>
      <c r="GQ640" s="2"/>
      <c r="GR640" s="2">
        <v>0</v>
      </c>
      <c r="GS640" s="2">
        <v>3</v>
      </c>
      <c r="GT640" s="2">
        <v>0</v>
      </c>
      <c r="GU640" s="2" t="s">
        <v>3</v>
      </c>
      <c r="GV640" s="2">
        <f t="shared" si="632"/>
        <v>0</v>
      </c>
      <c r="GW640" s="2">
        <v>1</v>
      </c>
      <c r="GX640" s="2">
        <f t="shared" si="633"/>
        <v>0</v>
      </c>
      <c r="GY640" s="2"/>
      <c r="GZ640" s="2"/>
      <c r="HA640" s="2">
        <v>0</v>
      </c>
      <c r="HB640" s="2">
        <v>0</v>
      </c>
      <c r="HC640" s="2">
        <f t="shared" si="634"/>
        <v>0</v>
      </c>
      <c r="HD640" s="2"/>
      <c r="HE640" s="2" t="s">
        <v>3</v>
      </c>
      <c r="HF640" s="2" t="s">
        <v>3</v>
      </c>
      <c r="HG640" s="2"/>
      <c r="HH640" s="2"/>
      <c r="HI640" s="2"/>
      <c r="HJ640" s="2"/>
      <c r="HK640" s="2"/>
      <c r="HL640" s="2"/>
      <c r="HM640" s="2" t="s">
        <v>3</v>
      </c>
      <c r="HN640" s="2" t="s">
        <v>3</v>
      </c>
      <c r="HO640" s="2" t="s">
        <v>3</v>
      </c>
      <c r="HP640" s="2" t="s">
        <v>3</v>
      </c>
      <c r="HQ640" s="2" t="s">
        <v>3</v>
      </c>
      <c r="HR640" s="2"/>
      <c r="HS640" s="2">
        <v>0</v>
      </c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>
        <v>0</v>
      </c>
      <c r="IL640" s="2"/>
      <c r="IM640" s="2"/>
      <c r="IN640" s="2"/>
      <c r="IO640" s="2"/>
      <c r="IP640" s="2"/>
      <c r="IQ640" s="2"/>
      <c r="IR640" s="2"/>
      <c r="IS640" s="2"/>
      <c r="IT640" s="2"/>
      <c r="IU640" s="2"/>
    </row>
    <row r="641" spans="1:255" x14ac:dyDescent="0.25">
      <c r="A641">
        <v>17</v>
      </c>
      <c r="B641">
        <v>1</v>
      </c>
      <c r="C641">
        <f>ROW(SmtRes!A468)</f>
        <v>468</v>
      </c>
      <c r="D641">
        <f>ROW(EtalonRes!A464)</f>
        <v>464</v>
      </c>
      <c r="E641" t="s">
        <v>404</v>
      </c>
      <c r="F641" t="s">
        <v>405</v>
      </c>
      <c r="G641" t="s">
        <v>406</v>
      </c>
      <c r="H641" t="s">
        <v>46</v>
      </c>
      <c r="I641">
        <f>ROUND(268.3/100,9)</f>
        <v>2.6829999999999998</v>
      </c>
      <c r="J641">
        <v>0</v>
      </c>
      <c r="K641">
        <f>ROUND(268.3/100,9)</f>
        <v>2.6829999999999998</v>
      </c>
      <c r="O641">
        <f t="shared" si="603"/>
        <v>112552.59</v>
      </c>
      <c r="P641">
        <f t="shared" si="604"/>
        <v>21846.61</v>
      </c>
      <c r="Q641">
        <f>(ROUND((ROUND(((((ET641*1.25)*1.1))*AV641*I641),2)*BB641),2)+ROUND((ROUND(((AE641-(((EU641*1.25)*1.1)))*AV641*I641),2)*BS641),2))</f>
        <v>534.67999999999995</v>
      </c>
      <c r="R641">
        <f t="shared" si="605"/>
        <v>162.59</v>
      </c>
      <c r="S641">
        <f t="shared" si="606"/>
        <v>90171.3</v>
      </c>
      <c r="T641">
        <f t="shared" si="607"/>
        <v>0</v>
      </c>
      <c r="U641">
        <f t="shared" si="608"/>
        <v>106.60538294999999</v>
      </c>
      <c r="V641">
        <f t="shared" si="609"/>
        <v>0</v>
      </c>
      <c r="W641">
        <f t="shared" si="610"/>
        <v>0</v>
      </c>
      <c r="X641">
        <f t="shared" si="611"/>
        <v>91237.23</v>
      </c>
      <c r="Y641">
        <f t="shared" si="612"/>
        <v>49683.64</v>
      </c>
      <c r="AA641">
        <v>56481267</v>
      </c>
      <c r="AB641">
        <f t="shared" si="613"/>
        <v>3214.7871</v>
      </c>
      <c r="AC641">
        <f t="shared" si="614"/>
        <v>2528.7600000000002</v>
      </c>
      <c r="AD641">
        <f>ROUND((((((ET641*1.25)*1.1))-(((EU641*1.25)*1.1)))+AE641),6)</f>
        <v>14.7675</v>
      </c>
      <c r="AE641">
        <f>ROUND((((EU641*1.25)*1.1)),6)</f>
        <v>1.21</v>
      </c>
      <c r="AF641">
        <f>ROUND((((EV641*1.15)*1.1)),6)</f>
        <v>671.25959999999998</v>
      </c>
      <c r="AG641">
        <f t="shared" si="615"/>
        <v>0</v>
      </c>
      <c r="AH641">
        <f>(((EW641*1.15)*1.1))</f>
        <v>37.950000000000003</v>
      </c>
      <c r="AI641">
        <f>(((EX641*1.25)*1.1))</f>
        <v>0</v>
      </c>
      <c r="AJ641">
        <f t="shared" si="616"/>
        <v>0</v>
      </c>
      <c r="AK641">
        <v>3070.14</v>
      </c>
      <c r="AL641">
        <v>2528.7600000000002</v>
      </c>
      <c r="AM641">
        <v>10.74</v>
      </c>
      <c r="AN641">
        <v>0.88</v>
      </c>
      <c r="AO641">
        <v>530.64</v>
      </c>
      <c r="AP641">
        <v>0</v>
      </c>
      <c r="AQ641">
        <v>30</v>
      </c>
      <c r="AR641">
        <v>0</v>
      </c>
      <c r="AS641">
        <v>0</v>
      </c>
      <c r="AT641">
        <v>101</v>
      </c>
      <c r="AU641">
        <v>55</v>
      </c>
      <c r="AV641">
        <v>1.0469999999999999</v>
      </c>
      <c r="AW641">
        <v>1</v>
      </c>
      <c r="AZ641">
        <v>1</v>
      </c>
      <c r="BA641">
        <v>47.82</v>
      </c>
      <c r="BB641">
        <v>12.89</v>
      </c>
      <c r="BC641">
        <v>3.22</v>
      </c>
      <c r="BD641" t="s">
        <v>3</v>
      </c>
      <c r="BE641" t="s">
        <v>3</v>
      </c>
      <c r="BF641" t="s">
        <v>3</v>
      </c>
      <c r="BG641" t="s">
        <v>3</v>
      </c>
      <c r="BH641">
        <v>0</v>
      </c>
      <c r="BI641">
        <v>1</v>
      </c>
      <c r="BJ641" t="s">
        <v>407</v>
      </c>
      <c r="BM641">
        <v>57</v>
      </c>
      <c r="BN641">
        <v>0</v>
      </c>
      <c r="BO641" t="s">
        <v>405</v>
      </c>
      <c r="BP641">
        <v>1</v>
      </c>
      <c r="BQ641">
        <v>30</v>
      </c>
      <c r="BR641">
        <v>0</v>
      </c>
      <c r="BS641">
        <v>47.82</v>
      </c>
      <c r="BT641">
        <v>1</v>
      </c>
      <c r="BU641">
        <v>1</v>
      </c>
      <c r="BV641">
        <v>1</v>
      </c>
      <c r="BW641">
        <v>1</v>
      </c>
      <c r="BX641">
        <v>1</v>
      </c>
      <c r="BY641" t="s">
        <v>3</v>
      </c>
      <c r="BZ641">
        <v>101</v>
      </c>
      <c r="CA641">
        <v>55</v>
      </c>
      <c r="CB641" t="s">
        <v>3</v>
      </c>
      <c r="CE641">
        <v>30</v>
      </c>
      <c r="CF641">
        <v>0</v>
      </c>
      <c r="CG641">
        <v>0</v>
      </c>
      <c r="CM641">
        <v>0</v>
      </c>
      <c r="CN641" t="s">
        <v>3</v>
      </c>
      <c r="CO641">
        <v>0</v>
      </c>
      <c r="CP641">
        <f t="shared" si="617"/>
        <v>112552.59</v>
      </c>
      <c r="CQ641">
        <f t="shared" si="618"/>
        <v>8142.61</v>
      </c>
      <c r="CR641">
        <f>(ROUND((ROUND(((((ET641*1.25)*1.1))*AV641*1),2)*BB641),2)+ROUND((ROUND(((AE641-(((EU641*1.25)*1.1)))*AV641*1),2)*BS641),2))</f>
        <v>199.28</v>
      </c>
      <c r="CS641">
        <f t="shared" si="619"/>
        <v>60.73</v>
      </c>
      <c r="CT641">
        <f t="shared" si="620"/>
        <v>33608.370000000003</v>
      </c>
      <c r="CU641">
        <f t="shared" si="621"/>
        <v>0</v>
      </c>
      <c r="CV641">
        <f t="shared" si="622"/>
        <v>39.733649999999997</v>
      </c>
      <c r="CW641">
        <f t="shared" si="623"/>
        <v>0</v>
      </c>
      <c r="CX641">
        <f t="shared" si="624"/>
        <v>0</v>
      </c>
      <c r="CY641">
        <f t="shared" si="625"/>
        <v>91237.228900000002</v>
      </c>
      <c r="CZ641">
        <f t="shared" si="626"/>
        <v>49683.639500000005</v>
      </c>
      <c r="DC641" t="s">
        <v>3</v>
      </c>
      <c r="DD641" t="s">
        <v>3</v>
      </c>
      <c r="DE641" t="s">
        <v>48</v>
      </c>
      <c r="DF641" t="s">
        <v>48</v>
      </c>
      <c r="DG641" t="s">
        <v>49</v>
      </c>
      <c r="DH641" t="s">
        <v>3</v>
      </c>
      <c r="DI641" t="s">
        <v>49</v>
      </c>
      <c r="DJ641" t="s">
        <v>48</v>
      </c>
      <c r="DK641" t="s">
        <v>3</v>
      </c>
      <c r="DL641" t="s">
        <v>3</v>
      </c>
      <c r="DM641" t="s">
        <v>3</v>
      </c>
      <c r="DN641">
        <v>0</v>
      </c>
      <c r="DO641">
        <v>0</v>
      </c>
      <c r="DP641">
        <v>1</v>
      </c>
      <c r="DQ641">
        <v>1</v>
      </c>
      <c r="DU641">
        <v>1005</v>
      </c>
      <c r="DV641" t="s">
        <v>46</v>
      </c>
      <c r="DW641" t="s">
        <v>46</v>
      </c>
      <c r="DX641">
        <v>100</v>
      </c>
      <c r="DZ641" t="s">
        <v>3</v>
      </c>
      <c r="EA641" t="s">
        <v>3</v>
      </c>
      <c r="EB641" t="s">
        <v>3</v>
      </c>
      <c r="EC641" t="s">
        <v>3</v>
      </c>
      <c r="EE641">
        <v>55586495</v>
      </c>
      <c r="EF641">
        <v>30</v>
      </c>
      <c r="EG641" t="s">
        <v>117</v>
      </c>
      <c r="EH641">
        <v>0</v>
      </c>
      <c r="EI641" t="s">
        <v>3</v>
      </c>
      <c r="EJ641">
        <v>1</v>
      </c>
      <c r="EK641">
        <v>57</v>
      </c>
      <c r="EL641" t="s">
        <v>260</v>
      </c>
      <c r="EM641" t="s">
        <v>261</v>
      </c>
      <c r="EO641" t="s">
        <v>52</v>
      </c>
      <c r="EQ641">
        <v>0</v>
      </c>
      <c r="ER641">
        <v>3070.14</v>
      </c>
      <c r="ES641">
        <v>2528.7600000000002</v>
      </c>
      <c r="ET641">
        <v>10.74</v>
      </c>
      <c r="EU641">
        <v>0.88</v>
      </c>
      <c r="EV641">
        <v>530.64</v>
      </c>
      <c r="EW641">
        <v>30</v>
      </c>
      <c r="EX641">
        <v>0</v>
      </c>
      <c r="EY641">
        <v>0</v>
      </c>
      <c r="FQ641">
        <v>0</v>
      </c>
      <c r="FR641">
        <v>0</v>
      </c>
      <c r="FS641">
        <v>0</v>
      </c>
      <c r="FX641">
        <v>101</v>
      </c>
      <c r="FY641">
        <v>55</v>
      </c>
      <c r="GA641" t="s">
        <v>3</v>
      </c>
      <c r="GD641">
        <v>1</v>
      </c>
      <c r="GF641">
        <v>267915464</v>
      </c>
      <c r="GG641">
        <v>2</v>
      </c>
      <c r="GH641">
        <v>1</v>
      </c>
      <c r="GI641">
        <v>2</v>
      </c>
      <c r="GJ641">
        <v>0</v>
      </c>
      <c r="GK641">
        <v>0</v>
      </c>
      <c r="GL641">
        <f t="shared" si="627"/>
        <v>0</v>
      </c>
      <c r="GM641">
        <f t="shared" si="628"/>
        <v>253473.46</v>
      </c>
      <c r="GN641">
        <f t="shared" si="629"/>
        <v>253473.46</v>
      </c>
      <c r="GO641">
        <f t="shared" si="630"/>
        <v>0</v>
      </c>
      <c r="GP641">
        <f t="shared" si="631"/>
        <v>0</v>
      </c>
      <c r="GR641">
        <v>0</v>
      </c>
      <c r="GS641">
        <v>3</v>
      </c>
      <c r="GT641">
        <v>0</v>
      </c>
      <c r="GU641" t="s">
        <v>3</v>
      </c>
      <c r="GV641">
        <f t="shared" si="632"/>
        <v>0</v>
      </c>
      <c r="GW641">
        <v>1</v>
      </c>
      <c r="GX641">
        <f t="shared" si="633"/>
        <v>0</v>
      </c>
      <c r="HA641">
        <v>0</v>
      </c>
      <c r="HB641">
        <v>0</v>
      </c>
      <c r="HC641">
        <f t="shared" si="634"/>
        <v>0</v>
      </c>
      <c r="HE641" t="s">
        <v>3</v>
      </c>
      <c r="HF641" t="s">
        <v>3</v>
      </c>
      <c r="HM641" t="s">
        <v>3</v>
      </c>
      <c r="HN641" t="s">
        <v>3</v>
      </c>
      <c r="HO641" t="s">
        <v>3</v>
      </c>
      <c r="HP641" t="s">
        <v>3</v>
      </c>
      <c r="HQ641" t="s">
        <v>3</v>
      </c>
      <c r="HS641">
        <v>0</v>
      </c>
      <c r="IK641">
        <v>0</v>
      </c>
    </row>
    <row r="642" spans="1:255" x14ac:dyDescent="0.25">
      <c r="A642" s="2">
        <v>17</v>
      </c>
      <c r="B642" s="2">
        <v>1</v>
      </c>
      <c r="C642" s="2">
        <f>ROW(SmtRes!A477)</f>
        <v>477</v>
      </c>
      <c r="D642" s="2">
        <f>ROW(EtalonRes!A473)</f>
        <v>473</v>
      </c>
      <c r="E642" s="2" t="s">
        <v>408</v>
      </c>
      <c r="F642" s="2" t="s">
        <v>409</v>
      </c>
      <c r="G642" s="2" t="s">
        <v>410</v>
      </c>
      <c r="H642" s="2" t="s">
        <v>258</v>
      </c>
      <c r="I642" s="2">
        <v>0.3</v>
      </c>
      <c r="J642" s="2">
        <v>0</v>
      </c>
      <c r="K642" s="2">
        <v>0.3</v>
      </c>
      <c r="L642" s="2"/>
      <c r="M642" s="2"/>
      <c r="N642" s="2"/>
      <c r="O642" s="2">
        <f t="shared" si="603"/>
        <v>253.36</v>
      </c>
      <c r="P642" s="2">
        <f t="shared" si="604"/>
        <v>144.54</v>
      </c>
      <c r="Q642" s="2">
        <f>(ROUND((ROUND(((((ET642*1.25)*1.1))*AV642*I642),2)*BB642),2)+ROUND((ROUND(((AE642-(((EU642*1.25)*1.1)))*AV642*I642),2)*BS642),2))</f>
        <v>14.97</v>
      </c>
      <c r="R642" s="2">
        <f t="shared" si="605"/>
        <v>1.85</v>
      </c>
      <c r="S642" s="2">
        <f t="shared" si="606"/>
        <v>93.85</v>
      </c>
      <c r="T642" s="2">
        <f t="shared" si="607"/>
        <v>0</v>
      </c>
      <c r="U642" s="2">
        <f t="shared" si="608"/>
        <v>7.2196042050000004</v>
      </c>
      <c r="V642" s="2">
        <f t="shared" si="609"/>
        <v>0</v>
      </c>
      <c r="W642" s="2">
        <f t="shared" si="610"/>
        <v>0</v>
      </c>
      <c r="X642" s="2">
        <f t="shared" si="611"/>
        <v>83.26</v>
      </c>
      <c r="Y642" s="2">
        <f t="shared" si="612"/>
        <v>44.98</v>
      </c>
      <c r="Z642" s="2"/>
      <c r="AA642" s="2">
        <v>56481265</v>
      </c>
      <c r="AB642" s="2">
        <f t="shared" si="613"/>
        <v>819.30690000000004</v>
      </c>
      <c r="AC642" s="2">
        <f t="shared" si="614"/>
        <v>472.83</v>
      </c>
      <c r="AD642" s="2">
        <f>ROUND((((((ET642*1.25)*1.1))-(((EU642*1.25)*1.1)))+AE642),6)</f>
        <v>47.671250000000001</v>
      </c>
      <c r="AE642" s="2">
        <f>ROUND((((EU642*1.25)*1.1)),6)</f>
        <v>5.8987499999999997</v>
      </c>
      <c r="AF642" s="2">
        <f>ROUND((((EV642*1.15)*1.1)),6)</f>
        <v>298.80565000000001</v>
      </c>
      <c r="AG642" s="2">
        <f t="shared" si="615"/>
        <v>0</v>
      </c>
      <c r="AH642" s="2">
        <f>(((EW642*1.15)*1.1))</f>
        <v>22.985050000000005</v>
      </c>
      <c r="AI642" s="2">
        <f>(((EX642*1.25)*1.1))</f>
        <v>0</v>
      </c>
      <c r="AJ642" s="2">
        <f t="shared" si="616"/>
        <v>0</v>
      </c>
      <c r="AK642" s="2">
        <v>743.71</v>
      </c>
      <c r="AL642" s="2">
        <v>472.83</v>
      </c>
      <c r="AM642" s="2">
        <v>34.67</v>
      </c>
      <c r="AN642" s="2">
        <v>4.29</v>
      </c>
      <c r="AO642" s="2">
        <v>236.21</v>
      </c>
      <c r="AP642" s="2">
        <v>0</v>
      </c>
      <c r="AQ642" s="2">
        <v>18.170000000000002</v>
      </c>
      <c r="AR642" s="2">
        <v>0</v>
      </c>
      <c r="AS642" s="2">
        <v>0</v>
      </c>
      <c r="AT642" s="2">
        <v>87</v>
      </c>
      <c r="AU642" s="2">
        <v>47</v>
      </c>
      <c r="AV642" s="2">
        <v>1.0469999999999999</v>
      </c>
      <c r="AW642" s="2">
        <v>1.0189999999999999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0</v>
      </c>
      <c r="BI642" s="2">
        <v>1</v>
      </c>
      <c r="BJ642" s="2" t="s">
        <v>411</v>
      </c>
      <c r="BK642" s="2"/>
      <c r="BL642" s="2"/>
      <c r="BM642" s="2">
        <v>29</v>
      </c>
      <c r="BN642" s="2">
        <v>0</v>
      </c>
      <c r="BO642" s="2" t="s">
        <v>409</v>
      </c>
      <c r="BP642" s="2">
        <v>1</v>
      </c>
      <c r="BQ642" s="2">
        <v>30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87</v>
      </c>
      <c r="CA642" s="2">
        <v>47</v>
      </c>
      <c r="CB642" s="2" t="s">
        <v>3</v>
      </c>
      <c r="CC642" s="2"/>
      <c r="CD642" s="2"/>
      <c r="CE642" s="2">
        <v>30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3</v>
      </c>
      <c r="CO642" s="2">
        <v>0</v>
      </c>
      <c r="CP642" s="2">
        <f t="shared" si="617"/>
        <v>253.35999999999999</v>
      </c>
      <c r="CQ642" s="2">
        <f t="shared" si="618"/>
        <v>481.81</v>
      </c>
      <c r="CR642" s="2">
        <f>(ROUND((ROUND(((((ET642*1.25)*1.1))*AV642*1),2)*BB642),2)+ROUND((ROUND(((AE642-(((EU642*1.25)*1.1)))*AV642*1),2)*BS642),2))</f>
        <v>49.91</v>
      </c>
      <c r="CS642" s="2">
        <f t="shared" si="619"/>
        <v>6.18</v>
      </c>
      <c r="CT642" s="2">
        <f t="shared" si="620"/>
        <v>312.85000000000002</v>
      </c>
      <c r="CU642" s="2">
        <f t="shared" si="621"/>
        <v>0</v>
      </c>
      <c r="CV642" s="2">
        <f t="shared" si="622"/>
        <v>24.065347350000003</v>
      </c>
      <c r="CW642" s="2">
        <f t="shared" si="623"/>
        <v>0</v>
      </c>
      <c r="CX642" s="2">
        <f t="shared" si="624"/>
        <v>0</v>
      </c>
      <c r="CY642" s="2">
        <f t="shared" si="625"/>
        <v>83.259</v>
      </c>
      <c r="CZ642" s="2">
        <f t="shared" si="626"/>
        <v>44.978999999999999</v>
      </c>
      <c r="DA642" s="2"/>
      <c r="DB642" s="2"/>
      <c r="DC642" s="2" t="s">
        <v>3</v>
      </c>
      <c r="DD642" s="2" t="s">
        <v>3</v>
      </c>
      <c r="DE642" s="2" t="s">
        <v>48</v>
      </c>
      <c r="DF642" s="2" t="s">
        <v>48</v>
      </c>
      <c r="DG642" s="2" t="s">
        <v>49</v>
      </c>
      <c r="DH642" s="2" t="s">
        <v>3</v>
      </c>
      <c r="DI642" s="2" t="s">
        <v>49</v>
      </c>
      <c r="DJ642" s="2" t="s">
        <v>48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1013</v>
      </c>
      <c r="DV642" s="2" t="s">
        <v>258</v>
      </c>
      <c r="DW642" s="2" t="s">
        <v>258</v>
      </c>
      <c r="DX642" s="2">
        <v>1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55586465</v>
      </c>
      <c r="EF642" s="2">
        <v>30</v>
      </c>
      <c r="EG642" s="2" t="s">
        <v>117</v>
      </c>
      <c r="EH642" s="2">
        <v>0</v>
      </c>
      <c r="EI642" s="2" t="s">
        <v>3</v>
      </c>
      <c r="EJ642" s="2">
        <v>1</v>
      </c>
      <c r="EK642" s="2">
        <v>29</v>
      </c>
      <c r="EL642" s="2" t="s">
        <v>412</v>
      </c>
      <c r="EM642" s="2" t="s">
        <v>413</v>
      </c>
      <c r="EN642" s="2"/>
      <c r="EO642" s="2" t="s">
        <v>52</v>
      </c>
      <c r="EP642" s="2"/>
      <c r="EQ642" s="2">
        <v>0</v>
      </c>
      <c r="ER642" s="2">
        <v>743.71</v>
      </c>
      <c r="ES642" s="2">
        <v>472.83</v>
      </c>
      <c r="ET642" s="2">
        <v>34.67</v>
      </c>
      <c r="EU642" s="2">
        <v>4.29</v>
      </c>
      <c r="EV642" s="2">
        <v>236.21</v>
      </c>
      <c r="EW642" s="2">
        <v>18.170000000000002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87</v>
      </c>
      <c r="FY642" s="2">
        <v>47</v>
      </c>
      <c r="FZ642" s="2"/>
      <c r="GA642" s="2" t="s">
        <v>3</v>
      </c>
      <c r="GB642" s="2"/>
      <c r="GC642" s="2"/>
      <c r="GD642" s="2">
        <v>1</v>
      </c>
      <c r="GE642" s="2"/>
      <c r="GF642" s="2">
        <v>939905489</v>
      </c>
      <c r="GG642" s="2">
        <v>2</v>
      </c>
      <c r="GH642" s="2">
        <v>1</v>
      </c>
      <c r="GI642" s="2">
        <v>2</v>
      </c>
      <c r="GJ642" s="2">
        <v>0</v>
      </c>
      <c r="GK642" s="2">
        <v>0</v>
      </c>
      <c r="GL642" s="2">
        <f t="shared" si="627"/>
        <v>0</v>
      </c>
      <c r="GM642" s="2">
        <f t="shared" si="628"/>
        <v>381.6</v>
      </c>
      <c r="GN642" s="2">
        <f t="shared" si="629"/>
        <v>381.6</v>
      </c>
      <c r="GO642" s="2">
        <f t="shared" si="630"/>
        <v>0</v>
      </c>
      <c r="GP642" s="2">
        <f t="shared" si="631"/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si="632"/>
        <v>0</v>
      </c>
      <c r="GW642" s="2">
        <v>1</v>
      </c>
      <c r="GX642" s="2">
        <f t="shared" si="633"/>
        <v>0</v>
      </c>
      <c r="GY642" s="2"/>
      <c r="GZ642" s="2"/>
      <c r="HA642" s="2">
        <v>0</v>
      </c>
      <c r="HB642" s="2">
        <v>0</v>
      </c>
      <c r="HC642" s="2">
        <f t="shared" si="634"/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5">
      <c r="A643">
        <v>17</v>
      </c>
      <c r="B643">
        <v>1</v>
      </c>
      <c r="C643">
        <f>ROW(SmtRes!A486)</f>
        <v>486</v>
      </c>
      <c r="D643">
        <f>ROW(EtalonRes!A482)</f>
        <v>482</v>
      </c>
      <c r="E643" t="s">
        <v>408</v>
      </c>
      <c r="F643" t="s">
        <v>409</v>
      </c>
      <c r="G643" t="s">
        <v>410</v>
      </c>
      <c r="H643" t="s">
        <v>258</v>
      </c>
      <c r="I643">
        <v>0.3</v>
      </c>
      <c r="J643">
        <v>0</v>
      </c>
      <c r="K643">
        <v>0.3</v>
      </c>
      <c r="O643">
        <f t="shared" si="603"/>
        <v>5661.63</v>
      </c>
      <c r="P643">
        <f t="shared" si="604"/>
        <v>958.3</v>
      </c>
      <c r="Q643">
        <f>(ROUND((ROUND(((((ET643*1.25)*1.1))*AV643*I643),2)*BB643),2)+ROUND((ROUND(((AE643-(((EU643*1.25)*1.1)))*AV643*I643),2)*BS643),2))</f>
        <v>215.42</v>
      </c>
      <c r="R643">
        <f t="shared" si="605"/>
        <v>88.47</v>
      </c>
      <c r="S643">
        <f t="shared" si="606"/>
        <v>4487.91</v>
      </c>
      <c r="T643">
        <f t="shared" si="607"/>
        <v>0</v>
      </c>
      <c r="U643">
        <f t="shared" si="608"/>
        <v>7.2196042050000004</v>
      </c>
      <c r="V643">
        <f t="shared" si="609"/>
        <v>0</v>
      </c>
      <c r="W643">
        <f t="shared" si="610"/>
        <v>0</v>
      </c>
      <c r="X643">
        <f t="shared" si="611"/>
        <v>3981.45</v>
      </c>
      <c r="Y643">
        <f t="shared" si="612"/>
        <v>2150.9</v>
      </c>
      <c r="AA643">
        <v>56481267</v>
      </c>
      <c r="AB643">
        <f t="shared" si="613"/>
        <v>819.30690000000004</v>
      </c>
      <c r="AC643">
        <f t="shared" si="614"/>
        <v>472.83</v>
      </c>
      <c r="AD643">
        <f>ROUND((((((ET643*1.25)*1.1))-(((EU643*1.25)*1.1)))+AE643),6)</f>
        <v>47.671250000000001</v>
      </c>
      <c r="AE643">
        <f>ROUND((((EU643*1.25)*1.1)),6)</f>
        <v>5.8987499999999997</v>
      </c>
      <c r="AF643">
        <f>ROUND((((EV643*1.15)*1.1)),6)</f>
        <v>298.80565000000001</v>
      </c>
      <c r="AG643">
        <f t="shared" si="615"/>
        <v>0</v>
      </c>
      <c r="AH643">
        <f>(((EW643*1.15)*1.1))</f>
        <v>22.985050000000005</v>
      </c>
      <c r="AI643">
        <f>(((EX643*1.25)*1.1))</f>
        <v>0</v>
      </c>
      <c r="AJ643">
        <f t="shared" si="616"/>
        <v>0</v>
      </c>
      <c r="AK643">
        <v>743.71</v>
      </c>
      <c r="AL643">
        <v>472.83</v>
      </c>
      <c r="AM643">
        <v>34.67</v>
      </c>
      <c r="AN643">
        <v>4.29</v>
      </c>
      <c r="AO643">
        <v>236.21</v>
      </c>
      <c r="AP643">
        <v>0</v>
      </c>
      <c r="AQ643">
        <v>18.170000000000002</v>
      </c>
      <c r="AR643">
        <v>0</v>
      </c>
      <c r="AS643">
        <v>0</v>
      </c>
      <c r="AT643">
        <v>87</v>
      </c>
      <c r="AU643">
        <v>47</v>
      </c>
      <c r="AV643">
        <v>1.0469999999999999</v>
      </c>
      <c r="AW643">
        <v>1.0189999999999999</v>
      </c>
      <c r="AZ643">
        <v>1</v>
      </c>
      <c r="BA643">
        <v>47.82</v>
      </c>
      <c r="BB643">
        <v>14.39</v>
      </c>
      <c r="BC643">
        <v>6.63</v>
      </c>
      <c r="BD643" t="s">
        <v>3</v>
      </c>
      <c r="BE643" t="s">
        <v>3</v>
      </c>
      <c r="BF643" t="s">
        <v>3</v>
      </c>
      <c r="BG643" t="s">
        <v>3</v>
      </c>
      <c r="BH643">
        <v>0</v>
      </c>
      <c r="BI643">
        <v>1</v>
      </c>
      <c r="BJ643" t="s">
        <v>411</v>
      </c>
      <c r="BM643">
        <v>29</v>
      </c>
      <c r="BN643">
        <v>0</v>
      </c>
      <c r="BO643" t="s">
        <v>409</v>
      </c>
      <c r="BP643">
        <v>1</v>
      </c>
      <c r="BQ643">
        <v>30</v>
      </c>
      <c r="BR643">
        <v>0</v>
      </c>
      <c r="BS643">
        <v>47.82</v>
      </c>
      <c r="BT643">
        <v>1</v>
      </c>
      <c r="BU643">
        <v>1</v>
      </c>
      <c r="BV643">
        <v>1</v>
      </c>
      <c r="BW643">
        <v>1</v>
      </c>
      <c r="BX643">
        <v>1</v>
      </c>
      <c r="BY643" t="s">
        <v>3</v>
      </c>
      <c r="BZ643">
        <v>87</v>
      </c>
      <c r="CA643">
        <v>47</v>
      </c>
      <c r="CB643" t="s">
        <v>3</v>
      </c>
      <c r="CE643">
        <v>30</v>
      </c>
      <c r="CF643">
        <v>0</v>
      </c>
      <c r="CG643">
        <v>0</v>
      </c>
      <c r="CM643">
        <v>0</v>
      </c>
      <c r="CN643" t="s">
        <v>3</v>
      </c>
      <c r="CO643">
        <v>0</v>
      </c>
      <c r="CP643">
        <f t="shared" si="617"/>
        <v>5661.63</v>
      </c>
      <c r="CQ643">
        <f t="shared" si="618"/>
        <v>3194.4</v>
      </c>
      <c r="CR643">
        <f>(ROUND((ROUND(((((ET643*1.25)*1.1))*AV643*1),2)*BB643),2)+ROUND((ROUND(((AE643-(((EU643*1.25)*1.1)))*AV643*1),2)*BS643),2))</f>
        <v>718.2</v>
      </c>
      <c r="CS643">
        <f t="shared" si="619"/>
        <v>295.52999999999997</v>
      </c>
      <c r="CT643">
        <f t="shared" si="620"/>
        <v>14960.49</v>
      </c>
      <c r="CU643">
        <f t="shared" si="621"/>
        <v>0</v>
      </c>
      <c r="CV643">
        <f t="shared" si="622"/>
        <v>24.065347350000003</v>
      </c>
      <c r="CW643">
        <f t="shared" si="623"/>
        <v>0</v>
      </c>
      <c r="CX643">
        <f t="shared" si="624"/>
        <v>0</v>
      </c>
      <c r="CY643">
        <f t="shared" si="625"/>
        <v>3981.4506000000001</v>
      </c>
      <c r="CZ643">
        <f t="shared" si="626"/>
        <v>2150.8986</v>
      </c>
      <c r="DC643" t="s">
        <v>3</v>
      </c>
      <c r="DD643" t="s">
        <v>3</v>
      </c>
      <c r="DE643" t="s">
        <v>48</v>
      </c>
      <c r="DF643" t="s">
        <v>48</v>
      </c>
      <c r="DG643" t="s">
        <v>49</v>
      </c>
      <c r="DH643" t="s">
        <v>3</v>
      </c>
      <c r="DI643" t="s">
        <v>49</v>
      </c>
      <c r="DJ643" t="s">
        <v>48</v>
      </c>
      <c r="DK643" t="s">
        <v>3</v>
      </c>
      <c r="DL643" t="s">
        <v>3</v>
      </c>
      <c r="DM643" t="s">
        <v>3</v>
      </c>
      <c r="DN643">
        <v>0</v>
      </c>
      <c r="DO643">
        <v>0</v>
      </c>
      <c r="DP643">
        <v>1</v>
      </c>
      <c r="DQ643">
        <v>1</v>
      </c>
      <c r="DU643">
        <v>1013</v>
      </c>
      <c r="DV643" t="s">
        <v>258</v>
      </c>
      <c r="DW643" t="s">
        <v>258</v>
      </c>
      <c r="DX643">
        <v>1</v>
      </c>
      <c r="DZ643" t="s">
        <v>3</v>
      </c>
      <c r="EA643" t="s">
        <v>3</v>
      </c>
      <c r="EB643" t="s">
        <v>3</v>
      </c>
      <c r="EC643" t="s">
        <v>3</v>
      </c>
      <c r="EE643">
        <v>55586465</v>
      </c>
      <c r="EF643">
        <v>30</v>
      </c>
      <c r="EG643" t="s">
        <v>117</v>
      </c>
      <c r="EH643">
        <v>0</v>
      </c>
      <c r="EI643" t="s">
        <v>3</v>
      </c>
      <c r="EJ643">
        <v>1</v>
      </c>
      <c r="EK643">
        <v>29</v>
      </c>
      <c r="EL643" t="s">
        <v>412</v>
      </c>
      <c r="EM643" t="s">
        <v>413</v>
      </c>
      <c r="EO643" t="s">
        <v>52</v>
      </c>
      <c r="EQ643">
        <v>0</v>
      </c>
      <c r="ER643">
        <v>743.71</v>
      </c>
      <c r="ES643">
        <v>472.83</v>
      </c>
      <c r="ET643">
        <v>34.67</v>
      </c>
      <c r="EU643">
        <v>4.29</v>
      </c>
      <c r="EV643">
        <v>236.21</v>
      </c>
      <c r="EW643">
        <v>18.170000000000002</v>
      </c>
      <c r="EX643">
        <v>0</v>
      </c>
      <c r="EY643">
        <v>0</v>
      </c>
      <c r="FQ643">
        <v>0</v>
      </c>
      <c r="FR643">
        <v>0</v>
      </c>
      <c r="FS643">
        <v>0</v>
      </c>
      <c r="FX643">
        <v>87</v>
      </c>
      <c r="FY643">
        <v>47</v>
      </c>
      <c r="GA643" t="s">
        <v>3</v>
      </c>
      <c r="GD643">
        <v>1</v>
      </c>
      <c r="GF643">
        <v>939905489</v>
      </c>
      <c r="GG643">
        <v>2</v>
      </c>
      <c r="GH643">
        <v>1</v>
      </c>
      <c r="GI643">
        <v>2</v>
      </c>
      <c r="GJ643">
        <v>0</v>
      </c>
      <c r="GK643">
        <v>0</v>
      </c>
      <c r="GL643">
        <f t="shared" si="627"/>
        <v>0</v>
      </c>
      <c r="GM643">
        <f t="shared" si="628"/>
        <v>11793.98</v>
      </c>
      <c r="GN643">
        <f t="shared" si="629"/>
        <v>11793.98</v>
      </c>
      <c r="GO643">
        <f t="shared" si="630"/>
        <v>0</v>
      </c>
      <c r="GP643">
        <f t="shared" si="631"/>
        <v>0</v>
      </c>
      <c r="GR643">
        <v>0</v>
      </c>
      <c r="GS643">
        <v>3</v>
      </c>
      <c r="GT643">
        <v>0</v>
      </c>
      <c r="GU643" t="s">
        <v>3</v>
      </c>
      <c r="GV643">
        <f t="shared" si="632"/>
        <v>0</v>
      </c>
      <c r="GW643">
        <v>1</v>
      </c>
      <c r="GX643">
        <f t="shared" si="633"/>
        <v>0</v>
      </c>
      <c r="HA643">
        <v>0</v>
      </c>
      <c r="HB643">
        <v>0</v>
      </c>
      <c r="HC643">
        <f t="shared" si="634"/>
        <v>0</v>
      </c>
      <c r="HE643" t="s">
        <v>3</v>
      </c>
      <c r="HF643" t="s">
        <v>3</v>
      </c>
      <c r="HM643" t="s">
        <v>3</v>
      </c>
      <c r="HN643" t="s">
        <v>3</v>
      </c>
      <c r="HO643" t="s">
        <v>3</v>
      </c>
      <c r="HP643" t="s">
        <v>3</v>
      </c>
      <c r="HQ643" t="s">
        <v>3</v>
      </c>
      <c r="HS643">
        <v>0</v>
      </c>
      <c r="IK643">
        <v>0</v>
      </c>
    </row>
    <row r="644" spans="1:255" x14ac:dyDescent="0.25">
      <c r="A644" s="2">
        <v>18</v>
      </c>
      <c r="B644" s="2">
        <v>1</v>
      </c>
      <c r="C644" s="2">
        <v>477</v>
      </c>
      <c r="D644" s="2"/>
      <c r="E644" s="2" t="s">
        <v>414</v>
      </c>
      <c r="F644" s="2" t="s">
        <v>415</v>
      </c>
      <c r="G644" s="2" t="s">
        <v>416</v>
      </c>
      <c r="H644" s="2" t="s">
        <v>158</v>
      </c>
      <c r="I644" s="2">
        <f>I642*J644</f>
        <v>0.29399999999999998</v>
      </c>
      <c r="J644" s="2">
        <v>0.98</v>
      </c>
      <c r="K644" s="2">
        <v>0.98</v>
      </c>
      <c r="L644" s="2"/>
      <c r="M644" s="2"/>
      <c r="N644" s="2"/>
      <c r="O644" s="2">
        <f t="shared" si="603"/>
        <v>545.62</v>
      </c>
      <c r="P644" s="2">
        <f t="shared" si="604"/>
        <v>545.62</v>
      </c>
      <c r="Q644" s="2">
        <f>(ROUND((ROUND(((ET644)*AV644*I644),2)*BB644),2)+ROUND((ROUND(((AE644-(EU644))*AV644*I644),2)*BS644),2))</f>
        <v>0</v>
      </c>
      <c r="R644" s="2">
        <f t="shared" si="605"/>
        <v>0</v>
      </c>
      <c r="S644" s="2">
        <f t="shared" si="606"/>
        <v>0</v>
      </c>
      <c r="T644" s="2">
        <f t="shared" si="607"/>
        <v>0</v>
      </c>
      <c r="U644" s="2">
        <f t="shared" si="608"/>
        <v>0</v>
      </c>
      <c r="V644" s="2">
        <f t="shared" si="609"/>
        <v>0</v>
      </c>
      <c r="W644" s="2">
        <f t="shared" si="610"/>
        <v>0</v>
      </c>
      <c r="X644" s="2">
        <f t="shared" si="611"/>
        <v>0</v>
      </c>
      <c r="Y644" s="2">
        <f t="shared" si="612"/>
        <v>0</v>
      </c>
      <c r="Z644" s="2"/>
      <c r="AA644" s="2">
        <v>56481265</v>
      </c>
      <c r="AB644" s="2">
        <f t="shared" si="613"/>
        <v>1821.25</v>
      </c>
      <c r="AC644" s="2">
        <f t="shared" si="614"/>
        <v>1821.25</v>
      </c>
      <c r="AD644" s="2">
        <f>ROUND((((ET644)-(EU644))+AE644),6)</f>
        <v>0</v>
      </c>
      <c r="AE644" s="2">
        <f>ROUND((EU644),6)</f>
        <v>0</v>
      </c>
      <c r="AF644" s="2">
        <f>ROUND((EV644),6)</f>
        <v>0</v>
      </c>
      <c r="AG644" s="2">
        <f t="shared" si="615"/>
        <v>0</v>
      </c>
      <c r="AH644" s="2">
        <f>(EW644)</f>
        <v>0</v>
      </c>
      <c r="AI644" s="2">
        <f>(EX644)</f>
        <v>0</v>
      </c>
      <c r="AJ644" s="2">
        <f t="shared" si="616"/>
        <v>0</v>
      </c>
      <c r="AK644" s="2">
        <v>1821.25</v>
      </c>
      <c r="AL644" s="2">
        <v>1821.25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87</v>
      </c>
      <c r="AU644" s="2">
        <v>47</v>
      </c>
      <c r="AV644" s="2">
        <v>1</v>
      </c>
      <c r="AW644" s="2">
        <v>1.0189999999999999</v>
      </c>
      <c r="AX644" s="2"/>
      <c r="AY644" s="2"/>
      <c r="AZ644" s="2">
        <v>1</v>
      </c>
      <c r="BA644" s="2">
        <v>1</v>
      </c>
      <c r="BB644" s="2">
        <v>1</v>
      </c>
      <c r="BC644" s="2">
        <v>1</v>
      </c>
      <c r="BD644" s="2" t="s">
        <v>3</v>
      </c>
      <c r="BE644" s="2" t="s">
        <v>3</v>
      </c>
      <c r="BF644" s="2" t="s">
        <v>3</v>
      </c>
      <c r="BG644" s="2" t="s">
        <v>3</v>
      </c>
      <c r="BH644" s="2">
        <v>3</v>
      </c>
      <c r="BI644" s="2">
        <v>1</v>
      </c>
      <c r="BJ644" s="2" t="s">
        <v>417</v>
      </c>
      <c r="BK644" s="2"/>
      <c r="BL644" s="2"/>
      <c r="BM644" s="2">
        <v>29</v>
      </c>
      <c r="BN644" s="2">
        <v>0</v>
      </c>
      <c r="BO644" s="2" t="s">
        <v>3</v>
      </c>
      <c r="BP644" s="2">
        <v>0</v>
      </c>
      <c r="BQ644" s="2">
        <v>30</v>
      </c>
      <c r="BR644" s="2">
        <v>0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  <c r="BY644" s="2" t="s">
        <v>3</v>
      </c>
      <c r="BZ644" s="2">
        <v>87</v>
      </c>
      <c r="CA644" s="2">
        <v>47</v>
      </c>
      <c r="CB644" s="2" t="s">
        <v>3</v>
      </c>
      <c r="CC644" s="2"/>
      <c r="CD644" s="2"/>
      <c r="CE644" s="2">
        <v>30</v>
      </c>
      <c r="CF644" s="2">
        <v>0</v>
      </c>
      <c r="CG644" s="2">
        <v>0</v>
      </c>
      <c r="CH644" s="2"/>
      <c r="CI644" s="2"/>
      <c r="CJ644" s="2"/>
      <c r="CK644" s="2"/>
      <c r="CL644" s="2"/>
      <c r="CM644" s="2">
        <v>0</v>
      </c>
      <c r="CN644" s="2" t="s">
        <v>3</v>
      </c>
      <c r="CO644" s="2">
        <v>0</v>
      </c>
      <c r="CP644" s="2">
        <f t="shared" si="617"/>
        <v>545.62</v>
      </c>
      <c r="CQ644" s="2">
        <f t="shared" si="618"/>
        <v>1855.85</v>
      </c>
      <c r="CR644" s="2">
        <f>(ROUND((ROUND(((ET644)*AV644*1),2)*BB644),2)+ROUND((ROUND(((AE644-(EU644))*AV644*1),2)*BS644),2))</f>
        <v>0</v>
      </c>
      <c r="CS644" s="2">
        <f t="shared" si="619"/>
        <v>0</v>
      </c>
      <c r="CT644" s="2">
        <f t="shared" si="620"/>
        <v>0</v>
      </c>
      <c r="CU644" s="2">
        <f t="shared" si="621"/>
        <v>0</v>
      </c>
      <c r="CV644" s="2">
        <f t="shared" si="622"/>
        <v>0</v>
      </c>
      <c r="CW644" s="2">
        <f t="shared" si="623"/>
        <v>0</v>
      </c>
      <c r="CX644" s="2">
        <f t="shared" si="624"/>
        <v>0</v>
      </c>
      <c r="CY644" s="2">
        <f t="shared" si="625"/>
        <v>0</v>
      </c>
      <c r="CZ644" s="2">
        <f t="shared" si="626"/>
        <v>0</v>
      </c>
      <c r="DA644" s="2"/>
      <c r="DB644" s="2"/>
      <c r="DC644" s="2" t="s">
        <v>3</v>
      </c>
      <c r="DD644" s="2" t="s">
        <v>3</v>
      </c>
      <c r="DE644" s="2" t="s">
        <v>3</v>
      </c>
      <c r="DF644" s="2" t="s">
        <v>3</v>
      </c>
      <c r="DG644" s="2" t="s">
        <v>3</v>
      </c>
      <c r="DH644" s="2" t="s">
        <v>3</v>
      </c>
      <c r="DI644" s="2" t="s">
        <v>3</v>
      </c>
      <c r="DJ644" s="2" t="s">
        <v>3</v>
      </c>
      <c r="DK644" s="2" t="s">
        <v>3</v>
      </c>
      <c r="DL644" s="2" t="s">
        <v>3</v>
      </c>
      <c r="DM644" s="2" t="s">
        <v>3</v>
      </c>
      <c r="DN644" s="2">
        <v>0</v>
      </c>
      <c r="DO644" s="2">
        <v>0</v>
      </c>
      <c r="DP644" s="2">
        <v>1</v>
      </c>
      <c r="DQ644" s="2">
        <v>1</v>
      </c>
      <c r="DR644" s="2"/>
      <c r="DS644" s="2"/>
      <c r="DT644" s="2"/>
      <c r="DU644" s="2">
        <v>1007</v>
      </c>
      <c r="DV644" s="2" t="s">
        <v>158</v>
      </c>
      <c r="DW644" s="2" t="s">
        <v>158</v>
      </c>
      <c r="DX644" s="2">
        <v>1</v>
      </c>
      <c r="DY644" s="2"/>
      <c r="DZ644" s="2" t="s">
        <v>3</v>
      </c>
      <c r="EA644" s="2" t="s">
        <v>3</v>
      </c>
      <c r="EB644" s="2" t="s">
        <v>3</v>
      </c>
      <c r="EC644" s="2" t="s">
        <v>3</v>
      </c>
      <c r="ED644" s="2"/>
      <c r="EE644" s="2">
        <v>55586465</v>
      </c>
      <c r="EF644" s="2">
        <v>30</v>
      </c>
      <c r="EG644" s="2" t="s">
        <v>117</v>
      </c>
      <c r="EH644" s="2">
        <v>0</v>
      </c>
      <c r="EI644" s="2" t="s">
        <v>3</v>
      </c>
      <c r="EJ644" s="2">
        <v>1</v>
      </c>
      <c r="EK644" s="2">
        <v>29</v>
      </c>
      <c r="EL644" s="2" t="s">
        <v>412</v>
      </c>
      <c r="EM644" s="2" t="s">
        <v>413</v>
      </c>
      <c r="EN644" s="2"/>
      <c r="EO644" s="2" t="s">
        <v>3</v>
      </c>
      <c r="EP644" s="2"/>
      <c r="EQ644" s="2">
        <v>0</v>
      </c>
      <c r="ER644" s="2">
        <v>1821.25</v>
      </c>
      <c r="ES644" s="2">
        <v>1821.25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>
        <v>0</v>
      </c>
      <c r="FR644" s="2">
        <v>0</v>
      </c>
      <c r="FS644" s="2">
        <v>0</v>
      </c>
      <c r="FT644" s="2"/>
      <c r="FU644" s="2"/>
      <c r="FV644" s="2"/>
      <c r="FW644" s="2"/>
      <c r="FX644" s="2">
        <v>87</v>
      </c>
      <c r="FY644" s="2">
        <v>47</v>
      </c>
      <c r="FZ644" s="2"/>
      <c r="GA644" s="2" t="s">
        <v>3</v>
      </c>
      <c r="GB644" s="2"/>
      <c r="GC644" s="2"/>
      <c r="GD644" s="2">
        <v>1</v>
      </c>
      <c r="GE644" s="2"/>
      <c r="GF644" s="2">
        <v>-482484867</v>
      </c>
      <c r="GG644" s="2">
        <v>2</v>
      </c>
      <c r="GH644" s="2">
        <v>1</v>
      </c>
      <c r="GI644" s="2">
        <v>-2</v>
      </c>
      <c r="GJ644" s="2">
        <v>0</v>
      </c>
      <c r="GK644" s="2">
        <v>0</v>
      </c>
      <c r="GL644" s="2">
        <f t="shared" si="627"/>
        <v>0</v>
      </c>
      <c r="GM644" s="2">
        <f t="shared" si="628"/>
        <v>545.62</v>
      </c>
      <c r="GN644" s="2">
        <f t="shared" si="629"/>
        <v>545.62</v>
      </c>
      <c r="GO644" s="2">
        <f t="shared" si="630"/>
        <v>0</v>
      </c>
      <c r="GP644" s="2">
        <f t="shared" si="631"/>
        <v>0</v>
      </c>
      <c r="GQ644" s="2"/>
      <c r="GR644" s="2">
        <v>0</v>
      </c>
      <c r="GS644" s="2">
        <v>3</v>
      </c>
      <c r="GT644" s="2">
        <v>0</v>
      </c>
      <c r="GU644" s="2" t="s">
        <v>3</v>
      </c>
      <c r="GV644" s="2">
        <f t="shared" si="632"/>
        <v>0</v>
      </c>
      <c r="GW644" s="2">
        <v>1</v>
      </c>
      <c r="GX644" s="2">
        <f t="shared" si="633"/>
        <v>0</v>
      </c>
      <c r="GY644" s="2"/>
      <c r="GZ644" s="2"/>
      <c r="HA644" s="2">
        <v>0</v>
      </c>
      <c r="HB644" s="2">
        <v>0</v>
      </c>
      <c r="HC644" s="2">
        <f t="shared" si="634"/>
        <v>0</v>
      </c>
      <c r="HD644" s="2"/>
      <c r="HE644" s="2" t="s">
        <v>3</v>
      </c>
      <c r="HF644" s="2" t="s">
        <v>3</v>
      </c>
      <c r="HG644" s="2"/>
      <c r="HH644" s="2"/>
      <c r="HI644" s="2"/>
      <c r="HJ644" s="2"/>
      <c r="HK644" s="2"/>
      <c r="HL644" s="2"/>
      <c r="HM644" s="2" t="s">
        <v>3</v>
      </c>
      <c r="HN644" s="2" t="s">
        <v>3</v>
      </c>
      <c r="HO644" s="2" t="s">
        <v>3</v>
      </c>
      <c r="HP644" s="2" t="s">
        <v>3</v>
      </c>
      <c r="HQ644" s="2" t="s">
        <v>3</v>
      </c>
      <c r="HR644" s="2"/>
      <c r="HS644" s="2">
        <v>0</v>
      </c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>
        <v>0</v>
      </c>
      <c r="IL644" s="2"/>
      <c r="IM644" s="2"/>
      <c r="IN644" s="2"/>
      <c r="IO644" s="2"/>
      <c r="IP644" s="2"/>
      <c r="IQ644" s="2"/>
      <c r="IR644" s="2"/>
      <c r="IS644" s="2"/>
      <c r="IT644" s="2"/>
      <c r="IU644" s="2"/>
    </row>
    <row r="645" spans="1:255" x14ac:dyDescent="0.25">
      <c r="A645">
        <v>18</v>
      </c>
      <c r="B645">
        <v>1</v>
      </c>
      <c r="C645">
        <v>486</v>
      </c>
      <c r="E645" t="s">
        <v>414</v>
      </c>
      <c r="F645" t="s">
        <v>415</v>
      </c>
      <c r="G645" t="s">
        <v>416</v>
      </c>
      <c r="H645" t="s">
        <v>158</v>
      </c>
      <c r="I645">
        <f>I643*J645</f>
        <v>0.29399999999999998</v>
      </c>
      <c r="J645">
        <v>0.98</v>
      </c>
      <c r="K645">
        <v>0.98</v>
      </c>
      <c r="O645">
        <f t="shared" si="603"/>
        <v>2395.27</v>
      </c>
      <c r="P645">
        <f t="shared" si="604"/>
        <v>2395.27</v>
      </c>
      <c r="Q645">
        <f>(ROUND((ROUND(((ET645)*AV645*I645),2)*BB645),2)+ROUND((ROUND(((AE645-(EU645))*AV645*I645),2)*BS645),2))</f>
        <v>0</v>
      </c>
      <c r="R645">
        <f t="shared" si="605"/>
        <v>0</v>
      </c>
      <c r="S645">
        <f t="shared" si="606"/>
        <v>0</v>
      </c>
      <c r="T645">
        <f t="shared" si="607"/>
        <v>0</v>
      </c>
      <c r="U645">
        <f t="shared" si="608"/>
        <v>0</v>
      </c>
      <c r="V645">
        <f t="shared" si="609"/>
        <v>0</v>
      </c>
      <c r="W645">
        <f t="shared" si="610"/>
        <v>0</v>
      </c>
      <c r="X645">
        <f t="shared" si="611"/>
        <v>0</v>
      </c>
      <c r="Y645">
        <f t="shared" si="612"/>
        <v>0</v>
      </c>
      <c r="AA645">
        <v>56481267</v>
      </c>
      <c r="AB645">
        <f t="shared" si="613"/>
        <v>1821.25</v>
      </c>
      <c r="AC645">
        <f t="shared" si="614"/>
        <v>1821.25</v>
      </c>
      <c r="AD645">
        <f>ROUND((((ET645)-(EU645))+AE645),6)</f>
        <v>0</v>
      </c>
      <c r="AE645">
        <f>ROUND((EU645),6)</f>
        <v>0</v>
      </c>
      <c r="AF645">
        <f>ROUND((EV645),6)</f>
        <v>0</v>
      </c>
      <c r="AG645">
        <f t="shared" si="615"/>
        <v>0</v>
      </c>
      <c r="AH645">
        <f>(EW645)</f>
        <v>0</v>
      </c>
      <c r="AI645">
        <f>(EX645)</f>
        <v>0</v>
      </c>
      <c r="AJ645">
        <f t="shared" si="616"/>
        <v>0</v>
      </c>
      <c r="AK645">
        <v>1821.25</v>
      </c>
      <c r="AL645">
        <v>1821.25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87</v>
      </c>
      <c r="AU645">
        <v>47</v>
      </c>
      <c r="AV645">
        <v>1</v>
      </c>
      <c r="AW645">
        <v>1.0189999999999999</v>
      </c>
      <c r="AZ645">
        <v>1</v>
      </c>
      <c r="BA645">
        <v>1</v>
      </c>
      <c r="BB645">
        <v>1</v>
      </c>
      <c r="BC645">
        <v>4.3899999999999997</v>
      </c>
      <c r="BD645" t="s">
        <v>3</v>
      </c>
      <c r="BE645" t="s">
        <v>3</v>
      </c>
      <c r="BF645" t="s">
        <v>3</v>
      </c>
      <c r="BG645" t="s">
        <v>3</v>
      </c>
      <c r="BH645">
        <v>3</v>
      </c>
      <c r="BI645">
        <v>1</v>
      </c>
      <c r="BJ645" t="s">
        <v>417</v>
      </c>
      <c r="BM645">
        <v>29</v>
      </c>
      <c r="BN645">
        <v>0</v>
      </c>
      <c r="BO645" t="s">
        <v>415</v>
      </c>
      <c r="BP645">
        <v>1</v>
      </c>
      <c r="BQ645">
        <v>30</v>
      </c>
      <c r="BR645">
        <v>0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 t="s">
        <v>3</v>
      </c>
      <c r="BZ645">
        <v>87</v>
      </c>
      <c r="CA645">
        <v>47</v>
      </c>
      <c r="CB645" t="s">
        <v>3</v>
      </c>
      <c r="CE645">
        <v>30</v>
      </c>
      <c r="CF645">
        <v>0</v>
      </c>
      <c r="CG645">
        <v>0</v>
      </c>
      <c r="CM645">
        <v>0</v>
      </c>
      <c r="CN645" t="s">
        <v>3</v>
      </c>
      <c r="CO645">
        <v>0</v>
      </c>
      <c r="CP645">
        <f t="shared" si="617"/>
        <v>2395.27</v>
      </c>
      <c r="CQ645">
        <f t="shared" si="618"/>
        <v>8147.18</v>
      </c>
      <c r="CR645">
        <f>(ROUND((ROUND(((ET645)*AV645*1),2)*BB645),2)+ROUND((ROUND(((AE645-(EU645))*AV645*1),2)*BS645),2))</f>
        <v>0</v>
      </c>
      <c r="CS645">
        <f t="shared" si="619"/>
        <v>0</v>
      </c>
      <c r="CT645">
        <f t="shared" si="620"/>
        <v>0</v>
      </c>
      <c r="CU645">
        <f t="shared" si="621"/>
        <v>0</v>
      </c>
      <c r="CV645">
        <f t="shared" si="622"/>
        <v>0</v>
      </c>
      <c r="CW645">
        <f t="shared" si="623"/>
        <v>0</v>
      </c>
      <c r="CX645">
        <f t="shared" si="624"/>
        <v>0</v>
      </c>
      <c r="CY645">
        <f t="shared" si="625"/>
        <v>0</v>
      </c>
      <c r="CZ645">
        <f t="shared" si="626"/>
        <v>0</v>
      </c>
      <c r="DC645" t="s">
        <v>3</v>
      </c>
      <c r="DD645" t="s">
        <v>3</v>
      </c>
      <c r="DE645" t="s">
        <v>3</v>
      </c>
      <c r="DF645" t="s">
        <v>3</v>
      </c>
      <c r="DG645" t="s">
        <v>3</v>
      </c>
      <c r="DH645" t="s">
        <v>3</v>
      </c>
      <c r="DI645" t="s">
        <v>3</v>
      </c>
      <c r="DJ645" t="s">
        <v>3</v>
      </c>
      <c r="DK645" t="s">
        <v>3</v>
      </c>
      <c r="DL645" t="s">
        <v>3</v>
      </c>
      <c r="DM645" t="s">
        <v>3</v>
      </c>
      <c r="DN645">
        <v>0</v>
      </c>
      <c r="DO645">
        <v>0</v>
      </c>
      <c r="DP645">
        <v>1</v>
      </c>
      <c r="DQ645">
        <v>1</v>
      </c>
      <c r="DU645">
        <v>1007</v>
      </c>
      <c r="DV645" t="s">
        <v>158</v>
      </c>
      <c r="DW645" t="s">
        <v>158</v>
      </c>
      <c r="DX645">
        <v>1</v>
      </c>
      <c r="DZ645" t="s">
        <v>3</v>
      </c>
      <c r="EA645" t="s">
        <v>3</v>
      </c>
      <c r="EB645" t="s">
        <v>3</v>
      </c>
      <c r="EC645" t="s">
        <v>3</v>
      </c>
      <c r="EE645">
        <v>55586465</v>
      </c>
      <c r="EF645">
        <v>30</v>
      </c>
      <c r="EG645" t="s">
        <v>117</v>
      </c>
      <c r="EH645">
        <v>0</v>
      </c>
      <c r="EI645" t="s">
        <v>3</v>
      </c>
      <c r="EJ645">
        <v>1</v>
      </c>
      <c r="EK645">
        <v>29</v>
      </c>
      <c r="EL645" t="s">
        <v>412</v>
      </c>
      <c r="EM645" t="s">
        <v>413</v>
      </c>
      <c r="EO645" t="s">
        <v>3</v>
      </c>
      <c r="EQ645">
        <v>0</v>
      </c>
      <c r="ER645">
        <v>1821.25</v>
      </c>
      <c r="ES645">
        <v>1821.25</v>
      </c>
      <c r="ET645">
        <v>0</v>
      </c>
      <c r="EU645">
        <v>0</v>
      </c>
      <c r="EV645">
        <v>0</v>
      </c>
      <c r="EW645">
        <v>0</v>
      </c>
      <c r="EX645">
        <v>0</v>
      </c>
      <c r="FQ645">
        <v>0</v>
      </c>
      <c r="FR645">
        <v>0</v>
      </c>
      <c r="FS645">
        <v>0</v>
      </c>
      <c r="FX645">
        <v>87</v>
      </c>
      <c r="FY645">
        <v>47</v>
      </c>
      <c r="GA645" t="s">
        <v>3</v>
      </c>
      <c r="GD645">
        <v>1</v>
      </c>
      <c r="GF645">
        <v>-482484867</v>
      </c>
      <c r="GG645">
        <v>2</v>
      </c>
      <c r="GH645">
        <v>1</v>
      </c>
      <c r="GI645">
        <v>2</v>
      </c>
      <c r="GJ645">
        <v>0</v>
      </c>
      <c r="GK645">
        <v>0</v>
      </c>
      <c r="GL645">
        <f t="shared" si="627"/>
        <v>0</v>
      </c>
      <c r="GM645">
        <f t="shared" si="628"/>
        <v>2395.27</v>
      </c>
      <c r="GN645">
        <f t="shared" si="629"/>
        <v>2395.27</v>
      </c>
      <c r="GO645">
        <f t="shared" si="630"/>
        <v>0</v>
      </c>
      <c r="GP645">
        <f t="shared" si="631"/>
        <v>0</v>
      </c>
      <c r="GR645">
        <v>0</v>
      </c>
      <c r="GS645">
        <v>3</v>
      </c>
      <c r="GT645">
        <v>0</v>
      </c>
      <c r="GU645" t="s">
        <v>3</v>
      </c>
      <c r="GV645">
        <f t="shared" si="632"/>
        <v>0</v>
      </c>
      <c r="GW645">
        <v>1</v>
      </c>
      <c r="GX645">
        <f t="shared" si="633"/>
        <v>0</v>
      </c>
      <c r="HA645">
        <v>0</v>
      </c>
      <c r="HB645">
        <v>0</v>
      </c>
      <c r="HC645">
        <f t="shared" si="634"/>
        <v>0</v>
      </c>
      <c r="HE645" t="s">
        <v>3</v>
      </c>
      <c r="HF645" t="s">
        <v>3</v>
      </c>
      <c r="HM645" t="s">
        <v>3</v>
      </c>
      <c r="HN645" t="s">
        <v>3</v>
      </c>
      <c r="HO645" t="s">
        <v>3</v>
      </c>
      <c r="HP645" t="s">
        <v>3</v>
      </c>
      <c r="HQ645" t="s">
        <v>3</v>
      </c>
      <c r="HS645">
        <v>0</v>
      </c>
      <c r="IK645">
        <v>0</v>
      </c>
    </row>
    <row r="647" spans="1:255" ht="13" x14ac:dyDescent="0.3">
      <c r="A647" s="3">
        <v>51</v>
      </c>
      <c r="B647" s="3">
        <f>B626</f>
        <v>1</v>
      </c>
      <c r="C647" s="3">
        <f>A626</f>
        <v>4</v>
      </c>
      <c r="D647" s="3">
        <f>ROW(A626)</f>
        <v>626</v>
      </c>
      <c r="E647" s="3"/>
      <c r="F647" s="3" t="str">
        <f>IF(F626&lt;&gt;"",F626,"")</f>
        <v/>
      </c>
      <c r="G647" s="3" t="str">
        <f>IF(G626&lt;&gt;"",G626,"")</f>
        <v>Устройство бетонных полов подвала h=100 мм, S=268,3 м2 (КР-22)</v>
      </c>
      <c r="H647" s="3">
        <v>0</v>
      </c>
      <c r="I647" s="3"/>
      <c r="J647" s="3"/>
      <c r="K647" s="3"/>
      <c r="L647" s="3"/>
      <c r="M647" s="3"/>
      <c r="N647" s="3"/>
      <c r="O647" s="3">
        <f t="shared" ref="O647:T647" si="637">ROUND(AB647,2)</f>
        <v>52966.06</v>
      </c>
      <c r="P647" s="3">
        <f t="shared" si="637"/>
        <v>49217.66</v>
      </c>
      <c r="Q647" s="3">
        <f t="shared" si="637"/>
        <v>515.42999999999995</v>
      </c>
      <c r="R647" s="3">
        <f t="shared" si="637"/>
        <v>20.09</v>
      </c>
      <c r="S647" s="3">
        <f t="shared" si="637"/>
        <v>3232.97</v>
      </c>
      <c r="T647" s="3">
        <f t="shared" si="637"/>
        <v>0</v>
      </c>
      <c r="U647" s="3">
        <f>AH647</f>
        <v>224.90779618889997</v>
      </c>
      <c r="V647" s="3">
        <f>AI647</f>
        <v>0</v>
      </c>
      <c r="W647" s="3">
        <f>ROUND(AJ647,2)</f>
        <v>0</v>
      </c>
      <c r="X647" s="3">
        <f>ROUND(AK647,2)</f>
        <v>3196.08</v>
      </c>
      <c r="Y647" s="3">
        <f>ROUND(AL647,2)</f>
        <v>1759.75</v>
      </c>
      <c r="Z647" s="3"/>
      <c r="AA647" s="3"/>
      <c r="AB647" s="3">
        <f>ROUND(SUMIF(AA630:AA645,"=56481265",O630:O645),2)</f>
        <v>52966.06</v>
      </c>
      <c r="AC647" s="3">
        <f>ROUND(SUMIF(AA630:AA645,"=56481265",P630:P645),2)</f>
        <v>49217.66</v>
      </c>
      <c r="AD647" s="3">
        <f>ROUND(SUMIF(AA630:AA645,"=56481265",Q630:Q645),2)</f>
        <v>515.42999999999995</v>
      </c>
      <c r="AE647" s="3">
        <f>ROUND(SUMIF(AA630:AA645,"=56481265",R630:R645),2)</f>
        <v>20.09</v>
      </c>
      <c r="AF647" s="3">
        <f>ROUND(SUMIF(AA630:AA645,"=56481265",S630:S645),2)</f>
        <v>3232.97</v>
      </c>
      <c r="AG647" s="3">
        <f>ROUND(SUMIF(AA630:AA645,"=56481265",T630:T645),2)</f>
        <v>0</v>
      </c>
      <c r="AH647" s="3">
        <f>SUMIF(AA630:AA645,"=56481265",U630:U645)</f>
        <v>224.90779618889997</v>
      </c>
      <c r="AI647" s="3">
        <f>SUMIF(AA630:AA645,"=56481265",V630:V645)</f>
        <v>0</v>
      </c>
      <c r="AJ647" s="3">
        <f>ROUND(SUMIF(AA630:AA645,"=56481265",W630:W645),2)</f>
        <v>0</v>
      </c>
      <c r="AK647" s="3">
        <f>ROUND(SUMIF(AA630:AA645,"=56481265",X630:X645),2)</f>
        <v>3196.08</v>
      </c>
      <c r="AL647" s="3">
        <f>ROUND(SUMIF(AA630:AA645,"=56481265",Y630:Y645),2)</f>
        <v>1759.75</v>
      </c>
      <c r="AM647" s="3"/>
      <c r="AN647" s="3"/>
      <c r="AO647" s="3">
        <f t="shared" ref="AO647:BD647" si="638">ROUND(BX647,2)</f>
        <v>0</v>
      </c>
      <c r="AP647" s="3">
        <f t="shared" si="638"/>
        <v>0</v>
      </c>
      <c r="AQ647" s="3">
        <f t="shared" si="638"/>
        <v>0</v>
      </c>
      <c r="AR647" s="3">
        <f t="shared" si="638"/>
        <v>57921.89</v>
      </c>
      <c r="AS647" s="3">
        <f t="shared" si="638"/>
        <v>57921.89</v>
      </c>
      <c r="AT647" s="3">
        <f t="shared" si="638"/>
        <v>0</v>
      </c>
      <c r="AU647" s="3">
        <f t="shared" si="638"/>
        <v>0</v>
      </c>
      <c r="AV647" s="3">
        <f t="shared" si="638"/>
        <v>49217.66</v>
      </c>
      <c r="AW647" s="3">
        <f t="shared" si="638"/>
        <v>49217.66</v>
      </c>
      <c r="AX647" s="3">
        <f t="shared" si="638"/>
        <v>0</v>
      </c>
      <c r="AY647" s="3">
        <f t="shared" si="638"/>
        <v>49217.66</v>
      </c>
      <c r="AZ647" s="3">
        <f t="shared" si="638"/>
        <v>0</v>
      </c>
      <c r="BA647" s="3">
        <f t="shared" si="638"/>
        <v>0</v>
      </c>
      <c r="BB647" s="3">
        <f t="shared" si="638"/>
        <v>0</v>
      </c>
      <c r="BC647" s="3">
        <f t="shared" si="638"/>
        <v>0</v>
      </c>
      <c r="BD647" s="3">
        <f t="shared" si="638"/>
        <v>0</v>
      </c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>
        <f>ROUND(SUMIF(AA630:AA645,"=56481265",FQ630:FQ645),2)</f>
        <v>0</v>
      </c>
      <c r="BY647" s="3">
        <f>ROUND(SUMIF(AA630:AA645,"=56481265",FR630:FR645),2)</f>
        <v>0</v>
      </c>
      <c r="BZ647" s="3">
        <f>ROUND(SUMIF(AA630:AA645,"=56481265",GL630:GL645),2)</f>
        <v>0</v>
      </c>
      <c r="CA647" s="3">
        <f>ROUND(SUMIF(AA630:AA645,"=56481265",GM630:GM645),2)</f>
        <v>57921.89</v>
      </c>
      <c r="CB647" s="3">
        <f>ROUND(SUMIF(AA630:AA645,"=56481265",GN630:GN645),2)</f>
        <v>57921.89</v>
      </c>
      <c r="CC647" s="3">
        <f>ROUND(SUMIF(AA630:AA645,"=56481265",GO630:GO645),2)</f>
        <v>0</v>
      </c>
      <c r="CD647" s="3">
        <f>ROUND(SUMIF(AA630:AA645,"=56481265",GP630:GP645),2)</f>
        <v>0</v>
      </c>
      <c r="CE647" s="3">
        <f>AC647-BX647</f>
        <v>49217.66</v>
      </c>
      <c r="CF647" s="3">
        <f>AC647-BY647</f>
        <v>49217.66</v>
      </c>
      <c r="CG647" s="3">
        <f>BX647-BZ647</f>
        <v>0</v>
      </c>
      <c r="CH647" s="3">
        <f>AC647-BX647-BY647+BZ647</f>
        <v>49217.66</v>
      </c>
      <c r="CI647" s="3">
        <f>BY647-BZ647</f>
        <v>0</v>
      </c>
      <c r="CJ647" s="3">
        <f>ROUND(SUMIF(AA630:AA645,"=56481265",GX630:GX645),2)</f>
        <v>0</v>
      </c>
      <c r="CK647" s="3">
        <f>ROUND(SUMIF(AA630:AA645,"=56481265",GY630:GY645),2)</f>
        <v>0</v>
      </c>
      <c r="CL647" s="3">
        <f>ROUND(SUMIF(AA630:AA645,"=56481265",GZ630:GZ645),2)</f>
        <v>0</v>
      </c>
      <c r="CM647" s="3">
        <f>ROUND(SUMIF(AA630:AA645,"=56481265",HD630:HD645),2)</f>
        <v>0</v>
      </c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4">
        <f t="shared" ref="DG647:DL647" si="639">ROUND(DT647,2)</f>
        <v>491730.24</v>
      </c>
      <c r="DH647" s="4">
        <f t="shared" si="639"/>
        <v>330778.65000000002</v>
      </c>
      <c r="DI647" s="4">
        <f t="shared" si="639"/>
        <v>6350.97</v>
      </c>
      <c r="DJ647" s="4">
        <f t="shared" si="639"/>
        <v>960.71</v>
      </c>
      <c r="DK647" s="4">
        <f t="shared" si="639"/>
        <v>154600.62</v>
      </c>
      <c r="DL647" s="4">
        <f t="shared" si="639"/>
        <v>0</v>
      </c>
      <c r="DM647" s="4">
        <f>DZ647</f>
        <v>224.90779618889997</v>
      </c>
      <c r="DN647" s="4">
        <f>EA647</f>
        <v>0</v>
      </c>
      <c r="DO647" s="4">
        <f>ROUND(EB647,2)</f>
        <v>0</v>
      </c>
      <c r="DP647" s="4">
        <f>ROUND(EC647,2)</f>
        <v>152836.32999999999</v>
      </c>
      <c r="DQ647" s="4">
        <f>ROUND(ED647,2)</f>
        <v>84151.67</v>
      </c>
      <c r="DR647" s="4"/>
      <c r="DS647" s="4"/>
      <c r="DT647" s="4">
        <f>ROUND(SUMIF(AA630:AA645,"=56481267",O630:O645),2)</f>
        <v>491730.24</v>
      </c>
      <c r="DU647" s="4">
        <f>ROUND(SUMIF(AA630:AA645,"=56481267",P630:P645),2)</f>
        <v>330778.65000000002</v>
      </c>
      <c r="DV647" s="4">
        <f>ROUND(SUMIF(AA630:AA645,"=56481267",Q630:Q645),2)</f>
        <v>6350.97</v>
      </c>
      <c r="DW647" s="4">
        <f>ROUND(SUMIF(AA630:AA645,"=56481267",R630:R645),2)</f>
        <v>960.71</v>
      </c>
      <c r="DX647" s="4">
        <f>ROUND(SUMIF(AA630:AA645,"=56481267",S630:S645),2)</f>
        <v>154600.62</v>
      </c>
      <c r="DY647" s="4">
        <f>ROUND(SUMIF(AA630:AA645,"=56481267",T630:T645),2)</f>
        <v>0</v>
      </c>
      <c r="DZ647" s="4">
        <f>SUMIF(AA630:AA645,"=56481267",U630:U645)</f>
        <v>224.90779618889997</v>
      </c>
      <c r="EA647" s="4">
        <f>SUMIF(AA630:AA645,"=56481267",V630:V645)</f>
        <v>0</v>
      </c>
      <c r="EB647" s="4">
        <f>ROUND(SUMIF(AA630:AA645,"=56481267",W630:W645),2)</f>
        <v>0</v>
      </c>
      <c r="EC647" s="4">
        <f>ROUND(SUMIF(AA630:AA645,"=56481267",X630:X645),2)</f>
        <v>152836.32999999999</v>
      </c>
      <c r="ED647" s="4">
        <f>ROUND(SUMIF(AA630:AA645,"=56481267",Y630:Y645),2)</f>
        <v>84151.67</v>
      </c>
      <c r="EE647" s="4"/>
      <c r="EF647" s="4"/>
      <c r="EG647" s="4">
        <f t="shared" ref="EG647:EV647" si="640">ROUND(FP647,2)</f>
        <v>0</v>
      </c>
      <c r="EH647" s="4">
        <f t="shared" si="640"/>
        <v>0</v>
      </c>
      <c r="EI647" s="4">
        <f t="shared" si="640"/>
        <v>0</v>
      </c>
      <c r="EJ647" s="4">
        <f t="shared" si="640"/>
        <v>728718.24</v>
      </c>
      <c r="EK647" s="4">
        <f t="shared" si="640"/>
        <v>728718.24</v>
      </c>
      <c r="EL647" s="4">
        <f t="shared" si="640"/>
        <v>0</v>
      </c>
      <c r="EM647" s="4">
        <f t="shared" si="640"/>
        <v>0</v>
      </c>
      <c r="EN647" s="4">
        <f t="shared" si="640"/>
        <v>330778.65000000002</v>
      </c>
      <c r="EO647" s="4">
        <f t="shared" si="640"/>
        <v>330778.65000000002</v>
      </c>
      <c r="EP647" s="4">
        <f t="shared" si="640"/>
        <v>0</v>
      </c>
      <c r="EQ647" s="4">
        <f t="shared" si="640"/>
        <v>330778.65000000002</v>
      </c>
      <c r="ER647" s="4">
        <f t="shared" si="640"/>
        <v>0</v>
      </c>
      <c r="ES647" s="4">
        <f t="shared" si="640"/>
        <v>0</v>
      </c>
      <c r="ET647" s="4">
        <f t="shared" si="640"/>
        <v>0</v>
      </c>
      <c r="EU647" s="4">
        <f t="shared" si="640"/>
        <v>0</v>
      </c>
      <c r="EV647" s="4">
        <f t="shared" si="640"/>
        <v>0</v>
      </c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>
        <f>ROUND(SUMIF(AA630:AA645,"=56481267",FQ630:FQ645),2)</f>
        <v>0</v>
      </c>
      <c r="FQ647" s="4">
        <f>ROUND(SUMIF(AA630:AA645,"=56481267",FR630:FR645),2)</f>
        <v>0</v>
      </c>
      <c r="FR647" s="4">
        <f>ROUND(SUMIF(AA630:AA645,"=56481267",GL630:GL645),2)</f>
        <v>0</v>
      </c>
      <c r="FS647" s="4">
        <f>ROUND(SUMIF(AA630:AA645,"=56481267",GM630:GM645),2)</f>
        <v>728718.24</v>
      </c>
      <c r="FT647" s="4">
        <f>ROUND(SUMIF(AA630:AA645,"=56481267",GN630:GN645),2)</f>
        <v>728718.24</v>
      </c>
      <c r="FU647" s="4">
        <f>ROUND(SUMIF(AA630:AA645,"=56481267",GO630:GO645),2)</f>
        <v>0</v>
      </c>
      <c r="FV647" s="4">
        <f>ROUND(SUMIF(AA630:AA645,"=56481267",GP630:GP645),2)</f>
        <v>0</v>
      </c>
      <c r="FW647" s="4">
        <f>DU647-FP647</f>
        <v>330778.65000000002</v>
      </c>
      <c r="FX647" s="4">
        <f>DU647-FQ647</f>
        <v>330778.65000000002</v>
      </c>
      <c r="FY647" s="4">
        <f>FP647-FR647</f>
        <v>0</v>
      </c>
      <c r="FZ647" s="4">
        <f>DU647-FP647-FQ647+FR647</f>
        <v>330778.65000000002</v>
      </c>
      <c r="GA647" s="4">
        <f>FQ647-FR647</f>
        <v>0</v>
      </c>
      <c r="GB647" s="4">
        <f>ROUND(SUMIF(AA630:AA645,"=56481267",GX630:GX645),2)</f>
        <v>0</v>
      </c>
      <c r="GC647" s="4">
        <f>ROUND(SUMIF(AA630:AA645,"=56481267",GY630:GY645),2)</f>
        <v>0</v>
      </c>
      <c r="GD647" s="4">
        <f>ROUND(SUMIF(AA630:AA645,"=56481267",GZ630:GZ645),2)</f>
        <v>0</v>
      </c>
      <c r="GE647" s="4">
        <f>ROUND(SUMIF(AA630:AA645,"=56481267",HD630:HD645),2)</f>
        <v>0</v>
      </c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>
        <v>0</v>
      </c>
    </row>
    <row r="649" spans="1:255" ht="13" x14ac:dyDescent="0.3">
      <c r="A649" s="5">
        <v>50</v>
      </c>
      <c r="B649" s="5">
        <v>0</v>
      </c>
      <c r="C649" s="5">
        <v>0</v>
      </c>
      <c r="D649" s="5">
        <v>1</v>
      </c>
      <c r="E649" s="5">
        <v>201</v>
      </c>
      <c r="F649" s="5">
        <f>ROUND(Source!O647,O649)</f>
        <v>52966.06</v>
      </c>
      <c r="G649" s="5" t="s">
        <v>57</v>
      </c>
      <c r="H649" s="5" t="s">
        <v>58</v>
      </c>
      <c r="I649" s="5"/>
      <c r="J649" s="5"/>
      <c r="K649" s="5">
        <v>201</v>
      </c>
      <c r="L649" s="5">
        <v>1</v>
      </c>
      <c r="M649" s="5">
        <v>3</v>
      </c>
      <c r="N649" s="5" t="s">
        <v>3</v>
      </c>
      <c r="O649" s="5">
        <v>2</v>
      </c>
      <c r="P649" s="5">
        <f>ROUND(Source!DG647,O649)</f>
        <v>491730.24</v>
      </c>
      <c r="Q649" s="5"/>
      <c r="R649" s="5"/>
      <c r="S649" s="5"/>
      <c r="T649" s="5"/>
      <c r="U649" s="5"/>
      <c r="V649" s="5"/>
      <c r="W649" s="5">
        <v>52966.06</v>
      </c>
      <c r="X649" s="5">
        <v>1</v>
      </c>
      <c r="Y649" s="5">
        <v>52966.06</v>
      </c>
      <c r="Z649" s="5">
        <v>491730.24</v>
      </c>
      <c r="AA649" s="5">
        <v>1</v>
      </c>
      <c r="AB649" s="5">
        <v>491730.24</v>
      </c>
    </row>
    <row r="650" spans="1:255" ht="13" x14ac:dyDescent="0.3">
      <c r="A650" s="5">
        <v>50</v>
      </c>
      <c r="B650" s="5">
        <v>0</v>
      </c>
      <c r="C650" s="5">
        <v>0</v>
      </c>
      <c r="D650" s="5">
        <v>1</v>
      </c>
      <c r="E650" s="5">
        <v>202</v>
      </c>
      <c r="F650" s="5">
        <f>ROUND(Source!P647,O650)</f>
        <v>49217.66</v>
      </c>
      <c r="G650" s="5" t="s">
        <v>59</v>
      </c>
      <c r="H650" s="5" t="s">
        <v>60</v>
      </c>
      <c r="I650" s="5"/>
      <c r="J650" s="5"/>
      <c r="K650" s="5">
        <v>202</v>
      </c>
      <c r="L650" s="5">
        <v>2</v>
      </c>
      <c r="M650" s="5">
        <v>3</v>
      </c>
      <c r="N650" s="5" t="s">
        <v>3</v>
      </c>
      <c r="O650" s="5">
        <v>2</v>
      </c>
      <c r="P650" s="5">
        <f>ROUND(Source!DH647,O650)</f>
        <v>330778.65000000002</v>
      </c>
      <c r="Q650" s="5"/>
      <c r="R650" s="5"/>
      <c r="S650" s="5"/>
      <c r="T650" s="5"/>
      <c r="U650" s="5"/>
      <c r="V650" s="5"/>
      <c r="W650" s="5">
        <v>49217.66</v>
      </c>
      <c r="X650" s="5">
        <v>1</v>
      </c>
      <c r="Y650" s="5">
        <v>49217.66</v>
      </c>
      <c r="Z650" s="5">
        <v>330778.65000000002</v>
      </c>
      <c r="AA650" s="5">
        <v>1</v>
      </c>
      <c r="AB650" s="5">
        <v>330778.65000000002</v>
      </c>
    </row>
    <row r="651" spans="1:255" ht="13" x14ac:dyDescent="0.3">
      <c r="A651" s="5">
        <v>50</v>
      </c>
      <c r="B651" s="5">
        <v>0</v>
      </c>
      <c r="C651" s="5">
        <v>0</v>
      </c>
      <c r="D651" s="5">
        <v>1</v>
      </c>
      <c r="E651" s="5">
        <v>222</v>
      </c>
      <c r="F651" s="5">
        <f>ROUND(Source!AO647,O651)</f>
        <v>0</v>
      </c>
      <c r="G651" s="5" t="s">
        <v>61</v>
      </c>
      <c r="H651" s="5" t="s">
        <v>62</v>
      </c>
      <c r="I651" s="5"/>
      <c r="J651" s="5"/>
      <c r="K651" s="5">
        <v>222</v>
      </c>
      <c r="L651" s="5">
        <v>3</v>
      </c>
      <c r="M651" s="5">
        <v>3</v>
      </c>
      <c r="N651" s="5" t="s">
        <v>3</v>
      </c>
      <c r="O651" s="5">
        <v>2</v>
      </c>
      <c r="P651" s="5">
        <f>ROUND(Source!EG647,O651)</f>
        <v>0</v>
      </c>
      <c r="Q651" s="5"/>
      <c r="R651" s="5"/>
      <c r="S651" s="5"/>
      <c r="T651" s="5"/>
      <c r="U651" s="5"/>
      <c r="V651" s="5"/>
      <c r="W651" s="5">
        <v>0</v>
      </c>
      <c r="X651" s="5">
        <v>1</v>
      </c>
      <c r="Y651" s="5">
        <v>0</v>
      </c>
      <c r="Z651" s="5">
        <v>0</v>
      </c>
      <c r="AA651" s="5">
        <v>1</v>
      </c>
      <c r="AB651" s="5">
        <v>0</v>
      </c>
    </row>
    <row r="652" spans="1:255" ht="13" x14ac:dyDescent="0.3">
      <c r="A652" s="5">
        <v>50</v>
      </c>
      <c r="B652" s="5">
        <v>0</v>
      </c>
      <c r="C652" s="5">
        <v>0</v>
      </c>
      <c r="D652" s="5">
        <v>1</v>
      </c>
      <c r="E652" s="5">
        <v>225</v>
      </c>
      <c r="F652" s="5">
        <f>ROUND(Source!AV647,O652)</f>
        <v>49217.66</v>
      </c>
      <c r="G652" s="5" t="s">
        <v>63</v>
      </c>
      <c r="H652" s="5" t="s">
        <v>64</v>
      </c>
      <c r="I652" s="5"/>
      <c r="J652" s="5"/>
      <c r="K652" s="5">
        <v>225</v>
      </c>
      <c r="L652" s="5">
        <v>4</v>
      </c>
      <c r="M652" s="5">
        <v>3</v>
      </c>
      <c r="N652" s="5" t="s">
        <v>3</v>
      </c>
      <c r="O652" s="5">
        <v>2</v>
      </c>
      <c r="P652" s="5">
        <f>ROUND(Source!EN647,O652)</f>
        <v>330778.65000000002</v>
      </c>
      <c r="Q652" s="5"/>
      <c r="R652" s="5"/>
      <c r="S652" s="5"/>
      <c r="T652" s="5"/>
      <c r="U652" s="5"/>
      <c r="V652" s="5"/>
      <c r="W652" s="5">
        <v>49217.66</v>
      </c>
      <c r="X652" s="5">
        <v>1</v>
      </c>
      <c r="Y652" s="5">
        <v>49217.66</v>
      </c>
      <c r="Z652" s="5">
        <v>330778.65000000002</v>
      </c>
      <c r="AA652" s="5">
        <v>1</v>
      </c>
      <c r="AB652" s="5">
        <v>330778.65000000002</v>
      </c>
    </row>
    <row r="653" spans="1:255" ht="13" x14ac:dyDescent="0.3">
      <c r="A653" s="5">
        <v>50</v>
      </c>
      <c r="B653" s="5">
        <v>0</v>
      </c>
      <c r="C653" s="5">
        <v>0</v>
      </c>
      <c r="D653" s="5">
        <v>1</v>
      </c>
      <c r="E653" s="5">
        <v>226</v>
      </c>
      <c r="F653" s="5">
        <f>ROUND(Source!AW647,O653)</f>
        <v>49217.66</v>
      </c>
      <c r="G653" s="5" t="s">
        <v>65</v>
      </c>
      <c r="H653" s="5" t="s">
        <v>66</v>
      </c>
      <c r="I653" s="5"/>
      <c r="J653" s="5"/>
      <c r="K653" s="5">
        <v>226</v>
      </c>
      <c r="L653" s="5">
        <v>5</v>
      </c>
      <c r="M653" s="5">
        <v>3</v>
      </c>
      <c r="N653" s="5" t="s">
        <v>3</v>
      </c>
      <c r="O653" s="5">
        <v>2</v>
      </c>
      <c r="P653" s="5">
        <f>ROUND(Source!EO647,O653)</f>
        <v>330778.65000000002</v>
      </c>
      <c r="Q653" s="5"/>
      <c r="R653" s="5"/>
      <c r="S653" s="5"/>
      <c r="T653" s="5"/>
      <c r="U653" s="5"/>
      <c r="V653" s="5"/>
      <c r="W653" s="5">
        <v>49217.66</v>
      </c>
      <c r="X653" s="5">
        <v>1</v>
      </c>
      <c r="Y653" s="5">
        <v>49217.66</v>
      </c>
      <c r="Z653" s="5">
        <v>330778.65000000002</v>
      </c>
      <c r="AA653" s="5">
        <v>1</v>
      </c>
      <c r="AB653" s="5">
        <v>330778.65000000002</v>
      </c>
    </row>
    <row r="654" spans="1:255" ht="13" x14ac:dyDescent="0.3">
      <c r="A654" s="5">
        <v>50</v>
      </c>
      <c r="B654" s="5">
        <v>0</v>
      </c>
      <c r="C654" s="5">
        <v>0</v>
      </c>
      <c r="D654" s="5">
        <v>1</v>
      </c>
      <c r="E654" s="5">
        <v>227</v>
      </c>
      <c r="F654" s="5">
        <f>ROUND(Source!AX647,O654)</f>
        <v>0</v>
      </c>
      <c r="G654" s="5" t="s">
        <v>67</v>
      </c>
      <c r="H654" s="5" t="s">
        <v>68</v>
      </c>
      <c r="I654" s="5"/>
      <c r="J654" s="5"/>
      <c r="K654" s="5">
        <v>227</v>
      </c>
      <c r="L654" s="5">
        <v>6</v>
      </c>
      <c r="M654" s="5">
        <v>3</v>
      </c>
      <c r="N654" s="5" t="s">
        <v>3</v>
      </c>
      <c r="O654" s="5">
        <v>2</v>
      </c>
      <c r="P654" s="5">
        <f>ROUND(Source!EP647,O654)</f>
        <v>0</v>
      </c>
      <c r="Q654" s="5"/>
      <c r="R654" s="5"/>
      <c r="S654" s="5"/>
      <c r="T654" s="5"/>
      <c r="U654" s="5"/>
      <c r="V654" s="5"/>
      <c r="W654" s="5">
        <v>0</v>
      </c>
      <c r="X654" s="5">
        <v>1</v>
      </c>
      <c r="Y654" s="5">
        <v>0</v>
      </c>
      <c r="Z654" s="5">
        <v>0</v>
      </c>
      <c r="AA654" s="5">
        <v>1</v>
      </c>
      <c r="AB654" s="5">
        <v>0</v>
      </c>
    </row>
    <row r="655" spans="1:255" ht="13" x14ac:dyDescent="0.3">
      <c r="A655" s="5">
        <v>50</v>
      </c>
      <c r="B655" s="5">
        <v>0</v>
      </c>
      <c r="C655" s="5">
        <v>0</v>
      </c>
      <c r="D655" s="5">
        <v>1</v>
      </c>
      <c r="E655" s="5">
        <v>228</v>
      </c>
      <c r="F655" s="5">
        <f>ROUND(Source!AY647,O655)</f>
        <v>49217.66</v>
      </c>
      <c r="G655" s="5" t="s">
        <v>69</v>
      </c>
      <c r="H655" s="5" t="s">
        <v>70</v>
      </c>
      <c r="I655" s="5"/>
      <c r="J655" s="5"/>
      <c r="K655" s="5">
        <v>228</v>
      </c>
      <c r="L655" s="5">
        <v>7</v>
      </c>
      <c r="M655" s="5">
        <v>3</v>
      </c>
      <c r="N655" s="5" t="s">
        <v>3</v>
      </c>
      <c r="O655" s="5">
        <v>2</v>
      </c>
      <c r="P655" s="5">
        <f>ROUND(Source!EQ647,O655)</f>
        <v>330778.65000000002</v>
      </c>
      <c r="Q655" s="5"/>
      <c r="R655" s="5"/>
      <c r="S655" s="5"/>
      <c r="T655" s="5"/>
      <c r="U655" s="5"/>
      <c r="V655" s="5"/>
      <c r="W655" s="5">
        <v>49217.66</v>
      </c>
      <c r="X655" s="5">
        <v>1</v>
      </c>
      <c r="Y655" s="5">
        <v>49217.66</v>
      </c>
      <c r="Z655" s="5">
        <v>330778.65000000002</v>
      </c>
      <c r="AA655" s="5">
        <v>1</v>
      </c>
      <c r="AB655" s="5">
        <v>330778.65000000002</v>
      </c>
    </row>
    <row r="656" spans="1:255" ht="13" x14ac:dyDescent="0.3">
      <c r="A656" s="5">
        <v>50</v>
      </c>
      <c r="B656" s="5">
        <v>0</v>
      </c>
      <c r="C656" s="5">
        <v>0</v>
      </c>
      <c r="D656" s="5">
        <v>1</v>
      </c>
      <c r="E656" s="5">
        <v>216</v>
      </c>
      <c r="F656" s="5">
        <f>ROUND(Source!AP647,O656)</f>
        <v>0</v>
      </c>
      <c r="G656" s="5" t="s">
        <v>71</v>
      </c>
      <c r="H656" s="5" t="s">
        <v>72</v>
      </c>
      <c r="I656" s="5"/>
      <c r="J656" s="5"/>
      <c r="K656" s="5">
        <v>216</v>
      </c>
      <c r="L656" s="5">
        <v>8</v>
      </c>
      <c r="M656" s="5">
        <v>3</v>
      </c>
      <c r="N656" s="5" t="s">
        <v>3</v>
      </c>
      <c r="O656" s="5">
        <v>2</v>
      </c>
      <c r="P656" s="5">
        <f>ROUND(Source!EH647,O656)</f>
        <v>0</v>
      </c>
      <c r="Q656" s="5"/>
      <c r="R656" s="5"/>
      <c r="S656" s="5"/>
      <c r="T656" s="5"/>
      <c r="U656" s="5"/>
      <c r="V656" s="5"/>
      <c r="W656" s="5">
        <v>0</v>
      </c>
      <c r="X656" s="5">
        <v>1</v>
      </c>
      <c r="Y656" s="5">
        <v>0</v>
      </c>
      <c r="Z656" s="5">
        <v>0</v>
      </c>
      <c r="AA656" s="5">
        <v>1</v>
      </c>
      <c r="AB656" s="5">
        <v>0</v>
      </c>
    </row>
    <row r="657" spans="1:28" ht="13" x14ac:dyDescent="0.3">
      <c r="A657" s="5">
        <v>50</v>
      </c>
      <c r="B657" s="5">
        <v>0</v>
      </c>
      <c r="C657" s="5">
        <v>0</v>
      </c>
      <c r="D657" s="5">
        <v>1</v>
      </c>
      <c r="E657" s="5">
        <v>223</v>
      </c>
      <c r="F657" s="5">
        <f>ROUND(Source!AQ647,O657)</f>
        <v>0</v>
      </c>
      <c r="G657" s="5" t="s">
        <v>73</v>
      </c>
      <c r="H657" s="5" t="s">
        <v>74</v>
      </c>
      <c r="I657" s="5"/>
      <c r="J657" s="5"/>
      <c r="K657" s="5">
        <v>223</v>
      </c>
      <c r="L657" s="5">
        <v>9</v>
      </c>
      <c r="M657" s="5">
        <v>3</v>
      </c>
      <c r="N657" s="5" t="s">
        <v>3</v>
      </c>
      <c r="O657" s="5">
        <v>2</v>
      </c>
      <c r="P657" s="5">
        <f>ROUND(Source!EI647,O657)</f>
        <v>0</v>
      </c>
      <c r="Q657" s="5"/>
      <c r="R657" s="5"/>
      <c r="S657" s="5"/>
      <c r="T657" s="5"/>
      <c r="U657" s="5"/>
      <c r="V657" s="5"/>
      <c r="W657" s="5">
        <v>0</v>
      </c>
      <c r="X657" s="5">
        <v>1</v>
      </c>
      <c r="Y657" s="5">
        <v>0</v>
      </c>
      <c r="Z657" s="5">
        <v>0</v>
      </c>
      <c r="AA657" s="5">
        <v>1</v>
      </c>
      <c r="AB657" s="5">
        <v>0</v>
      </c>
    </row>
    <row r="658" spans="1:28" ht="13" x14ac:dyDescent="0.3">
      <c r="A658" s="5">
        <v>50</v>
      </c>
      <c r="B658" s="5">
        <v>0</v>
      </c>
      <c r="C658" s="5">
        <v>0</v>
      </c>
      <c r="D658" s="5">
        <v>1</v>
      </c>
      <c r="E658" s="5">
        <v>229</v>
      </c>
      <c r="F658" s="5">
        <f>ROUND(Source!AZ647,O658)</f>
        <v>0</v>
      </c>
      <c r="G658" s="5" t="s">
        <v>75</v>
      </c>
      <c r="H658" s="5" t="s">
        <v>76</v>
      </c>
      <c r="I658" s="5"/>
      <c r="J658" s="5"/>
      <c r="K658" s="5">
        <v>229</v>
      </c>
      <c r="L658" s="5">
        <v>10</v>
      </c>
      <c r="M658" s="5">
        <v>3</v>
      </c>
      <c r="N658" s="5" t="s">
        <v>3</v>
      </c>
      <c r="O658" s="5">
        <v>2</v>
      </c>
      <c r="P658" s="5">
        <f>ROUND(Source!ER647,O658)</f>
        <v>0</v>
      </c>
      <c r="Q658" s="5"/>
      <c r="R658" s="5"/>
      <c r="S658" s="5"/>
      <c r="T658" s="5"/>
      <c r="U658" s="5"/>
      <c r="V658" s="5"/>
      <c r="W658" s="5">
        <v>0</v>
      </c>
      <c r="X658" s="5">
        <v>1</v>
      </c>
      <c r="Y658" s="5">
        <v>0</v>
      </c>
      <c r="Z658" s="5">
        <v>0</v>
      </c>
      <c r="AA658" s="5">
        <v>1</v>
      </c>
      <c r="AB658" s="5">
        <v>0</v>
      </c>
    </row>
    <row r="659" spans="1:28" ht="13" x14ac:dyDescent="0.3">
      <c r="A659" s="5">
        <v>50</v>
      </c>
      <c r="B659" s="5">
        <v>0</v>
      </c>
      <c r="C659" s="5">
        <v>0</v>
      </c>
      <c r="D659" s="5">
        <v>1</v>
      </c>
      <c r="E659" s="5">
        <v>203</v>
      </c>
      <c r="F659" s="5">
        <f>ROUND(Source!Q647,O659)</f>
        <v>515.42999999999995</v>
      </c>
      <c r="G659" s="5" t="s">
        <v>77</v>
      </c>
      <c r="H659" s="5" t="s">
        <v>78</v>
      </c>
      <c r="I659" s="5"/>
      <c r="J659" s="5"/>
      <c r="K659" s="5">
        <v>203</v>
      </c>
      <c r="L659" s="5">
        <v>11</v>
      </c>
      <c r="M659" s="5">
        <v>3</v>
      </c>
      <c r="N659" s="5" t="s">
        <v>3</v>
      </c>
      <c r="O659" s="5">
        <v>2</v>
      </c>
      <c r="P659" s="5">
        <f>ROUND(Source!DI647,O659)</f>
        <v>6350.97</v>
      </c>
      <c r="Q659" s="5"/>
      <c r="R659" s="5"/>
      <c r="S659" s="5"/>
      <c r="T659" s="5"/>
      <c r="U659" s="5"/>
      <c r="V659" s="5"/>
      <c r="W659" s="5">
        <v>515.42999999999995</v>
      </c>
      <c r="X659" s="5">
        <v>1</v>
      </c>
      <c r="Y659" s="5">
        <v>515.42999999999995</v>
      </c>
      <c r="Z659" s="5">
        <v>6350.97</v>
      </c>
      <c r="AA659" s="5">
        <v>1</v>
      </c>
      <c r="AB659" s="5">
        <v>6350.97</v>
      </c>
    </row>
    <row r="660" spans="1:28" ht="13" x14ac:dyDescent="0.3">
      <c r="A660" s="5">
        <v>50</v>
      </c>
      <c r="B660" s="5">
        <v>0</v>
      </c>
      <c r="C660" s="5">
        <v>0</v>
      </c>
      <c r="D660" s="5">
        <v>1</v>
      </c>
      <c r="E660" s="5">
        <v>231</v>
      </c>
      <c r="F660" s="5">
        <f>ROUND(Source!BB647,O660)</f>
        <v>0</v>
      </c>
      <c r="G660" s="5" t="s">
        <v>79</v>
      </c>
      <c r="H660" s="5" t="s">
        <v>80</v>
      </c>
      <c r="I660" s="5"/>
      <c r="J660" s="5"/>
      <c r="K660" s="5">
        <v>231</v>
      </c>
      <c r="L660" s="5">
        <v>12</v>
      </c>
      <c r="M660" s="5">
        <v>3</v>
      </c>
      <c r="N660" s="5" t="s">
        <v>3</v>
      </c>
      <c r="O660" s="5">
        <v>2</v>
      </c>
      <c r="P660" s="5">
        <f>ROUND(Source!ET647,O660)</f>
        <v>0</v>
      </c>
      <c r="Q660" s="5"/>
      <c r="R660" s="5"/>
      <c r="S660" s="5"/>
      <c r="T660" s="5"/>
      <c r="U660" s="5"/>
      <c r="V660" s="5"/>
      <c r="W660" s="5">
        <v>0</v>
      </c>
      <c r="X660" s="5">
        <v>1</v>
      </c>
      <c r="Y660" s="5">
        <v>0</v>
      </c>
      <c r="Z660" s="5">
        <v>0</v>
      </c>
      <c r="AA660" s="5">
        <v>1</v>
      </c>
      <c r="AB660" s="5">
        <v>0</v>
      </c>
    </row>
    <row r="661" spans="1:28" ht="13" x14ac:dyDescent="0.3">
      <c r="A661" s="5">
        <v>50</v>
      </c>
      <c r="B661" s="5">
        <v>0</v>
      </c>
      <c r="C661" s="5">
        <v>0</v>
      </c>
      <c r="D661" s="5">
        <v>1</v>
      </c>
      <c r="E661" s="5">
        <v>204</v>
      </c>
      <c r="F661" s="5">
        <f>ROUND(Source!R647,O661)</f>
        <v>20.09</v>
      </c>
      <c r="G661" s="5" t="s">
        <v>81</v>
      </c>
      <c r="H661" s="5" t="s">
        <v>82</v>
      </c>
      <c r="I661" s="5"/>
      <c r="J661" s="5"/>
      <c r="K661" s="5">
        <v>204</v>
      </c>
      <c r="L661" s="5">
        <v>13</v>
      </c>
      <c r="M661" s="5">
        <v>3</v>
      </c>
      <c r="N661" s="5" t="s">
        <v>3</v>
      </c>
      <c r="O661" s="5">
        <v>2</v>
      </c>
      <c r="P661" s="5">
        <f>ROUND(Source!DJ647,O661)</f>
        <v>960.71</v>
      </c>
      <c r="Q661" s="5"/>
      <c r="R661" s="5"/>
      <c r="S661" s="5"/>
      <c r="T661" s="5"/>
      <c r="U661" s="5"/>
      <c r="V661" s="5"/>
      <c r="W661" s="5">
        <v>20.09</v>
      </c>
      <c r="X661" s="5">
        <v>1</v>
      </c>
      <c r="Y661" s="5">
        <v>20.09</v>
      </c>
      <c r="Z661" s="5">
        <v>960.71</v>
      </c>
      <c r="AA661" s="5">
        <v>1</v>
      </c>
      <c r="AB661" s="5">
        <v>960.71</v>
      </c>
    </row>
    <row r="662" spans="1:28" ht="13" x14ac:dyDescent="0.3">
      <c r="A662" s="5">
        <v>50</v>
      </c>
      <c r="B662" s="5">
        <v>0</v>
      </c>
      <c r="C662" s="5">
        <v>0</v>
      </c>
      <c r="D662" s="5">
        <v>1</v>
      </c>
      <c r="E662" s="5">
        <v>205</v>
      </c>
      <c r="F662" s="5">
        <f>ROUND(Source!S647,O662)</f>
        <v>3232.97</v>
      </c>
      <c r="G662" s="5" t="s">
        <v>83</v>
      </c>
      <c r="H662" s="5" t="s">
        <v>84</v>
      </c>
      <c r="I662" s="5"/>
      <c r="J662" s="5"/>
      <c r="K662" s="5">
        <v>205</v>
      </c>
      <c r="L662" s="5">
        <v>14</v>
      </c>
      <c r="M662" s="5">
        <v>3</v>
      </c>
      <c r="N662" s="5" t="s">
        <v>3</v>
      </c>
      <c r="O662" s="5">
        <v>2</v>
      </c>
      <c r="P662" s="5">
        <f>ROUND(Source!DK647,O662)</f>
        <v>154600.62</v>
      </c>
      <c r="Q662" s="5"/>
      <c r="R662" s="5"/>
      <c r="S662" s="5"/>
      <c r="T662" s="5"/>
      <c r="U662" s="5"/>
      <c r="V662" s="5"/>
      <c r="W662" s="5">
        <v>3232.97</v>
      </c>
      <c r="X662" s="5">
        <v>1</v>
      </c>
      <c r="Y662" s="5">
        <v>3232.97</v>
      </c>
      <c r="Z662" s="5">
        <v>154600.62</v>
      </c>
      <c r="AA662" s="5">
        <v>1</v>
      </c>
      <c r="AB662" s="5">
        <v>154600.62</v>
      </c>
    </row>
    <row r="663" spans="1:28" ht="13" x14ac:dyDescent="0.3">
      <c r="A663" s="5">
        <v>50</v>
      </c>
      <c r="B663" s="5">
        <v>0</v>
      </c>
      <c r="C663" s="5">
        <v>0</v>
      </c>
      <c r="D663" s="5">
        <v>1</v>
      </c>
      <c r="E663" s="5">
        <v>232</v>
      </c>
      <c r="F663" s="5">
        <f>ROUND(Source!BC647,O663)</f>
        <v>0</v>
      </c>
      <c r="G663" s="5" t="s">
        <v>85</v>
      </c>
      <c r="H663" s="5" t="s">
        <v>86</v>
      </c>
      <c r="I663" s="5"/>
      <c r="J663" s="5"/>
      <c r="K663" s="5">
        <v>232</v>
      </c>
      <c r="L663" s="5">
        <v>15</v>
      </c>
      <c r="M663" s="5">
        <v>3</v>
      </c>
      <c r="N663" s="5" t="s">
        <v>3</v>
      </c>
      <c r="O663" s="5">
        <v>2</v>
      </c>
      <c r="P663" s="5">
        <f>ROUND(Source!EU647,O663)</f>
        <v>0</v>
      </c>
      <c r="Q663" s="5"/>
      <c r="R663" s="5"/>
      <c r="S663" s="5"/>
      <c r="T663" s="5"/>
      <c r="U663" s="5"/>
      <c r="V663" s="5"/>
      <c r="W663" s="5">
        <v>0</v>
      </c>
      <c r="X663" s="5">
        <v>1</v>
      </c>
      <c r="Y663" s="5">
        <v>0</v>
      </c>
      <c r="Z663" s="5">
        <v>0</v>
      </c>
      <c r="AA663" s="5">
        <v>1</v>
      </c>
      <c r="AB663" s="5">
        <v>0</v>
      </c>
    </row>
    <row r="664" spans="1:28" ht="13" x14ac:dyDescent="0.3">
      <c r="A664" s="5">
        <v>50</v>
      </c>
      <c r="B664" s="5">
        <v>0</v>
      </c>
      <c r="C664" s="5">
        <v>0</v>
      </c>
      <c r="D664" s="5">
        <v>1</v>
      </c>
      <c r="E664" s="5">
        <v>214</v>
      </c>
      <c r="F664" s="5">
        <f>ROUND(Source!AS647,O664)</f>
        <v>57921.89</v>
      </c>
      <c r="G664" s="5" t="s">
        <v>87</v>
      </c>
      <c r="H664" s="5" t="s">
        <v>88</v>
      </c>
      <c r="I664" s="5"/>
      <c r="J664" s="5"/>
      <c r="K664" s="5">
        <v>214</v>
      </c>
      <c r="L664" s="5">
        <v>16</v>
      </c>
      <c r="M664" s="5">
        <v>3</v>
      </c>
      <c r="N664" s="5" t="s">
        <v>3</v>
      </c>
      <c r="O664" s="5">
        <v>2</v>
      </c>
      <c r="P664" s="5">
        <f>ROUND(Source!EK647,O664)</f>
        <v>728718.24</v>
      </c>
      <c r="Q664" s="5"/>
      <c r="R664" s="5"/>
      <c r="S664" s="5"/>
      <c r="T664" s="5"/>
      <c r="U664" s="5"/>
      <c r="V664" s="5"/>
      <c r="W664" s="5">
        <v>57921.89</v>
      </c>
      <c r="X664" s="5">
        <v>1</v>
      </c>
      <c r="Y664" s="5">
        <v>57921.89</v>
      </c>
      <c r="Z664" s="5">
        <v>728718.24</v>
      </c>
      <c r="AA664" s="5">
        <v>1</v>
      </c>
      <c r="AB664" s="5">
        <v>728718.24</v>
      </c>
    </row>
    <row r="665" spans="1:28" ht="13" x14ac:dyDescent="0.3">
      <c r="A665" s="5">
        <v>50</v>
      </c>
      <c r="B665" s="5">
        <v>0</v>
      </c>
      <c r="C665" s="5">
        <v>0</v>
      </c>
      <c r="D665" s="5">
        <v>1</v>
      </c>
      <c r="E665" s="5">
        <v>215</v>
      </c>
      <c r="F665" s="5">
        <f>ROUND(Source!AT647,O665)</f>
        <v>0</v>
      </c>
      <c r="G665" s="5" t="s">
        <v>89</v>
      </c>
      <c r="H665" s="5" t="s">
        <v>90</v>
      </c>
      <c r="I665" s="5"/>
      <c r="J665" s="5"/>
      <c r="K665" s="5">
        <v>215</v>
      </c>
      <c r="L665" s="5">
        <v>17</v>
      </c>
      <c r="M665" s="5">
        <v>3</v>
      </c>
      <c r="N665" s="5" t="s">
        <v>3</v>
      </c>
      <c r="O665" s="5">
        <v>2</v>
      </c>
      <c r="P665" s="5">
        <f>ROUND(Source!EL647,O665)</f>
        <v>0</v>
      </c>
      <c r="Q665" s="5"/>
      <c r="R665" s="5"/>
      <c r="S665" s="5"/>
      <c r="T665" s="5"/>
      <c r="U665" s="5"/>
      <c r="V665" s="5"/>
      <c r="W665" s="5">
        <v>0</v>
      </c>
      <c r="X665" s="5">
        <v>1</v>
      </c>
      <c r="Y665" s="5">
        <v>0</v>
      </c>
      <c r="Z665" s="5">
        <v>0</v>
      </c>
      <c r="AA665" s="5">
        <v>1</v>
      </c>
      <c r="AB665" s="5">
        <v>0</v>
      </c>
    </row>
    <row r="666" spans="1:28" ht="13" x14ac:dyDescent="0.3">
      <c r="A666" s="5">
        <v>50</v>
      </c>
      <c r="B666" s="5">
        <v>0</v>
      </c>
      <c r="C666" s="5">
        <v>0</v>
      </c>
      <c r="D666" s="5">
        <v>1</v>
      </c>
      <c r="E666" s="5">
        <v>217</v>
      </c>
      <c r="F666" s="5">
        <f>ROUND(Source!AU647,O666)</f>
        <v>0</v>
      </c>
      <c r="G666" s="5" t="s">
        <v>91</v>
      </c>
      <c r="H666" s="5" t="s">
        <v>92</v>
      </c>
      <c r="I666" s="5"/>
      <c r="J666" s="5"/>
      <c r="K666" s="5">
        <v>217</v>
      </c>
      <c r="L666" s="5">
        <v>18</v>
      </c>
      <c r="M666" s="5">
        <v>3</v>
      </c>
      <c r="N666" s="5" t="s">
        <v>3</v>
      </c>
      <c r="O666" s="5">
        <v>2</v>
      </c>
      <c r="P666" s="5">
        <f>ROUND(Source!EM647,O666)</f>
        <v>0</v>
      </c>
      <c r="Q666" s="5"/>
      <c r="R666" s="5"/>
      <c r="S666" s="5"/>
      <c r="T666" s="5"/>
      <c r="U666" s="5"/>
      <c r="V666" s="5"/>
      <c r="W666" s="5">
        <v>0</v>
      </c>
      <c r="X666" s="5">
        <v>1</v>
      </c>
      <c r="Y666" s="5">
        <v>0</v>
      </c>
      <c r="Z666" s="5">
        <v>0</v>
      </c>
      <c r="AA666" s="5">
        <v>1</v>
      </c>
      <c r="AB666" s="5">
        <v>0</v>
      </c>
    </row>
    <row r="667" spans="1:28" ht="13" x14ac:dyDescent="0.3">
      <c r="A667" s="5">
        <v>50</v>
      </c>
      <c r="B667" s="5">
        <v>0</v>
      </c>
      <c r="C667" s="5">
        <v>0</v>
      </c>
      <c r="D667" s="5">
        <v>1</v>
      </c>
      <c r="E667" s="5">
        <v>230</v>
      </c>
      <c r="F667" s="5">
        <f>ROUND(Source!BA647,O667)</f>
        <v>0</v>
      </c>
      <c r="G667" s="5" t="s">
        <v>93</v>
      </c>
      <c r="H667" s="5" t="s">
        <v>94</v>
      </c>
      <c r="I667" s="5"/>
      <c r="J667" s="5"/>
      <c r="K667" s="5">
        <v>230</v>
      </c>
      <c r="L667" s="5">
        <v>19</v>
      </c>
      <c r="M667" s="5">
        <v>3</v>
      </c>
      <c r="N667" s="5" t="s">
        <v>3</v>
      </c>
      <c r="O667" s="5">
        <v>2</v>
      </c>
      <c r="P667" s="5">
        <f>ROUND(Source!ES647,O667)</f>
        <v>0</v>
      </c>
      <c r="Q667" s="5"/>
      <c r="R667" s="5"/>
      <c r="S667" s="5"/>
      <c r="T667" s="5"/>
      <c r="U667" s="5"/>
      <c r="V667" s="5"/>
      <c r="W667" s="5">
        <v>0</v>
      </c>
      <c r="X667" s="5">
        <v>1</v>
      </c>
      <c r="Y667" s="5">
        <v>0</v>
      </c>
      <c r="Z667" s="5">
        <v>0</v>
      </c>
      <c r="AA667" s="5">
        <v>1</v>
      </c>
      <c r="AB667" s="5">
        <v>0</v>
      </c>
    </row>
    <row r="668" spans="1:28" ht="13" x14ac:dyDescent="0.3">
      <c r="A668" s="5">
        <v>50</v>
      </c>
      <c r="B668" s="5">
        <v>0</v>
      </c>
      <c r="C668" s="5">
        <v>0</v>
      </c>
      <c r="D668" s="5">
        <v>1</v>
      </c>
      <c r="E668" s="5">
        <v>206</v>
      </c>
      <c r="F668" s="5">
        <f>ROUND(Source!T647,O668)</f>
        <v>0</v>
      </c>
      <c r="G668" s="5" t="s">
        <v>95</v>
      </c>
      <c r="H668" s="5" t="s">
        <v>96</v>
      </c>
      <c r="I668" s="5"/>
      <c r="J668" s="5"/>
      <c r="K668" s="5">
        <v>206</v>
      </c>
      <c r="L668" s="5">
        <v>20</v>
      </c>
      <c r="M668" s="5">
        <v>3</v>
      </c>
      <c r="N668" s="5" t="s">
        <v>3</v>
      </c>
      <c r="O668" s="5">
        <v>2</v>
      </c>
      <c r="P668" s="5">
        <f>ROUND(Source!DL647,O668)</f>
        <v>0</v>
      </c>
      <c r="Q668" s="5"/>
      <c r="R668" s="5"/>
      <c r="S668" s="5"/>
      <c r="T668" s="5"/>
      <c r="U668" s="5"/>
      <c r="V668" s="5"/>
      <c r="W668" s="5">
        <v>0</v>
      </c>
      <c r="X668" s="5">
        <v>1</v>
      </c>
      <c r="Y668" s="5">
        <v>0</v>
      </c>
      <c r="Z668" s="5">
        <v>0</v>
      </c>
      <c r="AA668" s="5">
        <v>1</v>
      </c>
      <c r="AB668" s="5">
        <v>0</v>
      </c>
    </row>
    <row r="669" spans="1:28" ht="13" x14ac:dyDescent="0.3">
      <c r="A669" s="5">
        <v>50</v>
      </c>
      <c r="B669" s="5">
        <v>0</v>
      </c>
      <c r="C669" s="5">
        <v>0</v>
      </c>
      <c r="D669" s="5">
        <v>1</v>
      </c>
      <c r="E669" s="5">
        <v>207</v>
      </c>
      <c r="F669" s="5">
        <f>Source!U647</f>
        <v>224.90779618889997</v>
      </c>
      <c r="G669" s="5" t="s">
        <v>97</v>
      </c>
      <c r="H669" s="5" t="s">
        <v>98</v>
      </c>
      <c r="I669" s="5"/>
      <c r="J669" s="5"/>
      <c r="K669" s="5">
        <v>207</v>
      </c>
      <c r="L669" s="5">
        <v>21</v>
      </c>
      <c r="M669" s="5">
        <v>3</v>
      </c>
      <c r="N669" s="5" t="s">
        <v>3</v>
      </c>
      <c r="O669" s="5">
        <v>-1</v>
      </c>
      <c r="P669" s="5">
        <f>Source!DM647</f>
        <v>224.90779618889997</v>
      </c>
      <c r="Q669" s="5"/>
      <c r="R669" s="5"/>
      <c r="S669" s="5"/>
      <c r="T669" s="5"/>
      <c r="U669" s="5"/>
      <c r="V669" s="5"/>
      <c r="W669" s="5">
        <v>224.90779618889997</v>
      </c>
      <c r="X669" s="5">
        <v>1</v>
      </c>
      <c r="Y669" s="5">
        <v>224.90779618889997</v>
      </c>
      <c r="Z669" s="5">
        <v>224.90779618889997</v>
      </c>
      <c r="AA669" s="5">
        <v>1</v>
      </c>
      <c r="AB669" s="5">
        <v>224.90779618889997</v>
      </c>
    </row>
    <row r="670" spans="1:28" ht="13" x14ac:dyDescent="0.3">
      <c r="A670" s="5">
        <v>50</v>
      </c>
      <c r="B670" s="5">
        <v>0</v>
      </c>
      <c r="C670" s="5">
        <v>0</v>
      </c>
      <c r="D670" s="5">
        <v>1</v>
      </c>
      <c r="E670" s="5">
        <v>208</v>
      </c>
      <c r="F670" s="5">
        <f>Source!V647</f>
        <v>0</v>
      </c>
      <c r="G670" s="5" t="s">
        <v>99</v>
      </c>
      <c r="H670" s="5" t="s">
        <v>100</v>
      </c>
      <c r="I670" s="5"/>
      <c r="J670" s="5"/>
      <c r="K670" s="5">
        <v>208</v>
      </c>
      <c r="L670" s="5">
        <v>22</v>
      </c>
      <c r="M670" s="5">
        <v>3</v>
      </c>
      <c r="N670" s="5" t="s">
        <v>3</v>
      </c>
      <c r="O670" s="5">
        <v>-1</v>
      </c>
      <c r="P670" s="5">
        <f>Source!DN647</f>
        <v>0</v>
      </c>
      <c r="Q670" s="5"/>
      <c r="R670" s="5"/>
      <c r="S670" s="5"/>
      <c r="T670" s="5"/>
      <c r="U670" s="5"/>
      <c r="V670" s="5"/>
      <c r="W670" s="5">
        <v>0</v>
      </c>
      <c r="X670" s="5">
        <v>1</v>
      </c>
      <c r="Y670" s="5">
        <v>0</v>
      </c>
      <c r="Z670" s="5">
        <v>0</v>
      </c>
      <c r="AA670" s="5">
        <v>1</v>
      </c>
      <c r="AB670" s="5">
        <v>0</v>
      </c>
    </row>
    <row r="671" spans="1:28" ht="13" x14ac:dyDescent="0.3">
      <c r="A671" s="5">
        <v>50</v>
      </c>
      <c r="B671" s="5">
        <v>0</v>
      </c>
      <c r="C671" s="5">
        <v>0</v>
      </c>
      <c r="D671" s="5">
        <v>1</v>
      </c>
      <c r="E671" s="5">
        <v>209</v>
      </c>
      <c r="F671" s="5">
        <f>ROUND(Source!W647,O671)</f>
        <v>0</v>
      </c>
      <c r="G671" s="5" t="s">
        <v>101</v>
      </c>
      <c r="H671" s="5" t="s">
        <v>102</v>
      </c>
      <c r="I671" s="5"/>
      <c r="J671" s="5"/>
      <c r="K671" s="5">
        <v>209</v>
      </c>
      <c r="L671" s="5">
        <v>23</v>
      </c>
      <c r="M671" s="5">
        <v>3</v>
      </c>
      <c r="N671" s="5" t="s">
        <v>3</v>
      </c>
      <c r="O671" s="5">
        <v>2</v>
      </c>
      <c r="P671" s="5">
        <f>ROUND(Source!DO647,O671)</f>
        <v>0</v>
      </c>
      <c r="Q671" s="5"/>
      <c r="R671" s="5"/>
      <c r="S671" s="5"/>
      <c r="T671" s="5"/>
      <c r="U671" s="5"/>
      <c r="V671" s="5"/>
      <c r="W671" s="5">
        <v>0</v>
      </c>
      <c r="X671" s="5">
        <v>1</v>
      </c>
      <c r="Y671" s="5">
        <v>0</v>
      </c>
      <c r="Z671" s="5">
        <v>0</v>
      </c>
      <c r="AA671" s="5">
        <v>1</v>
      </c>
      <c r="AB671" s="5">
        <v>0</v>
      </c>
    </row>
    <row r="672" spans="1:28" ht="13" x14ac:dyDescent="0.3">
      <c r="A672" s="5">
        <v>50</v>
      </c>
      <c r="B672" s="5">
        <v>0</v>
      </c>
      <c r="C672" s="5">
        <v>0</v>
      </c>
      <c r="D672" s="5">
        <v>1</v>
      </c>
      <c r="E672" s="5">
        <v>233</v>
      </c>
      <c r="F672" s="5">
        <f>ROUND(Source!BD647,O672)</f>
        <v>0</v>
      </c>
      <c r="G672" s="5" t="s">
        <v>103</v>
      </c>
      <c r="H672" s="5" t="s">
        <v>104</v>
      </c>
      <c r="I672" s="5"/>
      <c r="J672" s="5"/>
      <c r="K672" s="5">
        <v>233</v>
      </c>
      <c r="L672" s="5">
        <v>24</v>
      </c>
      <c r="M672" s="5">
        <v>3</v>
      </c>
      <c r="N672" s="5" t="s">
        <v>3</v>
      </c>
      <c r="O672" s="5">
        <v>2</v>
      </c>
      <c r="P672" s="5">
        <f>ROUND(Source!EV647,O672)</f>
        <v>0</v>
      </c>
      <c r="Q672" s="5"/>
      <c r="R672" s="5"/>
      <c r="S672" s="5"/>
      <c r="T672" s="5"/>
      <c r="U672" s="5"/>
      <c r="V672" s="5"/>
      <c r="W672" s="5">
        <v>0</v>
      </c>
      <c r="X672" s="5">
        <v>1</v>
      </c>
      <c r="Y672" s="5">
        <v>0</v>
      </c>
      <c r="Z672" s="5">
        <v>0</v>
      </c>
      <c r="AA672" s="5">
        <v>1</v>
      </c>
      <c r="AB672" s="5">
        <v>0</v>
      </c>
    </row>
    <row r="673" spans="1:255" ht="13" x14ac:dyDescent="0.3">
      <c r="A673" s="5">
        <v>50</v>
      </c>
      <c r="B673" s="5">
        <v>0</v>
      </c>
      <c r="C673" s="5">
        <v>0</v>
      </c>
      <c r="D673" s="5">
        <v>1</v>
      </c>
      <c r="E673" s="5">
        <v>210</v>
      </c>
      <c r="F673" s="5">
        <f>ROUND(Source!X647,O673)</f>
        <v>3196.08</v>
      </c>
      <c r="G673" s="5" t="s">
        <v>105</v>
      </c>
      <c r="H673" s="5" t="s">
        <v>106</v>
      </c>
      <c r="I673" s="5"/>
      <c r="J673" s="5"/>
      <c r="K673" s="5">
        <v>210</v>
      </c>
      <c r="L673" s="5">
        <v>25</v>
      </c>
      <c r="M673" s="5">
        <v>3</v>
      </c>
      <c r="N673" s="5" t="s">
        <v>3</v>
      </c>
      <c r="O673" s="5">
        <v>2</v>
      </c>
      <c r="P673" s="5">
        <f>ROUND(Source!DP647,O673)</f>
        <v>152836.32999999999</v>
      </c>
      <c r="Q673" s="5"/>
      <c r="R673" s="5"/>
      <c r="S673" s="5"/>
      <c r="T673" s="5"/>
      <c r="U673" s="5"/>
      <c r="V673" s="5"/>
      <c r="W673" s="5">
        <v>3196.08</v>
      </c>
      <c r="X673" s="5">
        <v>1</v>
      </c>
      <c r="Y673" s="5">
        <v>3196.08</v>
      </c>
      <c r="Z673" s="5">
        <v>152836.32999999999</v>
      </c>
      <c r="AA673" s="5">
        <v>1</v>
      </c>
      <c r="AB673" s="5">
        <v>152836.32999999999</v>
      </c>
    </row>
    <row r="674" spans="1:255" ht="13" x14ac:dyDescent="0.3">
      <c r="A674" s="5">
        <v>50</v>
      </c>
      <c r="B674" s="5">
        <v>0</v>
      </c>
      <c r="C674" s="5">
        <v>0</v>
      </c>
      <c r="D674" s="5">
        <v>1</v>
      </c>
      <c r="E674" s="5">
        <v>211</v>
      </c>
      <c r="F674" s="5">
        <f>ROUND(Source!Y647,O674)</f>
        <v>1759.75</v>
      </c>
      <c r="G674" s="5" t="s">
        <v>107</v>
      </c>
      <c r="H674" s="5" t="s">
        <v>108</v>
      </c>
      <c r="I674" s="5"/>
      <c r="J674" s="5"/>
      <c r="K674" s="5">
        <v>211</v>
      </c>
      <c r="L674" s="5">
        <v>26</v>
      </c>
      <c r="M674" s="5">
        <v>3</v>
      </c>
      <c r="N674" s="5" t="s">
        <v>3</v>
      </c>
      <c r="O674" s="5">
        <v>2</v>
      </c>
      <c r="P674" s="5">
        <f>ROUND(Source!DQ647,O674)</f>
        <v>84151.67</v>
      </c>
      <c r="Q674" s="5"/>
      <c r="R674" s="5"/>
      <c r="S674" s="5"/>
      <c r="T674" s="5"/>
      <c r="U674" s="5"/>
      <c r="V674" s="5"/>
      <c r="W674" s="5">
        <v>1759.75</v>
      </c>
      <c r="X674" s="5">
        <v>1</v>
      </c>
      <c r="Y674" s="5">
        <v>1759.75</v>
      </c>
      <c r="Z674" s="5">
        <v>84151.67</v>
      </c>
      <c r="AA674" s="5">
        <v>1</v>
      </c>
      <c r="AB674" s="5">
        <v>84151.67</v>
      </c>
    </row>
    <row r="675" spans="1:255" ht="13" x14ac:dyDescent="0.3">
      <c r="A675" s="5">
        <v>50</v>
      </c>
      <c r="B675" s="5">
        <v>0</v>
      </c>
      <c r="C675" s="5">
        <v>0</v>
      </c>
      <c r="D675" s="5">
        <v>1</v>
      </c>
      <c r="E675" s="5">
        <v>224</v>
      </c>
      <c r="F675" s="5">
        <f>ROUND(Source!AR647,O675)</f>
        <v>57921.89</v>
      </c>
      <c r="G675" s="5" t="s">
        <v>109</v>
      </c>
      <c r="H675" s="5" t="s">
        <v>110</v>
      </c>
      <c r="I675" s="5"/>
      <c r="J675" s="5"/>
      <c r="K675" s="5">
        <v>224</v>
      </c>
      <c r="L675" s="5">
        <v>27</v>
      </c>
      <c r="M675" s="5">
        <v>3</v>
      </c>
      <c r="N675" s="5" t="s">
        <v>3</v>
      </c>
      <c r="O675" s="5">
        <v>2</v>
      </c>
      <c r="P675" s="5">
        <f>ROUND(Source!EJ647,O675)</f>
        <v>728718.24</v>
      </c>
      <c r="Q675" s="5"/>
      <c r="R675" s="5"/>
      <c r="S675" s="5"/>
      <c r="T675" s="5"/>
      <c r="U675" s="5"/>
      <c r="V675" s="5"/>
      <c r="W675" s="5">
        <v>57921.89</v>
      </c>
      <c r="X675" s="5">
        <v>1</v>
      </c>
      <c r="Y675" s="5">
        <v>57921.89</v>
      </c>
      <c r="Z675" s="5">
        <v>728718.24</v>
      </c>
      <c r="AA675" s="5">
        <v>1</v>
      </c>
      <c r="AB675" s="5">
        <v>728718.24</v>
      </c>
    </row>
    <row r="677" spans="1:255" ht="13" x14ac:dyDescent="0.3">
      <c r="A677" s="1">
        <v>4</v>
      </c>
      <c r="B677" s="1">
        <v>1</v>
      </c>
      <c r="C677" s="1"/>
      <c r="D677" s="1">
        <f>ROW(A694)</f>
        <v>694</v>
      </c>
      <c r="E677" s="1"/>
      <c r="F677" s="1" t="s">
        <v>3</v>
      </c>
      <c r="G677" s="1" t="s">
        <v>418</v>
      </c>
      <c r="H677" s="1" t="s">
        <v>3</v>
      </c>
      <c r="I677" s="1">
        <v>0</v>
      </c>
      <c r="J677" s="1"/>
      <c r="K677" s="1">
        <v>-1</v>
      </c>
      <c r="L677" s="1"/>
      <c r="M677" s="1" t="s">
        <v>3</v>
      </c>
      <c r="N677" s="1"/>
      <c r="O677" s="1"/>
      <c r="P677" s="1"/>
      <c r="Q677" s="1"/>
      <c r="R677" s="1"/>
      <c r="S677" s="1">
        <v>0</v>
      </c>
      <c r="T677" s="1">
        <v>0</v>
      </c>
      <c r="U677" s="1" t="s">
        <v>3</v>
      </c>
      <c r="V677" s="1">
        <v>0</v>
      </c>
      <c r="W677" s="1"/>
      <c r="X677" s="1"/>
      <c r="Y677" s="1"/>
      <c r="Z677" s="1"/>
      <c r="AA677" s="1"/>
      <c r="AB677" s="1" t="s">
        <v>3</v>
      </c>
      <c r="AC677" s="1" t="s">
        <v>3</v>
      </c>
      <c r="AD677" s="1" t="s">
        <v>3</v>
      </c>
      <c r="AE677" s="1" t="s">
        <v>3</v>
      </c>
      <c r="AF677" s="1" t="s">
        <v>3</v>
      </c>
      <c r="AG677" s="1" t="s">
        <v>3</v>
      </c>
      <c r="AH677" s="1"/>
      <c r="AI677" s="1"/>
      <c r="AJ677" s="1"/>
      <c r="AK677" s="1"/>
      <c r="AL677" s="1"/>
      <c r="AM677" s="1"/>
      <c r="AN677" s="1"/>
      <c r="AO677" s="1"/>
      <c r="AP677" s="1" t="s">
        <v>3</v>
      </c>
      <c r="AQ677" s="1" t="s">
        <v>3</v>
      </c>
      <c r="AR677" s="1" t="s">
        <v>3</v>
      </c>
      <c r="AS677" s="1"/>
      <c r="AT677" s="1"/>
      <c r="AU677" s="1"/>
      <c r="AV677" s="1"/>
      <c r="AW677" s="1"/>
      <c r="AX677" s="1"/>
      <c r="AY677" s="1"/>
      <c r="AZ677" s="1" t="s">
        <v>3</v>
      </c>
      <c r="BA677" s="1"/>
      <c r="BB677" s="1" t="s">
        <v>3</v>
      </c>
      <c r="BC677" s="1" t="s">
        <v>3</v>
      </c>
      <c r="BD677" s="1" t="s">
        <v>3</v>
      </c>
      <c r="BE677" s="1" t="s">
        <v>3</v>
      </c>
      <c r="BF677" s="1" t="s">
        <v>3</v>
      </c>
      <c r="BG677" s="1" t="s">
        <v>3</v>
      </c>
      <c r="BH677" s="1" t="s">
        <v>3</v>
      </c>
      <c r="BI677" s="1" t="s">
        <v>3</v>
      </c>
      <c r="BJ677" s="1" t="s">
        <v>3</v>
      </c>
      <c r="BK677" s="1" t="s">
        <v>3</v>
      </c>
      <c r="BL677" s="1" t="s">
        <v>3</v>
      </c>
      <c r="BM677" s="1" t="s">
        <v>3</v>
      </c>
      <c r="BN677" s="1" t="s">
        <v>3</v>
      </c>
      <c r="BO677" s="1" t="s">
        <v>3</v>
      </c>
      <c r="BP677" s="1" t="s">
        <v>3</v>
      </c>
      <c r="BQ677" s="1"/>
      <c r="BR677" s="1"/>
      <c r="BS677" s="1"/>
      <c r="BT677" s="1"/>
      <c r="BU677" s="1"/>
      <c r="BV677" s="1"/>
      <c r="BW677" s="1"/>
      <c r="BX677" s="1">
        <v>0</v>
      </c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>
        <v>0</v>
      </c>
    </row>
    <row r="679" spans="1:255" ht="13" x14ac:dyDescent="0.3">
      <c r="A679" s="3">
        <v>52</v>
      </c>
      <c r="B679" s="3">
        <f t="shared" ref="B679:G679" si="641">B694</f>
        <v>1</v>
      </c>
      <c r="C679" s="3">
        <f t="shared" si="641"/>
        <v>4</v>
      </c>
      <c r="D679" s="3">
        <f t="shared" si="641"/>
        <v>677</v>
      </c>
      <c r="E679" s="3">
        <f t="shared" si="641"/>
        <v>0</v>
      </c>
      <c r="F679" s="3" t="str">
        <f t="shared" si="641"/>
        <v/>
      </c>
      <c r="G679" s="3" t="str">
        <f t="shared" si="641"/>
        <v>Устройство бетонных полов подвала h=200 мм, S=97,96 м2 (КР-22)</v>
      </c>
      <c r="H679" s="3"/>
      <c r="I679" s="3"/>
      <c r="J679" s="3"/>
      <c r="K679" s="3"/>
      <c r="L679" s="3"/>
      <c r="M679" s="3"/>
      <c r="N679" s="3"/>
      <c r="O679" s="3">
        <f t="shared" ref="O679:AT679" si="642">O694</f>
        <v>35335.07</v>
      </c>
      <c r="P679" s="3">
        <f t="shared" si="642"/>
        <v>33580.99</v>
      </c>
      <c r="Q679" s="3">
        <f t="shared" si="642"/>
        <v>348.1</v>
      </c>
      <c r="R679" s="3">
        <f t="shared" si="642"/>
        <v>11.72</v>
      </c>
      <c r="S679" s="3">
        <f t="shared" si="642"/>
        <v>1405.98</v>
      </c>
      <c r="T679" s="3">
        <f t="shared" si="642"/>
        <v>0</v>
      </c>
      <c r="U679" s="3">
        <f t="shared" si="642"/>
        <v>102.72400929648001</v>
      </c>
      <c r="V679" s="3">
        <f t="shared" si="642"/>
        <v>0</v>
      </c>
      <c r="W679" s="3">
        <f t="shared" si="642"/>
        <v>0</v>
      </c>
      <c r="X679" s="3">
        <f t="shared" si="642"/>
        <v>1380.25</v>
      </c>
      <c r="Y679" s="3">
        <f t="shared" si="642"/>
        <v>755.89</v>
      </c>
      <c r="Z679" s="3">
        <f t="shared" si="642"/>
        <v>0</v>
      </c>
      <c r="AA679" s="3">
        <f t="shared" si="642"/>
        <v>0</v>
      </c>
      <c r="AB679" s="3">
        <f t="shared" si="642"/>
        <v>35335.07</v>
      </c>
      <c r="AC679" s="3">
        <f t="shared" si="642"/>
        <v>33580.99</v>
      </c>
      <c r="AD679" s="3">
        <f t="shared" si="642"/>
        <v>348.1</v>
      </c>
      <c r="AE679" s="3">
        <f t="shared" si="642"/>
        <v>11.72</v>
      </c>
      <c r="AF679" s="3">
        <f t="shared" si="642"/>
        <v>1405.98</v>
      </c>
      <c r="AG679" s="3">
        <f t="shared" si="642"/>
        <v>0</v>
      </c>
      <c r="AH679" s="3">
        <f t="shared" si="642"/>
        <v>102.72400929648001</v>
      </c>
      <c r="AI679" s="3">
        <f t="shared" si="642"/>
        <v>0</v>
      </c>
      <c r="AJ679" s="3">
        <f t="shared" si="642"/>
        <v>0</v>
      </c>
      <c r="AK679" s="3">
        <f t="shared" si="642"/>
        <v>1380.25</v>
      </c>
      <c r="AL679" s="3">
        <f t="shared" si="642"/>
        <v>755.89</v>
      </c>
      <c r="AM679" s="3">
        <f t="shared" si="642"/>
        <v>0</v>
      </c>
      <c r="AN679" s="3">
        <f t="shared" si="642"/>
        <v>0</v>
      </c>
      <c r="AO679" s="3">
        <f t="shared" si="642"/>
        <v>0</v>
      </c>
      <c r="AP679" s="3">
        <f t="shared" si="642"/>
        <v>0</v>
      </c>
      <c r="AQ679" s="3">
        <f t="shared" si="642"/>
        <v>0</v>
      </c>
      <c r="AR679" s="3">
        <f t="shared" si="642"/>
        <v>37471.21</v>
      </c>
      <c r="AS679" s="3">
        <f t="shared" si="642"/>
        <v>37471.21</v>
      </c>
      <c r="AT679" s="3">
        <f t="shared" si="642"/>
        <v>0</v>
      </c>
      <c r="AU679" s="3">
        <f t="shared" ref="AU679:BZ679" si="643">AU694</f>
        <v>0</v>
      </c>
      <c r="AV679" s="3">
        <f t="shared" si="643"/>
        <v>33580.99</v>
      </c>
      <c r="AW679" s="3">
        <f t="shared" si="643"/>
        <v>33580.99</v>
      </c>
      <c r="AX679" s="3">
        <f t="shared" si="643"/>
        <v>0</v>
      </c>
      <c r="AY679" s="3">
        <f t="shared" si="643"/>
        <v>33580.99</v>
      </c>
      <c r="AZ679" s="3">
        <f t="shared" si="643"/>
        <v>0</v>
      </c>
      <c r="BA679" s="3">
        <f t="shared" si="643"/>
        <v>0</v>
      </c>
      <c r="BB679" s="3">
        <f t="shared" si="643"/>
        <v>0</v>
      </c>
      <c r="BC679" s="3">
        <f t="shared" si="643"/>
        <v>0</v>
      </c>
      <c r="BD679" s="3">
        <f t="shared" si="643"/>
        <v>0</v>
      </c>
      <c r="BE679" s="3">
        <f t="shared" si="643"/>
        <v>0</v>
      </c>
      <c r="BF679" s="3">
        <f t="shared" si="643"/>
        <v>0</v>
      </c>
      <c r="BG679" s="3">
        <f t="shared" si="643"/>
        <v>0</v>
      </c>
      <c r="BH679" s="3">
        <f t="shared" si="643"/>
        <v>0</v>
      </c>
      <c r="BI679" s="3">
        <f t="shared" si="643"/>
        <v>0</v>
      </c>
      <c r="BJ679" s="3">
        <f t="shared" si="643"/>
        <v>0</v>
      </c>
      <c r="BK679" s="3">
        <f t="shared" si="643"/>
        <v>0</v>
      </c>
      <c r="BL679" s="3">
        <f t="shared" si="643"/>
        <v>0</v>
      </c>
      <c r="BM679" s="3">
        <f t="shared" si="643"/>
        <v>0</v>
      </c>
      <c r="BN679" s="3">
        <f t="shared" si="643"/>
        <v>0</v>
      </c>
      <c r="BO679" s="3">
        <f t="shared" si="643"/>
        <v>0</v>
      </c>
      <c r="BP679" s="3">
        <f t="shared" si="643"/>
        <v>0</v>
      </c>
      <c r="BQ679" s="3">
        <f t="shared" si="643"/>
        <v>0</v>
      </c>
      <c r="BR679" s="3">
        <f t="shared" si="643"/>
        <v>0</v>
      </c>
      <c r="BS679" s="3">
        <f t="shared" si="643"/>
        <v>0</v>
      </c>
      <c r="BT679" s="3">
        <f t="shared" si="643"/>
        <v>0</v>
      </c>
      <c r="BU679" s="3">
        <f t="shared" si="643"/>
        <v>0</v>
      </c>
      <c r="BV679" s="3">
        <f t="shared" si="643"/>
        <v>0</v>
      </c>
      <c r="BW679" s="3">
        <f t="shared" si="643"/>
        <v>0</v>
      </c>
      <c r="BX679" s="3">
        <f t="shared" si="643"/>
        <v>0</v>
      </c>
      <c r="BY679" s="3">
        <f t="shared" si="643"/>
        <v>0</v>
      </c>
      <c r="BZ679" s="3">
        <f t="shared" si="643"/>
        <v>0</v>
      </c>
      <c r="CA679" s="3">
        <f t="shared" ref="CA679:DF679" si="644">CA694</f>
        <v>37471.21</v>
      </c>
      <c r="CB679" s="3">
        <f t="shared" si="644"/>
        <v>37471.21</v>
      </c>
      <c r="CC679" s="3">
        <f t="shared" si="644"/>
        <v>0</v>
      </c>
      <c r="CD679" s="3">
        <f t="shared" si="644"/>
        <v>0</v>
      </c>
      <c r="CE679" s="3">
        <f t="shared" si="644"/>
        <v>33580.99</v>
      </c>
      <c r="CF679" s="3">
        <f t="shared" si="644"/>
        <v>33580.99</v>
      </c>
      <c r="CG679" s="3">
        <f t="shared" si="644"/>
        <v>0</v>
      </c>
      <c r="CH679" s="3">
        <f t="shared" si="644"/>
        <v>33580.99</v>
      </c>
      <c r="CI679" s="3">
        <f t="shared" si="644"/>
        <v>0</v>
      </c>
      <c r="CJ679" s="3">
        <f t="shared" si="644"/>
        <v>0</v>
      </c>
      <c r="CK679" s="3">
        <f t="shared" si="644"/>
        <v>0</v>
      </c>
      <c r="CL679" s="3">
        <f t="shared" si="644"/>
        <v>0</v>
      </c>
      <c r="CM679" s="3">
        <f t="shared" si="644"/>
        <v>0</v>
      </c>
      <c r="CN679" s="3">
        <f t="shared" si="644"/>
        <v>0</v>
      </c>
      <c r="CO679" s="3">
        <f t="shared" si="644"/>
        <v>0</v>
      </c>
      <c r="CP679" s="3">
        <f t="shared" si="644"/>
        <v>0</v>
      </c>
      <c r="CQ679" s="3">
        <f t="shared" si="644"/>
        <v>0</v>
      </c>
      <c r="CR679" s="3">
        <f t="shared" si="644"/>
        <v>0</v>
      </c>
      <c r="CS679" s="3">
        <f t="shared" si="644"/>
        <v>0</v>
      </c>
      <c r="CT679" s="3">
        <f t="shared" si="644"/>
        <v>0</v>
      </c>
      <c r="CU679" s="3">
        <f t="shared" si="644"/>
        <v>0</v>
      </c>
      <c r="CV679" s="3">
        <f t="shared" si="644"/>
        <v>0</v>
      </c>
      <c r="CW679" s="3">
        <f t="shared" si="644"/>
        <v>0</v>
      </c>
      <c r="CX679" s="3">
        <f t="shared" si="644"/>
        <v>0</v>
      </c>
      <c r="CY679" s="3">
        <f t="shared" si="644"/>
        <v>0</v>
      </c>
      <c r="CZ679" s="3">
        <f t="shared" si="644"/>
        <v>0</v>
      </c>
      <c r="DA679" s="3">
        <f t="shared" si="644"/>
        <v>0</v>
      </c>
      <c r="DB679" s="3">
        <f t="shared" si="644"/>
        <v>0</v>
      </c>
      <c r="DC679" s="3">
        <f t="shared" si="644"/>
        <v>0</v>
      </c>
      <c r="DD679" s="3">
        <f t="shared" si="644"/>
        <v>0</v>
      </c>
      <c r="DE679" s="3">
        <f t="shared" si="644"/>
        <v>0</v>
      </c>
      <c r="DF679" s="3">
        <f t="shared" si="644"/>
        <v>0</v>
      </c>
      <c r="DG679" s="4">
        <f t="shared" ref="DG679:EL679" si="645">DG694</f>
        <v>429993.25</v>
      </c>
      <c r="DH679" s="4">
        <f t="shared" si="645"/>
        <v>358508.14</v>
      </c>
      <c r="DI679" s="4">
        <f t="shared" si="645"/>
        <v>4251.1400000000003</v>
      </c>
      <c r="DJ679" s="4">
        <f t="shared" si="645"/>
        <v>560.46</v>
      </c>
      <c r="DK679" s="4">
        <f t="shared" si="645"/>
        <v>67233.97</v>
      </c>
      <c r="DL679" s="4">
        <f t="shared" si="645"/>
        <v>0</v>
      </c>
      <c r="DM679" s="4">
        <f t="shared" si="645"/>
        <v>102.72400929648001</v>
      </c>
      <c r="DN679" s="4">
        <f t="shared" si="645"/>
        <v>0</v>
      </c>
      <c r="DO679" s="4">
        <f t="shared" si="645"/>
        <v>0</v>
      </c>
      <c r="DP679" s="4">
        <f t="shared" si="645"/>
        <v>66003.240000000005</v>
      </c>
      <c r="DQ679" s="4">
        <f t="shared" si="645"/>
        <v>36146.75</v>
      </c>
      <c r="DR679" s="4">
        <f t="shared" si="645"/>
        <v>0</v>
      </c>
      <c r="DS679" s="4">
        <f t="shared" si="645"/>
        <v>0</v>
      </c>
      <c r="DT679" s="4">
        <f t="shared" si="645"/>
        <v>429993.25</v>
      </c>
      <c r="DU679" s="4">
        <f t="shared" si="645"/>
        <v>358508.14</v>
      </c>
      <c r="DV679" s="4">
        <f t="shared" si="645"/>
        <v>4251.1400000000003</v>
      </c>
      <c r="DW679" s="4">
        <f t="shared" si="645"/>
        <v>560.46</v>
      </c>
      <c r="DX679" s="4">
        <f t="shared" si="645"/>
        <v>67233.97</v>
      </c>
      <c r="DY679" s="4">
        <f t="shared" si="645"/>
        <v>0</v>
      </c>
      <c r="DZ679" s="4">
        <f t="shared" si="645"/>
        <v>102.72400929648001</v>
      </c>
      <c r="EA679" s="4">
        <f t="shared" si="645"/>
        <v>0</v>
      </c>
      <c r="EB679" s="4">
        <f t="shared" si="645"/>
        <v>0</v>
      </c>
      <c r="EC679" s="4">
        <f t="shared" si="645"/>
        <v>66003.240000000005</v>
      </c>
      <c r="ED679" s="4">
        <f t="shared" si="645"/>
        <v>36146.75</v>
      </c>
      <c r="EE679" s="4">
        <f t="shared" si="645"/>
        <v>0</v>
      </c>
      <c r="EF679" s="4">
        <f t="shared" si="645"/>
        <v>0</v>
      </c>
      <c r="EG679" s="4">
        <f t="shared" si="645"/>
        <v>0</v>
      </c>
      <c r="EH679" s="4">
        <f t="shared" si="645"/>
        <v>0</v>
      </c>
      <c r="EI679" s="4">
        <f t="shared" si="645"/>
        <v>0</v>
      </c>
      <c r="EJ679" s="4">
        <f t="shared" si="645"/>
        <v>532143.24</v>
      </c>
      <c r="EK679" s="4">
        <f t="shared" si="645"/>
        <v>532143.24</v>
      </c>
      <c r="EL679" s="4">
        <f t="shared" si="645"/>
        <v>0</v>
      </c>
      <c r="EM679" s="4">
        <f t="shared" ref="EM679:FR679" si="646">EM694</f>
        <v>0</v>
      </c>
      <c r="EN679" s="4">
        <f t="shared" si="646"/>
        <v>358508.14</v>
      </c>
      <c r="EO679" s="4">
        <f t="shared" si="646"/>
        <v>358508.14</v>
      </c>
      <c r="EP679" s="4">
        <f t="shared" si="646"/>
        <v>0</v>
      </c>
      <c r="EQ679" s="4">
        <f t="shared" si="646"/>
        <v>358508.14</v>
      </c>
      <c r="ER679" s="4">
        <f t="shared" si="646"/>
        <v>0</v>
      </c>
      <c r="ES679" s="4">
        <f t="shared" si="646"/>
        <v>0</v>
      </c>
      <c r="ET679" s="4">
        <f t="shared" si="646"/>
        <v>0</v>
      </c>
      <c r="EU679" s="4">
        <f t="shared" si="646"/>
        <v>0</v>
      </c>
      <c r="EV679" s="4">
        <f t="shared" si="646"/>
        <v>0</v>
      </c>
      <c r="EW679" s="4">
        <f t="shared" si="646"/>
        <v>0</v>
      </c>
      <c r="EX679" s="4">
        <f t="shared" si="646"/>
        <v>0</v>
      </c>
      <c r="EY679" s="4">
        <f t="shared" si="646"/>
        <v>0</v>
      </c>
      <c r="EZ679" s="4">
        <f t="shared" si="646"/>
        <v>0</v>
      </c>
      <c r="FA679" s="4">
        <f t="shared" si="646"/>
        <v>0</v>
      </c>
      <c r="FB679" s="4">
        <f t="shared" si="646"/>
        <v>0</v>
      </c>
      <c r="FC679" s="4">
        <f t="shared" si="646"/>
        <v>0</v>
      </c>
      <c r="FD679" s="4">
        <f t="shared" si="646"/>
        <v>0</v>
      </c>
      <c r="FE679" s="4">
        <f t="shared" si="646"/>
        <v>0</v>
      </c>
      <c r="FF679" s="4">
        <f t="shared" si="646"/>
        <v>0</v>
      </c>
      <c r="FG679" s="4">
        <f t="shared" si="646"/>
        <v>0</v>
      </c>
      <c r="FH679" s="4">
        <f t="shared" si="646"/>
        <v>0</v>
      </c>
      <c r="FI679" s="4">
        <f t="shared" si="646"/>
        <v>0</v>
      </c>
      <c r="FJ679" s="4">
        <f t="shared" si="646"/>
        <v>0</v>
      </c>
      <c r="FK679" s="4">
        <f t="shared" si="646"/>
        <v>0</v>
      </c>
      <c r="FL679" s="4">
        <f t="shared" si="646"/>
        <v>0</v>
      </c>
      <c r="FM679" s="4">
        <f t="shared" si="646"/>
        <v>0</v>
      </c>
      <c r="FN679" s="4">
        <f t="shared" si="646"/>
        <v>0</v>
      </c>
      <c r="FO679" s="4">
        <f t="shared" si="646"/>
        <v>0</v>
      </c>
      <c r="FP679" s="4">
        <f t="shared" si="646"/>
        <v>0</v>
      </c>
      <c r="FQ679" s="4">
        <f t="shared" si="646"/>
        <v>0</v>
      </c>
      <c r="FR679" s="4">
        <f t="shared" si="646"/>
        <v>0</v>
      </c>
      <c r="FS679" s="4">
        <f t="shared" ref="FS679:GX679" si="647">FS694</f>
        <v>532143.24</v>
      </c>
      <c r="FT679" s="4">
        <f t="shared" si="647"/>
        <v>532143.24</v>
      </c>
      <c r="FU679" s="4">
        <f t="shared" si="647"/>
        <v>0</v>
      </c>
      <c r="FV679" s="4">
        <f t="shared" si="647"/>
        <v>0</v>
      </c>
      <c r="FW679" s="4">
        <f t="shared" si="647"/>
        <v>358508.14</v>
      </c>
      <c r="FX679" s="4">
        <f t="shared" si="647"/>
        <v>358508.14</v>
      </c>
      <c r="FY679" s="4">
        <f t="shared" si="647"/>
        <v>0</v>
      </c>
      <c r="FZ679" s="4">
        <f t="shared" si="647"/>
        <v>358508.14</v>
      </c>
      <c r="GA679" s="4">
        <f t="shared" si="647"/>
        <v>0</v>
      </c>
      <c r="GB679" s="4">
        <f t="shared" si="647"/>
        <v>0</v>
      </c>
      <c r="GC679" s="4">
        <f t="shared" si="647"/>
        <v>0</v>
      </c>
      <c r="GD679" s="4">
        <f t="shared" si="647"/>
        <v>0</v>
      </c>
      <c r="GE679" s="4">
        <f t="shared" si="647"/>
        <v>0</v>
      </c>
      <c r="GF679" s="4">
        <f t="shared" si="647"/>
        <v>0</v>
      </c>
      <c r="GG679" s="4">
        <f t="shared" si="647"/>
        <v>0</v>
      </c>
      <c r="GH679" s="4">
        <f t="shared" si="647"/>
        <v>0</v>
      </c>
      <c r="GI679" s="4">
        <f t="shared" si="647"/>
        <v>0</v>
      </c>
      <c r="GJ679" s="4">
        <f t="shared" si="647"/>
        <v>0</v>
      </c>
      <c r="GK679" s="4">
        <f t="shared" si="647"/>
        <v>0</v>
      </c>
      <c r="GL679" s="4">
        <f t="shared" si="647"/>
        <v>0</v>
      </c>
      <c r="GM679" s="4">
        <f t="shared" si="647"/>
        <v>0</v>
      </c>
      <c r="GN679" s="4">
        <f t="shared" si="647"/>
        <v>0</v>
      </c>
      <c r="GO679" s="4">
        <f t="shared" si="647"/>
        <v>0</v>
      </c>
      <c r="GP679" s="4">
        <f t="shared" si="647"/>
        <v>0</v>
      </c>
      <c r="GQ679" s="4">
        <f t="shared" si="647"/>
        <v>0</v>
      </c>
      <c r="GR679" s="4">
        <f t="shared" si="647"/>
        <v>0</v>
      </c>
      <c r="GS679" s="4">
        <f t="shared" si="647"/>
        <v>0</v>
      </c>
      <c r="GT679" s="4">
        <f t="shared" si="647"/>
        <v>0</v>
      </c>
      <c r="GU679" s="4">
        <f t="shared" si="647"/>
        <v>0</v>
      </c>
      <c r="GV679" s="4">
        <f t="shared" si="647"/>
        <v>0</v>
      </c>
      <c r="GW679" s="4">
        <f t="shared" si="647"/>
        <v>0</v>
      </c>
      <c r="GX679" s="4">
        <f t="shared" si="647"/>
        <v>0</v>
      </c>
    </row>
    <row r="681" spans="1:255" x14ac:dyDescent="0.25">
      <c r="A681" s="2">
        <v>17</v>
      </c>
      <c r="B681" s="2">
        <v>1</v>
      </c>
      <c r="C681" s="2">
        <f>ROW(SmtRes!A489)</f>
        <v>489</v>
      </c>
      <c r="D681" s="2">
        <f>ROW(EtalonRes!A485)</f>
        <v>485</v>
      </c>
      <c r="E681" s="2" t="s">
        <v>419</v>
      </c>
      <c r="F681" s="2" t="s">
        <v>389</v>
      </c>
      <c r="G681" s="2" t="s">
        <v>390</v>
      </c>
      <c r="H681" s="2" t="s">
        <v>46</v>
      </c>
      <c r="I681" s="2">
        <f>ROUND(97.96/100,9)</f>
        <v>0.97960000000000003</v>
      </c>
      <c r="J681" s="2">
        <v>0</v>
      </c>
      <c r="K681" s="2">
        <f>ROUND(97.96/100,9)</f>
        <v>0.97960000000000003</v>
      </c>
      <c r="L681" s="2"/>
      <c r="M681" s="2"/>
      <c r="N681" s="2"/>
      <c r="O681" s="2">
        <f t="shared" ref="O681:O692" si="648">ROUND(CP681,2)</f>
        <v>200.35</v>
      </c>
      <c r="P681" s="2">
        <f t="shared" ref="P681:P692" si="649">ROUND((ROUND((AC681*AW681*I681),2)*BC681),2)</f>
        <v>0</v>
      </c>
      <c r="Q681" s="2">
        <f>(ROUND((ROUND(((((ET681*1.25)*1.1))*AV681*I681),2)*BB681),2)+ROUND((ROUND(((AE681-(((EU681*1.25)*1.1)))*AV681*I681),2)*BS681),2))</f>
        <v>2.34</v>
      </c>
      <c r="R681" s="2">
        <f t="shared" ref="R681:R692" si="650">ROUND((ROUND((AE681*AV681*I681),2)*BS681),2)</f>
        <v>0.35</v>
      </c>
      <c r="S681" s="2">
        <f t="shared" ref="S681:S692" si="651">ROUND((ROUND((AF681*AV681*I681),2)*BA681),2)</f>
        <v>198.01</v>
      </c>
      <c r="T681" s="2">
        <f t="shared" ref="T681:T692" si="652">ROUND(CU681*I681,2)</f>
        <v>0</v>
      </c>
      <c r="U681" s="2">
        <f t="shared" ref="U681:U692" si="653">CV681*I681</f>
        <v>17.33374653648</v>
      </c>
      <c r="V681" s="2">
        <f t="shared" ref="V681:V692" si="654">CW681*I681</f>
        <v>0</v>
      </c>
      <c r="W681" s="2">
        <f t="shared" ref="W681:W692" si="655">ROUND(CX681*I681,2)</f>
        <v>0</v>
      </c>
      <c r="X681" s="2">
        <f t="shared" ref="X681:X692" si="656">ROUND(CY681,2)</f>
        <v>196.38</v>
      </c>
      <c r="Y681" s="2">
        <f t="shared" ref="Y681:Y692" si="657">ROUND(CZ681,2)</f>
        <v>117.03</v>
      </c>
      <c r="Z681" s="2"/>
      <c r="AA681" s="2">
        <v>56481265</v>
      </c>
      <c r="AB681" s="2">
        <f t="shared" ref="AB681:AB692" si="658">ROUND((AC681+AD681+AF681),6)</f>
        <v>195.3468</v>
      </c>
      <c r="AC681" s="2">
        <f t="shared" ref="AC681:AC692" si="659">ROUND((ES681),6)</f>
        <v>0</v>
      </c>
      <c r="AD681" s="2">
        <f>ROUND((((((ET681*1.25)*1.1))-(((EU681*1.25)*1.1)))+AE681),6)</f>
        <v>2.2825000000000002</v>
      </c>
      <c r="AE681" s="2">
        <f>ROUND((((EU681*1.25)*1.1)),6)</f>
        <v>0.34375</v>
      </c>
      <c r="AF681" s="2">
        <f>ROUND((((EV681*1.15)*1.1)),6)</f>
        <v>193.0643</v>
      </c>
      <c r="AG681" s="2">
        <f t="shared" ref="AG681:AG692" si="660">ROUND((AP681),6)</f>
        <v>0</v>
      </c>
      <c r="AH681" s="2">
        <f>(((EW681*1.15)*1.1))</f>
        <v>16.900400000000001</v>
      </c>
      <c r="AI681" s="2">
        <f>(((EX681*1.25)*1.1))</f>
        <v>0</v>
      </c>
      <c r="AJ681" s="2">
        <f t="shared" ref="AJ681:AJ692" si="661">(AS681)</f>
        <v>0</v>
      </c>
      <c r="AK681" s="2">
        <v>154.28</v>
      </c>
      <c r="AL681" s="2">
        <v>0</v>
      </c>
      <c r="AM681" s="2">
        <v>1.66</v>
      </c>
      <c r="AN681" s="2">
        <v>0.25</v>
      </c>
      <c r="AO681" s="2">
        <v>152.62</v>
      </c>
      <c r="AP681" s="2">
        <v>0</v>
      </c>
      <c r="AQ681" s="2">
        <v>13.36</v>
      </c>
      <c r="AR681" s="2">
        <v>0</v>
      </c>
      <c r="AS681" s="2">
        <v>0</v>
      </c>
      <c r="AT681" s="2">
        <v>99</v>
      </c>
      <c r="AU681" s="2">
        <v>59</v>
      </c>
      <c r="AV681" s="2">
        <v>1.0469999999999999</v>
      </c>
      <c r="AW681" s="2">
        <v>1.002</v>
      </c>
      <c r="AX681" s="2"/>
      <c r="AY681" s="2"/>
      <c r="AZ681" s="2">
        <v>1</v>
      </c>
      <c r="BA681" s="2">
        <v>1</v>
      </c>
      <c r="BB681" s="2">
        <v>1</v>
      </c>
      <c r="BC681" s="2">
        <v>1</v>
      </c>
      <c r="BD681" s="2" t="s">
        <v>3</v>
      </c>
      <c r="BE681" s="2" t="s">
        <v>3</v>
      </c>
      <c r="BF681" s="2" t="s">
        <v>3</v>
      </c>
      <c r="BG681" s="2" t="s">
        <v>3</v>
      </c>
      <c r="BH681" s="2">
        <v>0</v>
      </c>
      <c r="BI681" s="2">
        <v>1</v>
      </c>
      <c r="BJ681" s="2" t="s">
        <v>391</v>
      </c>
      <c r="BK681" s="2"/>
      <c r="BL681" s="2"/>
      <c r="BM681" s="2">
        <v>12</v>
      </c>
      <c r="BN681" s="2">
        <v>0</v>
      </c>
      <c r="BO681" s="2" t="s">
        <v>389</v>
      </c>
      <c r="BP681" s="2">
        <v>1</v>
      </c>
      <c r="BQ681" s="2">
        <v>30</v>
      </c>
      <c r="BR681" s="2">
        <v>0</v>
      </c>
      <c r="BS681" s="2">
        <v>1</v>
      </c>
      <c r="BT681" s="2">
        <v>1</v>
      </c>
      <c r="BU681" s="2">
        <v>1</v>
      </c>
      <c r="BV681" s="2">
        <v>1</v>
      </c>
      <c r="BW681" s="2">
        <v>1</v>
      </c>
      <c r="BX681" s="2">
        <v>1</v>
      </c>
      <c r="BY681" s="2" t="s">
        <v>3</v>
      </c>
      <c r="BZ681" s="2">
        <v>99</v>
      </c>
      <c r="CA681" s="2">
        <v>59</v>
      </c>
      <c r="CB681" s="2" t="s">
        <v>3</v>
      </c>
      <c r="CC681" s="2"/>
      <c r="CD681" s="2"/>
      <c r="CE681" s="2">
        <v>30</v>
      </c>
      <c r="CF681" s="2">
        <v>0</v>
      </c>
      <c r="CG681" s="2">
        <v>0</v>
      </c>
      <c r="CH681" s="2"/>
      <c r="CI681" s="2"/>
      <c r="CJ681" s="2"/>
      <c r="CK681" s="2"/>
      <c r="CL681" s="2"/>
      <c r="CM681" s="2">
        <v>0</v>
      </c>
      <c r="CN681" s="2" t="s">
        <v>3</v>
      </c>
      <c r="CO681" s="2">
        <v>0</v>
      </c>
      <c r="CP681" s="2">
        <f t="shared" ref="CP681:CP692" si="662">(P681+Q681+S681)</f>
        <v>200.35</v>
      </c>
      <c r="CQ681" s="2">
        <f t="shared" ref="CQ681:CQ692" si="663">ROUND((ROUND((AC681*AW681*1),2)*BC681),2)</f>
        <v>0</v>
      </c>
      <c r="CR681" s="2">
        <f>(ROUND((ROUND(((((ET681*1.25)*1.1))*AV681*1),2)*BB681),2)+ROUND((ROUND(((AE681-(((EU681*1.25)*1.1)))*AV681*1),2)*BS681),2))</f>
        <v>2.39</v>
      </c>
      <c r="CS681" s="2">
        <f t="shared" ref="CS681:CS692" si="664">ROUND((ROUND((AE681*AV681*1),2)*BS681),2)</f>
        <v>0.36</v>
      </c>
      <c r="CT681" s="2">
        <f t="shared" ref="CT681:CT692" si="665">ROUND((ROUND((AF681*AV681*1),2)*BA681),2)</f>
        <v>202.14</v>
      </c>
      <c r="CU681" s="2">
        <f t="shared" ref="CU681:CU692" si="666">AG681</f>
        <v>0</v>
      </c>
      <c r="CV681" s="2">
        <f t="shared" ref="CV681:CV692" si="667">(AH681*AV681)</f>
        <v>17.6947188</v>
      </c>
      <c r="CW681" s="2">
        <f t="shared" ref="CW681:CW692" si="668">AI681</f>
        <v>0</v>
      </c>
      <c r="CX681" s="2">
        <f t="shared" ref="CX681:CX692" si="669">AJ681</f>
        <v>0</v>
      </c>
      <c r="CY681" s="2">
        <f t="shared" ref="CY681:CY692" si="670">(((S681+R681)*AT681)/100)</f>
        <v>196.37639999999999</v>
      </c>
      <c r="CZ681" s="2">
        <f t="shared" ref="CZ681:CZ692" si="671">(((S681+R681)*AU681)/100)</f>
        <v>117.0324</v>
      </c>
      <c r="DA681" s="2"/>
      <c r="DB681" s="2"/>
      <c r="DC681" s="2" t="s">
        <v>3</v>
      </c>
      <c r="DD681" s="2" t="s">
        <v>3</v>
      </c>
      <c r="DE681" s="2" t="s">
        <v>48</v>
      </c>
      <c r="DF681" s="2" t="s">
        <v>48</v>
      </c>
      <c r="DG681" s="2" t="s">
        <v>49</v>
      </c>
      <c r="DH681" s="2" t="s">
        <v>3</v>
      </c>
      <c r="DI681" s="2" t="s">
        <v>49</v>
      </c>
      <c r="DJ681" s="2" t="s">
        <v>48</v>
      </c>
      <c r="DK681" s="2" t="s">
        <v>3</v>
      </c>
      <c r="DL681" s="2" t="s">
        <v>3</v>
      </c>
      <c r="DM681" s="2" t="s">
        <v>3</v>
      </c>
      <c r="DN681" s="2">
        <v>0</v>
      </c>
      <c r="DO681" s="2">
        <v>0</v>
      </c>
      <c r="DP681" s="2">
        <v>1</v>
      </c>
      <c r="DQ681" s="2">
        <v>1</v>
      </c>
      <c r="DR681" s="2"/>
      <c r="DS681" s="2"/>
      <c r="DT681" s="2"/>
      <c r="DU681" s="2">
        <v>1005</v>
      </c>
      <c r="DV681" s="2" t="s">
        <v>46</v>
      </c>
      <c r="DW681" s="2" t="s">
        <v>46</v>
      </c>
      <c r="DX681" s="2">
        <v>100</v>
      </c>
      <c r="DY681" s="2"/>
      <c r="DZ681" s="2" t="s">
        <v>3</v>
      </c>
      <c r="EA681" s="2" t="s">
        <v>3</v>
      </c>
      <c r="EB681" s="2" t="s">
        <v>3</v>
      </c>
      <c r="EC681" s="2" t="s">
        <v>3</v>
      </c>
      <c r="ED681" s="2"/>
      <c r="EE681" s="2">
        <v>55586448</v>
      </c>
      <c r="EF681" s="2">
        <v>30</v>
      </c>
      <c r="EG681" s="2" t="s">
        <v>117</v>
      </c>
      <c r="EH681" s="2">
        <v>0</v>
      </c>
      <c r="EI681" s="2" t="s">
        <v>3</v>
      </c>
      <c r="EJ681" s="2">
        <v>1</v>
      </c>
      <c r="EK681" s="2">
        <v>12</v>
      </c>
      <c r="EL681" s="2" t="s">
        <v>392</v>
      </c>
      <c r="EM681" s="2" t="s">
        <v>393</v>
      </c>
      <c r="EN681" s="2"/>
      <c r="EO681" s="2" t="s">
        <v>52</v>
      </c>
      <c r="EP681" s="2"/>
      <c r="EQ681" s="2">
        <v>0</v>
      </c>
      <c r="ER681" s="2">
        <v>154.28</v>
      </c>
      <c r="ES681" s="2">
        <v>0</v>
      </c>
      <c r="ET681" s="2">
        <v>1.66</v>
      </c>
      <c r="EU681" s="2">
        <v>0.25</v>
      </c>
      <c r="EV681" s="2">
        <v>152.62</v>
      </c>
      <c r="EW681" s="2">
        <v>13.36</v>
      </c>
      <c r="EX681" s="2">
        <v>0</v>
      </c>
      <c r="EY681" s="2">
        <v>0</v>
      </c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>
        <v>0</v>
      </c>
      <c r="FR681" s="2">
        <v>0</v>
      </c>
      <c r="FS681" s="2">
        <v>0</v>
      </c>
      <c r="FT681" s="2"/>
      <c r="FU681" s="2"/>
      <c r="FV681" s="2"/>
      <c r="FW681" s="2"/>
      <c r="FX681" s="2">
        <v>99</v>
      </c>
      <c r="FY681" s="2">
        <v>59</v>
      </c>
      <c r="FZ681" s="2"/>
      <c r="GA681" s="2" t="s">
        <v>3</v>
      </c>
      <c r="GB681" s="2"/>
      <c r="GC681" s="2"/>
      <c r="GD681" s="2">
        <v>1</v>
      </c>
      <c r="GE681" s="2"/>
      <c r="GF681" s="2">
        <v>320421637</v>
      </c>
      <c r="GG681" s="2">
        <v>2</v>
      </c>
      <c r="GH681" s="2">
        <v>1</v>
      </c>
      <c r="GI681" s="2">
        <v>2</v>
      </c>
      <c r="GJ681" s="2">
        <v>0</v>
      </c>
      <c r="GK681" s="2">
        <v>0</v>
      </c>
      <c r="GL681" s="2">
        <f t="shared" ref="GL681:GL692" si="672">ROUND(IF(AND(BH681=3,BI681=3,FS681&lt;&gt;0),P681,0),2)</f>
        <v>0</v>
      </c>
      <c r="GM681" s="2">
        <f t="shared" ref="GM681:GM692" si="673">ROUND(O681+X681+Y681,2)+GX681</f>
        <v>513.76</v>
      </c>
      <c r="GN681" s="2">
        <f t="shared" ref="GN681:GN692" si="674">IF(OR(BI681=0,BI681=1),GM681-GX681,0)</f>
        <v>513.76</v>
      </c>
      <c r="GO681" s="2">
        <f t="shared" ref="GO681:GO692" si="675">IF(BI681=2,GM681-GX681,0)</f>
        <v>0</v>
      </c>
      <c r="GP681" s="2">
        <f t="shared" ref="GP681:GP692" si="676">IF(BI681=4,GM681-GX681,0)</f>
        <v>0</v>
      </c>
      <c r="GQ681" s="2"/>
      <c r="GR681" s="2">
        <v>0</v>
      </c>
      <c r="GS681" s="2">
        <v>3</v>
      </c>
      <c r="GT681" s="2">
        <v>0</v>
      </c>
      <c r="GU681" s="2" t="s">
        <v>3</v>
      </c>
      <c r="GV681" s="2">
        <f t="shared" ref="GV681:GV692" si="677">ROUND((GT681),6)</f>
        <v>0</v>
      </c>
      <c r="GW681" s="2">
        <v>1</v>
      </c>
      <c r="GX681" s="2">
        <f t="shared" ref="GX681:GX692" si="678">ROUND(HC681*I681,2)</f>
        <v>0</v>
      </c>
      <c r="GY681" s="2"/>
      <c r="GZ681" s="2"/>
      <c r="HA681" s="2">
        <v>0</v>
      </c>
      <c r="HB681" s="2">
        <v>0</v>
      </c>
      <c r="HC681" s="2">
        <f t="shared" ref="HC681:HC692" si="679">GV681*GW681</f>
        <v>0</v>
      </c>
      <c r="HD681" s="2"/>
      <c r="HE681" s="2" t="s">
        <v>3</v>
      </c>
      <c r="HF681" s="2" t="s">
        <v>3</v>
      </c>
      <c r="HG681" s="2"/>
      <c r="HH681" s="2"/>
      <c r="HI681" s="2"/>
      <c r="HJ681" s="2"/>
      <c r="HK681" s="2"/>
      <c r="HL681" s="2"/>
      <c r="HM681" s="2" t="s">
        <v>3</v>
      </c>
      <c r="HN681" s="2" t="s">
        <v>3</v>
      </c>
      <c r="HO681" s="2" t="s">
        <v>3</v>
      </c>
      <c r="HP681" s="2" t="s">
        <v>3</v>
      </c>
      <c r="HQ681" s="2" t="s">
        <v>3</v>
      </c>
      <c r="HR681" s="2"/>
      <c r="HS681" s="2">
        <v>0</v>
      </c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>
        <v>0</v>
      </c>
      <c r="IL681" s="2"/>
      <c r="IM681" s="2"/>
      <c r="IN681" s="2"/>
      <c r="IO681" s="2"/>
      <c r="IP681" s="2"/>
      <c r="IQ681" s="2"/>
      <c r="IR681" s="2"/>
      <c r="IS681" s="2"/>
      <c r="IT681" s="2"/>
      <c r="IU681" s="2"/>
    </row>
    <row r="682" spans="1:255" x14ac:dyDescent="0.25">
      <c r="A682">
        <v>17</v>
      </c>
      <c r="B682">
        <v>1</v>
      </c>
      <c r="C682">
        <f>ROW(SmtRes!A492)</f>
        <v>492</v>
      </c>
      <c r="D682">
        <f>ROW(EtalonRes!A488)</f>
        <v>488</v>
      </c>
      <c r="E682" t="s">
        <v>419</v>
      </c>
      <c r="F682" t="s">
        <v>389</v>
      </c>
      <c r="G682" t="s">
        <v>390</v>
      </c>
      <c r="H682" t="s">
        <v>46</v>
      </c>
      <c r="I682">
        <f>ROUND(97.96/100,9)</f>
        <v>0.97960000000000003</v>
      </c>
      <c r="J682">
        <v>0</v>
      </c>
      <c r="K682">
        <f>ROUND(97.96/100,9)</f>
        <v>0.97960000000000003</v>
      </c>
      <c r="O682">
        <f t="shared" si="648"/>
        <v>9504.48</v>
      </c>
      <c r="P682">
        <f t="shared" si="649"/>
        <v>0</v>
      </c>
      <c r="Q682">
        <f>(ROUND((ROUND(((((ET682*1.25)*1.1))*AV682*I682),2)*BB682),2)+ROUND((ROUND(((AE682-(((EU682*1.25)*1.1)))*AV682*I682),2)*BS682),2))</f>
        <v>35.64</v>
      </c>
      <c r="R682">
        <f t="shared" si="650"/>
        <v>16.739999999999998</v>
      </c>
      <c r="S682">
        <f t="shared" si="651"/>
        <v>9468.84</v>
      </c>
      <c r="T682">
        <f t="shared" si="652"/>
        <v>0</v>
      </c>
      <c r="U682">
        <f t="shared" si="653"/>
        <v>17.33374653648</v>
      </c>
      <c r="V682">
        <f t="shared" si="654"/>
        <v>0</v>
      </c>
      <c r="W682">
        <f t="shared" si="655"/>
        <v>0</v>
      </c>
      <c r="X682">
        <f t="shared" si="656"/>
        <v>9390.7199999999993</v>
      </c>
      <c r="Y682">
        <f t="shared" si="657"/>
        <v>5596.49</v>
      </c>
      <c r="AA682">
        <v>56481267</v>
      </c>
      <c r="AB682">
        <f t="shared" si="658"/>
        <v>195.3468</v>
      </c>
      <c r="AC682">
        <f t="shared" si="659"/>
        <v>0</v>
      </c>
      <c r="AD682">
        <f>ROUND((((((ET682*1.25)*1.1))-(((EU682*1.25)*1.1)))+AE682),6)</f>
        <v>2.2825000000000002</v>
      </c>
      <c r="AE682">
        <f>ROUND((((EU682*1.25)*1.1)),6)</f>
        <v>0.34375</v>
      </c>
      <c r="AF682">
        <f>ROUND((((EV682*1.15)*1.1)),6)</f>
        <v>193.0643</v>
      </c>
      <c r="AG682">
        <f t="shared" si="660"/>
        <v>0</v>
      </c>
      <c r="AH682">
        <f>(((EW682*1.15)*1.1))</f>
        <v>16.900400000000001</v>
      </c>
      <c r="AI682">
        <f>(((EX682*1.25)*1.1))</f>
        <v>0</v>
      </c>
      <c r="AJ682">
        <f t="shared" si="661"/>
        <v>0</v>
      </c>
      <c r="AK682">
        <v>154.28</v>
      </c>
      <c r="AL682">
        <v>0</v>
      </c>
      <c r="AM682">
        <v>1.66</v>
      </c>
      <c r="AN682">
        <v>0.25</v>
      </c>
      <c r="AO682">
        <v>152.62</v>
      </c>
      <c r="AP682">
        <v>0</v>
      </c>
      <c r="AQ682">
        <v>13.36</v>
      </c>
      <c r="AR682">
        <v>0</v>
      </c>
      <c r="AS682">
        <v>0</v>
      </c>
      <c r="AT682">
        <v>99</v>
      </c>
      <c r="AU682">
        <v>59</v>
      </c>
      <c r="AV682">
        <v>1.0469999999999999</v>
      </c>
      <c r="AW682">
        <v>1.002</v>
      </c>
      <c r="AZ682">
        <v>1</v>
      </c>
      <c r="BA682">
        <v>47.82</v>
      </c>
      <c r="BB682">
        <v>15.23</v>
      </c>
      <c r="BC682">
        <v>1</v>
      </c>
      <c r="BD682" t="s">
        <v>3</v>
      </c>
      <c r="BE682" t="s">
        <v>3</v>
      </c>
      <c r="BF682" t="s">
        <v>3</v>
      </c>
      <c r="BG682" t="s">
        <v>3</v>
      </c>
      <c r="BH682">
        <v>0</v>
      </c>
      <c r="BI682">
        <v>1</v>
      </c>
      <c r="BJ682" t="s">
        <v>391</v>
      </c>
      <c r="BM682">
        <v>12</v>
      </c>
      <c r="BN682">
        <v>0</v>
      </c>
      <c r="BO682" t="s">
        <v>389</v>
      </c>
      <c r="BP682">
        <v>1</v>
      </c>
      <c r="BQ682">
        <v>30</v>
      </c>
      <c r="BR682">
        <v>0</v>
      </c>
      <c r="BS682">
        <v>47.82</v>
      </c>
      <c r="BT682">
        <v>1</v>
      </c>
      <c r="BU682">
        <v>1</v>
      </c>
      <c r="BV682">
        <v>1</v>
      </c>
      <c r="BW682">
        <v>1</v>
      </c>
      <c r="BX682">
        <v>1</v>
      </c>
      <c r="BY682" t="s">
        <v>3</v>
      </c>
      <c r="BZ682">
        <v>99</v>
      </c>
      <c r="CA682">
        <v>59</v>
      </c>
      <c r="CB682" t="s">
        <v>3</v>
      </c>
      <c r="CE682">
        <v>30</v>
      </c>
      <c r="CF682">
        <v>0</v>
      </c>
      <c r="CG682">
        <v>0</v>
      </c>
      <c r="CM682">
        <v>0</v>
      </c>
      <c r="CN682" t="s">
        <v>3</v>
      </c>
      <c r="CO682">
        <v>0</v>
      </c>
      <c r="CP682">
        <f t="shared" si="662"/>
        <v>9504.48</v>
      </c>
      <c r="CQ682">
        <f t="shared" si="663"/>
        <v>0</v>
      </c>
      <c r="CR682">
        <f>(ROUND((ROUND(((((ET682*1.25)*1.1))*AV682*1),2)*BB682),2)+ROUND((ROUND(((AE682-(((EU682*1.25)*1.1)))*AV682*1),2)*BS682),2))</f>
        <v>36.4</v>
      </c>
      <c r="CS682">
        <f t="shared" si="664"/>
        <v>17.22</v>
      </c>
      <c r="CT682">
        <f t="shared" si="665"/>
        <v>9666.33</v>
      </c>
      <c r="CU682">
        <f t="shared" si="666"/>
        <v>0</v>
      </c>
      <c r="CV682">
        <f t="shared" si="667"/>
        <v>17.6947188</v>
      </c>
      <c r="CW682">
        <f t="shared" si="668"/>
        <v>0</v>
      </c>
      <c r="CX682">
        <f t="shared" si="669"/>
        <v>0</v>
      </c>
      <c r="CY682">
        <f t="shared" si="670"/>
        <v>9390.7242000000006</v>
      </c>
      <c r="CZ682">
        <f t="shared" si="671"/>
        <v>5596.4921999999997</v>
      </c>
      <c r="DC682" t="s">
        <v>3</v>
      </c>
      <c r="DD682" t="s">
        <v>3</v>
      </c>
      <c r="DE682" t="s">
        <v>48</v>
      </c>
      <c r="DF682" t="s">
        <v>48</v>
      </c>
      <c r="DG682" t="s">
        <v>49</v>
      </c>
      <c r="DH682" t="s">
        <v>3</v>
      </c>
      <c r="DI682" t="s">
        <v>49</v>
      </c>
      <c r="DJ682" t="s">
        <v>48</v>
      </c>
      <c r="DK682" t="s">
        <v>3</v>
      </c>
      <c r="DL682" t="s">
        <v>3</v>
      </c>
      <c r="DM682" t="s">
        <v>3</v>
      </c>
      <c r="DN682">
        <v>0</v>
      </c>
      <c r="DO682">
        <v>0</v>
      </c>
      <c r="DP682">
        <v>1</v>
      </c>
      <c r="DQ682">
        <v>1</v>
      </c>
      <c r="DU682">
        <v>1005</v>
      </c>
      <c r="DV682" t="s">
        <v>46</v>
      </c>
      <c r="DW682" t="s">
        <v>46</v>
      </c>
      <c r="DX682">
        <v>100</v>
      </c>
      <c r="DZ682" t="s">
        <v>3</v>
      </c>
      <c r="EA682" t="s">
        <v>3</v>
      </c>
      <c r="EB682" t="s">
        <v>3</v>
      </c>
      <c r="EC682" t="s">
        <v>3</v>
      </c>
      <c r="EE682">
        <v>55586448</v>
      </c>
      <c r="EF682">
        <v>30</v>
      </c>
      <c r="EG682" t="s">
        <v>117</v>
      </c>
      <c r="EH682">
        <v>0</v>
      </c>
      <c r="EI682" t="s">
        <v>3</v>
      </c>
      <c r="EJ682">
        <v>1</v>
      </c>
      <c r="EK682">
        <v>12</v>
      </c>
      <c r="EL682" t="s">
        <v>392</v>
      </c>
      <c r="EM682" t="s">
        <v>393</v>
      </c>
      <c r="EO682" t="s">
        <v>52</v>
      </c>
      <c r="EQ682">
        <v>0</v>
      </c>
      <c r="ER682">
        <v>154.28</v>
      </c>
      <c r="ES682">
        <v>0</v>
      </c>
      <c r="ET682">
        <v>1.66</v>
      </c>
      <c r="EU682">
        <v>0.25</v>
      </c>
      <c r="EV682">
        <v>152.62</v>
      </c>
      <c r="EW682">
        <v>13.36</v>
      </c>
      <c r="EX682">
        <v>0</v>
      </c>
      <c r="EY682">
        <v>0</v>
      </c>
      <c r="FQ682">
        <v>0</v>
      </c>
      <c r="FR682">
        <v>0</v>
      </c>
      <c r="FS682">
        <v>0</v>
      </c>
      <c r="FX682">
        <v>99</v>
      </c>
      <c r="FY682">
        <v>59</v>
      </c>
      <c r="GA682" t="s">
        <v>3</v>
      </c>
      <c r="GD682">
        <v>1</v>
      </c>
      <c r="GF682">
        <v>320421637</v>
      </c>
      <c r="GG682">
        <v>2</v>
      </c>
      <c r="GH682">
        <v>1</v>
      </c>
      <c r="GI682">
        <v>2</v>
      </c>
      <c r="GJ682">
        <v>0</v>
      </c>
      <c r="GK682">
        <v>0</v>
      </c>
      <c r="GL682">
        <f t="shared" si="672"/>
        <v>0</v>
      </c>
      <c r="GM682">
        <f t="shared" si="673"/>
        <v>24491.69</v>
      </c>
      <c r="GN682">
        <f t="shared" si="674"/>
        <v>24491.69</v>
      </c>
      <c r="GO682">
        <f t="shared" si="675"/>
        <v>0</v>
      </c>
      <c r="GP682">
        <f t="shared" si="676"/>
        <v>0</v>
      </c>
      <c r="GR682">
        <v>0</v>
      </c>
      <c r="GS682">
        <v>3</v>
      </c>
      <c r="GT682">
        <v>0</v>
      </c>
      <c r="GU682" t="s">
        <v>3</v>
      </c>
      <c r="GV682">
        <f t="shared" si="677"/>
        <v>0</v>
      </c>
      <c r="GW682">
        <v>1</v>
      </c>
      <c r="GX682">
        <f t="shared" si="678"/>
        <v>0</v>
      </c>
      <c r="HA682">
        <v>0</v>
      </c>
      <c r="HB682">
        <v>0</v>
      </c>
      <c r="HC682">
        <f t="shared" si="679"/>
        <v>0</v>
      </c>
      <c r="HE682" t="s">
        <v>3</v>
      </c>
      <c r="HF682" t="s">
        <v>3</v>
      </c>
      <c r="HM682" t="s">
        <v>3</v>
      </c>
      <c r="HN682" t="s">
        <v>3</v>
      </c>
      <c r="HO682" t="s">
        <v>3</v>
      </c>
      <c r="HP682" t="s">
        <v>3</v>
      </c>
      <c r="HQ682" t="s">
        <v>3</v>
      </c>
      <c r="HS682">
        <v>0</v>
      </c>
      <c r="IK682">
        <v>0</v>
      </c>
    </row>
    <row r="683" spans="1:255" x14ac:dyDescent="0.25">
      <c r="A683" s="2">
        <v>18</v>
      </c>
      <c r="B683" s="2">
        <v>1</v>
      </c>
      <c r="C683" s="2">
        <v>489</v>
      </c>
      <c r="D683" s="2"/>
      <c r="E683" s="2" t="s">
        <v>420</v>
      </c>
      <c r="F683" s="2" t="s">
        <v>395</v>
      </c>
      <c r="G683" s="2" t="s">
        <v>396</v>
      </c>
      <c r="H683" s="2" t="s">
        <v>214</v>
      </c>
      <c r="I683" s="2">
        <f>I681*J683</f>
        <v>117.55200000000001</v>
      </c>
      <c r="J683" s="2">
        <v>120</v>
      </c>
      <c r="K683" s="2">
        <v>120</v>
      </c>
      <c r="L683" s="2"/>
      <c r="M683" s="2"/>
      <c r="N683" s="2"/>
      <c r="O683" s="2">
        <f t="shared" si="648"/>
        <v>4646.7</v>
      </c>
      <c r="P683" s="2">
        <f t="shared" si="649"/>
        <v>4646.7</v>
      </c>
      <c r="Q683" s="2">
        <f>(ROUND((ROUND(((ET683)*AV683*I683),2)*BB683),2)+ROUND((ROUND(((AE683-(EU683))*AV683*I683),2)*BS683),2))</f>
        <v>0</v>
      </c>
      <c r="R683" s="2">
        <f t="shared" si="650"/>
        <v>0</v>
      </c>
      <c r="S683" s="2">
        <f t="shared" si="651"/>
        <v>0</v>
      </c>
      <c r="T683" s="2">
        <f t="shared" si="652"/>
        <v>0</v>
      </c>
      <c r="U683" s="2">
        <f t="shared" si="653"/>
        <v>0</v>
      </c>
      <c r="V683" s="2">
        <f t="shared" si="654"/>
        <v>0</v>
      </c>
      <c r="W683" s="2">
        <f t="shared" si="655"/>
        <v>0</v>
      </c>
      <c r="X683" s="2">
        <f t="shared" si="656"/>
        <v>0</v>
      </c>
      <c r="Y683" s="2">
        <f t="shared" si="657"/>
        <v>0</v>
      </c>
      <c r="Z683" s="2"/>
      <c r="AA683" s="2">
        <v>56481265</v>
      </c>
      <c r="AB683" s="2">
        <f t="shared" si="658"/>
        <v>39.450000000000003</v>
      </c>
      <c r="AC683" s="2">
        <f t="shared" si="659"/>
        <v>39.450000000000003</v>
      </c>
      <c r="AD683" s="2">
        <f>ROUND((((ET683)-(EU683))+AE683),6)</f>
        <v>0</v>
      </c>
      <c r="AE683" s="2">
        <f>ROUND((EU683),6)</f>
        <v>0</v>
      </c>
      <c r="AF683" s="2">
        <f>ROUND((EV683),6)</f>
        <v>0</v>
      </c>
      <c r="AG683" s="2">
        <f t="shared" si="660"/>
        <v>0</v>
      </c>
      <c r="AH683" s="2">
        <f>(EW683)</f>
        <v>0</v>
      </c>
      <c r="AI683" s="2">
        <f>(EX683)</f>
        <v>0</v>
      </c>
      <c r="AJ683" s="2">
        <f t="shared" si="661"/>
        <v>0</v>
      </c>
      <c r="AK683" s="2">
        <v>39.450000000000003</v>
      </c>
      <c r="AL683" s="2">
        <v>39.450000000000003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99</v>
      </c>
      <c r="AU683" s="2">
        <v>59</v>
      </c>
      <c r="AV683" s="2">
        <v>1</v>
      </c>
      <c r="AW683" s="2">
        <v>1.002</v>
      </c>
      <c r="AX683" s="2"/>
      <c r="AY683" s="2"/>
      <c r="AZ683" s="2">
        <v>1</v>
      </c>
      <c r="BA683" s="2">
        <v>1</v>
      </c>
      <c r="BB683" s="2">
        <v>1</v>
      </c>
      <c r="BC683" s="2">
        <v>1</v>
      </c>
      <c r="BD683" s="2" t="s">
        <v>3</v>
      </c>
      <c r="BE683" s="2" t="s">
        <v>3</v>
      </c>
      <c r="BF683" s="2" t="s">
        <v>3</v>
      </c>
      <c r="BG683" s="2" t="s">
        <v>3</v>
      </c>
      <c r="BH683" s="2">
        <v>3</v>
      </c>
      <c r="BI683" s="2">
        <v>1</v>
      </c>
      <c r="BJ683" s="2" t="s">
        <v>397</v>
      </c>
      <c r="BK683" s="2"/>
      <c r="BL683" s="2"/>
      <c r="BM683" s="2">
        <v>12</v>
      </c>
      <c r="BN683" s="2">
        <v>0</v>
      </c>
      <c r="BO683" s="2" t="s">
        <v>3</v>
      </c>
      <c r="BP683" s="2">
        <v>0</v>
      </c>
      <c r="BQ683" s="2">
        <v>30</v>
      </c>
      <c r="BR683" s="2">
        <v>0</v>
      </c>
      <c r="BS683" s="2">
        <v>1</v>
      </c>
      <c r="BT683" s="2">
        <v>1</v>
      </c>
      <c r="BU683" s="2">
        <v>1</v>
      </c>
      <c r="BV683" s="2">
        <v>1</v>
      </c>
      <c r="BW683" s="2">
        <v>1</v>
      </c>
      <c r="BX683" s="2">
        <v>1</v>
      </c>
      <c r="BY683" s="2" t="s">
        <v>3</v>
      </c>
      <c r="BZ683" s="2">
        <v>99</v>
      </c>
      <c r="CA683" s="2">
        <v>59</v>
      </c>
      <c r="CB683" s="2" t="s">
        <v>3</v>
      </c>
      <c r="CC683" s="2"/>
      <c r="CD683" s="2"/>
      <c r="CE683" s="2">
        <v>30</v>
      </c>
      <c r="CF683" s="2">
        <v>0</v>
      </c>
      <c r="CG683" s="2">
        <v>0</v>
      </c>
      <c r="CH683" s="2"/>
      <c r="CI683" s="2"/>
      <c r="CJ683" s="2"/>
      <c r="CK683" s="2"/>
      <c r="CL683" s="2"/>
      <c r="CM683" s="2">
        <v>0</v>
      </c>
      <c r="CN683" s="2" t="s">
        <v>3</v>
      </c>
      <c r="CO683" s="2">
        <v>0</v>
      </c>
      <c r="CP683" s="2">
        <f t="shared" si="662"/>
        <v>4646.7</v>
      </c>
      <c r="CQ683" s="2">
        <f t="shared" si="663"/>
        <v>39.53</v>
      </c>
      <c r="CR683" s="2">
        <f>(ROUND((ROUND(((ET683)*AV683*1),2)*BB683),2)+ROUND((ROUND(((AE683-(EU683))*AV683*1),2)*BS683),2))</f>
        <v>0</v>
      </c>
      <c r="CS683" s="2">
        <f t="shared" si="664"/>
        <v>0</v>
      </c>
      <c r="CT683" s="2">
        <f t="shared" si="665"/>
        <v>0</v>
      </c>
      <c r="CU683" s="2">
        <f t="shared" si="666"/>
        <v>0</v>
      </c>
      <c r="CV683" s="2">
        <f t="shared" si="667"/>
        <v>0</v>
      </c>
      <c r="CW683" s="2">
        <f t="shared" si="668"/>
        <v>0</v>
      </c>
      <c r="CX683" s="2">
        <f t="shared" si="669"/>
        <v>0</v>
      </c>
      <c r="CY683" s="2">
        <f t="shared" si="670"/>
        <v>0</v>
      </c>
      <c r="CZ683" s="2">
        <f t="shared" si="671"/>
        <v>0</v>
      </c>
      <c r="DA683" s="2"/>
      <c r="DB683" s="2"/>
      <c r="DC683" s="2" t="s">
        <v>3</v>
      </c>
      <c r="DD683" s="2" t="s">
        <v>3</v>
      </c>
      <c r="DE683" s="2" t="s">
        <v>3</v>
      </c>
      <c r="DF683" s="2" t="s">
        <v>3</v>
      </c>
      <c r="DG683" s="2" t="s">
        <v>3</v>
      </c>
      <c r="DH683" s="2" t="s">
        <v>3</v>
      </c>
      <c r="DI683" s="2" t="s">
        <v>3</v>
      </c>
      <c r="DJ683" s="2" t="s">
        <v>3</v>
      </c>
      <c r="DK683" s="2" t="s">
        <v>3</v>
      </c>
      <c r="DL683" s="2" t="s">
        <v>3</v>
      </c>
      <c r="DM683" s="2" t="s">
        <v>3</v>
      </c>
      <c r="DN683" s="2">
        <v>0</v>
      </c>
      <c r="DO683" s="2">
        <v>0</v>
      </c>
      <c r="DP683" s="2">
        <v>1</v>
      </c>
      <c r="DQ683" s="2">
        <v>1</v>
      </c>
      <c r="DR683" s="2"/>
      <c r="DS683" s="2"/>
      <c r="DT683" s="2"/>
      <c r="DU683" s="2">
        <v>1005</v>
      </c>
      <c r="DV683" s="2" t="s">
        <v>214</v>
      </c>
      <c r="DW683" s="2" t="s">
        <v>214</v>
      </c>
      <c r="DX683" s="2">
        <v>1</v>
      </c>
      <c r="DY683" s="2"/>
      <c r="DZ683" s="2" t="s">
        <v>3</v>
      </c>
      <c r="EA683" s="2" t="s">
        <v>3</v>
      </c>
      <c r="EB683" s="2" t="s">
        <v>3</v>
      </c>
      <c r="EC683" s="2" t="s">
        <v>3</v>
      </c>
      <c r="ED683" s="2"/>
      <c r="EE683" s="2">
        <v>55586448</v>
      </c>
      <c r="EF683" s="2">
        <v>30</v>
      </c>
      <c r="EG683" s="2" t="s">
        <v>117</v>
      </c>
      <c r="EH683" s="2">
        <v>0</v>
      </c>
      <c r="EI683" s="2" t="s">
        <v>3</v>
      </c>
      <c r="EJ683" s="2">
        <v>1</v>
      </c>
      <c r="EK683" s="2">
        <v>12</v>
      </c>
      <c r="EL683" s="2" t="s">
        <v>392</v>
      </c>
      <c r="EM683" s="2" t="s">
        <v>393</v>
      </c>
      <c r="EN683" s="2"/>
      <c r="EO683" s="2" t="s">
        <v>3</v>
      </c>
      <c r="EP683" s="2"/>
      <c r="EQ683" s="2">
        <v>0</v>
      </c>
      <c r="ER683" s="2">
        <v>39.450000000000003</v>
      </c>
      <c r="ES683" s="2">
        <v>39.450000000000003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>
        <v>0</v>
      </c>
      <c r="FR683" s="2">
        <v>0</v>
      </c>
      <c r="FS683" s="2">
        <v>0</v>
      </c>
      <c r="FT683" s="2"/>
      <c r="FU683" s="2"/>
      <c r="FV683" s="2"/>
      <c r="FW683" s="2"/>
      <c r="FX683" s="2">
        <v>99</v>
      </c>
      <c r="FY683" s="2">
        <v>59</v>
      </c>
      <c r="FZ683" s="2"/>
      <c r="GA683" s="2" t="s">
        <v>3</v>
      </c>
      <c r="GB683" s="2"/>
      <c r="GC683" s="2"/>
      <c r="GD683" s="2">
        <v>1</v>
      </c>
      <c r="GE683" s="2"/>
      <c r="GF683" s="2">
        <v>1053069243</v>
      </c>
      <c r="GG683" s="2">
        <v>2</v>
      </c>
      <c r="GH683" s="2">
        <v>1</v>
      </c>
      <c r="GI683" s="2">
        <v>-2</v>
      </c>
      <c r="GJ683" s="2">
        <v>0</v>
      </c>
      <c r="GK683" s="2">
        <v>0</v>
      </c>
      <c r="GL683" s="2">
        <f t="shared" si="672"/>
        <v>0</v>
      </c>
      <c r="GM683" s="2">
        <f t="shared" si="673"/>
        <v>4646.7</v>
      </c>
      <c r="GN683" s="2">
        <f t="shared" si="674"/>
        <v>4646.7</v>
      </c>
      <c r="GO683" s="2">
        <f t="shared" si="675"/>
        <v>0</v>
      </c>
      <c r="GP683" s="2">
        <f t="shared" si="676"/>
        <v>0</v>
      </c>
      <c r="GQ683" s="2"/>
      <c r="GR683" s="2">
        <v>0</v>
      </c>
      <c r="GS683" s="2">
        <v>3</v>
      </c>
      <c r="GT683" s="2">
        <v>0</v>
      </c>
      <c r="GU683" s="2" t="s">
        <v>3</v>
      </c>
      <c r="GV683" s="2">
        <f t="shared" si="677"/>
        <v>0</v>
      </c>
      <c r="GW683" s="2">
        <v>1</v>
      </c>
      <c r="GX683" s="2">
        <f t="shared" si="678"/>
        <v>0</v>
      </c>
      <c r="GY683" s="2"/>
      <c r="GZ683" s="2"/>
      <c r="HA683" s="2">
        <v>0</v>
      </c>
      <c r="HB683" s="2">
        <v>0</v>
      </c>
      <c r="HC683" s="2">
        <f t="shared" si="679"/>
        <v>0</v>
      </c>
      <c r="HD683" s="2"/>
      <c r="HE683" s="2" t="s">
        <v>3</v>
      </c>
      <c r="HF683" s="2" t="s">
        <v>3</v>
      </c>
      <c r="HG683" s="2"/>
      <c r="HH683" s="2"/>
      <c r="HI683" s="2"/>
      <c r="HJ683" s="2"/>
      <c r="HK683" s="2"/>
      <c r="HL683" s="2"/>
      <c r="HM683" s="2" t="s">
        <v>3</v>
      </c>
      <c r="HN683" s="2" t="s">
        <v>3</v>
      </c>
      <c r="HO683" s="2" t="s">
        <v>3</v>
      </c>
      <c r="HP683" s="2" t="s">
        <v>3</v>
      </c>
      <c r="HQ683" s="2" t="s">
        <v>3</v>
      </c>
      <c r="HR683" s="2"/>
      <c r="HS683" s="2">
        <v>0</v>
      </c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>
        <v>0</v>
      </c>
      <c r="IL683" s="2"/>
      <c r="IM683" s="2"/>
      <c r="IN683" s="2"/>
      <c r="IO683" s="2"/>
      <c r="IP683" s="2"/>
      <c r="IQ683" s="2"/>
      <c r="IR683" s="2"/>
      <c r="IS683" s="2"/>
      <c r="IT683" s="2"/>
      <c r="IU683" s="2"/>
    </row>
    <row r="684" spans="1:255" x14ac:dyDescent="0.25">
      <c r="A684">
        <v>18</v>
      </c>
      <c r="B684">
        <v>1</v>
      </c>
      <c r="C684">
        <v>492</v>
      </c>
      <c r="E684" t="s">
        <v>420</v>
      </c>
      <c r="F684" t="s">
        <v>395</v>
      </c>
      <c r="G684" t="s">
        <v>396</v>
      </c>
      <c r="H684" t="s">
        <v>214</v>
      </c>
      <c r="I684">
        <f>I682*J684</f>
        <v>117.55200000000001</v>
      </c>
      <c r="J684">
        <v>120</v>
      </c>
      <c r="K684">
        <v>120</v>
      </c>
      <c r="O684">
        <f t="shared" si="648"/>
        <v>22861.759999999998</v>
      </c>
      <c r="P684">
        <f t="shared" si="649"/>
        <v>22861.759999999998</v>
      </c>
      <c r="Q684">
        <f>(ROUND((ROUND(((ET684)*AV684*I684),2)*BB684),2)+ROUND((ROUND(((AE684-(EU684))*AV684*I684),2)*BS684),2))</f>
        <v>0</v>
      </c>
      <c r="R684">
        <f t="shared" si="650"/>
        <v>0</v>
      </c>
      <c r="S684">
        <f t="shared" si="651"/>
        <v>0</v>
      </c>
      <c r="T684">
        <f t="shared" si="652"/>
        <v>0</v>
      </c>
      <c r="U684">
        <f t="shared" si="653"/>
        <v>0</v>
      </c>
      <c r="V684">
        <f t="shared" si="654"/>
        <v>0</v>
      </c>
      <c r="W684">
        <f t="shared" si="655"/>
        <v>0</v>
      </c>
      <c r="X684">
        <f t="shared" si="656"/>
        <v>0</v>
      </c>
      <c r="Y684">
        <f t="shared" si="657"/>
        <v>0</v>
      </c>
      <c r="AA684">
        <v>56481267</v>
      </c>
      <c r="AB684">
        <f t="shared" si="658"/>
        <v>39.450000000000003</v>
      </c>
      <c r="AC684">
        <f t="shared" si="659"/>
        <v>39.450000000000003</v>
      </c>
      <c r="AD684">
        <f>ROUND((((ET684)-(EU684))+AE684),6)</f>
        <v>0</v>
      </c>
      <c r="AE684">
        <f>ROUND((EU684),6)</f>
        <v>0</v>
      </c>
      <c r="AF684">
        <f>ROUND((EV684),6)</f>
        <v>0</v>
      </c>
      <c r="AG684">
        <f t="shared" si="660"/>
        <v>0</v>
      </c>
      <c r="AH684">
        <f>(EW684)</f>
        <v>0</v>
      </c>
      <c r="AI684">
        <f>(EX684)</f>
        <v>0</v>
      </c>
      <c r="AJ684">
        <f t="shared" si="661"/>
        <v>0</v>
      </c>
      <c r="AK684">
        <v>39.450000000000003</v>
      </c>
      <c r="AL684">
        <v>39.450000000000003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99</v>
      </c>
      <c r="AU684">
        <v>59</v>
      </c>
      <c r="AV684">
        <v>1</v>
      </c>
      <c r="AW684">
        <v>1.002</v>
      </c>
      <c r="AZ684">
        <v>1</v>
      </c>
      <c r="BA684">
        <v>1</v>
      </c>
      <c r="BB684">
        <v>1</v>
      </c>
      <c r="BC684">
        <v>4.92</v>
      </c>
      <c r="BD684" t="s">
        <v>3</v>
      </c>
      <c r="BE684" t="s">
        <v>3</v>
      </c>
      <c r="BF684" t="s">
        <v>3</v>
      </c>
      <c r="BG684" t="s">
        <v>3</v>
      </c>
      <c r="BH684">
        <v>3</v>
      </c>
      <c r="BI684">
        <v>1</v>
      </c>
      <c r="BJ684" t="s">
        <v>397</v>
      </c>
      <c r="BM684">
        <v>12</v>
      </c>
      <c r="BN684">
        <v>0</v>
      </c>
      <c r="BO684" t="s">
        <v>395</v>
      </c>
      <c r="BP684">
        <v>1</v>
      </c>
      <c r="BQ684">
        <v>30</v>
      </c>
      <c r="BR684">
        <v>0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 t="s">
        <v>3</v>
      </c>
      <c r="BZ684">
        <v>99</v>
      </c>
      <c r="CA684">
        <v>59</v>
      </c>
      <c r="CB684" t="s">
        <v>3</v>
      </c>
      <c r="CE684">
        <v>30</v>
      </c>
      <c r="CF684">
        <v>0</v>
      </c>
      <c r="CG684">
        <v>0</v>
      </c>
      <c r="CM684">
        <v>0</v>
      </c>
      <c r="CN684" t="s">
        <v>3</v>
      </c>
      <c r="CO684">
        <v>0</v>
      </c>
      <c r="CP684">
        <f t="shared" si="662"/>
        <v>22861.759999999998</v>
      </c>
      <c r="CQ684">
        <f t="shared" si="663"/>
        <v>194.49</v>
      </c>
      <c r="CR684">
        <f>(ROUND((ROUND(((ET684)*AV684*1),2)*BB684),2)+ROUND((ROUND(((AE684-(EU684))*AV684*1),2)*BS684),2))</f>
        <v>0</v>
      </c>
      <c r="CS684">
        <f t="shared" si="664"/>
        <v>0</v>
      </c>
      <c r="CT684">
        <f t="shared" si="665"/>
        <v>0</v>
      </c>
      <c r="CU684">
        <f t="shared" si="666"/>
        <v>0</v>
      </c>
      <c r="CV684">
        <f t="shared" si="667"/>
        <v>0</v>
      </c>
      <c r="CW684">
        <f t="shared" si="668"/>
        <v>0</v>
      </c>
      <c r="CX684">
        <f t="shared" si="669"/>
        <v>0</v>
      </c>
      <c r="CY684">
        <f t="shared" si="670"/>
        <v>0</v>
      </c>
      <c r="CZ684">
        <f t="shared" si="671"/>
        <v>0</v>
      </c>
      <c r="DC684" t="s">
        <v>3</v>
      </c>
      <c r="DD684" t="s">
        <v>3</v>
      </c>
      <c r="DE684" t="s">
        <v>3</v>
      </c>
      <c r="DF684" t="s">
        <v>3</v>
      </c>
      <c r="DG684" t="s">
        <v>3</v>
      </c>
      <c r="DH684" t="s">
        <v>3</v>
      </c>
      <c r="DI684" t="s">
        <v>3</v>
      </c>
      <c r="DJ684" t="s">
        <v>3</v>
      </c>
      <c r="DK684" t="s">
        <v>3</v>
      </c>
      <c r="DL684" t="s">
        <v>3</v>
      </c>
      <c r="DM684" t="s">
        <v>3</v>
      </c>
      <c r="DN684">
        <v>0</v>
      </c>
      <c r="DO684">
        <v>0</v>
      </c>
      <c r="DP684">
        <v>1</v>
      </c>
      <c r="DQ684">
        <v>1</v>
      </c>
      <c r="DU684">
        <v>1005</v>
      </c>
      <c r="DV684" t="s">
        <v>214</v>
      </c>
      <c r="DW684" t="s">
        <v>214</v>
      </c>
      <c r="DX684">
        <v>1</v>
      </c>
      <c r="DZ684" t="s">
        <v>3</v>
      </c>
      <c r="EA684" t="s">
        <v>3</v>
      </c>
      <c r="EB684" t="s">
        <v>3</v>
      </c>
      <c r="EC684" t="s">
        <v>3</v>
      </c>
      <c r="EE684">
        <v>55586448</v>
      </c>
      <c r="EF684">
        <v>30</v>
      </c>
      <c r="EG684" t="s">
        <v>117</v>
      </c>
      <c r="EH684">
        <v>0</v>
      </c>
      <c r="EI684" t="s">
        <v>3</v>
      </c>
      <c r="EJ684">
        <v>1</v>
      </c>
      <c r="EK684">
        <v>12</v>
      </c>
      <c r="EL684" t="s">
        <v>392</v>
      </c>
      <c r="EM684" t="s">
        <v>393</v>
      </c>
      <c r="EO684" t="s">
        <v>3</v>
      </c>
      <c r="EQ684">
        <v>0</v>
      </c>
      <c r="ER684">
        <v>39.450000000000003</v>
      </c>
      <c r="ES684">
        <v>39.450000000000003</v>
      </c>
      <c r="ET684">
        <v>0</v>
      </c>
      <c r="EU684">
        <v>0</v>
      </c>
      <c r="EV684">
        <v>0</v>
      </c>
      <c r="EW684">
        <v>0</v>
      </c>
      <c r="EX684">
        <v>0</v>
      </c>
      <c r="FQ684">
        <v>0</v>
      </c>
      <c r="FR684">
        <v>0</v>
      </c>
      <c r="FS684">
        <v>0</v>
      </c>
      <c r="FX684">
        <v>99</v>
      </c>
      <c r="FY684">
        <v>59</v>
      </c>
      <c r="GA684" t="s">
        <v>3</v>
      </c>
      <c r="GD684">
        <v>1</v>
      </c>
      <c r="GF684">
        <v>1053069243</v>
      </c>
      <c r="GG684">
        <v>2</v>
      </c>
      <c r="GH684">
        <v>1</v>
      </c>
      <c r="GI684">
        <v>2</v>
      </c>
      <c r="GJ684">
        <v>0</v>
      </c>
      <c r="GK684">
        <v>0</v>
      </c>
      <c r="GL684">
        <f t="shared" si="672"/>
        <v>0</v>
      </c>
      <c r="GM684">
        <f t="shared" si="673"/>
        <v>22861.759999999998</v>
      </c>
      <c r="GN684">
        <f t="shared" si="674"/>
        <v>22861.759999999998</v>
      </c>
      <c r="GO684">
        <f t="shared" si="675"/>
        <v>0</v>
      </c>
      <c r="GP684">
        <f t="shared" si="676"/>
        <v>0</v>
      </c>
      <c r="GR684">
        <v>0</v>
      </c>
      <c r="GS684">
        <v>3</v>
      </c>
      <c r="GT684">
        <v>0</v>
      </c>
      <c r="GU684" t="s">
        <v>3</v>
      </c>
      <c r="GV684">
        <f t="shared" si="677"/>
        <v>0</v>
      </c>
      <c r="GW684">
        <v>1</v>
      </c>
      <c r="GX684">
        <f t="shared" si="678"/>
        <v>0</v>
      </c>
      <c r="HA684">
        <v>0</v>
      </c>
      <c r="HB684">
        <v>0</v>
      </c>
      <c r="HC684">
        <f t="shared" si="679"/>
        <v>0</v>
      </c>
      <c r="HE684" t="s">
        <v>3</v>
      </c>
      <c r="HF684" t="s">
        <v>3</v>
      </c>
      <c r="HM684" t="s">
        <v>3</v>
      </c>
      <c r="HN684" t="s">
        <v>3</v>
      </c>
      <c r="HO684" t="s">
        <v>3</v>
      </c>
      <c r="HP684" t="s">
        <v>3</v>
      </c>
      <c r="HQ684" t="s">
        <v>3</v>
      </c>
      <c r="HS684">
        <v>0</v>
      </c>
      <c r="IK684">
        <v>0</v>
      </c>
    </row>
    <row r="685" spans="1:255" x14ac:dyDescent="0.25">
      <c r="A685" s="2">
        <v>17</v>
      </c>
      <c r="B685" s="2">
        <v>1</v>
      </c>
      <c r="C685" s="2">
        <f>ROW(SmtRes!A508)</f>
        <v>508</v>
      </c>
      <c r="D685" s="2">
        <f>ROW(EtalonRes!A504)</f>
        <v>504</v>
      </c>
      <c r="E685" s="2" t="s">
        <v>421</v>
      </c>
      <c r="F685" s="2" t="s">
        <v>399</v>
      </c>
      <c r="G685" s="2" t="s">
        <v>400</v>
      </c>
      <c r="H685" s="2" t="s">
        <v>231</v>
      </c>
      <c r="I685" s="2">
        <f>ROUND(19.6/100,9)</f>
        <v>0.19600000000000001</v>
      </c>
      <c r="J685" s="2">
        <v>0</v>
      </c>
      <c r="K685" s="2">
        <f>ROUND(19.6/100,9)</f>
        <v>0.19600000000000001</v>
      </c>
      <c r="L685" s="2"/>
      <c r="M685" s="2"/>
      <c r="N685" s="2"/>
      <c r="O685" s="2">
        <f t="shared" si="648"/>
        <v>1210.48</v>
      </c>
      <c r="P685" s="2">
        <f t="shared" si="649"/>
        <v>360.37</v>
      </c>
      <c r="Q685" s="2">
        <f>(ROUND((ROUND(((((ET685*1.25)*1.1))*AV685*I685),2)*BB685),2)+ROUND((ROUND(((AE685-(((EU685*1.25)*1.1)))*AV685*I685),2)*BS685),2))</f>
        <v>330.61</v>
      </c>
      <c r="R685" s="2">
        <f t="shared" si="650"/>
        <v>10.130000000000001</v>
      </c>
      <c r="S685" s="2">
        <f t="shared" si="651"/>
        <v>519.5</v>
      </c>
      <c r="T685" s="2">
        <f t="shared" si="652"/>
        <v>0</v>
      </c>
      <c r="U685" s="2">
        <f t="shared" si="653"/>
        <v>46.467179219999998</v>
      </c>
      <c r="V685" s="2">
        <f t="shared" si="654"/>
        <v>0</v>
      </c>
      <c r="W685" s="2">
        <f t="shared" si="655"/>
        <v>0</v>
      </c>
      <c r="X685" s="2">
        <f t="shared" si="656"/>
        <v>487.26</v>
      </c>
      <c r="Y685" s="2">
        <f t="shared" si="657"/>
        <v>259.52</v>
      </c>
      <c r="Z685" s="2"/>
      <c r="AA685" s="2">
        <v>56481265</v>
      </c>
      <c r="AB685" s="2">
        <f t="shared" si="658"/>
        <v>5941.6808000000001</v>
      </c>
      <c r="AC685" s="2">
        <f t="shared" si="659"/>
        <v>1799.05</v>
      </c>
      <c r="AD685" s="2">
        <f>ROUND((((((ET685*1.25)*1.1))-(((EU685*1.25)*1.1)))+AE685),6)</f>
        <v>1611.0875000000001</v>
      </c>
      <c r="AE685" s="2">
        <f>ROUND((((EU685*1.25)*1.1)),6)</f>
        <v>49.376249999999999</v>
      </c>
      <c r="AF685" s="2">
        <f>ROUND((((EV685*1.15)*1.1)),6)</f>
        <v>2531.5432999999998</v>
      </c>
      <c r="AG685" s="2">
        <f t="shared" si="660"/>
        <v>0</v>
      </c>
      <c r="AH685" s="2">
        <f>(((EW685*1.15)*1.1))</f>
        <v>226.435</v>
      </c>
      <c r="AI685" s="2">
        <f>(((EX685*1.25)*1.1))</f>
        <v>0</v>
      </c>
      <c r="AJ685" s="2">
        <f t="shared" si="661"/>
        <v>0</v>
      </c>
      <c r="AK685" s="2">
        <v>4971.97</v>
      </c>
      <c r="AL685" s="2">
        <v>1799.05</v>
      </c>
      <c r="AM685" s="2">
        <v>1171.7</v>
      </c>
      <c r="AN685" s="2">
        <v>35.909999999999997</v>
      </c>
      <c r="AO685" s="2">
        <v>2001.22</v>
      </c>
      <c r="AP685" s="2">
        <v>0</v>
      </c>
      <c r="AQ685" s="2">
        <v>179</v>
      </c>
      <c r="AR685" s="2">
        <v>0</v>
      </c>
      <c r="AS685" s="2">
        <v>0</v>
      </c>
      <c r="AT685" s="2">
        <v>92</v>
      </c>
      <c r="AU685" s="2">
        <v>49</v>
      </c>
      <c r="AV685" s="2">
        <v>1.0469999999999999</v>
      </c>
      <c r="AW685" s="2">
        <v>1.022</v>
      </c>
      <c r="AX685" s="2"/>
      <c r="AY685" s="2"/>
      <c r="AZ685" s="2">
        <v>1</v>
      </c>
      <c r="BA685" s="2">
        <v>1</v>
      </c>
      <c r="BB685" s="2">
        <v>1</v>
      </c>
      <c r="BC685" s="2">
        <v>1</v>
      </c>
      <c r="BD685" s="2" t="s">
        <v>3</v>
      </c>
      <c r="BE685" s="2" t="s">
        <v>3</v>
      </c>
      <c r="BF685" s="2" t="s">
        <v>3</v>
      </c>
      <c r="BG685" s="2" t="s">
        <v>3</v>
      </c>
      <c r="BH685" s="2">
        <v>0</v>
      </c>
      <c r="BI685" s="2">
        <v>1</v>
      </c>
      <c r="BJ685" s="2" t="s">
        <v>401</v>
      </c>
      <c r="BK685" s="2"/>
      <c r="BL685" s="2"/>
      <c r="BM685" s="2">
        <v>8</v>
      </c>
      <c r="BN685" s="2">
        <v>0</v>
      </c>
      <c r="BO685" s="2" t="s">
        <v>399</v>
      </c>
      <c r="BP685" s="2">
        <v>1</v>
      </c>
      <c r="BQ685" s="2">
        <v>30</v>
      </c>
      <c r="BR685" s="2">
        <v>0</v>
      </c>
      <c r="BS685" s="2">
        <v>1</v>
      </c>
      <c r="BT685" s="2">
        <v>1</v>
      </c>
      <c r="BU685" s="2">
        <v>1</v>
      </c>
      <c r="BV685" s="2">
        <v>1</v>
      </c>
      <c r="BW685" s="2">
        <v>1</v>
      </c>
      <c r="BX685" s="2">
        <v>1</v>
      </c>
      <c r="BY685" s="2" t="s">
        <v>3</v>
      </c>
      <c r="BZ685" s="2">
        <v>92</v>
      </c>
      <c r="CA685" s="2">
        <v>49</v>
      </c>
      <c r="CB685" s="2" t="s">
        <v>3</v>
      </c>
      <c r="CC685" s="2"/>
      <c r="CD685" s="2"/>
      <c r="CE685" s="2">
        <v>30</v>
      </c>
      <c r="CF685" s="2">
        <v>0</v>
      </c>
      <c r="CG685" s="2">
        <v>0</v>
      </c>
      <c r="CH685" s="2"/>
      <c r="CI685" s="2"/>
      <c r="CJ685" s="2"/>
      <c r="CK685" s="2"/>
      <c r="CL685" s="2"/>
      <c r="CM685" s="2">
        <v>0</v>
      </c>
      <c r="CN685" s="2" t="s">
        <v>3</v>
      </c>
      <c r="CO685" s="2">
        <v>0</v>
      </c>
      <c r="CP685" s="2">
        <f t="shared" si="662"/>
        <v>1210.48</v>
      </c>
      <c r="CQ685" s="2">
        <f t="shared" si="663"/>
        <v>1838.63</v>
      </c>
      <c r="CR685" s="2">
        <f>(ROUND((ROUND(((((ET685*1.25)*1.1))*AV685*1),2)*BB685),2)+ROUND((ROUND(((AE685-(((EU685*1.25)*1.1)))*AV685*1),2)*BS685),2))</f>
        <v>1686.81</v>
      </c>
      <c r="CS685" s="2">
        <f t="shared" si="664"/>
        <v>51.7</v>
      </c>
      <c r="CT685" s="2">
        <f t="shared" si="665"/>
        <v>2650.53</v>
      </c>
      <c r="CU685" s="2">
        <f t="shared" si="666"/>
        <v>0</v>
      </c>
      <c r="CV685" s="2">
        <f t="shared" si="667"/>
        <v>237.07744499999998</v>
      </c>
      <c r="CW685" s="2">
        <f t="shared" si="668"/>
        <v>0</v>
      </c>
      <c r="CX685" s="2">
        <f t="shared" si="669"/>
        <v>0</v>
      </c>
      <c r="CY685" s="2">
        <f t="shared" si="670"/>
        <v>487.25959999999998</v>
      </c>
      <c r="CZ685" s="2">
        <f t="shared" si="671"/>
        <v>259.51869999999997</v>
      </c>
      <c r="DA685" s="2"/>
      <c r="DB685" s="2"/>
      <c r="DC685" s="2" t="s">
        <v>3</v>
      </c>
      <c r="DD685" s="2" t="s">
        <v>3</v>
      </c>
      <c r="DE685" s="2" t="s">
        <v>48</v>
      </c>
      <c r="DF685" s="2" t="s">
        <v>48</v>
      </c>
      <c r="DG685" s="2" t="s">
        <v>49</v>
      </c>
      <c r="DH685" s="2" t="s">
        <v>3</v>
      </c>
      <c r="DI685" s="2" t="s">
        <v>49</v>
      </c>
      <c r="DJ685" s="2" t="s">
        <v>48</v>
      </c>
      <c r="DK685" s="2" t="s">
        <v>3</v>
      </c>
      <c r="DL685" s="2" t="s">
        <v>3</v>
      </c>
      <c r="DM685" s="2" t="s">
        <v>3</v>
      </c>
      <c r="DN685" s="2">
        <v>0</v>
      </c>
      <c r="DO685" s="2">
        <v>0</v>
      </c>
      <c r="DP685" s="2">
        <v>1</v>
      </c>
      <c r="DQ685" s="2">
        <v>1</v>
      </c>
      <c r="DR685" s="2"/>
      <c r="DS685" s="2"/>
      <c r="DT685" s="2"/>
      <c r="DU685" s="2">
        <v>1013</v>
      </c>
      <c r="DV685" s="2" t="s">
        <v>231</v>
      </c>
      <c r="DW685" s="2" t="s">
        <v>231</v>
      </c>
      <c r="DX685" s="2">
        <v>1</v>
      </c>
      <c r="DY685" s="2"/>
      <c r="DZ685" s="2" t="s">
        <v>3</v>
      </c>
      <c r="EA685" s="2" t="s">
        <v>3</v>
      </c>
      <c r="EB685" s="2" t="s">
        <v>3</v>
      </c>
      <c r="EC685" s="2" t="s">
        <v>3</v>
      </c>
      <c r="ED685" s="2"/>
      <c r="EE685" s="2">
        <v>55586444</v>
      </c>
      <c r="EF685" s="2">
        <v>30</v>
      </c>
      <c r="EG685" s="2" t="s">
        <v>117</v>
      </c>
      <c r="EH685" s="2">
        <v>0</v>
      </c>
      <c r="EI685" s="2" t="s">
        <v>3</v>
      </c>
      <c r="EJ685" s="2">
        <v>1</v>
      </c>
      <c r="EK685" s="2">
        <v>8</v>
      </c>
      <c r="EL685" s="2" t="s">
        <v>233</v>
      </c>
      <c r="EM685" s="2" t="s">
        <v>234</v>
      </c>
      <c r="EN685" s="2"/>
      <c r="EO685" s="2" t="s">
        <v>52</v>
      </c>
      <c r="EP685" s="2"/>
      <c r="EQ685" s="2">
        <v>0</v>
      </c>
      <c r="ER685" s="2">
        <v>4971.97</v>
      </c>
      <c r="ES685" s="2">
        <v>1799.05</v>
      </c>
      <c r="ET685" s="2">
        <v>1171.7</v>
      </c>
      <c r="EU685" s="2">
        <v>35.909999999999997</v>
      </c>
      <c r="EV685" s="2">
        <v>2001.22</v>
      </c>
      <c r="EW685" s="2">
        <v>179</v>
      </c>
      <c r="EX685" s="2">
        <v>0</v>
      </c>
      <c r="EY685" s="2">
        <v>0</v>
      </c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>
        <v>0</v>
      </c>
      <c r="FR685" s="2">
        <v>0</v>
      </c>
      <c r="FS685" s="2">
        <v>0</v>
      </c>
      <c r="FT685" s="2"/>
      <c r="FU685" s="2"/>
      <c r="FV685" s="2"/>
      <c r="FW685" s="2"/>
      <c r="FX685" s="2">
        <v>92</v>
      </c>
      <c r="FY685" s="2">
        <v>49</v>
      </c>
      <c r="FZ685" s="2"/>
      <c r="GA685" s="2" t="s">
        <v>3</v>
      </c>
      <c r="GB685" s="2"/>
      <c r="GC685" s="2"/>
      <c r="GD685" s="2">
        <v>1</v>
      </c>
      <c r="GE685" s="2"/>
      <c r="GF685" s="2">
        <v>-1676319000</v>
      </c>
      <c r="GG685" s="2">
        <v>2</v>
      </c>
      <c r="GH685" s="2">
        <v>1</v>
      </c>
      <c r="GI685" s="2">
        <v>2</v>
      </c>
      <c r="GJ685" s="2">
        <v>0</v>
      </c>
      <c r="GK685" s="2">
        <v>0</v>
      </c>
      <c r="GL685" s="2">
        <f t="shared" si="672"/>
        <v>0</v>
      </c>
      <c r="GM685" s="2">
        <f t="shared" si="673"/>
        <v>1957.26</v>
      </c>
      <c r="GN685" s="2">
        <f t="shared" si="674"/>
        <v>1957.26</v>
      </c>
      <c r="GO685" s="2">
        <f t="shared" si="675"/>
        <v>0</v>
      </c>
      <c r="GP685" s="2">
        <f t="shared" si="676"/>
        <v>0</v>
      </c>
      <c r="GQ685" s="2"/>
      <c r="GR685" s="2">
        <v>0</v>
      </c>
      <c r="GS685" s="2">
        <v>3</v>
      </c>
      <c r="GT685" s="2">
        <v>0</v>
      </c>
      <c r="GU685" s="2" t="s">
        <v>3</v>
      </c>
      <c r="GV685" s="2">
        <f t="shared" si="677"/>
        <v>0</v>
      </c>
      <c r="GW685" s="2">
        <v>1</v>
      </c>
      <c r="GX685" s="2">
        <f t="shared" si="678"/>
        <v>0</v>
      </c>
      <c r="GY685" s="2"/>
      <c r="GZ685" s="2"/>
      <c r="HA685" s="2">
        <v>0</v>
      </c>
      <c r="HB685" s="2">
        <v>0</v>
      </c>
      <c r="HC685" s="2">
        <f t="shared" si="679"/>
        <v>0</v>
      </c>
      <c r="HD685" s="2"/>
      <c r="HE685" s="2" t="s">
        <v>3</v>
      </c>
      <c r="HF685" s="2" t="s">
        <v>3</v>
      </c>
      <c r="HG685" s="2"/>
      <c r="HH685" s="2"/>
      <c r="HI685" s="2"/>
      <c r="HJ685" s="2"/>
      <c r="HK685" s="2"/>
      <c r="HL685" s="2"/>
      <c r="HM685" s="2" t="s">
        <v>3</v>
      </c>
      <c r="HN685" s="2" t="s">
        <v>3</v>
      </c>
      <c r="HO685" s="2" t="s">
        <v>3</v>
      </c>
      <c r="HP685" s="2" t="s">
        <v>3</v>
      </c>
      <c r="HQ685" s="2" t="s">
        <v>3</v>
      </c>
      <c r="HR685" s="2"/>
      <c r="HS685" s="2">
        <v>0</v>
      </c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>
        <v>0</v>
      </c>
      <c r="IL685" s="2"/>
      <c r="IM685" s="2"/>
      <c r="IN685" s="2"/>
      <c r="IO685" s="2"/>
      <c r="IP685" s="2"/>
      <c r="IQ685" s="2"/>
      <c r="IR685" s="2"/>
      <c r="IS685" s="2"/>
      <c r="IT685" s="2"/>
      <c r="IU685" s="2"/>
    </row>
    <row r="686" spans="1:255" x14ac:dyDescent="0.25">
      <c r="A686">
        <v>17</v>
      </c>
      <c r="B686">
        <v>1</v>
      </c>
      <c r="C686">
        <f>ROW(SmtRes!A524)</f>
        <v>524</v>
      </c>
      <c r="D686">
        <f>ROW(EtalonRes!A520)</f>
        <v>520</v>
      </c>
      <c r="E686" t="s">
        <v>421</v>
      </c>
      <c r="F686" t="s">
        <v>399</v>
      </c>
      <c r="G686" t="s">
        <v>400</v>
      </c>
      <c r="H686" t="s">
        <v>231</v>
      </c>
      <c r="I686">
        <f>ROUND(19.6/100,9)</f>
        <v>0.19600000000000001</v>
      </c>
      <c r="J686">
        <v>0</v>
      </c>
      <c r="K686">
        <f>ROUND(19.6/100,9)</f>
        <v>0.19600000000000001</v>
      </c>
      <c r="O686">
        <f t="shared" si="648"/>
        <v>32560.11</v>
      </c>
      <c r="P686">
        <f t="shared" si="649"/>
        <v>3697.4</v>
      </c>
      <c r="Q686">
        <f>(ROUND((ROUND(((((ET686*1.25)*1.1))*AV686*I686),2)*BB686),2)+ROUND((ROUND(((AE686-(((EU686*1.25)*1.1)))*AV686*I686),2)*BS686),2))</f>
        <v>4020.22</v>
      </c>
      <c r="R686">
        <f t="shared" si="650"/>
        <v>484.42</v>
      </c>
      <c r="S686">
        <f t="shared" si="651"/>
        <v>24842.49</v>
      </c>
      <c r="T686">
        <f t="shared" si="652"/>
        <v>0</v>
      </c>
      <c r="U686">
        <f t="shared" si="653"/>
        <v>46.467179219999998</v>
      </c>
      <c r="V686">
        <f t="shared" si="654"/>
        <v>0</v>
      </c>
      <c r="W686">
        <f t="shared" si="655"/>
        <v>0</v>
      </c>
      <c r="X686">
        <f t="shared" si="656"/>
        <v>23300.76</v>
      </c>
      <c r="Y686">
        <f t="shared" si="657"/>
        <v>12410.19</v>
      </c>
      <c r="AA686">
        <v>56481267</v>
      </c>
      <c r="AB686">
        <f t="shared" si="658"/>
        <v>5941.6808000000001</v>
      </c>
      <c r="AC686">
        <f t="shared" si="659"/>
        <v>1799.05</v>
      </c>
      <c r="AD686">
        <f>ROUND((((((ET686*1.25)*1.1))-(((EU686*1.25)*1.1)))+AE686),6)</f>
        <v>1611.0875000000001</v>
      </c>
      <c r="AE686">
        <f>ROUND((((EU686*1.25)*1.1)),6)</f>
        <v>49.376249999999999</v>
      </c>
      <c r="AF686">
        <f>ROUND((((EV686*1.15)*1.1)),6)</f>
        <v>2531.5432999999998</v>
      </c>
      <c r="AG686">
        <f t="shared" si="660"/>
        <v>0</v>
      </c>
      <c r="AH686">
        <f>(((EW686*1.15)*1.1))</f>
        <v>226.435</v>
      </c>
      <c r="AI686">
        <f>(((EX686*1.25)*1.1))</f>
        <v>0</v>
      </c>
      <c r="AJ686">
        <f t="shared" si="661"/>
        <v>0</v>
      </c>
      <c r="AK686">
        <v>4971.97</v>
      </c>
      <c r="AL686">
        <v>1799.05</v>
      </c>
      <c r="AM686">
        <v>1171.7</v>
      </c>
      <c r="AN686">
        <v>35.909999999999997</v>
      </c>
      <c r="AO686">
        <v>2001.22</v>
      </c>
      <c r="AP686">
        <v>0</v>
      </c>
      <c r="AQ686">
        <v>179</v>
      </c>
      <c r="AR686">
        <v>0</v>
      </c>
      <c r="AS686">
        <v>0</v>
      </c>
      <c r="AT686">
        <v>92</v>
      </c>
      <c r="AU686">
        <v>49</v>
      </c>
      <c r="AV686">
        <v>1.0469999999999999</v>
      </c>
      <c r="AW686">
        <v>1.022</v>
      </c>
      <c r="AZ686">
        <v>1</v>
      </c>
      <c r="BA686">
        <v>47.82</v>
      </c>
      <c r="BB686">
        <v>12.16</v>
      </c>
      <c r="BC686">
        <v>10.26</v>
      </c>
      <c r="BD686" t="s">
        <v>3</v>
      </c>
      <c r="BE686" t="s">
        <v>3</v>
      </c>
      <c r="BF686" t="s">
        <v>3</v>
      </c>
      <c r="BG686" t="s">
        <v>3</v>
      </c>
      <c r="BH686">
        <v>0</v>
      </c>
      <c r="BI686">
        <v>1</v>
      </c>
      <c r="BJ686" t="s">
        <v>401</v>
      </c>
      <c r="BM686">
        <v>8</v>
      </c>
      <c r="BN686">
        <v>0</v>
      </c>
      <c r="BO686" t="s">
        <v>399</v>
      </c>
      <c r="BP686">
        <v>1</v>
      </c>
      <c r="BQ686">
        <v>30</v>
      </c>
      <c r="BR686">
        <v>0</v>
      </c>
      <c r="BS686">
        <v>47.82</v>
      </c>
      <c r="BT686">
        <v>1</v>
      </c>
      <c r="BU686">
        <v>1</v>
      </c>
      <c r="BV686">
        <v>1</v>
      </c>
      <c r="BW686">
        <v>1</v>
      </c>
      <c r="BX686">
        <v>1</v>
      </c>
      <c r="BY686" t="s">
        <v>3</v>
      </c>
      <c r="BZ686">
        <v>92</v>
      </c>
      <c r="CA686">
        <v>49</v>
      </c>
      <c r="CB686" t="s">
        <v>3</v>
      </c>
      <c r="CE686">
        <v>30</v>
      </c>
      <c r="CF686">
        <v>0</v>
      </c>
      <c r="CG686">
        <v>0</v>
      </c>
      <c r="CM686">
        <v>0</v>
      </c>
      <c r="CN686" t="s">
        <v>3</v>
      </c>
      <c r="CO686">
        <v>0</v>
      </c>
      <c r="CP686">
        <f t="shared" si="662"/>
        <v>32560.11</v>
      </c>
      <c r="CQ686">
        <f t="shared" si="663"/>
        <v>18864.34</v>
      </c>
      <c r="CR686">
        <f>(ROUND((ROUND(((((ET686*1.25)*1.1))*AV686*1),2)*BB686),2)+ROUND((ROUND(((AE686-(((EU686*1.25)*1.1)))*AV686*1),2)*BS686),2))</f>
        <v>20511.61</v>
      </c>
      <c r="CS686">
        <f t="shared" si="664"/>
        <v>2472.29</v>
      </c>
      <c r="CT686">
        <f t="shared" si="665"/>
        <v>126748.34</v>
      </c>
      <c r="CU686">
        <f t="shared" si="666"/>
        <v>0</v>
      </c>
      <c r="CV686">
        <f t="shared" si="667"/>
        <v>237.07744499999998</v>
      </c>
      <c r="CW686">
        <f t="shared" si="668"/>
        <v>0</v>
      </c>
      <c r="CX686">
        <f t="shared" si="669"/>
        <v>0</v>
      </c>
      <c r="CY686">
        <f t="shared" si="670"/>
        <v>23300.757200000004</v>
      </c>
      <c r="CZ686">
        <f t="shared" si="671"/>
        <v>12410.1859</v>
      </c>
      <c r="DC686" t="s">
        <v>3</v>
      </c>
      <c r="DD686" t="s">
        <v>3</v>
      </c>
      <c r="DE686" t="s">
        <v>48</v>
      </c>
      <c r="DF686" t="s">
        <v>48</v>
      </c>
      <c r="DG686" t="s">
        <v>49</v>
      </c>
      <c r="DH686" t="s">
        <v>3</v>
      </c>
      <c r="DI686" t="s">
        <v>49</v>
      </c>
      <c r="DJ686" t="s">
        <v>48</v>
      </c>
      <c r="DK686" t="s">
        <v>3</v>
      </c>
      <c r="DL686" t="s">
        <v>3</v>
      </c>
      <c r="DM686" t="s">
        <v>3</v>
      </c>
      <c r="DN686">
        <v>0</v>
      </c>
      <c r="DO686">
        <v>0</v>
      </c>
      <c r="DP686">
        <v>1</v>
      </c>
      <c r="DQ686">
        <v>1</v>
      </c>
      <c r="DU686">
        <v>1013</v>
      </c>
      <c r="DV686" t="s">
        <v>231</v>
      </c>
      <c r="DW686" t="s">
        <v>231</v>
      </c>
      <c r="DX686">
        <v>1</v>
      </c>
      <c r="DZ686" t="s">
        <v>3</v>
      </c>
      <c r="EA686" t="s">
        <v>3</v>
      </c>
      <c r="EB686" t="s">
        <v>3</v>
      </c>
      <c r="EC686" t="s">
        <v>3</v>
      </c>
      <c r="EE686">
        <v>55586444</v>
      </c>
      <c r="EF686">
        <v>30</v>
      </c>
      <c r="EG686" t="s">
        <v>117</v>
      </c>
      <c r="EH686">
        <v>0</v>
      </c>
      <c r="EI686" t="s">
        <v>3</v>
      </c>
      <c r="EJ686">
        <v>1</v>
      </c>
      <c r="EK686">
        <v>8</v>
      </c>
      <c r="EL686" t="s">
        <v>233</v>
      </c>
      <c r="EM686" t="s">
        <v>234</v>
      </c>
      <c r="EO686" t="s">
        <v>52</v>
      </c>
      <c r="EQ686">
        <v>0</v>
      </c>
      <c r="ER686">
        <v>4971.97</v>
      </c>
      <c r="ES686">
        <v>1799.05</v>
      </c>
      <c r="ET686">
        <v>1171.7</v>
      </c>
      <c r="EU686">
        <v>35.909999999999997</v>
      </c>
      <c r="EV686">
        <v>2001.22</v>
      </c>
      <c r="EW686">
        <v>179</v>
      </c>
      <c r="EX686">
        <v>0</v>
      </c>
      <c r="EY686">
        <v>0</v>
      </c>
      <c r="FQ686">
        <v>0</v>
      </c>
      <c r="FR686">
        <v>0</v>
      </c>
      <c r="FS686">
        <v>0</v>
      </c>
      <c r="FX686">
        <v>92</v>
      </c>
      <c r="FY686">
        <v>49</v>
      </c>
      <c r="GA686" t="s">
        <v>3</v>
      </c>
      <c r="GD686">
        <v>1</v>
      </c>
      <c r="GF686">
        <v>-1676319000</v>
      </c>
      <c r="GG686">
        <v>2</v>
      </c>
      <c r="GH686">
        <v>1</v>
      </c>
      <c r="GI686">
        <v>2</v>
      </c>
      <c r="GJ686">
        <v>0</v>
      </c>
      <c r="GK686">
        <v>0</v>
      </c>
      <c r="GL686">
        <f t="shared" si="672"/>
        <v>0</v>
      </c>
      <c r="GM686">
        <f t="shared" si="673"/>
        <v>68271.06</v>
      </c>
      <c r="GN686">
        <f t="shared" si="674"/>
        <v>68271.06</v>
      </c>
      <c r="GO686">
        <f t="shared" si="675"/>
        <v>0</v>
      </c>
      <c r="GP686">
        <f t="shared" si="676"/>
        <v>0</v>
      </c>
      <c r="GR686">
        <v>0</v>
      </c>
      <c r="GS686">
        <v>3</v>
      </c>
      <c r="GT686">
        <v>0</v>
      </c>
      <c r="GU686" t="s">
        <v>3</v>
      </c>
      <c r="GV686">
        <f t="shared" si="677"/>
        <v>0</v>
      </c>
      <c r="GW686">
        <v>1</v>
      </c>
      <c r="GX686">
        <f t="shared" si="678"/>
        <v>0</v>
      </c>
      <c r="HA686">
        <v>0</v>
      </c>
      <c r="HB686">
        <v>0</v>
      </c>
      <c r="HC686">
        <f t="shared" si="679"/>
        <v>0</v>
      </c>
      <c r="HE686" t="s">
        <v>3</v>
      </c>
      <c r="HF686" t="s">
        <v>3</v>
      </c>
      <c r="HM686" t="s">
        <v>3</v>
      </c>
      <c r="HN686" t="s">
        <v>3</v>
      </c>
      <c r="HO686" t="s">
        <v>3</v>
      </c>
      <c r="HP686" t="s">
        <v>3</v>
      </c>
      <c r="HQ686" t="s">
        <v>3</v>
      </c>
      <c r="HS686">
        <v>0</v>
      </c>
      <c r="IK686">
        <v>0</v>
      </c>
    </row>
    <row r="687" spans="1:255" x14ac:dyDescent="0.25">
      <c r="A687" s="2">
        <v>18</v>
      </c>
      <c r="B687" s="2">
        <v>1</v>
      </c>
      <c r="C687" s="2">
        <v>507</v>
      </c>
      <c r="D687" s="2"/>
      <c r="E687" s="2" t="s">
        <v>422</v>
      </c>
      <c r="F687" s="2" t="s">
        <v>423</v>
      </c>
      <c r="G687" s="2" t="s">
        <v>424</v>
      </c>
      <c r="H687" s="2" t="s">
        <v>32</v>
      </c>
      <c r="I687" s="2">
        <f>I685*J687</f>
        <v>1.74</v>
      </c>
      <c r="J687" s="2">
        <v>8.8775510204081627</v>
      </c>
      <c r="K687" s="2">
        <v>8.8775510000000004</v>
      </c>
      <c r="L687" s="2"/>
      <c r="M687" s="2"/>
      <c r="N687" s="2"/>
      <c r="O687" s="2">
        <f t="shared" si="648"/>
        <v>11260.12</v>
      </c>
      <c r="P687" s="2">
        <f t="shared" si="649"/>
        <v>11260.12</v>
      </c>
      <c r="Q687" s="2">
        <f>(ROUND((ROUND(((ET687)*AV687*I687),2)*BB687),2)+ROUND((ROUND(((AE687-(EU687))*AV687*I687),2)*BS687),2))</f>
        <v>0</v>
      </c>
      <c r="R687" s="2">
        <f t="shared" si="650"/>
        <v>0</v>
      </c>
      <c r="S687" s="2">
        <f t="shared" si="651"/>
        <v>0</v>
      </c>
      <c r="T687" s="2">
        <f t="shared" si="652"/>
        <v>0</v>
      </c>
      <c r="U687" s="2">
        <f t="shared" si="653"/>
        <v>0</v>
      </c>
      <c r="V687" s="2">
        <f t="shared" si="654"/>
        <v>0</v>
      </c>
      <c r="W687" s="2">
        <f t="shared" si="655"/>
        <v>0</v>
      </c>
      <c r="X687" s="2">
        <f t="shared" si="656"/>
        <v>0</v>
      </c>
      <c r="Y687" s="2">
        <f t="shared" si="657"/>
        <v>0</v>
      </c>
      <c r="Z687" s="2"/>
      <c r="AA687" s="2">
        <v>56481265</v>
      </c>
      <c r="AB687" s="2">
        <f t="shared" si="658"/>
        <v>6332.03</v>
      </c>
      <c r="AC687" s="2">
        <f t="shared" si="659"/>
        <v>6332.03</v>
      </c>
      <c r="AD687" s="2">
        <f>ROUND((((ET687)-(EU687))+AE687),6)</f>
        <v>0</v>
      </c>
      <c r="AE687" s="2">
        <f t="shared" ref="AE687:AF690" si="680">ROUND((EU687),6)</f>
        <v>0</v>
      </c>
      <c r="AF687" s="2">
        <f t="shared" si="680"/>
        <v>0</v>
      </c>
      <c r="AG687" s="2">
        <f t="shared" si="660"/>
        <v>0</v>
      </c>
      <c r="AH687" s="2">
        <f t="shared" ref="AH687:AI690" si="681">(EW687)</f>
        <v>0</v>
      </c>
      <c r="AI687" s="2">
        <f t="shared" si="681"/>
        <v>0</v>
      </c>
      <c r="AJ687" s="2">
        <f t="shared" si="661"/>
        <v>0</v>
      </c>
      <c r="AK687" s="2">
        <v>6332.03</v>
      </c>
      <c r="AL687" s="2">
        <v>6332.03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92</v>
      </c>
      <c r="AU687" s="2">
        <v>49</v>
      </c>
      <c r="AV687" s="2">
        <v>1</v>
      </c>
      <c r="AW687" s="2">
        <v>1.022</v>
      </c>
      <c r="AX687" s="2"/>
      <c r="AY687" s="2"/>
      <c r="AZ687" s="2">
        <v>1</v>
      </c>
      <c r="BA687" s="2">
        <v>1</v>
      </c>
      <c r="BB687" s="2">
        <v>1</v>
      </c>
      <c r="BC687" s="2">
        <v>1</v>
      </c>
      <c r="BD687" s="2" t="s">
        <v>3</v>
      </c>
      <c r="BE687" s="2" t="s">
        <v>3</v>
      </c>
      <c r="BF687" s="2" t="s">
        <v>3</v>
      </c>
      <c r="BG687" s="2" t="s">
        <v>3</v>
      </c>
      <c r="BH687" s="2">
        <v>3</v>
      </c>
      <c r="BI687" s="2">
        <v>1</v>
      </c>
      <c r="BJ687" s="2" t="s">
        <v>425</v>
      </c>
      <c r="BK687" s="2"/>
      <c r="BL687" s="2"/>
      <c r="BM687" s="2">
        <v>8</v>
      </c>
      <c r="BN687" s="2">
        <v>0</v>
      </c>
      <c r="BO687" s="2" t="s">
        <v>3</v>
      </c>
      <c r="BP687" s="2">
        <v>0</v>
      </c>
      <c r="BQ687" s="2">
        <v>30</v>
      </c>
      <c r="BR687" s="2">
        <v>0</v>
      </c>
      <c r="BS687" s="2">
        <v>1</v>
      </c>
      <c r="BT687" s="2">
        <v>1</v>
      </c>
      <c r="BU687" s="2">
        <v>1</v>
      </c>
      <c r="BV687" s="2">
        <v>1</v>
      </c>
      <c r="BW687" s="2">
        <v>1</v>
      </c>
      <c r="BX687" s="2">
        <v>1</v>
      </c>
      <c r="BY687" s="2" t="s">
        <v>3</v>
      </c>
      <c r="BZ687" s="2">
        <v>92</v>
      </c>
      <c r="CA687" s="2">
        <v>49</v>
      </c>
      <c r="CB687" s="2" t="s">
        <v>3</v>
      </c>
      <c r="CC687" s="2"/>
      <c r="CD687" s="2"/>
      <c r="CE687" s="2">
        <v>30</v>
      </c>
      <c r="CF687" s="2">
        <v>0</v>
      </c>
      <c r="CG687" s="2">
        <v>0</v>
      </c>
      <c r="CH687" s="2"/>
      <c r="CI687" s="2"/>
      <c r="CJ687" s="2"/>
      <c r="CK687" s="2"/>
      <c r="CL687" s="2"/>
      <c r="CM687" s="2">
        <v>0</v>
      </c>
      <c r="CN687" s="2" t="s">
        <v>3</v>
      </c>
      <c r="CO687" s="2">
        <v>0</v>
      </c>
      <c r="CP687" s="2">
        <f t="shared" si="662"/>
        <v>11260.12</v>
      </c>
      <c r="CQ687" s="2">
        <f t="shared" si="663"/>
        <v>6471.33</v>
      </c>
      <c r="CR687" s="2">
        <f>(ROUND((ROUND(((ET687)*AV687*1),2)*BB687),2)+ROUND((ROUND(((AE687-(EU687))*AV687*1),2)*BS687),2))</f>
        <v>0</v>
      </c>
      <c r="CS687" s="2">
        <f t="shared" si="664"/>
        <v>0</v>
      </c>
      <c r="CT687" s="2">
        <f t="shared" si="665"/>
        <v>0</v>
      </c>
      <c r="CU687" s="2">
        <f t="shared" si="666"/>
        <v>0</v>
      </c>
      <c r="CV687" s="2">
        <f t="shared" si="667"/>
        <v>0</v>
      </c>
      <c r="CW687" s="2">
        <f t="shared" si="668"/>
        <v>0</v>
      </c>
      <c r="CX687" s="2">
        <f t="shared" si="669"/>
        <v>0</v>
      </c>
      <c r="CY687" s="2">
        <f t="shared" si="670"/>
        <v>0</v>
      </c>
      <c r="CZ687" s="2">
        <f t="shared" si="671"/>
        <v>0</v>
      </c>
      <c r="DA687" s="2"/>
      <c r="DB687" s="2"/>
      <c r="DC687" s="2" t="s">
        <v>3</v>
      </c>
      <c r="DD687" s="2" t="s">
        <v>3</v>
      </c>
      <c r="DE687" s="2" t="s">
        <v>3</v>
      </c>
      <c r="DF687" s="2" t="s">
        <v>3</v>
      </c>
      <c r="DG687" s="2" t="s">
        <v>3</v>
      </c>
      <c r="DH687" s="2" t="s">
        <v>3</v>
      </c>
      <c r="DI687" s="2" t="s">
        <v>3</v>
      </c>
      <c r="DJ687" s="2" t="s">
        <v>3</v>
      </c>
      <c r="DK687" s="2" t="s">
        <v>3</v>
      </c>
      <c r="DL687" s="2" t="s">
        <v>3</v>
      </c>
      <c r="DM687" s="2" t="s">
        <v>3</v>
      </c>
      <c r="DN687" s="2">
        <v>0</v>
      </c>
      <c r="DO687" s="2">
        <v>0</v>
      </c>
      <c r="DP687" s="2">
        <v>1</v>
      </c>
      <c r="DQ687" s="2">
        <v>1</v>
      </c>
      <c r="DR687" s="2"/>
      <c r="DS687" s="2"/>
      <c r="DT687" s="2"/>
      <c r="DU687" s="2">
        <v>1009</v>
      </c>
      <c r="DV687" s="2" t="s">
        <v>32</v>
      </c>
      <c r="DW687" s="2" t="s">
        <v>32</v>
      </c>
      <c r="DX687" s="2">
        <v>1000</v>
      </c>
      <c r="DY687" s="2"/>
      <c r="DZ687" s="2" t="s">
        <v>3</v>
      </c>
      <c r="EA687" s="2" t="s">
        <v>3</v>
      </c>
      <c r="EB687" s="2" t="s">
        <v>3</v>
      </c>
      <c r="EC687" s="2" t="s">
        <v>3</v>
      </c>
      <c r="ED687" s="2"/>
      <c r="EE687" s="2">
        <v>55586444</v>
      </c>
      <c r="EF687" s="2">
        <v>30</v>
      </c>
      <c r="EG687" s="2" t="s">
        <v>117</v>
      </c>
      <c r="EH687" s="2">
        <v>0</v>
      </c>
      <c r="EI687" s="2" t="s">
        <v>3</v>
      </c>
      <c r="EJ687" s="2">
        <v>1</v>
      </c>
      <c r="EK687" s="2">
        <v>8</v>
      </c>
      <c r="EL687" s="2" t="s">
        <v>233</v>
      </c>
      <c r="EM687" s="2" t="s">
        <v>234</v>
      </c>
      <c r="EN687" s="2"/>
      <c r="EO687" s="2" t="s">
        <v>3</v>
      </c>
      <c r="EP687" s="2"/>
      <c r="EQ687" s="2">
        <v>0</v>
      </c>
      <c r="ER687" s="2">
        <v>6332.03</v>
      </c>
      <c r="ES687" s="2">
        <v>6332.03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>
        <v>0</v>
      </c>
      <c r="FR687" s="2">
        <v>0</v>
      </c>
      <c r="FS687" s="2">
        <v>0</v>
      </c>
      <c r="FT687" s="2"/>
      <c r="FU687" s="2"/>
      <c r="FV687" s="2"/>
      <c r="FW687" s="2"/>
      <c r="FX687" s="2">
        <v>92</v>
      </c>
      <c r="FY687" s="2">
        <v>49</v>
      </c>
      <c r="FZ687" s="2"/>
      <c r="GA687" s="2" t="s">
        <v>3</v>
      </c>
      <c r="GB687" s="2"/>
      <c r="GC687" s="2"/>
      <c r="GD687" s="2">
        <v>1</v>
      </c>
      <c r="GE687" s="2"/>
      <c r="GF687" s="2">
        <v>1291018358</v>
      </c>
      <c r="GG687" s="2">
        <v>2</v>
      </c>
      <c r="GH687" s="2">
        <v>1</v>
      </c>
      <c r="GI687" s="2">
        <v>-2</v>
      </c>
      <c r="GJ687" s="2">
        <v>0</v>
      </c>
      <c r="GK687" s="2">
        <v>0</v>
      </c>
      <c r="GL687" s="2">
        <f t="shared" si="672"/>
        <v>0</v>
      </c>
      <c r="GM687" s="2">
        <f t="shared" si="673"/>
        <v>11260.12</v>
      </c>
      <c r="GN687" s="2">
        <f t="shared" si="674"/>
        <v>11260.12</v>
      </c>
      <c r="GO687" s="2">
        <f t="shared" si="675"/>
        <v>0</v>
      </c>
      <c r="GP687" s="2">
        <f t="shared" si="676"/>
        <v>0</v>
      </c>
      <c r="GQ687" s="2"/>
      <c r="GR687" s="2">
        <v>0</v>
      </c>
      <c r="GS687" s="2">
        <v>3</v>
      </c>
      <c r="GT687" s="2">
        <v>0</v>
      </c>
      <c r="GU687" s="2" t="s">
        <v>3</v>
      </c>
      <c r="GV687" s="2">
        <f t="shared" si="677"/>
        <v>0</v>
      </c>
      <c r="GW687" s="2">
        <v>1</v>
      </c>
      <c r="GX687" s="2">
        <f t="shared" si="678"/>
        <v>0</v>
      </c>
      <c r="GY687" s="2"/>
      <c r="GZ687" s="2"/>
      <c r="HA687" s="2">
        <v>0</v>
      </c>
      <c r="HB687" s="2">
        <v>0</v>
      </c>
      <c r="HC687" s="2">
        <f t="shared" si="679"/>
        <v>0</v>
      </c>
      <c r="HD687" s="2"/>
      <c r="HE687" s="2" t="s">
        <v>3</v>
      </c>
      <c r="HF687" s="2" t="s">
        <v>3</v>
      </c>
      <c r="HG687" s="2"/>
      <c r="HH687" s="2"/>
      <c r="HI687" s="2"/>
      <c r="HJ687" s="2"/>
      <c r="HK687" s="2"/>
      <c r="HL687" s="2"/>
      <c r="HM687" s="2" t="s">
        <v>3</v>
      </c>
      <c r="HN687" s="2" t="s">
        <v>3</v>
      </c>
      <c r="HO687" s="2" t="s">
        <v>3</v>
      </c>
      <c r="HP687" s="2" t="s">
        <v>3</v>
      </c>
      <c r="HQ687" s="2" t="s">
        <v>3</v>
      </c>
      <c r="HR687" s="2"/>
      <c r="HS687" s="2">
        <v>0</v>
      </c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>
        <v>0</v>
      </c>
      <c r="IL687" s="2"/>
      <c r="IM687" s="2"/>
      <c r="IN687" s="2"/>
      <c r="IO687" s="2"/>
      <c r="IP687" s="2"/>
      <c r="IQ687" s="2"/>
      <c r="IR687" s="2"/>
      <c r="IS687" s="2"/>
      <c r="IT687" s="2"/>
      <c r="IU687" s="2"/>
    </row>
    <row r="688" spans="1:255" x14ac:dyDescent="0.25">
      <c r="A688">
        <v>18</v>
      </c>
      <c r="B688">
        <v>1</v>
      </c>
      <c r="C688">
        <v>523</v>
      </c>
      <c r="E688" t="s">
        <v>422</v>
      </c>
      <c r="F688" t="s">
        <v>423</v>
      </c>
      <c r="G688" t="s">
        <v>424</v>
      </c>
      <c r="H688" t="s">
        <v>32</v>
      </c>
      <c r="I688">
        <f>I686*J688</f>
        <v>1.74</v>
      </c>
      <c r="J688">
        <v>8.8775510204081627</v>
      </c>
      <c r="K688">
        <v>8.8775510000000004</v>
      </c>
      <c r="O688">
        <f t="shared" si="648"/>
        <v>174419.26</v>
      </c>
      <c r="P688">
        <f t="shared" si="649"/>
        <v>174419.26</v>
      </c>
      <c r="Q688">
        <f>(ROUND((ROUND(((ET688)*AV688*I688),2)*BB688),2)+ROUND((ROUND(((AE688-(EU688))*AV688*I688),2)*BS688),2))</f>
        <v>0</v>
      </c>
      <c r="R688">
        <f t="shared" si="650"/>
        <v>0</v>
      </c>
      <c r="S688">
        <f t="shared" si="651"/>
        <v>0</v>
      </c>
      <c r="T688">
        <f t="shared" si="652"/>
        <v>0</v>
      </c>
      <c r="U688">
        <f t="shared" si="653"/>
        <v>0</v>
      </c>
      <c r="V688">
        <f t="shared" si="654"/>
        <v>0</v>
      </c>
      <c r="W688">
        <f t="shared" si="655"/>
        <v>0</v>
      </c>
      <c r="X688">
        <f t="shared" si="656"/>
        <v>0</v>
      </c>
      <c r="Y688">
        <f t="shared" si="657"/>
        <v>0</v>
      </c>
      <c r="AA688">
        <v>56481267</v>
      </c>
      <c r="AB688">
        <f t="shared" si="658"/>
        <v>6332.03</v>
      </c>
      <c r="AC688">
        <f t="shared" si="659"/>
        <v>6332.03</v>
      </c>
      <c r="AD688">
        <f>ROUND((((ET688)-(EU688))+AE688),6)</f>
        <v>0</v>
      </c>
      <c r="AE688">
        <f t="shared" si="680"/>
        <v>0</v>
      </c>
      <c r="AF688">
        <f t="shared" si="680"/>
        <v>0</v>
      </c>
      <c r="AG688">
        <f t="shared" si="660"/>
        <v>0</v>
      </c>
      <c r="AH688">
        <f t="shared" si="681"/>
        <v>0</v>
      </c>
      <c r="AI688">
        <f t="shared" si="681"/>
        <v>0</v>
      </c>
      <c r="AJ688">
        <f t="shared" si="661"/>
        <v>0</v>
      </c>
      <c r="AK688">
        <v>6332.03</v>
      </c>
      <c r="AL688">
        <v>6332.03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92</v>
      </c>
      <c r="AU688">
        <v>49</v>
      </c>
      <c r="AV688">
        <v>1</v>
      </c>
      <c r="AW688">
        <v>1.022</v>
      </c>
      <c r="AZ688">
        <v>1</v>
      </c>
      <c r="BA688">
        <v>1</v>
      </c>
      <c r="BB688">
        <v>1</v>
      </c>
      <c r="BC688">
        <v>15.49</v>
      </c>
      <c r="BD688" t="s">
        <v>3</v>
      </c>
      <c r="BE688" t="s">
        <v>3</v>
      </c>
      <c r="BF688" t="s">
        <v>3</v>
      </c>
      <c r="BG688" t="s">
        <v>3</v>
      </c>
      <c r="BH688">
        <v>3</v>
      </c>
      <c r="BI688">
        <v>1</v>
      </c>
      <c r="BJ688" t="s">
        <v>425</v>
      </c>
      <c r="BM688">
        <v>8</v>
      </c>
      <c r="BN688">
        <v>0</v>
      </c>
      <c r="BO688" t="s">
        <v>423</v>
      </c>
      <c r="BP688">
        <v>1</v>
      </c>
      <c r="BQ688">
        <v>30</v>
      </c>
      <c r="BR688">
        <v>0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 t="s">
        <v>3</v>
      </c>
      <c r="BZ688">
        <v>92</v>
      </c>
      <c r="CA688">
        <v>49</v>
      </c>
      <c r="CB688" t="s">
        <v>3</v>
      </c>
      <c r="CE688">
        <v>30</v>
      </c>
      <c r="CF688">
        <v>0</v>
      </c>
      <c r="CG688">
        <v>0</v>
      </c>
      <c r="CM688">
        <v>0</v>
      </c>
      <c r="CN688" t="s">
        <v>3</v>
      </c>
      <c r="CO688">
        <v>0</v>
      </c>
      <c r="CP688">
        <f t="shared" si="662"/>
        <v>174419.26</v>
      </c>
      <c r="CQ688">
        <f t="shared" si="663"/>
        <v>100240.9</v>
      </c>
      <c r="CR688">
        <f>(ROUND((ROUND(((ET688)*AV688*1),2)*BB688),2)+ROUND((ROUND(((AE688-(EU688))*AV688*1),2)*BS688),2))</f>
        <v>0</v>
      </c>
      <c r="CS688">
        <f t="shared" si="664"/>
        <v>0</v>
      </c>
      <c r="CT688">
        <f t="shared" si="665"/>
        <v>0</v>
      </c>
      <c r="CU688">
        <f t="shared" si="666"/>
        <v>0</v>
      </c>
      <c r="CV688">
        <f t="shared" si="667"/>
        <v>0</v>
      </c>
      <c r="CW688">
        <f t="shared" si="668"/>
        <v>0</v>
      </c>
      <c r="CX688">
        <f t="shared" si="669"/>
        <v>0</v>
      </c>
      <c r="CY688">
        <f t="shared" si="670"/>
        <v>0</v>
      </c>
      <c r="CZ688">
        <f t="shared" si="671"/>
        <v>0</v>
      </c>
      <c r="DC688" t="s">
        <v>3</v>
      </c>
      <c r="DD688" t="s">
        <v>3</v>
      </c>
      <c r="DE688" t="s">
        <v>3</v>
      </c>
      <c r="DF688" t="s">
        <v>3</v>
      </c>
      <c r="DG688" t="s">
        <v>3</v>
      </c>
      <c r="DH688" t="s">
        <v>3</v>
      </c>
      <c r="DI688" t="s">
        <v>3</v>
      </c>
      <c r="DJ688" t="s">
        <v>3</v>
      </c>
      <c r="DK688" t="s">
        <v>3</v>
      </c>
      <c r="DL688" t="s">
        <v>3</v>
      </c>
      <c r="DM688" t="s">
        <v>3</v>
      </c>
      <c r="DN688">
        <v>0</v>
      </c>
      <c r="DO688">
        <v>0</v>
      </c>
      <c r="DP688">
        <v>1</v>
      </c>
      <c r="DQ688">
        <v>1</v>
      </c>
      <c r="DU688">
        <v>1009</v>
      </c>
      <c r="DV688" t="s">
        <v>32</v>
      </c>
      <c r="DW688" t="s">
        <v>32</v>
      </c>
      <c r="DX688">
        <v>1000</v>
      </c>
      <c r="DZ688" t="s">
        <v>3</v>
      </c>
      <c r="EA688" t="s">
        <v>3</v>
      </c>
      <c r="EB688" t="s">
        <v>3</v>
      </c>
      <c r="EC688" t="s">
        <v>3</v>
      </c>
      <c r="EE688">
        <v>55586444</v>
      </c>
      <c r="EF688">
        <v>30</v>
      </c>
      <c r="EG688" t="s">
        <v>117</v>
      </c>
      <c r="EH688">
        <v>0</v>
      </c>
      <c r="EI688" t="s">
        <v>3</v>
      </c>
      <c r="EJ688">
        <v>1</v>
      </c>
      <c r="EK688">
        <v>8</v>
      </c>
      <c r="EL688" t="s">
        <v>233</v>
      </c>
      <c r="EM688" t="s">
        <v>234</v>
      </c>
      <c r="EO688" t="s">
        <v>3</v>
      </c>
      <c r="EQ688">
        <v>0</v>
      </c>
      <c r="ER688">
        <v>6332.03</v>
      </c>
      <c r="ES688">
        <v>6332.03</v>
      </c>
      <c r="ET688">
        <v>0</v>
      </c>
      <c r="EU688">
        <v>0</v>
      </c>
      <c r="EV688">
        <v>0</v>
      </c>
      <c r="EW688">
        <v>0</v>
      </c>
      <c r="EX688">
        <v>0</v>
      </c>
      <c r="FQ688">
        <v>0</v>
      </c>
      <c r="FR688">
        <v>0</v>
      </c>
      <c r="FS688">
        <v>0</v>
      </c>
      <c r="FX688">
        <v>92</v>
      </c>
      <c r="FY688">
        <v>49</v>
      </c>
      <c r="GA688" t="s">
        <v>3</v>
      </c>
      <c r="GD688">
        <v>1</v>
      </c>
      <c r="GF688">
        <v>1291018358</v>
      </c>
      <c r="GG688">
        <v>2</v>
      </c>
      <c r="GH688">
        <v>1</v>
      </c>
      <c r="GI688">
        <v>2</v>
      </c>
      <c r="GJ688">
        <v>0</v>
      </c>
      <c r="GK688">
        <v>0</v>
      </c>
      <c r="GL688">
        <f t="shared" si="672"/>
        <v>0</v>
      </c>
      <c r="GM688">
        <f t="shared" si="673"/>
        <v>174419.26</v>
      </c>
      <c r="GN688">
        <f t="shared" si="674"/>
        <v>174419.26</v>
      </c>
      <c r="GO688">
        <f t="shared" si="675"/>
        <v>0</v>
      </c>
      <c r="GP688">
        <f t="shared" si="676"/>
        <v>0</v>
      </c>
      <c r="GR688">
        <v>0</v>
      </c>
      <c r="GS688">
        <v>3</v>
      </c>
      <c r="GT688">
        <v>0</v>
      </c>
      <c r="GU688" t="s">
        <v>3</v>
      </c>
      <c r="GV688">
        <f t="shared" si="677"/>
        <v>0</v>
      </c>
      <c r="GW688">
        <v>1</v>
      </c>
      <c r="GX688">
        <f t="shared" si="678"/>
        <v>0</v>
      </c>
      <c r="HA688">
        <v>0</v>
      </c>
      <c r="HB688">
        <v>0</v>
      </c>
      <c r="HC688">
        <f t="shared" si="679"/>
        <v>0</v>
      </c>
      <c r="HE688" t="s">
        <v>3</v>
      </c>
      <c r="HF688" t="s">
        <v>3</v>
      </c>
      <c r="HM688" t="s">
        <v>3</v>
      </c>
      <c r="HN688" t="s">
        <v>3</v>
      </c>
      <c r="HO688" t="s">
        <v>3</v>
      </c>
      <c r="HP688" t="s">
        <v>3</v>
      </c>
      <c r="HQ688" t="s">
        <v>3</v>
      </c>
      <c r="HS688">
        <v>0</v>
      </c>
      <c r="IK688">
        <v>0</v>
      </c>
    </row>
    <row r="689" spans="1:255" x14ac:dyDescent="0.25">
      <c r="A689" s="2">
        <v>18</v>
      </c>
      <c r="B689" s="2">
        <v>1</v>
      </c>
      <c r="C689" s="2">
        <v>506</v>
      </c>
      <c r="D689" s="2"/>
      <c r="E689" s="2" t="s">
        <v>426</v>
      </c>
      <c r="F689" s="2" t="s">
        <v>248</v>
      </c>
      <c r="G689" s="2" t="s">
        <v>249</v>
      </c>
      <c r="H689" s="2" t="s">
        <v>158</v>
      </c>
      <c r="I689" s="2">
        <f>I685*J689</f>
        <v>19.893999999999998</v>
      </c>
      <c r="J689" s="2">
        <v>101.49999999999999</v>
      </c>
      <c r="K689" s="2">
        <v>101.5</v>
      </c>
      <c r="L689" s="2"/>
      <c r="M689" s="2"/>
      <c r="N689" s="2"/>
      <c r="O689" s="2">
        <f t="shared" si="648"/>
        <v>14836.63</v>
      </c>
      <c r="P689" s="2">
        <f t="shared" si="649"/>
        <v>14836.63</v>
      </c>
      <c r="Q689" s="2">
        <f>(ROUND((ROUND(((ET689)*AV689*I689),2)*BB689),2)+ROUND((ROUND(((AE689-(EU689))*AV689*I689),2)*BS689),2))</f>
        <v>0</v>
      </c>
      <c r="R689" s="2">
        <f t="shared" si="650"/>
        <v>0</v>
      </c>
      <c r="S689" s="2">
        <f t="shared" si="651"/>
        <v>0</v>
      </c>
      <c r="T689" s="2">
        <f t="shared" si="652"/>
        <v>0</v>
      </c>
      <c r="U689" s="2">
        <f t="shared" si="653"/>
        <v>0</v>
      </c>
      <c r="V689" s="2">
        <f t="shared" si="654"/>
        <v>0</v>
      </c>
      <c r="W689" s="2">
        <f t="shared" si="655"/>
        <v>0</v>
      </c>
      <c r="X689" s="2">
        <f t="shared" si="656"/>
        <v>0</v>
      </c>
      <c r="Y689" s="2">
        <f t="shared" si="657"/>
        <v>0</v>
      </c>
      <c r="Z689" s="2"/>
      <c r="AA689" s="2">
        <v>56481265</v>
      </c>
      <c r="AB689" s="2">
        <f t="shared" si="658"/>
        <v>729.73</v>
      </c>
      <c r="AC689" s="2">
        <f t="shared" si="659"/>
        <v>729.73</v>
      </c>
      <c r="AD689" s="2">
        <f>ROUND((((ET689)-(EU689))+AE689),6)</f>
        <v>0</v>
      </c>
      <c r="AE689" s="2">
        <f t="shared" si="680"/>
        <v>0</v>
      </c>
      <c r="AF689" s="2">
        <f t="shared" si="680"/>
        <v>0</v>
      </c>
      <c r="AG689" s="2">
        <f t="shared" si="660"/>
        <v>0</v>
      </c>
      <c r="AH689" s="2">
        <f t="shared" si="681"/>
        <v>0</v>
      </c>
      <c r="AI689" s="2">
        <f t="shared" si="681"/>
        <v>0</v>
      </c>
      <c r="AJ689" s="2">
        <f t="shared" si="661"/>
        <v>0</v>
      </c>
      <c r="AK689" s="2">
        <v>729.73</v>
      </c>
      <c r="AL689" s="2">
        <v>729.73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92</v>
      </c>
      <c r="AU689" s="2">
        <v>49</v>
      </c>
      <c r="AV689" s="2">
        <v>1</v>
      </c>
      <c r="AW689" s="2">
        <v>1.022</v>
      </c>
      <c r="AX689" s="2"/>
      <c r="AY689" s="2"/>
      <c r="AZ689" s="2">
        <v>1</v>
      </c>
      <c r="BA689" s="2">
        <v>1</v>
      </c>
      <c r="BB689" s="2">
        <v>1</v>
      </c>
      <c r="BC689" s="2">
        <v>1</v>
      </c>
      <c r="BD689" s="2" t="s">
        <v>3</v>
      </c>
      <c r="BE689" s="2" t="s">
        <v>3</v>
      </c>
      <c r="BF689" s="2" t="s">
        <v>3</v>
      </c>
      <c r="BG689" s="2" t="s">
        <v>3</v>
      </c>
      <c r="BH689" s="2">
        <v>3</v>
      </c>
      <c r="BI689" s="2">
        <v>1</v>
      </c>
      <c r="BJ689" s="2" t="s">
        <v>250</v>
      </c>
      <c r="BK689" s="2"/>
      <c r="BL689" s="2"/>
      <c r="BM689" s="2">
        <v>8</v>
      </c>
      <c r="BN689" s="2">
        <v>0</v>
      </c>
      <c r="BO689" s="2" t="s">
        <v>3</v>
      </c>
      <c r="BP689" s="2">
        <v>0</v>
      </c>
      <c r="BQ689" s="2">
        <v>30</v>
      </c>
      <c r="BR689" s="2">
        <v>0</v>
      </c>
      <c r="BS689" s="2">
        <v>1</v>
      </c>
      <c r="BT689" s="2">
        <v>1</v>
      </c>
      <c r="BU689" s="2">
        <v>1</v>
      </c>
      <c r="BV689" s="2">
        <v>1</v>
      </c>
      <c r="BW689" s="2">
        <v>1</v>
      </c>
      <c r="BX689" s="2">
        <v>1</v>
      </c>
      <c r="BY689" s="2" t="s">
        <v>3</v>
      </c>
      <c r="BZ689" s="2">
        <v>92</v>
      </c>
      <c r="CA689" s="2">
        <v>49</v>
      </c>
      <c r="CB689" s="2" t="s">
        <v>3</v>
      </c>
      <c r="CC689" s="2"/>
      <c r="CD689" s="2"/>
      <c r="CE689" s="2">
        <v>30</v>
      </c>
      <c r="CF689" s="2">
        <v>0</v>
      </c>
      <c r="CG689" s="2">
        <v>0</v>
      </c>
      <c r="CH689" s="2"/>
      <c r="CI689" s="2"/>
      <c r="CJ689" s="2"/>
      <c r="CK689" s="2"/>
      <c r="CL689" s="2"/>
      <c r="CM689" s="2">
        <v>0</v>
      </c>
      <c r="CN689" s="2" t="s">
        <v>3</v>
      </c>
      <c r="CO689" s="2">
        <v>0</v>
      </c>
      <c r="CP689" s="2">
        <f t="shared" si="662"/>
        <v>14836.63</v>
      </c>
      <c r="CQ689" s="2">
        <f t="shared" si="663"/>
        <v>745.78</v>
      </c>
      <c r="CR689" s="2">
        <f>(ROUND((ROUND(((ET689)*AV689*1),2)*BB689),2)+ROUND((ROUND(((AE689-(EU689))*AV689*1),2)*BS689),2))</f>
        <v>0</v>
      </c>
      <c r="CS689" s="2">
        <f t="shared" si="664"/>
        <v>0</v>
      </c>
      <c r="CT689" s="2">
        <f t="shared" si="665"/>
        <v>0</v>
      </c>
      <c r="CU689" s="2">
        <f t="shared" si="666"/>
        <v>0</v>
      </c>
      <c r="CV689" s="2">
        <f t="shared" si="667"/>
        <v>0</v>
      </c>
      <c r="CW689" s="2">
        <f t="shared" si="668"/>
        <v>0</v>
      </c>
      <c r="CX689" s="2">
        <f t="shared" si="669"/>
        <v>0</v>
      </c>
      <c r="CY689" s="2">
        <f t="shared" si="670"/>
        <v>0</v>
      </c>
      <c r="CZ689" s="2">
        <f t="shared" si="671"/>
        <v>0</v>
      </c>
      <c r="DA689" s="2"/>
      <c r="DB689" s="2"/>
      <c r="DC689" s="2" t="s">
        <v>3</v>
      </c>
      <c r="DD689" s="2" t="s">
        <v>3</v>
      </c>
      <c r="DE689" s="2" t="s">
        <v>3</v>
      </c>
      <c r="DF689" s="2" t="s">
        <v>3</v>
      </c>
      <c r="DG689" s="2" t="s">
        <v>3</v>
      </c>
      <c r="DH689" s="2" t="s">
        <v>3</v>
      </c>
      <c r="DI689" s="2" t="s">
        <v>3</v>
      </c>
      <c r="DJ689" s="2" t="s">
        <v>3</v>
      </c>
      <c r="DK689" s="2" t="s">
        <v>3</v>
      </c>
      <c r="DL689" s="2" t="s">
        <v>3</v>
      </c>
      <c r="DM689" s="2" t="s">
        <v>3</v>
      </c>
      <c r="DN689" s="2">
        <v>0</v>
      </c>
      <c r="DO689" s="2">
        <v>0</v>
      </c>
      <c r="DP689" s="2">
        <v>1</v>
      </c>
      <c r="DQ689" s="2">
        <v>1</v>
      </c>
      <c r="DR689" s="2"/>
      <c r="DS689" s="2"/>
      <c r="DT689" s="2"/>
      <c r="DU689" s="2">
        <v>1007</v>
      </c>
      <c r="DV689" s="2" t="s">
        <v>158</v>
      </c>
      <c r="DW689" s="2" t="s">
        <v>158</v>
      </c>
      <c r="DX689" s="2">
        <v>1</v>
      </c>
      <c r="DY689" s="2"/>
      <c r="DZ689" s="2" t="s">
        <v>3</v>
      </c>
      <c r="EA689" s="2" t="s">
        <v>3</v>
      </c>
      <c r="EB689" s="2" t="s">
        <v>3</v>
      </c>
      <c r="EC689" s="2" t="s">
        <v>3</v>
      </c>
      <c r="ED689" s="2"/>
      <c r="EE689" s="2">
        <v>55586444</v>
      </c>
      <c r="EF689" s="2">
        <v>30</v>
      </c>
      <c r="EG689" s="2" t="s">
        <v>117</v>
      </c>
      <c r="EH689" s="2">
        <v>0</v>
      </c>
      <c r="EI689" s="2" t="s">
        <v>3</v>
      </c>
      <c r="EJ689" s="2">
        <v>1</v>
      </c>
      <c r="EK689" s="2">
        <v>8</v>
      </c>
      <c r="EL689" s="2" t="s">
        <v>233</v>
      </c>
      <c r="EM689" s="2" t="s">
        <v>234</v>
      </c>
      <c r="EN689" s="2"/>
      <c r="EO689" s="2" t="s">
        <v>3</v>
      </c>
      <c r="EP689" s="2"/>
      <c r="EQ689" s="2">
        <v>0</v>
      </c>
      <c r="ER689" s="2">
        <v>729.73</v>
      </c>
      <c r="ES689" s="2">
        <v>729.73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>
        <v>0</v>
      </c>
      <c r="FR689" s="2">
        <v>0</v>
      </c>
      <c r="FS689" s="2">
        <v>0</v>
      </c>
      <c r="FT689" s="2"/>
      <c r="FU689" s="2"/>
      <c r="FV689" s="2"/>
      <c r="FW689" s="2"/>
      <c r="FX689" s="2">
        <v>92</v>
      </c>
      <c r="FY689" s="2">
        <v>49</v>
      </c>
      <c r="FZ689" s="2"/>
      <c r="GA689" s="2" t="s">
        <v>3</v>
      </c>
      <c r="GB689" s="2"/>
      <c r="GC689" s="2"/>
      <c r="GD689" s="2">
        <v>1</v>
      </c>
      <c r="GE689" s="2"/>
      <c r="GF689" s="2">
        <v>-1447999952</v>
      </c>
      <c r="GG689" s="2">
        <v>2</v>
      </c>
      <c r="GH689" s="2">
        <v>1</v>
      </c>
      <c r="GI689" s="2">
        <v>-2</v>
      </c>
      <c r="GJ689" s="2">
        <v>0</v>
      </c>
      <c r="GK689" s="2">
        <v>0</v>
      </c>
      <c r="GL689" s="2">
        <f t="shared" si="672"/>
        <v>0</v>
      </c>
      <c r="GM689" s="2">
        <f t="shared" si="673"/>
        <v>14836.63</v>
      </c>
      <c r="GN689" s="2">
        <f t="shared" si="674"/>
        <v>14836.63</v>
      </c>
      <c r="GO689" s="2">
        <f t="shared" si="675"/>
        <v>0</v>
      </c>
      <c r="GP689" s="2">
        <f t="shared" si="676"/>
        <v>0</v>
      </c>
      <c r="GQ689" s="2"/>
      <c r="GR689" s="2">
        <v>0</v>
      </c>
      <c r="GS689" s="2">
        <v>3</v>
      </c>
      <c r="GT689" s="2">
        <v>0</v>
      </c>
      <c r="GU689" s="2" t="s">
        <v>3</v>
      </c>
      <c r="GV689" s="2">
        <f t="shared" si="677"/>
        <v>0</v>
      </c>
      <c r="GW689" s="2">
        <v>1</v>
      </c>
      <c r="GX689" s="2">
        <f t="shared" si="678"/>
        <v>0</v>
      </c>
      <c r="GY689" s="2"/>
      <c r="GZ689" s="2"/>
      <c r="HA689" s="2">
        <v>0</v>
      </c>
      <c r="HB689" s="2">
        <v>0</v>
      </c>
      <c r="HC689" s="2">
        <f t="shared" si="679"/>
        <v>0</v>
      </c>
      <c r="HD689" s="2"/>
      <c r="HE689" s="2" t="s">
        <v>3</v>
      </c>
      <c r="HF689" s="2" t="s">
        <v>3</v>
      </c>
      <c r="HG689" s="2"/>
      <c r="HH689" s="2"/>
      <c r="HI689" s="2"/>
      <c r="HJ689" s="2"/>
      <c r="HK689" s="2"/>
      <c r="HL689" s="2"/>
      <c r="HM689" s="2" t="s">
        <v>3</v>
      </c>
      <c r="HN689" s="2" t="s">
        <v>3</v>
      </c>
      <c r="HO689" s="2" t="s">
        <v>3</v>
      </c>
      <c r="HP689" s="2" t="s">
        <v>3</v>
      </c>
      <c r="HQ689" s="2" t="s">
        <v>3</v>
      </c>
      <c r="HR689" s="2"/>
      <c r="HS689" s="2">
        <v>0</v>
      </c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>
        <v>0</v>
      </c>
      <c r="IL689" s="2"/>
      <c r="IM689" s="2"/>
      <c r="IN689" s="2"/>
      <c r="IO689" s="2"/>
      <c r="IP689" s="2"/>
      <c r="IQ689" s="2"/>
      <c r="IR689" s="2"/>
      <c r="IS689" s="2"/>
      <c r="IT689" s="2"/>
      <c r="IU689" s="2"/>
    </row>
    <row r="690" spans="1:255" x14ac:dyDescent="0.25">
      <c r="A690">
        <v>18</v>
      </c>
      <c r="B690">
        <v>1</v>
      </c>
      <c r="C690">
        <v>522</v>
      </c>
      <c r="E690" t="s">
        <v>426</v>
      </c>
      <c r="F690" t="s">
        <v>248</v>
      </c>
      <c r="G690" t="s">
        <v>249</v>
      </c>
      <c r="H690" t="s">
        <v>158</v>
      </c>
      <c r="I690">
        <f>I686*J690</f>
        <v>19.893999999999998</v>
      </c>
      <c r="J690">
        <v>101.49999999999999</v>
      </c>
      <c r="K690">
        <v>101.5</v>
      </c>
      <c r="O690">
        <f t="shared" si="648"/>
        <v>149553.23000000001</v>
      </c>
      <c r="P690">
        <f t="shared" si="649"/>
        <v>149553.23000000001</v>
      </c>
      <c r="Q690">
        <f>(ROUND((ROUND(((ET690)*AV690*I690),2)*BB690),2)+ROUND((ROUND(((AE690-(EU690))*AV690*I690),2)*BS690),2))</f>
        <v>0</v>
      </c>
      <c r="R690">
        <f t="shared" si="650"/>
        <v>0</v>
      </c>
      <c r="S690">
        <f t="shared" si="651"/>
        <v>0</v>
      </c>
      <c r="T690">
        <f t="shared" si="652"/>
        <v>0</v>
      </c>
      <c r="U690">
        <f t="shared" si="653"/>
        <v>0</v>
      </c>
      <c r="V690">
        <f t="shared" si="654"/>
        <v>0</v>
      </c>
      <c r="W690">
        <f t="shared" si="655"/>
        <v>0</v>
      </c>
      <c r="X690">
        <f t="shared" si="656"/>
        <v>0</v>
      </c>
      <c r="Y690">
        <f t="shared" si="657"/>
        <v>0</v>
      </c>
      <c r="AA690">
        <v>56481267</v>
      </c>
      <c r="AB690">
        <f t="shared" si="658"/>
        <v>729.73</v>
      </c>
      <c r="AC690">
        <f t="shared" si="659"/>
        <v>729.73</v>
      </c>
      <c r="AD690">
        <f>ROUND((((ET690)-(EU690))+AE690),6)</f>
        <v>0</v>
      </c>
      <c r="AE690">
        <f t="shared" si="680"/>
        <v>0</v>
      </c>
      <c r="AF690">
        <f t="shared" si="680"/>
        <v>0</v>
      </c>
      <c r="AG690">
        <f t="shared" si="660"/>
        <v>0</v>
      </c>
      <c r="AH690">
        <f t="shared" si="681"/>
        <v>0</v>
      </c>
      <c r="AI690">
        <f t="shared" si="681"/>
        <v>0</v>
      </c>
      <c r="AJ690">
        <f t="shared" si="661"/>
        <v>0</v>
      </c>
      <c r="AK690">
        <v>729.73</v>
      </c>
      <c r="AL690">
        <v>729.73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92</v>
      </c>
      <c r="AU690">
        <v>49</v>
      </c>
      <c r="AV690">
        <v>1</v>
      </c>
      <c r="AW690">
        <v>1.022</v>
      </c>
      <c r="AZ690">
        <v>1</v>
      </c>
      <c r="BA690">
        <v>1</v>
      </c>
      <c r="BB690">
        <v>1</v>
      </c>
      <c r="BC690">
        <v>10.08</v>
      </c>
      <c r="BD690" t="s">
        <v>3</v>
      </c>
      <c r="BE690" t="s">
        <v>3</v>
      </c>
      <c r="BF690" t="s">
        <v>3</v>
      </c>
      <c r="BG690" t="s">
        <v>3</v>
      </c>
      <c r="BH690">
        <v>3</v>
      </c>
      <c r="BI690">
        <v>1</v>
      </c>
      <c r="BJ690" t="s">
        <v>250</v>
      </c>
      <c r="BM690">
        <v>8</v>
      </c>
      <c r="BN690">
        <v>0</v>
      </c>
      <c r="BO690" t="s">
        <v>248</v>
      </c>
      <c r="BP690">
        <v>1</v>
      </c>
      <c r="BQ690">
        <v>30</v>
      </c>
      <c r="BR690">
        <v>0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 t="s">
        <v>3</v>
      </c>
      <c r="BZ690">
        <v>92</v>
      </c>
      <c r="CA690">
        <v>49</v>
      </c>
      <c r="CB690" t="s">
        <v>3</v>
      </c>
      <c r="CE690">
        <v>30</v>
      </c>
      <c r="CF690">
        <v>0</v>
      </c>
      <c r="CG690">
        <v>0</v>
      </c>
      <c r="CM690">
        <v>0</v>
      </c>
      <c r="CN690" t="s">
        <v>3</v>
      </c>
      <c r="CO690">
        <v>0</v>
      </c>
      <c r="CP690">
        <f t="shared" si="662"/>
        <v>149553.23000000001</v>
      </c>
      <c r="CQ690">
        <f t="shared" si="663"/>
        <v>7517.46</v>
      </c>
      <c r="CR690">
        <f>(ROUND((ROUND(((ET690)*AV690*1),2)*BB690),2)+ROUND((ROUND(((AE690-(EU690))*AV690*1),2)*BS690),2))</f>
        <v>0</v>
      </c>
      <c r="CS690">
        <f t="shared" si="664"/>
        <v>0</v>
      </c>
      <c r="CT690">
        <f t="shared" si="665"/>
        <v>0</v>
      </c>
      <c r="CU690">
        <f t="shared" si="666"/>
        <v>0</v>
      </c>
      <c r="CV690">
        <f t="shared" si="667"/>
        <v>0</v>
      </c>
      <c r="CW690">
        <f t="shared" si="668"/>
        <v>0</v>
      </c>
      <c r="CX690">
        <f t="shared" si="669"/>
        <v>0</v>
      </c>
      <c r="CY690">
        <f t="shared" si="670"/>
        <v>0</v>
      </c>
      <c r="CZ690">
        <f t="shared" si="671"/>
        <v>0</v>
      </c>
      <c r="DC690" t="s">
        <v>3</v>
      </c>
      <c r="DD690" t="s">
        <v>3</v>
      </c>
      <c r="DE690" t="s">
        <v>3</v>
      </c>
      <c r="DF690" t="s">
        <v>3</v>
      </c>
      <c r="DG690" t="s">
        <v>3</v>
      </c>
      <c r="DH690" t="s">
        <v>3</v>
      </c>
      <c r="DI690" t="s">
        <v>3</v>
      </c>
      <c r="DJ690" t="s">
        <v>3</v>
      </c>
      <c r="DK690" t="s">
        <v>3</v>
      </c>
      <c r="DL690" t="s">
        <v>3</v>
      </c>
      <c r="DM690" t="s">
        <v>3</v>
      </c>
      <c r="DN690">
        <v>0</v>
      </c>
      <c r="DO690">
        <v>0</v>
      </c>
      <c r="DP690">
        <v>1</v>
      </c>
      <c r="DQ690">
        <v>1</v>
      </c>
      <c r="DU690">
        <v>1007</v>
      </c>
      <c r="DV690" t="s">
        <v>158</v>
      </c>
      <c r="DW690" t="s">
        <v>158</v>
      </c>
      <c r="DX690">
        <v>1</v>
      </c>
      <c r="DZ690" t="s">
        <v>3</v>
      </c>
      <c r="EA690" t="s">
        <v>3</v>
      </c>
      <c r="EB690" t="s">
        <v>3</v>
      </c>
      <c r="EC690" t="s">
        <v>3</v>
      </c>
      <c r="EE690">
        <v>55586444</v>
      </c>
      <c r="EF690">
        <v>30</v>
      </c>
      <c r="EG690" t="s">
        <v>117</v>
      </c>
      <c r="EH690">
        <v>0</v>
      </c>
      <c r="EI690" t="s">
        <v>3</v>
      </c>
      <c r="EJ690">
        <v>1</v>
      </c>
      <c r="EK690">
        <v>8</v>
      </c>
      <c r="EL690" t="s">
        <v>233</v>
      </c>
      <c r="EM690" t="s">
        <v>234</v>
      </c>
      <c r="EO690" t="s">
        <v>3</v>
      </c>
      <c r="EQ690">
        <v>0</v>
      </c>
      <c r="ER690">
        <v>729.73</v>
      </c>
      <c r="ES690">
        <v>729.73</v>
      </c>
      <c r="ET690">
        <v>0</v>
      </c>
      <c r="EU690">
        <v>0</v>
      </c>
      <c r="EV690">
        <v>0</v>
      </c>
      <c r="EW690">
        <v>0</v>
      </c>
      <c r="EX690">
        <v>0</v>
      </c>
      <c r="FQ690">
        <v>0</v>
      </c>
      <c r="FR690">
        <v>0</v>
      </c>
      <c r="FS690">
        <v>0</v>
      </c>
      <c r="FX690">
        <v>92</v>
      </c>
      <c r="FY690">
        <v>49</v>
      </c>
      <c r="GA690" t="s">
        <v>3</v>
      </c>
      <c r="GD690">
        <v>1</v>
      </c>
      <c r="GF690">
        <v>-1447999952</v>
      </c>
      <c r="GG690">
        <v>2</v>
      </c>
      <c r="GH690">
        <v>1</v>
      </c>
      <c r="GI690">
        <v>2</v>
      </c>
      <c r="GJ690">
        <v>0</v>
      </c>
      <c r="GK690">
        <v>0</v>
      </c>
      <c r="GL690">
        <f t="shared" si="672"/>
        <v>0</v>
      </c>
      <c r="GM690">
        <f t="shared" si="673"/>
        <v>149553.23000000001</v>
      </c>
      <c r="GN690">
        <f t="shared" si="674"/>
        <v>149553.23000000001</v>
      </c>
      <c r="GO690">
        <f t="shared" si="675"/>
        <v>0</v>
      </c>
      <c r="GP690">
        <f t="shared" si="676"/>
        <v>0</v>
      </c>
      <c r="GR690">
        <v>0</v>
      </c>
      <c r="GS690">
        <v>3</v>
      </c>
      <c r="GT690">
        <v>0</v>
      </c>
      <c r="GU690" t="s">
        <v>3</v>
      </c>
      <c r="GV690">
        <f t="shared" si="677"/>
        <v>0</v>
      </c>
      <c r="GW690">
        <v>1</v>
      </c>
      <c r="GX690">
        <f t="shared" si="678"/>
        <v>0</v>
      </c>
      <c r="HA690">
        <v>0</v>
      </c>
      <c r="HB690">
        <v>0</v>
      </c>
      <c r="HC690">
        <f t="shared" si="679"/>
        <v>0</v>
      </c>
      <c r="HE690" t="s">
        <v>3</v>
      </c>
      <c r="HF690" t="s">
        <v>3</v>
      </c>
      <c r="HM690" t="s">
        <v>3</v>
      </c>
      <c r="HN690" t="s">
        <v>3</v>
      </c>
      <c r="HO690" t="s">
        <v>3</v>
      </c>
      <c r="HP690" t="s">
        <v>3</v>
      </c>
      <c r="HQ690" t="s">
        <v>3</v>
      </c>
      <c r="HS690">
        <v>0</v>
      </c>
      <c r="IK690">
        <v>0</v>
      </c>
    </row>
    <row r="691" spans="1:255" x14ac:dyDescent="0.25">
      <c r="A691" s="2">
        <v>17</v>
      </c>
      <c r="B691" s="2">
        <v>1</v>
      </c>
      <c r="C691" s="2">
        <f>ROW(SmtRes!A530)</f>
        <v>530</v>
      </c>
      <c r="D691" s="2">
        <f>ROW(EtalonRes!A526)</f>
        <v>526</v>
      </c>
      <c r="E691" s="2" t="s">
        <v>427</v>
      </c>
      <c r="F691" s="2" t="s">
        <v>405</v>
      </c>
      <c r="G691" s="2" t="s">
        <v>406</v>
      </c>
      <c r="H691" s="2" t="s">
        <v>46</v>
      </c>
      <c r="I691" s="2">
        <f>ROUND(97.96/100,9)</f>
        <v>0.97960000000000003</v>
      </c>
      <c r="J691" s="2">
        <v>0</v>
      </c>
      <c r="K691" s="2">
        <f>ROUND(97.96/100,9)</f>
        <v>0.97960000000000003</v>
      </c>
      <c r="L691" s="2"/>
      <c r="M691" s="2"/>
      <c r="N691" s="2"/>
      <c r="O691" s="2">
        <f t="shared" si="648"/>
        <v>3180.79</v>
      </c>
      <c r="P691" s="2">
        <f t="shared" si="649"/>
        <v>2477.17</v>
      </c>
      <c r="Q691" s="2">
        <f>(ROUND((ROUND(((((ET691*1.25)*1.1))*AV691*I691),2)*BB691),2)+ROUND((ROUND(((AE691-(((EU691*1.25)*1.1)))*AV691*I691),2)*BS691),2))</f>
        <v>15.15</v>
      </c>
      <c r="R691" s="2">
        <f t="shared" si="650"/>
        <v>1.24</v>
      </c>
      <c r="S691" s="2">
        <f t="shared" si="651"/>
        <v>688.47</v>
      </c>
      <c r="T691" s="2">
        <f t="shared" si="652"/>
        <v>0</v>
      </c>
      <c r="U691" s="2">
        <f t="shared" si="653"/>
        <v>38.92308354</v>
      </c>
      <c r="V691" s="2">
        <f t="shared" si="654"/>
        <v>0</v>
      </c>
      <c r="W691" s="2">
        <f t="shared" si="655"/>
        <v>0</v>
      </c>
      <c r="X691" s="2">
        <f t="shared" si="656"/>
        <v>696.61</v>
      </c>
      <c r="Y691" s="2">
        <f t="shared" si="657"/>
        <v>379.34</v>
      </c>
      <c r="Z691" s="2"/>
      <c r="AA691" s="2">
        <v>56481265</v>
      </c>
      <c r="AB691" s="2">
        <f t="shared" si="658"/>
        <v>3214.7871</v>
      </c>
      <c r="AC691" s="2">
        <f t="shared" si="659"/>
        <v>2528.7600000000002</v>
      </c>
      <c r="AD691" s="2">
        <f>ROUND((((((ET691*1.25)*1.1))-(((EU691*1.25)*1.1)))+AE691),6)</f>
        <v>14.7675</v>
      </c>
      <c r="AE691" s="2">
        <f>ROUND((((EU691*1.25)*1.1)),6)</f>
        <v>1.21</v>
      </c>
      <c r="AF691" s="2">
        <f>ROUND((((EV691*1.15)*1.1)),6)</f>
        <v>671.25959999999998</v>
      </c>
      <c r="AG691" s="2">
        <f t="shared" si="660"/>
        <v>0</v>
      </c>
      <c r="AH691" s="2">
        <f>(((EW691*1.15)*1.1))</f>
        <v>37.950000000000003</v>
      </c>
      <c r="AI691" s="2">
        <f>(((EX691*1.25)*1.1))</f>
        <v>0</v>
      </c>
      <c r="AJ691" s="2">
        <f t="shared" si="661"/>
        <v>0</v>
      </c>
      <c r="AK691" s="2">
        <v>3070.14</v>
      </c>
      <c r="AL691" s="2">
        <v>2528.7600000000002</v>
      </c>
      <c r="AM691" s="2">
        <v>10.74</v>
      </c>
      <c r="AN691" s="2">
        <v>0.88</v>
      </c>
      <c r="AO691" s="2">
        <v>530.64</v>
      </c>
      <c r="AP691" s="2">
        <v>0</v>
      </c>
      <c r="AQ691" s="2">
        <v>30</v>
      </c>
      <c r="AR691" s="2">
        <v>0</v>
      </c>
      <c r="AS691" s="2">
        <v>0</v>
      </c>
      <c r="AT691" s="2">
        <v>101</v>
      </c>
      <c r="AU691" s="2">
        <v>55</v>
      </c>
      <c r="AV691" s="2">
        <v>1.0469999999999999</v>
      </c>
      <c r="AW691" s="2">
        <v>1</v>
      </c>
      <c r="AX691" s="2"/>
      <c r="AY691" s="2"/>
      <c r="AZ691" s="2">
        <v>1</v>
      </c>
      <c r="BA691" s="2">
        <v>1</v>
      </c>
      <c r="BB691" s="2">
        <v>1</v>
      </c>
      <c r="BC691" s="2">
        <v>1</v>
      </c>
      <c r="BD691" s="2" t="s">
        <v>3</v>
      </c>
      <c r="BE691" s="2" t="s">
        <v>3</v>
      </c>
      <c r="BF691" s="2" t="s">
        <v>3</v>
      </c>
      <c r="BG691" s="2" t="s">
        <v>3</v>
      </c>
      <c r="BH691" s="2">
        <v>0</v>
      </c>
      <c r="BI691" s="2">
        <v>1</v>
      </c>
      <c r="BJ691" s="2" t="s">
        <v>407</v>
      </c>
      <c r="BK691" s="2"/>
      <c r="BL691" s="2"/>
      <c r="BM691" s="2">
        <v>57</v>
      </c>
      <c r="BN691" s="2">
        <v>0</v>
      </c>
      <c r="BO691" s="2" t="s">
        <v>405</v>
      </c>
      <c r="BP691" s="2">
        <v>1</v>
      </c>
      <c r="BQ691" s="2">
        <v>30</v>
      </c>
      <c r="BR691" s="2">
        <v>0</v>
      </c>
      <c r="BS691" s="2">
        <v>1</v>
      </c>
      <c r="BT691" s="2">
        <v>1</v>
      </c>
      <c r="BU691" s="2">
        <v>1</v>
      </c>
      <c r="BV691" s="2">
        <v>1</v>
      </c>
      <c r="BW691" s="2">
        <v>1</v>
      </c>
      <c r="BX691" s="2">
        <v>1</v>
      </c>
      <c r="BY691" s="2" t="s">
        <v>3</v>
      </c>
      <c r="BZ691" s="2">
        <v>101</v>
      </c>
      <c r="CA691" s="2">
        <v>55</v>
      </c>
      <c r="CB691" s="2" t="s">
        <v>3</v>
      </c>
      <c r="CC691" s="2"/>
      <c r="CD691" s="2"/>
      <c r="CE691" s="2">
        <v>30</v>
      </c>
      <c r="CF691" s="2">
        <v>0</v>
      </c>
      <c r="CG691" s="2">
        <v>0</v>
      </c>
      <c r="CH691" s="2"/>
      <c r="CI691" s="2"/>
      <c r="CJ691" s="2"/>
      <c r="CK691" s="2"/>
      <c r="CL691" s="2"/>
      <c r="CM691" s="2">
        <v>0</v>
      </c>
      <c r="CN691" s="2" t="s">
        <v>3</v>
      </c>
      <c r="CO691" s="2">
        <v>0</v>
      </c>
      <c r="CP691" s="2">
        <f t="shared" si="662"/>
        <v>3180.79</v>
      </c>
      <c r="CQ691" s="2">
        <f t="shared" si="663"/>
        <v>2528.7600000000002</v>
      </c>
      <c r="CR691" s="2">
        <f>(ROUND((ROUND(((((ET691*1.25)*1.1))*AV691*1),2)*BB691),2)+ROUND((ROUND(((AE691-(((EU691*1.25)*1.1)))*AV691*1),2)*BS691),2))</f>
        <v>15.46</v>
      </c>
      <c r="CS691" s="2">
        <f t="shared" si="664"/>
        <v>1.27</v>
      </c>
      <c r="CT691" s="2">
        <f t="shared" si="665"/>
        <v>702.81</v>
      </c>
      <c r="CU691" s="2">
        <f t="shared" si="666"/>
        <v>0</v>
      </c>
      <c r="CV691" s="2">
        <f t="shared" si="667"/>
        <v>39.733649999999997</v>
      </c>
      <c r="CW691" s="2">
        <f t="shared" si="668"/>
        <v>0</v>
      </c>
      <c r="CX691" s="2">
        <f t="shared" si="669"/>
        <v>0</v>
      </c>
      <c r="CY691" s="2">
        <f t="shared" si="670"/>
        <v>696.60710000000006</v>
      </c>
      <c r="CZ691" s="2">
        <f t="shared" si="671"/>
        <v>379.34050000000002</v>
      </c>
      <c r="DA691" s="2"/>
      <c r="DB691" s="2"/>
      <c r="DC691" s="2" t="s">
        <v>3</v>
      </c>
      <c r="DD691" s="2" t="s">
        <v>3</v>
      </c>
      <c r="DE691" s="2" t="s">
        <v>48</v>
      </c>
      <c r="DF691" s="2" t="s">
        <v>48</v>
      </c>
      <c r="DG691" s="2" t="s">
        <v>49</v>
      </c>
      <c r="DH691" s="2" t="s">
        <v>3</v>
      </c>
      <c r="DI691" s="2" t="s">
        <v>49</v>
      </c>
      <c r="DJ691" s="2" t="s">
        <v>48</v>
      </c>
      <c r="DK691" s="2" t="s">
        <v>3</v>
      </c>
      <c r="DL691" s="2" t="s">
        <v>3</v>
      </c>
      <c r="DM691" s="2" t="s">
        <v>3</v>
      </c>
      <c r="DN691" s="2">
        <v>0</v>
      </c>
      <c r="DO691" s="2">
        <v>0</v>
      </c>
      <c r="DP691" s="2">
        <v>1</v>
      </c>
      <c r="DQ691" s="2">
        <v>1</v>
      </c>
      <c r="DR691" s="2"/>
      <c r="DS691" s="2"/>
      <c r="DT691" s="2"/>
      <c r="DU691" s="2">
        <v>1005</v>
      </c>
      <c r="DV691" s="2" t="s">
        <v>46</v>
      </c>
      <c r="DW691" s="2" t="s">
        <v>46</v>
      </c>
      <c r="DX691" s="2">
        <v>100</v>
      </c>
      <c r="DY691" s="2"/>
      <c r="DZ691" s="2" t="s">
        <v>3</v>
      </c>
      <c r="EA691" s="2" t="s">
        <v>3</v>
      </c>
      <c r="EB691" s="2" t="s">
        <v>3</v>
      </c>
      <c r="EC691" s="2" t="s">
        <v>3</v>
      </c>
      <c r="ED691" s="2"/>
      <c r="EE691" s="2">
        <v>55586495</v>
      </c>
      <c r="EF691" s="2">
        <v>30</v>
      </c>
      <c r="EG691" s="2" t="s">
        <v>117</v>
      </c>
      <c r="EH691" s="2">
        <v>0</v>
      </c>
      <c r="EI691" s="2" t="s">
        <v>3</v>
      </c>
      <c r="EJ691" s="2">
        <v>1</v>
      </c>
      <c r="EK691" s="2">
        <v>57</v>
      </c>
      <c r="EL691" s="2" t="s">
        <v>260</v>
      </c>
      <c r="EM691" s="2" t="s">
        <v>261</v>
      </c>
      <c r="EN691" s="2"/>
      <c r="EO691" s="2" t="s">
        <v>52</v>
      </c>
      <c r="EP691" s="2"/>
      <c r="EQ691" s="2">
        <v>0</v>
      </c>
      <c r="ER691" s="2">
        <v>3070.14</v>
      </c>
      <c r="ES691" s="2">
        <v>2528.7600000000002</v>
      </c>
      <c r="ET691" s="2">
        <v>10.74</v>
      </c>
      <c r="EU691" s="2">
        <v>0.88</v>
      </c>
      <c r="EV691" s="2">
        <v>530.64</v>
      </c>
      <c r="EW691" s="2">
        <v>30</v>
      </c>
      <c r="EX691" s="2">
        <v>0</v>
      </c>
      <c r="EY691" s="2">
        <v>0</v>
      </c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>
        <v>0</v>
      </c>
      <c r="FR691" s="2">
        <v>0</v>
      </c>
      <c r="FS691" s="2">
        <v>0</v>
      </c>
      <c r="FT691" s="2"/>
      <c r="FU691" s="2"/>
      <c r="FV691" s="2"/>
      <c r="FW691" s="2"/>
      <c r="FX691" s="2">
        <v>101</v>
      </c>
      <c r="FY691" s="2">
        <v>55</v>
      </c>
      <c r="FZ691" s="2"/>
      <c r="GA691" s="2" t="s">
        <v>3</v>
      </c>
      <c r="GB691" s="2"/>
      <c r="GC691" s="2"/>
      <c r="GD691" s="2">
        <v>1</v>
      </c>
      <c r="GE691" s="2"/>
      <c r="GF691" s="2">
        <v>267915464</v>
      </c>
      <c r="GG691" s="2">
        <v>2</v>
      </c>
      <c r="GH691" s="2">
        <v>1</v>
      </c>
      <c r="GI691" s="2">
        <v>2</v>
      </c>
      <c r="GJ691" s="2">
        <v>0</v>
      </c>
      <c r="GK691" s="2">
        <v>0</v>
      </c>
      <c r="GL691" s="2">
        <f t="shared" si="672"/>
        <v>0</v>
      </c>
      <c r="GM691" s="2">
        <f t="shared" si="673"/>
        <v>4256.74</v>
      </c>
      <c r="GN691" s="2">
        <f t="shared" si="674"/>
        <v>4256.74</v>
      </c>
      <c r="GO691" s="2">
        <f t="shared" si="675"/>
        <v>0</v>
      </c>
      <c r="GP691" s="2">
        <f t="shared" si="676"/>
        <v>0</v>
      </c>
      <c r="GQ691" s="2"/>
      <c r="GR691" s="2">
        <v>0</v>
      </c>
      <c r="GS691" s="2">
        <v>3</v>
      </c>
      <c r="GT691" s="2">
        <v>0</v>
      </c>
      <c r="GU691" s="2" t="s">
        <v>3</v>
      </c>
      <c r="GV691" s="2">
        <f t="shared" si="677"/>
        <v>0</v>
      </c>
      <c r="GW691" s="2">
        <v>1</v>
      </c>
      <c r="GX691" s="2">
        <f t="shared" si="678"/>
        <v>0</v>
      </c>
      <c r="GY691" s="2"/>
      <c r="GZ691" s="2"/>
      <c r="HA691" s="2">
        <v>0</v>
      </c>
      <c r="HB691" s="2">
        <v>0</v>
      </c>
      <c r="HC691" s="2">
        <f t="shared" si="679"/>
        <v>0</v>
      </c>
      <c r="HD691" s="2"/>
      <c r="HE691" s="2" t="s">
        <v>3</v>
      </c>
      <c r="HF691" s="2" t="s">
        <v>3</v>
      </c>
      <c r="HG691" s="2"/>
      <c r="HH691" s="2"/>
      <c r="HI691" s="2"/>
      <c r="HJ691" s="2"/>
      <c r="HK691" s="2"/>
      <c r="HL691" s="2"/>
      <c r="HM691" s="2" t="s">
        <v>3</v>
      </c>
      <c r="HN691" s="2" t="s">
        <v>3</v>
      </c>
      <c r="HO691" s="2" t="s">
        <v>3</v>
      </c>
      <c r="HP691" s="2" t="s">
        <v>3</v>
      </c>
      <c r="HQ691" s="2" t="s">
        <v>3</v>
      </c>
      <c r="HR691" s="2"/>
      <c r="HS691" s="2">
        <v>0</v>
      </c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>
        <v>0</v>
      </c>
      <c r="IL691" s="2"/>
      <c r="IM691" s="2"/>
      <c r="IN691" s="2"/>
      <c r="IO691" s="2"/>
      <c r="IP691" s="2"/>
      <c r="IQ691" s="2"/>
      <c r="IR691" s="2"/>
      <c r="IS691" s="2"/>
      <c r="IT691" s="2"/>
      <c r="IU691" s="2"/>
    </row>
    <row r="692" spans="1:255" x14ac:dyDescent="0.25">
      <c r="A692">
        <v>17</v>
      </c>
      <c r="B692">
        <v>1</v>
      </c>
      <c r="C692">
        <f>ROW(SmtRes!A536)</f>
        <v>536</v>
      </c>
      <c r="D692">
        <f>ROW(EtalonRes!A532)</f>
        <v>532</v>
      </c>
      <c r="E692" t="s">
        <v>427</v>
      </c>
      <c r="F692" t="s">
        <v>405</v>
      </c>
      <c r="G692" t="s">
        <v>406</v>
      </c>
      <c r="H692" t="s">
        <v>46</v>
      </c>
      <c r="I692">
        <f>ROUND(97.96/100,9)</f>
        <v>0.97960000000000003</v>
      </c>
      <c r="J692">
        <v>0</v>
      </c>
      <c r="K692">
        <f>ROUND(97.96/100,9)</f>
        <v>0.97960000000000003</v>
      </c>
      <c r="O692">
        <f t="shared" si="648"/>
        <v>41094.410000000003</v>
      </c>
      <c r="P692">
        <f t="shared" si="649"/>
        <v>7976.49</v>
      </c>
      <c r="Q692">
        <f>(ROUND((ROUND(((((ET692*1.25)*1.1))*AV692*I692),2)*BB692),2)+ROUND((ROUND(((AE692-(((EU692*1.25)*1.1)))*AV692*I692),2)*BS692),2))</f>
        <v>195.28</v>
      </c>
      <c r="R692">
        <f t="shared" si="650"/>
        <v>59.3</v>
      </c>
      <c r="S692">
        <f t="shared" si="651"/>
        <v>32922.639999999999</v>
      </c>
      <c r="T692">
        <f t="shared" si="652"/>
        <v>0</v>
      </c>
      <c r="U692">
        <f t="shared" si="653"/>
        <v>38.92308354</v>
      </c>
      <c r="V692">
        <f t="shared" si="654"/>
        <v>0</v>
      </c>
      <c r="W692">
        <f t="shared" si="655"/>
        <v>0</v>
      </c>
      <c r="X692">
        <f t="shared" si="656"/>
        <v>33311.760000000002</v>
      </c>
      <c r="Y692">
        <f t="shared" si="657"/>
        <v>18140.07</v>
      </c>
      <c r="AA692">
        <v>56481267</v>
      </c>
      <c r="AB692">
        <f t="shared" si="658"/>
        <v>3214.7871</v>
      </c>
      <c r="AC692">
        <f t="shared" si="659"/>
        <v>2528.7600000000002</v>
      </c>
      <c r="AD692">
        <f>ROUND((((((ET692*1.25)*1.1))-(((EU692*1.25)*1.1)))+AE692),6)</f>
        <v>14.7675</v>
      </c>
      <c r="AE692">
        <f>ROUND((((EU692*1.25)*1.1)),6)</f>
        <v>1.21</v>
      </c>
      <c r="AF692">
        <f>ROUND((((EV692*1.15)*1.1)),6)</f>
        <v>671.25959999999998</v>
      </c>
      <c r="AG692">
        <f t="shared" si="660"/>
        <v>0</v>
      </c>
      <c r="AH692">
        <f>(((EW692*1.15)*1.1))</f>
        <v>37.950000000000003</v>
      </c>
      <c r="AI692">
        <f>(((EX692*1.25)*1.1))</f>
        <v>0</v>
      </c>
      <c r="AJ692">
        <f t="shared" si="661"/>
        <v>0</v>
      </c>
      <c r="AK692">
        <v>3070.14</v>
      </c>
      <c r="AL692">
        <v>2528.7600000000002</v>
      </c>
      <c r="AM692">
        <v>10.74</v>
      </c>
      <c r="AN692">
        <v>0.88</v>
      </c>
      <c r="AO692">
        <v>530.64</v>
      </c>
      <c r="AP692">
        <v>0</v>
      </c>
      <c r="AQ692">
        <v>30</v>
      </c>
      <c r="AR692">
        <v>0</v>
      </c>
      <c r="AS692">
        <v>0</v>
      </c>
      <c r="AT692">
        <v>101</v>
      </c>
      <c r="AU692">
        <v>55</v>
      </c>
      <c r="AV692">
        <v>1.0469999999999999</v>
      </c>
      <c r="AW692">
        <v>1</v>
      </c>
      <c r="AZ692">
        <v>1</v>
      </c>
      <c r="BA692">
        <v>47.82</v>
      </c>
      <c r="BB692">
        <v>12.89</v>
      </c>
      <c r="BC692">
        <v>3.22</v>
      </c>
      <c r="BD692" t="s">
        <v>3</v>
      </c>
      <c r="BE692" t="s">
        <v>3</v>
      </c>
      <c r="BF692" t="s">
        <v>3</v>
      </c>
      <c r="BG692" t="s">
        <v>3</v>
      </c>
      <c r="BH692">
        <v>0</v>
      </c>
      <c r="BI692">
        <v>1</v>
      </c>
      <c r="BJ692" t="s">
        <v>407</v>
      </c>
      <c r="BM692">
        <v>57</v>
      </c>
      <c r="BN692">
        <v>0</v>
      </c>
      <c r="BO692" t="s">
        <v>405</v>
      </c>
      <c r="BP692">
        <v>1</v>
      </c>
      <c r="BQ692">
        <v>30</v>
      </c>
      <c r="BR692">
        <v>0</v>
      </c>
      <c r="BS692">
        <v>47.82</v>
      </c>
      <c r="BT692">
        <v>1</v>
      </c>
      <c r="BU692">
        <v>1</v>
      </c>
      <c r="BV692">
        <v>1</v>
      </c>
      <c r="BW692">
        <v>1</v>
      </c>
      <c r="BX692">
        <v>1</v>
      </c>
      <c r="BY692" t="s">
        <v>3</v>
      </c>
      <c r="BZ692">
        <v>101</v>
      </c>
      <c r="CA692">
        <v>55</v>
      </c>
      <c r="CB692" t="s">
        <v>3</v>
      </c>
      <c r="CE692">
        <v>30</v>
      </c>
      <c r="CF692">
        <v>0</v>
      </c>
      <c r="CG692">
        <v>0</v>
      </c>
      <c r="CM692">
        <v>0</v>
      </c>
      <c r="CN692" t="s">
        <v>3</v>
      </c>
      <c r="CO692">
        <v>0</v>
      </c>
      <c r="CP692">
        <f t="shared" si="662"/>
        <v>41094.409999999996</v>
      </c>
      <c r="CQ692">
        <f t="shared" si="663"/>
        <v>8142.61</v>
      </c>
      <c r="CR692">
        <f>(ROUND((ROUND(((((ET692*1.25)*1.1))*AV692*1),2)*BB692),2)+ROUND((ROUND(((AE692-(((EU692*1.25)*1.1)))*AV692*1),2)*BS692),2))</f>
        <v>199.28</v>
      </c>
      <c r="CS692">
        <f t="shared" si="664"/>
        <v>60.73</v>
      </c>
      <c r="CT692">
        <f t="shared" si="665"/>
        <v>33608.370000000003</v>
      </c>
      <c r="CU692">
        <f t="shared" si="666"/>
        <v>0</v>
      </c>
      <c r="CV692">
        <f t="shared" si="667"/>
        <v>39.733649999999997</v>
      </c>
      <c r="CW692">
        <f t="shared" si="668"/>
        <v>0</v>
      </c>
      <c r="CX692">
        <f t="shared" si="669"/>
        <v>0</v>
      </c>
      <c r="CY692">
        <f t="shared" si="670"/>
        <v>33311.759400000003</v>
      </c>
      <c r="CZ692">
        <f t="shared" si="671"/>
        <v>18140.067000000003</v>
      </c>
      <c r="DC692" t="s">
        <v>3</v>
      </c>
      <c r="DD692" t="s">
        <v>3</v>
      </c>
      <c r="DE692" t="s">
        <v>48</v>
      </c>
      <c r="DF692" t="s">
        <v>48</v>
      </c>
      <c r="DG692" t="s">
        <v>49</v>
      </c>
      <c r="DH692" t="s">
        <v>3</v>
      </c>
      <c r="DI692" t="s">
        <v>49</v>
      </c>
      <c r="DJ692" t="s">
        <v>48</v>
      </c>
      <c r="DK692" t="s">
        <v>3</v>
      </c>
      <c r="DL692" t="s">
        <v>3</v>
      </c>
      <c r="DM692" t="s">
        <v>3</v>
      </c>
      <c r="DN692">
        <v>0</v>
      </c>
      <c r="DO692">
        <v>0</v>
      </c>
      <c r="DP692">
        <v>1</v>
      </c>
      <c r="DQ692">
        <v>1</v>
      </c>
      <c r="DU692">
        <v>1005</v>
      </c>
      <c r="DV692" t="s">
        <v>46</v>
      </c>
      <c r="DW692" t="s">
        <v>46</v>
      </c>
      <c r="DX692">
        <v>100</v>
      </c>
      <c r="DZ692" t="s">
        <v>3</v>
      </c>
      <c r="EA692" t="s">
        <v>3</v>
      </c>
      <c r="EB692" t="s">
        <v>3</v>
      </c>
      <c r="EC692" t="s">
        <v>3</v>
      </c>
      <c r="EE692">
        <v>55586495</v>
      </c>
      <c r="EF692">
        <v>30</v>
      </c>
      <c r="EG692" t="s">
        <v>117</v>
      </c>
      <c r="EH692">
        <v>0</v>
      </c>
      <c r="EI692" t="s">
        <v>3</v>
      </c>
      <c r="EJ692">
        <v>1</v>
      </c>
      <c r="EK692">
        <v>57</v>
      </c>
      <c r="EL692" t="s">
        <v>260</v>
      </c>
      <c r="EM692" t="s">
        <v>261</v>
      </c>
      <c r="EO692" t="s">
        <v>52</v>
      </c>
      <c r="EQ692">
        <v>0</v>
      </c>
      <c r="ER692">
        <v>3070.14</v>
      </c>
      <c r="ES692">
        <v>2528.7600000000002</v>
      </c>
      <c r="ET692">
        <v>10.74</v>
      </c>
      <c r="EU692">
        <v>0.88</v>
      </c>
      <c r="EV692">
        <v>530.64</v>
      </c>
      <c r="EW692">
        <v>30</v>
      </c>
      <c r="EX692">
        <v>0</v>
      </c>
      <c r="EY692">
        <v>0</v>
      </c>
      <c r="FQ692">
        <v>0</v>
      </c>
      <c r="FR692">
        <v>0</v>
      </c>
      <c r="FS692">
        <v>0</v>
      </c>
      <c r="FX692">
        <v>101</v>
      </c>
      <c r="FY692">
        <v>55</v>
      </c>
      <c r="GA692" t="s">
        <v>3</v>
      </c>
      <c r="GD692">
        <v>1</v>
      </c>
      <c r="GF692">
        <v>267915464</v>
      </c>
      <c r="GG692">
        <v>2</v>
      </c>
      <c r="GH692">
        <v>1</v>
      </c>
      <c r="GI692">
        <v>2</v>
      </c>
      <c r="GJ692">
        <v>0</v>
      </c>
      <c r="GK692">
        <v>0</v>
      </c>
      <c r="GL692">
        <f t="shared" si="672"/>
        <v>0</v>
      </c>
      <c r="GM692">
        <f t="shared" si="673"/>
        <v>92546.240000000005</v>
      </c>
      <c r="GN692">
        <f t="shared" si="674"/>
        <v>92546.240000000005</v>
      </c>
      <c r="GO692">
        <f t="shared" si="675"/>
        <v>0</v>
      </c>
      <c r="GP692">
        <f t="shared" si="676"/>
        <v>0</v>
      </c>
      <c r="GR692">
        <v>0</v>
      </c>
      <c r="GS692">
        <v>3</v>
      </c>
      <c r="GT692">
        <v>0</v>
      </c>
      <c r="GU692" t="s">
        <v>3</v>
      </c>
      <c r="GV692">
        <f t="shared" si="677"/>
        <v>0</v>
      </c>
      <c r="GW692">
        <v>1</v>
      </c>
      <c r="GX692">
        <f t="shared" si="678"/>
        <v>0</v>
      </c>
      <c r="HA692">
        <v>0</v>
      </c>
      <c r="HB692">
        <v>0</v>
      </c>
      <c r="HC692">
        <f t="shared" si="679"/>
        <v>0</v>
      </c>
      <c r="HE692" t="s">
        <v>3</v>
      </c>
      <c r="HF692" t="s">
        <v>3</v>
      </c>
      <c r="HM692" t="s">
        <v>3</v>
      </c>
      <c r="HN692" t="s">
        <v>3</v>
      </c>
      <c r="HO692" t="s">
        <v>3</v>
      </c>
      <c r="HP692" t="s">
        <v>3</v>
      </c>
      <c r="HQ692" t="s">
        <v>3</v>
      </c>
      <c r="HS692">
        <v>0</v>
      </c>
      <c r="IK692">
        <v>0</v>
      </c>
    </row>
    <row r="694" spans="1:255" ht="13" x14ac:dyDescent="0.3">
      <c r="A694" s="3">
        <v>51</v>
      </c>
      <c r="B694" s="3">
        <f>B677</f>
        <v>1</v>
      </c>
      <c r="C694" s="3">
        <f>A677</f>
        <v>4</v>
      </c>
      <c r="D694" s="3">
        <f>ROW(A677)</f>
        <v>677</v>
      </c>
      <c r="E694" s="3"/>
      <c r="F694" s="3" t="str">
        <f>IF(F677&lt;&gt;"",F677,"")</f>
        <v/>
      </c>
      <c r="G694" s="3" t="str">
        <f>IF(G677&lt;&gt;"",G677,"")</f>
        <v>Устройство бетонных полов подвала h=200 мм, S=97,96 м2 (КР-22)</v>
      </c>
      <c r="H694" s="3">
        <v>0</v>
      </c>
      <c r="I694" s="3"/>
      <c r="J694" s="3"/>
      <c r="K694" s="3"/>
      <c r="L694" s="3"/>
      <c r="M694" s="3"/>
      <c r="N694" s="3"/>
      <c r="O694" s="3">
        <f t="shared" ref="O694:T694" si="682">ROUND(AB694,2)</f>
        <v>35335.07</v>
      </c>
      <c r="P694" s="3">
        <f t="shared" si="682"/>
        <v>33580.99</v>
      </c>
      <c r="Q694" s="3">
        <f t="shared" si="682"/>
        <v>348.1</v>
      </c>
      <c r="R694" s="3">
        <f t="shared" si="682"/>
        <v>11.72</v>
      </c>
      <c r="S694" s="3">
        <f t="shared" si="682"/>
        <v>1405.98</v>
      </c>
      <c r="T694" s="3">
        <f t="shared" si="682"/>
        <v>0</v>
      </c>
      <c r="U694" s="3">
        <f>AH694</f>
        <v>102.72400929648001</v>
      </c>
      <c r="V694" s="3">
        <f>AI694</f>
        <v>0</v>
      </c>
      <c r="W694" s="3">
        <f>ROUND(AJ694,2)</f>
        <v>0</v>
      </c>
      <c r="X694" s="3">
        <f>ROUND(AK694,2)</f>
        <v>1380.25</v>
      </c>
      <c r="Y694" s="3">
        <f>ROUND(AL694,2)</f>
        <v>755.89</v>
      </c>
      <c r="Z694" s="3"/>
      <c r="AA694" s="3"/>
      <c r="AB694" s="3">
        <f>ROUND(SUMIF(AA681:AA692,"=56481265",O681:O692),2)</f>
        <v>35335.07</v>
      </c>
      <c r="AC694" s="3">
        <f>ROUND(SUMIF(AA681:AA692,"=56481265",P681:P692),2)</f>
        <v>33580.99</v>
      </c>
      <c r="AD694" s="3">
        <f>ROUND(SUMIF(AA681:AA692,"=56481265",Q681:Q692),2)</f>
        <v>348.1</v>
      </c>
      <c r="AE694" s="3">
        <f>ROUND(SUMIF(AA681:AA692,"=56481265",R681:R692),2)</f>
        <v>11.72</v>
      </c>
      <c r="AF694" s="3">
        <f>ROUND(SUMIF(AA681:AA692,"=56481265",S681:S692),2)</f>
        <v>1405.98</v>
      </c>
      <c r="AG694" s="3">
        <f>ROUND(SUMIF(AA681:AA692,"=56481265",T681:T692),2)</f>
        <v>0</v>
      </c>
      <c r="AH694" s="3">
        <f>SUMIF(AA681:AA692,"=56481265",U681:U692)</f>
        <v>102.72400929648001</v>
      </c>
      <c r="AI694" s="3">
        <f>SUMIF(AA681:AA692,"=56481265",V681:V692)</f>
        <v>0</v>
      </c>
      <c r="AJ694" s="3">
        <f>ROUND(SUMIF(AA681:AA692,"=56481265",W681:W692),2)</f>
        <v>0</v>
      </c>
      <c r="AK694" s="3">
        <f>ROUND(SUMIF(AA681:AA692,"=56481265",X681:X692),2)</f>
        <v>1380.25</v>
      </c>
      <c r="AL694" s="3">
        <f>ROUND(SUMIF(AA681:AA692,"=56481265",Y681:Y692),2)</f>
        <v>755.89</v>
      </c>
      <c r="AM694" s="3"/>
      <c r="AN694" s="3"/>
      <c r="AO694" s="3">
        <f t="shared" ref="AO694:BD694" si="683">ROUND(BX694,2)</f>
        <v>0</v>
      </c>
      <c r="AP694" s="3">
        <f t="shared" si="683"/>
        <v>0</v>
      </c>
      <c r="AQ694" s="3">
        <f t="shared" si="683"/>
        <v>0</v>
      </c>
      <c r="AR694" s="3">
        <f t="shared" si="683"/>
        <v>37471.21</v>
      </c>
      <c r="AS694" s="3">
        <f t="shared" si="683"/>
        <v>37471.21</v>
      </c>
      <c r="AT694" s="3">
        <f t="shared" si="683"/>
        <v>0</v>
      </c>
      <c r="AU694" s="3">
        <f t="shared" si="683"/>
        <v>0</v>
      </c>
      <c r="AV694" s="3">
        <f t="shared" si="683"/>
        <v>33580.99</v>
      </c>
      <c r="AW694" s="3">
        <f t="shared" si="683"/>
        <v>33580.99</v>
      </c>
      <c r="AX694" s="3">
        <f t="shared" si="683"/>
        <v>0</v>
      </c>
      <c r="AY694" s="3">
        <f t="shared" si="683"/>
        <v>33580.99</v>
      </c>
      <c r="AZ694" s="3">
        <f t="shared" si="683"/>
        <v>0</v>
      </c>
      <c r="BA694" s="3">
        <f t="shared" si="683"/>
        <v>0</v>
      </c>
      <c r="BB694" s="3">
        <f t="shared" si="683"/>
        <v>0</v>
      </c>
      <c r="BC694" s="3">
        <f t="shared" si="683"/>
        <v>0</v>
      </c>
      <c r="BD694" s="3">
        <f t="shared" si="683"/>
        <v>0</v>
      </c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>
        <f>ROUND(SUMIF(AA681:AA692,"=56481265",FQ681:FQ692),2)</f>
        <v>0</v>
      </c>
      <c r="BY694" s="3">
        <f>ROUND(SUMIF(AA681:AA692,"=56481265",FR681:FR692),2)</f>
        <v>0</v>
      </c>
      <c r="BZ694" s="3">
        <f>ROUND(SUMIF(AA681:AA692,"=56481265",GL681:GL692),2)</f>
        <v>0</v>
      </c>
      <c r="CA694" s="3">
        <f>ROUND(SUMIF(AA681:AA692,"=56481265",GM681:GM692),2)</f>
        <v>37471.21</v>
      </c>
      <c r="CB694" s="3">
        <f>ROUND(SUMIF(AA681:AA692,"=56481265",GN681:GN692),2)</f>
        <v>37471.21</v>
      </c>
      <c r="CC694" s="3">
        <f>ROUND(SUMIF(AA681:AA692,"=56481265",GO681:GO692),2)</f>
        <v>0</v>
      </c>
      <c r="CD694" s="3">
        <f>ROUND(SUMIF(AA681:AA692,"=56481265",GP681:GP692),2)</f>
        <v>0</v>
      </c>
      <c r="CE694" s="3">
        <f>AC694-BX694</f>
        <v>33580.99</v>
      </c>
      <c r="CF694" s="3">
        <f>AC694-BY694</f>
        <v>33580.99</v>
      </c>
      <c r="CG694" s="3">
        <f>BX694-BZ694</f>
        <v>0</v>
      </c>
      <c r="CH694" s="3">
        <f>AC694-BX694-BY694+BZ694</f>
        <v>33580.99</v>
      </c>
      <c r="CI694" s="3">
        <f>BY694-BZ694</f>
        <v>0</v>
      </c>
      <c r="CJ694" s="3">
        <f>ROUND(SUMIF(AA681:AA692,"=56481265",GX681:GX692),2)</f>
        <v>0</v>
      </c>
      <c r="CK694" s="3">
        <f>ROUND(SUMIF(AA681:AA692,"=56481265",GY681:GY692),2)</f>
        <v>0</v>
      </c>
      <c r="CL694" s="3">
        <f>ROUND(SUMIF(AA681:AA692,"=56481265",GZ681:GZ692),2)</f>
        <v>0</v>
      </c>
      <c r="CM694" s="3">
        <f>ROUND(SUMIF(AA681:AA692,"=56481265",HD681:HD692),2)</f>
        <v>0</v>
      </c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4">
        <f t="shared" ref="DG694:DL694" si="684">ROUND(DT694,2)</f>
        <v>429993.25</v>
      </c>
      <c r="DH694" s="4">
        <f t="shared" si="684"/>
        <v>358508.14</v>
      </c>
      <c r="DI694" s="4">
        <f t="shared" si="684"/>
        <v>4251.1400000000003</v>
      </c>
      <c r="DJ694" s="4">
        <f t="shared" si="684"/>
        <v>560.46</v>
      </c>
      <c r="DK694" s="4">
        <f t="shared" si="684"/>
        <v>67233.97</v>
      </c>
      <c r="DL694" s="4">
        <f t="shared" si="684"/>
        <v>0</v>
      </c>
      <c r="DM694" s="4">
        <f>DZ694</f>
        <v>102.72400929648001</v>
      </c>
      <c r="DN694" s="4">
        <f>EA694</f>
        <v>0</v>
      </c>
      <c r="DO694" s="4">
        <f>ROUND(EB694,2)</f>
        <v>0</v>
      </c>
      <c r="DP694" s="4">
        <f>ROUND(EC694,2)</f>
        <v>66003.240000000005</v>
      </c>
      <c r="DQ694" s="4">
        <f>ROUND(ED694,2)</f>
        <v>36146.75</v>
      </c>
      <c r="DR694" s="4"/>
      <c r="DS694" s="4"/>
      <c r="DT694" s="4">
        <f>ROUND(SUMIF(AA681:AA692,"=56481267",O681:O692),2)</f>
        <v>429993.25</v>
      </c>
      <c r="DU694" s="4">
        <f>ROUND(SUMIF(AA681:AA692,"=56481267",P681:P692),2)</f>
        <v>358508.14</v>
      </c>
      <c r="DV694" s="4">
        <f>ROUND(SUMIF(AA681:AA692,"=56481267",Q681:Q692),2)</f>
        <v>4251.1400000000003</v>
      </c>
      <c r="DW694" s="4">
        <f>ROUND(SUMIF(AA681:AA692,"=56481267",R681:R692),2)</f>
        <v>560.46</v>
      </c>
      <c r="DX694" s="4">
        <f>ROUND(SUMIF(AA681:AA692,"=56481267",S681:S692),2)</f>
        <v>67233.97</v>
      </c>
      <c r="DY694" s="4">
        <f>ROUND(SUMIF(AA681:AA692,"=56481267",T681:T692),2)</f>
        <v>0</v>
      </c>
      <c r="DZ694" s="4">
        <f>SUMIF(AA681:AA692,"=56481267",U681:U692)</f>
        <v>102.72400929648001</v>
      </c>
      <c r="EA694" s="4">
        <f>SUMIF(AA681:AA692,"=56481267",V681:V692)</f>
        <v>0</v>
      </c>
      <c r="EB694" s="4">
        <f>ROUND(SUMIF(AA681:AA692,"=56481267",W681:W692),2)</f>
        <v>0</v>
      </c>
      <c r="EC694" s="4">
        <f>ROUND(SUMIF(AA681:AA692,"=56481267",X681:X692),2)</f>
        <v>66003.240000000005</v>
      </c>
      <c r="ED694" s="4">
        <f>ROUND(SUMIF(AA681:AA692,"=56481267",Y681:Y692),2)</f>
        <v>36146.75</v>
      </c>
      <c r="EE694" s="4"/>
      <c r="EF694" s="4"/>
      <c r="EG694" s="4">
        <f t="shared" ref="EG694:EV694" si="685">ROUND(FP694,2)</f>
        <v>0</v>
      </c>
      <c r="EH694" s="4">
        <f t="shared" si="685"/>
        <v>0</v>
      </c>
      <c r="EI694" s="4">
        <f t="shared" si="685"/>
        <v>0</v>
      </c>
      <c r="EJ694" s="4">
        <f t="shared" si="685"/>
        <v>532143.24</v>
      </c>
      <c r="EK694" s="4">
        <f t="shared" si="685"/>
        <v>532143.24</v>
      </c>
      <c r="EL694" s="4">
        <f t="shared" si="685"/>
        <v>0</v>
      </c>
      <c r="EM694" s="4">
        <f t="shared" si="685"/>
        <v>0</v>
      </c>
      <c r="EN694" s="4">
        <f t="shared" si="685"/>
        <v>358508.14</v>
      </c>
      <c r="EO694" s="4">
        <f t="shared" si="685"/>
        <v>358508.14</v>
      </c>
      <c r="EP694" s="4">
        <f t="shared" si="685"/>
        <v>0</v>
      </c>
      <c r="EQ694" s="4">
        <f t="shared" si="685"/>
        <v>358508.14</v>
      </c>
      <c r="ER694" s="4">
        <f t="shared" si="685"/>
        <v>0</v>
      </c>
      <c r="ES694" s="4">
        <f t="shared" si="685"/>
        <v>0</v>
      </c>
      <c r="ET694" s="4">
        <f t="shared" si="685"/>
        <v>0</v>
      </c>
      <c r="EU694" s="4">
        <f t="shared" si="685"/>
        <v>0</v>
      </c>
      <c r="EV694" s="4">
        <f t="shared" si="685"/>
        <v>0</v>
      </c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>
        <f>ROUND(SUMIF(AA681:AA692,"=56481267",FQ681:FQ692),2)</f>
        <v>0</v>
      </c>
      <c r="FQ694" s="4">
        <f>ROUND(SUMIF(AA681:AA692,"=56481267",FR681:FR692),2)</f>
        <v>0</v>
      </c>
      <c r="FR694" s="4">
        <f>ROUND(SUMIF(AA681:AA692,"=56481267",GL681:GL692),2)</f>
        <v>0</v>
      </c>
      <c r="FS694" s="4">
        <f>ROUND(SUMIF(AA681:AA692,"=56481267",GM681:GM692),2)</f>
        <v>532143.24</v>
      </c>
      <c r="FT694" s="4">
        <f>ROUND(SUMIF(AA681:AA692,"=56481267",GN681:GN692),2)</f>
        <v>532143.24</v>
      </c>
      <c r="FU694" s="4">
        <f>ROUND(SUMIF(AA681:AA692,"=56481267",GO681:GO692),2)</f>
        <v>0</v>
      </c>
      <c r="FV694" s="4">
        <f>ROUND(SUMIF(AA681:AA692,"=56481267",GP681:GP692),2)</f>
        <v>0</v>
      </c>
      <c r="FW694" s="4">
        <f>DU694-FP694</f>
        <v>358508.14</v>
      </c>
      <c r="FX694" s="4">
        <f>DU694-FQ694</f>
        <v>358508.14</v>
      </c>
      <c r="FY694" s="4">
        <f>FP694-FR694</f>
        <v>0</v>
      </c>
      <c r="FZ694" s="4">
        <f>DU694-FP694-FQ694+FR694</f>
        <v>358508.14</v>
      </c>
      <c r="GA694" s="4">
        <f>FQ694-FR694</f>
        <v>0</v>
      </c>
      <c r="GB694" s="4">
        <f>ROUND(SUMIF(AA681:AA692,"=56481267",GX681:GX692),2)</f>
        <v>0</v>
      </c>
      <c r="GC694" s="4">
        <f>ROUND(SUMIF(AA681:AA692,"=56481267",GY681:GY692),2)</f>
        <v>0</v>
      </c>
      <c r="GD694" s="4">
        <f>ROUND(SUMIF(AA681:AA692,"=56481267",GZ681:GZ692),2)</f>
        <v>0</v>
      </c>
      <c r="GE694" s="4">
        <f>ROUND(SUMIF(AA681:AA692,"=56481267",HD681:HD692),2)</f>
        <v>0</v>
      </c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>
        <v>0</v>
      </c>
    </row>
    <row r="696" spans="1:255" ht="13" x14ac:dyDescent="0.3">
      <c r="A696" s="5">
        <v>50</v>
      </c>
      <c r="B696" s="5">
        <v>0</v>
      </c>
      <c r="C696" s="5">
        <v>0</v>
      </c>
      <c r="D696" s="5">
        <v>1</v>
      </c>
      <c r="E696" s="5">
        <v>201</v>
      </c>
      <c r="F696" s="5">
        <f>ROUND(Source!O694,O696)</f>
        <v>35335.07</v>
      </c>
      <c r="G696" s="5" t="s">
        <v>57</v>
      </c>
      <c r="H696" s="5" t="s">
        <v>58</v>
      </c>
      <c r="I696" s="5"/>
      <c r="J696" s="5"/>
      <c r="K696" s="5">
        <v>201</v>
      </c>
      <c r="L696" s="5">
        <v>1</v>
      </c>
      <c r="M696" s="5">
        <v>3</v>
      </c>
      <c r="N696" s="5" t="s">
        <v>3</v>
      </c>
      <c r="O696" s="5">
        <v>2</v>
      </c>
      <c r="P696" s="5">
        <f>ROUND(Source!DG694,O696)</f>
        <v>429993.25</v>
      </c>
      <c r="Q696" s="5"/>
      <c r="R696" s="5"/>
      <c r="S696" s="5"/>
      <c r="T696" s="5"/>
      <c r="U696" s="5"/>
      <c r="V696" s="5"/>
      <c r="W696" s="5">
        <v>35335.07</v>
      </c>
      <c r="X696" s="5">
        <v>1</v>
      </c>
      <c r="Y696" s="5">
        <v>35335.07</v>
      </c>
      <c r="Z696" s="5">
        <v>429993.25</v>
      </c>
      <c r="AA696" s="5">
        <v>1</v>
      </c>
      <c r="AB696" s="5">
        <v>429993.25</v>
      </c>
    </row>
    <row r="697" spans="1:255" ht="13" x14ac:dyDescent="0.3">
      <c r="A697" s="5">
        <v>50</v>
      </c>
      <c r="B697" s="5">
        <v>0</v>
      </c>
      <c r="C697" s="5">
        <v>0</v>
      </c>
      <c r="D697" s="5">
        <v>1</v>
      </c>
      <c r="E697" s="5">
        <v>202</v>
      </c>
      <c r="F697" s="5">
        <f>ROUND(Source!P694,O697)</f>
        <v>33580.99</v>
      </c>
      <c r="G697" s="5" t="s">
        <v>59</v>
      </c>
      <c r="H697" s="5" t="s">
        <v>60</v>
      </c>
      <c r="I697" s="5"/>
      <c r="J697" s="5"/>
      <c r="K697" s="5">
        <v>202</v>
      </c>
      <c r="L697" s="5">
        <v>2</v>
      </c>
      <c r="M697" s="5">
        <v>3</v>
      </c>
      <c r="N697" s="5" t="s">
        <v>3</v>
      </c>
      <c r="O697" s="5">
        <v>2</v>
      </c>
      <c r="P697" s="5">
        <f>ROUND(Source!DH694,O697)</f>
        <v>358508.14</v>
      </c>
      <c r="Q697" s="5"/>
      <c r="R697" s="5"/>
      <c r="S697" s="5"/>
      <c r="T697" s="5"/>
      <c r="U697" s="5"/>
      <c r="V697" s="5"/>
      <c r="W697" s="5">
        <v>33580.99</v>
      </c>
      <c r="X697" s="5">
        <v>1</v>
      </c>
      <c r="Y697" s="5">
        <v>33580.99</v>
      </c>
      <c r="Z697" s="5">
        <v>358508.14</v>
      </c>
      <c r="AA697" s="5">
        <v>1</v>
      </c>
      <c r="AB697" s="5">
        <v>358508.14</v>
      </c>
    </row>
    <row r="698" spans="1:255" ht="13" x14ac:dyDescent="0.3">
      <c r="A698" s="5">
        <v>50</v>
      </c>
      <c r="B698" s="5">
        <v>0</v>
      </c>
      <c r="C698" s="5">
        <v>0</v>
      </c>
      <c r="D698" s="5">
        <v>1</v>
      </c>
      <c r="E698" s="5">
        <v>222</v>
      </c>
      <c r="F698" s="5">
        <f>ROUND(Source!AO694,O698)</f>
        <v>0</v>
      </c>
      <c r="G698" s="5" t="s">
        <v>61</v>
      </c>
      <c r="H698" s="5" t="s">
        <v>62</v>
      </c>
      <c r="I698" s="5"/>
      <c r="J698" s="5"/>
      <c r="K698" s="5">
        <v>222</v>
      </c>
      <c r="L698" s="5">
        <v>3</v>
      </c>
      <c r="M698" s="5">
        <v>3</v>
      </c>
      <c r="N698" s="5" t="s">
        <v>3</v>
      </c>
      <c r="O698" s="5">
        <v>2</v>
      </c>
      <c r="P698" s="5">
        <f>ROUND(Source!EG694,O698)</f>
        <v>0</v>
      </c>
      <c r="Q698" s="5"/>
      <c r="R698" s="5"/>
      <c r="S698" s="5"/>
      <c r="T698" s="5"/>
      <c r="U698" s="5"/>
      <c r="V698" s="5"/>
      <c r="W698" s="5">
        <v>0</v>
      </c>
      <c r="X698" s="5">
        <v>1</v>
      </c>
      <c r="Y698" s="5">
        <v>0</v>
      </c>
      <c r="Z698" s="5">
        <v>0</v>
      </c>
      <c r="AA698" s="5">
        <v>1</v>
      </c>
      <c r="AB698" s="5">
        <v>0</v>
      </c>
    </row>
    <row r="699" spans="1:255" ht="13" x14ac:dyDescent="0.3">
      <c r="A699" s="5">
        <v>50</v>
      </c>
      <c r="B699" s="5">
        <v>0</v>
      </c>
      <c r="C699" s="5">
        <v>0</v>
      </c>
      <c r="D699" s="5">
        <v>1</v>
      </c>
      <c r="E699" s="5">
        <v>225</v>
      </c>
      <c r="F699" s="5">
        <f>ROUND(Source!AV694,O699)</f>
        <v>33580.99</v>
      </c>
      <c r="G699" s="5" t="s">
        <v>63</v>
      </c>
      <c r="H699" s="5" t="s">
        <v>64</v>
      </c>
      <c r="I699" s="5"/>
      <c r="J699" s="5"/>
      <c r="K699" s="5">
        <v>225</v>
      </c>
      <c r="L699" s="5">
        <v>4</v>
      </c>
      <c r="M699" s="5">
        <v>3</v>
      </c>
      <c r="N699" s="5" t="s">
        <v>3</v>
      </c>
      <c r="O699" s="5">
        <v>2</v>
      </c>
      <c r="P699" s="5">
        <f>ROUND(Source!EN694,O699)</f>
        <v>358508.14</v>
      </c>
      <c r="Q699" s="5"/>
      <c r="R699" s="5"/>
      <c r="S699" s="5"/>
      <c r="T699" s="5"/>
      <c r="U699" s="5"/>
      <c r="V699" s="5"/>
      <c r="W699" s="5">
        <v>33580.99</v>
      </c>
      <c r="X699" s="5">
        <v>1</v>
      </c>
      <c r="Y699" s="5">
        <v>33580.99</v>
      </c>
      <c r="Z699" s="5">
        <v>358508.14</v>
      </c>
      <c r="AA699" s="5">
        <v>1</v>
      </c>
      <c r="AB699" s="5">
        <v>358508.14</v>
      </c>
    </row>
    <row r="700" spans="1:255" ht="13" x14ac:dyDescent="0.3">
      <c r="A700" s="5">
        <v>50</v>
      </c>
      <c r="B700" s="5">
        <v>0</v>
      </c>
      <c r="C700" s="5">
        <v>0</v>
      </c>
      <c r="D700" s="5">
        <v>1</v>
      </c>
      <c r="E700" s="5">
        <v>226</v>
      </c>
      <c r="F700" s="5">
        <f>ROUND(Source!AW694,O700)</f>
        <v>33580.99</v>
      </c>
      <c r="G700" s="5" t="s">
        <v>65</v>
      </c>
      <c r="H700" s="5" t="s">
        <v>66</v>
      </c>
      <c r="I700" s="5"/>
      <c r="J700" s="5"/>
      <c r="K700" s="5">
        <v>226</v>
      </c>
      <c r="L700" s="5">
        <v>5</v>
      </c>
      <c r="M700" s="5">
        <v>3</v>
      </c>
      <c r="N700" s="5" t="s">
        <v>3</v>
      </c>
      <c r="O700" s="5">
        <v>2</v>
      </c>
      <c r="P700" s="5">
        <f>ROUND(Source!EO694,O700)</f>
        <v>358508.14</v>
      </c>
      <c r="Q700" s="5"/>
      <c r="R700" s="5"/>
      <c r="S700" s="5"/>
      <c r="T700" s="5"/>
      <c r="U700" s="5"/>
      <c r="V700" s="5"/>
      <c r="W700" s="5">
        <v>33580.99</v>
      </c>
      <c r="X700" s="5">
        <v>1</v>
      </c>
      <c r="Y700" s="5">
        <v>33580.99</v>
      </c>
      <c r="Z700" s="5">
        <v>358508.14</v>
      </c>
      <c r="AA700" s="5">
        <v>1</v>
      </c>
      <c r="AB700" s="5">
        <v>358508.14</v>
      </c>
    </row>
    <row r="701" spans="1:255" ht="13" x14ac:dyDescent="0.3">
      <c r="A701" s="5">
        <v>50</v>
      </c>
      <c r="B701" s="5">
        <v>0</v>
      </c>
      <c r="C701" s="5">
        <v>0</v>
      </c>
      <c r="D701" s="5">
        <v>1</v>
      </c>
      <c r="E701" s="5">
        <v>227</v>
      </c>
      <c r="F701" s="5">
        <f>ROUND(Source!AX694,O701)</f>
        <v>0</v>
      </c>
      <c r="G701" s="5" t="s">
        <v>67</v>
      </c>
      <c r="H701" s="5" t="s">
        <v>68</v>
      </c>
      <c r="I701" s="5"/>
      <c r="J701" s="5"/>
      <c r="K701" s="5">
        <v>227</v>
      </c>
      <c r="L701" s="5">
        <v>6</v>
      </c>
      <c r="M701" s="5">
        <v>3</v>
      </c>
      <c r="N701" s="5" t="s">
        <v>3</v>
      </c>
      <c r="O701" s="5">
        <v>2</v>
      </c>
      <c r="P701" s="5">
        <f>ROUND(Source!EP694,O701)</f>
        <v>0</v>
      </c>
      <c r="Q701" s="5"/>
      <c r="R701" s="5"/>
      <c r="S701" s="5"/>
      <c r="T701" s="5"/>
      <c r="U701" s="5"/>
      <c r="V701" s="5"/>
      <c r="W701" s="5">
        <v>0</v>
      </c>
      <c r="X701" s="5">
        <v>1</v>
      </c>
      <c r="Y701" s="5">
        <v>0</v>
      </c>
      <c r="Z701" s="5">
        <v>0</v>
      </c>
      <c r="AA701" s="5">
        <v>1</v>
      </c>
      <c r="AB701" s="5">
        <v>0</v>
      </c>
    </row>
    <row r="702" spans="1:255" ht="13" x14ac:dyDescent="0.3">
      <c r="A702" s="5">
        <v>50</v>
      </c>
      <c r="B702" s="5">
        <v>0</v>
      </c>
      <c r="C702" s="5">
        <v>0</v>
      </c>
      <c r="D702" s="5">
        <v>1</v>
      </c>
      <c r="E702" s="5">
        <v>228</v>
      </c>
      <c r="F702" s="5">
        <f>ROUND(Source!AY694,O702)</f>
        <v>33580.99</v>
      </c>
      <c r="G702" s="5" t="s">
        <v>69</v>
      </c>
      <c r="H702" s="5" t="s">
        <v>70</v>
      </c>
      <c r="I702" s="5"/>
      <c r="J702" s="5"/>
      <c r="K702" s="5">
        <v>228</v>
      </c>
      <c r="L702" s="5">
        <v>7</v>
      </c>
      <c r="M702" s="5">
        <v>3</v>
      </c>
      <c r="N702" s="5" t="s">
        <v>3</v>
      </c>
      <c r="O702" s="5">
        <v>2</v>
      </c>
      <c r="P702" s="5">
        <f>ROUND(Source!EQ694,O702)</f>
        <v>358508.14</v>
      </c>
      <c r="Q702" s="5"/>
      <c r="R702" s="5"/>
      <c r="S702" s="5"/>
      <c r="T702" s="5"/>
      <c r="U702" s="5"/>
      <c r="V702" s="5"/>
      <c r="W702" s="5">
        <v>33580.99</v>
      </c>
      <c r="X702" s="5">
        <v>1</v>
      </c>
      <c r="Y702" s="5">
        <v>33580.99</v>
      </c>
      <c r="Z702" s="5">
        <v>358508.14</v>
      </c>
      <c r="AA702" s="5">
        <v>1</v>
      </c>
      <c r="AB702" s="5">
        <v>358508.14</v>
      </c>
    </row>
    <row r="703" spans="1:255" ht="13" x14ac:dyDescent="0.3">
      <c r="A703" s="5">
        <v>50</v>
      </c>
      <c r="B703" s="5">
        <v>0</v>
      </c>
      <c r="C703" s="5">
        <v>0</v>
      </c>
      <c r="D703" s="5">
        <v>1</v>
      </c>
      <c r="E703" s="5">
        <v>216</v>
      </c>
      <c r="F703" s="5">
        <f>ROUND(Source!AP694,O703)</f>
        <v>0</v>
      </c>
      <c r="G703" s="5" t="s">
        <v>71</v>
      </c>
      <c r="H703" s="5" t="s">
        <v>72</v>
      </c>
      <c r="I703" s="5"/>
      <c r="J703" s="5"/>
      <c r="K703" s="5">
        <v>216</v>
      </c>
      <c r="L703" s="5">
        <v>8</v>
      </c>
      <c r="M703" s="5">
        <v>3</v>
      </c>
      <c r="N703" s="5" t="s">
        <v>3</v>
      </c>
      <c r="O703" s="5">
        <v>2</v>
      </c>
      <c r="P703" s="5">
        <f>ROUND(Source!EH694,O703)</f>
        <v>0</v>
      </c>
      <c r="Q703" s="5"/>
      <c r="R703" s="5"/>
      <c r="S703" s="5"/>
      <c r="T703" s="5"/>
      <c r="U703" s="5"/>
      <c r="V703" s="5"/>
      <c r="W703" s="5">
        <v>0</v>
      </c>
      <c r="X703" s="5">
        <v>1</v>
      </c>
      <c r="Y703" s="5">
        <v>0</v>
      </c>
      <c r="Z703" s="5">
        <v>0</v>
      </c>
      <c r="AA703" s="5">
        <v>1</v>
      </c>
      <c r="AB703" s="5">
        <v>0</v>
      </c>
    </row>
    <row r="704" spans="1:255" ht="13" x14ac:dyDescent="0.3">
      <c r="A704" s="5">
        <v>50</v>
      </c>
      <c r="B704" s="5">
        <v>0</v>
      </c>
      <c r="C704" s="5">
        <v>0</v>
      </c>
      <c r="D704" s="5">
        <v>1</v>
      </c>
      <c r="E704" s="5">
        <v>223</v>
      </c>
      <c r="F704" s="5">
        <f>ROUND(Source!AQ694,O704)</f>
        <v>0</v>
      </c>
      <c r="G704" s="5" t="s">
        <v>73</v>
      </c>
      <c r="H704" s="5" t="s">
        <v>74</v>
      </c>
      <c r="I704" s="5"/>
      <c r="J704" s="5"/>
      <c r="K704" s="5">
        <v>223</v>
      </c>
      <c r="L704" s="5">
        <v>9</v>
      </c>
      <c r="M704" s="5">
        <v>3</v>
      </c>
      <c r="N704" s="5" t="s">
        <v>3</v>
      </c>
      <c r="O704" s="5">
        <v>2</v>
      </c>
      <c r="P704" s="5">
        <f>ROUND(Source!EI694,O704)</f>
        <v>0</v>
      </c>
      <c r="Q704" s="5"/>
      <c r="R704" s="5"/>
      <c r="S704" s="5"/>
      <c r="T704" s="5"/>
      <c r="U704" s="5"/>
      <c r="V704" s="5"/>
      <c r="W704" s="5">
        <v>0</v>
      </c>
      <c r="X704" s="5">
        <v>1</v>
      </c>
      <c r="Y704" s="5">
        <v>0</v>
      </c>
      <c r="Z704" s="5">
        <v>0</v>
      </c>
      <c r="AA704" s="5">
        <v>1</v>
      </c>
      <c r="AB704" s="5">
        <v>0</v>
      </c>
    </row>
    <row r="705" spans="1:28" ht="13" x14ac:dyDescent="0.3">
      <c r="A705" s="5">
        <v>50</v>
      </c>
      <c r="B705" s="5">
        <v>0</v>
      </c>
      <c r="C705" s="5">
        <v>0</v>
      </c>
      <c r="D705" s="5">
        <v>1</v>
      </c>
      <c r="E705" s="5">
        <v>229</v>
      </c>
      <c r="F705" s="5">
        <f>ROUND(Source!AZ694,O705)</f>
        <v>0</v>
      </c>
      <c r="G705" s="5" t="s">
        <v>75</v>
      </c>
      <c r="H705" s="5" t="s">
        <v>76</v>
      </c>
      <c r="I705" s="5"/>
      <c r="J705" s="5"/>
      <c r="K705" s="5">
        <v>229</v>
      </c>
      <c r="L705" s="5">
        <v>10</v>
      </c>
      <c r="M705" s="5">
        <v>3</v>
      </c>
      <c r="N705" s="5" t="s">
        <v>3</v>
      </c>
      <c r="O705" s="5">
        <v>2</v>
      </c>
      <c r="P705" s="5">
        <f>ROUND(Source!ER694,O705)</f>
        <v>0</v>
      </c>
      <c r="Q705" s="5"/>
      <c r="R705" s="5"/>
      <c r="S705" s="5"/>
      <c r="T705" s="5"/>
      <c r="U705" s="5"/>
      <c r="V705" s="5"/>
      <c r="W705" s="5">
        <v>0</v>
      </c>
      <c r="X705" s="5">
        <v>1</v>
      </c>
      <c r="Y705" s="5">
        <v>0</v>
      </c>
      <c r="Z705" s="5">
        <v>0</v>
      </c>
      <c r="AA705" s="5">
        <v>1</v>
      </c>
      <c r="AB705" s="5">
        <v>0</v>
      </c>
    </row>
    <row r="706" spans="1:28" ht="13" x14ac:dyDescent="0.3">
      <c r="A706" s="5">
        <v>50</v>
      </c>
      <c r="B706" s="5">
        <v>0</v>
      </c>
      <c r="C706" s="5">
        <v>0</v>
      </c>
      <c r="D706" s="5">
        <v>1</v>
      </c>
      <c r="E706" s="5">
        <v>203</v>
      </c>
      <c r="F706" s="5">
        <f>ROUND(Source!Q694,O706)</f>
        <v>348.1</v>
      </c>
      <c r="G706" s="5" t="s">
        <v>77</v>
      </c>
      <c r="H706" s="5" t="s">
        <v>78</v>
      </c>
      <c r="I706" s="5"/>
      <c r="J706" s="5"/>
      <c r="K706" s="5">
        <v>203</v>
      </c>
      <c r="L706" s="5">
        <v>11</v>
      </c>
      <c r="M706" s="5">
        <v>3</v>
      </c>
      <c r="N706" s="5" t="s">
        <v>3</v>
      </c>
      <c r="O706" s="5">
        <v>2</v>
      </c>
      <c r="P706" s="5">
        <f>ROUND(Source!DI694,O706)</f>
        <v>4251.1400000000003</v>
      </c>
      <c r="Q706" s="5"/>
      <c r="R706" s="5"/>
      <c r="S706" s="5"/>
      <c r="T706" s="5"/>
      <c r="U706" s="5"/>
      <c r="V706" s="5"/>
      <c r="W706" s="5">
        <v>348.1</v>
      </c>
      <c r="X706" s="5">
        <v>1</v>
      </c>
      <c r="Y706" s="5">
        <v>348.1</v>
      </c>
      <c r="Z706" s="5">
        <v>4251.1400000000003</v>
      </c>
      <c r="AA706" s="5">
        <v>1</v>
      </c>
      <c r="AB706" s="5">
        <v>4251.1400000000003</v>
      </c>
    </row>
    <row r="707" spans="1:28" ht="13" x14ac:dyDescent="0.3">
      <c r="A707" s="5">
        <v>50</v>
      </c>
      <c r="B707" s="5">
        <v>0</v>
      </c>
      <c r="C707" s="5">
        <v>0</v>
      </c>
      <c r="D707" s="5">
        <v>1</v>
      </c>
      <c r="E707" s="5">
        <v>231</v>
      </c>
      <c r="F707" s="5">
        <f>ROUND(Source!BB694,O707)</f>
        <v>0</v>
      </c>
      <c r="G707" s="5" t="s">
        <v>79</v>
      </c>
      <c r="H707" s="5" t="s">
        <v>80</v>
      </c>
      <c r="I707" s="5"/>
      <c r="J707" s="5"/>
      <c r="K707" s="5">
        <v>231</v>
      </c>
      <c r="L707" s="5">
        <v>12</v>
      </c>
      <c r="M707" s="5">
        <v>3</v>
      </c>
      <c r="N707" s="5" t="s">
        <v>3</v>
      </c>
      <c r="O707" s="5">
        <v>2</v>
      </c>
      <c r="P707" s="5">
        <f>ROUND(Source!ET694,O707)</f>
        <v>0</v>
      </c>
      <c r="Q707" s="5"/>
      <c r="R707" s="5"/>
      <c r="S707" s="5"/>
      <c r="T707" s="5"/>
      <c r="U707" s="5"/>
      <c r="V707" s="5"/>
      <c r="W707" s="5">
        <v>0</v>
      </c>
      <c r="X707" s="5">
        <v>1</v>
      </c>
      <c r="Y707" s="5">
        <v>0</v>
      </c>
      <c r="Z707" s="5">
        <v>0</v>
      </c>
      <c r="AA707" s="5">
        <v>1</v>
      </c>
      <c r="AB707" s="5">
        <v>0</v>
      </c>
    </row>
    <row r="708" spans="1:28" ht="13" x14ac:dyDescent="0.3">
      <c r="A708" s="5">
        <v>50</v>
      </c>
      <c r="B708" s="5">
        <v>0</v>
      </c>
      <c r="C708" s="5">
        <v>0</v>
      </c>
      <c r="D708" s="5">
        <v>1</v>
      </c>
      <c r="E708" s="5">
        <v>204</v>
      </c>
      <c r="F708" s="5">
        <f>ROUND(Source!R694,O708)</f>
        <v>11.72</v>
      </c>
      <c r="G708" s="5" t="s">
        <v>81</v>
      </c>
      <c r="H708" s="5" t="s">
        <v>82</v>
      </c>
      <c r="I708" s="5"/>
      <c r="J708" s="5"/>
      <c r="K708" s="5">
        <v>204</v>
      </c>
      <c r="L708" s="5">
        <v>13</v>
      </c>
      <c r="M708" s="5">
        <v>3</v>
      </c>
      <c r="N708" s="5" t="s">
        <v>3</v>
      </c>
      <c r="O708" s="5">
        <v>2</v>
      </c>
      <c r="P708" s="5">
        <f>ROUND(Source!DJ694,O708)</f>
        <v>560.46</v>
      </c>
      <c r="Q708" s="5"/>
      <c r="R708" s="5"/>
      <c r="S708" s="5"/>
      <c r="T708" s="5"/>
      <c r="U708" s="5"/>
      <c r="V708" s="5"/>
      <c r="W708" s="5">
        <v>11.72</v>
      </c>
      <c r="X708" s="5">
        <v>1</v>
      </c>
      <c r="Y708" s="5">
        <v>11.72</v>
      </c>
      <c r="Z708" s="5">
        <v>560.46</v>
      </c>
      <c r="AA708" s="5">
        <v>1</v>
      </c>
      <c r="AB708" s="5">
        <v>560.46</v>
      </c>
    </row>
    <row r="709" spans="1:28" ht="13" x14ac:dyDescent="0.3">
      <c r="A709" s="5">
        <v>50</v>
      </c>
      <c r="B709" s="5">
        <v>0</v>
      </c>
      <c r="C709" s="5">
        <v>0</v>
      </c>
      <c r="D709" s="5">
        <v>1</v>
      </c>
      <c r="E709" s="5">
        <v>205</v>
      </c>
      <c r="F709" s="5">
        <f>ROUND(Source!S694,O709)</f>
        <v>1405.98</v>
      </c>
      <c r="G709" s="5" t="s">
        <v>83</v>
      </c>
      <c r="H709" s="5" t="s">
        <v>84</v>
      </c>
      <c r="I709" s="5"/>
      <c r="J709" s="5"/>
      <c r="K709" s="5">
        <v>205</v>
      </c>
      <c r="L709" s="5">
        <v>14</v>
      </c>
      <c r="M709" s="5">
        <v>3</v>
      </c>
      <c r="N709" s="5" t="s">
        <v>3</v>
      </c>
      <c r="O709" s="5">
        <v>2</v>
      </c>
      <c r="P709" s="5">
        <f>ROUND(Source!DK694,O709)</f>
        <v>67233.97</v>
      </c>
      <c r="Q709" s="5"/>
      <c r="R709" s="5"/>
      <c r="S709" s="5"/>
      <c r="T709" s="5"/>
      <c r="U709" s="5"/>
      <c r="V709" s="5"/>
      <c r="W709" s="5">
        <v>1405.98</v>
      </c>
      <c r="X709" s="5">
        <v>1</v>
      </c>
      <c r="Y709" s="5">
        <v>1405.98</v>
      </c>
      <c r="Z709" s="5">
        <v>67233.97</v>
      </c>
      <c r="AA709" s="5">
        <v>1</v>
      </c>
      <c r="AB709" s="5">
        <v>67233.97</v>
      </c>
    </row>
    <row r="710" spans="1:28" ht="13" x14ac:dyDescent="0.3">
      <c r="A710" s="5">
        <v>50</v>
      </c>
      <c r="B710" s="5">
        <v>0</v>
      </c>
      <c r="C710" s="5">
        <v>0</v>
      </c>
      <c r="D710" s="5">
        <v>1</v>
      </c>
      <c r="E710" s="5">
        <v>232</v>
      </c>
      <c r="F710" s="5">
        <f>ROUND(Source!BC694,O710)</f>
        <v>0</v>
      </c>
      <c r="G710" s="5" t="s">
        <v>85</v>
      </c>
      <c r="H710" s="5" t="s">
        <v>86</v>
      </c>
      <c r="I710" s="5"/>
      <c r="J710" s="5"/>
      <c r="K710" s="5">
        <v>232</v>
      </c>
      <c r="L710" s="5">
        <v>15</v>
      </c>
      <c r="M710" s="5">
        <v>3</v>
      </c>
      <c r="N710" s="5" t="s">
        <v>3</v>
      </c>
      <c r="O710" s="5">
        <v>2</v>
      </c>
      <c r="P710" s="5">
        <f>ROUND(Source!EU694,O710)</f>
        <v>0</v>
      </c>
      <c r="Q710" s="5"/>
      <c r="R710" s="5"/>
      <c r="S710" s="5"/>
      <c r="T710" s="5"/>
      <c r="U710" s="5"/>
      <c r="V710" s="5"/>
      <c r="W710" s="5">
        <v>0</v>
      </c>
      <c r="X710" s="5">
        <v>1</v>
      </c>
      <c r="Y710" s="5">
        <v>0</v>
      </c>
      <c r="Z710" s="5">
        <v>0</v>
      </c>
      <c r="AA710" s="5">
        <v>1</v>
      </c>
      <c r="AB710" s="5">
        <v>0</v>
      </c>
    </row>
    <row r="711" spans="1:28" ht="13" x14ac:dyDescent="0.3">
      <c r="A711" s="5">
        <v>50</v>
      </c>
      <c r="B711" s="5">
        <v>0</v>
      </c>
      <c r="C711" s="5">
        <v>0</v>
      </c>
      <c r="D711" s="5">
        <v>1</v>
      </c>
      <c r="E711" s="5">
        <v>214</v>
      </c>
      <c r="F711" s="5">
        <f>ROUND(Source!AS694,O711)</f>
        <v>37471.21</v>
      </c>
      <c r="G711" s="5" t="s">
        <v>87</v>
      </c>
      <c r="H711" s="5" t="s">
        <v>88</v>
      </c>
      <c r="I711" s="5"/>
      <c r="J711" s="5"/>
      <c r="K711" s="5">
        <v>214</v>
      </c>
      <c r="L711" s="5">
        <v>16</v>
      </c>
      <c r="M711" s="5">
        <v>3</v>
      </c>
      <c r="N711" s="5" t="s">
        <v>3</v>
      </c>
      <c r="O711" s="5">
        <v>2</v>
      </c>
      <c r="P711" s="5">
        <f>ROUND(Source!EK694,O711)</f>
        <v>532143.24</v>
      </c>
      <c r="Q711" s="5"/>
      <c r="R711" s="5"/>
      <c r="S711" s="5"/>
      <c r="T711" s="5"/>
      <c r="U711" s="5"/>
      <c r="V711" s="5"/>
      <c r="W711" s="5">
        <v>37471.21</v>
      </c>
      <c r="X711" s="5">
        <v>1</v>
      </c>
      <c r="Y711" s="5">
        <v>37471.21</v>
      </c>
      <c r="Z711" s="5">
        <v>532143.24</v>
      </c>
      <c r="AA711" s="5">
        <v>1</v>
      </c>
      <c r="AB711" s="5">
        <v>532143.24</v>
      </c>
    </row>
    <row r="712" spans="1:28" ht="13" x14ac:dyDescent="0.3">
      <c r="A712" s="5">
        <v>50</v>
      </c>
      <c r="B712" s="5">
        <v>0</v>
      </c>
      <c r="C712" s="5">
        <v>0</v>
      </c>
      <c r="D712" s="5">
        <v>1</v>
      </c>
      <c r="E712" s="5">
        <v>215</v>
      </c>
      <c r="F712" s="5">
        <f>ROUND(Source!AT694,O712)</f>
        <v>0</v>
      </c>
      <c r="G712" s="5" t="s">
        <v>89</v>
      </c>
      <c r="H712" s="5" t="s">
        <v>90</v>
      </c>
      <c r="I712" s="5"/>
      <c r="J712" s="5"/>
      <c r="K712" s="5">
        <v>215</v>
      </c>
      <c r="L712" s="5">
        <v>17</v>
      </c>
      <c r="M712" s="5">
        <v>3</v>
      </c>
      <c r="N712" s="5" t="s">
        <v>3</v>
      </c>
      <c r="O712" s="5">
        <v>2</v>
      </c>
      <c r="P712" s="5">
        <f>ROUND(Source!EL694,O712)</f>
        <v>0</v>
      </c>
      <c r="Q712" s="5"/>
      <c r="R712" s="5"/>
      <c r="S712" s="5"/>
      <c r="T712" s="5"/>
      <c r="U712" s="5"/>
      <c r="V712" s="5"/>
      <c r="W712" s="5">
        <v>0</v>
      </c>
      <c r="X712" s="5">
        <v>1</v>
      </c>
      <c r="Y712" s="5">
        <v>0</v>
      </c>
      <c r="Z712" s="5">
        <v>0</v>
      </c>
      <c r="AA712" s="5">
        <v>1</v>
      </c>
      <c r="AB712" s="5">
        <v>0</v>
      </c>
    </row>
    <row r="713" spans="1:28" ht="13" x14ac:dyDescent="0.3">
      <c r="A713" s="5">
        <v>50</v>
      </c>
      <c r="B713" s="5">
        <v>0</v>
      </c>
      <c r="C713" s="5">
        <v>0</v>
      </c>
      <c r="D713" s="5">
        <v>1</v>
      </c>
      <c r="E713" s="5">
        <v>217</v>
      </c>
      <c r="F713" s="5">
        <f>ROUND(Source!AU694,O713)</f>
        <v>0</v>
      </c>
      <c r="G713" s="5" t="s">
        <v>91</v>
      </c>
      <c r="H713" s="5" t="s">
        <v>92</v>
      </c>
      <c r="I713" s="5"/>
      <c r="J713" s="5"/>
      <c r="K713" s="5">
        <v>217</v>
      </c>
      <c r="L713" s="5">
        <v>18</v>
      </c>
      <c r="M713" s="5">
        <v>3</v>
      </c>
      <c r="N713" s="5" t="s">
        <v>3</v>
      </c>
      <c r="O713" s="5">
        <v>2</v>
      </c>
      <c r="P713" s="5">
        <f>ROUND(Source!EM694,O713)</f>
        <v>0</v>
      </c>
      <c r="Q713" s="5"/>
      <c r="R713" s="5"/>
      <c r="S713" s="5"/>
      <c r="T713" s="5"/>
      <c r="U713" s="5"/>
      <c r="V713" s="5"/>
      <c r="W713" s="5">
        <v>0</v>
      </c>
      <c r="X713" s="5">
        <v>1</v>
      </c>
      <c r="Y713" s="5">
        <v>0</v>
      </c>
      <c r="Z713" s="5">
        <v>0</v>
      </c>
      <c r="AA713" s="5">
        <v>1</v>
      </c>
      <c r="AB713" s="5">
        <v>0</v>
      </c>
    </row>
    <row r="714" spans="1:28" ht="13" x14ac:dyDescent="0.3">
      <c r="A714" s="5">
        <v>50</v>
      </c>
      <c r="B714" s="5">
        <v>0</v>
      </c>
      <c r="C714" s="5">
        <v>0</v>
      </c>
      <c r="D714" s="5">
        <v>1</v>
      </c>
      <c r="E714" s="5">
        <v>230</v>
      </c>
      <c r="F714" s="5">
        <f>ROUND(Source!BA694,O714)</f>
        <v>0</v>
      </c>
      <c r="G714" s="5" t="s">
        <v>93</v>
      </c>
      <c r="H714" s="5" t="s">
        <v>94</v>
      </c>
      <c r="I714" s="5"/>
      <c r="J714" s="5"/>
      <c r="K714" s="5">
        <v>230</v>
      </c>
      <c r="L714" s="5">
        <v>19</v>
      </c>
      <c r="M714" s="5">
        <v>3</v>
      </c>
      <c r="N714" s="5" t="s">
        <v>3</v>
      </c>
      <c r="O714" s="5">
        <v>2</v>
      </c>
      <c r="P714" s="5">
        <f>ROUND(Source!ES694,O714)</f>
        <v>0</v>
      </c>
      <c r="Q714" s="5"/>
      <c r="R714" s="5"/>
      <c r="S714" s="5"/>
      <c r="T714" s="5"/>
      <c r="U714" s="5"/>
      <c r="V714" s="5"/>
      <c r="W714" s="5">
        <v>0</v>
      </c>
      <c r="X714" s="5">
        <v>1</v>
      </c>
      <c r="Y714" s="5">
        <v>0</v>
      </c>
      <c r="Z714" s="5">
        <v>0</v>
      </c>
      <c r="AA714" s="5">
        <v>1</v>
      </c>
      <c r="AB714" s="5">
        <v>0</v>
      </c>
    </row>
    <row r="715" spans="1:28" ht="13" x14ac:dyDescent="0.3">
      <c r="A715" s="5">
        <v>50</v>
      </c>
      <c r="B715" s="5">
        <v>0</v>
      </c>
      <c r="C715" s="5">
        <v>0</v>
      </c>
      <c r="D715" s="5">
        <v>1</v>
      </c>
      <c r="E715" s="5">
        <v>206</v>
      </c>
      <c r="F715" s="5">
        <f>ROUND(Source!T694,O715)</f>
        <v>0</v>
      </c>
      <c r="G715" s="5" t="s">
        <v>95</v>
      </c>
      <c r="H715" s="5" t="s">
        <v>96</v>
      </c>
      <c r="I715" s="5"/>
      <c r="J715" s="5"/>
      <c r="K715" s="5">
        <v>206</v>
      </c>
      <c r="L715" s="5">
        <v>20</v>
      </c>
      <c r="M715" s="5">
        <v>3</v>
      </c>
      <c r="N715" s="5" t="s">
        <v>3</v>
      </c>
      <c r="O715" s="5">
        <v>2</v>
      </c>
      <c r="P715" s="5">
        <f>ROUND(Source!DL694,O715)</f>
        <v>0</v>
      </c>
      <c r="Q715" s="5"/>
      <c r="R715" s="5"/>
      <c r="S715" s="5"/>
      <c r="T715" s="5"/>
      <c r="U715" s="5"/>
      <c r="V715" s="5"/>
      <c r="W715" s="5">
        <v>0</v>
      </c>
      <c r="X715" s="5">
        <v>1</v>
      </c>
      <c r="Y715" s="5">
        <v>0</v>
      </c>
      <c r="Z715" s="5">
        <v>0</v>
      </c>
      <c r="AA715" s="5">
        <v>1</v>
      </c>
      <c r="AB715" s="5">
        <v>0</v>
      </c>
    </row>
    <row r="716" spans="1:28" ht="13" x14ac:dyDescent="0.3">
      <c r="A716" s="5">
        <v>50</v>
      </c>
      <c r="B716" s="5">
        <v>0</v>
      </c>
      <c r="C716" s="5">
        <v>0</v>
      </c>
      <c r="D716" s="5">
        <v>1</v>
      </c>
      <c r="E716" s="5">
        <v>207</v>
      </c>
      <c r="F716" s="5">
        <f>Source!U694</f>
        <v>102.72400929648001</v>
      </c>
      <c r="G716" s="5" t="s">
        <v>97</v>
      </c>
      <c r="H716" s="5" t="s">
        <v>98</v>
      </c>
      <c r="I716" s="5"/>
      <c r="J716" s="5"/>
      <c r="K716" s="5">
        <v>207</v>
      </c>
      <c r="L716" s="5">
        <v>21</v>
      </c>
      <c r="M716" s="5">
        <v>3</v>
      </c>
      <c r="N716" s="5" t="s">
        <v>3</v>
      </c>
      <c r="O716" s="5">
        <v>-1</v>
      </c>
      <c r="P716" s="5">
        <f>Source!DM694</f>
        <v>102.72400929648001</v>
      </c>
      <c r="Q716" s="5"/>
      <c r="R716" s="5"/>
      <c r="S716" s="5"/>
      <c r="T716" s="5"/>
      <c r="U716" s="5"/>
      <c r="V716" s="5"/>
      <c r="W716" s="5">
        <v>102.72400929648001</v>
      </c>
      <c r="X716" s="5">
        <v>1</v>
      </c>
      <c r="Y716" s="5">
        <v>102.72400929648001</v>
      </c>
      <c r="Z716" s="5">
        <v>102.72400929648001</v>
      </c>
      <c r="AA716" s="5">
        <v>1</v>
      </c>
      <c r="AB716" s="5">
        <v>102.72400929648001</v>
      </c>
    </row>
    <row r="717" spans="1:28" ht="13" x14ac:dyDescent="0.3">
      <c r="A717" s="5">
        <v>50</v>
      </c>
      <c r="B717" s="5">
        <v>0</v>
      </c>
      <c r="C717" s="5">
        <v>0</v>
      </c>
      <c r="D717" s="5">
        <v>1</v>
      </c>
      <c r="E717" s="5">
        <v>208</v>
      </c>
      <c r="F717" s="5">
        <f>Source!V694</f>
        <v>0</v>
      </c>
      <c r="G717" s="5" t="s">
        <v>99</v>
      </c>
      <c r="H717" s="5" t="s">
        <v>100</v>
      </c>
      <c r="I717" s="5"/>
      <c r="J717" s="5"/>
      <c r="K717" s="5">
        <v>208</v>
      </c>
      <c r="L717" s="5">
        <v>22</v>
      </c>
      <c r="M717" s="5">
        <v>3</v>
      </c>
      <c r="N717" s="5" t="s">
        <v>3</v>
      </c>
      <c r="O717" s="5">
        <v>-1</v>
      </c>
      <c r="P717" s="5">
        <f>Source!DN694</f>
        <v>0</v>
      </c>
      <c r="Q717" s="5"/>
      <c r="R717" s="5"/>
      <c r="S717" s="5"/>
      <c r="T717" s="5"/>
      <c r="U717" s="5"/>
      <c r="V717" s="5"/>
      <c r="W717" s="5">
        <v>0</v>
      </c>
      <c r="X717" s="5">
        <v>1</v>
      </c>
      <c r="Y717" s="5">
        <v>0</v>
      </c>
      <c r="Z717" s="5">
        <v>0</v>
      </c>
      <c r="AA717" s="5">
        <v>1</v>
      </c>
      <c r="AB717" s="5">
        <v>0</v>
      </c>
    </row>
    <row r="718" spans="1:28" ht="13" x14ac:dyDescent="0.3">
      <c r="A718" s="5">
        <v>50</v>
      </c>
      <c r="B718" s="5">
        <v>0</v>
      </c>
      <c r="C718" s="5">
        <v>0</v>
      </c>
      <c r="D718" s="5">
        <v>1</v>
      </c>
      <c r="E718" s="5">
        <v>209</v>
      </c>
      <c r="F718" s="5">
        <f>ROUND(Source!W694,O718)</f>
        <v>0</v>
      </c>
      <c r="G718" s="5" t="s">
        <v>101</v>
      </c>
      <c r="H718" s="5" t="s">
        <v>102</v>
      </c>
      <c r="I718" s="5"/>
      <c r="J718" s="5"/>
      <c r="K718" s="5">
        <v>209</v>
      </c>
      <c r="L718" s="5">
        <v>23</v>
      </c>
      <c r="M718" s="5">
        <v>3</v>
      </c>
      <c r="N718" s="5" t="s">
        <v>3</v>
      </c>
      <c r="O718" s="5">
        <v>2</v>
      </c>
      <c r="P718" s="5">
        <f>ROUND(Source!DO694,O718)</f>
        <v>0</v>
      </c>
      <c r="Q718" s="5"/>
      <c r="R718" s="5"/>
      <c r="S718" s="5"/>
      <c r="T718" s="5"/>
      <c r="U718" s="5"/>
      <c r="V718" s="5"/>
      <c r="W718" s="5">
        <v>0</v>
      </c>
      <c r="X718" s="5">
        <v>1</v>
      </c>
      <c r="Y718" s="5">
        <v>0</v>
      </c>
      <c r="Z718" s="5">
        <v>0</v>
      </c>
      <c r="AA718" s="5">
        <v>1</v>
      </c>
      <c r="AB718" s="5">
        <v>0</v>
      </c>
    </row>
    <row r="719" spans="1:28" ht="13" x14ac:dyDescent="0.3">
      <c r="A719" s="5">
        <v>50</v>
      </c>
      <c r="B719" s="5">
        <v>0</v>
      </c>
      <c r="C719" s="5">
        <v>0</v>
      </c>
      <c r="D719" s="5">
        <v>1</v>
      </c>
      <c r="E719" s="5">
        <v>233</v>
      </c>
      <c r="F719" s="5">
        <f>ROUND(Source!BD694,O719)</f>
        <v>0</v>
      </c>
      <c r="G719" s="5" t="s">
        <v>103</v>
      </c>
      <c r="H719" s="5" t="s">
        <v>104</v>
      </c>
      <c r="I719" s="5"/>
      <c r="J719" s="5"/>
      <c r="K719" s="5">
        <v>233</v>
      </c>
      <c r="L719" s="5">
        <v>24</v>
      </c>
      <c r="M719" s="5">
        <v>3</v>
      </c>
      <c r="N719" s="5" t="s">
        <v>3</v>
      </c>
      <c r="O719" s="5">
        <v>2</v>
      </c>
      <c r="P719" s="5">
        <f>ROUND(Source!EV694,O719)</f>
        <v>0</v>
      </c>
      <c r="Q719" s="5"/>
      <c r="R719" s="5"/>
      <c r="S719" s="5"/>
      <c r="T719" s="5"/>
      <c r="U719" s="5"/>
      <c r="V719" s="5"/>
      <c r="W719" s="5">
        <v>0</v>
      </c>
      <c r="X719" s="5">
        <v>1</v>
      </c>
      <c r="Y719" s="5">
        <v>0</v>
      </c>
      <c r="Z719" s="5">
        <v>0</v>
      </c>
      <c r="AA719" s="5">
        <v>1</v>
      </c>
      <c r="AB719" s="5">
        <v>0</v>
      </c>
    </row>
    <row r="720" spans="1:28" ht="13" x14ac:dyDescent="0.3">
      <c r="A720" s="5">
        <v>50</v>
      </c>
      <c r="B720" s="5">
        <v>0</v>
      </c>
      <c r="C720" s="5">
        <v>0</v>
      </c>
      <c r="D720" s="5">
        <v>1</v>
      </c>
      <c r="E720" s="5">
        <v>210</v>
      </c>
      <c r="F720" s="5">
        <f>ROUND(Source!X694,O720)</f>
        <v>1380.25</v>
      </c>
      <c r="G720" s="5" t="s">
        <v>105</v>
      </c>
      <c r="H720" s="5" t="s">
        <v>106</v>
      </c>
      <c r="I720" s="5"/>
      <c r="J720" s="5"/>
      <c r="K720" s="5">
        <v>210</v>
      </c>
      <c r="L720" s="5">
        <v>25</v>
      </c>
      <c r="M720" s="5">
        <v>3</v>
      </c>
      <c r="N720" s="5" t="s">
        <v>3</v>
      </c>
      <c r="O720" s="5">
        <v>2</v>
      </c>
      <c r="P720" s="5">
        <f>ROUND(Source!DP694,O720)</f>
        <v>66003.240000000005</v>
      </c>
      <c r="Q720" s="5"/>
      <c r="R720" s="5"/>
      <c r="S720" s="5"/>
      <c r="T720" s="5"/>
      <c r="U720" s="5"/>
      <c r="V720" s="5"/>
      <c r="W720" s="5">
        <v>1380.25</v>
      </c>
      <c r="X720" s="5">
        <v>1</v>
      </c>
      <c r="Y720" s="5">
        <v>1380.25</v>
      </c>
      <c r="Z720" s="5">
        <v>66003.240000000005</v>
      </c>
      <c r="AA720" s="5">
        <v>1</v>
      </c>
      <c r="AB720" s="5">
        <v>66003.240000000005</v>
      </c>
    </row>
    <row r="721" spans="1:255" ht="13" x14ac:dyDescent="0.3">
      <c r="A721" s="5">
        <v>50</v>
      </c>
      <c r="B721" s="5">
        <v>0</v>
      </c>
      <c r="C721" s="5">
        <v>0</v>
      </c>
      <c r="D721" s="5">
        <v>1</v>
      </c>
      <c r="E721" s="5">
        <v>211</v>
      </c>
      <c r="F721" s="5">
        <f>ROUND(Source!Y694,O721)</f>
        <v>755.89</v>
      </c>
      <c r="G721" s="5" t="s">
        <v>107</v>
      </c>
      <c r="H721" s="5" t="s">
        <v>108</v>
      </c>
      <c r="I721" s="5"/>
      <c r="J721" s="5"/>
      <c r="K721" s="5">
        <v>211</v>
      </c>
      <c r="L721" s="5">
        <v>26</v>
      </c>
      <c r="M721" s="5">
        <v>3</v>
      </c>
      <c r="N721" s="5" t="s">
        <v>3</v>
      </c>
      <c r="O721" s="5">
        <v>2</v>
      </c>
      <c r="P721" s="5">
        <f>ROUND(Source!DQ694,O721)</f>
        <v>36146.75</v>
      </c>
      <c r="Q721" s="5"/>
      <c r="R721" s="5"/>
      <c r="S721" s="5"/>
      <c r="T721" s="5"/>
      <c r="U721" s="5"/>
      <c r="V721" s="5"/>
      <c r="W721" s="5">
        <v>755.89</v>
      </c>
      <c r="X721" s="5">
        <v>1</v>
      </c>
      <c r="Y721" s="5">
        <v>755.89</v>
      </c>
      <c r="Z721" s="5">
        <v>36146.75</v>
      </c>
      <c r="AA721" s="5">
        <v>1</v>
      </c>
      <c r="AB721" s="5">
        <v>36146.75</v>
      </c>
    </row>
    <row r="722" spans="1:255" ht="13" x14ac:dyDescent="0.3">
      <c r="A722" s="5">
        <v>50</v>
      </c>
      <c r="B722" s="5">
        <v>0</v>
      </c>
      <c r="C722" s="5">
        <v>0</v>
      </c>
      <c r="D722" s="5">
        <v>1</v>
      </c>
      <c r="E722" s="5">
        <v>224</v>
      </c>
      <c r="F722" s="5">
        <f>ROUND(Source!AR694,O722)</f>
        <v>37471.21</v>
      </c>
      <c r="G722" s="5" t="s">
        <v>109</v>
      </c>
      <c r="H722" s="5" t="s">
        <v>110</v>
      </c>
      <c r="I722" s="5"/>
      <c r="J722" s="5"/>
      <c r="K722" s="5">
        <v>224</v>
      </c>
      <c r="L722" s="5">
        <v>27</v>
      </c>
      <c r="M722" s="5">
        <v>3</v>
      </c>
      <c r="N722" s="5" t="s">
        <v>3</v>
      </c>
      <c r="O722" s="5">
        <v>2</v>
      </c>
      <c r="P722" s="5">
        <f>ROUND(Source!EJ694,O722)</f>
        <v>532143.24</v>
      </c>
      <c r="Q722" s="5"/>
      <c r="R722" s="5"/>
      <c r="S722" s="5"/>
      <c r="T722" s="5"/>
      <c r="U722" s="5"/>
      <c r="V722" s="5"/>
      <c r="W722" s="5">
        <v>37471.21</v>
      </c>
      <c r="X722" s="5">
        <v>1</v>
      </c>
      <c r="Y722" s="5">
        <v>37471.21</v>
      </c>
      <c r="Z722" s="5">
        <v>532143.24</v>
      </c>
      <c r="AA722" s="5">
        <v>1</v>
      </c>
      <c r="AB722" s="5">
        <v>532143.24</v>
      </c>
    </row>
    <row r="724" spans="1:255" ht="13" x14ac:dyDescent="0.3">
      <c r="A724" s="1">
        <v>4</v>
      </c>
      <c r="B724" s="1">
        <v>1</v>
      </c>
      <c r="C724" s="1"/>
      <c r="D724" s="1">
        <f>ROW(A745)</f>
        <v>745</v>
      </c>
      <c r="E724" s="1"/>
      <c r="F724" s="1" t="s">
        <v>3</v>
      </c>
      <c r="G724" s="1" t="s">
        <v>428</v>
      </c>
      <c r="H724" s="1" t="s">
        <v>3</v>
      </c>
      <c r="I724" s="1">
        <v>0</v>
      </c>
      <c r="J724" s="1"/>
      <c r="K724" s="1">
        <v>-1</v>
      </c>
      <c r="L724" s="1"/>
      <c r="M724" s="1" t="s">
        <v>3</v>
      </c>
      <c r="N724" s="1"/>
      <c r="O724" s="1"/>
      <c r="P724" s="1"/>
      <c r="Q724" s="1"/>
      <c r="R724" s="1"/>
      <c r="S724" s="1">
        <v>0</v>
      </c>
      <c r="T724" s="1">
        <v>0</v>
      </c>
      <c r="U724" s="1" t="s">
        <v>3</v>
      </c>
      <c r="V724" s="1">
        <v>0</v>
      </c>
      <c r="W724" s="1"/>
      <c r="X724" s="1"/>
      <c r="Y724" s="1"/>
      <c r="Z724" s="1"/>
      <c r="AA724" s="1"/>
      <c r="AB724" s="1" t="s">
        <v>3</v>
      </c>
      <c r="AC724" s="1" t="s">
        <v>3</v>
      </c>
      <c r="AD724" s="1" t="s">
        <v>3</v>
      </c>
      <c r="AE724" s="1" t="s">
        <v>3</v>
      </c>
      <c r="AF724" s="1" t="s">
        <v>3</v>
      </c>
      <c r="AG724" s="1" t="s">
        <v>3</v>
      </c>
      <c r="AH724" s="1"/>
      <c r="AI724" s="1"/>
      <c r="AJ724" s="1"/>
      <c r="AK724" s="1"/>
      <c r="AL724" s="1"/>
      <c r="AM724" s="1"/>
      <c r="AN724" s="1"/>
      <c r="AO724" s="1"/>
      <c r="AP724" s="1" t="s">
        <v>3</v>
      </c>
      <c r="AQ724" s="1" t="s">
        <v>3</v>
      </c>
      <c r="AR724" s="1" t="s">
        <v>3</v>
      </c>
      <c r="AS724" s="1"/>
      <c r="AT724" s="1"/>
      <c r="AU724" s="1"/>
      <c r="AV724" s="1"/>
      <c r="AW724" s="1"/>
      <c r="AX724" s="1"/>
      <c r="AY724" s="1"/>
      <c r="AZ724" s="1" t="s">
        <v>3</v>
      </c>
      <c r="BA724" s="1"/>
      <c r="BB724" s="1" t="s">
        <v>3</v>
      </c>
      <c r="BC724" s="1" t="s">
        <v>3</v>
      </c>
      <c r="BD724" s="1" t="s">
        <v>3</v>
      </c>
      <c r="BE724" s="1" t="s">
        <v>3</v>
      </c>
      <c r="BF724" s="1" t="s">
        <v>3</v>
      </c>
      <c r="BG724" s="1" t="s">
        <v>3</v>
      </c>
      <c r="BH724" s="1" t="s">
        <v>3</v>
      </c>
      <c r="BI724" s="1" t="s">
        <v>3</v>
      </c>
      <c r="BJ724" s="1" t="s">
        <v>3</v>
      </c>
      <c r="BK724" s="1" t="s">
        <v>3</v>
      </c>
      <c r="BL724" s="1" t="s">
        <v>3</v>
      </c>
      <c r="BM724" s="1" t="s">
        <v>3</v>
      </c>
      <c r="BN724" s="1" t="s">
        <v>3</v>
      </c>
      <c r="BO724" s="1" t="s">
        <v>3</v>
      </c>
      <c r="BP724" s="1" t="s">
        <v>3</v>
      </c>
      <c r="BQ724" s="1"/>
      <c r="BR724" s="1"/>
      <c r="BS724" s="1"/>
      <c r="BT724" s="1"/>
      <c r="BU724" s="1"/>
      <c r="BV724" s="1"/>
      <c r="BW724" s="1"/>
      <c r="BX724" s="1">
        <v>0</v>
      </c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>
        <v>0</v>
      </c>
    </row>
    <row r="726" spans="1:255" ht="13" x14ac:dyDescent="0.3">
      <c r="A726" s="3">
        <v>52</v>
      </c>
      <c r="B726" s="3">
        <f t="shared" ref="B726:G726" si="686">B745</f>
        <v>1</v>
      </c>
      <c r="C726" s="3">
        <f t="shared" si="686"/>
        <v>4</v>
      </c>
      <c r="D726" s="3">
        <f t="shared" si="686"/>
        <v>724</v>
      </c>
      <c r="E726" s="3">
        <f t="shared" si="686"/>
        <v>0</v>
      </c>
      <c r="F726" s="3" t="str">
        <f t="shared" si="686"/>
        <v/>
      </c>
      <c r="G726" s="3" t="str">
        <f t="shared" si="686"/>
        <v>Устройство плавающих полов подвала, S=320,9 м2 (КР-22)</v>
      </c>
      <c r="H726" s="3"/>
      <c r="I726" s="3"/>
      <c r="J726" s="3"/>
      <c r="K726" s="3"/>
      <c r="L726" s="3"/>
      <c r="M726" s="3"/>
      <c r="N726" s="3"/>
      <c r="O726" s="3">
        <f t="shared" ref="O726:AT726" si="687">O745</f>
        <v>138235.63</v>
      </c>
      <c r="P726" s="3">
        <f t="shared" si="687"/>
        <v>128905.01</v>
      </c>
      <c r="Q726" s="3">
        <f t="shared" si="687"/>
        <v>736.04</v>
      </c>
      <c r="R726" s="3">
        <f t="shared" si="687"/>
        <v>102.64</v>
      </c>
      <c r="S726" s="3">
        <f t="shared" si="687"/>
        <v>8594.58</v>
      </c>
      <c r="T726" s="3">
        <f t="shared" si="687"/>
        <v>0</v>
      </c>
      <c r="U726" s="3">
        <f t="shared" si="687"/>
        <v>690.87473319974993</v>
      </c>
      <c r="V726" s="3">
        <f t="shared" si="687"/>
        <v>0</v>
      </c>
      <c r="W726" s="3">
        <f t="shared" si="687"/>
        <v>0</v>
      </c>
      <c r="X726" s="3">
        <f t="shared" si="687"/>
        <v>8258.49</v>
      </c>
      <c r="Y726" s="3">
        <f t="shared" si="687"/>
        <v>4432.99</v>
      </c>
      <c r="Z726" s="3">
        <f t="shared" si="687"/>
        <v>0</v>
      </c>
      <c r="AA726" s="3">
        <f t="shared" si="687"/>
        <v>0</v>
      </c>
      <c r="AB726" s="3">
        <f t="shared" si="687"/>
        <v>138235.63</v>
      </c>
      <c r="AC726" s="3">
        <f t="shared" si="687"/>
        <v>128905.01</v>
      </c>
      <c r="AD726" s="3">
        <f t="shared" si="687"/>
        <v>736.04</v>
      </c>
      <c r="AE726" s="3">
        <f t="shared" si="687"/>
        <v>102.64</v>
      </c>
      <c r="AF726" s="3">
        <f t="shared" si="687"/>
        <v>8594.58</v>
      </c>
      <c r="AG726" s="3">
        <f t="shared" si="687"/>
        <v>0</v>
      </c>
      <c r="AH726" s="3">
        <f t="shared" si="687"/>
        <v>690.87473319974993</v>
      </c>
      <c r="AI726" s="3">
        <f t="shared" si="687"/>
        <v>0</v>
      </c>
      <c r="AJ726" s="3">
        <f t="shared" si="687"/>
        <v>0</v>
      </c>
      <c r="AK726" s="3">
        <f t="shared" si="687"/>
        <v>8258.49</v>
      </c>
      <c r="AL726" s="3">
        <f t="shared" si="687"/>
        <v>4432.99</v>
      </c>
      <c r="AM726" s="3">
        <f t="shared" si="687"/>
        <v>0</v>
      </c>
      <c r="AN726" s="3">
        <f t="shared" si="687"/>
        <v>0</v>
      </c>
      <c r="AO726" s="3">
        <f t="shared" si="687"/>
        <v>0</v>
      </c>
      <c r="AP726" s="3">
        <f t="shared" si="687"/>
        <v>0</v>
      </c>
      <c r="AQ726" s="3">
        <f t="shared" si="687"/>
        <v>0</v>
      </c>
      <c r="AR726" s="3">
        <f t="shared" si="687"/>
        <v>150927.10999999999</v>
      </c>
      <c r="AS726" s="3">
        <f t="shared" si="687"/>
        <v>150927.10999999999</v>
      </c>
      <c r="AT726" s="3">
        <f t="shared" si="687"/>
        <v>0</v>
      </c>
      <c r="AU726" s="3">
        <f t="shared" ref="AU726:BZ726" si="688">AU745</f>
        <v>0</v>
      </c>
      <c r="AV726" s="3">
        <f t="shared" si="688"/>
        <v>128905.01</v>
      </c>
      <c r="AW726" s="3">
        <f t="shared" si="688"/>
        <v>128905.01</v>
      </c>
      <c r="AX726" s="3">
        <f t="shared" si="688"/>
        <v>0</v>
      </c>
      <c r="AY726" s="3">
        <f t="shared" si="688"/>
        <v>128905.01</v>
      </c>
      <c r="AZ726" s="3">
        <f t="shared" si="688"/>
        <v>0</v>
      </c>
      <c r="BA726" s="3">
        <f t="shared" si="688"/>
        <v>0</v>
      </c>
      <c r="BB726" s="3">
        <f t="shared" si="688"/>
        <v>0</v>
      </c>
      <c r="BC726" s="3">
        <f t="shared" si="688"/>
        <v>0</v>
      </c>
      <c r="BD726" s="3">
        <f t="shared" si="688"/>
        <v>0</v>
      </c>
      <c r="BE726" s="3">
        <f t="shared" si="688"/>
        <v>0</v>
      </c>
      <c r="BF726" s="3">
        <f t="shared" si="688"/>
        <v>0</v>
      </c>
      <c r="BG726" s="3">
        <f t="shared" si="688"/>
        <v>0</v>
      </c>
      <c r="BH726" s="3">
        <f t="shared" si="688"/>
        <v>0</v>
      </c>
      <c r="BI726" s="3">
        <f t="shared" si="688"/>
        <v>0</v>
      </c>
      <c r="BJ726" s="3">
        <f t="shared" si="688"/>
        <v>0</v>
      </c>
      <c r="BK726" s="3">
        <f t="shared" si="688"/>
        <v>0</v>
      </c>
      <c r="BL726" s="3">
        <f t="shared" si="688"/>
        <v>0</v>
      </c>
      <c r="BM726" s="3">
        <f t="shared" si="688"/>
        <v>0</v>
      </c>
      <c r="BN726" s="3">
        <f t="shared" si="688"/>
        <v>0</v>
      </c>
      <c r="BO726" s="3">
        <f t="shared" si="688"/>
        <v>0</v>
      </c>
      <c r="BP726" s="3">
        <f t="shared" si="688"/>
        <v>0</v>
      </c>
      <c r="BQ726" s="3">
        <f t="shared" si="688"/>
        <v>0</v>
      </c>
      <c r="BR726" s="3">
        <f t="shared" si="688"/>
        <v>0</v>
      </c>
      <c r="BS726" s="3">
        <f t="shared" si="688"/>
        <v>0</v>
      </c>
      <c r="BT726" s="3">
        <f t="shared" si="688"/>
        <v>0</v>
      </c>
      <c r="BU726" s="3">
        <f t="shared" si="688"/>
        <v>0</v>
      </c>
      <c r="BV726" s="3">
        <f t="shared" si="688"/>
        <v>0</v>
      </c>
      <c r="BW726" s="3">
        <f t="shared" si="688"/>
        <v>0</v>
      </c>
      <c r="BX726" s="3">
        <f t="shared" si="688"/>
        <v>0</v>
      </c>
      <c r="BY726" s="3">
        <f t="shared" si="688"/>
        <v>0</v>
      </c>
      <c r="BZ726" s="3">
        <f t="shared" si="688"/>
        <v>0</v>
      </c>
      <c r="CA726" s="3">
        <f t="shared" ref="CA726:DF726" si="689">CA745</f>
        <v>150927.10999999999</v>
      </c>
      <c r="CB726" s="3">
        <f t="shared" si="689"/>
        <v>150927.10999999999</v>
      </c>
      <c r="CC726" s="3">
        <f t="shared" si="689"/>
        <v>0</v>
      </c>
      <c r="CD726" s="3">
        <f t="shared" si="689"/>
        <v>0</v>
      </c>
      <c r="CE726" s="3">
        <f t="shared" si="689"/>
        <v>128905.01</v>
      </c>
      <c r="CF726" s="3">
        <f t="shared" si="689"/>
        <v>128905.01</v>
      </c>
      <c r="CG726" s="3">
        <f t="shared" si="689"/>
        <v>0</v>
      </c>
      <c r="CH726" s="3">
        <f t="shared" si="689"/>
        <v>128905.01</v>
      </c>
      <c r="CI726" s="3">
        <f t="shared" si="689"/>
        <v>0</v>
      </c>
      <c r="CJ726" s="3">
        <f t="shared" si="689"/>
        <v>0</v>
      </c>
      <c r="CK726" s="3">
        <f t="shared" si="689"/>
        <v>0</v>
      </c>
      <c r="CL726" s="3">
        <f t="shared" si="689"/>
        <v>0</v>
      </c>
      <c r="CM726" s="3">
        <f t="shared" si="689"/>
        <v>0</v>
      </c>
      <c r="CN726" s="3">
        <f t="shared" si="689"/>
        <v>0</v>
      </c>
      <c r="CO726" s="3">
        <f t="shared" si="689"/>
        <v>0</v>
      </c>
      <c r="CP726" s="3">
        <f t="shared" si="689"/>
        <v>0</v>
      </c>
      <c r="CQ726" s="3">
        <f t="shared" si="689"/>
        <v>0</v>
      </c>
      <c r="CR726" s="3">
        <f t="shared" si="689"/>
        <v>0</v>
      </c>
      <c r="CS726" s="3">
        <f t="shared" si="689"/>
        <v>0</v>
      </c>
      <c r="CT726" s="3">
        <f t="shared" si="689"/>
        <v>0</v>
      </c>
      <c r="CU726" s="3">
        <f t="shared" si="689"/>
        <v>0</v>
      </c>
      <c r="CV726" s="3">
        <f t="shared" si="689"/>
        <v>0</v>
      </c>
      <c r="CW726" s="3">
        <f t="shared" si="689"/>
        <v>0</v>
      </c>
      <c r="CX726" s="3">
        <f t="shared" si="689"/>
        <v>0</v>
      </c>
      <c r="CY726" s="3">
        <f t="shared" si="689"/>
        <v>0</v>
      </c>
      <c r="CZ726" s="3">
        <f t="shared" si="689"/>
        <v>0</v>
      </c>
      <c r="DA726" s="3">
        <f t="shared" si="689"/>
        <v>0</v>
      </c>
      <c r="DB726" s="3">
        <f t="shared" si="689"/>
        <v>0</v>
      </c>
      <c r="DC726" s="3">
        <f t="shared" si="689"/>
        <v>0</v>
      </c>
      <c r="DD726" s="3">
        <f t="shared" si="689"/>
        <v>0</v>
      </c>
      <c r="DE726" s="3">
        <f t="shared" si="689"/>
        <v>0</v>
      </c>
      <c r="DF726" s="3">
        <f t="shared" si="689"/>
        <v>0</v>
      </c>
      <c r="DG726" s="4">
        <f t="shared" ref="DG726:EL726" si="690">DG745</f>
        <v>1683568.01</v>
      </c>
      <c r="DH726" s="4">
        <f t="shared" si="690"/>
        <v>1261696.6000000001</v>
      </c>
      <c r="DI726" s="4">
        <f t="shared" si="690"/>
        <v>10878.59</v>
      </c>
      <c r="DJ726" s="4">
        <f t="shared" si="690"/>
        <v>4908.24</v>
      </c>
      <c r="DK726" s="4">
        <f t="shared" si="690"/>
        <v>410992.82</v>
      </c>
      <c r="DL726" s="4">
        <f t="shared" si="690"/>
        <v>0</v>
      </c>
      <c r="DM726" s="4">
        <f t="shared" si="690"/>
        <v>690.87473319974993</v>
      </c>
      <c r="DN726" s="4">
        <f t="shared" si="690"/>
        <v>0</v>
      </c>
      <c r="DO726" s="4">
        <f t="shared" si="690"/>
        <v>0</v>
      </c>
      <c r="DP726" s="4">
        <f t="shared" si="690"/>
        <v>394920.94</v>
      </c>
      <c r="DQ726" s="4">
        <f t="shared" si="690"/>
        <v>211986.16</v>
      </c>
      <c r="DR726" s="4">
        <f t="shared" si="690"/>
        <v>0</v>
      </c>
      <c r="DS726" s="4">
        <f t="shared" si="690"/>
        <v>0</v>
      </c>
      <c r="DT726" s="4">
        <f t="shared" si="690"/>
        <v>1683568.01</v>
      </c>
      <c r="DU726" s="4">
        <f t="shared" si="690"/>
        <v>1261696.6000000001</v>
      </c>
      <c r="DV726" s="4">
        <f t="shared" si="690"/>
        <v>10878.59</v>
      </c>
      <c r="DW726" s="4">
        <f t="shared" si="690"/>
        <v>4908.24</v>
      </c>
      <c r="DX726" s="4">
        <f t="shared" si="690"/>
        <v>410992.82</v>
      </c>
      <c r="DY726" s="4">
        <f t="shared" si="690"/>
        <v>0</v>
      </c>
      <c r="DZ726" s="4">
        <f t="shared" si="690"/>
        <v>690.87473319974993</v>
      </c>
      <c r="EA726" s="4">
        <f t="shared" si="690"/>
        <v>0</v>
      </c>
      <c r="EB726" s="4">
        <f t="shared" si="690"/>
        <v>0</v>
      </c>
      <c r="EC726" s="4">
        <f t="shared" si="690"/>
        <v>394920.94</v>
      </c>
      <c r="ED726" s="4">
        <f t="shared" si="690"/>
        <v>211986.16</v>
      </c>
      <c r="EE726" s="4">
        <f t="shared" si="690"/>
        <v>0</v>
      </c>
      <c r="EF726" s="4">
        <f t="shared" si="690"/>
        <v>0</v>
      </c>
      <c r="EG726" s="4">
        <f t="shared" si="690"/>
        <v>0</v>
      </c>
      <c r="EH726" s="4">
        <f t="shared" si="690"/>
        <v>0</v>
      </c>
      <c r="EI726" s="4">
        <f t="shared" si="690"/>
        <v>0</v>
      </c>
      <c r="EJ726" s="4">
        <f t="shared" si="690"/>
        <v>2290475.11</v>
      </c>
      <c r="EK726" s="4">
        <f t="shared" si="690"/>
        <v>2290475.11</v>
      </c>
      <c r="EL726" s="4">
        <f t="shared" si="690"/>
        <v>0</v>
      </c>
      <c r="EM726" s="4">
        <f t="shared" ref="EM726:FR726" si="691">EM745</f>
        <v>0</v>
      </c>
      <c r="EN726" s="4">
        <f t="shared" si="691"/>
        <v>1261696.6000000001</v>
      </c>
      <c r="EO726" s="4">
        <f t="shared" si="691"/>
        <v>1261696.6000000001</v>
      </c>
      <c r="EP726" s="4">
        <f t="shared" si="691"/>
        <v>0</v>
      </c>
      <c r="EQ726" s="4">
        <f t="shared" si="691"/>
        <v>1261696.6000000001</v>
      </c>
      <c r="ER726" s="4">
        <f t="shared" si="691"/>
        <v>0</v>
      </c>
      <c r="ES726" s="4">
        <f t="shared" si="691"/>
        <v>0</v>
      </c>
      <c r="ET726" s="4">
        <f t="shared" si="691"/>
        <v>0</v>
      </c>
      <c r="EU726" s="4">
        <f t="shared" si="691"/>
        <v>0</v>
      </c>
      <c r="EV726" s="4">
        <f t="shared" si="691"/>
        <v>0</v>
      </c>
      <c r="EW726" s="4">
        <f t="shared" si="691"/>
        <v>0</v>
      </c>
      <c r="EX726" s="4">
        <f t="shared" si="691"/>
        <v>0</v>
      </c>
      <c r="EY726" s="4">
        <f t="shared" si="691"/>
        <v>0</v>
      </c>
      <c r="EZ726" s="4">
        <f t="shared" si="691"/>
        <v>0</v>
      </c>
      <c r="FA726" s="4">
        <f t="shared" si="691"/>
        <v>0</v>
      </c>
      <c r="FB726" s="4">
        <f t="shared" si="691"/>
        <v>0</v>
      </c>
      <c r="FC726" s="4">
        <f t="shared" si="691"/>
        <v>0</v>
      </c>
      <c r="FD726" s="4">
        <f t="shared" si="691"/>
        <v>0</v>
      </c>
      <c r="FE726" s="4">
        <f t="shared" si="691"/>
        <v>0</v>
      </c>
      <c r="FF726" s="4">
        <f t="shared" si="691"/>
        <v>0</v>
      </c>
      <c r="FG726" s="4">
        <f t="shared" si="691"/>
        <v>0</v>
      </c>
      <c r="FH726" s="4">
        <f t="shared" si="691"/>
        <v>0</v>
      </c>
      <c r="FI726" s="4">
        <f t="shared" si="691"/>
        <v>0</v>
      </c>
      <c r="FJ726" s="4">
        <f t="shared" si="691"/>
        <v>0</v>
      </c>
      <c r="FK726" s="4">
        <f t="shared" si="691"/>
        <v>0</v>
      </c>
      <c r="FL726" s="4">
        <f t="shared" si="691"/>
        <v>0</v>
      </c>
      <c r="FM726" s="4">
        <f t="shared" si="691"/>
        <v>0</v>
      </c>
      <c r="FN726" s="4">
        <f t="shared" si="691"/>
        <v>0</v>
      </c>
      <c r="FO726" s="4">
        <f t="shared" si="691"/>
        <v>0</v>
      </c>
      <c r="FP726" s="4">
        <f t="shared" si="691"/>
        <v>0</v>
      </c>
      <c r="FQ726" s="4">
        <f t="shared" si="691"/>
        <v>0</v>
      </c>
      <c r="FR726" s="4">
        <f t="shared" si="691"/>
        <v>0</v>
      </c>
      <c r="FS726" s="4">
        <f t="shared" ref="FS726:GX726" si="692">FS745</f>
        <v>2290475.11</v>
      </c>
      <c r="FT726" s="4">
        <f t="shared" si="692"/>
        <v>2290475.11</v>
      </c>
      <c r="FU726" s="4">
        <f t="shared" si="692"/>
        <v>0</v>
      </c>
      <c r="FV726" s="4">
        <f t="shared" si="692"/>
        <v>0</v>
      </c>
      <c r="FW726" s="4">
        <f t="shared" si="692"/>
        <v>1261696.6000000001</v>
      </c>
      <c r="FX726" s="4">
        <f t="shared" si="692"/>
        <v>1261696.6000000001</v>
      </c>
      <c r="FY726" s="4">
        <f t="shared" si="692"/>
        <v>0</v>
      </c>
      <c r="FZ726" s="4">
        <f t="shared" si="692"/>
        <v>1261696.6000000001</v>
      </c>
      <c r="GA726" s="4">
        <f t="shared" si="692"/>
        <v>0</v>
      </c>
      <c r="GB726" s="4">
        <f t="shared" si="692"/>
        <v>0</v>
      </c>
      <c r="GC726" s="4">
        <f t="shared" si="692"/>
        <v>0</v>
      </c>
      <c r="GD726" s="4">
        <f t="shared" si="692"/>
        <v>0</v>
      </c>
      <c r="GE726" s="4">
        <f t="shared" si="692"/>
        <v>0</v>
      </c>
      <c r="GF726" s="4">
        <f t="shared" si="692"/>
        <v>0</v>
      </c>
      <c r="GG726" s="4">
        <f t="shared" si="692"/>
        <v>0</v>
      </c>
      <c r="GH726" s="4">
        <f t="shared" si="692"/>
        <v>0</v>
      </c>
      <c r="GI726" s="4">
        <f t="shared" si="692"/>
        <v>0</v>
      </c>
      <c r="GJ726" s="4">
        <f t="shared" si="692"/>
        <v>0</v>
      </c>
      <c r="GK726" s="4">
        <f t="shared" si="692"/>
        <v>0</v>
      </c>
      <c r="GL726" s="4">
        <f t="shared" si="692"/>
        <v>0</v>
      </c>
      <c r="GM726" s="4">
        <f t="shared" si="692"/>
        <v>0</v>
      </c>
      <c r="GN726" s="4">
        <f t="shared" si="692"/>
        <v>0</v>
      </c>
      <c r="GO726" s="4">
        <f t="shared" si="692"/>
        <v>0</v>
      </c>
      <c r="GP726" s="4">
        <f t="shared" si="692"/>
        <v>0</v>
      </c>
      <c r="GQ726" s="4">
        <f t="shared" si="692"/>
        <v>0</v>
      </c>
      <c r="GR726" s="4">
        <f t="shared" si="692"/>
        <v>0</v>
      </c>
      <c r="GS726" s="4">
        <f t="shared" si="692"/>
        <v>0</v>
      </c>
      <c r="GT726" s="4">
        <f t="shared" si="692"/>
        <v>0</v>
      </c>
      <c r="GU726" s="4">
        <f t="shared" si="692"/>
        <v>0</v>
      </c>
      <c r="GV726" s="4">
        <f t="shared" si="692"/>
        <v>0</v>
      </c>
      <c r="GW726" s="4">
        <f t="shared" si="692"/>
        <v>0</v>
      </c>
      <c r="GX726" s="4">
        <f t="shared" si="692"/>
        <v>0</v>
      </c>
    </row>
    <row r="728" spans="1:255" x14ac:dyDescent="0.25">
      <c r="A728" s="2">
        <v>17</v>
      </c>
      <c r="B728" s="2">
        <v>1</v>
      </c>
      <c r="C728" s="2">
        <f>ROW(SmtRes!A539)</f>
        <v>539</v>
      </c>
      <c r="D728" s="2">
        <f>ROW(EtalonRes!A535)</f>
        <v>535</v>
      </c>
      <c r="E728" s="2" t="s">
        <v>429</v>
      </c>
      <c r="F728" s="2" t="s">
        <v>430</v>
      </c>
      <c r="G728" s="2" t="s">
        <v>431</v>
      </c>
      <c r="H728" s="2" t="s">
        <v>432</v>
      </c>
      <c r="I728" s="2">
        <f>ROUND(19/0.04/100,9)</f>
        <v>4.75</v>
      </c>
      <c r="J728" s="2">
        <v>0</v>
      </c>
      <c r="K728" s="2">
        <f>ROUND(19/0.04/100,9)</f>
        <v>4.75</v>
      </c>
      <c r="L728" s="2"/>
      <c r="M728" s="2"/>
      <c r="N728" s="2"/>
      <c r="O728" s="2">
        <f t="shared" ref="O728:O743" si="693">ROUND(CP728,2)</f>
        <v>3069.23</v>
      </c>
      <c r="P728" s="2">
        <f t="shared" ref="P728:P743" si="694">ROUND((ROUND((AC728*AW728*I728),2)*BC728),2)</f>
        <v>0</v>
      </c>
      <c r="Q728" s="2">
        <f>(ROUND((ROUND(((((ET728*1.25)*1.1))*AV728*I728),2)*BB728),2)+ROUND((ROUND(((AE728-(((EU728*1.25)*1.1)))*AV728*I728),2)*BS728),2))</f>
        <v>511.43</v>
      </c>
      <c r="R728" s="2">
        <f t="shared" ref="R728:R743" si="695">ROUND((ROUND((AE728*AV728*I728),2)*BS728),2)</f>
        <v>77.680000000000007</v>
      </c>
      <c r="S728" s="2">
        <f t="shared" ref="S728:S743" si="696">ROUND((ROUND((AF728*AV728*I728),2)*BA728),2)</f>
        <v>2557.8000000000002</v>
      </c>
      <c r="T728" s="2">
        <f t="shared" ref="T728:T743" si="697">ROUND(CU728*I728,2)</f>
        <v>0</v>
      </c>
      <c r="U728" s="2">
        <f t="shared" ref="U728:U743" si="698">CV728*I728</f>
        <v>162.31196025</v>
      </c>
      <c r="V728" s="2">
        <f t="shared" ref="V728:V743" si="699">CW728*I728</f>
        <v>0</v>
      </c>
      <c r="W728" s="2">
        <f t="shared" ref="W728:W743" si="700">ROUND(CX728*I728,2)</f>
        <v>0</v>
      </c>
      <c r="X728" s="2">
        <f t="shared" ref="X728:X743" si="701">ROUND(CY728,2)</f>
        <v>2661.83</v>
      </c>
      <c r="Y728" s="2">
        <f t="shared" ref="Y728:Y743" si="702">ROUND(CZ728,2)</f>
        <v>1449.51</v>
      </c>
      <c r="Z728" s="2"/>
      <c r="AA728" s="2">
        <v>56481265</v>
      </c>
      <c r="AB728" s="2">
        <f t="shared" ref="AB728:AB743" si="703">ROUND((AC728+AD728+AF728),6)</f>
        <v>617.14729999999997</v>
      </c>
      <c r="AC728" s="2">
        <f t="shared" ref="AC728:AC743" si="704">ROUND((ES728),6)</f>
        <v>0</v>
      </c>
      <c r="AD728" s="2">
        <f>ROUND((((((ET728*1.25)*1.1))-(((EU728*1.25)*1.1)))+AE728),6)</f>
        <v>102.83625000000001</v>
      </c>
      <c r="AE728" s="2">
        <f>ROUND((((EU728*1.25)*1.1)),6)</f>
        <v>15.62</v>
      </c>
      <c r="AF728" s="2">
        <f>ROUND((((EV728*1.15)*1.1)),6)</f>
        <v>514.31105000000002</v>
      </c>
      <c r="AG728" s="2">
        <f t="shared" ref="AG728:AG743" si="705">ROUND((AP728),6)</f>
        <v>0</v>
      </c>
      <c r="AH728" s="2">
        <f>(((EW728*1.15)*1.1))</f>
        <v>32.637</v>
      </c>
      <c r="AI728" s="2">
        <f>(((EX728*1.25)*1.1))</f>
        <v>0</v>
      </c>
      <c r="AJ728" s="2">
        <f t="shared" ref="AJ728:AJ743" si="706">(AS728)</f>
        <v>0</v>
      </c>
      <c r="AK728" s="2">
        <v>481.36</v>
      </c>
      <c r="AL728" s="2">
        <v>0</v>
      </c>
      <c r="AM728" s="2">
        <v>74.790000000000006</v>
      </c>
      <c r="AN728" s="2">
        <v>11.36</v>
      </c>
      <c r="AO728" s="2">
        <v>406.57</v>
      </c>
      <c r="AP728" s="2">
        <v>0</v>
      </c>
      <c r="AQ728" s="2">
        <v>25.8</v>
      </c>
      <c r="AR728" s="2">
        <v>0</v>
      </c>
      <c r="AS728" s="2">
        <v>0</v>
      </c>
      <c r="AT728" s="2">
        <v>101</v>
      </c>
      <c r="AU728" s="2">
        <v>55</v>
      </c>
      <c r="AV728" s="2">
        <v>1.0469999999999999</v>
      </c>
      <c r="AW728" s="2">
        <v>1</v>
      </c>
      <c r="AX728" s="2"/>
      <c r="AY728" s="2"/>
      <c r="AZ728" s="2">
        <v>1</v>
      </c>
      <c r="BA728" s="2">
        <v>1</v>
      </c>
      <c r="BB728" s="2">
        <v>1</v>
      </c>
      <c r="BC728" s="2">
        <v>1</v>
      </c>
      <c r="BD728" s="2" t="s">
        <v>3</v>
      </c>
      <c r="BE728" s="2" t="s">
        <v>3</v>
      </c>
      <c r="BF728" s="2" t="s">
        <v>3</v>
      </c>
      <c r="BG728" s="2" t="s">
        <v>3</v>
      </c>
      <c r="BH728" s="2">
        <v>0</v>
      </c>
      <c r="BI728" s="2">
        <v>1</v>
      </c>
      <c r="BJ728" s="2" t="s">
        <v>433</v>
      </c>
      <c r="BK728" s="2"/>
      <c r="BL728" s="2"/>
      <c r="BM728" s="2">
        <v>57</v>
      </c>
      <c r="BN728" s="2">
        <v>0</v>
      </c>
      <c r="BO728" s="2" t="s">
        <v>430</v>
      </c>
      <c r="BP728" s="2">
        <v>1</v>
      </c>
      <c r="BQ728" s="2">
        <v>30</v>
      </c>
      <c r="BR728" s="2">
        <v>0</v>
      </c>
      <c r="BS728" s="2">
        <v>1</v>
      </c>
      <c r="BT728" s="2">
        <v>1</v>
      </c>
      <c r="BU728" s="2">
        <v>1</v>
      </c>
      <c r="BV728" s="2">
        <v>1</v>
      </c>
      <c r="BW728" s="2">
        <v>1</v>
      </c>
      <c r="BX728" s="2">
        <v>1</v>
      </c>
      <c r="BY728" s="2" t="s">
        <v>3</v>
      </c>
      <c r="BZ728" s="2">
        <v>101</v>
      </c>
      <c r="CA728" s="2">
        <v>55</v>
      </c>
      <c r="CB728" s="2" t="s">
        <v>3</v>
      </c>
      <c r="CC728" s="2"/>
      <c r="CD728" s="2"/>
      <c r="CE728" s="2">
        <v>30</v>
      </c>
      <c r="CF728" s="2">
        <v>0</v>
      </c>
      <c r="CG728" s="2">
        <v>0</v>
      </c>
      <c r="CH728" s="2"/>
      <c r="CI728" s="2"/>
      <c r="CJ728" s="2"/>
      <c r="CK728" s="2"/>
      <c r="CL728" s="2"/>
      <c r="CM728" s="2">
        <v>0</v>
      </c>
      <c r="CN728" s="2" t="s">
        <v>3</v>
      </c>
      <c r="CO728" s="2">
        <v>0</v>
      </c>
      <c r="CP728" s="2">
        <f t="shared" ref="CP728:CP743" si="707">(P728+Q728+S728)</f>
        <v>3069.23</v>
      </c>
      <c r="CQ728" s="2">
        <f t="shared" ref="CQ728:CQ743" si="708">ROUND((ROUND((AC728*AW728*1),2)*BC728),2)</f>
        <v>0</v>
      </c>
      <c r="CR728" s="2">
        <f>(ROUND((ROUND(((((ET728*1.25)*1.1))*AV728*1),2)*BB728),2)+ROUND((ROUND(((AE728-(((EU728*1.25)*1.1)))*AV728*1),2)*BS728),2))</f>
        <v>107.67</v>
      </c>
      <c r="CS728" s="2">
        <f t="shared" ref="CS728:CS743" si="709">ROUND((ROUND((AE728*AV728*1),2)*BS728),2)</f>
        <v>16.350000000000001</v>
      </c>
      <c r="CT728" s="2">
        <f t="shared" ref="CT728:CT743" si="710">ROUND((ROUND((AF728*AV728*1),2)*BA728),2)</f>
        <v>538.48</v>
      </c>
      <c r="CU728" s="2">
        <f t="shared" ref="CU728:CU743" si="711">AG728</f>
        <v>0</v>
      </c>
      <c r="CV728" s="2">
        <f t="shared" ref="CV728:CV743" si="712">(AH728*AV728)</f>
        <v>34.170938999999997</v>
      </c>
      <c r="CW728" s="2">
        <f t="shared" ref="CW728:CW743" si="713">AI728</f>
        <v>0</v>
      </c>
      <c r="CX728" s="2">
        <f t="shared" ref="CX728:CX743" si="714">AJ728</f>
        <v>0</v>
      </c>
      <c r="CY728" s="2">
        <f t="shared" ref="CY728:CY743" si="715">(((S728+R728)*AT728)/100)</f>
        <v>2661.8347999999996</v>
      </c>
      <c r="CZ728" s="2">
        <f t="shared" ref="CZ728:CZ743" si="716">(((S728+R728)*AU728)/100)</f>
        <v>1449.5139999999999</v>
      </c>
      <c r="DA728" s="2"/>
      <c r="DB728" s="2"/>
      <c r="DC728" s="2" t="s">
        <v>3</v>
      </c>
      <c r="DD728" s="2" t="s">
        <v>3</v>
      </c>
      <c r="DE728" s="2" t="s">
        <v>48</v>
      </c>
      <c r="DF728" s="2" t="s">
        <v>48</v>
      </c>
      <c r="DG728" s="2" t="s">
        <v>49</v>
      </c>
      <c r="DH728" s="2" t="s">
        <v>3</v>
      </c>
      <c r="DI728" s="2" t="s">
        <v>49</v>
      </c>
      <c r="DJ728" s="2" t="s">
        <v>48</v>
      </c>
      <c r="DK728" s="2" t="s">
        <v>3</v>
      </c>
      <c r="DL728" s="2" t="s">
        <v>3</v>
      </c>
      <c r="DM728" s="2" t="s">
        <v>3</v>
      </c>
      <c r="DN728" s="2">
        <v>0</v>
      </c>
      <c r="DO728" s="2">
        <v>0</v>
      </c>
      <c r="DP728" s="2">
        <v>1</v>
      </c>
      <c r="DQ728" s="2">
        <v>1</v>
      </c>
      <c r="DR728" s="2"/>
      <c r="DS728" s="2"/>
      <c r="DT728" s="2"/>
      <c r="DU728" s="2">
        <v>1005</v>
      </c>
      <c r="DV728" s="2" t="s">
        <v>432</v>
      </c>
      <c r="DW728" s="2" t="s">
        <v>432</v>
      </c>
      <c r="DX728" s="2">
        <v>100</v>
      </c>
      <c r="DY728" s="2"/>
      <c r="DZ728" s="2" t="s">
        <v>3</v>
      </c>
      <c r="EA728" s="2" t="s">
        <v>3</v>
      </c>
      <c r="EB728" s="2" t="s">
        <v>3</v>
      </c>
      <c r="EC728" s="2" t="s">
        <v>3</v>
      </c>
      <c r="ED728" s="2"/>
      <c r="EE728" s="2">
        <v>55586495</v>
      </c>
      <c r="EF728" s="2">
        <v>30</v>
      </c>
      <c r="EG728" s="2" t="s">
        <v>117</v>
      </c>
      <c r="EH728" s="2">
        <v>0</v>
      </c>
      <c r="EI728" s="2" t="s">
        <v>3</v>
      </c>
      <c r="EJ728" s="2">
        <v>1</v>
      </c>
      <c r="EK728" s="2">
        <v>57</v>
      </c>
      <c r="EL728" s="2" t="s">
        <v>260</v>
      </c>
      <c r="EM728" s="2" t="s">
        <v>261</v>
      </c>
      <c r="EN728" s="2"/>
      <c r="EO728" s="2" t="s">
        <v>52</v>
      </c>
      <c r="EP728" s="2"/>
      <c r="EQ728" s="2">
        <v>0</v>
      </c>
      <c r="ER728" s="2">
        <v>481.36</v>
      </c>
      <c r="ES728" s="2">
        <v>0</v>
      </c>
      <c r="ET728" s="2">
        <v>74.790000000000006</v>
      </c>
      <c r="EU728" s="2">
        <v>11.36</v>
      </c>
      <c r="EV728" s="2">
        <v>406.57</v>
      </c>
      <c r="EW728" s="2">
        <v>25.8</v>
      </c>
      <c r="EX728" s="2">
        <v>0</v>
      </c>
      <c r="EY728" s="2">
        <v>0</v>
      </c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>
        <v>0</v>
      </c>
      <c r="FR728" s="2">
        <v>0</v>
      </c>
      <c r="FS728" s="2">
        <v>0</v>
      </c>
      <c r="FT728" s="2"/>
      <c r="FU728" s="2"/>
      <c r="FV728" s="2"/>
      <c r="FW728" s="2"/>
      <c r="FX728" s="2">
        <v>101</v>
      </c>
      <c r="FY728" s="2">
        <v>55</v>
      </c>
      <c r="FZ728" s="2"/>
      <c r="GA728" s="2" t="s">
        <v>3</v>
      </c>
      <c r="GB728" s="2"/>
      <c r="GC728" s="2"/>
      <c r="GD728" s="2">
        <v>1</v>
      </c>
      <c r="GE728" s="2"/>
      <c r="GF728" s="2">
        <v>-843779668</v>
      </c>
      <c r="GG728" s="2">
        <v>2</v>
      </c>
      <c r="GH728" s="2">
        <v>1</v>
      </c>
      <c r="GI728" s="2">
        <v>2</v>
      </c>
      <c r="GJ728" s="2">
        <v>0</v>
      </c>
      <c r="GK728" s="2">
        <v>0</v>
      </c>
      <c r="GL728" s="2">
        <f t="shared" ref="GL728:GL743" si="717">ROUND(IF(AND(BH728=3,BI728=3,FS728&lt;&gt;0),P728,0),2)</f>
        <v>0</v>
      </c>
      <c r="GM728" s="2">
        <f t="shared" ref="GM728:GM743" si="718">ROUND(O728+X728+Y728,2)+GX728</f>
        <v>7180.57</v>
      </c>
      <c r="GN728" s="2">
        <f t="shared" ref="GN728:GN743" si="719">IF(OR(BI728=0,BI728=1),GM728-GX728,0)</f>
        <v>7180.57</v>
      </c>
      <c r="GO728" s="2">
        <f t="shared" ref="GO728:GO743" si="720">IF(BI728=2,GM728-GX728,0)</f>
        <v>0</v>
      </c>
      <c r="GP728" s="2">
        <f t="shared" ref="GP728:GP743" si="721">IF(BI728=4,GM728-GX728,0)</f>
        <v>0</v>
      </c>
      <c r="GQ728" s="2"/>
      <c r="GR728" s="2">
        <v>0</v>
      </c>
      <c r="GS728" s="2">
        <v>3</v>
      </c>
      <c r="GT728" s="2">
        <v>0</v>
      </c>
      <c r="GU728" s="2" t="s">
        <v>3</v>
      </c>
      <c r="GV728" s="2">
        <f t="shared" ref="GV728:GV743" si="722">ROUND((GT728),6)</f>
        <v>0</v>
      </c>
      <c r="GW728" s="2">
        <v>1</v>
      </c>
      <c r="GX728" s="2">
        <f t="shared" ref="GX728:GX743" si="723">ROUND(HC728*I728,2)</f>
        <v>0</v>
      </c>
      <c r="GY728" s="2"/>
      <c r="GZ728" s="2"/>
      <c r="HA728" s="2">
        <v>0</v>
      </c>
      <c r="HB728" s="2">
        <v>0</v>
      </c>
      <c r="HC728" s="2">
        <f t="shared" ref="HC728:HC743" si="724">GV728*GW728</f>
        <v>0</v>
      </c>
      <c r="HD728" s="2"/>
      <c r="HE728" s="2" t="s">
        <v>3</v>
      </c>
      <c r="HF728" s="2" t="s">
        <v>3</v>
      </c>
      <c r="HG728" s="2"/>
      <c r="HH728" s="2"/>
      <c r="HI728" s="2"/>
      <c r="HJ728" s="2"/>
      <c r="HK728" s="2"/>
      <c r="HL728" s="2"/>
      <c r="HM728" s="2" t="s">
        <v>3</v>
      </c>
      <c r="HN728" s="2" t="s">
        <v>3</v>
      </c>
      <c r="HO728" s="2" t="s">
        <v>3</v>
      </c>
      <c r="HP728" s="2" t="s">
        <v>3</v>
      </c>
      <c r="HQ728" s="2" t="s">
        <v>3</v>
      </c>
      <c r="HR728" s="2"/>
      <c r="HS728" s="2">
        <v>0</v>
      </c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>
        <v>0</v>
      </c>
      <c r="IL728" s="2"/>
      <c r="IM728" s="2"/>
      <c r="IN728" s="2"/>
      <c r="IO728" s="2"/>
      <c r="IP728" s="2"/>
      <c r="IQ728" s="2"/>
      <c r="IR728" s="2"/>
      <c r="IS728" s="2"/>
      <c r="IT728" s="2"/>
      <c r="IU728" s="2"/>
    </row>
    <row r="729" spans="1:255" x14ac:dyDescent="0.25">
      <c r="A729">
        <v>17</v>
      </c>
      <c r="B729">
        <v>1</v>
      </c>
      <c r="C729">
        <f>ROW(SmtRes!A542)</f>
        <v>542</v>
      </c>
      <c r="D729">
        <f>ROW(EtalonRes!A538)</f>
        <v>538</v>
      </c>
      <c r="E729" t="s">
        <v>429</v>
      </c>
      <c r="F729" t="s">
        <v>430</v>
      </c>
      <c r="G729" t="s">
        <v>431</v>
      </c>
      <c r="H729" t="s">
        <v>432</v>
      </c>
      <c r="I729">
        <f>ROUND(19/0.04/100,9)</f>
        <v>4.75</v>
      </c>
      <c r="J729">
        <v>0</v>
      </c>
      <c r="K729">
        <f>ROUND(19/0.04/100,9)</f>
        <v>4.75</v>
      </c>
      <c r="O729">
        <f t="shared" si="693"/>
        <v>130092.85</v>
      </c>
      <c r="P729">
        <f t="shared" si="694"/>
        <v>0</v>
      </c>
      <c r="Q729">
        <f>(ROUND((ROUND(((((ET729*1.25)*1.1))*AV729*I729),2)*BB729),2)+ROUND((ROUND(((AE729-(((EU729*1.25)*1.1)))*AV729*I729),2)*BS729),2))</f>
        <v>7778.85</v>
      </c>
      <c r="R729">
        <f t="shared" si="695"/>
        <v>3714.66</v>
      </c>
      <c r="S729">
        <f t="shared" si="696"/>
        <v>122314</v>
      </c>
      <c r="T729">
        <f t="shared" si="697"/>
        <v>0</v>
      </c>
      <c r="U729">
        <f t="shared" si="698"/>
        <v>162.31196025</v>
      </c>
      <c r="V729">
        <f t="shared" si="699"/>
        <v>0</v>
      </c>
      <c r="W729">
        <f t="shared" si="700"/>
        <v>0</v>
      </c>
      <c r="X729">
        <f t="shared" si="701"/>
        <v>127288.95</v>
      </c>
      <c r="Y729">
        <f t="shared" si="702"/>
        <v>69315.759999999995</v>
      </c>
      <c r="AA729">
        <v>56481267</v>
      </c>
      <c r="AB729">
        <f t="shared" si="703"/>
        <v>617.14729999999997</v>
      </c>
      <c r="AC729">
        <f t="shared" si="704"/>
        <v>0</v>
      </c>
      <c r="AD729">
        <f>ROUND((((((ET729*1.25)*1.1))-(((EU729*1.25)*1.1)))+AE729),6)</f>
        <v>102.83625000000001</v>
      </c>
      <c r="AE729">
        <f>ROUND((((EU729*1.25)*1.1)),6)</f>
        <v>15.62</v>
      </c>
      <c r="AF729">
        <f>ROUND((((EV729*1.15)*1.1)),6)</f>
        <v>514.31105000000002</v>
      </c>
      <c r="AG729">
        <f t="shared" si="705"/>
        <v>0</v>
      </c>
      <c r="AH729">
        <f>(((EW729*1.15)*1.1))</f>
        <v>32.637</v>
      </c>
      <c r="AI729">
        <f>(((EX729*1.25)*1.1))</f>
        <v>0</v>
      </c>
      <c r="AJ729">
        <f t="shared" si="706"/>
        <v>0</v>
      </c>
      <c r="AK729">
        <v>481.36</v>
      </c>
      <c r="AL729">
        <v>0</v>
      </c>
      <c r="AM729">
        <v>74.790000000000006</v>
      </c>
      <c r="AN729">
        <v>11.36</v>
      </c>
      <c r="AO729">
        <v>406.57</v>
      </c>
      <c r="AP729">
        <v>0</v>
      </c>
      <c r="AQ729">
        <v>25.8</v>
      </c>
      <c r="AR729">
        <v>0</v>
      </c>
      <c r="AS729">
        <v>0</v>
      </c>
      <c r="AT729">
        <v>101</v>
      </c>
      <c r="AU729">
        <v>55</v>
      </c>
      <c r="AV729">
        <v>1.0469999999999999</v>
      </c>
      <c r="AW729">
        <v>1</v>
      </c>
      <c r="AZ729">
        <v>1</v>
      </c>
      <c r="BA729">
        <v>47.82</v>
      </c>
      <c r="BB729">
        <v>15.21</v>
      </c>
      <c r="BC729">
        <v>1</v>
      </c>
      <c r="BD729" t="s">
        <v>3</v>
      </c>
      <c r="BE729" t="s">
        <v>3</v>
      </c>
      <c r="BF729" t="s">
        <v>3</v>
      </c>
      <c r="BG729" t="s">
        <v>3</v>
      </c>
      <c r="BH729">
        <v>0</v>
      </c>
      <c r="BI729">
        <v>1</v>
      </c>
      <c r="BJ729" t="s">
        <v>433</v>
      </c>
      <c r="BM729">
        <v>57</v>
      </c>
      <c r="BN729">
        <v>0</v>
      </c>
      <c r="BO729" t="s">
        <v>430</v>
      </c>
      <c r="BP729">
        <v>1</v>
      </c>
      <c r="BQ729">
        <v>30</v>
      </c>
      <c r="BR729">
        <v>0</v>
      </c>
      <c r="BS729">
        <v>47.82</v>
      </c>
      <c r="BT729">
        <v>1</v>
      </c>
      <c r="BU729">
        <v>1</v>
      </c>
      <c r="BV729">
        <v>1</v>
      </c>
      <c r="BW729">
        <v>1</v>
      </c>
      <c r="BX729">
        <v>1</v>
      </c>
      <c r="BY729" t="s">
        <v>3</v>
      </c>
      <c r="BZ729">
        <v>101</v>
      </c>
      <c r="CA729">
        <v>55</v>
      </c>
      <c r="CB729" t="s">
        <v>3</v>
      </c>
      <c r="CE729">
        <v>30</v>
      </c>
      <c r="CF729">
        <v>0</v>
      </c>
      <c r="CG729">
        <v>0</v>
      </c>
      <c r="CM729">
        <v>0</v>
      </c>
      <c r="CN729" t="s">
        <v>3</v>
      </c>
      <c r="CO729">
        <v>0</v>
      </c>
      <c r="CP729">
        <f t="shared" si="707"/>
        <v>130092.85</v>
      </c>
      <c r="CQ729">
        <f t="shared" si="708"/>
        <v>0</v>
      </c>
      <c r="CR729">
        <f>(ROUND((ROUND(((((ET729*1.25)*1.1))*AV729*1),2)*BB729),2)+ROUND((ROUND(((AE729-(((EU729*1.25)*1.1)))*AV729*1),2)*BS729),2))</f>
        <v>1637.66</v>
      </c>
      <c r="CS729">
        <f t="shared" si="709"/>
        <v>781.86</v>
      </c>
      <c r="CT729">
        <f t="shared" si="710"/>
        <v>25750.11</v>
      </c>
      <c r="CU729">
        <f t="shared" si="711"/>
        <v>0</v>
      </c>
      <c r="CV729">
        <f t="shared" si="712"/>
        <v>34.170938999999997</v>
      </c>
      <c r="CW729">
        <f t="shared" si="713"/>
        <v>0</v>
      </c>
      <c r="CX729">
        <f t="shared" si="714"/>
        <v>0</v>
      </c>
      <c r="CY729">
        <f t="shared" si="715"/>
        <v>127288.9466</v>
      </c>
      <c r="CZ729">
        <f t="shared" si="716"/>
        <v>69315.762999999992</v>
      </c>
      <c r="DC729" t="s">
        <v>3</v>
      </c>
      <c r="DD729" t="s">
        <v>3</v>
      </c>
      <c r="DE729" t="s">
        <v>48</v>
      </c>
      <c r="DF729" t="s">
        <v>48</v>
      </c>
      <c r="DG729" t="s">
        <v>49</v>
      </c>
      <c r="DH729" t="s">
        <v>3</v>
      </c>
      <c r="DI729" t="s">
        <v>49</v>
      </c>
      <c r="DJ729" t="s">
        <v>48</v>
      </c>
      <c r="DK729" t="s">
        <v>3</v>
      </c>
      <c r="DL729" t="s">
        <v>3</v>
      </c>
      <c r="DM729" t="s">
        <v>3</v>
      </c>
      <c r="DN729">
        <v>0</v>
      </c>
      <c r="DO729">
        <v>0</v>
      </c>
      <c r="DP729">
        <v>1</v>
      </c>
      <c r="DQ729">
        <v>1</v>
      </c>
      <c r="DU729">
        <v>1005</v>
      </c>
      <c r="DV729" t="s">
        <v>432</v>
      </c>
      <c r="DW729" t="s">
        <v>432</v>
      </c>
      <c r="DX729">
        <v>100</v>
      </c>
      <c r="DZ729" t="s">
        <v>3</v>
      </c>
      <c r="EA729" t="s">
        <v>3</v>
      </c>
      <c r="EB729" t="s">
        <v>3</v>
      </c>
      <c r="EC729" t="s">
        <v>3</v>
      </c>
      <c r="EE729">
        <v>55586495</v>
      </c>
      <c r="EF729">
        <v>30</v>
      </c>
      <c r="EG729" t="s">
        <v>117</v>
      </c>
      <c r="EH729">
        <v>0</v>
      </c>
      <c r="EI729" t="s">
        <v>3</v>
      </c>
      <c r="EJ729">
        <v>1</v>
      </c>
      <c r="EK729">
        <v>57</v>
      </c>
      <c r="EL729" t="s">
        <v>260</v>
      </c>
      <c r="EM729" t="s">
        <v>261</v>
      </c>
      <c r="EO729" t="s">
        <v>52</v>
      </c>
      <c r="EQ729">
        <v>0</v>
      </c>
      <c r="ER729">
        <v>481.36</v>
      </c>
      <c r="ES729">
        <v>0</v>
      </c>
      <c r="ET729">
        <v>74.790000000000006</v>
      </c>
      <c r="EU729">
        <v>11.36</v>
      </c>
      <c r="EV729">
        <v>406.57</v>
      </c>
      <c r="EW729">
        <v>25.8</v>
      </c>
      <c r="EX729">
        <v>0</v>
      </c>
      <c r="EY729">
        <v>0</v>
      </c>
      <c r="FQ729">
        <v>0</v>
      </c>
      <c r="FR729">
        <v>0</v>
      </c>
      <c r="FS729">
        <v>0</v>
      </c>
      <c r="FX729">
        <v>101</v>
      </c>
      <c r="FY729">
        <v>55</v>
      </c>
      <c r="GA729" t="s">
        <v>3</v>
      </c>
      <c r="GD729">
        <v>1</v>
      </c>
      <c r="GF729">
        <v>-843779668</v>
      </c>
      <c r="GG729">
        <v>2</v>
      </c>
      <c r="GH729">
        <v>1</v>
      </c>
      <c r="GI729">
        <v>2</v>
      </c>
      <c r="GJ729">
        <v>0</v>
      </c>
      <c r="GK729">
        <v>0</v>
      </c>
      <c r="GL729">
        <f t="shared" si="717"/>
        <v>0</v>
      </c>
      <c r="GM729">
        <f t="shared" si="718"/>
        <v>326697.56</v>
      </c>
      <c r="GN729">
        <f t="shared" si="719"/>
        <v>326697.56</v>
      </c>
      <c r="GO729">
        <f t="shared" si="720"/>
        <v>0</v>
      </c>
      <c r="GP729">
        <f t="shared" si="721"/>
        <v>0</v>
      </c>
      <c r="GR729">
        <v>0</v>
      </c>
      <c r="GS729">
        <v>3</v>
      </c>
      <c r="GT729">
        <v>0</v>
      </c>
      <c r="GU729" t="s">
        <v>3</v>
      </c>
      <c r="GV729">
        <f t="shared" si="722"/>
        <v>0</v>
      </c>
      <c r="GW729">
        <v>1</v>
      </c>
      <c r="GX729">
        <f t="shared" si="723"/>
        <v>0</v>
      </c>
      <c r="HA729">
        <v>0</v>
      </c>
      <c r="HB729">
        <v>0</v>
      </c>
      <c r="HC729">
        <f t="shared" si="724"/>
        <v>0</v>
      </c>
      <c r="HE729" t="s">
        <v>3</v>
      </c>
      <c r="HF729" t="s">
        <v>3</v>
      </c>
      <c r="HM729" t="s">
        <v>3</v>
      </c>
      <c r="HN729" t="s">
        <v>3</v>
      </c>
      <c r="HO729" t="s">
        <v>3</v>
      </c>
      <c r="HP729" t="s">
        <v>3</v>
      </c>
      <c r="HQ729" t="s">
        <v>3</v>
      </c>
      <c r="HS729">
        <v>0</v>
      </c>
      <c r="IK729">
        <v>0</v>
      </c>
    </row>
    <row r="730" spans="1:255" x14ac:dyDescent="0.25">
      <c r="A730" s="2">
        <v>18</v>
      </c>
      <c r="B730" s="2">
        <v>1</v>
      </c>
      <c r="C730" s="2">
        <v>539</v>
      </c>
      <c r="D730" s="2"/>
      <c r="E730" s="2" t="s">
        <v>434</v>
      </c>
      <c r="F730" s="2" t="s">
        <v>435</v>
      </c>
      <c r="G730" s="2" t="s">
        <v>1040</v>
      </c>
      <c r="H730" s="2" t="s">
        <v>158</v>
      </c>
      <c r="I730" s="2">
        <f>I728*J730</f>
        <v>19.57</v>
      </c>
      <c r="J730" s="2">
        <v>4.12</v>
      </c>
      <c r="K730" s="2">
        <v>4.12</v>
      </c>
      <c r="L730" s="2"/>
      <c r="M730" s="2"/>
      <c r="N730" s="2"/>
      <c r="O730" s="2">
        <f t="shared" si="693"/>
        <v>43068.87</v>
      </c>
      <c r="P730" s="2">
        <f t="shared" si="694"/>
        <v>43068.87</v>
      </c>
      <c r="Q730" s="2">
        <f>(ROUND((ROUND(((ET730)*AV730*I730),2)*BB730),2)+ROUND((ROUND(((AE730-(EU730))*AV730*I730),2)*BS730),2))</f>
        <v>0</v>
      </c>
      <c r="R730" s="2">
        <f t="shared" si="695"/>
        <v>0</v>
      </c>
      <c r="S730" s="2">
        <f t="shared" si="696"/>
        <v>0</v>
      </c>
      <c r="T730" s="2">
        <f t="shared" si="697"/>
        <v>0</v>
      </c>
      <c r="U730" s="2">
        <f t="shared" si="698"/>
        <v>0</v>
      </c>
      <c r="V730" s="2">
        <f t="shared" si="699"/>
        <v>0</v>
      </c>
      <c r="W730" s="2">
        <f t="shared" si="700"/>
        <v>0</v>
      </c>
      <c r="X730" s="2">
        <f t="shared" si="701"/>
        <v>0</v>
      </c>
      <c r="Y730" s="2">
        <f t="shared" si="702"/>
        <v>0</v>
      </c>
      <c r="Z730" s="2"/>
      <c r="AA730" s="2">
        <v>56481265</v>
      </c>
      <c r="AB730" s="2">
        <f t="shared" si="703"/>
        <v>2200.7600000000002</v>
      </c>
      <c r="AC730" s="2">
        <f t="shared" si="704"/>
        <v>2200.7600000000002</v>
      </c>
      <c r="AD730" s="2">
        <f>ROUND((((ET730)-(EU730))+AE730),6)</f>
        <v>0</v>
      </c>
      <c r="AE730" s="2">
        <f>ROUND((EU730),6)</f>
        <v>0</v>
      </c>
      <c r="AF730" s="2">
        <f>ROUND((EV730),6)</f>
        <v>0</v>
      </c>
      <c r="AG730" s="2">
        <f t="shared" si="705"/>
        <v>0</v>
      </c>
      <c r="AH730" s="2">
        <f>(EW730)</f>
        <v>0</v>
      </c>
      <c r="AI730" s="2">
        <f>(EX730)</f>
        <v>0</v>
      </c>
      <c r="AJ730" s="2">
        <f t="shared" si="706"/>
        <v>0</v>
      </c>
      <c r="AK730" s="2">
        <v>2200.7600000000002</v>
      </c>
      <c r="AL730" s="2">
        <v>2200.7600000000002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101</v>
      </c>
      <c r="AU730" s="2">
        <v>55</v>
      </c>
      <c r="AV730" s="2">
        <v>1</v>
      </c>
      <c r="AW730" s="2">
        <v>1</v>
      </c>
      <c r="AX730" s="2"/>
      <c r="AY730" s="2"/>
      <c r="AZ730" s="2">
        <v>1</v>
      </c>
      <c r="BA730" s="2">
        <v>1</v>
      </c>
      <c r="BB730" s="2">
        <v>1</v>
      </c>
      <c r="BC730" s="2">
        <v>1</v>
      </c>
      <c r="BD730" s="2" t="s">
        <v>3</v>
      </c>
      <c r="BE730" s="2" t="s">
        <v>3</v>
      </c>
      <c r="BF730" s="2" t="s">
        <v>3</v>
      </c>
      <c r="BG730" s="2" t="s">
        <v>3</v>
      </c>
      <c r="BH730" s="2">
        <v>3</v>
      </c>
      <c r="BI730" s="2">
        <v>1</v>
      </c>
      <c r="BJ730" s="2" t="s">
        <v>436</v>
      </c>
      <c r="BK730" s="2"/>
      <c r="BL730" s="2"/>
      <c r="BM730" s="2">
        <v>57</v>
      </c>
      <c r="BN730" s="2">
        <v>0</v>
      </c>
      <c r="BO730" s="2" t="s">
        <v>3</v>
      </c>
      <c r="BP730" s="2">
        <v>0</v>
      </c>
      <c r="BQ730" s="2">
        <v>30</v>
      </c>
      <c r="BR730" s="2">
        <v>0</v>
      </c>
      <c r="BS730" s="2">
        <v>1</v>
      </c>
      <c r="BT730" s="2">
        <v>1</v>
      </c>
      <c r="BU730" s="2">
        <v>1</v>
      </c>
      <c r="BV730" s="2">
        <v>1</v>
      </c>
      <c r="BW730" s="2">
        <v>1</v>
      </c>
      <c r="BX730" s="2">
        <v>1</v>
      </c>
      <c r="BY730" s="2" t="s">
        <v>3</v>
      </c>
      <c r="BZ730" s="2">
        <v>101</v>
      </c>
      <c r="CA730" s="2">
        <v>55</v>
      </c>
      <c r="CB730" s="2" t="s">
        <v>3</v>
      </c>
      <c r="CC730" s="2"/>
      <c r="CD730" s="2"/>
      <c r="CE730" s="2">
        <v>30</v>
      </c>
      <c r="CF730" s="2">
        <v>0</v>
      </c>
      <c r="CG730" s="2">
        <v>0</v>
      </c>
      <c r="CH730" s="2"/>
      <c r="CI730" s="2"/>
      <c r="CJ730" s="2"/>
      <c r="CK730" s="2"/>
      <c r="CL730" s="2"/>
      <c r="CM730" s="2">
        <v>0</v>
      </c>
      <c r="CN730" s="2" t="s">
        <v>3</v>
      </c>
      <c r="CO730" s="2">
        <v>0</v>
      </c>
      <c r="CP730" s="2">
        <f t="shared" si="707"/>
        <v>43068.87</v>
      </c>
      <c r="CQ730" s="2">
        <f t="shared" si="708"/>
        <v>2200.7600000000002</v>
      </c>
      <c r="CR730" s="2">
        <f>(ROUND((ROUND(((ET730)*AV730*1),2)*BB730),2)+ROUND((ROUND(((AE730-(EU730))*AV730*1),2)*BS730),2))</f>
        <v>0</v>
      </c>
      <c r="CS730" s="2">
        <f t="shared" si="709"/>
        <v>0</v>
      </c>
      <c r="CT730" s="2">
        <f t="shared" si="710"/>
        <v>0</v>
      </c>
      <c r="CU730" s="2">
        <f t="shared" si="711"/>
        <v>0</v>
      </c>
      <c r="CV730" s="2">
        <f t="shared" si="712"/>
        <v>0</v>
      </c>
      <c r="CW730" s="2">
        <f t="shared" si="713"/>
        <v>0</v>
      </c>
      <c r="CX730" s="2">
        <f t="shared" si="714"/>
        <v>0</v>
      </c>
      <c r="CY730" s="2">
        <f t="shared" si="715"/>
        <v>0</v>
      </c>
      <c r="CZ730" s="2">
        <f t="shared" si="716"/>
        <v>0</v>
      </c>
      <c r="DA730" s="2"/>
      <c r="DB730" s="2"/>
      <c r="DC730" s="2" t="s">
        <v>3</v>
      </c>
      <c r="DD730" s="2" t="s">
        <v>3</v>
      </c>
      <c r="DE730" s="2" t="s">
        <v>3</v>
      </c>
      <c r="DF730" s="2" t="s">
        <v>3</v>
      </c>
      <c r="DG730" s="2" t="s">
        <v>3</v>
      </c>
      <c r="DH730" s="2" t="s">
        <v>3</v>
      </c>
      <c r="DI730" s="2" t="s">
        <v>3</v>
      </c>
      <c r="DJ730" s="2" t="s">
        <v>3</v>
      </c>
      <c r="DK730" s="2" t="s">
        <v>3</v>
      </c>
      <c r="DL730" s="2" t="s">
        <v>3</v>
      </c>
      <c r="DM730" s="2" t="s">
        <v>3</v>
      </c>
      <c r="DN730" s="2">
        <v>0</v>
      </c>
      <c r="DO730" s="2">
        <v>0</v>
      </c>
      <c r="DP730" s="2">
        <v>1</v>
      </c>
      <c r="DQ730" s="2">
        <v>1</v>
      </c>
      <c r="DR730" s="2"/>
      <c r="DS730" s="2"/>
      <c r="DT730" s="2"/>
      <c r="DU730" s="2">
        <v>1007</v>
      </c>
      <c r="DV730" s="2" t="s">
        <v>158</v>
      </c>
      <c r="DW730" s="2" t="s">
        <v>158</v>
      </c>
      <c r="DX730" s="2">
        <v>1</v>
      </c>
      <c r="DY730" s="2"/>
      <c r="DZ730" s="2" t="s">
        <v>3</v>
      </c>
      <c r="EA730" s="2" t="s">
        <v>3</v>
      </c>
      <c r="EB730" s="2" t="s">
        <v>3</v>
      </c>
      <c r="EC730" s="2" t="s">
        <v>3</v>
      </c>
      <c r="ED730" s="2"/>
      <c r="EE730" s="2">
        <v>55586495</v>
      </c>
      <c r="EF730" s="2">
        <v>30</v>
      </c>
      <c r="EG730" s="2" t="s">
        <v>117</v>
      </c>
      <c r="EH730" s="2">
        <v>0</v>
      </c>
      <c r="EI730" s="2" t="s">
        <v>3</v>
      </c>
      <c r="EJ730" s="2">
        <v>1</v>
      </c>
      <c r="EK730" s="2">
        <v>57</v>
      </c>
      <c r="EL730" s="2" t="s">
        <v>260</v>
      </c>
      <c r="EM730" s="2" t="s">
        <v>261</v>
      </c>
      <c r="EN730" s="2"/>
      <c r="EO730" s="2" t="s">
        <v>3</v>
      </c>
      <c r="EP730" s="2"/>
      <c r="EQ730" s="2">
        <v>0</v>
      </c>
      <c r="ER730" s="2">
        <v>2200.7600000000002</v>
      </c>
      <c r="ES730" s="2">
        <v>2200.7600000000002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>
        <v>0</v>
      </c>
      <c r="FR730" s="2">
        <v>0</v>
      </c>
      <c r="FS730" s="2">
        <v>0</v>
      </c>
      <c r="FT730" s="2"/>
      <c r="FU730" s="2"/>
      <c r="FV730" s="2"/>
      <c r="FW730" s="2"/>
      <c r="FX730" s="2">
        <v>101</v>
      </c>
      <c r="FY730" s="2">
        <v>55</v>
      </c>
      <c r="FZ730" s="2"/>
      <c r="GA730" s="2" t="s">
        <v>3</v>
      </c>
      <c r="GB730" s="2"/>
      <c r="GC730" s="2"/>
      <c r="GD730" s="2">
        <v>1</v>
      </c>
      <c r="GE730" s="2"/>
      <c r="GF730" s="2">
        <v>-1082220246</v>
      </c>
      <c r="GG730" s="2">
        <v>2</v>
      </c>
      <c r="GH730" s="2">
        <v>1</v>
      </c>
      <c r="GI730" s="2">
        <v>-2</v>
      </c>
      <c r="GJ730" s="2">
        <v>0</v>
      </c>
      <c r="GK730" s="2">
        <v>0</v>
      </c>
      <c r="GL730" s="2">
        <f t="shared" si="717"/>
        <v>0</v>
      </c>
      <c r="GM730" s="2">
        <f t="shared" si="718"/>
        <v>43068.87</v>
      </c>
      <c r="GN730" s="2">
        <f t="shared" si="719"/>
        <v>43068.87</v>
      </c>
      <c r="GO730" s="2">
        <f t="shared" si="720"/>
        <v>0</v>
      </c>
      <c r="GP730" s="2">
        <f t="shared" si="721"/>
        <v>0</v>
      </c>
      <c r="GQ730" s="2"/>
      <c r="GR730" s="2">
        <v>0</v>
      </c>
      <c r="GS730" s="2">
        <v>3</v>
      </c>
      <c r="GT730" s="2">
        <v>0</v>
      </c>
      <c r="GU730" s="2" t="s">
        <v>3</v>
      </c>
      <c r="GV730" s="2">
        <f t="shared" si="722"/>
        <v>0</v>
      </c>
      <c r="GW730" s="2">
        <v>1</v>
      </c>
      <c r="GX730" s="2">
        <f t="shared" si="723"/>
        <v>0</v>
      </c>
      <c r="GY730" s="2"/>
      <c r="GZ730" s="2"/>
      <c r="HA730" s="2">
        <v>0</v>
      </c>
      <c r="HB730" s="2">
        <v>0</v>
      </c>
      <c r="HC730" s="2">
        <f t="shared" si="724"/>
        <v>0</v>
      </c>
      <c r="HD730" s="2"/>
      <c r="HE730" s="2" t="s">
        <v>3</v>
      </c>
      <c r="HF730" s="2" t="s">
        <v>3</v>
      </c>
      <c r="HG730" s="2"/>
      <c r="HH730" s="2"/>
      <c r="HI730" s="2"/>
      <c r="HJ730" s="2"/>
      <c r="HK730" s="2"/>
      <c r="HL730" s="2"/>
      <c r="HM730" s="2" t="s">
        <v>3</v>
      </c>
      <c r="HN730" s="2" t="s">
        <v>3</v>
      </c>
      <c r="HO730" s="2" t="s">
        <v>3</v>
      </c>
      <c r="HP730" s="2" t="s">
        <v>3</v>
      </c>
      <c r="HQ730" s="2" t="s">
        <v>3</v>
      </c>
      <c r="HR730" s="2"/>
      <c r="HS730" s="2">
        <v>0</v>
      </c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>
        <v>0</v>
      </c>
      <c r="IL730" s="2"/>
      <c r="IM730" s="2"/>
      <c r="IN730" s="2"/>
      <c r="IO730" s="2"/>
      <c r="IP730" s="2"/>
      <c r="IQ730" s="2"/>
      <c r="IR730" s="2"/>
      <c r="IS730" s="2"/>
      <c r="IT730" s="2"/>
      <c r="IU730" s="2"/>
    </row>
    <row r="731" spans="1:255" x14ac:dyDescent="0.25">
      <c r="A731">
        <v>18</v>
      </c>
      <c r="B731">
        <v>1</v>
      </c>
      <c r="C731">
        <v>542</v>
      </c>
      <c r="E731" t="s">
        <v>434</v>
      </c>
      <c r="F731" t="s">
        <v>435</v>
      </c>
      <c r="G731" t="s">
        <v>1040</v>
      </c>
      <c r="H731" t="s">
        <v>158</v>
      </c>
      <c r="I731">
        <f>I729*J731</f>
        <v>19.57</v>
      </c>
      <c r="J731">
        <v>4.12</v>
      </c>
      <c r="K731">
        <v>4.12</v>
      </c>
      <c r="O731">
        <f t="shared" si="693"/>
        <v>468158.62</v>
      </c>
      <c r="P731">
        <f t="shared" si="694"/>
        <v>468158.62</v>
      </c>
      <c r="Q731">
        <f>(ROUND((ROUND(((ET731)*AV731*I731),2)*BB731),2)+ROUND((ROUND(((AE731-(EU731))*AV731*I731),2)*BS731),2))</f>
        <v>0</v>
      </c>
      <c r="R731">
        <f t="shared" si="695"/>
        <v>0</v>
      </c>
      <c r="S731">
        <f t="shared" si="696"/>
        <v>0</v>
      </c>
      <c r="T731">
        <f t="shared" si="697"/>
        <v>0</v>
      </c>
      <c r="U731">
        <f t="shared" si="698"/>
        <v>0</v>
      </c>
      <c r="V731">
        <f t="shared" si="699"/>
        <v>0</v>
      </c>
      <c r="W731">
        <f t="shared" si="700"/>
        <v>0</v>
      </c>
      <c r="X731">
        <f t="shared" si="701"/>
        <v>0</v>
      </c>
      <c r="Y731">
        <f t="shared" si="702"/>
        <v>0</v>
      </c>
      <c r="AA731">
        <v>56481267</v>
      </c>
      <c r="AB731">
        <f t="shared" si="703"/>
        <v>2200.7600000000002</v>
      </c>
      <c r="AC731">
        <f t="shared" si="704"/>
        <v>2200.7600000000002</v>
      </c>
      <c r="AD731">
        <f>ROUND((((ET731)-(EU731))+AE731),6)</f>
        <v>0</v>
      </c>
      <c r="AE731">
        <f>ROUND((EU731),6)</f>
        <v>0</v>
      </c>
      <c r="AF731">
        <f>ROUND((EV731),6)</f>
        <v>0</v>
      </c>
      <c r="AG731">
        <f t="shared" si="705"/>
        <v>0</v>
      </c>
      <c r="AH731">
        <f>(EW731)</f>
        <v>0</v>
      </c>
      <c r="AI731">
        <f>(EX731)</f>
        <v>0</v>
      </c>
      <c r="AJ731">
        <f t="shared" si="706"/>
        <v>0</v>
      </c>
      <c r="AK731">
        <v>2200.7600000000002</v>
      </c>
      <c r="AL731">
        <v>2200.7600000000002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101</v>
      </c>
      <c r="AU731">
        <v>55</v>
      </c>
      <c r="AV731">
        <v>1</v>
      </c>
      <c r="AW731">
        <v>1</v>
      </c>
      <c r="AZ731">
        <v>1</v>
      </c>
      <c r="BA731">
        <v>1</v>
      </c>
      <c r="BB731">
        <v>1</v>
      </c>
      <c r="BC731">
        <v>10.87</v>
      </c>
      <c r="BD731" t="s">
        <v>3</v>
      </c>
      <c r="BE731" t="s">
        <v>3</v>
      </c>
      <c r="BF731" t="s">
        <v>3</v>
      </c>
      <c r="BG731" t="s">
        <v>3</v>
      </c>
      <c r="BH731">
        <v>3</v>
      </c>
      <c r="BI731">
        <v>1</v>
      </c>
      <c r="BJ731" t="s">
        <v>436</v>
      </c>
      <c r="BM731">
        <v>57</v>
      </c>
      <c r="BN731">
        <v>0</v>
      </c>
      <c r="BO731" t="s">
        <v>435</v>
      </c>
      <c r="BP731">
        <v>1</v>
      </c>
      <c r="BQ731">
        <v>30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 t="s">
        <v>3</v>
      </c>
      <c r="BZ731">
        <v>101</v>
      </c>
      <c r="CA731">
        <v>55</v>
      </c>
      <c r="CB731" t="s">
        <v>3</v>
      </c>
      <c r="CE731">
        <v>30</v>
      </c>
      <c r="CF731">
        <v>0</v>
      </c>
      <c r="CG731">
        <v>0</v>
      </c>
      <c r="CM731">
        <v>0</v>
      </c>
      <c r="CN731" t="s">
        <v>3</v>
      </c>
      <c r="CO731">
        <v>0</v>
      </c>
      <c r="CP731">
        <f t="shared" si="707"/>
        <v>468158.62</v>
      </c>
      <c r="CQ731">
        <f t="shared" si="708"/>
        <v>23922.26</v>
      </c>
      <c r="CR731">
        <f>(ROUND((ROUND(((ET731)*AV731*1),2)*BB731),2)+ROUND((ROUND(((AE731-(EU731))*AV731*1),2)*BS731),2))</f>
        <v>0</v>
      </c>
      <c r="CS731">
        <f t="shared" si="709"/>
        <v>0</v>
      </c>
      <c r="CT731">
        <f t="shared" si="710"/>
        <v>0</v>
      </c>
      <c r="CU731">
        <f t="shared" si="711"/>
        <v>0</v>
      </c>
      <c r="CV731">
        <f t="shared" si="712"/>
        <v>0</v>
      </c>
      <c r="CW731">
        <f t="shared" si="713"/>
        <v>0</v>
      </c>
      <c r="CX731">
        <f t="shared" si="714"/>
        <v>0</v>
      </c>
      <c r="CY731">
        <f t="shared" si="715"/>
        <v>0</v>
      </c>
      <c r="CZ731">
        <f t="shared" si="716"/>
        <v>0</v>
      </c>
      <c r="DC731" t="s">
        <v>3</v>
      </c>
      <c r="DD731" t="s">
        <v>3</v>
      </c>
      <c r="DE731" t="s">
        <v>3</v>
      </c>
      <c r="DF731" t="s">
        <v>3</v>
      </c>
      <c r="DG731" t="s">
        <v>3</v>
      </c>
      <c r="DH731" t="s">
        <v>3</v>
      </c>
      <c r="DI731" t="s">
        <v>3</v>
      </c>
      <c r="DJ731" t="s">
        <v>3</v>
      </c>
      <c r="DK731" t="s">
        <v>3</v>
      </c>
      <c r="DL731" t="s">
        <v>3</v>
      </c>
      <c r="DM731" t="s">
        <v>3</v>
      </c>
      <c r="DN731">
        <v>0</v>
      </c>
      <c r="DO731">
        <v>0</v>
      </c>
      <c r="DP731">
        <v>1</v>
      </c>
      <c r="DQ731">
        <v>1</v>
      </c>
      <c r="DU731">
        <v>1007</v>
      </c>
      <c r="DV731" t="s">
        <v>158</v>
      </c>
      <c r="DW731" t="s">
        <v>158</v>
      </c>
      <c r="DX731">
        <v>1</v>
      </c>
      <c r="DZ731" t="s">
        <v>3</v>
      </c>
      <c r="EA731" t="s">
        <v>3</v>
      </c>
      <c r="EB731" t="s">
        <v>3</v>
      </c>
      <c r="EC731" t="s">
        <v>3</v>
      </c>
      <c r="EE731">
        <v>55586495</v>
      </c>
      <c r="EF731">
        <v>30</v>
      </c>
      <c r="EG731" t="s">
        <v>117</v>
      </c>
      <c r="EH731">
        <v>0</v>
      </c>
      <c r="EI731" t="s">
        <v>3</v>
      </c>
      <c r="EJ731">
        <v>1</v>
      </c>
      <c r="EK731">
        <v>57</v>
      </c>
      <c r="EL731" t="s">
        <v>260</v>
      </c>
      <c r="EM731" t="s">
        <v>261</v>
      </c>
      <c r="EO731" t="s">
        <v>3</v>
      </c>
      <c r="EQ731">
        <v>0</v>
      </c>
      <c r="ER731">
        <v>2200.7600000000002</v>
      </c>
      <c r="ES731">
        <v>2200.7600000000002</v>
      </c>
      <c r="ET731">
        <v>0</v>
      </c>
      <c r="EU731">
        <v>0</v>
      </c>
      <c r="EV731">
        <v>0</v>
      </c>
      <c r="EW731">
        <v>0</v>
      </c>
      <c r="EX731">
        <v>0</v>
      </c>
      <c r="FQ731">
        <v>0</v>
      </c>
      <c r="FR731">
        <v>0</v>
      </c>
      <c r="FS731">
        <v>0</v>
      </c>
      <c r="FX731">
        <v>101</v>
      </c>
      <c r="FY731">
        <v>55</v>
      </c>
      <c r="GA731" t="s">
        <v>3</v>
      </c>
      <c r="GD731">
        <v>1</v>
      </c>
      <c r="GF731">
        <v>-1082220246</v>
      </c>
      <c r="GG731">
        <v>2</v>
      </c>
      <c r="GH731">
        <v>1</v>
      </c>
      <c r="GI731">
        <v>2</v>
      </c>
      <c r="GJ731">
        <v>0</v>
      </c>
      <c r="GK731">
        <v>0</v>
      </c>
      <c r="GL731">
        <f t="shared" si="717"/>
        <v>0</v>
      </c>
      <c r="GM731">
        <f t="shared" si="718"/>
        <v>468158.62</v>
      </c>
      <c r="GN731">
        <f t="shared" si="719"/>
        <v>468158.62</v>
      </c>
      <c r="GO731">
        <f t="shared" si="720"/>
        <v>0</v>
      </c>
      <c r="GP731">
        <f t="shared" si="721"/>
        <v>0</v>
      </c>
      <c r="GR731">
        <v>0</v>
      </c>
      <c r="GS731">
        <v>3</v>
      </c>
      <c r="GT731">
        <v>0</v>
      </c>
      <c r="GU731" t="s">
        <v>3</v>
      </c>
      <c r="GV731">
        <f t="shared" si="722"/>
        <v>0</v>
      </c>
      <c r="GW731">
        <v>1</v>
      </c>
      <c r="GX731">
        <f t="shared" si="723"/>
        <v>0</v>
      </c>
      <c r="HA731">
        <v>0</v>
      </c>
      <c r="HB731">
        <v>0</v>
      </c>
      <c r="HC731">
        <f t="shared" si="724"/>
        <v>0</v>
      </c>
      <c r="HE731" t="s">
        <v>3</v>
      </c>
      <c r="HF731" t="s">
        <v>3</v>
      </c>
      <c r="HM731" t="s">
        <v>3</v>
      </c>
      <c r="HN731" t="s">
        <v>3</v>
      </c>
      <c r="HO731" t="s">
        <v>3</v>
      </c>
      <c r="HP731" t="s">
        <v>3</v>
      </c>
      <c r="HQ731" t="s">
        <v>3</v>
      </c>
      <c r="HS731">
        <v>0</v>
      </c>
      <c r="IK731">
        <v>0</v>
      </c>
    </row>
    <row r="732" spans="1:255" x14ac:dyDescent="0.25">
      <c r="A732" s="2">
        <v>17</v>
      </c>
      <c r="B732" s="2">
        <v>1</v>
      </c>
      <c r="C732" s="2">
        <f>ROW(SmtRes!A545)</f>
        <v>545</v>
      </c>
      <c r="D732" s="2">
        <f>ROW(EtalonRes!A541)</f>
        <v>541</v>
      </c>
      <c r="E732" s="2" t="s">
        <v>437</v>
      </c>
      <c r="F732" s="2" t="s">
        <v>438</v>
      </c>
      <c r="G732" s="2" t="s">
        <v>439</v>
      </c>
      <c r="H732" s="2" t="s">
        <v>46</v>
      </c>
      <c r="I732" s="2">
        <f>ROUND(320.9/100,9)</f>
        <v>3.2090000000000001</v>
      </c>
      <c r="J732" s="2">
        <v>0</v>
      </c>
      <c r="K732" s="2">
        <f>ROUND(320.9/100,9)</f>
        <v>3.2090000000000001</v>
      </c>
      <c r="L732" s="2"/>
      <c r="M732" s="2"/>
      <c r="N732" s="2"/>
      <c r="O732" s="2">
        <f t="shared" si="693"/>
        <v>227.11</v>
      </c>
      <c r="P732" s="2">
        <f t="shared" si="694"/>
        <v>0</v>
      </c>
      <c r="Q732" s="2">
        <f>(ROUND((ROUND(((((ET732*1.25)*1.1))*AV732*I732),2)*BB732),2)+ROUND((ROUND(((AE732-(((EU732*1.25)*1.1)))*AV732*I732),2)*BS732),2))</f>
        <v>7.67</v>
      </c>
      <c r="R732" s="2">
        <f t="shared" si="695"/>
        <v>1.1499999999999999</v>
      </c>
      <c r="S732" s="2">
        <f t="shared" si="696"/>
        <v>219.44</v>
      </c>
      <c r="T732" s="2">
        <f t="shared" si="697"/>
        <v>0</v>
      </c>
      <c r="U732" s="2">
        <f t="shared" si="698"/>
        <v>14.66310752775</v>
      </c>
      <c r="V732" s="2">
        <f t="shared" si="699"/>
        <v>0</v>
      </c>
      <c r="W732" s="2">
        <f t="shared" si="700"/>
        <v>0</v>
      </c>
      <c r="X732" s="2">
        <f t="shared" si="701"/>
        <v>222.8</v>
      </c>
      <c r="Y732" s="2">
        <f t="shared" si="702"/>
        <v>121.32</v>
      </c>
      <c r="Z732" s="2"/>
      <c r="AA732" s="2">
        <v>56481265</v>
      </c>
      <c r="AB732" s="2">
        <f t="shared" si="703"/>
        <v>67.594449999999995</v>
      </c>
      <c r="AC732" s="2">
        <f t="shared" si="704"/>
        <v>0</v>
      </c>
      <c r="AD732" s="2">
        <f>ROUND((((((ET732*1.25)*1.1))-(((EU732*1.25)*1.1)))+AE732),6)</f>
        <v>2.2825000000000002</v>
      </c>
      <c r="AE732" s="2">
        <f>ROUND((((EU732*1.25)*1.1)),6)</f>
        <v>0.34375</v>
      </c>
      <c r="AF732" s="2">
        <f>ROUND((((EV732*1.15)*1.1)),6)</f>
        <v>65.311949999999996</v>
      </c>
      <c r="AG732" s="2">
        <f t="shared" si="705"/>
        <v>0</v>
      </c>
      <c r="AH732" s="2">
        <f>(((EW732*1.15)*1.1))</f>
        <v>4.3642500000000002</v>
      </c>
      <c r="AI732" s="2">
        <f>(((EX732*1.25)*1.1))</f>
        <v>0</v>
      </c>
      <c r="AJ732" s="2">
        <f t="shared" si="706"/>
        <v>0</v>
      </c>
      <c r="AK732" s="2">
        <v>53.29</v>
      </c>
      <c r="AL732" s="2">
        <v>0</v>
      </c>
      <c r="AM732" s="2">
        <v>1.66</v>
      </c>
      <c r="AN732" s="2">
        <v>0.25</v>
      </c>
      <c r="AO732" s="2">
        <v>51.63</v>
      </c>
      <c r="AP732" s="2">
        <v>0</v>
      </c>
      <c r="AQ732" s="2">
        <v>3.45</v>
      </c>
      <c r="AR732" s="2">
        <v>0</v>
      </c>
      <c r="AS732" s="2">
        <v>0</v>
      </c>
      <c r="AT732" s="2">
        <v>101</v>
      </c>
      <c r="AU732" s="2">
        <v>55</v>
      </c>
      <c r="AV732" s="2">
        <v>1.0469999999999999</v>
      </c>
      <c r="AW732" s="2">
        <v>1</v>
      </c>
      <c r="AX732" s="2"/>
      <c r="AY732" s="2"/>
      <c r="AZ732" s="2">
        <v>1</v>
      </c>
      <c r="BA732" s="2">
        <v>1</v>
      </c>
      <c r="BB732" s="2">
        <v>1</v>
      </c>
      <c r="BC732" s="2">
        <v>1</v>
      </c>
      <c r="BD732" s="2" t="s">
        <v>3</v>
      </c>
      <c r="BE732" s="2" t="s">
        <v>3</v>
      </c>
      <c r="BF732" s="2" t="s">
        <v>3</v>
      </c>
      <c r="BG732" s="2" t="s">
        <v>3</v>
      </c>
      <c r="BH732" s="2">
        <v>0</v>
      </c>
      <c r="BI732" s="2">
        <v>1</v>
      </c>
      <c r="BJ732" s="2" t="s">
        <v>440</v>
      </c>
      <c r="BK732" s="2"/>
      <c r="BL732" s="2"/>
      <c r="BM732" s="2">
        <v>57</v>
      </c>
      <c r="BN732" s="2">
        <v>0</v>
      </c>
      <c r="BO732" s="2" t="s">
        <v>438</v>
      </c>
      <c r="BP732" s="2">
        <v>1</v>
      </c>
      <c r="BQ732" s="2">
        <v>30</v>
      </c>
      <c r="BR732" s="2">
        <v>0</v>
      </c>
      <c r="BS732" s="2">
        <v>1</v>
      </c>
      <c r="BT732" s="2">
        <v>1</v>
      </c>
      <c r="BU732" s="2">
        <v>1</v>
      </c>
      <c r="BV732" s="2">
        <v>1</v>
      </c>
      <c r="BW732" s="2">
        <v>1</v>
      </c>
      <c r="BX732" s="2">
        <v>1</v>
      </c>
      <c r="BY732" s="2" t="s">
        <v>3</v>
      </c>
      <c r="BZ732" s="2">
        <v>101</v>
      </c>
      <c r="CA732" s="2">
        <v>55</v>
      </c>
      <c r="CB732" s="2" t="s">
        <v>3</v>
      </c>
      <c r="CC732" s="2"/>
      <c r="CD732" s="2"/>
      <c r="CE732" s="2">
        <v>30</v>
      </c>
      <c r="CF732" s="2">
        <v>0</v>
      </c>
      <c r="CG732" s="2">
        <v>0</v>
      </c>
      <c r="CH732" s="2"/>
      <c r="CI732" s="2"/>
      <c r="CJ732" s="2"/>
      <c r="CK732" s="2"/>
      <c r="CL732" s="2"/>
      <c r="CM732" s="2">
        <v>0</v>
      </c>
      <c r="CN732" s="2" t="s">
        <v>3</v>
      </c>
      <c r="CO732" s="2">
        <v>0</v>
      </c>
      <c r="CP732" s="2">
        <f t="shared" si="707"/>
        <v>227.10999999999999</v>
      </c>
      <c r="CQ732" s="2">
        <f t="shared" si="708"/>
        <v>0</v>
      </c>
      <c r="CR732" s="2">
        <f>(ROUND((ROUND(((((ET732*1.25)*1.1))*AV732*1),2)*BB732),2)+ROUND((ROUND(((AE732-(((EU732*1.25)*1.1)))*AV732*1),2)*BS732),2))</f>
        <v>2.39</v>
      </c>
      <c r="CS732" s="2">
        <f t="shared" si="709"/>
        <v>0.36</v>
      </c>
      <c r="CT732" s="2">
        <f t="shared" si="710"/>
        <v>68.38</v>
      </c>
      <c r="CU732" s="2">
        <f t="shared" si="711"/>
        <v>0</v>
      </c>
      <c r="CV732" s="2">
        <f t="shared" si="712"/>
        <v>4.5693697499999999</v>
      </c>
      <c r="CW732" s="2">
        <f t="shared" si="713"/>
        <v>0</v>
      </c>
      <c r="CX732" s="2">
        <f t="shared" si="714"/>
        <v>0</v>
      </c>
      <c r="CY732" s="2">
        <f t="shared" si="715"/>
        <v>222.79589999999999</v>
      </c>
      <c r="CZ732" s="2">
        <f t="shared" si="716"/>
        <v>121.3245</v>
      </c>
      <c r="DA732" s="2"/>
      <c r="DB732" s="2"/>
      <c r="DC732" s="2" t="s">
        <v>3</v>
      </c>
      <c r="DD732" s="2" t="s">
        <v>3</v>
      </c>
      <c r="DE732" s="2" t="s">
        <v>48</v>
      </c>
      <c r="DF732" s="2" t="s">
        <v>48</v>
      </c>
      <c r="DG732" s="2" t="s">
        <v>49</v>
      </c>
      <c r="DH732" s="2" t="s">
        <v>3</v>
      </c>
      <c r="DI732" s="2" t="s">
        <v>49</v>
      </c>
      <c r="DJ732" s="2" t="s">
        <v>48</v>
      </c>
      <c r="DK732" s="2" t="s">
        <v>3</v>
      </c>
      <c r="DL732" s="2" t="s">
        <v>3</v>
      </c>
      <c r="DM732" s="2" t="s">
        <v>3</v>
      </c>
      <c r="DN732" s="2">
        <v>0</v>
      </c>
      <c r="DO732" s="2">
        <v>0</v>
      </c>
      <c r="DP732" s="2">
        <v>1</v>
      </c>
      <c r="DQ732" s="2">
        <v>1</v>
      </c>
      <c r="DR732" s="2"/>
      <c r="DS732" s="2"/>
      <c r="DT732" s="2"/>
      <c r="DU732" s="2">
        <v>1005</v>
      </c>
      <c r="DV732" s="2" t="s">
        <v>46</v>
      </c>
      <c r="DW732" s="2" t="s">
        <v>46</v>
      </c>
      <c r="DX732" s="2">
        <v>100</v>
      </c>
      <c r="DY732" s="2"/>
      <c r="DZ732" s="2" t="s">
        <v>3</v>
      </c>
      <c r="EA732" s="2" t="s">
        <v>3</v>
      </c>
      <c r="EB732" s="2" t="s">
        <v>3</v>
      </c>
      <c r="EC732" s="2" t="s">
        <v>3</v>
      </c>
      <c r="ED732" s="2"/>
      <c r="EE732" s="2">
        <v>55586495</v>
      </c>
      <c r="EF732" s="2">
        <v>30</v>
      </c>
      <c r="EG732" s="2" t="s">
        <v>117</v>
      </c>
      <c r="EH732" s="2">
        <v>0</v>
      </c>
      <c r="EI732" s="2" t="s">
        <v>3</v>
      </c>
      <c r="EJ732" s="2">
        <v>1</v>
      </c>
      <c r="EK732" s="2">
        <v>57</v>
      </c>
      <c r="EL732" s="2" t="s">
        <v>260</v>
      </c>
      <c r="EM732" s="2" t="s">
        <v>261</v>
      </c>
      <c r="EN732" s="2"/>
      <c r="EO732" s="2" t="s">
        <v>52</v>
      </c>
      <c r="EP732" s="2"/>
      <c r="EQ732" s="2">
        <v>0</v>
      </c>
      <c r="ER732" s="2">
        <v>53.29</v>
      </c>
      <c r="ES732" s="2">
        <v>0</v>
      </c>
      <c r="ET732" s="2">
        <v>1.66</v>
      </c>
      <c r="EU732" s="2">
        <v>0.25</v>
      </c>
      <c r="EV732" s="2">
        <v>51.63</v>
      </c>
      <c r="EW732" s="2">
        <v>3.45</v>
      </c>
      <c r="EX732" s="2">
        <v>0</v>
      </c>
      <c r="EY732" s="2">
        <v>0</v>
      </c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>
        <v>0</v>
      </c>
      <c r="FR732" s="2">
        <v>0</v>
      </c>
      <c r="FS732" s="2">
        <v>0</v>
      </c>
      <c r="FT732" s="2"/>
      <c r="FU732" s="2"/>
      <c r="FV732" s="2"/>
      <c r="FW732" s="2"/>
      <c r="FX732" s="2">
        <v>101</v>
      </c>
      <c r="FY732" s="2">
        <v>55</v>
      </c>
      <c r="FZ732" s="2"/>
      <c r="GA732" s="2" t="s">
        <v>3</v>
      </c>
      <c r="GB732" s="2"/>
      <c r="GC732" s="2"/>
      <c r="GD732" s="2">
        <v>1</v>
      </c>
      <c r="GE732" s="2"/>
      <c r="GF732" s="2">
        <v>1931076793</v>
      </c>
      <c r="GG732" s="2">
        <v>2</v>
      </c>
      <c r="GH732" s="2">
        <v>1</v>
      </c>
      <c r="GI732" s="2">
        <v>2</v>
      </c>
      <c r="GJ732" s="2">
        <v>0</v>
      </c>
      <c r="GK732" s="2">
        <v>0</v>
      </c>
      <c r="GL732" s="2">
        <f t="shared" si="717"/>
        <v>0</v>
      </c>
      <c r="GM732" s="2">
        <f t="shared" si="718"/>
        <v>571.23</v>
      </c>
      <c r="GN732" s="2">
        <f t="shared" si="719"/>
        <v>571.23</v>
      </c>
      <c r="GO732" s="2">
        <f t="shared" si="720"/>
        <v>0</v>
      </c>
      <c r="GP732" s="2">
        <f t="shared" si="721"/>
        <v>0</v>
      </c>
      <c r="GQ732" s="2"/>
      <c r="GR732" s="2">
        <v>0</v>
      </c>
      <c r="GS732" s="2">
        <v>3</v>
      </c>
      <c r="GT732" s="2">
        <v>0</v>
      </c>
      <c r="GU732" s="2" t="s">
        <v>3</v>
      </c>
      <c r="GV732" s="2">
        <f t="shared" si="722"/>
        <v>0</v>
      </c>
      <c r="GW732" s="2">
        <v>1</v>
      </c>
      <c r="GX732" s="2">
        <f t="shared" si="723"/>
        <v>0</v>
      </c>
      <c r="GY732" s="2"/>
      <c r="GZ732" s="2"/>
      <c r="HA732" s="2">
        <v>0</v>
      </c>
      <c r="HB732" s="2">
        <v>0</v>
      </c>
      <c r="HC732" s="2">
        <f t="shared" si="724"/>
        <v>0</v>
      </c>
      <c r="HD732" s="2"/>
      <c r="HE732" s="2" t="s">
        <v>3</v>
      </c>
      <c r="HF732" s="2" t="s">
        <v>3</v>
      </c>
      <c r="HG732" s="2"/>
      <c r="HH732" s="2"/>
      <c r="HI732" s="2"/>
      <c r="HJ732" s="2"/>
      <c r="HK732" s="2"/>
      <c r="HL732" s="2"/>
      <c r="HM732" s="2" t="s">
        <v>3</v>
      </c>
      <c r="HN732" s="2" t="s">
        <v>3</v>
      </c>
      <c r="HO732" s="2" t="s">
        <v>3</v>
      </c>
      <c r="HP732" s="2" t="s">
        <v>3</v>
      </c>
      <c r="HQ732" s="2" t="s">
        <v>3</v>
      </c>
      <c r="HR732" s="2"/>
      <c r="HS732" s="2">
        <v>0</v>
      </c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>
        <v>0</v>
      </c>
      <c r="IL732" s="2"/>
      <c r="IM732" s="2"/>
      <c r="IN732" s="2"/>
      <c r="IO732" s="2"/>
      <c r="IP732" s="2"/>
      <c r="IQ732" s="2"/>
      <c r="IR732" s="2"/>
      <c r="IS732" s="2"/>
      <c r="IT732" s="2"/>
      <c r="IU732" s="2"/>
    </row>
    <row r="733" spans="1:255" x14ac:dyDescent="0.25">
      <c r="A733">
        <v>17</v>
      </c>
      <c r="B733">
        <v>1</v>
      </c>
      <c r="C733">
        <f>ROW(SmtRes!A548)</f>
        <v>548</v>
      </c>
      <c r="D733">
        <f>ROW(EtalonRes!A544)</f>
        <v>544</v>
      </c>
      <c r="E733" t="s">
        <v>437</v>
      </c>
      <c r="F733" t="s">
        <v>438</v>
      </c>
      <c r="G733" t="s">
        <v>439</v>
      </c>
      <c r="H733" t="s">
        <v>46</v>
      </c>
      <c r="I733">
        <f>ROUND(320.9/100,9)</f>
        <v>3.2090000000000001</v>
      </c>
      <c r="J733">
        <v>0</v>
      </c>
      <c r="K733">
        <f>ROUND(320.9/100,9)</f>
        <v>3.2090000000000001</v>
      </c>
      <c r="O733">
        <f t="shared" si="693"/>
        <v>10610.43</v>
      </c>
      <c r="P733">
        <f t="shared" si="694"/>
        <v>0</v>
      </c>
      <c r="Q733">
        <f>(ROUND((ROUND(((((ET733*1.25)*1.1))*AV733*I733),2)*BB733),2)+ROUND((ROUND(((AE733-(((EU733*1.25)*1.1)))*AV733*I733),2)*BS733),2))</f>
        <v>116.81</v>
      </c>
      <c r="R733">
        <f t="shared" si="695"/>
        <v>54.99</v>
      </c>
      <c r="S733">
        <f t="shared" si="696"/>
        <v>10493.62</v>
      </c>
      <c r="T733">
        <f t="shared" si="697"/>
        <v>0</v>
      </c>
      <c r="U733">
        <f t="shared" si="698"/>
        <v>14.66310752775</v>
      </c>
      <c r="V733">
        <f t="shared" si="699"/>
        <v>0</v>
      </c>
      <c r="W733">
        <f t="shared" si="700"/>
        <v>0</v>
      </c>
      <c r="X733">
        <f t="shared" si="701"/>
        <v>10654.1</v>
      </c>
      <c r="Y733">
        <f t="shared" si="702"/>
        <v>5801.74</v>
      </c>
      <c r="AA733">
        <v>56481267</v>
      </c>
      <c r="AB733">
        <f t="shared" si="703"/>
        <v>67.594449999999995</v>
      </c>
      <c r="AC733">
        <f t="shared" si="704"/>
        <v>0</v>
      </c>
      <c r="AD733">
        <f>ROUND((((((ET733*1.25)*1.1))-(((EU733*1.25)*1.1)))+AE733),6)</f>
        <v>2.2825000000000002</v>
      </c>
      <c r="AE733">
        <f>ROUND((((EU733*1.25)*1.1)),6)</f>
        <v>0.34375</v>
      </c>
      <c r="AF733">
        <f>ROUND((((EV733*1.15)*1.1)),6)</f>
        <v>65.311949999999996</v>
      </c>
      <c r="AG733">
        <f t="shared" si="705"/>
        <v>0</v>
      </c>
      <c r="AH733">
        <f>(((EW733*1.15)*1.1))</f>
        <v>4.3642500000000002</v>
      </c>
      <c r="AI733">
        <f>(((EX733*1.25)*1.1))</f>
        <v>0</v>
      </c>
      <c r="AJ733">
        <f t="shared" si="706"/>
        <v>0</v>
      </c>
      <c r="AK733">
        <v>53.29</v>
      </c>
      <c r="AL733">
        <v>0</v>
      </c>
      <c r="AM733">
        <v>1.66</v>
      </c>
      <c r="AN733">
        <v>0.25</v>
      </c>
      <c r="AO733">
        <v>51.63</v>
      </c>
      <c r="AP733">
        <v>0</v>
      </c>
      <c r="AQ733">
        <v>3.45</v>
      </c>
      <c r="AR733">
        <v>0</v>
      </c>
      <c r="AS733">
        <v>0</v>
      </c>
      <c r="AT733">
        <v>101</v>
      </c>
      <c r="AU733">
        <v>55</v>
      </c>
      <c r="AV733">
        <v>1.0469999999999999</v>
      </c>
      <c r="AW733">
        <v>1</v>
      </c>
      <c r="AZ733">
        <v>1</v>
      </c>
      <c r="BA733">
        <v>47.82</v>
      </c>
      <c r="BB733">
        <v>15.23</v>
      </c>
      <c r="BC733">
        <v>1</v>
      </c>
      <c r="BD733" t="s">
        <v>3</v>
      </c>
      <c r="BE733" t="s">
        <v>3</v>
      </c>
      <c r="BF733" t="s">
        <v>3</v>
      </c>
      <c r="BG733" t="s">
        <v>3</v>
      </c>
      <c r="BH733">
        <v>0</v>
      </c>
      <c r="BI733">
        <v>1</v>
      </c>
      <c r="BJ733" t="s">
        <v>440</v>
      </c>
      <c r="BM733">
        <v>57</v>
      </c>
      <c r="BN733">
        <v>0</v>
      </c>
      <c r="BO733" t="s">
        <v>438</v>
      </c>
      <c r="BP733">
        <v>1</v>
      </c>
      <c r="BQ733">
        <v>30</v>
      </c>
      <c r="BR733">
        <v>0</v>
      </c>
      <c r="BS733">
        <v>47.82</v>
      </c>
      <c r="BT733">
        <v>1</v>
      </c>
      <c r="BU733">
        <v>1</v>
      </c>
      <c r="BV733">
        <v>1</v>
      </c>
      <c r="BW733">
        <v>1</v>
      </c>
      <c r="BX733">
        <v>1</v>
      </c>
      <c r="BY733" t="s">
        <v>3</v>
      </c>
      <c r="BZ733">
        <v>101</v>
      </c>
      <c r="CA733">
        <v>55</v>
      </c>
      <c r="CB733" t="s">
        <v>3</v>
      </c>
      <c r="CE733">
        <v>30</v>
      </c>
      <c r="CF733">
        <v>0</v>
      </c>
      <c r="CG733">
        <v>0</v>
      </c>
      <c r="CM733">
        <v>0</v>
      </c>
      <c r="CN733" t="s">
        <v>3</v>
      </c>
      <c r="CO733">
        <v>0</v>
      </c>
      <c r="CP733">
        <f t="shared" si="707"/>
        <v>10610.43</v>
      </c>
      <c r="CQ733">
        <f t="shared" si="708"/>
        <v>0</v>
      </c>
      <c r="CR733">
        <f>(ROUND((ROUND(((((ET733*1.25)*1.1))*AV733*1),2)*BB733),2)+ROUND((ROUND(((AE733-(((EU733*1.25)*1.1)))*AV733*1),2)*BS733),2))</f>
        <v>36.4</v>
      </c>
      <c r="CS733">
        <f t="shared" si="709"/>
        <v>17.22</v>
      </c>
      <c r="CT733">
        <f t="shared" si="710"/>
        <v>3269.93</v>
      </c>
      <c r="CU733">
        <f t="shared" si="711"/>
        <v>0</v>
      </c>
      <c r="CV733">
        <f t="shared" si="712"/>
        <v>4.5693697499999999</v>
      </c>
      <c r="CW733">
        <f t="shared" si="713"/>
        <v>0</v>
      </c>
      <c r="CX733">
        <f t="shared" si="714"/>
        <v>0</v>
      </c>
      <c r="CY733">
        <f t="shared" si="715"/>
        <v>10654.096100000001</v>
      </c>
      <c r="CZ733">
        <f t="shared" si="716"/>
        <v>5801.7355000000007</v>
      </c>
      <c r="DC733" t="s">
        <v>3</v>
      </c>
      <c r="DD733" t="s">
        <v>3</v>
      </c>
      <c r="DE733" t="s">
        <v>48</v>
      </c>
      <c r="DF733" t="s">
        <v>48</v>
      </c>
      <c r="DG733" t="s">
        <v>49</v>
      </c>
      <c r="DH733" t="s">
        <v>3</v>
      </c>
      <c r="DI733" t="s">
        <v>49</v>
      </c>
      <c r="DJ733" t="s">
        <v>48</v>
      </c>
      <c r="DK733" t="s">
        <v>3</v>
      </c>
      <c r="DL733" t="s">
        <v>3</v>
      </c>
      <c r="DM733" t="s">
        <v>3</v>
      </c>
      <c r="DN733">
        <v>0</v>
      </c>
      <c r="DO733">
        <v>0</v>
      </c>
      <c r="DP733">
        <v>1</v>
      </c>
      <c r="DQ733">
        <v>1</v>
      </c>
      <c r="DU733">
        <v>1005</v>
      </c>
      <c r="DV733" t="s">
        <v>46</v>
      </c>
      <c r="DW733" t="s">
        <v>46</v>
      </c>
      <c r="DX733">
        <v>100</v>
      </c>
      <c r="DZ733" t="s">
        <v>3</v>
      </c>
      <c r="EA733" t="s">
        <v>3</v>
      </c>
      <c r="EB733" t="s">
        <v>3</v>
      </c>
      <c r="EC733" t="s">
        <v>3</v>
      </c>
      <c r="EE733">
        <v>55586495</v>
      </c>
      <c r="EF733">
        <v>30</v>
      </c>
      <c r="EG733" t="s">
        <v>117</v>
      </c>
      <c r="EH733">
        <v>0</v>
      </c>
      <c r="EI733" t="s">
        <v>3</v>
      </c>
      <c r="EJ733">
        <v>1</v>
      </c>
      <c r="EK733">
        <v>57</v>
      </c>
      <c r="EL733" t="s">
        <v>260</v>
      </c>
      <c r="EM733" t="s">
        <v>261</v>
      </c>
      <c r="EO733" t="s">
        <v>52</v>
      </c>
      <c r="EQ733">
        <v>0</v>
      </c>
      <c r="ER733">
        <v>53.29</v>
      </c>
      <c r="ES733">
        <v>0</v>
      </c>
      <c r="ET733">
        <v>1.66</v>
      </c>
      <c r="EU733">
        <v>0.25</v>
      </c>
      <c r="EV733">
        <v>51.63</v>
      </c>
      <c r="EW733">
        <v>3.45</v>
      </c>
      <c r="EX733">
        <v>0</v>
      </c>
      <c r="EY733">
        <v>0</v>
      </c>
      <c r="FQ733">
        <v>0</v>
      </c>
      <c r="FR733">
        <v>0</v>
      </c>
      <c r="FS733">
        <v>0</v>
      </c>
      <c r="FX733">
        <v>101</v>
      </c>
      <c r="FY733">
        <v>55</v>
      </c>
      <c r="GA733" t="s">
        <v>3</v>
      </c>
      <c r="GD733">
        <v>1</v>
      </c>
      <c r="GF733">
        <v>1931076793</v>
      </c>
      <c r="GG733">
        <v>2</v>
      </c>
      <c r="GH733">
        <v>1</v>
      </c>
      <c r="GI733">
        <v>2</v>
      </c>
      <c r="GJ733">
        <v>0</v>
      </c>
      <c r="GK733">
        <v>0</v>
      </c>
      <c r="GL733">
        <f t="shared" si="717"/>
        <v>0</v>
      </c>
      <c r="GM733">
        <f t="shared" si="718"/>
        <v>27066.27</v>
      </c>
      <c r="GN733">
        <f t="shared" si="719"/>
        <v>27066.27</v>
      </c>
      <c r="GO733">
        <f t="shared" si="720"/>
        <v>0</v>
      </c>
      <c r="GP733">
        <f t="shared" si="721"/>
        <v>0</v>
      </c>
      <c r="GR733">
        <v>0</v>
      </c>
      <c r="GS733">
        <v>3</v>
      </c>
      <c r="GT733">
        <v>0</v>
      </c>
      <c r="GU733" t="s">
        <v>3</v>
      </c>
      <c r="GV733">
        <f t="shared" si="722"/>
        <v>0</v>
      </c>
      <c r="GW733">
        <v>1</v>
      </c>
      <c r="GX733">
        <f t="shared" si="723"/>
        <v>0</v>
      </c>
      <c r="HA733">
        <v>0</v>
      </c>
      <c r="HB733">
        <v>0</v>
      </c>
      <c r="HC733">
        <f t="shared" si="724"/>
        <v>0</v>
      </c>
      <c r="HE733" t="s">
        <v>3</v>
      </c>
      <c r="HF733" t="s">
        <v>3</v>
      </c>
      <c r="HM733" t="s">
        <v>3</v>
      </c>
      <c r="HN733" t="s">
        <v>3</v>
      </c>
      <c r="HO733" t="s">
        <v>3</v>
      </c>
      <c r="HP733" t="s">
        <v>3</v>
      </c>
      <c r="HQ733" t="s">
        <v>3</v>
      </c>
      <c r="HS733">
        <v>0</v>
      </c>
      <c r="IK733">
        <v>0</v>
      </c>
    </row>
    <row r="734" spans="1:255" x14ac:dyDescent="0.25">
      <c r="A734" s="2">
        <v>18</v>
      </c>
      <c r="B734" s="2">
        <v>1</v>
      </c>
      <c r="C734" s="2">
        <v>545</v>
      </c>
      <c r="D734" s="2"/>
      <c r="E734" s="2" t="s">
        <v>441</v>
      </c>
      <c r="F734" s="2" t="s">
        <v>442</v>
      </c>
      <c r="G734" s="2" t="s">
        <v>443</v>
      </c>
      <c r="H734" s="2" t="s">
        <v>214</v>
      </c>
      <c r="I734" s="2">
        <f>I732*J734</f>
        <v>392.78160000000003</v>
      </c>
      <c r="J734" s="2">
        <v>122.4</v>
      </c>
      <c r="K734" s="2">
        <v>122.4</v>
      </c>
      <c r="L734" s="2"/>
      <c r="M734" s="2"/>
      <c r="N734" s="2"/>
      <c r="O734" s="2">
        <f t="shared" si="693"/>
        <v>3193.31</v>
      </c>
      <c r="P734" s="2">
        <f t="shared" si="694"/>
        <v>3193.31</v>
      </c>
      <c r="Q734" s="2">
        <f>(ROUND((ROUND(((ET734)*AV734*I734),2)*BB734),2)+ROUND((ROUND(((AE734-(EU734))*AV734*I734),2)*BS734),2))</f>
        <v>0</v>
      </c>
      <c r="R734" s="2">
        <f t="shared" si="695"/>
        <v>0</v>
      </c>
      <c r="S734" s="2">
        <f t="shared" si="696"/>
        <v>0</v>
      </c>
      <c r="T734" s="2">
        <f t="shared" si="697"/>
        <v>0</v>
      </c>
      <c r="U734" s="2">
        <f t="shared" si="698"/>
        <v>0</v>
      </c>
      <c r="V734" s="2">
        <f t="shared" si="699"/>
        <v>0</v>
      </c>
      <c r="W734" s="2">
        <f t="shared" si="700"/>
        <v>0</v>
      </c>
      <c r="X734" s="2">
        <f t="shared" si="701"/>
        <v>0</v>
      </c>
      <c r="Y734" s="2">
        <f t="shared" si="702"/>
        <v>0</v>
      </c>
      <c r="Z734" s="2"/>
      <c r="AA734" s="2">
        <v>56481265</v>
      </c>
      <c r="AB734" s="2">
        <f t="shared" si="703"/>
        <v>8.1300000000000008</v>
      </c>
      <c r="AC734" s="2">
        <f t="shared" si="704"/>
        <v>8.1300000000000008</v>
      </c>
      <c r="AD734" s="2">
        <f>ROUND((((ET734)-(EU734))+AE734),6)</f>
        <v>0</v>
      </c>
      <c r="AE734" s="2">
        <f>ROUND((EU734),6)</f>
        <v>0</v>
      </c>
      <c r="AF734" s="2">
        <f>ROUND((EV734),6)</f>
        <v>0</v>
      </c>
      <c r="AG734" s="2">
        <f t="shared" si="705"/>
        <v>0</v>
      </c>
      <c r="AH734" s="2">
        <f>(EW734)</f>
        <v>0</v>
      </c>
      <c r="AI734" s="2">
        <f>(EX734)</f>
        <v>0</v>
      </c>
      <c r="AJ734" s="2">
        <f t="shared" si="706"/>
        <v>0</v>
      </c>
      <c r="AK734" s="2">
        <v>8.1300000000000008</v>
      </c>
      <c r="AL734" s="2">
        <v>8.1300000000000008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101</v>
      </c>
      <c r="AU734" s="2">
        <v>55</v>
      </c>
      <c r="AV734" s="2">
        <v>1</v>
      </c>
      <c r="AW734" s="2">
        <v>1</v>
      </c>
      <c r="AX734" s="2"/>
      <c r="AY734" s="2"/>
      <c r="AZ734" s="2">
        <v>1</v>
      </c>
      <c r="BA734" s="2">
        <v>1</v>
      </c>
      <c r="BB734" s="2">
        <v>1</v>
      </c>
      <c r="BC734" s="2">
        <v>1</v>
      </c>
      <c r="BD734" s="2" t="s">
        <v>3</v>
      </c>
      <c r="BE734" s="2" t="s">
        <v>3</v>
      </c>
      <c r="BF734" s="2" t="s">
        <v>3</v>
      </c>
      <c r="BG734" s="2" t="s">
        <v>3</v>
      </c>
      <c r="BH734" s="2">
        <v>3</v>
      </c>
      <c r="BI734" s="2">
        <v>1</v>
      </c>
      <c r="BJ734" s="2" t="s">
        <v>444</v>
      </c>
      <c r="BK734" s="2"/>
      <c r="BL734" s="2"/>
      <c r="BM734" s="2">
        <v>57</v>
      </c>
      <c r="BN734" s="2">
        <v>0</v>
      </c>
      <c r="BO734" s="2" t="s">
        <v>3</v>
      </c>
      <c r="BP734" s="2">
        <v>0</v>
      </c>
      <c r="BQ734" s="2">
        <v>30</v>
      </c>
      <c r="BR734" s="2">
        <v>0</v>
      </c>
      <c r="BS734" s="2">
        <v>1</v>
      </c>
      <c r="BT734" s="2">
        <v>1</v>
      </c>
      <c r="BU734" s="2">
        <v>1</v>
      </c>
      <c r="BV734" s="2">
        <v>1</v>
      </c>
      <c r="BW734" s="2">
        <v>1</v>
      </c>
      <c r="BX734" s="2">
        <v>1</v>
      </c>
      <c r="BY734" s="2" t="s">
        <v>3</v>
      </c>
      <c r="BZ734" s="2">
        <v>101</v>
      </c>
      <c r="CA734" s="2">
        <v>55</v>
      </c>
      <c r="CB734" s="2" t="s">
        <v>3</v>
      </c>
      <c r="CC734" s="2"/>
      <c r="CD734" s="2"/>
      <c r="CE734" s="2">
        <v>30</v>
      </c>
      <c r="CF734" s="2">
        <v>0</v>
      </c>
      <c r="CG734" s="2">
        <v>0</v>
      </c>
      <c r="CH734" s="2"/>
      <c r="CI734" s="2"/>
      <c r="CJ734" s="2"/>
      <c r="CK734" s="2"/>
      <c r="CL734" s="2"/>
      <c r="CM734" s="2">
        <v>0</v>
      </c>
      <c r="CN734" s="2" t="s">
        <v>3</v>
      </c>
      <c r="CO734" s="2">
        <v>0</v>
      </c>
      <c r="CP734" s="2">
        <f t="shared" si="707"/>
        <v>3193.31</v>
      </c>
      <c r="CQ734" s="2">
        <f t="shared" si="708"/>
        <v>8.1300000000000008</v>
      </c>
      <c r="CR734" s="2">
        <f>(ROUND((ROUND(((ET734)*AV734*1),2)*BB734),2)+ROUND((ROUND(((AE734-(EU734))*AV734*1),2)*BS734),2))</f>
        <v>0</v>
      </c>
      <c r="CS734" s="2">
        <f t="shared" si="709"/>
        <v>0</v>
      </c>
      <c r="CT734" s="2">
        <f t="shared" si="710"/>
        <v>0</v>
      </c>
      <c r="CU734" s="2">
        <f t="shared" si="711"/>
        <v>0</v>
      </c>
      <c r="CV734" s="2">
        <f t="shared" si="712"/>
        <v>0</v>
      </c>
      <c r="CW734" s="2">
        <f t="shared" si="713"/>
        <v>0</v>
      </c>
      <c r="CX734" s="2">
        <f t="shared" si="714"/>
        <v>0</v>
      </c>
      <c r="CY734" s="2">
        <f t="shared" si="715"/>
        <v>0</v>
      </c>
      <c r="CZ734" s="2">
        <f t="shared" si="716"/>
        <v>0</v>
      </c>
      <c r="DA734" s="2"/>
      <c r="DB734" s="2"/>
      <c r="DC734" s="2" t="s">
        <v>3</v>
      </c>
      <c r="DD734" s="2" t="s">
        <v>3</v>
      </c>
      <c r="DE734" s="2" t="s">
        <v>3</v>
      </c>
      <c r="DF734" s="2" t="s">
        <v>3</v>
      </c>
      <c r="DG734" s="2" t="s">
        <v>3</v>
      </c>
      <c r="DH734" s="2" t="s">
        <v>3</v>
      </c>
      <c r="DI734" s="2" t="s">
        <v>3</v>
      </c>
      <c r="DJ734" s="2" t="s">
        <v>3</v>
      </c>
      <c r="DK734" s="2" t="s">
        <v>3</v>
      </c>
      <c r="DL734" s="2" t="s">
        <v>3</v>
      </c>
      <c r="DM734" s="2" t="s">
        <v>3</v>
      </c>
      <c r="DN734" s="2">
        <v>0</v>
      </c>
      <c r="DO734" s="2">
        <v>0</v>
      </c>
      <c r="DP734" s="2">
        <v>1</v>
      </c>
      <c r="DQ734" s="2">
        <v>1</v>
      </c>
      <c r="DR734" s="2"/>
      <c r="DS734" s="2"/>
      <c r="DT734" s="2"/>
      <c r="DU734" s="2">
        <v>1005</v>
      </c>
      <c r="DV734" s="2" t="s">
        <v>214</v>
      </c>
      <c r="DW734" s="2" t="s">
        <v>214</v>
      </c>
      <c r="DX734" s="2">
        <v>1</v>
      </c>
      <c r="DY734" s="2"/>
      <c r="DZ734" s="2" t="s">
        <v>3</v>
      </c>
      <c r="EA734" s="2" t="s">
        <v>3</v>
      </c>
      <c r="EB734" s="2" t="s">
        <v>3</v>
      </c>
      <c r="EC734" s="2" t="s">
        <v>3</v>
      </c>
      <c r="ED734" s="2"/>
      <c r="EE734" s="2">
        <v>55586495</v>
      </c>
      <c r="EF734" s="2">
        <v>30</v>
      </c>
      <c r="EG734" s="2" t="s">
        <v>117</v>
      </c>
      <c r="EH734" s="2">
        <v>0</v>
      </c>
      <c r="EI734" s="2" t="s">
        <v>3</v>
      </c>
      <c r="EJ734" s="2">
        <v>1</v>
      </c>
      <c r="EK734" s="2">
        <v>57</v>
      </c>
      <c r="EL734" s="2" t="s">
        <v>260</v>
      </c>
      <c r="EM734" s="2" t="s">
        <v>261</v>
      </c>
      <c r="EN734" s="2"/>
      <c r="EO734" s="2" t="s">
        <v>3</v>
      </c>
      <c r="EP734" s="2"/>
      <c r="EQ734" s="2">
        <v>0</v>
      </c>
      <c r="ER734" s="2">
        <v>8.1300000000000008</v>
      </c>
      <c r="ES734" s="2">
        <v>8.1300000000000008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>
        <v>0</v>
      </c>
      <c r="FR734" s="2">
        <v>0</v>
      </c>
      <c r="FS734" s="2">
        <v>0</v>
      </c>
      <c r="FT734" s="2"/>
      <c r="FU734" s="2"/>
      <c r="FV734" s="2"/>
      <c r="FW734" s="2"/>
      <c r="FX734" s="2">
        <v>101</v>
      </c>
      <c r="FY734" s="2">
        <v>55</v>
      </c>
      <c r="FZ734" s="2"/>
      <c r="GA734" s="2" t="s">
        <v>3</v>
      </c>
      <c r="GB734" s="2"/>
      <c r="GC734" s="2"/>
      <c r="GD734" s="2">
        <v>1</v>
      </c>
      <c r="GE734" s="2"/>
      <c r="GF734" s="2">
        <v>-361328652</v>
      </c>
      <c r="GG734" s="2">
        <v>2</v>
      </c>
      <c r="GH734" s="2">
        <v>1</v>
      </c>
      <c r="GI734" s="2">
        <v>-2</v>
      </c>
      <c r="GJ734" s="2">
        <v>0</v>
      </c>
      <c r="GK734" s="2">
        <v>0</v>
      </c>
      <c r="GL734" s="2">
        <f t="shared" si="717"/>
        <v>0</v>
      </c>
      <c r="GM734" s="2">
        <f t="shared" si="718"/>
        <v>3193.31</v>
      </c>
      <c r="GN734" s="2">
        <f t="shared" si="719"/>
        <v>3193.31</v>
      </c>
      <c r="GO734" s="2">
        <f t="shared" si="720"/>
        <v>0</v>
      </c>
      <c r="GP734" s="2">
        <f t="shared" si="721"/>
        <v>0</v>
      </c>
      <c r="GQ734" s="2"/>
      <c r="GR734" s="2">
        <v>0</v>
      </c>
      <c r="GS734" s="2">
        <v>3</v>
      </c>
      <c r="GT734" s="2">
        <v>0</v>
      </c>
      <c r="GU734" s="2" t="s">
        <v>3</v>
      </c>
      <c r="GV734" s="2">
        <f t="shared" si="722"/>
        <v>0</v>
      </c>
      <c r="GW734" s="2">
        <v>1</v>
      </c>
      <c r="GX734" s="2">
        <f t="shared" si="723"/>
        <v>0</v>
      </c>
      <c r="GY734" s="2"/>
      <c r="GZ734" s="2"/>
      <c r="HA734" s="2">
        <v>0</v>
      </c>
      <c r="HB734" s="2">
        <v>0</v>
      </c>
      <c r="HC734" s="2">
        <f t="shared" si="724"/>
        <v>0</v>
      </c>
      <c r="HD734" s="2"/>
      <c r="HE734" s="2" t="s">
        <v>3</v>
      </c>
      <c r="HF734" s="2" t="s">
        <v>3</v>
      </c>
      <c r="HG734" s="2"/>
      <c r="HH734" s="2"/>
      <c r="HI734" s="2"/>
      <c r="HJ734" s="2"/>
      <c r="HK734" s="2"/>
      <c r="HL734" s="2"/>
      <c r="HM734" s="2" t="s">
        <v>3</v>
      </c>
      <c r="HN734" s="2" t="s">
        <v>3</v>
      </c>
      <c r="HO734" s="2" t="s">
        <v>3</v>
      </c>
      <c r="HP734" s="2" t="s">
        <v>3</v>
      </c>
      <c r="HQ734" s="2" t="s">
        <v>3</v>
      </c>
      <c r="HR734" s="2"/>
      <c r="HS734" s="2">
        <v>0</v>
      </c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>
        <v>0</v>
      </c>
      <c r="IL734" s="2"/>
      <c r="IM734" s="2"/>
      <c r="IN734" s="2"/>
      <c r="IO734" s="2"/>
      <c r="IP734" s="2"/>
      <c r="IQ734" s="2"/>
      <c r="IR734" s="2"/>
      <c r="IS734" s="2"/>
      <c r="IT734" s="2"/>
      <c r="IU734" s="2"/>
    </row>
    <row r="735" spans="1:255" x14ac:dyDescent="0.25">
      <c r="A735">
        <v>18</v>
      </c>
      <c r="B735">
        <v>1</v>
      </c>
      <c r="C735">
        <v>548</v>
      </c>
      <c r="E735" t="s">
        <v>441</v>
      </c>
      <c r="F735" t="s">
        <v>442</v>
      </c>
      <c r="G735" t="s">
        <v>443</v>
      </c>
      <c r="H735" t="s">
        <v>214</v>
      </c>
      <c r="I735">
        <f>I733*J735</f>
        <v>392.78160000000003</v>
      </c>
      <c r="J735">
        <v>122.4</v>
      </c>
      <c r="K735">
        <v>122.4</v>
      </c>
      <c r="O735">
        <f t="shared" si="693"/>
        <v>3991.64</v>
      </c>
      <c r="P735">
        <f t="shared" si="694"/>
        <v>3991.64</v>
      </c>
      <c r="Q735">
        <f>(ROUND((ROUND(((ET735)*AV735*I735),2)*BB735),2)+ROUND((ROUND(((AE735-(EU735))*AV735*I735),2)*BS735),2))</f>
        <v>0</v>
      </c>
      <c r="R735">
        <f t="shared" si="695"/>
        <v>0</v>
      </c>
      <c r="S735">
        <f t="shared" si="696"/>
        <v>0</v>
      </c>
      <c r="T735">
        <f t="shared" si="697"/>
        <v>0</v>
      </c>
      <c r="U735">
        <f t="shared" si="698"/>
        <v>0</v>
      </c>
      <c r="V735">
        <f t="shared" si="699"/>
        <v>0</v>
      </c>
      <c r="W735">
        <f t="shared" si="700"/>
        <v>0</v>
      </c>
      <c r="X735">
        <f t="shared" si="701"/>
        <v>0</v>
      </c>
      <c r="Y735">
        <f t="shared" si="702"/>
        <v>0</v>
      </c>
      <c r="AA735">
        <v>56481267</v>
      </c>
      <c r="AB735">
        <f t="shared" si="703"/>
        <v>8.1300000000000008</v>
      </c>
      <c r="AC735">
        <f t="shared" si="704"/>
        <v>8.1300000000000008</v>
      </c>
      <c r="AD735">
        <f>ROUND((((ET735)-(EU735))+AE735),6)</f>
        <v>0</v>
      </c>
      <c r="AE735">
        <f>ROUND((EU735),6)</f>
        <v>0</v>
      </c>
      <c r="AF735">
        <f>ROUND((EV735),6)</f>
        <v>0</v>
      </c>
      <c r="AG735">
        <f t="shared" si="705"/>
        <v>0</v>
      </c>
      <c r="AH735">
        <f>(EW735)</f>
        <v>0</v>
      </c>
      <c r="AI735">
        <f>(EX735)</f>
        <v>0</v>
      </c>
      <c r="AJ735">
        <f t="shared" si="706"/>
        <v>0</v>
      </c>
      <c r="AK735">
        <v>8.1300000000000008</v>
      </c>
      <c r="AL735">
        <v>8.1300000000000008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101</v>
      </c>
      <c r="AU735">
        <v>55</v>
      </c>
      <c r="AV735">
        <v>1</v>
      </c>
      <c r="AW735">
        <v>1</v>
      </c>
      <c r="AZ735">
        <v>1</v>
      </c>
      <c r="BA735">
        <v>1</v>
      </c>
      <c r="BB735">
        <v>1</v>
      </c>
      <c r="BC735">
        <v>1.25</v>
      </c>
      <c r="BD735" t="s">
        <v>3</v>
      </c>
      <c r="BE735" t="s">
        <v>3</v>
      </c>
      <c r="BF735" t="s">
        <v>3</v>
      </c>
      <c r="BG735" t="s">
        <v>3</v>
      </c>
      <c r="BH735">
        <v>3</v>
      </c>
      <c r="BI735">
        <v>1</v>
      </c>
      <c r="BJ735" t="s">
        <v>444</v>
      </c>
      <c r="BM735">
        <v>57</v>
      </c>
      <c r="BN735">
        <v>0</v>
      </c>
      <c r="BO735" t="s">
        <v>442</v>
      </c>
      <c r="BP735">
        <v>1</v>
      </c>
      <c r="BQ735">
        <v>30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 t="s">
        <v>3</v>
      </c>
      <c r="BZ735">
        <v>101</v>
      </c>
      <c r="CA735">
        <v>55</v>
      </c>
      <c r="CB735" t="s">
        <v>3</v>
      </c>
      <c r="CE735">
        <v>30</v>
      </c>
      <c r="CF735">
        <v>0</v>
      </c>
      <c r="CG735">
        <v>0</v>
      </c>
      <c r="CM735">
        <v>0</v>
      </c>
      <c r="CN735" t="s">
        <v>3</v>
      </c>
      <c r="CO735">
        <v>0</v>
      </c>
      <c r="CP735">
        <f t="shared" si="707"/>
        <v>3991.64</v>
      </c>
      <c r="CQ735">
        <f t="shared" si="708"/>
        <v>10.16</v>
      </c>
      <c r="CR735">
        <f>(ROUND((ROUND(((ET735)*AV735*1),2)*BB735),2)+ROUND((ROUND(((AE735-(EU735))*AV735*1),2)*BS735),2))</f>
        <v>0</v>
      </c>
      <c r="CS735">
        <f t="shared" si="709"/>
        <v>0</v>
      </c>
      <c r="CT735">
        <f t="shared" si="710"/>
        <v>0</v>
      </c>
      <c r="CU735">
        <f t="shared" si="711"/>
        <v>0</v>
      </c>
      <c r="CV735">
        <f t="shared" si="712"/>
        <v>0</v>
      </c>
      <c r="CW735">
        <f t="shared" si="713"/>
        <v>0</v>
      </c>
      <c r="CX735">
        <f t="shared" si="714"/>
        <v>0</v>
      </c>
      <c r="CY735">
        <f t="shared" si="715"/>
        <v>0</v>
      </c>
      <c r="CZ735">
        <f t="shared" si="716"/>
        <v>0</v>
      </c>
      <c r="DC735" t="s">
        <v>3</v>
      </c>
      <c r="DD735" t="s">
        <v>3</v>
      </c>
      <c r="DE735" t="s">
        <v>3</v>
      </c>
      <c r="DF735" t="s">
        <v>3</v>
      </c>
      <c r="DG735" t="s">
        <v>3</v>
      </c>
      <c r="DH735" t="s">
        <v>3</v>
      </c>
      <c r="DI735" t="s">
        <v>3</v>
      </c>
      <c r="DJ735" t="s">
        <v>3</v>
      </c>
      <c r="DK735" t="s">
        <v>3</v>
      </c>
      <c r="DL735" t="s">
        <v>3</v>
      </c>
      <c r="DM735" t="s">
        <v>3</v>
      </c>
      <c r="DN735">
        <v>0</v>
      </c>
      <c r="DO735">
        <v>0</v>
      </c>
      <c r="DP735">
        <v>1</v>
      </c>
      <c r="DQ735">
        <v>1</v>
      </c>
      <c r="DU735">
        <v>1005</v>
      </c>
      <c r="DV735" t="s">
        <v>214</v>
      </c>
      <c r="DW735" t="s">
        <v>214</v>
      </c>
      <c r="DX735">
        <v>1</v>
      </c>
      <c r="DZ735" t="s">
        <v>3</v>
      </c>
      <c r="EA735" t="s">
        <v>3</v>
      </c>
      <c r="EB735" t="s">
        <v>3</v>
      </c>
      <c r="EC735" t="s">
        <v>3</v>
      </c>
      <c r="EE735">
        <v>55586495</v>
      </c>
      <c r="EF735">
        <v>30</v>
      </c>
      <c r="EG735" t="s">
        <v>117</v>
      </c>
      <c r="EH735">
        <v>0</v>
      </c>
      <c r="EI735" t="s">
        <v>3</v>
      </c>
      <c r="EJ735">
        <v>1</v>
      </c>
      <c r="EK735">
        <v>57</v>
      </c>
      <c r="EL735" t="s">
        <v>260</v>
      </c>
      <c r="EM735" t="s">
        <v>261</v>
      </c>
      <c r="EO735" t="s">
        <v>3</v>
      </c>
      <c r="EQ735">
        <v>0</v>
      </c>
      <c r="ER735">
        <v>8.1300000000000008</v>
      </c>
      <c r="ES735">
        <v>8.1300000000000008</v>
      </c>
      <c r="ET735">
        <v>0</v>
      </c>
      <c r="EU735">
        <v>0</v>
      </c>
      <c r="EV735">
        <v>0</v>
      </c>
      <c r="EW735">
        <v>0</v>
      </c>
      <c r="EX735">
        <v>0</v>
      </c>
      <c r="FQ735">
        <v>0</v>
      </c>
      <c r="FR735">
        <v>0</v>
      </c>
      <c r="FS735">
        <v>0</v>
      </c>
      <c r="FX735">
        <v>101</v>
      </c>
      <c r="FY735">
        <v>55</v>
      </c>
      <c r="GA735" t="s">
        <v>3</v>
      </c>
      <c r="GD735">
        <v>1</v>
      </c>
      <c r="GF735">
        <v>-361328652</v>
      </c>
      <c r="GG735">
        <v>2</v>
      </c>
      <c r="GH735">
        <v>1</v>
      </c>
      <c r="GI735">
        <v>2</v>
      </c>
      <c r="GJ735">
        <v>0</v>
      </c>
      <c r="GK735">
        <v>0</v>
      </c>
      <c r="GL735">
        <f t="shared" si="717"/>
        <v>0</v>
      </c>
      <c r="GM735">
        <f t="shared" si="718"/>
        <v>3991.64</v>
      </c>
      <c r="GN735">
        <f t="shared" si="719"/>
        <v>3991.64</v>
      </c>
      <c r="GO735">
        <f t="shared" si="720"/>
        <v>0</v>
      </c>
      <c r="GP735">
        <f t="shared" si="721"/>
        <v>0</v>
      </c>
      <c r="GR735">
        <v>0</v>
      </c>
      <c r="GS735">
        <v>3</v>
      </c>
      <c r="GT735">
        <v>0</v>
      </c>
      <c r="GU735" t="s">
        <v>3</v>
      </c>
      <c r="GV735">
        <f t="shared" si="722"/>
        <v>0</v>
      </c>
      <c r="GW735">
        <v>1</v>
      </c>
      <c r="GX735">
        <f t="shared" si="723"/>
        <v>0</v>
      </c>
      <c r="HA735">
        <v>0</v>
      </c>
      <c r="HB735">
        <v>0</v>
      </c>
      <c r="HC735">
        <f t="shared" si="724"/>
        <v>0</v>
      </c>
      <c r="HE735" t="s">
        <v>3</v>
      </c>
      <c r="HF735" t="s">
        <v>3</v>
      </c>
      <c r="HM735" t="s">
        <v>3</v>
      </c>
      <c r="HN735" t="s">
        <v>3</v>
      </c>
      <c r="HO735" t="s">
        <v>3</v>
      </c>
      <c r="HP735" t="s">
        <v>3</v>
      </c>
      <c r="HQ735" t="s">
        <v>3</v>
      </c>
      <c r="HS735">
        <v>0</v>
      </c>
      <c r="IK735">
        <v>0</v>
      </c>
    </row>
    <row r="736" spans="1:255" x14ac:dyDescent="0.25">
      <c r="A736" s="2">
        <v>17</v>
      </c>
      <c r="B736" s="2">
        <v>1</v>
      </c>
      <c r="C736" s="2">
        <f>ROW(SmtRes!A568)</f>
        <v>568</v>
      </c>
      <c r="D736" s="2">
        <f>ROW(EtalonRes!A563)</f>
        <v>563</v>
      </c>
      <c r="E736" s="2" t="s">
        <v>445</v>
      </c>
      <c r="F736" s="2" t="s">
        <v>324</v>
      </c>
      <c r="G736" s="2" t="s">
        <v>325</v>
      </c>
      <c r="H736" s="2" t="s">
        <v>231</v>
      </c>
      <c r="I736" s="2">
        <f>ROUND(48.14/100,9)</f>
        <v>0.48139999999999999</v>
      </c>
      <c r="J736" s="2">
        <v>0</v>
      </c>
      <c r="K736" s="2">
        <f>ROUND(48.14/100,9)</f>
        <v>0.48139999999999999</v>
      </c>
      <c r="L736" s="2"/>
      <c r="M736" s="2"/>
      <c r="N736" s="2"/>
      <c r="O736" s="2">
        <f t="shared" si="693"/>
        <v>23969.88</v>
      </c>
      <c r="P736" s="2">
        <f t="shared" si="694"/>
        <v>17935.599999999999</v>
      </c>
      <c r="Q736" s="2">
        <f>(ROUND((ROUND(((((ET736*1.25)*1.1))*AV736*I736),2)*BB736),2)+ROUND((ROUND(((AE736-(((EU736*1.25)*1.1)))*AV736*I736),2)*BS736),2))</f>
        <v>216.94</v>
      </c>
      <c r="R736" s="2">
        <f t="shared" si="695"/>
        <v>23.81</v>
      </c>
      <c r="S736" s="2">
        <f t="shared" si="696"/>
        <v>5817.34</v>
      </c>
      <c r="T736" s="2">
        <f t="shared" si="697"/>
        <v>0</v>
      </c>
      <c r="U736" s="2">
        <f t="shared" si="698"/>
        <v>513.899665422</v>
      </c>
      <c r="V736" s="2">
        <f t="shared" si="699"/>
        <v>0</v>
      </c>
      <c r="W736" s="2">
        <f t="shared" si="700"/>
        <v>0</v>
      </c>
      <c r="X736" s="2">
        <f t="shared" si="701"/>
        <v>5373.86</v>
      </c>
      <c r="Y736" s="2">
        <f t="shared" si="702"/>
        <v>2862.16</v>
      </c>
      <c r="Z736" s="2"/>
      <c r="AA736" s="2">
        <v>56481265</v>
      </c>
      <c r="AB736" s="2">
        <f t="shared" si="703"/>
        <v>48427.335050000002</v>
      </c>
      <c r="AC736" s="2">
        <f t="shared" si="704"/>
        <v>36455.160000000003</v>
      </c>
      <c r="AD736" s="2">
        <f>ROUND((((((ET736*1.25)*1.1))-(((EU736*1.25)*1.1)))+AE736),6)</f>
        <v>430.41624999999999</v>
      </c>
      <c r="AE736" s="2">
        <f>ROUND((((EU736*1.25)*1.1)),6)</f>
        <v>47.231250000000003</v>
      </c>
      <c r="AF736" s="2">
        <f>ROUND((((EV736*1.15)*1.1)),6)</f>
        <v>11541.7588</v>
      </c>
      <c r="AG736" s="2">
        <f t="shared" si="705"/>
        <v>0</v>
      </c>
      <c r="AH736" s="2">
        <f>(((EW736*1.15)*1.1))</f>
        <v>1019.59</v>
      </c>
      <c r="AI736" s="2">
        <f>(((EX736*1.25)*1.1))</f>
        <v>0</v>
      </c>
      <c r="AJ736" s="2">
        <f t="shared" si="706"/>
        <v>0</v>
      </c>
      <c r="AK736" s="2">
        <v>45892.11</v>
      </c>
      <c r="AL736" s="2">
        <v>36455.160000000003</v>
      </c>
      <c r="AM736" s="2">
        <v>313.02999999999997</v>
      </c>
      <c r="AN736" s="2">
        <v>34.35</v>
      </c>
      <c r="AO736" s="2">
        <v>9123.92</v>
      </c>
      <c r="AP736" s="2">
        <v>0</v>
      </c>
      <c r="AQ736" s="2">
        <v>806</v>
      </c>
      <c r="AR736" s="2">
        <v>0</v>
      </c>
      <c r="AS736" s="2">
        <v>0</v>
      </c>
      <c r="AT736" s="2">
        <v>92</v>
      </c>
      <c r="AU736" s="2">
        <v>49</v>
      </c>
      <c r="AV736" s="2">
        <v>1.0469999999999999</v>
      </c>
      <c r="AW736" s="2">
        <v>1.022</v>
      </c>
      <c r="AX736" s="2"/>
      <c r="AY736" s="2"/>
      <c r="AZ736" s="2">
        <v>1</v>
      </c>
      <c r="BA736" s="2">
        <v>1</v>
      </c>
      <c r="BB736" s="2">
        <v>1</v>
      </c>
      <c r="BC736" s="2">
        <v>1</v>
      </c>
      <c r="BD736" s="2" t="s">
        <v>3</v>
      </c>
      <c r="BE736" s="2" t="s">
        <v>3</v>
      </c>
      <c r="BF736" s="2" t="s">
        <v>3</v>
      </c>
      <c r="BG736" s="2" t="s">
        <v>3</v>
      </c>
      <c r="BH736" s="2">
        <v>0</v>
      </c>
      <c r="BI736" s="2">
        <v>1</v>
      </c>
      <c r="BJ736" s="2" t="s">
        <v>326</v>
      </c>
      <c r="BK736" s="2"/>
      <c r="BL736" s="2"/>
      <c r="BM736" s="2">
        <v>8</v>
      </c>
      <c r="BN736" s="2">
        <v>0</v>
      </c>
      <c r="BO736" s="2" t="s">
        <v>324</v>
      </c>
      <c r="BP736" s="2">
        <v>1</v>
      </c>
      <c r="BQ736" s="2">
        <v>30</v>
      </c>
      <c r="BR736" s="2">
        <v>0</v>
      </c>
      <c r="BS736" s="2">
        <v>1</v>
      </c>
      <c r="BT736" s="2">
        <v>1</v>
      </c>
      <c r="BU736" s="2">
        <v>1</v>
      </c>
      <c r="BV736" s="2">
        <v>1</v>
      </c>
      <c r="BW736" s="2">
        <v>1</v>
      </c>
      <c r="BX736" s="2">
        <v>1</v>
      </c>
      <c r="BY736" s="2" t="s">
        <v>3</v>
      </c>
      <c r="BZ736" s="2">
        <v>92</v>
      </c>
      <c r="CA736" s="2">
        <v>49</v>
      </c>
      <c r="CB736" s="2" t="s">
        <v>3</v>
      </c>
      <c r="CC736" s="2"/>
      <c r="CD736" s="2"/>
      <c r="CE736" s="2">
        <v>30</v>
      </c>
      <c r="CF736" s="2">
        <v>0</v>
      </c>
      <c r="CG736" s="2">
        <v>0</v>
      </c>
      <c r="CH736" s="2"/>
      <c r="CI736" s="2"/>
      <c r="CJ736" s="2"/>
      <c r="CK736" s="2"/>
      <c r="CL736" s="2"/>
      <c r="CM736" s="2">
        <v>0</v>
      </c>
      <c r="CN736" s="2" t="s">
        <v>3</v>
      </c>
      <c r="CO736" s="2">
        <v>0</v>
      </c>
      <c r="CP736" s="2">
        <f t="shared" si="707"/>
        <v>23969.879999999997</v>
      </c>
      <c r="CQ736" s="2">
        <f t="shared" si="708"/>
        <v>37257.17</v>
      </c>
      <c r="CR736" s="2">
        <f>(ROUND((ROUND(((((ET736*1.25)*1.1))*AV736*1),2)*BB736),2)+ROUND((ROUND(((AE736-(((EU736*1.25)*1.1)))*AV736*1),2)*BS736),2))</f>
        <v>450.65</v>
      </c>
      <c r="CS736" s="2">
        <f t="shared" si="709"/>
        <v>49.45</v>
      </c>
      <c r="CT736" s="2">
        <f t="shared" si="710"/>
        <v>12084.22</v>
      </c>
      <c r="CU736" s="2">
        <f t="shared" si="711"/>
        <v>0</v>
      </c>
      <c r="CV736" s="2">
        <f t="shared" si="712"/>
        <v>1067.51073</v>
      </c>
      <c r="CW736" s="2">
        <f t="shared" si="713"/>
        <v>0</v>
      </c>
      <c r="CX736" s="2">
        <f t="shared" si="714"/>
        <v>0</v>
      </c>
      <c r="CY736" s="2">
        <f t="shared" si="715"/>
        <v>5373.8580000000002</v>
      </c>
      <c r="CZ736" s="2">
        <f t="shared" si="716"/>
        <v>2862.1635000000006</v>
      </c>
      <c r="DA736" s="2"/>
      <c r="DB736" s="2"/>
      <c r="DC736" s="2" t="s">
        <v>3</v>
      </c>
      <c r="DD736" s="2" t="s">
        <v>3</v>
      </c>
      <c r="DE736" s="2" t="s">
        <v>48</v>
      </c>
      <c r="DF736" s="2" t="s">
        <v>48</v>
      </c>
      <c r="DG736" s="2" t="s">
        <v>49</v>
      </c>
      <c r="DH736" s="2" t="s">
        <v>3</v>
      </c>
      <c r="DI736" s="2" t="s">
        <v>49</v>
      </c>
      <c r="DJ736" s="2" t="s">
        <v>48</v>
      </c>
      <c r="DK736" s="2" t="s">
        <v>3</v>
      </c>
      <c r="DL736" s="2" t="s">
        <v>3</v>
      </c>
      <c r="DM736" s="2" t="s">
        <v>3</v>
      </c>
      <c r="DN736" s="2">
        <v>0</v>
      </c>
      <c r="DO736" s="2">
        <v>0</v>
      </c>
      <c r="DP736" s="2">
        <v>1</v>
      </c>
      <c r="DQ736" s="2">
        <v>1</v>
      </c>
      <c r="DR736" s="2"/>
      <c r="DS736" s="2"/>
      <c r="DT736" s="2"/>
      <c r="DU736" s="2">
        <v>1013</v>
      </c>
      <c r="DV736" s="2" t="s">
        <v>231</v>
      </c>
      <c r="DW736" s="2" t="s">
        <v>231</v>
      </c>
      <c r="DX736" s="2">
        <v>1</v>
      </c>
      <c r="DY736" s="2"/>
      <c r="DZ736" s="2" t="s">
        <v>3</v>
      </c>
      <c r="EA736" s="2" t="s">
        <v>3</v>
      </c>
      <c r="EB736" s="2" t="s">
        <v>3</v>
      </c>
      <c r="EC736" s="2" t="s">
        <v>3</v>
      </c>
      <c r="ED736" s="2"/>
      <c r="EE736" s="2">
        <v>55586444</v>
      </c>
      <c r="EF736" s="2">
        <v>30</v>
      </c>
      <c r="EG736" s="2" t="s">
        <v>117</v>
      </c>
      <c r="EH736" s="2">
        <v>0</v>
      </c>
      <c r="EI736" s="2" t="s">
        <v>3</v>
      </c>
      <c r="EJ736" s="2">
        <v>1</v>
      </c>
      <c r="EK736" s="2">
        <v>8</v>
      </c>
      <c r="EL736" s="2" t="s">
        <v>233</v>
      </c>
      <c r="EM736" s="2" t="s">
        <v>234</v>
      </c>
      <c r="EN736" s="2"/>
      <c r="EO736" s="2" t="s">
        <v>52</v>
      </c>
      <c r="EP736" s="2"/>
      <c r="EQ736" s="2">
        <v>0</v>
      </c>
      <c r="ER736" s="2">
        <v>45892.11</v>
      </c>
      <c r="ES736" s="2">
        <v>36455.160000000003</v>
      </c>
      <c r="ET736" s="2">
        <v>313.02999999999997</v>
      </c>
      <c r="EU736" s="2">
        <v>34.35</v>
      </c>
      <c r="EV736" s="2">
        <v>9123.92</v>
      </c>
      <c r="EW736" s="2">
        <v>806</v>
      </c>
      <c r="EX736" s="2">
        <v>0</v>
      </c>
      <c r="EY736" s="2">
        <v>0</v>
      </c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>
        <v>0</v>
      </c>
      <c r="FR736" s="2">
        <v>0</v>
      </c>
      <c r="FS736" s="2">
        <v>0</v>
      </c>
      <c r="FT736" s="2"/>
      <c r="FU736" s="2"/>
      <c r="FV736" s="2"/>
      <c r="FW736" s="2"/>
      <c r="FX736" s="2">
        <v>92</v>
      </c>
      <c r="FY736" s="2">
        <v>49</v>
      </c>
      <c r="FZ736" s="2"/>
      <c r="GA736" s="2" t="s">
        <v>3</v>
      </c>
      <c r="GB736" s="2"/>
      <c r="GC736" s="2"/>
      <c r="GD736" s="2">
        <v>1</v>
      </c>
      <c r="GE736" s="2"/>
      <c r="GF736" s="2">
        <v>1899326940</v>
      </c>
      <c r="GG736" s="2">
        <v>2</v>
      </c>
      <c r="GH736" s="2">
        <v>1</v>
      </c>
      <c r="GI736" s="2">
        <v>2</v>
      </c>
      <c r="GJ736" s="2">
        <v>0</v>
      </c>
      <c r="GK736" s="2">
        <v>0</v>
      </c>
      <c r="GL736" s="2">
        <f t="shared" si="717"/>
        <v>0</v>
      </c>
      <c r="GM736" s="2">
        <f t="shared" si="718"/>
        <v>32205.9</v>
      </c>
      <c r="GN736" s="2">
        <f t="shared" si="719"/>
        <v>32205.9</v>
      </c>
      <c r="GO736" s="2">
        <f t="shared" si="720"/>
        <v>0</v>
      </c>
      <c r="GP736" s="2">
        <f t="shared" si="721"/>
        <v>0</v>
      </c>
      <c r="GQ736" s="2"/>
      <c r="GR736" s="2">
        <v>0</v>
      </c>
      <c r="GS736" s="2">
        <v>3</v>
      </c>
      <c r="GT736" s="2">
        <v>0</v>
      </c>
      <c r="GU736" s="2" t="s">
        <v>3</v>
      </c>
      <c r="GV736" s="2">
        <f t="shared" si="722"/>
        <v>0</v>
      </c>
      <c r="GW736" s="2">
        <v>1</v>
      </c>
      <c r="GX736" s="2">
        <f t="shared" si="723"/>
        <v>0</v>
      </c>
      <c r="GY736" s="2"/>
      <c r="GZ736" s="2"/>
      <c r="HA736" s="2">
        <v>0</v>
      </c>
      <c r="HB736" s="2">
        <v>0</v>
      </c>
      <c r="HC736" s="2">
        <f t="shared" si="724"/>
        <v>0</v>
      </c>
      <c r="HD736" s="2"/>
      <c r="HE736" s="2" t="s">
        <v>3</v>
      </c>
      <c r="HF736" s="2" t="s">
        <v>3</v>
      </c>
      <c r="HG736" s="2"/>
      <c r="HH736" s="2"/>
      <c r="HI736" s="2"/>
      <c r="HJ736" s="2"/>
      <c r="HK736" s="2"/>
      <c r="HL736" s="2"/>
      <c r="HM736" s="2" t="s">
        <v>3</v>
      </c>
      <c r="HN736" s="2" t="s">
        <v>3</v>
      </c>
      <c r="HO736" s="2" t="s">
        <v>3</v>
      </c>
      <c r="HP736" s="2" t="s">
        <v>3</v>
      </c>
      <c r="HQ736" s="2" t="s">
        <v>3</v>
      </c>
      <c r="HR736" s="2"/>
      <c r="HS736" s="2">
        <v>0</v>
      </c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>
        <v>0</v>
      </c>
      <c r="IL736" s="2"/>
      <c r="IM736" s="2"/>
      <c r="IN736" s="2"/>
      <c r="IO736" s="2"/>
      <c r="IP736" s="2"/>
      <c r="IQ736" s="2"/>
      <c r="IR736" s="2"/>
      <c r="IS736" s="2"/>
      <c r="IT736" s="2"/>
      <c r="IU736" s="2"/>
    </row>
    <row r="737" spans="1:255" x14ac:dyDescent="0.25">
      <c r="A737">
        <v>17</v>
      </c>
      <c r="B737">
        <v>1</v>
      </c>
      <c r="C737">
        <f>ROW(SmtRes!A588)</f>
        <v>588</v>
      </c>
      <c r="D737">
        <f>ROW(EtalonRes!A582)</f>
        <v>582</v>
      </c>
      <c r="E737" t="s">
        <v>445</v>
      </c>
      <c r="F737" t="s">
        <v>324</v>
      </c>
      <c r="G737" t="s">
        <v>325</v>
      </c>
      <c r="H737" t="s">
        <v>231</v>
      </c>
      <c r="I737">
        <f>ROUND(48.14/100,9)</f>
        <v>0.48139999999999999</v>
      </c>
      <c r="J737">
        <v>0</v>
      </c>
      <c r="K737">
        <f>ROUND(48.14/100,9)</f>
        <v>0.48139999999999999</v>
      </c>
      <c r="O737">
        <f t="shared" si="693"/>
        <v>378020.37</v>
      </c>
      <c r="P737">
        <f t="shared" si="694"/>
        <v>96852.24</v>
      </c>
      <c r="Q737">
        <f>(ROUND((ROUND(((((ET737*1.25)*1.1))*AV737*I737),2)*BB737),2)+ROUND((ROUND(((AE737-(((EU737*1.25)*1.1)))*AV737*I737),2)*BS737),2))</f>
        <v>2982.93</v>
      </c>
      <c r="R737">
        <f t="shared" si="695"/>
        <v>1138.5899999999999</v>
      </c>
      <c r="S737">
        <f t="shared" si="696"/>
        <v>278185.2</v>
      </c>
      <c r="T737">
        <f t="shared" si="697"/>
        <v>0</v>
      </c>
      <c r="U737">
        <f t="shared" si="698"/>
        <v>513.899665422</v>
      </c>
      <c r="V737">
        <f t="shared" si="699"/>
        <v>0</v>
      </c>
      <c r="W737">
        <f t="shared" si="700"/>
        <v>0</v>
      </c>
      <c r="X737">
        <f t="shared" si="701"/>
        <v>256977.89</v>
      </c>
      <c r="Y737">
        <f t="shared" si="702"/>
        <v>136868.66</v>
      </c>
      <c r="AA737">
        <v>56481267</v>
      </c>
      <c r="AB737">
        <f t="shared" si="703"/>
        <v>48427.335050000002</v>
      </c>
      <c r="AC737">
        <f t="shared" si="704"/>
        <v>36455.160000000003</v>
      </c>
      <c r="AD737">
        <f>ROUND((((((ET737*1.25)*1.1))-(((EU737*1.25)*1.1)))+AE737),6)</f>
        <v>430.41624999999999</v>
      </c>
      <c r="AE737">
        <f>ROUND((((EU737*1.25)*1.1)),6)</f>
        <v>47.231250000000003</v>
      </c>
      <c r="AF737">
        <f>ROUND((((EV737*1.15)*1.1)),6)</f>
        <v>11541.7588</v>
      </c>
      <c r="AG737">
        <f t="shared" si="705"/>
        <v>0</v>
      </c>
      <c r="AH737">
        <f>(((EW737*1.15)*1.1))</f>
        <v>1019.59</v>
      </c>
      <c r="AI737">
        <f>(((EX737*1.25)*1.1))</f>
        <v>0</v>
      </c>
      <c r="AJ737">
        <f t="shared" si="706"/>
        <v>0</v>
      </c>
      <c r="AK737">
        <v>45892.11</v>
      </c>
      <c r="AL737">
        <v>36455.160000000003</v>
      </c>
      <c r="AM737">
        <v>313.02999999999997</v>
      </c>
      <c r="AN737">
        <v>34.35</v>
      </c>
      <c r="AO737">
        <v>9123.92</v>
      </c>
      <c r="AP737">
        <v>0</v>
      </c>
      <c r="AQ737">
        <v>806</v>
      </c>
      <c r="AR737">
        <v>0</v>
      </c>
      <c r="AS737">
        <v>0</v>
      </c>
      <c r="AT737">
        <v>92</v>
      </c>
      <c r="AU737">
        <v>49</v>
      </c>
      <c r="AV737">
        <v>1.0469999999999999</v>
      </c>
      <c r="AW737">
        <v>1.022</v>
      </c>
      <c r="AZ737">
        <v>1</v>
      </c>
      <c r="BA737">
        <v>47.82</v>
      </c>
      <c r="BB737">
        <v>13.75</v>
      </c>
      <c r="BC737">
        <v>5.4</v>
      </c>
      <c r="BD737" t="s">
        <v>3</v>
      </c>
      <c r="BE737" t="s">
        <v>3</v>
      </c>
      <c r="BF737" t="s">
        <v>3</v>
      </c>
      <c r="BG737" t="s">
        <v>3</v>
      </c>
      <c r="BH737">
        <v>0</v>
      </c>
      <c r="BI737">
        <v>1</v>
      </c>
      <c r="BJ737" t="s">
        <v>326</v>
      </c>
      <c r="BM737">
        <v>8</v>
      </c>
      <c r="BN737">
        <v>0</v>
      </c>
      <c r="BO737" t="s">
        <v>324</v>
      </c>
      <c r="BP737">
        <v>1</v>
      </c>
      <c r="BQ737">
        <v>30</v>
      </c>
      <c r="BR737">
        <v>0</v>
      </c>
      <c r="BS737">
        <v>47.82</v>
      </c>
      <c r="BT737">
        <v>1</v>
      </c>
      <c r="BU737">
        <v>1</v>
      </c>
      <c r="BV737">
        <v>1</v>
      </c>
      <c r="BW737">
        <v>1</v>
      </c>
      <c r="BX737">
        <v>1</v>
      </c>
      <c r="BY737" t="s">
        <v>3</v>
      </c>
      <c r="BZ737">
        <v>92</v>
      </c>
      <c r="CA737">
        <v>49</v>
      </c>
      <c r="CB737" t="s">
        <v>3</v>
      </c>
      <c r="CE737">
        <v>30</v>
      </c>
      <c r="CF737">
        <v>0</v>
      </c>
      <c r="CG737">
        <v>0</v>
      </c>
      <c r="CM737">
        <v>0</v>
      </c>
      <c r="CN737" t="s">
        <v>3</v>
      </c>
      <c r="CO737">
        <v>0</v>
      </c>
      <c r="CP737">
        <f t="shared" si="707"/>
        <v>378020.37</v>
      </c>
      <c r="CQ737">
        <f t="shared" si="708"/>
        <v>201188.72</v>
      </c>
      <c r="CR737">
        <f>(ROUND((ROUND(((((ET737*1.25)*1.1))*AV737*1),2)*BB737),2)+ROUND((ROUND(((AE737-(((EU737*1.25)*1.1)))*AV737*1),2)*BS737),2))</f>
        <v>6196.44</v>
      </c>
      <c r="CS737">
        <f t="shared" si="709"/>
        <v>2364.6999999999998</v>
      </c>
      <c r="CT737">
        <f t="shared" si="710"/>
        <v>577867.4</v>
      </c>
      <c r="CU737">
        <f t="shared" si="711"/>
        <v>0</v>
      </c>
      <c r="CV737">
        <f t="shared" si="712"/>
        <v>1067.51073</v>
      </c>
      <c r="CW737">
        <f t="shared" si="713"/>
        <v>0</v>
      </c>
      <c r="CX737">
        <f t="shared" si="714"/>
        <v>0</v>
      </c>
      <c r="CY737">
        <f t="shared" si="715"/>
        <v>256977.88680000004</v>
      </c>
      <c r="CZ737">
        <f t="shared" si="716"/>
        <v>136868.65710000001</v>
      </c>
      <c r="DC737" t="s">
        <v>3</v>
      </c>
      <c r="DD737" t="s">
        <v>3</v>
      </c>
      <c r="DE737" t="s">
        <v>48</v>
      </c>
      <c r="DF737" t="s">
        <v>48</v>
      </c>
      <c r="DG737" t="s">
        <v>49</v>
      </c>
      <c r="DH737" t="s">
        <v>3</v>
      </c>
      <c r="DI737" t="s">
        <v>49</v>
      </c>
      <c r="DJ737" t="s">
        <v>48</v>
      </c>
      <c r="DK737" t="s">
        <v>3</v>
      </c>
      <c r="DL737" t="s">
        <v>3</v>
      </c>
      <c r="DM737" t="s">
        <v>3</v>
      </c>
      <c r="DN737">
        <v>0</v>
      </c>
      <c r="DO737">
        <v>0</v>
      </c>
      <c r="DP737">
        <v>1</v>
      </c>
      <c r="DQ737">
        <v>1</v>
      </c>
      <c r="DU737">
        <v>1013</v>
      </c>
      <c r="DV737" t="s">
        <v>231</v>
      </c>
      <c r="DW737" t="s">
        <v>231</v>
      </c>
      <c r="DX737">
        <v>1</v>
      </c>
      <c r="DZ737" t="s">
        <v>3</v>
      </c>
      <c r="EA737" t="s">
        <v>3</v>
      </c>
      <c r="EB737" t="s">
        <v>3</v>
      </c>
      <c r="EC737" t="s">
        <v>3</v>
      </c>
      <c r="EE737">
        <v>55586444</v>
      </c>
      <c r="EF737">
        <v>30</v>
      </c>
      <c r="EG737" t="s">
        <v>117</v>
      </c>
      <c r="EH737">
        <v>0</v>
      </c>
      <c r="EI737" t="s">
        <v>3</v>
      </c>
      <c r="EJ737">
        <v>1</v>
      </c>
      <c r="EK737">
        <v>8</v>
      </c>
      <c r="EL737" t="s">
        <v>233</v>
      </c>
      <c r="EM737" t="s">
        <v>234</v>
      </c>
      <c r="EO737" t="s">
        <v>52</v>
      </c>
      <c r="EQ737">
        <v>0</v>
      </c>
      <c r="ER737">
        <v>45892.11</v>
      </c>
      <c r="ES737">
        <v>36455.160000000003</v>
      </c>
      <c r="ET737">
        <v>313.02999999999997</v>
      </c>
      <c r="EU737">
        <v>34.35</v>
      </c>
      <c r="EV737">
        <v>9123.92</v>
      </c>
      <c r="EW737">
        <v>806</v>
      </c>
      <c r="EX737">
        <v>0</v>
      </c>
      <c r="EY737">
        <v>0</v>
      </c>
      <c r="FQ737">
        <v>0</v>
      </c>
      <c r="FR737">
        <v>0</v>
      </c>
      <c r="FS737">
        <v>0</v>
      </c>
      <c r="FX737">
        <v>92</v>
      </c>
      <c r="FY737">
        <v>49</v>
      </c>
      <c r="GA737" t="s">
        <v>3</v>
      </c>
      <c r="GD737">
        <v>1</v>
      </c>
      <c r="GF737">
        <v>1899326940</v>
      </c>
      <c r="GG737">
        <v>2</v>
      </c>
      <c r="GH737">
        <v>1</v>
      </c>
      <c r="GI737">
        <v>2</v>
      </c>
      <c r="GJ737">
        <v>0</v>
      </c>
      <c r="GK737">
        <v>0</v>
      </c>
      <c r="GL737">
        <f t="shared" si="717"/>
        <v>0</v>
      </c>
      <c r="GM737">
        <f t="shared" si="718"/>
        <v>771866.92</v>
      </c>
      <c r="GN737">
        <f t="shared" si="719"/>
        <v>771866.92</v>
      </c>
      <c r="GO737">
        <f t="shared" si="720"/>
        <v>0</v>
      </c>
      <c r="GP737">
        <f t="shared" si="721"/>
        <v>0</v>
      </c>
      <c r="GR737">
        <v>0</v>
      </c>
      <c r="GS737">
        <v>3</v>
      </c>
      <c r="GT737">
        <v>0</v>
      </c>
      <c r="GU737" t="s">
        <v>3</v>
      </c>
      <c r="GV737">
        <f t="shared" si="722"/>
        <v>0</v>
      </c>
      <c r="GW737">
        <v>1</v>
      </c>
      <c r="GX737">
        <f t="shared" si="723"/>
        <v>0</v>
      </c>
      <c r="HA737">
        <v>0</v>
      </c>
      <c r="HB737">
        <v>0</v>
      </c>
      <c r="HC737">
        <f t="shared" si="724"/>
        <v>0</v>
      </c>
      <c r="HE737" t="s">
        <v>3</v>
      </c>
      <c r="HF737" t="s">
        <v>3</v>
      </c>
      <c r="HM737" t="s">
        <v>3</v>
      </c>
      <c r="HN737" t="s">
        <v>3</v>
      </c>
      <c r="HO737" t="s">
        <v>3</v>
      </c>
      <c r="HP737" t="s">
        <v>3</v>
      </c>
      <c r="HQ737" t="s">
        <v>3</v>
      </c>
      <c r="HS737">
        <v>0</v>
      </c>
      <c r="IK737">
        <v>0</v>
      </c>
    </row>
    <row r="738" spans="1:255" x14ac:dyDescent="0.25">
      <c r="A738" s="2">
        <v>18</v>
      </c>
      <c r="B738" s="2">
        <v>1</v>
      </c>
      <c r="C738" s="2">
        <v>566</v>
      </c>
      <c r="D738" s="2"/>
      <c r="E738" s="2" t="s">
        <v>446</v>
      </c>
      <c r="F738" s="2" t="s">
        <v>221</v>
      </c>
      <c r="G738" s="2" t="s">
        <v>222</v>
      </c>
      <c r="H738" s="2" t="s">
        <v>32</v>
      </c>
      <c r="I738" s="2">
        <f>I736*J738</f>
        <v>0.98839999999999983</v>
      </c>
      <c r="J738" s="2">
        <v>2.0531782301620272</v>
      </c>
      <c r="K738" s="2">
        <v>2.0531779999999999</v>
      </c>
      <c r="L738" s="2"/>
      <c r="M738" s="2"/>
      <c r="N738" s="2"/>
      <c r="O738" s="2">
        <f t="shared" si="693"/>
        <v>9823.35</v>
      </c>
      <c r="P738" s="2">
        <f t="shared" si="694"/>
        <v>9823.35</v>
      </c>
      <c r="Q738" s="2">
        <f t="shared" ref="Q738:Q743" si="725">(ROUND((ROUND(((ET738)*AV738*I738),2)*BB738),2)+ROUND((ROUND(((AE738-(EU738))*AV738*I738),2)*BS738),2))</f>
        <v>0</v>
      </c>
      <c r="R738" s="2">
        <f t="shared" si="695"/>
        <v>0</v>
      </c>
      <c r="S738" s="2">
        <f t="shared" si="696"/>
        <v>0</v>
      </c>
      <c r="T738" s="2">
        <f t="shared" si="697"/>
        <v>0</v>
      </c>
      <c r="U738" s="2">
        <f t="shared" si="698"/>
        <v>0</v>
      </c>
      <c r="V738" s="2">
        <f t="shared" si="699"/>
        <v>0</v>
      </c>
      <c r="W738" s="2">
        <f t="shared" si="700"/>
        <v>0</v>
      </c>
      <c r="X738" s="2">
        <f t="shared" si="701"/>
        <v>0</v>
      </c>
      <c r="Y738" s="2">
        <f t="shared" si="702"/>
        <v>0</v>
      </c>
      <c r="Z738" s="2"/>
      <c r="AA738" s="2">
        <v>56481265</v>
      </c>
      <c r="AB738" s="2">
        <f t="shared" si="703"/>
        <v>9724.69</v>
      </c>
      <c r="AC738" s="2">
        <f t="shared" si="704"/>
        <v>9724.69</v>
      </c>
      <c r="AD738" s="2">
        <f t="shared" ref="AD738:AD743" si="726">ROUND((((ET738)-(EU738))+AE738),6)</f>
        <v>0</v>
      </c>
      <c r="AE738" s="2">
        <f t="shared" ref="AE738:AF743" si="727">ROUND((EU738),6)</f>
        <v>0</v>
      </c>
      <c r="AF738" s="2">
        <f t="shared" si="727"/>
        <v>0</v>
      </c>
      <c r="AG738" s="2">
        <f t="shared" si="705"/>
        <v>0</v>
      </c>
      <c r="AH738" s="2">
        <f t="shared" ref="AH738:AI743" si="728">(EW738)</f>
        <v>0</v>
      </c>
      <c r="AI738" s="2">
        <f t="shared" si="728"/>
        <v>0</v>
      </c>
      <c r="AJ738" s="2">
        <f t="shared" si="706"/>
        <v>0</v>
      </c>
      <c r="AK738" s="2">
        <v>9724.69</v>
      </c>
      <c r="AL738" s="2">
        <v>9724.69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92</v>
      </c>
      <c r="AU738" s="2">
        <v>49</v>
      </c>
      <c r="AV738" s="2">
        <v>1</v>
      </c>
      <c r="AW738" s="2">
        <v>1.022</v>
      </c>
      <c r="AX738" s="2"/>
      <c r="AY738" s="2"/>
      <c r="AZ738" s="2">
        <v>1</v>
      </c>
      <c r="BA738" s="2">
        <v>1</v>
      </c>
      <c r="BB738" s="2">
        <v>1</v>
      </c>
      <c r="BC738" s="2">
        <v>1</v>
      </c>
      <c r="BD738" s="2" t="s">
        <v>3</v>
      </c>
      <c r="BE738" s="2" t="s">
        <v>3</v>
      </c>
      <c r="BF738" s="2" t="s">
        <v>3</v>
      </c>
      <c r="BG738" s="2" t="s">
        <v>3</v>
      </c>
      <c r="BH738" s="2">
        <v>3</v>
      </c>
      <c r="BI738" s="2">
        <v>1</v>
      </c>
      <c r="BJ738" s="2" t="s">
        <v>223</v>
      </c>
      <c r="BK738" s="2"/>
      <c r="BL738" s="2"/>
      <c r="BM738" s="2">
        <v>8</v>
      </c>
      <c r="BN738" s="2">
        <v>0</v>
      </c>
      <c r="BO738" s="2" t="s">
        <v>3</v>
      </c>
      <c r="BP738" s="2">
        <v>0</v>
      </c>
      <c r="BQ738" s="2">
        <v>30</v>
      </c>
      <c r="BR738" s="2">
        <v>0</v>
      </c>
      <c r="BS738" s="2">
        <v>1</v>
      </c>
      <c r="BT738" s="2">
        <v>1</v>
      </c>
      <c r="BU738" s="2">
        <v>1</v>
      </c>
      <c r="BV738" s="2">
        <v>1</v>
      </c>
      <c r="BW738" s="2">
        <v>1</v>
      </c>
      <c r="BX738" s="2">
        <v>1</v>
      </c>
      <c r="BY738" s="2" t="s">
        <v>3</v>
      </c>
      <c r="BZ738" s="2">
        <v>92</v>
      </c>
      <c r="CA738" s="2">
        <v>49</v>
      </c>
      <c r="CB738" s="2" t="s">
        <v>3</v>
      </c>
      <c r="CC738" s="2"/>
      <c r="CD738" s="2"/>
      <c r="CE738" s="2">
        <v>30</v>
      </c>
      <c r="CF738" s="2">
        <v>0</v>
      </c>
      <c r="CG738" s="2">
        <v>0</v>
      </c>
      <c r="CH738" s="2"/>
      <c r="CI738" s="2"/>
      <c r="CJ738" s="2"/>
      <c r="CK738" s="2"/>
      <c r="CL738" s="2"/>
      <c r="CM738" s="2">
        <v>0</v>
      </c>
      <c r="CN738" s="2" t="s">
        <v>3</v>
      </c>
      <c r="CO738" s="2">
        <v>0</v>
      </c>
      <c r="CP738" s="2">
        <f t="shared" si="707"/>
        <v>9823.35</v>
      </c>
      <c r="CQ738" s="2">
        <f t="shared" si="708"/>
        <v>9938.6299999999992</v>
      </c>
      <c r="CR738" s="2">
        <f t="shared" ref="CR738:CR743" si="729">(ROUND((ROUND(((ET738)*AV738*1),2)*BB738),2)+ROUND((ROUND(((AE738-(EU738))*AV738*1),2)*BS738),2))</f>
        <v>0</v>
      </c>
      <c r="CS738" s="2">
        <f t="shared" si="709"/>
        <v>0</v>
      </c>
      <c r="CT738" s="2">
        <f t="shared" si="710"/>
        <v>0</v>
      </c>
      <c r="CU738" s="2">
        <f t="shared" si="711"/>
        <v>0</v>
      </c>
      <c r="CV738" s="2">
        <f t="shared" si="712"/>
        <v>0</v>
      </c>
      <c r="CW738" s="2">
        <f t="shared" si="713"/>
        <v>0</v>
      </c>
      <c r="CX738" s="2">
        <f t="shared" si="714"/>
        <v>0</v>
      </c>
      <c r="CY738" s="2">
        <f t="shared" si="715"/>
        <v>0</v>
      </c>
      <c r="CZ738" s="2">
        <f t="shared" si="716"/>
        <v>0</v>
      </c>
      <c r="DA738" s="2"/>
      <c r="DB738" s="2"/>
      <c r="DC738" s="2" t="s">
        <v>3</v>
      </c>
      <c r="DD738" s="2" t="s">
        <v>3</v>
      </c>
      <c r="DE738" s="2" t="s">
        <v>3</v>
      </c>
      <c r="DF738" s="2" t="s">
        <v>3</v>
      </c>
      <c r="DG738" s="2" t="s">
        <v>3</v>
      </c>
      <c r="DH738" s="2" t="s">
        <v>3</v>
      </c>
      <c r="DI738" s="2" t="s">
        <v>3</v>
      </c>
      <c r="DJ738" s="2" t="s">
        <v>3</v>
      </c>
      <c r="DK738" s="2" t="s">
        <v>3</v>
      </c>
      <c r="DL738" s="2" t="s">
        <v>3</v>
      </c>
      <c r="DM738" s="2" t="s">
        <v>3</v>
      </c>
      <c r="DN738" s="2">
        <v>0</v>
      </c>
      <c r="DO738" s="2">
        <v>0</v>
      </c>
      <c r="DP738" s="2">
        <v>1</v>
      </c>
      <c r="DQ738" s="2">
        <v>1</v>
      </c>
      <c r="DR738" s="2"/>
      <c r="DS738" s="2"/>
      <c r="DT738" s="2"/>
      <c r="DU738" s="2">
        <v>1009</v>
      </c>
      <c r="DV738" s="2" t="s">
        <v>32</v>
      </c>
      <c r="DW738" s="2" t="s">
        <v>32</v>
      </c>
      <c r="DX738" s="2">
        <v>1000</v>
      </c>
      <c r="DY738" s="2"/>
      <c r="DZ738" s="2" t="s">
        <v>3</v>
      </c>
      <c r="EA738" s="2" t="s">
        <v>3</v>
      </c>
      <c r="EB738" s="2" t="s">
        <v>3</v>
      </c>
      <c r="EC738" s="2" t="s">
        <v>3</v>
      </c>
      <c r="ED738" s="2"/>
      <c r="EE738" s="2">
        <v>55586444</v>
      </c>
      <c r="EF738" s="2">
        <v>30</v>
      </c>
      <c r="EG738" s="2" t="s">
        <v>117</v>
      </c>
      <c r="EH738" s="2">
        <v>0</v>
      </c>
      <c r="EI738" s="2" t="s">
        <v>3</v>
      </c>
      <c r="EJ738" s="2">
        <v>1</v>
      </c>
      <c r="EK738" s="2">
        <v>8</v>
      </c>
      <c r="EL738" s="2" t="s">
        <v>233</v>
      </c>
      <c r="EM738" s="2" t="s">
        <v>234</v>
      </c>
      <c r="EN738" s="2"/>
      <c r="EO738" s="2" t="s">
        <v>3</v>
      </c>
      <c r="EP738" s="2"/>
      <c r="EQ738" s="2">
        <v>0</v>
      </c>
      <c r="ER738" s="2">
        <v>9724.69</v>
      </c>
      <c r="ES738" s="2">
        <v>9724.69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>
        <v>0</v>
      </c>
      <c r="FR738" s="2">
        <v>0</v>
      </c>
      <c r="FS738" s="2">
        <v>0</v>
      </c>
      <c r="FT738" s="2"/>
      <c r="FU738" s="2"/>
      <c r="FV738" s="2"/>
      <c r="FW738" s="2"/>
      <c r="FX738" s="2">
        <v>92</v>
      </c>
      <c r="FY738" s="2">
        <v>49</v>
      </c>
      <c r="FZ738" s="2"/>
      <c r="GA738" s="2" t="s">
        <v>3</v>
      </c>
      <c r="GB738" s="2"/>
      <c r="GC738" s="2"/>
      <c r="GD738" s="2">
        <v>1</v>
      </c>
      <c r="GE738" s="2"/>
      <c r="GF738" s="2">
        <v>-1335162275</v>
      </c>
      <c r="GG738" s="2">
        <v>2</v>
      </c>
      <c r="GH738" s="2">
        <v>1</v>
      </c>
      <c r="GI738" s="2">
        <v>-2</v>
      </c>
      <c r="GJ738" s="2">
        <v>0</v>
      </c>
      <c r="GK738" s="2">
        <v>0</v>
      </c>
      <c r="GL738" s="2">
        <f t="shared" si="717"/>
        <v>0</v>
      </c>
      <c r="GM738" s="2">
        <f t="shared" si="718"/>
        <v>9823.35</v>
      </c>
      <c r="GN738" s="2">
        <f t="shared" si="719"/>
        <v>9823.35</v>
      </c>
      <c r="GO738" s="2">
        <f t="shared" si="720"/>
        <v>0</v>
      </c>
      <c r="GP738" s="2">
        <f t="shared" si="721"/>
        <v>0</v>
      </c>
      <c r="GQ738" s="2"/>
      <c r="GR738" s="2">
        <v>0</v>
      </c>
      <c r="GS738" s="2">
        <v>3</v>
      </c>
      <c r="GT738" s="2">
        <v>0</v>
      </c>
      <c r="GU738" s="2" t="s">
        <v>3</v>
      </c>
      <c r="GV738" s="2">
        <f t="shared" si="722"/>
        <v>0</v>
      </c>
      <c r="GW738" s="2">
        <v>1</v>
      </c>
      <c r="GX738" s="2">
        <f t="shared" si="723"/>
        <v>0</v>
      </c>
      <c r="GY738" s="2"/>
      <c r="GZ738" s="2"/>
      <c r="HA738" s="2">
        <v>0</v>
      </c>
      <c r="HB738" s="2">
        <v>0</v>
      </c>
      <c r="HC738" s="2">
        <f t="shared" si="724"/>
        <v>0</v>
      </c>
      <c r="HD738" s="2"/>
      <c r="HE738" s="2" t="s">
        <v>3</v>
      </c>
      <c r="HF738" s="2" t="s">
        <v>3</v>
      </c>
      <c r="HG738" s="2"/>
      <c r="HH738" s="2"/>
      <c r="HI738" s="2"/>
      <c r="HJ738" s="2"/>
      <c r="HK738" s="2"/>
      <c r="HL738" s="2"/>
      <c r="HM738" s="2" t="s">
        <v>3</v>
      </c>
      <c r="HN738" s="2" t="s">
        <v>3</v>
      </c>
      <c r="HO738" s="2" t="s">
        <v>3</v>
      </c>
      <c r="HP738" s="2" t="s">
        <v>3</v>
      </c>
      <c r="HQ738" s="2" t="s">
        <v>3</v>
      </c>
      <c r="HR738" s="2"/>
      <c r="HS738" s="2">
        <v>0</v>
      </c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>
        <v>0</v>
      </c>
      <c r="IL738" s="2"/>
      <c r="IM738" s="2"/>
      <c r="IN738" s="2"/>
      <c r="IO738" s="2"/>
      <c r="IP738" s="2"/>
      <c r="IQ738" s="2"/>
      <c r="IR738" s="2"/>
      <c r="IS738" s="2"/>
      <c r="IT738" s="2"/>
      <c r="IU738" s="2"/>
    </row>
    <row r="739" spans="1:255" x14ac:dyDescent="0.25">
      <c r="A739">
        <v>18</v>
      </c>
      <c r="B739">
        <v>1</v>
      </c>
      <c r="C739">
        <v>586</v>
      </c>
      <c r="E739" t="s">
        <v>446</v>
      </c>
      <c r="F739" t="s">
        <v>221</v>
      </c>
      <c r="G739" t="s">
        <v>222</v>
      </c>
      <c r="H739" t="s">
        <v>32</v>
      </c>
      <c r="I739">
        <f>I737*J739</f>
        <v>0.98839999999999983</v>
      </c>
      <c r="J739">
        <v>2.0531782301620272</v>
      </c>
      <c r="K739">
        <v>2.0531779999999999</v>
      </c>
      <c r="O739">
        <f t="shared" si="693"/>
        <v>39686.33</v>
      </c>
      <c r="P739">
        <f t="shared" si="694"/>
        <v>39686.33</v>
      </c>
      <c r="Q739">
        <f t="shared" si="725"/>
        <v>0</v>
      </c>
      <c r="R739">
        <f t="shared" si="695"/>
        <v>0</v>
      </c>
      <c r="S739">
        <f t="shared" si="696"/>
        <v>0</v>
      </c>
      <c r="T739">
        <f t="shared" si="697"/>
        <v>0</v>
      </c>
      <c r="U739">
        <f t="shared" si="698"/>
        <v>0</v>
      </c>
      <c r="V739">
        <f t="shared" si="699"/>
        <v>0</v>
      </c>
      <c r="W739">
        <f t="shared" si="700"/>
        <v>0</v>
      </c>
      <c r="X739">
        <f t="shared" si="701"/>
        <v>0</v>
      </c>
      <c r="Y739">
        <f t="shared" si="702"/>
        <v>0</v>
      </c>
      <c r="AA739">
        <v>56481267</v>
      </c>
      <c r="AB739">
        <f t="shared" si="703"/>
        <v>9724.69</v>
      </c>
      <c r="AC739">
        <f t="shared" si="704"/>
        <v>9724.69</v>
      </c>
      <c r="AD739">
        <f t="shared" si="726"/>
        <v>0</v>
      </c>
      <c r="AE739">
        <f t="shared" si="727"/>
        <v>0</v>
      </c>
      <c r="AF739">
        <f t="shared" si="727"/>
        <v>0</v>
      </c>
      <c r="AG739">
        <f t="shared" si="705"/>
        <v>0</v>
      </c>
      <c r="AH739">
        <f t="shared" si="728"/>
        <v>0</v>
      </c>
      <c r="AI739">
        <f t="shared" si="728"/>
        <v>0</v>
      </c>
      <c r="AJ739">
        <f t="shared" si="706"/>
        <v>0</v>
      </c>
      <c r="AK739">
        <v>9724.69</v>
      </c>
      <c r="AL739">
        <v>9724.69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92</v>
      </c>
      <c r="AU739">
        <v>49</v>
      </c>
      <c r="AV739">
        <v>1</v>
      </c>
      <c r="AW739">
        <v>1.022</v>
      </c>
      <c r="AZ739">
        <v>1</v>
      </c>
      <c r="BA739">
        <v>1</v>
      </c>
      <c r="BB739">
        <v>1</v>
      </c>
      <c r="BC739">
        <v>4.04</v>
      </c>
      <c r="BD739" t="s">
        <v>3</v>
      </c>
      <c r="BE739" t="s">
        <v>3</v>
      </c>
      <c r="BF739" t="s">
        <v>3</v>
      </c>
      <c r="BG739" t="s">
        <v>3</v>
      </c>
      <c r="BH739">
        <v>3</v>
      </c>
      <c r="BI739">
        <v>1</v>
      </c>
      <c r="BJ739" t="s">
        <v>223</v>
      </c>
      <c r="BM739">
        <v>8</v>
      </c>
      <c r="BN739">
        <v>0</v>
      </c>
      <c r="BO739" t="s">
        <v>221</v>
      </c>
      <c r="BP739">
        <v>1</v>
      </c>
      <c r="BQ739">
        <v>30</v>
      </c>
      <c r="BR739">
        <v>0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 t="s">
        <v>3</v>
      </c>
      <c r="BZ739">
        <v>92</v>
      </c>
      <c r="CA739">
        <v>49</v>
      </c>
      <c r="CB739" t="s">
        <v>3</v>
      </c>
      <c r="CE739">
        <v>30</v>
      </c>
      <c r="CF739">
        <v>0</v>
      </c>
      <c r="CG739">
        <v>0</v>
      </c>
      <c r="CM739">
        <v>0</v>
      </c>
      <c r="CN739" t="s">
        <v>3</v>
      </c>
      <c r="CO739">
        <v>0</v>
      </c>
      <c r="CP739">
        <f t="shared" si="707"/>
        <v>39686.33</v>
      </c>
      <c r="CQ739">
        <f t="shared" si="708"/>
        <v>40152.07</v>
      </c>
      <c r="CR739">
        <f t="shared" si="729"/>
        <v>0</v>
      </c>
      <c r="CS739">
        <f t="shared" si="709"/>
        <v>0</v>
      </c>
      <c r="CT739">
        <f t="shared" si="710"/>
        <v>0</v>
      </c>
      <c r="CU739">
        <f t="shared" si="711"/>
        <v>0</v>
      </c>
      <c r="CV739">
        <f t="shared" si="712"/>
        <v>0</v>
      </c>
      <c r="CW739">
        <f t="shared" si="713"/>
        <v>0</v>
      </c>
      <c r="CX739">
        <f t="shared" si="714"/>
        <v>0</v>
      </c>
      <c r="CY739">
        <f t="shared" si="715"/>
        <v>0</v>
      </c>
      <c r="CZ739">
        <f t="shared" si="716"/>
        <v>0</v>
      </c>
      <c r="DC739" t="s">
        <v>3</v>
      </c>
      <c r="DD739" t="s">
        <v>3</v>
      </c>
      <c r="DE739" t="s">
        <v>3</v>
      </c>
      <c r="DF739" t="s">
        <v>3</v>
      </c>
      <c r="DG739" t="s">
        <v>3</v>
      </c>
      <c r="DH739" t="s">
        <v>3</v>
      </c>
      <c r="DI739" t="s">
        <v>3</v>
      </c>
      <c r="DJ739" t="s">
        <v>3</v>
      </c>
      <c r="DK739" t="s">
        <v>3</v>
      </c>
      <c r="DL739" t="s">
        <v>3</v>
      </c>
      <c r="DM739" t="s">
        <v>3</v>
      </c>
      <c r="DN739">
        <v>0</v>
      </c>
      <c r="DO739">
        <v>0</v>
      </c>
      <c r="DP739">
        <v>1</v>
      </c>
      <c r="DQ739">
        <v>1</v>
      </c>
      <c r="DU739">
        <v>1009</v>
      </c>
      <c r="DV739" t="s">
        <v>32</v>
      </c>
      <c r="DW739" t="s">
        <v>32</v>
      </c>
      <c r="DX739">
        <v>1000</v>
      </c>
      <c r="DZ739" t="s">
        <v>3</v>
      </c>
      <c r="EA739" t="s">
        <v>3</v>
      </c>
      <c r="EB739" t="s">
        <v>3</v>
      </c>
      <c r="EC739" t="s">
        <v>3</v>
      </c>
      <c r="EE739">
        <v>55586444</v>
      </c>
      <c r="EF739">
        <v>30</v>
      </c>
      <c r="EG739" t="s">
        <v>117</v>
      </c>
      <c r="EH739">
        <v>0</v>
      </c>
      <c r="EI739" t="s">
        <v>3</v>
      </c>
      <c r="EJ739">
        <v>1</v>
      </c>
      <c r="EK739">
        <v>8</v>
      </c>
      <c r="EL739" t="s">
        <v>233</v>
      </c>
      <c r="EM739" t="s">
        <v>234</v>
      </c>
      <c r="EO739" t="s">
        <v>3</v>
      </c>
      <c r="EQ739">
        <v>0</v>
      </c>
      <c r="ER739">
        <v>9724.69</v>
      </c>
      <c r="ES739">
        <v>9724.69</v>
      </c>
      <c r="ET739">
        <v>0</v>
      </c>
      <c r="EU739">
        <v>0</v>
      </c>
      <c r="EV739">
        <v>0</v>
      </c>
      <c r="EW739">
        <v>0</v>
      </c>
      <c r="EX739">
        <v>0</v>
      </c>
      <c r="FQ739">
        <v>0</v>
      </c>
      <c r="FR739">
        <v>0</v>
      </c>
      <c r="FS739">
        <v>0</v>
      </c>
      <c r="FX739">
        <v>92</v>
      </c>
      <c r="FY739">
        <v>49</v>
      </c>
      <c r="GA739" t="s">
        <v>3</v>
      </c>
      <c r="GD739">
        <v>1</v>
      </c>
      <c r="GF739">
        <v>-1335162275</v>
      </c>
      <c r="GG739">
        <v>2</v>
      </c>
      <c r="GH739">
        <v>1</v>
      </c>
      <c r="GI739">
        <v>2</v>
      </c>
      <c r="GJ739">
        <v>0</v>
      </c>
      <c r="GK739">
        <v>0</v>
      </c>
      <c r="GL739">
        <f t="shared" si="717"/>
        <v>0</v>
      </c>
      <c r="GM739">
        <f t="shared" si="718"/>
        <v>39686.33</v>
      </c>
      <c r="GN739">
        <f t="shared" si="719"/>
        <v>39686.33</v>
      </c>
      <c r="GO739">
        <f t="shared" si="720"/>
        <v>0</v>
      </c>
      <c r="GP739">
        <f t="shared" si="721"/>
        <v>0</v>
      </c>
      <c r="GR739">
        <v>0</v>
      </c>
      <c r="GS739">
        <v>3</v>
      </c>
      <c r="GT739">
        <v>0</v>
      </c>
      <c r="GU739" t="s">
        <v>3</v>
      </c>
      <c r="GV739">
        <f t="shared" si="722"/>
        <v>0</v>
      </c>
      <c r="GW739">
        <v>1</v>
      </c>
      <c r="GX739">
        <f t="shared" si="723"/>
        <v>0</v>
      </c>
      <c r="HA739">
        <v>0</v>
      </c>
      <c r="HB739">
        <v>0</v>
      </c>
      <c r="HC739">
        <f t="shared" si="724"/>
        <v>0</v>
      </c>
      <c r="HE739" t="s">
        <v>3</v>
      </c>
      <c r="HF739" t="s">
        <v>3</v>
      </c>
      <c r="HM739" t="s">
        <v>3</v>
      </c>
      <c r="HN739" t="s">
        <v>3</v>
      </c>
      <c r="HO739" t="s">
        <v>3</v>
      </c>
      <c r="HP739" t="s">
        <v>3</v>
      </c>
      <c r="HQ739" t="s">
        <v>3</v>
      </c>
      <c r="HS739">
        <v>0</v>
      </c>
      <c r="IK739">
        <v>0</v>
      </c>
    </row>
    <row r="740" spans="1:255" x14ac:dyDescent="0.25">
      <c r="A740" s="2">
        <v>18</v>
      </c>
      <c r="B740" s="2">
        <v>1</v>
      </c>
      <c r="C740" s="2">
        <v>565</v>
      </c>
      <c r="D740" s="2"/>
      <c r="E740" s="2" t="s">
        <v>447</v>
      </c>
      <c r="F740" s="2" t="s">
        <v>423</v>
      </c>
      <c r="G740" s="2" t="s">
        <v>424</v>
      </c>
      <c r="H740" s="2" t="s">
        <v>32</v>
      </c>
      <c r="I740" s="2">
        <f>I736*J740</f>
        <v>2.85</v>
      </c>
      <c r="J740" s="2">
        <v>5.9202326547569593</v>
      </c>
      <c r="K740" s="2">
        <v>5.9202329999999996</v>
      </c>
      <c r="L740" s="2"/>
      <c r="M740" s="2"/>
      <c r="N740" s="2"/>
      <c r="O740" s="2">
        <f t="shared" si="693"/>
        <v>18443.3</v>
      </c>
      <c r="P740" s="2">
        <f t="shared" si="694"/>
        <v>18443.3</v>
      </c>
      <c r="Q740" s="2">
        <f t="shared" si="725"/>
        <v>0</v>
      </c>
      <c r="R740" s="2">
        <f t="shared" si="695"/>
        <v>0</v>
      </c>
      <c r="S740" s="2">
        <f t="shared" si="696"/>
        <v>0</v>
      </c>
      <c r="T740" s="2">
        <f t="shared" si="697"/>
        <v>0</v>
      </c>
      <c r="U740" s="2">
        <f t="shared" si="698"/>
        <v>0</v>
      </c>
      <c r="V740" s="2">
        <f t="shared" si="699"/>
        <v>0</v>
      </c>
      <c r="W740" s="2">
        <f t="shared" si="700"/>
        <v>0</v>
      </c>
      <c r="X740" s="2">
        <f t="shared" si="701"/>
        <v>0</v>
      </c>
      <c r="Y740" s="2">
        <f t="shared" si="702"/>
        <v>0</v>
      </c>
      <c r="Z740" s="2"/>
      <c r="AA740" s="2">
        <v>56481265</v>
      </c>
      <c r="AB740" s="2">
        <f t="shared" si="703"/>
        <v>6332.03</v>
      </c>
      <c r="AC740" s="2">
        <f t="shared" si="704"/>
        <v>6332.03</v>
      </c>
      <c r="AD740" s="2">
        <f t="shared" si="726"/>
        <v>0</v>
      </c>
      <c r="AE740" s="2">
        <f t="shared" si="727"/>
        <v>0</v>
      </c>
      <c r="AF740" s="2">
        <f t="shared" si="727"/>
        <v>0</v>
      </c>
      <c r="AG740" s="2">
        <f t="shared" si="705"/>
        <v>0</v>
      </c>
      <c r="AH740" s="2">
        <f t="shared" si="728"/>
        <v>0</v>
      </c>
      <c r="AI740" s="2">
        <f t="shared" si="728"/>
        <v>0</v>
      </c>
      <c r="AJ740" s="2">
        <f t="shared" si="706"/>
        <v>0</v>
      </c>
      <c r="AK740" s="2">
        <v>6332.03</v>
      </c>
      <c r="AL740" s="2">
        <v>6332.03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92</v>
      </c>
      <c r="AU740" s="2">
        <v>49</v>
      </c>
      <c r="AV740" s="2">
        <v>1</v>
      </c>
      <c r="AW740" s="2">
        <v>1.022</v>
      </c>
      <c r="AX740" s="2"/>
      <c r="AY740" s="2"/>
      <c r="AZ740" s="2">
        <v>1</v>
      </c>
      <c r="BA740" s="2">
        <v>1</v>
      </c>
      <c r="BB740" s="2">
        <v>1</v>
      </c>
      <c r="BC740" s="2">
        <v>1</v>
      </c>
      <c r="BD740" s="2" t="s">
        <v>3</v>
      </c>
      <c r="BE740" s="2" t="s">
        <v>3</v>
      </c>
      <c r="BF740" s="2" t="s">
        <v>3</v>
      </c>
      <c r="BG740" s="2" t="s">
        <v>3</v>
      </c>
      <c r="BH740" s="2">
        <v>3</v>
      </c>
      <c r="BI740" s="2">
        <v>1</v>
      </c>
      <c r="BJ740" s="2" t="s">
        <v>425</v>
      </c>
      <c r="BK740" s="2"/>
      <c r="BL740" s="2"/>
      <c r="BM740" s="2">
        <v>8</v>
      </c>
      <c r="BN740" s="2">
        <v>0</v>
      </c>
      <c r="BO740" s="2" t="s">
        <v>3</v>
      </c>
      <c r="BP740" s="2">
        <v>0</v>
      </c>
      <c r="BQ740" s="2">
        <v>30</v>
      </c>
      <c r="BR740" s="2">
        <v>0</v>
      </c>
      <c r="BS740" s="2">
        <v>1</v>
      </c>
      <c r="BT740" s="2">
        <v>1</v>
      </c>
      <c r="BU740" s="2">
        <v>1</v>
      </c>
      <c r="BV740" s="2">
        <v>1</v>
      </c>
      <c r="BW740" s="2">
        <v>1</v>
      </c>
      <c r="BX740" s="2">
        <v>1</v>
      </c>
      <c r="BY740" s="2" t="s">
        <v>3</v>
      </c>
      <c r="BZ740" s="2">
        <v>92</v>
      </c>
      <c r="CA740" s="2">
        <v>49</v>
      </c>
      <c r="CB740" s="2" t="s">
        <v>3</v>
      </c>
      <c r="CC740" s="2"/>
      <c r="CD740" s="2"/>
      <c r="CE740" s="2">
        <v>30</v>
      </c>
      <c r="CF740" s="2">
        <v>0</v>
      </c>
      <c r="CG740" s="2">
        <v>0</v>
      </c>
      <c r="CH740" s="2"/>
      <c r="CI740" s="2"/>
      <c r="CJ740" s="2"/>
      <c r="CK740" s="2"/>
      <c r="CL740" s="2"/>
      <c r="CM740" s="2">
        <v>0</v>
      </c>
      <c r="CN740" s="2" t="s">
        <v>3</v>
      </c>
      <c r="CO740" s="2">
        <v>0</v>
      </c>
      <c r="CP740" s="2">
        <f t="shared" si="707"/>
        <v>18443.3</v>
      </c>
      <c r="CQ740" s="2">
        <f t="shared" si="708"/>
        <v>6471.33</v>
      </c>
      <c r="CR740" s="2">
        <f t="shared" si="729"/>
        <v>0</v>
      </c>
      <c r="CS740" s="2">
        <f t="shared" si="709"/>
        <v>0</v>
      </c>
      <c r="CT740" s="2">
        <f t="shared" si="710"/>
        <v>0</v>
      </c>
      <c r="CU740" s="2">
        <f t="shared" si="711"/>
        <v>0</v>
      </c>
      <c r="CV740" s="2">
        <f t="shared" si="712"/>
        <v>0</v>
      </c>
      <c r="CW740" s="2">
        <f t="shared" si="713"/>
        <v>0</v>
      </c>
      <c r="CX740" s="2">
        <f t="shared" si="714"/>
        <v>0</v>
      </c>
      <c r="CY740" s="2">
        <f t="shared" si="715"/>
        <v>0</v>
      </c>
      <c r="CZ740" s="2">
        <f t="shared" si="716"/>
        <v>0</v>
      </c>
      <c r="DA740" s="2"/>
      <c r="DB740" s="2"/>
      <c r="DC740" s="2" t="s">
        <v>3</v>
      </c>
      <c r="DD740" s="2" t="s">
        <v>3</v>
      </c>
      <c r="DE740" s="2" t="s">
        <v>3</v>
      </c>
      <c r="DF740" s="2" t="s">
        <v>3</v>
      </c>
      <c r="DG740" s="2" t="s">
        <v>3</v>
      </c>
      <c r="DH740" s="2" t="s">
        <v>3</v>
      </c>
      <c r="DI740" s="2" t="s">
        <v>3</v>
      </c>
      <c r="DJ740" s="2" t="s">
        <v>3</v>
      </c>
      <c r="DK740" s="2" t="s">
        <v>3</v>
      </c>
      <c r="DL740" s="2" t="s">
        <v>3</v>
      </c>
      <c r="DM740" s="2" t="s">
        <v>3</v>
      </c>
      <c r="DN740" s="2">
        <v>0</v>
      </c>
      <c r="DO740" s="2">
        <v>0</v>
      </c>
      <c r="DP740" s="2">
        <v>1</v>
      </c>
      <c r="DQ740" s="2">
        <v>1</v>
      </c>
      <c r="DR740" s="2"/>
      <c r="DS740" s="2"/>
      <c r="DT740" s="2"/>
      <c r="DU740" s="2">
        <v>1009</v>
      </c>
      <c r="DV740" s="2" t="s">
        <v>32</v>
      </c>
      <c r="DW740" s="2" t="s">
        <v>32</v>
      </c>
      <c r="DX740" s="2">
        <v>1000</v>
      </c>
      <c r="DY740" s="2"/>
      <c r="DZ740" s="2" t="s">
        <v>3</v>
      </c>
      <c r="EA740" s="2" t="s">
        <v>3</v>
      </c>
      <c r="EB740" s="2" t="s">
        <v>3</v>
      </c>
      <c r="EC740" s="2" t="s">
        <v>3</v>
      </c>
      <c r="ED740" s="2"/>
      <c r="EE740" s="2">
        <v>55586444</v>
      </c>
      <c r="EF740" s="2">
        <v>30</v>
      </c>
      <c r="EG740" s="2" t="s">
        <v>117</v>
      </c>
      <c r="EH740" s="2">
        <v>0</v>
      </c>
      <c r="EI740" s="2" t="s">
        <v>3</v>
      </c>
      <c r="EJ740" s="2">
        <v>1</v>
      </c>
      <c r="EK740" s="2">
        <v>8</v>
      </c>
      <c r="EL740" s="2" t="s">
        <v>233</v>
      </c>
      <c r="EM740" s="2" t="s">
        <v>234</v>
      </c>
      <c r="EN740" s="2"/>
      <c r="EO740" s="2" t="s">
        <v>3</v>
      </c>
      <c r="EP740" s="2"/>
      <c r="EQ740" s="2">
        <v>0</v>
      </c>
      <c r="ER740" s="2">
        <v>6332.03</v>
      </c>
      <c r="ES740" s="2">
        <v>6332.03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>
        <v>0</v>
      </c>
      <c r="FR740" s="2">
        <v>0</v>
      </c>
      <c r="FS740" s="2">
        <v>0</v>
      </c>
      <c r="FT740" s="2"/>
      <c r="FU740" s="2"/>
      <c r="FV740" s="2"/>
      <c r="FW740" s="2"/>
      <c r="FX740" s="2">
        <v>92</v>
      </c>
      <c r="FY740" s="2">
        <v>49</v>
      </c>
      <c r="FZ740" s="2"/>
      <c r="GA740" s="2" t="s">
        <v>3</v>
      </c>
      <c r="GB740" s="2"/>
      <c r="GC740" s="2"/>
      <c r="GD740" s="2">
        <v>1</v>
      </c>
      <c r="GE740" s="2"/>
      <c r="GF740" s="2">
        <v>1291018358</v>
      </c>
      <c r="GG740" s="2">
        <v>2</v>
      </c>
      <c r="GH740" s="2">
        <v>1</v>
      </c>
      <c r="GI740" s="2">
        <v>-2</v>
      </c>
      <c r="GJ740" s="2">
        <v>0</v>
      </c>
      <c r="GK740" s="2">
        <v>0</v>
      </c>
      <c r="GL740" s="2">
        <f t="shared" si="717"/>
        <v>0</v>
      </c>
      <c r="GM740" s="2">
        <f t="shared" si="718"/>
        <v>18443.3</v>
      </c>
      <c r="GN740" s="2">
        <f t="shared" si="719"/>
        <v>18443.3</v>
      </c>
      <c r="GO740" s="2">
        <f t="shared" si="720"/>
        <v>0</v>
      </c>
      <c r="GP740" s="2">
        <f t="shared" si="721"/>
        <v>0</v>
      </c>
      <c r="GQ740" s="2"/>
      <c r="GR740" s="2">
        <v>0</v>
      </c>
      <c r="GS740" s="2">
        <v>3</v>
      </c>
      <c r="GT740" s="2">
        <v>0</v>
      </c>
      <c r="GU740" s="2" t="s">
        <v>3</v>
      </c>
      <c r="GV740" s="2">
        <f t="shared" si="722"/>
        <v>0</v>
      </c>
      <c r="GW740" s="2">
        <v>1</v>
      </c>
      <c r="GX740" s="2">
        <f t="shared" si="723"/>
        <v>0</v>
      </c>
      <c r="GY740" s="2"/>
      <c r="GZ740" s="2"/>
      <c r="HA740" s="2">
        <v>0</v>
      </c>
      <c r="HB740" s="2">
        <v>0</v>
      </c>
      <c r="HC740" s="2">
        <f t="shared" si="724"/>
        <v>0</v>
      </c>
      <c r="HD740" s="2"/>
      <c r="HE740" s="2" t="s">
        <v>3</v>
      </c>
      <c r="HF740" s="2" t="s">
        <v>3</v>
      </c>
      <c r="HG740" s="2"/>
      <c r="HH740" s="2"/>
      <c r="HI740" s="2"/>
      <c r="HJ740" s="2"/>
      <c r="HK740" s="2"/>
      <c r="HL740" s="2"/>
      <c r="HM740" s="2" t="s">
        <v>3</v>
      </c>
      <c r="HN740" s="2" t="s">
        <v>3</v>
      </c>
      <c r="HO740" s="2" t="s">
        <v>3</v>
      </c>
      <c r="HP740" s="2" t="s">
        <v>3</v>
      </c>
      <c r="HQ740" s="2" t="s">
        <v>3</v>
      </c>
      <c r="HR740" s="2"/>
      <c r="HS740" s="2">
        <v>0</v>
      </c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>
        <v>0</v>
      </c>
      <c r="IL740" s="2"/>
      <c r="IM740" s="2"/>
      <c r="IN740" s="2"/>
      <c r="IO740" s="2"/>
      <c r="IP740" s="2"/>
      <c r="IQ740" s="2"/>
      <c r="IR740" s="2"/>
      <c r="IS740" s="2"/>
      <c r="IT740" s="2"/>
      <c r="IU740" s="2"/>
    </row>
    <row r="741" spans="1:255" x14ac:dyDescent="0.25">
      <c r="A741">
        <v>18</v>
      </c>
      <c r="B741">
        <v>1</v>
      </c>
      <c r="C741">
        <v>585</v>
      </c>
      <c r="E741" t="s">
        <v>447</v>
      </c>
      <c r="F741" t="s">
        <v>423</v>
      </c>
      <c r="G741" t="s">
        <v>424</v>
      </c>
      <c r="H741" t="s">
        <v>32</v>
      </c>
      <c r="I741">
        <f>I737*J741</f>
        <v>2.85</v>
      </c>
      <c r="J741">
        <v>5.9202326547569593</v>
      </c>
      <c r="K741">
        <v>5.9202329999999996</v>
      </c>
      <c r="O741">
        <f t="shared" si="693"/>
        <v>285686.71999999997</v>
      </c>
      <c r="P741">
        <f t="shared" si="694"/>
        <v>285686.71999999997</v>
      </c>
      <c r="Q741">
        <f t="shared" si="725"/>
        <v>0</v>
      </c>
      <c r="R741">
        <f t="shared" si="695"/>
        <v>0</v>
      </c>
      <c r="S741">
        <f t="shared" si="696"/>
        <v>0</v>
      </c>
      <c r="T741">
        <f t="shared" si="697"/>
        <v>0</v>
      </c>
      <c r="U741">
        <f t="shared" si="698"/>
        <v>0</v>
      </c>
      <c r="V741">
        <f t="shared" si="699"/>
        <v>0</v>
      </c>
      <c r="W741">
        <f t="shared" si="700"/>
        <v>0</v>
      </c>
      <c r="X741">
        <f t="shared" si="701"/>
        <v>0</v>
      </c>
      <c r="Y741">
        <f t="shared" si="702"/>
        <v>0</v>
      </c>
      <c r="AA741">
        <v>56481267</v>
      </c>
      <c r="AB741">
        <f t="shared" si="703"/>
        <v>6332.03</v>
      </c>
      <c r="AC741">
        <f t="shared" si="704"/>
        <v>6332.03</v>
      </c>
      <c r="AD741">
        <f t="shared" si="726"/>
        <v>0</v>
      </c>
      <c r="AE741">
        <f t="shared" si="727"/>
        <v>0</v>
      </c>
      <c r="AF741">
        <f t="shared" si="727"/>
        <v>0</v>
      </c>
      <c r="AG741">
        <f t="shared" si="705"/>
        <v>0</v>
      </c>
      <c r="AH741">
        <f t="shared" si="728"/>
        <v>0</v>
      </c>
      <c r="AI741">
        <f t="shared" si="728"/>
        <v>0</v>
      </c>
      <c r="AJ741">
        <f t="shared" si="706"/>
        <v>0</v>
      </c>
      <c r="AK741">
        <v>6332.03</v>
      </c>
      <c r="AL741">
        <v>6332.03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92</v>
      </c>
      <c r="AU741">
        <v>49</v>
      </c>
      <c r="AV741">
        <v>1</v>
      </c>
      <c r="AW741">
        <v>1.022</v>
      </c>
      <c r="AZ741">
        <v>1</v>
      </c>
      <c r="BA741">
        <v>1</v>
      </c>
      <c r="BB741">
        <v>1</v>
      </c>
      <c r="BC741">
        <v>15.49</v>
      </c>
      <c r="BD741" t="s">
        <v>3</v>
      </c>
      <c r="BE741" t="s">
        <v>3</v>
      </c>
      <c r="BF741" t="s">
        <v>3</v>
      </c>
      <c r="BG741" t="s">
        <v>3</v>
      </c>
      <c r="BH741">
        <v>3</v>
      </c>
      <c r="BI741">
        <v>1</v>
      </c>
      <c r="BJ741" t="s">
        <v>425</v>
      </c>
      <c r="BM741">
        <v>8</v>
      </c>
      <c r="BN741">
        <v>0</v>
      </c>
      <c r="BO741" t="s">
        <v>423</v>
      </c>
      <c r="BP741">
        <v>1</v>
      </c>
      <c r="BQ741">
        <v>30</v>
      </c>
      <c r="BR741">
        <v>0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 t="s">
        <v>3</v>
      </c>
      <c r="BZ741">
        <v>92</v>
      </c>
      <c r="CA741">
        <v>49</v>
      </c>
      <c r="CB741" t="s">
        <v>3</v>
      </c>
      <c r="CE741">
        <v>30</v>
      </c>
      <c r="CF741">
        <v>0</v>
      </c>
      <c r="CG741">
        <v>0</v>
      </c>
      <c r="CM741">
        <v>0</v>
      </c>
      <c r="CN741" t="s">
        <v>3</v>
      </c>
      <c r="CO741">
        <v>0</v>
      </c>
      <c r="CP741">
        <f t="shared" si="707"/>
        <v>285686.71999999997</v>
      </c>
      <c r="CQ741">
        <f t="shared" si="708"/>
        <v>100240.9</v>
      </c>
      <c r="CR741">
        <f t="shared" si="729"/>
        <v>0</v>
      </c>
      <c r="CS741">
        <f t="shared" si="709"/>
        <v>0</v>
      </c>
      <c r="CT741">
        <f t="shared" si="710"/>
        <v>0</v>
      </c>
      <c r="CU741">
        <f t="shared" si="711"/>
        <v>0</v>
      </c>
      <c r="CV741">
        <f t="shared" si="712"/>
        <v>0</v>
      </c>
      <c r="CW741">
        <f t="shared" si="713"/>
        <v>0</v>
      </c>
      <c r="CX741">
        <f t="shared" si="714"/>
        <v>0</v>
      </c>
      <c r="CY741">
        <f t="shared" si="715"/>
        <v>0</v>
      </c>
      <c r="CZ741">
        <f t="shared" si="716"/>
        <v>0</v>
      </c>
      <c r="DC741" t="s">
        <v>3</v>
      </c>
      <c r="DD741" t="s">
        <v>3</v>
      </c>
      <c r="DE741" t="s">
        <v>3</v>
      </c>
      <c r="DF741" t="s">
        <v>3</v>
      </c>
      <c r="DG741" t="s">
        <v>3</v>
      </c>
      <c r="DH741" t="s">
        <v>3</v>
      </c>
      <c r="DI741" t="s">
        <v>3</v>
      </c>
      <c r="DJ741" t="s">
        <v>3</v>
      </c>
      <c r="DK741" t="s">
        <v>3</v>
      </c>
      <c r="DL741" t="s">
        <v>3</v>
      </c>
      <c r="DM741" t="s">
        <v>3</v>
      </c>
      <c r="DN741">
        <v>0</v>
      </c>
      <c r="DO741">
        <v>0</v>
      </c>
      <c r="DP741">
        <v>1</v>
      </c>
      <c r="DQ741">
        <v>1</v>
      </c>
      <c r="DU741">
        <v>1009</v>
      </c>
      <c r="DV741" t="s">
        <v>32</v>
      </c>
      <c r="DW741" t="s">
        <v>32</v>
      </c>
      <c r="DX741">
        <v>1000</v>
      </c>
      <c r="DZ741" t="s">
        <v>3</v>
      </c>
      <c r="EA741" t="s">
        <v>3</v>
      </c>
      <c r="EB741" t="s">
        <v>3</v>
      </c>
      <c r="EC741" t="s">
        <v>3</v>
      </c>
      <c r="EE741">
        <v>55586444</v>
      </c>
      <c r="EF741">
        <v>30</v>
      </c>
      <c r="EG741" t="s">
        <v>117</v>
      </c>
      <c r="EH741">
        <v>0</v>
      </c>
      <c r="EI741" t="s">
        <v>3</v>
      </c>
      <c r="EJ741">
        <v>1</v>
      </c>
      <c r="EK741">
        <v>8</v>
      </c>
      <c r="EL741" t="s">
        <v>233</v>
      </c>
      <c r="EM741" t="s">
        <v>234</v>
      </c>
      <c r="EO741" t="s">
        <v>3</v>
      </c>
      <c r="EQ741">
        <v>0</v>
      </c>
      <c r="ER741">
        <v>6332.03</v>
      </c>
      <c r="ES741">
        <v>6332.03</v>
      </c>
      <c r="ET741">
        <v>0</v>
      </c>
      <c r="EU741">
        <v>0</v>
      </c>
      <c r="EV741">
        <v>0</v>
      </c>
      <c r="EW741">
        <v>0</v>
      </c>
      <c r="EX741">
        <v>0</v>
      </c>
      <c r="FQ741">
        <v>0</v>
      </c>
      <c r="FR741">
        <v>0</v>
      </c>
      <c r="FS741">
        <v>0</v>
      </c>
      <c r="FX741">
        <v>92</v>
      </c>
      <c r="FY741">
        <v>49</v>
      </c>
      <c r="GA741" t="s">
        <v>3</v>
      </c>
      <c r="GD741">
        <v>1</v>
      </c>
      <c r="GF741">
        <v>1291018358</v>
      </c>
      <c r="GG741">
        <v>2</v>
      </c>
      <c r="GH741">
        <v>1</v>
      </c>
      <c r="GI741">
        <v>2</v>
      </c>
      <c r="GJ741">
        <v>0</v>
      </c>
      <c r="GK741">
        <v>0</v>
      </c>
      <c r="GL741">
        <f t="shared" si="717"/>
        <v>0</v>
      </c>
      <c r="GM741">
        <f t="shared" si="718"/>
        <v>285686.71999999997</v>
      </c>
      <c r="GN741">
        <f t="shared" si="719"/>
        <v>285686.71999999997</v>
      </c>
      <c r="GO741">
        <f t="shared" si="720"/>
        <v>0</v>
      </c>
      <c r="GP741">
        <f t="shared" si="721"/>
        <v>0</v>
      </c>
      <c r="GR741">
        <v>0</v>
      </c>
      <c r="GS741">
        <v>3</v>
      </c>
      <c r="GT741">
        <v>0</v>
      </c>
      <c r="GU741" t="s">
        <v>3</v>
      </c>
      <c r="GV741">
        <f t="shared" si="722"/>
        <v>0</v>
      </c>
      <c r="GW741">
        <v>1</v>
      </c>
      <c r="GX741">
        <f t="shared" si="723"/>
        <v>0</v>
      </c>
      <c r="HA741">
        <v>0</v>
      </c>
      <c r="HB741">
        <v>0</v>
      </c>
      <c r="HC741">
        <f t="shared" si="724"/>
        <v>0</v>
      </c>
      <c r="HE741" t="s">
        <v>3</v>
      </c>
      <c r="HF741" t="s">
        <v>3</v>
      </c>
      <c r="HM741" t="s">
        <v>3</v>
      </c>
      <c r="HN741" t="s">
        <v>3</v>
      </c>
      <c r="HO741" t="s">
        <v>3</v>
      </c>
      <c r="HP741" t="s">
        <v>3</v>
      </c>
      <c r="HQ741" t="s">
        <v>3</v>
      </c>
      <c r="HS741">
        <v>0</v>
      </c>
      <c r="IK741">
        <v>0</v>
      </c>
    </row>
    <row r="742" spans="1:255" x14ac:dyDescent="0.25">
      <c r="A742" s="2">
        <v>18</v>
      </c>
      <c r="B742" s="2">
        <v>1</v>
      </c>
      <c r="C742" s="2">
        <v>564</v>
      </c>
      <c r="D742" s="2"/>
      <c r="E742" s="2" t="s">
        <v>448</v>
      </c>
      <c r="F742" s="2" t="s">
        <v>248</v>
      </c>
      <c r="G742" s="2" t="s">
        <v>249</v>
      </c>
      <c r="H742" s="2" t="s">
        <v>158</v>
      </c>
      <c r="I742" s="2">
        <f>I736*J742</f>
        <v>48.862099999999998</v>
      </c>
      <c r="J742" s="2">
        <v>101.5</v>
      </c>
      <c r="K742" s="2">
        <v>101.5</v>
      </c>
      <c r="L742" s="2"/>
      <c r="M742" s="2"/>
      <c r="N742" s="2"/>
      <c r="O742" s="2">
        <f t="shared" si="693"/>
        <v>36440.58</v>
      </c>
      <c r="P742" s="2">
        <f t="shared" si="694"/>
        <v>36440.58</v>
      </c>
      <c r="Q742" s="2">
        <f t="shared" si="725"/>
        <v>0</v>
      </c>
      <c r="R742" s="2">
        <f t="shared" si="695"/>
        <v>0</v>
      </c>
      <c r="S742" s="2">
        <f t="shared" si="696"/>
        <v>0</v>
      </c>
      <c r="T742" s="2">
        <f t="shared" si="697"/>
        <v>0</v>
      </c>
      <c r="U742" s="2">
        <f t="shared" si="698"/>
        <v>0</v>
      </c>
      <c r="V742" s="2">
        <f t="shared" si="699"/>
        <v>0</v>
      </c>
      <c r="W742" s="2">
        <f t="shared" si="700"/>
        <v>0</v>
      </c>
      <c r="X742" s="2">
        <f t="shared" si="701"/>
        <v>0</v>
      </c>
      <c r="Y742" s="2">
        <f t="shared" si="702"/>
        <v>0</v>
      </c>
      <c r="Z742" s="2"/>
      <c r="AA742" s="2">
        <v>56481265</v>
      </c>
      <c r="AB742" s="2">
        <f t="shared" si="703"/>
        <v>729.73</v>
      </c>
      <c r="AC742" s="2">
        <f t="shared" si="704"/>
        <v>729.73</v>
      </c>
      <c r="AD742" s="2">
        <f t="shared" si="726"/>
        <v>0</v>
      </c>
      <c r="AE742" s="2">
        <f t="shared" si="727"/>
        <v>0</v>
      </c>
      <c r="AF742" s="2">
        <f t="shared" si="727"/>
        <v>0</v>
      </c>
      <c r="AG742" s="2">
        <f t="shared" si="705"/>
        <v>0</v>
      </c>
      <c r="AH742" s="2">
        <f t="shared" si="728"/>
        <v>0</v>
      </c>
      <c r="AI742" s="2">
        <f t="shared" si="728"/>
        <v>0</v>
      </c>
      <c r="AJ742" s="2">
        <f t="shared" si="706"/>
        <v>0</v>
      </c>
      <c r="AK742" s="2">
        <v>729.73</v>
      </c>
      <c r="AL742" s="2">
        <v>729.73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92</v>
      </c>
      <c r="AU742" s="2">
        <v>49</v>
      </c>
      <c r="AV742" s="2">
        <v>1</v>
      </c>
      <c r="AW742" s="2">
        <v>1.022</v>
      </c>
      <c r="AX742" s="2"/>
      <c r="AY742" s="2"/>
      <c r="AZ742" s="2">
        <v>1</v>
      </c>
      <c r="BA742" s="2">
        <v>1</v>
      </c>
      <c r="BB742" s="2">
        <v>1</v>
      </c>
      <c r="BC742" s="2">
        <v>1</v>
      </c>
      <c r="BD742" s="2" t="s">
        <v>3</v>
      </c>
      <c r="BE742" s="2" t="s">
        <v>3</v>
      </c>
      <c r="BF742" s="2" t="s">
        <v>3</v>
      </c>
      <c r="BG742" s="2" t="s">
        <v>3</v>
      </c>
      <c r="BH742" s="2">
        <v>3</v>
      </c>
      <c r="BI742" s="2">
        <v>1</v>
      </c>
      <c r="BJ742" s="2" t="s">
        <v>250</v>
      </c>
      <c r="BK742" s="2"/>
      <c r="BL742" s="2"/>
      <c r="BM742" s="2">
        <v>8</v>
      </c>
      <c r="BN742" s="2">
        <v>0</v>
      </c>
      <c r="BO742" s="2" t="s">
        <v>3</v>
      </c>
      <c r="BP742" s="2">
        <v>0</v>
      </c>
      <c r="BQ742" s="2">
        <v>30</v>
      </c>
      <c r="BR742" s="2">
        <v>0</v>
      </c>
      <c r="BS742" s="2">
        <v>1</v>
      </c>
      <c r="BT742" s="2">
        <v>1</v>
      </c>
      <c r="BU742" s="2">
        <v>1</v>
      </c>
      <c r="BV742" s="2">
        <v>1</v>
      </c>
      <c r="BW742" s="2">
        <v>1</v>
      </c>
      <c r="BX742" s="2">
        <v>1</v>
      </c>
      <c r="BY742" s="2" t="s">
        <v>3</v>
      </c>
      <c r="BZ742" s="2">
        <v>92</v>
      </c>
      <c r="CA742" s="2">
        <v>49</v>
      </c>
      <c r="CB742" s="2" t="s">
        <v>3</v>
      </c>
      <c r="CC742" s="2"/>
      <c r="CD742" s="2"/>
      <c r="CE742" s="2">
        <v>30</v>
      </c>
      <c r="CF742" s="2">
        <v>0</v>
      </c>
      <c r="CG742" s="2">
        <v>0</v>
      </c>
      <c r="CH742" s="2"/>
      <c r="CI742" s="2"/>
      <c r="CJ742" s="2"/>
      <c r="CK742" s="2"/>
      <c r="CL742" s="2"/>
      <c r="CM742" s="2">
        <v>0</v>
      </c>
      <c r="CN742" s="2" t="s">
        <v>3</v>
      </c>
      <c r="CO742" s="2">
        <v>0</v>
      </c>
      <c r="CP742" s="2">
        <f t="shared" si="707"/>
        <v>36440.58</v>
      </c>
      <c r="CQ742" s="2">
        <f t="shared" si="708"/>
        <v>745.78</v>
      </c>
      <c r="CR742" s="2">
        <f t="shared" si="729"/>
        <v>0</v>
      </c>
      <c r="CS742" s="2">
        <f t="shared" si="709"/>
        <v>0</v>
      </c>
      <c r="CT742" s="2">
        <f t="shared" si="710"/>
        <v>0</v>
      </c>
      <c r="CU742" s="2">
        <f t="shared" si="711"/>
        <v>0</v>
      </c>
      <c r="CV742" s="2">
        <f t="shared" si="712"/>
        <v>0</v>
      </c>
      <c r="CW742" s="2">
        <f t="shared" si="713"/>
        <v>0</v>
      </c>
      <c r="CX742" s="2">
        <f t="shared" si="714"/>
        <v>0</v>
      </c>
      <c r="CY742" s="2">
        <f t="shared" si="715"/>
        <v>0</v>
      </c>
      <c r="CZ742" s="2">
        <f t="shared" si="716"/>
        <v>0</v>
      </c>
      <c r="DA742" s="2"/>
      <c r="DB742" s="2"/>
      <c r="DC742" s="2" t="s">
        <v>3</v>
      </c>
      <c r="DD742" s="2" t="s">
        <v>3</v>
      </c>
      <c r="DE742" s="2" t="s">
        <v>3</v>
      </c>
      <c r="DF742" s="2" t="s">
        <v>3</v>
      </c>
      <c r="DG742" s="2" t="s">
        <v>3</v>
      </c>
      <c r="DH742" s="2" t="s">
        <v>3</v>
      </c>
      <c r="DI742" s="2" t="s">
        <v>3</v>
      </c>
      <c r="DJ742" s="2" t="s">
        <v>3</v>
      </c>
      <c r="DK742" s="2" t="s">
        <v>3</v>
      </c>
      <c r="DL742" s="2" t="s">
        <v>3</v>
      </c>
      <c r="DM742" s="2" t="s">
        <v>3</v>
      </c>
      <c r="DN742" s="2">
        <v>0</v>
      </c>
      <c r="DO742" s="2">
        <v>0</v>
      </c>
      <c r="DP742" s="2">
        <v>1</v>
      </c>
      <c r="DQ742" s="2">
        <v>1</v>
      </c>
      <c r="DR742" s="2"/>
      <c r="DS742" s="2"/>
      <c r="DT742" s="2"/>
      <c r="DU742" s="2">
        <v>1007</v>
      </c>
      <c r="DV742" s="2" t="s">
        <v>158</v>
      </c>
      <c r="DW742" s="2" t="s">
        <v>158</v>
      </c>
      <c r="DX742" s="2">
        <v>1</v>
      </c>
      <c r="DY742" s="2"/>
      <c r="DZ742" s="2" t="s">
        <v>3</v>
      </c>
      <c r="EA742" s="2" t="s">
        <v>3</v>
      </c>
      <c r="EB742" s="2" t="s">
        <v>3</v>
      </c>
      <c r="EC742" s="2" t="s">
        <v>3</v>
      </c>
      <c r="ED742" s="2"/>
      <c r="EE742" s="2">
        <v>55586444</v>
      </c>
      <c r="EF742" s="2">
        <v>30</v>
      </c>
      <c r="EG742" s="2" t="s">
        <v>117</v>
      </c>
      <c r="EH742" s="2">
        <v>0</v>
      </c>
      <c r="EI742" s="2" t="s">
        <v>3</v>
      </c>
      <c r="EJ742" s="2">
        <v>1</v>
      </c>
      <c r="EK742" s="2">
        <v>8</v>
      </c>
      <c r="EL742" s="2" t="s">
        <v>233</v>
      </c>
      <c r="EM742" s="2" t="s">
        <v>234</v>
      </c>
      <c r="EN742" s="2"/>
      <c r="EO742" s="2" t="s">
        <v>3</v>
      </c>
      <c r="EP742" s="2"/>
      <c r="EQ742" s="2">
        <v>0</v>
      </c>
      <c r="ER742" s="2">
        <v>729.73</v>
      </c>
      <c r="ES742" s="2">
        <v>729.73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>
        <v>0</v>
      </c>
      <c r="FR742" s="2">
        <v>0</v>
      </c>
      <c r="FS742" s="2">
        <v>0</v>
      </c>
      <c r="FT742" s="2"/>
      <c r="FU742" s="2"/>
      <c r="FV742" s="2"/>
      <c r="FW742" s="2"/>
      <c r="FX742" s="2">
        <v>92</v>
      </c>
      <c r="FY742" s="2">
        <v>49</v>
      </c>
      <c r="FZ742" s="2"/>
      <c r="GA742" s="2" t="s">
        <v>3</v>
      </c>
      <c r="GB742" s="2"/>
      <c r="GC742" s="2"/>
      <c r="GD742" s="2">
        <v>1</v>
      </c>
      <c r="GE742" s="2"/>
      <c r="GF742" s="2">
        <v>-1447999952</v>
      </c>
      <c r="GG742" s="2">
        <v>2</v>
      </c>
      <c r="GH742" s="2">
        <v>1</v>
      </c>
      <c r="GI742" s="2">
        <v>-2</v>
      </c>
      <c r="GJ742" s="2">
        <v>0</v>
      </c>
      <c r="GK742" s="2">
        <v>0</v>
      </c>
      <c r="GL742" s="2">
        <f t="shared" si="717"/>
        <v>0</v>
      </c>
      <c r="GM742" s="2">
        <f t="shared" si="718"/>
        <v>36440.58</v>
      </c>
      <c r="GN742" s="2">
        <f t="shared" si="719"/>
        <v>36440.58</v>
      </c>
      <c r="GO742" s="2">
        <f t="shared" si="720"/>
        <v>0</v>
      </c>
      <c r="GP742" s="2">
        <f t="shared" si="721"/>
        <v>0</v>
      </c>
      <c r="GQ742" s="2"/>
      <c r="GR742" s="2">
        <v>0</v>
      </c>
      <c r="GS742" s="2">
        <v>3</v>
      </c>
      <c r="GT742" s="2">
        <v>0</v>
      </c>
      <c r="GU742" s="2" t="s">
        <v>3</v>
      </c>
      <c r="GV742" s="2">
        <f t="shared" si="722"/>
        <v>0</v>
      </c>
      <c r="GW742" s="2">
        <v>1</v>
      </c>
      <c r="GX742" s="2">
        <f t="shared" si="723"/>
        <v>0</v>
      </c>
      <c r="GY742" s="2"/>
      <c r="GZ742" s="2"/>
      <c r="HA742" s="2">
        <v>0</v>
      </c>
      <c r="HB742" s="2">
        <v>0</v>
      </c>
      <c r="HC742" s="2">
        <f t="shared" si="724"/>
        <v>0</v>
      </c>
      <c r="HD742" s="2"/>
      <c r="HE742" s="2" t="s">
        <v>3</v>
      </c>
      <c r="HF742" s="2" t="s">
        <v>3</v>
      </c>
      <c r="HG742" s="2"/>
      <c r="HH742" s="2"/>
      <c r="HI742" s="2"/>
      <c r="HJ742" s="2"/>
      <c r="HK742" s="2"/>
      <c r="HL742" s="2"/>
      <c r="HM742" s="2" t="s">
        <v>3</v>
      </c>
      <c r="HN742" s="2" t="s">
        <v>3</v>
      </c>
      <c r="HO742" s="2" t="s">
        <v>3</v>
      </c>
      <c r="HP742" s="2" t="s">
        <v>3</v>
      </c>
      <c r="HQ742" s="2" t="s">
        <v>3</v>
      </c>
      <c r="HR742" s="2"/>
      <c r="HS742" s="2">
        <v>0</v>
      </c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>
        <v>0</v>
      </c>
      <c r="IL742" s="2"/>
      <c r="IM742" s="2"/>
      <c r="IN742" s="2"/>
      <c r="IO742" s="2"/>
      <c r="IP742" s="2"/>
      <c r="IQ742" s="2"/>
      <c r="IR742" s="2"/>
      <c r="IS742" s="2"/>
      <c r="IT742" s="2"/>
      <c r="IU742" s="2"/>
    </row>
    <row r="743" spans="1:255" x14ac:dyDescent="0.25">
      <c r="A743">
        <v>18</v>
      </c>
      <c r="B743">
        <v>1</v>
      </c>
      <c r="C743">
        <v>584</v>
      </c>
      <c r="E743" t="s">
        <v>448</v>
      </c>
      <c r="F743" t="s">
        <v>248</v>
      </c>
      <c r="G743" t="s">
        <v>249</v>
      </c>
      <c r="H743" t="s">
        <v>158</v>
      </c>
      <c r="I743">
        <f>I737*J743</f>
        <v>48.862099999999998</v>
      </c>
      <c r="J743">
        <v>101.5</v>
      </c>
      <c r="K743">
        <v>101.5</v>
      </c>
      <c r="O743">
        <f t="shared" si="693"/>
        <v>367321.05</v>
      </c>
      <c r="P743">
        <f t="shared" si="694"/>
        <v>367321.05</v>
      </c>
      <c r="Q743">
        <f t="shared" si="725"/>
        <v>0</v>
      </c>
      <c r="R743">
        <f t="shared" si="695"/>
        <v>0</v>
      </c>
      <c r="S743">
        <f t="shared" si="696"/>
        <v>0</v>
      </c>
      <c r="T743">
        <f t="shared" si="697"/>
        <v>0</v>
      </c>
      <c r="U743">
        <f t="shared" si="698"/>
        <v>0</v>
      </c>
      <c r="V743">
        <f t="shared" si="699"/>
        <v>0</v>
      </c>
      <c r="W743">
        <f t="shared" si="700"/>
        <v>0</v>
      </c>
      <c r="X743">
        <f t="shared" si="701"/>
        <v>0</v>
      </c>
      <c r="Y743">
        <f t="shared" si="702"/>
        <v>0</v>
      </c>
      <c r="AA743">
        <v>56481267</v>
      </c>
      <c r="AB743">
        <f t="shared" si="703"/>
        <v>729.73</v>
      </c>
      <c r="AC743">
        <f t="shared" si="704"/>
        <v>729.73</v>
      </c>
      <c r="AD743">
        <f t="shared" si="726"/>
        <v>0</v>
      </c>
      <c r="AE743">
        <f t="shared" si="727"/>
        <v>0</v>
      </c>
      <c r="AF743">
        <f t="shared" si="727"/>
        <v>0</v>
      </c>
      <c r="AG743">
        <f t="shared" si="705"/>
        <v>0</v>
      </c>
      <c r="AH743">
        <f t="shared" si="728"/>
        <v>0</v>
      </c>
      <c r="AI743">
        <f t="shared" si="728"/>
        <v>0</v>
      </c>
      <c r="AJ743">
        <f t="shared" si="706"/>
        <v>0</v>
      </c>
      <c r="AK743">
        <v>729.73</v>
      </c>
      <c r="AL743">
        <v>729.73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92</v>
      </c>
      <c r="AU743">
        <v>49</v>
      </c>
      <c r="AV743">
        <v>1</v>
      </c>
      <c r="AW743">
        <v>1.022</v>
      </c>
      <c r="AZ743">
        <v>1</v>
      </c>
      <c r="BA743">
        <v>1</v>
      </c>
      <c r="BB743">
        <v>1</v>
      </c>
      <c r="BC743">
        <v>10.08</v>
      </c>
      <c r="BD743" t="s">
        <v>3</v>
      </c>
      <c r="BE743" t="s">
        <v>3</v>
      </c>
      <c r="BF743" t="s">
        <v>3</v>
      </c>
      <c r="BG743" t="s">
        <v>3</v>
      </c>
      <c r="BH743">
        <v>3</v>
      </c>
      <c r="BI743">
        <v>1</v>
      </c>
      <c r="BJ743" t="s">
        <v>250</v>
      </c>
      <c r="BM743">
        <v>8</v>
      </c>
      <c r="BN743">
        <v>0</v>
      </c>
      <c r="BO743" t="s">
        <v>248</v>
      </c>
      <c r="BP743">
        <v>1</v>
      </c>
      <c r="BQ743">
        <v>30</v>
      </c>
      <c r="BR743">
        <v>0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 t="s">
        <v>3</v>
      </c>
      <c r="BZ743">
        <v>92</v>
      </c>
      <c r="CA743">
        <v>49</v>
      </c>
      <c r="CB743" t="s">
        <v>3</v>
      </c>
      <c r="CE743">
        <v>30</v>
      </c>
      <c r="CF743">
        <v>0</v>
      </c>
      <c r="CG743">
        <v>0</v>
      </c>
      <c r="CM743">
        <v>0</v>
      </c>
      <c r="CN743" t="s">
        <v>3</v>
      </c>
      <c r="CO743">
        <v>0</v>
      </c>
      <c r="CP743">
        <f t="shared" si="707"/>
        <v>367321.05</v>
      </c>
      <c r="CQ743">
        <f t="shared" si="708"/>
        <v>7517.46</v>
      </c>
      <c r="CR743">
        <f t="shared" si="729"/>
        <v>0</v>
      </c>
      <c r="CS743">
        <f t="shared" si="709"/>
        <v>0</v>
      </c>
      <c r="CT743">
        <f t="shared" si="710"/>
        <v>0</v>
      </c>
      <c r="CU743">
        <f t="shared" si="711"/>
        <v>0</v>
      </c>
      <c r="CV743">
        <f t="shared" si="712"/>
        <v>0</v>
      </c>
      <c r="CW743">
        <f t="shared" si="713"/>
        <v>0</v>
      </c>
      <c r="CX743">
        <f t="shared" si="714"/>
        <v>0</v>
      </c>
      <c r="CY743">
        <f t="shared" si="715"/>
        <v>0</v>
      </c>
      <c r="CZ743">
        <f t="shared" si="716"/>
        <v>0</v>
      </c>
      <c r="DC743" t="s">
        <v>3</v>
      </c>
      <c r="DD743" t="s">
        <v>3</v>
      </c>
      <c r="DE743" t="s">
        <v>3</v>
      </c>
      <c r="DF743" t="s">
        <v>3</v>
      </c>
      <c r="DG743" t="s">
        <v>3</v>
      </c>
      <c r="DH743" t="s">
        <v>3</v>
      </c>
      <c r="DI743" t="s">
        <v>3</v>
      </c>
      <c r="DJ743" t="s">
        <v>3</v>
      </c>
      <c r="DK743" t="s">
        <v>3</v>
      </c>
      <c r="DL743" t="s">
        <v>3</v>
      </c>
      <c r="DM743" t="s">
        <v>3</v>
      </c>
      <c r="DN743">
        <v>0</v>
      </c>
      <c r="DO743">
        <v>0</v>
      </c>
      <c r="DP743">
        <v>1</v>
      </c>
      <c r="DQ743">
        <v>1</v>
      </c>
      <c r="DU743">
        <v>1007</v>
      </c>
      <c r="DV743" t="s">
        <v>158</v>
      </c>
      <c r="DW743" t="s">
        <v>158</v>
      </c>
      <c r="DX743">
        <v>1</v>
      </c>
      <c r="DZ743" t="s">
        <v>3</v>
      </c>
      <c r="EA743" t="s">
        <v>3</v>
      </c>
      <c r="EB743" t="s">
        <v>3</v>
      </c>
      <c r="EC743" t="s">
        <v>3</v>
      </c>
      <c r="EE743">
        <v>55586444</v>
      </c>
      <c r="EF743">
        <v>30</v>
      </c>
      <c r="EG743" t="s">
        <v>117</v>
      </c>
      <c r="EH743">
        <v>0</v>
      </c>
      <c r="EI743" t="s">
        <v>3</v>
      </c>
      <c r="EJ743">
        <v>1</v>
      </c>
      <c r="EK743">
        <v>8</v>
      </c>
      <c r="EL743" t="s">
        <v>233</v>
      </c>
      <c r="EM743" t="s">
        <v>234</v>
      </c>
      <c r="EO743" t="s">
        <v>3</v>
      </c>
      <c r="EQ743">
        <v>0</v>
      </c>
      <c r="ER743">
        <v>729.73</v>
      </c>
      <c r="ES743">
        <v>729.73</v>
      </c>
      <c r="ET743">
        <v>0</v>
      </c>
      <c r="EU743">
        <v>0</v>
      </c>
      <c r="EV743">
        <v>0</v>
      </c>
      <c r="EW743">
        <v>0</v>
      </c>
      <c r="EX743">
        <v>0</v>
      </c>
      <c r="FQ743">
        <v>0</v>
      </c>
      <c r="FR743">
        <v>0</v>
      </c>
      <c r="FS743">
        <v>0</v>
      </c>
      <c r="FX743">
        <v>92</v>
      </c>
      <c r="FY743">
        <v>49</v>
      </c>
      <c r="GA743" t="s">
        <v>3</v>
      </c>
      <c r="GD743">
        <v>1</v>
      </c>
      <c r="GF743">
        <v>-1447999952</v>
      </c>
      <c r="GG743">
        <v>2</v>
      </c>
      <c r="GH743">
        <v>1</v>
      </c>
      <c r="GI743">
        <v>2</v>
      </c>
      <c r="GJ743">
        <v>0</v>
      </c>
      <c r="GK743">
        <v>0</v>
      </c>
      <c r="GL743">
        <f t="shared" si="717"/>
        <v>0</v>
      </c>
      <c r="GM743">
        <f t="shared" si="718"/>
        <v>367321.05</v>
      </c>
      <c r="GN743">
        <f t="shared" si="719"/>
        <v>367321.05</v>
      </c>
      <c r="GO743">
        <f t="shared" si="720"/>
        <v>0</v>
      </c>
      <c r="GP743">
        <f t="shared" si="721"/>
        <v>0</v>
      </c>
      <c r="GR743">
        <v>0</v>
      </c>
      <c r="GS743">
        <v>3</v>
      </c>
      <c r="GT743">
        <v>0</v>
      </c>
      <c r="GU743" t="s">
        <v>3</v>
      </c>
      <c r="GV743">
        <f t="shared" si="722"/>
        <v>0</v>
      </c>
      <c r="GW743">
        <v>1</v>
      </c>
      <c r="GX743">
        <f t="shared" si="723"/>
        <v>0</v>
      </c>
      <c r="HA743">
        <v>0</v>
      </c>
      <c r="HB743">
        <v>0</v>
      </c>
      <c r="HC743">
        <f t="shared" si="724"/>
        <v>0</v>
      </c>
      <c r="HE743" t="s">
        <v>3</v>
      </c>
      <c r="HF743" t="s">
        <v>3</v>
      </c>
      <c r="HM743" t="s">
        <v>3</v>
      </c>
      <c r="HN743" t="s">
        <v>3</v>
      </c>
      <c r="HO743" t="s">
        <v>3</v>
      </c>
      <c r="HP743" t="s">
        <v>3</v>
      </c>
      <c r="HQ743" t="s">
        <v>3</v>
      </c>
      <c r="HS743">
        <v>0</v>
      </c>
      <c r="IK743">
        <v>0</v>
      </c>
    </row>
    <row r="745" spans="1:255" ht="13" x14ac:dyDescent="0.3">
      <c r="A745" s="3">
        <v>51</v>
      </c>
      <c r="B745" s="3">
        <f>B724</f>
        <v>1</v>
      </c>
      <c r="C745" s="3">
        <f>A724</f>
        <v>4</v>
      </c>
      <c r="D745" s="3">
        <f>ROW(A724)</f>
        <v>724</v>
      </c>
      <c r="E745" s="3"/>
      <c r="F745" s="3" t="str">
        <f>IF(F724&lt;&gt;"",F724,"")</f>
        <v/>
      </c>
      <c r="G745" s="3" t="str">
        <f>IF(G724&lt;&gt;"",G724,"")</f>
        <v>Устройство плавающих полов подвала, S=320,9 м2 (КР-22)</v>
      </c>
      <c r="H745" s="3">
        <v>0</v>
      </c>
      <c r="I745" s="3"/>
      <c r="J745" s="3"/>
      <c r="K745" s="3"/>
      <c r="L745" s="3"/>
      <c r="M745" s="3"/>
      <c r="N745" s="3"/>
      <c r="O745" s="3">
        <f t="shared" ref="O745:T745" si="730">ROUND(AB745,2)</f>
        <v>138235.63</v>
      </c>
      <c r="P745" s="3">
        <f t="shared" si="730"/>
        <v>128905.01</v>
      </c>
      <c r="Q745" s="3">
        <f t="shared" si="730"/>
        <v>736.04</v>
      </c>
      <c r="R745" s="3">
        <f t="shared" si="730"/>
        <v>102.64</v>
      </c>
      <c r="S745" s="3">
        <f t="shared" si="730"/>
        <v>8594.58</v>
      </c>
      <c r="T745" s="3">
        <f t="shared" si="730"/>
        <v>0</v>
      </c>
      <c r="U745" s="3">
        <f>AH745</f>
        <v>690.87473319974993</v>
      </c>
      <c r="V745" s="3">
        <f>AI745</f>
        <v>0</v>
      </c>
      <c r="W745" s="3">
        <f>ROUND(AJ745,2)</f>
        <v>0</v>
      </c>
      <c r="X745" s="3">
        <f>ROUND(AK745,2)</f>
        <v>8258.49</v>
      </c>
      <c r="Y745" s="3">
        <f>ROUND(AL745,2)</f>
        <v>4432.99</v>
      </c>
      <c r="Z745" s="3"/>
      <c r="AA745" s="3"/>
      <c r="AB745" s="3">
        <f>ROUND(SUMIF(AA728:AA743,"=56481265",O728:O743),2)</f>
        <v>138235.63</v>
      </c>
      <c r="AC745" s="3">
        <f>ROUND(SUMIF(AA728:AA743,"=56481265",P728:P743),2)</f>
        <v>128905.01</v>
      </c>
      <c r="AD745" s="3">
        <f>ROUND(SUMIF(AA728:AA743,"=56481265",Q728:Q743),2)</f>
        <v>736.04</v>
      </c>
      <c r="AE745" s="3">
        <f>ROUND(SUMIF(AA728:AA743,"=56481265",R728:R743),2)</f>
        <v>102.64</v>
      </c>
      <c r="AF745" s="3">
        <f>ROUND(SUMIF(AA728:AA743,"=56481265",S728:S743),2)</f>
        <v>8594.58</v>
      </c>
      <c r="AG745" s="3">
        <f>ROUND(SUMIF(AA728:AA743,"=56481265",T728:T743),2)</f>
        <v>0</v>
      </c>
      <c r="AH745" s="3">
        <f>SUMIF(AA728:AA743,"=56481265",U728:U743)</f>
        <v>690.87473319974993</v>
      </c>
      <c r="AI745" s="3">
        <f>SUMIF(AA728:AA743,"=56481265",V728:V743)</f>
        <v>0</v>
      </c>
      <c r="AJ745" s="3">
        <f>ROUND(SUMIF(AA728:AA743,"=56481265",W728:W743),2)</f>
        <v>0</v>
      </c>
      <c r="AK745" s="3">
        <f>ROUND(SUMIF(AA728:AA743,"=56481265",X728:X743),2)</f>
        <v>8258.49</v>
      </c>
      <c r="AL745" s="3">
        <f>ROUND(SUMIF(AA728:AA743,"=56481265",Y728:Y743),2)</f>
        <v>4432.99</v>
      </c>
      <c r="AM745" s="3"/>
      <c r="AN745" s="3"/>
      <c r="AO745" s="3">
        <f t="shared" ref="AO745:BD745" si="731">ROUND(BX745,2)</f>
        <v>0</v>
      </c>
      <c r="AP745" s="3">
        <f t="shared" si="731"/>
        <v>0</v>
      </c>
      <c r="AQ745" s="3">
        <f t="shared" si="731"/>
        <v>0</v>
      </c>
      <c r="AR745" s="3">
        <f t="shared" si="731"/>
        <v>150927.10999999999</v>
      </c>
      <c r="AS745" s="3">
        <f t="shared" si="731"/>
        <v>150927.10999999999</v>
      </c>
      <c r="AT745" s="3">
        <f t="shared" si="731"/>
        <v>0</v>
      </c>
      <c r="AU745" s="3">
        <f t="shared" si="731"/>
        <v>0</v>
      </c>
      <c r="AV745" s="3">
        <f t="shared" si="731"/>
        <v>128905.01</v>
      </c>
      <c r="AW745" s="3">
        <f t="shared" si="731"/>
        <v>128905.01</v>
      </c>
      <c r="AX745" s="3">
        <f t="shared" si="731"/>
        <v>0</v>
      </c>
      <c r="AY745" s="3">
        <f t="shared" si="731"/>
        <v>128905.01</v>
      </c>
      <c r="AZ745" s="3">
        <f t="shared" si="731"/>
        <v>0</v>
      </c>
      <c r="BA745" s="3">
        <f t="shared" si="731"/>
        <v>0</v>
      </c>
      <c r="BB745" s="3">
        <f t="shared" si="731"/>
        <v>0</v>
      </c>
      <c r="BC745" s="3">
        <f t="shared" si="731"/>
        <v>0</v>
      </c>
      <c r="BD745" s="3">
        <f t="shared" si="731"/>
        <v>0</v>
      </c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>
        <f>ROUND(SUMIF(AA728:AA743,"=56481265",FQ728:FQ743),2)</f>
        <v>0</v>
      </c>
      <c r="BY745" s="3">
        <f>ROUND(SUMIF(AA728:AA743,"=56481265",FR728:FR743),2)</f>
        <v>0</v>
      </c>
      <c r="BZ745" s="3">
        <f>ROUND(SUMIF(AA728:AA743,"=56481265",GL728:GL743),2)</f>
        <v>0</v>
      </c>
      <c r="CA745" s="3">
        <f>ROUND(SUMIF(AA728:AA743,"=56481265",GM728:GM743),2)</f>
        <v>150927.10999999999</v>
      </c>
      <c r="CB745" s="3">
        <f>ROUND(SUMIF(AA728:AA743,"=56481265",GN728:GN743),2)</f>
        <v>150927.10999999999</v>
      </c>
      <c r="CC745" s="3">
        <f>ROUND(SUMIF(AA728:AA743,"=56481265",GO728:GO743),2)</f>
        <v>0</v>
      </c>
      <c r="CD745" s="3">
        <f>ROUND(SUMIF(AA728:AA743,"=56481265",GP728:GP743),2)</f>
        <v>0</v>
      </c>
      <c r="CE745" s="3">
        <f>AC745-BX745</f>
        <v>128905.01</v>
      </c>
      <c r="CF745" s="3">
        <f>AC745-BY745</f>
        <v>128905.01</v>
      </c>
      <c r="CG745" s="3">
        <f>BX745-BZ745</f>
        <v>0</v>
      </c>
      <c r="CH745" s="3">
        <f>AC745-BX745-BY745+BZ745</f>
        <v>128905.01</v>
      </c>
      <c r="CI745" s="3">
        <f>BY745-BZ745</f>
        <v>0</v>
      </c>
      <c r="CJ745" s="3">
        <f>ROUND(SUMIF(AA728:AA743,"=56481265",GX728:GX743),2)</f>
        <v>0</v>
      </c>
      <c r="CK745" s="3">
        <f>ROUND(SUMIF(AA728:AA743,"=56481265",GY728:GY743),2)</f>
        <v>0</v>
      </c>
      <c r="CL745" s="3">
        <f>ROUND(SUMIF(AA728:AA743,"=56481265",GZ728:GZ743),2)</f>
        <v>0</v>
      </c>
      <c r="CM745" s="3">
        <f>ROUND(SUMIF(AA728:AA743,"=56481265",HD728:HD743),2)</f>
        <v>0</v>
      </c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4">
        <f t="shared" ref="DG745:DL745" si="732">ROUND(DT745,2)</f>
        <v>1683568.01</v>
      </c>
      <c r="DH745" s="4">
        <f t="shared" si="732"/>
        <v>1261696.6000000001</v>
      </c>
      <c r="DI745" s="4">
        <f t="shared" si="732"/>
        <v>10878.59</v>
      </c>
      <c r="DJ745" s="4">
        <f t="shared" si="732"/>
        <v>4908.24</v>
      </c>
      <c r="DK745" s="4">
        <f t="shared" si="732"/>
        <v>410992.82</v>
      </c>
      <c r="DL745" s="4">
        <f t="shared" si="732"/>
        <v>0</v>
      </c>
      <c r="DM745" s="4">
        <f>DZ745</f>
        <v>690.87473319974993</v>
      </c>
      <c r="DN745" s="4">
        <f>EA745</f>
        <v>0</v>
      </c>
      <c r="DO745" s="4">
        <f>ROUND(EB745,2)</f>
        <v>0</v>
      </c>
      <c r="DP745" s="4">
        <f>ROUND(EC745,2)</f>
        <v>394920.94</v>
      </c>
      <c r="DQ745" s="4">
        <f>ROUND(ED745,2)</f>
        <v>211986.16</v>
      </c>
      <c r="DR745" s="4"/>
      <c r="DS745" s="4"/>
      <c r="DT745" s="4">
        <f>ROUND(SUMIF(AA728:AA743,"=56481267",O728:O743),2)</f>
        <v>1683568.01</v>
      </c>
      <c r="DU745" s="4">
        <f>ROUND(SUMIF(AA728:AA743,"=56481267",P728:P743),2)</f>
        <v>1261696.6000000001</v>
      </c>
      <c r="DV745" s="4">
        <f>ROUND(SUMIF(AA728:AA743,"=56481267",Q728:Q743),2)</f>
        <v>10878.59</v>
      </c>
      <c r="DW745" s="4">
        <f>ROUND(SUMIF(AA728:AA743,"=56481267",R728:R743),2)</f>
        <v>4908.24</v>
      </c>
      <c r="DX745" s="4">
        <f>ROUND(SUMIF(AA728:AA743,"=56481267",S728:S743),2)</f>
        <v>410992.82</v>
      </c>
      <c r="DY745" s="4">
        <f>ROUND(SUMIF(AA728:AA743,"=56481267",T728:T743),2)</f>
        <v>0</v>
      </c>
      <c r="DZ745" s="4">
        <f>SUMIF(AA728:AA743,"=56481267",U728:U743)</f>
        <v>690.87473319974993</v>
      </c>
      <c r="EA745" s="4">
        <f>SUMIF(AA728:AA743,"=56481267",V728:V743)</f>
        <v>0</v>
      </c>
      <c r="EB745" s="4">
        <f>ROUND(SUMIF(AA728:AA743,"=56481267",W728:W743),2)</f>
        <v>0</v>
      </c>
      <c r="EC745" s="4">
        <f>ROUND(SUMIF(AA728:AA743,"=56481267",X728:X743),2)</f>
        <v>394920.94</v>
      </c>
      <c r="ED745" s="4">
        <f>ROUND(SUMIF(AA728:AA743,"=56481267",Y728:Y743),2)</f>
        <v>211986.16</v>
      </c>
      <c r="EE745" s="4"/>
      <c r="EF745" s="4"/>
      <c r="EG745" s="4">
        <f t="shared" ref="EG745:EV745" si="733">ROUND(FP745,2)</f>
        <v>0</v>
      </c>
      <c r="EH745" s="4">
        <f t="shared" si="733"/>
        <v>0</v>
      </c>
      <c r="EI745" s="4">
        <f t="shared" si="733"/>
        <v>0</v>
      </c>
      <c r="EJ745" s="4">
        <f t="shared" si="733"/>
        <v>2290475.11</v>
      </c>
      <c r="EK745" s="4">
        <f t="shared" si="733"/>
        <v>2290475.11</v>
      </c>
      <c r="EL745" s="4">
        <f t="shared" si="733"/>
        <v>0</v>
      </c>
      <c r="EM745" s="4">
        <f t="shared" si="733"/>
        <v>0</v>
      </c>
      <c r="EN745" s="4">
        <f t="shared" si="733"/>
        <v>1261696.6000000001</v>
      </c>
      <c r="EO745" s="4">
        <f t="shared" si="733"/>
        <v>1261696.6000000001</v>
      </c>
      <c r="EP745" s="4">
        <f t="shared" si="733"/>
        <v>0</v>
      </c>
      <c r="EQ745" s="4">
        <f t="shared" si="733"/>
        <v>1261696.6000000001</v>
      </c>
      <c r="ER745" s="4">
        <f t="shared" si="733"/>
        <v>0</v>
      </c>
      <c r="ES745" s="4">
        <f t="shared" si="733"/>
        <v>0</v>
      </c>
      <c r="ET745" s="4">
        <f t="shared" si="733"/>
        <v>0</v>
      </c>
      <c r="EU745" s="4">
        <f t="shared" si="733"/>
        <v>0</v>
      </c>
      <c r="EV745" s="4">
        <f t="shared" si="733"/>
        <v>0</v>
      </c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>
        <f>ROUND(SUMIF(AA728:AA743,"=56481267",FQ728:FQ743),2)</f>
        <v>0</v>
      </c>
      <c r="FQ745" s="4">
        <f>ROUND(SUMIF(AA728:AA743,"=56481267",FR728:FR743),2)</f>
        <v>0</v>
      </c>
      <c r="FR745" s="4">
        <f>ROUND(SUMIF(AA728:AA743,"=56481267",GL728:GL743),2)</f>
        <v>0</v>
      </c>
      <c r="FS745" s="4">
        <f>ROUND(SUMIF(AA728:AA743,"=56481267",GM728:GM743),2)</f>
        <v>2290475.11</v>
      </c>
      <c r="FT745" s="4">
        <f>ROUND(SUMIF(AA728:AA743,"=56481267",GN728:GN743),2)</f>
        <v>2290475.11</v>
      </c>
      <c r="FU745" s="4">
        <f>ROUND(SUMIF(AA728:AA743,"=56481267",GO728:GO743),2)</f>
        <v>0</v>
      </c>
      <c r="FV745" s="4">
        <f>ROUND(SUMIF(AA728:AA743,"=56481267",GP728:GP743),2)</f>
        <v>0</v>
      </c>
      <c r="FW745" s="4">
        <f>DU745-FP745</f>
        <v>1261696.6000000001</v>
      </c>
      <c r="FX745" s="4">
        <f>DU745-FQ745</f>
        <v>1261696.6000000001</v>
      </c>
      <c r="FY745" s="4">
        <f>FP745-FR745</f>
        <v>0</v>
      </c>
      <c r="FZ745" s="4">
        <f>DU745-FP745-FQ745+FR745</f>
        <v>1261696.6000000001</v>
      </c>
      <c r="GA745" s="4">
        <f>FQ745-FR745</f>
        <v>0</v>
      </c>
      <c r="GB745" s="4">
        <f>ROUND(SUMIF(AA728:AA743,"=56481267",GX728:GX743),2)</f>
        <v>0</v>
      </c>
      <c r="GC745" s="4">
        <f>ROUND(SUMIF(AA728:AA743,"=56481267",GY728:GY743),2)</f>
        <v>0</v>
      </c>
      <c r="GD745" s="4">
        <f>ROUND(SUMIF(AA728:AA743,"=56481267",GZ728:GZ743),2)</f>
        <v>0</v>
      </c>
      <c r="GE745" s="4">
        <f>ROUND(SUMIF(AA728:AA743,"=56481267",HD728:HD743),2)</f>
        <v>0</v>
      </c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>
        <v>0</v>
      </c>
    </row>
    <row r="747" spans="1:255" ht="13" x14ac:dyDescent="0.3">
      <c r="A747" s="5">
        <v>50</v>
      </c>
      <c r="B747" s="5">
        <v>0</v>
      </c>
      <c r="C747" s="5">
        <v>0</v>
      </c>
      <c r="D747" s="5">
        <v>1</v>
      </c>
      <c r="E747" s="5">
        <v>201</v>
      </c>
      <c r="F747" s="5">
        <f>ROUND(Source!O745,O747)</f>
        <v>138235.63</v>
      </c>
      <c r="G747" s="5" t="s">
        <v>57</v>
      </c>
      <c r="H747" s="5" t="s">
        <v>58</v>
      </c>
      <c r="I747" s="5"/>
      <c r="J747" s="5"/>
      <c r="K747" s="5">
        <v>201</v>
      </c>
      <c r="L747" s="5">
        <v>1</v>
      </c>
      <c r="M747" s="5">
        <v>3</v>
      </c>
      <c r="N747" s="5" t="s">
        <v>3</v>
      </c>
      <c r="O747" s="5">
        <v>2</v>
      </c>
      <c r="P747" s="5">
        <f>ROUND(Source!DG745,O747)</f>
        <v>1683568.01</v>
      </c>
      <c r="Q747" s="5"/>
      <c r="R747" s="5"/>
      <c r="S747" s="5"/>
      <c r="T747" s="5"/>
      <c r="U747" s="5"/>
      <c r="V747" s="5"/>
      <c r="W747" s="5">
        <v>138235.63</v>
      </c>
      <c r="X747" s="5">
        <v>1</v>
      </c>
      <c r="Y747" s="5">
        <v>138235.63</v>
      </c>
      <c r="Z747" s="5">
        <v>1683568.01</v>
      </c>
      <c r="AA747" s="5">
        <v>1</v>
      </c>
      <c r="AB747" s="5">
        <v>1683568.01</v>
      </c>
    </row>
    <row r="748" spans="1:255" ht="13" x14ac:dyDescent="0.3">
      <c r="A748" s="5">
        <v>50</v>
      </c>
      <c r="B748" s="5">
        <v>0</v>
      </c>
      <c r="C748" s="5">
        <v>0</v>
      </c>
      <c r="D748" s="5">
        <v>1</v>
      </c>
      <c r="E748" s="5">
        <v>202</v>
      </c>
      <c r="F748" s="5">
        <f>ROUND(Source!P745,O748)</f>
        <v>128905.01</v>
      </c>
      <c r="G748" s="5" t="s">
        <v>59</v>
      </c>
      <c r="H748" s="5" t="s">
        <v>60</v>
      </c>
      <c r="I748" s="5"/>
      <c r="J748" s="5"/>
      <c r="K748" s="5">
        <v>202</v>
      </c>
      <c r="L748" s="5">
        <v>2</v>
      </c>
      <c r="M748" s="5">
        <v>3</v>
      </c>
      <c r="N748" s="5" t="s">
        <v>3</v>
      </c>
      <c r="O748" s="5">
        <v>2</v>
      </c>
      <c r="P748" s="5">
        <f>ROUND(Source!DH745,O748)</f>
        <v>1261696.6000000001</v>
      </c>
      <c r="Q748" s="5"/>
      <c r="R748" s="5"/>
      <c r="S748" s="5"/>
      <c r="T748" s="5"/>
      <c r="U748" s="5"/>
      <c r="V748" s="5"/>
      <c r="W748" s="5">
        <v>128905.01</v>
      </c>
      <c r="X748" s="5">
        <v>1</v>
      </c>
      <c r="Y748" s="5">
        <v>128905.01</v>
      </c>
      <c r="Z748" s="5">
        <v>1261696.6000000001</v>
      </c>
      <c r="AA748" s="5">
        <v>1</v>
      </c>
      <c r="AB748" s="5">
        <v>1261696.6000000001</v>
      </c>
    </row>
    <row r="749" spans="1:255" ht="13" x14ac:dyDescent="0.3">
      <c r="A749" s="5">
        <v>50</v>
      </c>
      <c r="B749" s="5">
        <v>0</v>
      </c>
      <c r="C749" s="5">
        <v>0</v>
      </c>
      <c r="D749" s="5">
        <v>1</v>
      </c>
      <c r="E749" s="5">
        <v>222</v>
      </c>
      <c r="F749" s="5">
        <f>ROUND(Source!AO745,O749)</f>
        <v>0</v>
      </c>
      <c r="G749" s="5" t="s">
        <v>61</v>
      </c>
      <c r="H749" s="5" t="s">
        <v>62</v>
      </c>
      <c r="I749" s="5"/>
      <c r="J749" s="5"/>
      <c r="K749" s="5">
        <v>222</v>
      </c>
      <c r="L749" s="5">
        <v>3</v>
      </c>
      <c r="M749" s="5">
        <v>3</v>
      </c>
      <c r="N749" s="5" t="s">
        <v>3</v>
      </c>
      <c r="O749" s="5">
        <v>2</v>
      </c>
      <c r="P749" s="5">
        <f>ROUND(Source!EG745,O749)</f>
        <v>0</v>
      </c>
      <c r="Q749" s="5"/>
      <c r="R749" s="5"/>
      <c r="S749" s="5"/>
      <c r="T749" s="5"/>
      <c r="U749" s="5"/>
      <c r="V749" s="5"/>
      <c r="W749" s="5">
        <v>0</v>
      </c>
      <c r="X749" s="5">
        <v>1</v>
      </c>
      <c r="Y749" s="5">
        <v>0</v>
      </c>
      <c r="Z749" s="5">
        <v>0</v>
      </c>
      <c r="AA749" s="5">
        <v>1</v>
      </c>
      <c r="AB749" s="5">
        <v>0</v>
      </c>
    </row>
    <row r="750" spans="1:255" ht="13" x14ac:dyDescent="0.3">
      <c r="A750" s="5">
        <v>50</v>
      </c>
      <c r="B750" s="5">
        <v>0</v>
      </c>
      <c r="C750" s="5">
        <v>0</v>
      </c>
      <c r="D750" s="5">
        <v>1</v>
      </c>
      <c r="E750" s="5">
        <v>225</v>
      </c>
      <c r="F750" s="5">
        <f>ROUND(Source!AV745,O750)</f>
        <v>128905.01</v>
      </c>
      <c r="G750" s="5" t="s">
        <v>63</v>
      </c>
      <c r="H750" s="5" t="s">
        <v>64</v>
      </c>
      <c r="I750" s="5"/>
      <c r="J750" s="5"/>
      <c r="K750" s="5">
        <v>225</v>
      </c>
      <c r="L750" s="5">
        <v>4</v>
      </c>
      <c r="M750" s="5">
        <v>3</v>
      </c>
      <c r="N750" s="5" t="s">
        <v>3</v>
      </c>
      <c r="O750" s="5">
        <v>2</v>
      </c>
      <c r="P750" s="5">
        <f>ROUND(Source!EN745,O750)</f>
        <v>1261696.6000000001</v>
      </c>
      <c r="Q750" s="5"/>
      <c r="R750" s="5"/>
      <c r="S750" s="5"/>
      <c r="T750" s="5"/>
      <c r="U750" s="5"/>
      <c r="V750" s="5"/>
      <c r="W750" s="5">
        <v>128905.01</v>
      </c>
      <c r="X750" s="5">
        <v>1</v>
      </c>
      <c r="Y750" s="5">
        <v>128905.01</v>
      </c>
      <c r="Z750" s="5">
        <v>1261696.6000000001</v>
      </c>
      <c r="AA750" s="5">
        <v>1</v>
      </c>
      <c r="AB750" s="5">
        <v>1261696.6000000001</v>
      </c>
    </row>
    <row r="751" spans="1:255" ht="13" x14ac:dyDescent="0.3">
      <c r="A751" s="5">
        <v>50</v>
      </c>
      <c r="B751" s="5">
        <v>0</v>
      </c>
      <c r="C751" s="5">
        <v>0</v>
      </c>
      <c r="D751" s="5">
        <v>1</v>
      </c>
      <c r="E751" s="5">
        <v>226</v>
      </c>
      <c r="F751" s="5">
        <f>ROUND(Source!AW745,O751)</f>
        <v>128905.01</v>
      </c>
      <c r="G751" s="5" t="s">
        <v>65</v>
      </c>
      <c r="H751" s="5" t="s">
        <v>66</v>
      </c>
      <c r="I751" s="5"/>
      <c r="J751" s="5"/>
      <c r="K751" s="5">
        <v>226</v>
      </c>
      <c r="L751" s="5">
        <v>5</v>
      </c>
      <c r="M751" s="5">
        <v>3</v>
      </c>
      <c r="N751" s="5" t="s">
        <v>3</v>
      </c>
      <c r="O751" s="5">
        <v>2</v>
      </c>
      <c r="P751" s="5">
        <f>ROUND(Source!EO745,O751)</f>
        <v>1261696.6000000001</v>
      </c>
      <c r="Q751" s="5"/>
      <c r="R751" s="5"/>
      <c r="S751" s="5"/>
      <c r="T751" s="5"/>
      <c r="U751" s="5"/>
      <c r="V751" s="5"/>
      <c r="W751" s="5">
        <v>128905.01</v>
      </c>
      <c r="X751" s="5">
        <v>1</v>
      </c>
      <c r="Y751" s="5">
        <v>128905.01</v>
      </c>
      <c r="Z751" s="5">
        <v>1261696.6000000001</v>
      </c>
      <c r="AA751" s="5">
        <v>1</v>
      </c>
      <c r="AB751" s="5">
        <v>1261696.6000000001</v>
      </c>
    </row>
    <row r="752" spans="1:255" ht="13" x14ac:dyDescent="0.3">
      <c r="A752" s="5">
        <v>50</v>
      </c>
      <c r="B752" s="5">
        <v>0</v>
      </c>
      <c r="C752" s="5">
        <v>0</v>
      </c>
      <c r="D752" s="5">
        <v>1</v>
      </c>
      <c r="E752" s="5">
        <v>227</v>
      </c>
      <c r="F752" s="5">
        <f>ROUND(Source!AX745,O752)</f>
        <v>0</v>
      </c>
      <c r="G752" s="5" t="s">
        <v>67</v>
      </c>
      <c r="H752" s="5" t="s">
        <v>68</v>
      </c>
      <c r="I752" s="5"/>
      <c r="J752" s="5"/>
      <c r="K752" s="5">
        <v>227</v>
      </c>
      <c r="L752" s="5">
        <v>6</v>
      </c>
      <c r="M752" s="5">
        <v>3</v>
      </c>
      <c r="N752" s="5" t="s">
        <v>3</v>
      </c>
      <c r="O752" s="5">
        <v>2</v>
      </c>
      <c r="P752" s="5">
        <f>ROUND(Source!EP745,O752)</f>
        <v>0</v>
      </c>
      <c r="Q752" s="5"/>
      <c r="R752" s="5"/>
      <c r="S752" s="5"/>
      <c r="T752" s="5"/>
      <c r="U752" s="5"/>
      <c r="V752" s="5"/>
      <c r="W752" s="5">
        <v>0</v>
      </c>
      <c r="X752" s="5">
        <v>1</v>
      </c>
      <c r="Y752" s="5">
        <v>0</v>
      </c>
      <c r="Z752" s="5">
        <v>0</v>
      </c>
      <c r="AA752" s="5">
        <v>1</v>
      </c>
      <c r="AB752" s="5">
        <v>0</v>
      </c>
    </row>
    <row r="753" spans="1:28" ht="13" x14ac:dyDescent="0.3">
      <c r="A753" s="5">
        <v>50</v>
      </c>
      <c r="B753" s="5">
        <v>0</v>
      </c>
      <c r="C753" s="5">
        <v>0</v>
      </c>
      <c r="D753" s="5">
        <v>1</v>
      </c>
      <c r="E753" s="5">
        <v>228</v>
      </c>
      <c r="F753" s="5">
        <f>ROUND(Source!AY745,O753)</f>
        <v>128905.01</v>
      </c>
      <c r="G753" s="5" t="s">
        <v>69</v>
      </c>
      <c r="H753" s="5" t="s">
        <v>70</v>
      </c>
      <c r="I753" s="5"/>
      <c r="J753" s="5"/>
      <c r="K753" s="5">
        <v>228</v>
      </c>
      <c r="L753" s="5">
        <v>7</v>
      </c>
      <c r="M753" s="5">
        <v>3</v>
      </c>
      <c r="N753" s="5" t="s">
        <v>3</v>
      </c>
      <c r="O753" s="5">
        <v>2</v>
      </c>
      <c r="P753" s="5">
        <f>ROUND(Source!EQ745,O753)</f>
        <v>1261696.6000000001</v>
      </c>
      <c r="Q753" s="5"/>
      <c r="R753" s="5"/>
      <c r="S753" s="5"/>
      <c r="T753" s="5"/>
      <c r="U753" s="5"/>
      <c r="V753" s="5"/>
      <c r="W753" s="5">
        <v>128905.01</v>
      </c>
      <c r="X753" s="5">
        <v>1</v>
      </c>
      <c r="Y753" s="5">
        <v>128905.01</v>
      </c>
      <c r="Z753" s="5">
        <v>1261696.6000000001</v>
      </c>
      <c r="AA753" s="5">
        <v>1</v>
      </c>
      <c r="AB753" s="5">
        <v>1261696.6000000001</v>
      </c>
    </row>
    <row r="754" spans="1:28" ht="13" x14ac:dyDescent="0.3">
      <c r="A754" s="5">
        <v>50</v>
      </c>
      <c r="B754" s="5">
        <v>0</v>
      </c>
      <c r="C754" s="5">
        <v>0</v>
      </c>
      <c r="D754" s="5">
        <v>1</v>
      </c>
      <c r="E754" s="5">
        <v>216</v>
      </c>
      <c r="F754" s="5">
        <f>ROUND(Source!AP745,O754)</f>
        <v>0</v>
      </c>
      <c r="G754" s="5" t="s">
        <v>71</v>
      </c>
      <c r="H754" s="5" t="s">
        <v>72</v>
      </c>
      <c r="I754" s="5"/>
      <c r="J754" s="5"/>
      <c r="K754" s="5">
        <v>216</v>
      </c>
      <c r="L754" s="5">
        <v>8</v>
      </c>
      <c r="M754" s="5">
        <v>3</v>
      </c>
      <c r="N754" s="5" t="s">
        <v>3</v>
      </c>
      <c r="O754" s="5">
        <v>2</v>
      </c>
      <c r="P754" s="5">
        <f>ROUND(Source!EH745,O754)</f>
        <v>0</v>
      </c>
      <c r="Q754" s="5"/>
      <c r="R754" s="5"/>
      <c r="S754" s="5"/>
      <c r="T754" s="5"/>
      <c r="U754" s="5"/>
      <c r="V754" s="5"/>
      <c r="W754" s="5">
        <v>0</v>
      </c>
      <c r="X754" s="5">
        <v>1</v>
      </c>
      <c r="Y754" s="5">
        <v>0</v>
      </c>
      <c r="Z754" s="5">
        <v>0</v>
      </c>
      <c r="AA754" s="5">
        <v>1</v>
      </c>
      <c r="AB754" s="5">
        <v>0</v>
      </c>
    </row>
    <row r="755" spans="1:28" ht="13" x14ac:dyDescent="0.3">
      <c r="A755" s="5">
        <v>50</v>
      </c>
      <c r="B755" s="5">
        <v>0</v>
      </c>
      <c r="C755" s="5">
        <v>0</v>
      </c>
      <c r="D755" s="5">
        <v>1</v>
      </c>
      <c r="E755" s="5">
        <v>223</v>
      </c>
      <c r="F755" s="5">
        <f>ROUND(Source!AQ745,O755)</f>
        <v>0</v>
      </c>
      <c r="G755" s="5" t="s">
        <v>73</v>
      </c>
      <c r="H755" s="5" t="s">
        <v>74</v>
      </c>
      <c r="I755" s="5"/>
      <c r="J755" s="5"/>
      <c r="K755" s="5">
        <v>223</v>
      </c>
      <c r="L755" s="5">
        <v>9</v>
      </c>
      <c r="M755" s="5">
        <v>3</v>
      </c>
      <c r="N755" s="5" t="s">
        <v>3</v>
      </c>
      <c r="O755" s="5">
        <v>2</v>
      </c>
      <c r="P755" s="5">
        <f>ROUND(Source!EI745,O755)</f>
        <v>0</v>
      </c>
      <c r="Q755" s="5"/>
      <c r="R755" s="5"/>
      <c r="S755" s="5"/>
      <c r="T755" s="5"/>
      <c r="U755" s="5"/>
      <c r="V755" s="5"/>
      <c r="W755" s="5">
        <v>0</v>
      </c>
      <c r="X755" s="5">
        <v>1</v>
      </c>
      <c r="Y755" s="5">
        <v>0</v>
      </c>
      <c r="Z755" s="5">
        <v>0</v>
      </c>
      <c r="AA755" s="5">
        <v>1</v>
      </c>
      <c r="AB755" s="5">
        <v>0</v>
      </c>
    </row>
    <row r="756" spans="1:28" ht="13" x14ac:dyDescent="0.3">
      <c r="A756" s="5">
        <v>50</v>
      </c>
      <c r="B756" s="5">
        <v>0</v>
      </c>
      <c r="C756" s="5">
        <v>0</v>
      </c>
      <c r="D756" s="5">
        <v>1</v>
      </c>
      <c r="E756" s="5">
        <v>229</v>
      </c>
      <c r="F756" s="5">
        <f>ROUND(Source!AZ745,O756)</f>
        <v>0</v>
      </c>
      <c r="G756" s="5" t="s">
        <v>75</v>
      </c>
      <c r="H756" s="5" t="s">
        <v>76</v>
      </c>
      <c r="I756" s="5"/>
      <c r="J756" s="5"/>
      <c r="K756" s="5">
        <v>229</v>
      </c>
      <c r="L756" s="5">
        <v>10</v>
      </c>
      <c r="M756" s="5">
        <v>3</v>
      </c>
      <c r="N756" s="5" t="s">
        <v>3</v>
      </c>
      <c r="O756" s="5">
        <v>2</v>
      </c>
      <c r="P756" s="5">
        <f>ROUND(Source!ER745,O756)</f>
        <v>0</v>
      </c>
      <c r="Q756" s="5"/>
      <c r="R756" s="5"/>
      <c r="S756" s="5"/>
      <c r="T756" s="5"/>
      <c r="U756" s="5"/>
      <c r="V756" s="5"/>
      <c r="W756" s="5">
        <v>0</v>
      </c>
      <c r="X756" s="5">
        <v>1</v>
      </c>
      <c r="Y756" s="5">
        <v>0</v>
      </c>
      <c r="Z756" s="5">
        <v>0</v>
      </c>
      <c r="AA756" s="5">
        <v>1</v>
      </c>
      <c r="AB756" s="5">
        <v>0</v>
      </c>
    </row>
    <row r="757" spans="1:28" ht="13" x14ac:dyDescent="0.3">
      <c r="A757" s="5">
        <v>50</v>
      </c>
      <c r="B757" s="5">
        <v>0</v>
      </c>
      <c r="C757" s="5">
        <v>0</v>
      </c>
      <c r="D757" s="5">
        <v>1</v>
      </c>
      <c r="E757" s="5">
        <v>203</v>
      </c>
      <c r="F757" s="5">
        <f>ROUND(Source!Q745,O757)</f>
        <v>736.04</v>
      </c>
      <c r="G757" s="5" t="s">
        <v>77</v>
      </c>
      <c r="H757" s="5" t="s">
        <v>78</v>
      </c>
      <c r="I757" s="5"/>
      <c r="J757" s="5"/>
      <c r="K757" s="5">
        <v>203</v>
      </c>
      <c r="L757" s="5">
        <v>11</v>
      </c>
      <c r="M757" s="5">
        <v>3</v>
      </c>
      <c r="N757" s="5" t="s">
        <v>3</v>
      </c>
      <c r="O757" s="5">
        <v>2</v>
      </c>
      <c r="P757" s="5">
        <f>ROUND(Source!DI745,O757)</f>
        <v>10878.59</v>
      </c>
      <c r="Q757" s="5"/>
      <c r="R757" s="5"/>
      <c r="S757" s="5"/>
      <c r="T757" s="5"/>
      <c r="U757" s="5"/>
      <c r="V757" s="5"/>
      <c r="W757" s="5">
        <v>736.04</v>
      </c>
      <c r="X757" s="5">
        <v>1</v>
      </c>
      <c r="Y757" s="5">
        <v>736.04</v>
      </c>
      <c r="Z757" s="5">
        <v>10878.59</v>
      </c>
      <c r="AA757" s="5">
        <v>1</v>
      </c>
      <c r="AB757" s="5">
        <v>10878.59</v>
      </c>
    </row>
    <row r="758" spans="1:28" ht="13" x14ac:dyDescent="0.3">
      <c r="A758" s="5">
        <v>50</v>
      </c>
      <c r="B758" s="5">
        <v>0</v>
      </c>
      <c r="C758" s="5">
        <v>0</v>
      </c>
      <c r="D758" s="5">
        <v>1</v>
      </c>
      <c r="E758" s="5">
        <v>231</v>
      </c>
      <c r="F758" s="5">
        <f>ROUND(Source!BB745,O758)</f>
        <v>0</v>
      </c>
      <c r="G758" s="5" t="s">
        <v>79</v>
      </c>
      <c r="H758" s="5" t="s">
        <v>80</v>
      </c>
      <c r="I758" s="5"/>
      <c r="J758" s="5"/>
      <c r="K758" s="5">
        <v>231</v>
      </c>
      <c r="L758" s="5">
        <v>12</v>
      </c>
      <c r="M758" s="5">
        <v>3</v>
      </c>
      <c r="N758" s="5" t="s">
        <v>3</v>
      </c>
      <c r="O758" s="5">
        <v>2</v>
      </c>
      <c r="P758" s="5">
        <f>ROUND(Source!ET745,O758)</f>
        <v>0</v>
      </c>
      <c r="Q758" s="5"/>
      <c r="R758" s="5"/>
      <c r="S758" s="5"/>
      <c r="T758" s="5"/>
      <c r="U758" s="5"/>
      <c r="V758" s="5"/>
      <c r="W758" s="5">
        <v>0</v>
      </c>
      <c r="X758" s="5">
        <v>1</v>
      </c>
      <c r="Y758" s="5">
        <v>0</v>
      </c>
      <c r="Z758" s="5">
        <v>0</v>
      </c>
      <c r="AA758" s="5">
        <v>1</v>
      </c>
      <c r="AB758" s="5">
        <v>0</v>
      </c>
    </row>
    <row r="759" spans="1:28" ht="13" x14ac:dyDescent="0.3">
      <c r="A759" s="5">
        <v>50</v>
      </c>
      <c r="B759" s="5">
        <v>0</v>
      </c>
      <c r="C759" s="5">
        <v>0</v>
      </c>
      <c r="D759" s="5">
        <v>1</v>
      </c>
      <c r="E759" s="5">
        <v>204</v>
      </c>
      <c r="F759" s="5">
        <f>ROUND(Source!R745,O759)</f>
        <v>102.64</v>
      </c>
      <c r="G759" s="5" t="s">
        <v>81</v>
      </c>
      <c r="H759" s="5" t="s">
        <v>82</v>
      </c>
      <c r="I759" s="5"/>
      <c r="J759" s="5"/>
      <c r="K759" s="5">
        <v>204</v>
      </c>
      <c r="L759" s="5">
        <v>13</v>
      </c>
      <c r="M759" s="5">
        <v>3</v>
      </c>
      <c r="N759" s="5" t="s">
        <v>3</v>
      </c>
      <c r="O759" s="5">
        <v>2</v>
      </c>
      <c r="P759" s="5">
        <f>ROUND(Source!DJ745,O759)</f>
        <v>4908.24</v>
      </c>
      <c r="Q759" s="5"/>
      <c r="R759" s="5"/>
      <c r="S759" s="5"/>
      <c r="T759" s="5"/>
      <c r="U759" s="5"/>
      <c r="V759" s="5"/>
      <c r="W759" s="5">
        <v>102.64</v>
      </c>
      <c r="X759" s="5">
        <v>1</v>
      </c>
      <c r="Y759" s="5">
        <v>102.64</v>
      </c>
      <c r="Z759" s="5">
        <v>4908.24</v>
      </c>
      <c r="AA759" s="5">
        <v>1</v>
      </c>
      <c r="AB759" s="5">
        <v>4908.24</v>
      </c>
    </row>
    <row r="760" spans="1:28" ht="13" x14ac:dyDescent="0.3">
      <c r="A760" s="5">
        <v>50</v>
      </c>
      <c r="B760" s="5">
        <v>0</v>
      </c>
      <c r="C760" s="5">
        <v>0</v>
      </c>
      <c r="D760" s="5">
        <v>1</v>
      </c>
      <c r="E760" s="5">
        <v>205</v>
      </c>
      <c r="F760" s="5">
        <f>ROUND(Source!S745,O760)</f>
        <v>8594.58</v>
      </c>
      <c r="G760" s="5" t="s">
        <v>83</v>
      </c>
      <c r="H760" s="5" t="s">
        <v>84</v>
      </c>
      <c r="I760" s="5"/>
      <c r="J760" s="5"/>
      <c r="K760" s="5">
        <v>205</v>
      </c>
      <c r="L760" s="5">
        <v>14</v>
      </c>
      <c r="M760" s="5">
        <v>3</v>
      </c>
      <c r="N760" s="5" t="s">
        <v>3</v>
      </c>
      <c r="O760" s="5">
        <v>2</v>
      </c>
      <c r="P760" s="5">
        <f>ROUND(Source!DK745,O760)</f>
        <v>410992.82</v>
      </c>
      <c r="Q760" s="5"/>
      <c r="R760" s="5"/>
      <c r="S760" s="5"/>
      <c r="T760" s="5"/>
      <c r="U760" s="5"/>
      <c r="V760" s="5"/>
      <c r="W760" s="5">
        <v>8594.58</v>
      </c>
      <c r="X760" s="5">
        <v>1</v>
      </c>
      <c r="Y760" s="5">
        <v>8594.58</v>
      </c>
      <c r="Z760" s="5">
        <v>410992.82</v>
      </c>
      <c r="AA760" s="5">
        <v>1</v>
      </c>
      <c r="AB760" s="5">
        <v>410992.82</v>
      </c>
    </row>
    <row r="761" spans="1:28" ht="13" x14ac:dyDescent="0.3">
      <c r="A761" s="5">
        <v>50</v>
      </c>
      <c r="B761" s="5">
        <v>0</v>
      </c>
      <c r="C761" s="5">
        <v>0</v>
      </c>
      <c r="D761" s="5">
        <v>1</v>
      </c>
      <c r="E761" s="5">
        <v>232</v>
      </c>
      <c r="F761" s="5">
        <f>ROUND(Source!BC745,O761)</f>
        <v>0</v>
      </c>
      <c r="G761" s="5" t="s">
        <v>85</v>
      </c>
      <c r="H761" s="5" t="s">
        <v>86</v>
      </c>
      <c r="I761" s="5"/>
      <c r="J761" s="5"/>
      <c r="K761" s="5">
        <v>232</v>
      </c>
      <c r="L761" s="5">
        <v>15</v>
      </c>
      <c r="M761" s="5">
        <v>3</v>
      </c>
      <c r="N761" s="5" t="s">
        <v>3</v>
      </c>
      <c r="O761" s="5">
        <v>2</v>
      </c>
      <c r="P761" s="5">
        <f>ROUND(Source!EU745,O761)</f>
        <v>0</v>
      </c>
      <c r="Q761" s="5"/>
      <c r="R761" s="5"/>
      <c r="S761" s="5"/>
      <c r="T761" s="5"/>
      <c r="U761" s="5"/>
      <c r="V761" s="5"/>
      <c r="W761" s="5">
        <v>0</v>
      </c>
      <c r="X761" s="5">
        <v>1</v>
      </c>
      <c r="Y761" s="5">
        <v>0</v>
      </c>
      <c r="Z761" s="5">
        <v>0</v>
      </c>
      <c r="AA761" s="5">
        <v>1</v>
      </c>
      <c r="AB761" s="5">
        <v>0</v>
      </c>
    </row>
    <row r="762" spans="1:28" ht="13" x14ac:dyDescent="0.3">
      <c r="A762" s="5">
        <v>50</v>
      </c>
      <c r="B762" s="5">
        <v>0</v>
      </c>
      <c r="C762" s="5">
        <v>0</v>
      </c>
      <c r="D762" s="5">
        <v>1</v>
      </c>
      <c r="E762" s="5">
        <v>214</v>
      </c>
      <c r="F762" s="5">
        <f>ROUND(Source!AS745,O762)</f>
        <v>150927.10999999999</v>
      </c>
      <c r="G762" s="5" t="s">
        <v>87</v>
      </c>
      <c r="H762" s="5" t="s">
        <v>88</v>
      </c>
      <c r="I762" s="5"/>
      <c r="J762" s="5"/>
      <c r="K762" s="5">
        <v>214</v>
      </c>
      <c r="L762" s="5">
        <v>16</v>
      </c>
      <c r="M762" s="5">
        <v>3</v>
      </c>
      <c r="N762" s="5" t="s">
        <v>3</v>
      </c>
      <c r="O762" s="5">
        <v>2</v>
      </c>
      <c r="P762" s="5">
        <f>ROUND(Source!EK745,O762)</f>
        <v>2290475.11</v>
      </c>
      <c r="Q762" s="5"/>
      <c r="R762" s="5"/>
      <c r="S762" s="5"/>
      <c r="T762" s="5"/>
      <c r="U762" s="5"/>
      <c r="V762" s="5"/>
      <c r="W762" s="5">
        <v>150927.10999999999</v>
      </c>
      <c r="X762" s="5">
        <v>1</v>
      </c>
      <c r="Y762" s="5">
        <v>150927.10999999999</v>
      </c>
      <c r="Z762" s="5">
        <v>2290475.11</v>
      </c>
      <c r="AA762" s="5">
        <v>1</v>
      </c>
      <c r="AB762" s="5">
        <v>2290475.11</v>
      </c>
    </row>
    <row r="763" spans="1:28" ht="13" x14ac:dyDescent="0.3">
      <c r="A763" s="5">
        <v>50</v>
      </c>
      <c r="B763" s="5">
        <v>0</v>
      </c>
      <c r="C763" s="5">
        <v>0</v>
      </c>
      <c r="D763" s="5">
        <v>1</v>
      </c>
      <c r="E763" s="5">
        <v>215</v>
      </c>
      <c r="F763" s="5">
        <f>ROUND(Source!AT745,O763)</f>
        <v>0</v>
      </c>
      <c r="G763" s="5" t="s">
        <v>89</v>
      </c>
      <c r="H763" s="5" t="s">
        <v>90</v>
      </c>
      <c r="I763" s="5"/>
      <c r="J763" s="5"/>
      <c r="K763" s="5">
        <v>215</v>
      </c>
      <c r="L763" s="5">
        <v>17</v>
      </c>
      <c r="M763" s="5">
        <v>3</v>
      </c>
      <c r="N763" s="5" t="s">
        <v>3</v>
      </c>
      <c r="O763" s="5">
        <v>2</v>
      </c>
      <c r="P763" s="5">
        <f>ROUND(Source!EL745,O763)</f>
        <v>0</v>
      </c>
      <c r="Q763" s="5"/>
      <c r="R763" s="5"/>
      <c r="S763" s="5"/>
      <c r="T763" s="5"/>
      <c r="U763" s="5"/>
      <c r="V763" s="5"/>
      <c r="W763" s="5">
        <v>0</v>
      </c>
      <c r="X763" s="5">
        <v>1</v>
      </c>
      <c r="Y763" s="5">
        <v>0</v>
      </c>
      <c r="Z763" s="5">
        <v>0</v>
      </c>
      <c r="AA763" s="5">
        <v>1</v>
      </c>
      <c r="AB763" s="5">
        <v>0</v>
      </c>
    </row>
    <row r="764" spans="1:28" ht="13" x14ac:dyDescent="0.3">
      <c r="A764" s="5">
        <v>50</v>
      </c>
      <c r="B764" s="5">
        <v>0</v>
      </c>
      <c r="C764" s="5">
        <v>0</v>
      </c>
      <c r="D764" s="5">
        <v>1</v>
      </c>
      <c r="E764" s="5">
        <v>217</v>
      </c>
      <c r="F764" s="5">
        <f>ROUND(Source!AU745,O764)</f>
        <v>0</v>
      </c>
      <c r="G764" s="5" t="s">
        <v>91</v>
      </c>
      <c r="H764" s="5" t="s">
        <v>92</v>
      </c>
      <c r="I764" s="5"/>
      <c r="J764" s="5"/>
      <c r="K764" s="5">
        <v>217</v>
      </c>
      <c r="L764" s="5">
        <v>18</v>
      </c>
      <c r="M764" s="5">
        <v>3</v>
      </c>
      <c r="N764" s="5" t="s">
        <v>3</v>
      </c>
      <c r="O764" s="5">
        <v>2</v>
      </c>
      <c r="P764" s="5">
        <f>ROUND(Source!EM745,O764)</f>
        <v>0</v>
      </c>
      <c r="Q764" s="5"/>
      <c r="R764" s="5"/>
      <c r="S764" s="5"/>
      <c r="T764" s="5"/>
      <c r="U764" s="5"/>
      <c r="V764" s="5"/>
      <c r="W764" s="5">
        <v>0</v>
      </c>
      <c r="X764" s="5">
        <v>1</v>
      </c>
      <c r="Y764" s="5">
        <v>0</v>
      </c>
      <c r="Z764" s="5">
        <v>0</v>
      </c>
      <c r="AA764" s="5">
        <v>1</v>
      </c>
      <c r="AB764" s="5">
        <v>0</v>
      </c>
    </row>
    <row r="765" spans="1:28" ht="13" x14ac:dyDescent="0.3">
      <c r="A765" s="5">
        <v>50</v>
      </c>
      <c r="B765" s="5">
        <v>0</v>
      </c>
      <c r="C765" s="5">
        <v>0</v>
      </c>
      <c r="D765" s="5">
        <v>1</v>
      </c>
      <c r="E765" s="5">
        <v>230</v>
      </c>
      <c r="F765" s="5">
        <f>ROUND(Source!BA745,O765)</f>
        <v>0</v>
      </c>
      <c r="G765" s="5" t="s">
        <v>93</v>
      </c>
      <c r="H765" s="5" t="s">
        <v>94</v>
      </c>
      <c r="I765" s="5"/>
      <c r="J765" s="5"/>
      <c r="K765" s="5">
        <v>230</v>
      </c>
      <c r="L765" s="5">
        <v>19</v>
      </c>
      <c r="M765" s="5">
        <v>3</v>
      </c>
      <c r="N765" s="5" t="s">
        <v>3</v>
      </c>
      <c r="O765" s="5">
        <v>2</v>
      </c>
      <c r="P765" s="5">
        <f>ROUND(Source!ES745,O765)</f>
        <v>0</v>
      </c>
      <c r="Q765" s="5"/>
      <c r="R765" s="5"/>
      <c r="S765" s="5"/>
      <c r="T765" s="5"/>
      <c r="U765" s="5"/>
      <c r="V765" s="5"/>
      <c r="W765" s="5">
        <v>0</v>
      </c>
      <c r="X765" s="5">
        <v>1</v>
      </c>
      <c r="Y765" s="5">
        <v>0</v>
      </c>
      <c r="Z765" s="5">
        <v>0</v>
      </c>
      <c r="AA765" s="5">
        <v>1</v>
      </c>
      <c r="AB765" s="5">
        <v>0</v>
      </c>
    </row>
    <row r="766" spans="1:28" ht="13" x14ac:dyDescent="0.3">
      <c r="A766" s="5">
        <v>50</v>
      </c>
      <c r="B766" s="5">
        <v>0</v>
      </c>
      <c r="C766" s="5">
        <v>0</v>
      </c>
      <c r="D766" s="5">
        <v>1</v>
      </c>
      <c r="E766" s="5">
        <v>206</v>
      </c>
      <c r="F766" s="5">
        <f>ROUND(Source!T745,O766)</f>
        <v>0</v>
      </c>
      <c r="G766" s="5" t="s">
        <v>95</v>
      </c>
      <c r="H766" s="5" t="s">
        <v>96</v>
      </c>
      <c r="I766" s="5"/>
      <c r="J766" s="5"/>
      <c r="K766" s="5">
        <v>206</v>
      </c>
      <c r="L766" s="5">
        <v>20</v>
      </c>
      <c r="M766" s="5">
        <v>3</v>
      </c>
      <c r="N766" s="5" t="s">
        <v>3</v>
      </c>
      <c r="O766" s="5">
        <v>2</v>
      </c>
      <c r="P766" s="5">
        <f>ROUND(Source!DL745,O766)</f>
        <v>0</v>
      </c>
      <c r="Q766" s="5"/>
      <c r="R766" s="5"/>
      <c r="S766" s="5"/>
      <c r="T766" s="5"/>
      <c r="U766" s="5"/>
      <c r="V766" s="5"/>
      <c r="W766" s="5">
        <v>0</v>
      </c>
      <c r="X766" s="5">
        <v>1</v>
      </c>
      <c r="Y766" s="5">
        <v>0</v>
      </c>
      <c r="Z766" s="5">
        <v>0</v>
      </c>
      <c r="AA766" s="5">
        <v>1</v>
      </c>
      <c r="AB766" s="5">
        <v>0</v>
      </c>
    </row>
    <row r="767" spans="1:28" ht="13" x14ac:dyDescent="0.3">
      <c r="A767" s="5">
        <v>50</v>
      </c>
      <c r="B767" s="5">
        <v>0</v>
      </c>
      <c r="C767" s="5">
        <v>0</v>
      </c>
      <c r="D767" s="5">
        <v>1</v>
      </c>
      <c r="E767" s="5">
        <v>207</v>
      </c>
      <c r="F767" s="5">
        <f>Source!U745</f>
        <v>690.87473319974993</v>
      </c>
      <c r="G767" s="5" t="s">
        <v>97</v>
      </c>
      <c r="H767" s="5" t="s">
        <v>98</v>
      </c>
      <c r="I767" s="5"/>
      <c r="J767" s="5"/>
      <c r="K767" s="5">
        <v>207</v>
      </c>
      <c r="L767" s="5">
        <v>21</v>
      </c>
      <c r="M767" s="5">
        <v>3</v>
      </c>
      <c r="N767" s="5" t="s">
        <v>3</v>
      </c>
      <c r="O767" s="5">
        <v>-1</v>
      </c>
      <c r="P767" s="5">
        <f>Source!DM745</f>
        <v>690.87473319974993</v>
      </c>
      <c r="Q767" s="5"/>
      <c r="R767" s="5"/>
      <c r="S767" s="5"/>
      <c r="T767" s="5"/>
      <c r="U767" s="5"/>
      <c r="V767" s="5"/>
      <c r="W767" s="5">
        <v>690.87473319974993</v>
      </c>
      <c r="X767" s="5">
        <v>1</v>
      </c>
      <c r="Y767" s="5">
        <v>690.87473319974993</v>
      </c>
      <c r="Z767" s="5">
        <v>690.87473319974993</v>
      </c>
      <c r="AA767" s="5">
        <v>1</v>
      </c>
      <c r="AB767" s="5">
        <v>690.87473319974993</v>
      </c>
    </row>
    <row r="768" spans="1:28" ht="13" x14ac:dyDescent="0.3">
      <c r="A768" s="5">
        <v>50</v>
      </c>
      <c r="B768" s="5">
        <v>0</v>
      </c>
      <c r="C768" s="5">
        <v>0</v>
      </c>
      <c r="D768" s="5">
        <v>1</v>
      </c>
      <c r="E768" s="5">
        <v>208</v>
      </c>
      <c r="F768" s="5">
        <f>Source!V745</f>
        <v>0</v>
      </c>
      <c r="G768" s="5" t="s">
        <v>99</v>
      </c>
      <c r="H768" s="5" t="s">
        <v>100</v>
      </c>
      <c r="I768" s="5"/>
      <c r="J768" s="5"/>
      <c r="K768" s="5">
        <v>208</v>
      </c>
      <c r="L768" s="5">
        <v>22</v>
      </c>
      <c r="M768" s="5">
        <v>3</v>
      </c>
      <c r="N768" s="5" t="s">
        <v>3</v>
      </c>
      <c r="O768" s="5">
        <v>-1</v>
      </c>
      <c r="P768" s="5">
        <f>Source!DN745</f>
        <v>0</v>
      </c>
      <c r="Q768" s="5"/>
      <c r="R768" s="5"/>
      <c r="S768" s="5"/>
      <c r="T768" s="5"/>
      <c r="U768" s="5"/>
      <c r="V768" s="5"/>
      <c r="W768" s="5">
        <v>0</v>
      </c>
      <c r="X768" s="5">
        <v>1</v>
      </c>
      <c r="Y768" s="5">
        <v>0</v>
      </c>
      <c r="Z768" s="5">
        <v>0</v>
      </c>
      <c r="AA768" s="5">
        <v>1</v>
      </c>
      <c r="AB768" s="5">
        <v>0</v>
      </c>
    </row>
    <row r="769" spans="1:255" ht="13" x14ac:dyDescent="0.3">
      <c r="A769" s="5">
        <v>50</v>
      </c>
      <c r="B769" s="5">
        <v>0</v>
      </c>
      <c r="C769" s="5">
        <v>0</v>
      </c>
      <c r="D769" s="5">
        <v>1</v>
      </c>
      <c r="E769" s="5">
        <v>209</v>
      </c>
      <c r="F769" s="5">
        <f>ROUND(Source!W745,O769)</f>
        <v>0</v>
      </c>
      <c r="G769" s="5" t="s">
        <v>101</v>
      </c>
      <c r="H769" s="5" t="s">
        <v>102</v>
      </c>
      <c r="I769" s="5"/>
      <c r="J769" s="5"/>
      <c r="K769" s="5">
        <v>209</v>
      </c>
      <c r="L769" s="5">
        <v>23</v>
      </c>
      <c r="M769" s="5">
        <v>3</v>
      </c>
      <c r="N769" s="5" t="s">
        <v>3</v>
      </c>
      <c r="O769" s="5">
        <v>2</v>
      </c>
      <c r="P769" s="5">
        <f>ROUND(Source!DO745,O769)</f>
        <v>0</v>
      </c>
      <c r="Q769" s="5"/>
      <c r="R769" s="5"/>
      <c r="S769" s="5"/>
      <c r="T769" s="5"/>
      <c r="U769" s="5"/>
      <c r="V769" s="5"/>
      <c r="W769" s="5">
        <v>0</v>
      </c>
      <c r="X769" s="5">
        <v>1</v>
      </c>
      <c r="Y769" s="5">
        <v>0</v>
      </c>
      <c r="Z769" s="5">
        <v>0</v>
      </c>
      <c r="AA769" s="5">
        <v>1</v>
      </c>
      <c r="AB769" s="5">
        <v>0</v>
      </c>
    </row>
    <row r="770" spans="1:255" ht="13" x14ac:dyDescent="0.3">
      <c r="A770" s="5">
        <v>50</v>
      </c>
      <c r="B770" s="5">
        <v>0</v>
      </c>
      <c r="C770" s="5">
        <v>0</v>
      </c>
      <c r="D770" s="5">
        <v>1</v>
      </c>
      <c r="E770" s="5">
        <v>233</v>
      </c>
      <c r="F770" s="5">
        <f>ROUND(Source!BD745,O770)</f>
        <v>0</v>
      </c>
      <c r="G770" s="5" t="s">
        <v>103</v>
      </c>
      <c r="H770" s="5" t="s">
        <v>104</v>
      </c>
      <c r="I770" s="5"/>
      <c r="J770" s="5"/>
      <c r="K770" s="5">
        <v>233</v>
      </c>
      <c r="L770" s="5">
        <v>24</v>
      </c>
      <c r="M770" s="5">
        <v>3</v>
      </c>
      <c r="N770" s="5" t="s">
        <v>3</v>
      </c>
      <c r="O770" s="5">
        <v>2</v>
      </c>
      <c r="P770" s="5">
        <f>ROUND(Source!EV745,O770)</f>
        <v>0</v>
      </c>
      <c r="Q770" s="5"/>
      <c r="R770" s="5"/>
      <c r="S770" s="5"/>
      <c r="T770" s="5"/>
      <c r="U770" s="5"/>
      <c r="V770" s="5"/>
      <c r="W770" s="5">
        <v>0</v>
      </c>
      <c r="X770" s="5">
        <v>1</v>
      </c>
      <c r="Y770" s="5">
        <v>0</v>
      </c>
      <c r="Z770" s="5">
        <v>0</v>
      </c>
      <c r="AA770" s="5">
        <v>1</v>
      </c>
      <c r="AB770" s="5">
        <v>0</v>
      </c>
    </row>
    <row r="771" spans="1:255" ht="13" x14ac:dyDescent="0.3">
      <c r="A771" s="5">
        <v>50</v>
      </c>
      <c r="B771" s="5">
        <v>0</v>
      </c>
      <c r="C771" s="5">
        <v>0</v>
      </c>
      <c r="D771" s="5">
        <v>1</v>
      </c>
      <c r="E771" s="5">
        <v>210</v>
      </c>
      <c r="F771" s="5">
        <f>ROUND(Source!X745,O771)</f>
        <v>8258.49</v>
      </c>
      <c r="G771" s="5" t="s">
        <v>105</v>
      </c>
      <c r="H771" s="5" t="s">
        <v>106</v>
      </c>
      <c r="I771" s="5"/>
      <c r="J771" s="5"/>
      <c r="K771" s="5">
        <v>210</v>
      </c>
      <c r="L771" s="5">
        <v>25</v>
      </c>
      <c r="M771" s="5">
        <v>3</v>
      </c>
      <c r="N771" s="5" t="s">
        <v>3</v>
      </c>
      <c r="O771" s="5">
        <v>2</v>
      </c>
      <c r="P771" s="5">
        <f>ROUND(Source!DP745,O771)</f>
        <v>394920.94</v>
      </c>
      <c r="Q771" s="5"/>
      <c r="R771" s="5"/>
      <c r="S771" s="5"/>
      <c r="T771" s="5"/>
      <c r="U771" s="5"/>
      <c r="V771" s="5"/>
      <c r="W771" s="5">
        <v>8258.49</v>
      </c>
      <c r="X771" s="5">
        <v>1</v>
      </c>
      <c r="Y771" s="5">
        <v>8258.49</v>
      </c>
      <c r="Z771" s="5">
        <v>394920.94</v>
      </c>
      <c r="AA771" s="5">
        <v>1</v>
      </c>
      <c r="AB771" s="5">
        <v>394920.94</v>
      </c>
    </row>
    <row r="772" spans="1:255" ht="13" x14ac:dyDescent="0.3">
      <c r="A772" s="5">
        <v>50</v>
      </c>
      <c r="B772" s="5">
        <v>0</v>
      </c>
      <c r="C772" s="5">
        <v>0</v>
      </c>
      <c r="D772" s="5">
        <v>1</v>
      </c>
      <c r="E772" s="5">
        <v>211</v>
      </c>
      <c r="F772" s="5">
        <f>ROUND(Source!Y745,O772)</f>
        <v>4432.99</v>
      </c>
      <c r="G772" s="5" t="s">
        <v>107</v>
      </c>
      <c r="H772" s="5" t="s">
        <v>108</v>
      </c>
      <c r="I772" s="5"/>
      <c r="J772" s="5"/>
      <c r="K772" s="5">
        <v>211</v>
      </c>
      <c r="L772" s="5">
        <v>26</v>
      </c>
      <c r="M772" s="5">
        <v>3</v>
      </c>
      <c r="N772" s="5" t="s">
        <v>3</v>
      </c>
      <c r="O772" s="5">
        <v>2</v>
      </c>
      <c r="P772" s="5">
        <f>ROUND(Source!DQ745,O772)</f>
        <v>211986.16</v>
      </c>
      <c r="Q772" s="5"/>
      <c r="R772" s="5"/>
      <c r="S772" s="5"/>
      <c r="T772" s="5"/>
      <c r="U772" s="5"/>
      <c r="V772" s="5"/>
      <c r="W772" s="5">
        <v>4432.99</v>
      </c>
      <c r="X772" s="5">
        <v>1</v>
      </c>
      <c r="Y772" s="5">
        <v>4432.99</v>
      </c>
      <c r="Z772" s="5">
        <v>211986.16</v>
      </c>
      <c r="AA772" s="5">
        <v>1</v>
      </c>
      <c r="AB772" s="5">
        <v>211986.16</v>
      </c>
    </row>
    <row r="773" spans="1:255" ht="13" x14ac:dyDescent="0.3">
      <c r="A773" s="5">
        <v>50</v>
      </c>
      <c r="B773" s="5">
        <v>0</v>
      </c>
      <c r="C773" s="5">
        <v>0</v>
      </c>
      <c r="D773" s="5">
        <v>1</v>
      </c>
      <c r="E773" s="5">
        <v>224</v>
      </c>
      <c r="F773" s="5">
        <f>ROUND(Source!AR745,O773)</f>
        <v>150927.10999999999</v>
      </c>
      <c r="G773" s="5" t="s">
        <v>109</v>
      </c>
      <c r="H773" s="5" t="s">
        <v>110</v>
      </c>
      <c r="I773" s="5"/>
      <c r="J773" s="5"/>
      <c r="K773" s="5">
        <v>224</v>
      </c>
      <c r="L773" s="5">
        <v>27</v>
      </c>
      <c r="M773" s="5">
        <v>3</v>
      </c>
      <c r="N773" s="5" t="s">
        <v>3</v>
      </c>
      <c r="O773" s="5">
        <v>2</v>
      </c>
      <c r="P773" s="5">
        <f>ROUND(Source!EJ745,O773)</f>
        <v>2290475.11</v>
      </c>
      <c r="Q773" s="5"/>
      <c r="R773" s="5"/>
      <c r="S773" s="5"/>
      <c r="T773" s="5"/>
      <c r="U773" s="5"/>
      <c r="V773" s="5"/>
      <c r="W773" s="5">
        <v>150927.10999999999</v>
      </c>
      <c r="X773" s="5">
        <v>1</v>
      </c>
      <c r="Y773" s="5">
        <v>150927.10999999999</v>
      </c>
      <c r="Z773" s="5">
        <v>2290475.11</v>
      </c>
      <c r="AA773" s="5">
        <v>1</v>
      </c>
      <c r="AB773" s="5">
        <v>2290475.11</v>
      </c>
    </row>
    <row r="775" spans="1:255" ht="13" x14ac:dyDescent="0.3">
      <c r="A775" s="1">
        <v>4</v>
      </c>
      <c r="B775" s="1">
        <v>1</v>
      </c>
      <c r="C775" s="1"/>
      <c r="D775" s="1">
        <f>ROW(A802)</f>
        <v>802</v>
      </c>
      <c r="E775" s="1"/>
      <c r="F775" s="1" t="s">
        <v>3</v>
      </c>
      <c r="G775" s="1" t="s">
        <v>449</v>
      </c>
      <c r="H775" s="1" t="s">
        <v>3</v>
      </c>
      <c r="I775" s="1">
        <v>0</v>
      </c>
      <c r="J775" s="1"/>
      <c r="K775" s="1">
        <v>-1</v>
      </c>
      <c r="L775" s="1"/>
      <c r="M775" s="1" t="s">
        <v>3</v>
      </c>
      <c r="N775" s="1"/>
      <c r="O775" s="1"/>
      <c r="P775" s="1"/>
      <c r="Q775" s="1"/>
      <c r="R775" s="1"/>
      <c r="S775" s="1">
        <v>0</v>
      </c>
      <c r="T775" s="1">
        <v>0</v>
      </c>
      <c r="U775" s="1" t="s">
        <v>3</v>
      </c>
      <c r="V775" s="1">
        <v>0</v>
      </c>
      <c r="W775" s="1"/>
      <c r="X775" s="1"/>
      <c r="Y775" s="1"/>
      <c r="Z775" s="1"/>
      <c r="AA775" s="1"/>
      <c r="AB775" s="1" t="s">
        <v>3</v>
      </c>
      <c r="AC775" s="1" t="s">
        <v>3</v>
      </c>
      <c r="AD775" s="1" t="s">
        <v>3</v>
      </c>
      <c r="AE775" s="1" t="s">
        <v>3</v>
      </c>
      <c r="AF775" s="1" t="s">
        <v>3</v>
      </c>
      <c r="AG775" s="1" t="s">
        <v>3</v>
      </c>
      <c r="AH775" s="1"/>
      <c r="AI775" s="1"/>
      <c r="AJ775" s="1"/>
      <c r="AK775" s="1"/>
      <c r="AL775" s="1"/>
      <c r="AM775" s="1"/>
      <c r="AN775" s="1"/>
      <c r="AO775" s="1"/>
      <c r="AP775" s="1" t="s">
        <v>3</v>
      </c>
      <c r="AQ775" s="1" t="s">
        <v>3</v>
      </c>
      <c r="AR775" s="1" t="s">
        <v>3</v>
      </c>
      <c r="AS775" s="1"/>
      <c r="AT775" s="1"/>
      <c r="AU775" s="1"/>
      <c r="AV775" s="1"/>
      <c r="AW775" s="1"/>
      <c r="AX775" s="1"/>
      <c r="AY775" s="1"/>
      <c r="AZ775" s="1" t="s">
        <v>3</v>
      </c>
      <c r="BA775" s="1"/>
      <c r="BB775" s="1" t="s">
        <v>3</v>
      </c>
      <c r="BC775" s="1" t="s">
        <v>3</v>
      </c>
      <c r="BD775" s="1" t="s">
        <v>3</v>
      </c>
      <c r="BE775" s="1" t="s">
        <v>3</v>
      </c>
      <c r="BF775" s="1" t="s">
        <v>3</v>
      </c>
      <c r="BG775" s="1" t="s">
        <v>3</v>
      </c>
      <c r="BH775" s="1" t="s">
        <v>3</v>
      </c>
      <c r="BI775" s="1" t="s">
        <v>3</v>
      </c>
      <c r="BJ775" s="1" t="s">
        <v>3</v>
      </c>
      <c r="BK775" s="1" t="s">
        <v>3</v>
      </c>
      <c r="BL775" s="1" t="s">
        <v>3</v>
      </c>
      <c r="BM775" s="1" t="s">
        <v>3</v>
      </c>
      <c r="BN775" s="1" t="s">
        <v>3</v>
      </c>
      <c r="BO775" s="1" t="s">
        <v>3</v>
      </c>
      <c r="BP775" s="1" t="s">
        <v>3</v>
      </c>
      <c r="BQ775" s="1"/>
      <c r="BR775" s="1"/>
      <c r="BS775" s="1"/>
      <c r="BT775" s="1"/>
      <c r="BU775" s="1"/>
      <c r="BV775" s="1"/>
      <c r="BW775" s="1"/>
      <c r="BX775" s="1">
        <v>0</v>
      </c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>
        <v>0</v>
      </c>
    </row>
    <row r="777" spans="1:255" ht="13" x14ac:dyDescent="0.3">
      <c r="A777" s="3">
        <v>52</v>
      </c>
      <c r="B777" s="3">
        <f t="shared" ref="B777:G777" si="734">B802</f>
        <v>1</v>
      </c>
      <c r="C777" s="3">
        <f t="shared" si="734"/>
        <v>4</v>
      </c>
      <c r="D777" s="3">
        <f t="shared" si="734"/>
        <v>775</v>
      </c>
      <c r="E777" s="3">
        <f t="shared" si="734"/>
        <v>0</v>
      </c>
      <c r="F777" s="3" t="str">
        <f t="shared" si="734"/>
        <v/>
      </c>
      <c r="G777" s="3" t="str">
        <f t="shared" si="734"/>
        <v>Устройство горизонтальной оклеечной гидроизоляции в подвале (КР-22)</v>
      </c>
      <c r="H777" s="3"/>
      <c r="I777" s="3"/>
      <c r="J777" s="3"/>
      <c r="K777" s="3"/>
      <c r="L777" s="3"/>
      <c r="M777" s="3"/>
      <c r="N777" s="3"/>
      <c r="O777" s="3">
        <f t="shared" ref="O777:AT777" si="735">O802</f>
        <v>491766.06</v>
      </c>
      <c r="P777" s="3">
        <f t="shared" si="735"/>
        <v>463432.64</v>
      </c>
      <c r="Q777" s="3">
        <f t="shared" si="735"/>
        <v>3838.82</v>
      </c>
      <c r="R777" s="3">
        <f t="shared" si="735"/>
        <v>327.8</v>
      </c>
      <c r="S777" s="3">
        <f t="shared" si="735"/>
        <v>24494.6</v>
      </c>
      <c r="T777" s="3">
        <f t="shared" si="735"/>
        <v>0</v>
      </c>
      <c r="U777" s="3">
        <f t="shared" si="735"/>
        <v>1919.1534002998496</v>
      </c>
      <c r="V777" s="3">
        <f t="shared" si="735"/>
        <v>0</v>
      </c>
      <c r="W777" s="3">
        <f t="shared" si="735"/>
        <v>0</v>
      </c>
      <c r="X777" s="3">
        <f t="shared" si="735"/>
        <v>24627.88</v>
      </c>
      <c r="Y777" s="3">
        <f t="shared" si="735"/>
        <v>13783.97</v>
      </c>
      <c r="Z777" s="3">
        <f t="shared" si="735"/>
        <v>0</v>
      </c>
      <c r="AA777" s="3">
        <f t="shared" si="735"/>
        <v>0</v>
      </c>
      <c r="AB777" s="3">
        <f t="shared" si="735"/>
        <v>491766.06</v>
      </c>
      <c r="AC777" s="3">
        <f t="shared" si="735"/>
        <v>463432.64</v>
      </c>
      <c r="AD777" s="3">
        <f t="shared" si="735"/>
        <v>3838.82</v>
      </c>
      <c r="AE777" s="3">
        <f t="shared" si="735"/>
        <v>327.8</v>
      </c>
      <c r="AF777" s="3">
        <f t="shared" si="735"/>
        <v>24494.6</v>
      </c>
      <c r="AG777" s="3">
        <f t="shared" si="735"/>
        <v>0</v>
      </c>
      <c r="AH777" s="3">
        <f t="shared" si="735"/>
        <v>1919.1534002998496</v>
      </c>
      <c r="AI777" s="3">
        <f t="shared" si="735"/>
        <v>0</v>
      </c>
      <c r="AJ777" s="3">
        <f t="shared" si="735"/>
        <v>0</v>
      </c>
      <c r="AK777" s="3">
        <f t="shared" si="735"/>
        <v>24627.88</v>
      </c>
      <c r="AL777" s="3">
        <f t="shared" si="735"/>
        <v>13783.97</v>
      </c>
      <c r="AM777" s="3">
        <f t="shared" si="735"/>
        <v>0</v>
      </c>
      <c r="AN777" s="3">
        <f t="shared" si="735"/>
        <v>0</v>
      </c>
      <c r="AO777" s="3">
        <f t="shared" si="735"/>
        <v>0</v>
      </c>
      <c r="AP777" s="3">
        <f t="shared" si="735"/>
        <v>0</v>
      </c>
      <c r="AQ777" s="3">
        <f t="shared" si="735"/>
        <v>0</v>
      </c>
      <c r="AR777" s="3">
        <f t="shared" si="735"/>
        <v>530177.91</v>
      </c>
      <c r="AS777" s="3">
        <f t="shared" si="735"/>
        <v>530177.91</v>
      </c>
      <c r="AT777" s="3">
        <f t="shared" si="735"/>
        <v>0</v>
      </c>
      <c r="AU777" s="3">
        <f t="shared" ref="AU777:BZ777" si="736">AU802</f>
        <v>0</v>
      </c>
      <c r="AV777" s="3">
        <f t="shared" si="736"/>
        <v>463432.64</v>
      </c>
      <c r="AW777" s="3">
        <f t="shared" si="736"/>
        <v>463432.64</v>
      </c>
      <c r="AX777" s="3">
        <f t="shared" si="736"/>
        <v>0</v>
      </c>
      <c r="AY777" s="3">
        <f t="shared" si="736"/>
        <v>463432.64</v>
      </c>
      <c r="AZ777" s="3">
        <f t="shared" si="736"/>
        <v>0</v>
      </c>
      <c r="BA777" s="3">
        <f t="shared" si="736"/>
        <v>0</v>
      </c>
      <c r="BB777" s="3">
        <f t="shared" si="736"/>
        <v>0</v>
      </c>
      <c r="BC777" s="3">
        <f t="shared" si="736"/>
        <v>0</v>
      </c>
      <c r="BD777" s="3">
        <f t="shared" si="736"/>
        <v>0</v>
      </c>
      <c r="BE777" s="3">
        <f t="shared" si="736"/>
        <v>0</v>
      </c>
      <c r="BF777" s="3">
        <f t="shared" si="736"/>
        <v>0</v>
      </c>
      <c r="BG777" s="3">
        <f t="shared" si="736"/>
        <v>0</v>
      </c>
      <c r="BH777" s="3">
        <f t="shared" si="736"/>
        <v>0</v>
      </c>
      <c r="BI777" s="3">
        <f t="shared" si="736"/>
        <v>0</v>
      </c>
      <c r="BJ777" s="3">
        <f t="shared" si="736"/>
        <v>0</v>
      </c>
      <c r="BK777" s="3">
        <f t="shared" si="736"/>
        <v>0</v>
      </c>
      <c r="BL777" s="3">
        <f t="shared" si="736"/>
        <v>0</v>
      </c>
      <c r="BM777" s="3">
        <f t="shared" si="736"/>
        <v>0</v>
      </c>
      <c r="BN777" s="3">
        <f t="shared" si="736"/>
        <v>0</v>
      </c>
      <c r="BO777" s="3">
        <f t="shared" si="736"/>
        <v>0</v>
      </c>
      <c r="BP777" s="3">
        <f t="shared" si="736"/>
        <v>0</v>
      </c>
      <c r="BQ777" s="3">
        <f t="shared" si="736"/>
        <v>0</v>
      </c>
      <c r="BR777" s="3">
        <f t="shared" si="736"/>
        <v>0</v>
      </c>
      <c r="BS777" s="3">
        <f t="shared" si="736"/>
        <v>0</v>
      </c>
      <c r="BT777" s="3">
        <f t="shared" si="736"/>
        <v>0</v>
      </c>
      <c r="BU777" s="3">
        <f t="shared" si="736"/>
        <v>0</v>
      </c>
      <c r="BV777" s="3">
        <f t="shared" si="736"/>
        <v>0</v>
      </c>
      <c r="BW777" s="3">
        <f t="shared" si="736"/>
        <v>0</v>
      </c>
      <c r="BX777" s="3">
        <f t="shared" si="736"/>
        <v>0</v>
      </c>
      <c r="BY777" s="3">
        <f t="shared" si="736"/>
        <v>0</v>
      </c>
      <c r="BZ777" s="3">
        <f t="shared" si="736"/>
        <v>0</v>
      </c>
      <c r="CA777" s="3">
        <f t="shared" ref="CA777:DF777" si="737">CA802</f>
        <v>530177.91</v>
      </c>
      <c r="CB777" s="3">
        <f t="shared" si="737"/>
        <v>530177.91</v>
      </c>
      <c r="CC777" s="3">
        <f t="shared" si="737"/>
        <v>0</v>
      </c>
      <c r="CD777" s="3">
        <f t="shared" si="737"/>
        <v>0</v>
      </c>
      <c r="CE777" s="3">
        <f t="shared" si="737"/>
        <v>463432.64</v>
      </c>
      <c r="CF777" s="3">
        <f t="shared" si="737"/>
        <v>463432.64</v>
      </c>
      <c r="CG777" s="3">
        <f t="shared" si="737"/>
        <v>0</v>
      </c>
      <c r="CH777" s="3">
        <f t="shared" si="737"/>
        <v>463432.64</v>
      </c>
      <c r="CI777" s="3">
        <f t="shared" si="737"/>
        <v>0</v>
      </c>
      <c r="CJ777" s="3">
        <f t="shared" si="737"/>
        <v>0</v>
      </c>
      <c r="CK777" s="3">
        <f t="shared" si="737"/>
        <v>0</v>
      </c>
      <c r="CL777" s="3">
        <f t="shared" si="737"/>
        <v>0</v>
      </c>
      <c r="CM777" s="3">
        <f t="shared" si="737"/>
        <v>0</v>
      </c>
      <c r="CN777" s="3">
        <f t="shared" si="737"/>
        <v>0</v>
      </c>
      <c r="CO777" s="3">
        <f t="shared" si="737"/>
        <v>0</v>
      </c>
      <c r="CP777" s="3">
        <f t="shared" si="737"/>
        <v>0</v>
      </c>
      <c r="CQ777" s="3">
        <f t="shared" si="737"/>
        <v>0</v>
      </c>
      <c r="CR777" s="3">
        <f t="shared" si="737"/>
        <v>0</v>
      </c>
      <c r="CS777" s="3">
        <f t="shared" si="737"/>
        <v>0</v>
      </c>
      <c r="CT777" s="3">
        <f t="shared" si="737"/>
        <v>0</v>
      </c>
      <c r="CU777" s="3">
        <f t="shared" si="737"/>
        <v>0</v>
      </c>
      <c r="CV777" s="3">
        <f t="shared" si="737"/>
        <v>0</v>
      </c>
      <c r="CW777" s="3">
        <f t="shared" si="737"/>
        <v>0</v>
      </c>
      <c r="CX777" s="3">
        <f t="shared" si="737"/>
        <v>0</v>
      </c>
      <c r="CY777" s="3">
        <f t="shared" si="737"/>
        <v>0</v>
      </c>
      <c r="CZ777" s="3">
        <f t="shared" si="737"/>
        <v>0</v>
      </c>
      <c r="DA777" s="3">
        <f t="shared" si="737"/>
        <v>0</v>
      </c>
      <c r="DB777" s="3">
        <f t="shared" si="737"/>
        <v>0</v>
      </c>
      <c r="DC777" s="3">
        <f t="shared" si="737"/>
        <v>0</v>
      </c>
      <c r="DD777" s="3">
        <f t="shared" si="737"/>
        <v>0</v>
      </c>
      <c r="DE777" s="3">
        <f t="shared" si="737"/>
        <v>0</v>
      </c>
      <c r="DF777" s="3">
        <f t="shared" si="737"/>
        <v>0</v>
      </c>
      <c r="DG777" s="4">
        <f t="shared" ref="DG777:EL777" si="738">DG802</f>
        <v>4777790.91</v>
      </c>
      <c r="DH777" s="4">
        <f t="shared" si="738"/>
        <v>3554954.49</v>
      </c>
      <c r="DI777" s="4">
        <f t="shared" si="738"/>
        <v>51504.65</v>
      </c>
      <c r="DJ777" s="4">
        <f t="shared" si="738"/>
        <v>15675.4</v>
      </c>
      <c r="DK777" s="4">
        <f t="shared" si="738"/>
        <v>1171331.77</v>
      </c>
      <c r="DL777" s="4">
        <f t="shared" si="738"/>
        <v>0</v>
      </c>
      <c r="DM777" s="4">
        <f t="shared" si="738"/>
        <v>1919.1534002998496</v>
      </c>
      <c r="DN777" s="4">
        <f t="shared" si="738"/>
        <v>0</v>
      </c>
      <c r="DO777" s="4">
        <f t="shared" si="738"/>
        <v>0</v>
      </c>
      <c r="DP777" s="4">
        <f t="shared" si="738"/>
        <v>1177705.3600000001</v>
      </c>
      <c r="DQ777" s="4">
        <f t="shared" si="738"/>
        <v>659149.52</v>
      </c>
      <c r="DR777" s="4">
        <f t="shared" si="738"/>
        <v>0</v>
      </c>
      <c r="DS777" s="4">
        <f t="shared" si="738"/>
        <v>0</v>
      </c>
      <c r="DT777" s="4">
        <f t="shared" si="738"/>
        <v>4777790.91</v>
      </c>
      <c r="DU777" s="4">
        <f t="shared" si="738"/>
        <v>3554954.49</v>
      </c>
      <c r="DV777" s="4">
        <f t="shared" si="738"/>
        <v>51504.65</v>
      </c>
      <c r="DW777" s="4">
        <f t="shared" si="738"/>
        <v>15675.4</v>
      </c>
      <c r="DX777" s="4">
        <f t="shared" si="738"/>
        <v>1171331.77</v>
      </c>
      <c r="DY777" s="4">
        <f t="shared" si="738"/>
        <v>0</v>
      </c>
      <c r="DZ777" s="4">
        <f t="shared" si="738"/>
        <v>1919.1534002998496</v>
      </c>
      <c r="EA777" s="4">
        <f t="shared" si="738"/>
        <v>0</v>
      </c>
      <c r="EB777" s="4">
        <f t="shared" si="738"/>
        <v>0</v>
      </c>
      <c r="EC777" s="4">
        <f t="shared" si="738"/>
        <v>1177705.3600000001</v>
      </c>
      <c r="ED777" s="4">
        <f t="shared" si="738"/>
        <v>659149.52</v>
      </c>
      <c r="EE777" s="4">
        <f t="shared" si="738"/>
        <v>0</v>
      </c>
      <c r="EF777" s="4">
        <f t="shared" si="738"/>
        <v>0</v>
      </c>
      <c r="EG777" s="4">
        <f t="shared" si="738"/>
        <v>0</v>
      </c>
      <c r="EH777" s="4">
        <f t="shared" si="738"/>
        <v>0</v>
      </c>
      <c r="EI777" s="4">
        <f t="shared" si="738"/>
        <v>0</v>
      </c>
      <c r="EJ777" s="4">
        <f t="shared" si="738"/>
        <v>6614645.79</v>
      </c>
      <c r="EK777" s="4">
        <f t="shared" si="738"/>
        <v>6614645.79</v>
      </c>
      <c r="EL777" s="4">
        <f t="shared" si="738"/>
        <v>0</v>
      </c>
      <c r="EM777" s="4">
        <f t="shared" ref="EM777:FR777" si="739">EM802</f>
        <v>0</v>
      </c>
      <c r="EN777" s="4">
        <f t="shared" si="739"/>
        <v>3554954.49</v>
      </c>
      <c r="EO777" s="4">
        <f t="shared" si="739"/>
        <v>3554954.49</v>
      </c>
      <c r="EP777" s="4">
        <f t="shared" si="739"/>
        <v>0</v>
      </c>
      <c r="EQ777" s="4">
        <f t="shared" si="739"/>
        <v>3554954.49</v>
      </c>
      <c r="ER777" s="4">
        <f t="shared" si="739"/>
        <v>0</v>
      </c>
      <c r="ES777" s="4">
        <f t="shared" si="739"/>
        <v>0</v>
      </c>
      <c r="ET777" s="4">
        <f t="shared" si="739"/>
        <v>0</v>
      </c>
      <c r="EU777" s="4">
        <f t="shared" si="739"/>
        <v>0</v>
      </c>
      <c r="EV777" s="4">
        <f t="shared" si="739"/>
        <v>0</v>
      </c>
      <c r="EW777" s="4">
        <f t="shared" si="739"/>
        <v>0</v>
      </c>
      <c r="EX777" s="4">
        <f t="shared" si="739"/>
        <v>0</v>
      </c>
      <c r="EY777" s="4">
        <f t="shared" si="739"/>
        <v>0</v>
      </c>
      <c r="EZ777" s="4">
        <f t="shared" si="739"/>
        <v>0</v>
      </c>
      <c r="FA777" s="4">
        <f t="shared" si="739"/>
        <v>0</v>
      </c>
      <c r="FB777" s="4">
        <f t="shared" si="739"/>
        <v>0</v>
      </c>
      <c r="FC777" s="4">
        <f t="shared" si="739"/>
        <v>0</v>
      </c>
      <c r="FD777" s="4">
        <f t="shared" si="739"/>
        <v>0</v>
      </c>
      <c r="FE777" s="4">
        <f t="shared" si="739"/>
        <v>0</v>
      </c>
      <c r="FF777" s="4">
        <f t="shared" si="739"/>
        <v>0</v>
      </c>
      <c r="FG777" s="4">
        <f t="shared" si="739"/>
        <v>0</v>
      </c>
      <c r="FH777" s="4">
        <f t="shared" si="739"/>
        <v>0</v>
      </c>
      <c r="FI777" s="4">
        <f t="shared" si="739"/>
        <v>0</v>
      </c>
      <c r="FJ777" s="4">
        <f t="shared" si="739"/>
        <v>0</v>
      </c>
      <c r="FK777" s="4">
        <f t="shared" si="739"/>
        <v>0</v>
      </c>
      <c r="FL777" s="4">
        <f t="shared" si="739"/>
        <v>0</v>
      </c>
      <c r="FM777" s="4">
        <f t="shared" si="739"/>
        <v>0</v>
      </c>
      <c r="FN777" s="4">
        <f t="shared" si="739"/>
        <v>0</v>
      </c>
      <c r="FO777" s="4">
        <f t="shared" si="739"/>
        <v>0</v>
      </c>
      <c r="FP777" s="4">
        <f t="shared" si="739"/>
        <v>0</v>
      </c>
      <c r="FQ777" s="4">
        <f t="shared" si="739"/>
        <v>0</v>
      </c>
      <c r="FR777" s="4">
        <f t="shared" si="739"/>
        <v>0</v>
      </c>
      <c r="FS777" s="4">
        <f t="shared" ref="FS777:GX777" si="740">FS802</f>
        <v>6614645.79</v>
      </c>
      <c r="FT777" s="4">
        <f t="shared" si="740"/>
        <v>6614645.79</v>
      </c>
      <c r="FU777" s="4">
        <f t="shared" si="740"/>
        <v>0</v>
      </c>
      <c r="FV777" s="4">
        <f t="shared" si="740"/>
        <v>0</v>
      </c>
      <c r="FW777" s="4">
        <f t="shared" si="740"/>
        <v>3554954.49</v>
      </c>
      <c r="FX777" s="4">
        <f t="shared" si="740"/>
        <v>3554954.49</v>
      </c>
      <c r="FY777" s="4">
        <f t="shared" si="740"/>
        <v>0</v>
      </c>
      <c r="FZ777" s="4">
        <f t="shared" si="740"/>
        <v>3554954.49</v>
      </c>
      <c r="GA777" s="4">
        <f t="shared" si="740"/>
        <v>0</v>
      </c>
      <c r="GB777" s="4">
        <f t="shared" si="740"/>
        <v>0</v>
      </c>
      <c r="GC777" s="4">
        <f t="shared" si="740"/>
        <v>0</v>
      </c>
      <c r="GD777" s="4">
        <f t="shared" si="740"/>
        <v>0</v>
      </c>
      <c r="GE777" s="4">
        <f t="shared" si="740"/>
        <v>0</v>
      </c>
      <c r="GF777" s="4">
        <f t="shared" si="740"/>
        <v>0</v>
      </c>
      <c r="GG777" s="4">
        <f t="shared" si="740"/>
        <v>0</v>
      </c>
      <c r="GH777" s="4">
        <f t="shared" si="740"/>
        <v>0</v>
      </c>
      <c r="GI777" s="4">
        <f t="shared" si="740"/>
        <v>0</v>
      </c>
      <c r="GJ777" s="4">
        <f t="shared" si="740"/>
        <v>0</v>
      </c>
      <c r="GK777" s="4">
        <f t="shared" si="740"/>
        <v>0</v>
      </c>
      <c r="GL777" s="4">
        <f t="shared" si="740"/>
        <v>0</v>
      </c>
      <c r="GM777" s="4">
        <f t="shared" si="740"/>
        <v>0</v>
      </c>
      <c r="GN777" s="4">
        <f t="shared" si="740"/>
        <v>0</v>
      </c>
      <c r="GO777" s="4">
        <f t="shared" si="740"/>
        <v>0</v>
      </c>
      <c r="GP777" s="4">
        <f t="shared" si="740"/>
        <v>0</v>
      </c>
      <c r="GQ777" s="4">
        <f t="shared" si="740"/>
        <v>0</v>
      </c>
      <c r="GR777" s="4">
        <f t="shared" si="740"/>
        <v>0</v>
      </c>
      <c r="GS777" s="4">
        <f t="shared" si="740"/>
        <v>0</v>
      </c>
      <c r="GT777" s="4">
        <f t="shared" si="740"/>
        <v>0</v>
      </c>
      <c r="GU777" s="4">
        <f t="shared" si="740"/>
        <v>0</v>
      </c>
      <c r="GV777" s="4">
        <f t="shared" si="740"/>
        <v>0</v>
      </c>
      <c r="GW777" s="4">
        <f t="shared" si="740"/>
        <v>0</v>
      </c>
      <c r="GX777" s="4">
        <f t="shared" si="740"/>
        <v>0</v>
      </c>
    </row>
    <row r="779" spans="1:255" x14ac:dyDescent="0.25">
      <c r="A779" s="2">
        <v>17</v>
      </c>
      <c r="B779" s="2">
        <v>1</v>
      </c>
      <c r="C779" s="2">
        <f>ROW(SmtRes!A591)</f>
        <v>591</v>
      </c>
      <c r="D779" s="2">
        <f>ROW(EtalonRes!A585)</f>
        <v>585</v>
      </c>
      <c r="E779" s="2" t="s">
        <v>450</v>
      </c>
      <c r="F779" s="2" t="s">
        <v>451</v>
      </c>
      <c r="G779" s="2" t="s">
        <v>452</v>
      </c>
      <c r="H779" s="2" t="s">
        <v>163</v>
      </c>
      <c r="I779" s="2">
        <f>ROUND(875/100,9)</f>
        <v>8.75</v>
      </c>
      <c r="J779" s="2">
        <v>0</v>
      </c>
      <c r="K779" s="2">
        <f>ROUND(875/100,9)</f>
        <v>8.75</v>
      </c>
      <c r="L779" s="2"/>
      <c r="M779" s="2"/>
      <c r="N779" s="2"/>
      <c r="O779" s="2">
        <f t="shared" ref="O779:O800" si="741">ROUND(CP779,2)</f>
        <v>3140.96</v>
      </c>
      <c r="P779" s="2">
        <f t="shared" ref="P779:P800" si="742">ROUND((ROUND((AC779*AW779*I779),2)*BC779),2)</f>
        <v>0</v>
      </c>
      <c r="Q779" s="2">
        <f>(ROUND((ROUND(((((ET779*1.25)*1.1))*AV779*I779),2)*BB779),2)+ROUND((ROUND(((AE779-(((EU779*1.25)*1.1)))*AV779*I779),2)*BS779),2))</f>
        <v>0</v>
      </c>
      <c r="R779" s="2">
        <f t="shared" ref="R779:R800" si="743">ROUND((ROUND((AE779*AV779*I779),2)*BS779),2)</f>
        <v>0</v>
      </c>
      <c r="S779" s="2">
        <f t="shared" ref="S779:S800" si="744">ROUND((ROUND((AF779*AV779*I779),2)*BA779),2)</f>
        <v>3140.96</v>
      </c>
      <c r="T779" s="2">
        <f t="shared" ref="T779:T800" si="745">ROUND(CU779*I779,2)</f>
        <v>0</v>
      </c>
      <c r="U779" s="2">
        <f t="shared" ref="U779:U800" si="746">CV779*I779</f>
        <v>251.48089312499999</v>
      </c>
      <c r="V779" s="2">
        <f t="shared" ref="V779:V800" si="747">CW779*I779</f>
        <v>0</v>
      </c>
      <c r="W779" s="2">
        <f t="shared" ref="W779:W800" si="748">ROUND(CX779*I779,2)</f>
        <v>0</v>
      </c>
      <c r="X779" s="2">
        <f t="shared" ref="X779:X800" si="749">ROUND(CY779,2)</f>
        <v>2889.68</v>
      </c>
      <c r="Y779" s="2">
        <f t="shared" ref="Y779:Y800" si="750">ROUND(CZ779,2)</f>
        <v>1539.07</v>
      </c>
      <c r="Z779" s="2"/>
      <c r="AA779" s="2">
        <v>56481265</v>
      </c>
      <c r="AB779" s="2">
        <f t="shared" ref="AB779:AB800" si="751">ROUND((AC779+AD779+AF779),6)</f>
        <v>342.85295000000002</v>
      </c>
      <c r="AC779" s="2">
        <f t="shared" ref="AC779:AC800" si="752">ROUND((ES779),6)</f>
        <v>0</v>
      </c>
      <c r="AD779" s="2">
        <f>ROUND((((((ET779*1.25)*1.1))-(((EU779*1.25)*1.1)))+AE779),6)</f>
        <v>0</v>
      </c>
      <c r="AE779" s="2">
        <f>ROUND((((EU779*1.25)*1.1)),6)</f>
        <v>0</v>
      </c>
      <c r="AF779" s="2">
        <f>ROUND((((EV779*1.15)*1.1)),6)</f>
        <v>342.85295000000002</v>
      </c>
      <c r="AG779" s="2">
        <f t="shared" ref="AG779:AG800" si="753">ROUND((AP779),6)</f>
        <v>0</v>
      </c>
      <c r="AH779" s="2">
        <f>(((EW779*1.15)*1.1))</f>
        <v>27.450500000000002</v>
      </c>
      <c r="AI779" s="2">
        <f>(((EX779*1.25)*1.1))</f>
        <v>0</v>
      </c>
      <c r="AJ779" s="2">
        <f t="shared" ref="AJ779:AJ800" si="754">(AS779)</f>
        <v>0</v>
      </c>
      <c r="AK779" s="2">
        <v>271.02999999999997</v>
      </c>
      <c r="AL779" s="2">
        <v>0</v>
      </c>
      <c r="AM779" s="2">
        <v>0</v>
      </c>
      <c r="AN779" s="2">
        <v>0</v>
      </c>
      <c r="AO779" s="2">
        <v>271.02999999999997</v>
      </c>
      <c r="AP779" s="2">
        <v>0</v>
      </c>
      <c r="AQ779" s="2">
        <v>21.7</v>
      </c>
      <c r="AR779" s="2">
        <v>0</v>
      </c>
      <c r="AS779" s="2">
        <v>0</v>
      </c>
      <c r="AT779" s="2">
        <v>92</v>
      </c>
      <c r="AU779" s="2">
        <v>49</v>
      </c>
      <c r="AV779" s="2">
        <v>1.0469999999999999</v>
      </c>
      <c r="AW779" s="2">
        <v>1.0620000000000001</v>
      </c>
      <c r="AX779" s="2"/>
      <c r="AY779" s="2"/>
      <c r="AZ779" s="2">
        <v>1</v>
      </c>
      <c r="BA779" s="2">
        <v>1</v>
      </c>
      <c r="BB779" s="2">
        <v>1</v>
      </c>
      <c r="BC779" s="2">
        <v>1</v>
      </c>
      <c r="BD779" s="2" t="s">
        <v>3</v>
      </c>
      <c r="BE779" s="2" t="s">
        <v>3</v>
      </c>
      <c r="BF779" s="2" t="s">
        <v>3</v>
      </c>
      <c r="BG779" s="2" t="s">
        <v>3</v>
      </c>
      <c r="BH779" s="2">
        <v>0</v>
      </c>
      <c r="BI779" s="2">
        <v>1</v>
      </c>
      <c r="BJ779" s="2" t="s">
        <v>453</v>
      </c>
      <c r="BK779" s="2"/>
      <c r="BL779" s="2"/>
      <c r="BM779" s="2">
        <v>8</v>
      </c>
      <c r="BN779" s="2">
        <v>0</v>
      </c>
      <c r="BO779" s="2" t="s">
        <v>451</v>
      </c>
      <c r="BP779" s="2">
        <v>1</v>
      </c>
      <c r="BQ779" s="2">
        <v>30</v>
      </c>
      <c r="BR779" s="2">
        <v>0</v>
      </c>
      <c r="BS779" s="2">
        <v>1</v>
      </c>
      <c r="BT779" s="2">
        <v>1</v>
      </c>
      <c r="BU779" s="2">
        <v>1</v>
      </c>
      <c r="BV779" s="2">
        <v>1</v>
      </c>
      <c r="BW779" s="2">
        <v>1</v>
      </c>
      <c r="BX779" s="2">
        <v>1</v>
      </c>
      <c r="BY779" s="2" t="s">
        <v>3</v>
      </c>
      <c r="BZ779" s="2">
        <v>92</v>
      </c>
      <c r="CA779" s="2">
        <v>49</v>
      </c>
      <c r="CB779" s="2" t="s">
        <v>3</v>
      </c>
      <c r="CC779" s="2"/>
      <c r="CD779" s="2"/>
      <c r="CE779" s="2">
        <v>30</v>
      </c>
      <c r="CF779" s="2">
        <v>0</v>
      </c>
      <c r="CG779" s="2">
        <v>0</v>
      </c>
      <c r="CH779" s="2"/>
      <c r="CI779" s="2"/>
      <c r="CJ779" s="2"/>
      <c r="CK779" s="2"/>
      <c r="CL779" s="2"/>
      <c r="CM779" s="2">
        <v>0</v>
      </c>
      <c r="CN779" s="2" t="s">
        <v>3</v>
      </c>
      <c r="CO779" s="2">
        <v>0</v>
      </c>
      <c r="CP779" s="2">
        <f t="shared" ref="CP779:CP800" si="755">(P779+Q779+S779)</f>
        <v>3140.96</v>
      </c>
      <c r="CQ779" s="2">
        <f t="shared" ref="CQ779:CQ800" si="756">ROUND((ROUND((AC779*AW779*1),2)*BC779),2)</f>
        <v>0</v>
      </c>
      <c r="CR779" s="2">
        <f>(ROUND((ROUND(((((ET779*1.25)*1.1))*AV779*1),2)*BB779),2)+ROUND((ROUND(((AE779-(((EU779*1.25)*1.1)))*AV779*1),2)*BS779),2))</f>
        <v>0</v>
      </c>
      <c r="CS779" s="2">
        <f t="shared" ref="CS779:CS800" si="757">ROUND((ROUND((AE779*AV779*1),2)*BS779),2)</f>
        <v>0</v>
      </c>
      <c r="CT779" s="2">
        <f t="shared" ref="CT779:CT800" si="758">ROUND((ROUND((AF779*AV779*1),2)*BA779),2)</f>
        <v>358.97</v>
      </c>
      <c r="CU779" s="2">
        <f t="shared" ref="CU779:CU800" si="759">AG779</f>
        <v>0</v>
      </c>
      <c r="CV779" s="2">
        <f t="shared" ref="CV779:CV800" si="760">(AH779*AV779)</f>
        <v>28.7406735</v>
      </c>
      <c r="CW779" s="2">
        <f t="shared" ref="CW779:CW800" si="761">AI779</f>
        <v>0</v>
      </c>
      <c r="CX779" s="2">
        <f t="shared" ref="CX779:CX800" si="762">AJ779</f>
        <v>0</v>
      </c>
      <c r="CY779" s="2">
        <f t="shared" ref="CY779:CY800" si="763">(((S779+R779)*AT779)/100)</f>
        <v>2889.6831999999999</v>
      </c>
      <c r="CZ779" s="2">
        <f t="shared" ref="CZ779:CZ800" si="764">(((S779+R779)*AU779)/100)</f>
        <v>1539.0704000000001</v>
      </c>
      <c r="DA779" s="2"/>
      <c r="DB779" s="2"/>
      <c r="DC779" s="2" t="s">
        <v>3</v>
      </c>
      <c r="DD779" s="2" t="s">
        <v>3</v>
      </c>
      <c r="DE779" s="2" t="s">
        <v>48</v>
      </c>
      <c r="DF779" s="2" t="s">
        <v>48</v>
      </c>
      <c r="DG779" s="2" t="s">
        <v>49</v>
      </c>
      <c r="DH779" s="2" t="s">
        <v>3</v>
      </c>
      <c r="DI779" s="2" t="s">
        <v>49</v>
      </c>
      <c r="DJ779" s="2" t="s">
        <v>48</v>
      </c>
      <c r="DK779" s="2" t="s">
        <v>3</v>
      </c>
      <c r="DL779" s="2" t="s">
        <v>3</v>
      </c>
      <c r="DM779" s="2" t="s">
        <v>3</v>
      </c>
      <c r="DN779" s="2">
        <v>0</v>
      </c>
      <c r="DO779" s="2">
        <v>0</v>
      </c>
      <c r="DP779" s="2">
        <v>1</v>
      </c>
      <c r="DQ779" s="2">
        <v>1</v>
      </c>
      <c r="DR779" s="2"/>
      <c r="DS779" s="2"/>
      <c r="DT779" s="2"/>
      <c r="DU779" s="2">
        <v>1013</v>
      </c>
      <c r="DV779" s="2" t="s">
        <v>163</v>
      </c>
      <c r="DW779" s="2" t="s">
        <v>163</v>
      </c>
      <c r="DX779" s="2">
        <v>1</v>
      </c>
      <c r="DY779" s="2"/>
      <c r="DZ779" s="2" t="s">
        <v>3</v>
      </c>
      <c r="EA779" s="2" t="s">
        <v>3</v>
      </c>
      <c r="EB779" s="2" t="s">
        <v>3</v>
      </c>
      <c r="EC779" s="2" t="s">
        <v>3</v>
      </c>
      <c r="ED779" s="2"/>
      <c r="EE779" s="2">
        <v>55586444</v>
      </c>
      <c r="EF779" s="2">
        <v>30</v>
      </c>
      <c r="EG779" s="2" t="s">
        <v>117</v>
      </c>
      <c r="EH779" s="2">
        <v>0</v>
      </c>
      <c r="EI779" s="2" t="s">
        <v>3</v>
      </c>
      <c r="EJ779" s="2">
        <v>1</v>
      </c>
      <c r="EK779" s="2">
        <v>8</v>
      </c>
      <c r="EL779" s="2" t="s">
        <v>233</v>
      </c>
      <c r="EM779" s="2" t="s">
        <v>234</v>
      </c>
      <c r="EN779" s="2"/>
      <c r="EO779" s="2" t="s">
        <v>52</v>
      </c>
      <c r="EP779" s="2"/>
      <c r="EQ779" s="2">
        <v>0</v>
      </c>
      <c r="ER779" s="2">
        <v>271.02999999999997</v>
      </c>
      <c r="ES779" s="2">
        <v>0</v>
      </c>
      <c r="ET779" s="2">
        <v>0</v>
      </c>
      <c r="EU779" s="2">
        <v>0</v>
      </c>
      <c r="EV779" s="2">
        <v>271.02999999999997</v>
      </c>
      <c r="EW779" s="2">
        <v>21.7</v>
      </c>
      <c r="EX779" s="2">
        <v>0</v>
      </c>
      <c r="EY779" s="2">
        <v>0</v>
      </c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>
        <v>0</v>
      </c>
      <c r="FR779" s="2">
        <v>0</v>
      </c>
      <c r="FS779" s="2">
        <v>0</v>
      </c>
      <c r="FT779" s="2"/>
      <c r="FU779" s="2"/>
      <c r="FV779" s="2"/>
      <c r="FW779" s="2"/>
      <c r="FX779" s="2">
        <v>92</v>
      </c>
      <c r="FY779" s="2">
        <v>49</v>
      </c>
      <c r="FZ779" s="2"/>
      <c r="GA779" s="2" t="s">
        <v>3</v>
      </c>
      <c r="GB779" s="2"/>
      <c r="GC779" s="2"/>
      <c r="GD779" s="2">
        <v>1</v>
      </c>
      <c r="GE779" s="2"/>
      <c r="GF779" s="2">
        <v>1935933701</v>
      </c>
      <c r="GG779" s="2">
        <v>2</v>
      </c>
      <c r="GH779" s="2">
        <v>1</v>
      </c>
      <c r="GI779" s="2">
        <v>2</v>
      </c>
      <c r="GJ779" s="2">
        <v>0</v>
      </c>
      <c r="GK779" s="2">
        <v>0</v>
      </c>
      <c r="GL779" s="2">
        <f t="shared" ref="GL779:GL800" si="765">ROUND(IF(AND(BH779=3,BI779=3,FS779&lt;&gt;0),P779,0),2)</f>
        <v>0</v>
      </c>
      <c r="GM779" s="2">
        <f t="shared" ref="GM779:GM800" si="766">ROUND(O779+X779+Y779,2)+GX779</f>
        <v>7569.71</v>
      </c>
      <c r="GN779" s="2">
        <f t="shared" ref="GN779:GN800" si="767">IF(OR(BI779=0,BI779=1),GM779-GX779,0)</f>
        <v>7569.71</v>
      </c>
      <c r="GO779" s="2">
        <f t="shared" ref="GO779:GO800" si="768">IF(BI779=2,GM779-GX779,0)</f>
        <v>0</v>
      </c>
      <c r="GP779" s="2">
        <f t="shared" ref="GP779:GP800" si="769">IF(BI779=4,GM779-GX779,0)</f>
        <v>0</v>
      </c>
      <c r="GQ779" s="2"/>
      <c r="GR779" s="2">
        <v>0</v>
      </c>
      <c r="GS779" s="2">
        <v>3</v>
      </c>
      <c r="GT779" s="2">
        <v>0</v>
      </c>
      <c r="GU779" s="2" t="s">
        <v>3</v>
      </c>
      <c r="GV779" s="2">
        <f t="shared" ref="GV779:GV800" si="770">ROUND((GT779),6)</f>
        <v>0</v>
      </c>
      <c r="GW779" s="2">
        <v>1</v>
      </c>
      <c r="GX779" s="2">
        <f t="shared" ref="GX779:GX800" si="771">ROUND(HC779*I779,2)</f>
        <v>0</v>
      </c>
      <c r="GY779" s="2"/>
      <c r="GZ779" s="2"/>
      <c r="HA779" s="2">
        <v>0</v>
      </c>
      <c r="HB779" s="2">
        <v>0</v>
      </c>
      <c r="HC779" s="2">
        <f t="shared" ref="HC779:HC800" si="772">GV779*GW779</f>
        <v>0</v>
      </c>
      <c r="HD779" s="2"/>
      <c r="HE779" s="2" t="s">
        <v>3</v>
      </c>
      <c r="HF779" s="2" t="s">
        <v>3</v>
      </c>
      <c r="HG779" s="2"/>
      <c r="HH779" s="2"/>
      <c r="HI779" s="2"/>
      <c r="HJ779" s="2"/>
      <c r="HK779" s="2"/>
      <c r="HL779" s="2"/>
      <c r="HM779" s="2" t="s">
        <v>3</v>
      </c>
      <c r="HN779" s="2" t="s">
        <v>3</v>
      </c>
      <c r="HO779" s="2" t="s">
        <v>3</v>
      </c>
      <c r="HP779" s="2" t="s">
        <v>3</v>
      </c>
      <c r="HQ779" s="2" t="s">
        <v>3</v>
      </c>
      <c r="HR779" s="2"/>
      <c r="HS779" s="2">
        <v>0</v>
      </c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>
        <v>0</v>
      </c>
      <c r="IL779" s="2"/>
      <c r="IM779" s="2"/>
      <c r="IN779" s="2"/>
      <c r="IO779" s="2"/>
      <c r="IP779" s="2"/>
      <c r="IQ779" s="2"/>
      <c r="IR779" s="2"/>
      <c r="IS779" s="2"/>
      <c r="IT779" s="2"/>
      <c r="IU779" s="2"/>
    </row>
    <row r="780" spans="1:255" x14ac:dyDescent="0.25">
      <c r="A780">
        <v>17</v>
      </c>
      <c r="B780">
        <v>1</v>
      </c>
      <c r="C780">
        <f>ROW(SmtRes!A594)</f>
        <v>594</v>
      </c>
      <c r="D780">
        <f>ROW(EtalonRes!A588)</f>
        <v>588</v>
      </c>
      <c r="E780" t="s">
        <v>450</v>
      </c>
      <c r="F780" t="s">
        <v>451</v>
      </c>
      <c r="G780" t="s">
        <v>452</v>
      </c>
      <c r="H780" t="s">
        <v>163</v>
      </c>
      <c r="I780">
        <f>ROUND(875/100,9)</f>
        <v>8.75</v>
      </c>
      <c r="J780">
        <v>0</v>
      </c>
      <c r="K780">
        <f>ROUND(875/100,9)</f>
        <v>8.75</v>
      </c>
      <c r="O780">
        <f t="shared" si="741"/>
        <v>150200.71</v>
      </c>
      <c r="P780">
        <f t="shared" si="742"/>
        <v>0</v>
      </c>
      <c r="Q780">
        <f>(ROUND((ROUND(((((ET780*1.25)*1.1))*AV780*I780),2)*BB780),2)+ROUND((ROUND(((AE780-(((EU780*1.25)*1.1)))*AV780*I780),2)*BS780),2))</f>
        <v>0</v>
      </c>
      <c r="R780">
        <f t="shared" si="743"/>
        <v>0</v>
      </c>
      <c r="S780">
        <f t="shared" si="744"/>
        <v>150200.71</v>
      </c>
      <c r="T780">
        <f t="shared" si="745"/>
        <v>0</v>
      </c>
      <c r="U780">
        <f t="shared" si="746"/>
        <v>251.48089312499999</v>
      </c>
      <c r="V780">
        <f t="shared" si="747"/>
        <v>0</v>
      </c>
      <c r="W780">
        <f t="shared" si="748"/>
        <v>0</v>
      </c>
      <c r="X780">
        <f t="shared" si="749"/>
        <v>138184.65</v>
      </c>
      <c r="Y780">
        <f t="shared" si="750"/>
        <v>73598.350000000006</v>
      </c>
      <c r="AA780">
        <v>56481267</v>
      </c>
      <c r="AB780">
        <f t="shared" si="751"/>
        <v>342.85295000000002</v>
      </c>
      <c r="AC780">
        <f t="shared" si="752"/>
        <v>0</v>
      </c>
      <c r="AD780">
        <f>ROUND((((((ET780*1.25)*1.1))-(((EU780*1.25)*1.1)))+AE780),6)</f>
        <v>0</v>
      </c>
      <c r="AE780">
        <f>ROUND((((EU780*1.25)*1.1)),6)</f>
        <v>0</v>
      </c>
      <c r="AF780">
        <f>ROUND((((EV780*1.15)*1.1)),6)</f>
        <v>342.85295000000002</v>
      </c>
      <c r="AG780">
        <f t="shared" si="753"/>
        <v>0</v>
      </c>
      <c r="AH780">
        <f>(((EW780*1.15)*1.1))</f>
        <v>27.450500000000002</v>
      </c>
      <c r="AI780">
        <f>(((EX780*1.25)*1.1))</f>
        <v>0</v>
      </c>
      <c r="AJ780">
        <f t="shared" si="754"/>
        <v>0</v>
      </c>
      <c r="AK780">
        <v>271.02999999999997</v>
      </c>
      <c r="AL780">
        <v>0</v>
      </c>
      <c r="AM780">
        <v>0</v>
      </c>
      <c r="AN780">
        <v>0</v>
      </c>
      <c r="AO780">
        <v>271.02999999999997</v>
      </c>
      <c r="AP780">
        <v>0</v>
      </c>
      <c r="AQ780">
        <v>21.7</v>
      </c>
      <c r="AR780">
        <v>0</v>
      </c>
      <c r="AS780">
        <v>0</v>
      </c>
      <c r="AT780">
        <v>92</v>
      </c>
      <c r="AU780">
        <v>49</v>
      </c>
      <c r="AV780">
        <v>1.0469999999999999</v>
      </c>
      <c r="AW780">
        <v>1.0620000000000001</v>
      </c>
      <c r="AZ780">
        <v>1</v>
      </c>
      <c r="BA780">
        <v>47.82</v>
      </c>
      <c r="BB780">
        <v>1</v>
      </c>
      <c r="BC780">
        <v>1</v>
      </c>
      <c r="BD780" t="s">
        <v>3</v>
      </c>
      <c r="BE780" t="s">
        <v>3</v>
      </c>
      <c r="BF780" t="s">
        <v>3</v>
      </c>
      <c r="BG780" t="s">
        <v>3</v>
      </c>
      <c r="BH780">
        <v>0</v>
      </c>
      <c r="BI780">
        <v>1</v>
      </c>
      <c r="BJ780" t="s">
        <v>453</v>
      </c>
      <c r="BM780">
        <v>8</v>
      </c>
      <c r="BN780">
        <v>0</v>
      </c>
      <c r="BO780" t="s">
        <v>451</v>
      </c>
      <c r="BP780">
        <v>1</v>
      </c>
      <c r="BQ780">
        <v>30</v>
      </c>
      <c r="BR780">
        <v>0</v>
      </c>
      <c r="BS780">
        <v>47.82</v>
      </c>
      <c r="BT780">
        <v>1</v>
      </c>
      <c r="BU780">
        <v>1</v>
      </c>
      <c r="BV780">
        <v>1</v>
      </c>
      <c r="BW780">
        <v>1</v>
      </c>
      <c r="BX780">
        <v>1</v>
      </c>
      <c r="BY780" t="s">
        <v>3</v>
      </c>
      <c r="BZ780">
        <v>92</v>
      </c>
      <c r="CA780">
        <v>49</v>
      </c>
      <c r="CB780" t="s">
        <v>3</v>
      </c>
      <c r="CE780">
        <v>30</v>
      </c>
      <c r="CF780">
        <v>0</v>
      </c>
      <c r="CG780">
        <v>0</v>
      </c>
      <c r="CM780">
        <v>0</v>
      </c>
      <c r="CN780" t="s">
        <v>3</v>
      </c>
      <c r="CO780">
        <v>0</v>
      </c>
      <c r="CP780">
        <f t="shared" si="755"/>
        <v>150200.71</v>
      </c>
      <c r="CQ780">
        <f t="shared" si="756"/>
        <v>0</v>
      </c>
      <c r="CR780">
        <f>(ROUND((ROUND(((((ET780*1.25)*1.1))*AV780*1),2)*BB780),2)+ROUND((ROUND(((AE780-(((EU780*1.25)*1.1)))*AV780*1),2)*BS780),2))</f>
        <v>0</v>
      </c>
      <c r="CS780">
        <f t="shared" si="757"/>
        <v>0</v>
      </c>
      <c r="CT780">
        <f t="shared" si="758"/>
        <v>17165.95</v>
      </c>
      <c r="CU780">
        <f t="shared" si="759"/>
        <v>0</v>
      </c>
      <c r="CV780">
        <f t="shared" si="760"/>
        <v>28.7406735</v>
      </c>
      <c r="CW780">
        <f t="shared" si="761"/>
        <v>0</v>
      </c>
      <c r="CX780">
        <f t="shared" si="762"/>
        <v>0</v>
      </c>
      <c r="CY780">
        <f t="shared" si="763"/>
        <v>138184.65319999997</v>
      </c>
      <c r="CZ780">
        <f t="shared" si="764"/>
        <v>73598.347899999993</v>
      </c>
      <c r="DC780" t="s">
        <v>3</v>
      </c>
      <c r="DD780" t="s">
        <v>3</v>
      </c>
      <c r="DE780" t="s">
        <v>48</v>
      </c>
      <c r="DF780" t="s">
        <v>48</v>
      </c>
      <c r="DG780" t="s">
        <v>49</v>
      </c>
      <c r="DH780" t="s">
        <v>3</v>
      </c>
      <c r="DI780" t="s">
        <v>49</v>
      </c>
      <c r="DJ780" t="s">
        <v>48</v>
      </c>
      <c r="DK780" t="s">
        <v>3</v>
      </c>
      <c r="DL780" t="s">
        <v>3</v>
      </c>
      <c r="DM780" t="s">
        <v>3</v>
      </c>
      <c r="DN780">
        <v>0</v>
      </c>
      <c r="DO780">
        <v>0</v>
      </c>
      <c r="DP780">
        <v>1</v>
      </c>
      <c r="DQ780">
        <v>1</v>
      </c>
      <c r="DU780">
        <v>1013</v>
      </c>
      <c r="DV780" t="s">
        <v>163</v>
      </c>
      <c r="DW780" t="s">
        <v>163</v>
      </c>
      <c r="DX780">
        <v>1</v>
      </c>
      <c r="DZ780" t="s">
        <v>3</v>
      </c>
      <c r="EA780" t="s">
        <v>3</v>
      </c>
      <c r="EB780" t="s">
        <v>3</v>
      </c>
      <c r="EC780" t="s">
        <v>3</v>
      </c>
      <c r="EE780">
        <v>55586444</v>
      </c>
      <c r="EF780">
        <v>30</v>
      </c>
      <c r="EG780" t="s">
        <v>117</v>
      </c>
      <c r="EH780">
        <v>0</v>
      </c>
      <c r="EI780" t="s">
        <v>3</v>
      </c>
      <c r="EJ780">
        <v>1</v>
      </c>
      <c r="EK780">
        <v>8</v>
      </c>
      <c r="EL780" t="s">
        <v>233</v>
      </c>
      <c r="EM780" t="s">
        <v>234</v>
      </c>
      <c r="EO780" t="s">
        <v>52</v>
      </c>
      <c r="EQ780">
        <v>0</v>
      </c>
      <c r="ER780">
        <v>271.02999999999997</v>
      </c>
      <c r="ES780">
        <v>0</v>
      </c>
      <c r="ET780">
        <v>0</v>
      </c>
      <c r="EU780">
        <v>0</v>
      </c>
      <c r="EV780">
        <v>271.02999999999997</v>
      </c>
      <c r="EW780">
        <v>21.7</v>
      </c>
      <c r="EX780">
        <v>0</v>
      </c>
      <c r="EY780">
        <v>0</v>
      </c>
      <c r="FQ780">
        <v>0</v>
      </c>
      <c r="FR780">
        <v>0</v>
      </c>
      <c r="FS780">
        <v>0</v>
      </c>
      <c r="FX780">
        <v>92</v>
      </c>
      <c r="FY780">
        <v>49</v>
      </c>
      <c r="GA780" t="s">
        <v>3</v>
      </c>
      <c r="GD780">
        <v>1</v>
      </c>
      <c r="GF780">
        <v>1935933701</v>
      </c>
      <c r="GG780">
        <v>2</v>
      </c>
      <c r="GH780">
        <v>1</v>
      </c>
      <c r="GI780">
        <v>2</v>
      </c>
      <c r="GJ780">
        <v>0</v>
      </c>
      <c r="GK780">
        <v>0</v>
      </c>
      <c r="GL780">
        <f t="shared" si="765"/>
        <v>0</v>
      </c>
      <c r="GM780">
        <f t="shared" si="766"/>
        <v>361983.71</v>
      </c>
      <c r="GN780">
        <f t="shared" si="767"/>
        <v>361983.71</v>
      </c>
      <c r="GO780">
        <f t="shared" si="768"/>
        <v>0</v>
      </c>
      <c r="GP780">
        <f t="shared" si="769"/>
        <v>0</v>
      </c>
      <c r="GR780">
        <v>0</v>
      </c>
      <c r="GS780">
        <v>3</v>
      </c>
      <c r="GT780">
        <v>0</v>
      </c>
      <c r="GU780" t="s">
        <v>3</v>
      </c>
      <c r="GV780">
        <f t="shared" si="770"/>
        <v>0</v>
      </c>
      <c r="GW780">
        <v>1</v>
      </c>
      <c r="GX780">
        <f t="shared" si="771"/>
        <v>0</v>
      </c>
      <c r="HA780">
        <v>0</v>
      </c>
      <c r="HB780">
        <v>0</v>
      </c>
      <c r="HC780">
        <f t="shared" si="772"/>
        <v>0</v>
      </c>
      <c r="HE780" t="s">
        <v>3</v>
      </c>
      <c r="HF780" t="s">
        <v>3</v>
      </c>
      <c r="HM780" t="s">
        <v>3</v>
      </c>
      <c r="HN780" t="s">
        <v>3</v>
      </c>
      <c r="HO780" t="s">
        <v>3</v>
      </c>
      <c r="HP780" t="s">
        <v>3</v>
      </c>
      <c r="HQ780" t="s">
        <v>3</v>
      </c>
      <c r="HS780">
        <v>0</v>
      </c>
      <c r="IK780">
        <v>0</v>
      </c>
    </row>
    <row r="781" spans="1:255" x14ac:dyDescent="0.25">
      <c r="A781" s="2">
        <v>18</v>
      </c>
      <c r="B781" s="2">
        <v>1</v>
      </c>
      <c r="C781" s="2">
        <v>590</v>
      </c>
      <c r="D781" s="2"/>
      <c r="E781" s="2" t="s">
        <v>454</v>
      </c>
      <c r="F781" s="2" t="s">
        <v>455</v>
      </c>
      <c r="G781" s="2" t="s">
        <v>1041</v>
      </c>
      <c r="H781" s="2" t="s">
        <v>32</v>
      </c>
      <c r="I781" s="2">
        <f>I779*J781</f>
        <v>1.6100000000000003</v>
      </c>
      <c r="J781" s="2">
        <v>0.18400000000000002</v>
      </c>
      <c r="K781" s="2">
        <v>0.184</v>
      </c>
      <c r="L781" s="2"/>
      <c r="M781" s="2"/>
      <c r="N781" s="2"/>
      <c r="O781" s="2">
        <f t="shared" si="741"/>
        <v>27743.439999999999</v>
      </c>
      <c r="P781" s="2">
        <f t="shared" si="742"/>
        <v>27743.439999999999</v>
      </c>
      <c r="Q781" s="2">
        <f>(ROUND((ROUND(((ET781)*AV781*I781),2)*BB781),2)+ROUND((ROUND(((AE781-(EU781))*AV781*I781),2)*BS781),2))</f>
        <v>0</v>
      </c>
      <c r="R781" s="2">
        <f t="shared" si="743"/>
        <v>0</v>
      </c>
      <c r="S781" s="2">
        <f t="shared" si="744"/>
        <v>0</v>
      </c>
      <c r="T781" s="2">
        <f t="shared" si="745"/>
        <v>0</v>
      </c>
      <c r="U781" s="2">
        <f t="shared" si="746"/>
        <v>0</v>
      </c>
      <c r="V781" s="2">
        <f t="shared" si="747"/>
        <v>0</v>
      </c>
      <c r="W781" s="2">
        <f t="shared" si="748"/>
        <v>0</v>
      </c>
      <c r="X781" s="2">
        <f t="shared" si="749"/>
        <v>0</v>
      </c>
      <c r="Y781" s="2">
        <f t="shared" si="750"/>
        <v>0</v>
      </c>
      <c r="Z781" s="2"/>
      <c r="AA781" s="2">
        <v>56481265</v>
      </c>
      <c r="AB781" s="2">
        <f t="shared" si="751"/>
        <v>16225.94</v>
      </c>
      <c r="AC781" s="2">
        <f t="shared" si="752"/>
        <v>16225.94</v>
      </c>
      <c r="AD781" s="2">
        <f>ROUND((((ET781)-(EU781))+AE781),6)</f>
        <v>0</v>
      </c>
      <c r="AE781" s="2">
        <f t="shared" ref="AE781:AF784" si="773">ROUND((EU781),6)</f>
        <v>0</v>
      </c>
      <c r="AF781" s="2">
        <f t="shared" si="773"/>
        <v>0</v>
      </c>
      <c r="AG781" s="2">
        <f t="shared" si="753"/>
        <v>0</v>
      </c>
      <c r="AH781" s="2">
        <f t="shared" ref="AH781:AI784" si="774">(EW781)</f>
        <v>0</v>
      </c>
      <c r="AI781" s="2">
        <f t="shared" si="774"/>
        <v>0</v>
      </c>
      <c r="AJ781" s="2">
        <f t="shared" si="754"/>
        <v>0</v>
      </c>
      <c r="AK781" s="2">
        <v>16225.94</v>
      </c>
      <c r="AL781" s="2">
        <v>16225.94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92</v>
      </c>
      <c r="AU781" s="2">
        <v>49</v>
      </c>
      <c r="AV781" s="2">
        <v>1</v>
      </c>
      <c r="AW781" s="2">
        <v>1.0620000000000001</v>
      </c>
      <c r="AX781" s="2"/>
      <c r="AY781" s="2"/>
      <c r="AZ781" s="2">
        <v>1</v>
      </c>
      <c r="BA781" s="2">
        <v>1</v>
      </c>
      <c r="BB781" s="2">
        <v>1</v>
      </c>
      <c r="BC781" s="2">
        <v>1</v>
      </c>
      <c r="BD781" s="2" t="s">
        <v>3</v>
      </c>
      <c r="BE781" s="2" t="s">
        <v>3</v>
      </c>
      <c r="BF781" s="2" t="s">
        <v>3</v>
      </c>
      <c r="BG781" s="2" t="s">
        <v>3</v>
      </c>
      <c r="BH781" s="2">
        <v>3</v>
      </c>
      <c r="BI781" s="2">
        <v>1</v>
      </c>
      <c r="BJ781" s="2" t="s">
        <v>456</v>
      </c>
      <c r="BK781" s="2"/>
      <c r="BL781" s="2"/>
      <c r="BM781" s="2">
        <v>8</v>
      </c>
      <c r="BN781" s="2">
        <v>0</v>
      </c>
      <c r="BO781" s="2" t="s">
        <v>3</v>
      </c>
      <c r="BP781" s="2">
        <v>0</v>
      </c>
      <c r="BQ781" s="2">
        <v>30</v>
      </c>
      <c r="BR781" s="2">
        <v>0</v>
      </c>
      <c r="BS781" s="2">
        <v>1</v>
      </c>
      <c r="BT781" s="2">
        <v>1</v>
      </c>
      <c r="BU781" s="2">
        <v>1</v>
      </c>
      <c r="BV781" s="2">
        <v>1</v>
      </c>
      <c r="BW781" s="2">
        <v>1</v>
      </c>
      <c r="BX781" s="2">
        <v>1</v>
      </c>
      <c r="BY781" s="2" t="s">
        <v>3</v>
      </c>
      <c r="BZ781" s="2">
        <v>92</v>
      </c>
      <c r="CA781" s="2">
        <v>49</v>
      </c>
      <c r="CB781" s="2" t="s">
        <v>3</v>
      </c>
      <c r="CC781" s="2"/>
      <c r="CD781" s="2"/>
      <c r="CE781" s="2">
        <v>30</v>
      </c>
      <c r="CF781" s="2">
        <v>0</v>
      </c>
      <c r="CG781" s="2">
        <v>0</v>
      </c>
      <c r="CH781" s="2"/>
      <c r="CI781" s="2"/>
      <c r="CJ781" s="2"/>
      <c r="CK781" s="2"/>
      <c r="CL781" s="2"/>
      <c r="CM781" s="2">
        <v>0</v>
      </c>
      <c r="CN781" s="2" t="s">
        <v>3</v>
      </c>
      <c r="CO781" s="2">
        <v>0</v>
      </c>
      <c r="CP781" s="2">
        <f t="shared" si="755"/>
        <v>27743.439999999999</v>
      </c>
      <c r="CQ781" s="2">
        <f t="shared" si="756"/>
        <v>17231.95</v>
      </c>
      <c r="CR781" s="2">
        <f>(ROUND((ROUND(((ET781)*AV781*1),2)*BB781),2)+ROUND((ROUND(((AE781-(EU781))*AV781*1),2)*BS781),2))</f>
        <v>0</v>
      </c>
      <c r="CS781" s="2">
        <f t="shared" si="757"/>
        <v>0</v>
      </c>
      <c r="CT781" s="2">
        <f t="shared" si="758"/>
        <v>0</v>
      </c>
      <c r="CU781" s="2">
        <f t="shared" si="759"/>
        <v>0</v>
      </c>
      <c r="CV781" s="2">
        <f t="shared" si="760"/>
        <v>0</v>
      </c>
      <c r="CW781" s="2">
        <f t="shared" si="761"/>
        <v>0</v>
      </c>
      <c r="CX781" s="2">
        <f t="shared" si="762"/>
        <v>0</v>
      </c>
      <c r="CY781" s="2">
        <f t="shared" si="763"/>
        <v>0</v>
      </c>
      <c r="CZ781" s="2">
        <f t="shared" si="764"/>
        <v>0</v>
      </c>
      <c r="DA781" s="2"/>
      <c r="DB781" s="2"/>
      <c r="DC781" s="2" t="s">
        <v>3</v>
      </c>
      <c r="DD781" s="2" t="s">
        <v>3</v>
      </c>
      <c r="DE781" s="2" t="s">
        <v>3</v>
      </c>
      <c r="DF781" s="2" t="s">
        <v>3</v>
      </c>
      <c r="DG781" s="2" t="s">
        <v>3</v>
      </c>
      <c r="DH781" s="2" t="s">
        <v>3</v>
      </c>
      <c r="DI781" s="2" t="s">
        <v>3</v>
      </c>
      <c r="DJ781" s="2" t="s">
        <v>3</v>
      </c>
      <c r="DK781" s="2" t="s">
        <v>3</v>
      </c>
      <c r="DL781" s="2" t="s">
        <v>3</v>
      </c>
      <c r="DM781" s="2" t="s">
        <v>3</v>
      </c>
      <c r="DN781" s="2">
        <v>0</v>
      </c>
      <c r="DO781" s="2">
        <v>0</v>
      </c>
      <c r="DP781" s="2">
        <v>1</v>
      </c>
      <c r="DQ781" s="2">
        <v>1</v>
      </c>
      <c r="DR781" s="2"/>
      <c r="DS781" s="2"/>
      <c r="DT781" s="2"/>
      <c r="DU781" s="2">
        <v>1009</v>
      </c>
      <c r="DV781" s="2" t="s">
        <v>32</v>
      </c>
      <c r="DW781" s="2" t="s">
        <v>32</v>
      </c>
      <c r="DX781" s="2">
        <v>1000</v>
      </c>
      <c r="DY781" s="2"/>
      <c r="DZ781" s="2" t="s">
        <v>3</v>
      </c>
      <c r="EA781" s="2" t="s">
        <v>3</v>
      </c>
      <c r="EB781" s="2" t="s">
        <v>3</v>
      </c>
      <c r="EC781" s="2" t="s">
        <v>3</v>
      </c>
      <c r="ED781" s="2"/>
      <c r="EE781" s="2">
        <v>55586444</v>
      </c>
      <c r="EF781" s="2">
        <v>30</v>
      </c>
      <c r="EG781" s="2" t="s">
        <v>117</v>
      </c>
      <c r="EH781" s="2">
        <v>0</v>
      </c>
      <c r="EI781" s="2" t="s">
        <v>3</v>
      </c>
      <c r="EJ781" s="2">
        <v>1</v>
      </c>
      <c r="EK781" s="2">
        <v>8</v>
      </c>
      <c r="EL781" s="2" t="s">
        <v>233</v>
      </c>
      <c r="EM781" s="2" t="s">
        <v>234</v>
      </c>
      <c r="EN781" s="2"/>
      <c r="EO781" s="2" t="s">
        <v>3</v>
      </c>
      <c r="EP781" s="2"/>
      <c r="EQ781" s="2">
        <v>0</v>
      </c>
      <c r="ER781" s="2">
        <v>16225.94</v>
      </c>
      <c r="ES781" s="2">
        <v>16225.94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>
        <v>0</v>
      </c>
      <c r="FR781" s="2">
        <v>0</v>
      </c>
      <c r="FS781" s="2">
        <v>0</v>
      </c>
      <c r="FT781" s="2"/>
      <c r="FU781" s="2"/>
      <c r="FV781" s="2"/>
      <c r="FW781" s="2"/>
      <c r="FX781" s="2">
        <v>92</v>
      </c>
      <c r="FY781" s="2">
        <v>49</v>
      </c>
      <c r="FZ781" s="2"/>
      <c r="GA781" s="2" t="s">
        <v>3</v>
      </c>
      <c r="GB781" s="2"/>
      <c r="GC781" s="2"/>
      <c r="GD781" s="2">
        <v>1</v>
      </c>
      <c r="GE781" s="2"/>
      <c r="GF781" s="2">
        <v>-210213016</v>
      </c>
      <c r="GG781" s="2">
        <v>2</v>
      </c>
      <c r="GH781" s="2">
        <v>1</v>
      </c>
      <c r="GI781" s="2">
        <v>-2</v>
      </c>
      <c r="GJ781" s="2">
        <v>0</v>
      </c>
      <c r="GK781" s="2">
        <v>0</v>
      </c>
      <c r="GL781" s="2">
        <f t="shared" si="765"/>
        <v>0</v>
      </c>
      <c r="GM781" s="2">
        <f t="shared" si="766"/>
        <v>27743.439999999999</v>
      </c>
      <c r="GN781" s="2">
        <f t="shared" si="767"/>
        <v>27743.439999999999</v>
      </c>
      <c r="GO781" s="2">
        <f t="shared" si="768"/>
        <v>0</v>
      </c>
      <c r="GP781" s="2">
        <f t="shared" si="769"/>
        <v>0</v>
      </c>
      <c r="GQ781" s="2"/>
      <c r="GR781" s="2">
        <v>0</v>
      </c>
      <c r="GS781" s="2">
        <v>3</v>
      </c>
      <c r="GT781" s="2">
        <v>0</v>
      </c>
      <c r="GU781" s="2" t="s">
        <v>3</v>
      </c>
      <c r="GV781" s="2">
        <f t="shared" si="770"/>
        <v>0</v>
      </c>
      <c r="GW781" s="2">
        <v>1</v>
      </c>
      <c r="GX781" s="2">
        <f t="shared" si="771"/>
        <v>0</v>
      </c>
      <c r="GY781" s="2"/>
      <c r="GZ781" s="2"/>
      <c r="HA781" s="2">
        <v>0</v>
      </c>
      <c r="HB781" s="2">
        <v>0</v>
      </c>
      <c r="HC781" s="2">
        <f t="shared" si="772"/>
        <v>0</v>
      </c>
      <c r="HD781" s="2"/>
      <c r="HE781" s="2" t="s">
        <v>3</v>
      </c>
      <c r="HF781" s="2" t="s">
        <v>3</v>
      </c>
      <c r="HG781" s="2"/>
      <c r="HH781" s="2"/>
      <c r="HI781" s="2"/>
      <c r="HJ781" s="2"/>
      <c r="HK781" s="2"/>
      <c r="HL781" s="2"/>
      <c r="HM781" s="2" t="s">
        <v>3</v>
      </c>
      <c r="HN781" s="2" t="s">
        <v>3</v>
      </c>
      <c r="HO781" s="2" t="s">
        <v>3</v>
      </c>
      <c r="HP781" s="2" t="s">
        <v>3</v>
      </c>
      <c r="HQ781" s="2" t="s">
        <v>3</v>
      </c>
      <c r="HR781" s="2"/>
      <c r="HS781" s="2">
        <v>0</v>
      </c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>
        <v>0</v>
      </c>
      <c r="IL781" s="2"/>
      <c r="IM781" s="2"/>
      <c r="IN781" s="2"/>
      <c r="IO781" s="2"/>
      <c r="IP781" s="2"/>
      <c r="IQ781" s="2"/>
      <c r="IR781" s="2"/>
      <c r="IS781" s="2"/>
      <c r="IT781" s="2"/>
      <c r="IU781" s="2"/>
    </row>
    <row r="782" spans="1:255" x14ac:dyDescent="0.25">
      <c r="A782">
        <v>18</v>
      </c>
      <c r="B782">
        <v>1</v>
      </c>
      <c r="C782">
        <v>593</v>
      </c>
      <c r="E782" t="s">
        <v>454</v>
      </c>
      <c r="F782" t="s">
        <v>455</v>
      </c>
      <c r="G782" t="s">
        <v>1041</v>
      </c>
      <c r="H782" t="s">
        <v>32</v>
      </c>
      <c r="I782">
        <f>I780*J782</f>
        <v>1.6100000000000003</v>
      </c>
      <c r="J782">
        <v>0.18400000000000002</v>
      </c>
      <c r="K782">
        <v>0.184</v>
      </c>
      <c r="O782">
        <f t="shared" si="741"/>
        <v>292138.42</v>
      </c>
      <c r="P782">
        <f t="shared" si="742"/>
        <v>292138.42</v>
      </c>
      <c r="Q782">
        <f>(ROUND((ROUND(((ET782)*AV782*I782),2)*BB782),2)+ROUND((ROUND(((AE782-(EU782))*AV782*I782),2)*BS782),2))</f>
        <v>0</v>
      </c>
      <c r="R782">
        <f t="shared" si="743"/>
        <v>0</v>
      </c>
      <c r="S782">
        <f t="shared" si="744"/>
        <v>0</v>
      </c>
      <c r="T782">
        <f t="shared" si="745"/>
        <v>0</v>
      </c>
      <c r="U782">
        <f t="shared" si="746"/>
        <v>0</v>
      </c>
      <c r="V782">
        <f t="shared" si="747"/>
        <v>0</v>
      </c>
      <c r="W782">
        <f t="shared" si="748"/>
        <v>0</v>
      </c>
      <c r="X782">
        <f t="shared" si="749"/>
        <v>0</v>
      </c>
      <c r="Y782">
        <f t="shared" si="750"/>
        <v>0</v>
      </c>
      <c r="AA782">
        <v>56481267</v>
      </c>
      <c r="AB782">
        <f t="shared" si="751"/>
        <v>16225.94</v>
      </c>
      <c r="AC782">
        <f t="shared" si="752"/>
        <v>16225.94</v>
      </c>
      <c r="AD782">
        <f>ROUND((((ET782)-(EU782))+AE782),6)</f>
        <v>0</v>
      </c>
      <c r="AE782">
        <f t="shared" si="773"/>
        <v>0</v>
      </c>
      <c r="AF782">
        <f t="shared" si="773"/>
        <v>0</v>
      </c>
      <c r="AG782">
        <f t="shared" si="753"/>
        <v>0</v>
      </c>
      <c r="AH782">
        <f t="shared" si="774"/>
        <v>0</v>
      </c>
      <c r="AI782">
        <f t="shared" si="774"/>
        <v>0</v>
      </c>
      <c r="AJ782">
        <f t="shared" si="754"/>
        <v>0</v>
      </c>
      <c r="AK782">
        <v>16225.94</v>
      </c>
      <c r="AL782">
        <v>16225.94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92</v>
      </c>
      <c r="AU782">
        <v>49</v>
      </c>
      <c r="AV782">
        <v>1</v>
      </c>
      <c r="AW782">
        <v>1.0620000000000001</v>
      </c>
      <c r="AZ782">
        <v>1</v>
      </c>
      <c r="BA782">
        <v>1</v>
      </c>
      <c r="BB782">
        <v>1</v>
      </c>
      <c r="BC782">
        <v>10.53</v>
      </c>
      <c r="BD782" t="s">
        <v>3</v>
      </c>
      <c r="BE782" t="s">
        <v>3</v>
      </c>
      <c r="BF782" t="s">
        <v>3</v>
      </c>
      <c r="BG782" t="s">
        <v>3</v>
      </c>
      <c r="BH782">
        <v>3</v>
      </c>
      <c r="BI782">
        <v>1</v>
      </c>
      <c r="BJ782" t="s">
        <v>456</v>
      </c>
      <c r="BM782">
        <v>8</v>
      </c>
      <c r="BN782">
        <v>0</v>
      </c>
      <c r="BO782" t="s">
        <v>455</v>
      </c>
      <c r="BP782">
        <v>1</v>
      </c>
      <c r="BQ782">
        <v>30</v>
      </c>
      <c r="BR782">
        <v>0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 t="s">
        <v>3</v>
      </c>
      <c r="BZ782">
        <v>92</v>
      </c>
      <c r="CA782">
        <v>49</v>
      </c>
      <c r="CB782" t="s">
        <v>3</v>
      </c>
      <c r="CE782">
        <v>30</v>
      </c>
      <c r="CF782">
        <v>0</v>
      </c>
      <c r="CG782">
        <v>0</v>
      </c>
      <c r="CM782">
        <v>0</v>
      </c>
      <c r="CN782" t="s">
        <v>3</v>
      </c>
      <c r="CO782">
        <v>0</v>
      </c>
      <c r="CP782">
        <f t="shared" si="755"/>
        <v>292138.42</v>
      </c>
      <c r="CQ782">
        <f t="shared" si="756"/>
        <v>181452.43</v>
      </c>
      <c r="CR782">
        <f>(ROUND((ROUND(((ET782)*AV782*1),2)*BB782),2)+ROUND((ROUND(((AE782-(EU782))*AV782*1),2)*BS782),2))</f>
        <v>0</v>
      </c>
      <c r="CS782">
        <f t="shared" si="757"/>
        <v>0</v>
      </c>
      <c r="CT782">
        <f t="shared" si="758"/>
        <v>0</v>
      </c>
      <c r="CU782">
        <f t="shared" si="759"/>
        <v>0</v>
      </c>
      <c r="CV782">
        <f t="shared" si="760"/>
        <v>0</v>
      </c>
      <c r="CW782">
        <f t="shared" si="761"/>
        <v>0</v>
      </c>
      <c r="CX782">
        <f t="shared" si="762"/>
        <v>0</v>
      </c>
      <c r="CY782">
        <f t="shared" si="763"/>
        <v>0</v>
      </c>
      <c r="CZ782">
        <f t="shared" si="764"/>
        <v>0</v>
      </c>
      <c r="DC782" t="s">
        <v>3</v>
      </c>
      <c r="DD782" t="s">
        <v>3</v>
      </c>
      <c r="DE782" t="s">
        <v>3</v>
      </c>
      <c r="DF782" t="s">
        <v>3</v>
      </c>
      <c r="DG782" t="s">
        <v>3</v>
      </c>
      <c r="DH782" t="s">
        <v>3</v>
      </c>
      <c r="DI782" t="s">
        <v>3</v>
      </c>
      <c r="DJ782" t="s">
        <v>3</v>
      </c>
      <c r="DK782" t="s">
        <v>3</v>
      </c>
      <c r="DL782" t="s">
        <v>3</v>
      </c>
      <c r="DM782" t="s">
        <v>3</v>
      </c>
      <c r="DN782">
        <v>0</v>
      </c>
      <c r="DO782">
        <v>0</v>
      </c>
      <c r="DP782">
        <v>1</v>
      </c>
      <c r="DQ782">
        <v>1</v>
      </c>
      <c r="DU782">
        <v>1009</v>
      </c>
      <c r="DV782" t="s">
        <v>32</v>
      </c>
      <c r="DW782" t="s">
        <v>32</v>
      </c>
      <c r="DX782">
        <v>1000</v>
      </c>
      <c r="DZ782" t="s">
        <v>3</v>
      </c>
      <c r="EA782" t="s">
        <v>3</v>
      </c>
      <c r="EB782" t="s">
        <v>3</v>
      </c>
      <c r="EC782" t="s">
        <v>3</v>
      </c>
      <c r="EE782">
        <v>55586444</v>
      </c>
      <c r="EF782">
        <v>30</v>
      </c>
      <c r="EG782" t="s">
        <v>117</v>
      </c>
      <c r="EH782">
        <v>0</v>
      </c>
      <c r="EI782" t="s">
        <v>3</v>
      </c>
      <c r="EJ782">
        <v>1</v>
      </c>
      <c r="EK782">
        <v>8</v>
      </c>
      <c r="EL782" t="s">
        <v>233</v>
      </c>
      <c r="EM782" t="s">
        <v>234</v>
      </c>
      <c r="EO782" t="s">
        <v>3</v>
      </c>
      <c r="EQ782">
        <v>0</v>
      </c>
      <c r="ER782">
        <v>16225.94</v>
      </c>
      <c r="ES782">
        <v>16225.94</v>
      </c>
      <c r="ET782">
        <v>0</v>
      </c>
      <c r="EU782">
        <v>0</v>
      </c>
      <c r="EV782">
        <v>0</v>
      </c>
      <c r="EW782">
        <v>0</v>
      </c>
      <c r="EX782">
        <v>0</v>
      </c>
      <c r="FQ782">
        <v>0</v>
      </c>
      <c r="FR782">
        <v>0</v>
      </c>
      <c r="FS782">
        <v>0</v>
      </c>
      <c r="FX782">
        <v>92</v>
      </c>
      <c r="FY782">
        <v>49</v>
      </c>
      <c r="GA782" t="s">
        <v>3</v>
      </c>
      <c r="GD782">
        <v>1</v>
      </c>
      <c r="GF782">
        <v>-210213016</v>
      </c>
      <c r="GG782">
        <v>2</v>
      </c>
      <c r="GH782">
        <v>1</v>
      </c>
      <c r="GI782">
        <v>2</v>
      </c>
      <c r="GJ782">
        <v>0</v>
      </c>
      <c r="GK782">
        <v>0</v>
      </c>
      <c r="GL782">
        <f t="shared" si="765"/>
        <v>0</v>
      </c>
      <c r="GM782">
        <f t="shared" si="766"/>
        <v>292138.42</v>
      </c>
      <c r="GN782">
        <f t="shared" si="767"/>
        <v>292138.42</v>
      </c>
      <c r="GO782">
        <f t="shared" si="768"/>
        <v>0</v>
      </c>
      <c r="GP782">
        <f t="shared" si="769"/>
        <v>0</v>
      </c>
      <c r="GR782">
        <v>0</v>
      </c>
      <c r="GS782">
        <v>3</v>
      </c>
      <c r="GT782">
        <v>0</v>
      </c>
      <c r="GU782" t="s">
        <v>3</v>
      </c>
      <c r="GV782">
        <f t="shared" si="770"/>
        <v>0</v>
      </c>
      <c r="GW782">
        <v>1</v>
      </c>
      <c r="GX782">
        <f t="shared" si="771"/>
        <v>0</v>
      </c>
      <c r="HA782">
        <v>0</v>
      </c>
      <c r="HB782">
        <v>0</v>
      </c>
      <c r="HC782">
        <f t="shared" si="772"/>
        <v>0</v>
      </c>
      <c r="HE782" t="s">
        <v>3</v>
      </c>
      <c r="HF782" t="s">
        <v>3</v>
      </c>
      <c r="HM782" t="s">
        <v>3</v>
      </c>
      <c r="HN782" t="s">
        <v>3</v>
      </c>
      <c r="HO782" t="s">
        <v>3</v>
      </c>
      <c r="HP782" t="s">
        <v>3</v>
      </c>
      <c r="HQ782" t="s">
        <v>3</v>
      </c>
      <c r="HS782">
        <v>0</v>
      </c>
      <c r="IK782">
        <v>0</v>
      </c>
    </row>
    <row r="783" spans="1:255" x14ac:dyDescent="0.25">
      <c r="A783" s="2">
        <v>18</v>
      </c>
      <c r="B783" s="2">
        <v>1</v>
      </c>
      <c r="C783" s="2">
        <v>591</v>
      </c>
      <c r="D783" s="2"/>
      <c r="E783" s="2" t="s">
        <v>457</v>
      </c>
      <c r="F783" s="2" t="s">
        <v>458</v>
      </c>
      <c r="G783" s="2" t="s">
        <v>459</v>
      </c>
      <c r="H783" s="2" t="s">
        <v>180</v>
      </c>
      <c r="I783" s="2">
        <f>I779*J783</f>
        <v>918.75</v>
      </c>
      <c r="J783" s="2">
        <v>105</v>
      </c>
      <c r="K783" s="2">
        <v>105</v>
      </c>
      <c r="L783" s="2"/>
      <c r="M783" s="2"/>
      <c r="N783" s="2"/>
      <c r="O783" s="2">
        <f t="shared" si="741"/>
        <v>3502.81</v>
      </c>
      <c r="P783" s="2">
        <f t="shared" si="742"/>
        <v>3502.81</v>
      </c>
      <c r="Q783" s="2">
        <f>(ROUND((ROUND(((ET783)*AV783*I783),2)*BB783),2)+ROUND((ROUND(((AE783-(EU783))*AV783*I783),2)*BS783),2))</f>
        <v>0</v>
      </c>
      <c r="R783" s="2">
        <f t="shared" si="743"/>
        <v>0</v>
      </c>
      <c r="S783" s="2">
        <f t="shared" si="744"/>
        <v>0</v>
      </c>
      <c r="T783" s="2">
        <f t="shared" si="745"/>
        <v>0</v>
      </c>
      <c r="U783" s="2">
        <f t="shared" si="746"/>
        <v>0</v>
      </c>
      <c r="V783" s="2">
        <f t="shared" si="747"/>
        <v>0</v>
      </c>
      <c r="W783" s="2">
        <f t="shared" si="748"/>
        <v>0</v>
      </c>
      <c r="X783" s="2">
        <f t="shared" si="749"/>
        <v>0</v>
      </c>
      <c r="Y783" s="2">
        <f t="shared" si="750"/>
        <v>0</v>
      </c>
      <c r="Z783" s="2"/>
      <c r="AA783" s="2">
        <v>56481265</v>
      </c>
      <c r="AB783" s="2">
        <f t="shared" si="751"/>
        <v>3.59</v>
      </c>
      <c r="AC783" s="2">
        <f t="shared" si="752"/>
        <v>3.59</v>
      </c>
      <c r="AD783" s="2">
        <f>ROUND((((ET783)-(EU783))+AE783),6)</f>
        <v>0</v>
      </c>
      <c r="AE783" s="2">
        <f t="shared" si="773"/>
        <v>0</v>
      </c>
      <c r="AF783" s="2">
        <f t="shared" si="773"/>
        <v>0</v>
      </c>
      <c r="AG783" s="2">
        <f t="shared" si="753"/>
        <v>0</v>
      </c>
      <c r="AH783" s="2">
        <f t="shared" si="774"/>
        <v>0</v>
      </c>
      <c r="AI783" s="2">
        <f t="shared" si="774"/>
        <v>0</v>
      </c>
      <c r="AJ783" s="2">
        <f t="shared" si="754"/>
        <v>0</v>
      </c>
      <c r="AK783" s="2">
        <v>3.59</v>
      </c>
      <c r="AL783" s="2">
        <v>3.59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92</v>
      </c>
      <c r="AU783" s="2">
        <v>49</v>
      </c>
      <c r="AV783" s="2">
        <v>1</v>
      </c>
      <c r="AW783" s="2">
        <v>1.0620000000000001</v>
      </c>
      <c r="AX783" s="2"/>
      <c r="AY783" s="2"/>
      <c r="AZ783" s="2">
        <v>1</v>
      </c>
      <c r="BA783" s="2">
        <v>1</v>
      </c>
      <c r="BB783" s="2">
        <v>1</v>
      </c>
      <c r="BC783" s="2">
        <v>1</v>
      </c>
      <c r="BD783" s="2" t="s">
        <v>3</v>
      </c>
      <c r="BE783" s="2" t="s">
        <v>3</v>
      </c>
      <c r="BF783" s="2" t="s">
        <v>3</v>
      </c>
      <c r="BG783" s="2" t="s">
        <v>3</v>
      </c>
      <c r="BH783" s="2">
        <v>3</v>
      </c>
      <c r="BI783" s="2">
        <v>1</v>
      </c>
      <c r="BJ783" s="2" t="s">
        <v>460</v>
      </c>
      <c r="BK783" s="2"/>
      <c r="BL783" s="2"/>
      <c r="BM783" s="2">
        <v>8</v>
      </c>
      <c r="BN783" s="2">
        <v>0</v>
      </c>
      <c r="BO783" s="2" t="s">
        <v>3</v>
      </c>
      <c r="BP783" s="2">
        <v>0</v>
      </c>
      <c r="BQ783" s="2">
        <v>30</v>
      </c>
      <c r="BR783" s="2">
        <v>0</v>
      </c>
      <c r="BS783" s="2">
        <v>1</v>
      </c>
      <c r="BT783" s="2">
        <v>1</v>
      </c>
      <c r="BU783" s="2">
        <v>1</v>
      </c>
      <c r="BV783" s="2">
        <v>1</v>
      </c>
      <c r="BW783" s="2">
        <v>1</v>
      </c>
      <c r="BX783" s="2">
        <v>1</v>
      </c>
      <c r="BY783" s="2" t="s">
        <v>3</v>
      </c>
      <c r="BZ783" s="2">
        <v>92</v>
      </c>
      <c r="CA783" s="2">
        <v>49</v>
      </c>
      <c r="CB783" s="2" t="s">
        <v>3</v>
      </c>
      <c r="CC783" s="2"/>
      <c r="CD783" s="2"/>
      <c r="CE783" s="2">
        <v>30</v>
      </c>
      <c r="CF783" s="2">
        <v>0</v>
      </c>
      <c r="CG783" s="2">
        <v>0</v>
      </c>
      <c r="CH783" s="2"/>
      <c r="CI783" s="2"/>
      <c r="CJ783" s="2"/>
      <c r="CK783" s="2"/>
      <c r="CL783" s="2"/>
      <c r="CM783" s="2">
        <v>0</v>
      </c>
      <c r="CN783" s="2" t="s">
        <v>3</v>
      </c>
      <c r="CO783" s="2">
        <v>0</v>
      </c>
      <c r="CP783" s="2">
        <f t="shared" si="755"/>
        <v>3502.81</v>
      </c>
      <c r="CQ783" s="2">
        <f t="shared" si="756"/>
        <v>3.81</v>
      </c>
      <c r="CR783" s="2">
        <f>(ROUND((ROUND(((ET783)*AV783*1),2)*BB783),2)+ROUND((ROUND(((AE783-(EU783))*AV783*1),2)*BS783),2))</f>
        <v>0</v>
      </c>
      <c r="CS783" s="2">
        <f t="shared" si="757"/>
        <v>0</v>
      </c>
      <c r="CT783" s="2">
        <f t="shared" si="758"/>
        <v>0</v>
      </c>
      <c r="CU783" s="2">
        <f t="shared" si="759"/>
        <v>0</v>
      </c>
      <c r="CV783" s="2">
        <f t="shared" si="760"/>
        <v>0</v>
      </c>
      <c r="CW783" s="2">
        <f t="shared" si="761"/>
        <v>0</v>
      </c>
      <c r="CX783" s="2">
        <f t="shared" si="762"/>
        <v>0</v>
      </c>
      <c r="CY783" s="2">
        <f t="shared" si="763"/>
        <v>0</v>
      </c>
      <c r="CZ783" s="2">
        <f t="shared" si="764"/>
        <v>0</v>
      </c>
      <c r="DA783" s="2"/>
      <c r="DB783" s="2"/>
      <c r="DC783" s="2" t="s">
        <v>3</v>
      </c>
      <c r="DD783" s="2" t="s">
        <v>3</v>
      </c>
      <c r="DE783" s="2" t="s">
        <v>3</v>
      </c>
      <c r="DF783" s="2" t="s">
        <v>3</v>
      </c>
      <c r="DG783" s="2" t="s">
        <v>3</v>
      </c>
      <c r="DH783" s="2" t="s">
        <v>3</v>
      </c>
      <c r="DI783" s="2" t="s">
        <v>3</v>
      </c>
      <c r="DJ783" s="2" t="s">
        <v>3</v>
      </c>
      <c r="DK783" s="2" t="s">
        <v>3</v>
      </c>
      <c r="DL783" s="2" t="s">
        <v>3</v>
      </c>
      <c r="DM783" s="2" t="s">
        <v>3</v>
      </c>
      <c r="DN783" s="2">
        <v>0</v>
      </c>
      <c r="DO783" s="2">
        <v>0</v>
      </c>
      <c r="DP783" s="2">
        <v>1</v>
      </c>
      <c r="DQ783" s="2">
        <v>1</v>
      </c>
      <c r="DR783" s="2"/>
      <c r="DS783" s="2"/>
      <c r="DT783" s="2"/>
      <c r="DU783" s="2">
        <v>1003</v>
      </c>
      <c r="DV783" s="2" t="s">
        <v>180</v>
      </c>
      <c r="DW783" s="2" t="s">
        <v>180</v>
      </c>
      <c r="DX783" s="2">
        <v>1</v>
      </c>
      <c r="DY783" s="2"/>
      <c r="DZ783" s="2" t="s">
        <v>3</v>
      </c>
      <c r="EA783" s="2" t="s">
        <v>3</v>
      </c>
      <c r="EB783" s="2" t="s">
        <v>3</v>
      </c>
      <c r="EC783" s="2" t="s">
        <v>3</v>
      </c>
      <c r="ED783" s="2"/>
      <c r="EE783" s="2">
        <v>55586444</v>
      </c>
      <c r="EF783" s="2">
        <v>30</v>
      </c>
      <c r="EG783" s="2" t="s">
        <v>117</v>
      </c>
      <c r="EH783" s="2">
        <v>0</v>
      </c>
      <c r="EI783" s="2" t="s">
        <v>3</v>
      </c>
      <c r="EJ783" s="2">
        <v>1</v>
      </c>
      <c r="EK783" s="2">
        <v>8</v>
      </c>
      <c r="EL783" s="2" t="s">
        <v>233</v>
      </c>
      <c r="EM783" s="2" t="s">
        <v>234</v>
      </c>
      <c r="EN783" s="2"/>
      <c r="EO783" s="2" t="s">
        <v>3</v>
      </c>
      <c r="EP783" s="2"/>
      <c r="EQ783" s="2">
        <v>0</v>
      </c>
      <c r="ER783" s="2">
        <v>3.59</v>
      </c>
      <c r="ES783" s="2">
        <v>3.59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>
        <v>0</v>
      </c>
      <c r="FR783" s="2">
        <v>0</v>
      </c>
      <c r="FS783" s="2">
        <v>0</v>
      </c>
      <c r="FT783" s="2"/>
      <c r="FU783" s="2"/>
      <c r="FV783" s="2"/>
      <c r="FW783" s="2"/>
      <c r="FX783" s="2">
        <v>92</v>
      </c>
      <c r="FY783" s="2">
        <v>49</v>
      </c>
      <c r="FZ783" s="2"/>
      <c r="GA783" s="2" t="s">
        <v>3</v>
      </c>
      <c r="GB783" s="2"/>
      <c r="GC783" s="2"/>
      <c r="GD783" s="2">
        <v>1</v>
      </c>
      <c r="GE783" s="2"/>
      <c r="GF783" s="2">
        <v>1383567881</v>
      </c>
      <c r="GG783" s="2">
        <v>2</v>
      </c>
      <c r="GH783" s="2">
        <v>1</v>
      </c>
      <c r="GI783" s="2">
        <v>-2</v>
      </c>
      <c r="GJ783" s="2">
        <v>0</v>
      </c>
      <c r="GK783" s="2">
        <v>0</v>
      </c>
      <c r="GL783" s="2">
        <f t="shared" si="765"/>
        <v>0</v>
      </c>
      <c r="GM783" s="2">
        <f t="shared" si="766"/>
        <v>3502.81</v>
      </c>
      <c r="GN783" s="2">
        <f t="shared" si="767"/>
        <v>3502.81</v>
      </c>
      <c r="GO783" s="2">
        <f t="shared" si="768"/>
        <v>0</v>
      </c>
      <c r="GP783" s="2">
        <f t="shared" si="769"/>
        <v>0</v>
      </c>
      <c r="GQ783" s="2"/>
      <c r="GR783" s="2">
        <v>0</v>
      </c>
      <c r="GS783" s="2">
        <v>3</v>
      </c>
      <c r="GT783" s="2">
        <v>0</v>
      </c>
      <c r="GU783" s="2" t="s">
        <v>3</v>
      </c>
      <c r="GV783" s="2">
        <f t="shared" si="770"/>
        <v>0</v>
      </c>
      <c r="GW783" s="2">
        <v>1</v>
      </c>
      <c r="GX783" s="2">
        <f t="shared" si="771"/>
        <v>0</v>
      </c>
      <c r="GY783" s="2"/>
      <c r="GZ783" s="2"/>
      <c r="HA783" s="2">
        <v>0</v>
      </c>
      <c r="HB783" s="2">
        <v>0</v>
      </c>
      <c r="HC783" s="2">
        <f t="shared" si="772"/>
        <v>0</v>
      </c>
      <c r="HD783" s="2"/>
      <c r="HE783" s="2" t="s">
        <v>3</v>
      </c>
      <c r="HF783" s="2" t="s">
        <v>3</v>
      </c>
      <c r="HG783" s="2"/>
      <c r="HH783" s="2"/>
      <c r="HI783" s="2"/>
      <c r="HJ783" s="2"/>
      <c r="HK783" s="2"/>
      <c r="HL783" s="2"/>
      <c r="HM783" s="2" t="s">
        <v>3</v>
      </c>
      <c r="HN783" s="2" t="s">
        <v>3</v>
      </c>
      <c r="HO783" s="2" t="s">
        <v>3</v>
      </c>
      <c r="HP783" s="2" t="s">
        <v>3</v>
      </c>
      <c r="HQ783" s="2" t="s">
        <v>3</v>
      </c>
      <c r="HR783" s="2"/>
      <c r="HS783" s="2">
        <v>0</v>
      </c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>
        <v>0</v>
      </c>
      <c r="IL783" s="2"/>
      <c r="IM783" s="2"/>
      <c r="IN783" s="2"/>
      <c r="IO783" s="2"/>
      <c r="IP783" s="2"/>
      <c r="IQ783" s="2"/>
      <c r="IR783" s="2"/>
      <c r="IS783" s="2"/>
      <c r="IT783" s="2"/>
      <c r="IU783" s="2"/>
    </row>
    <row r="784" spans="1:255" x14ac:dyDescent="0.25">
      <c r="A784">
        <v>18</v>
      </c>
      <c r="B784">
        <v>1</v>
      </c>
      <c r="C784">
        <v>594</v>
      </c>
      <c r="E784" t="s">
        <v>457</v>
      </c>
      <c r="F784" t="s">
        <v>458</v>
      </c>
      <c r="G784" t="s">
        <v>459</v>
      </c>
      <c r="H784" t="s">
        <v>180</v>
      </c>
      <c r="I784">
        <f>I780*J784</f>
        <v>918.75</v>
      </c>
      <c r="J784">
        <v>105</v>
      </c>
      <c r="K784">
        <v>105</v>
      </c>
      <c r="O784">
        <f t="shared" si="741"/>
        <v>8511.83</v>
      </c>
      <c r="P784">
        <f t="shared" si="742"/>
        <v>8511.83</v>
      </c>
      <c r="Q784">
        <f>(ROUND((ROUND(((ET784)*AV784*I784),2)*BB784),2)+ROUND((ROUND(((AE784-(EU784))*AV784*I784),2)*BS784),2))</f>
        <v>0</v>
      </c>
      <c r="R784">
        <f t="shared" si="743"/>
        <v>0</v>
      </c>
      <c r="S784">
        <f t="shared" si="744"/>
        <v>0</v>
      </c>
      <c r="T784">
        <f t="shared" si="745"/>
        <v>0</v>
      </c>
      <c r="U784">
        <f t="shared" si="746"/>
        <v>0</v>
      </c>
      <c r="V784">
        <f t="shared" si="747"/>
        <v>0</v>
      </c>
      <c r="W784">
        <f t="shared" si="748"/>
        <v>0</v>
      </c>
      <c r="X784">
        <f t="shared" si="749"/>
        <v>0</v>
      </c>
      <c r="Y784">
        <f t="shared" si="750"/>
        <v>0</v>
      </c>
      <c r="AA784">
        <v>56481267</v>
      </c>
      <c r="AB784">
        <f t="shared" si="751"/>
        <v>3.59</v>
      </c>
      <c r="AC784">
        <f t="shared" si="752"/>
        <v>3.59</v>
      </c>
      <c r="AD784">
        <f>ROUND((((ET784)-(EU784))+AE784),6)</f>
        <v>0</v>
      </c>
      <c r="AE784">
        <f t="shared" si="773"/>
        <v>0</v>
      </c>
      <c r="AF784">
        <f t="shared" si="773"/>
        <v>0</v>
      </c>
      <c r="AG784">
        <f t="shared" si="753"/>
        <v>0</v>
      </c>
      <c r="AH784">
        <f t="shared" si="774"/>
        <v>0</v>
      </c>
      <c r="AI784">
        <f t="shared" si="774"/>
        <v>0</v>
      </c>
      <c r="AJ784">
        <f t="shared" si="754"/>
        <v>0</v>
      </c>
      <c r="AK784">
        <v>3.59</v>
      </c>
      <c r="AL784">
        <v>3.59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92</v>
      </c>
      <c r="AU784">
        <v>49</v>
      </c>
      <c r="AV784">
        <v>1</v>
      </c>
      <c r="AW784">
        <v>1.0620000000000001</v>
      </c>
      <c r="AZ784">
        <v>1</v>
      </c>
      <c r="BA784">
        <v>1</v>
      </c>
      <c r="BB784">
        <v>1</v>
      </c>
      <c r="BC784">
        <v>2.4300000000000002</v>
      </c>
      <c r="BD784" t="s">
        <v>3</v>
      </c>
      <c r="BE784" t="s">
        <v>3</v>
      </c>
      <c r="BF784" t="s">
        <v>3</v>
      </c>
      <c r="BG784" t="s">
        <v>3</v>
      </c>
      <c r="BH784">
        <v>3</v>
      </c>
      <c r="BI784">
        <v>1</v>
      </c>
      <c r="BJ784" t="s">
        <v>460</v>
      </c>
      <c r="BM784">
        <v>8</v>
      </c>
      <c r="BN784">
        <v>0</v>
      </c>
      <c r="BO784" t="s">
        <v>458</v>
      </c>
      <c r="BP784">
        <v>1</v>
      </c>
      <c r="BQ784">
        <v>30</v>
      </c>
      <c r="BR784">
        <v>0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 t="s">
        <v>3</v>
      </c>
      <c r="BZ784">
        <v>92</v>
      </c>
      <c r="CA784">
        <v>49</v>
      </c>
      <c r="CB784" t="s">
        <v>3</v>
      </c>
      <c r="CE784">
        <v>30</v>
      </c>
      <c r="CF784">
        <v>0</v>
      </c>
      <c r="CG784">
        <v>0</v>
      </c>
      <c r="CM784">
        <v>0</v>
      </c>
      <c r="CN784" t="s">
        <v>3</v>
      </c>
      <c r="CO784">
        <v>0</v>
      </c>
      <c r="CP784">
        <f t="shared" si="755"/>
        <v>8511.83</v>
      </c>
      <c r="CQ784">
        <f t="shared" si="756"/>
        <v>9.26</v>
      </c>
      <c r="CR784">
        <f>(ROUND((ROUND(((ET784)*AV784*1),2)*BB784),2)+ROUND((ROUND(((AE784-(EU784))*AV784*1),2)*BS784),2))</f>
        <v>0</v>
      </c>
      <c r="CS784">
        <f t="shared" si="757"/>
        <v>0</v>
      </c>
      <c r="CT784">
        <f t="shared" si="758"/>
        <v>0</v>
      </c>
      <c r="CU784">
        <f t="shared" si="759"/>
        <v>0</v>
      </c>
      <c r="CV784">
        <f t="shared" si="760"/>
        <v>0</v>
      </c>
      <c r="CW784">
        <f t="shared" si="761"/>
        <v>0</v>
      </c>
      <c r="CX784">
        <f t="shared" si="762"/>
        <v>0</v>
      </c>
      <c r="CY784">
        <f t="shared" si="763"/>
        <v>0</v>
      </c>
      <c r="CZ784">
        <f t="shared" si="764"/>
        <v>0</v>
      </c>
      <c r="DC784" t="s">
        <v>3</v>
      </c>
      <c r="DD784" t="s">
        <v>3</v>
      </c>
      <c r="DE784" t="s">
        <v>3</v>
      </c>
      <c r="DF784" t="s">
        <v>3</v>
      </c>
      <c r="DG784" t="s">
        <v>3</v>
      </c>
      <c r="DH784" t="s">
        <v>3</v>
      </c>
      <c r="DI784" t="s">
        <v>3</v>
      </c>
      <c r="DJ784" t="s">
        <v>3</v>
      </c>
      <c r="DK784" t="s">
        <v>3</v>
      </c>
      <c r="DL784" t="s">
        <v>3</v>
      </c>
      <c r="DM784" t="s">
        <v>3</v>
      </c>
      <c r="DN784">
        <v>0</v>
      </c>
      <c r="DO784">
        <v>0</v>
      </c>
      <c r="DP784">
        <v>1</v>
      </c>
      <c r="DQ784">
        <v>1</v>
      </c>
      <c r="DU784">
        <v>1003</v>
      </c>
      <c r="DV784" t="s">
        <v>180</v>
      </c>
      <c r="DW784" t="s">
        <v>180</v>
      </c>
      <c r="DX784">
        <v>1</v>
      </c>
      <c r="DZ784" t="s">
        <v>3</v>
      </c>
      <c r="EA784" t="s">
        <v>3</v>
      </c>
      <c r="EB784" t="s">
        <v>3</v>
      </c>
      <c r="EC784" t="s">
        <v>3</v>
      </c>
      <c r="EE784">
        <v>55586444</v>
      </c>
      <c r="EF784">
        <v>30</v>
      </c>
      <c r="EG784" t="s">
        <v>117</v>
      </c>
      <c r="EH784">
        <v>0</v>
      </c>
      <c r="EI784" t="s">
        <v>3</v>
      </c>
      <c r="EJ784">
        <v>1</v>
      </c>
      <c r="EK784">
        <v>8</v>
      </c>
      <c r="EL784" t="s">
        <v>233</v>
      </c>
      <c r="EM784" t="s">
        <v>234</v>
      </c>
      <c r="EO784" t="s">
        <v>3</v>
      </c>
      <c r="EQ784">
        <v>0</v>
      </c>
      <c r="ER784">
        <v>3.59</v>
      </c>
      <c r="ES784">
        <v>3.59</v>
      </c>
      <c r="ET784">
        <v>0</v>
      </c>
      <c r="EU784">
        <v>0</v>
      </c>
      <c r="EV784">
        <v>0</v>
      </c>
      <c r="EW784">
        <v>0</v>
      </c>
      <c r="EX784">
        <v>0</v>
      </c>
      <c r="FQ784">
        <v>0</v>
      </c>
      <c r="FR784">
        <v>0</v>
      </c>
      <c r="FS784">
        <v>0</v>
      </c>
      <c r="FX784">
        <v>92</v>
      </c>
      <c r="FY784">
        <v>49</v>
      </c>
      <c r="GA784" t="s">
        <v>3</v>
      </c>
      <c r="GD784">
        <v>1</v>
      </c>
      <c r="GF784">
        <v>1383567881</v>
      </c>
      <c r="GG784">
        <v>2</v>
      </c>
      <c r="GH784">
        <v>1</v>
      </c>
      <c r="GI784">
        <v>2</v>
      </c>
      <c r="GJ784">
        <v>0</v>
      </c>
      <c r="GK784">
        <v>0</v>
      </c>
      <c r="GL784">
        <f t="shared" si="765"/>
        <v>0</v>
      </c>
      <c r="GM784">
        <f t="shared" si="766"/>
        <v>8511.83</v>
      </c>
      <c r="GN784">
        <f t="shared" si="767"/>
        <v>8511.83</v>
      </c>
      <c r="GO784">
        <f t="shared" si="768"/>
        <v>0</v>
      </c>
      <c r="GP784">
        <f t="shared" si="769"/>
        <v>0</v>
      </c>
      <c r="GR784">
        <v>0</v>
      </c>
      <c r="GS784">
        <v>3</v>
      </c>
      <c r="GT784">
        <v>0</v>
      </c>
      <c r="GU784" t="s">
        <v>3</v>
      </c>
      <c r="GV784">
        <f t="shared" si="770"/>
        <v>0</v>
      </c>
      <c r="GW784">
        <v>1</v>
      </c>
      <c r="GX784">
        <f t="shared" si="771"/>
        <v>0</v>
      </c>
      <c r="HA784">
        <v>0</v>
      </c>
      <c r="HB784">
        <v>0</v>
      </c>
      <c r="HC784">
        <f t="shared" si="772"/>
        <v>0</v>
      </c>
      <c r="HE784" t="s">
        <v>3</v>
      </c>
      <c r="HF784" t="s">
        <v>3</v>
      </c>
      <c r="HM784" t="s">
        <v>3</v>
      </c>
      <c r="HN784" t="s">
        <v>3</v>
      </c>
      <c r="HO784" t="s">
        <v>3</v>
      </c>
      <c r="HP784" t="s">
        <v>3</v>
      </c>
      <c r="HQ784" t="s">
        <v>3</v>
      </c>
      <c r="HS784">
        <v>0</v>
      </c>
      <c r="IK784">
        <v>0</v>
      </c>
    </row>
    <row r="785" spans="1:255" x14ac:dyDescent="0.25">
      <c r="A785" s="2">
        <v>17</v>
      </c>
      <c r="B785" s="2">
        <v>1</v>
      </c>
      <c r="C785" s="2">
        <f>ROW(SmtRes!A602)</f>
        <v>602</v>
      </c>
      <c r="D785" s="2">
        <f>ROW(EtalonRes!A596)</f>
        <v>596</v>
      </c>
      <c r="E785" s="2" t="s">
        <v>461</v>
      </c>
      <c r="F785" s="2" t="s">
        <v>462</v>
      </c>
      <c r="G785" s="2" t="s">
        <v>463</v>
      </c>
      <c r="H785" s="2" t="s">
        <v>432</v>
      </c>
      <c r="I785" s="2">
        <f>ROUND(2578.67/100,9)</f>
        <v>25.7867</v>
      </c>
      <c r="J785" s="2">
        <v>0</v>
      </c>
      <c r="K785" s="2">
        <f>ROUND(2578.67/100,9)</f>
        <v>25.7867</v>
      </c>
      <c r="L785" s="2"/>
      <c r="M785" s="2"/>
      <c r="N785" s="2"/>
      <c r="O785" s="2">
        <f t="shared" si="741"/>
        <v>17521.990000000002</v>
      </c>
      <c r="P785" s="2">
        <f t="shared" si="742"/>
        <v>6128.06</v>
      </c>
      <c r="Q785" s="2">
        <f>(ROUND((ROUND(((((ET785*1.25)*1.1))*AV785*I785),2)*BB785),2)+ROUND((ROUND(((AE785-(((EU785*1.25)*1.1)))*AV785*I785),2)*BS785),2))</f>
        <v>3719</v>
      </c>
      <c r="R785" s="2">
        <f t="shared" si="743"/>
        <v>327.8</v>
      </c>
      <c r="S785" s="2">
        <f t="shared" si="744"/>
        <v>7674.93</v>
      </c>
      <c r="T785" s="2">
        <f t="shared" si="745"/>
        <v>0</v>
      </c>
      <c r="U785" s="2">
        <f t="shared" si="746"/>
        <v>686.48180734485004</v>
      </c>
      <c r="V785" s="2">
        <f t="shared" si="747"/>
        <v>0</v>
      </c>
      <c r="W785" s="2">
        <f t="shared" si="748"/>
        <v>0</v>
      </c>
      <c r="X785" s="2">
        <f t="shared" si="749"/>
        <v>7922.7</v>
      </c>
      <c r="Y785" s="2">
        <f t="shared" si="750"/>
        <v>4721.6099999999997</v>
      </c>
      <c r="Z785" s="2"/>
      <c r="AA785" s="2">
        <v>56481265</v>
      </c>
      <c r="AB785" s="2">
        <f t="shared" si="751"/>
        <v>659.18830000000003</v>
      </c>
      <c r="AC785" s="2">
        <f t="shared" si="752"/>
        <v>237.17</v>
      </c>
      <c r="AD785" s="2">
        <f>ROUND((((((ET785*1.25)*1.1))-(((EU785*1.25)*1.1)))+AE785),6)</f>
        <v>137.7475</v>
      </c>
      <c r="AE785" s="2">
        <f>ROUND((((EU785*1.25)*1.1)),6)</f>
        <v>12.141249999999999</v>
      </c>
      <c r="AF785" s="2">
        <f>ROUND((((EV785*1.15)*1.1)),6)</f>
        <v>284.27080000000001</v>
      </c>
      <c r="AG785" s="2">
        <f t="shared" si="753"/>
        <v>0</v>
      </c>
      <c r="AH785" s="2">
        <f>(((EW785*1.15)*1.1))</f>
        <v>25.426500000000001</v>
      </c>
      <c r="AI785" s="2">
        <f>(((EX785*1.25)*1.1))</f>
        <v>0</v>
      </c>
      <c r="AJ785" s="2">
        <f t="shared" si="754"/>
        <v>0</v>
      </c>
      <c r="AK785" s="2">
        <v>562.07000000000005</v>
      </c>
      <c r="AL785" s="2">
        <v>237.17</v>
      </c>
      <c r="AM785" s="2">
        <v>100.18</v>
      </c>
      <c r="AN785" s="2">
        <v>8.83</v>
      </c>
      <c r="AO785" s="2">
        <v>224.72</v>
      </c>
      <c r="AP785" s="2">
        <v>0</v>
      </c>
      <c r="AQ785" s="2">
        <v>20.100000000000001</v>
      </c>
      <c r="AR785" s="2">
        <v>0</v>
      </c>
      <c r="AS785" s="2">
        <v>0</v>
      </c>
      <c r="AT785" s="2">
        <v>99</v>
      </c>
      <c r="AU785" s="2">
        <v>59</v>
      </c>
      <c r="AV785" s="2">
        <v>1.0469999999999999</v>
      </c>
      <c r="AW785" s="2">
        <v>1.002</v>
      </c>
      <c r="AX785" s="2"/>
      <c r="AY785" s="2"/>
      <c r="AZ785" s="2">
        <v>1</v>
      </c>
      <c r="BA785" s="2">
        <v>1</v>
      </c>
      <c r="BB785" s="2">
        <v>1</v>
      </c>
      <c r="BC785" s="2">
        <v>1</v>
      </c>
      <c r="BD785" s="2" t="s">
        <v>3</v>
      </c>
      <c r="BE785" s="2" t="s">
        <v>3</v>
      </c>
      <c r="BF785" s="2" t="s">
        <v>3</v>
      </c>
      <c r="BG785" s="2" t="s">
        <v>3</v>
      </c>
      <c r="BH785" s="2">
        <v>0</v>
      </c>
      <c r="BI785" s="2">
        <v>1</v>
      </c>
      <c r="BJ785" s="2" t="s">
        <v>464</v>
      </c>
      <c r="BK785" s="2"/>
      <c r="BL785" s="2"/>
      <c r="BM785" s="2">
        <v>12</v>
      </c>
      <c r="BN785" s="2">
        <v>0</v>
      </c>
      <c r="BO785" s="2" t="s">
        <v>462</v>
      </c>
      <c r="BP785" s="2">
        <v>1</v>
      </c>
      <c r="BQ785" s="2">
        <v>30</v>
      </c>
      <c r="BR785" s="2">
        <v>0</v>
      </c>
      <c r="BS785" s="2">
        <v>1</v>
      </c>
      <c r="BT785" s="2">
        <v>1</v>
      </c>
      <c r="BU785" s="2">
        <v>1</v>
      </c>
      <c r="BV785" s="2">
        <v>1</v>
      </c>
      <c r="BW785" s="2">
        <v>1</v>
      </c>
      <c r="BX785" s="2">
        <v>1</v>
      </c>
      <c r="BY785" s="2" t="s">
        <v>3</v>
      </c>
      <c r="BZ785" s="2">
        <v>99</v>
      </c>
      <c r="CA785" s="2">
        <v>59</v>
      </c>
      <c r="CB785" s="2" t="s">
        <v>3</v>
      </c>
      <c r="CC785" s="2"/>
      <c r="CD785" s="2"/>
      <c r="CE785" s="2">
        <v>30</v>
      </c>
      <c r="CF785" s="2">
        <v>0</v>
      </c>
      <c r="CG785" s="2">
        <v>0</v>
      </c>
      <c r="CH785" s="2"/>
      <c r="CI785" s="2"/>
      <c r="CJ785" s="2"/>
      <c r="CK785" s="2"/>
      <c r="CL785" s="2"/>
      <c r="CM785" s="2">
        <v>0</v>
      </c>
      <c r="CN785" s="2" t="s">
        <v>3</v>
      </c>
      <c r="CO785" s="2">
        <v>0</v>
      </c>
      <c r="CP785" s="2">
        <f t="shared" si="755"/>
        <v>17521.990000000002</v>
      </c>
      <c r="CQ785" s="2">
        <f t="shared" si="756"/>
        <v>237.64</v>
      </c>
      <c r="CR785" s="2">
        <f>(ROUND((ROUND(((((ET785*1.25)*1.1))*AV785*1),2)*BB785),2)+ROUND((ROUND(((AE785-(((EU785*1.25)*1.1)))*AV785*1),2)*BS785),2))</f>
        <v>144.22</v>
      </c>
      <c r="CS785" s="2">
        <f t="shared" si="757"/>
        <v>12.71</v>
      </c>
      <c r="CT785" s="2">
        <f t="shared" si="758"/>
        <v>297.63</v>
      </c>
      <c r="CU785" s="2">
        <f t="shared" si="759"/>
        <v>0</v>
      </c>
      <c r="CV785" s="2">
        <f t="shared" si="760"/>
        <v>26.6215455</v>
      </c>
      <c r="CW785" s="2">
        <f t="shared" si="761"/>
        <v>0</v>
      </c>
      <c r="CX785" s="2">
        <f t="shared" si="762"/>
        <v>0</v>
      </c>
      <c r="CY785" s="2">
        <f t="shared" si="763"/>
        <v>7922.7026999999998</v>
      </c>
      <c r="CZ785" s="2">
        <f t="shared" si="764"/>
        <v>4721.6107000000002</v>
      </c>
      <c r="DA785" s="2"/>
      <c r="DB785" s="2"/>
      <c r="DC785" s="2" t="s">
        <v>3</v>
      </c>
      <c r="DD785" s="2" t="s">
        <v>3</v>
      </c>
      <c r="DE785" s="2" t="s">
        <v>48</v>
      </c>
      <c r="DF785" s="2" t="s">
        <v>48</v>
      </c>
      <c r="DG785" s="2" t="s">
        <v>49</v>
      </c>
      <c r="DH785" s="2" t="s">
        <v>3</v>
      </c>
      <c r="DI785" s="2" t="s">
        <v>49</v>
      </c>
      <c r="DJ785" s="2" t="s">
        <v>48</v>
      </c>
      <c r="DK785" s="2" t="s">
        <v>3</v>
      </c>
      <c r="DL785" s="2" t="s">
        <v>3</v>
      </c>
      <c r="DM785" s="2" t="s">
        <v>3</v>
      </c>
      <c r="DN785" s="2">
        <v>0</v>
      </c>
      <c r="DO785" s="2">
        <v>0</v>
      </c>
      <c r="DP785" s="2">
        <v>1</v>
      </c>
      <c r="DQ785" s="2">
        <v>1</v>
      </c>
      <c r="DR785" s="2"/>
      <c r="DS785" s="2"/>
      <c r="DT785" s="2"/>
      <c r="DU785" s="2">
        <v>1005</v>
      </c>
      <c r="DV785" s="2" t="s">
        <v>432</v>
      </c>
      <c r="DW785" s="2" t="s">
        <v>432</v>
      </c>
      <c r="DX785" s="2">
        <v>100</v>
      </c>
      <c r="DY785" s="2"/>
      <c r="DZ785" s="2" t="s">
        <v>3</v>
      </c>
      <c r="EA785" s="2" t="s">
        <v>3</v>
      </c>
      <c r="EB785" s="2" t="s">
        <v>3</v>
      </c>
      <c r="EC785" s="2" t="s">
        <v>3</v>
      </c>
      <c r="ED785" s="2"/>
      <c r="EE785" s="2">
        <v>55586448</v>
      </c>
      <c r="EF785" s="2">
        <v>30</v>
      </c>
      <c r="EG785" s="2" t="s">
        <v>117</v>
      </c>
      <c r="EH785" s="2">
        <v>0</v>
      </c>
      <c r="EI785" s="2" t="s">
        <v>3</v>
      </c>
      <c r="EJ785" s="2">
        <v>1</v>
      </c>
      <c r="EK785" s="2">
        <v>12</v>
      </c>
      <c r="EL785" s="2" t="s">
        <v>392</v>
      </c>
      <c r="EM785" s="2" t="s">
        <v>393</v>
      </c>
      <c r="EN785" s="2"/>
      <c r="EO785" s="2" t="s">
        <v>52</v>
      </c>
      <c r="EP785" s="2"/>
      <c r="EQ785" s="2">
        <v>0</v>
      </c>
      <c r="ER785" s="2">
        <v>562.07000000000005</v>
      </c>
      <c r="ES785" s="2">
        <v>237.17</v>
      </c>
      <c r="ET785" s="2">
        <v>100.18</v>
      </c>
      <c r="EU785" s="2">
        <v>8.83</v>
      </c>
      <c r="EV785" s="2">
        <v>224.72</v>
      </c>
      <c r="EW785" s="2">
        <v>20.100000000000001</v>
      </c>
      <c r="EX785" s="2">
        <v>0</v>
      </c>
      <c r="EY785" s="2">
        <v>0</v>
      </c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>
        <v>0</v>
      </c>
      <c r="FR785" s="2">
        <v>0</v>
      </c>
      <c r="FS785" s="2">
        <v>0</v>
      </c>
      <c r="FT785" s="2"/>
      <c r="FU785" s="2"/>
      <c r="FV785" s="2"/>
      <c r="FW785" s="2"/>
      <c r="FX785" s="2">
        <v>99</v>
      </c>
      <c r="FY785" s="2">
        <v>59</v>
      </c>
      <c r="FZ785" s="2"/>
      <c r="GA785" s="2" t="s">
        <v>3</v>
      </c>
      <c r="GB785" s="2"/>
      <c r="GC785" s="2"/>
      <c r="GD785" s="2">
        <v>1</v>
      </c>
      <c r="GE785" s="2"/>
      <c r="GF785" s="2">
        <v>1625461563</v>
      </c>
      <c r="GG785" s="2">
        <v>2</v>
      </c>
      <c r="GH785" s="2">
        <v>1</v>
      </c>
      <c r="GI785" s="2">
        <v>2</v>
      </c>
      <c r="GJ785" s="2">
        <v>0</v>
      </c>
      <c r="GK785" s="2">
        <v>0</v>
      </c>
      <c r="GL785" s="2">
        <f t="shared" si="765"/>
        <v>0</v>
      </c>
      <c r="GM785" s="2">
        <f t="shared" si="766"/>
        <v>30166.3</v>
      </c>
      <c r="GN785" s="2">
        <f t="shared" si="767"/>
        <v>30166.3</v>
      </c>
      <c r="GO785" s="2">
        <f t="shared" si="768"/>
        <v>0</v>
      </c>
      <c r="GP785" s="2">
        <f t="shared" si="769"/>
        <v>0</v>
      </c>
      <c r="GQ785" s="2"/>
      <c r="GR785" s="2">
        <v>0</v>
      </c>
      <c r="GS785" s="2">
        <v>3</v>
      </c>
      <c r="GT785" s="2">
        <v>0</v>
      </c>
      <c r="GU785" s="2" t="s">
        <v>3</v>
      </c>
      <c r="GV785" s="2">
        <f t="shared" si="770"/>
        <v>0</v>
      </c>
      <c r="GW785" s="2">
        <v>1</v>
      </c>
      <c r="GX785" s="2">
        <f t="shared" si="771"/>
        <v>0</v>
      </c>
      <c r="GY785" s="2"/>
      <c r="GZ785" s="2"/>
      <c r="HA785" s="2">
        <v>0</v>
      </c>
      <c r="HB785" s="2">
        <v>0</v>
      </c>
      <c r="HC785" s="2">
        <f t="shared" si="772"/>
        <v>0</v>
      </c>
      <c r="HD785" s="2"/>
      <c r="HE785" s="2" t="s">
        <v>3</v>
      </c>
      <c r="HF785" s="2" t="s">
        <v>3</v>
      </c>
      <c r="HG785" s="2"/>
      <c r="HH785" s="2"/>
      <c r="HI785" s="2"/>
      <c r="HJ785" s="2"/>
      <c r="HK785" s="2"/>
      <c r="HL785" s="2"/>
      <c r="HM785" s="2" t="s">
        <v>3</v>
      </c>
      <c r="HN785" s="2" t="s">
        <v>3</v>
      </c>
      <c r="HO785" s="2" t="s">
        <v>3</v>
      </c>
      <c r="HP785" s="2" t="s">
        <v>3</v>
      </c>
      <c r="HQ785" s="2" t="s">
        <v>3</v>
      </c>
      <c r="HR785" s="2"/>
      <c r="HS785" s="2">
        <v>0</v>
      </c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>
        <v>0</v>
      </c>
      <c r="IL785" s="2"/>
      <c r="IM785" s="2"/>
      <c r="IN785" s="2"/>
      <c r="IO785" s="2"/>
      <c r="IP785" s="2"/>
      <c r="IQ785" s="2"/>
      <c r="IR785" s="2"/>
      <c r="IS785" s="2"/>
      <c r="IT785" s="2"/>
      <c r="IU785" s="2"/>
    </row>
    <row r="786" spans="1:255" x14ac:dyDescent="0.25">
      <c r="A786">
        <v>17</v>
      </c>
      <c r="B786">
        <v>1</v>
      </c>
      <c r="C786">
        <f>ROW(SmtRes!A610)</f>
        <v>610</v>
      </c>
      <c r="D786">
        <f>ROW(EtalonRes!A604)</f>
        <v>604</v>
      </c>
      <c r="E786" t="s">
        <v>461</v>
      </c>
      <c r="F786" t="s">
        <v>462</v>
      </c>
      <c r="G786" t="s">
        <v>463</v>
      </c>
      <c r="H786" t="s">
        <v>432</v>
      </c>
      <c r="I786">
        <f>ROUND(2578.67/100,9)</f>
        <v>25.7867</v>
      </c>
      <c r="J786">
        <v>0</v>
      </c>
      <c r="K786">
        <f>ROUND(2578.67/100,9)</f>
        <v>25.7867</v>
      </c>
      <c r="O786">
        <f t="shared" si="741"/>
        <v>470303.75</v>
      </c>
      <c r="P786">
        <f t="shared" si="742"/>
        <v>53007.72</v>
      </c>
      <c r="Q786">
        <f>(ROUND((ROUND(((((ET786*1.25)*1.1))*AV786*I786),2)*BB786),2)+ROUND((ROUND(((AE786-(((EU786*1.25)*1.1)))*AV786*I786),2)*BS786),2))</f>
        <v>50280.88</v>
      </c>
      <c r="R786">
        <f t="shared" si="743"/>
        <v>15675.4</v>
      </c>
      <c r="S786">
        <f t="shared" si="744"/>
        <v>367015.15</v>
      </c>
      <c r="T786">
        <f t="shared" si="745"/>
        <v>0</v>
      </c>
      <c r="U786">
        <f t="shared" si="746"/>
        <v>686.48180734485004</v>
      </c>
      <c r="V786">
        <f t="shared" si="747"/>
        <v>0</v>
      </c>
      <c r="W786">
        <f t="shared" si="748"/>
        <v>0</v>
      </c>
      <c r="X786">
        <f t="shared" si="749"/>
        <v>378863.64</v>
      </c>
      <c r="Y786">
        <f t="shared" si="750"/>
        <v>225787.42</v>
      </c>
      <c r="AA786">
        <v>56481267</v>
      </c>
      <c r="AB786">
        <f t="shared" si="751"/>
        <v>659.18830000000003</v>
      </c>
      <c r="AC786">
        <f t="shared" si="752"/>
        <v>237.17</v>
      </c>
      <c r="AD786">
        <f>ROUND((((((ET786*1.25)*1.1))-(((EU786*1.25)*1.1)))+AE786),6)</f>
        <v>137.7475</v>
      </c>
      <c r="AE786">
        <f>ROUND((((EU786*1.25)*1.1)),6)</f>
        <v>12.141249999999999</v>
      </c>
      <c r="AF786">
        <f>ROUND((((EV786*1.15)*1.1)),6)</f>
        <v>284.27080000000001</v>
      </c>
      <c r="AG786">
        <f t="shared" si="753"/>
        <v>0</v>
      </c>
      <c r="AH786">
        <f>(((EW786*1.15)*1.1))</f>
        <v>25.426500000000001</v>
      </c>
      <c r="AI786">
        <f>(((EX786*1.25)*1.1))</f>
        <v>0</v>
      </c>
      <c r="AJ786">
        <f t="shared" si="754"/>
        <v>0</v>
      </c>
      <c r="AK786">
        <v>562.07000000000005</v>
      </c>
      <c r="AL786">
        <v>237.17</v>
      </c>
      <c r="AM786">
        <v>100.18</v>
      </c>
      <c r="AN786">
        <v>8.83</v>
      </c>
      <c r="AO786">
        <v>224.72</v>
      </c>
      <c r="AP786">
        <v>0</v>
      </c>
      <c r="AQ786">
        <v>20.100000000000001</v>
      </c>
      <c r="AR786">
        <v>0</v>
      </c>
      <c r="AS786">
        <v>0</v>
      </c>
      <c r="AT786">
        <v>99</v>
      </c>
      <c r="AU786">
        <v>59</v>
      </c>
      <c r="AV786">
        <v>1.0469999999999999</v>
      </c>
      <c r="AW786">
        <v>1.002</v>
      </c>
      <c r="AZ786">
        <v>1</v>
      </c>
      <c r="BA786">
        <v>47.82</v>
      </c>
      <c r="BB786">
        <v>13.52</v>
      </c>
      <c r="BC786">
        <v>8.65</v>
      </c>
      <c r="BD786" t="s">
        <v>3</v>
      </c>
      <c r="BE786" t="s">
        <v>3</v>
      </c>
      <c r="BF786" t="s">
        <v>3</v>
      </c>
      <c r="BG786" t="s">
        <v>3</v>
      </c>
      <c r="BH786">
        <v>0</v>
      </c>
      <c r="BI786">
        <v>1</v>
      </c>
      <c r="BJ786" t="s">
        <v>464</v>
      </c>
      <c r="BM786">
        <v>12</v>
      </c>
      <c r="BN786">
        <v>0</v>
      </c>
      <c r="BO786" t="s">
        <v>462</v>
      </c>
      <c r="BP786">
        <v>1</v>
      </c>
      <c r="BQ786">
        <v>30</v>
      </c>
      <c r="BR786">
        <v>0</v>
      </c>
      <c r="BS786">
        <v>47.82</v>
      </c>
      <c r="BT786">
        <v>1</v>
      </c>
      <c r="BU786">
        <v>1</v>
      </c>
      <c r="BV786">
        <v>1</v>
      </c>
      <c r="BW786">
        <v>1</v>
      </c>
      <c r="BX786">
        <v>1</v>
      </c>
      <c r="BY786" t="s">
        <v>3</v>
      </c>
      <c r="BZ786">
        <v>99</v>
      </c>
      <c r="CA786">
        <v>59</v>
      </c>
      <c r="CB786" t="s">
        <v>3</v>
      </c>
      <c r="CE786">
        <v>30</v>
      </c>
      <c r="CF786">
        <v>0</v>
      </c>
      <c r="CG786">
        <v>0</v>
      </c>
      <c r="CM786">
        <v>0</v>
      </c>
      <c r="CN786" t="s">
        <v>3</v>
      </c>
      <c r="CO786">
        <v>0</v>
      </c>
      <c r="CP786">
        <f t="shared" si="755"/>
        <v>470303.75</v>
      </c>
      <c r="CQ786">
        <f t="shared" si="756"/>
        <v>2055.59</v>
      </c>
      <c r="CR786">
        <f>(ROUND((ROUND(((((ET786*1.25)*1.1))*AV786*1),2)*BB786),2)+ROUND((ROUND(((AE786-(((EU786*1.25)*1.1)))*AV786*1),2)*BS786),2))</f>
        <v>1949.85</v>
      </c>
      <c r="CS786">
        <f t="shared" si="757"/>
        <v>607.79</v>
      </c>
      <c r="CT786">
        <f t="shared" si="758"/>
        <v>14232.67</v>
      </c>
      <c r="CU786">
        <f t="shared" si="759"/>
        <v>0</v>
      </c>
      <c r="CV786">
        <f t="shared" si="760"/>
        <v>26.6215455</v>
      </c>
      <c r="CW786">
        <f t="shared" si="761"/>
        <v>0</v>
      </c>
      <c r="CX786">
        <f t="shared" si="762"/>
        <v>0</v>
      </c>
      <c r="CY786">
        <f t="shared" si="763"/>
        <v>378863.64450000005</v>
      </c>
      <c r="CZ786">
        <f t="shared" si="764"/>
        <v>225787.42450000002</v>
      </c>
      <c r="DC786" t="s">
        <v>3</v>
      </c>
      <c r="DD786" t="s">
        <v>3</v>
      </c>
      <c r="DE786" t="s">
        <v>48</v>
      </c>
      <c r="DF786" t="s">
        <v>48</v>
      </c>
      <c r="DG786" t="s">
        <v>49</v>
      </c>
      <c r="DH786" t="s">
        <v>3</v>
      </c>
      <c r="DI786" t="s">
        <v>49</v>
      </c>
      <c r="DJ786" t="s">
        <v>48</v>
      </c>
      <c r="DK786" t="s">
        <v>3</v>
      </c>
      <c r="DL786" t="s">
        <v>3</v>
      </c>
      <c r="DM786" t="s">
        <v>3</v>
      </c>
      <c r="DN786">
        <v>0</v>
      </c>
      <c r="DO786">
        <v>0</v>
      </c>
      <c r="DP786">
        <v>1</v>
      </c>
      <c r="DQ786">
        <v>1</v>
      </c>
      <c r="DU786">
        <v>1005</v>
      </c>
      <c r="DV786" t="s">
        <v>432</v>
      </c>
      <c r="DW786" t="s">
        <v>432</v>
      </c>
      <c r="DX786">
        <v>100</v>
      </c>
      <c r="DZ786" t="s">
        <v>3</v>
      </c>
      <c r="EA786" t="s">
        <v>3</v>
      </c>
      <c r="EB786" t="s">
        <v>3</v>
      </c>
      <c r="EC786" t="s">
        <v>3</v>
      </c>
      <c r="EE786">
        <v>55586448</v>
      </c>
      <c r="EF786">
        <v>30</v>
      </c>
      <c r="EG786" t="s">
        <v>117</v>
      </c>
      <c r="EH786">
        <v>0</v>
      </c>
      <c r="EI786" t="s">
        <v>3</v>
      </c>
      <c r="EJ786">
        <v>1</v>
      </c>
      <c r="EK786">
        <v>12</v>
      </c>
      <c r="EL786" t="s">
        <v>392</v>
      </c>
      <c r="EM786" t="s">
        <v>393</v>
      </c>
      <c r="EO786" t="s">
        <v>52</v>
      </c>
      <c r="EQ786">
        <v>0</v>
      </c>
      <c r="ER786">
        <v>562.07000000000005</v>
      </c>
      <c r="ES786">
        <v>237.17</v>
      </c>
      <c r="ET786">
        <v>100.18</v>
      </c>
      <c r="EU786">
        <v>8.83</v>
      </c>
      <c r="EV786">
        <v>224.72</v>
      </c>
      <c r="EW786">
        <v>20.100000000000001</v>
      </c>
      <c r="EX786">
        <v>0</v>
      </c>
      <c r="EY786">
        <v>0</v>
      </c>
      <c r="FQ786">
        <v>0</v>
      </c>
      <c r="FR786">
        <v>0</v>
      </c>
      <c r="FS786">
        <v>0</v>
      </c>
      <c r="FX786">
        <v>99</v>
      </c>
      <c r="FY786">
        <v>59</v>
      </c>
      <c r="GA786" t="s">
        <v>3</v>
      </c>
      <c r="GD786">
        <v>1</v>
      </c>
      <c r="GF786">
        <v>1625461563</v>
      </c>
      <c r="GG786">
        <v>2</v>
      </c>
      <c r="GH786">
        <v>1</v>
      </c>
      <c r="GI786">
        <v>2</v>
      </c>
      <c r="GJ786">
        <v>0</v>
      </c>
      <c r="GK786">
        <v>0</v>
      </c>
      <c r="GL786">
        <f t="shared" si="765"/>
        <v>0</v>
      </c>
      <c r="GM786">
        <f t="shared" si="766"/>
        <v>1074954.81</v>
      </c>
      <c r="GN786">
        <f t="shared" si="767"/>
        <v>1074954.81</v>
      </c>
      <c r="GO786">
        <f t="shared" si="768"/>
        <v>0</v>
      </c>
      <c r="GP786">
        <f t="shared" si="769"/>
        <v>0</v>
      </c>
      <c r="GR786">
        <v>0</v>
      </c>
      <c r="GS786">
        <v>3</v>
      </c>
      <c r="GT786">
        <v>0</v>
      </c>
      <c r="GU786" t="s">
        <v>3</v>
      </c>
      <c r="GV786">
        <f t="shared" si="770"/>
        <v>0</v>
      </c>
      <c r="GW786">
        <v>1</v>
      </c>
      <c r="GX786">
        <f t="shared" si="771"/>
        <v>0</v>
      </c>
      <c r="HA786">
        <v>0</v>
      </c>
      <c r="HB786">
        <v>0</v>
      </c>
      <c r="HC786">
        <f t="shared" si="772"/>
        <v>0</v>
      </c>
      <c r="HE786" t="s">
        <v>3</v>
      </c>
      <c r="HF786" t="s">
        <v>3</v>
      </c>
      <c r="HM786" t="s">
        <v>3</v>
      </c>
      <c r="HN786" t="s">
        <v>3</v>
      </c>
      <c r="HO786" t="s">
        <v>3</v>
      </c>
      <c r="HP786" t="s">
        <v>3</v>
      </c>
      <c r="HQ786" t="s">
        <v>3</v>
      </c>
      <c r="HS786">
        <v>0</v>
      </c>
      <c r="IK786">
        <v>0</v>
      </c>
    </row>
    <row r="787" spans="1:255" x14ac:dyDescent="0.25">
      <c r="A787" s="2">
        <v>18</v>
      </c>
      <c r="B787" s="2">
        <v>1</v>
      </c>
      <c r="C787" s="2">
        <v>602</v>
      </c>
      <c r="D787" s="2"/>
      <c r="E787" s="2" t="s">
        <v>465</v>
      </c>
      <c r="F787" s="2" t="s">
        <v>320</v>
      </c>
      <c r="G787" s="2" t="s">
        <v>321</v>
      </c>
      <c r="H787" s="2" t="s">
        <v>158</v>
      </c>
      <c r="I787" s="2">
        <f>I785*J787</f>
        <v>64.466750000000005</v>
      </c>
      <c r="J787" s="2">
        <v>2.5</v>
      </c>
      <c r="K787" s="2">
        <v>2.5</v>
      </c>
      <c r="L787" s="2"/>
      <c r="M787" s="2"/>
      <c r="N787" s="2"/>
      <c r="O787" s="2">
        <f t="shared" si="741"/>
        <v>30186.85</v>
      </c>
      <c r="P787" s="2">
        <f t="shared" si="742"/>
        <v>30186.85</v>
      </c>
      <c r="Q787" s="2">
        <f t="shared" ref="Q787:Q792" si="775">(ROUND((ROUND(((ET787)*AV787*I787),2)*BB787),2)+ROUND((ROUND(((AE787-(EU787))*AV787*I787),2)*BS787),2))</f>
        <v>0</v>
      </c>
      <c r="R787" s="2">
        <f t="shared" si="743"/>
        <v>0</v>
      </c>
      <c r="S787" s="2">
        <f t="shared" si="744"/>
        <v>0</v>
      </c>
      <c r="T787" s="2">
        <f t="shared" si="745"/>
        <v>0</v>
      </c>
      <c r="U787" s="2">
        <f t="shared" si="746"/>
        <v>0</v>
      </c>
      <c r="V787" s="2">
        <f t="shared" si="747"/>
        <v>0</v>
      </c>
      <c r="W787" s="2">
        <f t="shared" si="748"/>
        <v>0</v>
      </c>
      <c r="X787" s="2">
        <f t="shared" si="749"/>
        <v>0</v>
      </c>
      <c r="Y787" s="2">
        <f t="shared" si="750"/>
        <v>0</v>
      </c>
      <c r="Z787" s="2"/>
      <c r="AA787" s="2">
        <v>56481265</v>
      </c>
      <c r="AB787" s="2">
        <f t="shared" si="751"/>
        <v>467.32</v>
      </c>
      <c r="AC787" s="2">
        <f t="shared" si="752"/>
        <v>467.32</v>
      </c>
      <c r="AD787" s="2">
        <f t="shared" ref="AD787:AD792" si="776">ROUND((((ET787)-(EU787))+AE787),6)</f>
        <v>0</v>
      </c>
      <c r="AE787" s="2">
        <f t="shared" ref="AE787:AF792" si="777">ROUND((EU787),6)</f>
        <v>0</v>
      </c>
      <c r="AF787" s="2">
        <f t="shared" si="777"/>
        <v>0</v>
      </c>
      <c r="AG787" s="2">
        <f t="shared" si="753"/>
        <v>0</v>
      </c>
      <c r="AH787" s="2">
        <f t="shared" ref="AH787:AI792" si="778">(EW787)</f>
        <v>0</v>
      </c>
      <c r="AI787" s="2">
        <f t="shared" si="778"/>
        <v>0</v>
      </c>
      <c r="AJ787" s="2">
        <f t="shared" si="754"/>
        <v>0</v>
      </c>
      <c r="AK787" s="2">
        <v>467.32</v>
      </c>
      <c r="AL787" s="2">
        <v>467.32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99</v>
      </c>
      <c r="AU787" s="2">
        <v>59</v>
      </c>
      <c r="AV787" s="2">
        <v>1</v>
      </c>
      <c r="AW787" s="2">
        <v>1.002</v>
      </c>
      <c r="AX787" s="2"/>
      <c r="AY787" s="2"/>
      <c r="AZ787" s="2">
        <v>1</v>
      </c>
      <c r="BA787" s="2">
        <v>1</v>
      </c>
      <c r="BB787" s="2">
        <v>1</v>
      </c>
      <c r="BC787" s="2">
        <v>1</v>
      </c>
      <c r="BD787" s="2" t="s">
        <v>3</v>
      </c>
      <c r="BE787" s="2" t="s">
        <v>3</v>
      </c>
      <c r="BF787" s="2" t="s">
        <v>3</v>
      </c>
      <c r="BG787" s="2" t="s">
        <v>3</v>
      </c>
      <c r="BH787" s="2">
        <v>3</v>
      </c>
      <c r="BI787" s="2">
        <v>1</v>
      </c>
      <c r="BJ787" s="2" t="s">
        <v>322</v>
      </c>
      <c r="BK787" s="2"/>
      <c r="BL787" s="2"/>
      <c r="BM787" s="2">
        <v>12</v>
      </c>
      <c r="BN787" s="2">
        <v>0</v>
      </c>
      <c r="BO787" s="2" t="s">
        <v>3</v>
      </c>
      <c r="BP787" s="2">
        <v>0</v>
      </c>
      <c r="BQ787" s="2">
        <v>30</v>
      </c>
      <c r="BR787" s="2">
        <v>0</v>
      </c>
      <c r="BS787" s="2">
        <v>1</v>
      </c>
      <c r="BT787" s="2">
        <v>1</v>
      </c>
      <c r="BU787" s="2">
        <v>1</v>
      </c>
      <c r="BV787" s="2">
        <v>1</v>
      </c>
      <c r="BW787" s="2">
        <v>1</v>
      </c>
      <c r="BX787" s="2">
        <v>1</v>
      </c>
      <c r="BY787" s="2" t="s">
        <v>3</v>
      </c>
      <c r="BZ787" s="2">
        <v>99</v>
      </c>
      <c r="CA787" s="2">
        <v>59</v>
      </c>
      <c r="CB787" s="2" t="s">
        <v>3</v>
      </c>
      <c r="CC787" s="2"/>
      <c r="CD787" s="2"/>
      <c r="CE787" s="2">
        <v>30</v>
      </c>
      <c r="CF787" s="2">
        <v>0</v>
      </c>
      <c r="CG787" s="2">
        <v>0</v>
      </c>
      <c r="CH787" s="2"/>
      <c r="CI787" s="2"/>
      <c r="CJ787" s="2"/>
      <c r="CK787" s="2"/>
      <c r="CL787" s="2"/>
      <c r="CM787" s="2">
        <v>0</v>
      </c>
      <c r="CN787" s="2" t="s">
        <v>3</v>
      </c>
      <c r="CO787" s="2">
        <v>0</v>
      </c>
      <c r="CP787" s="2">
        <f t="shared" si="755"/>
        <v>30186.85</v>
      </c>
      <c r="CQ787" s="2">
        <f t="shared" si="756"/>
        <v>468.25</v>
      </c>
      <c r="CR787" s="2">
        <f t="shared" ref="CR787:CR792" si="779">(ROUND((ROUND(((ET787)*AV787*1),2)*BB787),2)+ROUND((ROUND(((AE787-(EU787))*AV787*1),2)*BS787),2))</f>
        <v>0</v>
      </c>
      <c r="CS787" s="2">
        <f t="shared" si="757"/>
        <v>0</v>
      </c>
      <c r="CT787" s="2">
        <f t="shared" si="758"/>
        <v>0</v>
      </c>
      <c r="CU787" s="2">
        <f t="shared" si="759"/>
        <v>0</v>
      </c>
      <c r="CV787" s="2">
        <f t="shared" si="760"/>
        <v>0</v>
      </c>
      <c r="CW787" s="2">
        <f t="shared" si="761"/>
        <v>0</v>
      </c>
      <c r="CX787" s="2">
        <f t="shared" si="762"/>
        <v>0</v>
      </c>
      <c r="CY787" s="2">
        <f t="shared" si="763"/>
        <v>0</v>
      </c>
      <c r="CZ787" s="2">
        <f t="shared" si="764"/>
        <v>0</v>
      </c>
      <c r="DA787" s="2"/>
      <c r="DB787" s="2"/>
      <c r="DC787" s="2" t="s">
        <v>3</v>
      </c>
      <c r="DD787" s="2" t="s">
        <v>3</v>
      </c>
      <c r="DE787" s="2" t="s">
        <v>3</v>
      </c>
      <c r="DF787" s="2" t="s">
        <v>3</v>
      </c>
      <c r="DG787" s="2" t="s">
        <v>3</v>
      </c>
      <c r="DH787" s="2" t="s">
        <v>3</v>
      </c>
      <c r="DI787" s="2" t="s">
        <v>3</v>
      </c>
      <c r="DJ787" s="2" t="s">
        <v>3</v>
      </c>
      <c r="DK787" s="2" t="s">
        <v>3</v>
      </c>
      <c r="DL787" s="2" t="s">
        <v>3</v>
      </c>
      <c r="DM787" s="2" t="s">
        <v>3</v>
      </c>
      <c r="DN787" s="2">
        <v>0</v>
      </c>
      <c r="DO787" s="2">
        <v>0</v>
      </c>
      <c r="DP787" s="2">
        <v>1</v>
      </c>
      <c r="DQ787" s="2">
        <v>1</v>
      </c>
      <c r="DR787" s="2"/>
      <c r="DS787" s="2"/>
      <c r="DT787" s="2"/>
      <c r="DU787" s="2">
        <v>1007</v>
      </c>
      <c r="DV787" s="2" t="s">
        <v>158</v>
      </c>
      <c r="DW787" s="2" t="s">
        <v>158</v>
      </c>
      <c r="DX787" s="2">
        <v>1</v>
      </c>
      <c r="DY787" s="2"/>
      <c r="DZ787" s="2" t="s">
        <v>3</v>
      </c>
      <c r="EA787" s="2" t="s">
        <v>3</v>
      </c>
      <c r="EB787" s="2" t="s">
        <v>3</v>
      </c>
      <c r="EC787" s="2" t="s">
        <v>3</v>
      </c>
      <c r="ED787" s="2"/>
      <c r="EE787" s="2">
        <v>55586448</v>
      </c>
      <c r="EF787" s="2">
        <v>30</v>
      </c>
      <c r="EG787" s="2" t="s">
        <v>117</v>
      </c>
      <c r="EH787" s="2">
        <v>0</v>
      </c>
      <c r="EI787" s="2" t="s">
        <v>3</v>
      </c>
      <c r="EJ787" s="2">
        <v>1</v>
      </c>
      <c r="EK787" s="2">
        <v>12</v>
      </c>
      <c r="EL787" s="2" t="s">
        <v>392</v>
      </c>
      <c r="EM787" s="2" t="s">
        <v>393</v>
      </c>
      <c r="EN787" s="2"/>
      <c r="EO787" s="2" t="s">
        <v>3</v>
      </c>
      <c r="EP787" s="2"/>
      <c r="EQ787" s="2">
        <v>0</v>
      </c>
      <c r="ER787" s="2">
        <v>467.32</v>
      </c>
      <c r="ES787" s="2">
        <v>467.32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>
        <v>0</v>
      </c>
      <c r="FR787" s="2">
        <v>0</v>
      </c>
      <c r="FS787" s="2">
        <v>0</v>
      </c>
      <c r="FT787" s="2"/>
      <c r="FU787" s="2"/>
      <c r="FV787" s="2"/>
      <c r="FW787" s="2"/>
      <c r="FX787" s="2">
        <v>99</v>
      </c>
      <c r="FY787" s="2">
        <v>59</v>
      </c>
      <c r="FZ787" s="2"/>
      <c r="GA787" s="2" t="s">
        <v>3</v>
      </c>
      <c r="GB787" s="2"/>
      <c r="GC787" s="2"/>
      <c r="GD787" s="2">
        <v>1</v>
      </c>
      <c r="GE787" s="2"/>
      <c r="GF787" s="2">
        <v>-1380664753</v>
      </c>
      <c r="GG787" s="2">
        <v>2</v>
      </c>
      <c r="GH787" s="2">
        <v>1</v>
      </c>
      <c r="GI787" s="2">
        <v>-2</v>
      </c>
      <c r="GJ787" s="2">
        <v>0</v>
      </c>
      <c r="GK787" s="2">
        <v>0</v>
      </c>
      <c r="GL787" s="2">
        <f t="shared" si="765"/>
        <v>0</v>
      </c>
      <c r="GM787" s="2">
        <f t="shared" si="766"/>
        <v>30186.85</v>
      </c>
      <c r="GN787" s="2">
        <f t="shared" si="767"/>
        <v>30186.85</v>
      </c>
      <c r="GO787" s="2">
        <f t="shared" si="768"/>
        <v>0</v>
      </c>
      <c r="GP787" s="2">
        <f t="shared" si="769"/>
        <v>0</v>
      </c>
      <c r="GQ787" s="2"/>
      <c r="GR787" s="2">
        <v>0</v>
      </c>
      <c r="GS787" s="2">
        <v>3</v>
      </c>
      <c r="GT787" s="2">
        <v>0</v>
      </c>
      <c r="GU787" s="2" t="s">
        <v>3</v>
      </c>
      <c r="GV787" s="2">
        <f t="shared" si="770"/>
        <v>0</v>
      </c>
      <c r="GW787" s="2">
        <v>1</v>
      </c>
      <c r="GX787" s="2">
        <f t="shared" si="771"/>
        <v>0</v>
      </c>
      <c r="GY787" s="2"/>
      <c r="GZ787" s="2"/>
      <c r="HA787" s="2">
        <v>0</v>
      </c>
      <c r="HB787" s="2">
        <v>0</v>
      </c>
      <c r="HC787" s="2">
        <f t="shared" si="772"/>
        <v>0</v>
      </c>
      <c r="HD787" s="2"/>
      <c r="HE787" s="2" t="s">
        <v>3</v>
      </c>
      <c r="HF787" s="2" t="s">
        <v>3</v>
      </c>
      <c r="HG787" s="2"/>
      <c r="HH787" s="2"/>
      <c r="HI787" s="2"/>
      <c r="HJ787" s="2"/>
      <c r="HK787" s="2"/>
      <c r="HL787" s="2"/>
      <c r="HM787" s="2" t="s">
        <v>3</v>
      </c>
      <c r="HN787" s="2" t="s">
        <v>3</v>
      </c>
      <c r="HO787" s="2" t="s">
        <v>3</v>
      </c>
      <c r="HP787" s="2" t="s">
        <v>3</v>
      </c>
      <c r="HQ787" s="2" t="s">
        <v>3</v>
      </c>
      <c r="HR787" s="2"/>
      <c r="HS787" s="2">
        <v>0</v>
      </c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>
        <v>0</v>
      </c>
      <c r="IL787" s="2"/>
      <c r="IM787" s="2"/>
      <c r="IN787" s="2"/>
      <c r="IO787" s="2"/>
      <c r="IP787" s="2"/>
      <c r="IQ787" s="2"/>
      <c r="IR787" s="2"/>
      <c r="IS787" s="2"/>
      <c r="IT787" s="2"/>
      <c r="IU787" s="2"/>
    </row>
    <row r="788" spans="1:255" x14ac:dyDescent="0.25">
      <c r="A788">
        <v>18</v>
      </c>
      <c r="B788">
        <v>1</v>
      </c>
      <c r="C788">
        <v>610</v>
      </c>
      <c r="E788" t="s">
        <v>465</v>
      </c>
      <c r="F788" t="s">
        <v>320</v>
      </c>
      <c r="G788" t="s">
        <v>321</v>
      </c>
      <c r="H788" t="s">
        <v>158</v>
      </c>
      <c r="I788">
        <f>I786*J788</f>
        <v>64.466750000000005</v>
      </c>
      <c r="J788">
        <v>2.5</v>
      </c>
      <c r="K788">
        <v>2.5</v>
      </c>
      <c r="O788">
        <f t="shared" si="741"/>
        <v>336885.25</v>
      </c>
      <c r="P788">
        <f t="shared" si="742"/>
        <v>336885.25</v>
      </c>
      <c r="Q788">
        <f t="shared" si="775"/>
        <v>0</v>
      </c>
      <c r="R788">
        <f t="shared" si="743"/>
        <v>0</v>
      </c>
      <c r="S788">
        <f t="shared" si="744"/>
        <v>0</v>
      </c>
      <c r="T788">
        <f t="shared" si="745"/>
        <v>0</v>
      </c>
      <c r="U788">
        <f t="shared" si="746"/>
        <v>0</v>
      </c>
      <c r="V788">
        <f t="shared" si="747"/>
        <v>0</v>
      </c>
      <c r="W788">
        <f t="shared" si="748"/>
        <v>0</v>
      </c>
      <c r="X788">
        <f t="shared" si="749"/>
        <v>0</v>
      </c>
      <c r="Y788">
        <f t="shared" si="750"/>
        <v>0</v>
      </c>
      <c r="AA788">
        <v>56481267</v>
      </c>
      <c r="AB788">
        <f t="shared" si="751"/>
        <v>467.32</v>
      </c>
      <c r="AC788">
        <f t="shared" si="752"/>
        <v>467.32</v>
      </c>
      <c r="AD788">
        <f t="shared" si="776"/>
        <v>0</v>
      </c>
      <c r="AE788">
        <f t="shared" si="777"/>
        <v>0</v>
      </c>
      <c r="AF788">
        <f t="shared" si="777"/>
        <v>0</v>
      </c>
      <c r="AG788">
        <f t="shared" si="753"/>
        <v>0</v>
      </c>
      <c r="AH788">
        <f t="shared" si="778"/>
        <v>0</v>
      </c>
      <c r="AI788">
        <f t="shared" si="778"/>
        <v>0</v>
      </c>
      <c r="AJ788">
        <f t="shared" si="754"/>
        <v>0</v>
      </c>
      <c r="AK788">
        <v>467.32</v>
      </c>
      <c r="AL788">
        <v>467.32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99</v>
      </c>
      <c r="AU788">
        <v>59</v>
      </c>
      <c r="AV788">
        <v>1</v>
      </c>
      <c r="AW788">
        <v>1.002</v>
      </c>
      <c r="AZ788">
        <v>1</v>
      </c>
      <c r="BA788">
        <v>1</v>
      </c>
      <c r="BB788">
        <v>1</v>
      </c>
      <c r="BC788">
        <v>11.16</v>
      </c>
      <c r="BD788" t="s">
        <v>3</v>
      </c>
      <c r="BE788" t="s">
        <v>3</v>
      </c>
      <c r="BF788" t="s">
        <v>3</v>
      </c>
      <c r="BG788" t="s">
        <v>3</v>
      </c>
      <c r="BH788">
        <v>3</v>
      </c>
      <c r="BI788">
        <v>1</v>
      </c>
      <c r="BJ788" t="s">
        <v>322</v>
      </c>
      <c r="BM788">
        <v>12</v>
      </c>
      <c r="BN788">
        <v>0</v>
      </c>
      <c r="BO788" t="s">
        <v>320</v>
      </c>
      <c r="BP788">
        <v>1</v>
      </c>
      <c r="BQ788">
        <v>30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 t="s">
        <v>3</v>
      </c>
      <c r="BZ788">
        <v>99</v>
      </c>
      <c r="CA788">
        <v>59</v>
      </c>
      <c r="CB788" t="s">
        <v>3</v>
      </c>
      <c r="CE788">
        <v>30</v>
      </c>
      <c r="CF788">
        <v>0</v>
      </c>
      <c r="CG788">
        <v>0</v>
      </c>
      <c r="CM788">
        <v>0</v>
      </c>
      <c r="CN788" t="s">
        <v>3</v>
      </c>
      <c r="CO788">
        <v>0</v>
      </c>
      <c r="CP788">
        <f t="shared" si="755"/>
        <v>336885.25</v>
      </c>
      <c r="CQ788">
        <f t="shared" si="756"/>
        <v>5225.67</v>
      </c>
      <c r="CR788">
        <f t="shared" si="779"/>
        <v>0</v>
      </c>
      <c r="CS788">
        <f t="shared" si="757"/>
        <v>0</v>
      </c>
      <c r="CT788">
        <f t="shared" si="758"/>
        <v>0</v>
      </c>
      <c r="CU788">
        <f t="shared" si="759"/>
        <v>0</v>
      </c>
      <c r="CV788">
        <f t="shared" si="760"/>
        <v>0</v>
      </c>
      <c r="CW788">
        <f t="shared" si="761"/>
        <v>0</v>
      </c>
      <c r="CX788">
        <f t="shared" si="762"/>
        <v>0</v>
      </c>
      <c r="CY788">
        <f t="shared" si="763"/>
        <v>0</v>
      </c>
      <c r="CZ788">
        <f t="shared" si="764"/>
        <v>0</v>
      </c>
      <c r="DC788" t="s">
        <v>3</v>
      </c>
      <c r="DD788" t="s">
        <v>3</v>
      </c>
      <c r="DE788" t="s">
        <v>3</v>
      </c>
      <c r="DF788" t="s">
        <v>3</v>
      </c>
      <c r="DG788" t="s">
        <v>3</v>
      </c>
      <c r="DH788" t="s">
        <v>3</v>
      </c>
      <c r="DI788" t="s">
        <v>3</v>
      </c>
      <c r="DJ788" t="s">
        <v>3</v>
      </c>
      <c r="DK788" t="s">
        <v>3</v>
      </c>
      <c r="DL788" t="s">
        <v>3</v>
      </c>
      <c r="DM788" t="s">
        <v>3</v>
      </c>
      <c r="DN788">
        <v>0</v>
      </c>
      <c r="DO788">
        <v>0</v>
      </c>
      <c r="DP788">
        <v>1</v>
      </c>
      <c r="DQ788">
        <v>1</v>
      </c>
      <c r="DU788">
        <v>1007</v>
      </c>
      <c r="DV788" t="s">
        <v>158</v>
      </c>
      <c r="DW788" t="s">
        <v>158</v>
      </c>
      <c r="DX788">
        <v>1</v>
      </c>
      <c r="DZ788" t="s">
        <v>3</v>
      </c>
      <c r="EA788" t="s">
        <v>3</v>
      </c>
      <c r="EB788" t="s">
        <v>3</v>
      </c>
      <c r="EC788" t="s">
        <v>3</v>
      </c>
      <c r="EE788">
        <v>55586448</v>
      </c>
      <c r="EF788">
        <v>30</v>
      </c>
      <c r="EG788" t="s">
        <v>117</v>
      </c>
      <c r="EH788">
        <v>0</v>
      </c>
      <c r="EI788" t="s">
        <v>3</v>
      </c>
      <c r="EJ788">
        <v>1</v>
      </c>
      <c r="EK788">
        <v>12</v>
      </c>
      <c r="EL788" t="s">
        <v>392</v>
      </c>
      <c r="EM788" t="s">
        <v>393</v>
      </c>
      <c r="EO788" t="s">
        <v>3</v>
      </c>
      <c r="EQ788">
        <v>0</v>
      </c>
      <c r="ER788">
        <v>467.32</v>
      </c>
      <c r="ES788">
        <v>467.32</v>
      </c>
      <c r="ET788">
        <v>0</v>
      </c>
      <c r="EU788">
        <v>0</v>
      </c>
      <c r="EV788">
        <v>0</v>
      </c>
      <c r="EW788">
        <v>0</v>
      </c>
      <c r="EX788">
        <v>0</v>
      </c>
      <c r="FQ788">
        <v>0</v>
      </c>
      <c r="FR788">
        <v>0</v>
      </c>
      <c r="FS788">
        <v>0</v>
      </c>
      <c r="FX788">
        <v>99</v>
      </c>
      <c r="FY788">
        <v>59</v>
      </c>
      <c r="GA788" t="s">
        <v>3</v>
      </c>
      <c r="GD788">
        <v>1</v>
      </c>
      <c r="GF788">
        <v>-1380664753</v>
      </c>
      <c r="GG788">
        <v>2</v>
      </c>
      <c r="GH788">
        <v>1</v>
      </c>
      <c r="GI788">
        <v>2</v>
      </c>
      <c r="GJ788">
        <v>0</v>
      </c>
      <c r="GK788">
        <v>0</v>
      </c>
      <c r="GL788">
        <f t="shared" si="765"/>
        <v>0</v>
      </c>
      <c r="GM788">
        <f t="shared" si="766"/>
        <v>336885.25</v>
      </c>
      <c r="GN788">
        <f t="shared" si="767"/>
        <v>336885.25</v>
      </c>
      <c r="GO788">
        <f t="shared" si="768"/>
        <v>0</v>
      </c>
      <c r="GP788">
        <f t="shared" si="769"/>
        <v>0</v>
      </c>
      <c r="GR788">
        <v>0</v>
      </c>
      <c r="GS788">
        <v>3</v>
      </c>
      <c r="GT788">
        <v>0</v>
      </c>
      <c r="GU788" t="s">
        <v>3</v>
      </c>
      <c r="GV788">
        <f t="shared" si="770"/>
        <v>0</v>
      </c>
      <c r="GW788">
        <v>1</v>
      </c>
      <c r="GX788">
        <f t="shared" si="771"/>
        <v>0</v>
      </c>
      <c r="HA788">
        <v>0</v>
      </c>
      <c r="HB788">
        <v>0</v>
      </c>
      <c r="HC788">
        <f t="shared" si="772"/>
        <v>0</v>
      </c>
      <c r="HE788" t="s">
        <v>3</v>
      </c>
      <c r="HF788" t="s">
        <v>3</v>
      </c>
      <c r="HM788" t="s">
        <v>3</v>
      </c>
      <c r="HN788" t="s">
        <v>3</v>
      </c>
      <c r="HO788" t="s">
        <v>3</v>
      </c>
      <c r="HP788" t="s">
        <v>3</v>
      </c>
      <c r="HQ788" t="s">
        <v>3</v>
      </c>
      <c r="HS788">
        <v>0</v>
      </c>
      <c r="IK788">
        <v>0</v>
      </c>
    </row>
    <row r="789" spans="1:255" x14ac:dyDescent="0.25">
      <c r="A789" s="2">
        <v>18</v>
      </c>
      <c r="B789" s="2">
        <v>1</v>
      </c>
      <c r="C789" s="2">
        <v>598</v>
      </c>
      <c r="D789" s="2"/>
      <c r="E789" s="2" t="s">
        <v>466</v>
      </c>
      <c r="F789" s="2" t="s">
        <v>467</v>
      </c>
      <c r="G789" s="2" t="s">
        <v>1042</v>
      </c>
      <c r="H789" s="2" t="s">
        <v>214</v>
      </c>
      <c r="I789" s="2">
        <f>I785*J789</f>
        <v>5673.0739999999996</v>
      </c>
      <c r="J789" s="2">
        <v>220</v>
      </c>
      <c r="K789" s="2">
        <v>220</v>
      </c>
      <c r="L789" s="2"/>
      <c r="M789" s="2"/>
      <c r="N789" s="2"/>
      <c r="O789" s="2">
        <f t="shared" si="741"/>
        <v>229366.35</v>
      </c>
      <c r="P789" s="2">
        <f t="shared" si="742"/>
        <v>229366.35</v>
      </c>
      <c r="Q789" s="2">
        <f t="shared" si="775"/>
        <v>0</v>
      </c>
      <c r="R789" s="2">
        <f t="shared" si="743"/>
        <v>0</v>
      </c>
      <c r="S789" s="2">
        <f t="shared" si="744"/>
        <v>0</v>
      </c>
      <c r="T789" s="2">
        <f t="shared" si="745"/>
        <v>0</v>
      </c>
      <c r="U789" s="2">
        <f t="shared" si="746"/>
        <v>0</v>
      </c>
      <c r="V789" s="2">
        <f t="shared" si="747"/>
        <v>0</v>
      </c>
      <c r="W789" s="2">
        <f t="shared" si="748"/>
        <v>0</v>
      </c>
      <c r="X789" s="2">
        <f t="shared" si="749"/>
        <v>0</v>
      </c>
      <c r="Y789" s="2">
        <f t="shared" si="750"/>
        <v>0</v>
      </c>
      <c r="Z789" s="2"/>
      <c r="AA789" s="2">
        <v>56481265</v>
      </c>
      <c r="AB789" s="2">
        <f t="shared" si="751"/>
        <v>40.35</v>
      </c>
      <c r="AC789" s="2">
        <f t="shared" si="752"/>
        <v>40.35</v>
      </c>
      <c r="AD789" s="2">
        <f t="shared" si="776"/>
        <v>0</v>
      </c>
      <c r="AE789" s="2">
        <f t="shared" si="777"/>
        <v>0</v>
      </c>
      <c r="AF789" s="2">
        <f t="shared" si="777"/>
        <v>0</v>
      </c>
      <c r="AG789" s="2">
        <f t="shared" si="753"/>
        <v>0</v>
      </c>
      <c r="AH789" s="2">
        <f t="shared" si="778"/>
        <v>0</v>
      </c>
      <c r="AI789" s="2">
        <f t="shared" si="778"/>
        <v>0</v>
      </c>
      <c r="AJ789" s="2">
        <f t="shared" si="754"/>
        <v>0</v>
      </c>
      <c r="AK789" s="2">
        <v>40.35</v>
      </c>
      <c r="AL789" s="2">
        <v>40.35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99</v>
      </c>
      <c r="AU789" s="2">
        <v>59</v>
      </c>
      <c r="AV789" s="2">
        <v>1</v>
      </c>
      <c r="AW789" s="2">
        <v>1.002</v>
      </c>
      <c r="AX789" s="2"/>
      <c r="AY789" s="2"/>
      <c r="AZ789" s="2">
        <v>1</v>
      </c>
      <c r="BA789" s="2">
        <v>1</v>
      </c>
      <c r="BB789" s="2">
        <v>1</v>
      </c>
      <c r="BC789" s="2">
        <v>1</v>
      </c>
      <c r="BD789" s="2" t="s">
        <v>3</v>
      </c>
      <c r="BE789" s="2" t="s">
        <v>3</v>
      </c>
      <c r="BF789" s="2" t="s">
        <v>3</v>
      </c>
      <c r="BG789" s="2" t="s">
        <v>3</v>
      </c>
      <c r="BH789" s="2">
        <v>3</v>
      </c>
      <c r="BI789" s="2">
        <v>1</v>
      </c>
      <c r="BJ789" s="2" t="s">
        <v>468</v>
      </c>
      <c r="BK789" s="2"/>
      <c r="BL789" s="2"/>
      <c r="BM789" s="2">
        <v>12</v>
      </c>
      <c r="BN789" s="2">
        <v>0</v>
      </c>
      <c r="BO789" s="2" t="s">
        <v>3</v>
      </c>
      <c r="BP789" s="2">
        <v>0</v>
      </c>
      <c r="BQ789" s="2">
        <v>30</v>
      </c>
      <c r="BR789" s="2">
        <v>0</v>
      </c>
      <c r="BS789" s="2">
        <v>1</v>
      </c>
      <c r="BT789" s="2">
        <v>1</v>
      </c>
      <c r="BU789" s="2">
        <v>1</v>
      </c>
      <c r="BV789" s="2">
        <v>1</v>
      </c>
      <c r="BW789" s="2">
        <v>1</v>
      </c>
      <c r="BX789" s="2">
        <v>1</v>
      </c>
      <c r="BY789" s="2" t="s">
        <v>3</v>
      </c>
      <c r="BZ789" s="2">
        <v>99</v>
      </c>
      <c r="CA789" s="2">
        <v>59</v>
      </c>
      <c r="CB789" s="2" t="s">
        <v>3</v>
      </c>
      <c r="CC789" s="2"/>
      <c r="CD789" s="2"/>
      <c r="CE789" s="2">
        <v>30</v>
      </c>
      <c r="CF789" s="2">
        <v>0</v>
      </c>
      <c r="CG789" s="2">
        <v>0</v>
      </c>
      <c r="CH789" s="2"/>
      <c r="CI789" s="2"/>
      <c r="CJ789" s="2"/>
      <c r="CK789" s="2"/>
      <c r="CL789" s="2"/>
      <c r="CM789" s="2">
        <v>0</v>
      </c>
      <c r="CN789" s="2" t="s">
        <v>3</v>
      </c>
      <c r="CO789" s="2">
        <v>0</v>
      </c>
      <c r="CP789" s="2">
        <f t="shared" si="755"/>
        <v>229366.35</v>
      </c>
      <c r="CQ789" s="2">
        <f t="shared" si="756"/>
        <v>40.43</v>
      </c>
      <c r="CR789" s="2">
        <f t="shared" si="779"/>
        <v>0</v>
      </c>
      <c r="CS789" s="2">
        <f t="shared" si="757"/>
        <v>0</v>
      </c>
      <c r="CT789" s="2">
        <f t="shared" si="758"/>
        <v>0</v>
      </c>
      <c r="CU789" s="2">
        <f t="shared" si="759"/>
        <v>0</v>
      </c>
      <c r="CV789" s="2">
        <f t="shared" si="760"/>
        <v>0</v>
      </c>
      <c r="CW789" s="2">
        <f t="shared" si="761"/>
        <v>0</v>
      </c>
      <c r="CX789" s="2">
        <f t="shared" si="762"/>
        <v>0</v>
      </c>
      <c r="CY789" s="2">
        <f t="shared" si="763"/>
        <v>0</v>
      </c>
      <c r="CZ789" s="2">
        <f t="shared" si="764"/>
        <v>0</v>
      </c>
      <c r="DA789" s="2"/>
      <c r="DB789" s="2"/>
      <c r="DC789" s="2" t="s">
        <v>3</v>
      </c>
      <c r="DD789" s="2" t="s">
        <v>3</v>
      </c>
      <c r="DE789" s="2" t="s">
        <v>3</v>
      </c>
      <c r="DF789" s="2" t="s">
        <v>3</v>
      </c>
      <c r="DG789" s="2" t="s">
        <v>3</v>
      </c>
      <c r="DH789" s="2" t="s">
        <v>3</v>
      </c>
      <c r="DI789" s="2" t="s">
        <v>3</v>
      </c>
      <c r="DJ789" s="2" t="s">
        <v>3</v>
      </c>
      <c r="DK789" s="2" t="s">
        <v>3</v>
      </c>
      <c r="DL789" s="2" t="s">
        <v>3</v>
      </c>
      <c r="DM789" s="2" t="s">
        <v>3</v>
      </c>
      <c r="DN789" s="2">
        <v>0</v>
      </c>
      <c r="DO789" s="2">
        <v>0</v>
      </c>
      <c r="DP789" s="2">
        <v>1</v>
      </c>
      <c r="DQ789" s="2">
        <v>1</v>
      </c>
      <c r="DR789" s="2"/>
      <c r="DS789" s="2"/>
      <c r="DT789" s="2"/>
      <c r="DU789" s="2">
        <v>1005</v>
      </c>
      <c r="DV789" s="2" t="s">
        <v>214</v>
      </c>
      <c r="DW789" s="2" t="s">
        <v>214</v>
      </c>
      <c r="DX789" s="2">
        <v>1</v>
      </c>
      <c r="DY789" s="2"/>
      <c r="DZ789" s="2" t="s">
        <v>3</v>
      </c>
      <c r="EA789" s="2" t="s">
        <v>3</v>
      </c>
      <c r="EB789" s="2" t="s">
        <v>3</v>
      </c>
      <c r="EC789" s="2" t="s">
        <v>3</v>
      </c>
      <c r="ED789" s="2"/>
      <c r="EE789" s="2">
        <v>55586448</v>
      </c>
      <c r="EF789" s="2">
        <v>30</v>
      </c>
      <c r="EG789" s="2" t="s">
        <v>117</v>
      </c>
      <c r="EH789" s="2">
        <v>0</v>
      </c>
      <c r="EI789" s="2" t="s">
        <v>3</v>
      </c>
      <c r="EJ789" s="2">
        <v>1</v>
      </c>
      <c r="EK789" s="2">
        <v>12</v>
      </c>
      <c r="EL789" s="2" t="s">
        <v>392</v>
      </c>
      <c r="EM789" s="2" t="s">
        <v>393</v>
      </c>
      <c r="EN789" s="2"/>
      <c r="EO789" s="2" t="s">
        <v>3</v>
      </c>
      <c r="EP789" s="2"/>
      <c r="EQ789" s="2">
        <v>0</v>
      </c>
      <c r="ER789" s="2">
        <v>40.35</v>
      </c>
      <c r="ES789" s="2">
        <v>40.35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>
        <v>0</v>
      </c>
      <c r="FR789" s="2">
        <v>0</v>
      </c>
      <c r="FS789" s="2">
        <v>0</v>
      </c>
      <c r="FT789" s="2"/>
      <c r="FU789" s="2"/>
      <c r="FV789" s="2"/>
      <c r="FW789" s="2"/>
      <c r="FX789" s="2">
        <v>99</v>
      </c>
      <c r="FY789" s="2">
        <v>59</v>
      </c>
      <c r="FZ789" s="2"/>
      <c r="GA789" s="2" t="s">
        <v>3</v>
      </c>
      <c r="GB789" s="2"/>
      <c r="GC789" s="2"/>
      <c r="GD789" s="2">
        <v>1</v>
      </c>
      <c r="GE789" s="2"/>
      <c r="GF789" s="2">
        <v>5423842</v>
      </c>
      <c r="GG789" s="2">
        <v>2</v>
      </c>
      <c r="GH789" s="2">
        <v>1</v>
      </c>
      <c r="GI789" s="2">
        <v>-2</v>
      </c>
      <c r="GJ789" s="2">
        <v>0</v>
      </c>
      <c r="GK789" s="2">
        <v>0</v>
      </c>
      <c r="GL789" s="2">
        <f t="shared" si="765"/>
        <v>0</v>
      </c>
      <c r="GM789" s="2">
        <f t="shared" si="766"/>
        <v>229366.35</v>
      </c>
      <c r="GN789" s="2">
        <f t="shared" si="767"/>
        <v>229366.35</v>
      </c>
      <c r="GO789" s="2">
        <f t="shared" si="768"/>
        <v>0</v>
      </c>
      <c r="GP789" s="2">
        <f t="shared" si="769"/>
        <v>0</v>
      </c>
      <c r="GQ789" s="2"/>
      <c r="GR789" s="2">
        <v>0</v>
      </c>
      <c r="GS789" s="2">
        <v>3</v>
      </c>
      <c r="GT789" s="2">
        <v>0</v>
      </c>
      <c r="GU789" s="2" t="s">
        <v>3</v>
      </c>
      <c r="GV789" s="2">
        <f t="shared" si="770"/>
        <v>0</v>
      </c>
      <c r="GW789" s="2">
        <v>1</v>
      </c>
      <c r="GX789" s="2">
        <f t="shared" si="771"/>
        <v>0</v>
      </c>
      <c r="GY789" s="2"/>
      <c r="GZ789" s="2"/>
      <c r="HA789" s="2">
        <v>0</v>
      </c>
      <c r="HB789" s="2">
        <v>0</v>
      </c>
      <c r="HC789" s="2">
        <f t="shared" si="772"/>
        <v>0</v>
      </c>
      <c r="HD789" s="2"/>
      <c r="HE789" s="2" t="s">
        <v>3</v>
      </c>
      <c r="HF789" s="2" t="s">
        <v>3</v>
      </c>
      <c r="HG789" s="2"/>
      <c r="HH789" s="2"/>
      <c r="HI789" s="2"/>
      <c r="HJ789" s="2"/>
      <c r="HK789" s="2"/>
      <c r="HL789" s="2"/>
      <c r="HM789" s="2" t="s">
        <v>3</v>
      </c>
      <c r="HN789" s="2" t="s">
        <v>3</v>
      </c>
      <c r="HO789" s="2" t="s">
        <v>3</v>
      </c>
      <c r="HP789" s="2" t="s">
        <v>3</v>
      </c>
      <c r="HQ789" s="2" t="s">
        <v>3</v>
      </c>
      <c r="HR789" s="2"/>
      <c r="HS789" s="2">
        <v>0</v>
      </c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>
        <v>0</v>
      </c>
      <c r="IL789" s="2"/>
      <c r="IM789" s="2"/>
      <c r="IN789" s="2"/>
      <c r="IO789" s="2"/>
      <c r="IP789" s="2"/>
      <c r="IQ789" s="2"/>
      <c r="IR789" s="2"/>
      <c r="IS789" s="2"/>
      <c r="IT789" s="2"/>
      <c r="IU789" s="2"/>
    </row>
    <row r="790" spans="1:255" x14ac:dyDescent="0.25">
      <c r="A790">
        <v>18</v>
      </c>
      <c r="B790">
        <v>1</v>
      </c>
      <c r="C790">
        <v>606</v>
      </c>
      <c r="E790" t="s">
        <v>466</v>
      </c>
      <c r="F790" t="s">
        <v>467</v>
      </c>
      <c r="G790" t="s">
        <v>1042</v>
      </c>
      <c r="H790" t="s">
        <v>214</v>
      </c>
      <c r="I790">
        <f>I786*J790</f>
        <v>5673.0739999999996</v>
      </c>
      <c r="J790">
        <v>220</v>
      </c>
      <c r="K790">
        <v>220</v>
      </c>
      <c r="O790">
        <f t="shared" si="741"/>
        <v>2023011.21</v>
      </c>
      <c r="P790">
        <f t="shared" si="742"/>
        <v>2023011.21</v>
      </c>
      <c r="Q790">
        <f t="shared" si="775"/>
        <v>0</v>
      </c>
      <c r="R790">
        <f t="shared" si="743"/>
        <v>0</v>
      </c>
      <c r="S790">
        <f t="shared" si="744"/>
        <v>0</v>
      </c>
      <c r="T790">
        <f t="shared" si="745"/>
        <v>0</v>
      </c>
      <c r="U790">
        <f t="shared" si="746"/>
        <v>0</v>
      </c>
      <c r="V790">
        <f t="shared" si="747"/>
        <v>0</v>
      </c>
      <c r="W790">
        <f t="shared" si="748"/>
        <v>0</v>
      </c>
      <c r="X790">
        <f t="shared" si="749"/>
        <v>0</v>
      </c>
      <c r="Y790">
        <f t="shared" si="750"/>
        <v>0</v>
      </c>
      <c r="AA790">
        <v>56481267</v>
      </c>
      <c r="AB790">
        <f t="shared" si="751"/>
        <v>40.35</v>
      </c>
      <c r="AC790">
        <f t="shared" si="752"/>
        <v>40.35</v>
      </c>
      <c r="AD790">
        <f t="shared" si="776"/>
        <v>0</v>
      </c>
      <c r="AE790">
        <f t="shared" si="777"/>
        <v>0</v>
      </c>
      <c r="AF790">
        <f t="shared" si="777"/>
        <v>0</v>
      </c>
      <c r="AG790">
        <f t="shared" si="753"/>
        <v>0</v>
      </c>
      <c r="AH790">
        <f t="shared" si="778"/>
        <v>0</v>
      </c>
      <c r="AI790">
        <f t="shared" si="778"/>
        <v>0</v>
      </c>
      <c r="AJ790">
        <f t="shared" si="754"/>
        <v>0</v>
      </c>
      <c r="AK790">
        <v>40.35</v>
      </c>
      <c r="AL790">
        <v>40.35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99</v>
      </c>
      <c r="AU790">
        <v>59</v>
      </c>
      <c r="AV790">
        <v>1</v>
      </c>
      <c r="AW790">
        <v>1.002</v>
      </c>
      <c r="AZ790">
        <v>1</v>
      </c>
      <c r="BA790">
        <v>1</v>
      </c>
      <c r="BB790">
        <v>1</v>
      </c>
      <c r="BC790">
        <v>8.82</v>
      </c>
      <c r="BD790" t="s">
        <v>3</v>
      </c>
      <c r="BE790" t="s">
        <v>3</v>
      </c>
      <c r="BF790" t="s">
        <v>3</v>
      </c>
      <c r="BG790" t="s">
        <v>3</v>
      </c>
      <c r="BH790">
        <v>3</v>
      </c>
      <c r="BI790">
        <v>1</v>
      </c>
      <c r="BJ790" t="s">
        <v>468</v>
      </c>
      <c r="BM790">
        <v>12</v>
      </c>
      <c r="BN790">
        <v>0</v>
      </c>
      <c r="BO790" t="s">
        <v>467</v>
      </c>
      <c r="BP790">
        <v>1</v>
      </c>
      <c r="BQ790">
        <v>30</v>
      </c>
      <c r="BR790">
        <v>0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 t="s">
        <v>3</v>
      </c>
      <c r="BZ790">
        <v>99</v>
      </c>
      <c r="CA790">
        <v>59</v>
      </c>
      <c r="CB790" t="s">
        <v>3</v>
      </c>
      <c r="CE790">
        <v>30</v>
      </c>
      <c r="CF790">
        <v>0</v>
      </c>
      <c r="CG790">
        <v>0</v>
      </c>
      <c r="CM790">
        <v>0</v>
      </c>
      <c r="CN790" t="s">
        <v>3</v>
      </c>
      <c r="CO790">
        <v>0</v>
      </c>
      <c r="CP790">
        <f t="shared" si="755"/>
        <v>2023011.21</v>
      </c>
      <c r="CQ790">
        <f t="shared" si="756"/>
        <v>356.59</v>
      </c>
      <c r="CR790">
        <f t="shared" si="779"/>
        <v>0</v>
      </c>
      <c r="CS790">
        <f t="shared" si="757"/>
        <v>0</v>
      </c>
      <c r="CT790">
        <f t="shared" si="758"/>
        <v>0</v>
      </c>
      <c r="CU790">
        <f t="shared" si="759"/>
        <v>0</v>
      </c>
      <c r="CV790">
        <f t="shared" si="760"/>
        <v>0</v>
      </c>
      <c r="CW790">
        <f t="shared" si="761"/>
        <v>0</v>
      </c>
      <c r="CX790">
        <f t="shared" si="762"/>
        <v>0</v>
      </c>
      <c r="CY790">
        <f t="shared" si="763"/>
        <v>0</v>
      </c>
      <c r="CZ790">
        <f t="shared" si="764"/>
        <v>0</v>
      </c>
      <c r="DC790" t="s">
        <v>3</v>
      </c>
      <c r="DD790" t="s">
        <v>3</v>
      </c>
      <c r="DE790" t="s">
        <v>3</v>
      </c>
      <c r="DF790" t="s">
        <v>3</v>
      </c>
      <c r="DG790" t="s">
        <v>3</v>
      </c>
      <c r="DH790" t="s">
        <v>3</v>
      </c>
      <c r="DI790" t="s">
        <v>3</v>
      </c>
      <c r="DJ790" t="s">
        <v>3</v>
      </c>
      <c r="DK790" t="s">
        <v>3</v>
      </c>
      <c r="DL790" t="s">
        <v>3</v>
      </c>
      <c r="DM790" t="s">
        <v>3</v>
      </c>
      <c r="DN790">
        <v>0</v>
      </c>
      <c r="DO790">
        <v>0</v>
      </c>
      <c r="DP790">
        <v>1</v>
      </c>
      <c r="DQ790">
        <v>1</v>
      </c>
      <c r="DU790">
        <v>1005</v>
      </c>
      <c r="DV790" t="s">
        <v>214</v>
      </c>
      <c r="DW790" t="s">
        <v>214</v>
      </c>
      <c r="DX790">
        <v>1</v>
      </c>
      <c r="DZ790" t="s">
        <v>3</v>
      </c>
      <c r="EA790" t="s">
        <v>3</v>
      </c>
      <c r="EB790" t="s">
        <v>3</v>
      </c>
      <c r="EC790" t="s">
        <v>3</v>
      </c>
      <c r="EE790">
        <v>55586448</v>
      </c>
      <c r="EF790">
        <v>30</v>
      </c>
      <c r="EG790" t="s">
        <v>117</v>
      </c>
      <c r="EH790">
        <v>0</v>
      </c>
      <c r="EI790" t="s">
        <v>3</v>
      </c>
      <c r="EJ790">
        <v>1</v>
      </c>
      <c r="EK790">
        <v>12</v>
      </c>
      <c r="EL790" t="s">
        <v>392</v>
      </c>
      <c r="EM790" t="s">
        <v>393</v>
      </c>
      <c r="EO790" t="s">
        <v>3</v>
      </c>
      <c r="EQ790">
        <v>0</v>
      </c>
      <c r="ER790">
        <v>40.35</v>
      </c>
      <c r="ES790">
        <v>40.35</v>
      </c>
      <c r="ET790">
        <v>0</v>
      </c>
      <c r="EU790">
        <v>0</v>
      </c>
      <c r="EV790">
        <v>0</v>
      </c>
      <c r="EW790">
        <v>0</v>
      </c>
      <c r="EX790">
        <v>0</v>
      </c>
      <c r="FQ790">
        <v>0</v>
      </c>
      <c r="FR790">
        <v>0</v>
      </c>
      <c r="FS790">
        <v>0</v>
      </c>
      <c r="FX790">
        <v>99</v>
      </c>
      <c r="FY790">
        <v>59</v>
      </c>
      <c r="GA790" t="s">
        <v>3</v>
      </c>
      <c r="GD790">
        <v>1</v>
      </c>
      <c r="GF790">
        <v>5423842</v>
      </c>
      <c r="GG790">
        <v>2</v>
      </c>
      <c r="GH790">
        <v>1</v>
      </c>
      <c r="GI790">
        <v>2</v>
      </c>
      <c r="GJ790">
        <v>0</v>
      </c>
      <c r="GK790">
        <v>0</v>
      </c>
      <c r="GL790">
        <f t="shared" si="765"/>
        <v>0</v>
      </c>
      <c r="GM790">
        <f t="shared" si="766"/>
        <v>2023011.21</v>
      </c>
      <c r="GN790">
        <f t="shared" si="767"/>
        <v>2023011.21</v>
      </c>
      <c r="GO790">
        <f t="shared" si="768"/>
        <v>0</v>
      </c>
      <c r="GP790">
        <f t="shared" si="769"/>
        <v>0</v>
      </c>
      <c r="GR790">
        <v>0</v>
      </c>
      <c r="GS790">
        <v>3</v>
      </c>
      <c r="GT790">
        <v>0</v>
      </c>
      <c r="GU790" t="s">
        <v>3</v>
      </c>
      <c r="GV790">
        <f t="shared" si="770"/>
        <v>0</v>
      </c>
      <c r="GW790">
        <v>1</v>
      </c>
      <c r="GX790">
        <f t="shared" si="771"/>
        <v>0</v>
      </c>
      <c r="HA790">
        <v>0</v>
      </c>
      <c r="HB790">
        <v>0</v>
      </c>
      <c r="HC790">
        <f t="shared" si="772"/>
        <v>0</v>
      </c>
      <c r="HE790" t="s">
        <v>3</v>
      </c>
      <c r="HF790" t="s">
        <v>3</v>
      </c>
      <c r="HM790" t="s">
        <v>3</v>
      </c>
      <c r="HN790" t="s">
        <v>3</v>
      </c>
      <c r="HO790" t="s">
        <v>3</v>
      </c>
      <c r="HP790" t="s">
        <v>3</v>
      </c>
      <c r="HQ790" t="s">
        <v>3</v>
      </c>
      <c r="HS790">
        <v>0</v>
      </c>
      <c r="IK790">
        <v>0</v>
      </c>
    </row>
    <row r="791" spans="1:255" x14ac:dyDescent="0.25">
      <c r="A791" s="2">
        <v>18</v>
      </c>
      <c r="B791" s="2">
        <v>1</v>
      </c>
      <c r="C791" s="2">
        <v>601</v>
      </c>
      <c r="D791" s="2"/>
      <c r="E791" s="2" t="s">
        <v>469</v>
      </c>
      <c r="F791" s="2" t="s">
        <v>470</v>
      </c>
      <c r="G791" s="2" t="s">
        <v>1043</v>
      </c>
      <c r="H791" s="2" t="s">
        <v>32</v>
      </c>
      <c r="I791" s="2">
        <f>I785*J791</f>
        <v>10.830413999999999</v>
      </c>
      <c r="J791" s="2">
        <v>0.42</v>
      </c>
      <c r="K791" s="2">
        <v>0.42</v>
      </c>
      <c r="L791" s="2"/>
      <c r="M791" s="2"/>
      <c r="N791" s="2"/>
      <c r="O791" s="2">
        <f t="shared" si="741"/>
        <v>126110.88</v>
      </c>
      <c r="P791" s="2">
        <f t="shared" si="742"/>
        <v>126110.88</v>
      </c>
      <c r="Q791" s="2">
        <f t="shared" si="775"/>
        <v>0</v>
      </c>
      <c r="R791" s="2">
        <f t="shared" si="743"/>
        <v>0</v>
      </c>
      <c r="S791" s="2">
        <f t="shared" si="744"/>
        <v>0</v>
      </c>
      <c r="T791" s="2">
        <f t="shared" si="745"/>
        <v>0</v>
      </c>
      <c r="U791" s="2">
        <f t="shared" si="746"/>
        <v>0</v>
      </c>
      <c r="V791" s="2">
        <f t="shared" si="747"/>
        <v>0</v>
      </c>
      <c r="W791" s="2">
        <f t="shared" si="748"/>
        <v>0</v>
      </c>
      <c r="X791" s="2">
        <f t="shared" si="749"/>
        <v>0</v>
      </c>
      <c r="Y791" s="2">
        <f t="shared" si="750"/>
        <v>0</v>
      </c>
      <c r="Z791" s="2"/>
      <c r="AA791" s="2">
        <v>56481265</v>
      </c>
      <c r="AB791" s="2">
        <f t="shared" si="751"/>
        <v>11620.9</v>
      </c>
      <c r="AC791" s="2">
        <f t="shared" si="752"/>
        <v>11620.9</v>
      </c>
      <c r="AD791" s="2">
        <f t="shared" si="776"/>
        <v>0</v>
      </c>
      <c r="AE791" s="2">
        <f t="shared" si="777"/>
        <v>0</v>
      </c>
      <c r="AF791" s="2">
        <f t="shared" si="777"/>
        <v>0</v>
      </c>
      <c r="AG791" s="2">
        <f t="shared" si="753"/>
        <v>0</v>
      </c>
      <c r="AH791" s="2">
        <f t="shared" si="778"/>
        <v>0</v>
      </c>
      <c r="AI791" s="2">
        <f t="shared" si="778"/>
        <v>0</v>
      </c>
      <c r="AJ791" s="2">
        <f t="shared" si="754"/>
        <v>0</v>
      </c>
      <c r="AK791" s="2">
        <v>11620.9</v>
      </c>
      <c r="AL791" s="2">
        <v>11620.9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99</v>
      </c>
      <c r="AU791" s="2">
        <v>59</v>
      </c>
      <c r="AV791" s="2">
        <v>1</v>
      </c>
      <c r="AW791" s="2">
        <v>1.002</v>
      </c>
      <c r="AX791" s="2"/>
      <c r="AY791" s="2"/>
      <c r="AZ791" s="2">
        <v>1</v>
      </c>
      <c r="BA791" s="2">
        <v>1</v>
      </c>
      <c r="BB791" s="2">
        <v>1</v>
      </c>
      <c r="BC791" s="2">
        <v>1</v>
      </c>
      <c r="BD791" s="2" t="s">
        <v>3</v>
      </c>
      <c r="BE791" s="2" t="s">
        <v>3</v>
      </c>
      <c r="BF791" s="2" t="s">
        <v>3</v>
      </c>
      <c r="BG791" s="2" t="s">
        <v>3</v>
      </c>
      <c r="BH791" s="2">
        <v>3</v>
      </c>
      <c r="BI791" s="2">
        <v>1</v>
      </c>
      <c r="BJ791" s="2" t="s">
        <v>471</v>
      </c>
      <c r="BK791" s="2"/>
      <c r="BL791" s="2"/>
      <c r="BM791" s="2">
        <v>12</v>
      </c>
      <c r="BN791" s="2">
        <v>0</v>
      </c>
      <c r="BO791" s="2" t="s">
        <v>3</v>
      </c>
      <c r="BP791" s="2">
        <v>0</v>
      </c>
      <c r="BQ791" s="2">
        <v>30</v>
      </c>
      <c r="BR791" s="2">
        <v>0</v>
      </c>
      <c r="BS791" s="2">
        <v>1</v>
      </c>
      <c r="BT791" s="2">
        <v>1</v>
      </c>
      <c r="BU791" s="2">
        <v>1</v>
      </c>
      <c r="BV791" s="2">
        <v>1</v>
      </c>
      <c r="BW791" s="2">
        <v>1</v>
      </c>
      <c r="BX791" s="2">
        <v>1</v>
      </c>
      <c r="BY791" s="2" t="s">
        <v>3</v>
      </c>
      <c r="BZ791" s="2">
        <v>99</v>
      </c>
      <c r="CA791" s="2">
        <v>59</v>
      </c>
      <c r="CB791" s="2" t="s">
        <v>3</v>
      </c>
      <c r="CC791" s="2"/>
      <c r="CD791" s="2"/>
      <c r="CE791" s="2">
        <v>30</v>
      </c>
      <c r="CF791" s="2">
        <v>0</v>
      </c>
      <c r="CG791" s="2">
        <v>0</v>
      </c>
      <c r="CH791" s="2"/>
      <c r="CI791" s="2"/>
      <c r="CJ791" s="2"/>
      <c r="CK791" s="2"/>
      <c r="CL791" s="2"/>
      <c r="CM791" s="2">
        <v>0</v>
      </c>
      <c r="CN791" s="2" t="s">
        <v>3</v>
      </c>
      <c r="CO791" s="2">
        <v>0</v>
      </c>
      <c r="CP791" s="2">
        <f t="shared" si="755"/>
        <v>126110.88</v>
      </c>
      <c r="CQ791" s="2">
        <f t="shared" si="756"/>
        <v>11644.14</v>
      </c>
      <c r="CR791" s="2">
        <f t="shared" si="779"/>
        <v>0</v>
      </c>
      <c r="CS791" s="2">
        <f t="shared" si="757"/>
        <v>0</v>
      </c>
      <c r="CT791" s="2">
        <f t="shared" si="758"/>
        <v>0</v>
      </c>
      <c r="CU791" s="2">
        <f t="shared" si="759"/>
        <v>0</v>
      </c>
      <c r="CV791" s="2">
        <f t="shared" si="760"/>
        <v>0</v>
      </c>
      <c r="CW791" s="2">
        <f t="shared" si="761"/>
        <v>0</v>
      </c>
      <c r="CX791" s="2">
        <f t="shared" si="762"/>
        <v>0</v>
      </c>
      <c r="CY791" s="2">
        <f t="shared" si="763"/>
        <v>0</v>
      </c>
      <c r="CZ791" s="2">
        <f t="shared" si="764"/>
        <v>0</v>
      </c>
      <c r="DA791" s="2"/>
      <c r="DB791" s="2"/>
      <c r="DC791" s="2" t="s">
        <v>3</v>
      </c>
      <c r="DD791" s="2" t="s">
        <v>3</v>
      </c>
      <c r="DE791" s="2" t="s">
        <v>3</v>
      </c>
      <c r="DF791" s="2" t="s">
        <v>3</v>
      </c>
      <c r="DG791" s="2" t="s">
        <v>3</v>
      </c>
      <c r="DH791" s="2" t="s">
        <v>3</v>
      </c>
      <c r="DI791" s="2" t="s">
        <v>3</v>
      </c>
      <c r="DJ791" s="2" t="s">
        <v>3</v>
      </c>
      <c r="DK791" s="2" t="s">
        <v>3</v>
      </c>
      <c r="DL791" s="2" t="s">
        <v>3</v>
      </c>
      <c r="DM791" s="2" t="s">
        <v>3</v>
      </c>
      <c r="DN791" s="2">
        <v>0</v>
      </c>
      <c r="DO791" s="2">
        <v>0</v>
      </c>
      <c r="DP791" s="2">
        <v>1</v>
      </c>
      <c r="DQ791" s="2">
        <v>1</v>
      </c>
      <c r="DR791" s="2"/>
      <c r="DS791" s="2"/>
      <c r="DT791" s="2"/>
      <c r="DU791" s="2">
        <v>1009</v>
      </c>
      <c r="DV791" s="2" t="s">
        <v>32</v>
      </c>
      <c r="DW791" s="2" t="s">
        <v>32</v>
      </c>
      <c r="DX791" s="2">
        <v>1000</v>
      </c>
      <c r="DY791" s="2"/>
      <c r="DZ791" s="2" t="s">
        <v>3</v>
      </c>
      <c r="EA791" s="2" t="s">
        <v>3</v>
      </c>
      <c r="EB791" s="2" t="s">
        <v>3</v>
      </c>
      <c r="EC791" s="2" t="s">
        <v>3</v>
      </c>
      <c r="ED791" s="2"/>
      <c r="EE791" s="2">
        <v>55586448</v>
      </c>
      <c r="EF791" s="2">
        <v>30</v>
      </c>
      <c r="EG791" s="2" t="s">
        <v>117</v>
      </c>
      <c r="EH791" s="2">
        <v>0</v>
      </c>
      <c r="EI791" s="2" t="s">
        <v>3</v>
      </c>
      <c r="EJ791" s="2">
        <v>1</v>
      </c>
      <c r="EK791" s="2">
        <v>12</v>
      </c>
      <c r="EL791" s="2" t="s">
        <v>392</v>
      </c>
      <c r="EM791" s="2" t="s">
        <v>393</v>
      </c>
      <c r="EN791" s="2"/>
      <c r="EO791" s="2" t="s">
        <v>3</v>
      </c>
      <c r="EP791" s="2"/>
      <c r="EQ791" s="2">
        <v>0</v>
      </c>
      <c r="ER791" s="2">
        <v>11620.9</v>
      </c>
      <c r="ES791" s="2">
        <v>11620.9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>
        <v>0</v>
      </c>
      <c r="FR791" s="2">
        <v>0</v>
      </c>
      <c r="FS791" s="2">
        <v>0</v>
      </c>
      <c r="FT791" s="2"/>
      <c r="FU791" s="2"/>
      <c r="FV791" s="2"/>
      <c r="FW791" s="2"/>
      <c r="FX791" s="2">
        <v>99</v>
      </c>
      <c r="FY791" s="2">
        <v>59</v>
      </c>
      <c r="FZ791" s="2"/>
      <c r="GA791" s="2" t="s">
        <v>3</v>
      </c>
      <c r="GB791" s="2"/>
      <c r="GC791" s="2"/>
      <c r="GD791" s="2">
        <v>1</v>
      </c>
      <c r="GE791" s="2"/>
      <c r="GF791" s="2">
        <v>1171394289</v>
      </c>
      <c r="GG791" s="2">
        <v>2</v>
      </c>
      <c r="GH791" s="2">
        <v>1</v>
      </c>
      <c r="GI791" s="2">
        <v>-2</v>
      </c>
      <c r="GJ791" s="2">
        <v>0</v>
      </c>
      <c r="GK791" s="2">
        <v>0</v>
      </c>
      <c r="GL791" s="2">
        <f t="shared" si="765"/>
        <v>0</v>
      </c>
      <c r="GM791" s="2">
        <f t="shared" si="766"/>
        <v>126110.88</v>
      </c>
      <c r="GN791" s="2">
        <f t="shared" si="767"/>
        <v>126110.88</v>
      </c>
      <c r="GO791" s="2">
        <f t="shared" si="768"/>
        <v>0</v>
      </c>
      <c r="GP791" s="2">
        <f t="shared" si="769"/>
        <v>0</v>
      </c>
      <c r="GQ791" s="2"/>
      <c r="GR791" s="2">
        <v>0</v>
      </c>
      <c r="GS791" s="2">
        <v>3</v>
      </c>
      <c r="GT791" s="2">
        <v>0</v>
      </c>
      <c r="GU791" s="2" t="s">
        <v>3</v>
      </c>
      <c r="GV791" s="2">
        <f t="shared" si="770"/>
        <v>0</v>
      </c>
      <c r="GW791" s="2">
        <v>1</v>
      </c>
      <c r="GX791" s="2">
        <f t="shared" si="771"/>
        <v>0</v>
      </c>
      <c r="GY791" s="2"/>
      <c r="GZ791" s="2"/>
      <c r="HA791" s="2">
        <v>0</v>
      </c>
      <c r="HB791" s="2">
        <v>0</v>
      </c>
      <c r="HC791" s="2">
        <f t="shared" si="772"/>
        <v>0</v>
      </c>
      <c r="HD791" s="2"/>
      <c r="HE791" s="2" t="s">
        <v>3</v>
      </c>
      <c r="HF791" s="2" t="s">
        <v>3</v>
      </c>
      <c r="HG791" s="2"/>
      <c r="HH791" s="2"/>
      <c r="HI791" s="2"/>
      <c r="HJ791" s="2"/>
      <c r="HK791" s="2"/>
      <c r="HL791" s="2"/>
      <c r="HM791" s="2" t="s">
        <v>3</v>
      </c>
      <c r="HN791" s="2" t="s">
        <v>3</v>
      </c>
      <c r="HO791" s="2" t="s">
        <v>3</v>
      </c>
      <c r="HP791" s="2" t="s">
        <v>3</v>
      </c>
      <c r="HQ791" s="2" t="s">
        <v>3</v>
      </c>
      <c r="HR791" s="2"/>
      <c r="HS791" s="2">
        <v>0</v>
      </c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>
        <v>0</v>
      </c>
      <c r="IL791" s="2"/>
      <c r="IM791" s="2"/>
      <c r="IN791" s="2"/>
      <c r="IO791" s="2"/>
      <c r="IP791" s="2"/>
      <c r="IQ791" s="2"/>
      <c r="IR791" s="2"/>
      <c r="IS791" s="2"/>
      <c r="IT791" s="2"/>
      <c r="IU791" s="2"/>
    </row>
    <row r="792" spans="1:255" x14ac:dyDescent="0.25">
      <c r="A792">
        <v>18</v>
      </c>
      <c r="B792">
        <v>1</v>
      </c>
      <c r="C792">
        <v>609</v>
      </c>
      <c r="E792" t="s">
        <v>469</v>
      </c>
      <c r="F792" t="s">
        <v>470</v>
      </c>
      <c r="G792" t="s">
        <v>1043</v>
      </c>
      <c r="H792" t="s">
        <v>32</v>
      </c>
      <c r="I792">
        <f>I786*J792</f>
        <v>10.830413999999999</v>
      </c>
      <c r="J792">
        <v>0.42</v>
      </c>
      <c r="K792">
        <v>0.42</v>
      </c>
      <c r="O792">
        <f t="shared" si="741"/>
        <v>414904.8</v>
      </c>
      <c r="P792">
        <f t="shared" si="742"/>
        <v>414904.8</v>
      </c>
      <c r="Q792">
        <f t="shared" si="775"/>
        <v>0</v>
      </c>
      <c r="R792">
        <f t="shared" si="743"/>
        <v>0</v>
      </c>
      <c r="S792">
        <f t="shared" si="744"/>
        <v>0</v>
      </c>
      <c r="T792">
        <f t="shared" si="745"/>
        <v>0</v>
      </c>
      <c r="U792">
        <f t="shared" si="746"/>
        <v>0</v>
      </c>
      <c r="V792">
        <f t="shared" si="747"/>
        <v>0</v>
      </c>
      <c r="W792">
        <f t="shared" si="748"/>
        <v>0</v>
      </c>
      <c r="X792">
        <f t="shared" si="749"/>
        <v>0</v>
      </c>
      <c r="Y792">
        <f t="shared" si="750"/>
        <v>0</v>
      </c>
      <c r="AA792">
        <v>56481267</v>
      </c>
      <c r="AB792">
        <f t="shared" si="751"/>
        <v>11620.9</v>
      </c>
      <c r="AC792">
        <f t="shared" si="752"/>
        <v>11620.9</v>
      </c>
      <c r="AD792">
        <f t="shared" si="776"/>
        <v>0</v>
      </c>
      <c r="AE792">
        <f t="shared" si="777"/>
        <v>0</v>
      </c>
      <c r="AF792">
        <f t="shared" si="777"/>
        <v>0</v>
      </c>
      <c r="AG792">
        <f t="shared" si="753"/>
        <v>0</v>
      </c>
      <c r="AH792">
        <f t="shared" si="778"/>
        <v>0</v>
      </c>
      <c r="AI792">
        <f t="shared" si="778"/>
        <v>0</v>
      </c>
      <c r="AJ792">
        <f t="shared" si="754"/>
        <v>0</v>
      </c>
      <c r="AK792">
        <v>11620.9</v>
      </c>
      <c r="AL792">
        <v>11620.9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99</v>
      </c>
      <c r="AU792">
        <v>59</v>
      </c>
      <c r="AV792">
        <v>1</v>
      </c>
      <c r="AW792">
        <v>1.002</v>
      </c>
      <c r="AZ792">
        <v>1</v>
      </c>
      <c r="BA792">
        <v>1</v>
      </c>
      <c r="BB792">
        <v>1</v>
      </c>
      <c r="BC792">
        <v>3.29</v>
      </c>
      <c r="BD792" t="s">
        <v>3</v>
      </c>
      <c r="BE792" t="s">
        <v>3</v>
      </c>
      <c r="BF792" t="s">
        <v>3</v>
      </c>
      <c r="BG792" t="s">
        <v>3</v>
      </c>
      <c r="BH792">
        <v>3</v>
      </c>
      <c r="BI792">
        <v>1</v>
      </c>
      <c r="BJ792" t="s">
        <v>471</v>
      </c>
      <c r="BM792">
        <v>12</v>
      </c>
      <c r="BN792">
        <v>0</v>
      </c>
      <c r="BO792" t="s">
        <v>470</v>
      </c>
      <c r="BP792">
        <v>1</v>
      </c>
      <c r="BQ792">
        <v>30</v>
      </c>
      <c r="BR792">
        <v>0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 t="s">
        <v>3</v>
      </c>
      <c r="BZ792">
        <v>99</v>
      </c>
      <c r="CA792">
        <v>59</v>
      </c>
      <c r="CB792" t="s">
        <v>3</v>
      </c>
      <c r="CE792">
        <v>30</v>
      </c>
      <c r="CF792">
        <v>0</v>
      </c>
      <c r="CG792">
        <v>0</v>
      </c>
      <c r="CM792">
        <v>0</v>
      </c>
      <c r="CN792" t="s">
        <v>3</v>
      </c>
      <c r="CO792">
        <v>0</v>
      </c>
      <c r="CP792">
        <f t="shared" si="755"/>
        <v>414904.8</v>
      </c>
      <c r="CQ792">
        <f t="shared" si="756"/>
        <v>38309.22</v>
      </c>
      <c r="CR792">
        <f t="shared" si="779"/>
        <v>0</v>
      </c>
      <c r="CS792">
        <f t="shared" si="757"/>
        <v>0</v>
      </c>
      <c r="CT792">
        <f t="shared" si="758"/>
        <v>0</v>
      </c>
      <c r="CU792">
        <f t="shared" si="759"/>
        <v>0</v>
      </c>
      <c r="CV792">
        <f t="shared" si="760"/>
        <v>0</v>
      </c>
      <c r="CW792">
        <f t="shared" si="761"/>
        <v>0</v>
      </c>
      <c r="CX792">
        <f t="shared" si="762"/>
        <v>0</v>
      </c>
      <c r="CY792">
        <f t="shared" si="763"/>
        <v>0</v>
      </c>
      <c r="CZ792">
        <f t="shared" si="764"/>
        <v>0</v>
      </c>
      <c r="DC792" t="s">
        <v>3</v>
      </c>
      <c r="DD792" t="s">
        <v>3</v>
      </c>
      <c r="DE792" t="s">
        <v>3</v>
      </c>
      <c r="DF792" t="s">
        <v>3</v>
      </c>
      <c r="DG792" t="s">
        <v>3</v>
      </c>
      <c r="DH792" t="s">
        <v>3</v>
      </c>
      <c r="DI792" t="s">
        <v>3</v>
      </c>
      <c r="DJ792" t="s">
        <v>3</v>
      </c>
      <c r="DK792" t="s">
        <v>3</v>
      </c>
      <c r="DL792" t="s">
        <v>3</v>
      </c>
      <c r="DM792" t="s">
        <v>3</v>
      </c>
      <c r="DN792">
        <v>0</v>
      </c>
      <c r="DO792">
        <v>0</v>
      </c>
      <c r="DP792">
        <v>1</v>
      </c>
      <c r="DQ792">
        <v>1</v>
      </c>
      <c r="DU792">
        <v>1009</v>
      </c>
      <c r="DV792" t="s">
        <v>32</v>
      </c>
      <c r="DW792" t="s">
        <v>32</v>
      </c>
      <c r="DX792">
        <v>1000</v>
      </c>
      <c r="DZ792" t="s">
        <v>3</v>
      </c>
      <c r="EA792" t="s">
        <v>3</v>
      </c>
      <c r="EB792" t="s">
        <v>3</v>
      </c>
      <c r="EC792" t="s">
        <v>3</v>
      </c>
      <c r="EE792">
        <v>55586448</v>
      </c>
      <c r="EF792">
        <v>30</v>
      </c>
      <c r="EG792" t="s">
        <v>117</v>
      </c>
      <c r="EH792">
        <v>0</v>
      </c>
      <c r="EI792" t="s">
        <v>3</v>
      </c>
      <c r="EJ792">
        <v>1</v>
      </c>
      <c r="EK792">
        <v>12</v>
      </c>
      <c r="EL792" t="s">
        <v>392</v>
      </c>
      <c r="EM792" t="s">
        <v>393</v>
      </c>
      <c r="EO792" t="s">
        <v>3</v>
      </c>
      <c r="EQ792">
        <v>0</v>
      </c>
      <c r="ER792">
        <v>11620.9</v>
      </c>
      <c r="ES792">
        <v>11620.9</v>
      </c>
      <c r="ET792">
        <v>0</v>
      </c>
      <c r="EU792">
        <v>0</v>
      </c>
      <c r="EV792">
        <v>0</v>
      </c>
      <c r="EW792">
        <v>0</v>
      </c>
      <c r="EX792">
        <v>0</v>
      </c>
      <c r="FQ792">
        <v>0</v>
      </c>
      <c r="FR792">
        <v>0</v>
      </c>
      <c r="FS792">
        <v>0</v>
      </c>
      <c r="FX792">
        <v>99</v>
      </c>
      <c r="FY792">
        <v>59</v>
      </c>
      <c r="GA792" t="s">
        <v>3</v>
      </c>
      <c r="GD792">
        <v>1</v>
      </c>
      <c r="GF792">
        <v>1171394289</v>
      </c>
      <c r="GG792">
        <v>2</v>
      </c>
      <c r="GH792">
        <v>1</v>
      </c>
      <c r="GI792">
        <v>2</v>
      </c>
      <c r="GJ792">
        <v>0</v>
      </c>
      <c r="GK792">
        <v>0</v>
      </c>
      <c r="GL792">
        <f t="shared" si="765"/>
        <v>0</v>
      </c>
      <c r="GM792">
        <f t="shared" si="766"/>
        <v>414904.8</v>
      </c>
      <c r="GN792">
        <f t="shared" si="767"/>
        <v>414904.8</v>
      </c>
      <c r="GO792">
        <f t="shared" si="768"/>
        <v>0</v>
      </c>
      <c r="GP792">
        <f t="shared" si="769"/>
        <v>0</v>
      </c>
      <c r="GR792">
        <v>0</v>
      </c>
      <c r="GS792">
        <v>3</v>
      </c>
      <c r="GT792">
        <v>0</v>
      </c>
      <c r="GU792" t="s">
        <v>3</v>
      </c>
      <c r="GV792">
        <f t="shared" si="770"/>
        <v>0</v>
      </c>
      <c r="GW792">
        <v>1</v>
      </c>
      <c r="GX792">
        <f t="shared" si="771"/>
        <v>0</v>
      </c>
      <c r="HA792">
        <v>0</v>
      </c>
      <c r="HB792">
        <v>0</v>
      </c>
      <c r="HC792">
        <f t="shared" si="772"/>
        <v>0</v>
      </c>
      <c r="HE792" t="s">
        <v>3</v>
      </c>
      <c r="HF792" t="s">
        <v>3</v>
      </c>
      <c r="HM792" t="s">
        <v>3</v>
      </c>
      <c r="HN792" t="s">
        <v>3</v>
      </c>
      <c r="HO792" t="s">
        <v>3</v>
      </c>
      <c r="HP792" t="s">
        <v>3</v>
      </c>
      <c r="HQ792" t="s">
        <v>3</v>
      </c>
      <c r="HS792">
        <v>0</v>
      </c>
      <c r="IK792">
        <v>0</v>
      </c>
    </row>
    <row r="793" spans="1:255" x14ac:dyDescent="0.25">
      <c r="A793" s="2">
        <v>17</v>
      </c>
      <c r="B793" s="2">
        <v>1</v>
      </c>
      <c r="C793" s="2">
        <f>ROW(SmtRes!A614)</f>
        <v>614</v>
      </c>
      <c r="D793" s="2">
        <f>ROW(EtalonRes!A608)</f>
        <v>608</v>
      </c>
      <c r="E793" s="2" t="s">
        <v>472</v>
      </c>
      <c r="F793" s="2" t="s">
        <v>473</v>
      </c>
      <c r="G793" s="2" t="s">
        <v>474</v>
      </c>
      <c r="H793" s="2" t="s">
        <v>475</v>
      </c>
      <c r="I793" s="2">
        <f>ROUND((91.81/0.03)/100*0+30.6,9)</f>
        <v>30.6</v>
      </c>
      <c r="J793" s="2">
        <v>0</v>
      </c>
      <c r="K793" s="2">
        <f>ROUND((91.81/0.03)/100*0+30.6,9)</f>
        <v>30.6</v>
      </c>
      <c r="L793" s="2"/>
      <c r="M793" s="2"/>
      <c r="N793" s="2"/>
      <c r="O793" s="2">
        <f t="shared" si="741"/>
        <v>14026.58</v>
      </c>
      <c r="P793" s="2">
        <f t="shared" si="742"/>
        <v>757.35</v>
      </c>
      <c r="Q793" s="2">
        <f>(ROUND((ROUND(((((ET793*1.25)*1.1))*AV793*I793),2)*BB793),2)+ROUND((ROUND(((AE793-(((EU793*1.25)*1.1)))*AV793*I793),2)*BS793),2))</f>
        <v>79.290000000000006</v>
      </c>
      <c r="R793" s="2">
        <f t="shared" si="743"/>
        <v>0</v>
      </c>
      <c r="S793" s="2">
        <f t="shared" si="744"/>
        <v>13189.94</v>
      </c>
      <c r="T793" s="2">
        <f t="shared" si="745"/>
        <v>0</v>
      </c>
      <c r="U793" s="2">
        <f t="shared" si="746"/>
        <v>945.52577558999985</v>
      </c>
      <c r="V793" s="2">
        <f t="shared" si="747"/>
        <v>0</v>
      </c>
      <c r="W793" s="2">
        <f t="shared" si="748"/>
        <v>0</v>
      </c>
      <c r="X793" s="2">
        <f t="shared" si="749"/>
        <v>13321.84</v>
      </c>
      <c r="Y793" s="2">
        <f t="shared" si="750"/>
        <v>7254.47</v>
      </c>
      <c r="Z793" s="2"/>
      <c r="AA793" s="2">
        <v>56481265</v>
      </c>
      <c r="AB793" s="2">
        <f t="shared" si="751"/>
        <v>438.91924999999998</v>
      </c>
      <c r="AC793" s="2">
        <f t="shared" si="752"/>
        <v>24.75</v>
      </c>
      <c r="AD793" s="2">
        <f>ROUND((((((ET793*1.25)*1.1))-(((EU793*1.25)*1.1)))+AE793),6)</f>
        <v>2.4750000000000001</v>
      </c>
      <c r="AE793" s="2">
        <f>ROUND((((EU793*1.25)*1.1)),6)</f>
        <v>0</v>
      </c>
      <c r="AF793" s="2">
        <f>ROUND((((EV793*1.15)*1.1)),6)</f>
        <v>411.69425000000001</v>
      </c>
      <c r="AG793" s="2">
        <f t="shared" si="753"/>
        <v>0</v>
      </c>
      <c r="AH793" s="2">
        <f>(((EW793*1.15)*1.1))</f>
        <v>29.512449999999998</v>
      </c>
      <c r="AI793" s="2">
        <f>(((EX793*1.25)*1.1))</f>
        <v>0</v>
      </c>
      <c r="AJ793" s="2">
        <f t="shared" si="754"/>
        <v>0</v>
      </c>
      <c r="AK793" s="2">
        <v>352</v>
      </c>
      <c r="AL793" s="2">
        <v>24.75</v>
      </c>
      <c r="AM793" s="2">
        <v>1.8</v>
      </c>
      <c r="AN793" s="2">
        <v>0</v>
      </c>
      <c r="AO793" s="2">
        <v>325.45</v>
      </c>
      <c r="AP793" s="2">
        <v>0</v>
      </c>
      <c r="AQ793" s="2">
        <v>23.33</v>
      </c>
      <c r="AR793" s="2">
        <v>0</v>
      </c>
      <c r="AS793" s="2">
        <v>0</v>
      </c>
      <c r="AT793" s="2">
        <v>101</v>
      </c>
      <c r="AU793" s="2">
        <v>55</v>
      </c>
      <c r="AV793" s="2">
        <v>1.0469999999999999</v>
      </c>
      <c r="AW793" s="2">
        <v>1</v>
      </c>
      <c r="AX793" s="2"/>
      <c r="AY793" s="2"/>
      <c r="AZ793" s="2">
        <v>1</v>
      </c>
      <c r="BA793" s="2">
        <v>1</v>
      </c>
      <c r="BB793" s="2">
        <v>1</v>
      </c>
      <c r="BC793" s="2">
        <v>1</v>
      </c>
      <c r="BD793" s="2" t="s">
        <v>3</v>
      </c>
      <c r="BE793" s="2" t="s">
        <v>3</v>
      </c>
      <c r="BF793" s="2" t="s">
        <v>3</v>
      </c>
      <c r="BG793" s="2" t="s">
        <v>3</v>
      </c>
      <c r="BH793" s="2">
        <v>0</v>
      </c>
      <c r="BI793" s="2">
        <v>1</v>
      </c>
      <c r="BJ793" s="2" t="s">
        <v>476</v>
      </c>
      <c r="BK793" s="2"/>
      <c r="BL793" s="2"/>
      <c r="BM793" s="2">
        <v>57</v>
      </c>
      <c r="BN793" s="2">
        <v>0</v>
      </c>
      <c r="BO793" s="2" t="s">
        <v>473</v>
      </c>
      <c r="BP793" s="2">
        <v>1</v>
      </c>
      <c r="BQ793" s="2">
        <v>30</v>
      </c>
      <c r="BR793" s="2">
        <v>0</v>
      </c>
      <c r="BS793" s="2">
        <v>1</v>
      </c>
      <c r="BT793" s="2">
        <v>1</v>
      </c>
      <c r="BU793" s="2">
        <v>1</v>
      </c>
      <c r="BV793" s="2">
        <v>1</v>
      </c>
      <c r="BW793" s="2">
        <v>1</v>
      </c>
      <c r="BX793" s="2">
        <v>1</v>
      </c>
      <c r="BY793" s="2" t="s">
        <v>3</v>
      </c>
      <c r="BZ793" s="2">
        <v>101</v>
      </c>
      <c r="CA793" s="2">
        <v>55</v>
      </c>
      <c r="CB793" s="2" t="s">
        <v>3</v>
      </c>
      <c r="CC793" s="2"/>
      <c r="CD793" s="2"/>
      <c r="CE793" s="2">
        <v>30</v>
      </c>
      <c r="CF793" s="2">
        <v>0</v>
      </c>
      <c r="CG793" s="2">
        <v>0</v>
      </c>
      <c r="CH793" s="2"/>
      <c r="CI793" s="2"/>
      <c r="CJ793" s="2"/>
      <c r="CK793" s="2"/>
      <c r="CL793" s="2"/>
      <c r="CM793" s="2">
        <v>0</v>
      </c>
      <c r="CN793" s="2" t="s">
        <v>3</v>
      </c>
      <c r="CO793" s="2">
        <v>0</v>
      </c>
      <c r="CP793" s="2">
        <f t="shared" si="755"/>
        <v>14026.58</v>
      </c>
      <c r="CQ793" s="2">
        <f t="shared" si="756"/>
        <v>24.75</v>
      </c>
      <c r="CR793" s="2">
        <f>(ROUND((ROUND(((((ET793*1.25)*1.1))*AV793*1),2)*BB793),2)+ROUND((ROUND(((AE793-(((EU793*1.25)*1.1)))*AV793*1),2)*BS793),2))</f>
        <v>2.59</v>
      </c>
      <c r="CS793" s="2">
        <f t="shared" si="757"/>
        <v>0</v>
      </c>
      <c r="CT793" s="2">
        <f t="shared" si="758"/>
        <v>431.04</v>
      </c>
      <c r="CU793" s="2">
        <f t="shared" si="759"/>
        <v>0</v>
      </c>
      <c r="CV793" s="2">
        <f t="shared" si="760"/>
        <v>30.899535149999995</v>
      </c>
      <c r="CW793" s="2">
        <f t="shared" si="761"/>
        <v>0</v>
      </c>
      <c r="CX793" s="2">
        <f t="shared" si="762"/>
        <v>0</v>
      </c>
      <c r="CY793" s="2">
        <f t="shared" si="763"/>
        <v>13321.839399999999</v>
      </c>
      <c r="CZ793" s="2">
        <f t="shared" si="764"/>
        <v>7254.4670000000006</v>
      </c>
      <c r="DA793" s="2"/>
      <c r="DB793" s="2"/>
      <c r="DC793" s="2" t="s">
        <v>3</v>
      </c>
      <c r="DD793" s="2" t="s">
        <v>3</v>
      </c>
      <c r="DE793" s="2" t="s">
        <v>48</v>
      </c>
      <c r="DF793" s="2" t="s">
        <v>48</v>
      </c>
      <c r="DG793" s="2" t="s">
        <v>49</v>
      </c>
      <c r="DH793" s="2" t="s">
        <v>3</v>
      </c>
      <c r="DI793" s="2" t="s">
        <v>49</v>
      </c>
      <c r="DJ793" s="2" t="s">
        <v>48</v>
      </c>
      <c r="DK793" s="2" t="s">
        <v>3</v>
      </c>
      <c r="DL793" s="2" t="s">
        <v>3</v>
      </c>
      <c r="DM793" s="2" t="s">
        <v>3</v>
      </c>
      <c r="DN793" s="2">
        <v>0</v>
      </c>
      <c r="DO793" s="2">
        <v>0</v>
      </c>
      <c r="DP793" s="2">
        <v>1</v>
      </c>
      <c r="DQ793" s="2">
        <v>1</v>
      </c>
      <c r="DR793" s="2"/>
      <c r="DS793" s="2"/>
      <c r="DT793" s="2"/>
      <c r="DU793" s="2">
        <v>1013</v>
      </c>
      <c r="DV793" s="2" t="s">
        <v>475</v>
      </c>
      <c r="DW793" s="2" t="s">
        <v>475</v>
      </c>
      <c r="DX793" s="2">
        <v>1</v>
      </c>
      <c r="DY793" s="2"/>
      <c r="DZ793" s="2" t="s">
        <v>3</v>
      </c>
      <c r="EA793" s="2" t="s">
        <v>3</v>
      </c>
      <c r="EB793" s="2" t="s">
        <v>3</v>
      </c>
      <c r="EC793" s="2" t="s">
        <v>3</v>
      </c>
      <c r="ED793" s="2"/>
      <c r="EE793" s="2">
        <v>55586495</v>
      </c>
      <c r="EF793" s="2">
        <v>30</v>
      </c>
      <c r="EG793" s="2" t="s">
        <v>117</v>
      </c>
      <c r="EH793" s="2">
        <v>0</v>
      </c>
      <c r="EI793" s="2" t="s">
        <v>3</v>
      </c>
      <c r="EJ793" s="2">
        <v>1</v>
      </c>
      <c r="EK793" s="2">
        <v>57</v>
      </c>
      <c r="EL793" s="2" t="s">
        <v>260</v>
      </c>
      <c r="EM793" s="2" t="s">
        <v>261</v>
      </c>
      <c r="EN793" s="2"/>
      <c r="EO793" s="2" t="s">
        <v>52</v>
      </c>
      <c r="EP793" s="2"/>
      <c r="EQ793" s="2">
        <v>0</v>
      </c>
      <c r="ER793" s="2">
        <v>352</v>
      </c>
      <c r="ES793" s="2">
        <v>24.75</v>
      </c>
      <c r="ET793" s="2">
        <v>1.8</v>
      </c>
      <c r="EU793" s="2">
        <v>0</v>
      </c>
      <c r="EV793" s="2">
        <v>325.45</v>
      </c>
      <c r="EW793" s="2">
        <v>23.33</v>
      </c>
      <c r="EX793" s="2">
        <v>0</v>
      </c>
      <c r="EY793" s="2">
        <v>0</v>
      </c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>
        <v>0</v>
      </c>
      <c r="FR793" s="2">
        <v>0</v>
      </c>
      <c r="FS793" s="2">
        <v>0</v>
      </c>
      <c r="FT793" s="2"/>
      <c r="FU793" s="2"/>
      <c r="FV793" s="2"/>
      <c r="FW793" s="2"/>
      <c r="FX793" s="2">
        <v>101</v>
      </c>
      <c r="FY793" s="2">
        <v>55</v>
      </c>
      <c r="FZ793" s="2"/>
      <c r="GA793" s="2" t="s">
        <v>3</v>
      </c>
      <c r="GB793" s="2"/>
      <c r="GC793" s="2"/>
      <c r="GD793" s="2">
        <v>1</v>
      </c>
      <c r="GE793" s="2"/>
      <c r="GF793" s="2">
        <v>161346860</v>
      </c>
      <c r="GG793" s="2">
        <v>2</v>
      </c>
      <c r="GH793" s="2">
        <v>1</v>
      </c>
      <c r="GI793" s="2">
        <v>2</v>
      </c>
      <c r="GJ793" s="2">
        <v>0</v>
      </c>
      <c r="GK793" s="2">
        <v>0</v>
      </c>
      <c r="GL793" s="2">
        <f t="shared" si="765"/>
        <v>0</v>
      </c>
      <c r="GM793" s="2">
        <f t="shared" si="766"/>
        <v>34602.89</v>
      </c>
      <c r="GN793" s="2">
        <f t="shared" si="767"/>
        <v>34602.89</v>
      </c>
      <c r="GO793" s="2">
        <f t="shared" si="768"/>
        <v>0</v>
      </c>
      <c r="GP793" s="2">
        <f t="shared" si="769"/>
        <v>0</v>
      </c>
      <c r="GQ793" s="2"/>
      <c r="GR793" s="2">
        <v>0</v>
      </c>
      <c r="GS793" s="2">
        <v>3</v>
      </c>
      <c r="GT793" s="2">
        <v>0</v>
      </c>
      <c r="GU793" s="2" t="s">
        <v>3</v>
      </c>
      <c r="GV793" s="2">
        <f t="shared" si="770"/>
        <v>0</v>
      </c>
      <c r="GW793" s="2">
        <v>1</v>
      </c>
      <c r="GX793" s="2">
        <f t="shared" si="771"/>
        <v>0</v>
      </c>
      <c r="GY793" s="2"/>
      <c r="GZ793" s="2"/>
      <c r="HA793" s="2">
        <v>0</v>
      </c>
      <c r="HB793" s="2">
        <v>0</v>
      </c>
      <c r="HC793" s="2">
        <f t="shared" si="772"/>
        <v>0</v>
      </c>
      <c r="HD793" s="2"/>
      <c r="HE793" s="2" t="s">
        <v>3</v>
      </c>
      <c r="HF793" s="2" t="s">
        <v>3</v>
      </c>
      <c r="HG793" s="2"/>
      <c r="HH793" s="2"/>
      <c r="HI793" s="2"/>
      <c r="HJ793" s="2"/>
      <c r="HK793" s="2"/>
      <c r="HL793" s="2"/>
      <c r="HM793" s="2" t="s">
        <v>3</v>
      </c>
      <c r="HN793" s="2" t="s">
        <v>3</v>
      </c>
      <c r="HO793" s="2" t="s">
        <v>3</v>
      </c>
      <c r="HP793" s="2" t="s">
        <v>3</v>
      </c>
      <c r="HQ793" s="2" t="s">
        <v>3</v>
      </c>
      <c r="HR793" s="2"/>
      <c r="HS793" s="2">
        <v>0</v>
      </c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>
        <v>0</v>
      </c>
      <c r="IL793" s="2"/>
      <c r="IM793" s="2"/>
      <c r="IN793" s="2"/>
      <c r="IO793" s="2"/>
      <c r="IP793" s="2"/>
      <c r="IQ793" s="2"/>
      <c r="IR793" s="2"/>
      <c r="IS793" s="2"/>
      <c r="IT793" s="2"/>
      <c r="IU793" s="2"/>
    </row>
    <row r="794" spans="1:255" x14ac:dyDescent="0.25">
      <c r="A794">
        <v>17</v>
      </c>
      <c r="B794">
        <v>1</v>
      </c>
      <c r="C794">
        <f>ROW(SmtRes!A618)</f>
        <v>618</v>
      </c>
      <c r="D794">
        <f>ROW(EtalonRes!A612)</f>
        <v>612</v>
      </c>
      <c r="E794" t="s">
        <v>472</v>
      </c>
      <c r="F794" t="s">
        <v>473</v>
      </c>
      <c r="G794" t="s">
        <v>474</v>
      </c>
      <c r="H794" t="s">
        <v>475</v>
      </c>
      <c r="I794">
        <f>ROUND((91.81/0.03)/100*0+30.6,9)</f>
        <v>30.6</v>
      </c>
      <c r="J794">
        <v>0</v>
      </c>
      <c r="K794">
        <f>ROUND((91.81/0.03)/100*0+30.6,9)</f>
        <v>30.6</v>
      </c>
      <c r="O794">
        <f t="shared" si="741"/>
        <v>637103.86</v>
      </c>
      <c r="P794">
        <f t="shared" si="742"/>
        <v>5551.38</v>
      </c>
      <c r="Q794">
        <f>(ROUND((ROUND(((((ET794*1.25)*1.1))*AV794*I794),2)*BB794),2)+ROUND((ROUND(((AE794-(((EU794*1.25)*1.1)))*AV794*I794),2)*BS794),2))</f>
        <v>809.55</v>
      </c>
      <c r="R794">
        <f t="shared" si="743"/>
        <v>0</v>
      </c>
      <c r="S794">
        <f t="shared" si="744"/>
        <v>630742.93000000005</v>
      </c>
      <c r="T794">
        <f t="shared" si="745"/>
        <v>0</v>
      </c>
      <c r="U794">
        <f t="shared" si="746"/>
        <v>945.52577558999985</v>
      </c>
      <c r="V794">
        <f t="shared" si="747"/>
        <v>0</v>
      </c>
      <c r="W794">
        <f t="shared" si="748"/>
        <v>0</v>
      </c>
      <c r="X794">
        <f t="shared" si="749"/>
        <v>637050.36</v>
      </c>
      <c r="Y794">
        <f t="shared" si="750"/>
        <v>346908.61</v>
      </c>
      <c r="AA794">
        <v>56481267</v>
      </c>
      <c r="AB794">
        <f t="shared" si="751"/>
        <v>438.91924999999998</v>
      </c>
      <c r="AC794">
        <f t="shared" si="752"/>
        <v>24.75</v>
      </c>
      <c r="AD794">
        <f>ROUND((((((ET794*1.25)*1.1))-(((EU794*1.25)*1.1)))+AE794),6)</f>
        <v>2.4750000000000001</v>
      </c>
      <c r="AE794">
        <f>ROUND((((EU794*1.25)*1.1)),6)</f>
        <v>0</v>
      </c>
      <c r="AF794">
        <f>ROUND((((EV794*1.15)*1.1)),6)</f>
        <v>411.69425000000001</v>
      </c>
      <c r="AG794">
        <f t="shared" si="753"/>
        <v>0</v>
      </c>
      <c r="AH794">
        <f>(((EW794*1.15)*1.1))</f>
        <v>29.512449999999998</v>
      </c>
      <c r="AI794">
        <f>(((EX794*1.25)*1.1))</f>
        <v>0</v>
      </c>
      <c r="AJ794">
        <f t="shared" si="754"/>
        <v>0</v>
      </c>
      <c r="AK794">
        <v>352</v>
      </c>
      <c r="AL794">
        <v>24.75</v>
      </c>
      <c r="AM794">
        <v>1.8</v>
      </c>
      <c r="AN794">
        <v>0</v>
      </c>
      <c r="AO794">
        <v>325.45</v>
      </c>
      <c r="AP794">
        <v>0</v>
      </c>
      <c r="AQ794">
        <v>23.33</v>
      </c>
      <c r="AR794">
        <v>0</v>
      </c>
      <c r="AS794">
        <v>0</v>
      </c>
      <c r="AT794">
        <v>101</v>
      </c>
      <c r="AU794">
        <v>55</v>
      </c>
      <c r="AV794">
        <v>1.0469999999999999</v>
      </c>
      <c r="AW794">
        <v>1</v>
      </c>
      <c r="AZ794">
        <v>1</v>
      </c>
      <c r="BA794">
        <v>47.82</v>
      </c>
      <c r="BB794">
        <v>10.210000000000001</v>
      </c>
      <c r="BC794">
        <v>7.33</v>
      </c>
      <c r="BD794" t="s">
        <v>3</v>
      </c>
      <c r="BE794" t="s">
        <v>3</v>
      </c>
      <c r="BF794" t="s">
        <v>3</v>
      </c>
      <c r="BG794" t="s">
        <v>3</v>
      </c>
      <c r="BH794">
        <v>0</v>
      </c>
      <c r="BI794">
        <v>1</v>
      </c>
      <c r="BJ794" t="s">
        <v>476</v>
      </c>
      <c r="BM794">
        <v>57</v>
      </c>
      <c r="BN794">
        <v>0</v>
      </c>
      <c r="BO794" t="s">
        <v>473</v>
      </c>
      <c r="BP794">
        <v>1</v>
      </c>
      <c r="BQ794">
        <v>30</v>
      </c>
      <c r="BR794">
        <v>0</v>
      </c>
      <c r="BS794">
        <v>47.82</v>
      </c>
      <c r="BT794">
        <v>1</v>
      </c>
      <c r="BU794">
        <v>1</v>
      </c>
      <c r="BV794">
        <v>1</v>
      </c>
      <c r="BW794">
        <v>1</v>
      </c>
      <c r="BX794">
        <v>1</v>
      </c>
      <c r="BY794" t="s">
        <v>3</v>
      </c>
      <c r="BZ794">
        <v>101</v>
      </c>
      <c r="CA794">
        <v>55</v>
      </c>
      <c r="CB794" t="s">
        <v>3</v>
      </c>
      <c r="CE794">
        <v>30</v>
      </c>
      <c r="CF794">
        <v>0</v>
      </c>
      <c r="CG794">
        <v>0</v>
      </c>
      <c r="CM794">
        <v>0</v>
      </c>
      <c r="CN794" t="s">
        <v>3</v>
      </c>
      <c r="CO794">
        <v>0</v>
      </c>
      <c r="CP794">
        <f t="shared" si="755"/>
        <v>637103.8600000001</v>
      </c>
      <c r="CQ794">
        <f t="shared" si="756"/>
        <v>181.42</v>
      </c>
      <c r="CR794">
        <f>(ROUND((ROUND(((((ET794*1.25)*1.1))*AV794*1),2)*BB794),2)+ROUND((ROUND(((AE794-(((EU794*1.25)*1.1)))*AV794*1),2)*BS794),2))</f>
        <v>26.44</v>
      </c>
      <c r="CS794">
        <f t="shared" si="757"/>
        <v>0</v>
      </c>
      <c r="CT794">
        <f t="shared" si="758"/>
        <v>20612.330000000002</v>
      </c>
      <c r="CU794">
        <f t="shared" si="759"/>
        <v>0</v>
      </c>
      <c r="CV794">
        <f t="shared" si="760"/>
        <v>30.899535149999995</v>
      </c>
      <c r="CW794">
        <f t="shared" si="761"/>
        <v>0</v>
      </c>
      <c r="CX794">
        <f t="shared" si="762"/>
        <v>0</v>
      </c>
      <c r="CY794">
        <f t="shared" si="763"/>
        <v>637050.35930000013</v>
      </c>
      <c r="CZ794">
        <f t="shared" si="764"/>
        <v>346908.61150000006</v>
      </c>
      <c r="DC794" t="s">
        <v>3</v>
      </c>
      <c r="DD794" t="s">
        <v>3</v>
      </c>
      <c r="DE794" t="s">
        <v>48</v>
      </c>
      <c r="DF794" t="s">
        <v>48</v>
      </c>
      <c r="DG794" t="s">
        <v>49</v>
      </c>
      <c r="DH794" t="s">
        <v>3</v>
      </c>
      <c r="DI794" t="s">
        <v>49</v>
      </c>
      <c r="DJ794" t="s">
        <v>48</v>
      </c>
      <c r="DK794" t="s">
        <v>3</v>
      </c>
      <c r="DL794" t="s">
        <v>3</v>
      </c>
      <c r="DM794" t="s">
        <v>3</v>
      </c>
      <c r="DN794">
        <v>0</v>
      </c>
      <c r="DO794">
        <v>0</v>
      </c>
      <c r="DP794">
        <v>1</v>
      </c>
      <c r="DQ794">
        <v>1</v>
      </c>
      <c r="DU794">
        <v>1013</v>
      </c>
      <c r="DV794" t="s">
        <v>475</v>
      </c>
      <c r="DW794" t="s">
        <v>475</v>
      </c>
      <c r="DX794">
        <v>1</v>
      </c>
      <c r="DZ794" t="s">
        <v>3</v>
      </c>
      <c r="EA794" t="s">
        <v>3</v>
      </c>
      <c r="EB794" t="s">
        <v>3</v>
      </c>
      <c r="EC794" t="s">
        <v>3</v>
      </c>
      <c r="EE794">
        <v>55586495</v>
      </c>
      <c r="EF794">
        <v>30</v>
      </c>
      <c r="EG794" t="s">
        <v>117</v>
      </c>
      <c r="EH794">
        <v>0</v>
      </c>
      <c r="EI794" t="s">
        <v>3</v>
      </c>
      <c r="EJ794">
        <v>1</v>
      </c>
      <c r="EK794">
        <v>57</v>
      </c>
      <c r="EL794" t="s">
        <v>260</v>
      </c>
      <c r="EM794" t="s">
        <v>261</v>
      </c>
      <c r="EO794" t="s">
        <v>52</v>
      </c>
      <c r="EQ794">
        <v>0</v>
      </c>
      <c r="ER794">
        <v>352</v>
      </c>
      <c r="ES794">
        <v>24.75</v>
      </c>
      <c r="ET794">
        <v>1.8</v>
      </c>
      <c r="EU794">
        <v>0</v>
      </c>
      <c r="EV794">
        <v>325.45</v>
      </c>
      <c r="EW794">
        <v>23.33</v>
      </c>
      <c r="EX794">
        <v>0</v>
      </c>
      <c r="EY794">
        <v>0</v>
      </c>
      <c r="FQ794">
        <v>0</v>
      </c>
      <c r="FR794">
        <v>0</v>
      </c>
      <c r="FS794">
        <v>0</v>
      </c>
      <c r="FX794">
        <v>101</v>
      </c>
      <c r="FY794">
        <v>55</v>
      </c>
      <c r="GA794" t="s">
        <v>3</v>
      </c>
      <c r="GD794">
        <v>1</v>
      </c>
      <c r="GF794">
        <v>161346860</v>
      </c>
      <c r="GG794">
        <v>2</v>
      </c>
      <c r="GH794">
        <v>1</v>
      </c>
      <c r="GI794">
        <v>2</v>
      </c>
      <c r="GJ794">
        <v>0</v>
      </c>
      <c r="GK794">
        <v>0</v>
      </c>
      <c r="GL794">
        <f t="shared" si="765"/>
        <v>0</v>
      </c>
      <c r="GM794">
        <f t="shared" si="766"/>
        <v>1621062.83</v>
      </c>
      <c r="GN794">
        <f t="shared" si="767"/>
        <v>1621062.83</v>
      </c>
      <c r="GO794">
        <f t="shared" si="768"/>
        <v>0</v>
      </c>
      <c r="GP794">
        <f t="shared" si="769"/>
        <v>0</v>
      </c>
      <c r="GR794">
        <v>0</v>
      </c>
      <c r="GS794">
        <v>3</v>
      </c>
      <c r="GT794">
        <v>0</v>
      </c>
      <c r="GU794" t="s">
        <v>3</v>
      </c>
      <c r="GV794">
        <f t="shared" si="770"/>
        <v>0</v>
      </c>
      <c r="GW794">
        <v>1</v>
      </c>
      <c r="GX794">
        <f t="shared" si="771"/>
        <v>0</v>
      </c>
      <c r="HA794">
        <v>0</v>
      </c>
      <c r="HB794">
        <v>0</v>
      </c>
      <c r="HC794">
        <f t="shared" si="772"/>
        <v>0</v>
      </c>
      <c r="HE794" t="s">
        <v>3</v>
      </c>
      <c r="HF794" t="s">
        <v>3</v>
      </c>
      <c r="HM794" t="s">
        <v>3</v>
      </c>
      <c r="HN794" t="s">
        <v>3</v>
      </c>
      <c r="HO794" t="s">
        <v>3</v>
      </c>
      <c r="HP794" t="s">
        <v>3</v>
      </c>
      <c r="HQ794" t="s">
        <v>3</v>
      </c>
      <c r="HS794">
        <v>0</v>
      </c>
      <c r="IK794">
        <v>0</v>
      </c>
    </row>
    <row r="795" spans="1:255" x14ac:dyDescent="0.25">
      <c r="A795" s="2">
        <v>18</v>
      </c>
      <c r="B795" s="2">
        <v>1</v>
      </c>
      <c r="C795" s="2">
        <v>614</v>
      </c>
      <c r="D795" s="2"/>
      <c r="E795" s="2" t="s">
        <v>477</v>
      </c>
      <c r="F795" s="2" t="s">
        <v>170</v>
      </c>
      <c r="G795" s="2" t="s">
        <v>171</v>
      </c>
      <c r="H795" s="2" t="s">
        <v>158</v>
      </c>
      <c r="I795" s="2">
        <f>I793*J795</f>
        <v>62.424000000000007</v>
      </c>
      <c r="J795" s="2">
        <v>2.04</v>
      </c>
      <c r="K795" s="2">
        <v>2.04</v>
      </c>
      <c r="L795" s="2"/>
      <c r="M795" s="2"/>
      <c r="N795" s="2"/>
      <c r="O795" s="2">
        <f t="shared" si="741"/>
        <v>31709.52</v>
      </c>
      <c r="P795" s="2">
        <f t="shared" si="742"/>
        <v>31709.52</v>
      </c>
      <c r="Q795" s="2">
        <f>(ROUND((ROUND(((ET795)*AV795*I795),2)*BB795),2)+ROUND((ROUND(((AE795-(EU795))*AV795*I795),2)*BS795),2))</f>
        <v>0</v>
      </c>
      <c r="R795" s="2">
        <f t="shared" si="743"/>
        <v>0</v>
      </c>
      <c r="S795" s="2">
        <f t="shared" si="744"/>
        <v>0</v>
      </c>
      <c r="T795" s="2">
        <f t="shared" si="745"/>
        <v>0</v>
      </c>
      <c r="U795" s="2">
        <f t="shared" si="746"/>
        <v>0</v>
      </c>
      <c r="V795" s="2">
        <f t="shared" si="747"/>
        <v>0</v>
      </c>
      <c r="W795" s="2">
        <f t="shared" si="748"/>
        <v>0</v>
      </c>
      <c r="X795" s="2">
        <f t="shared" si="749"/>
        <v>0</v>
      </c>
      <c r="Y795" s="2">
        <f t="shared" si="750"/>
        <v>0</v>
      </c>
      <c r="Z795" s="2"/>
      <c r="AA795" s="2">
        <v>56481265</v>
      </c>
      <c r="AB795" s="2">
        <f t="shared" si="751"/>
        <v>507.97</v>
      </c>
      <c r="AC795" s="2">
        <f t="shared" si="752"/>
        <v>507.97</v>
      </c>
      <c r="AD795" s="2">
        <f>ROUND((((ET795)-(EU795))+AE795),6)</f>
        <v>0</v>
      </c>
      <c r="AE795" s="2">
        <f>ROUND((EU795),6)</f>
        <v>0</v>
      </c>
      <c r="AF795" s="2">
        <f>ROUND((EV795),6)</f>
        <v>0</v>
      </c>
      <c r="AG795" s="2">
        <f t="shared" si="753"/>
        <v>0</v>
      </c>
      <c r="AH795" s="2">
        <f>(EW795)</f>
        <v>0</v>
      </c>
      <c r="AI795" s="2">
        <f>(EX795)</f>
        <v>0</v>
      </c>
      <c r="AJ795" s="2">
        <f t="shared" si="754"/>
        <v>0</v>
      </c>
      <c r="AK795" s="2">
        <v>507.97</v>
      </c>
      <c r="AL795" s="2">
        <v>507.97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101</v>
      </c>
      <c r="AU795" s="2">
        <v>55</v>
      </c>
      <c r="AV795" s="2">
        <v>1</v>
      </c>
      <c r="AW795" s="2">
        <v>1</v>
      </c>
      <c r="AX795" s="2"/>
      <c r="AY795" s="2"/>
      <c r="AZ795" s="2">
        <v>1</v>
      </c>
      <c r="BA795" s="2">
        <v>1</v>
      </c>
      <c r="BB795" s="2">
        <v>1</v>
      </c>
      <c r="BC795" s="2">
        <v>1</v>
      </c>
      <c r="BD795" s="2" t="s">
        <v>3</v>
      </c>
      <c r="BE795" s="2" t="s">
        <v>3</v>
      </c>
      <c r="BF795" s="2" t="s">
        <v>3</v>
      </c>
      <c r="BG795" s="2" t="s">
        <v>3</v>
      </c>
      <c r="BH795" s="2">
        <v>3</v>
      </c>
      <c r="BI795" s="2">
        <v>1</v>
      </c>
      <c r="BJ795" s="2" t="s">
        <v>172</v>
      </c>
      <c r="BK795" s="2"/>
      <c r="BL795" s="2"/>
      <c r="BM795" s="2">
        <v>57</v>
      </c>
      <c r="BN795" s="2">
        <v>0</v>
      </c>
      <c r="BO795" s="2" t="s">
        <v>3</v>
      </c>
      <c r="BP795" s="2">
        <v>0</v>
      </c>
      <c r="BQ795" s="2">
        <v>30</v>
      </c>
      <c r="BR795" s="2">
        <v>0</v>
      </c>
      <c r="BS795" s="2">
        <v>1</v>
      </c>
      <c r="BT795" s="2">
        <v>1</v>
      </c>
      <c r="BU795" s="2">
        <v>1</v>
      </c>
      <c r="BV795" s="2">
        <v>1</v>
      </c>
      <c r="BW795" s="2">
        <v>1</v>
      </c>
      <c r="BX795" s="2">
        <v>1</v>
      </c>
      <c r="BY795" s="2" t="s">
        <v>3</v>
      </c>
      <c r="BZ795" s="2">
        <v>101</v>
      </c>
      <c r="CA795" s="2">
        <v>55</v>
      </c>
      <c r="CB795" s="2" t="s">
        <v>3</v>
      </c>
      <c r="CC795" s="2"/>
      <c r="CD795" s="2"/>
      <c r="CE795" s="2">
        <v>30</v>
      </c>
      <c r="CF795" s="2">
        <v>0</v>
      </c>
      <c r="CG795" s="2">
        <v>0</v>
      </c>
      <c r="CH795" s="2"/>
      <c r="CI795" s="2"/>
      <c r="CJ795" s="2"/>
      <c r="CK795" s="2"/>
      <c r="CL795" s="2"/>
      <c r="CM795" s="2">
        <v>0</v>
      </c>
      <c r="CN795" s="2" t="s">
        <v>3</v>
      </c>
      <c r="CO795" s="2">
        <v>0</v>
      </c>
      <c r="CP795" s="2">
        <f t="shared" si="755"/>
        <v>31709.52</v>
      </c>
      <c r="CQ795" s="2">
        <f t="shared" si="756"/>
        <v>507.97</v>
      </c>
      <c r="CR795" s="2">
        <f>(ROUND((ROUND(((ET795)*AV795*1),2)*BB795),2)+ROUND((ROUND(((AE795-(EU795))*AV795*1),2)*BS795),2))</f>
        <v>0</v>
      </c>
      <c r="CS795" s="2">
        <f t="shared" si="757"/>
        <v>0</v>
      </c>
      <c r="CT795" s="2">
        <f t="shared" si="758"/>
        <v>0</v>
      </c>
      <c r="CU795" s="2">
        <f t="shared" si="759"/>
        <v>0</v>
      </c>
      <c r="CV795" s="2">
        <f t="shared" si="760"/>
        <v>0</v>
      </c>
      <c r="CW795" s="2">
        <f t="shared" si="761"/>
        <v>0</v>
      </c>
      <c r="CX795" s="2">
        <f t="shared" si="762"/>
        <v>0</v>
      </c>
      <c r="CY795" s="2">
        <f t="shared" si="763"/>
        <v>0</v>
      </c>
      <c r="CZ795" s="2">
        <f t="shared" si="764"/>
        <v>0</v>
      </c>
      <c r="DA795" s="2"/>
      <c r="DB795" s="2"/>
      <c r="DC795" s="2" t="s">
        <v>3</v>
      </c>
      <c r="DD795" s="2" t="s">
        <v>3</v>
      </c>
      <c r="DE795" s="2" t="s">
        <v>3</v>
      </c>
      <c r="DF795" s="2" t="s">
        <v>3</v>
      </c>
      <c r="DG795" s="2" t="s">
        <v>3</v>
      </c>
      <c r="DH795" s="2" t="s">
        <v>3</v>
      </c>
      <c r="DI795" s="2" t="s">
        <v>3</v>
      </c>
      <c r="DJ795" s="2" t="s">
        <v>3</v>
      </c>
      <c r="DK795" s="2" t="s">
        <v>3</v>
      </c>
      <c r="DL795" s="2" t="s">
        <v>3</v>
      </c>
      <c r="DM795" s="2" t="s">
        <v>3</v>
      </c>
      <c r="DN795" s="2">
        <v>0</v>
      </c>
      <c r="DO795" s="2">
        <v>0</v>
      </c>
      <c r="DP795" s="2">
        <v>1</v>
      </c>
      <c r="DQ795" s="2">
        <v>1</v>
      </c>
      <c r="DR795" s="2"/>
      <c r="DS795" s="2"/>
      <c r="DT795" s="2"/>
      <c r="DU795" s="2">
        <v>1007</v>
      </c>
      <c r="DV795" s="2" t="s">
        <v>158</v>
      </c>
      <c r="DW795" s="2" t="s">
        <v>158</v>
      </c>
      <c r="DX795" s="2">
        <v>1</v>
      </c>
      <c r="DY795" s="2"/>
      <c r="DZ795" s="2" t="s">
        <v>3</v>
      </c>
      <c r="EA795" s="2" t="s">
        <v>3</v>
      </c>
      <c r="EB795" s="2" t="s">
        <v>3</v>
      </c>
      <c r="EC795" s="2" t="s">
        <v>3</v>
      </c>
      <c r="ED795" s="2"/>
      <c r="EE795" s="2">
        <v>55586495</v>
      </c>
      <c r="EF795" s="2">
        <v>30</v>
      </c>
      <c r="EG795" s="2" t="s">
        <v>117</v>
      </c>
      <c r="EH795" s="2">
        <v>0</v>
      </c>
      <c r="EI795" s="2" t="s">
        <v>3</v>
      </c>
      <c r="EJ795" s="2">
        <v>1</v>
      </c>
      <c r="EK795" s="2">
        <v>57</v>
      </c>
      <c r="EL795" s="2" t="s">
        <v>260</v>
      </c>
      <c r="EM795" s="2" t="s">
        <v>261</v>
      </c>
      <c r="EN795" s="2"/>
      <c r="EO795" s="2" t="s">
        <v>3</v>
      </c>
      <c r="EP795" s="2"/>
      <c r="EQ795" s="2">
        <v>0</v>
      </c>
      <c r="ER795" s="2">
        <v>507.97</v>
      </c>
      <c r="ES795" s="2">
        <v>507.97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>
        <v>0</v>
      </c>
      <c r="FR795" s="2">
        <v>0</v>
      </c>
      <c r="FS795" s="2">
        <v>0</v>
      </c>
      <c r="FT795" s="2"/>
      <c r="FU795" s="2"/>
      <c r="FV795" s="2"/>
      <c r="FW795" s="2"/>
      <c r="FX795" s="2">
        <v>101</v>
      </c>
      <c r="FY795" s="2">
        <v>55</v>
      </c>
      <c r="FZ795" s="2"/>
      <c r="GA795" s="2" t="s">
        <v>3</v>
      </c>
      <c r="GB795" s="2"/>
      <c r="GC795" s="2"/>
      <c r="GD795" s="2">
        <v>1</v>
      </c>
      <c r="GE795" s="2"/>
      <c r="GF795" s="2">
        <v>-1385511726</v>
      </c>
      <c r="GG795" s="2">
        <v>2</v>
      </c>
      <c r="GH795" s="2">
        <v>1</v>
      </c>
      <c r="GI795" s="2">
        <v>-2</v>
      </c>
      <c r="GJ795" s="2">
        <v>0</v>
      </c>
      <c r="GK795" s="2">
        <v>0</v>
      </c>
      <c r="GL795" s="2">
        <f t="shared" si="765"/>
        <v>0</v>
      </c>
      <c r="GM795" s="2">
        <f t="shared" si="766"/>
        <v>31709.52</v>
      </c>
      <c r="GN795" s="2">
        <f t="shared" si="767"/>
        <v>31709.52</v>
      </c>
      <c r="GO795" s="2">
        <f t="shared" si="768"/>
        <v>0</v>
      </c>
      <c r="GP795" s="2">
        <f t="shared" si="769"/>
        <v>0</v>
      </c>
      <c r="GQ795" s="2"/>
      <c r="GR795" s="2">
        <v>0</v>
      </c>
      <c r="GS795" s="2">
        <v>3</v>
      </c>
      <c r="GT795" s="2">
        <v>0</v>
      </c>
      <c r="GU795" s="2" t="s">
        <v>3</v>
      </c>
      <c r="GV795" s="2">
        <f t="shared" si="770"/>
        <v>0</v>
      </c>
      <c r="GW795" s="2">
        <v>1</v>
      </c>
      <c r="GX795" s="2">
        <f t="shared" si="771"/>
        <v>0</v>
      </c>
      <c r="GY795" s="2"/>
      <c r="GZ795" s="2"/>
      <c r="HA795" s="2">
        <v>0</v>
      </c>
      <c r="HB795" s="2">
        <v>0</v>
      </c>
      <c r="HC795" s="2">
        <f t="shared" si="772"/>
        <v>0</v>
      </c>
      <c r="HD795" s="2"/>
      <c r="HE795" s="2" t="s">
        <v>3</v>
      </c>
      <c r="HF795" s="2" t="s">
        <v>3</v>
      </c>
      <c r="HG795" s="2"/>
      <c r="HH795" s="2"/>
      <c r="HI795" s="2"/>
      <c r="HJ795" s="2"/>
      <c r="HK795" s="2"/>
      <c r="HL795" s="2"/>
      <c r="HM795" s="2" t="s">
        <v>3</v>
      </c>
      <c r="HN795" s="2" t="s">
        <v>3</v>
      </c>
      <c r="HO795" s="2" t="s">
        <v>3</v>
      </c>
      <c r="HP795" s="2" t="s">
        <v>3</v>
      </c>
      <c r="HQ795" s="2" t="s">
        <v>3</v>
      </c>
      <c r="HR795" s="2"/>
      <c r="HS795" s="2">
        <v>0</v>
      </c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>
        <v>0</v>
      </c>
      <c r="IL795" s="2"/>
      <c r="IM795" s="2"/>
      <c r="IN795" s="2"/>
      <c r="IO795" s="2"/>
      <c r="IP795" s="2"/>
      <c r="IQ795" s="2"/>
      <c r="IR795" s="2"/>
      <c r="IS795" s="2"/>
      <c r="IT795" s="2"/>
      <c r="IU795" s="2"/>
    </row>
    <row r="796" spans="1:255" x14ac:dyDescent="0.25">
      <c r="A796">
        <v>18</v>
      </c>
      <c r="B796">
        <v>1</v>
      </c>
      <c r="C796">
        <v>618</v>
      </c>
      <c r="E796" t="s">
        <v>477</v>
      </c>
      <c r="F796" t="s">
        <v>170</v>
      </c>
      <c r="G796" t="s">
        <v>171</v>
      </c>
      <c r="H796" t="s">
        <v>158</v>
      </c>
      <c r="I796">
        <f>I794*J796</f>
        <v>62.424000000000007</v>
      </c>
      <c r="J796">
        <v>2.04</v>
      </c>
      <c r="K796">
        <v>2.04</v>
      </c>
      <c r="O796">
        <f t="shared" si="741"/>
        <v>336755.1</v>
      </c>
      <c r="P796">
        <f t="shared" si="742"/>
        <v>336755.1</v>
      </c>
      <c r="Q796">
        <f>(ROUND((ROUND(((ET796)*AV796*I796),2)*BB796),2)+ROUND((ROUND(((AE796-(EU796))*AV796*I796),2)*BS796),2))</f>
        <v>0</v>
      </c>
      <c r="R796">
        <f t="shared" si="743"/>
        <v>0</v>
      </c>
      <c r="S796">
        <f t="shared" si="744"/>
        <v>0</v>
      </c>
      <c r="T796">
        <f t="shared" si="745"/>
        <v>0</v>
      </c>
      <c r="U796">
        <f t="shared" si="746"/>
        <v>0</v>
      </c>
      <c r="V796">
        <f t="shared" si="747"/>
        <v>0</v>
      </c>
      <c r="W796">
        <f t="shared" si="748"/>
        <v>0</v>
      </c>
      <c r="X796">
        <f t="shared" si="749"/>
        <v>0</v>
      </c>
      <c r="Y796">
        <f t="shared" si="750"/>
        <v>0</v>
      </c>
      <c r="AA796">
        <v>56481267</v>
      </c>
      <c r="AB796">
        <f t="shared" si="751"/>
        <v>507.97</v>
      </c>
      <c r="AC796">
        <f t="shared" si="752"/>
        <v>507.97</v>
      </c>
      <c r="AD796">
        <f>ROUND((((ET796)-(EU796))+AE796),6)</f>
        <v>0</v>
      </c>
      <c r="AE796">
        <f>ROUND((EU796),6)</f>
        <v>0</v>
      </c>
      <c r="AF796">
        <f>ROUND((EV796),6)</f>
        <v>0</v>
      </c>
      <c r="AG796">
        <f t="shared" si="753"/>
        <v>0</v>
      </c>
      <c r="AH796">
        <f>(EW796)</f>
        <v>0</v>
      </c>
      <c r="AI796">
        <f>(EX796)</f>
        <v>0</v>
      </c>
      <c r="AJ796">
        <f t="shared" si="754"/>
        <v>0</v>
      </c>
      <c r="AK796">
        <v>507.97</v>
      </c>
      <c r="AL796">
        <v>507.97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101</v>
      </c>
      <c r="AU796">
        <v>55</v>
      </c>
      <c r="AV796">
        <v>1</v>
      </c>
      <c r="AW796">
        <v>1</v>
      </c>
      <c r="AZ796">
        <v>1</v>
      </c>
      <c r="BA796">
        <v>1</v>
      </c>
      <c r="BB796">
        <v>1</v>
      </c>
      <c r="BC796">
        <v>10.62</v>
      </c>
      <c r="BD796" t="s">
        <v>3</v>
      </c>
      <c r="BE796" t="s">
        <v>3</v>
      </c>
      <c r="BF796" t="s">
        <v>3</v>
      </c>
      <c r="BG796" t="s">
        <v>3</v>
      </c>
      <c r="BH796">
        <v>3</v>
      </c>
      <c r="BI796">
        <v>1</v>
      </c>
      <c r="BJ796" t="s">
        <v>172</v>
      </c>
      <c r="BM796">
        <v>57</v>
      </c>
      <c r="BN796">
        <v>0</v>
      </c>
      <c r="BO796" t="s">
        <v>170</v>
      </c>
      <c r="BP796">
        <v>1</v>
      </c>
      <c r="BQ796">
        <v>30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 t="s">
        <v>3</v>
      </c>
      <c r="BZ796">
        <v>101</v>
      </c>
      <c r="CA796">
        <v>55</v>
      </c>
      <c r="CB796" t="s">
        <v>3</v>
      </c>
      <c r="CE796">
        <v>30</v>
      </c>
      <c r="CF796">
        <v>0</v>
      </c>
      <c r="CG796">
        <v>0</v>
      </c>
      <c r="CM796">
        <v>0</v>
      </c>
      <c r="CN796" t="s">
        <v>3</v>
      </c>
      <c r="CO796">
        <v>0</v>
      </c>
      <c r="CP796">
        <f t="shared" si="755"/>
        <v>336755.1</v>
      </c>
      <c r="CQ796">
        <f t="shared" si="756"/>
        <v>5394.64</v>
      </c>
      <c r="CR796">
        <f>(ROUND((ROUND(((ET796)*AV796*1),2)*BB796),2)+ROUND((ROUND(((AE796-(EU796))*AV796*1),2)*BS796),2))</f>
        <v>0</v>
      </c>
      <c r="CS796">
        <f t="shared" si="757"/>
        <v>0</v>
      </c>
      <c r="CT796">
        <f t="shared" si="758"/>
        <v>0</v>
      </c>
      <c r="CU796">
        <f t="shared" si="759"/>
        <v>0</v>
      </c>
      <c r="CV796">
        <f t="shared" si="760"/>
        <v>0</v>
      </c>
      <c r="CW796">
        <f t="shared" si="761"/>
        <v>0</v>
      </c>
      <c r="CX796">
        <f t="shared" si="762"/>
        <v>0</v>
      </c>
      <c r="CY796">
        <f t="shared" si="763"/>
        <v>0</v>
      </c>
      <c r="CZ796">
        <f t="shared" si="764"/>
        <v>0</v>
      </c>
      <c r="DC796" t="s">
        <v>3</v>
      </c>
      <c r="DD796" t="s">
        <v>3</v>
      </c>
      <c r="DE796" t="s">
        <v>3</v>
      </c>
      <c r="DF796" t="s">
        <v>3</v>
      </c>
      <c r="DG796" t="s">
        <v>3</v>
      </c>
      <c r="DH796" t="s">
        <v>3</v>
      </c>
      <c r="DI796" t="s">
        <v>3</v>
      </c>
      <c r="DJ796" t="s">
        <v>3</v>
      </c>
      <c r="DK796" t="s">
        <v>3</v>
      </c>
      <c r="DL796" t="s">
        <v>3</v>
      </c>
      <c r="DM796" t="s">
        <v>3</v>
      </c>
      <c r="DN796">
        <v>0</v>
      </c>
      <c r="DO796">
        <v>0</v>
      </c>
      <c r="DP796">
        <v>1</v>
      </c>
      <c r="DQ796">
        <v>1</v>
      </c>
      <c r="DU796">
        <v>1007</v>
      </c>
      <c r="DV796" t="s">
        <v>158</v>
      </c>
      <c r="DW796" t="s">
        <v>158</v>
      </c>
      <c r="DX796">
        <v>1</v>
      </c>
      <c r="DZ796" t="s">
        <v>3</v>
      </c>
      <c r="EA796" t="s">
        <v>3</v>
      </c>
      <c r="EB796" t="s">
        <v>3</v>
      </c>
      <c r="EC796" t="s">
        <v>3</v>
      </c>
      <c r="EE796">
        <v>55586495</v>
      </c>
      <c r="EF796">
        <v>30</v>
      </c>
      <c r="EG796" t="s">
        <v>117</v>
      </c>
      <c r="EH796">
        <v>0</v>
      </c>
      <c r="EI796" t="s">
        <v>3</v>
      </c>
      <c r="EJ796">
        <v>1</v>
      </c>
      <c r="EK796">
        <v>57</v>
      </c>
      <c r="EL796" t="s">
        <v>260</v>
      </c>
      <c r="EM796" t="s">
        <v>261</v>
      </c>
      <c r="EO796" t="s">
        <v>3</v>
      </c>
      <c r="EQ796">
        <v>0</v>
      </c>
      <c r="ER796">
        <v>507.97</v>
      </c>
      <c r="ES796">
        <v>507.97</v>
      </c>
      <c r="ET796">
        <v>0</v>
      </c>
      <c r="EU796">
        <v>0</v>
      </c>
      <c r="EV796">
        <v>0</v>
      </c>
      <c r="EW796">
        <v>0</v>
      </c>
      <c r="EX796">
        <v>0</v>
      </c>
      <c r="FQ796">
        <v>0</v>
      </c>
      <c r="FR796">
        <v>0</v>
      </c>
      <c r="FS796">
        <v>0</v>
      </c>
      <c r="FX796">
        <v>101</v>
      </c>
      <c r="FY796">
        <v>55</v>
      </c>
      <c r="GA796" t="s">
        <v>3</v>
      </c>
      <c r="GD796">
        <v>1</v>
      </c>
      <c r="GF796">
        <v>-1385511726</v>
      </c>
      <c r="GG796">
        <v>2</v>
      </c>
      <c r="GH796">
        <v>1</v>
      </c>
      <c r="GI796">
        <v>2</v>
      </c>
      <c r="GJ796">
        <v>0</v>
      </c>
      <c r="GK796">
        <v>0</v>
      </c>
      <c r="GL796">
        <f t="shared" si="765"/>
        <v>0</v>
      </c>
      <c r="GM796">
        <f t="shared" si="766"/>
        <v>336755.1</v>
      </c>
      <c r="GN796">
        <f t="shared" si="767"/>
        <v>336755.1</v>
      </c>
      <c r="GO796">
        <f t="shared" si="768"/>
        <v>0</v>
      </c>
      <c r="GP796">
        <f t="shared" si="769"/>
        <v>0</v>
      </c>
      <c r="GR796">
        <v>0</v>
      </c>
      <c r="GS796">
        <v>3</v>
      </c>
      <c r="GT796">
        <v>0</v>
      </c>
      <c r="GU796" t="s">
        <v>3</v>
      </c>
      <c r="GV796">
        <f t="shared" si="770"/>
        <v>0</v>
      </c>
      <c r="GW796">
        <v>1</v>
      </c>
      <c r="GX796">
        <f t="shared" si="771"/>
        <v>0</v>
      </c>
      <c r="HA796">
        <v>0</v>
      </c>
      <c r="HB796">
        <v>0</v>
      </c>
      <c r="HC796">
        <f t="shared" si="772"/>
        <v>0</v>
      </c>
      <c r="HE796" t="s">
        <v>3</v>
      </c>
      <c r="HF796" t="s">
        <v>3</v>
      </c>
      <c r="HM796" t="s">
        <v>3</v>
      </c>
      <c r="HN796" t="s">
        <v>3</v>
      </c>
      <c r="HO796" t="s">
        <v>3</v>
      </c>
      <c r="HP796" t="s">
        <v>3</v>
      </c>
      <c r="HQ796" t="s">
        <v>3</v>
      </c>
      <c r="HS796">
        <v>0</v>
      </c>
      <c r="IK796">
        <v>0</v>
      </c>
    </row>
    <row r="797" spans="1:255" x14ac:dyDescent="0.25">
      <c r="A797" s="2">
        <v>17</v>
      </c>
      <c r="B797" s="2">
        <v>1</v>
      </c>
      <c r="C797" s="2">
        <f>ROW(SmtRes!A621)</f>
        <v>621</v>
      </c>
      <c r="D797" s="2">
        <f>ROW(EtalonRes!A615)</f>
        <v>615</v>
      </c>
      <c r="E797" s="2" t="s">
        <v>478</v>
      </c>
      <c r="F797" s="2" t="s">
        <v>479</v>
      </c>
      <c r="G797" s="2" t="s">
        <v>480</v>
      </c>
      <c r="H797" s="2" t="s">
        <v>475</v>
      </c>
      <c r="I797" s="2">
        <f>ROUND(3060/100,9)</f>
        <v>30.6</v>
      </c>
      <c r="J797" s="2">
        <v>0</v>
      </c>
      <c r="K797" s="2">
        <f>ROUND(3060/100,9)</f>
        <v>30.6</v>
      </c>
      <c r="L797" s="2"/>
      <c r="M797" s="2"/>
      <c r="N797" s="2"/>
      <c r="O797" s="2">
        <f t="shared" si="741"/>
        <v>529.29999999999995</v>
      </c>
      <c r="P797" s="2">
        <f t="shared" si="742"/>
        <v>0</v>
      </c>
      <c r="Q797" s="2">
        <f>(ROUND((ROUND(((((ET797*1.25*2)*1.1))*AV797*I797),2)*BB797),2)+ROUND((ROUND(((AE797-(((EU797*1.25*2)*1.1)))*AV797*I797),2)*BS797),2))</f>
        <v>40.53</v>
      </c>
      <c r="R797" s="2">
        <f t="shared" si="743"/>
        <v>0</v>
      </c>
      <c r="S797" s="2">
        <f t="shared" si="744"/>
        <v>488.77</v>
      </c>
      <c r="T797" s="2">
        <f t="shared" si="745"/>
        <v>0</v>
      </c>
      <c r="U797" s="2">
        <f t="shared" si="746"/>
        <v>35.664924240000005</v>
      </c>
      <c r="V797" s="2">
        <f t="shared" si="747"/>
        <v>0</v>
      </c>
      <c r="W797" s="2">
        <f t="shared" si="748"/>
        <v>0</v>
      </c>
      <c r="X797" s="2">
        <f t="shared" si="749"/>
        <v>493.66</v>
      </c>
      <c r="Y797" s="2">
        <f t="shared" si="750"/>
        <v>268.82</v>
      </c>
      <c r="Z797" s="2"/>
      <c r="AA797" s="2">
        <v>56481265</v>
      </c>
      <c r="AB797" s="2">
        <f t="shared" si="751"/>
        <v>16.520900000000001</v>
      </c>
      <c r="AC797" s="2">
        <f t="shared" si="752"/>
        <v>0</v>
      </c>
      <c r="AD797" s="2">
        <f>ROUND((((((ET797*1.25*2)*1.1))-(((EU797*1.25*2)*1.1)))+AE797),6)</f>
        <v>1.2649999999999999</v>
      </c>
      <c r="AE797" s="2">
        <f>ROUND((((EU797*1.25*2)*1.1)),6)</f>
        <v>0</v>
      </c>
      <c r="AF797" s="2">
        <f>ROUND((((EV797*1.15*2)*1.1)),6)</f>
        <v>15.2559</v>
      </c>
      <c r="AG797" s="2">
        <f t="shared" si="753"/>
        <v>0</v>
      </c>
      <c r="AH797" s="2">
        <f>(((EW797*1.15*2)*1.1))</f>
        <v>1.1132000000000002</v>
      </c>
      <c r="AI797" s="2">
        <f>(((EX797*1.25*2)*1.1))</f>
        <v>0</v>
      </c>
      <c r="AJ797" s="2">
        <f t="shared" si="754"/>
        <v>0</v>
      </c>
      <c r="AK797" s="2">
        <v>6.49</v>
      </c>
      <c r="AL797" s="2">
        <v>0</v>
      </c>
      <c r="AM797" s="2">
        <v>0.46</v>
      </c>
      <c r="AN797" s="2">
        <v>0</v>
      </c>
      <c r="AO797" s="2">
        <v>6.03</v>
      </c>
      <c r="AP797" s="2">
        <v>0</v>
      </c>
      <c r="AQ797" s="2">
        <v>0.44</v>
      </c>
      <c r="AR797" s="2">
        <v>0</v>
      </c>
      <c r="AS797" s="2">
        <v>0</v>
      </c>
      <c r="AT797" s="2">
        <v>101</v>
      </c>
      <c r="AU797" s="2">
        <v>55</v>
      </c>
      <c r="AV797" s="2">
        <v>1.0469999999999999</v>
      </c>
      <c r="AW797" s="2">
        <v>1</v>
      </c>
      <c r="AX797" s="2"/>
      <c r="AY797" s="2"/>
      <c r="AZ797" s="2">
        <v>1</v>
      </c>
      <c r="BA797" s="2">
        <v>1</v>
      </c>
      <c r="BB797" s="2">
        <v>1</v>
      </c>
      <c r="BC797" s="2">
        <v>1</v>
      </c>
      <c r="BD797" s="2" t="s">
        <v>3</v>
      </c>
      <c r="BE797" s="2" t="s">
        <v>3</v>
      </c>
      <c r="BF797" s="2" t="s">
        <v>3</v>
      </c>
      <c r="BG797" s="2" t="s">
        <v>3</v>
      </c>
      <c r="BH797" s="2">
        <v>0</v>
      </c>
      <c r="BI797" s="2">
        <v>1</v>
      </c>
      <c r="BJ797" s="2" t="s">
        <v>481</v>
      </c>
      <c r="BK797" s="2"/>
      <c r="BL797" s="2"/>
      <c r="BM797" s="2">
        <v>57</v>
      </c>
      <c r="BN797" s="2">
        <v>0</v>
      </c>
      <c r="BO797" s="2" t="s">
        <v>479</v>
      </c>
      <c r="BP797" s="2">
        <v>1</v>
      </c>
      <c r="BQ797" s="2">
        <v>30</v>
      </c>
      <c r="BR797" s="2">
        <v>0</v>
      </c>
      <c r="BS797" s="2">
        <v>1</v>
      </c>
      <c r="BT797" s="2">
        <v>1</v>
      </c>
      <c r="BU797" s="2">
        <v>1</v>
      </c>
      <c r="BV797" s="2">
        <v>1</v>
      </c>
      <c r="BW797" s="2">
        <v>1</v>
      </c>
      <c r="BX797" s="2">
        <v>1</v>
      </c>
      <c r="BY797" s="2" t="s">
        <v>3</v>
      </c>
      <c r="BZ797" s="2">
        <v>101</v>
      </c>
      <c r="CA797" s="2">
        <v>55</v>
      </c>
      <c r="CB797" s="2" t="s">
        <v>3</v>
      </c>
      <c r="CC797" s="2"/>
      <c r="CD797" s="2"/>
      <c r="CE797" s="2">
        <v>30</v>
      </c>
      <c r="CF797" s="2">
        <v>0</v>
      </c>
      <c r="CG797" s="2">
        <v>0</v>
      </c>
      <c r="CH797" s="2"/>
      <c r="CI797" s="2"/>
      <c r="CJ797" s="2"/>
      <c r="CK797" s="2"/>
      <c r="CL797" s="2"/>
      <c r="CM797" s="2">
        <v>0</v>
      </c>
      <c r="CN797" s="2" t="s">
        <v>3</v>
      </c>
      <c r="CO797" s="2">
        <v>0</v>
      </c>
      <c r="CP797" s="2">
        <f t="shared" si="755"/>
        <v>529.29999999999995</v>
      </c>
      <c r="CQ797" s="2">
        <f t="shared" si="756"/>
        <v>0</v>
      </c>
      <c r="CR797" s="2">
        <f>(ROUND((ROUND(((((ET797*1.25*2)*1.1))*AV797*1),2)*BB797),2)+ROUND((ROUND(((AE797-(((EU797*1.25*2)*1.1)))*AV797*1),2)*BS797),2))</f>
        <v>1.32</v>
      </c>
      <c r="CS797" s="2">
        <f t="shared" si="757"/>
        <v>0</v>
      </c>
      <c r="CT797" s="2">
        <f t="shared" si="758"/>
        <v>15.97</v>
      </c>
      <c r="CU797" s="2">
        <f t="shared" si="759"/>
        <v>0</v>
      </c>
      <c r="CV797" s="2">
        <f t="shared" si="760"/>
        <v>1.1655204000000001</v>
      </c>
      <c r="CW797" s="2">
        <f t="shared" si="761"/>
        <v>0</v>
      </c>
      <c r="CX797" s="2">
        <f t="shared" si="762"/>
        <v>0</v>
      </c>
      <c r="CY797" s="2">
        <f t="shared" si="763"/>
        <v>493.65769999999998</v>
      </c>
      <c r="CZ797" s="2">
        <f t="shared" si="764"/>
        <v>268.82349999999997</v>
      </c>
      <c r="DA797" s="2"/>
      <c r="DB797" s="2">
        <v>9</v>
      </c>
      <c r="DC797" s="2" t="s">
        <v>3</v>
      </c>
      <c r="DD797" s="2" t="s">
        <v>3</v>
      </c>
      <c r="DE797" s="2" t="s">
        <v>482</v>
      </c>
      <c r="DF797" s="2" t="s">
        <v>482</v>
      </c>
      <c r="DG797" s="2" t="s">
        <v>483</v>
      </c>
      <c r="DH797" s="2" t="s">
        <v>3</v>
      </c>
      <c r="DI797" s="2" t="s">
        <v>483</v>
      </c>
      <c r="DJ797" s="2" t="s">
        <v>482</v>
      </c>
      <c r="DK797" s="2" t="s">
        <v>3</v>
      </c>
      <c r="DL797" s="2" t="s">
        <v>3</v>
      </c>
      <c r="DM797" s="2" t="s">
        <v>3</v>
      </c>
      <c r="DN797" s="2">
        <v>0</v>
      </c>
      <c r="DO797" s="2">
        <v>0</v>
      </c>
      <c r="DP797" s="2">
        <v>1</v>
      </c>
      <c r="DQ797" s="2">
        <v>1</v>
      </c>
      <c r="DR797" s="2"/>
      <c r="DS797" s="2"/>
      <c r="DT797" s="2"/>
      <c r="DU797" s="2">
        <v>1013</v>
      </c>
      <c r="DV797" s="2" t="s">
        <v>475</v>
      </c>
      <c r="DW797" s="2" t="s">
        <v>475</v>
      </c>
      <c r="DX797" s="2">
        <v>1</v>
      </c>
      <c r="DY797" s="2"/>
      <c r="DZ797" s="2" t="s">
        <v>3</v>
      </c>
      <c r="EA797" s="2" t="s">
        <v>3</v>
      </c>
      <c r="EB797" s="2" t="s">
        <v>3</v>
      </c>
      <c r="EC797" s="2" t="s">
        <v>3</v>
      </c>
      <c r="ED797" s="2"/>
      <c r="EE797" s="2">
        <v>55586495</v>
      </c>
      <c r="EF797" s="2">
        <v>30</v>
      </c>
      <c r="EG797" s="2" t="s">
        <v>117</v>
      </c>
      <c r="EH797" s="2">
        <v>0</v>
      </c>
      <c r="EI797" s="2" t="s">
        <v>3</v>
      </c>
      <c r="EJ797" s="2">
        <v>1</v>
      </c>
      <c r="EK797" s="2">
        <v>57</v>
      </c>
      <c r="EL797" s="2" t="s">
        <v>260</v>
      </c>
      <c r="EM797" s="2" t="s">
        <v>261</v>
      </c>
      <c r="EN797" s="2"/>
      <c r="EO797" s="2" t="s">
        <v>313</v>
      </c>
      <c r="EP797" s="2"/>
      <c r="EQ797" s="2">
        <v>0</v>
      </c>
      <c r="ER797" s="2">
        <v>6.49</v>
      </c>
      <c r="ES797" s="2">
        <v>0</v>
      </c>
      <c r="ET797" s="2">
        <v>0.46</v>
      </c>
      <c r="EU797" s="2">
        <v>0</v>
      </c>
      <c r="EV797" s="2">
        <v>6.03</v>
      </c>
      <c r="EW797" s="2">
        <v>0.44</v>
      </c>
      <c r="EX797" s="2">
        <v>0</v>
      </c>
      <c r="EY797" s="2">
        <v>0</v>
      </c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>
        <v>0</v>
      </c>
      <c r="FR797" s="2">
        <v>0</v>
      </c>
      <c r="FS797" s="2">
        <v>0</v>
      </c>
      <c r="FT797" s="2"/>
      <c r="FU797" s="2"/>
      <c r="FV797" s="2"/>
      <c r="FW797" s="2"/>
      <c r="FX797" s="2">
        <v>101</v>
      </c>
      <c r="FY797" s="2">
        <v>55</v>
      </c>
      <c r="FZ797" s="2"/>
      <c r="GA797" s="2" t="s">
        <v>3</v>
      </c>
      <c r="GB797" s="2"/>
      <c r="GC797" s="2"/>
      <c r="GD797" s="2">
        <v>1</v>
      </c>
      <c r="GE797" s="2"/>
      <c r="GF797" s="2">
        <v>1108057054</v>
      </c>
      <c r="GG797" s="2">
        <v>2</v>
      </c>
      <c r="GH797" s="2">
        <v>1</v>
      </c>
      <c r="GI797" s="2">
        <v>2</v>
      </c>
      <c r="GJ797" s="2">
        <v>0</v>
      </c>
      <c r="GK797" s="2">
        <v>0</v>
      </c>
      <c r="GL797" s="2">
        <f t="shared" si="765"/>
        <v>0</v>
      </c>
      <c r="GM797" s="2">
        <f t="shared" si="766"/>
        <v>1291.78</v>
      </c>
      <c r="GN797" s="2">
        <f t="shared" si="767"/>
        <v>1291.78</v>
      </c>
      <c r="GO797" s="2">
        <f t="shared" si="768"/>
        <v>0</v>
      </c>
      <c r="GP797" s="2">
        <f t="shared" si="769"/>
        <v>0</v>
      </c>
      <c r="GQ797" s="2"/>
      <c r="GR797" s="2">
        <v>0</v>
      </c>
      <c r="GS797" s="2">
        <v>3</v>
      </c>
      <c r="GT797" s="2">
        <v>0</v>
      </c>
      <c r="GU797" s="2" t="s">
        <v>3</v>
      </c>
      <c r="GV797" s="2">
        <f t="shared" si="770"/>
        <v>0</v>
      </c>
      <c r="GW797" s="2">
        <v>1</v>
      </c>
      <c r="GX797" s="2">
        <f t="shared" si="771"/>
        <v>0</v>
      </c>
      <c r="GY797" s="2"/>
      <c r="GZ797" s="2"/>
      <c r="HA797" s="2">
        <v>0</v>
      </c>
      <c r="HB797" s="2">
        <v>0</v>
      </c>
      <c r="HC797" s="2">
        <f t="shared" si="772"/>
        <v>0</v>
      </c>
      <c r="HD797" s="2"/>
      <c r="HE797" s="2" t="s">
        <v>3</v>
      </c>
      <c r="HF797" s="2" t="s">
        <v>3</v>
      </c>
      <c r="HG797" s="2"/>
      <c r="HH797" s="2"/>
      <c r="HI797" s="2"/>
      <c r="HJ797" s="2"/>
      <c r="HK797" s="2"/>
      <c r="HL797" s="2"/>
      <c r="HM797" s="2" t="s">
        <v>3</v>
      </c>
      <c r="HN797" s="2" t="s">
        <v>3</v>
      </c>
      <c r="HO797" s="2" t="s">
        <v>3</v>
      </c>
      <c r="HP797" s="2" t="s">
        <v>3</v>
      </c>
      <c r="HQ797" s="2" t="s">
        <v>3</v>
      </c>
      <c r="HR797" s="2"/>
      <c r="HS797" s="2">
        <v>0</v>
      </c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>
        <v>0</v>
      </c>
      <c r="IL797" s="2"/>
      <c r="IM797" s="2"/>
      <c r="IN797" s="2"/>
      <c r="IO797" s="2"/>
      <c r="IP797" s="2"/>
      <c r="IQ797" s="2"/>
      <c r="IR797" s="2"/>
      <c r="IS797" s="2"/>
      <c r="IT797" s="2"/>
      <c r="IU797" s="2"/>
    </row>
    <row r="798" spans="1:255" x14ac:dyDescent="0.25">
      <c r="A798">
        <v>17</v>
      </c>
      <c r="B798">
        <v>1</v>
      </c>
      <c r="C798">
        <f>ROW(SmtRes!A624)</f>
        <v>624</v>
      </c>
      <c r="D798">
        <f>ROW(EtalonRes!A618)</f>
        <v>618</v>
      </c>
      <c r="E798" t="s">
        <v>478</v>
      </c>
      <c r="F798" t="s">
        <v>479</v>
      </c>
      <c r="G798" t="s">
        <v>480</v>
      </c>
      <c r="H798" t="s">
        <v>475</v>
      </c>
      <c r="I798">
        <f>ROUND(3060/100,9)</f>
        <v>30.6</v>
      </c>
      <c r="J798">
        <v>0</v>
      </c>
      <c r="K798">
        <f>ROUND(3060/100,9)</f>
        <v>30.6</v>
      </c>
      <c r="O798">
        <f t="shared" si="741"/>
        <v>23787.200000000001</v>
      </c>
      <c r="P798">
        <f t="shared" si="742"/>
        <v>0</v>
      </c>
      <c r="Q798">
        <f>(ROUND((ROUND(((((ET798*1.25*2)*1.1))*AV798*I798),2)*BB798),2)+ROUND((ROUND(((AE798-(((EU798*1.25*2)*1.1)))*AV798*I798),2)*BS798),2))</f>
        <v>414.22</v>
      </c>
      <c r="R798">
        <f t="shared" si="743"/>
        <v>0</v>
      </c>
      <c r="S798">
        <f t="shared" si="744"/>
        <v>23372.98</v>
      </c>
      <c r="T798">
        <f t="shared" si="745"/>
        <v>0</v>
      </c>
      <c r="U798">
        <f t="shared" si="746"/>
        <v>35.664924240000005</v>
      </c>
      <c r="V798">
        <f t="shared" si="747"/>
        <v>0</v>
      </c>
      <c r="W798">
        <f t="shared" si="748"/>
        <v>0</v>
      </c>
      <c r="X798">
        <f t="shared" si="749"/>
        <v>23606.71</v>
      </c>
      <c r="Y798">
        <f t="shared" si="750"/>
        <v>12855.14</v>
      </c>
      <c r="AA798">
        <v>56481267</v>
      </c>
      <c r="AB798">
        <f t="shared" si="751"/>
        <v>16.520900000000001</v>
      </c>
      <c r="AC798">
        <f t="shared" si="752"/>
        <v>0</v>
      </c>
      <c r="AD798">
        <f>ROUND((((((ET798*1.25*2)*1.1))-(((EU798*1.25*2)*1.1)))+AE798),6)</f>
        <v>1.2649999999999999</v>
      </c>
      <c r="AE798">
        <f>ROUND((((EU798*1.25*2)*1.1)),6)</f>
        <v>0</v>
      </c>
      <c r="AF798">
        <f>ROUND((((EV798*1.15*2)*1.1)),6)</f>
        <v>15.2559</v>
      </c>
      <c r="AG798">
        <f t="shared" si="753"/>
        <v>0</v>
      </c>
      <c r="AH798">
        <f>(((EW798*1.15*2)*1.1))</f>
        <v>1.1132000000000002</v>
      </c>
      <c r="AI798">
        <f>(((EX798*1.25*2)*1.1))</f>
        <v>0</v>
      </c>
      <c r="AJ798">
        <f t="shared" si="754"/>
        <v>0</v>
      </c>
      <c r="AK798">
        <v>6.49</v>
      </c>
      <c r="AL798">
        <v>0</v>
      </c>
      <c r="AM798">
        <v>0.46</v>
      </c>
      <c r="AN798">
        <v>0</v>
      </c>
      <c r="AO798">
        <v>6.03</v>
      </c>
      <c r="AP798">
        <v>0</v>
      </c>
      <c r="AQ798">
        <v>0.44</v>
      </c>
      <c r="AR798">
        <v>0</v>
      </c>
      <c r="AS798">
        <v>0</v>
      </c>
      <c r="AT798">
        <v>101</v>
      </c>
      <c r="AU798">
        <v>55</v>
      </c>
      <c r="AV798">
        <v>1.0469999999999999</v>
      </c>
      <c r="AW798">
        <v>1</v>
      </c>
      <c r="AZ798">
        <v>1</v>
      </c>
      <c r="BA798">
        <v>47.82</v>
      </c>
      <c r="BB798">
        <v>10.220000000000001</v>
      </c>
      <c r="BC798">
        <v>1</v>
      </c>
      <c r="BD798" t="s">
        <v>3</v>
      </c>
      <c r="BE798" t="s">
        <v>3</v>
      </c>
      <c r="BF798" t="s">
        <v>3</v>
      </c>
      <c r="BG798" t="s">
        <v>3</v>
      </c>
      <c r="BH798">
        <v>0</v>
      </c>
      <c r="BI798">
        <v>1</v>
      </c>
      <c r="BJ798" t="s">
        <v>481</v>
      </c>
      <c r="BM798">
        <v>57</v>
      </c>
      <c r="BN798">
        <v>0</v>
      </c>
      <c r="BO798" t="s">
        <v>479</v>
      </c>
      <c r="BP798">
        <v>1</v>
      </c>
      <c r="BQ798">
        <v>30</v>
      </c>
      <c r="BR798">
        <v>0</v>
      </c>
      <c r="BS798">
        <v>47.82</v>
      </c>
      <c r="BT798">
        <v>1</v>
      </c>
      <c r="BU798">
        <v>1</v>
      </c>
      <c r="BV798">
        <v>1</v>
      </c>
      <c r="BW798">
        <v>1</v>
      </c>
      <c r="BX798">
        <v>1</v>
      </c>
      <c r="BY798" t="s">
        <v>3</v>
      </c>
      <c r="BZ798">
        <v>101</v>
      </c>
      <c r="CA798">
        <v>55</v>
      </c>
      <c r="CB798" t="s">
        <v>3</v>
      </c>
      <c r="CE798">
        <v>30</v>
      </c>
      <c r="CF798">
        <v>0</v>
      </c>
      <c r="CG798">
        <v>0</v>
      </c>
      <c r="CM798">
        <v>0</v>
      </c>
      <c r="CN798" t="s">
        <v>3</v>
      </c>
      <c r="CO798">
        <v>0</v>
      </c>
      <c r="CP798">
        <f t="shared" si="755"/>
        <v>23787.200000000001</v>
      </c>
      <c r="CQ798">
        <f t="shared" si="756"/>
        <v>0</v>
      </c>
      <c r="CR798">
        <f>(ROUND((ROUND(((((ET798*1.25*2)*1.1))*AV798*1),2)*BB798),2)+ROUND((ROUND(((AE798-(((EU798*1.25*2)*1.1)))*AV798*1),2)*BS798),2))</f>
        <v>13.49</v>
      </c>
      <c r="CS798">
        <f t="shared" si="757"/>
        <v>0</v>
      </c>
      <c r="CT798">
        <f t="shared" si="758"/>
        <v>763.69</v>
      </c>
      <c r="CU798">
        <f t="shared" si="759"/>
        <v>0</v>
      </c>
      <c r="CV798">
        <f t="shared" si="760"/>
        <v>1.1655204000000001</v>
      </c>
      <c r="CW798">
        <f t="shared" si="761"/>
        <v>0</v>
      </c>
      <c r="CX798">
        <f t="shared" si="762"/>
        <v>0</v>
      </c>
      <c r="CY798">
        <f t="shared" si="763"/>
        <v>23606.709800000001</v>
      </c>
      <c r="CZ798">
        <f t="shared" si="764"/>
        <v>12855.138999999999</v>
      </c>
      <c r="DB798">
        <v>11</v>
      </c>
      <c r="DC798" t="s">
        <v>3</v>
      </c>
      <c r="DD798" t="s">
        <v>3</v>
      </c>
      <c r="DE798" t="s">
        <v>482</v>
      </c>
      <c r="DF798" t="s">
        <v>482</v>
      </c>
      <c r="DG798" t="s">
        <v>483</v>
      </c>
      <c r="DH798" t="s">
        <v>3</v>
      </c>
      <c r="DI798" t="s">
        <v>483</v>
      </c>
      <c r="DJ798" t="s">
        <v>482</v>
      </c>
      <c r="DK798" t="s">
        <v>3</v>
      </c>
      <c r="DL798" t="s">
        <v>3</v>
      </c>
      <c r="DM798" t="s">
        <v>3</v>
      </c>
      <c r="DN798">
        <v>0</v>
      </c>
      <c r="DO798">
        <v>0</v>
      </c>
      <c r="DP798">
        <v>1</v>
      </c>
      <c r="DQ798">
        <v>1</v>
      </c>
      <c r="DU798">
        <v>1013</v>
      </c>
      <c r="DV798" t="s">
        <v>475</v>
      </c>
      <c r="DW798" t="s">
        <v>475</v>
      </c>
      <c r="DX798">
        <v>1</v>
      </c>
      <c r="DZ798" t="s">
        <v>3</v>
      </c>
      <c r="EA798" t="s">
        <v>3</v>
      </c>
      <c r="EB798" t="s">
        <v>3</v>
      </c>
      <c r="EC798" t="s">
        <v>3</v>
      </c>
      <c r="EE798">
        <v>55586495</v>
      </c>
      <c r="EF798">
        <v>30</v>
      </c>
      <c r="EG798" t="s">
        <v>117</v>
      </c>
      <c r="EH798">
        <v>0</v>
      </c>
      <c r="EI798" t="s">
        <v>3</v>
      </c>
      <c r="EJ798">
        <v>1</v>
      </c>
      <c r="EK798">
        <v>57</v>
      </c>
      <c r="EL798" t="s">
        <v>260</v>
      </c>
      <c r="EM798" t="s">
        <v>261</v>
      </c>
      <c r="EO798" t="s">
        <v>313</v>
      </c>
      <c r="EQ798">
        <v>0</v>
      </c>
      <c r="ER798">
        <v>6.49</v>
      </c>
      <c r="ES798">
        <v>0</v>
      </c>
      <c r="ET798">
        <v>0.46</v>
      </c>
      <c r="EU798">
        <v>0</v>
      </c>
      <c r="EV798">
        <v>6.03</v>
      </c>
      <c r="EW798">
        <v>0.44</v>
      </c>
      <c r="EX798">
        <v>0</v>
      </c>
      <c r="EY798">
        <v>0</v>
      </c>
      <c r="FQ798">
        <v>0</v>
      </c>
      <c r="FR798">
        <v>0</v>
      </c>
      <c r="FS798">
        <v>0</v>
      </c>
      <c r="FX798">
        <v>101</v>
      </c>
      <c r="FY798">
        <v>55</v>
      </c>
      <c r="GA798" t="s">
        <v>3</v>
      </c>
      <c r="GD798">
        <v>1</v>
      </c>
      <c r="GF798">
        <v>1108057054</v>
      </c>
      <c r="GG798">
        <v>2</v>
      </c>
      <c r="GH798">
        <v>1</v>
      </c>
      <c r="GI798">
        <v>2</v>
      </c>
      <c r="GJ798">
        <v>0</v>
      </c>
      <c r="GK798">
        <v>0</v>
      </c>
      <c r="GL798">
        <f t="shared" si="765"/>
        <v>0</v>
      </c>
      <c r="GM798">
        <f t="shared" si="766"/>
        <v>60249.05</v>
      </c>
      <c r="GN798">
        <f t="shared" si="767"/>
        <v>60249.05</v>
      </c>
      <c r="GO798">
        <f t="shared" si="768"/>
        <v>0</v>
      </c>
      <c r="GP798">
        <f t="shared" si="769"/>
        <v>0</v>
      </c>
      <c r="GR798">
        <v>0</v>
      </c>
      <c r="GS798">
        <v>3</v>
      </c>
      <c r="GT798">
        <v>0</v>
      </c>
      <c r="GU798" t="s">
        <v>3</v>
      </c>
      <c r="GV798">
        <f t="shared" si="770"/>
        <v>0</v>
      </c>
      <c r="GW798">
        <v>1</v>
      </c>
      <c r="GX798">
        <f t="shared" si="771"/>
        <v>0</v>
      </c>
      <c r="HA798">
        <v>0</v>
      </c>
      <c r="HB798">
        <v>0</v>
      </c>
      <c r="HC798">
        <f t="shared" si="772"/>
        <v>0</v>
      </c>
      <c r="HE798" t="s">
        <v>3</v>
      </c>
      <c r="HF798" t="s">
        <v>3</v>
      </c>
      <c r="HM798" t="s">
        <v>3</v>
      </c>
      <c r="HN798" t="s">
        <v>3</v>
      </c>
      <c r="HO798" t="s">
        <v>3</v>
      </c>
      <c r="HP798" t="s">
        <v>3</v>
      </c>
      <c r="HQ798" t="s">
        <v>3</v>
      </c>
      <c r="HS798">
        <v>0</v>
      </c>
      <c r="IK798">
        <v>0</v>
      </c>
    </row>
    <row r="799" spans="1:255" x14ac:dyDescent="0.25">
      <c r="A799" s="2">
        <v>18</v>
      </c>
      <c r="B799" s="2">
        <v>1</v>
      </c>
      <c r="C799" s="2">
        <v>621</v>
      </c>
      <c r="D799" s="2"/>
      <c r="E799" s="2" t="s">
        <v>484</v>
      </c>
      <c r="F799" s="2" t="s">
        <v>170</v>
      </c>
      <c r="G799" s="2" t="s">
        <v>171</v>
      </c>
      <c r="H799" s="2" t="s">
        <v>158</v>
      </c>
      <c r="I799" s="2">
        <f>I797*J799</f>
        <v>15.606000000000002</v>
      </c>
      <c r="J799" s="2">
        <v>0.51</v>
      </c>
      <c r="K799" s="2">
        <v>0.51</v>
      </c>
      <c r="L799" s="2"/>
      <c r="M799" s="2"/>
      <c r="N799" s="2"/>
      <c r="O799" s="2">
        <f t="shared" si="741"/>
        <v>7927.38</v>
      </c>
      <c r="P799" s="2">
        <f t="shared" si="742"/>
        <v>7927.38</v>
      </c>
      <c r="Q799" s="2">
        <f>(ROUND((ROUND(((ET799)*AV799*I799),2)*BB799),2)+ROUND((ROUND(((AE799-(EU799))*AV799*I799),2)*BS799),2))</f>
        <v>0</v>
      </c>
      <c r="R799" s="2">
        <f t="shared" si="743"/>
        <v>0</v>
      </c>
      <c r="S799" s="2">
        <f t="shared" si="744"/>
        <v>0</v>
      </c>
      <c r="T799" s="2">
        <f t="shared" si="745"/>
        <v>0</v>
      </c>
      <c r="U799" s="2">
        <f t="shared" si="746"/>
        <v>0</v>
      </c>
      <c r="V799" s="2">
        <f t="shared" si="747"/>
        <v>0</v>
      </c>
      <c r="W799" s="2">
        <f t="shared" si="748"/>
        <v>0</v>
      </c>
      <c r="X799" s="2">
        <f t="shared" si="749"/>
        <v>0</v>
      </c>
      <c r="Y799" s="2">
        <f t="shared" si="750"/>
        <v>0</v>
      </c>
      <c r="Z799" s="2"/>
      <c r="AA799" s="2">
        <v>56481265</v>
      </c>
      <c r="AB799" s="2">
        <f t="shared" si="751"/>
        <v>507.97</v>
      </c>
      <c r="AC799" s="2">
        <f t="shared" si="752"/>
        <v>507.97</v>
      </c>
      <c r="AD799" s="2">
        <f>ROUND((((ET799)-(EU799))+AE799),6)</f>
        <v>0</v>
      </c>
      <c r="AE799" s="2">
        <f>ROUND((EU799),6)</f>
        <v>0</v>
      </c>
      <c r="AF799" s="2">
        <f>ROUND((EV799),6)</f>
        <v>0</v>
      </c>
      <c r="AG799" s="2">
        <f t="shared" si="753"/>
        <v>0</v>
      </c>
      <c r="AH799" s="2">
        <f>(EW799)</f>
        <v>0</v>
      </c>
      <c r="AI799" s="2">
        <f>(EX799)</f>
        <v>0</v>
      </c>
      <c r="AJ799" s="2">
        <f t="shared" si="754"/>
        <v>0</v>
      </c>
      <c r="AK799" s="2">
        <v>507.97</v>
      </c>
      <c r="AL799" s="2">
        <v>507.97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101</v>
      </c>
      <c r="AU799" s="2">
        <v>55</v>
      </c>
      <c r="AV799" s="2">
        <v>1</v>
      </c>
      <c r="AW799" s="2">
        <v>1</v>
      </c>
      <c r="AX799" s="2"/>
      <c r="AY799" s="2"/>
      <c r="AZ799" s="2">
        <v>1</v>
      </c>
      <c r="BA799" s="2">
        <v>1</v>
      </c>
      <c r="BB799" s="2">
        <v>1</v>
      </c>
      <c r="BC799" s="2">
        <v>1</v>
      </c>
      <c r="BD799" s="2" t="s">
        <v>3</v>
      </c>
      <c r="BE799" s="2" t="s">
        <v>3</v>
      </c>
      <c r="BF799" s="2" t="s">
        <v>3</v>
      </c>
      <c r="BG799" s="2" t="s">
        <v>3</v>
      </c>
      <c r="BH799" s="2">
        <v>3</v>
      </c>
      <c r="BI799" s="2">
        <v>1</v>
      </c>
      <c r="BJ799" s="2" t="s">
        <v>172</v>
      </c>
      <c r="BK799" s="2"/>
      <c r="BL799" s="2"/>
      <c r="BM799" s="2">
        <v>57</v>
      </c>
      <c r="BN799" s="2">
        <v>0</v>
      </c>
      <c r="BO799" s="2" t="s">
        <v>3</v>
      </c>
      <c r="BP799" s="2">
        <v>0</v>
      </c>
      <c r="BQ799" s="2">
        <v>30</v>
      </c>
      <c r="BR799" s="2">
        <v>0</v>
      </c>
      <c r="BS799" s="2">
        <v>1</v>
      </c>
      <c r="BT799" s="2">
        <v>1</v>
      </c>
      <c r="BU799" s="2">
        <v>1</v>
      </c>
      <c r="BV799" s="2">
        <v>1</v>
      </c>
      <c r="BW799" s="2">
        <v>1</v>
      </c>
      <c r="BX799" s="2">
        <v>1</v>
      </c>
      <c r="BY799" s="2" t="s">
        <v>3</v>
      </c>
      <c r="BZ799" s="2">
        <v>101</v>
      </c>
      <c r="CA799" s="2">
        <v>55</v>
      </c>
      <c r="CB799" s="2" t="s">
        <v>3</v>
      </c>
      <c r="CC799" s="2"/>
      <c r="CD799" s="2"/>
      <c r="CE799" s="2">
        <v>30</v>
      </c>
      <c r="CF799" s="2">
        <v>0</v>
      </c>
      <c r="CG799" s="2">
        <v>0</v>
      </c>
      <c r="CH799" s="2"/>
      <c r="CI799" s="2"/>
      <c r="CJ799" s="2"/>
      <c r="CK799" s="2"/>
      <c r="CL799" s="2"/>
      <c r="CM799" s="2">
        <v>0</v>
      </c>
      <c r="CN799" s="2" t="s">
        <v>3</v>
      </c>
      <c r="CO799" s="2">
        <v>0</v>
      </c>
      <c r="CP799" s="2">
        <f t="shared" si="755"/>
        <v>7927.38</v>
      </c>
      <c r="CQ799" s="2">
        <f t="shared" si="756"/>
        <v>507.97</v>
      </c>
      <c r="CR799" s="2">
        <f>(ROUND((ROUND(((ET799)*AV799*1),2)*BB799),2)+ROUND((ROUND(((AE799-(EU799))*AV799*1),2)*BS799),2))</f>
        <v>0</v>
      </c>
      <c r="CS799" s="2">
        <f t="shared" si="757"/>
        <v>0</v>
      </c>
      <c r="CT799" s="2">
        <f t="shared" si="758"/>
        <v>0</v>
      </c>
      <c r="CU799" s="2">
        <f t="shared" si="759"/>
        <v>0</v>
      </c>
      <c r="CV799" s="2">
        <f t="shared" si="760"/>
        <v>0</v>
      </c>
      <c r="CW799" s="2">
        <f t="shared" si="761"/>
        <v>0</v>
      </c>
      <c r="CX799" s="2">
        <f t="shared" si="762"/>
        <v>0</v>
      </c>
      <c r="CY799" s="2">
        <f t="shared" si="763"/>
        <v>0</v>
      </c>
      <c r="CZ799" s="2">
        <f t="shared" si="764"/>
        <v>0</v>
      </c>
      <c r="DA799" s="2"/>
      <c r="DB799" s="2"/>
      <c r="DC799" s="2" t="s">
        <v>3</v>
      </c>
      <c r="DD799" s="2" t="s">
        <v>3</v>
      </c>
      <c r="DE799" s="2" t="s">
        <v>3</v>
      </c>
      <c r="DF799" s="2" t="s">
        <v>3</v>
      </c>
      <c r="DG799" s="2" t="s">
        <v>3</v>
      </c>
      <c r="DH799" s="2" t="s">
        <v>3</v>
      </c>
      <c r="DI799" s="2" t="s">
        <v>3</v>
      </c>
      <c r="DJ799" s="2" t="s">
        <v>3</v>
      </c>
      <c r="DK799" s="2" t="s">
        <v>3</v>
      </c>
      <c r="DL799" s="2" t="s">
        <v>3</v>
      </c>
      <c r="DM799" s="2" t="s">
        <v>3</v>
      </c>
      <c r="DN799" s="2">
        <v>0</v>
      </c>
      <c r="DO799" s="2">
        <v>0</v>
      </c>
      <c r="DP799" s="2">
        <v>1</v>
      </c>
      <c r="DQ799" s="2">
        <v>1</v>
      </c>
      <c r="DR799" s="2"/>
      <c r="DS799" s="2"/>
      <c r="DT799" s="2"/>
      <c r="DU799" s="2">
        <v>1007</v>
      </c>
      <c r="DV799" s="2" t="s">
        <v>158</v>
      </c>
      <c r="DW799" s="2" t="s">
        <v>158</v>
      </c>
      <c r="DX799" s="2">
        <v>1</v>
      </c>
      <c r="DY799" s="2"/>
      <c r="DZ799" s="2" t="s">
        <v>3</v>
      </c>
      <c r="EA799" s="2" t="s">
        <v>3</v>
      </c>
      <c r="EB799" s="2" t="s">
        <v>3</v>
      </c>
      <c r="EC799" s="2" t="s">
        <v>3</v>
      </c>
      <c r="ED799" s="2"/>
      <c r="EE799" s="2">
        <v>55586495</v>
      </c>
      <c r="EF799" s="2">
        <v>30</v>
      </c>
      <c r="EG799" s="2" t="s">
        <v>117</v>
      </c>
      <c r="EH799" s="2">
        <v>0</v>
      </c>
      <c r="EI799" s="2" t="s">
        <v>3</v>
      </c>
      <c r="EJ799" s="2">
        <v>1</v>
      </c>
      <c r="EK799" s="2">
        <v>57</v>
      </c>
      <c r="EL799" s="2" t="s">
        <v>260</v>
      </c>
      <c r="EM799" s="2" t="s">
        <v>261</v>
      </c>
      <c r="EN799" s="2"/>
      <c r="EO799" s="2" t="s">
        <v>3</v>
      </c>
      <c r="EP799" s="2"/>
      <c r="EQ799" s="2">
        <v>0</v>
      </c>
      <c r="ER799" s="2">
        <v>507.97</v>
      </c>
      <c r="ES799" s="2">
        <v>507.97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>
        <v>0</v>
      </c>
      <c r="FR799" s="2">
        <v>0</v>
      </c>
      <c r="FS799" s="2">
        <v>0</v>
      </c>
      <c r="FT799" s="2"/>
      <c r="FU799" s="2"/>
      <c r="FV799" s="2"/>
      <c r="FW799" s="2"/>
      <c r="FX799" s="2">
        <v>101</v>
      </c>
      <c r="FY799" s="2">
        <v>55</v>
      </c>
      <c r="FZ799" s="2"/>
      <c r="GA799" s="2" t="s">
        <v>3</v>
      </c>
      <c r="GB799" s="2"/>
      <c r="GC799" s="2"/>
      <c r="GD799" s="2">
        <v>1</v>
      </c>
      <c r="GE799" s="2"/>
      <c r="GF799" s="2">
        <v>-1385511726</v>
      </c>
      <c r="GG799" s="2">
        <v>2</v>
      </c>
      <c r="GH799" s="2">
        <v>1</v>
      </c>
      <c r="GI799" s="2">
        <v>-2</v>
      </c>
      <c r="GJ799" s="2">
        <v>0</v>
      </c>
      <c r="GK799" s="2">
        <v>0</v>
      </c>
      <c r="GL799" s="2">
        <f t="shared" si="765"/>
        <v>0</v>
      </c>
      <c r="GM799" s="2">
        <f t="shared" si="766"/>
        <v>7927.38</v>
      </c>
      <c r="GN799" s="2">
        <f t="shared" si="767"/>
        <v>7927.38</v>
      </c>
      <c r="GO799" s="2">
        <f t="shared" si="768"/>
        <v>0</v>
      </c>
      <c r="GP799" s="2">
        <f t="shared" si="769"/>
        <v>0</v>
      </c>
      <c r="GQ799" s="2"/>
      <c r="GR799" s="2">
        <v>0</v>
      </c>
      <c r="GS799" s="2">
        <v>3</v>
      </c>
      <c r="GT799" s="2">
        <v>0</v>
      </c>
      <c r="GU799" s="2" t="s">
        <v>3</v>
      </c>
      <c r="GV799" s="2">
        <f t="shared" si="770"/>
        <v>0</v>
      </c>
      <c r="GW799" s="2">
        <v>1</v>
      </c>
      <c r="GX799" s="2">
        <f t="shared" si="771"/>
        <v>0</v>
      </c>
      <c r="GY799" s="2"/>
      <c r="GZ799" s="2"/>
      <c r="HA799" s="2">
        <v>0</v>
      </c>
      <c r="HB799" s="2">
        <v>0</v>
      </c>
      <c r="HC799" s="2">
        <f t="shared" si="772"/>
        <v>0</v>
      </c>
      <c r="HD799" s="2"/>
      <c r="HE799" s="2" t="s">
        <v>3</v>
      </c>
      <c r="HF799" s="2" t="s">
        <v>3</v>
      </c>
      <c r="HG799" s="2"/>
      <c r="HH799" s="2"/>
      <c r="HI799" s="2"/>
      <c r="HJ799" s="2"/>
      <c r="HK799" s="2"/>
      <c r="HL799" s="2"/>
      <c r="HM799" s="2" t="s">
        <v>3</v>
      </c>
      <c r="HN799" s="2" t="s">
        <v>3</v>
      </c>
      <c r="HO799" s="2" t="s">
        <v>3</v>
      </c>
      <c r="HP799" s="2" t="s">
        <v>3</v>
      </c>
      <c r="HQ799" s="2" t="s">
        <v>3</v>
      </c>
      <c r="HR799" s="2"/>
      <c r="HS799" s="2">
        <v>0</v>
      </c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>
        <v>0</v>
      </c>
      <c r="IL799" s="2"/>
      <c r="IM799" s="2"/>
      <c r="IN799" s="2"/>
      <c r="IO799" s="2"/>
      <c r="IP799" s="2"/>
      <c r="IQ799" s="2"/>
      <c r="IR799" s="2"/>
      <c r="IS799" s="2"/>
      <c r="IT799" s="2"/>
      <c r="IU799" s="2"/>
    </row>
    <row r="800" spans="1:255" x14ac:dyDescent="0.25">
      <c r="A800">
        <v>18</v>
      </c>
      <c r="B800">
        <v>1</v>
      </c>
      <c r="C800">
        <v>624</v>
      </c>
      <c r="E800" t="s">
        <v>484</v>
      </c>
      <c r="F800" t="s">
        <v>170</v>
      </c>
      <c r="G800" t="s">
        <v>171</v>
      </c>
      <c r="H800" t="s">
        <v>158</v>
      </c>
      <c r="I800">
        <f>I798*J800</f>
        <v>15.606000000000002</v>
      </c>
      <c r="J800">
        <v>0.51</v>
      </c>
      <c r="K800">
        <v>0.51</v>
      </c>
      <c r="O800">
        <f t="shared" si="741"/>
        <v>84188.78</v>
      </c>
      <c r="P800">
        <f t="shared" si="742"/>
        <v>84188.78</v>
      </c>
      <c r="Q800">
        <f>(ROUND((ROUND(((ET800)*AV800*I800),2)*BB800),2)+ROUND((ROUND(((AE800-(EU800))*AV800*I800),2)*BS800),2))</f>
        <v>0</v>
      </c>
      <c r="R800">
        <f t="shared" si="743"/>
        <v>0</v>
      </c>
      <c r="S800">
        <f t="shared" si="744"/>
        <v>0</v>
      </c>
      <c r="T800">
        <f t="shared" si="745"/>
        <v>0</v>
      </c>
      <c r="U800">
        <f t="shared" si="746"/>
        <v>0</v>
      </c>
      <c r="V800">
        <f t="shared" si="747"/>
        <v>0</v>
      </c>
      <c r="W800">
        <f t="shared" si="748"/>
        <v>0</v>
      </c>
      <c r="X800">
        <f t="shared" si="749"/>
        <v>0</v>
      </c>
      <c r="Y800">
        <f t="shared" si="750"/>
        <v>0</v>
      </c>
      <c r="AA800">
        <v>56481267</v>
      </c>
      <c r="AB800">
        <f t="shared" si="751"/>
        <v>507.97</v>
      </c>
      <c r="AC800">
        <f t="shared" si="752"/>
        <v>507.97</v>
      </c>
      <c r="AD800">
        <f>ROUND((((ET800)-(EU800))+AE800),6)</f>
        <v>0</v>
      </c>
      <c r="AE800">
        <f>ROUND((EU800),6)</f>
        <v>0</v>
      </c>
      <c r="AF800">
        <f>ROUND((EV800),6)</f>
        <v>0</v>
      </c>
      <c r="AG800">
        <f t="shared" si="753"/>
        <v>0</v>
      </c>
      <c r="AH800">
        <f>(EW800)</f>
        <v>0</v>
      </c>
      <c r="AI800">
        <f>(EX800)</f>
        <v>0</v>
      </c>
      <c r="AJ800">
        <f t="shared" si="754"/>
        <v>0</v>
      </c>
      <c r="AK800">
        <v>507.97</v>
      </c>
      <c r="AL800">
        <v>507.97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101</v>
      </c>
      <c r="AU800">
        <v>55</v>
      </c>
      <c r="AV800">
        <v>1</v>
      </c>
      <c r="AW800">
        <v>1</v>
      </c>
      <c r="AZ800">
        <v>1</v>
      </c>
      <c r="BA800">
        <v>1</v>
      </c>
      <c r="BB800">
        <v>1</v>
      </c>
      <c r="BC800">
        <v>10.62</v>
      </c>
      <c r="BD800" t="s">
        <v>3</v>
      </c>
      <c r="BE800" t="s">
        <v>3</v>
      </c>
      <c r="BF800" t="s">
        <v>3</v>
      </c>
      <c r="BG800" t="s">
        <v>3</v>
      </c>
      <c r="BH800">
        <v>3</v>
      </c>
      <c r="BI800">
        <v>1</v>
      </c>
      <c r="BJ800" t="s">
        <v>172</v>
      </c>
      <c r="BM800">
        <v>57</v>
      </c>
      <c r="BN800">
        <v>0</v>
      </c>
      <c r="BO800" t="s">
        <v>170</v>
      </c>
      <c r="BP800">
        <v>1</v>
      </c>
      <c r="BQ800">
        <v>30</v>
      </c>
      <c r="BR800">
        <v>0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 t="s">
        <v>3</v>
      </c>
      <c r="BZ800">
        <v>101</v>
      </c>
      <c r="CA800">
        <v>55</v>
      </c>
      <c r="CB800" t="s">
        <v>3</v>
      </c>
      <c r="CE800">
        <v>30</v>
      </c>
      <c r="CF800">
        <v>0</v>
      </c>
      <c r="CG800">
        <v>0</v>
      </c>
      <c r="CM800">
        <v>0</v>
      </c>
      <c r="CN800" t="s">
        <v>3</v>
      </c>
      <c r="CO800">
        <v>0</v>
      </c>
      <c r="CP800">
        <f t="shared" si="755"/>
        <v>84188.78</v>
      </c>
      <c r="CQ800">
        <f t="shared" si="756"/>
        <v>5394.64</v>
      </c>
      <c r="CR800">
        <f>(ROUND((ROUND(((ET800)*AV800*1),2)*BB800),2)+ROUND((ROUND(((AE800-(EU800))*AV800*1),2)*BS800),2))</f>
        <v>0</v>
      </c>
      <c r="CS800">
        <f t="shared" si="757"/>
        <v>0</v>
      </c>
      <c r="CT800">
        <f t="shared" si="758"/>
        <v>0</v>
      </c>
      <c r="CU800">
        <f t="shared" si="759"/>
        <v>0</v>
      </c>
      <c r="CV800">
        <f t="shared" si="760"/>
        <v>0</v>
      </c>
      <c r="CW800">
        <f t="shared" si="761"/>
        <v>0</v>
      </c>
      <c r="CX800">
        <f t="shared" si="762"/>
        <v>0</v>
      </c>
      <c r="CY800">
        <f t="shared" si="763"/>
        <v>0</v>
      </c>
      <c r="CZ800">
        <f t="shared" si="764"/>
        <v>0</v>
      </c>
      <c r="DC800" t="s">
        <v>3</v>
      </c>
      <c r="DD800" t="s">
        <v>3</v>
      </c>
      <c r="DE800" t="s">
        <v>3</v>
      </c>
      <c r="DF800" t="s">
        <v>3</v>
      </c>
      <c r="DG800" t="s">
        <v>3</v>
      </c>
      <c r="DH800" t="s">
        <v>3</v>
      </c>
      <c r="DI800" t="s">
        <v>3</v>
      </c>
      <c r="DJ800" t="s">
        <v>3</v>
      </c>
      <c r="DK800" t="s">
        <v>3</v>
      </c>
      <c r="DL800" t="s">
        <v>3</v>
      </c>
      <c r="DM800" t="s">
        <v>3</v>
      </c>
      <c r="DN800">
        <v>0</v>
      </c>
      <c r="DO800">
        <v>0</v>
      </c>
      <c r="DP800">
        <v>1</v>
      </c>
      <c r="DQ800">
        <v>1</v>
      </c>
      <c r="DU800">
        <v>1007</v>
      </c>
      <c r="DV800" t="s">
        <v>158</v>
      </c>
      <c r="DW800" t="s">
        <v>158</v>
      </c>
      <c r="DX800">
        <v>1</v>
      </c>
      <c r="DZ800" t="s">
        <v>3</v>
      </c>
      <c r="EA800" t="s">
        <v>3</v>
      </c>
      <c r="EB800" t="s">
        <v>3</v>
      </c>
      <c r="EC800" t="s">
        <v>3</v>
      </c>
      <c r="EE800">
        <v>55586495</v>
      </c>
      <c r="EF800">
        <v>30</v>
      </c>
      <c r="EG800" t="s">
        <v>117</v>
      </c>
      <c r="EH800">
        <v>0</v>
      </c>
      <c r="EI800" t="s">
        <v>3</v>
      </c>
      <c r="EJ800">
        <v>1</v>
      </c>
      <c r="EK800">
        <v>57</v>
      </c>
      <c r="EL800" t="s">
        <v>260</v>
      </c>
      <c r="EM800" t="s">
        <v>261</v>
      </c>
      <c r="EO800" t="s">
        <v>3</v>
      </c>
      <c r="EQ800">
        <v>0</v>
      </c>
      <c r="ER800">
        <v>507.97</v>
      </c>
      <c r="ES800">
        <v>507.97</v>
      </c>
      <c r="ET800">
        <v>0</v>
      </c>
      <c r="EU800">
        <v>0</v>
      </c>
      <c r="EV800">
        <v>0</v>
      </c>
      <c r="EW800">
        <v>0</v>
      </c>
      <c r="EX800">
        <v>0</v>
      </c>
      <c r="FQ800">
        <v>0</v>
      </c>
      <c r="FR800">
        <v>0</v>
      </c>
      <c r="FS800">
        <v>0</v>
      </c>
      <c r="FX800">
        <v>101</v>
      </c>
      <c r="FY800">
        <v>55</v>
      </c>
      <c r="GA800" t="s">
        <v>3</v>
      </c>
      <c r="GD800">
        <v>1</v>
      </c>
      <c r="GF800">
        <v>-1385511726</v>
      </c>
      <c r="GG800">
        <v>2</v>
      </c>
      <c r="GH800">
        <v>1</v>
      </c>
      <c r="GI800">
        <v>2</v>
      </c>
      <c r="GJ800">
        <v>0</v>
      </c>
      <c r="GK800">
        <v>0</v>
      </c>
      <c r="GL800">
        <f t="shared" si="765"/>
        <v>0</v>
      </c>
      <c r="GM800">
        <f t="shared" si="766"/>
        <v>84188.78</v>
      </c>
      <c r="GN800">
        <f t="shared" si="767"/>
        <v>84188.78</v>
      </c>
      <c r="GO800">
        <f t="shared" si="768"/>
        <v>0</v>
      </c>
      <c r="GP800">
        <f t="shared" si="769"/>
        <v>0</v>
      </c>
      <c r="GR800">
        <v>0</v>
      </c>
      <c r="GS800">
        <v>3</v>
      </c>
      <c r="GT800">
        <v>0</v>
      </c>
      <c r="GU800" t="s">
        <v>3</v>
      </c>
      <c r="GV800">
        <f t="shared" si="770"/>
        <v>0</v>
      </c>
      <c r="GW800">
        <v>1</v>
      </c>
      <c r="GX800">
        <f t="shared" si="771"/>
        <v>0</v>
      </c>
      <c r="HA800">
        <v>0</v>
      </c>
      <c r="HB800">
        <v>0</v>
      </c>
      <c r="HC800">
        <f t="shared" si="772"/>
        <v>0</v>
      </c>
      <c r="HE800" t="s">
        <v>3</v>
      </c>
      <c r="HF800" t="s">
        <v>3</v>
      </c>
      <c r="HM800" t="s">
        <v>3</v>
      </c>
      <c r="HN800" t="s">
        <v>3</v>
      </c>
      <c r="HO800" t="s">
        <v>3</v>
      </c>
      <c r="HP800" t="s">
        <v>3</v>
      </c>
      <c r="HQ800" t="s">
        <v>3</v>
      </c>
      <c r="HS800">
        <v>0</v>
      </c>
      <c r="IK800">
        <v>0</v>
      </c>
    </row>
    <row r="802" spans="1:206" ht="13" x14ac:dyDescent="0.3">
      <c r="A802" s="3">
        <v>51</v>
      </c>
      <c r="B802" s="3">
        <f>B775</f>
        <v>1</v>
      </c>
      <c r="C802" s="3">
        <f>A775</f>
        <v>4</v>
      </c>
      <c r="D802" s="3">
        <f>ROW(A775)</f>
        <v>775</v>
      </c>
      <c r="E802" s="3"/>
      <c r="F802" s="3" t="str">
        <f>IF(F775&lt;&gt;"",F775,"")</f>
        <v/>
      </c>
      <c r="G802" s="3" t="str">
        <f>IF(G775&lt;&gt;"",G775,"")</f>
        <v>Устройство горизонтальной оклеечной гидроизоляции в подвале (КР-22)</v>
      </c>
      <c r="H802" s="3">
        <v>0</v>
      </c>
      <c r="I802" s="3"/>
      <c r="J802" s="3"/>
      <c r="K802" s="3"/>
      <c r="L802" s="3"/>
      <c r="M802" s="3"/>
      <c r="N802" s="3"/>
      <c r="O802" s="3">
        <f t="shared" ref="O802:T802" si="780">ROUND(AB802,2)</f>
        <v>491766.06</v>
      </c>
      <c r="P802" s="3">
        <f t="shared" si="780"/>
        <v>463432.64</v>
      </c>
      <c r="Q802" s="3">
        <f t="shared" si="780"/>
        <v>3838.82</v>
      </c>
      <c r="R802" s="3">
        <f t="shared" si="780"/>
        <v>327.8</v>
      </c>
      <c r="S802" s="3">
        <f t="shared" si="780"/>
        <v>24494.6</v>
      </c>
      <c r="T802" s="3">
        <f t="shared" si="780"/>
        <v>0</v>
      </c>
      <c r="U802" s="3">
        <f>AH802</f>
        <v>1919.1534002998496</v>
      </c>
      <c r="V802" s="3">
        <f>AI802</f>
        <v>0</v>
      </c>
      <c r="W802" s="3">
        <f>ROUND(AJ802,2)</f>
        <v>0</v>
      </c>
      <c r="X802" s="3">
        <f>ROUND(AK802,2)</f>
        <v>24627.88</v>
      </c>
      <c r="Y802" s="3">
        <f>ROUND(AL802,2)</f>
        <v>13783.97</v>
      </c>
      <c r="Z802" s="3"/>
      <c r="AA802" s="3"/>
      <c r="AB802" s="3">
        <f>ROUND(SUMIF(AA779:AA800,"=56481265",O779:O800),2)</f>
        <v>491766.06</v>
      </c>
      <c r="AC802" s="3">
        <f>ROUND(SUMIF(AA779:AA800,"=56481265",P779:P800),2)</f>
        <v>463432.64</v>
      </c>
      <c r="AD802" s="3">
        <f>ROUND(SUMIF(AA779:AA800,"=56481265",Q779:Q800),2)</f>
        <v>3838.82</v>
      </c>
      <c r="AE802" s="3">
        <f>ROUND(SUMIF(AA779:AA800,"=56481265",R779:R800),2)</f>
        <v>327.8</v>
      </c>
      <c r="AF802" s="3">
        <f>ROUND(SUMIF(AA779:AA800,"=56481265",S779:S800),2)</f>
        <v>24494.6</v>
      </c>
      <c r="AG802" s="3">
        <f>ROUND(SUMIF(AA779:AA800,"=56481265",T779:T800),2)</f>
        <v>0</v>
      </c>
      <c r="AH802" s="3">
        <f>SUMIF(AA779:AA800,"=56481265",U779:U800)</f>
        <v>1919.1534002998496</v>
      </c>
      <c r="AI802" s="3">
        <f>SUMIF(AA779:AA800,"=56481265",V779:V800)</f>
        <v>0</v>
      </c>
      <c r="AJ802" s="3">
        <f>ROUND(SUMIF(AA779:AA800,"=56481265",W779:W800),2)</f>
        <v>0</v>
      </c>
      <c r="AK802" s="3">
        <f>ROUND(SUMIF(AA779:AA800,"=56481265",X779:X800),2)</f>
        <v>24627.88</v>
      </c>
      <c r="AL802" s="3">
        <f>ROUND(SUMIF(AA779:AA800,"=56481265",Y779:Y800),2)</f>
        <v>13783.97</v>
      </c>
      <c r="AM802" s="3"/>
      <c r="AN802" s="3"/>
      <c r="AO802" s="3">
        <f t="shared" ref="AO802:BD802" si="781">ROUND(BX802,2)</f>
        <v>0</v>
      </c>
      <c r="AP802" s="3">
        <f t="shared" si="781"/>
        <v>0</v>
      </c>
      <c r="AQ802" s="3">
        <f t="shared" si="781"/>
        <v>0</v>
      </c>
      <c r="AR802" s="3">
        <f t="shared" si="781"/>
        <v>530177.91</v>
      </c>
      <c r="AS802" s="3">
        <f t="shared" si="781"/>
        <v>530177.91</v>
      </c>
      <c r="AT802" s="3">
        <f t="shared" si="781"/>
        <v>0</v>
      </c>
      <c r="AU802" s="3">
        <f t="shared" si="781"/>
        <v>0</v>
      </c>
      <c r="AV802" s="3">
        <f t="shared" si="781"/>
        <v>463432.64</v>
      </c>
      <c r="AW802" s="3">
        <f t="shared" si="781"/>
        <v>463432.64</v>
      </c>
      <c r="AX802" s="3">
        <f t="shared" si="781"/>
        <v>0</v>
      </c>
      <c r="AY802" s="3">
        <f t="shared" si="781"/>
        <v>463432.64</v>
      </c>
      <c r="AZ802" s="3">
        <f t="shared" si="781"/>
        <v>0</v>
      </c>
      <c r="BA802" s="3">
        <f t="shared" si="781"/>
        <v>0</v>
      </c>
      <c r="BB802" s="3">
        <f t="shared" si="781"/>
        <v>0</v>
      </c>
      <c r="BC802" s="3">
        <f t="shared" si="781"/>
        <v>0</v>
      </c>
      <c r="BD802" s="3">
        <f t="shared" si="781"/>
        <v>0</v>
      </c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>
        <f>ROUND(SUMIF(AA779:AA800,"=56481265",FQ779:FQ800),2)</f>
        <v>0</v>
      </c>
      <c r="BY802" s="3">
        <f>ROUND(SUMIF(AA779:AA800,"=56481265",FR779:FR800),2)</f>
        <v>0</v>
      </c>
      <c r="BZ802" s="3">
        <f>ROUND(SUMIF(AA779:AA800,"=56481265",GL779:GL800),2)</f>
        <v>0</v>
      </c>
      <c r="CA802" s="3">
        <f>ROUND(SUMIF(AA779:AA800,"=56481265",GM779:GM800),2)</f>
        <v>530177.91</v>
      </c>
      <c r="CB802" s="3">
        <f>ROUND(SUMIF(AA779:AA800,"=56481265",GN779:GN800),2)</f>
        <v>530177.91</v>
      </c>
      <c r="CC802" s="3">
        <f>ROUND(SUMIF(AA779:AA800,"=56481265",GO779:GO800),2)</f>
        <v>0</v>
      </c>
      <c r="CD802" s="3">
        <f>ROUND(SUMIF(AA779:AA800,"=56481265",GP779:GP800),2)</f>
        <v>0</v>
      </c>
      <c r="CE802" s="3">
        <f>AC802-BX802</f>
        <v>463432.64</v>
      </c>
      <c r="CF802" s="3">
        <f>AC802-BY802</f>
        <v>463432.64</v>
      </c>
      <c r="CG802" s="3">
        <f>BX802-BZ802</f>
        <v>0</v>
      </c>
      <c r="CH802" s="3">
        <f>AC802-BX802-BY802+BZ802</f>
        <v>463432.64</v>
      </c>
      <c r="CI802" s="3">
        <f>BY802-BZ802</f>
        <v>0</v>
      </c>
      <c r="CJ802" s="3">
        <f>ROUND(SUMIF(AA779:AA800,"=56481265",GX779:GX800),2)</f>
        <v>0</v>
      </c>
      <c r="CK802" s="3">
        <f>ROUND(SUMIF(AA779:AA800,"=56481265",GY779:GY800),2)</f>
        <v>0</v>
      </c>
      <c r="CL802" s="3">
        <f>ROUND(SUMIF(AA779:AA800,"=56481265",GZ779:GZ800),2)</f>
        <v>0</v>
      </c>
      <c r="CM802" s="3">
        <f>ROUND(SUMIF(AA779:AA800,"=56481265",HD779:HD800),2)</f>
        <v>0</v>
      </c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4">
        <f t="shared" ref="DG802:DL802" si="782">ROUND(DT802,2)</f>
        <v>4777790.91</v>
      </c>
      <c r="DH802" s="4">
        <f t="shared" si="782"/>
        <v>3554954.49</v>
      </c>
      <c r="DI802" s="4">
        <f t="shared" si="782"/>
        <v>51504.65</v>
      </c>
      <c r="DJ802" s="4">
        <f t="shared" si="782"/>
        <v>15675.4</v>
      </c>
      <c r="DK802" s="4">
        <f t="shared" si="782"/>
        <v>1171331.77</v>
      </c>
      <c r="DL802" s="4">
        <f t="shared" si="782"/>
        <v>0</v>
      </c>
      <c r="DM802" s="4">
        <f>DZ802</f>
        <v>1919.1534002998496</v>
      </c>
      <c r="DN802" s="4">
        <f>EA802</f>
        <v>0</v>
      </c>
      <c r="DO802" s="4">
        <f>ROUND(EB802,2)</f>
        <v>0</v>
      </c>
      <c r="DP802" s="4">
        <f>ROUND(EC802,2)</f>
        <v>1177705.3600000001</v>
      </c>
      <c r="DQ802" s="4">
        <f>ROUND(ED802,2)</f>
        <v>659149.52</v>
      </c>
      <c r="DR802" s="4"/>
      <c r="DS802" s="4"/>
      <c r="DT802" s="4">
        <f>ROUND(SUMIF(AA779:AA800,"=56481267",O779:O800),2)</f>
        <v>4777790.91</v>
      </c>
      <c r="DU802" s="4">
        <f>ROUND(SUMIF(AA779:AA800,"=56481267",P779:P800),2)</f>
        <v>3554954.49</v>
      </c>
      <c r="DV802" s="4">
        <f>ROUND(SUMIF(AA779:AA800,"=56481267",Q779:Q800),2)</f>
        <v>51504.65</v>
      </c>
      <c r="DW802" s="4">
        <f>ROUND(SUMIF(AA779:AA800,"=56481267",R779:R800),2)</f>
        <v>15675.4</v>
      </c>
      <c r="DX802" s="4">
        <f>ROUND(SUMIF(AA779:AA800,"=56481267",S779:S800),2)</f>
        <v>1171331.77</v>
      </c>
      <c r="DY802" s="4">
        <f>ROUND(SUMIF(AA779:AA800,"=56481267",T779:T800),2)</f>
        <v>0</v>
      </c>
      <c r="DZ802" s="4">
        <f>SUMIF(AA779:AA800,"=56481267",U779:U800)</f>
        <v>1919.1534002998496</v>
      </c>
      <c r="EA802" s="4">
        <f>SUMIF(AA779:AA800,"=56481267",V779:V800)</f>
        <v>0</v>
      </c>
      <c r="EB802" s="4">
        <f>ROUND(SUMIF(AA779:AA800,"=56481267",W779:W800),2)</f>
        <v>0</v>
      </c>
      <c r="EC802" s="4">
        <f>ROUND(SUMIF(AA779:AA800,"=56481267",X779:X800),2)</f>
        <v>1177705.3600000001</v>
      </c>
      <c r="ED802" s="4">
        <f>ROUND(SUMIF(AA779:AA800,"=56481267",Y779:Y800),2)</f>
        <v>659149.52</v>
      </c>
      <c r="EE802" s="4"/>
      <c r="EF802" s="4"/>
      <c r="EG802" s="4">
        <f t="shared" ref="EG802:EV802" si="783">ROUND(FP802,2)</f>
        <v>0</v>
      </c>
      <c r="EH802" s="4">
        <f t="shared" si="783"/>
        <v>0</v>
      </c>
      <c r="EI802" s="4">
        <f t="shared" si="783"/>
        <v>0</v>
      </c>
      <c r="EJ802" s="4">
        <f t="shared" si="783"/>
        <v>6614645.79</v>
      </c>
      <c r="EK802" s="4">
        <f t="shared" si="783"/>
        <v>6614645.79</v>
      </c>
      <c r="EL802" s="4">
        <f t="shared" si="783"/>
        <v>0</v>
      </c>
      <c r="EM802" s="4">
        <f t="shared" si="783"/>
        <v>0</v>
      </c>
      <c r="EN802" s="4">
        <f t="shared" si="783"/>
        <v>3554954.49</v>
      </c>
      <c r="EO802" s="4">
        <f t="shared" si="783"/>
        <v>3554954.49</v>
      </c>
      <c r="EP802" s="4">
        <f t="shared" si="783"/>
        <v>0</v>
      </c>
      <c r="EQ802" s="4">
        <f t="shared" si="783"/>
        <v>3554954.49</v>
      </c>
      <c r="ER802" s="4">
        <f t="shared" si="783"/>
        <v>0</v>
      </c>
      <c r="ES802" s="4">
        <f t="shared" si="783"/>
        <v>0</v>
      </c>
      <c r="ET802" s="4">
        <f t="shared" si="783"/>
        <v>0</v>
      </c>
      <c r="EU802" s="4">
        <f t="shared" si="783"/>
        <v>0</v>
      </c>
      <c r="EV802" s="4">
        <f t="shared" si="783"/>
        <v>0</v>
      </c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>
        <f>ROUND(SUMIF(AA779:AA800,"=56481267",FQ779:FQ800),2)</f>
        <v>0</v>
      </c>
      <c r="FQ802" s="4">
        <f>ROUND(SUMIF(AA779:AA800,"=56481267",FR779:FR800),2)</f>
        <v>0</v>
      </c>
      <c r="FR802" s="4">
        <f>ROUND(SUMIF(AA779:AA800,"=56481267",GL779:GL800),2)</f>
        <v>0</v>
      </c>
      <c r="FS802" s="4">
        <f>ROUND(SUMIF(AA779:AA800,"=56481267",GM779:GM800),2)</f>
        <v>6614645.79</v>
      </c>
      <c r="FT802" s="4">
        <f>ROUND(SUMIF(AA779:AA800,"=56481267",GN779:GN800),2)</f>
        <v>6614645.79</v>
      </c>
      <c r="FU802" s="4">
        <f>ROUND(SUMIF(AA779:AA800,"=56481267",GO779:GO800),2)</f>
        <v>0</v>
      </c>
      <c r="FV802" s="4">
        <f>ROUND(SUMIF(AA779:AA800,"=56481267",GP779:GP800),2)</f>
        <v>0</v>
      </c>
      <c r="FW802" s="4">
        <f>DU802-FP802</f>
        <v>3554954.49</v>
      </c>
      <c r="FX802" s="4">
        <f>DU802-FQ802</f>
        <v>3554954.49</v>
      </c>
      <c r="FY802" s="4">
        <f>FP802-FR802</f>
        <v>0</v>
      </c>
      <c r="FZ802" s="4">
        <f>DU802-FP802-FQ802+FR802</f>
        <v>3554954.49</v>
      </c>
      <c r="GA802" s="4">
        <f>FQ802-FR802</f>
        <v>0</v>
      </c>
      <c r="GB802" s="4">
        <f>ROUND(SUMIF(AA779:AA800,"=56481267",GX779:GX800),2)</f>
        <v>0</v>
      </c>
      <c r="GC802" s="4">
        <f>ROUND(SUMIF(AA779:AA800,"=56481267",GY779:GY800),2)</f>
        <v>0</v>
      </c>
      <c r="GD802" s="4">
        <f>ROUND(SUMIF(AA779:AA800,"=56481267",GZ779:GZ800),2)</f>
        <v>0</v>
      </c>
      <c r="GE802" s="4">
        <f>ROUND(SUMIF(AA779:AA800,"=56481267",HD779:HD800),2)</f>
        <v>0</v>
      </c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>
        <v>0</v>
      </c>
    </row>
    <row r="804" spans="1:206" ht="13" x14ac:dyDescent="0.3">
      <c r="A804" s="5">
        <v>50</v>
      </c>
      <c r="B804" s="5">
        <v>0</v>
      </c>
      <c r="C804" s="5">
        <v>0</v>
      </c>
      <c r="D804" s="5">
        <v>1</v>
      </c>
      <c r="E804" s="5">
        <v>201</v>
      </c>
      <c r="F804" s="5">
        <f>ROUND(Source!O802,O804)</f>
        <v>491766.06</v>
      </c>
      <c r="G804" s="5" t="s">
        <v>57</v>
      </c>
      <c r="H804" s="5" t="s">
        <v>58</v>
      </c>
      <c r="I804" s="5"/>
      <c r="J804" s="5"/>
      <c r="K804" s="5">
        <v>201</v>
      </c>
      <c r="L804" s="5">
        <v>1</v>
      </c>
      <c r="M804" s="5">
        <v>3</v>
      </c>
      <c r="N804" s="5" t="s">
        <v>3</v>
      </c>
      <c r="O804" s="5">
        <v>2</v>
      </c>
      <c r="P804" s="5">
        <f>ROUND(Source!DG802,O804)</f>
        <v>4777790.91</v>
      </c>
      <c r="Q804" s="5"/>
      <c r="R804" s="5"/>
      <c r="S804" s="5"/>
      <c r="T804" s="5"/>
      <c r="U804" s="5"/>
      <c r="V804" s="5"/>
      <c r="W804" s="5">
        <v>491766.06</v>
      </c>
      <c r="X804" s="5">
        <v>1</v>
      </c>
      <c r="Y804" s="5">
        <v>491766.06</v>
      </c>
      <c r="Z804" s="5">
        <v>4777790.91</v>
      </c>
      <c r="AA804" s="5">
        <v>1</v>
      </c>
      <c r="AB804" s="5">
        <v>4777790.91</v>
      </c>
    </row>
    <row r="805" spans="1:206" ht="13" x14ac:dyDescent="0.3">
      <c r="A805" s="5">
        <v>50</v>
      </c>
      <c r="B805" s="5">
        <v>0</v>
      </c>
      <c r="C805" s="5">
        <v>0</v>
      </c>
      <c r="D805" s="5">
        <v>1</v>
      </c>
      <c r="E805" s="5">
        <v>202</v>
      </c>
      <c r="F805" s="5">
        <f>ROUND(Source!P802,O805)</f>
        <v>463432.64</v>
      </c>
      <c r="G805" s="5" t="s">
        <v>59</v>
      </c>
      <c r="H805" s="5" t="s">
        <v>60</v>
      </c>
      <c r="I805" s="5"/>
      <c r="J805" s="5"/>
      <c r="K805" s="5">
        <v>202</v>
      </c>
      <c r="L805" s="5">
        <v>2</v>
      </c>
      <c r="M805" s="5">
        <v>3</v>
      </c>
      <c r="N805" s="5" t="s">
        <v>3</v>
      </c>
      <c r="O805" s="5">
        <v>2</v>
      </c>
      <c r="P805" s="5">
        <f>ROUND(Source!DH802,O805)</f>
        <v>3554954.49</v>
      </c>
      <c r="Q805" s="5"/>
      <c r="R805" s="5"/>
      <c r="S805" s="5"/>
      <c r="T805" s="5"/>
      <c r="U805" s="5"/>
      <c r="V805" s="5"/>
      <c r="W805" s="5">
        <v>463432.64</v>
      </c>
      <c r="X805" s="5">
        <v>1</v>
      </c>
      <c r="Y805" s="5">
        <v>463432.64</v>
      </c>
      <c r="Z805" s="5">
        <v>3554954.49</v>
      </c>
      <c r="AA805" s="5">
        <v>1</v>
      </c>
      <c r="AB805" s="5">
        <v>3554954.49</v>
      </c>
    </row>
    <row r="806" spans="1:206" ht="13" x14ac:dyDescent="0.3">
      <c r="A806" s="5">
        <v>50</v>
      </c>
      <c r="B806" s="5">
        <v>0</v>
      </c>
      <c r="C806" s="5">
        <v>0</v>
      </c>
      <c r="D806" s="5">
        <v>1</v>
      </c>
      <c r="E806" s="5">
        <v>222</v>
      </c>
      <c r="F806" s="5">
        <f>ROUND(Source!AO802,O806)</f>
        <v>0</v>
      </c>
      <c r="G806" s="5" t="s">
        <v>61</v>
      </c>
      <c r="H806" s="5" t="s">
        <v>62</v>
      </c>
      <c r="I806" s="5"/>
      <c r="J806" s="5"/>
      <c r="K806" s="5">
        <v>222</v>
      </c>
      <c r="L806" s="5">
        <v>3</v>
      </c>
      <c r="M806" s="5">
        <v>3</v>
      </c>
      <c r="N806" s="5" t="s">
        <v>3</v>
      </c>
      <c r="O806" s="5">
        <v>2</v>
      </c>
      <c r="P806" s="5">
        <f>ROUND(Source!EG802,O806)</f>
        <v>0</v>
      </c>
      <c r="Q806" s="5"/>
      <c r="R806" s="5"/>
      <c r="S806" s="5"/>
      <c r="T806" s="5"/>
      <c r="U806" s="5"/>
      <c r="V806" s="5"/>
      <c r="W806" s="5">
        <v>0</v>
      </c>
      <c r="X806" s="5">
        <v>1</v>
      </c>
      <c r="Y806" s="5">
        <v>0</v>
      </c>
      <c r="Z806" s="5">
        <v>0</v>
      </c>
      <c r="AA806" s="5">
        <v>1</v>
      </c>
      <c r="AB806" s="5">
        <v>0</v>
      </c>
    </row>
    <row r="807" spans="1:206" ht="13" x14ac:dyDescent="0.3">
      <c r="A807" s="5">
        <v>50</v>
      </c>
      <c r="B807" s="5">
        <v>0</v>
      </c>
      <c r="C807" s="5">
        <v>0</v>
      </c>
      <c r="D807" s="5">
        <v>1</v>
      </c>
      <c r="E807" s="5">
        <v>225</v>
      </c>
      <c r="F807" s="5">
        <f>ROUND(Source!AV802,O807)</f>
        <v>463432.64</v>
      </c>
      <c r="G807" s="5" t="s">
        <v>63</v>
      </c>
      <c r="H807" s="5" t="s">
        <v>64</v>
      </c>
      <c r="I807" s="5"/>
      <c r="J807" s="5"/>
      <c r="K807" s="5">
        <v>225</v>
      </c>
      <c r="L807" s="5">
        <v>4</v>
      </c>
      <c r="M807" s="5">
        <v>3</v>
      </c>
      <c r="N807" s="5" t="s">
        <v>3</v>
      </c>
      <c r="O807" s="5">
        <v>2</v>
      </c>
      <c r="P807" s="5">
        <f>ROUND(Source!EN802,O807)</f>
        <v>3554954.49</v>
      </c>
      <c r="Q807" s="5"/>
      <c r="R807" s="5"/>
      <c r="S807" s="5"/>
      <c r="T807" s="5"/>
      <c r="U807" s="5"/>
      <c r="V807" s="5"/>
      <c r="W807" s="5">
        <v>463432.64</v>
      </c>
      <c r="X807" s="5">
        <v>1</v>
      </c>
      <c r="Y807" s="5">
        <v>463432.64</v>
      </c>
      <c r="Z807" s="5">
        <v>3554954.49</v>
      </c>
      <c r="AA807" s="5">
        <v>1</v>
      </c>
      <c r="AB807" s="5">
        <v>3554954.49</v>
      </c>
    </row>
    <row r="808" spans="1:206" ht="13" x14ac:dyDescent="0.3">
      <c r="A808" s="5">
        <v>50</v>
      </c>
      <c r="B808" s="5">
        <v>0</v>
      </c>
      <c r="C808" s="5">
        <v>0</v>
      </c>
      <c r="D808" s="5">
        <v>1</v>
      </c>
      <c r="E808" s="5">
        <v>226</v>
      </c>
      <c r="F808" s="5">
        <f>ROUND(Source!AW802,O808)</f>
        <v>463432.64</v>
      </c>
      <c r="G808" s="5" t="s">
        <v>65</v>
      </c>
      <c r="H808" s="5" t="s">
        <v>66</v>
      </c>
      <c r="I808" s="5"/>
      <c r="J808" s="5"/>
      <c r="K808" s="5">
        <v>226</v>
      </c>
      <c r="L808" s="5">
        <v>5</v>
      </c>
      <c r="M808" s="5">
        <v>3</v>
      </c>
      <c r="N808" s="5" t="s">
        <v>3</v>
      </c>
      <c r="O808" s="5">
        <v>2</v>
      </c>
      <c r="P808" s="5">
        <f>ROUND(Source!EO802,O808)</f>
        <v>3554954.49</v>
      </c>
      <c r="Q808" s="5"/>
      <c r="R808" s="5"/>
      <c r="S808" s="5"/>
      <c r="T808" s="5"/>
      <c r="U808" s="5"/>
      <c r="V808" s="5"/>
      <c r="W808" s="5">
        <v>463432.64</v>
      </c>
      <c r="X808" s="5">
        <v>1</v>
      </c>
      <c r="Y808" s="5">
        <v>463432.64</v>
      </c>
      <c r="Z808" s="5">
        <v>3554954.49</v>
      </c>
      <c r="AA808" s="5">
        <v>1</v>
      </c>
      <c r="AB808" s="5">
        <v>3554954.49</v>
      </c>
    </row>
    <row r="809" spans="1:206" ht="13" x14ac:dyDescent="0.3">
      <c r="A809" s="5">
        <v>50</v>
      </c>
      <c r="B809" s="5">
        <v>0</v>
      </c>
      <c r="C809" s="5">
        <v>0</v>
      </c>
      <c r="D809" s="5">
        <v>1</v>
      </c>
      <c r="E809" s="5">
        <v>227</v>
      </c>
      <c r="F809" s="5">
        <f>ROUND(Source!AX802,O809)</f>
        <v>0</v>
      </c>
      <c r="G809" s="5" t="s">
        <v>67</v>
      </c>
      <c r="H809" s="5" t="s">
        <v>68</v>
      </c>
      <c r="I809" s="5"/>
      <c r="J809" s="5"/>
      <c r="K809" s="5">
        <v>227</v>
      </c>
      <c r="L809" s="5">
        <v>6</v>
      </c>
      <c r="M809" s="5">
        <v>3</v>
      </c>
      <c r="N809" s="5" t="s">
        <v>3</v>
      </c>
      <c r="O809" s="5">
        <v>2</v>
      </c>
      <c r="P809" s="5">
        <f>ROUND(Source!EP802,O809)</f>
        <v>0</v>
      </c>
      <c r="Q809" s="5"/>
      <c r="R809" s="5"/>
      <c r="S809" s="5"/>
      <c r="T809" s="5"/>
      <c r="U809" s="5"/>
      <c r="V809" s="5"/>
      <c r="W809" s="5">
        <v>0</v>
      </c>
      <c r="X809" s="5">
        <v>1</v>
      </c>
      <c r="Y809" s="5">
        <v>0</v>
      </c>
      <c r="Z809" s="5">
        <v>0</v>
      </c>
      <c r="AA809" s="5">
        <v>1</v>
      </c>
      <c r="AB809" s="5">
        <v>0</v>
      </c>
    </row>
    <row r="810" spans="1:206" ht="13" x14ac:dyDescent="0.3">
      <c r="A810" s="5">
        <v>50</v>
      </c>
      <c r="B810" s="5">
        <v>0</v>
      </c>
      <c r="C810" s="5">
        <v>0</v>
      </c>
      <c r="D810" s="5">
        <v>1</v>
      </c>
      <c r="E810" s="5">
        <v>228</v>
      </c>
      <c r="F810" s="5">
        <f>ROUND(Source!AY802,O810)</f>
        <v>463432.64</v>
      </c>
      <c r="G810" s="5" t="s">
        <v>69</v>
      </c>
      <c r="H810" s="5" t="s">
        <v>70</v>
      </c>
      <c r="I810" s="5"/>
      <c r="J810" s="5"/>
      <c r="K810" s="5">
        <v>228</v>
      </c>
      <c r="L810" s="5">
        <v>7</v>
      </c>
      <c r="M810" s="5">
        <v>3</v>
      </c>
      <c r="N810" s="5" t="s">
        <v>3</v>
      </c>
      <c r="O810" s="5">
        <v>2</v>
      </c>
      <c r="P810" s="5">
        <f>ROUND(Source!EQ802,O810)</f>
        <v>3554954.49</v>
      </c>
      <c r="Q810" s="5"/>
      <c r="R810" s="5"/>
      <c r="S810" s="5"/>
      <c r="T810" s="5"/>
      <c r="U810" s="5"/>
      <c r="V810" s="5"/>
      <c r="W810" s="5">
        <v>463432.64</v>
      </c>
      <c r="X810" s="5">
        <v>1</v>
      </c>
      <c r="Y810" s="5">
        <v>463432.64</v>
      </c>
      <c r="Z810" s="5">
        <v>3554954.49</v>
      </c>
      <c r="AA810" s="5">
        <v>1</v>
      </c>
      <c r="AB810" s="5">
        <v>3554954.49</v>
      </c>
    </row>
    <row r="811" spans="1:206" ht="13" x14ac:dyDescent="0.3">
      <c r="A811" s="5">
        <v>50</v>
      </c>
      <c r="B811" s="5">
        <v>0</v>
      </c>
      <c r="C811" s="5">
        <v>0</v>
      </c>
      <c r="D811" s="5">
        <v>1</v>
      </c>
      <c r="E811" s="5">
        <v>216</v>
      </c>
      <c r="F811" s="5">
        <f>ROUND(Source!AP802,O811)</f>
        <v>0</v>
      </c>
      <c r="G811" s="5" t="s">
        <v>71</v>
      </c>
      <c r="H811" s="5" t="s">
        <v>72</v>
      </c>
      <c r="I811" s="5"/>
      <c r="J811" s="5"/>
      <c r="K811" s="5">
        <v>216</v>
      </c>
      <c r="L811" s="5">
        <v>8</v>
      </c>
      <c r="M811" s="5">
        <v>3</v>
      </c>
      <c r="N811" s="5" t="s">
        <v>3</v>
      </c>
      <c r="O811" s="5">
        <v>2</v>
      </c>
      <c r="P811" s="5">
        <f>ROUND(Source!EH802,O811)</f>
        <v>0</v>
      </c>
      <c r="Q811" s="5"/>
      <c r="R811" s="5"/>
      <c r="S811" s="5"/>
      <c r="T811" s="5"/>
      <c r="U811" s="5"/>
      <c r="V811" s="5"/>
      <c r="W811" s="5">
        <v>0</v>
      </c>
      <c r="X811" s="5">
        <v>1</v>
      </c>
      <c r="Y811" s="5">
        <v>0</v>
      </c>
      <c r="Z811" s="5">
        <v>0</v>
      </c>
      <c r="AA811" s="5">
        <v>1</v>
      </c>
      <c r="AB811" s="5">
        <v>0</v>
      </c>
    </row>
    <row r="812" spans="1:206" ht="13" x14ac:dyDescent="0.3">
      <c r="A812" s="5">
        <v>50</v>
      </c>
      <c r="B812" s="5">
        <v>0</v>
      </c>
      <c r="C812" s="5">
        <v>0</v>
      </c>
      <c r="D812" s="5">
        <v>1</v>
      </c>
      <c r="E812" s="5">
        <v>223</v>
      </c>
      <c r="F812" s="5">
        <f>ROUND(Source!AQ802,O812)</f>
        <v>0</v>
      </c>
      <c r="G812" s="5" t="s">
        <v>73</v>
      </c>
      <c r="H812" s="5" t="s">
        <v>74</v>
      </c>
      <c r="I812" s="5"/>
      <c r="J812" s="5"/>
      <c r="K812" s="5">
        <v>223</v>
      </c>
      <c r="L812" s="5">
        <v>9</v>
      </c>
      <c r="M812" s="5">
        <v>3</v>
      </c>
      <c r="N812" s="5" t="s">
        <v>3</v>
      </c>
      <c r="O812" s="5">
        <v>2</v>
      </c>
      <c r="P812" s="5">
        <f>ROUND(Source!EI802,O812)</f>
        <v>0</v>
      </c>
      <c r="Q812" s="5"/>
      <c r="R812" s="5"/>
      <c r="S812" s="5"/>
      <c r="T812" s="5"/>
      <c r="U812" s="5"/>
      <c r="V812" s="5"/>
      <c r="W812" s="5">
        <v>0</v>
      </c>
      <c r="X812" s="5">
        <v>1</v>
      </c>
      <c r="Y812" s="5">
        <v>0</v>
      </c>
      <c r="Z812" s="5">
        <v>0</v>
      </c>
      <c r="AA812" s="5">
        <v>1</v>
      </c>
      <c r="AB812" s="5">
        <v>0</v>
      </c>
    </row>
    <row r="813" spans="1:206" ht="13" x14ac:dyDescent="0.3">
      <c r="A813" s="5">
        <v>50</v>
      </c>
      <c r="B813" s="5">
        <v>0</v>
      </c>
      <c r="C813" s="5">
        <v>0</v>
      </c>
      <c r="D813" s="5">
        <v>1</v>
      </c>
      <c r="E813" s="5">
        <v>229</v>
      </c>
      <c r="F813" s="5">
        <f>ROUND(Source!AZ802,O813)</f>
        <v>0</v>
      </c>
      <c r="G813" s="5" t="s">
        <v>75</v>
      </c>
      <c r="H813" s="5" t="s">
        <v>76</v>
      </c>
      <c r="I813" s="5"/>
      <c r="J813" s="5"/>
      <c r="K813" s="5">
        <v>229</v>
      </c>
      <c r="L813" s="5">
        <v>10</v>
      </c>
      <c r="M813" s="5">
        <v>3</v>
      </c>
      <c r="N813" s="5" t="s">
        <v>3</v>
      </c>
      <c r="O813" s="5">
        <v>2</v>
      </c>
      <c r="P813" s="5">
        <f>ROUND(Source!ER802,O813)</f>
        <v>0</v>
      </c>
      <c r="Q813" s="5"/>
      <c r="R813" s="5"/>
      <c r="S813" s="5"/>
      <c r="T813" s="5"/>
      <c r="U813" s="5"/>
      <c r="V813" s="5"/>
      <c r="W813" s="5">
        <v>0</v>
      </c>
      <c r="X813" s="5">
        <v>1</v>
      </c>
      <c r="Y813" s="5">
        <v>0</v>
      </c>
      <c r="Z813" s="5">
        <v>0</v>
      </c>
      <c r="AA813" s="5">
        <v>1</v>
      </c>
      <c r="AB813" s="5">
        <v>0</v>
      </c>
    </row>
    <row r="814" spans="1:206" ht="13" x14ac:dyDescent="0.3">
      <c r="A814" s="5">
        <v>50</v>
      </c>
      <c r="B814" s="5">
        <v>0</v>
      </c>
      <c r="C814" s="5">
        <v>0</v>
      </c>
      <c r="D814" s="5">
        <v>1</v>
      </c>
      <c r="E814" s="5">
        <v>203</v>
      </c>
      <c r="F814" s="5">
        <f>ROUND(Source!Q802,O814)</f>
        <v>3838.82</v>
      </c>
      <c r="G814" s="5" t="s">
        <v>77</v>
      </c>
      <c r="H814" s="5" t="s">
        <v>78</v>
      </c>
      <c r="I814" s="5"/>
      <c r="J814" s="5"/>
      <c r="K814" s="5">
        <v>203</v>
      </c>
      <c r="L814" s="5">
        <v>11</v>
      </c>
      <c r="M814" s="5">
        <v>3</v>
      </c>
      <c r="N814" s="5" t="s">
        <v>3</v>
      </c>
      <c r="O814" s="5">
        <v>2</v>
      </c>
      <c r="P814" s="5">
        <f>ROUND(Source!DI802,O814)</f>
        <v>51504.65</v>
      </c>
      <c r="Q814" s="5"/>
      <c r="R814" s="5"/>
      <c r="S814" s="5"/>
      <c r="T814" s="5"/>
      <c r="U814" s="5"/>
      <c r="V814" s="5"/>
      <c r="W814" s="5">
        <v>3838.82</v>
      </c>
      <c r="X814" s="5">
        <v>1</v>
      </c>
      <c r="Y814" s="5">
        <v>3838.82</v>
      </c>
      <c r="Z814" s="5">
        <v>51504.65</v>
      </c>
      <c r="AA814" s="5">
        <v>1</v>
      </c>
      <c r="AB814" s="5">
        <v>51504.65</v>
      </c>
    </row>
    <row r="815" spans="1:206" ht="13" x14ac:dyDescent="0.3">
      <c r="A815" s="5">
        <v>50</v>
      </c>
      <c r="B815" s="5">
        <v>0</v>
      </c>
      <c r="C815" s="5">
        <v>0</v>
      </c>
      <c r="D815" s="5">
        <v>1</v>
      </c>
      <c r="E815" s="5">
        <v>231</v>
      </c>
      <c r="F815" s="5">
        <f>ROUND(Source!BB802,O815)</f>
        <v>0</v>
      </c>
      <c r="G815" s="5" t="s">
        <v>79</v>
      </c>
      <c r="H815" s="5" t="s">
        <v>80</v>
      </c>
      <c r="I815" s="5"/>
      <c r="J815" s="5"/>
      <c r="K815" s="5">
        <v>231</v>
      </c>
      <c r="L815" s="5">
        <v>12</v>
      </c>
      <c r="M815" s="5">
        <v>3</v>
      </c>
      <c r="N815" s="5" t="s">
        <v>3</v>
      </c>
      <c r="O815" s="5">
        <v>2</v>
      </c>
      <c r="P815" s="5">
        <f>ROUND(Source!ET802,O815)</f>
        <v>0</v>
      </c>
      <c r="Q815" s="5"/>
      <c r="R815" s="5"/>
      <c r="S815" s="5"/>
      <c r="T815" s="5"/>
      <c r="U815" s="5"/>
      <c r="V815" s="5"/>
      <c r="W815" s="5">
        <v>0</v>
      </c>
      <c r="X815" s="5">
        <v>1</v>
      </c>
      <c r="Y815" s="5">
        <v>0</v>
      </c>
      <c r="Z815" s="5">
        <v>0</v>
      </c>
      <c r="AA815" s="5">
        <v>1</v>
      </c>
      <c r="AB815" s="5">
        <v>0</v>
      </c>
    </row>
    <row r="816" spans="1:206" ht="13" x14ac:dyDescent="0.3">
      <c r="A816" s="5">
        <v>50</v>
      </c>
      <c r="B816" s="5">
        <v>0</v>
      </c>
      <c r="C816" s="5">
        <v>0</v>
      </c>
      <c r="D816" s="5">
        <v>1</v>
      </c>
      <c r="E816" s="5">
        <v>204</v>
      </c>
      <c r="F816" s="5">
        <f>ROUND(Source!R802,O816)</f>
        <v>327.8</v>
      </c>
      <c r="G816" s="5" t="s">
        <v>81</v>
      </c>
      <c r="H816" s="5" t="s">
        <v>82</v>
      </c>
      <c r="I816" s="5"/>
      <c r="J816" s="5"/>
      <c r="K816" s="5">
        <v>204</v>
      </c>
      <c r="L816" s="5">
        <v>13</v>
      </c>
      <c r="M816" s="5">
        <v>3</v>
      </c>
      <c r="N816" s="5" t="s">
        <v>3</v>
      </c>
      <c r="O816" s="5">
        <v>2</v>
      </c>
      <c r="P816" s="5">
        <f>ROUND(Source!DJ802,O816)</f>
        <v>15675.4</v>
      </c>
      <c r="Q816" s="5"/>
      <c r="R816" s="5"/>
      <c r="S816" s="5"/>
      <c r="T816" s="5"/>
      <c r="U816" s="5"/>
      <c r="V816" s="5"/>
      <c r="W816" s="5">
        <v>327.8</v>
      </c>
      <c r="X816" s="5">
        <v>1</v>
      </c>
      <c r="Y816" s="5">
        <v>327.8</v>
      </c>
      <c r="Z816" s="5">
        <v>15675.4</v>
      </c>
      <c r="AA816" s="5">
        <v>1</v>
      </c>
      <c r="AB816" s="5">
        <v>15675.4</v>
      </c>
    </row>
    <row r="817" spans="1:88" ht="13" x14ac:dyDescent="0.3">
      <c r="A817" s="5">
        <v>50</v>
      </c>
      <c r="B817" s="5">
        <v>0</v>
      </c>
      <c r="C817" s="5">
        <v>0</v>
      </c>
      <c r="D817" s="5">
        <v>1</v>
      </c>
      <c r="E817" s="5">
        <v>205</v>
      </c>
      <c r="F817" s="5">
        <f>ROUND(Source!S802,O817)</f>
        <v>24494.6</v>
      </c>
      <c r="G817" s="5" t="s">
        <v>83</v>
      </c>
      <c r="H817" s="5" t="s">
        <v>84</v>
      </c>
      <c r="I817" s="5"/>
      <c r="J817" s="5"/>
      <c r="K817" s="5">
        <v>205</v>
      </c>
      <c r="L817" s="5">
        <v>14</v>
      </c>
      <c r="M817" s="5">
        <v>3</v>
      </c>
      <c r="N817" s="5" t="s">
        <v>3</v>
      </c>
      <c r="O817" s="5">
        <v>2</v>
      </c>
      <c r="P817" s="5">
        <f>ROUND(Source!DK802,O817)</f>
        <v>1171331.77</v>
      </c>
      <c r="Q817" s="5"/>
      <c r="R817" s="5"/>
      <c r="S817" s="5"/>
      <c r="T817" s="5"/>
      <c r="U817" s="5"/>
      <c r="V817" s="5"/>
      <c r="W817" s="5">
        <v>24494.6</v>
      </c>
      <c r="X817" s="5">
        <v>1</v>
      </c>
      <c r="Y817" s="5">
        <v>24494.6</v>
      </c>
      <c r="Z817" s="5">
        <v>1171331.77</v>
      </c>
      <c r="AA817" s="5">
        <v>1</v>
      </c>
      <c r="AB817" s="5">
        <v>1171331.77</v>
      </c>
    </row>
    <row r="818" spans="1:88" ht="13" x14ac:dyDescent="0.3">
      <c r="A818" s="5">
        <v>50</v>
      </c>
      <c r="B818" s="5">
        <v>0</v>
      </c>
      <c r="C818" s="5">
        <v>0</v>
      </c>
      <c r="D818" s="5">
        <v>1</v>
      </c>
      <c r="E818" s="5">
        <v>232</v>
      </c>
      <c r="F818" s="5">
        <f>ROUND(Source!BC802,O818)</f>
        <v>0</v>
      </c>
      <c r="G818" s="5" t="s">
        <v>85</v>
      </c>
      <c r="H818" s="5" t="s">
        <v>86</v>
      </c>
      <c r="I818" s="5"/>
      <c r="J818" s="5"/>
      <c r="K818" s="5">
        <v>232</v>
      </c>
      <c r="L818" s="5">
        <v>15</v>
      </c>
      <c r="M818" s="5">
        <v>3</v>
      </c>
      <c r="N818" s="5" t="s">
        <v>3</v>
      </c>
      <c r="O818" s="5">
        <v>2</v>
      </c>
      <c r="P818" s="5">
        <f>ROUND(Source!EU802,O818)</f>
        <v>0</v>
      </c>
      <c r="Q818" s="5"/>
      <c r="R818" s="5"/>
      <c r="S818" s="5"/>
      <c r="T818" s="5"/>
      <c r="U818" s="5"/>
      <c r="V818" s="5"/>
      <c r="W818" s="5">
        <v>0</v>
      </c>
      <c r="X818" s="5">
        <v>1</v>
      </c>
      <c r="Y818" s="5">
        <v>0</v>
      </c>
      <c r="Z818" s="5">
        <v>0</v>
      </c>
      <c r="AA818" s="5">
        <v>1</v>
      </c>
      <c r="AB818" s="5">
        <v>0</v>
      </c>
    </row>
    <row r="819" spans="1:88" ht="13" x14ac:dyDescent="0.3">
      <c r="A819" s="5">
        <v>50</v>
      </c>
      <c r="B819" s="5">
        <v>0</v>
      </c>
      <c r="C819" s="5">
        <v>0</v>
      </c>
      <c r="D819" s="5">
        <v>1</v>
      </c>
      <c r="E819" s="5">
        <v>214</v>
      </c>
      <c r="F819" s="5">
        <f>ROUND(Source!AS802,O819)</f>
        <v>530177.91</v>
      </c>
      <c r="G819" s="5" t="s">
        <v>87</v>
      </c>
      <c r="H819" s="5" t="s">
        <v>88</v>
      </c>
      <c r="I819" s="5"/>
      <c r="J819" s="5"/>
      <c r="K819" s="5">
        <v>214</v>
      </c>
      <c r="L819" s="5">
        <v>16</v>
      </c>
      <c r="M819" s="5">
        <v>3</v>
      </c>
      <c r="N819" s="5" t="s">
        <v>3</v>
      </c>
      <c r="O819" s="5">
        <v>2</v>
      </c>
      <c r="P819" s="5">
        <f>ROUND(Source!EK802,O819)</f>
        <v>6614645.79</v>
      </c>
      <c r="Q819" s="5"/>
      <c r="R819" s="5"/>
      <c r="S819" s="5"/>
      <c r="T819" s="5"/>
      <c r="U819" s="5"/>
      <c r="V819" s="5"/>
      <c r="W819" s="5">
        <v>530177.91</v>
      </c>
      <c r="X819" s="5">
        <v>1</v>
      </c>
      <c r="Y819" s="5">
        <v>530177.91</v>
      </c>
      <c r="Z819" s="5">
        <v>6614645.79</v>
      </c>
      <c r="AA819" s="5">
        <v>1</v>
      </c>
      <c r="AB819" s="5">
        <v>6614645.79</v>
      </c>
    </row>
    <row r="820" spans="1:88" ht="13" x14ac:dyDescent="0.3">
      <c r="A820" s="5">
        <v>50</v>
      </c>
      <c r="B820" s="5">
        <v>0</v>
      </c>
      <c r="C820" s="5">
        <v>0</v>
      </c>
      <c r="D820" s="5">
        <v>1</v>
      </c>
      <c r="E820" s="5">
        <v>215</v>
      </c>
      <c r="F820" s="5">
        <f>ROUND(Source!AT802,O820)</f>
        <v>0</v>
      </c>
      <c r="G820" s="5" t="s">
        <v>89</v>
      </c>
      <c r="H820" s="5" t="s">
        <v>90</v>
      </c>
      <c r="I820" s="5"/>
      <c r="J820" s="5"/>
      <c r="K820" s="5">
        <v>215</v>
      </c>
      <c r="L820" s="5">
        <v>17</v>
      </c>
      <c r="M820" s="5">
        <v>3</v>
      </c>
      <c r="N820" s="5" t="s">
        <v>3</v>
      </c>
      <c r="O820" s="5">
        <v>2</v>
      </c>
      <c r="P820" s="5">
        <f>ROUND(Source!EL802,O820)</f>
        <v>0</v>
      </c>
      <c r="Q820" s="5"/>
      <c r="R820" s="5"/>
      <c r="S820" s="5"/>
      <c r="T820" s="5"/>
      <c r="U820" s="5"/>
      <c r="V820" s="5"/>
      <c r="W820" s="5">
        <v>0</v>
      </c>
      <c r="X820" s="5">
        <v>1</v>
      </c>
      <c r="Y820" s="5">
        <v>0</v>
      </c>
      <c r="Z820" s="5">
        <v>0</v>
      </c>
      <c r="AA820" s="5">
        <v>1</v>
      </c>
      <c r="AB820" s="5">
        <v>0</v>
      </c>
    </row>
    <row r="821" spans="1:88" ht="13" x14ac:dyDescent="0.3">
      <c r="A821" s="5">
        <v>50</v>
      </c>
      <c r="B821" s="5">
        <v>0</v>
      </c>
      <c r="C821" s="5">
        <v>0</v>
      </c>
      <c r="D821" s="5">
        <v>1</v>
      </c>
      <c r="E821" s="5">
        <v>217</v>
      </c>
      <c r="F821" s="5">
        <f>ROUND(Source!AU802,O821)</f>
        <v>0</v>
      </c>
      <c r="G821" s="5" t="s">
        <v>91</v>
      </c>
      <c r="H821" s="5" t="s">
        <v>92</v>
      </c>
      <c r="I821" s="5"/>
      <c r="J821" s="5"/>
      <c r="K821" s="5">
        <v>217</v>
      </c>
      <c r="L821" s="5">
        <v>18</v>
      </c>
      <c r="M821" s="5">
        <v>3</v>
      </c>
      <c r="N821" s="5" t="s">
        <v>3</v>
      </c>
      <c r="O821" s="5">
        <v>2</v>
      </c>
      <c r="P821" s="5">
        <f>ROUND(Source!EM802,O821)</f>
        <v>0</v>
      </c>
      <c r="Q821" s="5"/>
      <c r="R821" s="5"/>
      <c r="S821" s="5"/>
      <c r="T821" s="5"/>
      <c r="U821" s="5"/>
      <c r="V821" s="5"/>
      <c r="W821" s="5">
        <v>0</v>
      </c>
      <c r="X821" s="5">
        <v>1</v>
      </c>
      <c r="Y821" s="5">
        <v>0</v>
      </c>
      <c r="Z821" s="5">
        <v>0</v>
      </c>
      <c r="AA821" s="5">
        <v>1</v>
      </c>
      <c r="AB821" s="5">
        <v>0</v>
      </c>
    </row>
    <row r="822" spans="1:88" ht="13" x14ac:dyDescent="0.3">
      <c r="A822" s="5">
        <v>50</v>
      </c>
      <c r="B822" s="5">
        <v>0</v>
      </c>
      <c r="C822" s="5">
        <v>0</v>
      </c>
      <c r="D822" s="5">
        <v>1</v>
      </c>
      <c r="E822" s="5">
        <v>230</v>
      </c>
      <c r="F822" s="5">
        <f>ROUND(Source!BA802,O822)</f>
        <v>0</v>
      </c>
      <c r="G822" s="5" t="s">
        <v>93</v>
      </c>
      <c r="H822" s="5" t="s">
        <v>94</v>
      </c>
      <c r="I822" s="5"/>
      <c r="J822" s="5"/>
      <c r="K822" s="5">
        <v>230</v>
      </c>
      <c r="L822" s="5">
        <v>19</v>
      </c>
      <c r="M822" s="5">
        <v>3</v>
      </c>
      <c r="N822" s="5" t="s">
        <v>3</v>
      </c>
      <c r="O822" s="5">
        <v>2</v>
      </c>
      <c r="P822" s="5">
        <f>ROUND(Source!ES802,O822)</f>
        <v>0</v>
      </c>
      <c r="Q822" s="5"/>
      <c r="R822" s="5"/>
      <c r="S822" s="5"/>
      <c r="T822" s="5"/>
      <c r="U822" s="5"/>
      <c r="V822" s="5"/>
      <c r="W822" s="5">
        <v>0</v>
      </c>
      <c r="X822" s="5">
        <v>1</v>
      </c>
      <c r="Y822" s="5">
        <v>0</v>
      </c>
      <c r="Z822" s="5">
        <v>0</v>
      </c>
      <c r="AA822" s="5">
        <v>1</v>
      </c>
      <c r="AB822" s="5">
        <v>0</v>
      </c>
    </row>
    <row r="823" spans="1:88" ht="13" x14ac:dyDescent="0.3">
      <c r="A823" s="5">
        <v>50</v>
      </c>
      <c r="B823" s="5">
        <v>0</v>
      </c>
      <c r="C823" s="5">
        <v>0</v>
      </c>
      <c r="D823" s="5">
        <v>1</v>
      </c>
      <c r="E823" s="5">
        <v>206</v>
      </c>
      <c r="F823" s="5">
        <f>ROUND(Source!T802,O823)</f>
        <v>0</v>
      </c>
      <c r="G823" s="5" t="s">
        <v>95</v>
      </c>
      <c r="H823" s="5" t="s">
        <v>96</v>
      </c>
      <c r="I823" s="5"/>
      <c r="J823" s="5"/>
      <c r="K823" s="5">
        <v>206</v>
      </c>
      <c r="L823" s="5">
        <v>20</v>
      </c>
      <c r="M823" s="5">
        <v>3</v>
      </c>
      <c r="N823" s="5" t="s">
        <v>3</v>
      </c>
      <c r="O823" s="5">
        <v>2</v>
      </c>
      <c r="P823" s="5">
        <f>ROUND(Source!DL802,O823)</f>
        <v>0</v>
      </c>
      <c r="Q823" s="5"/>
      <c r="R823" s="5"/>
      <c r="S823" s="5"/>
      <c r="T823" s="5"/>
      <c r="U823" s="5"/>
      <c r="V823" s="5"/>
      <c r="W823" s="5">
        <v>0</v>
      </c>
      <c r="X823" s="5">
        <v>1</v>
      </c>
      <c r="Y823" s="5">
        <v>0</v>
      </c>
      <c r="Z823" s="5">
        <v>0</v>
      </c>
      <c r="AA823" s="5">
        <v>1</v>
      </c>
      <c r="AB823" s="5">
        <v>0</v>
      </c>
    </row>
    <row r="824" spans="1:88" ht="13" x14ac:dyDescent="0.3">
      <c r="A824" s="5">
        <v>50</v>
      </c>
      <c r="B824" s="5">
        <v>0</v>
      </c>
      <c r="C824" s="5">
        <v>0</v>
      </c>
      <c r="D824" s="5">
        <v>1</v>
      </c>
      <c r="E824" s="5">
        <v>207</v>
      </c>
      <c r="F824" s="5">
        <f>Source!U802</f>
        <v>1919.1534002998496</v>
      </c>
      <c r="G824" s="5" t="s">
        <v>97</v>
      </c>
      <c r="H824" s="5" t="s">
        <v>98</v>
      </c>
      <c r="I824" s="5"/>
      <c r="J824" s="5"/>
      <c r="K824" s="5">
        <v>207</v>
      </c>
      <c r="L824" s="5">
        <v>21</v>
      </c>
      <c r="M824" s="5">
        <v>3</v>
      </c>
      <c r="N824" s="5" t="s">
        <v>3</v>
      </c>
      <c r="O824" s="5">
        <v>-1</v>
      </c>
      <c r="P824" s="5">
        <f>Source!DM802</f>
        <v>1919.1534002998496</v>
      </c>
      <c r="Q824" s="5"/>
      <c r="R824" s="5"/>
      <c r="S824" s="5"/>
      <c r="T824" s="5"/>
      <c r="U824" s="5"/>
      <c r="V824" s="5"/>
      <c r="W824" s="5">
        <v>1919.1534002998499</v>
      </c>
      <c r="X824" s="5">
        <v>1</v>
      </c>
      <c r="Y824" s="5">
        <v>1919.1534002998499</v>
      </c>
      <c r="Z824" s="5">
        <v>1919.1534002998499</v>
      </c>
      <c r="AA824" s="5">
        <v>1</v>
      </c>
      <c r="AB824" s="5">
        <v>1919.1534002998499</v>
      </c>
    </row>
    <row r="825" spans="1:88" ht="13" x14ac:dyDescent="0.3">
      <c r="A825" s="5">
        <v>50</v>
      </c>
      <c r="B825" s="5">
        <v>0</v>
      </c>
      <c r="C825" s="5">
        <v>0</v>
      </c>
      <c r="D825" s="5">
        <v>1</v>
      </c>
      <c r="E825" s="5">
        <v>208</v>
      </c>
      <c r="F825" s="5">
        <f>Source!V802</f>
        <v>0</v>
      </c>
      <c r="G825" s="5" t="s">
        <v>99</v>
      </c>
      <c r="H825" s="5" t="s">
        <v>100</v>
      </c>
      <c r="I825" s="5"/>
      <c r="J825" s="5"/>
      <c r="K825" s="5">
        <v>208</v>
      </c>
      <c r="L825" s="5">
        <v>22</v>
      </c>
      <c r="M825" s="5">
        <v>3</v>
      </c>
      <c r="N825" s="5" t="s">
        <v>3</v>
      </c>
      <c r="O825" s="5">
        <v>-1</v>
      </c>
      <c r="P825" s="5">
        <f>Source!DN802</f>
        <v>0</v>
      </c>
      <c r="Q825" s="5"/>
      <c r="R825" s="5"/>
      <c r="S825" s="5"/>
      <c r="T825" s="5"/>
      <c r="U825" s="5"/>
      <c r="V825" s="5"/>
      <c r="W825" s="5">
        <v>0</v>
      </c>
      <c r="X825" s="5">
        <v>1</v>
      </c>
      <c r="Y825" s="5">
        <v>0</v>
      </c>
      <c r="Z825" s="5">
        <v>0</v>
      </c>
      <c r="AA825" s="5">
        <v>1</v>
      </c>
      <c r="AB825" s="5">
        <v>0</v>
      </c>
    </row>
    <row r="826" spans="1:88" ht="13" x14ac:dyDescent="0.3">
      <c r="A826" s="5">
        <v>50</v>
      </c>
      <c r="B826" s="5">
        <v>0</v>
      </c>
      <c r="C826" s="5">
        <v>0</v>
      </c>
      <c r="D826" s="5">
        <v>1</v>
      </c>
      <c r="E826" s="5">
        <v>209</v>
      </c>
      <c r="F826" s="5">
        <f>ROUND(Source!W802,O826)</f>
        <v>0</v>
      </c>
      <c r="G826" s="5" t="s">
        <v>101</v>
      </c>
      <c r="H826" s="5" t="s">
        <v>102</v>
      </c>
      <c r="I826" s="5"/>
      <c r="J826" s="5"/>
      <c r="K826" s="5">
        <v>209</v>
      </c>
      <c r="L826" s="5">
        <v>23</v>
      </c>
      <c r="M826" s="5">
        <v>3</v>
      </c>
      <c r="N826" s="5" t="s">
        <v>3</v>
      </c>
      <c r="O826" s="5">
        <v>2</v>
      </c>
      <c r="P826" s="5">
        <f>ROUND(Source!DO802,O826)</f>
        <v>0</v>
      </c>
      <c r="Q826" s="5"/>
      <c r="R826" s="5"/>
      <c r="S826" s="5"/>
      <c r="T826" s="5"/>
      <c r="U826" s="5"/>
      <c r="V826" s="5"/>
      <c r="W826" s="5">
        <v>0</v>
      </c>
      <c r="X826" s="5">
        <v>1</v>
      </c>
      <c r="Y826" s="5">
        <v>0</v>
      </c>
      <c r="Z826" s="5">
        <v>0</v>
      </c>
      <c r="AA826" s="5">
        <v>1</v>
      </c>
      <c r="AB826" s="5">
        <v>0</v>
      </c>
    </row>
    <row r="827" spans="1:88" ht="13" x14ac:dyDescent="0.3">
      <c r="A827" s="5">
        <v>50</v>
      </c>
      <c r="B827" s="5">
        <v>0</v>
      </c>
      <c r="C827" s="5">
        <v>0</v>
      </c>
      <c r="D827" s="5">
        <v>1</v>
      </c>
      <c r="E827" s="5">
        <v>233</v>
      </c>
      <c r="F827" s="5">
        <f>ROUND(Source!BD802,O827)</f>
        <v>0</v>
      </c>
      <c r="G827" s="5" t="s">
        <v>103</v>
      </c>
      <c r="H827" s="5" t="s">
        <v>104</v>
      </c>
      <c r="I827" s="5"/>
      <c r="J827" s="5"/>
      <c r="K827" s="5">
        <v>233</v>
      </c>
      <c r="L827" s="5">
        <v>24</v>
      </c>
      <c r="M827" s="5">
        <v>3</v>
      </c>
      <c r="N827" s="5" t="s">
        <v>3</v>
      </c>
      <c r="O827" s="5">
        <v>2</v>
      </c>
      <c r="P827" s="5">
        <f>ROUND(Source!EV802,O827)</f>
        <v>0</v>
      </c>
      <c r="Q827" s="5"/>
      <c r="R827" s="5"/>
      <c r="S827" s="5"/>
      <c r="T827" s="5"/>
      <c r="U827" s="5"/>
      <c r="V827" s="5"/>
      <c r="W827" s="5">
        <v>0</v>
      </c>
      <c r="X827" s="5">
        <v>1</v>
      </c>
      <c r="Y827" s="5">
        <v>0</v>
      </c>
      <c r="Z827" s="5">
        <v>0</v>
      </c>
      <c r="AA827" s="5">
        <v>1</v>
      </c>
      <c r="AB827" s="5">
        <v>0</v>
      </c>
    </row>
    <row r="828" spans="1:88" ht="13" x14ac:dyDescent="0.3">
      <c r="A828" s="5">
        <v>50</v>
      </c>
      <c r="B828" s="5">
        <v>0</v>
      </c>
      <c r="C828" s="5">
        <v>0</v>
      </c>
      <c r="D828" s="5">
        <v>1</v>
      </c>
      <c r="E828" s="5">
        <v>210</v>
      </c>
      <c r="F828" s="5">
        <f>ROUND(Source!X802,O828)</f>
        <v>24627.88</v>
      </c>
      <c r="G828" s="5" t="s">
        <v>105</v>
      </c>
      <c r="H828" s="5" t="s">
        <v>106</v>
      </c>
      <c r="I828" s="5"/>
      <c r="J828" s="5"/>
      <c r="K828" s="5">
        <v>210</v>
      </c>
      <c r="L828" s="5">
        <v>25</v>
      </c>
      <c r="M828" s="5">
        <v>3</v>
      </c>
      <c r="N828" s="5" t="s">
        <v>3</v>
      </c>
      <c r="O828" s="5">
        <v>2</v>
      </c>
      <c r="P828" s="5">
        <f>ROUND(Source!DP802,O828)</f>
        <v>1177705.3600000001</v>
      </c>
      <c r="Q828" s="5"/>
      <c r="R828" s="5"/>
      <c r="S828" s="5"/>
      <c r="T828" s="5"/>
      <c r="U828" s="5"/>
      <c r="V828" s="5"/>
      <c r="W828" s="5">
        <v>24627.88</v>
      </c>
      <c r="X828" s="5">
        <v>1</v>
      </c>
      <c r="Y828" s="5">
        <v>24627.88</v>
      </c>
      <c r="Z828" s="5">
        <v>1177705.3600000001</v>
      </c>
      <c r="AA828" s="5">
        <v>1</v>
      </c>
      <c r="AB828" s="5">
        <v>1177705.3600000001</v>
      </c>
    </row>
    <row r="829" spans="1:88" ht="13" x14ac:dyDescent="0.3">
      <c r="A829" s="5">
        <v>50</v>
      </c>
      <c r="B829" s="5">
        <v>0</v>
      </c>
      <c r="C829" s="5">
        <v>0</v>
      </c>
      <c r="D829" s="5">
        <v>1</v>
      </c>
      <c r="E829" s="5">
        <v>211</v>
      </c>
      <c r="F829" s="5">
        <f>ROUND(Source!Y802,O829)</f>
        <v>13783.97</v>
      </c>
      <c r="G829" s="5" t="s">
        <v>107</v>
      </c>
      <c r="H829" s="5" t="s">
        <v>108</v>
      </c>
      <c r="I829" s="5"/>
      <c r="J829" s="5"/>
      <c r="K829" s="5">
        <v>211</v>
      </c>
      <c r="L829" s="5">
        <v>26</v>
      </c>
      <c r="M829" s="5">
        <v>3</v>
      </c>
      <c r="N829" s="5" t="s">
        <v>3</v>
      </c>
      <c r="O829" s="5">
        <v>2</v>
      </c>
      <c r="P829" s="5">
        <f>ROUND(Source!DQ802,O829)</f>
        <v>659149.52</v>
      </c>
      <c r="Q829" s="5"/>
      <c r="R829" s="5"/>
      <c r="S829" s="5"/>
      <c r="T829" s="5"/>
      <c r="U829" s="5"/>
      <c r="V829" s="5"/>
      <c r="W829" s="5">
        <v>13783.97</v>
      </c>
      <c r="X829" s="5">
        <v>1</v>
      </c>
      <c r="Y829" s="5">
        <v>13783.97</v>
      </c>
      <c r="Z829" s="5">
        <v>659149.52</v>
      </c>
      <c r="AA829" s="5">
        <v>1</v>
      </c>
      <c r="AB829" s="5">
        <v>659149.52</v>
      </c>
    </row>
    <row r="830" spans="1:88" ht="13" x14ac:dyDescent="0.3">
      <c r="A830" s="5">
        <v>50</v>
      </c>
      <c r="B830" s="5">
        <v>0</v>
      </c>
      <c r="C830" s="5">
        <v>0</v>
      </c>
      <c r="D830" s="5">
        <v>1</v>
      </c>
      <c r="E830" s="5">
        <v>224</v>
      </c>
      <c r="F830" s="5">
        <f>ROUND(Source!AR802,O830)</f>
        <v>530177.91</v>
      </c>
      <c r="G830" s="5" t="s">
        <v>109</v>
      </c>
      <c r="H830" s="5" t="s">
        <v>110</v>
      </c>
      <c r="I830" s="5"/>
      <c r="J830" s="5"/>
      <c r="K830" s="5">
        <v>224</v>
      </c>
      <c r="L830" s="5">
        <v>27</v>
      </c>
      <c r="M830" s="5">
        <v>3</v>
      </c>
      <c r="N830" s="5" t="s">
        <v>3</v>
      </c>
      <c r="O830" s="5">
        <v>2</v>
      </c>
      <c r="P830" s="5">
        <f>ROUND(Source!EJ802,O830)</f>
        <v>6614645.79</v>
      </c>
      <c r="Q830" s="5"/>
      <c r="R830" s="5"/>
      <c r="S830" s="5"/>
      <c r="T830" s="5"/>
      <c r="U830" s="5"/>
      <c r="V830" s="5"/>
      <c r="W830" s="5">
        <v>530177.91</v>
      </c>
      <c r="X830" s="5">
        <v>1</v>
      </c>
      <c r="Y830" s="5">
        <v>530177.91</v>
      </c>
      <c r="Z830" s="5">
        <v>6614645.79</v>
      </c>
      <c r="AA830" s="5">
        <v>1</v>
      </c>
      <c r="AB830" s="5">
        <v>6614645.79</v>
      </c>
    </row>
    <row r="832" spans="1:88" ht="13" x14ac:dyDescent="0.3">
      <c r="A832" s="1">
        <v>4</v>
      </c>
      <c r="B832" s="1">
        <v>1</v>
      </c>
      <c r="C832" s="1"/>
      <c r="D832" s="1">
        <f>ROW(A839)</f>
        <v>839</v>
      </c>
      <c r="E832" s="1"/>
      <c r="F832" s="1" t="s">
        <v>3</v>
      </c>
      <c r="G832" s="1" t="s">
        <v>485</v>
      </c>
      <c r="H832" s="1" t="s">
        <v>3</v>
      </c>
      <c r="I832" s="1">
        <v>0</v>
      </c>
      <c r="J832" s="1"/>
      <c r="K832" s="1">
        <v>-1</v>
      </c>
      <c r="L832" s="1"/>
      <c r="M832" s="1" t="s">
        <v>3</v>
      </c>
      <c r="N832" s="1"/>
      <c r="O832" s="1"/>
      <c r="P832" s="1"/>
      <c r="Q832" s="1"/>
      <c r="R832" s="1"/>
      <c r="S832" s="1">
        <v>0</v>
      </c>
      <c r="T832" s="1">
        <v>0</v>
      </c>
      <c r="U832" s="1" t="s">
        <v>3</v>
      </c>
      <c r="V832" s="1">
        <v>0</v>
      </c>
      <c r="W832" s="1"/>
      <c r="X832" s="1"/>
      <c r="Y832" s="1"/>
      <c r="Z832" s="1"/>
      <c r="AA832" s="1"/>
      <c r="AB832" s="1" t="s">
        <v>3</v>
      </c>
      <c r="AC832" s="1" t="s">
        <v>3</v>
      </c>
      <c r="AD832" s="1" t="s">
        <v>3</v>
      </c>
      <c r="AE832" s="1" t="s">
        <v>3</v>
      </c>
      <c r="AF832" s="1" t="s">
        <v>3</v>
      </c>
      <c r="AG832" s="1" t="s">
        <v>3</v>
      </c>
      <c r="AH832" s="1"/>
      <c r="AI832" s="1"/>
      <c r="AJ832" s="1"/>
      <c r="AK832" s="1"/>
      <c r="AL832" s="1"/>
      <c r="AM832" s="1"/>
      <c r="AN832" s="1"/>
      <c r="AO832" s="1"/>
      <c r="AP832" s="1" t="s">
        <v>3</v>
      </c>
      <c r="AQ832" s="1" t="s">
        <v>3</v>
      </c>
      <c r="AR832" s="1" t="s">
        <v>3</v>
      </c>
      <c r="AS832" s="1"/>
      <c r="AT832" s="1"/>
      <c r="AU832" s="1"/>
      <c r="AV832" s="1"/>
      <c r="AW832" s="1"/>
      <c r="AX832" s="1"/>
      <c r="AY832" s="1"/>
      <c r="AZ832" s="1" t="s">
        <v>3</v>
      </c>
      <c r="BA832" s="1"/>
      <c r="BB832" s="1" t="s">
        <v>3</v>
      </c>
      <c r="BC832" s="1" t="s">
        <v>3</v>
      </c>
      <c r="BD832" s="1" t="s">
        <v>3</v>
      </c>
      <c r="BE832" s="1" t="s">
        <v>3</v>
      </c>
      <c r="BF832" s="1" t="s">
        <v>3</v>
      </c>
      <c r="BG832" s="1" t="s">
        <v>3</v>
      </c>
      <c r="BH832" s="1" t="s">
        <v>3</v>
      </c>
      <c r="BI832" s="1" t="s">
        <v>3</v>
      </c>
      <c r="BJ832" s="1" t="s">
        <v>3</v>
      </c>
      <c r="BK832" s="1" t="s">
        <v>3</v>
      </c>
      <c r="BL832" s="1" t="s">
        <v>3</v>
      </c>
      <c r="BM832" s="1" t="s">
        <v>3</v>
      </c>
      <c r="BN832" s="1" t="s">
        <v>3</v>
      </c>
      <c r="BO832" s="1" t="s">
        <v>3</v>
      </c>
      <c r="BP832" s="1" t="s">
        <v>3</v>
      </c>
      <c r="BQ832" s="1"/>
      <c r="BR832" s="1"/>
      <c r="BS832" s="1"/>
      <c r="BT832" s="1"/>
      <c r="BU832" s="1"/>
      <c r="BV832" s="1"/>
      <c r="BW832" s="1"/>
      <c r="BX832" s="1">
        <v>0</v>
      </c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>
        <v>0</v>
      </c>
    </row>
    <row r="834" spans="1:255" ht="13" x14ac:dyDescent="0.3">
      <c r="A834" s="3">
        <v>52</v>
      </c>
      <c r="B834" s="3">
        <f t="shared" ref="B834:G834" si="784">B839</f>
        <v>1</v>
      </c>
      <c r="C834" s="3">
        <f t="shared" si="784"/>
        <v>4</v>
      </c>
      <c r="D834" s="3">
        <f t="shared" si="784"/>
        <v>832</v>
      </c>
      <c r="E834" s="3">
        <f t="shared" si="784"/>
        <v>0</v>
      </c>
      <c r="F834" s="3" t="str">
        <f t="shared" si="784"/>
        <v/>
      </c>
      <c r="G834" s="3" t="str">
        <f t="shared" si="784"/>
        <v>Устройство вертикальной обмазочной гидроизоляции наружных стен подвала (КР-22)</v>
      </c>
      <c r="H834" s="3"/>
      <c r="I834" s="3"/>
      <c r="J834" s="3"/>
      <c r="K834" s="3"/>
      <c r="L834" s="3"/>
      <c r="M834" s="3"/>
      <c r="N834" s="3"/>
      <c r="O834" s="3">
        <f t="shared" ref="O834:AT834" si="785">O839</f>
        <v>61881.4</v>
      </c>
      <c r="P834" s="3">
        <f t="shared" si="785"/>
        <v>60399.360000000001</v>
      </c>
      <c r="Q834" s="3">
        <f t="shared" si="785"/>
        <v>8.1999999999999993</v>
      </c>
      <c r="R834" s="3">
        <f t="shared" si="785"/>
        <v>0</v>
      </c>
      <c r="S834" s="3">
        <f t="shared" si="785"/>
        <v>1473.84</v>
      </c>
      <c r="T834" s="3">
        <f t="shared" si="785"/>
        <v>0</v>
      </c>
      <c r="U834" s="3">
        <f t="shared" si="785"/>
        <v>130.75697880959999</v>
      </c>
      <c r="V834" s="3">
        <f t="shared" si="785"/>
        <v>0</v>
      </c>
      <c r="W834" s="3">
        <f t="shared" si="785"/>
        <v>0</v>
      </c>
      <c r="X834" s="3">
        <f t="shared" si="785"/>
        <v>1459.1</v>
      </c>
      <c r="Y834" s="3">
        <f t="shared" si="785"/>
        <v>869.57</v>
      </c>
      <c r="Z834" s="3">
        <f t="shared" si="785"/>
        <v>0</v>
      </c>
      <c r="AA834" s="3">
        <f t="shared" si="785"/>
        <v>0</v>
      </c>
      <c r="AB834" s="3">
        <f t="shared" si="785"/>
        <v>61881.4</v>
      </c>
      <c r="AC834" s="3">
        <f t="shared" si="785"/>
        <v>60399.360000000001</v>
      </c>
      <c r="AD834" s="3">
        <f t="shared" si="785"/>
        <v>8.1999999999999993</v>
      </c>
      <c r="AE834" s="3">
        <f t="shared" si="785"/>
        <v>0</v>
      </c>
      <c r="AF834" s="3">
        <f t="shared" si="785"/>
        <v>1473.84</v>
      </c>
      <c r="AG834" s="3">
        <f t="shared" si="785"/>
        <v>0</v>
      </c>
      <c r="AH834" s="3">
        <f t="shared" si="785"/>
        <v>130.75697880959999</v>
      </c>
      <c r="AI834" s="3">
        <f t="shared" si="785"/>
        <v>0</v>
      </c>
      <c r="AJ834" s="3">
        <f t="shared" si="785"/>
        <v>0</v>
      </c>
      <c r="AK834" s="3">
        <f t="shared" si="785"/>
        <v>1459.1</v>
      </c>
      <c r="AL834" s="3">
        <f t="shared" si="785"/>
        <v>869.57</v>
      </c>
      <c r="AM834" s="3">
        <f t="shared" si="785"/>
        <v>0</v>
      </c>
      <c r="AN834" s="3">
        <f t="shared" si="785"/>
        <v>0</v>
      </c>
      <c r="AO834" s="3">
        <f t="shared" si="785"/>
        <v>0</v>
      </c>
      <c r="AP834" s="3">
        <f t="shared" si="785"/>
        <v>0</v>
      </c>
      <c r="AQ834" s="3">
        <f t="shared" si="785"/>
        <v>0</v>
      </c>
      <c r="AR834" s="3">
        <f t="shared" si="785"/>
        <v>64210.07</v>
      </c>
      <c r="AS834" s="3">
        <f t="shared" si="785"/>
        <v>64210.07</v>
      </c>
      <c r="AT834" s="3">
        <f t="shared" si="785"/>
        <v>0</v>
      </c>
      <c r="AU834" s="3">
        <f t="shared" ref="AU834:BZ834" si="786">AU839</f>
        <v>0</v>
      </c>
      <c r="AV834" s="3">
        <f t="shared" si="786"/>
        <v>60399.360000000001</v>
      </c>
      <c r="AW834" s="3">
        <f t="shared" si="786"/>
        <v>60399.360000000001</v>
      </c>
      <c r="AX834" s="3">
        <f t="shared" si="786"/>
        <v>0</v>
      </c>
      <c r="AY834" s="3">
        <f t="shared" si="786"/>
        <v>60399.360000000001</v>
      </c>
      <c r="AZ834" s="3">
        <f t="shared" si="786"/>
        <v>0</v>
      </c>
      <c r="BA834" s="3">
        <f t="shared" si="786"/>
        <v>0</v>
      </c>
      <c r="BB834" s="3">
        <f t="shared" si="786"/>
        <v>0</v>
      </c>
      <c r="BC834" s="3">
        <f t="shared" si="786"/>
        <v>0</v>
      </c>
      <c r="BD834" s="3">
        <f t="shared" si="786"/>
        <v>0</v>
      </c>
      <c r="BE834" s="3">
        <f t="shared" si="786"/>
        <v>0</v>
      </c>
      <c r="BF834" s="3">
        <f t="shared" si="786"/>
        <v>0</v>
      </c>
      <c r="BG834" s="3">
        <f t="shared" si="786"/>
        <v>0</v>
      </c>
      <c r="BH834" s="3">
        <f t="shared" si="786"/>
        <v>0</v>
      </c>
      <c r="BI834" s="3">
        <f t="shared" si="786"/>
        <v>0</v>
      </c>
      <c r="BJ834" s="3">
        <f t="shared" si="786"/>
        <v>0</v>
      </c>
      <c r="BK834" s="3">
        <f t="shared" si="786"/>
        <v>0</v>
      </c>
      <c r="BL834" s="3">
        <f t="shared" si="786"/>
        <v>0</v>
      </c>
      <c r="BM834" s="3">
        <f t="shared" si="786"/>
        <v>0</v>
      </c>
      <c r="BN834" s="3">
        <f t="shared" si="786"/>
        <v>0</v>
      </c>
      <c r="BO834" s="3">
        <f t="shared" si="786"/>
        <v>0</v>
      </c>
      <c r="BP834" s="3">
        <f t="shared" si="786"/>
        <v>0</v>
      </c>
      <c r="BQ834" s="3">
        <f t="shared" si="786"/>
        <v>0</v>
      </c>
      <c r="BR834" s="3">
        <f t="shared" si="786"/>
        <v>0</v>
      </c>
      <c r="BS834" s="3">
        <f t="shared" si="786"/>
        <v>0</v>
      </c>
      <c r="BT834" s="3">
        <f t="shared" si="786"/>
        <v>0</v>
      </c>
      <c r="BU834" s="3">
        <f t="shared" si="786"/>
        <v>0</v>
      </c>
      <c r="BV834" s="3">
        <f t="shared" si="786"/>
        <v>0</v>
      </c>
      <c r="BW834" s="3">
        <f t="shared" si="786"/>
        <v>0</v>
      </c>
      <c r="BX834" s="3">
        <f t="shared" si="786"/>
        <v>0</v>
      </c>
      <c r="BY834" s="3">
        <f t="shared" si="786"/>
        <v>0</v>
      </c>
      <c r="BZ834" s="3">
        <f t="shared" si="786"/>
        <v>0</v>
      </c>
      <c r="CA834" s="3">
        <f t="shared" ref="CA834:DF834" si="787">CA839</f>
        <v>64210.07</v>
      </c>
      <c r="CB834" s="3">
        <f t="shared" si="787"/>
        <v>64210.07</v>
      </c>
      <c r="CC834" s="3">
        <f t="shared" si="787"/>
        <v>0</v>
      </c>
      <c r="CD834" s="3">
        <f t="shared" si="787"/>
        <v>0</v>
      </c>
      <c r="CE834" s="3">
        <f t="shared" si="787"/>
        <v>60399.360000000001</v>
      </c>
      <c r="CF834" s="3">
        <f t="shared" si="787"/>
        <v>60399.360000000001</v>
      </c>
      <c r="CG834" s="3">
        <f t="shared" si="787"/>
        <v>0</v>
      </c>
      <c r="CH834" s="3">
        <f t="shared" si="787"/>
        <v>60399.360000000001</v>
      </c>
      <c r="CI834" s="3">
        <f t="shared" si="787"/>
        <v>0</v>
      </c>
      <c r="CJ834" s="3">
        <f t="shared" si="787"/>
        <v>0</v>
      </c>
      <c r="CK834" s="3">
        <f t="shared" si="787"/>
        <v>0</v>
      </c>
      <c r="CL834" s="3">
        <f t="shared" si="787"/>
        <v>0</v>
      </c>
      <c r="CM834" s="3">
        <f t="shared" si="787"/>
        <v>0</v>
      </c>
      <c r="CN834" s="3">
        <f t="shared" si="787"/>
        <v>0</v>
      </c>
      <c r="CO834" s="3">
        <f t="shared" si="787"/>
        <v>0</v>
      </c>
      <c r="CP834" s="3">
        <f t="shared" si="787"/>
        <v>0</v>
      </c>
      <c r="CQ834" s="3">
        <f t="shared" si="787"/>
        <v>0</v>
      </c>
      <c r="CR834" s="3">
        <f t="shared" si="787"/>
        <v>0</v>
      </c>
      <c r="CS834" s="3">
        <f t="shared" si="787"/>
        <v>0</v>
      </c>
      <c r="CT834" s="3">
        <f t="shared" si="787"/>
        <v>0</v>
      </c>
      <c r="CU834" s="3">
        <f t="shared" si="787"/>
        <v>0</v>
      </c>
      <c r="CV834" s="3">
        <f t="shared" si="787"/>
        <v>0</v>
      </c>
      <c r="CW834" s="3">
        <f t="shared" si="787"/>
        <v>0</v>
      </c>
      <c r="CX834" s="3">
        <f t="shared" si="787"/>
        <v>0</v>
      </c>
      <c r="CY834" s="3">
        <f t="shared" si="787"/>
        <v>0</v>
      </c>
      <c r="CZ834" s="3">
        <f t="shared" si="787"/>
        <v>0</v>
      </c>
      <c r="DA834" s="3">
        <f t="shared" si="787"/>
        <v>0</v>
      </c>
      <c r="DB834" s="3">
        <f t="shared" si="787"/>
        <v>0</v>
      </c>
      <c r="DC834" s="3">
        <f t="shared" si="787"/>
        <v>0</v>
      </c>
      <c r="DD834" s="3">
        <f t="shared" si="787"/>
        <v>0</v>
      </c>
      <c r="DE834" s="3">
        <f t="shared" si="787"/>
        <v>0</v>
      </c>
      <c r="DF834" s="3">
        <f t="shared" si="787"/>
        <v>0</v>
      </c>
      <c r="DG834" s="4">
        <f t="shared" ref="DG834:EL834" si="788">DG839</f>
        <v>478245.07</v>
      </c>
      <c r="DH834" s="4">
        <f t="shared" si="788"/>
        <v>407695.68</v>
      </c>
      <c r="DI834" s="4">
        <f t="shared" si="788"/>
        <v>70.36</v>
      </c>
      <c r="DJ834" s="4">
        <f t="shared" si="788"/>
        <v>0</v>
      </c>
      <c r="DK834" s="4">
        <f t="shared" si="788"/>
        <v>70479.03</v>
      </c>
      <c r="DL834" s="4">
        <f t="shared" si="788"/>
        <v>0</v>
      </c>
      <c r="DM834" s="4">
        <f t="shared" si="788"/>
        <v>130.75697880959999</v>
      </c>
      <c r="DN834" s="4">
        <f t="shared" si="788"/>
        <v>0</v>
      </c>
      <c r="DO834" s="4">
        <f t="shared" si="788"/>
        <v>0</v>
      </c>
      <c r="DP834" s="4">
        <f t="shared" si="788"/>
        <v>69774.240000000005</v>
      </c>
      <c r="DQ834" s="4">
        <f t="shared" si="788"/>
        <v>41582.629999999997</v>
      </c>
      <c r="DR834" s="4">
        <f t="shared" si="788"/>
        <v>0</v>
      </c>
      <c r="DS834" s="4">
        <f t="shared" si="788"/>
        <v>0</v>
      </c>
      <c r="DT834" s="4">
        <f t="shared" si="788"/>
        <v>478245.07</v>
      </c>
      <c r="DU834" s="4">
        <f t="shared" si="788"/>
        <v>407695.68</v>
      </c>
      <c r="DV834" s="4">
        <f t="shared" si="788"/>
        <v>70.36</v>
      </c>
      <c r="DW834" s="4">
        <f t="shared" si="788"/>
        <v>0</v>
      </c>
      <c r="DX834" s="4">
        <f t="shared" si="788"/>
        <v>70479.03</v>
      </c>
      <c r="DY834" s="4">
        <f t="shared" si="788"/>
        <v>0</v>
      </c>
      <c r="DZ834" s="4">
        <f t="shared" si="788"/>
        <v>130.75697880959999</v>
      </c>
      <c r="EA834" s="4">
        <f t="shared" si="788"/>
        <v>0</v>
      </c>
      <c r="EB834" s="4">
        <f t="shared" si="788"/>
        <v>0</v>
      </c>
      <c r="EC834" s="4">
        <f t="shared" si="788"/>
        <v>69774.240000000005</v>
      </c>
      <c r="ED834" s="4">
        <f t="shared" si="788"/>
        <v>41582.629999999997</v>
      </c>
      <c r="EE834" s="4">
        <f t="shared" si="788"/>
        <v>0</v>
      </c>
      <c r="EF834" s="4">
        <f t="shared" si="788"/>
        <v>0</v>
      </c>
      <c r="EG834" s="4">
        <f t="shared" si="788"/>
        <v>0</v>
      </c>
      <c r="EH834" s="4">
        <f t="shared" si="788"/>
        <v>0</v>
      </c>
      <c r="EI834" s="4">
        <f t="shared" si="788"/>
        <v>0</v>
      </c>
      <c r="EJ834" s="4">
        <f t="shared" si="788"/>
        <v>589601.93999999994</v>
      </c>
      <c r="EK834" s="4">
        <f t="shared" si="788"/>
        <v>589601.93999999994</v>
      </c>
      <c r="EL834" s="4">
        <f t="shared" si="788"/>
        <v>0</v>
      </c>
      <c r="EM834" s="4">
        <f t="shared" ref="EM834:FR834" si="789">EM839</f>
        <v>0</v>
      </c>
      <c r="EN834" s="4">
        <f t="shared" si="789"/>
        <v>407695.68</v>
      </c>
      <c r="EO834" s="4">
        <f t="shared" si="789"/>
        <v>407695.68</v>
      </c>
      <c r="EP834" s="4">
        <f t="shared" si="789"/>
        <v>0</v>
      </c>
      <c r="EQ834" s="4">
        <f t="shared" si="789"/>
        <v>407695.68</v>
      </c>
      <c r="ER834" s="4">
        <f t="shared" si="789"/>
        <v>0</v>
      </c>
      <c r="ES834" s="4">
        <f t="shared" si="789"/>
        <v>0</v>
      </c>
      <c r="ET834" s="4">
        <f t="shared" si="789"/>
        <v>0</v>
      </c>
      <c r="EU834" s="4">
        <f t="shared" si="789"/>
        <v>0</v>
      </c>
      <c r="EV834" s="4">
        <f t="shared" si="789"/>
        <v>0</v>
      </c>
      <c r="EW834" s="4">
        <f t="shared" si="789"/>
        <v>0</v>
      </c>
      <c r="EX834" s="4">
        <f t="shared" si="789"/>
        <v>0</v>
      </c>
      <c r="EY834" s="4">
        <f t="shared" si="789"/>
        <v>0</v>
      </c>
      <c r="EZ834" s="4">
        <f t="shared" si="789"/>
        <v>0</v>
      </c>
      <c r="FA834" s="4">
        <f t="shared" si="789"/>
        <v>0</v>
      </c>
      <c r="FB834" s="4">
        <f t="shared" si="789"/>
        <v>0</v>
      </c>
      <c r="FC834" s="4">
        <f t="shared" si="789"/>
        <v>0</v>
      </c>
      <c r="FD834" s="4">
        <f t="shared" si="789"/>
        <v>0</v>
      </c>
      <c r="FE834" s="4">
        <f t="shared" si="789"/>
        <v>0</v>
      </c>
      <c r="FF834" s="4">
        <f t="shared" si="789"/>
        <v>0</v>
      </c>
      <c r="FG834" s="4">
        <f t="shared" si="789"/>
        <v>0</v>
      </c>
      <c r="FH834" s="4">
        <f t="shared" si="789"/>
        <v>0</v>
      </c>
      <c r="FI834" s="4">
        <f t="shared" si="789"/>
        <v>0</v>
      </c>
      <c r="FJ834" s="4">
        <f t="shared" si="789"/>
        <v>0</v>
      </c>
      <c r="FK834" s="4">
        <f t="shared" si="789"/>
        <v>0</v>
      </c>
      <c r="FL834" s="4">
        <f t="shared" si="789"/>
        <v>0</v>
      </c>
      <c r="FM834" s="4">
        <f t="shared" si="789"/>
        <v>0</v>
      </c>
      <c r="FN834" s="4">
        <f t="shared" si="789"/>
        <v>0</v>
      </c>
      <c r="FO834" s="4">
        <f t="shared" si="789"/>
        <v>0</v>
      </c>
      <c r="FP834" s="4">
        <f t="shared" si="789"/>
        <v>0</v>
      </c>
      <c r="FQ834" s="4">
        <f t="shared" si="789"/>
        <v>0</v>
      </c>
      <c r="FR834" s="4">
        <f t="shared" si="789"/>
        <v>0</v>
      </c>
      <c r="FS834" s="4">
        <f t="shared" ref="FS834:GX834" si="790">FS839</f>
        <v>589601.93999999994</v>
      </c>
      <c r="FT834" s="4">
        <f t="shared" si="790"/>
        <v>589601.93999999994</v>
      </c>
      <c r="FU834" s="4">
        <f t="shared" si="790"/>
        <v>0</v>
      </c>
      <c r="FV834" s="4">
        <f t="shared" si="790"/>
        <v>0</v>
      </c>
      <c r="FW834" s="4">
        <f t="shared" si="790"/>
        <v>407695.68</v>
      </c>
      <c r="FX834" s="4">
        <f t="shared" si="790"/>
        <v>407695.68</v>
      </c>
      <c r="FY834" s="4">
        <f t="shared" si="790"/>
        <v>0</v>
      </c>
      <c r="FZ834" s="4">
        <f t="shared" si="790"/>
        <v>407695.68</v>
      </c>
      <c r="GA834" s="4">
        <f t="shared" si="790"/>
        <v>0</v>
      </c>
      <c r="GB834" s="4">
        <f t="shared" si="790"/>
        <v>0</v>
      </c>
      <c r="GC834" s="4">
        <f t="shared" si="790"/>
        <v>0</v>
      </c>
      <c r="GD834" s="4">
        <f t="shared" si="790"/>
        <v>0</v>
      </c>
      <c r="GE834" s="4">
        <f t="shared" si="790"/>
        <v>0</v>
      </c>
      <c r="GF834" s="4">
        <f t="shared" si="790"/>
        <v>0</v>
      </c>
      <c r="GG834" s="4">
        <f t="shared" si="790"/>
        <v>0</v>
      </c>
      <c r="GH834" s="4">
        <f t="shared" si="790"/>
        <v>0</v>
      </c>
      <c r="GI834" s="4">
        <f t="shared" si="790"/>
        <v>0</v>
      </c>
      <c r="GJ834" s="4">
        <f t="shared" si="790"/>
        <v>0</v>
      </c>
      <c r="GK834" s="4">
        <f t="shared" si="790"/>
        <v>0</v>
      </c>
      <c r="GL834" s="4">
        <f t="shared" si="790"/>
        <v>0</v>
      </c>
      <c r="GM834" s="4">
        <f t="shared" si="790"/>
        <v>0</v>
      </c>
      <c r="GN834" s="4">
        <f t="shared" si="790"/>
        <v>0</v>
      </c>
      <c r="GO834" s="4">
        <f t="shared" si="790"/>
        <v>0</v>
      </c>
      <c r="GP834" s="4">
        <f t="shared" si="790"/>
        <v>0</v>
      </c>
      <c r="GQ834" s="4">
        <f t="shared" si="790"/>
        <v>0</v>
      </c>
      <c r="GR834" s="4">
        <f t="shared" si="790"/>
        <v>0</v>
      </c>
      <c r="GS834" s="4">
        <f t="shared" si="790"/>
        <v>0</v>
      </c>
      <c r="GT834" s="4">
        <f t="shared" si="790"/>
        <v>0</v>
      </c>
      <c r="GU834" s="4">
        <f t="shared" si="790"/>
        <v>0</v>
      </c>
      <c r="GV834" s="4">
        <f t="shared" si="790"/>
        <v>0</v>
      </c>
      <c r="GW834" s="4">
        <f t="shared" si="790"/>
        <v>0</v>
      </c>
      <c r="GX834" s="4">
        <f t="shared" si="790"/>
        <v>0</v>
      </c>
    </row>
    <row r="836" spans="1:255" x14ac:dyDescent="0.25">
      <c r="A836" s="2">
        <v>17</v>
      </c>
      <c r="B836" s="2">
        <v>1</v>
      </c>
      <c r="C836" s="2">
        <f>ROW(SmtRes!A628)</f>
        <v>628</v>
      </c>
      <c r="D836" s="2">
        <f>ROW(EtalonRes!A622)</f>
        <v>622</v>
      </c>
      <c r="E836" s="2" t="s">
        <v>486</v>
      </c>
      <c r="F836" s="2" t="s">
        <v>487</v>
      </c>
      <c r="G836" s="2" t="s">
        <v>488</v>
      </c>
      <c r="H836" s="2" t="s">
        <v>432</v>
      </c>
      <c r="I836" s="2">
        <f>ROUND(1186.6/100,9)</f>
        <v>11.866</v>
      </c>
      <c r="J836" s="2">
        <v>0</v>
      </c>
      <c r="K836" s="2">
        <f>ROUND(1186.6/100,9)</f>
        <v>11.866</v>
      </c>
      <c r="L836" s="2"/>
      <c r="M836" s="2"/>
      <c r="N836" s="2"/>
      <c r="O836" s="2">
        <f>ROUND(CP836,2)</f>
        <v>61881.4</v>
      </c>
      <c r="P836" s="2">
        <f>ROUND((ROUND((AC836*AW836*I836),2)*BC836),2)</f>
        <v>60399.360000000001</v>
      </c>
      <c r="Q836" s="2">
        <f>(ROUND((ROUND(((((ET836*1.25)*1.1))*AV836*I836),2)*BB836),2)+ROUND((ROUND(((AE836-(((EU836*1.25)*1.1)))*AV836*I836),2)*BS836),2))</f>
        <v>8.1999999999999993</v>
      </c>
      <c r="R836" s="2">
        <f>ROUND((ROUND((AE836*AV836*I836),2)*BS836),2)</f>
        <v>0</v>
      </c>
      <c r="S836" s="2">
        <f>ROUND((ROUND((AF836*AV836*I836),2)*BA836),2)</f>
        <v>1473.84</v>
      </c>
      <c r="T836" s="2">
        <f>ROUND(CU836*I836,2)</f>
        <v>0</v>
      </c>
      <c r="U836" s="2">
        <f>CV836*I836</f>
        <v>130.75697880959999</v>
      </c>
      <c r="V836" s="2">
        <f>CW836*I836</f>
        <v>0</v>
      </c>
      <c r="W836" s="2">
        <f>ROUND(CX836*I836,2)</f>
        <v>0</v>
      </c>
      <c r="X836" s="2">
        <f>ROUND(CY836,2)</f>
        <v>1459.1</v>
      </c>
      <c r="Y836" s="2">
        <f>ROUND(CZ836,2)</f>
        <v>869.57</v>
      </c>
      <c r="Z836" s="2"/>
      <c r="AA836" s="2">
        <v>56481265</v>
      </c>
      <c r="AB836" s="2">
        <f>ROUND((AC836+AD836+AF836),6)</f>
        <v>5199.2516999999998</v>
      </c>
      <c r="AC836" s="2">
        <f>ROUND((ES836),6)</f>
        <v>5079.96</v>
      </c>
      <c r="AD836" s="2">
        <f>ROUND((((((ET836*1.25)*1.1))-(((EU836*1.25)*1.1)))+AE836),6)</f>
        <v>0.66</v>
      </c>
      <c r="AE836" s="2">
        <f>ROUND((((EU836*1.25)*1.1)),6)</f>
        <v>0</v>
      </c>
      <c r="AF836" s="2">
        <f>ROUND((((EV836*1.15)*1.1)),6)</f>
        <v>118.6317</v>
      </c>
      <c r="AG836" s="2">
        <f>ROUND((AP836),6)</f>
        <v>0</v>
      </c>
      <c r="AH836" s="2">
        <f>(((EW836*1.15)*1.1))</f>
        <v>10.524800000000001</v>
      </c>
      <c r="AI836" s="2">
        <f>(((EX836*1.25)*1.1))</f>
        <v>0</v>
      </c>
      <c r="AJ836" s="2">
        <f>(AS836)</f>
        <v>0</v>
      </c>
      <c r="AK836" s="2">
        <v>5174.22</v>
      </c>
      <c r="AL836" s="2">
        <v>5079.96</v>
      </c>
      <c r="AM836" s="2">
        <v>0.48</v>
      </c>
      <c r="AN836" s="2">
        <v>0</v>
      </c>
      <c r="AO836" s="2">
        <v>93.78</v>
      </c>
      <c r="AP836" s="2">
        <v>0</v>
      </c>
      <c r="AQ836" s="2">
        <v>8.32</v>
      </c>
      <c r="AR836" s="2">
        <v>0</v>
      </c>
      <c r="AS836" s="2">
        <v>0</v>
      </c>
      <c r="AT836" s="2">
        <v>99</v>
      </c>
      <c r="AU836" s="2">
        <v>59</v>
      </c>
      <c r="AV836" s="2">
        <v>1.0469999999999999</v>
      </c>
      <c r="AW836" s="2">
        <v>1.002</v>
      </c>
      <c r="AX836" s="2"/>
      <c r="AY836" s="2"/>
      <c r="AZ836" s="2">
        <v>1</v>
      </c>
      <c r="BA836" s="2">
        <v>1</v>
      </c>
      <c r="BB836" s="2">
        <v>1</v>
      </c>
      <c r="BC836" s="2">
        <v>1</v>
      </c>
      <c r="BD836" s="2" t="s">
        <v>3</v>
      </c>
      <c r="BE836" s="2" t="s">
        <v>3</v>
      </c>
      <c r="BF836" s="2" t="s">
        <v>3</v>
      </c>
      <c r="BG836" s="2" t="s">
        <v>3</v>
      </c>
      <c r="BH836" s="2">
        <v>0</v>
      </c>
      <c r="BI836" s="2">
        <v>1</v>
      </c>
      <c r="BJ836" s="2" t="s">
        <v>489</v>
      </c>
      <c r="BK836" s="2"/>
      <c r="BL836" s="2"/>
      <c r="BM836" s="2">
        <v>12</v>
      </c>
      <c r="BN836" s="2">
        <v>0</v>
      </c>
      <c r="BO836" s="2" t="s">
        <v>487</v>
      </c>
      <c r="BP836" s="2">
        <v>1</v>
      </c>
      <c r="BQ836" s="2">
        <v>30</v>
      </c>
      <c r="BR836" s="2">
        <v>0</v>
      </c>
      <c r="BS836" s="2">
        <v>1</v>
      </c>
      <c r="BT836" s="2">
        <v>1</v>
      </c>
      <c r="BU836" s="2">
        <v>1</v>
      </c>
      <c r="BV836" s="2">
        <v>1</v>
      </c>
      <c r="BW836" s="2">
        <v>1</v>
      </c>
      <c r="BX836" s="2">
        <v>1</v>
      </c>
      <c r="BY836" s="2" t="s">
        <v>3</v>
      </c>
      <c r="BZ836" s="2">
        <v>99</v>
      </c>
      <c r="CA836" s="2">
        <v>59</v>
      </c>
      <c r="CB836" s="2" t="s">
        <v>3</v>
      </c>
      <c r="CC836" s="2"/>
      <c r="CD836" s="2"/>
      <c r="CE836" s="2">
        <v>30</v>
      </c>
      <c r="CF836" s="2">
        <v>0</v>
      </c>
      <c r="CG836" s="2">
        <v>0</v>
      </c>
      <c r="CH836" s="2"/>
      <c r="CI836" s="2"/>
      <c r="CJ836" s="2"/>
      <c r="CK836" s="2"/>
      <c r="CL836" s="2"/>
      <c r="CM836" s="2">
        <v>0</v>
      </c>
      <c r="CN836" s="2" t="s">
        <v>3</v>
      </c>
      <c r="CO836" s="2">
        <v>0</v>
      </c>
      <c r="CP836" s="2">
        <f>(P836+Q836+S836)</f>
        <v>61881.399999999994</v>
      </c>
      <c r="CQ836" s="2">
        <f>ROUND((ROUND((AC836*AW836*1),2)*BC836),2)</f>
        <v>5090.12</v>
      </c>
      <c r="CR836" s="2">
        <f>(ROUND((ROUND(((((ET836*1.25)*1.1))*AV836*1),2)*BB836),2)+ROUND((ROUND(((AE836-(((EU836*1.25)*1.1)))*AV836*1),2)*BS836),2))</f>
        <v>0.69</v>
      </c>
      <c r="CS836" s="2">
        <f>ROUND((ROUND((AE836*AV836*1),2)*BS836),2)</f>
        <v>0</v>
      </c>
      <c r="CT836" s="2">
        <f>ROUND((ROUND((AF836*AV836*1),2)*BA836),2)</f>
        <v>124.21</v>
      </c>
      <c r="CU836" s="2">
        <f>AG836</f>
        <v>0</v>
      </c>
      <c r="CV836" s="2">
        <f>(AH836*AV836)</f>
        <v>11.0194656</v>
      </c>
      <c r="CW836" s="2">
        <f>AI836</f>
        <v>0</v>
      </c>
      <c r="CX836" s="2">
        <f>AJ836</f>
        <v>0</v>
      </c>
      <c r="CY836" s="2">
        <f>(((S836+R836)*AT836)/100)</f>
        <v>1459.1016</v>
      </c>
      <c r="CZ836" s="2">
        <f>(((S836+R836)*AU836)/100)</f>
        <v>869.56560000000002</v>
      </c>
      <c r="DA836" s="2"/>
      <c r="DB836" s="2"/>
      <c r="DC836" s="2" t="s">
        <v>3</v>
      </c>
      <c r="DD836" s="2" t="s">
        <v>3</v>
      </c>
      <c r="DE836" s="2" t="s">
        <v>48</v>
      </c>
      <c r="DF836" s="2" t="s">
        <v>48</v>
      </c>
      <c r="DG836" s="2" t="s">
        <v>49</v>
      </c>
      <c r="DH836" s="2" t="s">
        <v>3</v>
      </c>
      <c r="DI836" s="2" t="s">
        <v>49</v>
      </c>
      <c r="DJ836" s="2" t="s">
        <v>48</v>
      </c>
      <c r="DK836" s="2" t="s">
        <v>3</v>
      </c>
      <c r="DL836" s="2" t="s">
        <v>3</v>
      </c>
      <c r="DM836" s="2" t="s">
        <v>3</v>
      </c>
      <c r="DN836" s="2">
        <v>0</v>
      </c>
      <c r="DO836" s="2">
        <v>0</v>
      </c>
      <c r="DP836" s="2">
        <v>1</v>
      </c>
      <c r="DQ836" s="2">
        <v>1</v>
      </c>
      <c r="DR836" s="2"/>
      <c r="DS836" s="2"/>
      <c r="DT836" s="2"/>
      <c r="DU836" s="2">
        <v>1005</v>
      </c>
      <c r="DV836" s="2" t="s">
        <v>432</v>
      </c>
      <c r="DW836" s="2" t="s">
        <v>432</v>
      </c>
      <c r="DX836" s="2">
        <v>100</v>
      </c>
      <c r="DY836" s="2"/>
      <c r="DZ836" s="2" t="s">
        <v>3</v>
      </c>
      <c r="EA836" s="2" t="s">
        <v>3</v>
      </c>
      <c r="EB836" s="2" t="s">
        <v>3</v>
      </c>
      <c r="EC836" s="2" t="s">
        <v>3</v>
      </c>
      <c r="ED836" s="2"/>
      <c r="EE836" s="2">
        <v>55586448</v>
      </c>
      <c r="EF836" s="2">
        <v>30</v>
      </c>
      <c r="EG836" s="2" t="s">
        <v>117</v>
      </c>
      <c r="EH836" s="2">
        <v>0</v>
      </c>
      <c r="EI836" s="2" t="s">
        <v>3</v>
      </c>
      <c r="EJ836" s="2">
        <v>1</v>
      </c>
      <c r="EK836" s="2">
        <v>12</v>
      </c>
      <c r="EL836" s="2" t="s">
        <v>392</v>
      </c>
      <c r="EM836" s="2" t="s">
        <v>393</v>
      </c>
      <c r="EN836" s="2"/>
      <c r="EO836" s="2" t="s">
        <v>52</v>
      </c>
      <c r="EP836" s="2"/>
      <c r="EQ836" s="2">
        <v>0</v>
      </c>
      <c r="ER836" s="2">
        <v>5174.22</v>
      </c>
      <c r="ES836" s="2">
        <v>5079.96</v>
      </c>
      <c r="ET836" s="2">
        <v>0.48</v>
      </c>
      <c r="EU836" s="2">
        <v>0</v>
      </c>
      <c r="EV836" s="2">
        <v>93.78</v>
      </c>
      <c r="EW836" s="2">
        <v>8.32</v>
      </c>
      <c r="EX836" s="2">
        <v>0</v>
      </c>
      <c r="EY836" s="2">
        <v>0</v>
      </c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>
        <v>0</v>
      </c>
      <c r="FR836" s="2">
        <v>0</v>
      </c>
      <c r="FS836" s="2">
        <v>0</v>
      </c>
      <c r="FT836" s="2"/>
      <c r="FU836" s="2"/>
      <c r="FV836" s="2"/>
      <c r="FW836" s="2"/>
      <c r="FX836" s="2">
        <v>99</v>
      </c>
      <c r="FY836" s="2">
        <v>59</v>
      </c>
      <c r="FZ836" s="2"/>
      <c r="GA836" s="2" t="s">
        <v>3</v>
      </c>
      <c r="GB836" s="2"/>
      <c r="GC836" s="2"/>
      <c r="GD836" s="2">
        <v>1</v>
      </c>
      <c r="GE836" s="2"/>
      <c r="GF836" s="2">
        <v>1444105991</v>
      </c>
      <c r="GG836" s="2">
        <v>2</v>
      </c>
      <c r="GH836" s="2">
        <v>1</v>
      </c>
      <c r="GI836" s="2">
        <v>2</v>
      </c>
      <c r="GJ836" s="2">
        <v>0</v>
      </c>
      <c r="GK836" s="2">
        <v>0</v>
      </c>
      <c r="GL836" s="2">
        <f>ROUND(IF(AND(BH836=3,BI836=3,FS836&lt;&gt;0),P836,0),2)</f>
        <v>0</v>
      </c>
      <c r="GM836" s="2">
        <f>ROUND(O836+X836+Y836,2)+GX836</f>
        <v>64210.07</v>
      </c>
      <c r="GN836" s="2">
        <f>IF(OR(BI836=0,BI836=1),GM836-GX836,0)</f>
        <v>64210.07</v>
      </c>
      <c r="GO836" s="2">
        <f>IF(BI836=2,GM836-GX836,0)</f>
        <v>0</v>
      </c>
      <c r="GP836" s="2">
        <f>IF(BI836=4,GM836-GX836,0)</f>
        <v>0</v>
      </c>
      <c r="GQ836" s="2"/>
      <c r="GR836" s="2">
        <v>0</v>
      </c>
      <c r="GS836" s="2">
        <v>3</v>
      </c>
      <c r="GT836" s="2">
        <v>0</v>
      </c>
      <c r="GU836" s="2" t="s">
        <v>3</v>
      </c>
      <c r="GV836" s="2">
        <f>ROUND((GT836),6)</f>
        <v>0</v>
      </c>
      <c r="GW836" s="2">
        <v>1</v>
      </c>
      <c r="GX836" s="2">
        <f>ROUND(HC836*I836,2)</f>
        <v>0</v>
      </c>
      <c r="GY836" s="2"/>
      <c r="GZ836" s="2"/>
      <c r="HA836" s="2">
        <v>0</v>
      </c>
      <c r="HB836" s="2">
        <v>0</v>
      </c>
      <c r="HC836" s="2">
        <f>GV836*GW836</f>
        <v>0</v>
      </c>
      <c r="HD836" s="2"/>
      <c r="HE836" s="2" t="s">
        <v>3</v>
      </c>
      <c r="HF836" s="2" t="s">
        <v>3</v>
      </c>
      <c r="HG836" s="2"/>
      <c r="HH836" s="2"/>
      <c r="HI836" s="2"/>
      <c r="HJ836" s="2"/>
      <c r="HK836" s="2"/>
      <c r="HL836" s="2"/>
      <c r="HM836" s="2" t="s">
        <v>3</v>
      </c>
      <c r="HN836" s="2" t="s">
        <v>3</v>
      </c>
      <c r="HO836" s="2" t="s">
        <v>3</v>
      </c>
      <c r="HP836" s="2" t="s">
        <v>3</v>
      </c>
      <c r="HQ836" s="2" t="s">
        <v>3</v>
      </c>
      <c r="HR836" s="2"/>
      <c r="HS836" s="2">
        <v>0</v>
      </c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>
        <v>0</v>
      </c>
      <c r="IL836" s="2"/>
      <c r="IM836" s="2"/>
      <c r="IN836" s="2"/>
      <c r="IO836" s="2"/>
      <c r="IP836" s="2"/>
      <c r="IQ836" s="2"/>
      <c r="IR836" s="2"/>
      <c r="IS836" s="2"/>
      <c r="IT836" s="2"/>
      <c r="IU836" s="2"/>
    </row>
    <row r="837" spans="1:255" x14ac:dyDescent="0.25">
      <c r="A837">
        <v>17</v>
      </c>
      <c r="B837">
        <v>1</v>
      </c>
      <c r="C837">
        <f>ROW(SmtRes!A632)</f>
        <v>632</v>
      </c>
      <c r="D837">
        <f>ROW(EtalonRes!A626)</f>
        <v>626</v>
      </c>
      <c r="E837" t="s">
        <v>486</v>
      </c>
      <c r="F837" t="s">
        <v>487</v>
      </c>
      <c r="G837" t="s">
        <v>488</v>
      </c>
      <c r="H837" t="s">
        <v>432</v>
      </c>
      <c r="I837">
        <f>ROUND(1186.6/100,9)</f>
        <v>11.866</v>
      </c>
      <c r="J837">
        <v>0</v>
      </c>
      <c r="K837">
        <f>ROUND(1186.6/100,9)</f>
        <v>11.866</v>
      </c>
      <c r="O837">
        <f>ROUND(CP837,2)</f>
        <v>478245.07</v>
      </c>
      <c r="P837">
        <f>ROUND((ROUND((AC837*AW837*I837),2)*BC837),2)</f>
        <v>407695.68</v>
      </c>
      <c r="Q837">
        <f>(ROUND((ROUND(((((ET837*1.25)*1.1))*AV837*I837),2)*BB837),2)+ROUND((ROUND(((AE837-(((EU837*1.25)*1.1)))*AV837*I837),2)*BS837),2))</f>
        <v>70.36</v>
      </c>
      <c r="R837">
        <f>ROUND((ROUND((AE837*AV837*I837),2)*BS837),2)</f>
        <v>0</v>
      </c>
      <c r="S837">
        <f>ROUND((ROUND((AF837*AV837*I837),2)*BA837),2)</f>
        <v>70479.03</v>
      </c>
      <c r="T837">
        <f>ROUND(CU837*I837,2)</f>
        <v>0</v>
      </c>
      <c r="U837">
        <f>CV837*I837</f>
        <v>130.75697880959999</v>
      </c>
      <c r="V837">
        <f>CW837*I837</f>
        <v>0</v>
      </c>
      <c r="W837">
        <f>ROUND(CX837*I837,2)</f>
        <v>0</v>
      </c>
      <c r="X837">
        <f>ROUND(CY837,2)</f>
        <v>69774.240000000005</v>
      </c>
      <c r="Y837">
        <f>ROUND(CZ837,2)</f>
        <v>41582.629999999997</v>
      </c>
      <c r="AA837">
        <v>56481267</v>
      </c>
      <c r="AB837">
        <f>ROUND((AC837+AD837+AF837),6)</f>
        <v>5199.2516999999998</v>
      </c>
      <c r="AC837">
        <f>ROUND((ES837),6)</f>
        <v>5079.96</v>
      </c>
      <c r="AD837">
        <f>ROUND((((((ET837*1.25)*1.1))-(((EU837*1.25)*1.1)))+AE837),6)</f>
        <v>0.66</v>
      </c>
      <c r="AE837">
        <f>ROUND((((EU837*1.25)*1.1)),6)</f>
        <v>0</v>
      </c>
      <c r="AF837">
        <f>ROUND((((EV837*1.15)*1.1)),6)</f>
        <v>118.6317</v>
      </c>
      <c r="AG837">
        <f>ROUND((AP837),6)</f>
        <v>0</v>
      </c>
      <c r="AH837">
        <f>(((EW837*1.15)*1.1))</f>
        <v>10.524800000000001</v>
      </c>
      <c r="AI837">
        <f>(((EX837*1.25)*1.1))</f>
        <v>0</v>
      </c>
      <c r="AJ837">
        <f>(AS837)</f>
        <v>0</v>
      </c>
      <c r="AK837">
        <v>5174.22</v>
      </c>
      <c r="AL837">
        <v>5079.96</v>
      </c>
      <c r="AM837">
        <v>0.48</v>
      </c>
      <c r="AN837">
        <v>0</v>
      </c>
      <c r="AO837">
        <v>93.78</v>
      </c>
      <c r="AP837">
        <v>0</v>
      </c>
      <c r="AQ837">
        <v>8.32</v>
      </c>
      <c r="AR837">
        <v>0</v>
      </c>
      <c r="AS837">
        <v>0</v>
      </c>
      <c r="AT837">
        <v>99</v>
      </c>
      <c r="AU837">
        <v>59</v>
      </c>
      <c r="AV837">
        <v>1.0469999999999999</v>
      </c>
      <c r="AW837">
        <v>1.002</v>
      </c>
      <c r="AZ837">
        <v>1</v>
      </c>
      <c r="BA837">
        <v>47.82</v>
      </c>
      <c r="BB837">
        <v>8.58</v>
      </c>
      <c r="BC837">
        <v>6.75</v>
      </c>
      <c r="BD837" t="s">
        <v>3</v>
      </c>
      <c r="BE837" t="s">
        <v>3</v>
      </c>
      <c r="BF837" t="s">
        <v>3</v>
      </c>
      <c r="BG837" t="s">
        <v>3</v>
      </c>
      <c r="BH837">
        <v>0</v>
      </c>
      <c r="BI837">
        <v>1</v>
      </c>
      <c r="BJ837" t="s">
        <v>489</v>
      </c>
      <c r="BM837">
        <v>12</v>
      </c>
      <c r="BN837">
        <v>0</v>
      </c>
      <c r="BO837" t="s">
        <v>487</v>
      </c>
      <c r="BP837">
        <v>1</v>
      </c>
      <c r="BQ837">
        <v>30</v>
      </c>
      <c r="BR837">
        <v>0</v>
      </c>
      <c r="BS837">
        <v>47.82</v>
      </c>
      <c r="BT837">
        <v>1</v>
      </c>
      <c r="BU837">
        <v>1</v>
      </c>
      <c r="BV837">
        <v>1</v>
      </c>
      <c r="BW837">
        <v>1</v>
      </c>
      <c r="BX837">
        <v>1</v>
      </c>
      <c r="BY837" t="s">
        <v>3</v>
      </c>
      <c r="BZ837">
        <v>99</v>
      </c>
      <c r="CA837">
        <v>59</v>
      </c>
      <c r="CB837" t="s">
        <v>3</v>
      </c>
      <c r="CE837">
        <v>30</v>
      </c>
      <c r="CF837">
        <v>0</v>
      </c>
      <c r="CG837">
        <v>0</v>
      </c>
      <c r="CM837">
        <v>0</v>
      </c>
      <c r="CN837" t="s">
        <v>3</v>
      </c>
      <c r="CO837">
        <v>0</v>
      </c>
      <c r="CP837">
        <f>(P837+Q837+S837)</f>
        <v>478245.06999999995</v>
      </c>
      <c r="CQ837">
        <f>ROUND((ROUND((AC837*AW837*1),2)*BC837),2)</f>
        <v>34358.31</v>
      </c>
      <c r="CR837">
        <f>(ROUND((ROUND(((((ET837*1.25)*1.1))*AV837*1),2)*BB837),2)+ROUND((ROUND(((AE837-(((EU837*1.25)*1.1)))*AV837*1),2)*BS837),2))</f>
        <v>5.92</v>
      </c>
      <c r="CS837">
        <f>ROUND((ROUND((AE837*AV837*1),2)*BS837),2)</f>
        <v>0</v>
      </c>
      <c r="CT837">
        <f>ROUND((ROUND((AF837*AV837*1),2)*BA837),2)</f>
        <v>5939.72</v>
      </c>
      <c r="CU837">
        <f>AG837</f>
        <v>0</v>
      </c>
      <c r="CV837">
        <f>(AH837*AV837)</f>
        <v>11.0194656</v>
      </c>
      <c r="CW837">
        <f>AI837</f>
        <v>0</v>
      </c>
      <c r="CX837">
        <f>AJ837</f>
        <v>0</v>
      </c>
      <c r="CY837">
        <f>(((S837+R837)*AT837)/100)</f>
        <v>69774.239699999991</v>
      </c>
      <c r="CZ837">
        <f>(((S837+R837)*AU837)/100)</f>
        <v>41582.627699999997</v>
      </c>
      <c r="DC837" t="s">
        <v>3</v>
      </c>
      <c r="DD837" t="s">
        <v>3</v>
      </c>
      <c r="DE837" t="s">
        <v>48</v>
      </c>
      <c r="DF837" t="s">
        <v>48</v>
      </c>
      <c r="DG837" t="s">
        <v>49</v>
      </c>
      <c r="DH837" t="s">
        <v>3</v>
      </c>
      <c r="DI837" t="s">
        <v>49</v>
      </c>
      <c r="DJ837" t="s">
        <v>48</v>
      </c>
      <c r="DK837" t="s">
        <v>3</v>
      </c>
      <c r="DL837" t="s">
        <v>3</v>
      </c>
      <c r="DM837" t="s">
        <v>3</v>
      </c>
      <c r="DN837">
        <v>0</v>
      </c>
      <c r="DO837">
        <v>0</v>
      </c>
      <c r="DP837">
        <v>1</v>
      </c>
      <c r="DQ837">
        <v>1</v>
      </c>
      <c r="DU837">
        <v>1005</v>
      </c>
      <c r="DV837" t="s">
        <v>432</v>
      </c>
      <c r="DW837" t="s">
        <v>432</v>
      </c>
      <c r="DX837">
        <v>100</v>
      </c>
      <c r="DZ837" t="s">
        <v>3</v>
      </c>
      <c r="EA837" t="s">
        <v>3</v>
      </c>
      <c r="EB837" t="s">
        <v>3</v>
      </c>
      <c r="EC837" t="s">
        <v>3</v>
      </c>
      <c r="EE837">
        <v>55586448</v>
      </c>
      <c r="EF837">
        <v>30</v>
      </c>
      <c r="EG837" t="s">
        <v>117</v>
      </c>
      <c r="EH837">
        <v>0</v>
      </c>
      <c r="EI837" t="s">
        <v>3</v>
      </c>
      <c r="EJ837">
        <v>1</v>
      </c>
      <c r="EK837">
        <v>12</v>
      </c>
      <c r="EL837" t="s">
        <v>392</v>
      </c>
      <c r="EM837" t="s">
        <v>393</v>
      </c>
      <c r="EO837" t="s">
        <v>52</v>
      </c>
      <c r="EQ837">
        <v>0</v>
      </c>
      <c r="ER837">
        <v>5174.22</v>
      </c>
      <c r="ES837">
        <v>5079.96</v>
      </c>
      <c r="ET837">
        <v>0.48</v>
      </c>
      <c r="EU837">
        <v>0</v>
      </c>
      <c r="EV837">
        <v>93.78</v>
      </c>
      <c r="EW837">
        <v>8.32</v>
      </c>
      <c r="EX837">
        <v>0</v>
      </c>
      <c r="EY837">
        <v>0</v>
      </c>
      <c r="FQ837">
        <v>0</v>
      </c>
      <c r="FR837">
        <v>0</v>
      </c>
      <c r="FS837">
        <v>0</v>
      </c>
      <c r="FX837">
        <v>99</v>
      </c>
      <c r="FY837">
        <v>59</v>
      </c>
      <c r="GA837" t="s">
        <v>3</v>
      </c>
      <c r="GD837">
        <v>1</v>
      </c>
      <c r="GF837">
        <v>1444105991</v>
      </c>
      <c r="GG837">
        <v>2</v>
      </c>
      <c r="GH837">
        <v>1</v>
      </c>
      <c r="GI837">
        <v>2</v>
      </c>
      <c r="GJ837">
        <v>0</v>
      </c>
      <c r="GK837">
        <v>0</v>
      </c>
      <c r="GL837">
        <f>ROUND(IF(AND(BH837=3,BI837=3,FS837&lt;&gt;0),P837,0),2)</f>
        <v>0</v>
      </c>
      <c r="GM837">
        <f>ROUND(O837+X837+Y837,2)+GX837</f>
        <v>589601.93999999994</v>
      </c>
      <c r="GN837">
        <f>IF(OR(BI837=0,BI837=1),GM837-GX837,0)</f>
        <v>589601.93999999994</v>
      </c>
      <c r="GO837">
        <f>IF(BI837=2,GM837-GX837,0)</f>
        <v>0</v>
      </c>
      <c r="GP837">
        <f>IF(BI837=4,GM837-GX837,0)</f>
        <v>0</v>
      </c>
      <c r="GR837">
        <v>0</v>
      </c>
      <c r="GS837">
        <v>3</v>
      </c>
      <c r="GT837">
        <v>0</v>
      </c>
      <c r="GU837" t="s">
        <v>3</v>
      </c>
      <c r="GV837">
        <f>ROUND((GT837),6)</f>
        <v>0</v>
      </c>
      <c r="GW837">
        <v>1</v>
      </c>
      <c r="GX837">
        <f>ROUND(HC837*I837,2)</f>
        <v>0</v>
      </c>
      <c r="HA837">
        <v>0</v>
      </c>
      <c r="HB837">
        <v>0</v>
      </c>
      <c r="HC837">
        <f>GV837*GW837</f>
        <v>0</v>
      </c>
      <c r="HE837" t="s">
        <v>3</v>
      </c>
      <c r="HF837" t="s">
        <v>3</v>
      </c>
      <c r="HM837" t="s">
        <v>3</v>
      </c>
      <c r="HN837" t="s">
        <v>3</v>
      </c>
      <c r="HO837" t="s">
        <v>3</v>
      </c>
      <c r="HP837" t="s">
        <v>3</v>
      </c>
      <c r="HQ837" t="s">
        <v>3</v>
      </c>
      <c r="HS837">
        <v>0</v>
      </c>
      <c r="IK837">
        <v>0</v>
      </c>
    </row>
    <row r="839" spans="1:255" ht="13" x14ac:dyDescent="0.3">
      <c r="A839" s="3">
        <v>51</v>
      </c>
      <c r="B839" s="3">
        <f>B832</f>
        <v>1</v>
      </c>
      <c r="C839" s="3">
        <f>A832</f>
        <v>4</v>
      </c>
      <c r="D839" s="3">
        <f>ROW(A832)</f>
        <v>832</v>
      </c>
      <c r="E839" s="3"/>
      <c r="F839" s="3" t="str">
        <f>IF(F832&lt;&gt;"",F832,"")</f>
        <v/>
      </c>
      <c r="G839" s="3" t="str">
        <f>IF(G832&lt;&gt;"",G832,"")</f>
        <v>Устройство вертикальной обмазочной гидроизоляции наружных стен подвала (КР-22)</v>
      </c>
      <c r="H839" s="3">
        <v>0</v>
      </c>
      <c r="I839" s="3"/>
      <c r="J839" s="3"/>
      <c r="K839" s="3"/>
      <c r="L839" s="3"/>
      <c r="M839" s="3"/>
      <c r="N839" s="3"/>
      <c r="O839" s="3">
        <f t="shared" ref="O839:T839" si="791">ROUND(AB839,2)</f>
        <v>61881.4</v>
      </c>
      <c r="P839" s="3">
        <f t="shared" si="791"/>
        <v>60399.360000000001</v>
      </c>
      <c r="Q839" s="3">
        <f t="shared" si="791"/>
        <v>8.1999999999999993</v>
      </c>
      <c r="R839" s="3">
        <f t="shared" si="791"/>
        <v>0</v>
      </c>
      <c r="S839" s="3">
        <f t="shared" si="791"/>
        <v>1473.84</v>
      </c>
      <c r="T839" s="3">
        <f t="shared" si="791"/>
        <v>0</v>
      </c>
      <c r="U839" s="3">
        <f>AH839</f>
        <v>130.75697880959999</v>
      </c>
      <c r="V839" s="3">
        <f>AI839</f>
        <v>0</v>
      </c>
      <c r="W839" s="3">
        <f>ROUND(AJ839,2)</f>
        <v>0</v>
      </c>
      <c r="X839" s="3">
        <f>ROUND(AK839,2)</f>
        <v>1459.1</v>
      </c>
      <c r="Y839" s="3">
        <f>ROUND(AL839,2)</f>
        <v>869.57</v>
      </c>
      <c r="Z839" s="3"/>
      <c r="AA839" s="3"/>
      <c r="AB839" s="3">
        <f>ROUND(SUMIF(AA836:AA837,"=56481265",O836:O837),2)</f>
        <v>61881.4</v>
      </c>
      <c r="AC839" s="3">
        <f>ROUND(SUMIF(AA836:AA837,"=56481265",P836:P837),2)</f>
        <v>60399.360000000001</v>
      </c>
      <c r="AD839" s="3">
        <f>ROUND(SUMIF(AA836:AA837,"=56481265",Q836:Q837),2)</f>
        <v>8.1999999999999993</v>
      </c>
      <c r="AE839" s="3">
        <f>ROUND(SUMIF(AA836:AA837,"=56481265",R836:R837),2)</f>
        <v>0</v>
      </c>
      <c r="AF839" s="3">
        <f>ROUND(SUMIF(AA836:AA837,"=56481265",S836:S837),2)</f>
        <v>1473.84</v>
      </c>
      <c r="AG839" s="3">
        <f>ROUND(SUMIF(AA836:AA837,"=56481265",T836:T837),2)</f>
        <v>0</v>
      </c>
      <c r="AH839" s="3">
        <f>SUMIF(AA836:AA837,"=56481265",U836:U837)</f>
        <v>130.75697880959999</v>
      </c>
      <c r="AI839" s="3">
        <f>SUMIF(AA836:AA837,"=56481265",V836:V837)</f>
        <v>0</v>
      </c>
      <c r="AJ839" s="3">
        <f>ROUND(SUMIF(AA836:AA837,"=56481265",W836:W837),2)</f>
        <v>0</v>
      </c>
      <c r="AK839" s="3">
        <f>ROUND(SUMIF(AA836:AA837,"=56481265",X836:X837),2)</f>
        <v>1459.1</v>
      </c>
      <c r="AL839" s="3">
        <f>ROUND(SUMIF(AA836:AA837,"=56481265",Y836:Y837),2)</f>
        <v>869.57</v>
      </c>
      <c r="AM839" s="3"/>
      <c r="AN839" s="3"/>
      <c r="AO839" s="3">
        <f t="shared" ref="AO839:BD839" si="792">ROUND(BX839,2)</f>
        <v>0</v>
      </c>
      <c r="AP839" s="3">
        <f t="shared" si="792"/>
        <v>0</v>
      </c>
      <c r="AQ839" s="3">
        <f t="shared" si="792"/>
        <v>0</v>
      </c>
      <c r="AR839" s="3">
        <f t="shared" si="792"/>
        <v>64210.07</v>
      </c>
      <c r="AS839" s="3">
        <f t="shared" si="792"/>
        <v>64210.07</v>
      </c>
      <c r="AT839" s="3">
        <f t="shared" si="792"/>
        <v>0</v>
      </c>
      <c r="AU839" s="3">
        <f t="shared" si="792"/>
        <v>0</v>
      </c>
      <c r="AV839" s="3">
        <f t="shared" si="792"/>
        <v>60399.360000000001</v>
      </c>
      <c r="AW839" s="3">
        <f t="shared" si="792"/>
        <v>60399.360000000001</v>
      </c>
      <c r="AX839" s="3">
        <f t="shared" si="792"/>
        <v>0</v>
      </c>
      <c r="AY839" s="3">
        <f t="shared" si="792"/>
        <v>60399.360000000001</v>
      </c>
      <c r="AZ839" s="3">
        <f t="shared" si="792"/>
        <v>0</v>
      </c>
      <c r="BA839" s="3">
        <f t="shared" si="792"/>
        <v>0</v>
      </c>
      <c r="BB839" s="3">
        <f t="shared" si="792"/>
        <v>0</v>
      </c>
      <c r="BC839" s="3">
        <f t="shared" si="792"/>
        <v>0</v>
      </c>
      <c r="BD839" s="3">
        <f t="shared" si="792"/>
        <v>0</v>
      </c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>
        <f>ROUND(SUMIF(AA836:AA837,"=56481265",FQ836:FQ837),2)</f>
        <v>0</v>
      </c>
      <c r="BY839" s="3">
        <f>ROUND(SUMIF(AA836:AA837,"=56481265",FR836:FR837),2)</f>
        <v>0</v>
      </c>
      <c r="BZ839" s="3">
        <f>ROUND(SUMIF(AA836:AA837,"=56481265",GL836:GL837),2)</f>
        <v>0</v>
      </c>
      <c r="CA839" s="3">
        <f>ROUND(SUMIF(AA836:AA837,"=56481265",GM836:GM837),2)</f>
        <v>64210.07</v>
      </c>
      <c r="CB839" s="3">
        <f>ROUND(SUMIF(AA836:AA837,"=56481265",GN836:GN837),2)</f>
        <v>64210.07</v>
      </c>
      <c r="CC839" s="3">
        <f>ROUND(SUMIF(AA836:AA837,"=56481265",GO836:GO837),2)</f>
        <v>0</v>
      </c>
      <c r="CD839" s="3">
        <f>ROUND(SUMIF(AA836:AA837,"=56481265",GP836:GP837),2)</f>
        <v>0</v>
      </c>
      <c r="CE839" s="3">
        <f>AC839-BX839</f>
        <v>60399.360000000001</v>
      </c>
      <c r="CF839" s="3">
        <f>AC839-BY839</f>
        <v>60399.360000000001</v>
      </c>
      <c r="CG839" s="3">
        <f>BX839-BZ839</f>
        <v>0</v>
      </c>
      <c r="CH839" s="3">
        <f>AC839-BX839-BY839+BZ839</f>
        <v>60399.360000000001</v>
      </c>
      <c r="CI839" s="3">
        <f>BY839-BZ839</f>
        <v>0</v>
      </c>
      <c r="CJ839" s="3">
        <f>ROUND(SUMIF(AA836:AA837,"=56481265",GX836:GX837),2)</f>
        <v>0</v>
      </c>
      <c r="CK839" s="3">
        <f>ROUND(SUMIF(AA836:AA837,"=56481265",GY836:GY837),2)</f>
        <v>0</v>
      </c>
      <c r="CL839" s="3">
        <f>ROUND(SUMIF(AA836:AA837,"=56481265",GZ836:GZ837),2)</f>
        <v>0</v>
      </c>
      <c r="CM839" s="3">
        <f>ROUND(SUMIF(AA836:AA837,"=56481265",HD836:HD837),2)</f>
        <v>0</v>
      </c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4">
        <f t="shared" ref="DG839:DL839" si="793">ROUND(DT839,2)</f>
        <v>478245.07</v>
      </c>
      <c r="DH839" s="4">
        <f t="shared" si="793"/>
        <v>407695.68</v>
      </c>
      <c r="DI839" s="4">
        <f t="shared" si="793"/>
        <v>70.36</v>
      </c>
      <c r="DJ839" s="4">
        <f t="shared" si="793"/>
        <v>0</v>
      </c>
      <c r="DK839" s="4">
        <f t="shared" si="793"/>
        <v>70479.03</v>
      </c>
      <c r="DL839" s="4">
        <f t="shared" si="793"/>
        <v>0</v>
      </c>
      <c r="DM839" s="4">
        <f>DZ839</f>
        <v>130.75697880959999</v>
      </c>
      <c r="DN839" s="4">
        <f>EA839</f>
        <v>0</v>
      </c>
      <c r="DO839" s="4">
        <f>ROUND(EB839,2)</f>
        <v>0</v>
      </c>
      <c r="DP839" s="4">
        <f>ROUND(EC839,2)</f>
        <v>69774.240000000005</v>
      </c>
      <c r="DQ839" s="4">
        <f>ROUND(ED839,2)</f>
        <v>41582.629999999997</v>
      </c>
      <c r="DR839" s="4"/>
      <c r="DS839" s="4"/>
      <c r="DT839" s="4">
        <f>ROUND(SUMIF(AA836:AA837,"=56481267",O836:O837),2)</f>
        <v>478245.07</v>
      </c>
      <c r="DU839" s="4">
        <f>ROUND(SUMIF(AA836:AA837,"=56481267",P836:P837),2)</f>
        <v>407695.68</v>
      </c>
      <c r="DV839" s="4">
        <f>ROUND(SUMIF(AA836:AA837,"=56481267",Q836:Q837),2)</f>
        <v>70.36</v>
      </c>
      <c r="DW839" s="4">
        <f>ROUND(SUMIF(AA836:AA837,"=56481267",R836:R837),2)</f>
        <v>0</v>
      </c>
      <c r="DX839" s="4">
        <f>ROUND(SUMIF(AA836:AA837,"=56481267",S836:S837),2)</f>
        <v>70479.03</v>
      </c>
      <c r="DY839" s="4">
        <f>ROUND(SUMIF(AA836:AA837,"=56481267",T836:T837),2)</f>
        <v>0</v>
      </c>
      <c r="DZ839" s="4">
        <f>SUMIF(AA836:AA837,"=56481267",U836:U837)</f>
        <v>130.75697880959999</v>
      </c>
      <c r="EA839" s="4">
        <f>SUMIF(AA836:AA837,"=56481267",V836:V837)</f>
        <v>0</v>
      </c>
      <c r="EB839" s="4">
        <f>ROUND(SUMIF(AA836:AA837,"=56481267",W836:W837),2)</f>
        <v>0</v>
      </c>
      <c r="EC839" s="4">
        <f>ROUND(SUMIF(AA836:AA837,"=56481267",X836:X837),2)</f>
        <v>69774.240000000005</v>
      </c>
      <c r="ED839" s="4">
        <f>ROUND(SUMIF(AA836:AA837,"=56481267",Y836:Y837),2)</f>
        <v>41582.629999999997</v>
      </c>
      <c r="EE839" s="4"/>
      <c r="EF839" s="4"/>
      <c r="EG839" s="4">
        <f t="shared" ref="EG839:EV839" si="794">ROUND(FP839,2)</f>
        <v>0</v>
      </c>
      <c r="EH839" s="4">
        <f t="shared" si="794"/>
        <v>0</v>
      </c>
      <c r="EI839" s="4">
        <f t="shared" si="794"/>
        <v>0</v>
      </c>
      <c r="EJ839" s="4">
        <f t="shared" si="794"/>
        <v>589601.93999999994</v>
      </c>
      <c r="EK839" s="4">
        <f t="shared" si="794"/>
        <v>589601.93999999994</v>
      </c>
      <c r="EL839" s="4">
        <f t="shared" si="794"/>
        <v>0</v>
      </c>
      <c r="EM839" s="4">
        <f t="shared" si="794"/>
        <v>0</v>
      </c>
      <c r="EN839" s="4">
        <f t="shared" si="794"/>
        <v>407695.68</v>
      </c>
      <c r="EO839" s="4">
        <f t="shared" si="794"/>
        <v>407695.68</v>
      </c>
      <c r="EP839" s="4">
        <f t="shared" si="794"/>
        <v>0</v>
      </c>
      <c r="EQ839" s="4">
        <f t="shared" si="794"/>
        <v>407695.68</v>
      </c>
      <c r="ER839" s="4">
        <f t="shared" si="794"/>
        <v>0</v>
      </c>
      <c r="ES839" s="4">
        <f t="shared" si="794"/>
        <v>0</v>
      </c>
      <c r="ET839" s="4">
        <f t="shared" si="794"/>
        <v>0</v>
      </c>
      <c r="EU839" s="4">
        <f t="shared" si="794"/>
        <v>0</v>
      </c>
      <c r="EV839" s="4">
        <f t="shared" si="794"/>
        <v>0</v>
      </c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>
        <f>ROUND(SUMIF(AA836:AA837,"=56481267",FQ836:FQ837),2)</f>
        <v>0</v>
      </c>
      <c r="FQ839" s="4">
        <f>ROUND(SUMIF(AA836:AA837,"=56481267",FR836:FR837),2)</f>
        <v>0</v>
      </c>
      <c r="FR839" s="4">
        <f>ROUND(SUMIF(AA836:AA837,"=56481267",GL836:GL837),2)</f>
        <v>0</v>
      </c>
      <c r="FS839" s="4">
        <f>ROUND(SUMIF(AA836:AA837,"=56481267",GM836:GM837),2)</f>
        <v>589601.93999999994</v>
      </c>
      <c r="FT839" s="4">
        <f>ROUND(SUMIF(AA836:AA837,"=56481267",GN836:GN837),2)</f>
        <v>589601.93999999994</v>
      </c>
      <c r="FU839" s="4">
        <f>ROUND(SUMIF(AA836:AA837,"=56481267",GO836:GO837),2)</f>
        <v>0</v>
      </c>
      <c r="FV839" s="4">
        <f>ROUND(SUMIF(AA836:AA837,"=56481267",GP836:GP837),2)</f>
        <v>0</v>
      </c>
      <c r="FW839" s="4">
        <f>DU839-FP839</f>
        <v>407695.68</v>
      </c>
      <c r="FX839" s="4">
        <f>DU839-FQ839</f>
        <v>407695.68</v>
      </c>
      <c r="FY839" s="4">
        <f>FP839-FR839</f>
        <v>0</v>
      </c>
      <c r="FZ839" s="4">
        <f>DU839-FP839-FQ839+FR839</f>
        <v>407695.68</v>
      </c>
      <c r="GA839" s="4">
        <f>FQ839-FR839</f>
        <v>0</v>
      </c>
      <c r="GB839" s="4">
        <f>ROUND(SUMIF(AA836:AA837,"=56481267",GX836:GX837),2)</f>
        <v>0</v>
      </c>
      <c r="GC839" s="4">
        <f>ROUND(SUMIF(AA836:AA837,"=56481267",GY836:GY837),2)</f>
        <v>0</v>
      </c>
      <c r="GD839" s="4">
        <f>ROUND(SUMIF(AA836:AA837,"=56481267",GZ836:GZ837),2)</f>
        <v>0</v>
      </c>
      <c r="GE839" s="4">
        <f>ROUND(SUMIF(AA836:AA837,"=56481267",HD836:HD837),2)</f>
        <v>0</v>
      </c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>
        <v>0</v>
      </c>
    </row>
    <row r="841" spans="1:255" ht="13" x14ac:dyDescent="0.3">
      <c r="A841" s="5">
        <v>50</v>
      </c>
      <c r="B841" s="5">
        <v>0</v>
      </c>
      <c r="C841" s="5">
        <v>0</v>
      </c>
      <c r="D841" s="5">
        <v>1</v>
      </c>
      <c r="E841" s="5">
        <v>201</v>
      </c>
      <c r="F841" s="5">
        <f>ROUND(Source!O839,O841)</f>
        <v>61881.4</v>
      </c>
      <c r="G841" s="5" t="s">
        <v>57</v>
      </c>
      <c r="H841" s="5" t="s">
        <v>58</v>
      </c>
      <c r="I841" s="5"/>
      <c r="J841" s="5"/>
      <c r="K841" s="5">
        <v>201</v>
      </c>
      <c r="L841" s="5">
        <v>1</v>
      </c>
      <c r="M841" s="5">
        <v>3</v>
      </c>
      <c r="N841" s="5" t="s">
        <v>3</v>
      </c>
      <c r="O841" s="5">
        <v>2</v>
      </c>
      <c r="P841" s="5">
        <f>ROUND(Source!DG839,O841)</f>
        <v>478245.07</v>
      </c>
      <c r="Q841" s="5"/>
      <c r="R841" s="5"/>
      <c r="S841" s="5"/>
      <c r="T841" s="5"/>
      <c r="U841" s="5"/>
      <c r="V841" s="5"/>
      <c r="W841" s="5">
        <v>61881.4</v>
      </c>
      <c r="X841" s="5">
        <v>1</v>
      </c>
      <c r="Y841" s="5">
        <v>61881.4</v>
      </c>
      <c r="Z841" s="5">
        <v>478245.07</v>
      </c>
      <c r="AA841" s="5">
        <v>1</v>
      </c>
      <c r="AB841" s="5">
        <v>478245.07</v>
      </c>
    </row>
    <row r="842" spans="1:255" ht="13" x14ac:dyDescent="0.3">
      <c r="A842" s="5">
        <v>50</v>
      </c>
      <c r="B842" s="5">
        <v>0</v>
      </c>
      <c r="C842" s="5">
        <v>0</v>
      </c>
      <c r="D842" s="5">
        <v>1</v>
      </c>
      <c r="E842" s="5">
        <v>202</v>
      </c>
      <c r="F842" s="5">
        <f>ROUND(Source!P839,O842)</f>
        <v>60399.360000000001</v>
      </c>
      <c r="G842" s="5" t="s">
        <v>59</v>
      </c>
      <c r="H842" s="5" t="s">
        <v>60</v>
      </c>
      <c r="I842" s="5"/>
      <c r="J842" s="5"/>
      <c r="K842" s="5">
        <v>202</v>
      </c>
      <c r="L842" s="5">
        <v>2</v>
      </c>
      <c r="M842" s="5">
        <v>3</v>
      </c>
      <c r="N842" s="5" t="s">
        <v>3</v>
      </c>
      <c r="O842" s="5">
        <v>2</v>
      </c>
      <c r="P842" s="5">
        <f>ROUND(Source!DH839,O842)</f>
        <v>407695.68</v>
      </c>
      <c r="Q842" s="5"/>
      <c r="R842" s="5"/>
      <c r="S842" s="5"/>
      <c r="T842" s="5"/>
      <c r="U842" s="5"/>
      <c r="V842" s="5"/>
      <c r="W842" s="5">
        <v>60399.360000000001</v>
      </c>
      <c r="X842" s="5">
        <v>1</v>
      </c>
      <c r="Y842" s="5">
        <v>60399.360000000001</v>
      </c>
      <c r="Z842" s="5">
        <v>407695.68</v>
      </c>
      <c r="AA842" s="5">
        <v>1</v>
      </c>
      <c r="AB842" s="5">
        <v>407695.68</v>
      </c>
    </row>
    <row r="843" spans="1:255" ht="13" x14ac:dyDescent="0.3">
      <c r="A843" s="5">
        <v>50</v>
      </c>
      <c r="B843" s="5">
        <v>0</v>
      </c>
      <c r="C843" s="5">
        <v>0</v>
      </c>
      <c r="D843" s="5">
        <v>1</v>
      </c>
      <c r="E843" s="5">
        <v>222</v>
      </c>
      <c r="F843" s="5">
        <f>ROUND(Source!AO839,O843)</f>
        <v>0</v>
      </c>
      <c r="G843" s="5" t="s">
        <v>61</v>
      </c>
      <c r="H843" s="5" t="s">
        <v>62</v>
      </c>
      <c r="I843" s="5"/>
      <c r="J843" s="5"/>
      <c r="K843" s="5">
        <v>222</v>
      </c>
      <c r="L843" s="5">
        <v>3</v>
      </c>
      <c r="M843" s="5">
        <v>3</v>
      </c>
      <c r="N843" s="5" t="s">
        <v>3</v>
      </c>
      <c r="O843" s="5">
        <v>2</v>
      </c>
      <c r="P843" s="5">
        <f>ROUND(Source!EG839,O843)</f>
        <v>0</v>
      </c>
      <c r="Q843" s="5"/>
      <c r="R843" s="5"/>
      <c r="S843" s="5"/>
      <c r="T843" s="5"/>
      <c r="U843" s="5"/>
      <c r="V843" s="5"/>
      <c r="W843" s="5">
        <v>0</v>
      </c>
      <c r="X843" s="5">
        <v>1</v>
      </c>
      <c r="Y843" s="5">
        <v>0</v>
      </c>
      <c r="Z843" s="5">
        <v>0</v>
      </c>
      <c r="AA843" s="5">
        <v>1</v>
      </c>
      <c r="AB843" s="5">
        <v>0</v>
      </c>
    </row>
    <row r="844" spans="1:255" ht="13" x14ac:dyDescent="0.3">
      <c r="A844" s="5">
        <v>50</v>
      </c>
      <c r="B844" s="5">
        <v>0</v>
      </c>
      <c r="C844" s="5">
        <v>0</v>
      </c>
      <c r="D844" s="5">
        <v>1</v>
      </c>
      <c r="E844" s="5">
        <v>225</v>
      </c>
      <c r="F844" s="5">
        <f>ROUND(Source!AV839,O844)</f>
        <v>60399.360000000001</v>
      </c>
      <c r="G844" s="5" t="s">
        <v>63</v>
      </c>
      <c r="H844" s="5" t="s">
        <v>64</v>
      </c>
      <c r="I844" s="5"/>
      <c r="J844" s="5"/>
      <c r="K844" s="5">
        <v>225</v>
      </c>
      <c r="L844" s="5">
        <v>4</v>
      </c>
      <c r="M844" s="5">
        <v>3</v>
      </c>
      <c r="N844" s="5" t="s">
        <v>3</v>
      </c>
      <c r="O844" s="5">
        <v>2</v>
      </c>
      <c r="P844" s="5">
        <f>ROUND(Source!EN839,O844)</f>
        <v>407695.68</v>
      </c>
      <c r="Q844" s="5"/>
      <c r="R844" s="5"/>
      <c r="S844" s="5"/>
      <c r="T844" s="5"/>
      <c r="U844" s="5"/>
      <c r="V844" s="5"/>
      <c r="W844" s="5">
        <v>60399.360000000001</v>
      </c>
      <c r="X844" s="5">
        <v>1</v>
      </c>
      <c r="Y844" s="5">
        <v>60399.360000000001</v>
      </c>
      <c r="Z844" s="5">
        <v>407695.68</v>
      </c>
      <c r="AA844" s="5">
        <v>1</v>
      </c>
      <c r="AB844" s="5">
        <v>407695.68</v>
      </c>
    </row>
    <row r="845" spans="1:255" ht="13" x14ac:dyDescent="0.3">
      <c r="A845" s="5">
        <v>50</v>
      </c>
      <c r="B845" s="5">
        <v>0</v>
      </c>
      <c r="C845" s="5">
        <v>0</v>
      </c>
      <c r="D845" s="5">
        <v>1</v>
      </c>
      <c r="E845" s="5">
        <v>226</v>
      </c>
      <c r="F845" s="5">
        <f>ROUND(Source!AW839,O845)</f>
        <v>60399.360000000001</v>
      </c>
      <c r="G845" s="5" t="s">
        <v>65</v>
      </c>
      <c r="H845" s="5" t="s">
        <v>66</v>
      </c>
      <c r="I845" s="5"/>
      <c r="J845" s="5"/>
      <c r="K845" s="5">
        <v>226</v>
      </c>
      <c r="L845" s="5">
        <v>5</v>
      </c>
      <c r="M845" s="5">
        <v>3</v>
      </c>
      <c r="N845" s="5" t="s">
        <v>3</v>
      </c>
      <c r="O845" s="5">
        <v>2</v>
      </c>
      <c r="P845" s="5">
        <f>ROUND(Source!EO839,O845)</f>
        <v>407695.68</v>
      </c>
      <c r="Q845" s="5"/>
      <c r="R845" s="5"/>
      <c r="S845" s="5"/>
      <c r="T845" s="5"/>
      <c r="U845" s="5"/>
      <c r="V845" s="5"/>
      <c r="W845" s="5">
        <v>60399.360000000001</v>
      </c>
      <c r="X845" s="5">
        <v>1</v>
      </c>
      <c r="Y845" s="5">
        <v>60399.360000000001</v>
      </c>
      <c r="Z845" s="5">
        <v>407695.68</v>
      </c>
      <c r="AA845" s="5">
        <v>1</v>
      </c>
      <c r="AB845" s="5">
        <v>407695.68</v>
      </c>
    </row>
    <row r="846" spans="1:255" ht="13" x14ac:dyDescent="0.3">
      <c r="A846" s="5">
        <v>50</v>
      </c>
      <c r="B846" s="5">
        <v>0</v>
      </c>
      <c r="C846" s="5">
        <v>0</v>
      </c>
      <c r="D846" s="5">
        <v>1</v>
      </c>
      <c r="E846" s="5">
        <v>227</v>
      </c>
      <c r="F846" s="5">
        <f>ROUND(Source!AX839,O846)</f>
        <v>0</v>
      </c>
      <c r="G846" s="5" t="s">
        <v>67</v>
      </c>
      <c r="H846" s="5" t="s">
        <v>68</v>
      </c>
      <c r="I846" s="5"/>
      <c r="J846" s="5"/>
      <c r="K846" s="5">
        <v>227</v>
      </c>
      <c r="L846" s="5">
        <v>6</v>
      </c>
      <c r="M846" s="5">
        <v>3</v>
      </c>
      <c r="N846" s="5" t="s">
        <v>3</v>
      </c>
      <c r="O846" s="5">
        <v>2</v>
      </c>
      <c r="P846" s="5">
        <f>ROUND(Source!EP839,O846)</f>
        <v>0</v>
      </c>
      <c r="Q846" s="5"/>
      <c r="R846" s="5"/>
      <c r="S846" s="5"/>
      <c r="T846" s="5"/>
      <c r="U846" s="5"/>
      <c r="V846" s="5"/>
      <c r="W846" s="5">
        <v>0</v>
      </c>
      <c r="X846" s="5">
        <v>1</v>
      </c>
      <c r="Y846" s="5">
        <v>0</v>
      </c>
      <c r="Z846" s="5">
        <v>0</v>
      </c>
      <c r="AA846" s="5">
        <v>1</v>
      </c>
      <c r="AB846" s="5">
        <v>0</v>
      </c>
    </row>
    <row r="847" spans="1:255" ht="13" x14ac:dyDescent="0.3">
      <c r="A847" s="5">
        <v>50</v>
      </c>
      <c r="B847" s="5">
        <v>0</v>
      </c>
      <c r="C847" s="5">
        <v>0</v>
      </c>
      <c r="D847" s="5">
        <v>1</v>
      </c>
      <c r="E847" s="5">
        <v>228</v>
      </c>
      <c r="F847" s="5">
        <f>ROUND(Source!AY839,O847)</f>
        <v>60399.360000000001</v>
      </c>
      <c r="G847" s="5" t="s">
        <v>69</v>
      </c>
      <c r="H847" s="5" t="s">
        <v>70</v>
      </c>
      <c r="I847" s="5"/>
      <c r="J847" s="5"/>
      <c r="K847" s="5">
        <v>228</v>
      </c>
      <c r="L847" s="5">
        <v>7</v>
      </c>
      <c r="M847" s="5">
        <v>3</v>
      </c>
      <c r="N847" s="5" t="s">
        <v>3</v>
      </c>
      <c r="O847" s="5">
        <v>2</v>
      </c>
      <c r="P847" s="5">
        <f>ROUND(Source!EQ839,O847)</f>
        <v>407695.68</v>
      </c>
      <c r="Q847" s="5"/>
      <c r="R847" s="5"/>
      <c r="S847" s="5"/>
      <c r="T847" s="5"/>
      <c r="U847" s="5"/>
      <c r="V847" s="5"/>
      <c r="W847" s="5">
        <v>60399.360000000001</v>
      </c>
      <c r="X847" s="5">
        <v>1</v>
      </c>
      <c r="Y847" s="5">
        <v>60399.360000000001</v>
      </c>
      <c r="Z847" s="5">
        <v>407695.68</v>
      </c>
      <c r="AA847" s="5">
        <v>1</v>
      </c>
      <c r="AB847" s="5">
        <v>407695.68</v>
      </c>
    </row>
    <row r="848" spans="1:255" ht="13" x14ac:dyDescent="0.3">
      <c r="A848" s="5">
        <v>50</v>
      </c>
      <c r="B848" s="5">
        <v>0</v>
      </c>
      <c r="C848" s="5">
        <v>0</v>
      </c>
      <c r="D848" s="5">
        <v>1</v>
      </c>
      <c r="E848" s="5">
        <v>216</v>
      </c>
      <c r="F848" s="5">
        <f>ROUND(Source!AP839,O848)</f>
        <v>0</v>
      </c>
      <c r="G848" s="5" t="s">
        <v>71</v>
      </c>
      <c r="H848" s="5" t="s">
        <v>72</v>
      </c>
      <c r="I848" s="5"/>
      <c r="J848" s="5"/>
      <c r="K848" s="5">
        <v>216</v>
      </c>
      <c r="L848" s="5">
        <v>8</v>
      </c>
      <c r="M848" s="5">
        <v>3</v>
      </c>
      <c r="N848" s="5" t="s">
        <v>3</v>
      </c>
      <c r="O848" s="5">
        <v>2</v>
      </c>
      <c r="P848" s="5">
        <f>ROUND(Source!EH839,O848)</f>
        <v>0</v>
      </c>
      <c r="Q848" s="5"/>
      <c r="R848" s="5"/>
      <c r="S848" s="5"/>
      <c r="T848" s="5"/>
      <c r="U848" s="5"/>
      <c r="V848" s="5"/>
      <c r="W848" s="5">
        <v>0</v>
      </c>
      <c r="X848" s="5">
        <v>1</v>
      </c>
      <c r="Y848" s="5">
        <v>0</v>
      </c>
      <c r="Z848" s="5">
        <v>0</v>
      </c>
      <c r="AA848" s="5">
        <v>1</v>
      </c>
      <c r="AB848" s="5">
        <v>0</v>
      </c>
    </row>
    <row r="849" spans="1:28" ht="13" x14ac:dyDescent="0.3">
      <c r="A849" s="5">
        <v>50</v>
      </c>
      <c r="B849" s="5">
        <v>0</v>
      </c>
      <c r="C849" s="5">
        <v>0</v>
      </c>
      <c r="D849" s="5">
        <v>1</v>
      </c>
      <c r="E849" s="5">
        <v>223</v>
      </c>
      <c r="F849" s="5">
        <f>ROUND(Source!AQ839,O849)</f>
        <v>0</v>
      </c>
      <c r="G849" s="5" t="s">
        <v>73</v>
      </c>
      <c r="H849" s="5" t="s">
        <v>74</v>
      </c>
      <c r="I849" s="5"/>
      <c r="J849" s="5"/>
      <c r="K849" s="5">
        <v>223</v>
      </c>
      <c r="L849" s="5">
        <v>9</v>
      </c>
      <c r="M849" s="5">
        <v>3</v>
      </c>
      <c r="N849" s="5" t="s">
        <v>3</v>
      </c>
      <c r="O849" s="5">
        <v>2</v>
      </c>
      <c r="P849" s="5">
        <f>ROUND(Source!EI839,O849)</f>
        <v>0</v>
      </c>
      <c r="Q849" s="5"/>
      <c r="R849" s="5"/>
      <c r="S849" s="5"/>
      <c r="T849" s="5"/>
      <c r="U849" s="5"/>
      <c r="V849" s="5"/>
      <c r="W849" s="5">
        <v>0</v>
      </c>
      <c r="X849" s="5">
        <v>1</v>
      </c>
      <c r="Y849" s="5">
        <v>0</v>
      </c>
      <c r="Z849" s="5">
        <v>0</v>
      </c>
      <c r="AA849" s="5">
        <v>1</v>
      </c>
      <c r="AB849" s="5">
        <v>0</v>
      </c>
    </row>
    <row r="850" spans="1:28" ht="13" x14ac:dyDescent="0.3">
      <c r="A850" s="5">
        <v>50</v>
      </c>
      <c r="B850" s="5">
        <v>0</v>
      </c>
      <c r="C850" s="5">
        <v>0</v>
      </c>
      <c r="D850" s="5">
        <v>1</v>
      </c>
      <c r="E850" s="5">
        <v>229</v>
      </c>
      <c r="F850" s="5">
        <f>ROUND(Source!AZ839,O850)</f>
        <v>0</v>
      </c>
      <c r="G850" s="5" t="s">
        <v>75</v>
      </c>
      <c r="H850" s="5" t="s">
        <v>76</v>
      </c>
      <c r="I850" s="5"/>
      <c r="J850" s="5"/>
      <c r="K850" s="5">
        <v>229</v>
      </c>
      <c r="L850" s="5">
        <v>10</v>
      </c>
      <c r="M850" s="5">
        <v>3</v>
      </c>
      <c r="N850" s="5" t="s">
        <v>3</v>
      </c>
      <c r="O850" s="5">
        <v>2</v>
      </c>
      <c r="P850" s="5">
        <f>ROUND(Source!ER839,O850)</f>
        <v>0</v>
      </c>
      <c r="Q850" s="5"/>
      <c r="R850" s="5"/>
      <c r="S850" s="5"/>
      <c r="T850" s="5"/>
      <c r="U850" s="5"/>
      <c r="V850" s="5"/>
      <c r="W850" s="5">
        <v>0</v>
      </c>
      <c r="X850" s="5">
        <v>1</v>
      </c>
      <c r="Y850" s="5">
        <v>0</v>
      </c>
      <c r="Z850" s="5">
        <v>0</v>
      </c>
      <c r="AA850" s="5">
        <v>1</v>
      </c>
      <c r="AB850" s="5">
        <v>0</v>
      </c>
    </row>
    <row r="851" spans="1:28" ht="13" x14ac:dyDescent="0.3">
      <c r="A851" s="5">
        <v>50</v>
      </c>
      <c r="B851" s="5">
        <v>0</v>
      </c>
      <c r="C851" s="5">
        <v>0</v>
      </c>
      <c r="D851" s="5">
        <v>1</v>
      </c>
      <c r="E851" s="5">
        <v>203</v>
      </c>
      <c r="F851" s="5">
        <f>ROUND(Source!Q839,O851)</f>
        <v>8.1999999999999993</v>
      </c>
      <c r="G851" s="5" t="s">
        <v>77</v>
      </c>
      <c r="H851" s="5" t="s">
        <v>78</v>
      </c>
      <c r="I851" s="5"/>
      <c r="J851" s="5"/>
      <c r="K851" s="5">
        <v>203</v>
      </c>
      <c r="L851" s="5">
        <v>11</v>
      </c>
      <c r="M851" s="5">
        <v>3</v>
      </c>
      <c r="N851" s="5" t="s">
        <v>3</v>
      </c>
      <c r="O851" s="5">
        <v>2</v>
      </c>
      <c r="P851" s="5">
        <f>ROUND(Source!DI839,O851)</f>
        <v>70.36</v>
      </c>
      <c r="Q851" s="5"/>
      <c r="R851" s="5"/>
      <c r="S851" s="5"/>
      <c r="T851" s="5"/>
      <c r="U851" s="5"/>
      <c r="V851" s="5"/>
      <c r="W851" s="5">
        <v>8.1999999999999993</v>
      </c>
      <c r="X851" s="5">
        <v>1</v>
      </c>
      <c r="Y851" s="5">
        <v>8.1999999999999993</v>
      </c>
      <c r="Z851" s="5">
        <v>70.36</v>
      </c>
      <c r="AA851" s="5">
        <v>1</v>
      </c>
      <c r="AB851" s="5">
        <v>70.36</v>
      </c>
    </row>
    <row r="852" spans="1:28" ht="13" x14ac:dyDescent="0.3">
      <c r="A852" s="5">
        <v>50</v>
      </c>
      <c r="B852" s="5">
        <v>0</v>
      </c>
      <c r="C852" s="5">
        <v>0</v>
      </c>
      <c r="D852" s="5">
        <v>1</v>
      </c>
      <c r="E852" s="5">
        <v>231</v>
      </c>
      <c r="F852" s="5">
        <f>ROUND(Source!BB839,O852)</f>
        <v>0</v>
      </c>
      <c r="G852" s="5" t="s">
        <v>79</v>
      </c>
      <c r="H852" s="5" t="s">
        <v>80</v>
      </c>
      <c r="I852" s="5"/>
      <c r="J852" s="5"/>
      <c r="K852" s="5">
        <v>231</v>
      </c>
      <c r="L852" s="5">
        <v>12</v>
      </c>
      <c r="M852" s="5">
        <v>3</v>
      </c>
      <c r="N852" s="5" t="s">
        <v>3</v>
      </c>
      <c r="O852" s="5">
        <v>2</v>
      </c>
      <c r="P852" s="5">
        <f>ROUND(Source!ET839,O852)</f>
        <v>0</v>
      </c>
      <c r="Q852" s="5"/>
      <c r="R852" s="5"/>
      <c r="S852" s="5"/>
      <c r="T852" s="5"/>
      <c r="U852" s="5"/>
      <c r="V852" s="5"/>
      <c r="W852" s="5">
        <v>0</v>
      </c>
      <c r="X852" s="5">
        <v>1</v>
      </c>
      <c r="Y852" s="5">
        <v>0</v>
      </c>
      <c r="Z852" s="5">
        <v>0</v>
      </c>
      <c r="AA852" s="5">
        <v>1</v>
      </c>
      <c r="AB852" s="5">
        <v>0</v>
      </c>
    </row>
    <row r="853" spans="1:28" ht="13" x14ac:dyDescent="0.3">
      <c r="A853" s="5">
        <v>50</v>
      </c>
      <c r="B853" s="5">
        <v>0</v>
      </c>
      <c r="C853" s="5">
        <v>0</v>
      </c>
      <c r="D853" s="5">
        <v>1</v>
      </c>
      <c r="E853" s="5">
        <v>204</v>
      </c>
      <c r="F853" s="5">
        <f>ROUND(Source!R839,O853)</f>
        <v>0</v>
      </c>
      <c r="G853" s="5" t="s">
        <v>81</v>
      </c>
      <c r="H853" s="5" t="s">
        <v>82</v>
      </c>
      <c r="I853" s="5"/>
      <c r="J853" s="5"/>
      <c r="K853" s="5">
        <v>204</v>
      </c>
      <c r="L853" s="5">
        <v>13</v>
      </c>
      <c r="M853" s="5">
        <v>3</v>
      </c>
      <c r="N853" s="5" t="s">
        <v>3</v>
      </c>
      <c r="O853" s="5">
        <v>2</v>
      </c>
      <c r="P853" s="5">
        <f>ROUND(Source!DJ839,O853)</f>
        <v>0</v>
      </c>
      <c r="Q853" s="5"/>
      <c r="R853" s="5"/>
      <c r="S853" s="5"/>
      <c r="T853" s="5"/>
      <c r="U853" s="5"/>
      <c r="V853" s="5"/>
      <c r="W853" s="5">
        <v>0</v>
      </c>
      <c r="X853" s="5">
        <v>1</v>
      </c>
      <c r="Y853" s="5">
        <v>0</v>
      </c>
      <c r="Z853" s="5">
        <v>0</v>
      </c>
      <c r="AA853" s="5">
        <v>1</v>
      </c>
      <c r="AB853" s="5">
        <v>0</v>
      </c>
    </row>
    <row r="854" spans="1:28" ht="13" x14ac:dyDescent="0.3">
      <c r="A854" s="5">
        <v>50</v>
      </c>
      <c r="B854" s="5">
        <v>0</v>
      </c>
      <c r="C854" s="5">
        <v>0</v>
      </c>
      <c r="D854" s="5">
        <v>1</v>
      </c>
      <c r="E854" s="5">
        <v>205</v>
      </c>
      <c r="F854" s="5">
        <f>ROUND(Source!S839,O854)</f>
        <v>1473.84</v>
      </c>
      <c r="G854" s="5" t="s">
        <v>83</v>
      </c>
      <c r="H854" s="5" t="s">
        <v>84</v>
      </c>
      <c r="I854" s="5"/>
      <c r="J854" s="5"/>
      <c r="K854" s="5">
        <v>205</v>
      </c>
      <c r="L854" s="5">
        <v>14</v>
      </c>
      <c r="M854" s="5">
        <v>3</v>
      </c>
      <c r="N854" s="5" t="s">
        <v>3</v>
      </c>
      <c r="O854" s="5">
        <v>2</v>
      </c>
      <c r="P854" s="5">
        <f>ROUND(Source!DK839,O854)</f>
        <v>70479.03</v>
      </c>
      <c r="Q854" s="5"/>
      <c r="R854" s="5"/>
      <c r="S854" s="5"/>
      <c r="T854" s="5"/>
      <c r="U854" s="5"/>
      <c r="V854" s="5"/>
      <c r="W854" s="5">
        <v>1473.84</v>
      </c>
      <c r="X854" s="5">
        <v>1</v>
      </c>
      <c r="Y854" s="5">
        <v>1473.84</v>
      </c>
      <c r="Z854" s="5">
        <v>70479.03</v>
      </c>
      <c r="AA854" s="5">
        <v>1</v>
      </c>
      <c r="AB854" s="5">
        <v>70479.03</v>
      </c>
    </row>
    <row r="855" spans="1:28" ht="13" x14ac:dyDescent="0.3">
      <c r="A855" s="5">
        <v>50</v>
      </c>
      <c r="B855" s="5">
        <v>0</v>
      </c>
      <c r="C855" s="5">
        <v>0</v>
      </c>
      <c r="D855" s="5">
        <v>1</v>
      </c>
      <c r="E855" s="5">
        <v>232</v>
      </c>
      <c r="F855" s="5">
        <f>ROUND(Source!BC839,O855)</f>
        <v>0</v>
      </c>
      <c r="G855" s="5" t="s">
        <v>85</v>
      </c>
      <c r="H855" s="5" t="s">
        <v>86</v>
      </c>
      <c r="I855" s="5"/>
      <c r="J855" s="5"/>
      <c r="K855" s="5">
        <v>232</v>
      </c>
      <c r="L855" s="5">
        <v>15</v>
      </c>
      <c r="M855" s="5">
        <v>3</v>
      </c>
      <c r="N855" s="5" t="s">
        <v>3</v>
      </c>
      <c r="O855" s="5">
        <v>2</v>
      </c>
      <c r="P855" s="5">
        <f>ROUND(Source!EU839,O855)</f>
        <v>0</v>
      </c>
      <c r="Q855" s="5"/>
      <c r="R855" s="5"/>
      <c r="S855" s="5"/>
      <c r="T855" s="5"/>
      <c r="U855" s="5"/>
      <c r="V855" s="5"/>
      <c r="W855" s="5">
        <v>0</v>
      </c>
      <c r="X855" s="5">
        <v>1</v>
      </c>
      <c r="Y855" s="5">
        <v>0</v>
      </c>
      <c r="Z855" s="5">
        <v>0</v>
      </c>
      <c r="AA855" s="5">
        <v>1</v>
      </c>
      <c r="AB855" s="5">
        <v>0</v>
      </c>
    </row>
    <row r="856" spans="1:28" ht="13" x14ac:dyDescent="0.3">
      <c r="A856" s="5">
        <v>50</v>
      </c>
      <c r="B856" s="5">
        <v>0</v>
      </c>
      <c r="C856" s="5">
        <v>0</v>
      </c>
      <c r="D856" s="5">
        <v>1</v>
      </c>
      <c r="E856" s="5">
        <v>214</v>
      </c>
      <c r="F856" s="5">
        <f>ROUND(Source!AS839,O856)</f>
        <v>64210.07</v>
      </c>
      <c r="G856" s="5" t="s">
        <v>87</v>
      </c>
      <c r="H856" s="5" t="s">
        <v>88</v>
      </c>
      <c r="I856" s="5"/>
      <c r="J856" s="5"/>
      <c r="K856" s="5">
        <v>214</v>
      </c>
      <c r="L856" s="5">
        <v>16</v>
      </c>
      <c r="M856" s="5">
        <v>3</v>
      </c>
      <c r="N856" s="5" t="s">
        <v>3</v>
      </c>
      <c r="O856" s="5">
        <v>2</v>
      </c>
      <c r="P856" s="5">
        <f>ROUND(Source!EK839,O856)</f>
        <v>589601.93999999994</v>
      </c>
      <c r="Q856" s="5"/>
      <c r="R856" s="5"/>
      <c r="S856" s="5"/>
      <c r="T856" s="5"/>
      <c r="U856" s="5"/>
      <c r="V856" s="5"/>
      <c r="W856" s="5">
        <v>64210.07</v>
      </c>
      <c r="X856" s="5">
        <v>1</v>
      </c>
      <c r="Y856" s="5">
        <v>64210.07</v>
      </c>
      <c r="Z856" s="5">
        <v>589601.93999999994</v>
      </c>
      <c r="AA856" s="5">
        <v>1</v>
      </c>
      <c r="AB856" s="5">
        <v>589601.93999999994</v>
      </c>
    </row>
    <row r="857" spans="1:28" ht="13" x14ac:dyDescent="0.3">
      <c r="A857" s="5">
        <v>50</v>
      </c>
      <c r="B857" s="5">
        <v>0</v>
      </c>
      <c r="C857" s="5">
        <v>0</v>
      </c>
      <c r="D857" s="5">
        <v>1</v>
      </c>
      <c r="E857" s="5">
        <v>215</v>
      </c>
      <c r="F857" s="5">
        <f>ROUND(Source!AT839,O857)</f>
        <v>0</v>
      </c>
      <c r="G857" s="5" t="s">
        <v>89</v>
      </c>
      <c r="H857" s="5" t="s">
        <v>90</v>
      </c>
      <c r="I857" s="5"/>
      <c r="J857" s="5"/>
      <c r="K857" s="5">
        <v>215</v>
      </c>
      <c r="L857" s="5">
        <v>17</v>
      </c>
      <c r="M857" s="5">
        <v>3</v>
      </c>
      <c r="N857" s="5" t="s">
        <v>3</v>
      </c>
      <c r="O857" s="5">
        <v>2</v>
      </c>
      <c r="P857" s="5">
        <f>ROUND(Source!EL839,O857)</f>
        <v>0</v>
      </c>
      <c r="Q857" s="5"/>
      <c r="R857" s="5"/>
      <c r="S857" s="5"/>
      <c r="T857" s="5"/>
      <c r="U857" s="5"/>
      <c r="V857" s="5"/>
      <c r="W857" s="5">
        <v>0</v>
      </c>
      <c r="X857" s="5">
        <v>1</v>
      </c>
      <c r="Y857" s="5">
        <v>0</v>
      </c>
      <c r="Z857" s="5">
        <v>0</v>
      </c>
      <c r="AA857" s="5">
        <v>1</v>
      </c>
      <c r="AB857" s="5">
        <v>0</v>
      </c>
    </row>
    <row r="858" spans="1:28" ht="13" x14ac:dyDescent="0.3">
      <c r="A858" s="5">
        <v>50</v>
      </c>
      <c r="B858" s="5">
        <v>0</v>
      </c>
      <c r="C858" s="5">
        <v>0</v>
      </c>
      <c r="D858" s="5">
        <v>1</v>
      </c>
      <c r="E858" s="5">
        <v>217</v>
      </c>
      <c r="F858" s="5">
        <f>ROUND(Source!AU839,O858)</f>
        <v>0</v>
      </c>
      <c r="G858" s="5" t="s">
        <v>91</v>
      </c>
      <c r="H858" s="5" t="s">
        <v>92</v>
      </c>
      <c r="I858" s="5"/>
      <c r="J858" s="5"/>
      <c r="K858" s="5">
        <v>217</v>
      </c>
      <c r="L858" s="5">
        <v>18</v>
      </c>
      <c r="M858" s="5">
        <v>3</v>
      </c>
      <c r="N858" s="5" t="s">
        <v>3</v>
      </c>
      <c r="O858" s="5">
        <v>2</v>
      </c>
      <c r="P858" s="5">
        <f>ROUND(Source!EM839,O858)</f>
        <v>0</v>
      </c>
      <c r="Q858" s="5"/>
      <c r="R858" s="5"/>
      <c r="S858" s="5"/>
      <c r="T858" s="5"/>
      <c r="U858" s="5"/>
      <c r="V858" s="5"/>
      <c r="W858" s="5">
        <v>0</v>
      </c>
      <c r="X858" s="5">
        <v>1</v>
      </c>
      <c r="Y858" s="5">
        <v>0</v>
      </c>
      <c r="Z858" s="5">
        <v>0</v>
      </c>
      <c r="AA858" s="5">
        <v>1</v>
      </c>
      <c r="AB858" s="5">
        <v>0</v>
      </c>
    </row>
    <row r="859" spans="1:28" ht="13" x14ac:dyDescent="0.3">
      <c r="A859" s="5">
        <v>50</v>
      </c>
      <c r="B859" s="5">
        <v>0</v>
      </c>
      <c r="C859" s="5">
        <v>0</v>
      </c>
      <c r="D859" s="5">
        <v>1</v>
      </c>
      <c r="E859" s="5">
        <v>230</v>
      </c>
      <c r="F859" s="5">
        <f>ROUND(Source!BA839,O859)</f>
        <v>0</v>
      </c>
      <c r="G859" s="5" t="s">
        <v>93</v>
      </c>
      <c r="H859" s="5" t="s">
        <v>94</v>
      </c>
      <c r="I859" s="5"/>
      <c r="J859" s="5"/>
      <c r="K859" s="5">
        <v>230</v>
      </c>
      <c r="L859" s="5">
        <v>19</v>
      </c>
      <c r="M859" s="5">
        <v>3</v>
      </c>
      <c r="N859" s="5" t="s">
        <v>3</v>
      </c>
      <c r="O859" s="5">
        <v>2</v>
      </c>
      <c r="P859" s="5">
        <f>ROUND(Source!ES839,O859)</f>
        <v>0</v>
      </c>
      <c r="Q859" s="5"/>
      <c r="R859" s="5"/>
      <c r="S859" s="5"/>
      <c r="T859" s="5"/>
      <c r="U859" s="5"/>
      <c r="V859" s="5"/>
      <c r="W859" s="5">
        <v>0</v>
      </c>
      <c r="X859" s="5">
        <v>1</v>
      </c>
      <c r="Y859" s="5">
        <v>0</v>
      </c>
      <c r="Z859" s="5">
        <v>0</v>
      </c>
      <c r="AA859" s="5">
        <v>1</v>
      </c>
      <c r="AB859" s="5">
        <v>0</v>
      </c>
    </row>
    <row r="860" spans="1:28" ht="13" x14ac:dyDescent="0.3">
      <c r="A860" s="5">
        <v>50</v>
      </c>
      <c r="B860" s="5">
        <v>0</v>
      </c>
      <c r="C860" s="5">
        <v>0</v>
      </c>
      <c r="D860" s="5">
        <v>1</v>
      </c>
      <c r="E860" s="5">
        <v>206</v>
      </c>
      <c r="F860" s="5">
        <f>ROUND(Source!T839,O860)</f>
        <v>0</v>
      </c>
      <c r="G860" s="5" t="s">
        <v>95</v>
      </c>
      <c r="H860" s="5" t="s">
        <v>96</v>
      </c>
      <c r="I860" s="5"/>
      <c r="J860" s="5"/>
      <c r="K860" s="5">
        <v>206</v>
      </c>
      <c r="L860" s="5">
        <v>20</v>
      </c>
      <c r="M860" s="5">
        <v>3</v>
      </c>
      <c r="N860" s="5" t="s">
        <v>3</v>
      </c>
      <c r="O860" s="5">
        <v>2</v>
      </c>
      <c r="P860" s="5">
        <f>ROUND(Source!DL839,O860)</f>
        <v>0</v>
      </c>
      <c r="Q860" s="5"/>
      <c r="R860" s="5"/>
      <c r="S860" s="5"/>
      <c r="T860" s="5"/>
      <c r="U860" s="5"/>
      <c r="V860" s="5"/>
      <c r="W860" s="5">
        <v>0</v>
      </c>
      <c r="X860" s="5">
        <v>1</v>
      </c>
      <c r="Y860" s="5">
        <v>0</v>
      </c>
      <c r="Z860" s="5">
        <v>0</v>
      </c>
      <c r="AA860" s="5">
        <v>1</v>
      </c>
      <c r="AB860" s="5">
        <v>0</v>
      </c>
    </row>
    <row r="861" spans="1:28" ht="13" x14ac:dyDescent="0.3">
      <c r="A861" s="5">
        <v>50</v>
      </c>
      <c r="B861" s="5">
        <v>0</v>
      </c>
      <c r="C861" s="5">
        <v>0</v>
      </c>
      <c r="D861" s="5">
        <v>1</v>
      </c>
      <c r="E861" s="5">
        <v>207</v>
      </c>
      <c r="F861" s="5">
        <f>Source!U839</f>
        <v>130.75697880959999</v>
      </c>
      <c r="G861" s="5" t="s">
        <v>97</v>
      </c>
      <c r="H861" s="5" t="s">
        <v>98</v>
      </c>
      <c r="I861" s="5"/>
      <c r="J861" s="5"/>
      <c r="K861" s="5">
        <v>207</v>
      </c>
      <c r="L861" s="5">
        <v>21</v>
      </c>
      <c r="M861" s="5">
        <v>3</v>
      </c>
      <c r="N861" s="5" t="s">
        <v>3</v>
      </c>
      <c r="O861" s="5">
        <v>-1</v>
      </c>
      <c r="P861" s="5">
        <f>Source!DM839</f>
        <v>130.75697880959999</v>
      </c>
      <c r="Q861" s="5"/>
      <c r="R861" s="5"/>
      <c r="S861" s="5"/>
      <c r="T861" s="5"/>
      <c r="U861" s="5"/>
      <c r="V861" s="5"/>
      <c r="W861" s="5">
        <v>130.75697880959999</v>
      </c>
      <c r="X861" s="5">
        <v>1</v>
      </c>
      <c r="Y861" s="5">
        <v>130.75697880959999</v>
      </c>
      <c r="Z861" s="5">
        <v>130.75697880959999</v>
      </c>
      <c r="AA861" s="5">
        <v>1</v>
      </c>
      <c r="AB861" s="5">
        <v>130.75697880959999</v>
      </c>
    </row>
    <row r="862" spans="1:28" ht="13" x14ac:dyDescent="0.3">
      <c r="A862" s="5">
        <v>50</v>
      </c>
      <c r="B862" s="5">
        <v>0</v>
      </c>
      <c r="C862" s="5">
        <v>0</v>
      </c>
      <c r="D862" s="5">
        <v>1</v>
      </c>
      <c r="E862" s="5">
        <v>208</v>
      </c>
      <c r="F862" s="5">
        <f>Source!V839</f>
        <v>0</v>
      </c>
      <c r="G862" s="5" t="s">
        <v>99</v>
      </c>
      <c r="H862" s="5" t="s">
        <v>100</v>
      </c>
      <c r="I862" s="5"/>
      <c r="J862" s="5"/>
      <c r="K862" s="5">
        <v>208</v>
      </c>
      <c r="L862" s="5">
        <v>22</v>
      </c>
      <c r="M862" s="5">
        <v>3</v>
      </c>
      <c r="N862" s="5" t="s">
        <v>3</v>
      </c>
      <c r="O862" s="5">
        <v>-1</v>
      </c>
      <c r="P862" s="5">
        <f>Source!DN839</f>
        <v>0</v>
      </c>
      <c r="Q862" s="5"/>
      <c r="R862" s="5"/>
      <c r="S862" s="5"/>
      <c r="T862" s="5"/>
      <c r="U862" s="5"/>
      <c r="V862" s="5"/>
      <c r="W862" s="5">
        <v>0</v>
      </c>
      <c r="X862" s="5">
        <v>1</v>
      </c>
      <c r="Y862" s="5">
        <v>0</v>
      </c>
      <c r="Z862" s="5">
        <v>0</v>
      </c>
      <c r="AA862" s="5">
        <v>1</v>
      </c>
      <c r="AB862" s="5">
        <v>0</v>
      </c>
    </row>
    <row r="863" spans="1:28" ht="13" x14ac:dyDescent="0.3">
      <c r="A863" s="5">
        <v>50</v>
      </c>
      <c r="B863" s="5">
        <v>0</v>
      </c>
      <c r="C863" s="5">
        <v>0</v>
      </c>
      <c r="D863" s="5">
        <v>1</v>
      </c>
      <c r="E863" s="5">
        <v>209</v>
      </c>
      <c r="F863" s="5">
        <f>ROUND(Source!W839,O863)</f>
        <v>0</v>
      </c>
      <c r="G863" s="5" t="s">
        <v>101</v>
      </c>
      <c r="H863" s="5" t="s">
        <v>102</v>
      </c>
      <c r="I863" s="5"/>
      <c r="J863" s="5"/>
      <c r="K863" s="5">
        <v>209</v>
      </c>
      <c r="L863" s="5">
        <v>23</v>
      </c>
      <c r="M863" s="5">
        <v>3</v>
      </c>
      <c r="N863" s="5" t="s">
        <v>3</v>
      </c>
      <c r="O863" s="5">
        <v>2</v>
      </c>
      <c r="P863" s="5">
        <f>ROUND(Source!DO839,O863)</f>
        <v>0</v>
      </c>
      <c r="Q863" s="5"/>
      <c r="R863" s="5"/>
      <c r="S863" s="5"/>
      <c r="T863" s="5"/>
      <c r="U863" s="5"/>
      <c r="V863" s="5"/>
      <c r="W863" s="5">
        <v>0</v>
      </c>
      <c r="X863" s="5">
        <v>1</v>
      </c>
      <c r="Y863" s="5">
        <v>0</v>
      </c>
      <c r="Z863" s="5">
        <v>0</v>
      </c>
      <c r="AA863" s="5">
        <v>1</v>
      </c>
      <c r="AB863" s="5">
        <v>0</v>
      </c>
    </row>
    <row r="864" spans="1:28" ht="13" x14ac:dyDescent="0.3">
      <c r="A864" s="5">
        <v>50</v>
      </c>
      <c r="B864" s="5">
        <v>0</v>
      </c>
      <c r="C864" s="5">
        <v>0</v>
      </c>
      <c r="D864" s="5">
        <v>1</v>
      </c>
      <c r="E864" s="5">
        <v>233</v>
      </c>
      <c r="F864" s="5">
        <f>ROUND(Source!BD839,O864)</f>
        <v>0</v>
      </c>
      <c r="G864" s="5" t="s">
        <v>103</v>
      </c>
      <c r="H864" s="5" t="s">
        <v>104</v>
      </c>
      <c r="I864" s="5"/>
      <c r="J864" s="5"/>
      <c r="K864" s="5">
        <v>233</v>
      </c>
      <c r="L864" s="5">
        <v>24</v>
      </c>
      <c r="M864" s="5">
        <v>3</v>
      </c>
      <c r="N864" s="5" t="s">
        <v>3</v>
      </c>
      <c r="O864" s="5">
        <v>2</v>
      </c>
      <c r="P864" s="5">
        <f>ROUND(Source!EV839,O864)</f>
        <v>0</v>
      </c>
      <c r="Q864" s="5"/>
      <c r="R864" s="5"/>
      <c r="S864" s="5"/>
      <c r="T864" s="5"/>
      <c r="U864" s="5"/>
      <c r="V864" s="5"/>
      <c r="W864" s="5">
        <v>0</v>
      </c>
      <c r="X864" s="5">
        <v>1</v>
      </c>
      <c r="Y864" s="5">
        <v>0</v>
      </c>
      <c r="Z864" s="5">
        <v>0</v>
      </c>
      <c r="AA864" s="5">
        <v>1</v>
      </c>
      <c r="AB864" s="5">
        <v>0</v>
      </c>
    </row>
    <row r="865" spans="1:255" ht="13" x14ac:dyDescent="0.3">
      <c r="A865" s="5">
        <v>50</v>
      </c>
      <c r="B865" s="5">
        <v>0</v>
      </c>
      <c r="C865" s="5">
        <v>0</v>
      </c>
      <c r="D865" s="5">
        <v>1</v>
      </c>
      <c r="E865" s="5">
        <v>210</v>
      </c>
      <c r="F865" s="5">
        <f>ROUND(Source!X839,O865)</f>
        <v>1459.1</v>
      </c>
      <c r="G865" s="5" t="s">
        <v>105</v>
      </c>
      <c r="H865" s="5" t="s">
        <v>106</v>
      </c>
      <c r="I865" s="5"/>
      <c r="J865" s="5"/>
      <c r="K865" s="5">
        <v>210</v>
      </c>
      <c r="L865" s="5">
        <v>25</v>
      </c>
      <c r="M865" s="5">
        <v>3</v>
      </c>
      <c r="N865" s="5" t="s">
        <v>3</v>
      </c>
      <c r="O865" s="5">
        <v>2</v>
      </c>
      <c r="P865" s="5">
        <f>ROUND(Source!DP839,O865)</f>
        <v>69774.240000000005</v>
      </c>
      <c r="Q865" s="5"/>
      <c r="R865" s="5"/>
      <c r="S865" s="5"/>
      <c r="T865" s="5"/>
      <c r="U865" s="5"/>
      <c r="V865" s="5"/>
      <c r="W865" s="5">
        <v>1459.1</v>
      </c>
      <c r="X865" s="5">
        <v>1</v>
      </c>
      <c r="Y865" s="5">
        <v>1459.1</v>
      </c>
      <c r="Z865" s="5">
        <v>69774.240000000005</v>
      </c>
      <c r="AA865" s="5">
        <v>1</v>
      </c>
      <c r="AB865" s="5">
        <v>69774.240000000005</v>
      </c>
    </row>
    <row r="866" spans="1:255" ht="13" x14ac:dyDescent="0.3">
      <c r="A866" s="5">
        <v>50</v>
      </c>
      <c r="B866" s="5">
        <v>0</v>
      </c>
      <c r="C866" s="5">
        <v>0</v>
      </c>
      <c r="D866" s="5">
        <v>1</v>
      </c>
      <c r="E866" s="5">
        <v>211</v>
      </c>
      <c r="F866" s="5">
        <f>ROUND(Source!Y839,O866)</f>
        <v>869.57</v>
      </c>
      <c r="G866" s="5" t="s">
        <v>107</v>
      </c>
      <c r="H866" s="5" t="s">
        <v>108</v>
      </c>
      <c r="I866" s="5"/>
      <c r="J866" s="5"/>
      <c r="K866" s="5">
        <v>211</v>
      </c>
      <c r="L866" s="5">
        <v>26</v>
      </c>
      <c r="M866" s="5">
        <v>3</v>
      </c>
      <c r="N866" s="5" t="s">
        <v>3</v>
      </c>
      <c r="O866" s="5">
        <v>2</v>
      </c>
      <c r="P866" s="5">
        <f>ROUND(Source!DQ839,O866)</f>
        <v>41582.629999999997</v>
      </c>
      <c r="Q866" s="5"/>
      <c r="R866" s="5"/>
      <c r="S866" s="5"/>
      <c r="T866" s="5"/>
      <c r="U866" s="5"/>
      <c r="V866" s="5"/>
      <c r="W866" s="5">
        <v>869.57</v>
      </c>
      <c r="X866" s="5">
        <v>1</v>
      </c>
      <c r="Y866" s="5">
        <v>869.57</v>
      </c>
      <c r="Z866" s="5">
        <v>41582.629999999997</v>
      </c>
      <c r="AA866" s="5">
        <v>1</v>
      </c>
      <c r="AB866" s="5">
        <v>41582.629999999997</v>
      </c>
    </row>
    <row r="867" spans="1:255" ht="13" x14ac:dyDescent="0.3">
      <c r="A867" s="5">
        <v>50</v>
      </c>
      <c r="B867" s="5">
        <v>0</v>
      </c>
      <c r="C867" s="5">
        <v>0</v>
      </c>
      <c r="D867" s="5">
        <v>1</v>
      </c>
      <c r="E867" s="5">
        <v>224</v>
      </c>
      <c r="F867" s="5">
        <f>ROUND(Source!AR839,O867)</f>
        <v>64210.07</v>
      </c>
      <c r="G867" s="5" t="s">
        <v>109</v>
      </c>
      <c r="H867" s="5" t="s">
        <v>110</v>
      </c>
      <c r="I867" s="5"/>
      <c r="J867" s="5"/>
      <c r="K867" s="5">
        <v>224</v>
      </c>
      <c r="L867" s="5">
        <v>27</v>
      </c>
      <c r="M867" s="5">
        <v>3</v>
      </c>
      <c r="N867" s="5" t="s">
        <v>3</v>
      </c>
      <c r="O867" s="5">
        <v>2</v>
      </c>
      <c r="P867" s="5">
        <f>ROUND(Source!EJ839,O867)</f>
        <v>589601.93999999994</v>
      </c>
      <c r="Q867" s="5"/>
      <c r="R867" s="5"/>
      <c r="S867" s="5"/>
      <c r="T867" s="5"/>
      <c r="U867" s="5"/>
      <c r="V867" s="5"/>
      <c r="W867" s="5">
        <v>64210.07</v>
      </c>
      <c r="X867" s="5">
        <v>1</v>
      </c>
      <c r="Y867" s="5">
        <v>64210.07</v>
      </c>
      <c r="Z867" s="5">
        <v>589601.93999999994</v>
      </c>
      <c r="AA867" s="5">
        <v>1</v>
      </c>
      <c r="AB867" s="5">
        <v>589601.93999999994</v>
      </c>
    </row>
    <row r="869" spans="1:255" ht="13" x14ac:dyDescent="0.3">
      <c r="A869" s="1">
        <v>4</v>
      </c>
      <c r="B869" s="1">
        <v>1</v>
      </c>
      <c r="C869" s="1"/>
      <c r="D869" s="1">
        <f>ROW(A884)</f>
        <v>884</v>
      </c>
      <c r="E869" s="1"/>
      <c r="F869" s="1" t="s">
        <v>3</v>
      </c>
      <c r="G869" s="1" t="s">
        <v>490</v>
      </c>
      <c r="H869" s="1" t="s">
        <v>3</v>
      </c>
      <c r="I869" s="1">
        <v>0</v>
      </c>
      <c r="J869" s="1"/>
      <c r="K869" s="1">
        <v>-1</v>
      </c>
      <c r="L869" s="1"/>
      <c r="M869" s="1" t="s">
        <v>3</v>
      </c>
      <c r="N869" s="1"/>
      <c r="O869" s="1"/>
      <c r="P869" s="1"/>
      <c r="Q869" s="1"/>
      <c r="R869" s="1"/>
      <c r="S869" s="1">
        <v>0</v>
      </c>
      <c r="T869" s="1">
        <v>0</v>
      </c>
      <c r="U869" s="1" t="s">
        <v>3</v>
      </c>
      <c r="V869" s="1">
        <v>0</v>
      </c>
      <c r="W869" s="1"/>
      <c r="X869" s="1"/>
      <c r="Y869" s="1"/>
      <c r="Z869" s="1"/>
      <c r="AA869" s="1"/>
      <c r="AB869" s="1" t="s">
        <v>3</v>
      </c>
      <c r="AC869" s="1" t="s">
        <v>3</v>
      </c>
      <c r="AD869" s="1" t="s">
        <v>3</v>
      </c>
      <c r="AE869" s="1" t="s">
        <v>3</v>
      </c>
      <c r="AF869" s="1" t="s">
        <v>3</v>
      </c>
      <c r="AG869" s="1" t="s">
        <v>3</v>
      </c>
      <c r="AH869" s="1"/>
      <c r="AI869" s="1"/>
      <c r="AJ869" s="1"/>
      <c r="AK869" s="1"/>
      <c r="AL869" s="1"/>
      <c r="AM869" s="1"/>
      <c r="AN869" s="1"/>
      <c r="AO869" s="1"/>
      <c r="AP869" s="1" t="s">
        <v>3</v>
      </c>
      <c r="AQ869" s="1" t="s">
        <v>3</v>
      </c>
      <c r="AR869" s="1" t="s">
        <v>3</v>
      </c>
      <c r="AS869" s="1"/>
      <c r="AT869" s="1"/>
      <c r="AU869" s="1"/>
      <c r="AV869" s="1"/>
      <c r="AW869" s="1"/>
      <c r="AX869" s="1"/>
      <c r="AY869" s="1"/>
      <c r="AZ869" s="1" t="s">
        <v>3</v>
      </c>
      <c r="BA869" s="1"/>
      <c r="BB869" s="1" t="s">
        <v>3</v>
      </c>
      <c r="BC869" s="1" t="s">
        <v>3</v>
      </c>
      <c r="BD869" s="1" t="s">
        <v>3</v>
      </c>
      <c r="BE869" s="1" t="s">
        <v>3</v>
      </c>
      <c r="BF869" s="1" t="s">
        <v>3</v>
      </c>
      <c r="BG869" s="1" t="s">
        <v>3</v>
      </c>
      <c r="BH869" s="1" t="s">
        <v>3</v>
      </c>
      <c r="BI869" s="1" t="s">
        <v>3</v>
      </c>
      <c r="BJ869" s="1" t="s">
        <v>3</v>
      </c>
      <c r="BK869" s="1" t="s">
        <v>3</v>
      </c>
      <c r="BL869" s="1" t="s">
        <v>3</v>
      </c>
      <c r="BM869" s="1" t="s">
        <v>3</v>
      </c>
      <c r="BN869" s="1" t="s">
        <v>3</v>
      </c>
      <c r="BO869" s="1" t="s">
        <v>3</v>
      </c>
      <c r="BP869" s="1" t="s">
        <v>3</v>
      </c>
      <c r="BQ869" s="1"/>
      <c r="BR869" s="1"/>
      <c r="BS869" s="1"/>
      <c r="BT869" s="1"/>
      <c r="BU869" s="1"/>
      <c r="BV869" s="1"/>
      <c r="BW869" s="1"/>
      <c r="BX869" s="1">
        <v>0</v>
      </c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>
        <v>0</v>
      </c>
    </row>
    <row r="871" spans="1:255" ht="13" x14ac:dyDescent="0.3">
      <c r="A871" s="3">
        <v>52</v>
      </c>
      <c r="B871" s="3">
        <f t="shared" ref="B871:G871" si="795">B884</f>
        <v>1</v>
      </c>
      <c r="C871" s="3">
        <f t="shared" si="795"/>
        <v>4</v>
      </c>
      <c r="D871" s="3">
        <f t="shared" si="795"/>
        <v>869</v>
      </c>
      <c r="E871" s="3">
        <f t="shared" si="795"/>
        <v>0</v>
      </c>
      <c r="F871" s="3" t="str">
        <f t="shared" si="795"/>
        <v/>
      </c>
      <c r="G871" s="3" t="str">
        <f t="shared" si="795"/>
        <v>Замена перегородок с устройством фахверка и стальных каркасов (КР-24,25...28)</v>
      </c>
      <c r="H871" s="3"/>
      <c r="I871" s="3"/>
      <c r="J871" s="3"/>
      <c r="K871" s="3"/>
      <c r="L871" s="3"/>
      <c r="M871" s="3"/>
      <c r="N871" s="3"/>
      <c r="O871" s="3">
        <f t="shared" ref="O871:AT871" si="796">O884</f>
        <v>66692.11</v>
      </c>
      <c r="P871" s="3">
        <f t="shared" si="796"/>
        <v>49926.8</v>
      </c>
      <c r="Q871" s="3">
        <f t="shared" si="796"/>
        <v>236.43</v>
      </c>
      <c r="R871" s="3">
        <f t="shared" si="796"/>
        <v>14.88</v>
      </c>
      <c r="S871" s="3">
        <f t="shared" si="796"/>
        <v>16528.88</v>
      </c>
      <c r="T871" s="3">
        <f t="shared" si="796"/>
        <v>0</v>
      </c>
      <c r="U871" s="3">
        <f t="shared" si="796"/>
        <v>1323.3667701869999</v>
      </c>
      <c r="V871" s="3">
        <f t="shared" si="796"/>
        <v>0</v>
      </c>
      <c r="W871" s="3">
        <f t="shared" si="796"/>
        <v>0</v>
      </c>
      <c r="X871" s="3">
        <f t="shared" si="796"/>
        <v>15220.26</v>
      </c>
      <c r="Y871" s="3">
        <f t="shared" si="796"/>
        <v>8602.76</v>
      </c>
      <c r="Z871" s="3">
        <f t="shared" si="796"/>
        <v>0</v>
      </c>
      <c r="AA871" s="3">
        <f t="shared" si="796"/>
        <v>0</v>
      </c>
      <c r="AB871" s="3">
        <f t="shared" si="796"/>
        <v>66692.11</v>
      </c>
      <c r="AC871" s="3">
        <f t="shared" si="796"/>
        <v>49926.8</v>
      </c>
      <c r="AD871" s="3">
        <f t="shared" si="796"/>
        <v>236.43</v>
      </c>
      <c r="AE871" s="3">
        <f t="shared" si="796"/>
        <v>14.88</v>
      </c>
      <c r="AF871" s="3">
        <f t="shared" si="796"/>
        <v>16528.88</v>
      </c>
      <c r="AG871" s="3">
        <f t="shared" si="796"/>
        <v>0</v>
      </c>
      <c r="AH871" s="3">
        <f t="shared" si="796"/>
        <v>1323.3667701869999</v>
      </c>
      <c r="AI871" s="3">
        <f t="shared" si="796"/>
        <v>0</v>
      </c>
      <c r="AJ871" s="3">
        <f t="shared" si="796"/>
        <v>0</v>
      </c>
      <c r="AK871" s="3">
        <f t="shared" si="796"/>
        <v>15220.26</v>
      </c>
      <c r="AL871" s="3">
        <f t="shared" si="796"/>
        <v>8602.76</v>
      </c>
      <c r="AM871" s="3">
        <f t="shared" si="796"/>
        <v>0</v>
      </c>
      <c r="AN871" s="3">
        <f t="shared" si="796"/>
        <v>0</v>
      </c>
      <c r="AO871" s="3">
        <f t="shared" si="796"/>
        <v>0</v>
      </c>
      <c r="AP871" s="3">
        <f t="shared" si="796"/>
        <v>0</v>
      </c>
      <c r="AQ871" s="3">
        <f t="shared" si="796"/>
        <v>0</v>
      </c>
      <c r="AR871" s="3">
        <f t="shared" si="796"/>
        <v>90515.13</v>
      </c>
      <c r="AS871" s="3">
        <f t="shared" si="796"/>
        <v>90515.13</v>
      </c>
      <c r="AT871" s="3">
        <f t="shared" si="796"/>
        <v>0</v>
      </c>
      <c r="AU871" s="3">
        <f t="shared" ref="AU871:BZ871" si="797">AU884</f>
        <v>0</v>
      </c>
      <c r="AV871" s="3">
        <f t="shared" si="797"/>
        <v>49926.8</v>
      </c>
      <c r="AW871" s="3">
        <f t="shared" si="797"/>
        <v>49926.8</v>
      </c>
      <c r="AX871" s="3">
        <f t="shared" si="797"/>
        <v>0</v>
      </c>
      <c r="AY871" s="3">
        <f t="shared" si="797"/>
        <v>49926.8</v>
      </c>
      <c r="AZ871" s="3">
        <f t="shared" si="797"/>
        <v>0</v>
      </c>
      <c r="BA871" s="3">
        <f t="shared" si="797"/>
        <v>0</v>
      </c>
      <c r="BB871" s="3">
        <f t="shared" si="797"/>
        <v>0</v>
      </c>
      <c r="BC871" s="3">
        <f t="shared" si="797"/>
        <v>0</v>
      </c>
      <c r="BD871" s="3">
        <f t="shared" si="797"/>
        <v>0</v>
      </c>
      <c r="BE871" s="3">
        <f t="shared" si="797"/>
        <v>0</v>
      </c>
      <c r="BF871" s="3">
        <f t="shared" si="797"/>
        <v>0</v>
      </c>
      <c r="BG871" s="3">
        <f t="shared" si="797"/>
        <v>0</v>
      </c>
      <c r="BH871" s="3">
        <f t="shared" si="797"/>
        <v>0</v>
      </c>
      <c r="BI871" s="3">
        <f t="shared" si="797"/>
        <v>0</v>
      </c>
      <c r="BJ871" s="3">
        <f t="shared" si="797"/>
        <v>0</v>
      </c>
      <c r="BK871" s="3">
        <f t="shared" si="797"/>
        <v>0</v>
      </c>
      <c r="BL871" s="3">
        <f t="shared" si="797"/>
        <v>0</v>
      </c>
      <c r="BM871" s="3">
        <f t="shared" si="797"/>
        <v>0</v>
      </c>
      <c r="BN871" s="3">
        <f t="shared" si="797"/>
        <v>0</v>
      </c>
      <c r="BO871" s="3">
        <f t="shared" si="797"/>
        <v>0</v>
      </c>
      <c r="BP871" s="3">
        <f t="shared" si="797"/>
        <v>0</v>
      </c>
      <c r="BQ871" s="3">
        <f t="shared" si="797"/>
        <v>0</v>
      </c>
      <c r="BR871" s="3">
        <f t="shared" si="797"/>
        <v>0</v>
      </c>
      <c r="BS871" s="3">
        <f t="shared" si="797"/>
        <v>0</v>
      </c>
      <c r="BT871" s="3">
        <f t="shared" si="797"/>
        <v>0</v>
      </c>
      <c r="BU871" s="3">
        <f t="shared" si="797"/>
        <v>0</v>
      </c>
      <c r="BV871" s="3">
        <f t="shared" si="797"/>
        <v>0</v>
      </c>
      <c r="BW871" s="3">
        <f t="shared" si="797"/>
        <v>0</v>
      </c>
      <c r="BX871" s="3">
        <f t="shared" si="797"/>
        <v>0</v>
      </c>
      <c r="BY871" s="3">
        <f t="shared" si="797"/>
        <v>0</v>
      </c>
      <c r="BZ871" s="3">
        <f t="shared" si="797"/>
        <v>0</v>
      </c>
      <c r="CA871" s="3">
        <f t="shared" ref="CA871:DF871" si="798">CA884</f>
        <v>90515.13</v>
      </c>
      <c r="CB871" s="3">
        <f t="shared" si="798"/>
        <v>90515.13</v>
      </c>
      <c r="CC871" s="3">
        <f t="shared" si="798"/>
        <v>0</v>
      </c>
      <c r="CD871" s="3">
        <f t="shared" si="798"/>
        <v>0</v>
      </c>
      <c r="CE871" s="3">
        <f t="shared" si="798"/>
        <v>49926.8</v>
      </c>
      <c r="CF871" s="3">
        <f t="shared" si="798"/>
        <v>49926.8</v>
      </c>
      <c r="CG871" s="3">
        <f t="shared" si="798"/>
        <v>0</v>
      </c>
      <c r="CH871" s="3">
        <f t="shared" si="798"/>
        <v>49926.8</v>
      </c>
      <c r="CI871" s="3">
        <f t="shared" si="798"/>
        <v>0</v>
      </c>
      <c r="CJ871" s="3">
        <f t="shared" si="798"/>
        <v>0</v>
      </c>
      <c r="CK871" s="3">
        <f t="shared" si="798"/>
        <v>0</v>
      </c>
      <c r="CL871" s="3">
        <f t="shared" si="798"/>
        <v>0</v>
      </c>
      <c r="CM871" s="3">
        <f t="shared" si="798"/>
        <v>0</v>
      </c>
      <c r="CN871" s="3">
        <f t="shared" si="798"/>
        <v>0</v>
      </c>
      <c r="CO871" s="3">
        <f t="shared" si="798"/>
        <v>0</v>
      </c>
      <c r="CP871" s="3">
        <f t="shared" si="798"/>
        <v>0</v>
      </c>
      <c r="CQ871" s="3">
        <f t="shared" si="798"/>
        <v>0</v>
      </c>
      <c r="CR871" s="3">
        <f t="shared" si="798"/>
        <v>0</v>
      </c>
      <c r="CS871" s="3">
        <f t="shared" si="798"/>
        <v>0</v>
      </c>
      <c r="CT871" s="3">
        <f t="shared" si="798"/>
        <v>0</v>
      </c>
      <c r="CU871" s="3">
        <f t="shared" si="798"/>
        <v>0</v>
      </c>
      <c r="CV871" s="3">
        <f t="shared" si="798"/>
        <v>0</v>
      </c>
      <c r="CW871" s="3">
        <f t="shared" si="798"/>
        <v>0</v>
      </c>
      <c r="CX871" s="3">
        <f t="shared" si="798"/>
        <v>0</v>
      </c>
      <c r="CY871" s="3">
        <f t="shared" si="798"/>
        <v>0</v>
      </c>
      <c r="CZ871" s="3">
        <f t="shared" si="798"/>
        <v>0</v>
      </c>
      <c r="DA871" s="3">
        <f t="shared" si="798"/>
        <v>0</v>
      </c>
      <c r="DB871" s="3">
        <f t="shared" si="798"/>
        <v>0</v>
      </c>
      <c r="DC871" s="3">
        <f t="shared" si="798"/>
        <v>0</v>
      </c>
      <c r="DD871" s="3">
        <f t="shared" si="798"/>
        <v>0</v>
      </c>
      <c r="DE871" s="3">
        <f t="shared" si="798"/>
        <v>0</v>
      </c>
      <c r="DF871" s="3">
        <f t="shared" si="798"/>
        <v>0</v>
      </c>
      <c r="DG871" s="4">
        <f t="shared" ref="DG871:EL871" si="799">DG884</f>
        <v>1364029.19</v>
      </c>
      <c r="DH871" s="4">
        <f t="shared" si="799"/>
        <v>570369.6</v>
      </c>
      <c r="DI871" s="4">
        <f t="shared" si="799"/>
        <v>3248.55</v>
      </c>
      <c r="DJ871" s="4">
        <f t="shared" si="799"/>
        <v>711.56</v>
      </c>
      <c r="DK871" s="4">
        <f t="shared" si="799"/>
        <v>790411.04</v>
      </c>
      <c r="DL871" s="4">
        <f t="shared" si="799"/>
        <v>0</v>
      </c>
      <c r="DM871" s="4">
        <f t="shared" si="799"/>
        <v>1323.3667701869999</v>
      </c>
      <c r="DN871" s="4">
        <f t="shared" si="799"/>
        <v>0</v>
      </c>
      <c r="DO871" s="4">
        <f t="shared" si="799"/>
        <v>0</v>
      </c>
      <c r="DP871" s="4">
        <f t="shared" si="799"/>
        <v>727832.79</v>
      </c>
      <c r="DQ871" s="4">
        <f t="shared" si="799"/>
        <v>411383.75</v>
      </c>
      <c r="DR871" s="4">
        <f t="shared" si="799"/>
        <v>0</v>
      </c>
      <c r="DS871" s="4">
        <f t="shared" si="799"/>
        <v>0</v>
      </c>
      <c r="DT871" s="4">
        <f t="shared" si="799"/>
        <v>1364029.19</v>
      </c>
      <c r="DU871" s="4">
        <f t="shared" si="799"/>
        <v>570369.6</v>
      </c>
      <c r="DV871" s="4">
        <f t="shared" si="799"/>
        <v>3248.55</v>
      </c>
      <c r="DW871" s="4">
        <f t="shared" si="799"/>
        <v>711.56</v>
      </c>
      <c r="DX871" s="4">
        <f t="shared" si="799"/>
        <v>790411.04</v>
      </c>
      <c r="DY871" s="4">
        <f t="shared" si="799"/>
        <v>0</v>
      </c>
      <c r="DZ871" s="4">
        <f t="shared" si="799"/>
        <v>1323.3667701869999</v>
      </c>
      <c r="EA871" s="4">
        <f t="shared" si="799"/>
        <v>0</v>
      </c>
      <c r="EB871" s="4">
        <f t="shared" si="799"/>
        <v>0</v>
      </c>
      <c r="EC871" s="4">
        <f t="shared" si="799"/>
        <v>727832.79</v>
      </c>
      <c r="ED871" s="4">
        <f t="shared" si="799"/>
        <v>411383.75</v>
      </c>
      <c r="EE871" s="4">
        <f t="shared" si="799"/>
        <v>0</v>
      </c>
      <c r="EF871" s="4">
        <f t="shared" si="799"/>
        <v>0</v>
      </c>
      <c r="EG871" s="4">
        <f t="shared" si="799"/>
        <v>0</v>
      </c>
      <c r="EH871" s="4">
        <f t="shared" si="799"/>
        <v>0</v>
      </c>
      <c r="EI871" s="4">
        <f t="shared" si="799"/>
        <v>0</v>
      </c>
      <c r="EJ871" s="4">
        <f t="shared" si="799"/>
        <v>2503245.73</v>
      </c>
      <c r="EK871" s="4">
        <f t="shared" si="799"/>
        <v>2503245.73</v>
      </c>
      <c r="EL871" s="4">
        <f t="shared" si="799"/>
        <v>0</v>
      </c>
      <c r="EM871" s="4">
        <f t="shared" ref="EM871:FR871" si="800">EM884</f>
        <v>0</v>
      </c>
      <c r="EN871" s="4">
        <f t="shared" si="800"/>
        <v>570369.6</v>
      </c>
      <c r="EO871" s="4">
        <f t="shared" si="800"/>
        <v>570369.6</v>
      </c>
      <c r="EP871" s="4">
        <f t="shared" si="800"/>
        <v>0</v>
      </c>
      <c r="EQ871" s="4">
        <f t="shared" si="800"/>
        <v>570369.6</v>
      </c>
      <c r="ER871" s="4">
        <f t="shared" si="800"/>
        <v>0</v>
      </c>
      <c r="ES871" s="4">
        <f t="shared" si="800"/>
        <v>0</v>
      </c>
      <c r="ET871" s="4">
        <f t="shared" si="800"/>
        <v>0</v>
      </c>
      <c r="EU871" s="4">
        <f t="shared" si="800"/>
        <v>0</v>
      </c>
      <c r="EV871" s="4">
        <f t="shared" si="800"/>
        <v>0</v>
      </c>
      <c r="EW871" s="4">
        <f t="shared" si="800"/>
        <v>0</v>
      </c>
      <c r="EX871" s="4">
        <f t="shared" si="800"/>
        <v>0</v>
      </c>
      <c r="EY871" s="4">
        <f t="shared" si="800"/>
        <v>0</v>
      </c>
      <c r="EZ871" s="4">
        <f t="shared" si="800"/>
        <v>0</v>
      </c>
      <c r="FA871" s="4">
        <f t="shared" si="800"/>
        <v>0</v>
      </c>
      <c r="FB871" s="4">
        <f t="shared" si="800"/>
        <v>0</v>
      </c>
      <c r="FC871" s="4">
        <f t="shared" si="800"/>
        <v>0</v>
      </c>
      <c r="FD871" s="4">
        <f t="shared" si="800"/>
        <v>0</v>
      </c>
      <c r="FE871" s="4">
        <f t="shared" si="800"/>
        <v>0</v>
      </c>
      <c r="FF871" s="4">
        <f t="shared" si="800"/>
        <v>0</v>
      </c>
      <c r="FG871" s="4">
        <f t="shared" si="800"/>
        <v>0</v>
      </c>
      <c r="FH871" s="4">
        <f t="shared" si="800"/>
        <v>0</v>
      </c>
      <c r="FI871" s="4">
        <f t="shared" si="800"/>
        <v>0</v>
      </c>
      <c r="FJ871" s="4">
        <f t="shared" si="800"/>
        <v>0</v>
      </c>
      <c r="FK871" s="4">
        <f t="shared" si="800"/>
        <v>0</v>
      </c>
      <c r="FL871" s="4">
        <f t="shared" si="800"/>
        <v>0</v>
      </c>
      <c r="FM871" s="4">
        <f t="shared" si="800"/>
        <v>0</v>
      </c>
      <c r="FN871" s="4">
        <f t="shared" si="800"/>
        <v>0</v>
      </c>
      <c r="FO871" s="4">
        <f t="shared" si="800"/>
        <v>0</v>
      </c>
      <c r="FP871" s="4">
        <f t="shared" si="800"/>
        <v>0</v>
      </c>
      <c r="FQ871" s="4">
        <f t="shared" si="800"/>
        <v>0</v>
      </c>
      <c r="FR871" s="4">
        <f t="shared" si="800"/>
        <v>0</v>
      </c>
      <c r="FS871" s="4">
        <f t="shared" ref="FS871:GX871" si="801">FS884</f>
        <v>2503245.73</v>
      </c>
      <c r="FT871" s="4">
        <f t="shared" si="801"/>
        <v>2503245.73</v>
      </c>
      <c r="FU871" s="4">
        <f t="shared" si="801"/>
        <v>0</v>
      </c>
      <c r="FV871" s="4">
        <f t="shared" si="801"/>
        <v>0</v>
      </c>
      <c r="FW871" s="4">
        <f t="shared" si="801"/>
        <v>570369.6</v>
      </c>
      <c r="FX871" s="4">
        <f t="shared" si="801"/>
        <v>570369.6</v>
      </c>
      <c r="FY871" s="4">
        <f t="shared" si="801"/>
        <v>0</v>
      </c>
      <c r="FZ871" s="4">
        <f t="shared" si="801"/>
        <v>570369.6</v>
      </c>
      <c r="GA871" s="4">
        <f t="shared" si="801"/>
        <v>0</v>
      </c>
      <c r="GB871" s="4">
        <f t="shared" si="801"/>
        <v>0</v>
      </c>
      <c r="GC871" s="4">
        <f t="shared" si="801"/>
        <v>0</v>
      </c>
      <c r="GD871" s="4">
        <f t="shared" si="801"/>
        <v>0</v>
      </c>
      <c r="GE871" s="4">
        <f t="shared" si="801"/>
        <v>0</v>
      </c>
      <c r="GF871" s="4">
        <f t="shared" si="801"/>
        <v>0</v>
      </c>
      <c r="GG871" s="4">
        <f t="shared" si="801"/>
        <v>0</v>
      </c>
      <c r="GH871" s="4">
        <f t="shared" si="801"/>
        <v>0</v>
      </c>
      <c r="GI871" s="4">
        <f t="shared" si="801"/>
        <v>0</v>
      </c>
      <c r="GJ871" s="4">
        <f t="shared" si="801"/>
        <v>0</v>
      </c>
      <c r="GK871" s="4">
        <f t="shared" si="801"/>
        <v>0</v>
      </c>
      <c r="GL871" s="4">
        <f t="shared" si="801"/>
        <v>0</v>
      </c>
      <c r="GM871" s="4">
        <f t="shared" si="801"/>
        <v>0</v>
      </c>
      <c r="GN871" s="4">
        <f t="shared" si="801"/>
        <v>0</v>
      </c>
      <c r="GO871" s="4">
        <f t="shared" si="801"/>
        <v>0</v>
      </c>
      <c r="GP871" s="4">
        <f t="shared" si="801"/>
        <v>0</v>
      </c>
      <c r="GQ871" s="4">
        <f t="shared" si="801"/>
        <v>0</v>
      </c>
      <c r="GR871" s="4">
        <f t="shared" si="801"/>
        <v>0</v>
      </c>
      <c r="GS871" s="4">
        <f t="shared" si="801"/>
        <v>0</v>
      </c>
      <c r="GT871" s="4">
        <f t="shared" si="801"/>
        <v>0</v>
      </c>
      <c r="GU871" s="4">
        <f t="shared" si="801"/>
        <v>0</v>
      </c>
      <c r="GV871" s="4">
        <f t="shared" si="801"/>
        <v>0</v>
      </c>
      <c r="GW871" s="4">
        <f t="shared" si="801"/>
        <v>0</v>
      </c>
      <c r="GX871" s="4">
        <f t="shared" si="801"/>
        <v>0</v>
      </c>
    </row>
    <row r="873" spans="1:255" x14ac:dyDescent="0.25">
      <c r="A873" s="2">
        <v>17</v>
      </c>
      <c r="B873" s="2">
        <v>1</v>
      </c>
      <c r="C873" s="2">
        <f>ROW(SmtRes!A636)</f>
        <v>636</v>
      </c>
      <c r="D873" s="2">
        <f>ROW(EtalonRes!A634)</f>
        <v>634</v>
      </c>
      <c r="E873" s="2" t="s">
        <v>491</v>
      </c>
      <c r="F873" s="2" t="s">
        <v>20</v>
      </c>
      <c r="G873" s="2" t="s">
        <v>21</v>
      </c>
      <c r="H873" s="2" t="s">
        <v>22</v>
      </c>
      <c r="I873" s="2">
        <f>ROUND((92.7+2.9+2.5)/1000*58,9)</f>
        <v>5.6898</v>
      </c>
      <c r="J873" s="2">
        <v>0</v>
      </c>
      <c r="K873" s="2">
        <f>ROUND((92.7+2.9+2.5)/1000*58,9)</f>
        <v>5.6898</v>
      </c>
      <c r="L873" s="2"/>
      <c r="M873" s="2"/>
      <c r="N873" s="2"/>
      <c r="O873" s="2">
        <f t="shared" ref="O873:O882" si="802">ROUND(CP873,2)</f>
        <v>16929.16</v>
      </c>
      <c r="P873" s="2">
        <f t="shared" ref="P873:P882" si="803">ROUND((ROUND((AC873*AW873*I873),2)*BC873),2)</f>
        <v>163.85</v>
      </c>
      <c r="Q873" s="2">
        <f>(ROUND((ROUND((((ET873*1.1))*AV873*I873),2)*BB873),2)+ROUND((ROUND(((AE873-((EU873*1.1)))*AV873*I873),2)*BS873),2))</f>
        <v>236.43</v>
      </c>
      <c r="R873" s="2">
        <f t="shared" ref="R873:R882" si="804">ROUND((ROUND((AE873*AV873*I873),2)*BS873),2)</f>
        <v>14.88</v>
      </c>
      <c r="S873" s="2">
        <f t="shared" ref="S873:S882" si="805">ROUND((ROUND((AF873*AV873*I873),2)*BA873),2)</f>
        <v>16528.88</v>
      </c>
      <c r="T873" s="2">
        <f t="shared" ref="T873:T882" si="806">ROUND(CU873*I873,2)</f>
        <v>0</v>
      </c>
      <c r="U873" s="2">
        <f t="shared" ref="U873:U882" si="807">CV873*I873</f>
        <v>1323.3667701869999</v>
      </c>
      <c r="V873" s="2">
        <f t="shared" ref="V873:V882" si="808">CW873*I873</f>
        <v>0</v>
      </c>
      <c r="W873" s="2">
        <f t="shared" ref="W873:W882" si="809">ROUND(CX873*I873,2)</f>
        <v>0</v>
      </c>
      <c r="X873" s="2">
        <f t="shared" ref="X873:X882" si="810">ROUND(CY873,2)</f>
        <v>15220.26</v>
      </c>
      <c r="Y873" s="2">
        <f t="shared" ref="Y873:Y882" si="811">ROUND(CZ873,2)</f>
        <v>8602.76</v>
      </c>
      <c r="Z873" s="2"/>
      <c r="AA873" s="2">
        <v>56481265</v>
      </c>
      <c r="AB873" s="2">
        <f t="shared" ref="AB873:AB882" si="812">ROUND((AC873+AD873+AF873),6)</f>
        <v>2843.0239999999999</v>
      </c>
      <c r="AC873" s="2">
        <f t="shared" ref="AC873:AC882" si="813">ROUND((ES873),6)</f>
        <v>28.74</v>
      </c>
      <c r="AD873" s="2">
        <f>ROUND(((((ET873*1.1))-((EU873*1.1)))+AE873),6)</f>
        <v>39.688000000000002</v>
      </c>
      <c r="AE873" s="2">
        <f>ROUND(((EU873*1.1)),6)</f>
        <v>2.4969999999999999</v>
      </c>
      <c r="AF873" s="2">
        <f>ROUND(((EV873*1.1)),6)</f>
        <v>2774.596</v>
      </c>
      <c r="AG873" s="2">
        <f t="shared" ref="AG873:AG882" si="814">ROUND((AP873),6)</f>
        <v>0</v>
      </c>
      <c r="AH873" s="2">
        <f>((EW873*1.1))</f>
        <v>222.14500000000001</v>
      </c>
      <c r="AI873" s="2">
        <f>((EX873*1.1))</f>
        <v>0</v>
      </c>
      <c r="AJ873" s="2">
        <f t="shared" ref="AJ873:AJ882" si="815">(AS873)</f>
        <v>0</v>
      </c>
      <c r="AK873" s="2">
        <v>2587.1799999999998</v>
      </c>
      <c r="AL873" s="2">
        <v>28.74</v>
      </c>
      <c r="AM873" s="2">
        <v>36.08</v>
      </c>
      <c r="AN873" s="2">
        <v>2.27</v>
      </c>
      <c r="AO873" s="2">
        <v>2522.36</v>
      </c>
      <c r="AP873" s="2">
        <v>0</v>
      </c>
      <c r="AQ873" s="2">
        <v>201.95</v>
      </c>
      <c r="AR873" s="2">
        <v>0</v>
      </c>
      <c r="AS873" s="2">
        <v>0</v>
      </c>
      <c r="AT873" s="2">
        <v>92</v>
      </c>
      <c r="AU873" s="2">
        <v>52</v>
      </c>
      <c r="AV873" s="2">
        <v>1.0469999999999999</v>
      </c>
      <c r="AW873" s="2">
        <v>1.002</v>
      </c>
      <c r="AX873" s="2"/>
      <c r="AY873" s="2"/>
      <c r="AZ873" s="2">
        <v>1</v>
      </c>
      <c r="BA873" s="2">
        <v>1</v>
      </c>
      <c r="BB873" s="2">
        <v>1</v>
      </c>
      <c r="BC873" s="2">
        <v>1</v>
      </c>
      <c r="BD873" s="2" t="s">
        <v>3</v>
      </c>
      <c r="BE873" s="2" t="s">
        <v>3</v>
      </c>
      <c r="BF873" s="2" t="s">
        <v>3</v>
      </c>
      <c r="BG873" s="2" t="s">
        <v>3</v>
      </c>
      <c r="BH873" s="2">
        <v>0</v>
      </c>
      <c r="BI873" s="2">
        <v>1</v>
      </c>
      <c r="BJ873" s="2" t="s">
        <v>23</v>
      </c>
      <c r="BK873" s="2"/>
      <c r="BL873" s="2"/>
      <c r="BM873" s="2">
        <v>90</v>
      </c>
      <c r="BN873" s="2">
        <v>0</v>
      </c>
      <c r="BO873" s="2" t="s">
        <v>20</v>
      </c>
      <c r="BP873" s="2">
        <v>1</v>
      </c>
      <c r="BQ873" s="2">
        <v>60</v>
      </c>
      <c r="BR873" s="2">
        <v>0</v>
      </c>
      <c r="BS873" s="2">
        <v>1</v>
      </c>
      <c r="BT873" s="2">
        <v>1</v>
      </c>
      <c r="BU873" s="2">
        <v>1</v>
      </c>
      <c r="BV873" s="2">
        <v>1</v>
      </c>
      <c r="BW873" s="2">
        <v>1</v>
      </c>
      <c r="BX873" s="2">
        <v>1</v>
      </c>
      <c r="BY873" s="2" t="s">
        <v>3</v>
      </c>
      <c r="BZ873" s="2">
        <v>92</v>
      </c>
      <c r="CA873" s="2">
        <v>52</v>
      </c>
      <c r="CB873" s="2" t="s">
        <v>3</v>
      </c>
      <c r="CC873" s="2"/>
      <c r="CD873" s="2"/>
      <c r="CE873" s="2">
        <v>30</v>
      </c>
      <c r="CF873" s="2">
        <v>0</v>
      </c>
      <c r="CG873" s="2">
        <v>0</v>
      </c>
      <c r="CH873" s="2"/>
      <c r="CI873" s="2"/>
      <c r="CJ873" s="2"/>
      <c r="CK873" s="2"/>
      <c r="CL873" s="2"/>
      <c r="CM873" s="2">
        <v>0</v>
      </c>
      <c r="CN873" s="2" t="s">
        <v>3</v>
      </c>
      <c r="CO873" s="2">
        <v>0</v>
      </c>
      <c r="CP873" s="2">
        <f t="shared" ref="CP873:CP882" si="816">(P873+Q873+S873)</f>
        <v>16929.16</v>
      </c>
      <c r="CQ873" s="2">
        <f t="shared" ref="CQ873:CQ882" si="817">ROUND((ROUND((AC873*AW873*1),2)*BC873),2)</f>
        <v>28.8</v>
      </c>
      <c r="CR873" s="2">
        <f>(ROUND((ROUND((((ET873*1.1))*AV873*1),2)*BB873),2)+ROUND((ROUND(((AE873-((EU873*1.1)))*AV873*1),2)*BS873),2))</f>
        <v>41.55</v>
      </c>
      <c r="CS873" s="2">
        <f t="shared" ref="CS873:CS882" si="818">ROUND((ROUND((AE873*AV873*1),2)*BS873),2)</f>
        <v>2.61</v>
      </c>
      <c r="CT873" s="2">
        <f t="shared" ref="CT873:CT882" si="819">ROUND((ROUND((AF873*AV873*1),2)*BA873),2)</f>
        <v>2905</v>
      </c>
      <c r="CU873" s="2">
        <f t="shared" ref="CU873:CU882" si="820">AG873</f>
        <v>0</v>
      </c>
      <c r="CV873" s="2">
        <f t="shared" ref="CV873:CV882" si="821">(AH873*AV873)</f>
        <v>232.585815</v>
      </c>
      <c r="CW873" s="2">
        <f t="shared" ref="CW873:CW882" si="822">AI873</f>
        <v>0</v>
      </c>
      <c r="CX873" s="2">
        <f t="shared" ref="CX873:CX882" si="823">AJ873</f>
        <v>0</v>
      </c>
      <c r="CY873" s="2">
        <f t="shared" ref="CY873:CY882" si="824">(((S873+R873)*AT873)/100)</f>
        <v>15220.259200000002</v>
      </c>
      <c r="CZ873" s="2">
        <f t="shared" ref="CZ873:CZ882" si="825">(((S873+R873)*AU873)/100)</f>
        <v>8602.7552000000014</v>
      </c>
      <c r="DA873" s="2"/>
      <c r="DB873" s="2"/>
      <c r="DC873" s="2" t="s">
        <v>3</v>
      </c>
      <c r="DD873" s="2" t="s">
        <v>3</v>
      </c>
      <c r="DE873" s="2" t="s">
        <v>24</v>
      </c>
      <c r="DF873" s="2" t="s">
        <v>24</v>
      </c>
      <c r="DG873" s="2" t="s">
        <v>24</v>
      </c>
      <c r="DH873" s="2" t="s">
        <v>3</v>
      </c>
      <c r="DI873" s="2" t="s">
        <v>24</v>
      </c>
      <c r="DJ873" s="2" t="s">
        <v>24</v>
      </c>
      <c r="DK873" s="2" t="s">
        <v>3</v>
      </c>
      <c r="DL873" s="2" t="s">
        <v>3</v>
      </c>
      <c r="DM873" s="2" t="s">
        <v>3</v>
      </c>
      <c r="DN873" s="2">
        <v>0</v>
      </c>
      <c r="DO873" s="2">
        <v>0</v>
      </c>
      <c r="DP873" s="2">
        <v>1</v>
      </c>
      <c r="DQ873" s="2">
        <v>1</v>
      </c>
      <c r="DR873" s="2"/>
      <c r="DS873" s="2"/>
      <c r="DT873" s="2"/>
      <c r="DU873" s="2">
        <v>1013</v>
      </c>
      <c r="DV873" s="2" t="s">
        <v>22</v>
      </c>
      <c r="DW873" s="2" t="s">
        <v>22</v>
      </c>
      <c r="DX873" s="2">
        <v>1</v>
      </c>
      <c r="DY873" s="2"/>
      <c r="DZ873" s="2" t="s">
        <v>3</v>
      </c>
      <c r="EA873" s="2" t="s">
        <v>3</v>
      </c>
      <c r="EB873" s="2" t="s">
        <v>3</v>
      </c>
      <c r="EC873" s="2" t="s">
        <v>3</v>
      </c>
      <c r="ED873" s="2"/>
      <c r="EE873" s="2">
        <v>55586525</v>
      </c>
      <c r="EF873" s="2">
        <v>60</v>
      </c>
      <c r="EG873" s="2" t="s">
        <v>25</v>
      </c>
      <c r="EH873" s="2">
        <v>0</v>
      </c>
      <c r="EI873" s="2" t="s">
        <v>3</v>
      </c>
      <c r="EJ873" s="2">
        <v>1</v>
      </c>
      <c r="EK873" s="2">
        <v>90</v>
      </c>
      <c r="EL873" s="2" t="s">
        <v>26</v>
      </c>
      <c r="EM873" s="2" t="s">
        <v>27</v>
      </c>
      <c r="EN873" s="2"/>
      <c r="EO873" s="2" t="s">
        <v>28</v>
      </c>
      <c r="EP873" s="2"/>
      <c r="EQ873" s="2">
        <v>0</v>
      </c>
      <c r="ER873" s="2">
        <v>2587.1799999999998</v>
      </c>
      <c r="ES873" s="2">
        <v>28.74</v>
      </c>
      <c r="ET873" s="2">
        <v>36.08</v>
      </c>
      <c r="EU873" s="2">
        <v>2.27</v>
      </c>
      <c r="EV873" s="2">
        <v>2522.36</v>
      </c>
      <c r="EW873" s="2">
        <v>201.95</v>
      </c>
      <c r="EX873" s="2">
        <v>0</v>
      </c>
      <c r="EY873" s="2">
        <v>0</v>
      </c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>
        <v>0</v>
      </c>
      <c r="FR873" s="2">
        <v>0</v>
      </c>
      <c r="FS873" s="2">
        <v>0</v>
      </c>
      <c r="FT873" s="2"/>
      <c r="FU873" s="2"/>
      <c r="FV873" s="2"/>
      <c r="FW873" s="2"/>
      <c r="FX873" s="2">
        <v>92</v>
      </c>
      <c r="FY873" s="2">
        <v>52</v>
      </c>
      <c r="FZ873" s="2"/>
      <c r="GA873" s="2" t="s">
        <v>3</v>
      </c>
      <c r="GB873" s="2"/>
      <c r="GC873" s="2"/>
      <c r="GD873" s="2">
        <v>1</v>
      </c>
      <c r="GE873" s="2"/>
      <c r="GF873" s="2">
        <v>-811884377</v>
      </c>
      <c r="GG873" s="2">
        <v>2</v>
      </c>
      <c r="GH873" s="2">
        <v>1</v>
      </c>
      <c r="GI873" s="2">
        <v>2</v>
      </c>
      <c r="GJ873" s="2">
        <v>0</v>
      </c>
      <c r="GK873" s="2">
        <v>0</v>
      </c>
      <c r="GL873" s="2">
        <f t="shared" ref="GL873:GL882" si="826">ROUND(IF(AND(BH873=3,BI873=3,FS873&lt;&gt;0),P873,0),2)</f>
        <v>0</v>
      </c>
      <c r="GM873" s="2">
        <f t="shared" ref="GM873:GM882" si="827">ROUND(O873+X873+Y873,2)+GX873</f>
        <v>40752.18</v>
      </c>
      <c r="GN873" s="2">
        <f t="shared" ref="GN873:GN882" si="828">IF(OR(BI873=0,BI873=1),GM873-GX873,0)</f>
        <v>40752.18</v>
      </c>
      <c r="GO873" s="2">
        <f t="shared" ref="GO873:GO882" si="829">IF(BI873=2,GM873-GX873,0)</f>
        <v>0</v>
      </c>
      <c r="GP873" s="2">
        <f t="shared" ref="GP873:GP882" si="830">IF(BI873=4,GM873-GX873,0)</f>
        <v>0</v>
      </c>
      <c r="GQ873" s="2"/>
      <c r="GR873" s="2">
        <v>0</v>
      </c>
      <c r="GS873" s="2">
        <v>3</v>
      </c>
      <c r="GT873" s="2">
        <v>0</v>
      </c>
      <c r="GU873" s="2" t="s">
        <v>3</v>
      </c>
      <c r="GV873" s="2">
        <f t="shared" ref="GV873:GV882" si="831">ROUND((GT873),6)</f>
        <v>0</v>
      </c>
      <c r="GW873" s="2">
        <v>1</v>
      </c>
      <c r="GX873" s="2">
        <f t="shared" ref="GX873:GX882" si="832">ROUND(HC873*I873,2)</f>
        <v>0</v>
      </c>
      <c r="GY873" s="2"/>
      <c r="GZ873" s="2"/>
      <c r="HA873" s="2">
        <v>0</v>
      </c>
      <c r="HB873" s="2">
        <v>0</v>
      </c>
      <c r="HC873" s="2">
        <f t="shared" ref="HC873:HC882" si="833">GV873*GW873</f>
        <v>0</v>
      </c>
      <c r="HD873" s="2"/>
      <c r="HE873" s="2" t="s">
        <v>3</v>
      </c>
      <c r="HF873" s="2" t="s">
        <v>3</v>
      </c>
      <c r="HG873" s="2"/>
      <c r="HH873" s="2"/>
      <c r="HI873" s="2"/>
      <c r="HJ873" s="2"/>
      <c r="HK873" s="2"/>
      <c r="HL873" s="2"/>
      <c r="HM873" s="2" t="s">
        <v>3</v>
      </c>
      <c r="HN873" s="2" t="s">
        <v>3</v>
      </c>
      <c r="HO873" s="2" t="s">
        <v>3</v>
      </c>
      <c r="HP873" s="2" t="s">
        <v>3</v>
      </c>
      <c r="HQ873" s="2" t="s">
        <v>3</v>
      </c>
      <c r="HR873" s="2"/>
      <c r="HS873" s="2">
        <v>0</v>
      </c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>
        <v>0</v>
      </c>
      <c r="IL873" s="2"/>
      <c r="IM873" s="2"/>
      <c r="IN873" s="2"/>
      <c r="IO873" s="2"/>
      <c r="IP873" s="2"/>
      <c r="IQ873" s="2"/>
      <c r="IR873" s="2"/>
      <c r="IS873" s="2"/>
      <c r="IT873" s="2"/>
      <c r="IU873" s="2"/>
    </row>
    <row r="874" spans="1:255" x14ac:dyDescent="0.25">
      <c r="A874">
        <v>17</v>
      </c>
      <c r="B874">
        <v>1</v>
      </c>
      <c r="C874">
        <f>ROW(SmtRes!A640)</f>
        <v>640</v>
      </c>
      <c r="D874">
        <f>ROW(EtalonRes!A642)</f>
        <v>642</v>
      </c>
      <c r="E874" t="s">
        <v>491</v>
      </c>
      <c r="F874" t="s">
        <v>20</v>
      </c>
      <c r="G874" t="s">
        <v>21</v>
      </c>
      <c r="H874" t="s">
        <v>22</v>
      </c>
      <c r="I874">
        <f>ROUND((92.7+2.9+2.5)/1000*58,9)</f>
        <v>5.6898</v>
      </c>
      <c r="J874">
        <v>0</v>
      </c>
      <c r="K874">
        <f>ROUND((92.7+2.9+2.5)/1000*58,9)</f>
        <v>5.6898</v>
      </c>
      <c r="O874">
        <f t="shared" si="802"/>
        <v>795792.92</v>
      </c>
      <c r="P874">
        <f t="shared" si="803"/>
        <v>2133.33</v>
      </c>
      <c r="Q874">
        <f>(ROUND((ROUND((((ET874*1.1))*AV874*I874),2)*BB874),2)+ROUND((ROUND(((AE874-((EU874*1.1)))*AV874*I874),2)*BS874),2))</f>
        <v>3248.55</v>
      </c>
      <c r="R874">
        <f t="shared" si="804"/>
        <v>711.56</v>
      </c>
      <c r="S874">
        <f t="shared" si="805"/>
        <v>790411.04</v>
      </c>
      <c r="T874">
        <f t="shared" si="806"/>
        <v>0</v>
      </c>
      <c r="U874">
        <f t="shared" si="807"/>
        <v>1323.3667701869999</v>
      </c>
      <c r="V874">
        <f t="shared" si="808"/>
        <v>0</v>
      </c>
      <c r="W874">
        <f t="shared" si="809"/>
        <v>0</v>
      </c>
      <c r="X874">
        <f t="shared" si="810"/>
        <v>727832.79</v>
      </c>
      <c r="Y874">
        <f t="shared" si="811"/>
        <v>411383.75</v>
      </c>
      <c r="AA874">
        <v>56481267</v>
      </c>
      <c r="AB874">
        <f t="shared" si="812"/>
        <v>2843.0239999999999</v>
      </c>
      <c r="AC874">
        <f t="shared" si="813"/>
        <v>28.74</v>
      </c>
      <c r="AD874">
        <f>ROUND(((((ET874*1.1))-((EU874*1.1)))+AE874),6)</f>
        <v>39.688000000000002</v>
      </c>
      <c r="AE874">
        <f>ROUND(((EU874*1.1)),6)</f>
        <v>2.4969999999999999</v>
      </c>
      <c r="AF874">
        <f>ROUND(((EV874*1.1)),6)</f>
        <v>2774.596</v>
      </c>
      <c r="AG874">
        <f t="shared" si="814"/>
        <v>0</v>
      </c>
      <c r="AH874">
        <f>((EW874*1.1))</f>
        <v>222.14500000000001</v>
      </c>
      <c r="AI874">
        <f>((EX874*1.1))</f>
        <v>0</v>
      </c>
      <c r="AJ874">
        <f t="shared" si="815"/>
        <v>0</v>
      </c>
      <c r="AK874">
        <v>2587.1799999999998</v>
      </c>
      <c r="AL874">
        <v>28.74</v>
      </c>
      <c r="AM874">
        <v>36.08</v>
      </c>
      <c r="AN874">
        <v>2.27</v>
      </c>
      <c r="AO874">
        <v>2522.36</v>
      </c>
      <c r="AP874">
        <v>0</v>
      </c>
      <c r="AQ874">
        <v>201.95</v>
      </c>
      <c r="AR874">
        <v>0</v>
      </c>
      <c r="AS874">
        <v>0</v>
      </c>
      <c r="AT874">
        <v>92</v>
      </c>
      <c r="AU874">
        <v>52</v>
      </c>
      <c r="AV874">
        <v>1.0469999999999999</v>
      </c>
      <c r="AW874">
        <v>1.002</v>
      </c>
      <c r="AZ874">
        <v>1</v>
      </c>
      <c r="BA874">
        <v>47.82</v>
      </c>
      <c r="BB874">
        <v>13.74</v>
      </c>
      <c r="BC874">
        <v>13.02</v>
      </c>
      <c r="BD874" t="s">
        <v>3</v>
      </c>
      <c r="BE874" t="s">
        <v>3</v>
      </c>
      <c r="BF874" t="s">
        <v>3</v>
      </c>
      <c r="BG874" t="s">
        <v>3</v>
      </c>
      <c r="BH874">
        <v>0</v>
      </c>
      <c r="BI874">
        <v>1</v>
      </c>
      <c r="BJ874" t="s">
        <v>23</v>
      </c>
      <c r="BM874">
        <v>90</v>
      </c>
      <c r="BN874">
        <v>0</v>
      </c>
      <c r="BO874" t="s">
        <v>20</v>
      </c>
      <c r="BP874">
        <v>1</v>
      </c>
      <c r="BQ874">
        <v>60</v>
      </c>
      <c r="BR874">
        <v>0</v>
      </c>
      <c r="BS874">
        <v>47.82</v>
      </c>
      <c r="BT874">
        <v>1</v>
      </c>
      <c r="BU874">
        <v>1</v>
      </c>
      <c r="BV874">
        <v>1</v>
      </c>
      <c r="BW874">
        <v>1</v>
      </c>
      <c r="BX874">
        <v>1</v>
      </c>
      <c r="BY874" t="s">
        <v>3</v>
      </c>
      <c r="BZ874">
        <v>92</v>
      </c>
      <c r="CA874">
        <v>52</v>
      </c>
      <c r="CB874" t="s">
        <v>3</v>
      </c>
      <c r="CE874">
        <v>30</v>
      </c>
      <c r="CF874">
        <v>0</v>
      </c>
      <c r="CG874">
        <v>0</v>
      </c>
      <c r="CM874">
        <v>0</v>
      </c>
      <c r="CN874" t="s">
        <v>3</v>
      </c>
      <c r="CO874">
        <v>0</v>
      </c>
      <c r="CP874">
        <f t="shared" si="816"/>
        <v>795792.92</v>
      </c>
      <c r="CQ874">
        <f t="shared" si="817"/>
        <v>374.98</v>
      </c>
      <c r="CR874">
        <f>(ROUND((ROUND((((ET874*1.1))*AV874*1),2)*BB874),2)+ROUND((ROUND(((AE874-((EU874*1.1)))*AV874*1),2)*BS874),2))</f>
        <v>570.9</v>
      </c>
      <c r="CS874">
        <f t="shared" si="818"/>
        <v>124.81</v>
      </c>
      <c r="CT874">
        <f t="shared" si="819"/>
        <v>138917.1</v>
      </c>
      <c r="CU874">
        <f t="shared" si="820"/>
        <v>0</v>
      </c>
      <c r="CV874">
        <f t="shared" si="821"/>
        <v>232.585815</v>
      </c>
      <c r="CW874">
        <f t="shared" si="822"/>
        <v>0</v>
      </c>
      <c r="CX874">
        <f t="shared" si="823"/>
        <v>0</v>
      </c>
      <c r="CY874">
        <f t="shared" si="824"/>
        <v>727832.79200000002</v>
      </c>
      <c r="CZ874">
        <f t="shared" si="825"/>
        <v>411383.75200000004</v>
      </c>
      <c r="DC874" t="s">
        <v>3</v>
      </c>
      <c r="DD874" t="s">
        <v>3</v>
      </c>
      <c r="DE874" t="s">
        <v>24</v>
      </c>
      <c r="DF874" t="s">
        <v>24</v>
      </c>
      <c r="DG874" t="s">
        <v>24</v>
      </c>
      <c r="DH874" t="s">
        <v>3</v>
      </c>
      <c r="DI874" t="s">
        <v>24</v>
      </c>
      <c r="DJ874" t="s">
        <v>24</v>
      </c>
      <c r="DK874" t="s">
        <v>3</v>
      </c>
      <c r="DL874" t="s">
        <v>3</v>
      </c>
      <c r="DM874" t="s">
        <v>3</v>
      </c>
      <c r="DN874">
        <v>0</v>
      </c>
      <c r="DO874">
        <v>0</v>
      </c>
      <c r="DP874">
        <v>1</v>
      </c>
      <c r="DQ874">
        <v>1</v>
      </c>
      <c r="DU874">
        <v>1013</v>
      </c>
      <c r="DV874" t="s">
        <v>22</v>
      </c>
      <c r="DW874" t="s">
        <v>22</v>
      </c>
      <c r="DX874">
        <v>1</v>
      </c>
      <c r="DZ874" t="s">
        <v>3</v>
      </c>
      <c r="EA874" t="s">
        <v>3</v>
      </c>
      <c r="EB874" t="s">
        <v>3</v>
      </c>
      <c r="EC874" t="s">
        <v>3</v>
      </c>
      <c r="EE874">
        <v>55586525</v>
      </c>
      <c r="EF874">
        <v>60</v>
      </c>
      <c r="EG874" t="s">
        <v>25</v>
      </c>
      <c r="EH874">
        <v>0</v>
      </c>
      <c r="EI874" t="s">
        <v>3</v>
      </c>
      <c r="EJ874">
        <v>1</v>
      </c>
      <c r="EK874">
        <v>90</v>
      </c>
      <c r="EL874" t="s">
        <v>26</v>
      </c>
      <c r="EM874" t="s">
        <v>27</v>
      </c>
      <c r="EO874" t="s">
        <v>28</v>
      </c>
      <c r="EQ874">
        <v>0</v>
      </c>
      <c r="ER874">
        <v>2587.1799999999998</v>
      </c>
      <c r="ES874">
        <v>28.74</v>
      </c>
      <c r="ET874">
        <v>36.08</v>
      </c>
      <c r="EU874">
        <v>2.27</v>
      </c>
      <c r="EV874">
        <v>2522.36</v>
      </c>
      <c r="EW874">
        <v>201.95</v>
      </c>
      <c r="EX874">
        <v>0</v>
      </c>
      <c r="EY874">
        <v>0</v>
      </c>
      <c r="FQ874">
        <v>0</v>
      </c>
      <c r="FR874">
        <v>0</v>
      </c>
      <c r="FS874">
        <v>0</v>
      </c>
      <c r="FX874">
        <v>92</v>
      </c>
      <c r="FY874">
        <v>52</v>
      </c>
      <c r="GA874" t="s">
        <v>3</v>
      </c>
      <c r="GD874">
        <v>1</v>
      </c>
      <c r="GF874">
        <v>-811884377</v>
      </c>
      <c r="GG874">
        <v>2</v>
      </c>
      <c r="GH874">
        <v>1</v>
      </c>
      <c r="GI874">
        <v>2</v>
      </c>
      <c r="GJ874">
        <v>0</v>
      </c>
      <c r="GK874">
        <v>0</v>
      </c>
      <c r="GL874">
        <f t="shared" si="826"/>
        <v>0</v>
      </c>
      <c r="GM874">
        <f t="shared" si="827"/>
        <v>1935009.46</v>
      </c>
      <c r="GN874">
        <f t="shared" si="828"/>
        <v>1935009.46</v>
      </c>
      <c r="GO874">
        <f t="shared" si="829"/>
        <v>0</v>
      </c>
      <c r="GP874">
        <f t="shared" si="830"/>
        <v>0</v>
      </c>
      <c r="GR874">
        <v>0</v>
      </c>
      <c r="GS874">
        <v>3</v>
      </c>
      <c r="GT874">
        <v>0</v>
      </c>
      <c r="GU874" t="s">
        <v>3</v>
      </c>
      <c r="GV874">
        <f t="shared" si="831"/>
        <v>0</v>
      </c>
      <c r="GW874">
        <v>1</v>
      </c>
      <c r="GX874">
        <f t="shared" si="832"/>
        <v>0</v>
      </c>
      <c r="HA874">
        <v>0</v>
      </c>
      <c r="HB874">
        <v>0</v>
      </c>
      <c r="HC874">
        <f t="shared" si="833"/>
        <v>0</v>
      </c>
      <c r="HE874" t="s">
        <v>3</v>
      </c>
      <c r="HF874" t="s">
        <v>3</v>
      </c>
      <c r="HM874" t="s">
        <v>3</v>
      </c>
      <c r="HN874" t="s">
        <v>3</v>
      </c>
      <c r="HO874" t="s">
        <v>3</v>
      </c>
      <c r="HP874" t="s">
        <v>3</v>
      </c>
      <c r="HQ874" t="s">
        <v>3</v>
      </c>
      <c r="HS874">
        <v>0</v>
      </c>
      <c r="IK874">
        <v>0</v>
      </c>
    </row>
    <row r="875" spans="1:255" x14ac:dyDescent="0.25">
      <c r="A875" s="2">
        <v>18</v>
      </c>
      <c r="B875" s="2">
        <v>1</v>
      </c>
      <c r="C875" s="2">
        <v>635</v>
      </c>
      <c r="D875" s="2"/>
      <c r="E875" s="2" t="s">
        <v>492</v>
      </c>
      <c r="F875" s="2" t="s">
        <v>114</v>
      </c>
      <c r="G875" s="2" t="s">
        <v>115</v>
      </c>
      <c r="H875" s="2" t="s">
        <v>32</v>
      </c>
      <c r="I875" s="2">
        <f>I873*J875</f>
        <v>5.3765999999999998</v>
      </c>
      <c r="J875" s="2">
        <v>0.94495412844036697</v>
      </c>
      <c r="K875" s="2">
        <v>0.94495410000000002</v>
      </c>
      <c r="L875" s="2"/>
      <c r="M875" s="2"/>
      <c r="N875" s="2"/>
      <c r="O875" s="2">
        <f t="shared" si="802"/>
        <v>45203.82</v>
      </c>
      <c r="P875" s="2">
        <f t="shared" si="803"/>
        <v>45203.82</v>
      </c>
      <c r="Q875" s="2">
        <f t="shared" ref="Q875:Q882" si="834">(ROUND((ROUND(((ET875)*AV875*I875),2)*BB875),2)+ROUND((ROUND(((AE875-(EU875))*AV875*I875),2)*BS875),2))</f>
        <v>0</v>
      </c>
      <c r="R875" s="2">
        <f t="shared" si="804"/>
        <v>0</v>
      </c>
      <c r="S875" s="2">
        <f t="shared" si="805"/>
        <v>0</v>
      </c>
      <c r="T875" s="2">
        <f t="shared" si="806"/>
        <v>0</v>
      </c>
      <c r="U875" s="2">
        <f t="shared" si="807"/>
        <v>0</v>
      </c>
      <c r="V875" s="2">
        <f t="shared" si="808"/>
        <v>0</v>
      </c>
      <c r="W875" s="2">
        <f t="shared" si="809"/>
        <v>0</v>
      </c>
      <c r="X875" s="2">
        <f t="shared" si="810"/>
        <v>0</v>
      </c>
      <c r="Y875" s="2">
        <f t="shared" si="811"/>
        <v>0</v>
      </c>
      <c r="Z875" s="2"/>
      <c r="AA875" s="2">
        <v>56481265</v>
      </c>
      <c r="AB875" s="2">
        <f t="shared" si="812"/>
        <v>8407.51</v>
      </c>
      <c r="AC875" s="2">
        <f t="shared" si="813"/>
        <v>8407.51</v>
      </c>
      <c r="AD875" s="2">
        <f t="shared" ref="AD875:AD882" si="835">ROUND((((ET875)-(EU875))+AE875),6)</f>
        <v>0</v>
      </c>
      <c r="AE875" s="2">
        <f t="shared" ref="AE875:AF882" si="836">ROUND((EU875),6)</f>
        <v>0</v>
      </c>
      <c r="AF875" s="2">
        <f t="shared" si="836"/>
        <v>0</v>
      </c>
      <c r="AG875" s="2">
        <f t="shared" si="814"/>
        <v>0</v>
      </c>
      <c r="AH875" s="2">
        <f t="shared" ref="AH875:AI882" si="837">(EW875)</f>
        <v>0</v>
      </c>
      <c r="AI875" s="2">
        <f t="shared" si="837"/>
        <v>0</v>
      </c>
      <c r="AJ875" s="2">
        <f t="shared" si="815"/>
        <v>0</v>
      </c>
      <c r="AK875" s="2">
        <v>8407.51</v>
      </c>
      <c r="AL875" s="2">
        <v>8407.51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84</v>
      </c>
      <c r="AU875" s="2">
        <v>53</v>
      </c>
      <c r="AV875" s="2">
        <v>1</v>
      </c>
      <c r="AW875" s="2">
        <v>1</v>
      </c>
      <c r="AX875" s="2"/>
      <c r="AY875" s="2"/>
      <c r="AZ875" s="2">
        <v>1</v>
      </c>
      <c r="BA875" s="2">
        <v>1</v>
      </c>
      <c r="BB875" s="2">
        <v>1</v>
      </c>
      <c r="BC875" s="2">
        <v>1</v>
      </c>
      <c r="BD875" s="2" t="s">
        <v>3</v>
      </c>
      <c r="BE875" s="2" t="s">
        <v>3</v>
      </c>
      <c r="BF875" s="2" t="s">
        <v>3</v>
      </c>
      <c r="BG875" s="2" t="s">
        <v>3</v>
      </c>
      <c r="BH875" s="2">
        <v>3</v>
      </c>
      <c r="BI875" s="2">
        <v>1</v>
      </c>
      <c r="BJ875" s="2" t="s">
        <v>116</v>
      </c>
      <c r="BK875" s="2"/>
      <c r="BL875" s="2"/>
      <c r="BM875" s="2">
        <v>13</v>
      </c>
      <c r="BN875" s="2">
        <v>0</v>
      </c>
      <c r="BO875" s="2" t="s">
        <v>3</v>
      </c>
      <c r="BP875" s="2">
        <v>0</v>
      </c>
      <c r="BQ875" s="2">
        <v>30</v>
      </c>
      <c r="BR875" s="2">
        <v>0</v>
      </c>
      <c r="BS875" s="2">
        <v>1</v>
      </c>
      <c r="BT875" s="2">
        <v>1</v>
      </c>
      <c r="BU875" s="2">
        <v>1</v>
      </c>
      <c r="BV875" s="2">
        <v>1</v>
      </c>
      <c r="BW875" s="2">
        <v>1</v>
      </c>
      <c r="BX875" s="2">
        <v>1</v>
      </c>
      <c r="BY875" s="2" t="s">
        <v>3</v>
      </c>
      <c r="BZ875" s="2">
        <v>84</v>
      </c>
      <c r="CA875" s="2">
        <v>53</v>
      </c>
      <c r="CB875" s="2" t="s">
        <v>3</v>
      </c>
      <c r="CC875" s="2"/>
      <c r="CD875" s="2"/>
      <c r="CE875" s="2">
        <v>30</v>
      </c>
      <c r="CF875" s="2">
        <v>0</v>
      </c>
      <c r="CG875" s="2">
        <v>0</v>
      </c>
      <c r="CH875" s="2"/>
      <c r="CI875" s="2"/>
      <c r="CJ875" s="2"/>
      <c r="CK875" s="2"/>
      <c r="CL875" s="2"/>
      <c r="CM875" s="2">
        <v>0</v>
      </c>
      <c r="CN875" s="2" t="s">
        <v>3</v>
      </c>
      <c r="CO875" s="2">
        <v>0</v>
      </c>
      <c r="CP875" s="2">
        <f t="shared" si="816"/>
        <v>45203.82</v>
      </c>
      <c r="CQ875" s="2">
        <f t="shared" si="817"/>
        <v>8407.51</v>
      </c>
      <c r="CR875" s="2">
        <f t="shared" ref="CR875:CR882" si="838">(ROUND((ROUND(((ET875)*AV875*1),2)*BB875),2)+ROUND((ROUND(((AE875-(EU875))*AV875*1),2)*BS875),2))</f>
        <v>0</v>
      </c>
      <c r="CS875" s="2">
        <f t="shared" si="818"/>
        <v>0</v>
      </c>
      <c r="CT875" s="2">
        <f t="shared" si="819"/>
        <v>0</v>
      </c>
      <c r="CU875" s="2">
        <f t="shared" si="820"/>
        <v>0</v>
      </c>
      <c r="CV875" s="2">
        <f t="shared" si="821"/>
        <v>0</v>
      </c>
      <c r="CW875" s="2">
        <f t="shared" si="822"/>
        <v>0</v>
      </c>
      <c r="CX875" s="2">
        <f t="shared" si="823"/>
        <v>0</v>
      </c>
      <c r="CY875" s="2">
        <f t="shared" si="824"/>
        <v>0</v>
      </c>
      <c r="CZ875" s="2">
        <f t="shared" si="825"/>
        <v>0</v>
      </c>
      <c r="DA875" s="2"/>
      <c r="DB875" s="2"/>
      <c r="DC875" s="2" t="s">
        <v>3</v>
      </c>
      <c r="DD875" s="2" t="s">
        <v>3</v>
      </c>
      <c r="DE875" s="2" t="s">
        <v>3</v>
      </c>
      <c r="DF875" s="2" t="s">
        <v>3</v>
      </c>
      <c r="DG875" s="2" t="s">
        <v>3</v>
      </c>
      <c r="DH875" s="2" t="s">
        <v>3</v>
      </c>
      <c r="DI875" s="2" t="s">
        <v>3</v>
      </c>
      <c r="DJ875" s="2" t="s">
        <v>3</v>
      </c>
      <c r="DK875" s="2" t="s">
        <v>3</v>
      </c>
      <c r="DL875" s="2" t="s">
        <v>3</v>
      </c>
      <c r="DM875" s="2" t="s">
        <v>3</v>
      </c>
      <c r="DN875" s="2">
        <v>0</v>
      </c>
      <c r="DO875" s="2">
        <v>0</v>
      </c>
      <c r="DP875" s="2">
        <v>1</v>
      </c>
      <c r="DQ875" s="2">
        <v>1</v>
      </c>
      <c r="DR875" s="2"/>
      <c r="DS875" s="2"/>
      <c r="DT875" s="2"/>
      <c r="DU875" s="2">
        <v>1009</v>
      </c>
      <c r="DV875" s="2" t="s">
        <v>32</v>
      </c>
      <c r="DW875" s="2" t="s">
        <v>32</v>
      </c>
      <c r="DX875" s="2">
        <v>1000</v>
      </c>
      <c r="DY875" s="2"/>
      <c r="DZ875" s="2" t="s">
        <v>3</v>
      </c>
      <c r="EA875" s="2" t="s">
        <v>3</v>
      </c>
      <c r="EB875" s="2" t="s">
        <v>3</v>
      </c>
      <c r="EC875" s="2" t="s">
        <v>3</v>
      </c>
      <c r="ED875" s="2"/>
      <c r="EE875" s="2">
        <v>55586449</v>
      </c>
      <c r="EF875" s="2">
        <v>30</v>
      </c>
      <c r="EG875" s="2" t="s">
        <v>117</v>
      </c>
      <c r="EH875" s="2">
        <v>0</v>
      </c>
      <c r="EI875" s="2" t="s">
        <v>3</v>
      </c>
      <c r="EJ875" s="2">
        <v>1</v>
      </c>
      <c r="EK875" s="2">
        <v>13</v>
      </c>
      <c r="EL875" s="2" t="s">
        <v>118</v>
      </c>
      <c r="EM875" s="2" t="s">
        <v>119</v>
      </c>
      <c r="EN875" s="2"/>
      <c r="EO875" s="2" t="s">
        <v>3</v>
      </c>
      <c r="EP875" s="2"/>
      <c r="EQ875" s="2">
        <v>0</v>
      </c>
      <c r="ER875" s="2">
        <v>8407.51</v>
      </c>
      <c r="ES875" s="2">
        <v>8407.51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>
        <v>0</v>
      </c>
      <c r="FR875" s="2">
        <v>0</v>
      </c>
      <c r="FS875" s="2">
        <v>0</v>
      </c>
      <c r="FT875" s="2"/>
      <c r="FU875" s="2"/>
      <c r="FV875" s="2"/>
      <c r="FW875" s="2"/>
      <c r="FX875" s="2">
        <v>84</v>
      </c>
      <c r="FY875" s="2">
        <v>53</v>
      </c>
      <c r="FZ875" s="2"/>
      <c r="GA875" s="2" t="s">
        <v>3</v>
      </c>
      <c r="GB875" s="2"/>
      <c r="GC875" s="2"/>
      <c r="GD875" s="2">
        <v>1</v>
      </c>
      <c r="GE875" s="2"/>
      <c r="GF875" s="2">
        <v>975818671</v>
      </c>
      <c r="GG875" s="2">
        <v>2</v>
      </c>
      <c r="GH875" s="2">
        <v>1</v>
      </c>
      <c r="GI875" s="2">
        <v>-2</v>
      </c>
      <c r="GJ875" s="2">
        <v>0</v>
      </c>
      <c r="GK875" s="2">
        <v>0</v>
      </c>
      <c r="GL875" s="2">
        <f t="shared" si="826"/>
        <v>0</v>
      </c>
      <c r="GM875" s="2">
        <f t="shared" si="827"/>
        <v>45203.82</v>
      </c>
      <c r="GN875" s="2">
        <f t="shared" si="828"/>
        <v>45203.82</v>
      </c>
      <c r="GO875" s="2">
        <f t="shared" si="829"/>
        <v>0</v>
      </c>
      <c r="GP875" s="2">
        <f t="shared" si="830"/>
        <v>0</v>
      </c>
      <c r="GQ875" s="2"/>
      <c r="GR875" s="2">
        <v>0</v>
      </c>
      <c r="GS875" s="2">
        <v>3</v>
      </c>
      <c r="GT875" s="2">
        <v>0</v>
      </c>
      <c r="GU875" s="2" t="s">
        <v>3</v>
      </c>
      <c r="GV875" s="2">
        <f t="shared" si="831"/>
        <v>0</v>
      </c>
      <c r="GW875" s="2">
        <v>1</v>
      </c>
      <c r="GX875" s="2">
        <f t="shared" si="832"/>
        <v>0</v>
      </c>
      <c r="GY875" s="2"/>
      <c r="GZ875" s="2"/>
      <c r="HA875" s="2">
        <v>0</v>
      </c>
      <c r="HB875" s="2">
        <v>0</v>
      </c>
      <c r="HC875" s="2">
        <f t="shared" si="833"/>
        <v>0</v>
      </c>
      <c r="HD875" s="2"/>
      <c r="HE875" s="2" t="s">
        <v>3</v>
      </c>
      <c r="HF875" s="2" t="s">
        <v>3</v>
      </c>
      <c r="HG875" s="2"/>
      <c r="HH875" s="2"/>
      <c r="HI875" s="2"/>
      <c r="HJ875" s="2"/>
      <c r="HK875" s="2"/>
      <c r="HL875" s="2"/>
      <c r="HM875" s="2" t="s">
        <v>3</v>
      </c>
      <c r="HN875" s="2" t="s">
        <v>3</v>
      </c>
      <c r="HO875" s="2" t="s">
        <v>3</v>
      </c>
      <c r="HP875" s="2" t="s">
        <v>3</v>
      </c>
      <c r="HQ875" s="2" t="s">
        <v>3</v>
      </c>
      <c r="HR875" s="2"/>
      <c r="HS875" s="2">
        <v>0</v>
      </c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>
        <v>0</v>
      </c>
      <c r="IL875" s="2"/>
      <c r="IM875" s="2"/>
      <c r="IN875" s="2"/>
      <c r="IO875" s="2"/>
      <c r="IP875" s="2"/>
      <c r="IQ875" s="2"/>
      <c r="IR875" s="2"/>
      <c r="IS875" s="2"/>
      <c r="IT875" s="2"/>
      <c r="IU875" s="2"/>
    </row>
    <row r="876" spans="1:255" x14ac:dyDescent="0.25">
      <c r="A876">
        <v>18</v>
      </c>
      <c r="B876">
        <v>1</v>
      </c>
      <c r="C876">
        <v>639</v>
      </c>
      <c r="E876" t="s">
        <v>492</v>
      </c>
      <c r="F876" t="s">
        <v>114</v>
      </c>
      <c r="G876" t="s">
        <v>115</v>
      </c>
      <c r="H876" t="s">
        <v>32</v>
      </c>
      <c r="I876">
        <f>I874*J876</f>
        <v>5.3765999999999998</v>
      </c>
      <c r="J876">
        <v>0.94495412844036697</v>
      </c>
      <c r="K876">
        <v>0.94495410000000002</v>
      </c>
      <c r="O876">
        <f t="shared" si="802"/>
        <v>507748.32</v>
      </c>
      <c r="P876">
        <f t="shared" si="803"/>
        <v>507748.32</v>
      </c>
      <c r="Q876">
        <f t="shared" si="834"/>
        <v>0</v>
      </c>
      <c r="R876">
        <f t="shared" si="804"/>
        <v>0</v>
      </c>
      <c r="S876">
        <f t="shared" si="805"/>
        <v>0</v>
      </c>
      <c r="T876">
        <f t="shared" si="806"/>
        <v>0</v>
      </c>
      <c r="U876">
        <f t="shared" si="807"/>
        <v>0</v>
      </c>
      <c r="V876">
        <f t="shared" si="808"/>
        <v>0</v>
      </c>
      <c r="W876">
        <f t="shared" si="809"/>
        <v>0</v>
      </c>
      <c r="X876">
        <f t="shared" si="810"/>
        <v>0</v>
      </c>
      <c r="Y876">
        <f t="shared" si="811"/>
        <v>0</v>
      </c>
      <c r="AA876">
        <v>56481267</v>
      </c>
      <c r="AB876">
        <f t="shared" si="812"/>
        <v>8407.51</v>
      </c>
      <c r="AC876">
        <f t="shared" si="813"/>
        <v>8407.51</v>
      </c>
      <c r="AD876">
        <f t="shared" si="835"/>
        <v>0</v>
      </c>
      <c r="AE876">
        <f t="shared" si="836"/>
        <v>0</v>
      </c>
      <c r="AF876">
        <f t="shared" si="836"/>
        <v>0</v>
      </c>
      <c r="AG876">
        <f t="shared" si="814"/>
        <v>0</v>
      </c>
      <c r="AH876">
        <f t="shared" si="837"/>
        <v>0</v>
      </c>
      <c r="AI876">
        <f t="shared" si="837"/>
        <v>0</v>
      </c>
      <c r="AJ876">
        <f t="shared" si="815"/>
        <v>0</v>
      </c>
      <c r="AK876">
        <v>8407.51</v>
      </c>
      <c r="AL876">
        <v>8407.51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84</v>
      </c>
      <c r="AU876">
        <v>53</v>
      </c>
      <c r="AV876">
        <v>1</v>
      </c>
      <c r="AW876">
        <v>1.002</v>
      </c>
      <c r="AZ876">
        <v>1</v>
      </c>
      <c r="BA876">
        <v>1</v>
      </c>
      <c r="BB876">
        <v>1</v>
      </c>
      <c r="BC876">
        <v>11.21</v>
      </c>
      <c r="BD876" t="s">
        <v>3</v>
      </c>
      <c r="BE876" t="s">
        <v>3</v>
      </c>
      <c r="BF876" t="s">
        <v>3</v>
      </c>
      <c r="BG876" t="s">
        <v>3</v>
      </c>
      <c r="BH876">
        <v>3</v>
      </c>
      <c r="BI876">
        <v>1</v>
      </c>
      <c r="BJ876" t="s">
        <v>116</v>
      </c>
      <c r="BM876">
        <v>13</v>
      </c>
      <c r="BN876">
        <v>0</v>
      </c>
      <c r="BO876" t="s">
        <v>114</v>
      </c>
      <c r="BP876">
        <v>1</v>
      </c>
      <c r="BQ876">
        <v>30</v>
      </c>
      <c r="BR876">
        <v>0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 t="s">
        <v>3</v>
      </c>
      <c r="BZ876">
        <v>84</v>
      </c>
      <c r="CA876">
        <v>53</v>
      </c>
      <c r="CB876" t="s">
        <v>3</v>
      </c>
      <c r="CE876">
        <v>30</v>
      </c>
      <c r="CF876">
        <v>0</v>
      </c>
      <c r="CG876">
        <v>0</v>
      </c>
      <c r="CM876">
        <v>0</v>
      </c>
      <c r="CN876" t="s">
        <v>3</v>
      </c>
      <c r="CO876">
        <v>0</v>
      </c>
      <c r="CP876">
        <f t="shared" si="816"/>
        <v>507748.32</v>
      </c>
      <c r="CQ876">
        <f t="shared" si="817"/>
        <v>94436.74</v>
      </c>
      <c r="CR876">
        <f t="shared" si="838"/>
        <v>0</v>
      </c>
      <c r="CS876">
        <f t="shared" si="818"/>
        <v>0</v>
      </c>
      <c r="CT876">
        <f t="shared" si="819"/>
        <v>0</v>
      </c>
      <c r="CU876">
        <f t="shared" si="820"/>
        <v>0</v>
      </c>
      <c r="CV876">
        <f t="shared" si="821"/>
        <v>0</v>
      </c>
      <c r="CW876">
        <f t="shared" si="822"/>
        <v>0</v>
      </c>
      <c r="CX876">
        <f t="shared" si="823"/>
        <v>0</v>
      </c>
      <c r="CY876">
        <f t="shared" si="824"/>
        <v>0</v>
      </c>
      <c r="CZ876">
        <f t="shared" si="825"/>
        <v>0</v>
      </c>
      <c r="DC876" t="s">
        <v>3</v>
      </c>
      <c r="DD876" t="s">
        <v>3</v>
      </c>
      <c r="DE876" t="s">
        <v>3</v>
      </c>
      <c r="DF876" t="s">
        <v>3</v>
      </c>
      <c r="DG876" t="s">
        <v>3</v>
      </c>
      <c r="DH876" t="s">
        <v>3</v>
      </c>
      <c r="DI876" t="s">
        <v>3</v>
      </c>
      <c r="DJ876" t="s">
        <v>3</v>
      </c>
      <c r="DK876" t="s">
        <v>3</v>
      </c>
      <c r="DL876" t="s">
        <v>3</v>
      </c>
      <c r="DM876" t="s">
        <v>3</v>
      </c>
      <c r="DN876">
        <v>0</v>
      </c>
      <c r="DO876">
        <v>0</v>
      </c>
      <c r="DP876">
        <v>1</v>
      </c>
      <c r="DQ876">
        <v>1</v>
      </c>
      <c r="DU876">
        <v>1009</v>
      </c>
      <c r="DV876" t="s">
        <v>32</v>
      </c>
      <c r="DW876" t="s">
        <v>32</v>
      </c>
      <c r="DX876">
        <v>1000</v>
      </c>
      <c r="DZ876" t="s">
        <v>3</v>
      </c>
      <c r="EA876" t="s">
        <v>3</v>
      </c>
      <c r="EB876" t="s">
        <v>3</v>
      </c>
      <c r="EC876" t="s">
        <v>3</v>
      </c>
      <c r="EE876">
        <v>55586449</v>
      </c>
      <c r="EF876">
        <v>30</v>
      </c>
      <c r="EG876" t="s">
        <v>117</v>
      </c>
      <c r="EH876">
        <v>0</v>
      </c>
      <c r="EI876" t="s">
        <v>3</v>
      </c>
      <c r="EJ876">
        <v>1</v>
      </c>
      <c r="EK876">
        <v>13</v>
      </c>
      <c r="EL876" t="s">
        <v>118</v>
      </c>
      <c r="EM876" t="s">
        <v>119</v>
      </c>
      <c r="EO876" t="s">
        <v>3</v>
      </c>
      <c r="EQ876">
        <v>0</v>
      </c>
      <c r="ER876">
        <v>8407.51</v>
      </c>
      <c r="ES876">
        <v>8407.51</v>
      </c>
      <c r="ET876">
        <v>0</v>
      </c>
      <c r="EU876">
        <v>0</v>
      </c>
      <c r="EV876">
        <v>0</v>
      </c>
      <c r="EW876">
        <v>0</v>
      </c>
      <c r="EX876">
        <v>0</v>
      </c>
      <c r="FQ876">
        <v>0</v>
      </c>
      <c r="FR876">
        <v>0</v>
      </c>
      <c r="FS876">
        <v>0</v>
      </c>
      <c r="FX876">
        <v>84</v>
      </c>
      <c r="FY876">
        <v>53</v>
      </c>
      <c r="GA876" t="s">
        <v>3</v>
      </c>
      <c r="GD876">
        <v>1</v>
      </c>
      <c r="GF876">
        <v>975818671</v>
      </c>
      <c r="GG876">
        <v>2</v>
      </c>
      <c r="GH876">
        <v>1</v>
      </c>
      <c r="GI876">
        <v>2</v>
      </c>
      <c r="GJ876">
        <v>0</v>
      </c>
      <c r="GK876">
        <v>0</v>
      </c>
      <c r="GL876">
        <f t="shared" si="826"/>
        <v>0</v>
      </c>
      <c r="GM876">
        <f t="shared" si="827"/>
        <v>507748.32</v>
      </c>
      <c r="GN876">
        <f t="shared" si="828"/>
        <v>507748.32</v>
      </c>
      <c r="GO876">
        <f t="shared" si="829"/>
        <v>0</v>
      </c>
      <c r="GP876">
        <f t="shared" si="830"/>
        <v>0</v>
      </c>
      <c r="GR876">
        <v>0</v>
      </c>
      <c r="GS876">
        <v>3</v>
      </c>
      <c r="GT876">
        <v>0</v>
      </c>
      <c r="GU876" t="s">
        <v>3</v>
      </c>
      <c r="GV876">
        <f t="shared" si="831"/>
        <v>0</v>
      </c>
      <c r="GW876">
        <v>1</v>
      </c>
      <c r="GX876">
        <f t="shared" si="832"/>
        <v>0</v>
      </c>
      <c r="HA876">
        <v>0</v>
      </c>
      <c r="HB876">
        <v>0</v>
      </c>
      <c r="HC876">
        <f t="shared" si="833"/>
        <v>0</v>
      </c>
      <c r="HE876" t="s">
        <v>3</v>
      </c>
      <c r="HF876" t="s">
        <v>3</v>
      </c>
      <c r="HM876" t="s">
        <v>3</v>
      </c>
      <c r="HN876" t="s">
        <v>3</v>
      </c>
      <c r="HO876" t="s">
        <v>3</v>
      </c>
      <c r="HP876" t="s">
        <v>3</v>
      </c>
      <c r="HQ876" t="s">
        <v>3</v>
      </c>
      <c r="HS876">
        <v>0</v>
      </c>
      <c r="IK876">
        <v>0</v>
      </c>
    </row>
    <row r="877" spans="1:255" x14ac:dyDescent="0.25">
      <c r="A877" s="2">
        <v>18</v>
      </c>
      <c r="B877" s="2">
        <v>1</v>
      </c>
      <c r="C877" s="2">
        <v>634</v>
      </c>
      <c r="D877" s="2"/>
      <c r="E877" s="2" t="s">
        <v>493</v>
      </c>
      <c r="F877" s="2" t="s">
        <v>30</v>
      </c>
      <c r="G877" s="2" t="s">
        <v>31</v>
      </c>
      <c r="H877" s="2" t="s">
        <v>32</v>
      </c>
      <c r="I877" s="2">
        <f>I873*J877</f>
        <v>0.16819999999999999</v>
      </c>
      <c r="J877" s="2">
        <v>2.9561671763506624E-2</v>
      </c>
      <c r="K877" s="2">
        <v>2.95617E-2</v>
      </c>
      <c r="L877" s="2"/>
      <c r="M877" s="2"/>
      <c r="N877" s="2"/>
      <c r="O877" s="2">
        <f t="shared" si="802"/>
        <v>1659.12</v>
      </c>
      <c r="P877" s="2">
        <f t="shared" si="803"/>
        <v>1659.12</v>
      </c>
      <c r="Q877" s="2">
        <f t="shared" si="834"/>
        <v>0</v>
      </c>
      <c r="R877" s="2">
        <f t="shared" si="804"/>
        <v>0</v>
      </c>
      <c r="S877" s="2">
        <f t="shared" si="805"/>
        <v>0</v>
      </c>
      <c r="T877" s="2">
        <f t="shared" si="806"/>
        <v>0</v>
      </c>
      <c r="U877" s="2">
        <f t="shared" si="807"/>
        <v>0</v>
      </c>
      <c r="V877" s="2">
        <f t="shared" si="808"/>
        <v>0</v>
      </c>
      <c r="W877" s="2">
        <f t="shared" si="809"/>
        <v>0</v>
      </c>
      <c r="X877" s="2">
        <f t="shared" si="810"/>
        <v>0</v>
      </c>
      <c r="Y877" s="2">
        <f t="shared" si="811"/>
        <v>0</v>
      </c>
      <c r="Z877" s="2"/>
      <c r="AA877" s="2">
        <v>56481265</v>
      </c>
      <c r="AB877" s="2">
        <f t="shared" si="812"/>
        <v>9844.31</v>
      </c>
      <c r="AC877" s="2">
        <f t="shared" si="813"/>
        <v>9844.31</v>
      </c>
      <c r="AD877" s="2">
        <f t="shared" si="835"/>
        <v>0</v>
      </c>
      <c r="AE877" s="2">
        <f t="shared" si="836"/>
        <v>0</v>
      </c>
      <c r="AF877" s="2">
        <f t="shared" si="836"/>
        <v>0</v>
      </c>
      <c r="AG877" s="2">
        <f t="shared" si="814"/>
        <v>0</v>
      </c>
      <c r="AH877" s="2">
        <f t="shared" si="837"/>
        <v>0</v>
      </c>
      <c r="AI877" s="2">
        <f t="shared" si="837"/>
        <v>0</v>
      </c>
      <c r="AJ877" s="2">
        <f t="shared" si="815"/>
        <v>0</v>
      </c>
      <c r="AK877" s="2">
        <v>9844.31</v>
      </c>
      <c r="AL877" s="2">
        <v>9844.31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92</v>
      </c>
      <c r="AU877" s="2">
        <v>52</v>
      </c>
      <c r="AV877" s="2">
        <v>1</v>
      </c>
      <c r="AW877" s="2">
        <v>1.002</v>
      </c>
      <c r="AX877" s="2"/>
      <c r="AY877" s="2"/>
      <c r="AZ877" s="2">
        <v>1</v>
      </c>
      <c r="BA877" s="2">
        <v>1</v>
      </c>
      <c r="BB877" s="2">
        <v>1</v>
      </c>
      <c r="BC877" s="2">
        <v>1</v>
      </c>
      <c r="BD877" s="2" t="s">
        <v>3</v>
      </c>
      <c r="BE877" s="2" t="s">
        <v>3</v>
      </c>
      <c r="BF877" s="2" t="s">
        <v>3</v>
      </c>
      <c r="BG877" s="2" t="s">
        <v>3</v>
      </c>
      <c r="BH877" s="2">
        <v>3</v>
      </c>
      <c r="BI877" s="2">
        <v>1</v>
      </c>
      <c r="BJ877" s="2" t="s">
        <v>33</v>
      </c>
      <c r="BK877" s="2"/>
      <c r="BL877" s="2"/>
      <c r="BM877" s="2">
        <v>90</v>
      </c>
      <c r="BN877" s="2">
        <v>0</v>
      </c>
      <c r="BO877" s="2" t="s">
        <v>3</v>
      </c>
      <c r="BP877" s="2">
        <v>0</v>
      </c>
      <c r="BQ877" s="2">
        <v>60</v>
      </c>
      <c r="BR877" s="2">
        <v>0</v>
      </c>
      <c r="BS877" s="2">
        <v>1</v>
      </c>
      <c r="BT877" s="2">
        <v>1</v>
      </c>
      <c r="BU877" s="2">
        <v>1</v>
      </c>
      <c r="BV877" s="2">
        <v>1</v>
      </c>
      <c r="BW877" s="2">
        <v>1</v>
      </c>
      <c r="BX877" s="2">
        <v>1</v>
      </c>
      <c r="BY877" s="2" t="s">
        <v>3</v>
      </c>
      <c r="BZ877" s="2">
        <v>92</v>
      </c>
      <c r="CA877" s="2">
        <v>52</v>
      </c>
      <c r="CB877" s="2" t="s">
        <v>3</v>
      </c>
      <c r="CC877" s="2"/>
      <c r="CD877" s="2"/>
      <c r="CE877" s="2">
        <v>30</v>
      </c>
      <c r="CF877" s="2">
        <v>0</v>
      </c>
      <c r="CG877" s="2">
        <v>0</v>
      </c>
      <c r="CH877" s="2"/>
      <c r="CI877" s="2"/>
      <c r="CJ877" s="2"/>
      <c r="CK877" s="2"/>
      <c r="CL877" s="2"/>
      <c r="CM877" s="2">
        <v>0</v>
      </c>
      <c r="CN877" s="2" t="s">
        <v>3</v>
      </c>
      <c r="CO877" s="2">
        <v>0</v>
      </c>
      <c r="CP877" s="2">
        <f t="shared" si="816"/>
        <v>1659.12</v>
      </c>
      <c r="CQ877" s="2">
        <f t="shared" si="817"/>
        <v>9864</v>
      </c>
      <c r="CR877" s="2">
        <f t="shared" si="838"/>
        <v>0</v>
      </c>
      <c r="CS877" s="2">
        <f t="shared" si="818"/>
        <v>0</v>
      </c>
      <c r="CT877" s="2">
        <f t="shared" si="819"/>
        <v>0</v>
      </c>
      <c r="CU877" s="2">
        <f t="shared" si="820"/>
        <v>0</v>
      </c>
      <c r="CV877" s="2">
        <f t="shared" si="821"/>
        <v>0</v>
      </c>
      <c r="CW877" s="2">
        <f t="shared" si="822"/>
        <v>0</v>
      </c>
      <c r="CX877" s="2">
        <f t="shared" si="823"/>
        <v>0</v>
      </c>
      <c r="CY877" s="2">
        <f t="shared" si="824"/>
        <v>0</v>
      </c>
      <c r="CZ877" s="2">
        <f t="shared" si="825"/>
        <v>0</v>
      </c>
      <c r="DA877" s="2"/>
      <c r="DB877" s="2"/>
      <c r="DC877" s="2" t="s">
        <v>3</v>
      </c>
      <c r="DD877" s="2" t="s">
        <v>3</v>
      </c>
      <c r="DE877" s="2" t="s">
        <v>3</v>
      </c>
      <c r="DF877" s="2" t="s">
        <v>3</v>
      </c>
      <c r="DG877" s="2" t="s">
        <v>3</v>
      </c>
      <c r="DH877" s="2" t="s">
        <v>3</v>
      </c>
      <c r="DI877" s="2" t="s">
        <v>3</v>
      </c>
      <c r="DJ877" s="2" t="s">
        <v>3</v>
      </c>
      <c r="DK877" s="2" t="s">
        <v>3</v>
      </c>
      <c r="DL877" s="2" t="s">
        <v>3</v>
      </c>
      <c r="DM877" s="2" t="s">
        <v>3</v>
      </c>
      <c r="DN877" s="2">
        <v>0</v>
      </c>
      <c r="DO877" s="2">
        <v>0</v>
      </c>
      <c r="DP877" s="2">
        <v>1</v>
      </c>
      <c r="DQ877" s="2">
        <v>1</v>
      </c>
      <c r="DR877" s="2"/>
      <c r="DS877" s="2"/>
      <c r="DT877" s="2"/>
      <c r="DU877" s="2">
        <v>1009</v>
      </c>
      <c r="DV877" s="2" t="s">
        <v>32</v>
      </c>
      <c r="DW877" s="2" t="s">
        <v>32</v>
      </c>
      <c r="DX877" s="2">
        <v>1000</v>
      </c>
      <c r="DY877" s="2"/>
      <c r="DZ877" s="2" t="s">
        <v>3</v>
      </c>
      <c r="EA877" s="2" t="s">
        <v>3</v>
      </c>
      <c r="EB877" s="2" t="s">
        <v>3</v>
      </c>
      <c r="EC877" s="2" t="s">
        <v>3</v>
      </c>
      <c r="ED877" s="2"/>
      <c r="EE877" s="2">
        <v>55586525</v>
      </c>
      <c r="EF877" s="2">
        <v>60</v>
      </c>
      <c r="EG877" s="2" t="s">
        <v>25</v>
      </c>
      <c r="EH877" s="2">
        <v>0</v>
      </c>
      <c r="EI877" s="2" t="s">
        <v>3</v>
      </c>
      <c r="EJ877" s="2">
        <v>1</v>
      </c>
      <c r="EK877" s="2">
        <v>90</v>
      </c>
      <c r="EL877" s="2" t="s">
        <v>26</v>
      </c>
      <c r="EM877" s="2" t="s">
        <v>27</v>
      </c>
      <c r="EN877" s="2"/>
      <c r="EO877" s="2" t="s">
        <v>3</v>
      </c>
      <c r="EP877" s="2"/>
      <c r="EQ877" s="2">
        <v>0</v>
      </c>
      <c r="ER877" s="2">
        <v>9844.31</v>
      </c>
      <c r="ES877" s="2">
        <v>9844.31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>
        <v>0</v>
      </c>
      <c r="FR877" s="2">
        <v>0</v>
      </c>
      <c r="FS877" s="2">
        <v>0</v>
      </c>
      <c r="FT877" s="2"/>
      <c r="FU877" s="2"/>
      <c r="FV877" s="2"/>
      <c r="FW877" s="2"/>
      <c r="FX877" s="2">
        <v>92</v>
      </c>
      <c r="FY877" s="2">
        <v>52</v>
      </c>
      <c r="FZ877" s="2"/>
      <c r="GA877" s="2" t="s">
        <v>3</v>
      </c>
      <c r="GB877" s="2"/>
      <c r="GC877" s="2"/>
      <c r="GD877" s="2">
        <v>1</v>
      </c>
      <c r="GE877" s="2"/>
      <c r="GF877" s="2">
        <v>981881691</v>
      </c>
      <c r="GG877" s="2">
        <v>2</v>
      </c>
      <c r="GH877" s="2">
        <v>1</v>
      </c>
      <c r="GI877" s="2">
        <v>-2</v>
      </c>
      <c r="GJ877" s="2">
        <v>0</v>
      </c>
      <c r="GK877" s="2">
        <v>0</v>
      </c>
      <c r="GL877" s="2">
        <f t="shared" si="826"/>
        <v>0</v>
      </c>
      <c r="GM877" s="2">
        <f t="shared" si="827"/>
        <v>1659.12</v>
      </c>
      <c r="GN877" s="2">
        <f t="shared" si="828"/>
        <v>1659.12</v>
      </c>
      <c r="GO877" s="2">
        <f t="shared" si="829"/>
        <v>0</v>
      </c>
      <c r="GP877" s="2">
        <f t="shared" si="830"/>
        <v>0</v>
      </c>
      <c r="GQ877" s="2"/>
      <c r="GR877" s="2">
        <v>0</v>
      </c>
      <c r="GS877" s="2">
        <v>3</v>
      </c>
      <c r="GT877" s="2">
        <v>0</v>
      </c>
      <c r="GU877" s="2" t="s">
        <v>3</v>
      </c>
      <c r="GV877" s="2">
        <f t="shared" si="831"/>
        <v>0</v>
      </c>
      <c r="GW877" s="2">
        <v>1</v>
      </c>
      <c r="GX877" s="2">
        <f t="shared" si="832"/>
        <v>0</v>
      </c>
      <c r="GY877" s="2"/>
      <c r="GZ877" s="2"/>
      <c r="HA877" s="2">
        <v>0</v>
      </c>
      <c r="HB877" s="2">
        <v>0</v>
      </c>
      <c r="HC877" s="2">
        <f t="shared" si="833"/>
        <v>0</v>
      </c>
      <c r="HD877" s="2"/>
      <c r="HE877" s="2" t="s">
        <v>3</v>
      </c>
      <c r="HF877" s="2" t="s">
        <v>3</v>
      </c>
      <c r="HG877" s="2"/>
      <c r="HH877" s="2"/>
      <c r="HI877" s="2"/>
      <c r="HJ877" s="2"/>
      <c r="HK877" s="2"/>
      <c r="HL877" s="2"/>
      <c r="HM877" s="2" t="s">
        <v>3</v>
      </c>
      <c r="HN877" s="2" t="s">
        <v>3</v>
      </c>
      <c r="HO877" s="2" t="s">
        <v>3</v>
      </c>
      <c r="HP877" s="2" t="s">
        <v>3</v>
      </c>
      <c r="HQ877" s="2" t="s">
        <v>3</v>
      </c>
      <c r="HR877" s="2"/>
      <c r="HS877" s="2">
        <v>0</v>
      </c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>
        <v>0</v>
      </c>
      <c r="IL877" s="2"/>
      <c r="IM877" s="2"/>
      <c r="IN877" s="2"/>
      <c r="IO877" s="2"/>
      <c r="IP877" s="2"/>
      <c r="IQ877" s="2"/>
      <c r="IR877" s="2"/>
      <c r="IS877" s="2"/>
      <c r="IT877" s="2"/>
      <c r="IU877" s="2"/>
    </row>
    <row r="878" spans="1:255" x14ac:dyDescent="0.25">
      <c r="A878">
        <v>18</v>
      </c>
      <c r="B878">
        <v>1</v>
      </c>
      <c r="C878">
        <v>638</v>
      </c>
      <c r="E878" t="s">
        <v>493</v>
      </c>
      <c r="F878" t="s">
        <v>30</v>
      </c>
      <c r="G878" t="s">
        <v>31</v>
      </c>
      <c r="H878" t="s">
        <v>32</v>
      </c>
      <c r="I878">
        <f>I874*J878</f>
        <v>0.16819999999999999</v>
      </c>
      <c r="J878">
        <v>2.9561671763506624E-2</v>
      </c>
      <c r="K878">
        <v>2.95617E-2</v>
      </c>
      <c r="O878">
        <f t="shared" si="802"/>
        <v>12509.76</v>
      </c>
      <c r="P878">
        <f t="shared" si="803"/>
        <v>12509.76</v>
      </c>
      <c r="Q878">
        <f t="shared" si="834"/>
        <v>0</v>
      </c>
      <c r="R878">
        <f t="shared" si="804"/>
        <v>0</v>
      </c>
      <c r="S878">
        <f t="shared" si="805"/>
        <v>0</v>
      </c>
      <c r="T878">
        <f t="shared" si="806"/>
        <v>0</v>
      </c>
      <c r="U878">
        <f t="shared" si="807"/>
        <v>0</v>
      </c>
      <c r="V878">
        <f t="shared" si="808"/>
        <v>0</v>
      </c>
      <c r="W878">
        <f t="shared" si="809"/>
        <v>0</v>
      </c>
      <c r="X878">
        <f t="shared" si="810"/>
        <v>0</v>
      </c>
      <c r="Y878">
        <f t="shared" si="811"/>
        <v>0</v>
      </c>
      <c r="AA878">
        <v>56481267</v>
      </c>
      <c r="AB878">
        <f t="shared" si="812"/>
        <v>9844.31</v>
      </c>
      <c r="AC878">
        <f t="shared" si="813"/>
        <v>9844.31</v>
      </c>
      <c r="AD878">
        <f t="shared" si="835"/>
        <v>0</v>
      </c>
      <c r="AE878">
        <f t="shared" si="836"/>
        <v>0</v>
      </c>
      <c r="AF878">
        <f t="shared" si="836"/>
        <v>0</v>
      </c>
      <c r="AG878">
        <f t="shared" si="814"/>
        <v>0</v>
      </c>
      <c r="AH878">
        <f t="shared" si="837"/>
        <v>0</v>
      </c>
      <c r="AI878">
        <f t="shared" si="837"/>
        <v>0</v>
      </c>
      <c r="AJ878">
        <f t="shared" si="815"/>
        <v>0</v>
      </c>
      <c r="AK878">
        <v>9844.31</v>
      </c>
      <c r="AL878">
        <v>9844.31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92</v>
      </c>
      <c r="AU878">
        <v>52</v>
      </c>
      <c r="AV878">
        <v>1</v>
      </c>
      <c r="AW878">
        <v>1.002</v>
      </c>
      <c r="AZ878">
        <v>1</v>
      </c>
      <c r="BA878">
        <v>1</v>
      </c>
      <c r="BB878">
        <v>1</v>
      </c>
      <c r="BC878">
        <v>7.54</v>
      </c>
      <c r="BD878" t="s">
        <v>3</v>
      </c>
      <c r="BE878" t="s">
        <v>3</v>
      </c>
      <c r="BF878" t="s">
        <v>3</v>
      </c>
      <c r="BG878" t="s">
        <v>3</v>
      </c>
      <c r="BH878">
        <v>3</v>
      </c>
      <c r="BI878">
        <v>1</v>
      </c>
      <c r="BJ878" t="s">
        <v>33</v>
      </c>
      <c r="BM878">
        <v>90</v>
      </c>
      <c r="BN878">
        <v>0</v>
      </c>
      <c r="BO878" t="s">
        <v>30</v>
      </c>
      <c r="BP878">
        <v>1</v>
      </c>
      <c r="BQ878">
        <v>60</v>
      </c>
      <c r="BR878">
        <v>0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 t="s">
        <v>3</v>
      </c>
      <c r="BZ878">
        <v>92</v>
      </c>
      <c r="CA878">
        <v>52</v>
      </c>
      <c r="CB878" t="s">
        <v>3</v>
      </c>
      <c r="CE878">
        <v>30</v>
      </c>
      <c r="CF878">
        <v>0</v>
      </c>
      <c r="CG878">
        <v>0</v>
      </c>
      <c r="CM878">
        <v>0</v>
      </c>
      <c r="CN878" t="s">
        <v>3</v>
      </c>
      <c r="CO878">
        <v>0</v>
      </c>
      <c r="CP878">
        <f t="shared" si="816"/>
        <v>12509.76</v>
      </c>
      <c r="CQ878">
        <f t="shared" si="817"/>
        <v>74374.559999999998</v>
      </c>
      <c r="CR878">
        <f t="shared" si="838"/>
        <v>0</v>
      </c>
      <c r="CS878">
        <f t="shared" si="818"/>
        <v>0</v>
      </c>
      <c r="CT878">
        <f t="shared" si="819"/>
        <v>0</v>
      </c>
      <c r="CU878">
        <f t="shared" si="820"/>
        <v>0</v>
      </c>
      <c r="CV878">
        <f t="shared" si="821"/>
        <v>0</v>
      </c>
      <c r="CW878">
        <f t="shared" si="822"/>
        <v>0</v>
      </c>
      <c r="CX878">
        <f t="shared" si="823"/>
        <v>0</v>
      </c>
      <c r="CY878">
        <f t="shared" si="824"/>
        <v>0</v>
      </c>
      <c r="CZ878">
        <f t="shared" si="825"/>
        <v>0</v>
      </c>
      <c r="DC878" t="s">
        <v>3</v>
      </c>
      <c r="DD878" t="s">
        <v>3</v>
      </c>
      <c r="DE878" t="s">
        <v>3</v>
      </c>
      <c r="DF878" t="s">
        <v>3</v>
      </c>
      <c r="DG878" t="s">
        <v>3</v>
      </c>
      <c r="DH878" t="s">
        <v>3</v>
      </c>
      <c r="DI878" t="s">
        <v>3</v>
      </c>
      <c r="DJ878" t="s">
        <v>3</v>
      </c>
      <c r="DK878" t="s">
        <v>3</v>
      </c>
      <c r="DL878" t="s">
        <v>3</v>
      </c>
      <c r="DM878" t="s">
        <v>3</v>
      </c>
      <c r="DN878">
        <v>0</v>
      </c>
      <c r="DO878">
        <v>0</v>
      </c>
      <c r="DP878">
        <v>1</v>
      </c>
      <c r="DQ878">
        <v>1</v>
      </c>
      <c r="DU878">
        <v>1009</v>
      </c>
      <c r="DV878" t="s">
        <v>32</v>
      </c>
      <c r="DW878" t="s">
        <v>32</v>
      </c>
      <c r="DX878">
        <v>1000</v>
      </c>
      <c r="DZ878" t="s">
        <v>3</v>
      </c>
      <c r="EA878" t="s">
        <v>3</v>
      </c>
      <c r="EB878" t="s">
        <v>3</v>
      </c>
      <c r="EC878" t="s">
        <v>3</v>
      </c>
      <c r="EE878">
        <v>55586525</v>
      </c>
      <c r="EF878">
        <v>60</v>
      </c>
      <c r="EG878" t="s">
        <v>25</v>
      </c>
      <c r="EH878">
        <v>0</v>
      </c>
      <c r="EI878" t="s">
        <v>3</v>
      </c>
      <c r="EJ878">
        <v>1</v>
      </c>
      <c r="EK878">
        <v>90</v>
      </c>
      <c r="EL878" t="s">
        <v>26</v>
      </c>
      <c r="EM878" t="s">
        <v>27</v>
      </c>
      <c r="EO878" t="s">
        <v>3</v>
      </c>
      <c r="EQ878">
        <v>0</v>
      </c>
      <c r="ER878">
        <v>9844.31</v>
      </c>
      <c r="ES878">
        <v>9844.31</v>
      </c>
      <c r="ET878">
        <v>0</v>
      </c>
      <c r="EU878">
        <v>0</v>
      </c>
      <c r="EV878">
        <v>0</v>
      </c>
      <c r="EW878">
        <v>0</v>
      </c>
      <c r="EX878">
        <v>0</v>
      </c>
      <c r="FQ878">
        <v>0</v>
      </c>
      <c r="FR878">
        <v>0</v>
      </c>
      <c r="FS878">
        <v>0</v>
      </c>
      <c r="FX878">
        <v>92</v>
      </c>
      <c r="FY878">
        <v>52</v>
      </c>
      <c r="GA878" t="s">
        <v>3</v>
      </c>
      <c r="GD878">
        <v>1</v>
      </c>
      <c r="GF878">
        <v>981881691</v>
      </c>
      <c r="GG878">
        <v>2</v>
      </c>
      <c r="GH878">
        <v>1</v>
      </c>
      <c r="GI878">
        <v>2</v>
      </c>
      <c r="GJ878">
        <v>0</v>
      </c>
      <c r="GK878">
        <v>0</v>
      </c>
      <c r="GL878">
        <f t="shared" si="826"/>
        <v>0</v>
      </c>
      <c r="GM878">
        <f t="shared" si="827"/>
        <v>12509.76</v>
      </c>
      <c r="GN878">
        <f t="shared" si="828"/>
        <v>12509.76</v>
      </c>
      <c r="GO878">
        <f t="shared" si="829"/>
        <v>0</v>
      </c>
      <c r="GP878">
        <f t="shared" si="830"/>
        <v>0</v>
      </c>
      <c r="GR878">
        <v>0</v>
      </c>
      <c r="GS878">
        <v>3</v>
      </c>
      <c r="GT878">
        <v>0</v>
      </c>
      <c r="GU878" t="s">
        <v>3</v>
      </c>
      <c r="GV878">
        <f t="shared" si="831"/>
        <v>0</v>
      </c>
      <c r="GW878">
        <v>1</v>
      </c>
      <c r="GX878">
        <f t="shared" si="832"/>
        <v>0</v>
      </c>
      <c r="HA878">
        <v>0</v>
      </c>
      <c r="HB878">
        <v>0</v>
      </c>
      <c r="HC878">
        <f t="shared" si="833"/>
        <v>0</v>
      </c>
      <c r="HE878" t="s">
        <v>3</v>
      </c>
      <c r="HF878" t="s">
        <v>3</v>
      </c>
      <c r="HM878" t="s">
        <v>3</v>
      </c>
      <c r="HN878" t="s">
        <v>3</v>
      </c>
      <c r="HO878" t="s">
        <v>3</v>
      </c>
      <c r="HP878" t="s">
        <v>3</v>
      </c>
      <c r="HQ878" t="s">
        <v>3</v>
      </c>
      <c r="HS878">
        <v>0</v>
      </c>
      <c r="IK878">
        <v>0</v>
      </c>
    </row>
    <row r="879" spans="1:255" x14ac:dyDescent="0.25">
      <c r="A879" s="2">
        <v>18</v>
      </c>
      <c r="B879" s="2">
        <v>1</v>
      </c>
      <c r="C879" s="2">
        <v>633</v>
      </c>
      <c r="D879" s="2"/>
      <c r="E879" s="2" t="s">
        <v>494</v>
      </c>
      <c r="F879" s="2" t="s">
        <v>35</v>
      </c>
      <c r="G879" s="2" t="s">
        <v>36</v>
      </c>
      <c r="H879" s="2" t="s">
        <v>32</v>
      </c>
      <c r="I879" s="2">
        <f>I873*J879</f>
        <v>0.14499999999999999</v>
      </c>
      <c r="J879" s="2">
        <v>2.54841997961264E-2</v>
      </c>
      <c r="K879" s="2">
        <v>2.5484199999999999E-2</v>
      </c>
      <c r="L879" s="2"/>
      <c r="M879" s="2"/>
      <c r="N879" s="2"/>
      <c r="O879" s="2">
        <f t="shared" si="802"/>
        <v>947.17</v>
      </c>
      <c r="P879" s="2">
        <f t="shared" si="803"/>
        <v>947.17</v>
      </c>
      <c r="Q879" s="2">
        <f t="shared" si="834"/>
        <v>0</v>
      </c>
      <c r="R879" s="2">
        <f t="shared" si="804"/>
        <v>0</v>
      </c>
      <c r="S879" s="2">
        <f t="shared" si="805"/>
        <v>0</v>
      </c>
      <c r="T879" s="2">
        <f t="shared" si="806"/>
        <v>0</v>
      </c>
      <c r="U879" s="2">
        <f t="shared" si="807"/>
        <v>0</v>
      </c>
      <c r="V879" s="2">
        <f t="shared" si="808"/>
        <v>0</v>
      </c>
      <c r="W879" s="2">
        <f t="shared" si="809"/>
        <v>0</v>
      </c>
      <c r="X879" s="2">
        <f t="shared" si="810"/>
        <v>0</v>
      </c>
      <c r="Y879" s="2">
        <f t="shared" si="811"/>
        <v>0</v>
      </c>
      <c r="Z879" s="2"/>
      <c r="AA879" s="2">
        <v>56481265</v>
      </c>
      <c r="AB879" s="2">
        <f t="shared" si="812"/>
        <v>6519.2</v>
      </c>
      <c r="AC879" s="2">
        <f t="shared" si="813"/>
        <v>6519.2</v>
      </c>
      <c r="AD879" s="2">
        <f t="shared" si="835"/>
        <v>0</v>
      </c>
      <c r="AE879" s="2">
        <f t="shared" si="836"/>
        <v>0</v>
      </c>
      <c r="AF879" s="2">
        <f t="shared" si="836"/>
        <v>0</v>
      </c>
      <c r="AG879" s="2">
        <f t="shared" si="814"/>
        <v>0</v>
      </c>
      <c r="AH879" s="2">
        <f t="shared" si="837"/>
        <v>0</v>
      </c>
      <c r="AI879" s="2">
        <f t="shared" si="837"/>
        <v>0</v>
      </c>
      <c r="AJ879" s="2">
        <f t="shared" si="815"/>
        <v>0</v>
      </c>
      <c r="AK879" s="2">
        <v>6519.2</v>
      </c>
      <c r="AL879" s="2">
        <v>6519.2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92</v>
      </c>
      <c r="AU879" s="2">
        <v>52</v>
      </c>
      <c r="AV879" s="2">
        <v>1</v>
      </c>
      <c r="AW879" s="2">
        <v>1.002</v>
      </c>
      <c r="AX879" s="2"/>
      <c r="AY879" s="2"/>
      <c r="AZ879" s="2">
        <v>1</v>
      </c>
      <c r="BA879" s="2">
        <v>1</v>
      </c>
      <c r="BB879" s="2">
        <v>1</v>
      </c>
      <c r="BC879" s="2">
        <v>1</v>
      </c>
      <c r="BD879" s="2" t="s">
        <v>3</v>
      </c>
      <c r="BE879" s="2" t="s">
        <v>3</v>
      </c>
      <c r="BF879" s="2" t="s">
        <v>3</v>
      </c>
      <c r="BG879" s="2" t="s">
        <v>3</v>
      </c>
      <c r="BH879" s="2">
        <v>3</v>
      </c>
      <c r="BI879" s="2">
        <v>1</v>
      </c>
      <c r="BJ879" s="2" t="s">
        <v>37</v>
      </c>
      <c r="BK879" s="2"/>
      <c r="BL879" s="2"/>
      <c r="BM879" s="2">
        <v>90</v>
      </c>
      <c r="BN879" s="2">
        <v>0</v>
      </c>
      <c r="BO879" s="2" t="s">
        <v>3</v>
      </c>
      <c r="BP879" s="2">
        <v>0</v>
      </c>
      <c r="BQ879" s="2">
        <v>60</v>
      </c>
      <c r="BR879" s="2">
        <v>0</v>
      </c>
      <c r="BS879" s="2">
        <v>1</v>
      </c>
      <c r="BT879" s="2">
        <v>1</v>
      </c>
      <c r="BU879" s="2">
        <v>1</v>
      </c>
      <c r="BV879" s="2">
        <v>1</v>
      </c>
      <c r="BW879" s="2">
        <v>1</v>
      </c>
      <c r="BX879" s="2">
        <v>1</v>
      </c>
      <c r="BY879" s="2" t="s">
        <v>3</v>
      </c>
      <c r="BZ879" s="2">
        <v>92</v>
      </c>
      <c r="CA879" s="2">
        <v>52</v>
      </c>
      <c r="CB879" s="2" t="s">
        <v>3</v>
      </c>
      <c r="CC879" s="2"/>
      <c r="CD879" s="2"/>
      <c r="CE879" s="2">
        <v>30</v>
      </c>
      <c r="CF879" s="2">
        <v>0</v>
      </c>
      <c r="CG879" s="2">
        <v>0</v>
      </c>
      <c r="CH879" s="2"/>
      <c r="CI879" s="2"/>
      <c r="CJ879" s="2"/>
      <c r="CK879" s="2"/>
      <c r="CL879" s="2"/>
      <c r="CM879" s="2">
        <v>0</v>
      </c>
      <c r="CN879" s="2" t="s">
        <v>3</v>
      </c>
      <c r="CO879" s="2">
        <v>0</v>
      </c>
      <c r="CP879" s="2">
        <f t="shared" si="816"/>
        <v>947.17</v>
      </c>
      <c r="CQ879" s="2">
        <f t="shared" si="817"/>
        <v>6532.24</v>
      </c>
      <c r="CR879" s="2">
        <f t="shared" si="838"/>
        <v>0</v>
      </c>
      <c r="CS879" s="2">
        <f t="shared" si="818"/>
        <v>0</v>
      </c>
      <c r="CT879" s="2">
        <f t="shared" si="819"/>
        <v>0</v>
      </c>
      <c r="CU879" s="2">
        <f t="shared" si="820"/>
        <v>0</v>
      </c>
      <c r="CV879" s="2">
        <f t="shared" si="821"/>
        <v>0</v>
      </c>
      <c r="CW879" s="2">
        <f t="shared" si="822"/>
        <v>0</v>
      </c>
      <c r="CX879" s="2">
        <f t="shared" si="823"/>
        <v>0</v>
      </c>
      <c r="CY879" s="2">
        <f t="shared" si="824"/>
        <v>0</v>
      </c>
      <c r="CZ879" s="2">
        <f t="shared" si="825"/>
        <v>0</v>
      </c>
      <c r="DA879" s="2"/>
      <c r="DB879" s="2"/>
      <c r="DC879" s="2" t="s">
        <v>3</v>
      </c>
      <c r="DD879" s="2" t="s">
        <v>3</v>
      </c>
      <c r="DE879" s="2" t="s">
        <v>3</v>
      </c>
      <c r="DF879" s="2" t="s">
        <v>3</v>
      </c>
      <c r="DG879" s="2" t="s">
        <v>3</v>
      </c>
      <c r="DH879" s="2" t="s">
        <v>3</v>
      </c>
      <c r="DI879" s="2" t="s">
        <v>3</v>
      </c>
      <c r="DJ879" s="2" t="s">
        <v>3</v>
      </c>
      <c r="DK879" s="2" t="s">
        <v>3</v>
      </c>
      <c r="DL879" s="2" t="s">
        <v>3</v>
      </c>
      <c r="DM879" s="2" t="s">
        <v>3</v>
      </c>
      <c r="DN879" s="2">
        <v>0</v>
      </c>
      <c r="DO879" s="2">
        <v>0</v>
      </c>
      <c r="DP879" s="2">
        <v>1</v>
      </c>
      <c r="DQ879" s="2">
        <v>1</v>
      </c>
      <c r="DR879" s="2"/>
      <c r="DS879" s="2"/>
      <c r="DT879" s="2"/>
      <c r="DU879" s="2">
        <v>1009</v>
      </c>
      <c r="DV879" s="2" t="s">
        <v>32</v>
      </c>
      <c r="DW879" s="2" t="s">
        <v>32</v>
      </c>
      <c r="DX879" s="2">
        <v>1000</v>
      </c>
      <c r="DY879" s="2"/>
      <c r="DZ879" s="2" t="s">
        <v>3</v>
      </c>
      <c r="EA879" s="2" t="s">
        <v>3</v>
      </c>
      <c r="EB879" s="2" t="s">
        <v>3</v>
      </c>
      <c r="EC879" s="2" t="s">
        <v>3</v>
      </c>
      <c r="ED879" s="2"/>
      <c r="EE879" s="2">
        <v>55586525</v>
      </c>
      <c r="EF879" s="2">
        <v>60</v>
      </c>
      <c r="EG879" s="2" t="s">
        <v>25</v>
      </c>
      <c r="EH879" s="2">
        <v>0</v>
      </c>
      <c r="EI879" s="2" t="s">
        <v>3</v>
      </c>
      <c r="EJ879" s="2">
        <v>1</v>
      </c>
      <c r="EK879" s="2">
        <v>90</v>
      </c>
      <c r="EL879" s="2" t="s">
        <v>26</v>
      </c>
      <c r="EM879" s="2" t="s">
        <v>27</v>
      </c>
      <c r="EN879" s="2"/>
      <c r="EO879" s="2" t="s">
        <v>3</v>
      </c>
      <c r="EP879" s="2"/>
      <c r="EQ879" s="2">
        <v>0</v>
      </c>
      <c r="ER879" s="2">
        <v>6519.2</v>
      </c>
      <c r="ES879" s="2">
        <v>6519.2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>
        <v>0</v>
      </c>
      <c r="FR879" s="2">
        <v>0</v>
      </c>
      <c r="FS879" s="2">
        <v>0</v>
      </c>
      <c r="FT879" s="2"/>
      <c r="FU879" s="2"/>
      <c r="FV879" s="2"/>
      <c r="FW879" s="2"/>
      <c r="FX879" s="2">
        <v>92</v>
      </c>
      <c r="FY879" s="2">
        <v>52</v>
      </c>
      <c r="FZ879" s="2"/>
      <c r="GA879" s="2" t="s">
        <v>3</v>
      </c>
      <c r="GB879" s="2"/>
      <c r="GC879" s="2"/>
      <c r="GD879" s="2">
        <v>1</v>
      </c>
      <c r="GE879" s="2"/>
      <c r="GF879" s="2">
        <v>-1891961884</v>
      </c>
      <c r="GG879" s="2">
        <v>2</v>
      </c>
      <c r="GH879" s="2">
        <v>1</v>
      </c>
      <c r="GI879" s="2">
        <v>-2</v>
      </c>
      <c r="GJ879" s="2">
        <v>0</v>
      </c>
      <c r="GK879" s="2">
        <v>0</v>
      </c>
      <c r="GL879" s="2">
        <f t="shared" si="826"/>
        <v>0</v>
      </c>
      <c r="GM879" s="2">
        <f t="shared" si="827"/>
        <v>947.17</v>
      </c>
      <c r="GN879" s="2">
        <f t="shared" si="828"/>
        <v>947.17</v>
      </c>
      <c r="GO879" s="2">
        <f t="shared" si="829"/>
        <v>0</v>
      </c>
      <c r="GP879" s="2">
        <f t="shared" si="830"/>
        <v>0</v>
      </c>
      <c r="GQ879" s="2"/>
      <c r="GR879" s="2">
        <v>0</v>
      </c>
      <c r="GS879" s="2">
        <v>3</v>
      </c>
      <c r="GT879" s="2">
        <v>0</v>
      </c>
      <c r="GU879" s="2" t="s">
        <v>3</v>
      </c>
      <c r="GV879" s="2">
        <f t="shared" si="831"/>
        <v>0</v>
      </c>
      <c r="GW879" s="2">
        <v>1</v>
      </c>
      <c r="GX879" s="2">
        <f t="shared" si="832"/>
        <v>0</v>
      </c>
      <c r="GY879" s="2"/>
      <c r="GZ879" s="2"/>
      <c r="HA879" s="2">
        <v>0</v>
      </c>
      <c r="HB879" s="2">
        <v>0</v>
      </c>
      <c r="HC879" s="2">
        <f t="shared" si="833"/>
        <v>0</v>
      </c>
      <c r="HD879" s="2"/>
      <c r="HE879" s="2" t="s">
        <v>3</v>
      </c>
      <c r="HF879" s="2" t="s">
        <v>3</v>
      </c>
      <c r="HG879" s="2"/>
      <c r="HH879" s="2"/>
      <c r="HI879" s="2"/>
      <c r="HJ879" s="2"/>
      <c r="HK879" s="2"/>
      <c r="HL879" s="2"/>
      <c r="HM879" s="2" t="s">
        <v>3</v>
      </c>
      <c r="HN879" s="2" t="s">
        <v>3</v>
      </c>
      <c r="HO879" s="2" t="s">
        <v>3</v>
      </c>
      <c r="HP879" s="2" t="s">
        <v>3</v>
      </c>
      <c r="HQ879" s="2" t="s">
        <v>3</v>
      </c>
      <c r="HR879" s="2"/>
      <c r="HS879" s="2">
        <v>0</v>
      </c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>
        <v>0</v>
      </c>
      <c r="IL879" s="2"/>
      <c r="IM879" s="2"/>
      <c r="IN879" s="2"/>
      <c r="IO879" s="2"/>
      <c r="IP879" s="2"/>
      <c r="IQ879" s="2"/>
      <c r="IR879" s="2"/>
      <c r="IS879" s="2"/>
      <c r="IT879" s="2"/>
      <c r="IU879" s="2"/>
    </row>
    <row r="880" spans="1:255" x14ac:dyDescent="0.25">
      <c r="A880">
        <v>18</v>
      </c>
      <c r="B880">
        <v>1</v>
      </c>
      <c r="C880">
        <v>637</v>
      </c>
      <c r="E880" t="s">
        <v>494</v>
      </c>
      <c r="F880" t="s">
        <v>35</v>
      </c>
      <c r="G880" t="s">
        <v>36</v>
      </c>
      <c r="H880" t="s">
        <v>32</v>
      </c>
      <c r="I880">
        <f>I874*J880</f>
        <v>0.14499999999999999</v>
      </c>
      <c r="J880">
        <v>2.54841997961264E-2</v>
      </c>
      <c r="K880">
        <v>2.5484199999999999E-2</v>
      </c>
      <c r="O880">
        <f t="shared" si="802"/>
        <v>9585.36</v>
      </c>
      <c r="P880">
        <f t="shared" si="803"/>
        <v>9585.36</v>
      </c>
      <c r="Q880">
        <f t="shared" si="834"/>
        <v>0</v>
      </c>
      <c r="R880">
        <f t="shared" si="804"/>
        <v>0</v>
      </c>
      <c r="S880">
        <f t="shared" si="805"/>
        <v>0</v>
      </c>
      <c r="T880">
        <f t="shared" si="806"/>
        <v>0</v>
      </c>
      <c r="U880">
        <f t="shared" si="807"/>
        <v>0</v>
      </c>
      <c r="V880">
        <f t="shared" si="808"/>
        <v>0</v>
      </c>
      <c r="W880">
        <f t="shared" si="809"/>
        <v>0</v>
      </c>
      <c r="X880">
        <f t="shared" si="810"/>
        <v>0</v>
      </c>
      <c r="Y880">
        <f t="shared" si="811"/>
        <v>0</v>
      </c>
      <c r="AA880">
        <v>56481267</v>
      </c>
      <c r="AB880">
        <f t="shared" si="812"/>
        <v>6519.2</v>
      </c>
      <c r="AC880">
        <f t="shared" si="813"/>
        <v>6519.2</v>
      </c>
      <c r="AD880">
        <f t="shared" si="835"/>
        <v>0</v>
      </c>
      <c r="AE880">
        <f t="shared" si="836"/>
        <v>0</v>
      </c>
      <c r="AF880">
        <f t="shared" si="836"/>
        <v>0</v>
      </c>
      <c r="AG880">
        <f t="shared" si="814"/>
        <v>0</v>
      </c>
      <c r="AH880">
        <f t="shared" si="837"/>
        <v>0</v>
      </c>
      <c r="AI880">
        <f t="shared" si="837"/>
        <v>0</v>
      </c>
      <c r="AJ880">
        <f t="shared" si="815"/>
        <v>0</v>
      </c>
      <c r="AK880">
        <v>6519.2</v>
      </c>
      <c r="AL880">
        <v>6519.2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92</v>
      </c>
      <c r="AU880">
        <v>52</v>
      </c>
      <c r="AV880">
        <v>1</v>
      </c>
      <c r="AW880">
        <v>1.002</v>
      </c>
      <c r="AZ880">
        <v>1</v>
      </c>
      <c r="BA880">
        <v>1</v>
      </c>
      <c r="BB880">
        <v>1</v>
      </c>
      <c r="BC880">
        <v>10.119999999999999</v>
      </c>
      <c r="BD880" t="s">
        <v>3</v>
      </c>
      <c r="BE880" t="s">
        <v>3</v>
      </c>
      <c r="BF880" t="s">
        <v>3</v>
      </c>
      <c r="BG880" t="s">
        <v>3</v>
      </c>
      <c r="BH880">
        <v>3</v>
      </c>
      <c r="BI880">
        <v>1</v>
      </c>
      <c r="BJ880" t="s">
        <v>37</v>
      </c>
      <c r="BM880">
        <v>90</v>
      </c>
      <c r="BN880">
        <v>0</v>
      </c>
      <c r="BO880" t="s">
        <v>35</v>
      </c>
      <c r="BP880">
        <v>1</v>
      </c>
      <c r="BQ880">
        <v>60</v>
      </c>
      <c r="BR880">
        <v>0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 t="s">
        <v>3</v>
      </c>
      <c r="BZ880">
        <v>92</v>
      </c>
      <c r="CA880">
        <v>52</v>
      </c>
      <c r="CB880" t="s">
        <v>3</v>
      </c>
      <c r="CE880">
        <v>30</v>
      </c>
      <c r="CF880">
        <v>0</v>
      </c>
      <c r="CG880">
        <v>0</v>
      </c>
      <c r="CM880">
        <v>0</v>
      </c>
      <c r="CN880" t="s">
        <v>3</v>
      </c>
      <c r="CO880">
        <v>0</v>
      </c>
      <c r="CP880">
        <f t="shared" si="816"/>
        <v>9585.36</v>
      </c>
      <c r="CQ880">
        <f t="shared" si="817"/>
        <v>66106.27</v>
      </c>
      <c r="CR880">
        <f t="shared" si="838"/>
        <v>0</v>
      </c>
      <c r="CS880">
        <f t="shared" si="818"/>
        <v>0</v>
      </c>
      <c r="CT880">
        <f t="shared" si="819"/>
        <v>0</v>
      </c>
      <c r="CU880">
        <f t="shared" si="820"/>
        <v>0</v>
      </c>
      <c r="CV880">
        <f t="shared" si="821"/>
        <v>0</v>
      </c>
      <c r="CW880">
        <f t="shared" si="822"/>
        <v>0</v>
      </c>
      <c r="CX880">
        <f t="shared" si="823"/>
        <v>0</v>
      </c>
      <c r="CY880">
        <f t="shared" si="824"/>
        <v>0</v>
      </c>
      <c r="CZ880">
        <f t="shared" si="825"/>
        <v>0</v>
      </c>
      <c r="DC880" t="s">
        <v>3</v>
      </c>
      <c r="DD880" t="s">
        <v>3</v>
      </c>
      <c r="DE880" t="s">
        <v>3</v>
      </c>
      <c r="DF880" t="s">
        <v>3</v>
      </c>
      <c r="DG880" t="s">
        <v>3</v>
      </c>
      <c r="DH880" t="s">
        <v>3</v>
      </c>
      <c r="DI880" t="s">
        <v>3</v>
      </c>
      <c r="DJ880" t="s">
        <v>3</v>
      </c>
      <c r="DK880" t="s">
        <v>3</v>
      </c>
      <c r="DL880" t="s">
        <v>3</v>
      </c>
      <c r="DM880" t="s">
        <v>3</v>
      </c>
      <c r="DN880">
        <v>0</v>
      </c>
      <c r="DO880">
        <v>0</v>
      </c>
      <c r="DP880">
        <v>1</v>
      </c>
      <c r="DQ880">
        <v>1</v>
      </c>
      <c r="DU880">
        <v>1009</v>
      </c>
      <c r="DV880" t="s">
        <v>32</v>
      </c>
      <c r="DW880" t="s">
        <v>32</v>
      </c>
      <c r="DX880">
        <v>1000</v>
      </c>
      <c r="DZ880" t="s">
        <v>3</v>
      </c>
      <c r="EA880" t="s">
        <v>3</v>
      </c>
      <c r="EB880" t="s">
        <v>3</v>
      </c>
      <c r="EC880" t="s">
        <v>3</v>
      </c>
      <c r="EE880">
        <v>55586525</v>
      </c>
      <c r="EF880">
        <v>60</v>
      </c>
      <c r="EG880" t="s">
        <v>25</v>
      </c>
      <c r="EH880">
        <v>0</v>
      </c>
      <c r="EI880" t="s">
        <v>3</v>
      </c>
      <c r="EJ880">
        <v>1</v>
      </c>
      <c r="EK880">
        <v>90</v>
      </c>
      <c r="EL880" t="s">
        <v>26</v>
      </c>
      <c r="EM880" t="s">
        <v>27</v>
      </c>
      <c r="EO880" t="s">
        <v>3</v>
      </c>
      <c r="EQ880">
        <v>0</v>
      </c>
      <c r="ER880">
        <v>6519.2</v>
      </c>
      <c r="ES880">
        <v>6519.2</v>
      </c>
      <c r="ET880">
        <v>0</v>
      </c>
      <c r="EU880">
        <v>0</v>
      </c>
      <c r="EV880">
        <v>0</v>
      </c>
      <c r="EW880">
        <v>0</v>
      </c>
      <c r="EX880">
        <v>0</v>
      </c>
      <c r="FQ880">
        <v>0</v>
      </c>
      <c r="FR880">
        <v>0</v>
      </c>
      <c r="FS880">
        <v>0</v>
      </c>
      <c r="FX880">
        <v>92</v>
      </c>
      <c r="FY880">
        <v>52</v>
      </c>
      <c r="GA880" t="s">
        <v>3</v>
      </c>
      <c r="GD880">
        <v>1</v>
      </c>
      <c r="GF880">
        <v>-1891961884</v>
      </c>
      <c r="GG880">
        <v>2</v>
      </c>
      <c r="GH880">
        <v>1</v>
      </c>
      <c r="GI880">
        <v>2</v>
      </c>
      <c r="GJ880">
        <v>0</v>
      </c>
      <c r="GK880">
        <v>0</v>
      </c>
      <c r="GL880">
        <f t="shared" si="826"/>
        <v>0</v>
      </c>
      <c r="GM880">
        <f t="shared" si="827"/>
        <v>9585.36</v>
      </c>
      <c r="GN880">
        <f t="shared" si="828"/>
        <v>9585.36</v>
      </c>
      <c r="GO880">
        <f t="shared" si="829"/>
        <v>0</v>
      </c>
      <c r="GP880">
        <f t="shared" si="830"/>
        <v>0</v>
      </c>
      <c r="GR880">
        <v>0</v>
      </c>
      <c r="GS880">
        <v>3</v>
      </c>
      <c r="GT880">
        <v>0</v>
      </c>
      <c r="GU880" t="s">
        <v>3</v>
      </c>
      <c r="GV880">
        <f t="shared" si="831"/>
        <v>0</v>
      </c>
      <c r="GW880">
        <v>1</v>
      </c>
      <c r="GX880">
        <f t="shared" si="832"/>
        <v>0</v>
      </c>
      <c r="HA880">
        <v>0</v>
      </c>
      <c r="HB880">
        <v>0</v>
      </c>
      <c r="HC880">
        <f t="shared" si="833"/>
        <v>0</v>
      </c>
      <c r="HE880" t="s">
        <v>3</v>
      </c>
      <c r="HF880" t="s">
        <v>3</v>
      </c>
      <c r="HM880" t="s">
        <v>3</v>
      </c>
      <c r="HN880" t="s">
        <v>3</v>
      </c>
      <c r="HO880" t="s">
        <v>3</v>
      </c>
      <c r="HP880" t="s">
        <v>3</v>
      </c>
      <c r="HQ880" t="s">
        <v>3</v>
      </c>
      <c r="HS880">
        <v>0</v>
      </c>
      <c r="IK880">
        <v>0</v>
      </c>
    </row>
    <row r="881" spans="1:255" x14ac:dyDescent="0.25">
      <c r="A881" s="2">
        <v>18</v>
      </c>
      <c r="B881" s="2">
        <v>1</v>
      </c>
      <c r="C881" s="2">
        <v>636</v>
      </c>
      <c r="D881" s="2"/>
      <c r="E881" s="2" t="s">
        <v>495</v>
      </c>
      <c r="F881" s="2" t="s">
        <v>124</v>
      </c>
      <c r="G881" s="2" t="s">
        <v>125</v>
      </c>
      <c r="H881" s="2" t="s">
        <v>126</v>
      </c>
      <c r="I881" s="2">
        <f>I873*J881</f>
        <v>3.4799999999999995</v>
      </c>
      <c r="J881" s="2">
        <v>0.6116207951070336</v>
      </c>
      <c r="K881" s="2">
        <v>0.61162079999999996</v>
      </c>
      <c r="L881" s="2"/>
      <c r="M881" s="2"/>
      <c r="N881" s="2"/>
      <c r="O881" s="2">
        <f t="shared" si="802"/>
        <v>1952.84</v>
      </c>
      <c r="P881" s="2">
        <f t="shared" si="803"/>
        <v>1952.84</v>
      </c>
      <c r="Q881" s="2">
        <f t="shared" si="834"/>
        <v>0</v>
      </c>
      <c r="R881" s="2">
        <f t="shared" si="804"/>
        <v>0</v>
      </c>
      <c r="S881" s="2">
        <f t="shared" si="805"/>
        <v>0</v>
      </c>
      <c r="T881" s="2">
        <f t="shared" si="806"/>
        <v>0</v>
      </c>
      <c r="U881" s="2">
        <f t="shared" si="807"/>
        <v>0</v>
      </c>
      <c r="V881" s="2">
        <f t="shared" si="808"/>
        <v>0</v>
      </c>
      <c r="W881" s="2">
        <f t="shared" si="809"/>
        <v>0</v>
      </c>
      <c r="X881" s="2">
        <f t="shared" si="810"/>
        <v>0</v>
      </c>
      <c r="Y881" s="2">
        <f t="shared" si="811"/>
        <v>0</v>
      </c>
      <c r="Z881" s="2"/>
      <c r="AA881" s="2">
        <v>56481265</v>
      </c>
      <c r="AB881" s="2">
        <f t="shared" si="812"/>
        <v>560.04</v>
      </c>
      <c r="AC881" s="2">
        <f t="shared" si="813"/>
        <v>560.04</v>
      </c>
      <c r="AD881" s="2">
        <f t="shared" si="835"/>
        <v>0</v>
      </c>
      <c r="AE881" s="2">
        <f t="shared" si="836"/>
        <v>0</v>
      </c>
      <c r="AF881" s="2">
        <f t="shared" si="836"/>
        <v>0</v>
      </c>
      <c r="AG881" s="2">
        <f t="shared" si="814"/>
        <v>0</v>
      </c>
      <c r="AH881" s="2">
        <f t="shared" si="837"/>
        <v>0</v>
      </c>
      <c r="AI881" s="2">
        <f t="shared" si="837"/>
        <v>0</v>
      </c>
      <c r="AJ881" s="2">
        <f t="shared" si="815"/>
        <v>0</v>
      </c>
      <c r="AK881" s="2">
        <v>560.04</v>
      </c>
      <c r="AL881" s="2">
        <v>560.04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92</v>
      </c>
      <c r="AU881" s="2">
        <v>52</v>
      </c>
      <c r="AV881" s="2">
        <v>1</v>
      </c>
      <c r="AW881" s="2">
        <v>1.002</v>
      </c>
      <c r="AX881" s="2"/>
      <c r="AY881" s="2"/>
      <c r="AZ881" s="2">
        <v>1</v>
      </c>
      <c r="BA881" s="2">
        <v>1</v>
      </c>
      <c r="BB881" s="2">
        <v>1</v>
      </c>
      <c r="BC881" s="2">
        <v>1</v>
      </c>
      <c r="BD881" s="2" t="s">
        <v>3</v>
      </c>
      <c r="BE881" s="2" t="s">
        <v>3</v>
      </c>
      <c r="BF881" s="2" t="s">
        <v>3</v>
      </c>
      <c r="BG881" s="2" t="s">
        <v>3</v>
      </c>
      <c r="BH881" s="2">
        <v>3</v>
      </c>
      <c r="BI881" s="2">
        <v>1</v>
      </c>
      <c r="BJ881" s="2" t="s">
        <v>127</v>
      </c>
      <c r="BK881" s="2"/>
      <c r="BL881" s="2"/>
      <c r="BM881" s="2">
        <v>90</v>
      </c>
      <c r="BN881" s="2">
        <v>0</v>
      </c>
      <c r="BO881" s="2" t="s">
        <v>3</v>
      </c>
      <c r="BP881" s="2">
        <v>0</v>
      </c>
      <c r="BQ881" s="2">
        <v>60</v>
      </c>
      <c r="BR881" s="2">
        <v>0</v>
      </c>
      <c r="BS881" s="2">
        <v>1</v>
      </c>
      <c r="BT881" s="2">
        <v>1</v>
      </c>
      <c r="BU881" s="2">
        <v>1</v>
      </c>
      <c r="BV881" s="2">
        <v>1</v>
      </c>
      <c r="BW881" s="2">
        <v>1</v>
      </c>
      <c r="BX881" s="2">
        <v>1</v>
      </c>
      <c r="BY881" s="2" t="s">
        <v>3</v>
      </c>
      <c r="BZ881" s="2">
        <v>92</v>
      </c>
      <c r="CA881" s="2">
        <v>52</v>
      </c>
      <c r="CB881" s="2" t="s">
        <v>3</v>
      </c>
      <c r="CC881" s="2"/>
      <c r="CD881" s="2"/>
      <c r="CE881" s="2">
        <v>30</v>
      </c>
      <c r="CF881" s="2">
        <v>0</v>
      </c>
      <c r="CG881" s="2">
        <v>0</v>
      </c>
      <c r="CH881" s="2"/>
      <c r="CI881" s="2"/>
      <c r="CJ881" s="2"/>
      <c r="CK881" s="2"/>
      <c r="CL881" s="2"/>
      <c r="CM881" s="2">
        <v>0</v>
      </c>
      <c r="CN881" s="2" t="s">
        <v>3</v>
      </c>
      <c r="CO881" s="2">
        <v>0</v>
      </c>
      <c r="CP881" s="2">
        <f t="shared" si="816"/>
        <v>1952.84</v>
      </c>
      <c r="CQ881" s="2">
        <f t="shared" si="817"/>
        <v>561.16</v>
      </c>
      <c r="CR881" s="2">
        <f t="shared" si="838"/>
        <v>0</v>
      </c>
      <c r="CS881" s="2">
        <f t="shared" si="818"/>
        <v>0</v>
      </c>
      <c r="CT881" s="2">
        <f t="shared" si="819"/>
        <v>0</v>
      </c>
      <c r="CU881" s="2">
        <f t="shared" si="820"/>
        <v>0</v>
      </c>
      <c r="CV881" s="2">
        <f t="shared" si="821"/>
        <v>0</v>
      </c>
      <c r="CW881" s="2">
        <f t="shared" si="822"/>
        <v>0</v>
      </c>
      <c r="CX881" s="2">
        <f t="shared" si="823"/>
        <v>0</v>
      </c>
      <c r="CY881" s="2">
        <f t="shared" si="824"/>
        <v>0</v>
      </c>
      <c r="CZ881" s="2">
        <f t="shared" si="825"/>
        <v>0</v>
      </c>
      <c r="DA881" s="2"/>
      <c r="DB881" s="2"/>
      <c r="DC881" s="2" t="s">
        <v>3</v>
      </c>
      <c r="DD881" s="2" t="s">
        <v>3</v>
      </c>
      <c r="DE881" s="2" t="s">
        <v>3</v>
      </c>
      <c r="DF881" s="2" t="s">
        <v>3</v>
      </c>
      <c r="DG881" s="2" t="s">
        <v>3</v>
      </c>
      <c r="DH881" s="2" t="s">
        <v>3</v>
      </c>
      <c r="DI881" s="2" t="s">
        <v>3</v>
      </c>
      <c r="DJ881" s="2" t="s">
        <v>3</v>
      </c>
      <c r="DK881" s="2" t="s">
        <v>3</v>
      </c>
      <c r="DL881" s="2" t="s">
        <v>3</v>
      </c>
      <c r="DM881" s="2" t="s">
        <v>3</v>
      </c>
      <c r="DN881" s="2">
        <v>0</v>
      </c>
      <c r="DO881" s="2">
        <v>0</v>
      </c>
      <c r="DP881" s="2">
        <v>1</v>
      </c>
      <c r="DQ881" s="2">
        <v>1</v>
      </c>
      <c r="DR881" s="2"/>
      <c r="DS881" s="2"/>
      <c r="DT881" s="2"/>
      <c r="DU881" s="2">
        <v>1010</v>
      </c>
      <c r="DV881" s="2" t="s">
        <v>126</v>
      </c>
      <c r="DW881" s="2" t="s">
        <v>126</v>
      </c>
      <c r="DX881" s="2">
        <v>100</v>
      </c>
      <c r="DY881" s="2"/>
      <c r="DZ881" s="2" t="s">
        <v>3</v>
      </c>
      <c r="EA881" s="2" t="s">
        <v>3</v>
      </c>
      <c r="EB881" s="2" t="s">
        <v>3</v>
      </c>
      <c r="EC881" s="2" t="s">
        <v>3</v>
      </c>
      <c r="ED881" s="2"/>
      <c r="EE881" s="2">
        <v>55586525</v>
      </c>
      <c r="EF881" s="2">
        <v>60</v>
      </c>
      <c r="EG881" s="2" t="s">
        <v>25</v>
      </c>
      <c r="EH881" s="2">
        <v>0</v>
      </c>
      <c r="EI881" s="2" t="s">
        <v>3</v>
      </c>
      <c r="EJ881" s="2">
        <v>1</v>
      </c>
      <c r="EK881" s="2">
        <v>90</v>
      </c>
      <c r="EL881" s="2" t="s">
        <v>26</v>
      </c>
      <c r="EM881" s="2" t="s">
        <v>27</v>
      </c>
      <c r="EN881" s="2"/>
      <c r="EO881" s="2" t="s">
        <v>3</v>
      </c>
      <c r="EP881" s="2"/>
      <c r="EQ881" s="2">
        <v>0</v>
      </c>
      <c r="ER881" s="2">
        <v>560.04</v>
      </c>
      <c r="ES881" s="2">
        <v>560.04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>
        <v>0</v>
      </c>
      <c r="FR881" s="2">
        <v>0</v>
      </c>
      <c r="FS881" s="2">
        <v>0</v>
      </c>
      <c r="FT881" s="2"/>
      <c r="FU881" s="2"/>
      <c r="FV881" s="2"/>
      <c r="FW881" s="2"/>
      <c r="FX881" s="2">
        <v>92</v>
      </c>
      <c r="FY881" s="2">
        <v>52</v>
      </c>
      <c r="FZ881" s="2"/>
      <c r="GA881" s="2" t="s">
        <v>3</v>
      </c>
      <c r="GB881" s="2"/>
      <c r="GC881" s="2"/>
      <c r="GD881" s="2">
        <v>1</v>
      </c>
      <c r="GE881" s="2"/>
      <c r="GF881" s="2">
        <v>856224882</v>
      </c>
      <c r="GG881" s="2">
        <v>2</v>
      </c>
      <c r="GH881" s="2">
        <v>1</v>
      </c>
      <c r="GI881" s="2">
        <v>-2</v>
      </c>
      <c r="GJ881" s="2">
        <v>0</v>
      </c>
      <c r="GK881" s="2">
        <v>0</v>
      </c>
      <c r="GL881" s="2">
        <f t="shared" si="826"/>
        <v>0</v>
      </c>
      <c r="GM881" s="2">
        <f t="shared" si="827"/>
        <v>1952.84</v>
      </c>
      <c r="GN881" s="2">
        <f t="shared" si="828"/>
        <v>1952.84</v>
      </c>
      <c r="GO881" s="2">
        <f t="shared" si="829"/>
        <v>0</v>
      </c>
      <c r="GP881" s="2">
        <f t="shared" si="830"/>
        <v>0</v>
      </c>
      <c r="GQ881" s="2"/>
      <c r="GR881" s="2">
        <v>0</v>
      </c>
      <c r="GS881" s="2">
        <v>3</v>
      </c>
      <c r="GT881" s="2">
        <v>0</v>
      </c>
      <c r="GU881" s="2" t="s">
        <v>3</v>
      </c>
      <c r="GV881" s="2">
        <f t="shared" si="831"/>
        <v>0</v>
      </c>
      <c r="GW881" s="2">
        <v>1</v>
      </c>
      <c r="GX881" s="2">
        <f t="shared" si="832"/>
        <v>0</v>
      </c>
      <c r="GY881" s="2"/>
      <c r="GZ881" s="2"/>
      <c r="HA881" s="2">
        <v>0</v>
      </c>
      <c r="HB881" s="2">
        <v>0</v>
      </c>
      <c r="HC881" s="2">
        <f t="shared" si="833"/>
        <v>0</v>
      </c>
      <c r="HD881" s="2"/>
      <c r="HE881" s="2" t="s">
        <v>3</v>
      </c>
      <c r="HF881" s="2" t="s">
        <v>3</v>
      </c>
      <c r="HG881" s="2"/>
      <c r="HH881" s="2"/>
      <c r="HI881" s="2"/>
      <c r="HJ881" s="2"/>
      <c r="HK881" s="2"/>
      <c r="HL881" s="2"/>
      <c r="HM881" s="2" t="s">
        <v>3</v>
      </c>
      <c r="HN881" s="2" t="s">
        <v>3</v>
      </c>
      <c r="HO881" s="2" t="s">
        <v>3</v>
      </c>
      <c r="HP881" s="2" t="s">
        <v>3</v>
      </c>
      <c r="HQ881" s="2" t="s">
        <v>3</v>
      </c>
      <c r="HR881" s="2"/>
      <c r="HS881" s="2">
        <v>0</v>
      </c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>
        <v>0</v>
      </c>
      <c r="IL881" s="2"/>
      <c r="IM881" s="2"/>
      <c r="IN881" s="2"/>
      <c r="IO881" s="2"/>
      <c r="IP881" s="2"/>
      <c r="IQ881" s="2"/>
      <c r="IR881" s="2"/>
      <c r="IS881" s="2"/>
      <c r="IT881" s="2"/>
      <c r="IU881" s="2"/>
    </row>
    <row r="882" spans="1:255" x14ac:dyDescent="0.25">
      <c r="A882">
        <v>18</v>
      </c>
      <c r="B882">
        <v>1</v>
      </c>
      <c r="C882">
        <v>640</v>
      </c>
      <c r="E882" t="s">
        <v>495</v>
      </c>
      <c r="F882" t="s">
        <v>124</v>
      </c>
      <c r="G882" t="s">
        <v>125</v>
      </c>
      <c r="H882" t="s">
        <v>126</v>
      </c>
      <c r="I882">
        <f>I874*J882</f>
        <v>3.4799999999999995</v>
      </c>
      <c r="J882">
        <v>0.6116207951070336</v>
      </c>
      <c r="K882">
        <v>0.61162079999999996</v>
      </c>
      <c r="O882">
        <f t="shared" si="802"/>
        <v>38392.83</v>
      </c>
      <c r="P882">
        <f t="shared" si="803"/>
        <v>38392.83</v>
      </c>
      <c r="Q882">
        <f t="shared" si="834"/>
        <v>0</v>
      </c>
      <c r="R882">
        <f t="shared" si="804"/>
        <v>0</v>
      </c>
      <c r="S882">
        <f t="shared" si="805"/>
        <v>0</v>
      </c>
      <c r="T882">
        <f t="shared" si="806"/>
        <v>0</v>
      </c>
      <c r="U882">
        <f t="shared" si="807"/>
        <v>0</v>
      </c>
      <c r="V882">
        <f t="shared" si="808"/>
        <v>0</v>
      </c>
      <c r="W882">
        <f t="shared" si="809"/>
        <v>0</v>
      </c>
      <c r="X882">
        <f t="shared" si="810"/>
        <v>0</v>
      </c>
      <c r="Y882">
        <f t="shared" si="811"/>
        <v>0</v>
      </c>
      <c r="AA882">
        <v>56481267</v>
      </c>
      <c r="AB882">
        <f t="shared" si="812"/>
        <v>560.04</v>
      </c>
      <c r="AC882">
        <f t="shared" si="813"/>
        <v>560.04</v>
      </c>
      <c r="AD882">
        <f t="shared" si="835"/>
        <v>0</v>
      </c>
      <c r="AE882">
        <f t="shared" si="836"/>
        <v>0</v>
      </c>
      <c r="AF882">
        <f t="shared" si="836"/>
        <v>0</v>
      </c>
      <c r="AG882">
        <f t="shared" si="814"/>
        <v>0</v>
      </c>
      <c r="AH882">
        <f t="shared" si="837"/>
        <v>0</v>
      </c>
      <c r="AI882">
        <f t="shared" si="837"/>
        <v>0</v>
      </c>
      <c r="AJ882">
        <f t="shared" si="815"/>
        <v>0</v>
      </c>
      <c r="AK882">
        <v>560.04</v>
      </c>
      <c r="AL882">
        <v>560.04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92</v>
      </c>
      <c r="AU882">
        <v>52</v>
      </c>
      <c r="AV882">
        <v>1</v>
      </c>
      <c r="AW882">
        <v>1.002</v>
      </c>
      <c r="AZ882">
        <v>1</v>
      </c>
      <c r="BA882">
        <v>1</v>
      </c>
      <c r="BB882">
        <v>1</v>
      </c>
      <c r="BC882">
        <v>19.66</v>
      </c>
      <c r="BD882" t="s">
        <v>3</v>
      </c>
      <c r="BE882" t="s">
        <v>3</v>
      </c>
      <c r="BF882" t="s">
        <v>3</v>
      </c>
      <c r="BG882" t="s">
        <v>3</v>
      </c>
      <c r="BH882">
        <v>3</v>
      </c>
      <c r="BI882">
        <v>1</v>
      </c>
      <c r="BJ882" t="s">
        <v>127</v>
      </c>
      <c r="BM882">
        <v>90</v>
      </c>
      <c r="BN882">
        <v>0</v>
      </c>
      <c r="BO882" t="s">
        <v>124</v>
      </c>
      <c r="BP882">
        <v>1</v>
      </c>
      <c r="BQ882">
        <v>60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 t="s">
        <v>3</v>
      </c>
      <c r="BZ882">
        <v>92</v>
      </c>
      <c r="CA882">
        <v>52</v>
      </c>
      <c r="CB882" t="s">
        <v>3</v>
      </c>
      <c r="CE882">
        <v>30</v>
      </c>
      <c r="CF882">
        <v>0</v>
      </c>
      <c r="CG882">
        <v>0</v>
      </c>
      <c r="CM882">
        <v>0</v>
      </c>
      <c r="CN882" t="s">
        <v>3</v>
      </c>
      <c r="CO882">
        <v>0</v>
      </c>
      <c r="CP882">
        <f t="shared" si="816"/>
        <v>38392.83</v>
      </c>
      <c r="CQ882">
        <f t="shared" si="817"/>
        <v>11032.41</v>
      </c>
      <c r="CR882">
        <f t="shared" si="838"/>
        <v>0</v>
      </c>
      <c r="CS882">
        <f t="shared" si="818"/>
        <v>0</v>
      </c>
      <c r="CT882">
        <f t="shared" si="819"/>
        <v>0</v>
      </c>
      <c r="CU882">
        <f t="shared" si="820"/>
        <v>0</v>
      </c>
      <c r="CV882">
        <f t="shared" si="821"/>
        <v>0</v>
      </c>
      <c r="CW882">
        <f t="shared" si="822"/>
        <v>0</v>
      </c>
      <c r="CX882">
        <f t="shared" si="823"/>
        <v>0</v>
      </c>
      <c r="CY882">
        <f t="shared" si="824"/>
        <v>0</v>
      </c>
      <c r="CZ882">
        <f t="shared" si="825"/>
        <v>0</v>
      </c>
      <c r="DC882" t="s">
        <v>3</v>
      </c>
      <c r="DD882" t="s">
        <v>3</v>
      </c>
      <c r="DE882" t="s">
        <v>3</v>
      </c>
      <c r="DF882" t="s">
        <v>3</v>
      </c>
      <c r="DG882" t="s">
        <v>3</v>
      </c>
      <c r="DH882" t="s">
        <v>3</v>
      </c>
      <c r="DI882" t="s">
        <v>3</v>
      </c>
      <c r="DJ882" t="s">
        <v>3</v>
      </c>
      <c r="DK882" t="s">
        <v>3</v>
      </c>
      <c r="DL882" t="s">
        <v>3</v>
      </c>
      <c r="DM882" t="s">
        <v>3</v>
      </c>
      <c r="DN882">
        <v>0</v>
      </c>
      <c r="DO882">
        <v>0</v>
      </c>
      <c r="DP882">
        <v>1</v>
      </c>
      <c r="DQ882">
        <v>1</v>
      </c>
      <c r="DU882">
        <v>1010</v>
      </c>
      <c r="DV882" t="s">
        <v>126</v>
      </c>
      <c r="DW882" t="s">
        <v>126</v>
      </c>
      <c r="DX882">
        <v>100</v>
      </c>
      <c r="DZ882" t="s">
        <v>3</v>
      </c>
      <c r="EA882" t="s">
        <v>3</v>
      </c>
      <c r="EB882" t="s">
        <v>3</v>
      </c>
      <c r="EC882" t="s">
        <v>3</v>
      </c>
      <c r="EE882">
        <v>55586525</v>
      </c>
      <c r="EF882">
        <v>60</v>
      </c>
      <c r="EG882" t="s">
        <v>25</v>
      </c>
      <c r="EH882">
        <v>0</v>
      </c>
      <c r="EI882" t="s">
        <v>3</v>
      </c>
      <c r="EJ882">
        <v>1</v>
      </c>
      <c r="EK882">
        <v>90</v>
      </c>
      <c r="EL882" t="s">
        <v>26</v>
      </c>
      <c r="EM882" t="s">
        <v>27</v>
      </c>
      <c r="EO882" t="s">
        <v>3</v>
      </c>
      <c r="EQ882">
        <v>0</v>
      </c>
      <c r="ER882">
        <v>560.04</v>
      </c>
      <c r="ES882">
        <v>560.04</v>
      </c>
      <c r="ET882">
        <v>0</v>
      </c>
      <c r="EU882">
        <v>0</v>
      </c>
      <c r="EV882">
        <v>0</v>
      </c>
      <c r="EW882">
        <v>0</v>
      </c>
      <c r="EX882">
        <v>0</v>
      </c>
      <c r="FQ882">
        <v>0</v>
      </c>
      <c r="FR882">
        <v>0</v>
      </c>
      <c r="FS882">
        <v>0</v>
      </c>
      <c r="FX882">
        <v>92</v>
      </c>
      <c r="FY882">
        <v>52</v>
      </c>
      <c r="GA882" t="s">
        <v>3</v>
      </c>
      <c r="GD882">
        <v>1</v>
      </c>
      <c r="GF882">
        <v>856224882</v>
      </c>
      <c r="GG882">
        <v>2</v>
      </c>
      <c r="GH882">
        <v>1</v>
      </c>
      <c r="GI882">
        <v>2</v>
      </c>
      <c r="GJ882">
        <v>0</v>
      </c>
      <c r="GK882">
        <v>0</v>
      </c>
      <c r="GL882">
        <f t="shared" si="826"/>
        <v>0</v>
      </c>
      <c r="GM882">
        <f t="shared" si="827"/>
        <v>38392.83</v>
      </c>
      <c r="GN882">
        <f t="shared" si="828"/>
        <v>38392.83</v>
      </c>
      <c r="GO882">
        <f t="shared" si="829"/>
        <v>0</v>
      </c>
      <c r="GP882">
        <f t="shared" si="830"/>
        <v>0</v>
      </c>
      <c r="GR882">
        <v>0</v>
      </c>
      <c r="GS882">
        <v>3</v>
      </c>
      <c r="GT882">
        <v>0</v>
      </c>
      <c r="GU882" t="s">
        <v>3</v>
      </c>
      <c r="GV882">
        <f t="shared" si="831"/>
        <v>0</v>
      </c>
      <c r="GW882">
        <v>1</v>
      </c>
      <c r="GX882">
        <f t="shared" si="832"/>
        <v>0</v>
      </c>
      <c r="HA882">
        <v>0</v>
      </c>
      <c r="HB882">
        <v>0</v>
      </c>
      <c r="HC882">
        <f t="shared" si="833"/>
        <v>0</v>
      </c>
      <c r="HE882" t="s">
        <v>3</v>
      </c>
      <c r="HF882" t="s">
        <v>3</v>
      </c>
      <c r="HM882" t="s">
        <v>3</v>
      </c>
      <c r="HN882" t="s">
        <v>3</v>
      </c>
      <c r="HO882" t="s">
        <v>3</v>
      </c>
      <c r="HP882" t="s">
        <v>3</v>
      </c>
      <c r="HQ882" t="s">
        <v>3</v>
      </c>
      <c r="HS882">
        <v>0</v>
      </c>
      <c r="IK882">
        <v>0</v>
      </c>
    </row>
    <row r="884" spans="1:255" ht="13" x14ac:dyDescent="0.3">
      <c r="A884" s="3">
        <v>51</v>
      </c>
      <c r="B884" s="3">
        <f>B869</f>
        <v>1</v>
      </c>
      <c r="C884" s="3">
        <f>A869</f>
        <v>4</v>
      </c>
      <c r="D884" s="3">
        <f>ROW(A869)</f>
        <v>869</v>
      </c>
      <c r="E884" s="3"/>
      <c r="F884" s="3" t="str">
        <f>IF(F869&lt;&gt;"",F869,"")</f>
        <v/>
      </c>
      <c r="G884" s="3" t="str">
        <f>IF(G869&lt;&gt;"",G869,"")</f>
        <v>Замена перегородок с устройством фахверка и стальных каркасов (КР-24,25...28)</v>
      </c>
      <c r="H884" s="3">
        <v>0</v>
      </c>
      <c r="I884" s="3"/>
      <c r="J884" s="3"/>
      <c r="K884" s="3"/>
      <c r="L884" s="3"/>
      <c r="M884" s="3"/>
      <c r="N884" s="3"/>
      <c r="O884" s="3">
        <f t="shared" ref="O884:T884" si="839">ROUND(AB884,2)</f>
        <v>66692.11</v>
      </c>
      <c r="P884" s="3">
        <f t="shared" si="839"/>
        <v>49926.8</v>
      </c>
      <c r="Q884" s="3">
        <f t="shared" si="839"/>
        <v>236.43</v>
      </c>
      <c r="R884" s="3">
        <f t="shared" si="839"/>
        <v>14.88</v>
      </c>
      <c r="S884" s="3">
        <f t="shared" si="839"/>
        <v>16528.88</v>
      </c>
      <c r="T884" s="3">
        <f t="shared" si="839"/>
        <v>0</v>
      </c>
      <c r="U884" s="3">
        <f>AH884</f>
        <v>1323.3667701869999</v>
      </c>
      <c r="V884" s="3">
        <f>AI884</f>
        <v>0</v>
      </c>
      <c r="W884" s="3">
        <f>ROUND(AJ884,2)</f>
        <v>0</v>
      </c>
      <c r="X884" s="3">
        <f>ROUND(AK884,2)</f>
        <v>15220.26</v>
      </c>
      <c r="Y884" s="3">
        <f>ROUND(AL884,2)</f>
        <v>8602.76</v>
      </c>
      <c r="Z884" s="3"/>
      <c r="AA884" s="3"/>
      <c r="AB884" s="3">
        <f>ROUND(SUMIF(AA873:AA882,"=56481265",O873:O882),2)</f>
        <v>66692.11</v>
      </c>
      <c r="AC884" s="3">
        <f>ROUND(SUMIF(AA873:AA882,"=56481265",P873:P882),2)</f>
        <v>49926.8</v>
      </c>
      <c r="AD884" s="3">
        <f>ROUND(SUMIF(AA873:AA882,"=56481265",Q873:Q882),2)</f>
        <v>236.43</v>
      </c>
      <c r="AE884" s="3">
        <f>ROUND(SUMIF(AA873:AA882,"=56481265",R873:R882),2)</f>
        <v>14.88</v>
      </c>
      <c r="AF884" s="3">
        <f>ROUND(SUMIF(AA873:AA882,"=56481265",S873:S882),2)</f>
        <v>16528.88</v>
      </c>
      <c r="AG884" s="3">
        <f>ROUND(SUMIF(AA873:AA882,"=56481265",T873:T882),2)</f>
        <v>0</v>
      </c>
      <c r="AH884" s="3">
        <f>SUMIF(AA873:AA882,"=56481265",U873:U882)</f>
        <v>1323.3667701869999</v>
      </c>
      <c r="AI884" s="3">
        <f>SUMIF(AA873:AA882,"=56481265",V873:V882)</f>
        <v>0</v>
      </c>
      <c r="AJ884" s="3">
        <f>ROUND(SUMIF(AA873:AA882,"=56481265",W873:W882),2)</f>
        <v>0</v>
      </c>
      <c r="AK884" s="3">
        <f>ROUND(SUMIF(AA873:AA882,"=56481265",X873:X882),2)</f>
        <v>15220.26</v>
      </c>
      <c r="AL884" s="3">
        <f>ROUND(SUMIF(AA873:AA882,"=56481265",Y873:Y882),2)</f>
        <v>8602.76</v>
      </c>
      <c r="AM884" s="3"/>
      <c r="AN884" s="3"/>
      <c r="AO884" s="3">
        <f t="shared" ref="AO884:BD884" si="840">ROUND(BX884,2)</f>
        <v>0</v>
      </c>
      <c r="AP884" s="3">
        <f t="shared" si="840"/>
        <v>0</v>
      </c>
      <c r="AQ884" s="3">
        <f t="shared" si="840"/>
        <v>0</v>
      </c>
      <c r="AR884" s="3">
        <f t="shared" si="840"/>
        <v>90515.13</v>
      </c>
      <c r="AS884" s="3">
        <f t="shared" si="840"/>
        <v>90515.13</v>
      </c>
      <c r="AT884" s="3">
        <f t="shared" si="840"/>
        <v>0</v>
      </c>
      <c r="AU884" s="3">
        <f t="shared" si="840"/>
        <v>0</v>
      </c>
      <c r="AV884" s="3">
        <f t="shared" si="840"/>
        <v>49926.8</v>
      </c>
      <c r="AW884" s="3">
        <f t="shared" si="840"/>
        <v>49926.8</v>
      </c>
      <c r="AX884" s="3">
        <f t="shared" si="840"/>
        <v>0</v>
      </c>
      <c r="AY884" s="3">
        <f t="shared" si="840"/>
        <v>49926.8</v>
      </c>
      <c r="AZ884" s="3">
        <f t="shared" si="840"/>
        <v>0</v>
      </c>
      <c r="BA884" s="3">
        <f t="shared" si="840"/>
        <v>0</v>
      </c>
      <c r="BB884" s="3">
        <f t="shared" si="840"/>
        <v>0</v>
      </c>
      <c r="BC884" s="3">
        <f t="shared" si="840"/>
        <v>0</v>
      </c>
      <c r="BD884" s="3">
        <f t="shared" si="840"/>
        <v>0</v>
      </c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>
        <f>ROUND(SUMIF(AA873:AA882,"=56481265",FQ873:FQ882),2)</f>
        <v>0</v>
      </c>
      <c r="BY884" s="3">
        <f>ROUND(SUMIF(AA873:AA882,"=56481265",FR873:FR882),2)</f>
        <v>0</v>
      </c>
      <c r="BZ884" s="3">
        <f>ROUND(SUMIF(AA873:AA882,"=56481265",GL873:GL882),2)</f>
        <v>0</v>
      </c>
      <c r="CA884" s="3">
        <f>ROUND(SUMIF(AA873:AA882,"=56481265",GM873:GM882),2)</f>
        <v>90515.13</v>
      </c>
      <c r="CB884" s="3">
        <f>ROUND(SUMIF(AA873:AA882,"=56481265",GN873:GN882),2)</f>
        <v>90515.13</v>
      </c>
      <c r="CC884" s="3">
        <f>ROUND(SUMIF(AA873:AA882,"=56481265",GO873:GO882),2)</f>
        <v>0</v>
      </c>
      <c r="CD884" s="3">
        <f>ROUND(SUMIF(AA873:AA882,"=56481265",GP873:GP882),2)</f>
        <v>0</v>
      </c>
      <c r="CE884" s="3">
        <f>AC884-BX884</f>
        <v>49926.8</v>
      </c>
      <c r="CF884" s="3">
        <f>AC884-BY884</f>
        <v>49926.8</v>
      </c>
      <c r="CG884" s="3">
        <f>BX884-BZ884</f>
        <v>0</v>
      </c>
      <c r="CH884" s="3">
        <f>AC884-BX884-BY884+BZ884</f>
        <v>49926.8</v>
      </c>
      <c r="CI884" s="3">
        <f>BY884-BZ884</f>
        <v>0</v>
      </c>
      <c r="CJ884" s="3">
        <f>ROUND(SUMIF(AA873:AA882,"=56481265",GX873:GX882),2)</f>
        <v>0</v>
      </c>
      <c r="CK884" s="3">
        <f>ROUND(SUMIF(AA873:AA882,"=56481265",GY873:GY882),2)</f>
        <v>0</v>
      </c>
      <c r="CL884" s="3">
        <f>ROUND(SUMIF(AA873:AA882,"=56481265",GZ873:GZ882),2)</f>
        <v>0</v>
      </c>
      <c r="CM884" s="3">
        <f>ROUND(SUMIF(AA873:AA882,"=56481265",HD873:HD882),2)</f>
        <v>0</v>
      </c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4">
        <f t="shared" ref="DG884:DL884" si="841">ROUND(DT884,2)</f>
        <v>1364029.19</v>
      </c>
      <c r="DH884" s="4">
        <f t="shared" si="841"/>
        <v>570369.6</v>
      </c>
      <c r="DI884" s="4">
        <f t="shared" si="841"/>
        <v>3248.55</v>
      </c>
      <c r="DJ884" s="4">
        <f t="shared" si="841"/>
        <v>711.56</v>
      </c>
      <c r="DK884" s="4">
        <f t="shared" si="841"/>
        <v>790411.04</v>
      </c>
      <c r="DL884" s="4">
        <f t="shared" si="841"/>
        <v>0</v>
      </c>
      <c r="DM884" s="4">
        <f>DZ884</f>
        <v>1323.3667701869999</v>
      </c>
      <c r="DN884" s="4">
        <f>EA884</f>
        <v>0</v>
      </c>
      <c r="DO884" s="4">
        <f>ROUND(EB884,2)</f>
        <v>0</v>
      </c>
      <c r="DP884" s="4">
        <f>ROUND(EC884,2)</f>
        <v>727832.79</v>
      </c>
      <c r="DQ884" s="4">
        <f>ROUND(ED884,2)</f>
        <v>411383.75</v>
      </c>
      <c r="DR884" s="4"/>
      <c r="DS884" s="4"/>
      <c r="DT884" s="4">
        <f>ROUND(SUMIF(AA873:AA882,"=56481267",O873:O882),2)</f>
        <v>1364029.19</v>
      </c>
      <c r="DU884" s="4">
        <f>ROUND(SUMIF(AA873:AA882,"=56481267",P873:P882),2)</f>
        <v>570369.6</v>
      </c>
      <c r="DV884" s="4">
        <f>ROUND(SUMIF(AA873:AA882,"=56481267",Q873:Q882),2)</f>
        <v>3248.55</v>
      </c>
      <c r="DW884" s="4">
        <f>ROUND(SUMIF(AA873:AA882,"=56481267",R873:R882),2)</f>
        <v>711.56</v>
      </c>
      <c r="DX884" s="4">
        <f>ROUND(SUMIF(AA873:AA882,"=56481267",S873:S882),2)</f>
        <v>790411.04</v>
      </c>
      <c r="DY884" s="4">
        <f>ROUND(SUMIF(AA873:AA882,"=56481267",T873:T882),2)</f>
        <v>0</v>
      </c>
      <c r="DZ884" s="4">
        <f>SUMIF(AA873:AA882,"=56481267",U873:U882)</f>
        <v>1323.3667701869999</v>
      </c>
      <c r="EA884" s="4">
        <f>SUMIF(AA873:AA882,"=56481267",V873:V882)</f>
        <v>0</v>
      </c>
      <c r="EB884" s="4">
        <f>ROUND(SUMIF(AA873:AA882,"=56481267",W873:W882),2)</f>
        <v>0</v>
      </c>
      <c r="EC884" s="4">
        <f>ROUND(SUMIF(AA873:AA882,"=56481267",X873:X882),2)</f>
        <v>727832.79</v>
      </c>
      <c r="ED884" s="4">
        <f>ROUND(SUMIF(AA873:AA882,"=56481267",Y873:Y882),2)</f>
        <v>411383.75</v>
      </c>
      <c r="EE884" s="4"/>
      <c r="EF884" s="4"/>
      <c r="EG884" s="4">
        <f t="shared" ref="EG884:EV884" si="842">ROUND(FP884,2)</f>
        <v>0</v>
      </c>
      <c r="EH884" s="4">
        <f t="shared" si="842"/>
        <v>0</v>
      </c>
      <c r="EI884" s="4">
        <f t="shared" si="842"/>
        <v>0</v>
      </c>
      <c r="EJ884" s="4">
        <f t="shared" si="842"/>
        <v>2503245.73</v>
      </c>
      <c r="EK884" s="4">
        <f t="shared" si="842"/>
        <v>2503245.73</v>
      </c>
      <c r="EL884" s="4">
        <f t="shared" si="842"/>
        <v>0</v>
      </c>
      <c r="EM884" s="4">
        <f t="shared" si="842"/>
        <v>0</v>
      </c>
      <c r="EN884" s="4">
        <f t="shared" si="842"/>
        <v>570369.6</v>
      </c>
      <c r="EO884" s="4">
        <f t="shared" si="842"/>
        <v>570369.6</v>
      </c>
      <c r="EP884" s="4">
        <f t="shared" si="842"/>
        <v>0</v>
      </c>
      <c r="EQ884" s="4">
        <f t="shared" si="842"/>
        <v>570369.6</v>
      </c>
      <c r="ER884" s="4">
        <f t="shared" si="842"/>
        <v>0</v>
      </c>
      <c r="ES884" s="4">
        <f t="shared" si="842"/>
        <v>0</v>
      </c>
      <c r="ET884" s="4">
        <f t="shared" si="842"/>
        <v>0</v>
      </c>
      <c r="EU884" s="4">
        <f t="shared" si="842"/>
        <v>0</v>
      </c>
      <c r="EV884" s="4">
        <f t="shared" si="842"/>
        <v>0</v>
      </c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>
        <f>ROUND(SUMIF(AA873:AA882,"=56481267",FQ873:FQ882),2)</f>
        <v>0</v>
      </c>
      <c r="FQ884" s="4">
        <f>ROUND(SUMIF(AA873:AA882,"=56481267",FR873:FR882),2)</f>
        <v>0</v>
      </c>
      <c r="FR884" s="4">
        <f>ROUND(SUMIF(AA873:AA882,"=56481267",GL873:GL882),2)</f>
        <v>0</v>
      </c>
      <c r="FS884" s="4">
        <f>ROUND(SUMIF(AA873:AA882,"=56481267",GM873:GM882),2)</f>
        <v>2503245.73</v>
      </c>
      <c r="FT884" s="4">
        <f>ROUND(SUMIF(AA873:AA882,"=56481267",GN873:GN882),2)</f>
        <v>2503245.73</v>
      </c>
      <c r="FU884" s="4">
        <f>ROUND(SUMIF(AA873:AA882,"=56481267",GO873:GO882),2)</f>
        <v>0</v>
      </c>
      <c r="FV884" s="4">
        <f>ROUND(SUMIF(AA873:AA882,"=56481267",GP873:GP882),2)</f>
        <v>0</v>
      </c>
      <c r="FW884" s="4">
        <f>DU884-FP884</f>
        <v>570369.6</v>
      </c>
      <c r="FX884" s="4">
        <f>DU884-FQ884</f>
        <v>570369.6</v>
      </c>
      <c r="FY884" s="4">
        <f>FP884-FR884</f>
        <v>0</v>
      </c>
      <c r="FZ884" s="4">
        <f>DU884-FP884-FQ884+FR884</f>
        <v>570369.6</v>
      </c>
      <c r="GA884" s="4">
        <f>FQ884-FR884</f>
        <v>0</v>
      </c>
      <c r="GB884" s="4">
        <f>ROUND(SUMIF(AA873:AA882,"=56481267",GX873:GX882),2)</f>
        <v>0</v>
      </c>
      <c r="GC884" s="4">
        <f>ROUND(SUMIF(AA873:AA882,"=56481267",GY873:GY882),2)</f>
        <v>0</v>
      </c>
      <c r="GD884" s="4">
        <f>ROUND(SUMIF(AA873:AA882,"=56481267",GZ873:GZ882),2)</f>
        <v>0</v>
      </c>
      <c r="GE884" s="4">
        <f>ROUND(SUMIF(AA873:AA882,"=56481267",HD873:HD882),2)</f>
        <v>0</v>
      </c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>
        <v>0</v>
      </c>
    </row>
    <row r="886" spans="1:255" ht="13" x14ac:dyDescent="0.3">
      <c r="A886" s="5">
        <v>50</v>
      </c>
      <c r="B886" s="5">
        <v>0</v>
      </c>
      <c r="C886" s="5">
        <v>0</v>
      </c>
      <c r="D886" s="5">
        <v>1</v>
      </c>
      <c r="E886" s="5">
        <v>201</v>
      </c>
      <c r="F886" s="5">
        <f>ROUND(Source!O884,O886)</f>
        <v>66692.11</v>
      </c>
      <c r="G886" s="5" t="s">
        <v>57</v>
      </c>
      <c r="H886" s="5" t="s">
        <v>58</v>
      </c>
      <c r="I886" s="5"/>
      <c r="J886" s="5"/>
      <c r="K886" s="5">
        <v>201</v>
      </c>
      <c r="L886" s="5">
        <v>1</v>
      </c>
      <c r="M886" s="5">
        <v>3</v>
      </c>
      <c r="N886" s="5" t="s">
        <v>3</v>
      </c>
      <c r="O886" s="5">
        <v>2</v>
      </c>
      <c r="P886" s="5">
        <f>ROUND(Source!DG884,O886)</f>
        <v>1364029.19</v>
      </c>
      <c r="Q886" s="5"/>
      <c r="R886" s="5"/>
      <c r="S886" s="5"/>
      <c r="T886" s="5"/>
      <c r="U886" s="5"/>
      <c r="V886" s="5"/>
      <c r="W886" s="5">
        <v>66692.11</v>
      </c>
      <c r="X886" s="5">
        <v>1</v>
      </c>
      <c r="Y886" s="5">
        <v>66692.11</v>
      </c>
      <c r="Z886" s="5">
        <v>1364029.19</v>
      </c>
      <c r="AA886" s="5">
        <v>1</v>
      </c>
      <c r="AB886" s="5">
        <v>1364029.19</v>
      </c>
    </row>
    <row r="887" spans="1:255" ht="13" x14ac:dyDescent="0.3">
      <c r="A887" s="5">
        <v>50</v>
      </c>
      <c r="B887" s="5">
        <v>0</v>
      </c>
      <c r="C887" s="5">
        <v>0</v>
      </c>
      <c r="D887" s="5">
        <v>1</v>
      </c>
      <c r="E887" s="5">
        <v>202</v>
      </c>
      <c r="F887" s="5">
        <f>ROUND(Source!P884,O887)</f>
        <v>49926.8</v>
      </c>
      <c r="G887" s="5" t="s">
        <v>59</v>
      </c>
      <c r="H887" s="5" t="s">
        <v>60</v>
      </c>
      <c r="I887" s="5"/>
      <c r="J887" s="5"/>
      <c r="K887" s="5">
        <v>202</v>
      </c>
      <c r="L887" s="5">
        <v>2</v>
      </c>
      <c r="M887" s="5">
        <v>3</v>
      </c>
      <c r="N887" s="5" t="s">
        <v>3</v>
      </c>
      <c r="O887" s="5">
        <v>2</v>
      </c>
      <c r="P887" s="5">
        <f>ROUND(Source!DH884,O887)</f>
        <v>570369.6</v>
      </c>
      <c r="Q887" s="5"/>
      <c r="R887" s="5"/>
      <c r="S887" s="5"/>
      <c r="T887" s="5"/>
      <c r="U887" s="5"/>
      <c r="V887" s="5"/>
      <c r="W887" s="5">
        <v>49926.8</v>
      </c>
      <c r="X887" s="5">
        <v>1</v>
      </c>
      <c r="Y887" s="5">
        <v>49926.8</v>
      </c>
      <c r="Z887" s="5">
        <v>570369.6</v>
      </c>
      <c r="AA887" s="5">
        <v>1</v>
      </c>
      <c r="AB887" s="5">
        <v>570369.6</v>
      </c>
    </row>
    <row r="888" spans="1:255" ht="13" x14ac:dyDescent="0.3">
      <c r="A888" s="5">
        <v>50</v>
      </c>
      <c r="B888" s="5">
        <v>0</v>
      </c>
      <c r="C888" s="5">
        <v>0</v>
      </c>
      <c r="D888" s="5">
        <v>1</v>
      </c>
      <c r="E888" s="5">
        <v>222</v>
      </c>
      <c r="F888" s="5">
        <f>ROUND(Source!AO884,O888)</f>
        <v>0</v>
      </c>
      <c r="G888" s="5" t="s">
        <v>61</v>
      </c>
      <c r="H888" s="5" t="s">
        <v>62</v>
      </c>
      <c r="I888" s="5"/>
      <c r="J888" s="5"/>
      <c r="K888" s="5">
        <v>222</v>
      </c>
      <c r="L888" s="5">
        <v>3</v>
      </c>
      <c r="M888" s="5">
        <v>3</v>
      </c>
      <c r="N888" s="5" t="s">
        <v>3</v>
      </c>
      <c r="O888" s="5">
        <v>2</v>
      </c>
      <c r="P888" s="5">
        <f>ROUND(Source!EG884,O888)</f>
        <v>0</v>
      </c>
      <c r="Q888" s="5"/>
      <c r="R888" s="5"/>
      <c r="S888" s="5"/>
      <c r="T888" s="5"/>
      <c r="U888" s="5"/>
      <c r="V888" s="5"/>
      <c r="W888" s="5">
        <v>0</v>
      </c>
      <c r="X888" s="5">
        <v>1</v>
      </c>
      <c r="Y888" s="5">
        <v>0</v>
      </c>
      <c r="Z888" s="5">
        <v>0</v>
      </c>
      <c r="AA888" s="5">
        <v>1</v>
      </c>
      <c r="AB888" s="5">
        <v>0</v>
      </c>
    </row>
    <row r="889" spans="1:255" ht="13" x14ac:dyDescent="0.3">
      <c r="A889" s="5">
        <v>50</v>
      </c>
      <c r="B889" s="5">
        <v>0</v>
      </c>
      <c r="C889" s="5">
        <v>0</v>
      </c>
      <c r="D889" s="5">
        <v>1</v>
      </c>
      <c r="E889" s="5">
        <v>225</v>
      </c>
      <c r="F889" s="5">
        <f>ROUND(Source!AV884,O889)</f>
        <v>49926.8</v>
      </c>
      <c r="G889" s="5" t="s">
        <v>63</v>
      </c>
      <c r="H889" s="5" t="s">
        <v>64</v>
      </c>
      <c r="I889" s="5"/>
      <c r="J889" s="5"/>
      <c r="K889" s="5">
        <v>225</v>
      </c>
      <c r="L889" s="5">
        <v>4</v>
      </c>
      <c r="M889" s="5">
        <v>3</v>
      </c>
      <c r="N889" s="5" t="s">
        <v>3</v>
      </c>
      <c r="O889" s="5">
        <v>2</v>
      </c>
      <c r="P889" s="5">
        <f>ROUND(Source!EN884,O889)</f>
        <v>570369.6</v>
      </c>
      <c r="Q889" s="5"/>
      <c r="R889" s="5"/>
      <c r="S889" s="5"/>
      <c r="T889" s="5"/>
      <c r="U889" s="5"/>
      <c r="V889" s="5"/>
      <c r="W889" s="5">
        <v>49926.8</v>
      </c>
      <c r="X889" s="5">
        <v>1</v>
      </c>
      <c r="Y889" s="5">
        <v>49926.8</v>
      </c>
      <c r="Z889" s="5">
        <v>570369.6</v>
      </c>
      <c r="AA889" s="5">
        <v>1</v>
      </c>
      <c r="AB889" s="5">
        <v>570369.6</v>
      </c>
    </row>
    <row r="890" spans="1:255" ht="13" x14ac:dyDescent="0.3">
      <c r="A890" s="5">
        <v>50</v>
      </c>
      <c r="B890" s="5">
        <v>0</v>
      </c>
      <c r="C890" s="5">
        <v>0</v>
      </c>
      <c r="D890" s="5">
        <v>1</v>
      </c>
      <c r="E890" s="5">
        <v>226</v>
      </c>
      <c r="F890" s="5">
        <f>ROUND(Source!AW884,O890)</f>
        <v>49926.8</v>
      </c>
      <c r="G890" s="5" t="s">
        <v>65</v>
      </c>
      <c r="H890" s="5" t="s">
        <v>66</v>
      </c>
      <c r="I890" s="5"/>
      <c r="J890" s="5"/>
      <c r="K890" s="5">
        <v>226</v>
      </c>
      <c r="L890" s="5">
        <v>5</v>
      </c>
      <c r="M890" s="5">
        <v>3</v>
      </c>
      <c r="N890" s="5" t="s">
        <v>3</v>
      </c>
      <c r="O890" s="5">
        <v>2</v>
      </c>
      <c r="P890" s="5">
        <f>ROUND(Source!EO884,O890)</f>
        <v>570369.6</v>
      </c>
      <c r="Q890" s="5"/>
      <c r="R890" s="5"/>
      <c r="S890" s="5"/>
      <c r="T890" s="5"/>
      <c r="U890" s="5"/>
      <c r="V890" s="5"/>
      <c r="W890" s="5">
        <v>49926.8</v>
      </c>
      <c r="X890" s="5">
        <v>1</v>
      </c>
      <c r="Y890" s="5">
        <v>49926.8</v>
      </c>
      <c r="Z890" s="5">
        <v>570369.6</v>
      </c>
      <c r="AA890" s="5">
        <v>1</v>
      </c>
      <c r="AB890" s="5">
        <v>570369.6</v>
      </c>
    </row>
    <row r="891" spans="1:255" ht="13" x14ac:dyDescent="0.3">
      <c r="A891" s="5">
        <v>50</v>
      </c>
      <c r="B891" s="5">
        <v>0</v>
      </c>
      <c r="C891" s="5">
        <v>0</v>
      </c>
      <c r="D891" s="5">
        <v>1</v>
      </c>
      <c r="E891" s="5">
        <v>227</v>
      </c>
      <c r="F891" s="5">
        <f>ROUND(Source!AX884,O891)</f>
        <v>0</v>
      </c>
      <c r="G891" s="5" t="s">
        <v>67</v>
      </c>
      <c r="H891" s="5" t="s">
        <v>68</v>
      </c>
      <c r="I891" s="5"/>
      <c r="J891" s="5"/>
      <c r="K891" s="5">
        <v>227</v>
      </c>
      <c r="L891" s="5">
        <v>6</v>
      </c>
      <c r="M891" s="5">
        <v>3</v>
      </c>
      <c r="N891" s="5" t="s">
        <v>3</v>
      </c>
      <c r="O891" s="5">
        <v>2</v>
      </c>
      <c r="P891" s="5">
        <f>ROUND(Source!EP884,O891)</f>
        <v>0</v>
      </c>
      <c r="Q891" s="5"/>
      <c r="R891" s="5"/>
      <c r="S891" s="5"/>
      <c r="T891" s="5"/>
      <c r="U891" s="5"/>
      <c r="V891" s="5"/>
      <c r="W891" s="5">
        <v>0</v>
      </c>
      <c r="X891" s="5">
        <v>1</v>
      </c>
      <c r="Y891" s="5">
        <v>0</v>
      </c>
      <c r="Z891" s="5">
        <v>0</v>
      </c>
      <c r="AA891" s="5">
        <v>1</v>
      </c>
      <c r="AB891" s="5">
        <v>0</v>
      </c>
    </row>
    <row r="892" spans="1:255" ht="13" x14ac:dyDescent="0.3">
      <c r="A892" s="5">
        <v>50</v>
      </c>
      <c r="B892" s="5">
        <v>0</v>
      </c>
      <c r="C892" s="5">
        <v>0</v>
      </c>
      <c r="D892" s="5">
        <v>1</v>
      </c>
      <c r="E892" s="5">
        <v>228</v>
      </c>
      <c r="F892" s="5">
        <f>ROUND(Source!AY884,O892)</f>
        <v>49926.8</v>
      </c>
      <c r="G892" s="5" t="s">
        <v>69</v>
      </c>
      <c r="H892" s="5" t="s">
        <v>70</v>
      </c>
      <c r="I892" s="5"/>
      <c r="J892" s="5"/>
      <c r="K892" s="5">
        <v>228</v>
      </c>
      <c r="L892" s="5">
        <v>7</v>
      </c>
      <c r="M892" s="5">
        <v>3</v>
      </c>
      <c r="N892" s="5" t="s">
        <v>3</v>
      </c>
      <c r="O892" s="5">
        <v>2</v>
      </c>
      <c r="P892" s="5">
        <f>ROUND(Source!EQ884,O892)</f>
        <v>570369.6</v>
      </c>
      <c r="Q892" s="5"/>
      <c r="R892" s="5"/>
      <c r="S892" s="5"/>
      <c r="T892" s="5"/>
      <c r="U892" s="5"/>
      <c r="V892" s="5"/>
      <c r="W892" s="5">
        <v>49926.8</v>
      </c>
      <c r="X892" s="5">
        <v>1</v>
      </c>
      <c r="Y892" s="5">
        <v>49926.8</v>
      </c>
      <c r="Z892" s="5">
        <v>570369.6</v>
      </c>
      <c r="AA892" s="5">
        <v>1</v>
      </c>
      <c r="AB892" s="5">
        <v>570369.6</v>
      </c>
    </row>
    <row r="893" spans="1:255" ht="13" x14ac:dyDescent="0.3">
      <c r="A893" s="5">
        <v>50</v>
      </c>
      <c r="B893" s="5">
        <v>0</v>
      </c>
      <c r="C893" s="5">
        <v>0</v>
      </c>
      <c r="D893" s="5">
        <v>1</v>
      </c>
      <c r="E893" s="5">
        <v>216</v>
      </c>
      <c r="F893" s="5">
        <f>ROUND(Source!AP884,O893)</f>
        <v>0</v>
      </c>
      <c r="G893" s="5" t="s">
        <v>71</v>
      </c>
      <c r="H893" s="5" t="s">
        <v>72</v>
      </c>
      <c r="I893" s="5"/>
      <c r="J893" s="5"/>
      <c r="K893" s="5">
        <v>216</v>
      </c>
      <c r="L893" s="5">
        <v>8</v>
      </c>
      <c r="M893" s="5">
        <v>3</v>
      </c>
      <c r="N893" s="5" t="s">
        <v>3</v>
      </c>
      <c r="O893" s="5">
        <v>2</v>
      </c>
      <c r="P893" s="5">
        <f>ROUND(Source!EH884,O893)</f>
        <v>0</v>
      </c>
      <c r="Q893" s="5"/>
      <c r="R893" s="5"/>
      <c r="S893" s="5"/>
      <c r="T893" s="5"/>
      <c r="U893" s="5"/>
      <c r="V893" s="5"/>
      <c r="W893" s="5">
        <v>0</v>
      </c>
      <c r="X893" s="5">
        <v>1</v>
      </c>
      <c r="Y893" s="5">
        <v>0</v>
      </c>
      <c r="Z893" s="5">
        <v>0</v>
      </c>
      <c r="AA893" s="5">
        <v>1</v>
      </c>
      <c r="AB893" s="5">
        <v>0</v>
      </c>
    </row>
    <row r="894" spans="1:255" ht="13" x14ac:dyDescent="0.3">
      <c r="A894" s="5">
        <v>50</v>
      </c>
      <c r="B894" s="5">
        <v>0</v>
      </c>
      <c r="C894" s="5">
        <v>0</v>
      </c>
      <c r="D894" s="5">
        <v>1</v>
      </c>
      <c r="E894" s="5">
        <v>223</v>
      </c>
      <c r="F894" s="5">
        <f>ROUND(Source!AQ884,O894)</f>
        <v>0</v>
      </c>
      <c r="G894" s="5" t="s">
        <v>73</v>
      </c>
      <c r="H894" s="5" t="s">
        <v>74</v>
      </c>
      <c r="I894" s="5"/>
      <c r="J894" s="5"/>
      <c r="K894" s="5">
        <v>223</v>
      </c>
      <c r="L894" s="5">
        <v>9</v>
      </c>
      <c r="M894" s="5">
        <v>3</v>
      </c>
      <c r="N894" s="5" t="s">
        <v>3</v>
      </c>
      <c r="O894" s="5">
        <v>2</v>
      </c>
      <c r="P894" s="5">
        <f>ROUND(Source!EI884,O894)</f>
        <v>0</v>
      </c>
      <c r="Q894" s="5"/>
      <c r="R894" s="5"/>
      <c r="S894" s="5"/>
      <c r="T894" s="5"/>
      <c r="U894" s="5"/>
      <c r="V894" s="5"/>
      <c r="W894" s="5">
        <v>0</v>
      </c>
      <c r="X894" s="5">
        <v>1</v>
      </c>
      <c r="Y894" s="5">
        <v>0</v>
      </c>
      <c r="Z894" s="5">
        <v>0</v>
      </c>
      <c r="AA894" s="5">
        <v>1</v>
      </c>
      <c r="AB894" s="5">
        <v>0</v>
      </c>
    </row>
    <row r="895" spans="1:255" ht="13" x14ac:dyDescent="0.3">
      <c r="A895" s="5">
        <v>50</v>
      </c>
      <c r="B895" s="5">
        <v>0</v>
      </c>
      <c r="C895" s="5">
        <v>0</v>
      </c>
      <c r="D895" s="5">
        <v>1</v>
      </c>
      <c r="E895" s="5">
        <v>229</v>
      </c>
      <c r="F895" s="5">
        <f>ROUND(Source!AZ884,O895)</f>
        <v>0</v>
      </c>
      <c r="G895" s="5" t="s">
        <v>75</v>
      </c>
      <c r="H895" s="5" t="s">
        <v>76</v>
      </c>
      <c r="I895" s="5"/>
      <c r="J895" s="5"/>
      <c r="K895" s="5">
        <v>229</v>
      </c>
      <c r="L895" s="5">
        <v>10</v>
      </c>
      <c r="M895" s="5">
        <v>3</v>
      </c>
      <c r="N895" s="5" t="s">
        <v>3</v>
      </c>
      <c r="O895" s="5">
        <v>2</v>
      </c>
      <c r="P895" s="5">
        <f>ROUND(Source!ER884,O895)</f>
        <v>0</v>
      </c>
      <c r="Q895" s="5"/>
      <c r="R895" s="5"/>
      <c r="S895" s="5"/>
      <c r="T895" s="5"/>
      <c r="U895" s="5"/>
      <c r="V895" s="5"/>
      <c r="W895" s="5">
        <v>0</v>
      </c>
      <c r="X895" s="5">
        <v>1</v>
      </c>
      <c r="Y895" s="5">
        <v>0</v>
      </c>
      <c r="Z895" s="5">
        <v>0</v>
      </c>
      <c r="AA895" s="5">
        <v>1</v>
      </c>
      <c r="AB895" s="5">
        <v>0</v>
      </c>
    </row>
    <row r="896" spans="1:255" ht="13" x14ac:dyDescent="0.3">
      <c r="A896" s="5">
        <v>50</v>
      </c>
      <c r="B896" s="5">
        <v>0</v>
      </c>
      <c r="C896" s="5">
        <v>0</v>
      </c>
      <c r="D896" s="5">
        <v>1</v>
      </c>
      <c r="E896" s="5">
        <v>203</v>
      </c>
      <c r="F896" s="5">
        <f>ROUND(Source!Q884,O896)</f>
        <v>236.43</v>
      </c>
      <c r="G896" s="5" t="s">
        <v>77</v>
      </c>
      <c r="H896" s="5" t="s">
        <v>78</v>
      </c>
      <c r="I896" s="5"/>
      <c r="J896" s="5"/>
      <c r="K896" s="5">
        <v>203</v>
      </c>
      <c r="L896" s="5">
        <v>11</v>
      </c>
      <c r="M896" s="5">
        <v>3</v>
      </c>
      <c r="N896" s="5" t="s">
        <v>3</v>
      </c>
      <c r="O896" s="5">
        <v>2</v>
      </c>
      <c r="P896" s="5">
        <f>ROUND(Source!DI884,O896)</f>
        <v>3248.55</v>
      </c>
      <c r="Q896" s="5"/>
      <c r="R896" s="5"/>
      <c r="S896" s="5"/>
      <c r="T896" s="5"/>
      <c r="U896" s="5"/>
      <c r="V896" s="5"/>
      <c r="W896" s="5">
        <v>236.43</v>
      </c>
      <c r="X896" s="5">
        <v>1</v>
      </c>
      <c r="Y896" s="5">
        <v>236.43</v>
      </c>
      <c r="Z896" s="5">
        <v>3248.55</v>
      </c>
      <c r="AA896" s="5">
        <v>1</v>
      </c>
      <c r="AB896" s="5">
        <v>3248.55</v>
      </c>
    </row>
    <row r="897" spans="1:28" ht="13" x14ac:dyDescent="0.3">
      <c r="A897" s="5">
        <v>50</v>
      </c>
      <c r="B897" s="5">
        <v>0</v>
      </c>
      <c r="C897" s="5">
        <v>0</v>
      </c>
      <c r="D897" s="5">
        <v>1</v>
      </c>
      <c r="E897" s="5">
        <v>231</v>
      </c>
      <c r="F897" s="5">
        <f>ROUND(Source!BB884,O897)</f>
        <v>0</v>
      </c>
      <c r="G897" s="5" t="s">
        <v>79</v>
      </c>
      <c r="H897" s="5" t="s">
        <v>80</v>
      </c>
      <c r="I897" s="5"/>
      <c r="J897" s="5"/>
      <c r="K897" s="5">
        <v>231</v>
      </c>
      <c r="L897" s="5">
        <v>12</v>
      </c>
      <c r="M897" s="5">
        <v>3</v>
      </c>
      <c r="N897" s="5" t="s">
        <v>3</v>
      </c>
      <c r="O897" s="5">
        <v>2</v>
      </c>
      <c r="P897" s="5">
        <f>ROUND(Source!ET884,O897)</f>
        <v>0</v>
      </c>
      <c r="Q897" s="5"/>
      <c r="R897" s="5"/>
      <c r="S897" s="5"/>
      <c r="T897" s="5"/>
      <c r="U897" s="5"/>
      <c r="V897" s="5"/>
      <c r="W897" s="5">
        <v>0</v>
      </c>
      <c r="X897" s="5">
        <v>1</v>
      </c>
      <c r="Y897" s="5">
        <v>0</v>
      </c>
      <c r="Z897" s="5">
        <v>0</v>
      </c>
      <c r="AA897" s="5">
        <v>1</v>
      </c>
      <c r="AB897" s="5">
        <v>0</v>
      </c>
    </row>
    <row r="898" spans="1:28" ht="13" x14ac:dyDescent="0.3">
      <c r="A898" s="5">
        <v>50</v>
      </c>
      <c r="B898" s="5">
        <v>0</v>
      </c>
      <c r="C898" s="5">
        <v>0</v>
      </c>
      <c r="D898" s="5">
        <v>1</v>
      </c>
      <c r="E898" s="5">
        <v>204</v>
      </c>
      <c r="F898" s="5">
        <f>ROUND(Source!R884,O898)</f>
        <v>14.88</v>
      </c>
      <c r="G898" s="5" t="s">
        <v>81</v>
      </c>
      <c r="H898" s="5" t="s">
        <v>82</v>
      </c>
      <c r="I898" s="5"/>
      <c r="J898" s="5"/>
      <c r="K898" s="5">
        <v>204</v>
      </c>
      <c r="L898" s="5">
        <v>13</v>
      </c>
      <c r="M898" s="5">
        <v>3</v>
      </c>
      <c r="N898" s="5" t="s">
        <v>3</v>
      </c>
      <c r="O898" s="5">
        <v>2</v>
      </c>
      <c r="P898" s="5">
        <f>ROUND(Source!DJ884,O898)</f>
        <v>711.56</v>
      </c>
      <c r="Q898" s="5"/>
      <c r="R898" s="5"/>
      <c r="S898" s="5"/>
      <c r="T898" s="5"/>
      <c r="U898" s="5"/>
      <c r="V898" s="5"/>
      <c r="W898" s="5">
        <v>14.88</v>
      </c>
      <c r="X898" s="5">
        <v>1</v>
      </c>
      <c r="Y898" s="5">
        <v>14.88</v>
      </c>
      <c r="Z898" s="5">
        <v>711.56</v>
      </c>
      <c r="AA898" s="5">
        <v>1</v>
      </c>
      <c r="AB898" s="5">
        <v>711.56</v>
      </c>
    </row>
    <row r="899" spans="1:28" ht="13" x14ac:dyDescent="0.3">
      <c r="A899" s="5">
        <v>50</v>
      </c>
      <c r="B899" s="5">
        <v>0</v>
      </c>
      <c r="C899" s="5">
        <v>0</v>
      </c>
      <c r="D899" s="5">
        <v>1</v>
      </c>
      <c r="E899" s="5">
        <v>205</v>
      </c>
      <c r="F899" s="5">
        <f>ROUND(Source!S884,O899)</f>
        <v>16528.88</v>
      </c>
      <c r="G899" s="5" t="s">
        <v>83</v>
      </c>
      <c r="H899" s="5" t="s">
        <v>84</v>
      </c>
      <c r="I899" s="5"/>
      <c r="J899" s="5"/>
      <c r="K899" s="5">
        <v>205</v>
      </c>
      <c r="L899" s="5">
        <v>14</v>
      </c>
      <c r="M899" s="5">
        <v>3</v>
      </c>
      <c r="N899" s="5" t="s">
        <v>3</v>
      </c>
      <c r="O899" s="5">
        <v>2</v>
      </c>
      <c r="P899" s="5">
        <f>ROUND(Source!DK884,O899)</f>
        <v>790411.04</v>
      </c>
      <c r="Q899" s="5"/>
      <c r="R899" s="5"/>
      <c r="S899" s="5"/>
      <c r="T899" s="5"/>
      <c r="U899" s="5"/>
      <c r="V899" s="5"/>
      <c r="W899" s="5">
        <v>16528.88</v>
      </c>
      <c r="X899" s="5">
        <v>1</v>
      </c>
      <c r="Y899" s="5">
        <v>16528.88</v>
      </c>
      <c r="Z899" s="5">
        <v>790411.04</v>
      </c>
      <c r="AA899" s="5">
        <v>1</v>
      </c>
      <c r="AB899" s="5">
        <v>790411.04</v>
      </c>
    </row>
    <row r="900" spans="1:28" ht="13" x14ac:dyDescent="0.3">
      <c r="A900" s="5">
        <v>50</v>
      </c>
      <c r="B900" s="5">
        <v>0</v>
      </c>
      <c r="C900" s="5">
        <v>0</v>
      </c>
      <c r="D900" s="5">
        <v>1</v>
      </c>
      <c r="E900" s="5">
        <v>232</v>
      </c>
      <c r="F900" s="5">
        <f>ROUND(Source!BC884,O900)</f>
        <v>0</v>
      </c>
      <c r="G900" s="5" t="s">
        <v>85</v>
      </c>
      <c r="H900" s="5" t="s">
        <v>86</v>
      </c>
      <c r="I900" s="5"/>
      <c r="J900" s="5"/>
      <c r="K900" s="5">
        <v>232</v>
      </c>
      <c r="L900" s="5">
        <v>15</v>
      </c>
      <c r="M900" s="5">
        <v>3</v>
      </c>
      <c r="N900" s="5" t="s">
        <v>3</v>
      </c>
      <c r="O900" s="5">
        <v>2</v>
      </c>
      <c r="P900" s="5">
        <f>ROUND(Source!EU884,O900)</f>
        <v>0</v>
      </c>
      <c r="Q900" s="5"/>
      <c r="R900" s="5"/>
      <c r="S900" s="5"/>
      <c r="T900" s="5"/>
      <c r="U900" s="5"/>
      <c r="V900" s="5"/>
      <c r="W900" s="5">
        <v>0</v>
      </c>
      <c r="X900" s="5">
        <v>1</v>
      </c>
      <c r="Y900" s="5">
        <v>0</v>
      </c>
      <c r="Z900" s="5">
        <v>0</v>
      </c>
      <c r="AA900" s="5">
        <v>1</v>
      </c>
      <c r="AB900" s="5">
        <v>0</v>
      </c>
    </row>
    <row r="901" spans="1:28" ht="13" x14ac:dyDescent="0.3">
      <c r="A901" s="5">
        <v>50</v>
      </c>
      <c r="B901" s="5">
        <v>0</v>
      </c>
      <c r="C901" s="5">
        <v>0</v>
      </c>
      <c r="D901" s="5">
        <v>1</v>
      </c>
      <c r="E901" s="5">
        <v>214</v>
      </c>
      <c r="F901" s="5">
        <f>ROUND(Source!AS884,O901)</f>
        <v>90515.13</v>
      </c>
      <c r="G901" s="5" t="s">
        <v>87</v>
      </c>
      <c r="H901" s="5" t="s">
        <v>88</v>
      </c>
      <c r="I901" s="5"/>
      <c r="J901" s="5"/>
      <c r="K901" s="5">
        <v>214</v>
      </c>
      <c r="L901" s="5">
        <v>16</v>
      </c>
      <c r="M901" s="5">
        <v>3</v>
      </c>
      <c r="N901" s="5" t="s">
        <v>3</v>
      </c>
      <c r="O901" s="5">
        <v>2</v>
      </c>
      <c r="P901" s="5">
        <f>ROUND(Source!EK884,O901)</f>
        <v>2503245.73</v>
      </c>
      <c r="Q901" s="5"/>
      <c r="R901" s="5"/>
      <c r="S901" s="5"/>
      <c r="T901" s="5"/>
      <c r="U901" s="5"/>
      <c r="V901" s="5"/>
      <c r="W901" s="5">
        <v>90515.13</v>
      </c>
      <c r="X901" s="5">
        <v>1</v>
      </c>
      <c r="Y901" s="5">
        <v>90515.13</v>
      </c>
      <c r="Z901" s="5">
        <v>2503245.73</v>
      </c>
      <c r="AA901" s="5">
        <v>1</v>
      </c>
      <c r="AB901" s="5">
        <v>2503245.73</v>
      </c>
    </row>
    <row r="902" spans="1:28" ht="13" x14ac:dyDescent="0.3">
      <c r="A902" s="5">
        <v>50</v>
      </c>
      <c r="B902" s="5">
        <v>0</v>
      </c>
      <c r="C902" s="5">
        <v>0</v>
      </c>
      <c r="D902" s="5">
        <v>1</v>
      </c>
      <c r="E902" s="5">
        <v>215</v>
      </c>
      <c r="F902" s="5">
        <f>ROUND(Source!AT884,O902)</f>
        <v>0</v>
      </c>
      <c r="G902" s="5" t="s">
        <v>89</v>
      </c>
      <c r="H902" s="5" t="s">
        <v>90</v>
      </c>
      <c r="I902" s="5"/>
      <c r="J902" s="5"/>
      <c r="K902" s="5">
        <v>215</v>
      </c>
      <c r="L902" s="5">
        <v>17</v>
      </c>
      <c r="M902" s="5">
        <v>3</v>
      </c>
      <c r="N902" s="5" t="s">
        <v>3</v>
      </c>
      <c r="O902" s="5">
        <v>2</v>
      </c>
      <c r="P902" s="5">
        <f>ROUND(Source!EL884,O902)</f>
        <v>0</v>
      </c>
      <c r="Q902" s="5"/>
      <c r="R902" s="5"/>
      <c r="S902" s="5"/>
      <c r="T902" s="5"/>
      <c r="U902" s="5"/>
      <c r="V902" s="5"/>
      <c r="W902" s="5">
        <v>0</v>
      </c>
      <c r="X902" s="5">
        <v>1</v>
      </c>
      <c r="Y902" s="5">
        <v>0</v>
      </c>
      <c r="Z902" s="5">
        <v>0</v>
      </c>
      <c r="AA902" s="5">
        <v>1</v>
      </c>
      <c r="AB902" s="5">
        <v>0</v>
      </c>
    </row>
    <row r="903" spans="1:28" ht="13" x14ac:dyDescent="0.3">
      <c r="A903" s="5">
        <v>50</v>
      </c>
      <c r="B903" s="5">
        <v>0</v>
      </c>
      <c r="C903" s="5">
        <v>0</v>
      </c>
      <c r="D903" s="5">
        <v>1</v>
      </c>
      <c r="E903" s="5">
        <v>217</v>
      </c>
      <c r="F903" s="5">
        <f>ROUND(Source!AU884,O903)</f>
        <v>0</v>
      </c>
      <c r="G903" s="5" t="s">
        <v>91</v>
      </c>
      <c r="H903" s="5" t="s">
        <v>92</v>
      </c>
      <c r="I903" s="5"/>
      <c r="J903" s="5"/>
      <c r="K903" s="5">
        <v>217</v>
      </c>
      <c r="L903" s="5">
        <v>18</v>
      </c>
      <c r="M903" s="5">
        <v>3</v>
      </c>
      <c r="N903" s="5" t="s">
        <v>3</v>
      </c>
      <c r="O903" s="5">
        <v>2</v>
      </c>
      <c r="P903" s="5">
        <f>ROUND(Source!EM884,O903)</f>
        <v>0</v>
      </c>
      <c r="Q903" s="5"/>
      <c r="R903" s="5"/>
      <c r="S903" s="5"/>
      <c r="T903" s="5"/>
      <c r="U903" s="5"/>
      <c r="V903" s="5"/>
      <c r="W903" s="5">
        <v>0</v>
      </c>
      <c r="X903" s="5">
        <v>1</v>
      </c>
      <c r="Y903" s="5">
        <v>0</v>
      </c>
      <c r="Z903" s="5">
        <v>0</v>
      </c>
      <c r="AA903" s="5">
        <v>1</v>
      </c>
      <c r="AB903" s="5">
        <v>0</v>
      </c>
    </row>
    <row r="904" spans="1:28" ht="13" x14ac:dyDescent="0.3">
      <c r="A904" s="5">
        <v>50</v>
      </c>
      <c r="B904" s="5">
        <v>0</v>
      </c>
      <c r="C904" s="5">
        <v>0</v>
      </c>
      <c r="D904" s="5">
        <v>1</v>
      </c>
      <c r="E904" s="5">
        <v>230</v>
      </c>
      <c r="F904" s="5">
        <f>ROUND(Source!BA884,O904)</f>
        <v>0</v>
      </c>
      <c r="G904" s="5" t="s">
        <v>93</v>
      </c>
      <c r="H904" s="5" t="s">
        <v>94</v>
      </c>
      <c r="I904" s="5"/>
      <c r="J904" s="5"/>
      <c r="K904" s="5">
        <v>230</v>
      </c>
      <c r="L904" s="5">
        <v>19</v>
      </c>
      <c r="M904" s="5">
        <v>3</v>
      </c>
      <c r="N904" s="5" t="s">
        <v>3</v>
      </c>
      <c r="O904" s="5">
        <v>2</v>
      </c>
      <c r="P904" s="5">
        <f>ROUND(Source!ES884,O904)</f>
        <v>0</v>
      </c>
      <c r="Q904" s="5"/>
      <c r="R904" s="5"/>
      <c r="S904" s="5"/>
      <c r="T904" s="5"/>
      <c r="U904" s="5"/>
      <c r="V904" s="5"/>
      <c r="W904" s="5">
        <v>0</v>
      </c>
      <c r="X904" s="5">
        <v>1</v>
      </c>
      <c r="Y904" s="5">
        <v>0</v>
      </c>
      <c r="Z904" s="5">
        <v>0</v>
      </c>
      <c r="AA904" s="5">
        <v>1</v>
      </c>
      <c r="AB904" s="5">
        <v>0</v>
      </c>
    </row>
    <row r="905" spans="1:28" ht="13" x14ac:dyDescent="0.3">
      <c r="A905" s="5">
        <v>50</v>
      </c>
      <c r="B905" s="5">
        <v>0</v>
      </c>
      <c r="C905" s="5">
        <v>0</v>
      </c>
      <c r="D905" s="5">
        <v>1</v>
      </c>
      <c r="E905" s="5">
        <v>206</v>
      </c>
      <c r="F905" s="5">
        <f>ROUND(Source!T884,O905)</f>
        <v>0</v>
      </c>
      <c r="G905" s="5" t="s">
        <v>95</v>
      </c>
      <c r="H905" s="5" t="s">
        <v>96</v>
      </c>
      <c r="I905" s="5"/>
      <c r="J905" s="5"/>
      <c r="K905" s="5">
        <v>206</v>
      </c>
      <c r="L905" s="5">
        <v>20</v>
      </c>
      <c r="M905" s="5">
        <v>3</v>
      </c>
      <c r="N905" s="5" t="s">
        <v>3</v>
      </c>
      <c r="O905" s="5">
        <v>2</v>
      </c>
      <c r="P905" s="5">
        <f>ROUND(Source!DL884,O905)</f>
        <v>0</v>
      </c>
      <c r="Q905" s="5"/>
      <c r="R905" s="5"/>
      <c r="S905" s="5"/>
      <c r="T905" s="5"/>
      <c r="U905" s="5"/>
      <c r="V905" s="5"/>
      <c r="W905" s="5">
        <v>0</v>
      </c>
      <c r="X905" s="5">
        <v>1</v>
      </c>
      <c r="Y905" s="5">
        <v>0</v>
      </c>
      <c r="Z905" s="5">
        <v>0</v>
      </c>
      <c r="AA905" s="5">
        <v>1</v>
      </c>
      <c r="AB905" s="5">
        <v>0</v>
      </c>
    </row>
    <row r="906" spans="1:28" ht="13" x14ac:dyDescent="0.3">
      <c r="A906" s="5">
        <v>50</v>
      </c>
      <c r="B906" s="5">
        <v>0</v>
      </c>
      <c r="C906" s="5">
        <v>0</v>
      </c>
      <c r="D906" s="5">
        <v>1</v>
      </c>
      <c r="E906" s="5">
        <v>207</v>
      </c>
      <c r="F906" s="5">
        <f>Source!U884</f>
        <v>1323.3667701869999</v>
      </c>
      <c r="G906" s="5" t="s">
        <v>97</v>
      </c>
      <c r="H906" s="5" t="s">
        <v>98</v>
      </c>
      <c r="I906" s="5"/>
      <c r="J906" s="5"/>
      <c r="K906" s="5">
        <v>207</v>
      </c>
      <c r="L906" s="5">
        <v>21</v>
      </c>
      <c r="M906" s="5">
        <v>3</v>
      </c>
      <c r="N906" s="5" t="s">
        <v>3</v>
      </c>
      <c r="O906" s="5">
        <v>-1</v>
      </c>
      <c r="P906" s="5">
        <f>Source!DM884</f>
        <v>1323.3667701869999</v>
      </c>
      <c r="Q906" s="5"/>
      <c r="R906" s="5"/>
      <c r="S906" s="5"/>
      <c r="T906" s="5"/>
      <c r="U906" s="5"/>
      <c r="V906" s="5"/>
      <c r="W906" s="5">
        <v>1323.3667701869999</v>
      </c>
      <c r="X906" s="5">
        <v>1</v>
      </c>
      <c r="Y906" s="5">
        <v>1323.3667701869999</v>
      </c>
      <c r="Z906" s="5">
        <v>1323.3667701869999</v>
      </c>
      <c r="AA906" s="5">
        <v>1</v>
      </c>
      <c r="AB906" s="5">
        <v>1323.3667701869999</v>
      </c>
    </row>
    <row r="907" spans="1:28" ht="13" x14ac:dyDescent="0.3">
      <c r="A907" s="5">
        <v>50</v>
      </c>
      <c r="B907" s="5">
        <v>0</v>
      </c>
      <c r="C907" s="5">
        <v>0</v>
      </c>
      <c r="D907" s="5">
        <v>1</v>
      </c>
      <c r="E907" s="5">
        <v>208</v>
      </c>
      <c r="F907" s="5">
        <f>Source!V884</f>
        <v>0</v>
      </c>
      <c r="G907" s="5" t="s">
        <v>99</v>
      </c>
      <c r="H907" s="5" t="s">
        <v>100</v>
      </c>
      <c r="I907" s="5"/>
      <c r="J907" s="5"/>
      <c r="K907" s="5">
        <v>208</v>
      </c>
      <c r="L907" s="5">
        <v>22</v>
      </c>
      <c r="M907" s="5">
        <v>3</v>
      </c>
      <c r="N907" s="5" t="s">
        <v>3</v>
      </c>
      <c r="O907" s="5">
        <v>-1</v>
      </c>
      <c r="P907" s="5">
        <f>Source!DN884</f>
        <v>0</v>
      </c>
      <c r="Q907" s="5"/>
      <c r="R907" s="5"/>
      <c r="S907" s="5"/>
      <c r="T907" s="5"/>
      <c r="U907" s="5"/>
      <c r="V907" s="5"/>
      <c r="W907" s="5">
        <v>0</v>
      </c>
      <c r="X907" s="5">
        <v>1</v>
      </c>
      <c r="Y907" s="5">
        <v>0</v>
      </c>
      <c r="Z907" s="5">
        <v>0</v>
      </c>
      <c r="AA907" s="5">
        <v>1</v>
      </c>
      <c r="AB907" s="5">
        <v>0</v>
      </c>
    </row>
    <row r="908" spans="1:28" ht="13" x14ac:dyDescent="0.3">
      <c r="A908" s="5">
        <v>50</v>
      </c>
      <c r="B908" s="5">
        <v>0</v>
      </c>
      <c r="C908" s="5">
        <v>0</v>
      </c>
      <c r="D908" s="5">
        <v>1</v>
      </c>
      <c r="E908" s="5">
        <v>209</v>
      </c>
      <c r="F908" s="5">
        <f>ROUND(Source!W884,O908)</f>
        <v>0</v>
      </c>
      <c r="G908" s="5" t="s">
        <v>101</v>
      </c>
      <c r="H908" s="5" t="s">
        <v>102</v>
      </c>
      <c r="I908" s="5"/>
      <c r="J908" s="5"/>
      <c r="K908" s="5">
        <v>209</v>
      </c>
      <c r="L908" s="5">
        <v>23</v>
      </c>
      <c r="M908" s="5">
        <v>3</v>
      </c>
      <c r="N908" s="5" t="s">
        <v>3</v>
      </c>
      <c r="O908" s="5">
        <v>2</v>
      </c>
      <c r="P908" s="5">
        <f>ROUND(Source!DO884,O908)</f>
        <v>0</v>
      </c>
      <c r="Q908" s="5"/>
      <c r="R908" s="5"/>
      <c r="S908" s="5"/>
      <c r="T908" s="5"/>
      <c r="U908" s="5"/>
      <c r="V908" s="5"/>
      <c r="W908" s="5">
        <v>0</v>
      </c>
      <c r="X908" s="5">
        <v>1</v>
      </c>
      <c r="Y908" s="5">
        <v>0</v>
      </c>
      <c r="Z908" s="5">
        <v>0</v>
      </c>
      <c r="AA908" s="5">
        <v>1</v>
      </c>
      <c r="AB908" s="5">
        <v>0</v>
      </c>
    </row>
    <row r="909" spans="1:28" ht="13" x14ac:dyDescent="0.3">
      <c r="A909" s="5">
        <v>50</v>
      </c>
      <c r="B909" s="5">
        <v>0</v>
      </c>
      <c r="C909" s="5">
        <v>0</v>
      </c>
      <c r="D909" s="5">
        <v>1</v>
      </c>
      <c r="E909" s="5">
        <v>233</v>
      </c>
      <c r="F909" s="5">
        <f>ROUND(Source!BD884,O909)</f>
        <v>0</v>
      </c>
      <c r="G909" s="5" t="s">
        <v>103</v>
      </c>
      <c r="H909" s="5" t="s">
        <v>104</v>
      </c>
      <c r="I909" s="5"/>
      <c r="J909" s="5"/>
      <c r="K909" s="5">
        <v>233</v>
      </c>
      <c r="L909" s="5">
        <v>24</v>
      </c>
      <c r="M909" s="5">
        <v>3</v>
      </c>
      <c r="N909" s="5" t="s">
        <v>3</v>
      </c>
      <c r="O909" s="5">
        <v>2</v>
      </c>
      <c r="P909" s="5">
        <f>ROUND(Source!EV884,O909)</f>
        <v>0</v>
      </c>
      <c r="Q909" s="5"/>
      <c r="R909" s="5"/>
      <c r="S909" s="5"/>
      <c r="T909" s="5"/>
      <c r="U909" s="5"/>
      <c r="V909" s="5"/>
      <c r="W909" s="5">
        <v>0</v>
      </c>
      <c r="X909" s="5">
        <v>1</v>
      </c>
      <c r="Y909" s="5">
        <v>0</v>
      </c>
      <c r="Z909" s="5">
        <v>0</v>
      </c>
      <c r="AA909" s="5">
        <v>1</v>
      </c>
      <c r="AB909" s="5">
        <v>0</v>
      </c>
    </row>
    <row r="910" spans="1:28" ht="13" x14ac:dyDescent="0.3">
      <c r="A910" s="5">
        <v>50</v>
      </c>
      <c r="B910" s="5">
        <v>0</v>
      </c>
      <c r="C910" s="5">
        <v>0</v>
      </c>
      <c r="D910" s="5">
        <v>1</v>
      </c>
      <c r="E910" s="5">
        <v>210</v>
      </c>
      <c r="F910" s="5">
        <f>ROUND(Source!X884,O910)</f>
        <v>15220.26</v>
      </c>
      <c r="G910" s="5" t="s">
        <v>105</v>
      </c>
      <c r="H910" s="5" t="s">
        <v>106</v>
      </c>
      <c r="I910" s="5"/>
      <c r="J910" s="5"/>
      <c r="K910" s="5">
        <v>210</v>
      </c>
      <c r="L910" s="5">
        <v>25</v>
      </c>
      <c r="M910" s="5">
        <v>3</v>
      </c>
      <c r="N910" s="5" t="s">
        <v>3</v>
      </c>
      <c r="O910" s="5">
        <v>2</v>
      </c>
      <c r="P910" s="5">
        <f>ROUND(Source!DP884,O910)</f>
        <v>727832.79</v>
      </c>
      <c r="Q910" s="5"/>
      <c r="R910" s="5"/>
      <c r="S910" s="5"/>
      <c r="T910" s="5"/>
      <c r="U910" s="5"/>
      <c r="V910" s="5"/>
      <c r="W910" s="5">
        <v>15220.26</v>
      </c>
      <c r="X910" s="5">
        <v>1</v>
      </c>
      <c r="Y910" s="5">
        <v>15220.26</v>
      </c>
      <c r="Z910" s="5">
        <v>727832.79</v>
      </c>
      <c r="AA910" s="5">
        <v>1</v>
      </c>
      <c r="AB910" s="5">
        <v>727832.79</v>
      </c>
    </row>
    <row r="911" spans="1:28" ht="13" x14ac:dyDescent="0.3">
      <c r="A911" s="5">
        <v>50</v>
      </c>
      <c r="B911" s="5">
        <v>0</v>
      </c>
      <c r="C911" s="5">
        <v>0</v>
      </c>
      <c r="D911" s="5">
        <v>1</v>
      </c>
      <c r="E911" s="5">
        <v>211</v>
      </c>
      <c r="F911" s="5">
        <f>ROUND(Source!Y884,O911)</f>
        <v>8602.76</v>
      </c>
      <c r="G911" s="5" t="s">
        <v>107</v>
      </c>
      <c r="H911" s="5" t="s">
        <v>108</v>
      </c>
      <c r="I911" s="5"/>
      <c r="J911" s="5"/>
      <c r="K911" s="5">
        <v>211</v>
      </c>
      <c r="L911" s="5">
        <v>26</v>
      </c>
      <c r="M911" s="5">
        <v>3</v>
      </c>
      <c r="N911" s="5" t="s">
        <v>3</v>
      </c>
      <c r="O911" s="5">
        <v>2</v>
      </c>
      <c r="P911" s="5">
        <f>ROUND(Source!DQ884,O911)</f>
        <v>411383.75</v>
      </c>
      <c r="Q911" s="5"/>
      <c r="R911" s="5"/>
      <c r="S911" s="5"/>
      <c r="T911" s="5"/>
      <c r="U911" s="5"/>
      <c r="V911" s="5"/>
      <c r="W911" s="5">
        <v>8602.76</v>
      </c>
      <c r="X911" s="5">
        <v>1</v>
      </c>
      <c r="Y911" s="5">
        <v>8602.76</v>
      </c>
      <c r="Z911" s="5">
        <v>411383.75</v>
      </c>
      <c r="AA911" s="5">
        <v>1</v>
      </c>
      <c r="AB911" s="5">
        <v>411383.75</v>
      </c>
    </row>
    <row r="912" spans="1:28" ht="13" x14ac:dyDescent="0.3">
      <c r="A912" s="5">
        <v>50</v>
      </c>
      <c r="B912" s="5">
        <v>0</v>
      </c>
      <c r="C912" s="5">
        <v>0</v>
      </c>
      <c r="D912" s="5">
        <v>1</v>
      </c>
      <c r="E912" s="5">
        <v>224</v>
      </c>
      <c r="F912" s="5">
        <f>ROUND(Source!AR884,O912)</f>
        <v>90515.13</v>
      </c>
      <c r="G912" s="5" t="s">
        <v>109</v>
      </c>
      <c r="H912" s="5" t="s">
        <v>110</v>
      </c>
      <c r="I912" s="5"/>
      <c r="J912" s="5"/>
      <c r="K912" s="5">
        <v>224</v>
      </c>
      <c r="L912" s="5">
        <v>27</v>
      </c>
      <c r="M912" s="5">
        <v>3</v>
      </c>
      <c r="N912" s="5" t="s">
        <v>3</v>
      </c>
      <c r="O912" s="5">
        <v>2</v>
      </c>
      <c r="P912" s="5">
        <f>ROUND(Source!EJ884,O912)</f>
        <v>2503245.73</v>
      </c>
      <c r="Q912" s="5"/>
      <c r="R912" s="5"/>
      <c r="S912" s="5"/>
      <c r="T912" s="5"/>
      <c r="U912" s="5"/>
      <c r="V912" s="5"/>
      <c r="W912" s="5">
        <v>90515.13</v>
      </c>
      <c r="X912" s="5">
        <v>1</v>
      </c>
      <c r="Y912" s="5">
        <v>90515.13</v>
      </c>
      <c r="Z912" s="5">
        <v>2503245.73</v>
      </c>
      <c r="AA912" s="5">
        <v>1</v>
      </c>
      <c r="AB912" s="5">
        <v>2503245.73</v>
      </c>
    </row>
    <row r="914" spans="1:255" ht="13" x14ac:dyDescent="0.3">
      <c r="A914" s="1">
        <v>4</v>
      </c>
      <c r="B914" s="1">
        <v>1</v>
      </c>
      <c r="C914" s="1"/>
      <c r="D914" s="1">
        <f>ROW(A998)</f>
        <v>998</v>
      </c>
      <c r="E914" s="1"/>
      <c r="F914" s="1" t="s">
        <v>3</v>
      </c>
      <c r="G914" s="1" t="s">
        <v>496</v>
      </c>
      <c r="H914" s="1" t="s">
        <v>3</v>
      </c>
      <c r="I914" s="1">
        <v>0</v>
      </c>
      <c r="J914" s="1"/>
      <c r="K914" s="1">
        <v>-1</v>
      </c>
      <c r="L914" s="1"/>
      <c r="M914" s="1" t="s">
        <v>3</v>
      </c>
      <c r="N914" s="1"/>
      <c r="O914" s="1"/>
      <c r="P914" s="1"/>
      <c r="Q914" s="1"/>
      <c r="R914" s="1"/>
      <c r="S914" s="1">
        <v>0</v>
      </c>
      <c r="T914" s="1">
        <v>0</v>
      </c>
      <c r="U914" s="1" t="s">
        <v>3</v>
      </c>
      <c r="V914" s="1">
        <v>0</v>
      </c>
      <c r="W914" s="1"/>
      <c r="X914" s="1"/>
      <c r="Y914" s="1"/>
      <c r="Z914" s="1"/>
      <c r="AA914" s="1"/>
      <c r="AB914" s="1" t="s">
        <v>3</v>
      </c>
      <c r="AC914" s="1" t="s">
        <v>3</v>
      </c>
      <c r="AD914" s="1" t="s">
        <v>3</v>
      </c>
      <c r="AE914" s="1" t="s">
        <v>3</v>
      </c>
      <c r="AF914" s="1" t="s">
        <v>3</v>
      </c>
      <c r="AG914" s="1" t="s">
        <v>3</v>
      </c>
      <c r="AH914" s="1"/>
      <c r="AI914" s="1"/>
      <c r="AJ914" s="1"/>
      <c r="AK914" s="1"/>
      <c r="AL914" s="1"/>
      <c r="AM914" s="1"/>
      <c r="AN914" s="1"/>
      <c r="AO914" s="1"/>
      <c r="AP914" s="1" t="s">
        <v>3</v>
      </c>
      <c r="AQ914" s="1" t="s">
        <v>3</v>
      </c>
      <c r="AR914" s="1" t="s">
        <v>3</v>
      </c>
      <c r="AS914" s="1"/>
      <c r="AT914" s="1"/>
      <c r="AU914" s="1"/>
      <c r="AV914" s="1"/>
      <c r="AW914" s="1"/>
      <c r="AX914" s="1"/>
      <c r="AY914" s="1"/>
      <c r="AZ914" s="1" t="s">
        <v>3</v>
      </c>
      <c r="BA914" s="1"/>
      <c r="BB914" s="1" t="s">
        <v>3</v>
      </c>
      <c r="BC914" s="1" t="s">
        <v>3</v>
      </c>
      <c r="BD914" s="1" t="s">
        <v>3</v>
      </c>
      <c r="BE914" s="1" t="s">
        <v>3</v>
      </c>
      <c r="BF914" s="1" t="s">
        <v>3</v>
      </c>
      <c r="BG914" s="1" t="s">
        <v>3</v>
      </c>
      <c r="BH914" s="1" t="s">
        <v>3</v>
      </c>
      <c r="BI914" s="1" t="s">
        <v>3</v>
      </c>
      <c r="BJ914" s="1" t="s">
        <v>3</v>
      </c>
      <c r="BK914" s="1" t="s">
        <v>3</v>
      </c>
      <c r="BL914" s="1" t="s">
        <v>3</v>
      </c>
      <c r="BM914" s="1" t="s">
        <v>3</v>
      </c>
      <c r="BN914" s="1" t="s">
        <v>3</v>
      </c>
      <c r="BO914" s="1" t="s">
        <v>3</v>
      </c>
      <c r="BP914" s="1" t="s">
        <v>3</v>
      </c>
      <c r="BQ914" s="1"/>
      <c r="BR914" s="1"/>
      <c r="BS914" s="1"/>
      <c r="BT914" s="1"/>
      <c r="BU914" s="1"/>
      <c r="BV914" s="1"/>
      <c r="BW914" s="1"/>
      <c r="BX914" s="1">
        <v>0</v>
      </c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>
        <v>0</v>
      </c>
    </row>
    <row r="916" spans="1:255" ht="13" x14ac:dyDescent="0.3">
      <c r="A916" s="3">
        <v>52</v>
      </c>
      <c r="B916" s="3">
        <f t="shared" ref="B916:G916" si="843">B998</f>
        <v>1</v>
      </c>
      <c r="C916" s="3">
        <f t="shared" si="843"/>
        <v>4</v>
      </c>
      <c r="D916" s="3">
        <f t="shared" si="843"/>
        <v>914</v>
      </c>
      <c r="E916" s="3">
        <f t="shared" si="843"/>
        <v>0</v>
      </c>
      <c r="F916" s="3" t="str">
        <f t="shared" si="843"/>
        <v/>
      </c>
      <c r="G916" s="3" t="str">
        <f t="shared" si="843"/>
        <v>Замена входной группы №1 в осях 9-15/В-Г  (КР-15...17)</v>
      </c>
      <c r="H916" s="3"/>
      <c r="I916" s="3"/>
      <c r="J916" s="3"/>
      <c r="K916" s="3"/>
      <c r="L916" s="3"/>
      <c r="M916" s="3"/>
      <c r="N916" s="3"/>
      <c r="O916" s="3">
        <f t="shared" ref="O916:AT916" si="844">O998</f>
        <v>217606.88</v>
      </c>
      <c r="P916" s="3">
        <f t="shared" si="844"/>
        <v>201602.51</v>
      </c>
      <c r="Q916" s="3">
        <f t="shared" si="844"/>
        <v>3253.03</v>
      </c>
      <c r="R916" s="3">
        <f t="shared" si="844"/>
        <v>289.95</v>
      </c>
      <c r="S916" s="3">
        <f t="shared" si="844"/>
        <v>12751.34</v>
      </c>
      <c r="T916" s="3">
        <f t="shared" si="844"/>
        <v>0</v>
      </c>
      <c r="U916" s="3">
        <f t="shared" si="844"/>
        <v>1084.7244067439999</v>
      </c>
      <c r="V916" s="3">
        <f t="shared" si="844"/>
        <v>0</v>
      </c>
      <c r="W916" s="3">
        <f t="shared" si="844"/>
        <v>0</v>
      </c>
      <c r="X916" s="3">
        <f t="shared" si="844"/>
        <v>11884.4</v>
      </c>
      <c r="Y916" s="3">
        <f t="shared" si="844"/>
        <v>6348.28</v>
      </c>
      <c r="Z916" s="3">
        <f t="shared" si="844"/>
        <v>0</v>
      </c>
      <c r="AA916" s="3">
        <f t="shared" si="844"/>
        <v>0</v>
      </c>
      <c r="AB916" s="3">
        <f t="shared" si="844"/>
        <v>217606.88</v>
      </c>
      <c r="AC916" s="3">
        <f t="shared" si="844"/>
        <v>201602.51</v>
      </c>
      <c r="AD916" s="3">
        <f t="shared" si="844"/>
        <v>3253.03</v>
      </c>
      <c r="AE916" s="3">
        <f t="shared" si="844"/>
        <v>289.95</v>
      </c>
      <c r="AF916" s="3">
        <f t="shared" si="844"/>
        <v>12751.34</v>
      </c>
      <c r="AG916" s="3">
        <f t="shared" si="844"/>
        <v>0</v>
      </c>
      <c r="AH916" s="3">
        <f t="shared" si="844"/>
        <v>1084.7244067439999</v>
      </c>
      <c r="AI916" s="3">
        <f t="shared" si="844"/>
        <v>0</v>
      </c>
      <c r="AJ916" s="3">
        <f t="shared" si="844"/>
        <v>0</v>
      </c>
      <c r="AK916" s="3">
        <f t="shared" si="844"/>
        <v>11884.4</v>
      </c>
      <c r="AL916" s="3">
        <f t="shared" si="844"/>
        <v>6348.28</v>
      </c>
      <c r="AM916" s="3">
        <f t="shared" si="844"/>
        <v>0</v>
      </c>
      <c r="AN916" s="3">
        <f t="shared" si="844"/>
        <v>0</v>
      </c>
      <c r="AO916" s="3">
        <f t="shared" si="844"/>
        <v>0</v>
      </c>
      <c r="AP916" s="3">
        <f t="shared" si="844"/>
        <v>0</v>
      </c>
      <c r="AQ916" s="3">
        <f t="shared" si="844"/>
        <v>0</v>
      </c>
      <c r="AR916" s="3">
        <f t="shared" si="844"/>
        <v>235839.56</v>
      </c>
      <c r="AS916" s="3">
        <f t="shared" si="844"/>
        <v>235839.56</v>
      </c>
      <c r="AT916" s="3">
        <f t="shared" si="844"/>
        <v>0</v>
      </c>
      <c r="AU916" s="3">
        <f t="shared" ref="AU916:BZ916" si="845">AU998</f>
        <v>0</v>
      </c>
      <c r="AV916" s="3">
        <f t="shared" si="845"/>
        <v>201602.51</v>
      </c>
      <c r="AW916" s="3">
        <f t="shared" si="845"/>
        <v>201602.51</v>
      </c>
      <c r="AX916" s="3">
        <f t="shared" si="845"/>
        <v>0</v>
      </c>
      <c r="AY916" s="3">
        <f t="shared" si="845"/>
        <v>201602.51</v>
      </c>
      <c r="AZ916" s="3">
        <f t="shared" si="845"/>
        <v>0</v>
      </c>
      <c r="BA916" s="3">
        <f t="shared" si="845"/>
        <v>0</v>
      </c>
      <c r="BB916" s="3">
        <f t="shared" si="845"/>
        <v>0</v>
      </c>
      <c r="BC916" s="3">
        <f t="shared" si="845"/>
        <v>0</v>
      </c>
      <c r="BD916" s="3">
        <f t="shared" si="845"/>
        <v>0</v>
      </c>
      <c r="BE916" s="3">
        <f t="shared" si="845"/>
        <v>0</v>
      </c>
      <c r="BF916" s="3">
        <f t="shared" si="845"/>
        <v>0</v>
      </c>
      <c r="BG916" s="3">
        <f t="shared" si="845"/>
        <v>0</v>
      </c>
      <c r="BH916" s="3">
        <f t="shared" si="845"/>
        <v>0</v>
      </c>
      <c r="BI916" s="3">
        <f t="shared" si="845"/>
        <v>0</v>
      </c>
      <c r="BJ916" s="3">
        <f t="shared" si="845"/>
        <v>0</v>
      </c>
      <c r="BK916" s="3">
        <f t="shared" si="845"/>
        <v>0</v>
      </c>
      <c r="BL916" s="3">
        <f t="shared" si="845"/>
        <v>0</v>
      </c>
      <c r="BM916" s="3">
        <f t="shared" si="845"/>
        <v>0</v>
      </c>
      <c r="BN916" s="3">
        <f t="shared" si="845"/>
        <v>0</v>
      </c>
      <c r="BO916" s="3">
        <f t="shared" si="845"/>
        <v>0</v>
      </c>
      <c r="BP916" s="3">
        <f t="shared" si="845"/>
        <v>0</v>
      </c>
      <c r="BQ916" s="3">
        <f t="shared" si="845"/>
        <v>0</v>
      </c>
      <c r="BR916" s="3">
        <f t="shared" si="845"/>
        <v>0</v>
      </c>
      <c r="BS916" s="3">
        <f t="shared" si="845"/>
        <v>0</v>
      </c>
      <c r="BT916" s="3">
        <f t="shared" si="845"/>
        <v>0</v>
      </c>
      <c r="BU916" s="3">
        <f t="shared" si="845"/>
        <v>0</v>
      </c>
      <c r="BV916" s="3">
        <f t="shared" si="845"/>
        <v>0</v>
      </c>
      <c r="BW916" s="3">
        <f t="shared" si="845"/>
        <v>0</v>
      </c>
      <c r="BX916" s="3">
        <f t="shared" si="845"/>
        <v>0</v>
      </c>
      <c r="BY916" s="3">
        <f t="shared" si="845"/>
        <v>0</v>
      </c>
      <c r="BZ916" s="3">
        <f t="shared" si="845"/>
        <v>0</v>
      </c>
      <c r="CA916" s="3">
        <f t="shared" ref="CA916:DF916" si="846">CA998</f>
        <v>235839.56</v>
      </c>
      <c r="CB916" s="3">
        <f t="shared" si="846"/>
        <v>235839.56</v>
      </c>
      <c r="CC916" s="3">
        <f t="shared" si="846"/>
        <v>0</v>
      </c>
      <c r="CD916" s="3">
        <f t="shared" si="846"/>
        <v>0</v>
      </c>
      <c r="CE916" s="3">
        <f t="shared" si="846"/>
        <v>201602.51</v>
      </c>
      <c r="CF916" s="3">
        <f t="shared" si="846"/>
        <v>201602.51</v>
      </c>
      <c r="CG916" s="3">
        <f t="shared" si="846"/>
        <v>0</v>
      </c>
      <c r="CH916" s="3">
        <f t="shared" si="846"/>
        <v>201602.51</v>
      </c>
      <c r="CI916" s="3">
        <f t="shared" si="846"/>
        <v>0</v>
      </c>
      <c r="CJ916" s="3">
        <f t="shared" si="846"/>
        <v>0</v>
      </c>
      <c r="CK916" s="3">
        <f t="shared" si="846"/>
        <v>0</v>
      </c>
      <c r="CL916" s="3">
        <f t="shared" si="846"/>
        <v>0</v>
      </c>
      <c r="CM916" s="3">
        <f t="shared" si="846"/>
        <v>0</v>
      </c>
      <c r="CN916" s="3">
        <f t="shared" si="846"/>
        <v>0</v>
      </c>
      <c r="CO916" s="3">
        <f t="shared" si="846"/>
        <v>0</v>
      </c>
      <c r="CP916" s="3">
        <f t="shared" si="846"/>
        <v>0</v>
      </c>
      <c r="CQ916" s="3">
        <f t="shared" si="846"/>
        <v>0</v>
      </c>
      <c r="CR916" s="3">
        <f t="shared" si="846"/>
        <v>0</v>
      </c>
      <c r="CS916" s="3">
        <f t="shared" si="846"/>
        <v>0</v>
      </c>
      <c r="CT916" s="3">
        <f t="shared" si="846"/>
        <v>0</v>
      </c>
      <c r="CU916" s="3">
        <f t="shared" si="846"/>
        <v>0</v>
      </c>
      <c r="CV916" s="3">
        <f t="shared" si="846"/>
        <v>0</v>
      </c>
      <c r="CW916" s="3">
        <f t="shared" si="846"/>
        <v>0</v>
      </c>
      <c r="CX916" s="3">
        <f t="shared" si="846"/>
        <v>0</v>
      </c>
      <c r="CY916" s="3">
        <f t="shared" si="846"/>
        <v>0</v>
      </c>
      <c r="CZ916" s="3">
        <f t="shared" si="846"/>
        <v>0</v>
      </c>
      <c r="DA916" s="3">
        <f t="shared" si="846"/>
        <v>0</v>
      </c>
      <c r="DB916" s="3">
        <f t="shared" si="846"/>
        <v>0</v>
      </c>
      <c r="DC916" s="3">
        <f t="shared" si="846"/>
        <v>0</v>
      </c>
      <c r="DD916" s="3">
        <f t="shared" si="846"/>
        <v>0</v>
      </c>
      <c r="DE916" s="3">
        <f t="shared" si="846"/>
        <v>0</v>
      </c>
      <c r="DF916" s="3">
        <f t="shared" si="846"/>
        <v>0</v>
      </c>
      <c r="DG916" s="4">
        <f t="shared" ref="DG916:EL916" si="847">DG998</f>
        <v>2885083.46</v>
      </c>
      <c r="DH916" s="4">
        <f t="shared" si="847"/>
        <v>2230791.4500000002</v>
      </c>
      <c r="DI916" s="4">
        <f t="shared" si="847"/>
        <v>44522.94</v>
      </c>
      <c r="DJ916" s="4">
        <f t="shared" si="847"/>
        <v>13865.4</v>
      </c>
      <c r="DK916" s="4">
        <f t="shared" si="847"/>
        <v>609769.06999999995</v>
      </c>
      <c r="DL916" s="4">
        <f t="shared" si="847"/>
        <v>0</v>
      </c>
      <c r="DM916" s="4">
        <f t="shared" si="847"/>
        <v>1084.7244067439999</v>
      </c>
      <c r="DN916" s="4">
        <f t="shared" si="847"/>
        <v>0</v>
      </c>
      <c r="DO916" s="4">
        <f t="shared" si="847"/>
        <v>0</v>
      </c>
      <c r="DP916" s="4">
        <f t="shared" si="847"/>
        <v>568311.52</v>
      </c>
      <c r="DQ916" s="4">
        <f t="shared" si="847"/>
        <v>303575.34999999998</v>
      </c>
      <c r="DR916" s="4">
        <f t="shared" si="847"/>
        <v>0</v>
      </c>
      <c r="DS916" s="4">
        <f t="shared" si="847"/>
        <v>0</v>
      </c>
      <c r="DT916" s="4">
        <f t="shared" si="847"/>
        <v>2885083.46</v>
      </c>
      <c r="DU916" s="4">
        <f t="shared" si="847"/>
        <v>2230791.4500000002</v>
      </c>
      <c r="DV916" s="4">
        <f t="shared" si="847"/>
        <v>44522.94</v>
      </c>
      <c r="DW916" s="4">
        <f t="shared" si="847"/>
        <v>13865.4</v>
      </c>
      <c r="DX916" s="4">
        <f t="shared" si="847"/>
        <v>609769.06999999995</v>
      </c>
      <c r="DY916" s="4">
        <f t="shared" si="847"/>
        <v>0</v>
      </c>
      <c r="DZ916" s="4">
        <f t="shared" si="847"/>
        <v>1084.7244067439999</v>
      </c>
      <c r="EA916" s="4">
        <f t="shared" si="847"/>
        <v>0</v>
      </c>
      <c r="EB916" s="4">
        <f t="shared" si="847"/>
        <v>0</v>
      </c>
      <c r="EC916" s="4">
        <f t="shared" si="847"/>
        <v>568311.52</v>
      </c>
      <c r="ED916" s="4">
        <f t="shared" si="847"/>
        <v>303575.34999999998</v>
      </c>
      <c r="EE916" s="4">
        <f t="shared" si="847"/>
        <v>0</v>
      </c>
      <c r="EF916" s="4">
        <f t="shared" si="847"/>
        <v>0</v>
      </c>
      <c r="EG916" s="4">
        <f t="shared" si="847"/>
        <v>0</v>
      </c>
      <c r="EH916" s="4">
        <f t="shared" si="847"/>
        <v>0</v>
      </c>
      <c r="EI916" s="4">
        <f t="shared" si="847"/>
        <v>0</v>
      </c>
      <c r="EJ916" s="4">
        <f t="shared" si="847"/>
        <v>3756970.33</v>
      </c>
      <c r="EK916" s="4">
        <f t="shared" si="847"/>
        <v>3756970.33</v>
      </c>
      <c r="EL916" s="4">
        <f t="shared" si="847"/>
        <v>0</v>
      </c>
      <c r="EM916" s="4">
        <f t="shared" ref="EM916:FR916" si="848">EM998</f>
        <v>0</v>
      </c>
      <c r="EN916" s="4">
        <f t="shared" si="848"/>
        <v>2230791.4500000002</v>
      </c>
      <c r="EO916" s="4">
        <f t="shared" si="848"/>
        <v>2230791.4500000002</v>
      </c>
      <c r="EP916" s="4">
        <f t="shared" si="848"/>
        <v>0</v>
      </c>
      <c r="EQ916" s="4">
        <f t="shared" si="848"/>
        <v>2230791.4500000002</v>
      </c>
      <c r="ER916" s="4">
        <f t="shared" si="848"/>
        <v>0</v>
      </c>
      <c r="ES916" s="4">
        <f t="shared" si="848"/>
        <v>0</v>
      </c>
      <c r="ET916" s="4">
        <f t="shared" si="848"/>
        <v>0</v>
      </c>
      <c r="EU916" s="4">
        <f t="shared" si="848"/>
        <v>0</v>
      </c>
      <c r="EV916" s="4">
        <f t="shared" si="848"/>
        <v>0</v>
      </c>
      <c r="EW916" s="4">
        <f t="shared" si="848"/>
        <v>0</v>
      </c>
      <c r="EX916" s="4">
        <f t="shared" si="848"/>
        <v>0</v>
      </c>
      <c r="EY916" s="4">
        <f t="shared" si="848"/>
        <v>0</v>
      </c>
      <c r="EZ916" s="4">
        <f t="shared" si="848"/>
        <v>0</v>
      </c>
      <c r="FA916" s="4">
        <f t="shared" si="848"/>
        <v>0</v>
      </c>
      <c r="FB916" s="4">
        <f t="shared" si="848"/>
        <v>0</v>
      </c>
      <c r="FC916" s="4">
        <f t="shared" si="848"/>
        <v>0</v>
      </c>
      <c r="FD916" s="4">
        <f t="shared" si="848"/>
        <v>0</v>
      </c>
      <c r="FE916" s="4">
        <f t="shared" si="848"/>
        <v>0</v>
      </c>
      <c r="FF916" s="4">
        <f t="shared" si="848"/>
        <v>0</v>
      </c>
      <c r="FG916" s="4">
        <f t="shared" si="848"/>
        <v>0</v>
      </c>
      <c r="FH916" s="4">
        <f t="shared" si="848"/>
        <v>0</v>
      </c>
      <c r="FI916" s="4">
        <f t="shared" si="848"/>
        <v>0</v>
      </c>
      <c r="FJ916" s="4">
        <f t="shared" si="848"/>
        <v>0</v>
      </c>
      <c r="FK916" s="4">
        <f t="shared" si="848"/>
        <v>0</v>
      </c>
      <c r="FL916" s="4">
        <f t="shared" si="848"/>
        <v>0</v>
      </c>
      <c r="FM916" s="4">
        <f t="shared" si="848"/>
        <v>0</v>
      </c>
      <c r="FN916" s="4">
        <f t="shared" si="848"/>
        <v>0</v>
      </c>
      <c r="FO916" s="4">
        <f t="shared" si="848"/>
        <v>0</v>
      </c>
      <c r="FP916" s="4">
        <f t="shared" si="848"/>
        <v>0</v>
      </c>
      <c r="FQ916" s="4">
        <f t="shared" si="848"/>
        <v>0</v>
      </c>
      <c r="FR916" s="4">
        <f t="shared" si="848"/>
        <v>0</v>
      </c>
      <c r="FS916" s="4">
        <f t="shared" ref="FS916:GX916" si="849">FS998</f>
        <v>3756970.33</v>
      </c>
      <c r="FT916" s="4">
        <f t="shared" si="849"/>
        <v>3756970.33</v>
      </c>
      <c r="FU916" s="4">
        <f t="shared" si="849"/>
        <v>0</v>
      </c>
      <c r="FV916" s="4">
        <f t="shared" si="849"/>
        <v>0</v>
      </c>
      <c r="FW916" s="4">
        <f t="shared" si="849"/>
        <v>2230791.4500000002</v>
      </c>
      <c r="FX916" s="4">
        <f t="shared" si="849"/>
        <v>2230791.4500000002</v>
      </c>
      <c r="FY916" s="4">
        <f t="shared" si="849"/>
        <v>0</v>
      </c>
      <c r="FZ916" s="4">
        <f t="shared" si="849"/>
        <v>2230791.4500000002</v>
      </c>
      <c r="GA916" s="4">
        <f t="shared" si="849"/>
        <v>0</v>
      </c>
      <c r="GB916" s="4">
        <f t="shared" si="849"/>
        <v>0</v>
      </c>
      <c r="GC916" s="4">
        <f t="shared" si="849"/>
        <v>0</v>
      </c>
      <c r="GD916" s="4">
        <f t="shared" si="849"/>
        <v>0</v>
      </c>
      <c r="GE916" s="4">
        <f t="shared" si="849"/>
        <v>0</v>
      </c>
      <c r="GF916" s="4">
        <f t="shared" si="849"/>
        <v>0</v>
      </c>
      <c r="GG916" s="4">
        <f t="shared" si="849"/>
        <v>0</v>
      </c>
      <c r="GH916" s="4">
        <f t="shared" si="849"/>
        <v>0</v>
      </c>
      <c r="GI916" s="4">
        <f t="shared" si="849"/>
        <v>0</v>
      </c>
      <c r="GJ916" s="4">
        <f t="shared" si="849"/>
        <v>0</v>
      </c>
      <c r="GK916" s="4">
        <f t="shared" si="849"/>
        <v>0</v>
      </c>
      <c r="GL916" s="4">
        <f t="shared" si="849"/>
        <v>0</v>
      </c>
      <c r="GM916" s="4">
        <f t="shared" si="849"/>
        <v>0</v>
      </c>
      <c r="GN916" s="4">
        <f t="shared" si="849"/>
        <v>0</v>
      </c>
      <c r="GO916" s="4">
        <f t="shared" si="849"/>
        <v>0</v>
      </c>
      <c r="GP916" s="4">
        <f t="shared" si="849"/>
        <v>0</v>
      </c>
      <c r="GQ916" s="4">
        <f t="shared" si="849"/>
        <v>0</v>
      </c>
      <c r="GR916" s="4">
        <f t="shared" si="849"/>
        <v>0</v>
      </c>
      <c r="GS916" s="4">
        <f t="shared" si="849"/>
        <v>0</v>
      </c>
      <c r="GT916" s="4">
        <f t="shared" si="849"/>
        <v>0</v>
      </c>
      <c r="GU916" s="4">
        <f t="shared" si="849"/>
        <v>0</v>
      </c>
      <c r="GV916" s="4">
        <f t="shared" si="849"/>
        <v>0</v>
      </c>
      <c r="GW916" s="4">
        <f t="shared" si="849"/>
        <v>0</v>
      </c>
      <c r="GX916" s="4">
        <f t="shared" si="849"/>
        <v>0</v>
      </c>
    </row>
    <row r="918" spans="1:255" x14ac:dyDescent="0.25">
      <c r="A918" s="2">
        <v>19</v>
      </c>
      <c r="B918" s="2">
        <v>1</v>
      </c>
      <c r="C918" s="2"/>
      <c r="D918" s="2"/>
      <c r="E918" s="2"/>
      <c r="F918" s="2" t="s">
        <v>3</v>
      </c>
      <c r="G918" s="2" t="s">
        <v>497</v>
      </c>
      <c r="H918" s="2" t="s">
        <v>3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>
        <v>1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>
        <v>0</v>
      </c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spans="1:255" x14ac:dyDescent="0.25">
      <c r="A919" s="2">
        <v>17</v>
      </c>
      <c r="B919" s="2">
        <v>1</v>
      </c>
      <c r="C919" s="2">
        <f>ROW(SmtRes!A658)</f>
        <v>658</v>
      </c>
      <c r="D919" s="2">
        <f>ROW(EtalonRes!A658)</f>
        <v>658</v>
      </c>
      <c r="E919" s="2" t="s">
        <v>498</v>
      </c>
      <c r="F919" s="2" t="s">
        <v>399</v>
      </c>
      <c r="G919" s="2" t="s">
        <v>400</v>
      </c>
      <c r="H919" s="2" t="s">
        <v>231</v>
      </c>
      <c r="I919" s="2">
        <f>ROUND(36.5/100,9)</f>
        <v>0.36499999999999999</v>
      </c>
      <c r="J919" s="2">
        <v>0</v>
      </c>
      <c r="K919" s="2">
        <f>ROUND(36.5/100,9)</f>
        <v>0.36499999999999999</v>
      </c>
      <c r="L919" s="2"/>
      <c r="M919" s="2"/>
      <c r="N919" s="2"/>
      <c r="O919" s="2">
        <f t="shared" ref="O919:O932" si="850">ROUND(CP919,2)</f>
        <v>2254.23</v>
      </c>
      <c r="P919" s="2">
        <f t="shared" ref="P919:P932" si="851">ROUND((ROUND((AC919*AW919*I919),2)*BC919),2)</f>
        <v>671.1</v>
      </c>
      <c r="Q919" s="2">
        <f>(ROUND((ROUND((((ET919*1.25*1.1))*AV919*I919),2)*BB919),2)+ROUND((ROUND(((AE919-((EU919*1.25*1.1)))*AV919*I919),2)*BS919),2))</f>
        <v>615.69000000000005</v>
      </c>
      <c r="R919" s="2">
        <f t="shared" ref="R919:R932" si="852">ROUND((ROUND((AE919*AV919*I919),2)*BS919),2)</f>
        <v>18.87</v>
      </c>
      <c r="S919" s="2">
        <f t="shared" ref="S919:S932" si="853">ROUND((ROUND((AF919*AV919*I919),2)*BA919),2)</f>
        <v>967.44</v>
      </c>
      <c r="T919" s="2">
        <f t="shared" ref="T919:T932" si="854">ROUND(CU919*I919,2)</f>
        <v>0</v>
      </c>
      <c r="U919" s="2">
        <f t="shared" ref="U919:U932" si="855">CV919*I919</f>
        <v>86.533267424999991</v>
      </c>
      <c r="V919" s="2">
        <f t="shared" ref="V919:V932" si="856">CW919*I919</f>
        <v>0</v>
      </c>
      <c r="W919" s="2">
        <f t="shared" ref="W919:W932" si="857">ROUND(CX919*I919,2)</f>
        <v>0</v>
      </c>
      <c r="X919" s="2">
        <f t="shared" ref="X919:X932" si="858">ROUND(CY919,2)</f>
        <v>907.41</v>
      </c>
      <c r="Y919" s="2">
        <f t="shared" ref="Y919:Y932" si="859">ROUND(CZ919,2)</f>
        <v>483.29</v>
      </c>
      <c r="Z919" s="2"/>
      <c r="AA919" s="2">
        <v>56481265</v>
      </c>
      <c r="AB919" s="2">
        <f t="shared" ref="AB919:AB932" si="860">ROUND((AC919+AD919+AF919),6)</f>
        <v>5941.6808000000001</v>
      </c>
      <c r="AC919" s="2">
        <f t="shared" ref="AC919:AC932" si="861">ROUND((ES919),6)</f>
        <v>1799.05</v>
      </c>
      <c r="AD919" s="2">
        <f>ROUND(((((ET919*1.25*1.1))-((EU919*1.25*1.1)))+AE919),6)</f>
        <v>1611.0875000000001</v>
      </c>
      <c r="AE919" s="2">
        <f>ROUND(((EU919*1.25*1.1)),6)</f>
        <v>49.376249999999999</v>
      </c>
      <c r="AF919" s="2">
        <f>ROUND(((EV919*1.15*1.1)),6)</f>
        <v>2531.5432999999998</v>
      </c>
      <c r="AG919" s="2">
        <f t="shared" ref="AG919:AG932" si="862">ROUND((AP919),6)</f>
        <v>0</v>
      </c>
      <c r="AH919" s="2">
        <f>((EW919*1.15*1.1))</f>
        <v>226.435</v>
      </c>
      <c r="AI919" s="2">
        <f>((EX919*1.25*1.1))</f>
        <v>0</v>
      </c>
      <c r="AJ919" s="2">
        <f t="shared" ref="AJ919:AJ932" si="863">(AS919)</f>
        <v>0</v>
      </c>
      <c r="AK919" s="2">
        <v>4971.97</v>
      </c>
      <c r="AL919" s="2">
        <v>1799.05</v>
      </c>
      <c r="AM919" s="2">
        <v>1171.7</v>
      </c>
      <c r="AN919" s="2">
        <v>35.909999999999997</v>
      </c>
      <c r="AO919" s="2">
        <v>2001.22</v>
      </c>
      <c r="AP919" s="2">
        <v>0</v>
      </c>
      <c r="AQ919" s="2">
        <v>179</v>
      </c>
      <c r="AR919" s="2">
        <v>0</v>
      </c>
      <c r="AS919" s="2">
        <v>0</v>
      </c>
      <c r="AT919" s="2">
        <v>92</v>
      </c>
      <c r="AU919" s="2">
        <v>49</v>
      </c>
      <c r="AV919" s="2">
        <v>1.0469999999999999</v>
      </c>
      <c r="AW919" s="2">
        <v>1.022</v>
      </c>
      <c r="AX919" s="2"/>
      <c r="AY919" s="2"/>
      <c r="AZ919" s="2">
        <v>1</v>
      </c>
      <c r="BA919" s="2">
        <v>1</v>
      </c>
      <c r="BB919" s="2">
        <v>1</v>
      </c>
      <c r="BC919" s="2">
        <v>1</v>
      </c>
      <c r="BD919" s="2" t="s">
        <v>3</v>
      </c>
      <c r="BE919" s="2" t="s">
        <v>3</v>
      </c>
      <c r="BF919" s="2" t="s">
        <v>3</v>
      </c>
      <c r="BG919" s="2" t="s">
        <v>3</v>
      </c>
      <c r="BH919" s="2">
        <v>0</v>
      </c>
      <c r="BI919" s="2">
        <v>1</v>
      </c>
      <c r="BJ919" s="2" t="s">
        <v>401</v>
      </c>
      <c r="BK919" s="2"/>
      <c r="BL919" s="2"/>
      <c r="BM919" s="2">
        <v>8</v>
      </c>
      <c r="BN919" s="2">
        <v>0</v>
      </c>
      <c r="BO919" s="2" t="s">
        <v>399</v>
      </c>
      <c r="BP919" s="2">
        <v>1</v>
      </c>
      <c r="BQ919" s="2">
        <v>30</v>
      </c>
      <c r="BR919" s="2">
        <v>0</v>
      </c>
      <c r="BS919" s="2">
        <v>1</v>
      </c>
      <c r="BT919" s="2">
        <v>1</v>
      </c>
      <c r="BU919" s="2">
        <v>1</v>
      </c>
      <c r="BV919" s="2">
        <v>1</v>
      </c>
      <c r="BW919" s="2">
        <v>1</v>
      </c>
      <c r="BX919" s="2">
        <v>1</v>
      </c>
      <c r="BY919" s="2" t="s">
        <v>3</v>
      </c>
      <c r="BZ919" s="2">
        <v>92</v>
      </c>
      <c r="CA919" s="2">
        <v>49</v>
      </c>
      <c r="CB919" s="2" t="s">
        <v>3</v>
      </c>
      <c r="CC919" s="2"/>
      <c r="CD919" s="2"/>
      <c r="CE919" s="2">
        <v>30</v>
      </c>
      <c r="CF919" s="2">
        <v>0</v>
      </c>
      <c r="CG919" s="2">
        <v>0</v>
      </c>
      <c r="CH919" s="2"/>
      <c r="CI919" s="2"/>
      <c r="CJ919" s="2"/>
      <c r="CK919" s="2"/>
      <c r="CL919" s="2"/>
      <c r="CM919" s="2">
        <v>0</v>
      </c>
      <c r="CN919" s="2" t="s">
        <v>3</v>
      </c>
      <c r="CO919" s="2">
        <v>0</v>
      </c>
      <c r="CP919" s="2">
        <f t="shared" ref="CP919:CP932" si="864">(P919+Q919+S919)</f>
        <v>2254.23</v>
      </c>
      <c r="CQ919" s="2">
        <f t="shared" ref="CQ919:CQ932" si="865">ROUND((ROUND((AC919*AW919*1),2)*BC919),2)</f>
        <v>1838.63</v>
      </c>
      <c r="CR919" s="2">
        <f>(ROUND((ROUND((((ET919*1.25*1.1))*AV919*1),2)*BB919),2)+ROUND((ROUND(((AE919-((EU919*1.25*1.1)))*AV919*1),2)*BS919),2))</f>
        <v>1686.81</v>
      </c>
      <c r="CS919" s="2">
        <f t="shared" ref="CS919:CS932" si="866">ROUND((ROUND((AE919*AV919*1),2)*BS919),2)</f>
        <v>51.7</v>
      </c>
      <c r="CT919" s="2">
        <f t="shared" ref="CT919:CT932" si="867">ROUND((ROUND((AF919*AV919*1),2)*BA919),2)</f>
        <v>2650.53</v>
      </c>
      <c r="CU919" s="2">
        <f t="shared" ref="CU919:CU932" si="868">AG919</f>
        <v>0</v>
      </c>
      <c r="CV919" s="2">
        <f t="shared" ref="CV919:CV932" si="869">(AH919*AV919)</f>
        <v>237.07744499999998</v>
      </c>
      <c r="CW919" s="2">
        <f t="shared" ref="CW919:CW932" si="870">AI919</f>
        <v>0</v>
      </c>
      <c r="CX919" s="2">
        <f t="shared" ref="CX919:CX932" si="871">AJ919</f>
        <v>0</v>
      </c>
      <c r="CY919" s="2">
        <f t="shared" ref="CY919:CY932" si="872">(((S919+R919)*AT919)/100)</f>
        <v>907.40520000000004</v>
      </c>
      <c r="CZ919" s="2">
        <f t="shared" ref="CZ919:CZ932" si="873">(((S919+R919)*AU919)/100)</f>
        <v>483.2919</v>
      </c>
      <c r="DA919" s="2"/>
      <c r="DB919" s="2"/>
      <c r="DC919" s="2" t="s">
        <v>3</v>
      </c>
      <c r="DD919" s="2" t="s">
        <v>3</v>
      </c>
      <c r="DE919" s="2" t="s">
        <v>165</v>
      </c>
      <c r="DF919" s="2" t="s">
        <v>165</v>
      </c>
      <c r="DG919" s="2" t="s">
        <v>166</v>
      </c>
      <c r="DH919" s="2" t="s">
        <v>3</v>
      </c>
      <c r="DI919" s="2" t="s">
        <v>166</v>
      </c>
      <c r="DJ919" s="2" t="s">
        <v>165</v>
      </c>
      <c r="DK919" s="2" t="s">
        <v>3</v>
      </c>
      <c r="DL919" s="2" t="s">
        <v>3</v>
      </c>
      <c r="DM919" s="2" t="s">
        <v>3</v>
      </c>
      <c r="DN919" s="2">
        <v>0</v>
      </c>
      <c r="DO919" s="2">
        <v>0</v>
      </c>
      <c r="DP919" s="2">
        <v>1</v>
      </c>
      <c r="DQ919" s="2">
        <v>1</v>
      </c>
      <c r="DR919" s="2"/>
      <c r="DS919" s="2"/>
      <c r="DT919" s="2"/>
      <c r="DU919" s="2">
        <v>1013</v>
      </c>
      <c r="DV919" s="2" t="s">
        <v>231</v>
      </c>
      <c r="DW919" s="2" t="s">
        <v>231</v>
      </c>
      <c r="DX919" s="2">
        <v>1</v>
      </c>
      <c r="DY919" s="2"/>
      <c r="DZ919" s="2" t="s">
        <v>3</v>
      </c>
      <c r="EA919" s="2" t="s">
        <v>3</v>
      </c>
      <c r="EB919" s="2" t="s">
        <v>3</v>
      </c>
      <c r="EC919" s="2" t="s">
        <v>3</v>
      </c>
      <c r="ED919" s="2"/>
      <c r="EE919" s="2">
        <v>55586444</v>
      </c>
      <c r="EF919" s="2">
        <v>30</v>
      </c>
      <c r="EG919" s="2" t="s">
        <v>117</v>
      </c>
      <c r="EH919" s="2">
        <v>0</v>
      </c>
      <c r="EI919" s="2" t="s">
        <v>3</v>
      </c>
      <c r="EJ919" s="2">
        <v>1</v>
      </c>
      <c r="EK919" s="2">
        <v>8</v>
      </c>
      <c r="EL919" s="2" t="s">
        <v>233</v>
      </c>
      <c r="EM919" s="2" t="s">
        <v>234</v>
      </c>
      <c r="EN919" s="2"/>
      <c r="EO919" s="2" t="s">
        <v>52</v>
      </c>
      <c r="EP919" s="2"/>
      <c r="EQ919" s="2">
        <v>0</v>
      </c>
      <c r="ER919" s="2">
        <v>4971.97</v>
      </c>
      <c r="ES919" s="2">
        <v>1799.05</v>
      </c>
      <c r="ET919" s="2">
        <v>1171.7</v>
      </c>
      <c r="EU919" s="2">
        <v>35.909999999999997</v>
      </c>
      <c r="EV919" s="2">
        <v>2001.22</v>
      </c>
      <c r="EW919" s="2">
        <v>179</v>
      </c>
      <c r="EX919" s="2">
        <v>0</v>
      </c>
      <c r="EY919" s="2">
        <v>0</v>
      </c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>
        <v>0</v>
      </c>
      <c r="FR919" s="2">
        <v>0</v>
      </c>
      <c r="FS919" s="2">
        <v>0</v>
      </c>
      <c r="FT919" s="2"/>
      <c r="FU919" s="2"/>
      <c r="FV919" s="2"/>
      <c r="FW919" s="2"/>
      <c r="FX919" s="2">
        <v>92</v>
      </c>
      <c r="FY919" s="2">
        <v>49</v>
      </c>
      <c r="FZ919" s="2"/>
      <c r="GA919" s="2" t="s">
        <v>3</v>
      </c>
      <c r="GB919" s="2"/>
      <c r="GC919" s="2"/>
      <c r="GD919" s="2">
        <v>1</v>
      </c>
      <c r="GE919" s="2"/>
      <c r="GF919" s="2">
        <v>-1676319000</v>
      </c>
      <c r="GG919" s="2">
        <v>2</v>
      </c>
      <c r="GH919" s="2">
        <v>1</v>
      </c>
      <c r="GI919" s="2">
        <v>2</v>
      </c>
      <c r="GJ919" s="2">
        <v>0</v>
      </c>
      <c r="GK919" s="2">
        <v>0</v>
      </c>
      <c r="GL919" s="2">
        <f t="shared" ref="GL919:GL932" si="874">ROUND(IF(AND(BH919=3,BI919=3,FS919&lt;&gt;0),P919,0),2)</f>
        <v>0</v>
      </c>
      <c r="GM919" s="2">
        <f t="shared" ref="GM919:GM932" si="875">ROUND(O919+X919+Y919,2)+GX919</f>
        <v>3644.93</v>
      </c>
      <c r="GN919" s="2">
        <f t="shared" ref="GN919:GN932" si="876">IF(OR(BI919=0,BI919=1),GM919-GX919,0)</f>
        <v>3644.93</v>
      </c>
      <c r="GO919" s="2">
        <f t="shared" ref="GO919:GO932" si="877">IF(BI919=2,GM919-GX919,0)</f>
        <v>0</v>
      </c>
      <c r="GP919" s="2">
        <f t="shared" ref="GP919:GP932" si="878">IF(BI919=4,GM919-GX919,0)</f>
        <v>0</v>
      </c>
      <c r="GQ919" s="2"/>
      <c r="GR919" s="2">
        <v>0</v>
      </c>
      <c r="GS919" s="2">
        <v>3</v>
      </c>
      <c r="GT919" s="2">
        <v>0</v>
      </c>
      <c r="GU919" s="2" t="s">
        <v>3</v>
      </c>
      <c r="GV919" s="2">
        <f t="shared" ref="GV919:GV932" si="879">ROUND((GT919),6)</f>
        <v>0</v>
      </c>
      <c r="GW919" s="2">
        <v>1</v>
      </c>
      <c r="GX919" s="2">
        <f t="shared" ref="GX919:GX932" si="880">ROUND(HC919*I919,2)</f>
        <v>0</v>
      </c>
      <c r="GY919" s="2"/>
      <c r="GZ919" s="2"/>
      <c r="HA919" s="2">
        <v>0</v>
      </c>
      <c r="HB919" s="2">
        <v>0</v>
      </c>
      <c r="HC919" s="2">
        <f t="shared" ref="HC919:HC932" si="881">GV919*GW919</f>
        <v>0</v>
      </c>
      <c r="HD919" s="2"/>
      <c r="HE919" s="2" t="s">
        <v>3</v>
      </c>
      <c r="HF919" s="2" t="s">
        <v>3</v>
      </c>
      <c r="HG919" s="2"/>
      <c r="HH919" s="2"/>
      <c r="HI919" s="2"/>
      <c r="HJ919" s="2"/>
      <c r="HK919" s="2"/>
      <c r="HL919" s="2"/>
      <c r="HM919" s="2" t="s">
        <v>3</v>
      </c>
      <c r="HN919" s="2" t="s">
        <v>3</v>
      </c>
      <c r="HO919" s="2" t="s">
        <v>3</v>
      </c>
      <c r="HP919" s="2" t="s">
        <v>3</v>
      </c>
      <c r="HQ919" s="2" t="s">
        <v>3</v>
      </c>
      <c r="HR919" s="2"/>
      <c r="HS919" s="2">
        <v>0</v>
      </c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>
        <v>0</v>
      </c>
      <c r="IL919" s="2"/>
      <c r="IM919" s="2"/>
      <c r="IN919" s="2"/>
      <c r="IO919" s="2"/>
      <c r="IP919" s="2"/>
      <c r="IQ919" s="2"/>
      <c r="IR919" s="2"/>
      <c r="IS919" s="2"/>
      <c r="IT919" s="2"/>
      <c r="IU919" s="2"/>
    </row>
    <row r="920" spans="1:255" x14ac:dyDescent="0.25">
      <c r="A920">
        <v>17</v>
      </c>
      <c r="B920">
        <v>1</v>
      </c>
      <c r="C920">
        <f>ROW(SmtRes!A676)</f>
        <v>676</v>
      </c>
      <c r="D920">
        <f>ROW(EtalonRes!A674)</f>
        <v>674</v>
      </c>
      <c r="E920" t="s">
        <v>498</v>
      </c>
      <c r="F920" t="s">
        <v>399</v>
      </c>
      <c r="G920" t="s">
        <v>400</v>
      </c>
      <c r="H920" t="s">
        <v>231</v>
      </c>
      <c r="I920">
        <f>ROUND(36.5/100,9)</f>
        <v>0.36499999999999999</v>
      </c>
      <c r="J920">
        <v>0</v>
      </c>
      <c r="K920">
        <f>ROUND(36.5/100,9)</f>
        <v>0.36499999999999999</v>
      </c>
      <c r="O920">
        <f t="shared" si="850"/>
        <v>60635.26</v>
      </c>
      <c r="P920">
        <f t="shared" si="851"/>
        <v>6885.49</v>
      </c>
      <c r="Q920">
        <f>(ROUND((ROUND((((ET920*1.25*1.1))*AV920*I920),2)*BB920),2)+ROUND((ROUND(((AE920-((EU920*1.25*1.1)))*AV920*I920),2)*BS920),2))</f>
        <v>7486.79</v>
      </c>
      <c r="R920">
        <f t="shared" si="852"/>
        <v>902.36</v>
      </c>
      <c r="S920">
        <f t="shared" si="853"/>
        <v>46262.98</v>
      </c>
      <c r="T920">
        <f t="shared" si="854"/>
        <v>0</v>
      </c>
      <c r="U920">
        <f t="shared" si="855"/>
        <v>86.533267424999991</v>
      </c>
      <c r="V920">
        <f t="shared" si="856"/>
        <v>0</v>
      </c>
      <c r="W920">
        <f t="shared" si="857"/>
        <v>0</v>
      </c>
      <c r="X920">
        <f t="shared" si="858"/>
        <v>43392.11</v>
      </c>
      <c r="Y920">
        <f t="shared" si="859"/>
        <v>23111.02</v>
      </c>
      <c r="AA920">
        <v>56481267</v>
      </c>
      <c r="AB920">
        <f t="shared" si="860"/>
        <v>5941.6808000000001</v>
      </c>
      <c r="AC920">
        <f t="shared" si="861"/>
        <v>1799.05</v>
      </c>
      <c r="AD920">
        <f>ROUND(((((ET920*1.25*1.1))-((EU920*1.25*1.1)))+AE920),6)</f>
        <v>1611.0875000000001</v>
      </c>
      <c r="AE920">
        <f>ROUND(((EU920*1.25*1.1)),6)</f>
        <v>49.376249999999999</v>
      </c>
      <c r="AF920">
        <f>ROUND(((EV920*1.15*1.1)),6)</f>
        <v>2531.5432999999998</v>
      </c>
      <c r="AG920">
        <f t="shared" si="862"/>
        <v>0</v>
      </c>
      <c r="AH920">
        <f>((EW920*1.15*1.1))</f>
        <v>226.435</v>
      </c>
      <c r="AI920">
        <f>((EX920*1.25*1.1))</f>
        <v>0</v>
      </c>
      <c r="AJ920">
        <f t="shared" si="863"/>
        <v>0</v>
      </c>
      <c r="AK920">
        <v>4971.97</v>
      </c>
      <c r="AL920">
        <v>1799.05</v>
      </c>
      <c r="AM920">
        <v>1171.7</v>
      </c>
      <c r="AN920">
        <v>35.909999999999997</v>
      </c>
      <c r="AO920">
        <v>2001.22</v>
      </c>
      <c r="AP920">
        <v>0</v>
      </c>
      <c r="AQ920">
        <v>179</v>
      </c>
      <c r="AR920">
        <v>0</v>
      </c>
      <c r="AS920">
        <v>0</v>
      </c>
      <c r="AT920">
        <v>92</v>
      </c>
      <c r="AU920">
        <v>49</v>
      </c>
      <c r="AV920">
        <v>1.0469999999999999</v>
      </c>
      <c r="AW920">
        <v>1.022</v>
      </c>
      <c r="AZ920">
        <v>1</v>
      </c>
      <c r="BA920">
        <v>47.82</v>
      </c>
      <c r="BB920">
        <v>12.16</v>
      </c>
      <c r="BC920">
        <v>10.26</v>
      </c>
      <c r="BD920" t="s">
        <v>3</v>
      </c>
      <c r="BE920" t="s">
        <v>3</v>
      </c>
      <c r="BF920" t="s">
        <v>3</v>
      </c>
      <c r="BG920" t="s">
        <v>3</v>
      </c>
      <c r="BH920">
        <v>0</v>
      </c>
      <c r="BI920">
        <v>1</v>
      </c>
      <c r="BJ920" t="s">
        <v>401</v>
      </c>
      <c r="BM920">
        <v>8</v>
      </c>
      <c r="BN920">
        <v>0</v>
      </c>
      <c r="BO920" t="s">
        <v>399</v>
      </c>
      <c r="BP920">
        <v>1</v>
      </c>
      <c r="BQ920">
        <v>30</v>
      </c>
      <c r="BR920">
        <v>0</v>
      </c>
      <c r="BS920">
        <v>47.82</v>
      </c>
      <c r="BT920">
        <v>1</v>
      </c>
      <c r="BU920">
        <v>1</v>
      </c>
      <c r="BV920">
        <v>1</v>
      </c>
      <c r="BW920">
        <v>1</v>
      </c>
      <c r="BX920">
        <v>1</v>
      </c>
      <c r="BY920" t="s">
        <v>3</v>
      </c>
      <c r="BZ920">
        <v>92</v>
      </c>
      <c r="CA920">
        <v>49</v>
      </c>
      <c r="CB920" t="s">
        <v>3</v>
      </c>
      <c r="CE920">
        <v>30</v>
      </c>
      <c r="CF920">
        <v>0</v>
      </c>
      <c r="CG920">
        <v>0</v>
      </c>
      <c r="CM920">
        <v>0</v>
      </c>
      <c r="CN920" t="s">
        <v>3</v>
      </c>
      <c r="CO920">
        <v>0</v>
      </c>
      <c r="CP920">
        <f t="shared" si="864"/>
        <v>60635.26</v>
      </c>
      <c r="CQ920">
        <f t="shared" si="865"/>
        <v>18864.34</v>
      </c>
      <c r="CR920">
        <f>(ROUND((ROUND((((ET920*1.25*1.1))*AV920*1),2)*BB920),2)+ROUND((ROUND(((AE920-((EU920*1.25*1.1)))*AV920*1),2)*BS920),2))</f>
        <v>20511.61</v>
      </c>
      <c r="CS920">
        <f t="shared" si="866"/>
        <v>2472.29</v>
      </c>
      <c r="CT920">
        <f t="shared" si="867"/>
        <v>126748.34</v>
      </c>
      <c r="CU920">
        <f t="shared" si="868"/>
        <v>0</v>
      </c>
      <c r="CV920">
        <f t="shared" si="869"/>
        <v>237.07744499999998</v>
      </c>
      <c r="CW920">
        <f t="shared" si="870"/>
        <v>0</v>
      </c>
      <c r="CX920">
        <f t="shared" si="871"/>
        <v>0</v>
      </c>
      <c r="CY920">
        <f t="shared" si="872"/>
        <v>43392.112800000003</v>
      </c>
      <c r="CZ920">
        <f t="shared" si="873"/>
        <v>23111.016600000003</v>
      </c>
      <c r="DC920" t="s">
        <v>3</v>
      </c>
      <c r="DD920" t="s">
        <v>3</v>
      </c>
      <c r="DE920" t="s">
        <v>165</v>
      </c>
      <c r="DF920" t="s">
        <v>165</v>
      </c>
      <c r="DG920" t="s">
        <v>166</v>
      </c>
      <c r="DH920" t="s">
        <v>3</v>
      </c>
      <c r="DI920" t="s">
        <v>166</v>
      </c>
      <c r="DJ920" t="s">
        <v>165</v>
      </c>
      <c r="DK920" t="s">
        <v>3</v>
      </c>
      <c r="DL920" t="s">
        <v>3</v>
      </c>
      <c r="DM920" t="s">
        <v>3</v>
      </c>
      <c r="DN920">
        <v>0</v>
      </c>
      <c r="DO920">
        <v>0</v>
      </c>
      <c r="DP920">
        <v>1</v>
      </c>
      <c r="DQ920">
        <v>1</v>
      </c>
      <c r="DU920">
        <v>1013</v>
      </c>
      <c r="DV920" t="s">
        <v>231</v>
      </c>
      <c r="DW920" t="s">
        <v>231</v>
      </c>
      <c r="DX920">
        <v>1</v>
      </c>
      <c r="DZ920" t="s">
        <v>3</v>
      </c>
      <c r="EA920" t="s">
        <v>3</v>
      </c>
      <c r="EB920" t="s">
        <v>3</v>
      </c>
      <c r="EC920" t="s">
        <v>3</v>
      </c>
      <c r="EE920">
        <v>55586444</v>
      </c>
      <c r="EF920">
        <v>30</v>
      </c>
      <c r="EG920" t="s">
        <v>117</v>
      </c>
      <c r="EH920">
        <v>0</v>
      </c>
      <c r="EI920" t="s">
        <v>3</v>
      </c>
      <c r="EJ920">
        <v>1</v>
      </c>
      <c r="EK920">
        <v>8</v>
      </c>
      <c r="EL920" t="s">
        <v>233</v>
      </c>
      <c r="EM920" t="s">
        <v>234</v>
      </c>
      <c r="EO920" t="s">
        <v>52</v>
      </c>
      <c r="EQ920">
        <v>0</v>
      </c>
      <c r="ER920">
        <v>4971.97</v>
      </c>
      <c r="ES920">
        <v>1799.05</v>
      </c>
      <c r="ET920">
        <v>1171.7</v>
      </c>
      <c r="EU920">
        <v>35.909999999999997</v>
      </c>
      <c r="EV920">
        <v>2001.22</v>
      </c>
      <c r="EW920">
        <v>179</v>
      </c>
      <c r="EX920">
        <v>0</v>
      </c>
      <c r="EY920">
        <v>0</v>
      </c>
      <c r="FQ920">
        <v>0</v>
      </c>
      <c r="FR920">
        <v>0</v>
      </c>
      <c r="FS920">
        <v>0</v>
      </c>
      <c r="FX920">
        <v>92</v>
      </c>
      <c r="FY920">
        <v>49</v>
      </c>
      <c r="GA920" t="s">
        <v>3</v>
      </c>
      <c r="GD920">
        <v>1</v>
      </c>
      <c r="GF920">
        <v>-1676319000</v>
      </c>
      <c r="GG920">
        <v>2</v>
      </c>
      <c r="GH920">
        <v>1</v>
      </c>
      <c r="GI920">
        <v>2</v>
      </c>
      <c r="GJ920">
        <v>0</v>
      </c>
      <c r="GK920">
        <v>0</v>
      </c>
      <c r="GL920">
        <f t="shared" si="874"/>
        <v>0</v>
      </c>
      <c r="GM920">
        <f t="shared" si="875"/>
        <v>127138.39</v>
      </c>
      <c r="GN920">
        <f t="shared" si="876"/>
        <v>127138.39</v>
      </c>
      <c r="GO920">
        <f t="shared" si="877"/>
        <v>0</v>
      </c>
      <c r="GP920">
        <f t="shared" si="878"/>
        <v>0</v>
      </c>
      <c r="GR920">
        <v>0</v>
      </c>
      <c r="GS920">
        <v>3</v>
      </c>
      <c r="GT920">
        <v>0</v>
      </c>
      <c r="GU920" t="s">
        <v>3</v>
      </c>
      <c r="GV920">
        <f t="shared" si="879"/>
        <v>0</v>
      </c>
      <c r="GW920">
        <v>1</v>
      </c>
      <c r="GX920">
        <f t="shared" si="880"/>
        <v>0</v>
      </c>
      <c r="HA920">
        <v>0</v>
      </c>
      <c r="HB920">
        <v>0</v>
      </c>
      <c r="HC920">
        <f t="shared" si="881"/>
        <v>0</v>
      </c>
      <c r="HE920" t="s">
        <v>3</v>
      </c>
      <c r="HF920" t="s">
        <v>3</v>
      </c>
      <c r="HM920" t="s">
        <v>3</v>
      </c>
      <c r="HN920" t="s">
        <v>3</v>
      </c>
      <c r="HO920" t="s">
        <v>3</v>
      </c>
      <c r="HP920" t="s">
        <v>3</v>
      </c>
      <c r="HQ920" t="s">
        <v>3</v>
      </c>
      <c r="HS920">
        <v>0</v>
      </c>
      <c r="IK920">
        <v>0</v>
      </c>
    </row>
    <row r="921" spans="1:255" x14ac:dyDescent="0.25">
      <c r="A921" s="2">
        <v>18</v>
      </c>
      <c r="B921" s="2">
        <v>1</v>
      </c>
      <c r="C921" s="2">
        <v>657</v>
      </c>
      <c r="D921" s="2"/>
      <c r="E921" s="2" t="s">
        <v>499</v>
      </c>
      <c r="F921" s="2" t="s">
        <v>240</v>
      </c>
      <c r="G921" s="2" t="s">
        <v>241</v>
      </c>
      <c r="H921" s="2" t="s">
        <v>32</v>
      </c>
      <c r="I921" s="2">
        <f>I919*J921</f>
        <v>3.67632</v>
      </c>
      <c r="J921" s="2">
        <v>10.072109589041096</v>
      </c>
      <c r="K921" s="2">
        <v>10.07211</v>
      </c>
      <c r="L921" s="2"/>
      <c r="M921" s="2"/>
      <c r="N921" s="2"/>
      <c r="O921" s="2">
        <f t="shared" si="850"/>
        <v>21580.19</v>
      </c>
      <c r="P921" s="2">
        <f t="shared" si="851"/>
        <v>21580.19</v>
      </c>
      <c r="Q921" s="2">
        <f t="shared" ref="Q921:Q928" si="882">(ROUND((ROUND(((ET921)*AV921*I921),2)*BB921),2)+ROUND((ROUND(((AE921-(EU921))*AV921*I921),2)*BS921),2))</f>
        <v>0</v>
      </c>
      <c r="R921" s="2">
        <f t="shared" si="852"/>
        <v>0</v>
      </c>
      <c r="S921" s="2">
        <f t="shared" si="853"/>
        <v>0</v>
      </c>
      <c r="T921" s="2">
        <f t="shared" si="854"/>
        <v>0</v>
      </c>
      <c r="U921" s="2">
        <f t="shared" si="855"/>
        <v>0</v>
      </c>
      <c r="V921" s="2">
        <f t="shared" si="856"/>
        <v>0</v>
      </c>
      <c r="W921" s="2">
        <f t="shared" si="857"/>
        <v>0</v>
      </c>
      <c r="X921" s="2">
        <f t="shared" si="858"/>
        <v>0</v>
      </c>
      <c r="Y921" s="2">
        <f t="shared" si="859"/>
        <v>0</v>
      </c>
      <c r="Z921" s="2"/>
      <c r="AA921" s="2">
        <v>56481265</v>
      </c>
      <c r="AB921" s="2">
        <f t="shared" si="860"/>
        <v>5743.69</v>
      </c>
      <c r="AC921" s="2">
        <f t="shared" si="861"/>
        <v>5743.69</v>
      </c>
      <c r="AD921" s="2">
        <f t="shared" ref="AD921:AD928" si="883">ROUND((((ET921)-(EU921))+AE921),6)</f>
        <v>0</v>
      </c>
      <c r="AE921" s="2">
        <f t="shared" ref="AE921:AF928" si="884">ROUND((EU921),6)</f>
        <v>0</v>
      </c>
      <c r="AF921" s="2">
        <f t="shared" si="884"/>
        <v>0</v>
      </c>
      <c r="AG921" s="2">
        <f t="shared" si="862"/>
        <v>0</v>
      </c>
      <c r="AH921" s="2">
        <f t="shared" ref="AH921:AI928" si="885">(EW921)</f>
        <v>0</v>
      </c>
      <c r="AI921" s="2">
        <f t="shared" si="885"/>
        <v>0</v>
      </c>
      <c r="AJ921" s="2">
        <f t="shared" si="863"/>
        <v>0</v>
      </c>
      <c r="AK921" s="2">
        <v>5743.69</v>
      </c>
      <c r="AL921" s="2">
        <v>5743.69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92</v>
      </c>
      <c r="AU921" s="2">
        <v>49</v>
      </c>
      <c r="AV921" s="2">
        <v>1</v>
      </c>
      <c r="AW921" s="2">
        <v>1.022</v>
      </c>
      <c r="AX921" s="2"/>
      <c r="AY921" s="2"/>
      <c r="AZ921" s="2">
        <v>1</v>
      </c>
      <c r="BA921" s="2">
        <v>1</v>
      </c>
      <c r="BB921" s="2">
        <v>1</v>
      </c>
      <c r="BC921" s="2">
        <v>1</v>
      </c>
      <c r="BD921" s="2" t="s">
        <v>3</v>
      </c>
      <c r="BE921" s="2" t="s">
        <v>3</v>
      </c>
      <c r="BF921" s="2" t="s">
        <v>3</v>
      </c>
      <c r="BG921" s="2" t="s">
        <v>3</v>
      </c>
      <c r="BH921" s="2">
        <v>3</v>
      </c>
      <c r="BI921" s="2">
        <v>1</v>
      </c>
      <c r="BJ921" s="2" t="s">
        <v>242</v>
      </c>
      <c r="BK921" s="2"/>
      <c r="BL921" s="2"/>
      <c r="BM921" s="2">
        <v>8</v>
      </c>
      <c r="BN921" s="2">
        <v>0</v>
      </c>
      <c r="BO921" s="2" t="s">
        <v>3</v>
      </c>
      <c r="BP921" s="2">
        <v>0</v>
      </c>
      <c r="BQ921" s="2">
        <v>30</v>
      </c>
      <c r="BR921" s="2">
        <v>0</v>
      </c>
      <c r="BS921" s="2">
        <v>1</v>
      </c>
      <c r="BT921" s="2">
        <v>1</v>
      </c>
      <c r="BU921" s="2">
        <v>1</v>
      </c>
      <c r="BV921" s="2">
        <v>1</v>
      </c>
      <c r="BW921" s="2">
        <v>1</v>
      </c>
      <c r="BX921" s="2">
        <v>1</v>
      </c>
      <c r="BY921" s="2" t="s">
        <v>3</v>
      </c>
      <c r="BZ921" s="2">
        <v>92</v>
      </c>
      <c r="CA921" s="2">
        <v>49</v>
      </c>
      <c r="CB921" s="2" t="s">
        <v>3</v>
      </c>
      <c r="CC921" s="2"/>
      <c r="CD921" s="2"/>
      <c r="CE921" s="2">
        <v>30</v>
      </c>
      <c r="CF921" s="2">
        <v>0</v>
      </c>
      <c r="CG921" s="2">
        <v>0</v>
      </c>
      <c r="CH921" s="2"/>
      <c r="CI921" s="2"/>
      <c r="CJ921" s="2"/>
      <c r="CK921" s="2"/>
      <c r="CL921" s="2"/>
      <c r="CM921" s="2">
        <v>0</v>
      </c>
      <c r="CN921" s="2" t="s">
        <v>3</v>
      </c>
      <c r="CO921" s="2">
        <v>0</v>
      </c>
      <c r="CP921" s="2">
        <f t="shared" si="864"/>
        <v>21580.19</v>
      </c>
      <c r="CQ921" s="2">
        <f t="shared" si="865"/>
        <v>5870.05</v>
      </c>
      <c r="CR921" s="2">
        <f t="shared" ref="CR921:CR928" si="886">(ROUND((ROUND(((ET921)*AV921*1),2)*BB921),2)+ROUND((ROUND(((AE921-(EU921))*AV921*1),2)*BS921),2))</f>
        <v>0</v>
      </c>
      <c r="CS921" s="2">
        <f t="shared" si="866"/>
        <v>0</v>
      </c>
      <c r="CT921" s="2">
        <f t="shared" si="867"/>
        <v>0</v>
      </c>
      <c r="CU921" s="2">
        <f t="shared" si="868"/>
        <v>0</v>
      </c>
      <c r="CV921" s="2">
        <f t="shared" si="869"/>
        <v>0</v>
      </c>
      <c r="CW921" s="2">
        <f t="shared" si="870"/>
        <v>0</v>
      </c>
      <c r="CX921" s="2">
        <f t="shared" si="871"/>
        <v>0</v>
      </c>
      <c r="CY921" s="2">
        <f t="shared" si="872"/>
        <v>0</v>
      </c>
      <c r="CZ921" s="2">
        <f t="shared" si="873"/>
        <v>0</v>
      </c>
      <c r="DA921" s="2"/>
      <c r="DB921" s="2"/>
      <c r="DC921" s="2" t="s">
        <v>3</v>
      </c>
      <c r="DD921" s="2" t="s">
        <v>3</v>
      </c>
      <c r="DE921" s="2" t="s">
        <v>3</v>
      </c>
      <c r="DF921" s="2" t="s">
        <v>3</v>
      </c>
      <c r="DG921" s="2" t="s">
        <v>3</v>
      </c>
      <c r="DH921" s="2" t="s">
        <v>3</v>
      </c>
      <c r="DI921" s="2" t="s">
        <v>3</v>
      </c>
      <c r="DJ921" s="2" t="s">
        <v>3</v>
      </c>
      <c r="DK921" s="2" t="s">
        <v>3</v>
      </c>
      <c r="DL921" s="2" t="s">
        <v>3</v>
      </c>
      <c r="DM921" s="2" t="s">
        <v>3</v>
      </c>
      <c r="DN921" s="2">
        <v>0</v>
      </c>
      <c r="DO921" s="2">
        <v>0</v>
      </c>
      <c r="DP921" s="2">
        <v>1</v>
      </c>
      <c r="DQ921" s="2">
        <v>1</v>
      </c>
      <c r="DR921" s="2"/>
      <c r="DS921" s="2"/>
      <c r="DT921" s="2"/>
      <c r="DU921" s="2">
        <v>1009</v>
      </c>
      <c r="DV921" s="2" t="s">
        <v>32</v>
      </c>
      <c r="DW921" s="2" t="s">
        <v>32</v>
      </c>
      <c r="DX921" s="2">
        <v>1000</v>
      </c>
      <c r="DY921" s="2"/>
      <c r="DZ921" s="2" t="s">
        <v>3</v>
      </c>
      <c r="EA921" s="2" t="s">
        <v>3</v>
      </c>
      <c r="EB921" s="2" t="s">
        <v>3</v>
      </c>
      <c r="EC921" s="2" t="s">
        <v>3</v>
      </c>
      <c r="ED921" s="2"/>
      <c r="EE921" s="2">
        <v>55586444</v>
      </c>
      <c r="EF921" s="2">
        <v>30</v>
      </c>
      <c r="EG921" s="2" t="s">
        <v>117</v>
      </c>
      <c r="EH921" s="2">
        <v>0</v>
      </c>
      <c r="EI921" s="2" t="s">
        <v>3</v>
      </c>
      <c r="EJ921" s="2">
        <v>1</v>
      </c>
      <c r="EK921" s="2">
        <v>8</v>
      </c>
      <c r="EL921" s="2" t="s">
        <v>233</v>
      </c>
      <c r="EM921" s="2" t="s">
        <v>234</v>
      </c>
      <c r="EN921" s="2"/>
      <c r="EO921" s="2" t="s">
        <v>3</v>
      </c>
      <c r="EP921" s="2"/>
      <c r="EQ921" s="2">
        <v>0</v>
      </c>
      <c r="ER921" s="2">
        <v>5743.69</v>
      </c>
      <c r="ES921" s="2">
        <v>5743.69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>
        <v>0</v>
      </c>
      <c r="FR921" s="2">
        <v>0</v>
      </c>
      <c r="FS921" s="2">
        <v>0</v>
      </c>
      <c r="FT921" s="2"/>
      <c r="FU921" s="2"/>
      <c r="FV921" s="2"/>
      <c r="FW921" s="2"/>
      <c r="FX921" s="2">
        <v>92</v>
      </c>
      <c r="FY921" s="2">
        <v>49</v>
      </c>
      <c r="FZ921" s="2"/>
      <c r="GA921" s="2" t="s">
        <v>3</v>
      </c>
      <c r="GB921" s="2"/>
      <c r="GC921" s="2"/>
      <c r="GD921" s="2">
        <v>1</v>
      </c>
      <c r="GE921" s="2"/>
      <c r="GF921" s="2">
        <v>1611312075</v>
      </c>
      <c r="GG921" s="2">
        <v>2</v>
      </c>
      <c r="GH921" s="2">
        <v>1</v>
      </c>
      <c r="GI921" s="2">
        <v>-2</v>
      </c>
      <c r="GJ921" s="2">
        <v>0</v>
      </c>
      <c r="GK921" s="2">
        <v>0</v>
      </c>
      <c r="GL921" s="2">
        <f t="shared" si="874"/>
        <v>0</v>
      </c>
      <c r="GM921" s="2">
        <f t="shared" si="875"/>
        <v>21580.19</v>
      </c>
      <c r="GN921" s="2">
        <f t="shared" si="876"/>
        <v>21580.19</v>
      </c>
      <c r="GO921" s="2">
        <f t="shared" si="877"/>
        <v>0</v>
      </c>
      <c r="GP921" s="2">
        <f t="shared" si="878"/>
        <v>0</v>
      </c>
      <c r="GQ921" s="2"/>
      <c r="GR921" s="2">
        <v>0</v>
      </c>
      <c r="GS921" s="2">
        <v>3</v>
      </c>
      <c r="GT921" s="2">
        <v>0</v>
      </c>
      <c r="GU921" s="2" t="s">
        <v>3</v>
      </c>
      <c r="GV921" s="2">
        <f t="shared" si="879"/>
        <v>0</v>
      </c>
      <c r="GW921" s="2">
        <v>1</v>
      </c>
      <c r="GX921" s="2">
        <f t="shared" si="880"/>
        <v>0</v>
      </c>
      <c r="GY921" s="2"/>
      <c r="GZ921" s="2"/>
      <c r="HA921" s="2">
        <v>0</v>
      </c>
      <c r="HB921" s="2">
        <v>0</v>
      </c>
      <c r="HC921" s="2">
        <f t="shared" si="881"/>
        <v>0</v>
      </c>
      <c r="HD921" s="2"/>
      <c r="HE921" s="2" t="s">
        <v>3</v>
      </c>
      <c r="HF921" s="2" t="s">
        <v>3</v>
      </c>
      <c r="HG921" s="2"/>
      <c r="HH921" s="2"/>
      <c r="HI921" s="2"/>
      <c r="HJ921" s="2"/>
      <c r="HK921" s="2"/>
      <c r="HL921" s="2"/>
      <c r="HM921" s="2" t="s">
        <v>3</v>
      </c>
      <c r="HN921" s="2" t="s">
        <v>3</v>
      </c>
      <c r="HO921" s="2" t="s">
        <v>3</v>
      </c>
      <c r="HP921" s="2" t="s">
        <v>3</v>
      </c>
      <c r="HQ921" s="2" t="s">
        <v>3</v>
      </c>
      <c r="HR921" s="2"/>
      <c r="HS921" s="2">
        <v>0</v>
      </c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>
        <v>0</v>
      </c>
      <c r="IL921" s="2"/>
      <c r="IM921" s="2"/>
      <c r="IN921" s="2"/>
      <c r="IO921" s="2"/>
      <c r="IP921" s="2"/>
      <c r="IQ921" s="2"/>
      <c r="IR921" s="2"/>
      <c r="IS921" s="2"/>
      <c r="IT921" s="2"/>
      <c r="IU921" s="2"/>
    </row>
    <row r="922" spans="1:255" x14ac:dyDescent="0.25">
      <c r="A922">
        <v>18</v>
      </c>
      <c r="B922">
        <v>1</v>
      </c>
      <c r="C922">
        <v>675</v>
      </c>
      <c r="E922" t="s">
        <v>499</v>
      </c>
      <c r="F922" t="s">
        <v>240</v>
      </c>
      <c r="G922" t="s">
        <v>241</v>
      </c>
      <c r="H922" t="s">
        <v>32</v>
      </c>
      <c r="I922">
        <f>I920*J922</f>
        <v>3.67632</v>
      </c>
      <c r="J922">
        <v>10.072109589041096</v>
      </c>
      <c r="K922">
        <v>10.07211</v>
      </c>
      <c r="O922">
        <f t="shared" si="850"/>
        <v>341398.61</v>
      </c>
      <c r="P922">
        <f t="shared" si="851"/>
        <v>341398.61</v>
      </c>
      <c r="Q922">
        <f t="shared" si="882"/>
        <v>0</v>
      </c>
      <c r="R922">
        <f t="shared" si="852"/>
        <v>0</v>
      </c>
      <c r="S922">
        <f t="shared" si="853"/>
        <v>0</v>
      </c>
      <c r="T922">
        <f t="shared" si="854"/>
        <v>0</v>
      </c>
      <c r="U922">
        <f t="shared" si="855"/>
        <v>0</v>
      </c>
      <c r="V922">
        <f t="shared" si="856"/>
        <v>0</v>
      </c>
      <c r="W922">
        <f t="shared" si="857"/>
        <v>0</v>
      </c>
      <c r="X922">
        <f t="shared" si="858"/>
        <v>0</v>
      </c>
      <c r="Y922">
        <f t="shared" si="859"/>
        <v>0</v>
      </c>
      <c r="AA922">
        <v>56481267</v>
      </c>
      <c r="AB922">
        <f t="shared" si="860"/>
        <v>5743.69</v>
      </c>
      <c r="AC922">
        <f t="shared" si="861"/>
        <v>5743.69</v>
      </c>
      <c r="AD922">
        <f t="shared" si="883"/>
        <v>0</v>
      </c>
      <c r="AE922">
        <f t="shared" si="884"/>
        <v>0</v>
      </c>
      <c r="AF922">
        <f t="shared" si="884"/>
        <v>0</v>
      </c>
      <c r="AG922">
        <f t="shared" si="862"/>
        <v>0</v>
      </c>
      <c r="AH922">
        <f t="shared" si="885"/>
        <v>0</v>
      </c>
      <c r="AI922">
        <f t="shared" si="885"/>
        <v>0</v>
      </c>
      <c r="AJ922">
        <f t="shared" si="863"/>
        <v>0</v>
      </c>
      <c r="AK922">
        <v>5743.69</v>
      </c>
      <c r="AL922">
        <v>5743.69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92</v>
      </c>
      <c r="AU922">
        <v>49</v>
      </c>
      <c r="AV922">
        <v>1</v>
      </c>
      <c r="AW922">
        <v>1.022</v>
      </c>
      <c r="AZ922">
        <v>1</v>
      </c>
      <c r="BA922">
        <v>1</v>
      </c>
      <c r="BB922">
        <v>1</v>
      </c>
      <c r="BC922">
        <v>15.82</v>
      </c>
      <c r="BD922" t="s">
        <v>3</v>
      </c>
      <c r="BE922" t="s">
        <v>3</v>
      </c>
      <c r="BF922" t="s">
        <v>3</v>
      </c>
      <c r="BG922" t="s">
        <v>3</v>
      </c>
      <c r="BH922">
        <v>3</v>
      </c>
      <c r="BI922">
        <v>1</v>
      </c>
      <c r="BJ922" t="s">
        <v>242</v>
      </c>
      <c r="BM922">
        <v>8</v>
      </c>
      <c r="BN922">
        <v>0</v>
      </c>
      <c r="BO922" t="s">
        <v>240</v>
      </c>
      <c r="BP922">
        <v>1</v>
      </c>
      <c r="BQ922">
        <v>30</v>
      </c>
      <c r="BR922">
        <v>0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 t="s">
        <v>3</v>
      </c>
      <c r="BZ922">
        <v>92</v>
      </c>
      <c r="CA922">
        <v>49</v>
      </c>
      <c r="CB922" t="s">
        <v>3</v>
      </c>
      <c r="CE922">
        <v>30</v>
      </c>
      <c r="CF922">
        <v>0</v>
      </c>
      <c r="CG922">
        <v>0</v>
      </c>
      <c r="CM922">
        <v>0</v>
      </c>
      <c r="CN922" t="s">
        <v>3</v>
      </c>
      <c r="CO922">
        <v>0</v>
      </c>
      <c r="CP922">
        <f t="shared" si="864"/>
        <v>341398.61</v>
      </c>
      <c r="CQ922">
        <f t="shared" si="865"/>
        <v>92864.19</v>
      </c>
      <c r="CR922">
        <f t="shared" si="886"/>
        <v>0</v>
      </c>
      <c r="CS922">
        <f t="shared" si="866"/>
        <v>0</v>
      </c>
      <c r="CT922">
        <f t="shared" si="867"/>
        <v>0</v>
      </c>
      <c r="CU922">
        <f t="shared" si="868"/>
        <v>0</v>
      </c>
      <c r="CV922">
        <f t="shared" si="869"/>
        <v>0</v>
      </c>
      <c r="CW922">
        <f t="shared" si="870"/>
        <v>0</v>
      </c>
      <c r="CX922">
        <f t="shared" si="871"/>
        <v>0</v>
      </c>
      <c r="CY922">
        <f t="shared" si="872"/>
        <v>0</v>
      </c>
      <c r="CZ922">
        <f t="shared" si="873"/>
        <v>0</v>
      </c>
      <c r="DC922" t="s">
        <v>3</v>
      </c>
      <c r="DD922" t="s">
        <v>3</v>
      </c>
      <c r="DE922" t="s">
        <v>3</v>
      </c>
      <c r="DF922" t="s">
        <v>3</v>
      </c>
      <c r="DG922" t="s">
        <v>3</v>
      </c>
      <c r="DH922" t="s">
        <v>3</v>
      </c>
      <c r="DI922" t="s">
        <v>3</v>
      </c>
      <c r="DJ922" t="s">
        <v>3</v>
      </c>
      <c r="DK922" t="s">
        <v>3</v>
      </c>
      <c r="DL922" t="s">
        <v>3</v>
      </c>
      <c r="DM922" t="s">
        <v>3</v>
      </c>
      <c r="DN922">
        <v>0</v>
      </c>
      <c r="DO922">
        <v>0</v>
      </c>
      <c r="DP922">
        <v>1</v>
      </c>
      <c r="DQ922">
        <v>1</v>
      </c>
      <c r="DU922">
        <v>1009</v>
      </c>
      <c r="DV922" t="s">
        <v>32</v>
      </c>
      <c r="DW922" t="s">
        <v>32</v>
      </c>
      <c r="DX922">
        <v>1000</v>
      </c>
      <c r="DZ922" t="s">
        <v>3</v>
      </c>
      <c r="EA922" t="s">
        <v>3</v>
      </c>
      <c r="EB922" t="s">
        <v>3</v>
      </c>
      <c r="EC922" t="s">
        <v>3</v>
      </c>
      <c r="EE922">
        <v>55586444</v>
      </c>
      <c r="EF922">
        <v>30</v>
      </c>
      <c r="EG922" t="s">
        <v>117</v>
      </c>
      <c r="EH922">
        <v>0</v>
      </c>
      <c r="EI922" t="s">
        <v>3</v>
      </c>
      <c r="EJ922">
        <v>1</v>
      </c>
      <c r="EK922">
        <v>8</v>
      </c>
      <c r="EL922" t="s">
        <v>233</v>
      </c>
      <c r="EM922" t="s">
        <v>234</v>
      </c>
      <c r="EO922" t="s">
        <v>3</v>
      </c>
      <c r="EQ922">
        <v>0</v>
      </c>
      <c r="ER922">
        <v>5743.69</v>
      </c>
      <c r="ES922">
        <v>5743.69</v>
      </c>
      <c r="ET922">
        <v>0</v>
      </c>
      <c r="EU922">
        <v>0</v>
      </c>
      <c r="EV922">
        <v>0</v>
      </c>
      <c r="EW922">
        <v>0</v>
      </c>
      <c r="EX922">
        <v>0</v>
      </c>
      <c r="FQ922">
        <v>0</v>
      </c>
      <c r="FR922">
        <v>0</v>
      </c>
      <c r="FS922">
        <v>0</v>
      </c>
      <c r="FX922">
        <v>92</v>
      </c>
      <c r="FY922">
        <v>49</v>
      </c>
      <c r="GA922" t="s">
        <v>3</v>
      </c>
      <c r="GD922">
        <v>1</v>
      </c>
      <c r="GF922">
        <v>1611312075</v>
      </c>
      <c r="GG922">
        <v>2</v>
      </c>
      <c r="GH922">
        <v>1</v>
      </c>
      <c r="GI922">
        <v>2</v>
      </c>
      <c r="GJ922">
        <v>0</v>
      </c>
      <c r="GK922">
        <v>0</v>
      </c>
      <c r="GL922">
        <f t="shared" si="874"/>
        <v>0</v>
      </c>
      <c r="GM922">
        <f t="shared" si="875"/>
        <v>341398.61</v>
      </c>
      <c r="GN922">
        <f t="shared" si="876"/>
        <v>341398.61</v>
      </c>
      <c r="GO922">
        <f t="shared" si="877"/>
        <v>0</v>
      </c>
      <c r="GP922">
        <f t="shared" si="878"/>
        <v>0</v>
      </c>
      <c r="GR922">
        <v>0</v>
      </c>
      <c r="GS922">
        <v>3</v>
      </c>
      <c r="GT922">
        <v>0</v>
      </c>
      <c r="GU922" t="s">
        <v>3</v>
      </c>
      <c r="GV922">
        <f t="shared" si="879"/>
        <v>0</v>
      </c>
      <c r="GW922">
        <v>1</v>
      </c>
      <c r="GX922">
        <f t="shared" si="880"/>
        <v>0</v>
      </c>
      <c r="HA922">
        <v>0</v>
      </c>
      <c r="HB922">
        <v>0</v>
      </c>
      <c r="HC922">
        <f t="shared" si="881"/>
        <v>0</v>
      </c>
      <c r="HE922" t="s">
        <v>3</v>
      </c>
      <c r="HF922" t="s">
        <v>3</v>
      </c>
      <c r="HM922" t="s">
        <v>3</v>
      </c>
      <c r="HN922" t="s">
        <v>3</v>
      </c>
      <c r="HO922" t="s">
        <v>3</v>
      </c>
      <c r="HP922" t="s">
        <v>3</v>
      </c>
      <c r="HQ922" t="s">
        <v>3</v>
      </c>
      <c r="HS922">
        <v>0</v>
      </c>
      <c r="IK922">
        <v>0</v>
      </c>
    </row>
    <row r="923" spans="1:255" x14ac:dyDescent="0.25">
      <c r="A923" s="2">
        <v>18</v>
      </c>
      <c r="B923" s="2">
        <v>1</v>
      </c>
      <c r="C923" s="2">
        <v>656</v>
      </c>
      <c r="D923" s="2"/>
      <c r="E923" s="2" t="s">
        <v>500</v>
      </c>
      <c r="F923" s="2" t="s">
        <v>330</v>
      </c>
      <c r="G923" s="2" t="s">
        <v>331</v>
      </c>
      <c r="H923" s="2" t="s">
        <v>32</v>
      </c>
      <c r="I923" s="2">
        <f>I919*J923</f>
        <v>0.36735000000000007</v>
      </c>
      <c r="J923" s="2">
        <v>1.0064383561643837</v>
      </c>
      <c r="K923" s="2">
        <v>1.0064379999999999</v>
      </c>
      <c r="L923" s="2"/>
      <c r="M923" s="2"/>
      <c r="N923" s="2"/>
      <c r="O923" s="2">
        <f t="shared" si="850"/>
        <v>2156.36</v>
      </c>
      <c r="P923" s="2">
        <f t="shared" si="851"/>
        <v>2156.36</v>
      </c>
      <c r="Q923" s="2">
        <f t="shared" si="882"/>
        <v>0</v>
      </c>
      <c r="R923" s="2">
        <f t="shared" si="852"/>
        <v>0</v>
      </c>
      <c r="S923" s="2">
        <f t="shared" si="853"/>
        <v>0</v>
      </c>
      <c r="T923" s="2">
        <f t="shared" si="854"/>
        <v>0</v>
      </c>
      <c r="U923" s="2">
        <f t="shared" si="855"/>
        <v>0</v>
      </c>
      <c r="V923" s="2">
        <f t="shared" si="856"/>
        <v>0</v>
      </c>
      <c r="W923" s="2">
        <f t="shared" si="857"/>
        <v>0</v>
      </c>
      <c r="X923" s="2">
        <f t="shared" si="858"/>
        <v>0</v>
      </c>
      <c r="Y923" s="2">
        <f t="shared" si="859"/>
        <v>0</v>
      </c>
      <c r="Z923" s="2"/>
      <c r="AA923" s="2">
        <v>56481265</v>
      </c>
      <c r="AB923" s="2">
        <f t="shared" si="860"/>
        <v>5743.69</v>
      </c>
      <c r="AC923" s="2">
        <f t="shared" si="861"/>
        <v>5743.69</v>
      </c>
      <c r="AD923" s="2">
        <f t="shared" si="883"/>
        <v>0</v>
      </c>
      <c r="AE923" s="2">
        <f t="shared" si="884"/>
        <v>0</v>
      </c>
      <c r="AF923" s="2">
        <f t="shared" si="884"/>
        <v>0</v>
      </c>
      <c r="AG923" s="2">
        <f t="shared" si="862"/>
        <v>0</v>
      </c>
      <c r="AH923" s="2">
        <f t="shared" si="885"/>
        <v>0</v>
      </c>
      <c r="AI923" s="2">
        <f t="shared" si="885"/>
        <v>0</v>
      </c>
      <c r="AJ923" s="2">
        <f t="shared" si="863"/>
        <v>0</v>
      </c>
      <c r="AK923" s="2">
        <v>5743.69</v>
      </c>
      <c r="AL923" s="2">
        <v>5743.69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92</v>
      </c>
      <c r="AU923" s="2">
        <v>49</v>
      </c>
      <c r="AV923" s="2">
        <v>1</v>
      </c>
      <c r="AW923" s="2">
        <v>1.022</v>
      </c>
      <c r="AX923" s="2"/>
      <c r="AY923" s="2"/>
      <c r="AZ923" s="2">
        <v>1</v>
      </c>
      <c r="BA923" s="2">
        <v>1</v>
      </c>
      <c r="BB923" s="2">
        <v>1</v>
      </c>
      <c r="BC923" s="2">
        <v>1</v>
      </c>
      <c r="BD923" s="2" t="s">
        <v>3</v>
      </c>
      <c r="BE923" s="2" t="s">
        <v>3</v>
      </c>
      <c r="BF923" s="2" t="s">
        <v>3</v>
      </c>
      <c r="BG923" s="2" t="s">
        <v>3</v>
      </c>
      <c r="BH923" s="2">
        <v>3</v>
      </c>
      <c r="BI923" s="2">
        <v>1</v>
      </c>
      <c r="BJ923" s="2" t="s">
        <v>332</v>
      </c>
      <c r="BK923" s="2"/>
      <c r="BL923" s="2"/>
      <c r="BM923" s="2">
        <v>8</v>
      </c>
      <c r="BN923" s="2">
        <v>0</v>
      </c>
      <c r="BO923" s="2" t="s">
        <v>3</v>
      </c>
      <c r="BP923" s="2">
        <v>0</v>
      </c>
      <c r="BQ923" s="2">
        <v>30</v>
      </c>
      <c r="BR923" s="2">
        <v>0</v>
      </c>
      <c r="BS923" s="2">
        <v>1</v>
      </c>
      <c r="BT923" s="2">
        <v>1</v>
      </c>
      <c r="BU923" s="2">
        <v>1</v>
      </c>
      <c r="BV923" s="2">
        <v>1</v>
      </c>
      <c r="BW923" s="2">
        <v>1</v>
      </c>
      <c r="BX923" s="2">
        <v>1</v>
      </c>
      <c r="BY923" s="2" t="s">
        <v>3</v>
      </c>
      <c r="BZ923" s="2">
        <v>92</v>
      </c>
      <c r="CA923" s="2">
        <v>49</v>
      </c>
      <c r="CB923" s="2" t="s">
        <v>3</v>
      </c>
      <c r="CC923" s="2"/>
      <c r="CD923" s="2"/>
      <c r="CE923" s="2">
        <v>30</v>
      </c>
      <c r="CF923" s="2">
        <v>0</v>
      </c>
      <c r="CG923" s="2">
        <v>0</v>
      </c>
      <c r="CH923" s="2"/>
      <c r="CI923" s="2"/>
      <c r="CJ923" s="2"/>
      <c r="CK923" s="2"/>
      <c r="CL923" s="2"/>
      <c r="CM923" s="2">
        <v>0</v>
      </c>
      <c r="CN923" s="2" t="s">
        <v>3</v>
      </c>
      <c r="CO923" s="2">
        <v>0</v>
      </c>
      <c r="CP923" s="2">
        <f t="shared" si="864"/>
        <v>2156.36</v>
      </c>
      <c r="CQ923" s="2">
        <f t="shared" si="865"/>
        <v>5870.05</v>
      </c>
      <c r="CR923" s="2">
        <f t="shared" si="886"/>
        <v>0</v>
      </c>
      <c r="CS923" s="2">
        <f t="shared" si="866"/>
        <v>0</v>
      </c>
      <c r="CT923" s="2">
        <f t="shared" si="867"/>
        <v>0</v>
      </c>
      <c r="CU923" s="2">
        <f t="shared" si="868"/>
        <v>0</v>
      </c>
      <c r="CV923" s="2">
        <f t="shared" si="869"/>
        <v>0</v>
      </c>
      <c r="CW923" s="2">
        <f t="shared" si="870"/>
        <v>0</v>
      </c>
      <c r="CX923" s="2">
        <f t="shared" si="871"/>
        <v>0</v>
      </c>
      <c r="CY923" s="2">
        <f t="shared" si="872"/>
        <v>0</v>
      </c>
      <c r="CZ923" s="2">
        <f t="shared" si="873"/>
        <v>0</v>
      </c>
      <c r="DA923" s="2"/>
      <c r="DB923" s="2"/>
      <c r="DC923" s="2" t="s">
        <v>3</v>
      </c>
      <c r="DD923" s="2" t="s">
        <v>3</v>
      </c>
      <c r="DE923" s="2" t="s">
        <v>3</v>
      </c>
      <c r="DF923" s="2" t="s">
        <v>3</v>
      </c>
      <c r="DG923" s="2" t="s">
        <v>3</v>
      </c>
      <c r="DH923" s="2" t="s">
        <v>3</v>
      </c>
      <c r="DI923" s="2" t="s">
        <v>3</v>
      </c>
      <c r="DJ923" s="2" t="s">
        <v>3</v>
      </c>
      <c r="DK923" s="2" t="s">
        <v>3</v>
      </c>
      <c r="DL923" s="2" t="s">
        <v>3</v>
      </c>
      <c r="DM923" s="2" t="s">
        <v>3</v>
      </c>
      <c r="DN923" s="2">
        <v>0</v>
      </c>
      <c r="DO923" s="2">
        <v>0</v>
      </c>
      <c r="DP923" s="2">
        <v>1</v>
      </c>
      <c r="DQ923" s="2">
        <v>1</v>
      </c>
      <c r="DR923" s="2"/>
      <c r="DS923" s="2"/>
      <c r="DT923" s="2"/>
      <c r="DU923" s="2">
        <v>1009</v>
      </c>
      <c r="DV923" s="2" t="s">
        <v>32</v>
      </c>
      <c r="DW923" s="2" t="s">
        <v>32</v>
      </c>
      <c r="DX923" s="2">
        <v>1000</v>
      </c>
      <c r="DY923" s="2"/>
      <c r="DZ923" s="2" t="s">
        <v>3</v>
      </c>
      <c r="EA923" s="2" t="s">
        <v>3</v>
      </c>
      <c r="EB923" s="2" t="s">
        <v>3</v>
      </c>
      <c r="EC923" s="2" t="s">
        <v>3</v>
      </c>
      <c r="ED923" s="2"/>
      <c r="EE923" s="2">
        <v>55586444</v>
      </c>
      <c r="EF923" s="2">
        <v>30</v>
      </c>
      <c r="EG923" s="2" t="s">
        <v>117</v>
      </c>
      <c r="EH923" s="2">
        <v>0</v>
      </c>
      <c r="EI923" s="2" t="s">
        <v>3</v>
      </c>
      <c r="EJ923" s="2">
        <v>1</v>
      </c>
      <c r="EK923" s="2">
        <v>8</v>
      </c>
      <c r="EL923" s="2" t="s">
        <v>233</v>
      </c>
      <c r="EM923" s="2" t="s">
        <v>234</v>
      </c>
      <c r="EN923" s="2"/>
      <c r="EO923" s="2" t="s">
        <v>3</v>
      </c>
      <c r="EP923" s="2"/>
      <c r="EQ923" s="2">
        <v>0</v>
      </c>
      <c r="ER923" s="2">
        <v>5743.69</v>
      </c>
      <c r="ES923" s="2">
        <v>5743.69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>
        <v>0</v>
      </c>
      <c r="FR923" s="2">
        <v>0</v>
      </c>
      <c r="FS923" s="2">
        <v>0</v>
      </c>
      <c r="FT923" s="2"/>
      <c r="FU923" s="2"/>
      <c r="FV923" s="2"/>
      <c r="FW923" s="2"/>
      <c r="FX923" s="2">
        <v>92</v>
      </c>
      <c r="FY923" s="2">
        <v>49</v>
      </c>
      <c r="FZ923" s="2"/>
      <c r="GA923" s="2" t="s">
        <v>3</v>
      </c>
      <c r="GB923" s="2"/>
      <c r="GC923" s="2"/>
      <c r="GD923" s="2">
        <v>1</v>
      </c>
      <c r="GE923" s="2"/>
      <c r="GF923" s="2">
        <v>-977438433</v>
      </c>
      <c r="GG923" s="2">
        <v>2</v>
      </c>
      <c r="GH923" s="2">
        <v>1</v>
      </c>
      <c r="GI923" s="2">
        <v>-2</v>
      </c>
      <c r="GJ923" s="2">
        <v>0</v>
      </c>
      <c r="GK923" s="2">
        <v>0</v>
      </c>
      <c r="GL923" s="2">
        <f t="shared" si="874"/>
        <v>0</v>
      </c>
      <c r="GM923" s="2">
        <f t="shared" si="875"/>
        <v>2156.36</v>
      </c>
      <c r="GN923" s="2">
        <f t="shared" si="876"/>
        <v>2156.36</v>
      </c>
      <c r="GO923" s="2">
        <f t="shared" si="877"/>
        <v>0</v>
      </c>
      <c r="GP923" s="2">
        <f t="shared" si="878"/>
        <v>0</v>
      </c>
      <c r="GQ923" s="2"/>
      <c r="GR923" s="2">
        <v>0</v>
      </c>
      <c r="GS923" s="2">
        <v>3</v>
      </c>
      <c r="GT923" s="2">
        <v>0</v>
      </c>
      <c r="GU923" s="2" t="s">
        <v>3</v>
      </c>
      <c r="GV923" s="2">
        <f t="shared" si="879"/>
        <v>0</v>
      </c>
      <c r="GW923" s="2">
        <v>1</v>
      </c>
      <c r="GX923" s="2">
        <f t="shared" si="880"/>
        <v>0</v>
      </c>
      <c r="GY923" s="2"/>
      <c r="GZ923" s="2"/>
      <c r="HA923" s="2">
        <v>0</v>
      </c>
      <c r="HB923" s="2">
        <v>0</v>
      </c>
      <c r="HC923" s="2">
        <f t="shared" si="881"/>
        <v>0</v>
      </c>
      <c r="HD923" s="2"/>
      <c r="HE923" s="2" t="s">
        <v>3</v>
      </c>
      <c r="HF923" s="2" t="s">
        <v>3</v>
      </c>
      <c r="HG923" s="2"/>
      <c r="HH923" s="2"/>
      <c r="HI923" s="2"/>
      <c r="HJ923" s="2"/>
      <c r="HK923" s="2"/>
      <c r="HL923" s="2"/>
      <c r="HM923" s="2" t="s">
        <v>3</v>
      </c>
      <c r="HN923" s="2" t="s">
        <v>3</v>
      </c>
      <c r="HO923" s="2" t="s">
        <v>3</v>
      </c>
      <c r="HP923" s="2" t="s">
        <v>3</v>
      </c>
      <c r="HQ923" s="2" t="s">
        <v>3</v>
      </c>
      <c r="HR923" s="2"/>
      <c r="HS923" s="2">
        <v>0</v>
      </c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>
        <v>0</v>
      </c>
      <c r="IL923" s="2"/>
      <c r="IM923" s="2"/>
      <c r="IN923" s="2"/>
      <c r="IO923" s="2"/>
      <c r="IP923" s="2"/>
      <c r="IQ923" s="2"/>
      <c r="IR923" s="2"/>
      <c r="IS923" s="2"/>
      <c r="IT923" s="2"/>
      <c r="IU923" s="2"/>
    </row>
    <row r="924" spans="1:255" x14ac:dyDescent="0.25">
      <c r="A924">
        <v>18</v>
      </c>
      <c r="B924">
        <v>1</v>
      </c>
      <c r="C924">
        <v>674</v>
      </c>
      <c r="E924" t="s">
        <v>500</v>
      </c>
      <c r="F924" t="s">
        <v>330</v>
      </c>
      <c r="G924" t="s">
        <v>331</v>
      </c>
      <c r="H924" t="s">
        <v>32</v>
      </c>
      <c r="I924">
        <f>I920*J924</f>
        <v>0.36735000000000007</v>
      </c>
      <c r="J924">
        <v>1.0064383561643837</v>
      </c>
      <c r="K924">
        <v>1.0064379999999999</v>
      </c>
      <c r="O924">
        <f t="shared" si="850"/>
        <v>35860.269999999997</v>
      </c>
      <c r="P924">
        <f t="shared" si="851"/>
        <v>35860.269999999997</v>
      </c>
      <c r="Q924">
        <f t="shared" si="882"/>
        <v>0</v>
      </c>
      <c r="R924">
        <f t="shared" si="852"/>
        <v>0</v>
      </c>
      <c r="S924">
        <f t="shared" si="853"/>
        <v>0</v>
      </c>
      <c r="T924">
        <f t="shared" si="854"/>
        <v>0</v>
      </c>
      <c r="U924">
        <f t="shared" si="855"/>
        <v>0</v>
      </c>
      <c r="V924">
        <f t="shared" si="856"/>
        <v>0</v>
      </c>
      <c r="W924">
        <f t="shared" si="857"/>
        <v>0</v>
      </c>
      <c r="X924">
        <f t="shared" si="858"/>
        <v>0</v>
      </c>
      <c r="Y924">
        <f t="shared" si="859"/>
        <v>0</v>
      </c>
      <c r="AA924">
        <v>56481267</v>
      </c>
      <c r="AB924">
        <f t="shared" si="860"/>
        <v>5743.69</v>
      </c>
      <c r="AC924">
        <f t="shared" si="861"/>
        <v>5743.69</v>
      </c>
      <c r="AD924">
        <f t="shared" si="883"/>
        <v>0</v>
      </c>
      <c r="AE924">
        <f t="shared" si="884"/>
        <v>0</v>
      </c>
      <c r="AF924">
        <f t="shared" si="884"/>
        <v>0</v>
      </c>
      <c r="AG924">
        <f t="shared" si="862"/>
        <v>0</v>
      </c>
      <c r="AH924">
        <f t="shared" si="885"/>
        <v>0</v>
      </c>
      <c r="AI924">
        <f t="shared" si="885"/>
        <v>0</v>
      </c>
      <c r="AJ924">
        <f t="shared" si="863"/>
        <v>0</v>
      </c>
      <c r="AK924">
        <v>5743.69</v>
      </c>
      <c r="AL924">
        <v>5743.69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92</v>
      </c>
      <c r="AU924">
        <v>49</v>
      </c>
      <c r="AV924">
        <v>1</v>
      </c>
      <c r="AW924">
        <v>1.022</v>
      </c>
      <c r="AZ924">
        <v>1</v>
      </c>
      <c r="BA924">
        <v>1</v>
      </c>
      <c r="BB924">
        <v>1</v>
      </c>
      <c r="BC924">
        <v>16.63</v>
      </c>
      <c r="BD924" t="s">
        <v>3</v>
      </c>
      <c r="BE924" t="s">
        <v>3</v>
      </c>
      <c r="BF924" t="s">
        <v>3</v>
      </c>
      <c r="BG924" t="s">
        <v>3</v>
      </c>
      <c r="BH924">
        <v>3</v>
      </c>
      <c r="BI924">
        <v>1</v>
      </c>
      <c r="BJ924" t="s">
        <v>332</v>
      </c>
      <c r="BM924">
        <v>8</v>
      </c>
      <c r="BN924">
        <v>0</v>
      </c>
      <c r="BO924" t="s">
        <v>330</v>
      </c>
      <c r="BP924">
        <v>1</v>
      </c>
      <c r="BQ924">
        <v>30</v>
      </c>
      <c r="BR924">
        <v>0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 t="s">
        <v>3</v>
      </c>
      <c r="BZ924">
        <v>92</v>
      </c>
      <c r="CA924">
        <v>49</v>
      </c>
      <c r="CB924" t="s">
        <v>3</v>
      </c>
      <c r="CE924">
        <v>30</v>
      </c>
      <c r="CF924">
        <v>0</v>
      </c>
      <c r="CG924">
        <v>0</v>
      </c>
      <c r="CM924">
        <v>0</v>
      </c>
      <c r="CN924" t="s">
        <v>3</v>
      </c>
      <c r="CO924">
        <v>0</v>
      </c>
      <c r="CP924">
        <f t="shared" si="864"/>
        <v>35860.269999999997</v>
      </c>
      <c r="CQ924">
        <f t="shared" si="865"/>
        <v>97618.93</v>
      </c>
      <c r="CR924">
        <f t="shared" si="886"/>
        <v>0</v>
      </c>
      <c r="CS924">
        <f t="shared" si="866"/>
        <v>0</v>
      </c>
      <c r="CT924">
        <f t="shared" si="867"/>
        <v>0</v>
      </c>
      <c r="CU924">
        <f t="shared" si="868"/>
        <v>0</v>
      </c>
      <c r="CV924">
        <f t="shared" si="869"/>
        <v>0</v>
      </c>
      <c r="CW924">
        <f t="shared" si="870"/>
        <v>0</v>
      </c>
      <c r="CX924">
        <f t="shared" si="871"/>
        <v>0</v>
      </c>
      <c r="CY924">
        <f t="shared" si="872"/>
        <v>0</v>
      </c>
      <c r="CZ924">
        <f t="shared" si="873"/>
        <v>0</v>
      </c>
      <c r="DC924" t="s">
        <v>3</v>
      </c>
      <c r="DD924" t="s">
        <v>3</v>
      </c>
      <c r="DE924" t="s">
        <v>3</v>
      </c>
      <c r="DF924" t="s">
        <v>3</v>
      </c>
      <c r="DG924" t="s">
        <v>3</v>
      </c>
      <c r="DH924" t="s">
        <v>3</v>
      </c>
      <c r="DI924" t="s">
        <v>3</v>
      </c>
      <c r="DJ924" t="s">
        <v>3</v>
      </c>
      <c r="DK924" t="s">
        <v>3</v>
      </c>
      <c r="DL924" t="s">
        <v>3</v>
      </c>
      <c r="DM924" t="s">
        <v>3</v>
      </c>
      <c r="DN924">
        <v>0</v>
      </c>
      <c r="DO924">
        <v>0</v>
      </c>
      <c r="DP924">
        <v>1</v>
      </c>
      <c r="DQ924">
        <v>1</v>
      </c>
      <c r="DU924">
        <v>1009</v>
      </c>
      <c r="DV924" t="s">
        <v>32</v>
      </c>
      <c r="DW924" t="s">
        <v>32</v>
      </c>
      <c r="DX924">
        <v>1000</v>
      </c>
      <c r="DZ924" t="s">
        <v>3</v>
      </c>
      <c r="EA924" t="s">
        <v>3</v>
      </c>
      <c r="EB924" t="s">
        <v>3</v>
      </c>
      <c r="EC924" t="s">
        <v>3</v>
      </c>
      <c r="EE924">
        <v>55586444</v>
      </c>
      <c r="EF924">
        <v>30</v>
      </c>
      <c r="EG924" t="s">
        <v>117</v>
      </c>
      <c r="EH924">
        <v>0</v>
      </c>
      <c r="EI924" t="s">
        <v>3</v>
      </c>
      <c r="EJ924">
        <v>1</v>
      </c>
      <c r="EK924">
        <v>8</v>
      </c>
      <c r="EL924" t="s">
        <v>233</v>
      </c>
      <c r="EM924" t="s">
        <v>234</v>
      </c>
      <c r="EO924" t="s">
        <v>3</v>
      </c>
      <c r="EQ924">
        <v>0</v>
      </c>
      <c r="ER924">
        <v>5743.69</v>
      </c>
      <c r="ES924">
        <v>5743.69</v>
      </c>
      <c r="ET924">
        <v>0</v>
      </c>
      <c r="EU924">
        <v>0</v>
      </c>
      <c r="EV924">
        <v>0</v>
      </c>
      <c r="EW924">
        <v>0</v>
      </c>
      <c r="EX924">
        <v>0</v>
      </c>
      <c r="FQ924">
        <v>0</v>
      </c>
      <c r="FR924">
        <v>0</v>
      </c>
      <c r="FS924">
        <v>0</v>
      </c>
      <c r="FX924">
        <v>92</v>
      </c>
      <c r="FY924">
        <v>49</v>
      </c>
      <c r="GA924" t="s">
        <v>3</v>
      </c>
      <c r="GD924">
        <v>1</v>
      </c>
      <c r="GF924">
        <v>-977438433</v>
      </c>
      <c r="GG924">
        <v>2</v>
      </c>
      <c r="GH924">
        <v>1</v>
      </c>
      <c r="GI924">
        <v>2</v>
      </c>
      <c r="GJ924">
        <v>0</v>
      </c>
      <c r="GK924">
        <v>0</v>
      </c>
      <c r="GL924">
        <f t="shared" si="874"/>
        <v>0</v>
      </c>
      <c r="GM924">
        <f t="shared" si="875"/>
        <v>35860.269999999997</v>
      </c>
      <c r="GN924">
        <f t="shared" si="876"/>
        <v>35860.269999999997</v>
      </c>
      <c r="GO924">
        <f t="shared" si="877"/>
        <v>0</v>
      </c>
      <c r="GP924">
        <f t="shared" si="878"/>
        <v>0</v>
      </c>
      <c r="GR924">
        <v>0</v>
      </c>
      <c r="GS924">
        <v>3</v>
      </c>
      <c r="GT924">
        <v>0</v>
      </c>
      <c r="GU924" t="s">
        <v>3</v>
      </c>
      <c r="GV924">
        <f t="shared" si="879"/>
        <v>0</v>
      </c>
      <c r="GW924">
        <v>1</v>
      </c>
      <c r="GX924">
        <f t="shared" si="880"/>
        <v>0</v>
      </c>
      <c r="HA924">
        <v>0</v>
      </c>
      <c r="HB924">
        <v>0</v>
      </c>
      <c r="HC924">
        <f t="shared" si="881"/>
        <v>0</v>
      </c>
      <c r="HE924" t="s">
        <v>3</v>
      </c>
      <c r="HF924" t="s">
        <v>3</v>
      </c>
      <c r="HM924" t="s">
        <v>3</v>
      </c>
      <c r="HN924" t="s">
        <v>3</v>
      </c>
      <c r="HO924" t="s">
        <v>3</v>
      </c>
      <c r="HP924" t="s">
        <v>3</v>
      </c>
      <c r="HQ924" t="s">
        <v>3</v>
      </c>
      <c r="HS924">
        <v>0</v>
      </c>
      <c r="IK924">
        <v>0</v>
      </c>
    </row>
    <row r="925" spans="1:255" x14ac:dyDescent="0.25">
      <c r="A925" s="2">
        <v>18</v>
      </c>
      <c r="B925" s="2">
        <v>1</v>
      </c>
      <c r="C925" s="2">
        <v>655</v>
      </c>
      <c r="D925" s="2"/>
      <c r="E925" s="2" t="s">
        <v>501</v>
      </c>
      <c r="F925" s="2" t="s">
        <v>502</v>
      </c>
      <c r="G925" s="2" t="s">
        <v>503</v>
      </c>
      <c r="H925" s="2" t="s">
        <v>32</v>
      </c>
      <c r="I925" s="2">
        <f>I919*J925</f>
        <v>0.12509999999999999</v>
      </c>
      <c r="J925" s="2">
        <v>0.34273972602739722</v>
      </c>
      <c r="K925" s="2">
        <v>0.34273999999999999</v>
      </c>
      <c r="L925" s="2"/>
      <c r="M925" s="2"/>
      <c r="N925" s="2"/>
      <c r="O925" s="2">
        <f t="shared" si="850"/>
        <v>809.56</v>
      </c>
      <c r="P925" s="2">
        <f t="shared" si="851"/>
        <v>809.56</v>
      </c>
      <c r="Q925" s="2">
        <f t="shared" si="882"/>
        <v>0</v>
      </c>
      <c r="R925" s="2">
        <f t="shared" si="852"/>
        <v>0</v>
      </c>
      <c r="S925" s="2">
        <f t="shared" si="853"/>
        <v>0</v>
      </c>
      <c r="T925" s="2">
        <f t="shared" si="854"/>
        <v>0</v>
      </c>
      <c r="U925" s="2">
        <f t="shared" si="855"/>
        <v>0</v>
      </c>
      <c r="V925" s="2">
        <f t="shared" si="856"/>
        <v>0</v>
      </c>
      <c r="W925" s="2">
        <f t="shared" si="857"/>
        <v>0</v>
      </c>
      <c r="X925" s="2">
        <f t="shared" si="858"/>
        <v>0</v>
      </c>
      <c r="Y925" s="2">
        <f t="shared" si="859"/>
        <v>0</v>
      </c>
      <c r="Z925" s="2"/>
      <c r="AA925" s="2">
        <v>56481265</v>
      </c>
      <c r="AB925" s="2">
        <f t="shared" si="860"/>
        <v>6332.03</v>
      </c>
      <c r="AC925" s="2">
        <f t="shared" si="861"/>
        <v>6332.03</v>
      </c>
      <c r="AD925" s="2">
        <f t="shared" si="883"/>
        <v>0</v>
      </c>
      <c r="AE925" s="2">
        <f t="shared" si="884"/>
        <v>0</v>
      </c>
      <c r="AF925" s="2">
        <f t="shared" si="884"/>
        <v>0</v>
      </c>
      <c r="AG925" s="2">
        <f t="shared" si="862"/>
        <v>0</v>
      </c>
      <c r="AH925" s="2">
        <f t="shared" si="885"/>
        <v>0</v>
      </c>
      <c r="AI925" s="2">
        <f t="shared" si="885"/>
        <v>0</v>
      </c>
      <c r="AJ925" s="2">
        <f t="shared" si="863"/>
        <v>0</v>
      </c>
      <c r="AK925" s="2">
        <v>6332.03</v>
      </c>
      <c r="AL925" s="2">
        <v>6332.03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92</v>
      </c>
      <c r="AU925" s="2">
        <v>49</v>
      </c>
      <c r="AV925" s="2">
        <v>1</v>
      </c>
      <c r="AW925" s="2">
        <v>1.022</v>
      </c>
      <c r="AX925" s="2"/>
      <c r="AY925" s="2"/>
      <c r="AZ925" s="2">
        <v>1</v>
      </c>
      <c r="BA925" s="2">
        <v>1</v>
      </c>
      <c r="BB925" s="2">
        <v>1</v>
      </c>
      <c r="BC925" s="2">
        <v>1</v>
      </c>
      <c r="BD925" s="2" t="s">
        <v>3</v>
      </c>
      <c r="BE925" s="2" t="s">
        <v>3</v>
      </c>
      <c r="BF925" s="2" t="s">
        <v>3</v>
      </c>
      <c r="BG925" s="2" t="s">
        <v>3</v>
      </c>
      <c r="BH925" s="2">
        <v>3</v>
      </c>
      <c r="BI925" s="2">
        <v>1</v>
      </c>
      <c r="BJ925" s="2" t="s">
        <v>504</v>
      </c>
      <c r="BK925" s="2"/>
      <c r="BL925" s="2"/>
      <c r="BM925" s="2">
        <v>8</v>
      </c>
      <c r="BN925" s="2">
        <v>0</v>
      </c>
      <c r="BO925" s="2" t="s">
        <v>3</v>
      </c>
      <c r="BP925" s="2">
        <v>0</v>
      </c>
      <c r="BQ925" s="2">
        <v>30</v>
      </c>
      <c r="BR925" s="2">
        <v>0</v>
      </c>
      <c r="BS925" s="2">
        <v>1</v>
      </c>
      <c r="BT925" s="2">
        <v>1</v>
      </c>
      <c r="BU925" s="2">
        <v>1</v>
      </c>
      <c r="BV925" s="2">
        <v>1</v>
      </c>
      <c r="BW925" s="2">
        <v>1</v>
      </c>
      <c r="BX925" s="2">
        <v>1</v>
      </c>
      <c r="BY925" s="2" t="s">
        <v>3</v>
      </c>
      <c r="BZ925" s="2">
        <v>92</v>
      </c>
      <c r="CA925" s="2">
        <v>49</v>
      </c>
      <c r="CB925" s="2" t="s">
        <v>3</v>
      </c>
      <c r="CC925" s="2"/>
      <c r="CD925" s="2"/>
      <c r="CE925" s="2">
        <v>30</v>
      </c>
      <c r="CF925" s="2">
        <v>0</v>
      </c>
      <c r="CG925" s="2">
        <v>0</v>
      </c>
      <c r="CH925" s="2"/>
      <c r="CI925" s="2"/>
      <c r="CJ925" s="2"/>
      <c r="CK925" s="2"/>
      <c r="CL925" s="2"/>
      <c r="CM925" s="2">
        <v>0</v>
      </c>
      <c r="CN925" s="2" t="s">
        <v>3</v>
      </c>
      <c r="CO925" s="2">
        <v>0</v>
      </c>
      <c r="CP925" s="2">
        <f t="shared" si="864"/>
        <v>809.56</v>
      </c>
      <c r="CQ925" s="2">
        <f t="shared" si="865"/>
        <v>6471.33</v>
      </c>
      <c r="CR925" s="2">
        <f t="shared" si="886"/>
        <v>0</v>
      </c>
      <c r="CS925" s="2">
        <f t="shared" si="866"/>
        <v>0</v>
      </c>
      <c r="CT925" s="2">
        <f t="shared" si="867"/>
        <v>0</v>
      </c>
      <c r="CU925" s="2">
        <f t="shared" si="868"/>
        <v>0</v>
      </c>
      <c r="CV925" s="2">
        <f t="shared" si="869"/>
        <v>0</v>
      </c>
      <c r="CW925" s="2">
        <f t="shared" si="870"/>
        <v>0</v>
      </c>
      <c r="CX925" s="2">
        <f t="shared" si="871"/>
        <v>0</v>
      </c>
      <c r="CY925" s="2">
        <f t="shared" si="872"/>
        <v>0</v>
      </c>
      <c r="CZ925" s="2">
        <f t="shared" si="873"/>
        <v>0</v>
      </c>
      <c r="DA925" s="2"/>
      <c r="DB925" s="2"/>
      <c r="DC925" s="2" t="s">
        <v>3</v>
      </c>
      <c r="DD925" s="2" t="s">
        <v>3</v>
      </c>
      <c r="DE925" s="2" t="s">
        <v>3</v>
      </c>
      <c r="DF925" s="2" t="s">
        <v>3</v>
      </c>
      <c r="DG925" s="2" t="s">
        <v>3</v>
      </c>
      <c r="DH925" s="2" t="s">
        <v>3</v>
      </c>
      <c r="DI925" s="2" t="s">
        <v>3</v>
      </c>
      <c r="DJ925" s="2" t="s">
        <v>3</v>
      </c>
      <c r="DK925" s="2" t="s">
        <v>3</v>
      </c>
      <c r="DL925" s="2" t="s">
        <v>3</v>
      </c>
      <c r="DM925" s="2" t="s">
        <v>3</v>
      </c>
      <c r="DN925" s="2">
        <v>0</v>
      </c>
      <c r="DO925" s="2">
        <v>0</v>
      </c>
      <c r="DP925" s="2">
        <v>1</v>
      </c>
      <c r="DQ925" s="2">
        <v>1</v>
      </c>
      <c r="DR925" s="2"/>
      <c r="DS925" s="2"/>
      <c r="DT925" s="2"/>
      <c r="DU925" s="2">
        <v>1009</v>
      </c>
      <c r="DV925" s="2" t="s">
        <v>32</v>
      </c>
      <c r="DW925" s="2" t="s">
        <v>32</v>
      </c>
      <c r="DX925" s="2">
        <v>1000</v>
      </c>
      <c r="DY925" s="2"/>
      <c r="DZ925" s="2" t="s">
        <v>3</v>
      </c>
      <c r="EA925" s="2" t="s">
        <v>3</v>
      </c>
      <c r="EB925" s="2" t="s">
        <v>3</v>
      </c>
      <c r="EC925" s="2" t="s">
        <v>3</v>
      </c>
      <c r="ED925" s="2"/>
      <c r="EE925" s="2">
        <v>55586444</v>
      </c>
      <c r="EF925" s="2">
        <v>30</v>
      </c>
      <c r="EG925" s="2" t="s">
        <v>117</v>
      </c>
      <c r="EH925" s="2">
        <v>0</v>
      </c>
      <c r="EI925" s="2" t="s">
        <v>3</v>
      </c>
      <c r="EJ925" s="2">
        <v>1</v>
      </c>
      <c r="EK925" s="2">
        <v>8</v>
      </c>
      <c r="EL925" s="2" t="s">
        <v>233</v>
      </c>
      <c r="EM925" s="2" t="s">
        <v>234</v>
      </c>
      <c r="EN925" s="2"/>
      <c r="EO925" s="2" t="s">
        <v>3</v>
      </c>
      <c r="EP925" s="2"/>
      <c r="EQ925" s="2">
        <v>0</v>
      </c>
      <c r="ER925" s="2">
        <v>6332.03</v>
      </c>
      <c r="ES925" s="2">
        <v>6332.03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>
        <v>0</v>
      </c>
      <c r="FR925" s="2">
        <v>0</v>
      </c>
      <c r="FS925" s="2">
        <v>0</v>
      </c>
      <c r="FT925" s="2"/>
      <c r="FU925" s="2"/>
      <c r="FV925" s="2"/>
      <c r="FW925" s="2"/>
      <c r="FX925" s="2">
        <v>92</v>
      </c>
      <c r="FY925" s="2">
        <v>49</v>
      </c>
      <c r="FZ925" s="2"/>
      <c r="GA925" s="2" t="s">
        <v>3</v>
      </c>
      <c r="GB925" s="2"/>
      <c r="GC925" s="2"/>
      <c r="GD925" s="2">
        <v>1</v>
      </c>
      <c r="GE925" s="2"/>
      <c r="GF925" s="2">
        <v>72089298</v>
      </c>
      <c r="GG925" s="2">
        <v>2</v>
      </c>
      <c r="GH925" s="2">
        <v>1</v>
      </c>
      <c r="GI925" s="2">
        <v>-2</v>
      </c>
      <c r="GJ925" s="2">
        <v>0</v>
      </c>
      <c r="GK925" s="2">
        <v>0</v>
      </c>
      <c r="GL925" s="2">
        <f t="shared" si="874"/>
        <v>0</v>
      </c>
      <c r="GM925" s="2">
        <f t="shared" si="875"/>
        <v>809.56</v>
      </c>
      <c r="GN925" s="2">
        <f t="shared" si="876"/>
        <v>809.56</v>
      </c>
      <c r="GO925" s="2">
        <f t="shared" si="877"/>
        <v>0</v>
      </c>
      <c r="GP925" s="2">
        <f t="shared" si="878"/>
        <v>0</v>
      </c>
      <c r="GQ925" s="2"/>
      <c r="GR925" s="2">
        <v>0</v>
      </c>
      <c r="GS925" s="2">
        <v>3</v>
      </c>
      <c r="GT925" s="2">
        <v>0</v>
      </c>
      <c r="GU925" s="2" t="s">
        <v>3</v>
      </c>
      <c r="GV925" s="2">
        <f t="shared" si="879"/>
        <v>0</v>
      </c>
      <c r="GW925" s="2">
        <v>1</v>
      </c>
      <c r="GX925" s="2">
        <f t="shared" si="880"/>
        <v>0</v>
      </c>
      <c r="GY925" s="2"/>
      <c r="GZ925" s="2"/>
      <c r="HA925" s="2">
        <v>0</v>
      </c>
      <c r="HB925" s="2">
        <v>0</v>
      </c>
      <c r="HC925" s="2">
        <f t="shared" si="881"/>
        <v>0</v>
      </c>
      <c r="HD925" s="2"/>
      <c r="HE925" s="2" t="s">
        <v>3</v>
      </c>
      <c r="HF925" s="2" t="s">
        <v>3</v>
      </c>
      <c r="HG925" s="2"/>
      <c r="HH925" s="2"/>
      <c r="HI925" s="2"/>
      <c r="HJ925" s="2"/>
      <c r="HK925" s="2"/>
      <c r="HL925" s="2"/>
      <c r="HM925" s="2" t="s">
        <v>3</v>
      </c>
      <c r="HN925" s="2" t="s">
        <v>3</v>
      </c>
      <c r="HO925" s="2" t="s">
        <v>3</v>
      </c>
      <c r="HP925" s="2" t="s">
        <v>3</v>
      </c>
      <c r="HQ925" s="2" t="s">
        <v>3</v>
      </c>
      <c r="HR925" s="2"/>
      <c r="HS925" s="2">
        <v>0</v>
      </c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>
        <v>0</v>
      </c>
      <c r="IL925" s="2"/>
      <c r="IM925" s="2"/>
      <c r="IN925" s="2"/>
      <c r="IO925" s="2"/>
      <c r="IP925" s="2"/>
      <c r="IQ925" s="2"/>
      <c r="IR925" s="2"/>
      <c r="IS925" s="2"/>
      <c r="IT925" s="2"/>
      <c r="IU925" s="2"/>
    </row>
    <row r="926" spans="1:255" x14ac:dyDescent="0.25">
      <c r="A926">
        <v>18</v>
      </c>
      <c r="B926">
        <v>1</v>
      </c>
      <c r="C926">
        <v>673</v>
      </c>
      <c r="E926" t="s">
        <v>501</v>
      </c>
      <c r="F926" t="s">
        <v>502</v>
      </c>
      <c r="G926" t="s">
        <v>503</v>
      </c>
      <c r="H926" t="s">
        <v>32</v>
      </c>
      <c r="I926">
        <f>I920*J926</f>
        <v>0.12509999999999999</v>
      </c>
      <c r="J926">
        <v>0.34273972602739722</v>
      </c>
      <c r="K926">
        <v>0.34273999999999999</v>
      </c>
      <c r="O926">
        <f t="shared" si="850"/>
        <v>13349.64</v>
      </c>
      <c r="P926">
        <f t="shared" si="851"/>
        <v>13349.64</v>
      </c>
      <c r="Q926">
        <f t="shared" si="882"/>
        <v>0</v>
      </c>
      <c r="R926">
        <f t="shared" si="852"/>
        <v>0</v>
      </c>
      <c r="S926">
        <f t="shared" si="853"/>
        <v>0</v>
      </c>
      <c r="T926">
        <f t="shared" si="854"/>
        <v>0</v>
      </c>
      <c r="U926">
        <f t="shared" si="855"/>
        <v>0</v>
      </c>
      <c r="V926">
        <f t="shared" si="856"/>
        <v>0</v>
      </c>
      <c r="W926">
        <f t="shared" si="857"/>
        <v>0</v>
      </c>
      <c r="X926">
        <f t="shared" si="858"/>
        <v>0</v>
      </c>
      <c r="Y926">
        <f t="shared" si="859"/>
        <v>0</v>
      </c>
      <c r="AA926">
        <v>56481267</v>
      </c>
      <c r="AB926">
        <f t="shared" si="860"/>
        <v>6332.03</v>
      </c>
      <c r="AC926">
        <f t="shared" si="861"/>
        <v>6332.03</v>
      </c>
      <c r="AD926">
        <f t="shared" si="883"/>
        <v>0</v>
      </c>
      <c r="AE926">
        <f t="shared" si="884"/>
        <v>0</v>
      </c>
      <c r="AF926">
        <f t="shared" si="884"/>
        <v>0</v>
      </c>
      <c r="AG926">
        <f t="shared" si="862"/>
        <v>0</v>
      </c>
      <c r="AH926">
        <f t="shared" si="885"/>
        <v>0</v>
      </c>
      <c r="AI926">
        <f t="shared" si="885"/>
        <v>0</v>
      </c>
      <c r="AJ926">
        <f t="shared" si="863"/>
        <v>0</v>
      </c>
      <c r="AK926">
        <v>6332.03</v>
      </c>
      <c r="AL926">
        <v>6332.03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92</v>
      </c>
      <c r="AU926">
        <v>49</v>
      </c>
      <c r="AV926">
        <v>1</v>
      </c>
      <c r="AW926">
        <v>1.022</v>
      </c>
      <c r="AZ926">
        <v>1</v>
      </c>
      <c r="BA926">
        <v>1</v>
      </c>
      <c r="BB926">
        <v>1</v>
      </c>
      <c r="BC926">
        <v>16.489999999999998</v>
      </c>
      <c r="BD926" t="s">
        <v>3</v>
      </c>
      <c r="BE926" t="s">
        <v>3</v>
      </c>
      <c r="BF926" t="s">
        <v>3</v>
      </c>
      <c r="BG926" t="s">
        <v>3</v>
      </c>
      <c r="BH926">
        <v>3</v>
      </c>
      <c r="BI926">
        <v>1</v>
      </c>
      <c r="BJ926" t="s">
        <v>504</v>
      </c>
      <c r="BM926">
        <v>8</v>
      </c>
      <c r="BN926">
        <v>0</v>
      </c>
      <c r="BO926" t="s">
        <v>502</v>
      </c>
      <c r="BP926">
        <v>1</v>
      </c>
      <c r="BQ926">
        <v>30</v>
      </c>
      <c r="BR926">
        <v>0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 t="s">
        <v>3</v>
      </c>
      <c r="BZ926">
        <v>92</v>
      </c>
      <c r="CA926">
        <v>49</v>
      </c>
      <c r="CB926" t="s">
        <v>3</v>
      </c>
      <c r="CE926">
        <v>30</v>
      </c>
      <c r="CF926">
        <v>0</v>
      </c>
      <c r="CG926">
        <v>0</v>
      </c>
      <c r="CM926">
        <v>0</v>
      </c>
      <c r="CN926" t="s">
        <v>3</v>
      </c>
      <c r="CO926">
        <v>0</v>
      </c>
      <c r="CP926">
        <f t="shared" si="864"/>
        <v>13349.64</v>
      </c>
      <c r="CQ926">
        <f t="shared" si="865"/>
        <v>106712.23</v>
      </c>
      <c r="CR926">
        <f t="shared" si="886"/>
        <v>0</v>
      </c>
      <c r="CS926">
        <f t="shared" si="866"/>
        <v>0</v>
      </c>
      <c r="CT926">
        <f t="shared" si="867"/>
        <v>0</v>
      </c>
      <c r="CU926">
        <f t="shared" si="868"/>
        <v>0</v>
      </c>
      <c r="CV926">
        <f t="shared" si="869"/>
        <v>0</v>
      </c>
      <c r="CW926">
        <f t="shared" si="870"/>
        <v>0</v>
      </c>
      <c r="CX926">
        <f t="shared" si="871"/>
        <v>0</v>
      </c>
      <c r="CY926">
        <f t="shared" si="872"/>
        <v>0</v>
      </c>
      <c r="CZ926">
        <f t="shared" si="873"/>
        <v>0</v>
      </c>
      <c r="DC926" t="s">
        <v>3</v>
      </c>
      <c r="DD926" t="s">
        <v>3</v>
      </c>
      <c r="DE926" t="s">
        <v>3</v>
      </c>
      <c r="DF926" t="s">
        <v>3</v>
      </c>
      <c r="DG926" t="s">
        <v>3</v>
      </c>
      <c r="DH926" t="s">
        <v>3</v>
      </c>
      <c r="DI926" t="s">
        <v>3</v>
      </c>
      <c r="DJ926" t="s">
        <v>3</v>
      </c>
      <c r="DK926" t="s">
        <v>3</v>
      </c>
      <c r="DL926" t="s">
        <v>3</v>
      </c>
      <c r="DM926" t="s">
        <v>3</v>
      </c>
      <c r="DN926">
        <v>0</v>
      </c>
      <c r="DO926">
        <v>0</v>
      </c>
      <c r="DP926">
        <v>1</v>
      </c>
      <c r="DQ926">
        <v>1</v>
      </c>
      <c r="DU926">
        <v>1009</v>
      </c>
      <c r="DV926" t="s">
        <v>32</v>
      </c>
      <c r="DW926" t="s">
        <v>32</v>
      </c>
      <c r="DX926">
        <v>1000</v>
      </c>
      <c r="DZ926" t="s">
        <v>3</v>
      </c>
      <c r="EA926" t="s">
        <v>3</v>
      </c>
      <c r="EB926" t="s">
        <v>3</v>
      </c>
      <c r="EC926" t="s">
        <v>3</v>
      </c>
      <c r="EE926">
        <v>55586444</v>
      </c>
      <c r="EF926">
        <v>30</v>
      </c>
      <c r="EG926" t="s">
        <v>117</v>
      </c>
      <c r="EH926">
        <v>0</v>
      </c>
      <c r="EI926" t="s">
        <v>3</v>
      </c>
      <c r="EJ926">
        <v>1</v>
      </c>
      <c r="EK926">
        <v>8</v>
      </c>
      <c r="EL926" t="s">
        <v>233</v>
      </c>
      <c r="EM926" t="s">
        <v>234</v>
      </c>
      <c r="EO926" t="s">
        <v>3</v>
      </c>
      <c r="EQ926">
        <v>0</v>
      </c>
      <c r="ER926">
        <v>6332.03</v>
      </c>
      <c r="ES926">
        <v>6332.03</v>
      </c>
      <c r="ET926">
        <v>0</v>
      </c>
      <c r="EU926">
        <v>0</v>
      </c>
      <c r="EV926">
        <v>0</v>
      </c>
      <c r="EW926">
        <v>0</v>
      </c>
      <c r="EX926">
        <v>0</v>
      </c>
      <c r="FQ926">
        <v>0</v>
      </c>
      <c r="FR926">
        <v>0</v>
      </c>
      <c r="FS926">
        <v>0</v>
      </c>
      <c r="FX926">
        <v>92</v>
      </c>
      <c r="FY926">
        <v>49</v>
      </c>
      <c r="GA926" t="s">
        <v>3</v>
      </c>
      <c r="GD926">
        <v>1</v>
      </c>
      <c r="GF926">
        <v>72089298</v>
      </c>
      <c r="GG926">
        <v>2</v>
      </c>
      <c r="GH926">
        <v>1</v>
      </c>
      <c r="GI926">
        <v>2</v>
      </c>
      <c r="GJ926">
        <v>0</v>
      </c>
      <c r="GK926">
        <v>0</v>
      </c>
      <c r="GL926">
        <f t="shared" si="874"/>
        <v>0</v>
      </c>
      <c r="GM926">
        <f t="shared" si="875"/>
        <v>13349.64</v>
      </c>
      <c r="GN926">
        <f t="shared" si="876"/>
        <v>13349.64</v>
      </c>
      <c r="GO926">
        <f t="shared" si="877"/>
        <v>0</v>
      </c>
      <c r="GP926">
        <f t="shared" si="878"/>
        <v>0</v>
      </c>
      <c r="GR926">
        <v>0</v>
      </c>
      <c r="GS926">
        <v>3</v>
      </c>
      <c r="GT926">
        <v>0</v>
      </c>
      <c r="GU926" t="s">
        <v>3</v>
      </c>
      <c r="GV926">
        <f t="shared" si="879"/>
        <v>0</v>
      </c>
      <c r="GW926">
        <v>1</v>
      </c>
      <c r="GX926">
        <f t="shared" si="880"/>
        <v>0</v>
      </c>
      <c r="HA926">
        <v>0</v>
      </c>
      <c r="HB926">
        <v>0</v>
      </c>
      <c r="HC926">
        <f t="shared" si="881"/>
        <v>0</v>
      </c>
      <c r="HE926" t="s">
        <v>3</v>
      </c>
      <c r="HF926" t="s">
        <v>3</v>
      </c>
      <c r="HM926" t="s">
        <v>3</v>
      </c>
      <c r="HN926" t="s">
        <v>3</v>
      </c>
      <c r="HO926" t="s">
        <v>3</v>
      </c>
      <c r="HP926" t="s">
        <v>3</v>
      </c>
      <c r="HQ926" t="s">
        <v>3</v>
      </c>
      <c r="HS926">
        <v>0</v>
      </c>
      <c r="IK926">
        <v>0</v>
      </c>
    </row>
    <row r="927" spans="1:255" x14ac:dyDescent="0.25">
      <c r="A927" s="2">
        <v>18</v>
      </c>
      <c r="B927" s="2">
        <v>1</v>
      </c>
      <c r="C927" s="2">
        <v>654</v>
      </c>
      <c r="D927" s="2"/>
      <c r="E927" s="2" t="s">
        <v>505</v>
      </c>
      <c r="F927" s="2" t="s">
        <v>248</v>
      </c>
      <c r="G927" s="2" t="s">
        <v>249</v>
      </c>
      <c r="H927" s="2" t="s">
        <v>158</v>
      </c>
      <c r="I927" s="2">
        <f>I919*J927</f>
        <v>37.047499999999999</v>
      </c>
      <c r="J927" s="2">
        <v>101.5</v>
      </c>
      <c r="K927" s="2">
        <v>101.5</v>
      </c>
      <c r="L927" s="2"/>
      <c r="M927" s="2"/>
      <c r="N927" s="2"/>
      <c r="O927" s="2">
        <f t="shared" si="850"/>
        <v>27629.43</v>
      </c>
      <c r="P927" s="2">
        <f t="shared" si="851"/>
        <v>27629.43</v>
      </c>
      <c r="Q927" s="2">
        <f t="shared" si="882"/>
        <v>0</v>
      </c>
      <c r="R927" s="2">
        <f t="shared" si="852"/>
        <v>0</v>
      </c>
      <c r="S927" s="2">
        <f t="shared" si="853"/>
        <v>0</v>
      </c>
      <c r="T927" s="2">
        <f t="shared" si="854"/>
        <v>0</v>
      </c>
      <c r="U927" s="2">
        <f t="shared" si="855"/>
        <v>0</v>
      </c>
      <c r="V927" s="2">
        <f t="shared" si="856"/>
        <v>0</v>
      </c>
      <c r="W927" s="2">
        <f t="shared" si="857"/>
        <v>0</v>
      </c>
      <c r="X927" s="2">
        <f t="shared" si="858"/>
        <v>0</v>
      </c>
      <c r="Y927" s="2">
        <f t="shared" si="859"/>
        <v>0</v>
      </c>
      <c r="Z927" s="2"/>
      <c r="AA927" s="2">
        <v>56481265</v>
      </c>
      <c r="AB927" s="2">
        <f t="shared" si="860"/>
        <v>729.73</v>
      </c>
      <c r="AC927" s="2">
        <f t="shared" si="861"/>
        <v>729.73</v>
      </c>
      <c r="AD927" s="2">
        <f t="shared" si="883"/>
        <v>0</v>
      </c>
      <c r="AE927" s="2">
        <f t="shared" si="884"/>
        <v>0</v>
      </c>
      <c r="AF927" s="2">
        <f t="shared" si="884"/>
        <v>0</v>
      </c>
      <c r="AG927" s="2">
        <f t="shared" si="862"/>
        <v>0</v>
      </c>
      <c r="AH927" s="2">
        <f t="shared" si="885"/>
        <v>0</v>
      </c>
      <c r="AI927" s="2">
        <f t="shared" si="885"/>
        <v>0</v>
      </c>
      <c r="AJ927" s="2">
        <f t="shared" si="863"/>
        <v>0</v>
      </c>
      <c r="AK927" s="2">
        <v>729.73</v>
      </c>
      <c r="AL927" s="2">
        <v>729.73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92</v>
      </c>
      <c r="AU927" s="2">
        <v>49</v>
      </c>
      <c r="AV927" s="2">
        <v>1</v>
      </c>
      <c r="AW927" s="2">
        <v>1.022</v>
      </c>
      <c r="AX927" s="2"/>
      <c r="AY927" s="2"/>
      <c r="AZ927" s="2">
        <v>1</v>
      </c>
      <c r="BA927" s="2">
        <v>1</v>
      </c>
      <c r="BB927" s="2">
        <v>1</v>
      </c>
      <c r="BC927" s="2">
        <v>1</v>
      </c>
      <c r="BD927" s="2" t="s">
        <v>3</v>
      </c>
      <c r="BE927" s="2" t="s">
        <v>3</v>
      </c>
      <c r="BF927" s="2" t="s">
        <v>3</v>
      </c>
      <c r="BG927" s="2" t="s">
        <v>3</v>
      </c>
      <c r="BH927" s="2">
        <v>3</v>
      </c>
      <c r="BI927" s="2">
        <v>1</v>
      </c>
      <c r="BJ927" s="2" t="s">
        <v>250</v>
      </c>
      <c r="BK927" s="2"/>
      <c r="BL927" s="2"/>
      <c r="BM927" s="2">
        <v>8</v>
      </c>
      <c r="BN927" s="2">
        <v>0</v>
      </c>
      <c r="BO927" s="2" t="s">
        <v>3</v>
      </c>
      <c r="BP927" s="2">
        <v>0</v>
      </c>
      <c r="BQ927" s="2">
        <v>30</v>
      </c>
      <c r="BR927" s="2">
        <v>0</v>
      </c>
      <c r="BS927" s="2">
        <v>1</v>
      </c>
      <c r="BT927" s="2">
        <v>1</v>
      </c>
      <c r="BU927" s="2">
        <v>1</v>
      </c>
      <c r="BV927" s="2">
        <v>1</v>
      </c>
      <c r="BW927" s="2">
        <v>1</v>
      </c>
      <c r="BX927" s="2">
        <v>1</v>
      </c>
      <c r="BY927" s="2" t="s">
        <v>3</v>
      </c>
      <c r="BZ927" s="2">
        <v>92</v>
      </c>
      <c r="CA927" s="2">
        <v>49</v>
      </c>
      <c r="CB927" s="2" t="s">
        <v>3</v>
      </c>
      <c r="CC927" s="2"/>
      <c r="CD927" s="2"/>
      <c r="CE927" s="2">
        <v>30</v>
      </c>
      <c r="CF927" s="2">
        <v>0</v>
      </c>
      <c r="CG927" s="2">
        <v>0</v>
      </c>
      <c r="CH927" s="2"/>
      <c r="CI927" s="2"/>
      <c r="CJ927" s="2"/>
      <c r="CK927" s="2"/>
      <c r="CL927" s="2"/>
      <c r="CM927" s="2">
        <v>0</v>
      </c>
      <c r="CN927" s="2" t="s">
        <v>3</v>
      </c>
      <c r="CO927" s="2">
        <v>0</v>
      </c>
      <c r="CP927" s="2">
        <f t="shared" si="864"/>
        <v>27629.43</v>
      </c>
      <c r="CQ927" s="2">
        <f t="shared" si="865"/>
        <v>745.78</v>
      </c>
      <c r="CR927" s="2">
        <f t="shared" si="886"/>
        <v>0</v>
      </c>
      <c r="CS927" s="2">
        <f t="shared" si="866"/>
        <v>0</v>
      </c>
      <c r="CT927" s="2">
        <f t="shared" si="867"/>
        <v>0</v>
      </c>
      <c r="CU927" s="2">
        <f t="shared" si="868"/>
        <v>0</v>
      </c>
      <c r="CV927" s="2">
        <f t="shared" si="869"/>
        <v>0</v>
      </c>
      <c r="CW927" s="2">
        <f t="shared" si="870"/>
        <v>0</v>
      </c>
      <c r="CX927" s="2">
        <f t="shared" si="871"/>
        <v>0</v>
      </c>
      <c r="CY927" s="2">
        <f t="shared" si="872"/>
        <v>0</v>
      </c>
      <c r="CZ927" s="2">
        <f t="shared" si="873"/>
        <v>0</v>
      </c>
      <c r="DA927" s="2"/>
      <c r="DB927" s="2"/>
      <c r="DC927" s="2" t="s">
        <v>3</v>
      </c>
      <c r="DD927" s="2" t="s">
        <v>3</v>
      </c>
      <c r="DE927" s="2" t="s">
        <v>3</v>
      </c>
      <c r="DF927" s="2" t="s">
        <v>3</v>
      </c>
      <c r="DG927" s="2" t="s">
        <v>3</v>
      </c>
      <c r="DH927" s="2" t="s">
        <v>3</v>
      </c>
      <c r="DI927" s="2" t="s">
        <v>3</v>
      </c>
      <c r="DJ927" s="2" t="s">
        <v>3</v>
      </c>
      <c r="DK927" s="2" t="s">
        <v>3</v>
      </c>
      <c r="DL927" s="2" t="s">
        <v>3</v>
      </c>
      <c r="DM927" s="2" t="s">
        <v>3</v>
      </c>
      <c r="DN927" s="2">
        <v>0</v>
      </c>
      <c r="DO927" s="2">
        <v>0</v>
      </c>
      <c r="DP927" s="2">
        <v>1</v>
      </c>
      <c r="DQ927" s="2">
        <v>1</v>
      </c>
      <c r="DR927" s="2"/>
      <c r="DS927" s="2"/>
      <c r="DT927" s="2"/>
      <c r="DU927" s="2">
        <v>1007</v>
      </c>
      <c r="DV927" s="2" t="s">
        <v>158</v>
      </c>
      <c r="DW927" s="2" t="s">
        <v>158</v>
      </c>
      <c r="DX927" s="2">
        <v>1</v>
      </c>
      <c r="DY927" s="2"/>
      <c r="DZ927" s="2" t="s">
        <v>3</v>
      </c>
      <c r="EA927" s="2" t="s">
        <v>3</v>
      </c>
      <c r="EB927" s="2" t="s">
        <v>3</v>
      </c>
      <c r="EC927" s="2" t="s">
        <v>3</v>
      </c>
      <c r="ED927" s="2"/>
      <c r="EE927" s="2">
        <v>55586444</v>
      </c>
      <c r="EF927" s="2">
        <v>30</v>
      </c>
      <c r="EG927" s="2" t="s">
        <v>117</v>
      </c>
      <c r="EH927" s="2">
        <v>0</v>
      </c>
      <c r="EI927" s="2" t="s">
        <v>3</v>
      </c>
      <c r="EJ927" s="2">
        <v>1</v>
      </c>
      <c r="EK927" s="2">
        <v>8</v>
      </c>
      <c r="EL927" s="2" t="s">
        <v>233</v>
      </c>
      <c r="EM927" s="2" t="s">
        <v>234</v>
      </c>
      <c r="EN927" s="2"/>
      <c r="EO927" s="2" t="s">
        <v>3</v>
      </c>
      <c r="EP927" s="2"/>
      <c r="EQ927" s="2">
        <v>0</v>
      </c>
      <c r="ER927" s="2">
        <v>729.73</v>
      </c>
      <c r="ES927" s="2">
        <v>729.73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>
        <v>0</v>
      </c>
      <c r="FR927" s="2">
        <v>0</v>
      </c>
      <c r="FS927" s="2">
        <v>0</v>
      </c>
      <c r="FT927" s="2"/>
      <c r="FU927" s="2"/>
      <c r="FV927" s="2"/>
      <c r="FW927" s="2"/>
      <c r="FX927" s="2">
        <v>92</v>
      </c>
      <c r="FY927" s="2">
        <v>49</v>
      </c>
      <c r="FZ927" s="2"/>
      <c r="GA927" s="2" t="s">
        <v>3</v>
      </c>
      <c r="GB927" s="2"/>
      <c r="GC927" s="2"/>
      <c r="GD927" s="2">
        <v>1</v>
      </c>
      <c r="GE927" s="2"/>
      <c r="GF927" s="2">
        <v>-1447999952</v>
      </c>
      <c r="GG927" s="2">
        <v>2</v>
      </c>
      <c r="GH927" s="2">
        <v>1</v>
      </c>
      <c r="GI927" s="2">
        <v>-2</v>
      </c>
      <c r="GJ927" s="2">
        <v>0</v>
      </c>
      <c r="GK927" s="2">
        <v>0</v>
      </c>
      <c r="GL927" s="2">
        <f t="shared" si="874"/>
        <v>0</v>
      </c>
      <c r="GM927" s="2">
        <f t="shared" si="875"/>
        <v>27629.43</v>
      </c>
      <c r="GN927" s="2">
        <f t="shared" si="876"/>
        <v>27629.43</v>
      </c>
      <c r="GO927" s="2">
        <f t="shared" si="877"/>
        <v>0</v>
      </c>
      <c r="GP927" s="2">
        <f t="shared" si="878"/>
        <v>0</v>
      </c>
      <c r="GQ927" s="2"/>
      <c r="GR927" s="2">
        <v>0</v>
      </c>
      <c r="GS927" s="2">
        <v>3</v>
      </c>
      <c r="GT927" s="2">
        <v>0</v>
      </c>
      <c r="GU927" s="2" t="s">
        <v>3</v>
      </c>
      <c r="GV927" s="2">
        <f t="shared" si="879"/>
        <v>0</v>
      </c>
      <c r="GW927" s="2">
        <v>1</v>
      </c>
      <c r="GX927" s="2">
        <f t="shared" si="880"/>
        <v>0</v>
      </c>
      <c r="GY927" s="2"/>
      <c r="GZ927" s="2"/>
      <c r="HA927" s="2">
        <v>0</v>
      </c>
      <c r="HB927" s="2">
        <v>0</v>
      </c>
      <c r="HC927" s="2">
        <f t="shared" si="881"/>
        <v>0</v>
      </c>
      <c r="HD927" s="2"/>
      <c r="HE927" s="2" t="s">
        <v>3</v>
      </c>
      <c r="HF927" s="2" t="s">
        <v>3</v>
      </c>
      <c r="HG927" s="2"/>
      <c r="HH927" s="2"/>
      <c r="HI927" s="2"/>
      <c r="HJ927" s="2"/>
      <c r="HK927" s="2"/>
      <c r="HL927" s="2"/>
      <c r="HM927" s="2" t="s">
        <v>3</v>
      </c>
      <c r="HN927" s="2" t="s">
        <v>3</v>
      </c>
      <c r="HO927" s="2" t="s">
        <v>3</v>
      </c>
      <c r="HP927" s="2" t="s">
        <v>3</v>
      </c>
      <c r="HQ927" s="2" t="s">
        <v>3</v>
      </c>
      <c r="HR927" s="2"/>
      <c r="HS927" s="2">
        <v>0</v>
      </c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>
        <v>0</v>
      </c>
      <c r="IL927" s="2"/>
      <c r="IM927" s="2"/>
      <c r="IN927" s="2"/>
      <c r="IO927" s="2"/>
      <c r="IP927" s="2"/>
      <c r="IQ927" s="2"/>
      <c r="IR927" s="2"/>
      <c r="IS927" s="2"/>
      <c r="IT927" s="2"/>
      <c r="IU927" s="2"/>
    </row>
    <row r="928" spans="1:255" x14ac:dyDescent="0.25">
      <c r="A928">
        <v>18</v>
      </c>
      <c r="B928">
        <v>1</v>
      </c>
      <c r="C928">
        <v>672</v>
      </c>
      <c r="E928" t="s">
        <v>505</v>
      </c>
      <c r="F928" t="s">
        <v>248</v>
      </c>
      <c r="G928" t="s">
        <v>249</v>
      </c>
      <c r="H928" t="s">
        <v>158</v>
      </c>
      <c r="I928">
        <f>I920*J928</f>
        <v>37.047499999999999</v>
      </c>
      <c r="J928">
        <v>101.5</v>
      </c>
      <c r="K928">
        <v>101.5</v>
      </c>
      <c r="O928">
        <f t="shared" si="850"/>
        <v>278504.65000000002</v>
      </c>
      <c r="P928">
        <f t="shared" si="851"/>
        <v>278504.65000000002</v>
      </c>
      <c r="Q928">
        <f t="shared" si="882"/>
        <v>0</v>
      </c>
      <c r="R928">
        <f t="shared" si="852"/>
        <v>0</v>
      </c>
      <c r="S928">
        <f t="shared" si="853"/>
        <v>0</v>
      </c>
      <c r="T928">
        <f t="shared" si="854"/>
        <v>0</v>
      </c>
      <c r="U928">
        <f t="shared" si="855"/>
        <v>0</v>
      </c>
      <c r="V928">
        <f t="shared" si="856"/>
        <v>0</v>
      </c>
      <c r="W928">
        <f t="shared" si="857"/>
        <v>0</v>
      </c>
      <c r="X928">
        <f t="shared" si="858"/>
        <v>0</v>
      </c>
      <c r="Y928">
        <f t="shared" si="859"/>
        <v>0</v>
      </c>
      <c r="AA928">
        <v>56481267</v>
      </c>
      <c r="AB928">
        <f t="shared" si="860"/>
        <v>729.73</v>
      </c>
      <c r="AC928">
        <f t="shared" si="861"/>
        <v>729.73</v>
      </c>
      <c r="AD928">
        <f t="shared" si="883"/>
        <v>0</v>
      </c>
      <c r="AE928">
        <f t="shared" si="884"/>
        <v>0</v>
      </c>
      <c r="AF928">
        <f t="shared" si="884"/>
        <v>0</v>
      </c>
      <c r="AG928">
        <f t="shared" si="862"/>
        <v>0</v>
      </c>
      <c r="AH928">
        <f t="shared" si="885"/>
        <v>0</v>
      </c>
      <c r="AI928">
        <f t="shared" si="885"/>
        <v>0</v>
      </c>
      <c r="AJ928">
        <f t="shared" si="863"/>
        <v>0</v>
      </c>
      <c r="AK928">
        <v>729.73</v>
      </c>
      <c r="AL928">
        <v>729.73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92</v>
      </c>
      <c r="AU928">
        <v>49</v>
      </c>
      <c r="AV928">
        <v>1</v>
      </c>
      <c r="AW928">
        <v>1.022</v>
      </c>
      <c r="AZ928">
        <v>1</v>
      </c>
      <c r="BA928">
        <v>1</v>
      </c>
      <c r="BB928">
        <v>1</v>
      </c>
      <c r="BC928">
        <v>10.08</v>
      </c>
      <c r="BD928" t="s">
        <v>3</v>
      </c>
      <c r="BE928" t="s">
        <v>3</v>
      </c>
      <c r="BF928" t="s">
        <v>3</v>
      </c>
      <c r="BG928" t="s">
        <v>3</v>
      </c>
      <c r="BH928">
        <v>3</v>
      </c>
      <c r="BI928">
        <v>1</v>
      </c>
      <c r="BJ928" t="s">
        <v>250</v>
      </c>
      <c r="BM928">
        <v>8</v>
      </c>
      <c r="BN928">
        <v>0</v>
      </c>
      <c r="BO928" t="s">
        <v>248</v>
      </c>
      <c r="BP928">
        <v>1</v>
      </c>
      <c r="BQ928">
        <v>30</v>
      </c>
      <c r="BR928">
        <v>0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 t="s">
        <v>3</v>
      </c>
      <c r="BZ928">
        <v>92</v>
      </c>
      <c r="CA928">
        <v>49</v>
      </c>
      <c r="CB928" t="s">
        <v>3</v>
      </c>
      <c r="CE928">
        <v>30</v>
      </c>
      <c r="CF928">
        <v>0</v>
      </c>
      <c r="CG928">
        <v>0</v>
      </c>
      <c r="CM928">
        <v>0</v>
      </c>
      <c r="CN928" t="s">
        <v>3</v>
      </c>
      <c r="CO928">
        <v>0</v>
      </c>
      <c r="CP928">
        <f t="shared" si="864"/>
        <v>278504.65000000002</v>
      </c>
      <c r="CQ928">
        <f t="shared" si="865"/>
        <v>7517.46</v>
      </c>
      <c r="CR928">
        <f t="shared" si="886"/>
        <v>0</v>
      </c>
      <c r="CS928">
        <f t="shared" si="866"/>
        <v>0</v>
      </c>
      <c r="CT928">
        <f t="shared" si="867"/>
        <v>0</v>
      </c>
      <c r="CU928">
        <f t="shared" si="868"/>
        <v>0</v>
      </c>
      <c r="CV928">
        <f t="shared" si="869"/>
        <v>0</v>
      </c>
      <c r="CW928">
        <f t="shared" si="870"/>
        <v>0</v>
      </c>
      <c r="CX928">
        <f t="shared" si="871"/>
        <v>0</v>
      </c>
      <c r="CY928">
        <f t="shared" si="872"/>
        <v>0</v>
      </c>
      <c r="CZ928">
        <f t="shared" si="873"/>
        <v>0</v>
      </c>
      <c r="DC928" t="s">
        <v>3</v>
      </c>
      <c r="DD928" t="s">
        <v>3</v>
      </c>
      <c r="DE928" t="s">
        <v>3</v>
      </c>
      <c r="DF928" t="s">
        <v>3</v>
      </c>
      <c r="DG928" t="s">
        <v>3</v>
      </c>
      <c r="DH928" t="s">
        <v>3</v>
      </c>
      <c r="DI928" t="s">
        <v>3</v>
      </c>
      <c r="DJ928" t="s">
        <v>3</v>
      </c>
      <c r="DK928" t="s">
        <v>3</v>
      </c>
      <c r="DL928" t="s">
        <v>3</v>
      </c>
      <c r="DM928" t="s">
        <v>3</v>
      </c>
      <c r="DN928">
        <v>0</v>
      </c>
      <c r="DO928">
        <v>0</v>
      </c>
      <c r="DP928">
        <v>1</v>
      </c>
      <c r="DQ928">
        <v>1</v>
      </c>
      <c r="DU928">
        <v>1007</v>
      </c>
      <c r="DV928" t="s">
        <v>158</v>
      </c>
      <c r="DW928" t="s">
        <v>158</v>
      </c>
      <c r="DX928">
        <v>1</v>
      </c>
      <c r="DZ928" t="s">
        <v>3</v>
      </c>
      <c r="EA928" t="s">
        <v>3</v>
      </c>
      <c r="EB928" t="s">
        <v>3</v>
      </c>
      <c r="EC928" t="s">
        <v>3</v>
      </c>
      <c r="EE928">
        <v>55586444</v>
      </c>
      <c r="EF928">
        <v>30</v>
      </c>
      <c r="EG928" t="s">
        <v>117</v>
      </c>
      <c r="EH928">
        <v>0</v>
      </c>
      <c r="EI928" t="s">
        <v>3</v>
      </c>
      <c r="EJ928">
        <v>1</v>
      </c>
      <c r="EK928">
        <v>8</v>
      </c>
      <c r="EL928" t="s">
        <v>233</v>
      </c>
      <c r="EM928" t="s">
        <v>234</v>
      </c>
      <c r="EO928" t="s">
        <v>3</v>
      </c>
      <c r="EQ928">
        <v>0</v>
      </c>
      <c r="ER928">
        <v>729.73</v>
      </c>
      <c r="ES928">
        <v>729.73</v>
      </c>
      <c r="ET928">
        <v>0</v>
      </c>
      <c r="EU928">
        <v>0</v>
      </c>
      <c r="EV928">
        <v>0</v>
      </c>
      <c r="EW928">
        <v>0</v>
      </c>
      <c r="EX928">
        <v>0</v>
      </c>
      <c r="FQ928">
        <v>0</v>
      </c>
      <c r="FR928">
        <v>0</v>
      </c>
      <c r="FS928">
        <v>0</v>
      </c>
      <c r="FX928">
        <v>92</v>
      </c>
      <c r="FY928">
        <v>49</v>
      </c>
      <c r="GA928" t="s">
        <v>3</v>
      </c>
      <c r="GD928">
        <v>1</v>
      </c>
      <c r="GF928">
        <v>-1447999952</v>
      </c>
      <c r="GG928">
        <v>2</v>
      </c>
      <c r="GH928">
        <v>1</v>
      </c>
      <c r="GI928">
        <v>2</v>
      </c>
      <c r="GJ928">
        <v>0</v>
      </c>
      <c r="GK928">
        <v>0</v>
      </c>
      <c r="GL928">
        <f t="shared" si="874"/>
        <v>0</v>
      </c>
      <c r="GM928">
        <f t="shared" si="875"/>
        <v>278504.65000000002</v>
      </c>
      <c r="GN928">
        <f t="shared" si="876"/>
        <v>278504.65000000002</v>
      </c>
      <c r="GO928">
        <f t="shared" si="877"/>
        <v>0</v>
      </c>
      <c r="GP928">
        <f t="shared" si="878"/>
        <v>0</v>
      </c>
      <c r="GR928">
        <v>0</v>
      </c>
      <c r="GS928">
        <v>3</v>
      </c>
      <c r="GT928">
        <v>0</v>
      </c>
      <c r="GU928" t="s">
        <v>3</v>
      </c>
      <c r="GV928">
        <f t="shared" si="879"/>
        <v>0</v>
      </c>
      <c r="GW928">
        <v>1</v>
      </c>
      <c r="GX928">
        <f t="shared" si="880"/>
        <v>0</v>
      </c>
      <c r="HA928">
        <v>0</v>
      </c>
      <c r="HB928">
        <v>0</v>
      </c>
      <c r="HC928">
        <f t="shared" si="881"/>
        <v>0</v>
      </c>
      <c r="HE928" t="s">
        <v>3</v>
      </c>
      <c r="HF928" t="s">
        <v>3</v>
      </c>
      <c r="HM928" t="s">
        <v>3</v>
      </c>
      <c r="HN928" t="s">
        <v>3</v>
      </c>
      <c r="HO928" t="s">
        <v>3</v>
      </c>
      <c r="HP928" t="s">
        <v>3</v>
      </c>
      <c r="HQ928" t="s">
        <v>3</v>
      </c>
      <c r="HS928">
        <v>0</v>
      </c>
      <c r="IK928">
        <v>0</v>
      </c>
    </row>
    <row r="929" spans="1:255" x14ac:dyDescent="0.25">
      <c r="A929" s="2">
        <v>17</v>
      </c>
      <c r="B929" s="2">
        <v>1</v>
      </c>
      <c r="C929" s="2">
        <f>ROW(SmtRes!A685)</f>
        <v>685</v>
      </c>
      <c r="D929" s="2">
        <f>ROW(EtalonRes!A683)</f>
        <v>683</v>
      </c>
      <c r="E929" s="2" t="s">
        <v>506</v>
      </c>
      <c r="F929" s="2" t="s">
        <v>409</v>
      </c>
      <c r="G929" s="2" t="s">
        <v>410</v>
      </c>
      <c r="H929" s="2" t="s">
        <v>258</v>
      </c>
      <c r="I929" s="2">
        <v>0.32</v>
      </c>
      <c r="J929" s="2">
        <v>0</v>
      </c>
      <c r="K929" s="2">
        <v>0.32</v>
      </c>
      <c r="L929" s="2"/>
      <c r="M929" s="2"/>
      <c r="N929" s="2"/>
      <c r="O929" s="2">
        <f t="shared" si="850"/>
        <v>270.26</v>
      </c>
      <c r="P929" s="2">
        <f t="shared" si="851"/>
        <v>154.18</v>
      </c>
      <c r="Q929" s="2">
        <f>(ROUND((ROUND((((ET929*1.25*1.1))*AV929*I929),2)*BB929),2)+ROUND((ROUND(((AE929-((EU929*1.25*1.1)))*AV929*I929),2)*BS929),2))</f>
        <v>15.97</v>
      </c>
      <c r="R929" s="2">
        <f t="shared" si="852"/>
        <v>1.98</v>
      </c>
      <c r="S929" s="2">
        <f t="shared" si="853"/>
        <v>100.11</v>
      </c>
      <c r="T929" s="2">
        <f t="shared" si="854"/>
        <v>0</v>
      </c>
      <c r="U929" s="2">
        <f t="shared" si="855"/>
        <v>7.7009111520000015</v>
      </c>
      <c r="V929" s="2">
        <f t="shared" si="856"/>
        <v>0</v>
      </c>
      <c r="W929" s="2">
        <f t="shared" si="857"/>
        <v>0</v>
      </c>
      <c r="X929" s="2">
        <f t="shared" si="858"/>
        <v>88.82</v>
      </c>
      <c r="Y929" s="2">
        <f t="shared" si="859"/>
        <v>47.98</v>
      </c>
      <c r="Z929" s="2"/>
      <c r="AA929" s="2">
        <v>56481265</v>
      </c>
      <c r="AB929" s="2">
        <f t="shared" si="860"/>
        <v>819.30690000000004</v>
      </c>
      <c r="AC929" s="2">
        <f t="shared" si="861"/>
        <v>472.83</v>
      </c>
      <c r="AD929" s="2">
        <f>ROUND(((((ET929*1.25*1.1))-((EU929*1.25*1.1)))+AE929),6)</f>
        <v>47.671250000000001</v>
      </c>
      <c r="AE929" s="2">
        <f>ROUND(((EU929*1.25*1.1)),6)</f>
        <v>5.8987499999999997</v>
      </c>
      <c r="AF929" s="2">
        <f>ROUND(((EV929*1.15*1.1)),6)</f>
        <v>298.80565000000001</v>
      </c>
      <c r="AG929" s="2">
        <f t="shared" si="862"/>
        <v>0</v>
      </c>
      <c r="AH929" s="2">
        <f>((EW929*1.15*1.1))</f>
        <v>22.985050000000005</v>
      </c>
      <c r="AI929" s="2">
        <f>((EX929*1.25*1.1))</f>
        <v>0</v>
      </c>
      <c r="AJ929" s="2">
        <f t="shared" si="863"/>
        <v>0</v>
      </c>
      <c r="AK929" s="2">
        <v>743.71</v>
      </c>
      <c r="AL929" s="2">
        <v>472.83</v>
      </c>
      <c r="AM929" s="2">
        <v>34.67</v>
      </c>
      <c r="AN929" s="2">
        <v>4.29</v>
      </c>
      <c r="AO929" s="2">
        <v>236.21</v>
      </c>
      <c r="AP929" s="2">
        <v>0</v>
      </c>
      <c r="AQ929" s="2">
        <v>18.170000000000002</v>
      </c>
      <c r="AR929" s="2">
        <v>0</v>
      </c>
      <c r="AS929" s="2">
        <v>0</v>
      </c>
      <c r="AT929" s="2">
        <v>87</v>
      </c>
      <c r="AU929" s="2">
        <v>47</v>
      </c>
      <c r="AV929" s="2">
        <v>1.0469999999999999</v>
      </c>
      <c r="AW929" s="2">
        <v>1.0189999999999999</v>
      </c>
      <c r="AX929" s="2"/>
      <c r="AY929" s="2"/>
      <c r="AZ929" s="2">
        <v>1</v>
      </c>
      <c r="BA929" s="2">
        <v>1</v>
      </c>
      <c r="BB929" s="2">
        <v>1</v>
      </c>
      <c r="BC929" s="2">
        <v>1</v>
      </c>
      <c r="BD929" s="2" t="s">
        <v>3</v>
      </c>
      <c r="BE929" s="2" t="s">
        <v>3</v>
      </c>
      <c r="BF929" s="2" t="s">
        <v>3</v>
      </c>
      <c r="BG929" s="2" t="s">
        <v>3</v>
      </c>
      <c r="BH929" s="2">
        <v>0</v>
      </c>
      <c r="BI929" s="2">
        <v>1</v>
      </c>
      <c r="BJ929" s="2" t="s">
        <v>411</v>
      </c>
      <c r="BK929" s="2"/>
      <c r="BL929" s="2"/>
      <c r="BM929" s="2">
        <v>29</v>
      </c>
      <c r="BN929" s="2">
        <v>0</v>
      </c>
      <c r="BO929" s="2" t="s">
        <v>409</v>
      </c>
      <c r="BP929" s="2">
        <v>1</v>
      </c>
      <c r="BQ929" s="2">
        <v>30</v>
      </c>
      <c r="BR929" s="2">
        <v>0</v>
      </c>
      <c r="BS929" s="2">
        <v>1</v>
      </c>
      <c r="BT929" s="2">
        <v>1</v>
      </c>
      <c r="BU929" s="2">
        <v>1</v>
      </c>
      <c r="BV929" s="2">
        <v>1</v>
      </c>
      <c r="BW929" s="2">
        <v>1</v>
      </c>
      <c r="BX929" s="2">
        <v>1</v>
      </c>
      <c r="BY929" s="2" t="s">
        <v>3</v>
      </c>
      <c r="BZ929" s="2">
        <v>87</v>
      </c>
      <c r="CA929" s="2">
        <v>47</v>
      </c>
      <c r="CB929" s="2" t="s">
        <v>3</v>
      </c>
      <c r="CC929" s="2"/>
      <c r="CD929" s="2"/>
      <c r="CE929" s="2">
        <v>30</v>
      </c>
      <c r="CF929" s="2">
        <v>0</v>
      </c>
      <c r="CG929" s="2">
        <v>0</v>
      </c>
      <c r="CH929" s="2"/>
      <c r="CI929" s="2"/>
      <c r="CJ929" s="2"/>
      <c r="CK929" s="2"/>
      <c r="CL929" s="2"/>
      <c r="CM929" s="2">
        <v>0</v>
      </c>
      <c r="CN929" s="2" t="s">
        <v>3</v>
      </c>
      <c r="CO929" s="2">
        <v>0</v>
      </c>
      <c r="CP929" s="2">
        <f t="shared" si="864"/>
        <v>270.26</v>
      </c>
      <c r="CQ929" s="2">
        <f t="shared" si="865"/>
        <v>481.81</v>
      </c>
      <c r="CR929" s="2">
        <f>(ROUND((ROUND((((ET929*1.25*1.1))*AV929*1),2)*BB929),2)+ROUND((ROUND(((AE929-((EU929*1.25*1.1)))*AV929*1),2)*BS929),2))</f>
        <v>49.91</v>
      </c>
      <c r="CS929" s="2">
        <f t="shared" si="866"/>
        <v>6.18</v>
      </c>
      <c r="CT929" s="2">
        <f t="shared" si="867"/>
        <v>312.85000000000002</v>
      </c>
      <c r="CU929" s="2">
        <f t="shared" si="868"/>
        <v>0</v>
      </c>
      <c r="CV929" s="2">
        <f t="shared" si="869"/>
        <v>24.065347350000003</v>
      </c>
      <c r="CW929" s="2">
        <f t="shared" si="870"/>
        <v>0</v>
      </c>
      <c r="CX929" s="2">
        <f t="shared" si="871"/>
        <v>0</v>
      </c>
      <c r="CY929" s="2">
        <f t="shared" si="872"/>
        <v>88.818299999999994</v>
      </c>
      <c r="CZ929" s="2">
        <f t="shared" si="873"/>
        <v>47.982300000000002</v>
      </c>
      <c r="DA929" s="2"/>
      <c r="DB929" s="2"/>
      <c r="DC929" s="2" t="s">
        <v>3</v>
      </c>
      <c r="DD929" s="2" t="s">
        <v>3</v>
      </c>
      <c r="DE929" s="2" t="s">
        <v>165</v>
      </c>
      <c r="DF929" s="2" t="s">
        <v>165</v>
      </c>
      <c r="DG929" s="2" t="s">
        <v>166</v>
      </c>
      <c r="DH929" s="2" t="s">
        <v>3</v>
      </c>
      <c r="DI929" s="2" t="s">
        <v>166</v>
      </c>
      <c r="DJ929" s="2" t="s">
        <v>165</v>
      </c>
      <c r="DK929" s="2" t="s">
        <v>3</v>
      </c>
      <c r="DL929" s="2" t="s">
        <v>3</v>
      </c>
      <c r="DM929" s="2" t="s">
        <v>3</v>
      </c>
      <c r="DN929" s="2">
        <v>0</v>
      </c>
      <c r="DO929" s="2">
        <v>0</v>
      </c>
      <c r="DP929" s="2">
        <v>1</v>
      </c>
      <c r="DQ929" s="2">
        <v>1</v>
      </c>
      <c r="DR929" s="2"/>
      <c r="DS929" s="2"/>
      <c r="DT929" s="2"/>
      <c r="DU929" s="2">
        <v>1013</v>
      </c>
      <c r="DV929" s="2" t="s">
        <v>258</v>
      </c>
      <c r="DW929" s="2" t="s">
        <v>258</v>
      </c>
      <c r="DX929" s="2">
        <v>1</v>
      </c>
      <c r="DY929" s="2"/>
      <c r="DZ929" s="2" t="s">
        <v>3</v>
      </c>
      <c r="EA929" s="2" t="s">
        <v>3</v>
      </c>
      <c r="EB929" s="2" t="s">
        <v>3</v>
      </c>
      <c r="EC929" s="2" t="s">
        <v>3</v>
      </c>
      <c r="ED929" s="2"/>
      <c r="EE929" s="2">
        <v>55586465</v>
      </c>
      <c r="EF929" s="2">
        <v>30</v>
      </c>
      <c r="EG929" s="2" t="s">
        <v>117</v>
      </c>
      <c r="EH929" s="2">
        <v>0</v>
      </c>
      <c r="EI929" s="2" t="s">
        <v>3</v>
      </c>
      <c r="EJ929" s="2">
        <v>1</v>
      </c>
      <c r="EK929" s="2">
        <v>29</v>
      </c>
      <c r="EL929" s="2" t="s">
        <v>412</v>
      </c>
      <c r="EM929" s="2" t="s">
        <v>413</v>
      </c>
      <c r="EN929" s="2"/>
      <c r="EO929" s="2" t="s">
        <v>52</v>
      </c>
      <c r="EP929" s="2"/>
      <c r="EQ929" s="2">
        <v>0</v>
      </c>
      <c r="ER929" s="2">
        <v>743.71</v>
      </c>
      <c r="ES929" s="2">
        <v>472.83</v>
      </c>
      <c r="ET929" s="2">
        <v>34.67</v>
      </c>
      <c r="EU929" s="2">
        <v>4.29</v>
      </c>
      <c r="EV929" s="2">
        <v>236.21</v>
      </c>
      <c r="EW929" s="2">
        <v>18.170000000000002</v>
      </c>
      <c r="EX929" s="2">
        <v>0</v>
      </c>
      <c r="EY929" s="2">
        <v>0</v>
      </c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>
        <v>0</v>
      </c>
      <c r="FR929" s="2">
        <v>0</v>
      </c>
      <c r="FS929" s="2">
        <v>0</v>
      </c>
      <c r="FT929" s="2"/>
      <c r="FU929" s="2"/>
      <c r="FV929" s="2"/>
      <c r="FW929" s="2"/>
      <c r="FX929" s="2">
        <v>87</v>
      </c>
      <c r="FY929" s="2">
        <v>47</v>
      </c>
      <c r="FZ929" s="2"/>
      <c r="GA929" s="2" t="s">
        <v>3</v>
      </c>
      <c r="GB929" s="2"/>
      <c r="GC929" s="2"/>
      <c r="GD929" s="2">
        <v>1</v>
      </c>
      <c r="GE929" s="2"/>
      <c r="GF929" s="2">
        <v>939905489</v>
      </c>
      <c r="GG929" s="2">
        <v>2</v>
      </c>
      <c r="GH929" s="2">
        <v>1</v>
      </c>
      <c r="GI929" s="2">
        <v>2</v>
      </c>
      <c r="GJ929" s="2">
        <v>0</v>
      </c>
      <c r="GK929" s="2">
        <v>0</v>
      </c>
      <c r="GL929" s="2">
        <f t="shared" si="874"/>
        <v>0</v>
      </c>
      <c r="GM929" s="2">
        <f t="shared" si="875"/>
        <v>407.06</v>
      </c>
      <c r="GN929" s="2">
        <f t="shared" si="876"/>
        <v>407.06</v>
      </c>
      <c r="GO929" s="2">
        <f t="shared" si="877"/>
        <v>0</v>
      </c>
      <c r="GP929" s="2">
        <f t="shared" si="878"/>
        <v>0</v>
      </c>
      <c r="GQ929" s="2"/>
      <c r="GR929" s="2">
        <v>0</v>
      </c>
      <c r="GS929" s="2">
        <v>3</v>
      </c>
      <c r="GT929" s="2">
        <v>0</v>
      </c>
      <c r="GU929" s="2" t="s">
        <v>3</v>
      </c>
      <c r="GV929" s="2">
        <f t="shared" si="879"/>
        <v>0</v>
      </c>
      <c r="GW929" s="2">
        <v>1</v>
      </c>
      <c r="GX929" s="2">
        <f t="shared" si="880"/>
        <v>0</v>
      </c>
      <c r="GY929" s="2"/>
      <c r="GZ929" s="2"/>
      <c r="HA929" s="2">
        <v>0</v>
      </c>
      <c r="HB929" s="2">
        <v>0</v>
      </c>
      <c r="HC929" s="2">
        <f t="shared" si="881"/>
        <v>0</v>
      </c>
      <c r="HD929" s="2"/>
      <c r="HE929" s="2" t="s">
        <v>3</v>
      </c>
      <c r="HF929" s="2" t="s">
        <v>3</v>
      </c>
      <c r="HG929" s="2"/>
      <c r="HH929" s="2"/>
      <c r="HI929" s="2"/>
      <c r="HJ929" s="2"/>
      <c r="HK929" s="2"/>
      <c r="HL929" s="2"/>
      <c r="HM929" s="2" t="s">
        <v>3</v>
      </c>
      <c r="HN929" s="2" t="s">
        <v>3</v>
      </c>
      <c r="HO929" s="2" t="s">
        <v>3</v>
      </c>
      <c r="HP929" s="2" t="s">
        <v>3</v>
      </c>
      <c r="HQ929" s="2" t="s">
        <v>3</v>
      </c>
      <c r="HR929" s="2"/>
      <c r="HS929" s="2">
        <v>0</v>
      </c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>
        <v>0</v>
      </c>
      <c r="IL929" s="2"/>
      <c r="IM929" s="2"/>
      <c r="IN929" s="2"/>
      <c r="IO929" s="2"/>
      <c r="IP929" s="2"/>
      <c r="IQ929" s="2"/>
      <c r="IR929" s="2"/>
      <c r="IS929" s="2"/>
      <c r="IT929" s="2"/>
      <c r="IU929" s="2"/>
    </row>
    <row r="930" spans="1:255" x14ac:dyDescent="0.25">
      <c r="A930">
        <v>17</v>
      </c>
      <c r="B930">
        <v>1</v>
      </c>
      <c r="C930">
        <f>ROW(SmtRes!A694)</f>
        <v>694</v>
      </c>
      <c r="D930">
        <f>ROW(EtalonRes!A692)</f>
        <v>692</v>
      </c>
      <c r="E930" t="s">
        <v>506</v>
      </c>
      <c r="F930" t="s">
        <v>409</v>
      </c>
      <c r="G930" t="s">
        <v>410</v>
      </c>
      <c r="H930" t="s">
        <v>258</v>
      </c>
      <c r="I930">
        <v>0.32</v>
      </c>
      <c r="J930">
        <v>0</v>
      </c>
      <c r="K930">
        <v>0.32</v>
      </c>
      <c r="O930">
        <f t="shared" si="850"/>
        <v>6039.28</v>
      </c>
      <c r="P930">
        <f t="shared" si="851"/>
        <v>1022.21</v>
      </c>
      <c r="Q930">
        <f>(ROUND((ROUND((((ET930*1.25*1.1))*AV930*I930),2)*BB930),2)+ROUND((ROUND(((AE930-((EU930*1.25*1.1)))*AV930*I930),2)*BS930),2))</f>
        <v>229.81</v>
      </c>
      <c r="R930">
        <f t="shared" si="852"/>
        <v>94.68</v>
      </c>
      <c r="S930">
        <f t="shared" si="853"/>
        <v>4787.26</v>
      </c>
      <c r="T930">
        <f t="shared" si="854"/>
        <v>0</v>
      </c>
      <c r="U930">
        <f t="shared" si="855"/>
        <v>7.7009111520000015</v>
      </c>
      <c r="V930">
        <f t="shared" si="856"/>
        <v>0</v>
      </c>
      <c r="W930">
        <f t="shared" si="857"/>
        <v>0</v>
      </c>
      <c r="X930">
        <f t="shared" si="858"/>
        <v>4247.29</v>
      </c>
      <c r="Y930">
        <f t="shared" si="859"/>
        <v>2294.5100000000002</v>
      </c>
      <c r="AA930">
        <v>56481267</v>
      </c>
      <c r="AB930">
        <f t="shared" si="860"/>
        <v>819.30690000000004</v>
      </c>
      <c r="AC930">
        <f t="shared" si="861"/>
        <v>472.83</v>
      </c>
      <c r="AD930">
        <f>ROUND(((((ET930*1.25*1.1))-((EU930*1.25*1.1)))+AE930),6)</f>
        <v>47.671250000000001</v>
      </c>
      <c r="AE930">
        <f>ROUND(((EU930*1.25*1.1)),6)</f>
        <v>5.8987499999999997</v>
      </c>
      <c r="AF930">
        <f>ROUND(((EV930*1.15*1.1)),6)</f>
        <v>298.80565000000001</v>
      </c>
      <c r="AG930">
        <f t="shared" si="862"/>
        <v>0</v>
      </c>
      <c r="AH930">
        <f>((EW930*1.15*1.1))</f>
        <v>22.985050000000005</v>
      </c>
      <c r="AI930">
        <f>((EX930*1.25*1.1))</f>
        <v>0</v>
      </c>
      <c r="AJ930">
        <f t="shared" si="863"/>
        <v>0</v>
      </c>
      <c r="AK930">
        <v>743.71</v>
      </c>
      <c r="AL930">
        <v>472.83</v>
      </c>
      <c r="AM930">
        <v>34.67</v>
      </c>
      <c r="AN930">
        <v>4.29</v>
      </c>
      <c r="AO930">
        <v>236.21</v>
      </c>
      <c r="AP930">
        <v>0</v>
      </c>
      <c r="AQ930">
        <v>18.170000000000002</v>
      </c>
      <c r="AR930">
        <v>0</v>
      </c>
      <c r="AS930">
        <v>0</v>
      </c>
      <c r="AT930">
        <v>87</v>
      </c>
      <c r="AU930">
        <v>47</v>
      </c>
      <c r="AV930">
        <v>1.0469999999999999</v>
      </c>
      <c r="AW930">
        <v>1.0189999999999999</v>
      </c>
      <c r="AZ930">
        <v>1</v>
      </c>
      <c r="BA930">
        <v>47.82</v>
      </c>
      <c r="BB930">
        <v>14.39</v>
      </c>
      <c r="BC930">
        <v>6.63</v>
      </c>
      <c r="BD930" t="s">
        <v>3</v>
      </c>
      <c r="BE930" t="s">
        <v>3</v>
      </c>
      <c r="BF930" t="s">
        <v>3</v>
      </c>
      <c r="BG930" t="s">
        <v>3</v>
      </c>
      <c r="BH930">
        <v>0</v>
      </c>
      <c r="BI930">
        <v>1</v>
      </c>
      <c r="BJ930" t="s">
        <v>411</v>
      </c>
      <c r="BM930">
        <v>29</v>
      </c>
      <c r="BN930">
        <v>0</v>
      </c>
      <c r="BO930" t="s">
        <v>409</v>
      </c>
      <c r="BP930">
        <v>1</v>
      </c>
      <c r="BQ930">
        <v>30</v>
      </c>
      <c r="BR930">
        <v>0</v>
      </c>
      <c r="BS930">
        <v>47.82</v>
      </c>
      <c r="BT930">
        <v>1</v>
      </c>
      <c r="BU930">
        <v>1</v>
      </c>
      <c r="BV930">
        <v>1</v>
      </c>
      <c r="BW930">
        <v>1</v>
      </c>
      <c r="BX930">
        <v>1</v>
      </c>
      <c r="BY930" t="s">
        <v>3</v>
      </c>
      <c r="BZ930">
        <v>87</v>
      </c>
      <c r="CA930">
        <v>47</v>
      </c>
      <c r="CB930" t="s">
        <v>3</v>
      </c>
      <c r="CE930">
        <v>30</v>
      </c>
      <c r="CF930">
        <v>0</v>
      </c>
      <c r="CG930">
        <v>0</v>
      </c>
      <c r="CM930">
        <v>0</v>
      </c>
      <c r="CN930" t="s">
        <v>3</v>
      </c>
      <c r="CO930">
        <v>0</v>
      </c>
      <c r="CP930">
        <f t="shared" si="864"/>
        <v>6039.2800000000007</v>
      </c>
      <c r="CQ930">
        <f t="shared" si="865"/>
        <v>3194.4</v>
      </c>
      <c r="CR930">
        <f>(ROUND((ROUND((((ET930*1.25*1.1))*AV930*1),2)*BB930),2)+ROUND((ROUND(((AE930-((EU930*1.25*1.1)))*AV930*1),2)*BS930),2))</f>
        <v>718.2</v>
      </c>
      <c r="CS930">
        <f t="shared" si="866"/>
        <v>295.52999999999997</v>
      </c>
      <c r="CT930">
        <f t="shared" si="867"/>
        <v>14960.49</v>
      </c>
      <c r="CU930">
        <f t="shared" si="868"/>
        <v>0</v>
      </c>
      <c r="CV930">
        <f t="shared" si="869"/>
        <v>24.065347350000003</v>
      </c>
      <c r="CW930">
        <f t="shared" si="870"/>
        <v>0</v>
      </c>
      <c r="CX930">
        <f t="shared" si="871"/>
        <v>0</v>
      </c>
      <c r="CY930">
        <f t="shared" si="872"/>
        <v>4247.2878000000001</v>
      </c>
      <c r="CZ930">
        <f t="shared" si="873"/>
        <v>2294.5118000000002</v>
      </c>
      <c r="DC930" t="s">
        <v>3</v>
      </c>
      <c r="DD930" t="s">
        <v>3</v>
      </c>
      <c r="DE930" t="s">
        <v>165</v>
      </c>
      <c r="DF930" t="s">
        <v>165</v>
      </c>
      <c r="DG930" t="s">
        <v>166</v>
      </c>
      <c r="DH930" t="s">
        <v>3</v>
      </c>
      <c r="DI930" t="s">
        <v>166</v>
      </c>
      <c r="DJ930" t="s">
        <v>165</v>
      </c>
      <c r="DK930" t="s">
        <v>3</v>
      </c>
      <c r="DL930" t="s">
        <v>3</v>
      </c>
      <c r="DM930" t="s">
        <v>3</v>
      </c>
      <c r="DN930">
        <v>0</v>
      </c>
      <c r="DO930">
        <v>0</v>
      </c>
      <c r="DP930">
        <v>1</v>
      </c>
      <c r="DQ930">
        <v>1</v>
      </c>
      <c r="DU930">
        <v>1013</v>
      </c>
      <c r="DV930" t="s">
        <v>258</v>
      </c>
      <c r="DW930" t="s">
        <v>258</v>
      </c>
      <c r="DX930">
        <v>1</v>
      </c>
      <c r="DZ930" t="s">
        <v>3</v>
      </c>
      <c r="EA930" t="s">
        <v>3</v>
      </c>
      <c r="EB930" t="s">
        <v>3</v>
      </c>
      <c r="EC930" t="s">
        <v>3</v>
      </c>
      <c r="EE930">
        <v>55586465</v>
      </c>
      <c r="EF930">
        <v>30</v>
      </c>
      <c r="EG930" t="s">
        <v>117</v>
      </c>
      <c r="EH930">
        <v>0</v>
      </c>
      <c r="EI930" t="s">
        <v>3</v>
      </c>
      <c r="EJ930">
        <v>1</v>
      </c>
      <c r="EK930">
        <v>29</v>
      </c>
      <c r="EL930" t="s">
        <v>412</v>
      </c>
      <c r="EM930" t="s">
        <v>413</v>
      </c>
      <c r="EO930" t="s">
        <v>52</v>
      </c>
      <c r="EQ930">
        <v>0</v>
      </c>
      <c r="ER930">
        <v>743.71</v>
      </c>
      <c r="ES930">
        <v>472.83</v>
      </c>
      <c r="ET930">
        <v>34.67</v>
      </c>
      <c r="EU930">
        <v>4.29</v>
      </c>
      <c r="EV930">
        <v>236.21</v>
      </c>
      <c r="EW930">
        <v>18.170000000000002</v>
      </c>
      <c r="EX930">
        <v>0</v>
      </c>
      <c r="EY930">
        <v>0</v>
      </c>
      <c r="FQ930">
        <v>0</v>
      </c>
      <c r="FR930">
        <v>0</v>
      </c>
      <c r="FS930">
        <v>0</v>
      </c>
      <c r="FX930">
        <v>87</v>
      </c>
      <c r="FY930">
        <v>47</v>
      </c>
      <c r="GA930" t="s">
        <v>3</v>
      </c>
      <c r="GD930">
        <v>1</v>
      </c>
      <c r="GF930">
        <v>939905489</v>
      </c>
      <c r="GG930">
        <v>2</v>
      </c>
      <c r="GH930">
        <v>1</v>
      </c>
      <c r="GI930">
        <v>2</v>
      </c>
      <c r="GJ930">
        <v>0</v>
      </c>
      <c r="GK930">
        <v>0</v>
      </c>
      <c r="GL930">
        <f t="shared" si="874"/>
        <v>0</v>
      </c>
      <c r="GM930">
        <f t="shared" si="875"/>
        <v>12581.08</v>
      </c>
      <c r="GN930">
        <f t="shared" si="876"/>
        <v>12581.08</v>
      </c>
      <c r="GO930">
        <f t="shared" si="877"/>
        <v>0</v>
      </c>
      <c r="GP930">
        <f t="shared" si="878"/>
        <v>0</v>
      </c>
      <c r="GR930">
        <v>0</v>
      </c>
      <c r="GS930">
        <v>3</v>
      </c>
      <c r="GT930">
        <v>0</v>
      </c>
      <c r="GU930" t="s">
        <v>3</v>
      </c>
      <c r="GV930">
        <f t="shared" si="879"/>
        <v>0</v>
      </c>
      <c r="GW930">
        <v>1</v>
      </c>
      <c r="GX930">
        <f t="shared" si="880"/>
        <v>0</v>
      </c>
      <c r="HA930">
        <v>0</v>
      </c>
      <c r="HB930">
        <v>0</v>
      </c>
      <c r="HC930">
        <f t="shared" si="881"/>
        <v>0</v>
      </c>
      <c r="HE930" t="s">
        <v>3</v>
      </c>
      <c r="HF930" t="s">
        <v>3</v>
      </c>
      <c r="HM930" t="s">
        <v>3</v>
      </c>
      <c r="HN930" t="s">
        <v>3</v>
      </c>
      <c r="HO930" t="s">
        <v>3</v>
      </c>
      <c r="HP930" t="s">
        <v>3</v>
      </c>
      <c r="HQ930" t="s">
        <v>3</v>
      </c>
      <c r="HS930">
        <v>0</v>
      </c>
      <c r="IK930">
        <v>0</v>
      </c>
    </row>
    <row r="931" spans="1:255" x14ac:dyDescent="0.25">
      <c r="A931" s="2">
        <v>18</v>
      </c>
      <c r="B931" s="2">
        <v>1</v>
      </c>
      <c r="C931" s="2">
        <v>685</v>
      </c>
      <c r="D931" s="2"/>
      <c r="E931" s="2" t="s">
        <v>507</v>
      </c>
      <c r="F931" s="2" t="s">
        <v>415</v>
      </c>
      <c r="G931" s="2" t="s">
        <v>416</v>
      </c>
      <c r="H931" s="2" t="s">
        <v>158</v>
      </c>
      <c r="I931" s="2">
        <f>I929*J931</f>
        <v>0.31359999999999999</v>
      </c>
      <c r="J931" s="2">
        <v>0.98</v>
      </c>
      <c r="K931" s="2">
        <v>0.98</v>
      </c>
      <c r="L931" s="2"/>
      <c r="M931" s="2"/>
      <c r="N931" s="2"/>
      <c r="O931" s="2">
        <f t="shared" si="850"/>
        <v>582</v>
      </c>
      <c r="P931" s="2">
        <f t="shared" si="851"/>
        <v>582</v>
      </c>
      <c r="Q931" s="2">
        <f>(ROUND((ROUND(((ET931)*AV931*I931),2)*BB931),2)+ROUND((ROUND(((AE931-(EU931))*AV931*I931),2)*BS931),2))</f>
        <v>0</v>
      </c>
      <c r="R931" s="2">
        <f t="shared" si="852"/>
        <v>0</v>
      </c>
      <c r="S931" s="2">
        <f t="shared" si="853"/>
        <v>0</v>
      </c>
      <c r="T931" s="2">
        <f t="shared" si="854"/>
        <v>0</v>
      </c>
      <c r="U931" s="2">
        <f t="shared" si="855"/>
        <v>0</v>
      </c>
      <c r="V931" s="2">
        <f t="shared" si="856"/>
        <v>0</v>
      </c>
      <c r="W931" s="2">
        <f t="shared" si="857"/>
        <v>0</v>
      </c>
      <c r="X931" s="2">
        <f t="shared" si="858"/>
        <v>0</v>
      </c>
      <c r="Y931" s="2">
        <f t="shared" si="859"/>
        <v>0</v>
      </c>
      <c r="Z931" s="2"/>
      <c r="AA931" s="2">
        <v>56481265</v>
      </c>
      <c r="AB931" s="2">
        <f t="shared" si="860"/>
        <v>1821.25</v>
      </c>
      <c r="AC931" s="2">
        <f t="shared" si="861"/>
        <v>1821.25</v>
      </c>
      <c r="AD931" s="2">
        <f>ROUND((((ET931)-(EU931))+AE931),6)</f>
        <v>0</v>
      </c>
      <c r="AE931" s="2">
        <f>ROUND((EU931),6)</f>
        <v>0</v>
      </c>
      <c r="AF931" s="2">
        <f>ROUND((EV931),6)</f>
        <v>0</v>
      </c>
      <c r="AG931" s="2">
        <f t="shared" si="862"/>
        <v>0</v>
      </c>
      <c r="AH931" s="2">
        <f>(EW931)</f>
        <v>0</v>
      </c>
      <c r="AI931" s="2">
        <f>(EX931)</f>
        <v>0</v>
      </c>
      <c r="AJ931" s="2">
        <f t="shared" si="863"/>
        <v>0</v>
      </c>
      <c r="AK931" s="2">
        <v>1821.25</v>
      </c>
      <c r="AL931" s="2">
        <v>1821.25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87</v>
      </c>
      <c r="AU931" s="2">
        <v>47</v>
      </c>
      <c r="AV931" s="2">
        <v>1</v>
      </c>
      <c r="AW931" s="2">
        <v>1.0189999999999999</v>
      </c>
      <c r="AX931" s="2"/>
      <c r="AY931" s="2"/>
      <c r="AZ931" s="2">
        <v>1</v>
      </c>
      <c r="BA931" s="2">
        <v>1</v>
      </c>
      <c r="BB931" s="2">
        <v>1</v>
      </c>
      <c r="BC931" s="2">
        <v>1</v>
      </c>
      <c r="BD931" s="2" t="s">
        <v>3</v>
      </c>
      <c r="BE931" s="2" t="s">
        <v>3</v>
      </c>
      <c r="BF931" s="2" t="s">
        <v>3</v>
      </c>
      <c r="BG931" s="2" t="s">
        <v>3</v>
      </c>
      <c r="BH931" s="2">
        <v>3</v>
      </c>
      <c r="BI931" s="2">
        <v>1</v>
      </c>
      <c r="BJ931" s="2" t="s">
        <v>417</v>
      </c>
      <c r="BK931" s="2"/>
      <c r="BL931" s="2"/>
      <c r="BM931" s="2">
        <v>29</v>
      </c>
      <c r="BN931" s="2">
        <v>0</v>
      </c>
      <c r="BO931" s="2" t="s">
        <v>3</v>
      </c>
      <c r="BP931" s="2">
        <v>0</v>
      </c>
      <c r="BQ931" s="2">
        <v>30</v>
      </c>
      <c r="BR931" s="2">
        <v>0</v>
      </c>
      <c r="BS931" s="2">
        <v>1</v>
      </c>
      <c r="BT931" s="2">
        <v>1</v>
      </c>
      <c r="BU931" s="2">
        <v>1</v>
      </c>
      <c r="BV931" s="2">
        <v>1</v>
      </c>
      <c r="BW931" s="2">
        <v>1</v>
      </c>
      <c r="BX931" s="2">
        <v>1</v>
      </c>
      <c r="BY931" s="2" t="s">
        <v>3</v>
      </c>
      <c r="BZ931" s="2">
        <v>87</v>
      </c>
      <c r="CA931" s="2">
        <v>47</v>
      </c>
      <c r="CB931" s="2" t="s">
        <v>3</v>
      </c>
      <c r="CC931" s="2"/>
      <c r="CD931" s="2"/>
      <c r="CE931" s="2">
        <v>30</v>
      </c>
      <c r="CF931" s="2">
        <v>0</v>
      </c>
      <c r="CG931" s="2">
        <v>0</v>
      </c>
      <c r="CH931" s="2"/>
      <c r="CI931" s="2"/>
      <c r="CJ931" s="2"/>
      <c r="CK931" s="2"/>
      <c r="CL931" s="2"/>
      <c r="CM931" s="2">
        <v>0</v>
      </c>
      <c r="CN931" s="2" t="s">
        <v>3</v>
      </c>
      <c r="CO931" s="2">
        <v>0</v>
      </c>
      <c r="CP931" s="2">
        <f t="shared" si="864"/>
        <v>582</v>
      </c>
      <c r="CQ931" s="2">
        <f t="shared" si="865"/>
        <v>1855.85</v>
      </c>
      <c r="CR931" s="2">
        <f>(ROUND((ROUND(((ET931)*AV931*1),2)*BB931),2)+ROUND((ROUND(((AE931-(EU931))*AV931*1),2)*BS931),2))</f>
        <v>0</v>
      </c>
      <c r="CS931" s="2">
        <f t="shared" si="866"/>
        <v>0</v>
      </c>
      <c r="CT931" s="2">
        <f t="shared" si="867"/>
        <v>0</v>
      </c>
      <c r="CU931" s="2">
        <f t="shared" si="868"/>
        <v>0</v>
      </c>
      <c r="CV931" s="2">
        <f t="shared" si="869"/>
        <v>0</v>
      </c>
      <c r="CW931" s="2">
        <f t="shared" si="870"/>
        <v>0</v>
      </c>
      <c r="CX931" s="2">
        <f t="shared" si="871"/>
        <v>0</v>
      </c>
      <c r="CY931" s="2">
        <f t="shared" si="872"/>
        <v>0</v>
      </c>
      <c r="CZ931" s="2">
        <f t="shared" si="873"/>
        <v>0</v>
      </c>
      <c r="DA931" s="2"/>
      <c r="DB931" s="2"/>
      <c r="DC931" s="2" t="s">
        <v>3</v>
      </c>
      <c r="DD931" s="2" t="s">
        <v>3</v>
      </c>
      <c r="DE931" s="2" t="s">
        <v>3</v>
      </c>
      <c r="DF931" s="2" t="s">
        <v>3</v>
      </c>
      <c r="DG931" s="2" t="s">
        <v>3</v>
      </c>
      <c r="DH931" s="2" t="s">
        <v>3</v>
      </c>
      <c r="DI931" s="2" t="s">
        <v>3</v>
      </c>
      <c r="DJ931" s="2" t="s">
        <v>3</v>
      </c>
      <c r="DK931" s="2" t="s">
        <v>3</v>
      </c>
      <c r="DL931" s="2" t="s">
        <v>3</v>
      </c>
      <c r="DM931" s="2" t="s">
        <v>3</v>
      </c>
      <c r="DN931" s="2">
        <v>0</v>
      </c>
      <c r="DO931" s="2">
        <v>0</v>
      </c>
      <c r="DP931" s="2">
        <v>1</v>
      </c>
      <c r="DQ931" s="2">
        <v>1</v>
      </c>
      <c r="DR931" s="2"/>
      <c r="DS931" s="2"/>
      <c r="DT931" s="2"/>
      <c r="DU931" s="2">
        <v>1007</v>
      </c>
      <c r="DV931" s="2" t="s">
        <v>158</v>
      </c>
      <c r="DW931" s="2" t="s">
        <v>158</v>
      </c>
      <c r="DX931" s="2">
        <v>1</v>
      </c>
      <c r="DY931" s="2"/>
      <c r="DZ931" s="2" t="s">
        <v>3</v>
      </c>
      <c r="EA931" s="2" t="s">
        <v>3</v>
      </c>
      <c r="EB931" s="2" t="s">
        <v>3</v>
      </c>
      <c r="EC931" s="2" t="s">
        <v>3</v>
      </c>
      <c r="ED931" s="2"/>
      <c r="EE931" s="2">
        <v>55586465</v>
      </c>
      <c r="EF931" s="2">
        <v>30</v>
      </c>
      <c r="EG931" s="2" t="s">
        <v>117</v>
      </c>
      <c r="EH931" s="2">
        <v>0</v>
      </c>
      <c r="EI931" s="2" t="s">
        <v>3</v>
      </c>
      <c r="EJ931" s="2">
        <v>1</v>
      </c>
      <c r="EK931" s="2">
        <v>29</v>
      </c>
      <c r="EL931" s="2" t="s">
        <v>412</v>
      </c>
      <c r="EM931" s="2" t="s">
        <v>413</v>
      </c>
      <c r="EN931" s="2"/>
      <c r="EO931" s="2" t="s">
        <v>3</v>
      </c>
      <c r="EP931" s="2"/>
      <c r="EQ931" s="2">
        <v>0</v>
      </c>
      <c r="ER931" s="2">
        <v>1821.25</v>
      </c>
      <c r="ES931" s="2">
        <v>1821.25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>
        <v>0</v>
      </c>
      <c r="FR931" s="2">
        <v>0</v>
      </c>
      <c r="FS931" s="2">
        <v>0</v>
      </c>
      <c r="FT931" s="2"/>
      <c r="FU931" s="2"/>
      <c r="FV931" s="2"/>
      <c r="FW931" s="2"/>
      <c r="FX931" s="2">
        <v>87</v>
      </c>
      <c r="FY931" s="2">
        <v>47</v>
      </c>
      <c r="FZ931" s="2"/>
      <c r="GA931" s="2" t="s">
        <v>3</v>
      </c>
      <c r="GB931" s="2"/>
      <c r="GC931" s="2"/>
      <c r="GD931" s="2">
        <v>1</v>
      </c>
      <c r="GE931" s="2"/>
      <c r="GF931" s="2">
        <v>-482484867</v>
      </c>
      <c r="GG931" s="2">
        <v>2</v>
      </c>
      <c r="GH931" s="2">
        <v>1</v>
      </c>
      <c r="GI931" s="2">
        <v>-2</v>
      </c>
      <c r="GJ931" s="2">
        <v>0</v>
      </c>
      <c r="GK931" s="2">
        <v>0</v>
      </c>
      <c r="GL931" s="2">
        <f t="shared" si="874"/>
        <v>0</v>
      </c>
      <c r="GM931" s="2">
        <f t="shared" si="875"/>
        <v>582</v>
      </c>
      <c r="GN931" s="2">
        <f t="shared" si="876"/>
        <v>582</v>
      </c>
      <c r="GO931" s="2">
        <f t="shared" si="877"/>
        <v>0</v>
      </c>
      <c r="GP931" s="2">
        <f t="shared" si="878"/>
        <v>0</v>
      </c>
      <c r="GQ931" s="2"/>
      <c r="GR931" s="2">
        <v>0</v>
      </c>
      <c r="GS931" s="2">
        <v>3</v>
      </c>
      <c r="GT931" s="2">
        <v>0</v>
      </c>
      <c r="GU931" s="2" t="s">
        <v>3</v>
      </c>
      <c r="GV931" s="2">
        <f t="shared" si="879"/>
        <v>0</v>
      </c>
      <c r="GW931" s="2">
        <v>1</v>
      </c>
      <c r="GX931" s="2">
        <f t="shared" si="880"/>
        <v>0</v>
      </c>
      <c r="GY931" s="2"/>
      <c r="GZ931" s="2"/>
      <c r="HA931" s="2">
        <v>0</v>
      </c>
      <c r="HB931" s="2">
        <v>0</v>
      </c>
      <c r="HC931" s="2">
        <f t="shared" si="881"/>
        <v>0</v>
      </c>
      <c r="HD931" s="2"/>
      <c r="HE931" s="2" t="s">
        <v>3</v>
      </c>
      <c r="HF931" s="2" t="s">
        <v>3</v>
      </c>
      <c r="HG931" s="2"/>
      <c r="HH931" s="2"/>
      <c r="HI931" s="2"/>
      <c r="HJ931" s="2"/>
      <c r="HK931" s="2"/>
      <c r="HL931" s="2"/>
      <c r="HM931" s="2" t="s">
        <v>3</v>
      </c>
      <c r="HN931" s="2" t="s">
        <v>3</v>
      </c>
      <c r="HO931" s="2" t="s">
        <v>3</v>
      </c>
      <c r="HP931" s="2" t="s">
        <v>3</v>
      </c>
      <c r="HQ931" s="2" t="s">
        <v>3</v>
      </c>
      <c r="HR931" s="2"/>
      <c r="HS931" s="2">
        <v>0</v>
      </c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>
        <v>0</v>
      </c>
      <c r="IL931" s="2"/>
      <c r="IM931" s="2"/>
      <c r="IN931" s="2"/>
      <c r="IO931" s="2"/>
      <c r="IP931" s="2"/>
      <c r="IQ931" s="2"/>
      <c r="IR931" s="2"/>
      <c r="IS931" s="2"/>
      <c r="IT931" s="2"/>
      <c r="IU931" s="2"/>
    </row>
    <row r="932" spans="1:255" x14ac:dyDescent="0.25">
      <c r="A932">
        <v>18</v>
      </c>
      <c r="B932">
        <v>1</v>
      </c>
      <c r="C932">
        <v>694</v>
      </c>
      <c r="E932" t="s">
        <v>507</v>
      </c>
      <c r="F932" t="s">
        <v>415</v>
      </c>
      <c r="G932" t="s">
        <v>416</v>
      </c>
      <c r="H932" t="s">
        <v>158</v>
      </c>
      <c r="I932">
        <f>I930*J932</f>
        <v>0.31359999999999999</v>
      </c>
      <c r="J932">
        <v>0.98</v>
      </c>
      <c r="K932">
        <v>0.98</v>
      </c>
      <c r="O932">
        <f t="shared" si="850"/>
        <v>2554.98</v>
      </c>
      <c r="P932">
        <f t="shared" si="851"/>
        <v>2554.98</v>
      </c>
      <c r="Q932">
        <f>(ROUND((ROUND(((ET932)*AV932*I932),2)*BB932),2)+ROUND((ROUND(((AE932-(EU932))*AV932*I932),2)*BS932),2))</f>
        <v>0</v>
      </c>
      <c r="R932">
        <f t="shared" si="852"/>
        <v>0</v>
      </c>
      <c r="S932">
        <f t="shared" si="853"/>
        <v>0</v>
      </c>
      <c r="T932">
        <f t="shared" si="854"/>
        <v>0</v>
      </c>
      <c r="U932">
        <f t="shared" si="855"/>
        <v>0</v>
      </c>
      <c r="V932">
        <f t="shared" si="856"/>
        <v>0</v>
      </c>
      <c r="W932">
        <f t="shared" si="857"/>
        <v>0</v>
      </c>
      <c r="X932">
        <f t="shared" si="858"/>
        <v>0</v>
      </c>
      <c r="Y932">
        <f t="shared" si="859"/>
        <v>0</v>
      </c>
      <c r="AA932">
        <v>56481267</v>
      </c>
      <c r="AB932">
        <f t="shared" si="860"/>
        <v>1821.25</v>
      </c>
      <c r="AC932">
        <f t="shared" si="861"/>
        <v>1821.25</v>
      </c>
      <c r="AD932">
        <f>ROUND((((ET932)-(EU932))+AE932),6)</f>
        <v>0</v>
      </c>
      <c r="AE932">
        <f>ROUND((EU932),6)</f>
        <v>0</v>
      </c>
      <c r="AF932">
        <f>ROUND((EV932),6)</f>
        <v>0</v>
      </c>
      <c r="AG932">
        <f t="shared" si="862"/>
        <v>0</v>
      </c>
      <c r="AH932">
        <f>(EW932)</f>
        <v>0</v>
      </c>
      <c r="AI932">
        <f>(EX932)</f>
        <v>0</v>
      </c>
      <c r="AJ932">
        <f t="shared" si="863"/>
        <v>0</v>
      </c>
      <c r="AK932">
        <v>1821.25</v>
      </c>
      <c r="AL932">
        <v>1821.25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87</v>
      </c>
      <c r="AU932">
        <v>47</v>
      </c>
      <c r="AV932">
        <v>1</v>
      </c>
      <c r="AW932">
        <v>1.0189999999999999</v>
      </c>
      <c r="AZ932">
        <v>1</v>
      </c>
      <c r="BA932">
        <v>1</v>
      </c>
      <c r="BB932">
        <v>1</v>
      </c>
      <c r="BC932">
        <v>4.3899999999999997</v>
      </c>
      <c r="BD932" t="s">
        <v>3</v>
      </c>
      <c r="BE932" t="s">
        <v>3</v>
      </c>
      <c r="BF932" t="s">
        <v>3</v>
      </c>
      <c r="BG932" t="s">
        <v>3</v>
      </c>
      <c r="BH932">
        <v>3</v>
      </c>
      <c r="BI932">
        <v>1</v>
      </c>
      <c r="BJ932" t="s">
        <v>417</v>
      </c>
      <c r="BM932">
        <v>29</v>
      </c>
      <c r="BN932">
        <v>0</v>
      </c>
      <c r="BO932" t="s">
        <v>415</v>
      </c>
      <c r="BP932">
        <v>1</v>
      </c>
      <c r="BQ932">
        <v>30</v>
      </c>
      <c r="BR932">
        <v>0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 t="s">
        <v>3</v>
      </c>
      <c r="BZ932">
        <v>87</v>
      </c>
      <c r="CA932">
        <v>47</v>
      </c>
      <c r="CB932" t="s">
        <v>3</v>
      </c>
      <c r="CE932">
        <v>30</v>
      </c>
      <c r="CF932">
        <v>0</v>
      </c>
      <c r="CG932">
        <v>0</v>
      </c>
      <c r="CM932">
        <v>0</v>
      </c>
      <c r="CN932" t="s">
        <v>3</v>
      </c>
      <c r="CO932">
        <v>0</v>
      </c>
      <c r="CP932">
        <f t="shared" si="864"/>
        <v>2554.98</v>
      </c>
      <c r="CQ932">
        <f t="shared" si="865"/>
        <v>8147.18</v>
      </c>
      <c r="CR932">
        <f>(ROUND((ROUND(((ET932)*AV932*1),2)*BB932),2)+ROUND((ROUND(((AE932-(EU932))*AV932*1),2)*BS932),2))</f>
        <v>0</v>
      </c>
      <c r="CS932">
        <f t="shared" si="866"/>
        <v>0</v>
      </c>
      <c r="CT932">
        <f t="shared" si="867"/>
        <v>0</v>
      </c>
      <c r="CU932">
        <f t="shared" si="868"/>
        <v>0</v>
      </c>
      <c r="CV932">
        <f t="shared" si="869"/>
        <v>0</v>
      </c>
      <c r="CW932">
        <f t="shared" si="870"/>
        <v>0</v>
      </c>
      <c r="CX932">
        <f t="shared" si="871"/>
        <v>0</v>
      </c>
      <c r="CY932">
        <f t="shared" si="872"/>
        <v>0</v>
      </c>
      <c r="CZ932">
        <f t="shared" si="873"/>
        <v>0</v>
      </c>
      <c r="DC932" t="s">
        <v>3</v>
      </c>
      <c r="DD932" t="s">
        <v>3</v>
      </c>
      <c r="DE932" t="s">
        <v>3</v>
      </c>
      <c r="DF932" t="s">
        <v>3</v>
      </c>
      <c r="DG932" t="s">
        <v>3</v>
      </c>
      <c r="DH932" t="s">
        <v>3</v>
      </c>
      <c r="DI932" t="s">
        <v>3</v>
      </c>
      <c r="DJ932" t="s">
        <v>3</v>
      </c>
      <c r="DK932" t="s">
        <v>3</v>
      </c>
      <c r="DL932" t="s">
        <v>3</v>
      </c>
      <c r="DM932" t="s">
        <v>3</v>
      </c>
      <c r="DN932">
        <v>0</v>
      </c>
      <c r="DO932">
        <v>0</v>
      </c>
      <c r="DP932">
        <v>1</v>
      </c>
      <c r="DQ932">
        <v>1</v>
      </c>
      <c r="DU932">
        <v>1007</v>
      </c>
      <c r="DV932" t="s">
        <v>158</v>
      </c>
      <c r="DW932" t="s">
        <v>158</v>
      </c>
      <c r="DX932">
        <v>1</v>
      </c>
      <c r="DZ932" t="s">
        <v>3</v>
      </c>
      <c r="EA932" t="s">
        <v>3</v>
      </c>
      <c r="EB932" t="s">
        <v>3</v>
      </c>
      <c r="EC932" t="s">
        <v>3</v>
      </c>
      <c r="EE932">
        <v>55586465</v>
      </c>
      <c r="EF932">
        <v>30</v>
      </c>
      <c r="EG932" t="s">
        <v>117</v>
      </c>
      <c r="EH932">
        <v>0</v>
      </c>
      <c r="EI932" t="s">
        <v>3</v>
      </c>
      <c r="EJ932">
        <v>1</v>
      </c>
      <c r="EK932">
        <v>29</v>
      </c>
      <c r="EL932" t="s">
        <v>412</v>
      </c>
      <c r="EM932" t="s">
        <v>413</v>
      </c>
      <c r="EO932" t="s">
        <v>3</v>
      </c>
      <c r="EQ932">
        <v>0</v>
      </c>
      <c r="ER932">
        <v>1821.25</v>
      </c>
      <c r="ES932">
        <v>1821.25</v>
      </c>
      <c r="ET932">
        <v>0</v>
      </c>
      <c r="EU932">
        <v>0</v>
      </c>
      <c r="EV932">
        <v>0</v>
      </c>
      <c r="EW932">
        <v>0</v>
      </c>
      <c r="EX932">
        <v>0</v>
      </c>
      <c r="FQ932">
        <v>0</v>
      </c>
      <c r="FR932">
        <v>0</v>
      </c>
      <c r="FS932">
        <v>0</v>
      </c>
      <c r="FX932">
        <v>87</v>
      </c>
      <c r="FY932">
        <v>47</v>
      </c>
      <c r="GA932" t="s">
        <v>3</v>
      </c>
      <c r="GD932">
        <v>1</v>
      </c>
      <c r="GF932">
        <v>-482484867</v>
      </c>
      <c r="GG932">
        <v>2</v>
      </c>
      <c r="GH932">
        <v>1</v>
      </c>
      <c r="GI932">
        <v>2</v>
      </c>
      <c r="GJ932">
        <v>0</v>
      </c>
      <c r="GK932">
        <v>0</v>
      </c>
      <c r="GL932">
        <f t="shared" si="874"/>
        <v>0</v>
      </c>
      <c r="GM932">
        <f t="shared" si="875"/>
        <v>2554.98</v>
      </c>
      <c r="GN932">
        <f t="shared" si="876"/>
        <v>2554.98</v>
      </c>
      <c r="GO932">
        <f t="shared" si="877"/>
        <v>0</v>
      </c>
      <c r="GP932">
        <f t="shared" si="878"/>
        <v>0</v>
      </c>
      <c r="GR932">
        <v>0</v>
      </c>
      <c r="GS932">
        <v>3</v>
      </c>
      <c r="GT932">
        <v>0</v>
      </c>
      <c r="GU932" t="s">
        <v>3</v>
      </c>
      <c r="GV932">
        <f t="shared" si="879"/>
        <v>0</v>
      </c>
      <c r="GW932">
        <v>1</v>
      </c>
      <c r="GX932">
        <f t="shared" si="880"/>
        <v>0</v>
      </c>
      <c r="HA932">
        <v>0</v>
      </c>
      <c r="HB932">
        <v>0</v>
      </c>
      <c r="HC932">
        <f t="shared" si="881"/>
        <v>0</v>
      </c>
      <c r="HE932" t="s">
        <v>3</v>
      </c>
      <c r="HF932" t="s">
        <v>3</v>
      </c>
      <c r="HM932" t="s">
        <v>3</v>
      </c>
      <c r="HN932" t="s">
        <v>3</v>
      </c>
      <c r="HO932" t="s">
        <v>3</v>
      </c>
      <c r="HP932" t="s">
        <v>3</v>
      </c>
      <c r="HQ932" t="s">
        <v>3</v>
      </c>
      <c r="HS932">
        <v>0</v>
      </c>
      <c r="IK932">
        <v>0</v>
      </c>
    </row>
    <row r="933" spans="1:255" x14ac:dyDescent="0.25">
      <c r="A933" s="2">
        <v>19</v>
      </c>
      <c r="B933" s="2">
        <v>1</v>
      </c>
      <c r="C933" s="2"/>
      <c r="D933" s="2"/>
      <c r="E933" s="2"/>
      <c r="F933" s="2" t="s">
        <v>3</v>
      </c>
      <c r="G933" s="2" t="s">
        <v>508</v>
      </c>
      <c r="H933" s="2" t="s">
        <v>3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>
        <v>1</v>
      </c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>
        <v>0</v>
      </c>
      <c r="IL933" s="2"/>
      <c r="IM933" s="2"/>
      <c r="IN933" s="2"/>
      <c r="IO933" s="2"/>
      <c r="IP933" s="2"/>
      <c r="IQ933" s="2"/>
      <c r="IR933" s="2"/>
      <c r="IS933" s="2"/>
      <c r="IT933" s="2"/>
      <c r="IU933" s="2"/>
    </row>
    <row r="934" spans="1:255" x14ac:dyDescent="0.25">
      <c r="A934" s="2">
        <v>17</v>
      </c>
      <c r="B934" s="2">
        <v>1</v>
      </c>
      <c r="C934" s="2">
        <f>ROW(SmtRes!A712)</f>
        <v>712</v>
      </c>
      <c r="D934" s="2">
        <f>ROW(EtalonRes!A708)</f>
        <v>708</v>
      </c>
      <c r="E934" s="2" t="s">
        <v>509</v>
      </c>
      <c r="F934" s="2" t="s">
        <v>510</v>
      </c>
      <c r="G934" s="2" t="s">
        <v>511</v>
      </c>
      <c r="H934" s="2" t="s">
        <v>231</v>
      </c>
      <c r="I934" s="2">
        <f>ROUND(7.2/100,9)</f>
        <v>7.1999999999999995E-2</v>
      </c>
      <c r="J934" s="2">
        <v>0</v>
      </c>
      <c r="K934" s="2">
        <f>ROUND(7.2/100,9)</f>
        <v>7.1999999999999995E-2</v>
      </c>
      <c r="L934" s="2"/>
      <c r="M934" s="2"/>
      <c r="N934" s="2"/>
      <c r="O934" s="2">
        <f t="shared" ref="O934:O943" si="887">ROUND(CP934,2)</f>
        <v>2209.44</v>
      </c>
      <c r="P934" s="2">
        <f t="shared" ref="P934:P943" si="888">ROUND((ROUND((AC934*AW934*I934),2)*BC934),2)</f>
        <v>905.45</v>
      </c>
      <c r="Q934" s="2">
        <f>(ROUND((ROUND((((ET934*1.25*1.1))*AV934*I934),2)*BB934),2)+ROUND((ROUND(((AE934-((EU934*1.25*1.1)))*AV934*I934),2)*BS934),2))</f>
        <v>166.45</v>
      </c>
      <c r="R934" s="2">
        <f t="shared" ref="R934:R943" si="889">ROUND((ROUND((AE934*AV934*I934),2)*BS934),2)</f>
        <v>10.08</v>
      </c>
      <c r="S934" s="2">
        <f t="shared" ref="S934:S943" si="890">ROUND((ROUND((AF934*AV934*I934),2)*BA934),2)</f>
        <v>1137.54</v>
      </c>
      <c r="T934" s="2">
        <f t="shared" ref="T934:T943" si="891">ROUND(CU934*I934,2)</f>
        <v>0</v>
      </c>
      <c r="U934" s="2">
        <f t="shared" ref="U934:U943" si="892">CV934*I934</f>
        <v>99.175190399999991</v>
      </c>
      <c r="V934" s="2">
        <f t="shared" ref="V934:V943" si="893">CW934*I934</f>
        <v>0</v>
      </c>
      <c r="W934" s="2">
        <f t="shared" ref="W934:W943" si="894">ROUND(CX934*I934,2)</f>
        <v>0</v>
      </c>
      <c r="X934" s="2">
        <f t="shared" ref="X934:X943" si="895">ROUND(CY934,2)</f>
        <v>1055.81</v>
      </c>
      <c r="Y934" s="2">
        <f t="shared" ref="Y934:Y943" si="896">ROUND(CZ934,2)</f>
        <v>562.33000000000004</v>
      </c>
      <c r="Z934" s="2"/>
      <c r="AA934" s="2">
        <v>56481265</v>
      </c>
      <c r="AB934" s="2">
        <f t="shared" ref="AB934:AB943" si="897">ROUND((AC934+AD934+AF934),6)</f>
        <v>29602.99325</v>
      </c>
      <c r="AC934" s="2">
        <f t="shared" ref="AC934:AC943" si="898">ROUND((ES934),6)</f>
        <v>12304.99</v>
      </c>
      <c r="AD934" s="2">
        <f>ROUND(((((ET934*1.25*1.1))-((EU934*1.25*1.1)))+AE934),6)</f>
        <v>2208.07125</v>
      </c>
      <c r="AE934" s="2">
        <f>ROUND(((EU934*1.25*1.1)),6)</f>
        <v>133.77375000000001</v>
      </c>
      <c r="AF934" s="2">
        <f>ROUND(((EV934*1.15*1.1)),6)</f>
        <v>15089.932000000001</v>
      </c>
      <c r="AG934" s="2">
        <f t="shared" ref="AG934:AG943" si="899">ROUND((AP934),6)</f>
        <v>0</v>
      </c>
      <c r="AH934" s="2">
        <f>((EW934*1.15*1.1))</f>
        <v>1315.6000000000001</v>
      </c>
      <c r="AI934" s="2">
        <f>((EX934*1.25*1.1))</f>
        <v>0</v>
      </c>
      <c r="AJ934" s="2">
        <f t="shared" ref="AJ934:AJ943" si="900">(AS934)</f>
        <v>0</v>
      </c>
      <c r="AK934" s="2">
        <v>25839.66</v>
      </c>
      <c r="AL934" s="2">
        <v>12304.99</v>
      </c>
      <c r="AM934" s="2">
        <v>1605.87</v>
      </c>
      <c r="AN934" s="2">
        <v>97.29</v>
      </c>
      <c r="AO934" s="2">
        <v>11928.8</v>
      </c>
      <c r="AP934" s="2">
        <v>0</v>
      </c>
      <c r="AQ934" s="2">
        <v>1040</v>
      </c>
      <c r="AR934" s="2">
        <v>0</v>
      </c>
      <c r="AS934" s="2">
        <v>0</v>
      </c>
      <c r="AT934" s="2">
        <v>92</v>
      </c>
      <c r="AU934" s="2">
        <v>49</v>
      </c>
      <c r="AV934" s="2">
        <v>1.0469999999999999</v>
      </c>
      <c r="AW934" s="2">
        <v>1.022</v>
      </c>
      <c r="AX934" s="2"/>
      <c r="AY934" s="2"/>
      <c r="AZ934" s="2">
        <v>1</v>
      </c>
      <c r="BA934" s="2">
        <v>1</v>
      </c>
      <c r="BB934" s="2">
        <v>1</v>
      </c>
      <c r="BC934" s="2">
        <v>1</v>
      </c>
      <c r="BD934" s="2" t="s">
        <v>3</v>
      </c>
      <c r="BE934" s="2" t="s">
        <v>3</v>
      </c>
      <c r="BF934" s="2" t="s">
        <v>3</v>
      </c>
      <c r="BG934" s="2" t="s">
        <v>3</v>
      </c>
      <c r="BH934" s="2">
        <v>0</v>
      </c>
      <c r="BI934" s="2">
        <v>1</v>
      </c>
      <c r="BJ934" s="2" t="s">
        <v>512</v>
      </c>
      <c r="BK934" s="2"/>
      <c r="BL934" s="2"/>
      <c r="BM934" s="2">
        <v>8</v>
      </c>
      <c r="BN934" s="2">
        <v>0</v>
      </c>
      <c r="BO934" s="2" t="s">
        <v>510</v>
      </c>
      <c r="BP934" s="2">
        <v>1</v>
      </c>
      <c r="BQ934" s="2">
        <v>30</v>
      </c>
      <c r="BR934" s="2">
        <v>0</v>
      </c>
      <c r="BS934" s="2">
        <v>1</v>
      </c>
      <c r="BT934" s="2">
        <v>1</v>
      </c>
      <c r="BU934" s="2">
        <v>1</v>
      </c>
      <c r="BV934" s="2">
        <v>1</v>
      </c>
      <c r="BW934" s="2">
        <v>1</v>
      </c>
      <c r="BX934" s="2">
        <v>1</v>
      </c>
      <c r="BY934" s="2" t="s">
        <v>3</v>
      </c>
      <c r="BZ934" s="2">
        <v>92</v>
      </c>
      <c r="CA934" s="2">
        <v>49</v>
      </c>
      <c r="CB934" s="2" t="s">
        <v>3</v>
      </c>
      <c r="CC934" s="2"/>
      <c r="CD934" s="2"/>
      <c r="CE934" s="2">
        <v>30</v>
      </c>
      <c r="CF934" s="2">
        <v>0</v>
      </c>
      <c r="CG934" s="2">
        <v>0</v>
      </c>
      <c r="CH934" s="2"/>
      <c r="CI934" s="2"/>
      <c r="CJ934" s="2"/>
      <c r="CK934" s="2"/>
      <c r="CL934" s="2"/>
      <c r="CM934" s="2">
        <v>0</v>
      </c>
      <c r="CN934" s="2" t="s">
        <v>3</v>
      </c>
      <c r="CO934" s="2">
        <v>0</v>
      </c>
      <c r="CP934" s="2">
        <f t="shared" ref="CP934:CP943" si="901">(P934+Q934+S934)</f>
        <v>2209.44</v>
      </c>
      <c r="CQ934" s="2">
        <f t="shared" ref="CQ934:CQ943" si="902">ROUND((ROUND((AC934*AW934*1),2)*BC934),2)</f>
        <v>12575.7</v>
      </c>
      <c r="CR934" s="2">
        <f>(ROUND((ROUND((((ET934*1.25*1.1))*AV934*1),2)*BB934),2)+ROUND((ROUND(((AE934-((EU934*1.25*1.1)))*AV934*1),2)*BS934),2))</f>
        <v>2311.85</v>
      </c>
      <c r="CS934" s="2">
        <f t="shared" ref="CS934:CS943" si="903">ROUND((ROUND((AE934*AV934*1),2)*BS934),2)</f>
        <v>140.06</v>
      </c>
      <c r="CT934" s="2">
        <f t="shared" ref="CT934:CT943" si="904">ROUND((ROUND((AF934*AV934*1),2)*BA934),2)</f>
        <v>15799.16</v>
      </c>
      <c r="CU934" s="2">
        <f t="shared" ref="CU934:CU943" si="905">AG934</f>
        <v>0</v>
      </c>
      <c r="CV934" s="2">
        <f t="shared" ref="CV934:CV943" si="906">(AH934*AV934)</f>
        <v>1377.4331999999999</v>
      </c>
      <c r="CW934" s="2">
        <f t="shared" ref="CW934:CW943" si="907">AI934</f>
        <v>0</v>
      </c>
      <c r="CX934" s="2">
        <f t="shared" ref="CX934:CX943" si="908">AJ934</f>
        <v>0</v>
      </c>
      <c r="CY934" s="2">
        <f t="shared" ref="CY934:CY943" si="909">(((S934+R934)*AT934)/100)</f>
        <v>1055.8103999999998</v>
      </c>
      <c r="CZ934" s="2">
        <f t="shared" ref="CZ934:CZ943" si="910">(((S934+R934)*AU934)/100)</f>
        <v>562.3338</v>
      </c>
      <c r="DA934" s="2"/>
      <c r="DB934" s="2"/>
      <c r="DC934" s="2" t="s">
        <v>3</v>
      </c>
      <c r="DD934" s="2" t="s">
        <v>3</v>
      </c>
      <c r="DE934" s="2" t="s">
        <v>165</v>
      </c>
      <c r="DF934" s="2" t="s">
        <v>165</v>
      </c>
      <c r="DG934" s="2" t="s">
        <v>166</v>
      </c>
      <c r="DH934" s="2" t="s">
        <v>3</v>
      </c>
      <c r="DI934" s="2" t="s">
        <v>166</v>
      </c>
      <c r="DJ934" s="2" t="s">
        <v>165</v>
      </c>
      <c r="DK934" s="2" t="s">
        <v>3</v>
      </c>
      <c r="DL934" s="2" t="s">
        <v>3</v>
      </c>
      <c r="DM934" s="2" t="s">
        <v>3</v>
      </c>
      <c r="DN934" s="2">
        <v>0</v>
      </c>
      <c r="DO934" s="2">
        <v>0</v>
      </c>
      <c r="DP934" s="2">
        <v>1</v>
      </c>
      <c r="DQ934" s="2">
        <v>1</v>
      </c>
      <c r="DR934" s="2"/>
      <c r="DS934" s="2"/>
      <c r="DT934" s="2"/>
      <c r="DU934" s="2">
        <v>1013</v>
      </c>
      <c r="DV934" s="2" t="s">
        <v>231</v>
      </c>
      <c r="DW934" s="2" t="s">
        <v>231</v>
      </c>
      <c r="DX934" s="2">
        <v>1</v>
      </c>
      <c r="DY934" s="2"/>
      <c r="DZ934" s="2" t="s">
        <v>3</v>
      </c>
      <c r="EA934" s="2" t="s">
        <v>3</v>
      </c>
      <c r="EB934" s="2" t="s">
        <v>3</v>
      </c>
      <c r="EC934" s="2" t="s">
        <v>3</v>
      </c>
      <c r="ED934" s="2"/>
      <c r="EE934" s="2">
        <v>55586444</v>
      </c>
      <c r="EF934" s="2">
        <v>30</v>
      </c>
      <c r="EG934" s="2" t="s">
        <v>117</v>
      </c>
      <c r="EH934" s="2">
        <v>0</v>
      </c>
      <c r="EI934" s="2" t="s">
        <v>3</v>
      </c>
      <c r="EJ934" s="2">
        <v>1</v>
      </c>
      <c r="EK934" s="2">
        <v>8</v>
      </c>
      <c r="EL934" s="2" t="s">
        <v>233</v>
      </c>
      <c r="EM934" s="2" t="s">
        <v>234</v>
      </c>
      <c r="EN934" s="2"/>
      <c r="EO934" s="2" t="s">
        <v>52</v>
      </c>
      <c r="EP934" s="2"/>
      <c r="EQ934" s="2">
        <v>0</v>
      </c>
      <c r="ER934" s="2">
        <v>25839.66</v>
      </c>
      <c r="ES934" s="2">
        <v>12304.99</v>
      </c>
      <c r="ET934" s="2">
        <v>1605.87</v>
      </c>
      <c r="EU934" s="2">
        <v>97.29</v>
      </c>
      <c r="EV934" s="2">
        <v>11928.8</v>
      </c>
      <c r="EW934" s="2">
        <v>1040</v>
      </c>
      <c r="EX934" s="2">
        <v>0</v>
      </c>
      <c r="EY934" s="2">
        <v>0</v>
      </c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>
        <v>0</v>
      </c>
      <c r="FR934" s="2">
        <v>0</v>
      </c>
      <c r="FS934" s="2">
        <v>0</v>
      </c>
      <c r="FT934" s="2"/>
      <c r="FU934" s="2"/>
      <c r="FV934" s="2"/>
      <c r="FW934" s="2"/>
      <c r="FX934" s="2">
        <v>92</v>
      </c>
      <c r="FY934" s="2">
        <v>49</v>
      </c>
      <c r="FZ934" s="2"/>
      <c r="GA934" s="2" t="s">
        <v>3</v>
      </c>
      <c r="GB934" s="2"/>
      <c r="GC934" s="2"/>
      <c r="GD934" s="2">
        <v>1</v>
      </c>
      <c r="GE934" s="2"/>
      <c r="GF934" s="2">
        <v>-1387722116</v>
      </c>
      <c r="GG934" s="2">
        <v>2</v>
      </c>
      <c r="GH934" s="2">
        <v>1</v>
      </c>
      <c r="GI934" s="2">
        <v>2</v>
      </c>
      <c r="GJ934" s="2">
        <v>0</v>
      </c>
      <c r="GK934" s="2">
        <v>0</v>
      </c>
      <c r="GL934" s="2">
        <f t="shared" ref="GL934:GL943" si="911">ROUND(IF(AND(BH934=3,BI934=3,FS934&lt;&gt;0),P934,0),2)</f>
        <v>0</v>
      </c>
      <c r="GM934" s="2">
        <f t="shared" ref="GM934:GM943" si="912">ROUND(O934+X934+Y934,2)+GX934</f>
        <v>3827.58</v>
      </c>
      <c r="GN934" s="2">
        <f t="shared" ref="GN934:GN943" si="913">IF(OR(BI934=0,BI934=1),GM934-GX934,0)</f>
        <v>3827.58</v>
      </c>
      <c r="GO934" s="2">
        <f t="shared" ref="GO934:GO943" si="914">IF(BI934=2,GM934-GX934,0)</f>
        <v>0</v>
      </c>
      <c r="GP934" s="2">
        <f t="shared" ref="GP934:GP943" si="915">IF(BI934=4,GM934-GX934,0)</f>
        <v>0</v>
      </c>
      <c r="GQ934" s="2"/>
      <c r="GR934" s="2">
        <v>0</v>
      </c>
      <c r="GS934" s="2">
        <v>3</v>
      </c>
      <c r="GT934" s="2">
        <v>0</v>
      </c>
      <c r="GU934" s="2" t="s">
        <v>3</v>
      </c>
      <c r="GV934" s="2">
        <f t="shared" ref="GV934:GV943" si="916">ROUND((GT934),6)</f>
        <v>0</v>
      </c>
      <c r="GW934" s="2">
        <v>1</v>
      </c>
      <c r="GX934" s="2">
        <f t="shared" ref="GX934:GX943" si="917">ROUND(HC934*I934,2)</f>
        <v>0</v>
      </c>
      <c r="GY934" s="2"/>
      <c r="GZ934" s="2"/>
      <c r="HA934" s="2">
        <v>0</v>
      </c>
      <c r="HB934" s="2">
        <v>0</v>
      </c>
      <c r="HC934" s="2">
        <f t="shared" ref="HC934:HC943" si="918">GV934*GW934</f>
        <v>0</v>
      </c>
      <c r="HD934" s="2"/>
      <c r="HE934" s="2" t="s">
        <v>3</v>
      </c>
      <c r="HF934" s="2" t="s">
        <v>3</v>
      </c>
      <c r="HG934" s="2"/>
      <c r="HH934" s="2"/>
      <c r="HI934" s="2"/>
      <c r="HJ934" s="2"/>
      <c r="HK934" s="2"/>
      <c r="HL934" s="2"/>
      <c r="HM934" s="2" t="s">
        <v>3</v>
      </c>
      <c r="HN934" s="2" t="s">
        <v>3</v>
      </c>
      <c r="HO934" s="2" t="s">
        <v>3</v>
      </c>
      <c r="HP934" s="2" t="s">
        <v>3</v>
      </c>
      <c r="HQ934" s="2" t="s">
        <v>3</v>
      </c>
      <c r="HR934" s="2"/>
      <c r="HS934" s="2">
        <v>0</v>
      </c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>
        <v>0</v>
      </c>
      <c r="IL934" s="2"/>
      <c r="IM934" s="2"/>
      <c r="IN934" s="2"/>
      <c r="IO934" s="2"/>
      <c r="IP934" s="2"/>
      <c r="IQ934" s="2"/>
      <c r="IR934" s="2"/>
      <c r="IS934" s="2"/>
      <c r="IT934" s="2"/>
      <c r="IU934" s="2"/>
    </row>
    <row r="935" spans="1:255" x14ac:dyDescent="0.25">
      <c r="A935">
        <v>17</v>
      </c>
      <c r="B935">
        <v>1</v>
      </c>
      <c r="C935">
        <f>ROW(SmtRes!A730)</f>
        <v>730</v>
      </c>
      <c r="D935">
        <f>ROW(EtalonRes!A724)</f>
        <v>724</v>
      </c>
      <c r="E935" t="s">
        <v>509</v>
      </c>
      <c r="F935" t="s">
        <v>510</v>
      </c>
      <c r="G935" t="s">
        <v>511</v>
      </c>
      <c r="H935" t="s">
        <v>231</v>
      </c>
      <c r="I935">
        <f>ROUND(7.2/100,9)</f>
        <v>7.1999999999999995E-2</v>
      </c>
      <c r="J935">
        <v>0</v>
      </c>
      <c r="K935">
        <f>ROUND(7.2/100,9)</f>
        <v>7.1999999999999995E-2</v>
      </c>
      <c r="O935">
        <f t="shared" si="887"/>
        <v>60686.13</v>
      </c>
      <c r="P935">
        <f t="shared" si="888"/>
        <v>4165.07</v>
      </c>
      <c r="Q935">
        <f>(ROUND((ROUND((((ET935*1.25*1.1))*AV935*I935),2)*BB935),2)+ROUND((ROUND(((AE935-((EU935*1.25*1.1)))*AV935*I935),2)*BS935),2))</f>
        <v>2123.9</v>
      </c>
      <c r="R935">
        <f t="shared" si="889"/>
        <v>482.03</v>
      </c>
      <c r="S935">
        <f t="shared" si="890"/>
        <v>54397.16</v>
      </c>
      <c r="T935">
        <f t="shared" si="891"/>
        <v>0</v>
      </c>
      <c r="U935">
        <f t="shared" si="892"/>
        <v>99.175190399999991</v>
      </c>
      <c r="V935">
        <f t="shared" si="893"/>
        <v>0</v>
      </c>
      <c r="W935">
        <f t="shared" si="894"/>
        <v>0</v>
      </c>
      <c r="X935">
        <f t="shared" si="895"/>
        <v>50488.85</v>
      </c>
      <c r="Y935">
        <f t="shared" si="896"/>
        <v>26890.799999999999</v>
      </c>
      <c r="AA935">
        <v>56481267</v>
      </c>
      <c r="AB935">
        <f t="shared" si="897"/>
        <v>29602.99325</v>
      </c>
      <c r="AC935">
        <f t="shared" si="898"/>
        <v>12304.99</v>
      </c>
      <c r="AD935">
        <f>ROUND(((((ET935*1.25*1.1))-((EU935*1.25*1.1)))+AE935),6)</f>
        <v>2208.07125</v>
      </c>
      <c r="AE935">
        <f>ROUND(((EU935*1.25*1.1)),6)</f>
        <v>133.77375000000001</v>
      </c>
      <c r="AF935">
        <f>ROUND(((EV935*1.15*1.1)),6)</f>
        <v>15089.932000000001</v>
      </c>
      <c r="AG935">
        <f t="shared" si="899"/>
        <v>0</v>
      </c>
      <c r="AH935">
        <f>((EW935*1.15*1.1))</f>
        <v>1315.6000000000001</v>
      </c>
      <c r="AI935">
        <f>((EX935*1.25*1.1))</f>
        <v>0</v>
      </c>
      <c r="AJ935">
        <f t="shared" si="900"/>
        <v>0</v>
      </c>
      <c r="AK935">
        <v>25839.66</v>
      </c>
      <c r="AL935">
        <v>12304.99</v>
      </c>
      <c r="AM935">
        <v>1605.87</v>
      </c>
      <c r="AN935">
        <v>97.29</v>
      </c>
      <c r="AO935">
        <v>11928.8</v>
      </c>
      <c r="AP935">
        <v>0</v>
      </c>
      <c r="AQ935">
        <v>1040</v>
      </c>
      <c r="AR935">
        <v>0</v>
      </c>
      <c r="AS935">
        <v>0</v>
      </c>
      <c r="AT935">
        <v>92</v>
      </c>
      <c r="AU935">
        <v>49</v>
      </c>
      <c r="AV935">
        <v>1.0469999999999999</v>
      </c>
      <c r="AW935">
        <v>1.022</v>
      </c>
      <c r="AZ935">
        <v>1</v>
      </c>
      <c r="BA935">
        <v>47.82</v>
      </c>
      <c r="BB935">
        <v>12.76</v>
      </c>
      <c r="BC935">
        <v>4.5999999999999996</v>
      </c>
      <c r="BD935" t="s">
        <v>3</v>
      </c>
      <c r="BE935" t="s">
        <v>3</v>
      </c>
      <c r="BF935" t="s">
        <v>3</v>
      </c>
      <c r="BG935" t="s">
        <v>3</v>
      </c>
      <c r="BH935">
        <v>0</v>
      </c>
      <c r="BI935">
        <v>1</v>
      </c>
      <c r="BJ935" t="s">
        <v>512</v>
      </c>
      <c r="BM935">
        <v>8</v>
      </c>
      <c r="BN935">
        <v>0</v>
      </c>
      <c r="BO935" t="s">
        <v>510</v>
      </c>
      <c r="BP935">
        <v>1</v>
      </c>
      <c r="BQ935">
        <v>30</v>
      </c>
      <c r="BR935">
        <v>0</v>
      </c>
      <c r="BS935">
        <v>47.82</v>
      </c>
      <c r="BT935">
        <v>1</v>
      </c>
      <c r="BU935">
        <v>1</v>
      </c>
      <c r="BV935">
        <v>1</v>
      </c>
      <c r="BW935">
        <v>1</v>
      </c>
      <c r="BX935">
        <v>1</v>
      </c>
      <c r="BY935" t="s">
        <v>3</v>
      </c>
      <c r="BZ935">
        <v>92</v>
      </c>
      <c r="CA935">
        <v>49</v>
      </c>
      <c r="CB935" t="s">
        <v>3</v>
      </c>
      <c r="CE935">
        <v>30</v>
      </c>
      <c r="CF935">
        <v>0</v>
      </c>
      <c r="CG935">
        <v>0</v>
      </c>
      <c r="CM935">
        <v>0</v>
      </c>
      <c r="CN935" t="s">
        <v>3</v>
      </c>
      <c r="CO935">
        <v>0</v>
      </c>
      <c r="CP935">
        <f t="shared" si="901"/>
        <v>60686.130000000005</v>
      </c>
      <c r="CQ935">
        <f t="shared" si="902"/>
        <v>57848.22</v>
      </c>
      <c r="CR935">
        <f>(ROUND((ROUND((((ET935*1.25*1.1))*AV935*1),2)*BB935),2)+ROUND((ROUND(((AE935-((EU935*1.25*1.1)))*AV935*1),2)*BS935),2))</f>
        <v>29499.21</v>
      </c>
      <c r="CS935">
        <f t="shared" si="903"/>
        <v>6697.67</v>
      </c>
      <c r="CT935">
        <f t="shared" si="904"/>
        <v>755515.83</v>
      </c>
      <c r="CU935">
        <f t="shared" si="905"/>
        <v>0</v>
      </c>
      <c r="CV935">
        <f t="shared" si="906"/>
        <v>1377.4331999999999</v>
      </c>
      <c r="CW935">
        <f t="shared" si="907"/>
        <v>0</v>
      </c>
      <c r="CX935">
        <f t="shared" si="908"/>
        <v>0</v>
      </c>
      <c r="CY935">
        <f t="shared" si="909"/>
        <v>50488.854800000001</v>
      </c>
      <c r="CZ935">
        <f t="shared" si="910"/>
        <v>26890.803100000001</v>
      </c>
      <c r="DC935" t="s">
        <v>3</v>
      </c>
      <c r="DD935" t="s">
        <v>3</v>
      </c>
      <c r="DE935" t="s">
        <v>165</v>
      </c>
      <c r="DF935" t="s">
        <v>165</v>
      </c>
      <c r="DG935" t="s">
        <v>166</v>
      </c>
      <c r="DH935" t="s">
        <v>3</v>
      </c>
      <c r="DI935" t="s">
        <v>166</v>
      </c>
      <c r="DJ935" t="s">
        <v>165</v>
      </c>
      <c r="DK935" t="s">
        <v>3</v>
      </c>
      <c r="DL935" t="s">
        <v>3</v>
      </c>
      <c r="DM935" t="s">
        <v>3</v>
      </c>
      <c r="DN935">
        <v>0</v>
      </c>
      <c r="DO935">
        <v>0</v>
      </c>
      <c r="DP935">
        <v>1</v>
      </c>
      <c r="DQ935">
        <v>1</v>
      </c>
      <c r="DU935">
        <v>1013</v>
      </c>
      <c r="DV935" t="s">
        <v>231</v>
      </c>
      <c r="DW935" t="s">
        <v>231</v>
      </c>
      <c r="DX935">
        <v>1</v>
      </c>
      <c r="DZ935" t="s">
        <v>3</v>
      </c>
      <c r="EA935" t="s">
        <v>3</v>
      </c>
      <c r="EB935" t="s">
        <v>3</v>
      </c>
      <c r="EC935" t="s">
        <v>3</v>
      </c>
      <c r="EE935">
        <v>55586444</v>
      </c>
      <c r="EF935">
        <v>30</v>
      </c>
      <c r="EG935" t="s">
        <v>117</v>
      </c>
      <c r="EH935">
        <v>0</v>
      </c>
      <c r="EI935" t="s">
        <v>3</v>
      </c>
      <c r="EJ935">
        <v>1</v>
      </c>
      <c r="EK935">
        <v>8</v>
      </c>
      <c r="EL935" t="s">
        <v>233</v>
      </c>
      <c r="EM935" t="s">
        <v>234</v>
      </c>
      <c r="EO935" t="s">
        <v>52</v>
      </c>
      <c r="EQ935">
        <v>0</v>
      </c>
      <c r="ER935">
        <v>25839.66</v>
      </c>
      <c r="ES935">
        <v>12304.99</v>
      </c>
      <c r="ET935">
        <v>1605.87</v>
      </c>
      <c r="EU935">
        <v>97.29</v>
      </c>
      <c r="EV935">
        <v>11928.8</v>
      </c>
      <c r="EW935">
        <v>1040</v>
      </c>
      <c r="EX935">
        <v>0</v>
      </c>
      <c r="EY935">
        <v>0</v>
      </c>
      <c r="FQ935">
        <v>0</v>
      </c>
      <c r="FR935">
        <v>0</v>
      </c>
      <c r="FS935">
        <v>0</v>
      </c>
      <c r="FX935">
        <v>92</v>
      </c>
      <c r="FY935">
        <v>49</v>
      </c>
      <c r="GA935" t="s">
        <v>3</v>
      </c>
      <c r="GD935">
        <v>1</v>
      </c>
      <c r="GF935">
        <v>-1387722116</v>
      </c>
      <c r="GG935">
        <v>2</v>
      </c>
      <c r="GH935">
        <v>1</v>
      </c>
      <c r="GI935">
        <v>2</v>
      </c>
      <c r="GJ935">
        <v>0</v>
      </c>
      <c r="GK935">
        <v>0</v>
      </c>
      <c r="GL935">
        <f t="shared" si="911"/>
        <v>0</v>
      </c>
      <c r="GM935">
        <f t="shared" si="912"/>
        <v>138065.78</v>
      </c>
      <c r="GN935">
        <f t="shared" si="913"/>
        <v>138065.78</v>
      </c>
      <c r="GO935">
        <f t="shared" si="914"/>
        <v>0</v>
      </c>
      <c r="GP935">
        <f t="shared" si="915"/>
        <v>0</v>
      </c>
      <c r="GR935">
        <v>0</v>
      </c>
      <c r="GS935">
        <v>3</v>
      </c>
      <c r="GT935">
        <v>0</v>
      </c>
      <c r="GU935" t="s">
        <v>3</v>
      </c>
      <c r="GV935">
        <f t="shared" si="916"/>
        <v>0</v>
      </c>
      <c r="GW935">
        <v>1</v>
      </c>
      <c r="GX935">
        <f t="shared" si="917"/>
        <v>0</v>
      </c>
      <c r="HA935">
        <v>0</v>
      </c>
      <c r="HB935">
        <v>0</v>
      </c>
      <c r="HC935">
        <f t="shared" si="918"/>
        <v>0</v>
      </c>
      <c r="HE935" t="s">
        <v>3</v>
      </c>
      <c r="HF935" t="s">
        <v>3</v>
      </c>
      <c r="HM935" t="s">
        <v>3</v>
      </c>
      <c r="HN935" t="s">
        <v>3</v>
      </c>
      <c r="HO935" t="s">
        <v>3</v>
      </c>
      <c r="HP935" t="s">
        <v>3</v>
      </c>
      <c r="HQ935" t="s">
        <v>3</v>
      </c>
      <c r="HS935">
        <v>0</v>
      </c>
      <c r="IK935">
        <v>0</v>
      </c>
    </row>
    <row r="936" spans="1:255" x14ac:dyDescent="0.25">
      <c r="A936" s="2">
        <v>18</v>
      </c>
      <c r="B936" s="2">
        <v>1</v>
      </c>
      <c r="C936" s="2">
        <v>709</v>
      </c>
      <c r="D936" s="2"/>
      <c r="E936" s="2" t="s">
        <v>513</v>
      </c>
      <c r="F936" s="2" t="s">
        <v>244</v>
      </c>
      <c r="G936" s="2" t="s">
        <v>245</v>
      </c>
      <c r="H936" s="2" t="s">
        <v>32</v>
      </c>
      <c r="I936" s="2">
        <f>I934*J936</f>
        <v>8.6699999999999999E-2</v>
      </c>
      <c r="J936" s="2">
        <v>1.2041666666666668</v>
      </c>
      <c r="K936" s="2">
        <v>1.204167</v>
      </c>
      <c r="L936" s="2"/>
      <c r="M936" s="2"/>
      <c r="N936" s="2"/>
      <c r="O936" s="2">
        <f t="shared" si="887"/>
        <v>502.69</v>
      </c>
      <c r="P936" s="2">
        <f t="shared" si="888"/>
        <v>502.69</v>
      </c>
      <c r="Q936" s="2">
        <f t="shared" ref="Q936:Q943" si="919">(ROUND((ROUND(((ET936)*AV936*I936),2)*BB936),2)+ROUND((ROUND(((AE936-(EU936))*AV936*I936),2)*BS936),2))</f>
        <v>0</v>
      </c>
      <c r="R936" s="2">
        <f t="shared" si="889"/>
        <v>0</v>
      </c>
      <c r="S936" s="2">
        <f t="shared" si="890"/>
        <v>0</v>
      </c>
      <c r="T936" s="2">
        <f t="shared" si="891"/>
        <v>0</v>
      </c>
      <c r="U936" s="2">
        <f t="shared" si="892"/>
        <v>0</v>
      </c>
      <c r="V936" s="2">
        <f t="shared" si="893"/>
        <v>0</v>
      </c>
      <c r="W936" s="2">
        <f t="shared" si="894"/>
        <v>0</v>
      </c>
      <c r="X936" s="2">
        <f t="shared" si="895"/>
        <v>0</v>
      </c>
      <c r="Y936" s="2">
        <f t="shared" si="896"/>
        <v>0</v>
      </c>
      <c r="Z936" s="2"/>
      <c r="AA936" s="2">
        <v>56481265</v>
      </c>
      <c r="AB936" s="2">
        <f t="shared" si="897"/>
        <v>5673.19</v>
      </c>
      <c r="AC936" s="2">
        <f t="shared" si="898"/>
        <v>5673.19</v>
      </c>
      <c r="AD936" s="2">
        <f t="shared" ref="AD936:AD943" si="920">ROUND((((ET936)-(EU936))+AE936),6)</f>
        <v>0</v>
      </c>
      <c r="AE936" s="2">
        <f t="shared" ref="AE936:AF943" si="921">ROUND((EU936),6)</f>
        <v>0</v>
      </c>
      <c r="AF936" s="2">
        <f t="shared" si="921"/>
        <v>0</v>
      </c>
      <c r="AG936" s="2">
        <f t="shared" si="899"/>
        <v>0</v>
      </c>
      <c r="AH936" s="2">
        <f t="shared" ref="AH936:AI943" si="922">(EW936)</f>
        <v>0</v>
      </c>
      <c r="AI936" s="2">
        <f t="shared" si="922"/>
        <v>0</v>
      </c>
      <c r="AJ936" s="2">
        <f t="shared" si="900"/>
        <v>0</v>
      </c>
      <c r="AK936" s="2">
        <v>5673.19</v>
      </c>
      <c r="AL936" s="2">
        <v>5673.19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92</v>
      </c>
      <c r="AU936" s="2">
        <v>49</v>
      </c>
      <c r="AV936" s="2">
        <v>1</v>
      </c>
      <c r="AW936" s="2">
        <v>1.022</v>
      </c>
      <c r="AX936" s="2"/>
      <c r="AY936" s="2"/>
      <c r="AZ936" s="2">
        <v>1</v>
      </c>
      <c r="BA936" s="2">
        <v>1</v>
      </c>
      <c r="BB936" s="2">
        <v>1</v>
      </c>
      <c r="BC936" s="2">
        <v>1</v>
      </c>
      <c r="BD936" s="2" t="s">
        <v>3</v>
      </c>
      <c r="BE936" s="2" t="s">
        <v>3</v>
      </c>
      <c r="BF936" s="2" t="s">
        <v>3</v>
      </c>
      <c r="BG936" s="2" t="s">
        <v>3</v>
      </c>
      <c r="BH936" s="2">
        <v>3</v>
      </c>
      <c r="BI936" s="2">
        <v>1</v>
      </c>
      <c r="BJ936" s="2" t="s">
        <v>246</v>
      </c>
      <c r="BK936" s="2"/>
      <c r="BL936" s="2"/>
      <c r="BM936" s="2">
        <v>8</v>
      </c>
      <c r="BN936" s="2">
        <v>0</v>
      </c>
      <c r="BO936" s="2" t="s">
        <v>3</v>
      </c>
      <c r="BP936" s="2">
        <v>0</v>
      </c>
      <c r="BQ936" s="2">
        <v>30</v>
      </c>
      <c r="BR936" s="2">
        <v>0</v>
      </c>
      <c r="BS936" s="2">
        <v>1</v>
      </c>
      <c r="BT936" s="2">
        <v>1</v>
      </c>
      <c r="BU936" s="2">
        <v>1</v>
      </c>
      <c r="BV936" s="2">
        <v>1</v>
      </c>
      <c r="BW936" s="2">
        <v>1</v>
      </c>
      <c r="BX936" s="2">
        <v>1</v>
      </c>
      <c r="BY936" s="2" t="s">
        <v>3</v>
      </c>
      <c r="BZ936" s="2">
        <v>92</v>
      </c>
      <c r="CA936" s="2">
        <v>49</v>
      </c>
      <c r="CB936" s="2" t="s">
        <v>3</v>
      </c>
      <c r="CC936" s="2"/>
      <c r="CD936" s="2"/>
      <c r="CE936" s="2">
        <v>30</v>
      </c>
      <c r="CF936" s="2">
        <v>0</v>
      </c>
      <c r="CG936" s="2">
        <v>0</v>
      </c>
      <c r="CH936" s="2"/>
      <c r="CI936" s="2"/>
      <c r="CJ936" s="2"/>
      <c r="CK936" s="2"/>
      <c r="CL936" s="2"/>
      <c r="CM936" s="2">
        <v>0</v>
      </c>
      <c r="CN936" s="2" t="s">
        <v>3</v>
      </c>
      <c r="CO936" s="2">
        <v>0</v>
      </c>
      <c r="CP936" s="2">
        <f t="shared" si="901"/>
        <v>502.69</v>
      </c>
      <c r="CQ936" s="2">
        <f t="shared" si="902"/>
        <v>5798</v>
      </c>
      <c r="CR936" s="2">
        <f t="shared" ref="CR936:CR943" si="923">(ROUND((ROUND(((ET936)*AV936*1),2)*BB936),2)+ROUND((ROUND(((AE936-(EU936))*AV936*1),2)*BS936),2))</f>
        <v>0</v>
      </c>
      <c r="CS936" s="2">
        <f t="shared" si="903"/>
        <v>0</v>
      </c>
      <c r="CT936" s="2">
        <f t="shared" si="904"/>
        <v>0</v>
      </c>
      <c r="CU936" s="2">
        <f t="shared" si="905"/>
        <v>0</v>
      </c>
      <c r="CV936" s="2">
        <f t="shared" si="906"/>
        <v>0</v>
      </c>
      <c r="CW936" s="2">
        <f t="shared" si="907"/>
        <v>0</v>
      </c>
      <c r="CX936" s="2">
        <f t="shared" si="908"/>
        <v>0</v>
      </c>
      <c r="CY936" s="2">
        <f t="shared" si="909"/>
        <v>0</v>
      </c>
      <c r="CZ936" s="2">
        <f t="shared" si="910"/>
        <v>0</v>
      </c>
      <c r="DA936" s="2"/>
      <c r="DB936" s="2"/>
      <c r="DC936" s="2" t="s">
        <v>3</v>
      </c>
      <c r="DD936" s="2" t="s">
        <v>3</v>
      </c>
      <c r="DE936" s="2" t="s">
        <v>3</v>
      </c>
      <c r="DF936" s="2" t="s">
        <v>3</v>
      </c>
      <c r="DG936" s="2" t="s">
        <v>3</v>
      </c>
      <c r="DH936" s="2" t="s">
        <v>3</v>
      </c>
      <c r="DI936" s="2" t="s">
        <v>3</v>
      </c>
      <c r="DJ936" s="2" t="s">
        <v>3</v>
      </c>
      <c r="DK936" s="2" t="s">
        <v>3</v>
      </c>
      <c r="DL936" s="2" t="s">
        <v>3</v>
      </c>
      <c r="DM936" s="2" t="s">
        <v>3</v>
      </c>
      <c r="DN936" s="2">
        <v>0</v>
      </c>
      <c r="DO936" s="2">
        <v>0</v>
      </c>
      <c r="DP936" s="2">
        <v>1</v>
      </c>
      <c r="DQ936" s="2">
        <v>1</v>
      </c>
      <c r="DR936" s="2"/>
      <c r="DS936" s="2"/>
      <c r="DT936" s="2"/>
      <c r="DU936" s="2">
        <v>1009</v>
      </c>
      <c r="DV936" s="2" t="s">
        <v>32</v>
      </c>
      <c r="DW936" s="2" t="s">
        <v>32</v>
      </c>
      <c r="DX936" s="2">
        <v>1000</v>
      </c>
      <c r="DY936" s="2"/>
      <c r="DZ936" s="2" t="s">
        <v>3</v>
      </c>
      <c r="EA936" s="2" t="s">
        <v>3</v>
      </c>
      <c r="EB936" s="2" t="s">
        <v>3</v>
      </c>
      <c r="EC936" s="2" t="s">
        <v>3</v>
      </c>
      <c r="ED936" s="2"/>
      <c r="EE936" s="2">
        <v>55586444</v>
      </c>
      <c r="EF936" s="2">
        <v>30</v>
      </c>
      <c r="EG936" s="2" t="s">
        <v>117</v>
      </c>
      <c r="EH936" s="2">
        <v>0</v>
      </c>
      <c r="EI936" s="2" t="s">
        <v>3</v>
      </c>
      <c r="EJ936" s="2">
        <v>1</v>
      </c>
      <c r="EK936" s="2">
        <v>8</v>
      </c>
      <c r="EL936" s="2" t="s">
        <v>233</v>
      </c>
      <c r="EM936" s="2" t="s">
        <v>234</v>
      </c>
      <c r="EN936" s="2"/>
      <c r="EO936" s="2" t="s">
        <v>3</v>
      </c>
      <c r="EP936" s="2"/>
      <c r="EQ936" s="2">
        <v>0</v>
      </c>
      <c r="ER936" s="2">
        <v>5673.19</v>
      </c>
      <c r="ES936" s="2">
        <v>5673.19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>
        <v>0</v>
      </c>
      <c r="FR936" s="2">
        <v>0</v>
      </c>
      <c r="FS936" s="2">
        <v>0</v>
      </c>
      <c r="FT936" s="2"/>
      <c r="FU936" s="2"/>
      <c r="FV936" s="2"/>
      <c r="FW936" s="2"/>
      <c r="FX936" s="2">
        <v>92</v>
      </c>
      <c r="FY936" s="2">
        <v>49</v>
      </c>
      <c r="FZ936" s="2"/>
      <c r="GA936" s="2" t="s">
        <v>3</v>
      </c>
      <c r="GB936" s="2"/>
      <c r="GC936" s="2"/>
      <c r="GD936" s="2">
        <v>1</v>
      </c>
      <c r="GE936" s="2"/>
      <c r="GF936" s="2">
        <v>-182356648</v>
      </c>
      <c r="GG936" s="2">
        <v>2</v>
      </c>
      <c r="GH936" s="2">
        <v>1</v>
      </c>
      <c r="GI936" s="2">
        <v>-2</v>
      </c>
      <c r="GJ936" s="2">
        <v>0</v>
      </c>
      <c r="GK936" s="2">
        <v>0</v>
      </c>
      <c r="GL936" s="2">
        <f t="shared" si="911"/>
        <v>0</v>
      </c>
      <c r="GM936" s="2">
        <f t="shared" si="912"/>
        <v>502.69</v>
      </c>
      <c r="GN936" s="2">
        <f t="shared" si="913"/>
        <v>502.69</v>
      </c>
      <c r="GO936" s="2">
        <f t="shared" si="914"/>
        <v>0</v>
      </c>
      <c r="GP936" s="2">
        <f t="shared" si="915"/>
        <v>0</v>
      </c>
      <c r="GQ936" s="2"/>
      <c r="GR936" s="2">
        <v>0</v>
      </c>
      <c r="GS936" s="2">
        <v>3</v>
      </c>
      <c r="GT936" s="2">
        <v>0</v>
      </c>
      <c r="GU936" s="2" t="s">
        <v>3</v>
      </c>
      <c r="GV936" s="2">
        <f t="shared" si="916"/>
        <v>0</v>
      </c>
      <c r="GW936" s="2">
        <v>1</v>
      </c>
      <c r="GX936" s="2">
        <f t="shared" si="917"/>
        <v>0</v>
      </c>
      <c r="GY936" s="2"/>
      <c r="GZ936" s="2"/>
      <c r="HA936" s="2">
        <v>0</v>
      </c>
      <c r="HB936" s="2">
        <v>0</v>
      </c>
      <c r="HC936" s="2">
        <f t="shared" si="918"/>
        <v>0</v>
      </c>
      <c r="HD936" s="2"/>
      <c r="HE936" s="2" t="s">
        <v>3</v>
      </c>
      <c r="HF936" s="2" t="s">
        <v>3</v>
      </c>
      <c r="HG936" s="2"/>
      <c r="HH936" s="2"/>
      <c r="HI936" s="2"/>
      <c r="HJ936" s="2"/>
      <c r="HK936" s="2"/>
      <c r="HL936" s="2"/>
      <c r="HM936" s="2" t="s">
        <v>3</v>
      </c>
      <c r="HN936" s="2" t="s">
        <v>3</v>
      </c>
      <c r="HO936" s="2" t="s">
        <v>3</v>
      </c>
      <c r="HP936" s="2" t="s">
        <v>3</v>
      </c>
      <c r="HQ936" s="2" t="s">
        <v>3</v>
      </c>
      <c r="HR936" s="2"/>
      <c r="HS936" s="2">
        <v>0</v>
      </c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>
        <v>0</v>
      </c>
      <c r="IL936" s="2"/>
      <c r="IM936" s="2"/>
      <c r="IN936" s="2"/>
      <c r="IO936" s="2"/>
      <c r="IP936" s="2"/>
      <c r="IQ936" s="2"/>
      <c r="IR936" s="2"/>
      <c r="IS936" s="2"/>
      <c r="IT936" s="2"/>
      <c r="IU936" s="2"/>
    </row>
    <row r="937" spans="1:255" x14ac:dyDescent="0.25">
      <c r="A937">
        <v>18</v>
      </c>
      <c r="B937">
        <v>1</v>
      </c>
      <c r="C937">
        <v>727</v>
      </c>
      <c r="E937" t="s">
        <v>513</v>
      </c>
      <c r="F937" t="s">
        <v>244</v>
      </c>
      <c r="G937" t="s">
        <v>245</v>
      </c>
      <c r="H937" t="s">
        <v>32</v>
      </c>
      <c r="I937">
        <f>I935*J937</f>
        <v>8.6699999999999999E-2</v>
      </c>
      <c r="J937">
        <v>1.2041666666666668</v>
      </c>
      <c r="K937">
        <v>1.204167</v>
      </c>
      <c r="O937">
        <f t="shared" si="887"/>
        <v>8596</v>
      </c>
      <c r="P937">
        <f t="shared" si="888"/>
        <v>8596</v>
      </c>
      <c r="Q937">
        <f t="shared" si="919"/>
        <v>0</v>
      </c>
      <c r="R937">
        <f t="shared" si="889"/>
        <v>0</v>
      </c>
      <c r="S937">
        <f t="shared" si="890"/>
        <v>0</v>
      </c>
      <c r="T937">
        <f t="shared" si="891"/>
        <v>0</v>
      </c>
      <c r="U937">
        <f t="shared" si="892"/>
        <v>0</v>
      </c>
      <c r="V937">
        <f t="shared" si="893"/>
        <v>0</v>
      </c>
      <c r="W937">
        <f t="shared" si="894"/>
        <v>0</v>
      </c>
      <c r="X937">
        <f t="shared" si="895"/>
        <v>0</v>
      </c>
      <c r="Y937">
        <f t="shared" si="896"/>
        <v>0</v>
      </c>
      <c r="AA937">
        <v>56481267</v>
      </c>
      <c r="AB937">
        <f t="shared" si="897"/>
        <v>5673.19</v>
      </c>
      <c r="AC937">
        <f t="shared" si="898"/>
        <v>5673.19</v>
      </c>
      <c r="AD937">
        <f t="shared" si="920"/>
        <v>0</v>
      </c>
      <c r="AE937">
        <f t="shared" si="921"/>
        <v>0</v>
      </c>
      <c r="AF937">
        <f t="shared" si="921"/>
        <v>0</v>
      </c>
      <c r="AG937">
        <f t="shared" si="899"/>
        <v>0</v>
      </c>
      <c r="AH937">
        <f t="shared" si="922"/>
        <v>0</v>
      </c>
      <c r="AI937">
        <f t="shared" si="922"/>
        <v>0</v>
      </c>
      <c r="AJ937">
        <f t="shared" si="900"/>
        <v>0</v>
      </c>
      <c r="AK937">
        <v>5673.19</v>
      </c>
      <c r="AL937">
        <v>5673.19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92</v>
      </c>
      <c r="AU937">
        <v>49</v>
      </c>
      <c r="AV937">
        <v>1</v>
      </c>
      <c r="AW937">
        <v>1.022</v>
      </c>
      <c r="AZ937">
        <v>1</v>
      </c>
      <c r="BA937">
        <v>1</v>
      </c>
      <c r="BB937">
        <v>1</v>
      </c>
      <c r="BC937">
        <v>17.100000000000001</v>
      </c>
      <c r="BD937" t="s">
        <v>3</v>
      </c>
      <c r="BE937" t="s">
        <v>3</v>
      </c>
      <c r="BF937" t="s">
        <v>3</v>
      </c>
      <c r="BG937" t="s">
        <v>3</v>
      </c>
      <c r="BH937">
        <v>3</v>
      </c>
      <c r="BI937">
        <v>1</v>
      </c>
      <c r="BJ937" t="s">
        <v>246</v>
      </c>
      <c r="BM937">
        <v>8</v>
      </c>
      <c r="BN937">
        <v>0</v>
      </c>
      <c r="BO937" t="s">
        <v>244</v>
      </c>
      <c r="BP937">
        <v>1</v>
      </c>
      <c r="BQ937">
        <v>30</v>
      </c>
      <c r="BR937">
        <v>0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 t="s">
        <v>3</v>
      </c>
      <c r="BZ937">
        <v>92</v>
      </c>
      <c r="CA937">
        <v>49</v>
      </c>
      <c r="CB937" t="s">
        <v>3</v>
      </c>
      <c r="CE937">
        <v>30</v>
      </c>
      <c r="CF937">
        <v>0</v>
      </c>
      <c r="CG937">
        <v>0</v>
      </c>
      <c r="CM937">
        <v>0</v>
      </c>
      <c r="CN937" t="s">
        <v>3</v>
      </c>
      <c r="CO937">
        <v>0</v>
      </c>
      <c r="CP937">
        <f t="shared" si="901"/>
        <v>8596</v>
      </c>
      <c r="CQ937">
        <f t="shared" si="902"/>
        <v>99145.8</v>
      </c>
      <c r="CR937">
        <f t="shared" si="923"/>
        <v>0</v>
      </c>
      <c r="CS937">
        <f t="shared" si="903"/>
        <v>0</v>
      </c>
      <c r="CT937">
        <f t="shared" si="904"/>
        <v>0</v>
      </c>
      <c r="CU937">
        <f t="shared" si="905"/>
        <v>0</v>
      </c>
      <c r="CV937">
        <f t="shared" si="906"/>
        <v>0</v>
      </c>
      <c r="CW937">
        <f t="shared" si="907"/>
        <v>0</v>
      </c>
      <c r="CX937">
        <f t="shared" si="908"/>
        <v>0</v>
      </c>
      <c r="CY937">
        <f t="shared" si="909"/>
        <v>0</v>
      </c>
      <c r="CZ937">
        <f t="shared" si="910"/>
        <v>0</v>
      </c>
      <c r="DC937" t="s">
        <v>3</v>
      </c>
      <c r="DD937" t="s">
        <v>3</v>
      </c>
      <c r="DE937" t="s">
        <v>3</v>
      </c>
      <c r="DF937" t="s">
        <v>3</v>
      </c>
      <c r="DG937" t="s">
        <v>3</v>
      </c>
      <c r="DH937" t="s">
        <v>3</v>
      </c>
      <c r="DI937" t="s">
        <v>3</v>
      </c>
      <c r="DJ937" t="s">
        <v>3</v>
      </c>
      <c r="DK937" t="s">
        <v>3</v>
      </c>
      <c r="DL937" t="s">
        <v>3</v>
      </c>
      <c r="DM937" t="s">
        <v>3</v>
      </c>
      <c r="DN937">
        <v>0</v>
      </c>
      <c r="DO937">
        <v>0</v>
      </c>
      <c r="DP937">
        <v>1</v>
      </c>
      <c r="DQ937">
        <v>1</v>
      </c>
      <c r="DU937">
        <v>1009</v>
      </c>
      <c r="DV937" t="s">
        <v>32</v>
      </c>
      <c r="DW937" t="s">
        <v>32</v>
      </c>
      <c r="DX937">
        <v>1000</v>
      </c>
      <c r="DZ937" t="s">
        <v>3</v>
      </c>
      <c r="EA937" t="s">
        <v>3</v>
      </c>
      <c r="EB937" t="s">
        <v>3</v>
      </c>
      <c r="EC937" t="s">
        <v>3</v>
      </c>
      <c r="EE937">
        <v>55586444</v>
      </c>
      <c r="EF937">
        <v>30</v>
      </c>
      <c r="EG937" t="s">
        <v>117</v>
      </c>
      <c r="EH937">
        <v>0</v>
      </c>
      <c r="EI937" t="s">
        <v>3</v>
      </c>
      <c r="EJ937">
        <v>1</v>
      </c>
      <c r="EK937">
        <v>8</v>
      </c>
      <c r="EL937" t="s">
        <v>233</v>
      </c>
      <c r="EM937" t="s">
        <v>234</v>
      </c>
      <c r="EO937" t="s">
        <v>3</v>
      </c>
      <c r="EQ937">
        <v>0</v>
      </c>
      <c r="ER937">
        <v>5673.19</v>
      </c>
      <c r="ES937">
        <v>5673.19</v>
      </c>
      <c r="ET937">
        <v>0</v>
      </c>
      <c r="EU937">
        <v>0</v>
      </c>
      <c r="EV937">
        <v>0</v>
      </c>
      <c r="EW937">
        <v>0</v>
      </c>
      <c r="EX937">
        <v>0</v>
      </c>
      <c r="FQ937">
        <v>0</v>
      </c>
      <c r="FR937">
        <v>0</v>
      </c>
      <c r="FS937">
        <v>0</v>
      </c>
      <c r="FX937">
        <v>92</v>
      </c>
      <c r="FY937">
        <v>49</v>
      </c>
      <c r="GA937" t="s">
        <v>3</v>
      </c>
      <c r="GD937">
        <v>1</v>
      </c>
      <c r="GF937">
        <v>-182356648</v>
      </c>
      <c r="GG937">
        <v>2</v>
      </c>
      <c r="GH937">
        <v>1</v>
      </c>
      <c r="GI937">
        <v>2</v>
      </c>
      <c r="GJ937">
        <v>0</v>
      </c>
      <c r="GK937">
        <v>0</v>
      </c>
      <c r="GL937">
        <f t="shared" si="911"/>
        <v>0</v>
      </c>
      <c r="GM937">
        <f t="shared" si="912"/>
        <v>8596</v>
      </c>
      <c r="GN937">
        <f t="shared" si="913"/>
        <v>8596</v>
      </c>
      <c r="GO937">
        <f t="shared" si="914"/>
        <v>0</v>
      </c>
      <c r="GP937">
        <f t="shared" si="915"/>
        <v>0</v>
      </c>
      <c r="GR937">
        <v>0</v>
      </c>
      <c r="GS937">
        <v>3</v>
      </c>
      <c r="GT937">
        <v>0</v>
      </c>
      <c r="GU937" t="s">
        <v>3</v>
      </c>
      <c r="GV937">
        <f t="shared" si="916"/>
        <v>0</v>
      </c>
      <c r="GW937">
        <v>1</v>
      </c>
      <c r="GX937">
        <f t="shared" si="917"/>
        <v>0</v>
      </c>
      <c r="HA937">
        <v>0</v>
      </c>
      <c r="HB937">
        <v>0</v>
      </c>
      <c r="HC937">
        <f t="shared" si="918"/>
        <v>0</v>
      </c>
      <c r="HE937" t="s">
        <v>3</v>
      </c>
      <c r="HF937" t="s">
        <v>3</v>
      </c>
      <c r="HM937" t="s">
        <v>3</v>
      </c>
      <c r="HN937" t="s">
        <v>3</v>
      </c>
      <c r="HO937" t="s">
        <v>3</v>
      </c>
      <c r="HP937" t="s">
        <v>3</v>
      </c>
      <c r="HQ937" t="s">
        <v>3</v>
      </c>
      <c r="HS937">
        <v>0</v>
      </c>
      <c r="IK937">
        <v>0</v>
      </c>
    </row>
    <row r="938" spans="1:255" x14ac:dyDescent="0.25">
      <c r="A938" s="2">
        <v>18</v>
      </c>
      <c r="B938" s="2">
        <v>1</v>
      </c>
      <c r="C938" s="2">
        <v>710</v>
      </c>
      <c r="D938" s="2"/>
      <c r="E938" s="2" t="s">
        <v>514</v>
      </c>
      <c r="F938" s="2" t="s">
        <v>330</v>
      </c>
      <c r="G938" s="2" t="s">
        <v>331</v>
      </c>
      <c r="H938" s="2" t="s">
        <v>32</v>
      </c>
      <c r="I938" s="2">
        <f>I934*J938</f>
        <v>2.6999999999999996E-2</v>
      </c>
      <c r="J938" s="2">
        <v>0.375</v>
      </c>
      <c r="K938" s="2">
        <v>0.375</v>
      </c>
      <c r="L938" s="2"/>
      <c r="M938" s="2"/>
      <c r="N938" s="2"/>
      <c r="O938" s="2">
        <f t="shared" si="887"/>
        <v>158.49</v>
      </c>
      <c r="P938" s="2">
        <f t="shared" si="888"/>
        <v>158.49</v>
      </c>
      <c r="Q938" s="2">
        <f t="shared" si="919"/>
        <v>0</v>
      </c>
      <c r="R938" s="2">
        <f t="shared" si="889"/>
        <v>0</v>
      </c>
      <c r="S938" s="2">
        <f t="shared" si="890"/>
        <v>0</v>
      </c>
      <c r="T938" s="2">
        <f t="shared" si="891"/>
        <v>0</v>
      </c>
      <c r="U938" s="2">
        <f t="shared" si="892"/>
        <v>0</v>
      </c>
      <c r="V938" s="2">
        <f t="shared" si="893"/>
        <v>0</v>
      </c>
      <c r="W938" s="2">
        <f t="shared" si="894"/>
        <v>0</v>
      </c>
      <c r="X938" s="2">
        <f t="shared" si="895"/>
        <v>0</v>
      </c>
      <c r="Y938" s="2">
        <f t="shared" si="896"/>
        <v>0</v>
      </c>
      <c r="Z938" s="2"/>
      <c r="AA938" s="2">
        <v>56481265</v>
      </c>
      <c r="AB938" s="2">
        <f t="shared" si="897"/>
        <v>5743.69</v>
      </c>
      <c r="AC938" s="2">
        <f t="shared" si="898"/>
        <v>5743.69</v>
      </c>
      <c r="AD938" s="2">
        <f t="shared" si="920"/>
        <v>0</v>
      </c>
      <c r="AE938" s="2">
        <f t="shared" si="921"/>
        <v>0</v>
      </c>
      <c r="AF938" s="2">
        <f t="shared" si="921"/>
        <v>0</v>
      </c>
      <c r="AG938" s="2">
        <f t="shared" si="899"/>
        <v>0</v>
      </c>
      <c r="AH938" s="2">
        <f t="shared" si="922"/>
        <v>0</v>
      </c>
      <c r="AI938" s="2">
        <f t="shared" si="922"/>
        <v>0</v>
      </c>
      <c r="AJ938" s="2">
        <f t="shared" si="900"/>
        <v>0</v>
      </c>
      <c r="AK938" s="2">
        <v>5743.69</v>
      </c>
      <c r="AL938" s="2">
        <v>5743.69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92</v>
      </c>
      <c r="AU938" s="2">
        <v>49</v>
      </c>
      <c r="AV938" s="2">
        <v>1</v>
      </c>
      <c r="AW938" s="2">
        <v>1.022</v>
      </c>
      <c r="AX938" s="2"/>
      <c r="AY938" s="2"/>
      <c r="AZ938" s="2">
        <v>1</v>
      </c>
      <c r="BA938" s="2">
        <v>1</v>
      </c>
      <c r="BB938" s="2">
        <v>1</v>
      </c>
      <c r="BC938" s="2">
        <v>1</v>
      </c>
      <c r="BD938" s="2" t="s">
        <v>3</v>
      </c>
      <c r="BE938" s="2" t="s">
        <v>3</v>
      </c>
      <c r="BF938" s="2" t="s">
        <v>3</v>
      </c>
      <c r="BG938" s="2" t="s">
        <v>3</v>
      </c>
      <c r="BH938" s="2">
        <v>3</v>
      </c>
      <c r="BI938" s="2">
        <v>1</v>
      </c>
      <c r="BJ938" s="2" t="s">
        <v>332</v>
      </c>
      <c r="BK938" s="2"/>
      <c r="BL938" s="2"/>
      <c r="BM938" s="2">
        <v>8</v>
      </c>
      <c r="BN938" s="2">
        <v>0</v>
      </c>
      <c r="BO938" s="2" t="s">
        <v>3</v>
      </c>
      <c r="BP938" s="2">
        <v>0</v>
      </c>
      <c r="BQ938" s="2">
        <v>30</v>
      </c>
      <c r="BR938" s="2">
        <v>0</v>
      </c>
      <c r="BS938" s="2">
        <v>1</v>
      </c>
      <c r="BT938" s="2">
        <v>1</v>
      </c>
      <c r="BU938" s="2">
        <v>1</v>
      </c>
      <c r="BV938" s="2">
        <v>1</v>
      </c>
      <c r="BW938" s="2">
        <v>1</v>
      </c>
      <c r="BX938" s="2">
        <v>1</v>
      </c>
      <c r="BY938" s="2" t="s">
        <v>3</v>
      </c>
      <c r="BZ938" s="2">
        <v>92</v>
      </c>
      <c r="CA938" s="2">
        <v>49</v>
      </c>
      <c r="CB938" s="2" t="s">
        <v>3</v>
      </c>
      <c r="CC938" s="2"/>
      <c r="CD938" s="2"/>
      <c r="CE938" s="2">
        <v>30</v>
      </c>
      <c r="CF938" s="2">
        <v>0</v>
      </c>
      <c r="CG938" s="2">
        <v>0</v>
      </c>
      <c r="CH938" s="2"/>
      <c r="CI938" s="2"/>
      <c r="CJ938" s="2"/>
      <c r="CK938" s="2"/>
      <c r="CL938" s="2"/>
      <c r="CM938" s="2">
        <v>0</v>
      </c>
      <c r="CN938" s="2" t="s">
        <v>3</v>
      </c>
      <c r="CO938" s="2">
        <v>0</v>
      </c>
      <c r="CP938" s="2">
        <f t="shared" si="901"/>
        <v>158.49</v>
      </c>
      <c r="CQ938" s="2">
        <f t="shared" si="902"/>
        <v>5870.05</v>
      </c>
      <c r="CR938" s="2">
        <f t="shared" si="923"/>
        <v>0</v>
      </c>
      <c r="CS938" s="2">
        <f t="shared" si="903"/>
        <v>0</v>
      </c>
      <c r="CT938" s="2">
        <f t="shared" si="904"/>
        <v>0</v>
      </c>
      <c r="CU938" s="2">
        <f t="shared" si="905"/>
        <v>0</v>
      </c>
      <c r="CV938" s="2">
        <f t="shared" si="906"/>
        <v>0</v>
      </c>
      <c r="CW938" s="2">
        <f t="shared" si="907"/>
        <v>0</v>
      </c>
      <c r="CX938" s="2">
        <f t="shared" si="908"/>
        <v>0</v>
      </c>
      <c r="CY938" s="2">
        <f t="shared" si="909"/>
        <v>0</v>
      </c>
      <c r="CZ938" s="2">
        <f t="shared" si="910"/>
        <v>0</v>
      </c>
      <c r="DA938" s="2"/>
      <c r="DB938" s="2"/>
      <c r="DC938" s="2" t="s">
        <v>3</v>
      </c>
      <c r="DD938" s="2" t="s">
        <v>3</v>
      </c>
      <c r="DE938" s="2" t="s">
        <v>3</v>
      </c>
      <c r="DF938" s="2" t="s">
        <v>3</v>
      </c>
      <c r="DG938" s="2" t="s">
        <v>3</v>
      </c>
      <c r="DH938" s="2" t="s">
        <v>3</v>
      </c>
      <c r="DI938" s="2" t="s">
        <v>3</v>
      </c>
      <c r="DJ938" s="2" t="s">
        <v>3</v>
      </c>
      <c r="DK938" s="2" t="s">
        <v>3</v>
      </c>
      <c r="DL938" s="2" t="s">
        <v>3</v>
      </c>
      <c r="DM938" s="2" t="s">
        <v>3</v>
      </c>
      <c r="DN938" s="2">
        <v>0</v>
      </c>
      <c r="DO938" s="2">
        <v>0</v>
      </c>
      <c r="DP938" s="2">
        <v>1</v>
      </c>
      <c r="DQ938" s="2">
        <v>1</v>
      </c>
      <c r="DR938" s="2"/>
      <c r="DS938" s="2"/>
      <c r="DT938" s="2"/>
      <c r="DU938" s="2">
        <v>1009</v>
      </c>
      <c r="DV938" s="2" t="s">
        <v>32</v>
      </c>
      <c r="DW938" s="2" t="s">
        <v>32</v>
      </c>
      <c r="DX938" s="2">
        <v>1000</v>
      </c>
      <c r="DY938" s="2"/>
      <c r="DZ938" s="2" t="s">
        <v>3</v>
      </c>
      <c r="EA938" s="2" t="s">
        <v>3</v>
      </c>
      <c r="EB938" s="2" t="s">
        <v>3</v>
      </c>
      <c r="EC938" s="2" t="s">
        <v>3</v>
      </c>
      <c r="ED938" s="2"/>
      <c r="EE938" s="2">
        <v>55586444</v>
      </c>
      <c r="EF938" s="2">
        <v>30</v>
      </c>
      <c r="EG938" s="2" t="s">
        <v>117</v>
      </c>
      <c r="EH938" s="2">
        <v>0</v>
      </c>
      <c r="EI938" s="2" t="s">
        <v>3</v>
      </c>
      <c r="EJ938" s="2">
        <v>1</v>
      </c>
      <c r="EK938" s="2">
        <v>8</v>
      </c>
      <c r="EL938" s="2" t="s">
        <v>233</v>
      </c>
      <c r="EM938" s="2" t="s">
        <v>234</v>
      </c>
      <c r="EN938" s="2"/>
      <c r="EO938" s="2" t="s">
        <v>3</v>
      </c>
      <c r="EP938" s="2"/>
      <c r="EQ938" s="2">
        <v>0</v>
      </c>
      <c r="ER938" s="2">
        <v>5743.69</v>
      </c>
      <c r="ES938" s="2">
        <v>5743.69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>
        <v>0</v>
      </c>
      <c r="FR938" s="2">
        <v>0</v>
      </c>
      <c r="FS938" s="2">
        <v>0</v>
      </c>
      <c r="FT938" s="2"/>
      <c r="FU938" s="2"/>
      <c r="FV938" s="2"/>
      <c r="FW938" s="2"/>
      <c r="FX938" s="2">
        <v>92</v>
      </c>
      <c r="FY938" s="2">
        <v>49</v>
      </c>
      <c r="FZ938" s="2"/>
      <c r="GA938" s="2" t="s">
        <v>3</v>
      </c>
      <c r="GB938" s="2"/>
      <c r="GC938" s="2"/>
      <c r="GD938" s="2">
        <v>1</v>
      </c>
      <c r="GE938" s="2"/>
      <c r="GF938" s="2">
        <v>-977438433</v>
      </c>
      <c r="GG938" s="2">
        <v>2</v>
      </c>
      <c r="GH938" s="2">
        <v>1</v>
      </c>
      <c r="GI938" s="2">
        <v>-2</v>
      </c>
      <c r="GJ938" s="2">
        <v>0</v>
      </c>
      <c r="GK938" s="2">
        <v>0</v>
      </c>
      <c r="GL938" s="2">
        <f t="shared" si="911"/>
        <v>0</v>
      </c>
      <c r="GM938" s="2">
        <f t="shared" si="912"/>
        <v>158.49</v>
      </c>
      <c r="GN938" s="2">
        <f t="shared" si="913"/>
        <v>158.49</v>
      </c>
      <c r="GO938" s="2">
        <f t="shared" si="914"/>
        <v>0</v>
      </c>
      <c r="GP938" s="2">
        <f t="shared" si="915"/>
        <v>0</v>
      </c>
      <c r="GQ938" s="2"/>
      <c r="GR938" s="2">
        <v>0</v>
      </c>
      <c r="GS938" s="2">
        <v>3</v>
      </c>
      <c r="GT938" s="2">
        <v>0</v>
      </c>
      <c r="GU938" s="2" t="s">
        <v>3</v>
      </c>
      <c r="GV938" s="2">
        <f t="shared" si="916"/>
        <v>0</v>
      </c>
      <c r="GW938" s="2">
        <v>1</v>
      </c>
      <c r="GX938" s="2">
        <f t="shared" si="917"/>
        <v>0</v>
      </c>
      <c r="GY938" s="2"/>
      <c r="GZ938" s="2"/>
      <c r="HA938" s="2">
        <v>0</v>
      </c>
      <c r="HB938" s="2">
        <v>0</v>
      </c>
      <c r="HC938" s="2">
        <f t="shared" si="918"/>
        <v>0</v>
      </c>
      <c r="HD938" s="2"/>
      <c r="HE938" s="2" t="s">
        <v>3</v>
      </c>
      <c r="HF938" s="2" t="s">
        <v>3</v>
      </c>
      <c r="HG938" s="2"/>
      <c r="HH938" s="2"/>
      <c r="HI938" s="2"/>
      <c r="HJ938" s="2"/>
      <c r="HK938" s="2"/>
      <c r="HL938" s="2"/>
      <c r="HM938" s="2" t="s">
        <v>3</v>
      </c>
      <c r="HN938" s="2" t="s">
        <v>3</v>
      </c>
      <c r="HO938" s="2" t="s">
        <v>3</v>
      </c>
      <c r="HP938" s="2" t="s">
        <v>3</v>
      </c>
      <c r="HQ938" s="2" t="s">
        <v>3</v>
      </c>
      <c r="HR938" s="2"/>
      <c r="HS938" s="2">
        <v>0</v>
      </c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>
        <v>0</v>
      </c>
      <c r="IL938" s="2"/>
      <c r="IM938" s="2"/>
      <c r="IN938" s="2"/>
      <c r="IO938" s="2"/>
      <c r="IP938" s="2"/>
      <c r="IQ938" s="2"/>
      <c r="IR938" s="2"/>
      <c r="IS938" s="2"/>
      <c r="IT938" s="2"/>
      <c r="IU938" s="2"/>
    </row>
    <row r="939" spans="1:255" x14ac:dyDescent="0.25">
      <c r="A939">
        <v>18</v>
      </c>
      <c r="B939">
        <v>1</v>
      </c>
      <c r="C939">
        <v>728</v>
      </c>
      <c r="E939" t="s">
        <v>514</v>
      </c>
      <c r="F939" t="s">
        <v>330</v>
      </c>
      <c r="G939" t="s">
        <v>331</v>
      </c>
      <c r="H939" t="s">
        <v>32</v>
      </c>
      <c r="I939">
        <f>I935*J939</f>
        <v>2.6999999999999996E-2</v>
      </c>
      <c r="J939">
        <v>0.375</v>
      </c>
      <c r="K939">
        <v>0.375</v>
      </c>
      <c r="O939">
        <f t="shared" si="887"/>
        <v>2635.69</v>
      </c>
      <c r="P939">
        <f t="shared" si="888"/>
        <v>2635.69</v>
      </c>
      <c r="Q939">
        <f t="shared" si="919"/>
        <v>0</v>
      </c>
      <c r="R939">
        <f t="shared" si="889"/>
        <v>0</v>
      </c>
      <c r="S939">
        <f t="shared" si="890"/>
        <v>0</v>
      </c>
      <c r="T939">
        <f t="shared" si="891"/>
        <v>0</v>
      </c>
      <c r="U939">
        <f t="shared" si="892"/>
        <v>0</v>
      </c>
      <c r="V939">
        <f t="shared" si="893"/>
        <v>0</v>
      </c>
      <c r="W939">
        <f t="shared" si="894"/>
        <v>0</v>
      </c>
      <c r="X939">
        <f t="shared" si="895"/>
        <v>0</v>
      </c>
      <c r="Y939">
        <f t="shared" si="896"/>
        <v>0</v>
      </c>
      <c r="AA939">
        <v>56481267</v>
      </c>
      <c r="AB939">
        <f t="shared" si="897"/>
        <v>5743.69</v>
      </c>
      <c r="AC939">
        <f t="shared" si="898"/>
        <v>5743.69</v>
      </c>
      <c r="AD939">
        <f t="shared" si="920"/>
        <v>0</v>
      </c>
      <c r="AE939">
        <f t="shared" si="921"/>
        <v>0</v>
      </c>
      <c r="AF939">
        <f t="shared" si="921"/>
        <v>0</v>
      </c>
      <c r="AG939">
        <f t="shared" si="899"/>
        <v>0</v>
      </c>
      <c r="AH939">
        <f t="shared" si="922"/>
        <v>0</v>
      </c>
      <c r="AI939">
        <f t="shared" si="922"/>
        <v>0</v>
      </c>
      <c r="AJ939">
        <f t="shared" si="900"/>
        <v>0</v>
      </c>
      <c r="AK939">
        <v>5743.69</v>
      </c>
      <c r="AL939">
        <v>5743.69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92</v>
      </c>
      <c r="AU939">
        <v>49</v>
      </c>
      <c r="AV939">
        <v>1</v>
      </c>
      <c r="AW939">
        <v>1.022</v>
      </c>
      <c r="AZ939">
        <v>1</v>
      </c>
      <c r="BA939">
        <v>1</v>
      </c>
      <c r="BB939">
        <v>1</v>
      </c>
      <c r="BC939">
        <v>16.63</v>
      </c>
      <c r="BD939" t="s">
        <v>3</v>
      </c>
      <c r="BE939" t="s">
        <v>3</v>
      </c>
      <c r="BF939" t="s">
        <v>3</v>
      </c>
      <c r="BG939" t="s">
        <v>3</v>
      </c>
      <c r="BH939">
        <v>3</v>
      </c>
      <c r="BI939">
        <v>1</v>
      </c>
      <c r="BJ939" t="s">
        <v>332</v>
      </c>
      <c r="BM939">
        <v>8</v>
      </c>
      <c r="BN939">
        <v>0</v>
      </c>
      <c r="BO939" t="s">
        <v>330</v>
      </c>
      <c r="BP939">
        <v>1</v>
      </c>
      <c r="BQ939">
        <v>30</v>
      </c>
      <c r="BR939">
        <v>0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 t="s">
        <v>3</v>
      </c>
      <c r="BZ939">
        <v>92</v>
      </c>
      <c r="CA939">
        <v>49</v>
      </c>
      <c r="CB939" t="s">
        <v>3</v>
      </c>
      <c r="CE939">
        <v>30</v>
      </c>
      <c r="CF939">
        <v>0</v>
      </c>
      <c r="CG939">
        <v>0</v>
      </c>
      <c r="CM939">
        <v>0</v>
      </c>
      <c r="CN939" t="s">
        <v>3</v>
      </c>
      <c r="CO939">
        <v>0</v>
      </c>
      <c r="CP939">
        <f t="shared" si="901"/>
        <v>2635.69</v>
      </c>
      <c r="CQ939">
        <f t="shared" si="902"/>
        <v>97618.93</v>
      </c>
      <c r="CR939">
        <f t="shared" si="923"/>
        <v>0</v>
      </c>
      <c r="CS939">
        <f t="shared" si="903"/>
        <v>0</v>
      </c>
      <c r="CT939">
        <f t="shared" si="904"/>
        <v>0</v>
      </c>
      <c r="CU939">
        <f t="shared" si="905"/>
        <v>0</v>
      </c>
      <c r="CV939">
        <f t="shared" si="906"/>
        <v>0</v>
      </c>
      <c r="CW939">
        <f t="shared" si="907"/>
        <v>0</v>
      </c>
      <c r="CX939">
        <f t="shared" si="908"/>
        <v>0</v>
      </c>
      <c r="CY939">
        <f t="shared" si="909"/>
        <v>0</v>
      </c>
      <c r="CZ939">
        <f t="shared" si="910"/>
        <v>0</v>
      </c>
      <c r="DC939" t="s">
        <v>3</v>
      </c>
      <c r="DD939" t="s">
        <v>3</v>
      </c>
      <c r="DE939" t="s">
        <v>3</v>
      </c>
      <c r="DF939" t="s">
        <v>3</v>
      </c>
      <c r="DG939" t="s">
        <v>3</v>
      </c>
      <c r="DH939" t="s">
        <v>3</v>
      </c>
      <c r="DI939" t="s">
        <v>3</v>
      </c>
      <c r="DJ939" t="s">
        <v>3</v>
      </c>
      <c r="DK939" t="s">
        <v>3</v>
      </c>
      <c r="DL939" t="s">
        <v>3</v>
      </c>
      <c r="DM939" t="s">
        <v>3</v>
      </c>
      <c r="DN939">
        <v>0</v>
      </c>
      <c r="DO939">
        <v>0</v>
      </c>
      <c r="DP939">
        <v>1</v>
      </c>
      <c r="DQ939">
        <v>1</v>
      </c>
      <c r="DU939">
        <v>1009</v>
      </c>
      <c r="DV939" t="s">
        <v>32</v>
      </c>
      <c r="DW939" t="s">
        <v>32</v>
      </c>
      <c r="DX939">
        <v>1000</v>
      </c>
      <c r="DZ939" t="s">
        <v>3</v>
      </c>
      <c r="EA939" t="s">
        <v>3</v>
      </c>
      <c r="EB939" t="s">
        <v>3</v>
      </c>
      <c r="EC939" t="s">
        <v>3</v>
      </c>
      <c r="EE939">
        <v>55586444</v>
      </c>
      <c r="EF939">
        <v>30</v>
      </c>
      <c r="EG939" t="s">
        <v>117</v>
      </c>
      <c r="EH939">
        <v>0</v>
      </c>
      <c r="EI939" t="s">
        <v>3</v>
      </c>
      <c r="EJ939">
        <v>1</v>
      </c>
      <c r="EK939">
        <v>8</v>
      </c>
      <c r="EL939" t="s">
        <v>233</v>
      </c>
      <c r="EM939" t="s">
        <v>234</v>
      </c>
      <c r="EO939" t="s">
        <v>3</v>
      </c>
      <c r="EQ939">
        <v>0</v>
      </c>
      <c r="ER939">
        <v>5743.69</v>
      </c>
      <c r="ES939">
        <v>5743.69</v>
      </c>
      <c r="ET939">
        <v>0</v>
      </c>
      <c r="EU939">
        <v>0</v>
      </c>
      <c r="EV939">
        <v>0</v>
      </c>
      <c r="EW939">
        <v>0</v>
      </c>
      <c r="EX939">
        <v>0</v>
      </c>
      <c r="FQ939">
        <v>0</v>
      </c>
      <c r="FR939">
        <v>0</v>
      </c>
      <c r="FS939">
        <v>0</v>
      </c>
      <c r="FX939">
        <v>92</v>
      </c>
      <c r="FY939">
        <v>49</v>
      </c>
      <c r="GA939" t="s">
        <v>3</v>
      </c>
      <c r="GD939">
        <v>1</v>
      </c>
      <c r="GF939">
        <v>-977438433</v>
      </c>
      <c r="GG939">
        <v>2</v>
      </c>
      <c r="GH939">
        <v>1</v>
      </c>
      <c r="GI939">
        <v>2</v>
      </c>
      <c r="GJ939">
        <v>0</v>
      </c>
      <c r="GK939">
        <v>0</v>
      </c>
      <c r="GL939">
        <f t="shared" si="911"/>
        <v>0</v>
      </c>
      <c r="GM939">
        <f t="shared" si="912"/>
        <v>2635.69</v>
      </c>
      <c r="GN939">
        <f t="shared" si="913"/>
        <v>2635.69</v>
      </c>
      <c r="GO939">
        <f t="shared" si="914"/>
        <v>0</v>
      </c>
      <c r="GP939">
        <f t="shared" si="915"/>
        <v>0</v>
      </c>
      <c r="GR939">
        <v>0</v>
      </c>
      <c r="GS939">
        <v>3</v>
      </c>
      <c r="GT939">
        <v>0</v>
      </c>
      <c r="GU939" t="s">
        <v>3</v>
      </c>
      <c r="GV939">
        <f t="shared" si="916"/>
        <v>0</v>
      </c>
      <c r="GW939">
        <v>1</v>
      </c>
      <c r="GX939">
        <f t="shared" si="917"/>
        <v>0</v>
      </c>
      <c r="HA939">
        <v>0</v>
      </c>
      <c r="HB939">
        <v>0</v>
      </c>
      <c r="HC939">
        <f t="shared" si="918"/>
        <v>0</v>
      </c>
      <c r="HE939" t="s">
        <v>3</v>
      </c>
      <c r="HF939" t="s">
        <v>3</v>
      </c>
      <c r="HM939" t="s">
        <v>3</v>
      </c>
      <c r="HN939" t="s">
        <v>3</v>
      </c>
      <c r="HO939" t="s">
        <v>3</v>
      </c>
      <c r="HP939" t="s">
        <v>3</v>
      </c>
      <c r="HQ939" t="s">
        <v>3</v>
      </c>
      <c r="HS939">
        <v>0</v>
      </c>
      <c r="IK939">
        <v>0</v>
      </c>
    </row>
    <row r="940" spans="1:255" x14ac:dyDescent="0.25">
      <c r="A940" s="2">
        <v>18</v>
      </c>
      <c r="B940" s="2">
        <v>1</v>
      </c>
      <c r="C940" s="2">
        <v>711</v>
      </c>
      <c r="D940" s="2"/>
      <c r="E940" s="2" t="s">
        <v>515</v>
      </c>
      <c r="F940" s="2" t="s">
        <v>236</v>
      </c>
      <c r="G940" s="2" t="s">
        <v>237</v>
      </c>
      <c r="H940" s="2" t="s">
        <v>32</v>
      </c>
      <c r="I940" s="2">
        <f>I934*J940</f>
        <v>0.68159999999999998</v>
      </c>
      <c r="J940" s="2">
        <v>9.4666666666666668</v>
      </c>
      <c r="K940" s="2">
        <v>9.4666669999999993</v>
      </c>
      <c r="L940" s="2"/>
      <c r="M940" s="2"/>
      <c r="N940" s="2"/>
      <c r="O940" s="2">
        <f t="shared" si="887"/>
        <v>4001.03</v>
      </c>
      <c r="P940" s="2">
        <f t="shared" si="888"/>
        <v>4001.03</v>
      </c>
      <c r="Q940" s="2">
        <f t="shared" si="919"/>
        <v>0</v>
      </c>
      <c r="R940" s="2">
        <f t="shared" si="889"/>
        <v>0</v>
      </c>
      <c r="S940" s="2">
        <f t="shared" si="890"/>
        <v>0</v>
      </c>
      <c r="T940" s="2">
        <f t="shared" si="891"/>
        <v>0</v>
      </c>
      <c r="U940" s="2">
        <f t="shared" si="892"/>
        <v>0</v>
      </c>
      <c r="V940" s="2">
        <f t="shared" si="893"/>
        <v>0</v>
      </c>
      <c r="W940" s="2">
        <f t="shared" si="894"/>
        <v>0</v>
      </c>
      <c r="X940" s="2">
        <f t="shared" si="895"/>
        <v>0</v>
      </c>
      <c r="Y940" s="2">
        <f t="shared" si="896"/>
        <v>0</v>
      </c>
      <c r="Z940" s="2"/>
      <c r="AA940" s="2">
        <v>56481265</v>
      </c>
      <c r="AB940" s="2">
        <f t="shared" si="897"/>
        <v>5743.69</v>
      </c>
      <c r="AC940" s="2">
        <f t="shared" si="898"/>
        <v>5743.69</v>
      </c>
      <c r="AD940" s="2">
        <f t="shared" si="920"/>
        <v>0</v>
      </c>
      <c r="AE940" s="2">
        <f t="shared" si="921"/>
        <v>0</v>
      </c>
      <c r="AF940" s="2">
        <f t="shared" si="921"/>
        <v>0</v>
      </c>
      <c r="AG940" s="2">
        <f t="shared" si="899"/>
        <v>0</v>
      </c>
      <c r="AH940" s="2">
        <f t="shared" si="922"/>
        <v>0</v>
      </c>
      <c r="AI940" s="2">
        <f t="shared" si="922"/>
        <v>0</v>
      </c>
      <c r="AJ940" s="2">
        <f t="shared" si="900"/>
        <v>0</v>
      </c>
      <c r="AK940" s="2">
        <v>5743.69</v>
      </c>
      <c r="AL940" s="2">
        <v>5743.69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92</v>
      </c>
      <c r="AU940" s="2">
        <v>49</v>
      </c>
      <c r="AV940" s="2">
        <v>1</v>
      </c>
      <c r="AW940" s="2">
        <v>1.022</v>
      </c>
      <c r="AX940" s="2"/>
      <c r="AY940" s="2"/>
      <c r="AZ940" s="2">
        <v>1</v>
      </c>
      <c r="BA940" s="2">
        <v>1</v>
      </c>
      <c r="BB940" s="2">
        <v>1</v>
      </c>
      <c r="BC940" s="2">
        <v>1</v>
      </c>
      <c r="BD940" s="2" t="s">
        <v>3</v>
      </c>
      <c r="BE940" s="2" t="s">
        <v>3</v>
      </c>
      <c r="BF940" s="2" t="s">
        <v>3</v>
      </c>
      <c r="BG940" s="2" t="s">
        <v>3</v>
      </c>
      <c r="BH940" s="2">
        <v>3</v>
      </c>
      <c r="BI940" s="2">
        <v>1</v>
      </c>
      <c r="BJ940" s="2" t="s">
        <v>238</v>
      </c>
      <c r="BK940" s="2"/>
      <c r="BL940" s="2"/>
      <c r="BM940" s="2">
        <v>8</v>
      </c>
      <c r="BN940" s="2">
        <v>0</v>
      </c>
      <c r="BO940" s="2" t="s">
        <v>3</v>
      </c>
      <c r="BP940" s="2">
        <v>0</v>
      </c>
      <c r="BQ940" s="2">
        <v>30</v>
      </c>
      <c r="BR940" s="2">
        <v>0</v>
      </c>
      <c r="BS940" s="2">
        <v>1</v>
      </c>
      <c r="BT940" s="2">
        <v>1</v>
      </c>
      <c r="BU940" s="2">
        <v>1</v>
      </c>
      <c r="BV940" s="2">
        <v>1</v>
      </c>
      <c r="BW940" s="2">
        <v>1</v>
      </c>
      <c r="BX940" s="2">
        <v>1</v>
      </c>
      <c r="BY940" s="2" t="s">
        <v>3</v>
      </c>
      <c r="BZ940" s="2">
        <v>92</v>
      </c>
      <c r="CA940" s="2">
        <v>49</v>
      </c>
      <c r="CB940" s="2" t="s">
        <v>3</v>
      </c>
      <c r="CC940" s="2"/>
      <c r="CD940" s="2"/>
      <c r="CE940" s="2">
        <v>30</v>
      </c>
      <c r="CF940" s="2">
        <v>0</v>
      </c>
      <c r="CG940" s="2">
        <v>0</v>
      </c>
      <c r="CH940" s="2"/>
      <c r="CI940" s="2"/>
      <c r="CJ940" s="2"/>
      <c r="CK940" s="2"/>
      <c r="CL940" s="2"/>
      <c r="CM940" s="2">
        <v>0</v>
      </c>
      <c r="CN940" s="2" t="s">
        <v>3</v>
      </c>
      <c r="CO940" s="2">
        <v>0</v>
      </c>
      <c r="CP940" s="2">
        <f t="shared" si="901"/>
        <v>4001.03</v>
      </c>
      <c r="CQ940" s="2">
        <f t="shared" si="902"/>
        <v>5870.05</v>
      </c>
      <c r="CR940" s="2">
        <f t="shared" si="923"/>
        <v>0</v>
      </c>
      <c r="CS940" s="2">
        <f t="shared" si="903"/>
        <v>0</v>
      </c>
      <c r="CT940" s="2">
        <f t="shared" si="904"/>
        <v>0</v>
      </c>
      <c r="CU940" s="2">
        <f t="shared" si="905"/>
        <v>0</v>
      </c>
      <c r="CV940" s="2">
        <f t="shared" si="906"/>
        <v>0</v>
      </c>
      <c r="CW940" s="2">
        <f t="shared" si="907"/>
        <v>0</v>
      </c>
      <c r="CX940" s="2">
        <f t="shared" si="908"/>
        <v>0</v>
      </c>
      <c r="CY940" s="2">
        <f t="shared" si="909"/>
        <v>0</v>
      </c>
      <c r="CZ940" s="2">
        <f t="shared" si="910"/>
        <v>0</v>
      </c>
      <c r="DA940" s="2"/>
      <c r="DB940" s="2"/>
      <c r="DC940" s="2" t="s">
        <v>3</v>
      </c>
      <c r="DD940" s="2" t="s">
        <v>3</v>
      </c>
      <c r="DE940" s="2" t="s">
        <v>3</v>
      </c>
      <c r="DF940" s="2" t="s">
        <v>3</v>
      </c>
      <c r="DG940" s="2" t="s">
        <v>3</v>
      </c>
      <c r="DH940" s="2" t="s">
        <v>3</v>
      </c>
      <c r="DI940" s="2" t="s">
        <v>3</v>
      </c>
      <c r="DJ940" s="2" t="s">
        <v>3</v>
      </c>
      <c r="DK940" s="2" t="s">
        <v>3</v>
      </c>
      <c r="DL940" s="2" t="s">
        <v>3</v>
      </c>
      <c r="DM940" s="2" t="s">
        <v>3</v>
      </c>
      <c r="DN940" s="2">
        <v>0</v>
      </c>
      <c r="DO940" s="2">
        <v>0</v>
      </c>
      <c r="DP940" s="2">
        <v>1</v>
      </c>
      <c r="DQ940" s="2">
        <v>1</v>
      </c>
      <c r="DR940" s="2"/>
      <c r="DS940" s="2"/>
      <c r="DT940" s="2"/>
      <c r="DU940" s="2">
        <v>1009</v>
      </c>
      <c r="DV940" s="2" t="s">
        <v>32</v>
      </c>
      <c r="DW940" s="2" t="s">
        <v>32</v>
      </c>
      <c r="DX940" s="2">
        <v>1000</v>
      </c>
      <c r="DY940" s="2"/>
      <c r="DZ940" s="2" t="s">
        <v>3</v>
      </c>
      <c r="EA940" s="2" t="s">
        <v>3</v>
      </c>
      <c r="EB940" s="2" t="s">
        <v>3</v>
      </c>
      <c r="EC940" s="2" t="s">
        <v>3</v>
      </c>
      <c r="ED940" s="2"/>
      <c r="EE940" s="2">
        <v>55586444</v>
      </c>
      <c r="EF940" s="2">
        <v>30</v>
      </c>
      <c r="EG940" s="2" t="s">
        <v>117</v>
      </c>
      <c r="EH940" s="2">
        <v>0</v>
      </c>
      <c r="EI940" s="2" t="s">
        <v>3</v>
      </c>
      <c r="EJ940" s="2">
        <v>1</v>
      </c>
      <c r="EK940" s="2">
        <v>8</v>
      </c>
      <c r="EL940" s="2" t="s">
        <v>233</v>
      </c>
      <c r="EM940" s="2" t="s">
        <v>234</v>
      </c>
      <c r="EN940" s="2"/>
      <c r="EO940" s="2" t="s">
        <v>3</v>
      </c>
      <c r="EP940" s="2"/>
      <c r="EQ940" s="2">
        <v>0</v>
      </c>
      <c r="ER940" s="2">
        <v>5743.69</v>
      </c>
      <c r="ES940" s="2">
        <v>5743.69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>
        <v>0</v>
      </c>
      <c r="FR940" s="2">
        <v>0</v>
      </c>
      <c r="FS940" s="2">
        <v>0</v>
      </c>
      <c r="FT940" s="2"/>
      <c r="FU940" s="2"/>
      <c r="FV940" s="2"/>
      <c r="FW940" s="2"/>
      <c r="FX940" s="2">
        <v>92</v>
      </c>
      <c r="FY940" s="2">
        <v>49</v>
      </c>
      <c r="FZ940" s="2"/>
      <c r="GA940" s="2" t="s">
        <v>3</v>
      </c>
      <c r="GB940" s="2"/>
      <c r="GC940" s="2"/>
      <c r="GD940" s="2">
        <v>1</v>
      </c>
      <c r="GE940" s="2"/>
      <c r="GF940" s="2">
        <v>-1581169957</v>
      </c>
      <c r="GG940" s="2">
        <v>2</v>
      </c>
      <c r="GH940" s="2">
        <v>1</v>
      </c>
      <c r="GI940" s="2">
        <v>-2</v>
      </c>
      <c r="GJ940" s="2">
        <v>0</v>
      </c>
      <c r="GK940" s="2">
        <v>0</v>
      </c>
      <c r="GL940" s="2">
        <f t="shared" si="911"/>
        <v>0</v>
      </c>
      <c r="GM940" s="2">
        <f t="shared" si="912"/>
        <v>4001.03</v>
      </c>
      <c r="GN940" s="2">
        <f t="shared" si="913"/>
        <v>4001.03</v>
      </c>
      <c r="GO940" s="2">
        <f t="shared" si="914"/>
        <v>0</v>
      </c>
      <c r="GP940" s="2">
        <f t="shared" si="915"/>
        <v>0</v>
      </c>
      <c r="GQ940" s="2"/>
      <c r="GR940" s="2">
        <v>0</v>
      </c>
      <c r="GS940" s="2">
        <v>3</v>
      </c>
      <c r="GT940" s="2">
        <v>0</v>
      </c>
      <c r="GU940" s="2" t="s">
        <v>3</v>
      </c>
      <c r="GV940" s="2">
        <f t="shared" si="916"/>
        <v>0</v>
      </c>
      <c r="GW940" s="2">
        <v>1</v>
      </c>
      <c r="GX940" s="2">
        <f t="shared" si="917"/>
        <v>0</v>
      </c>
      <c r="GY940" s="2"/>
      <c r="GZ940" s="2"/>
      <c r="HA940" s="2">
        <v>0</v>
      </c>
      <c r="HB940" s="2">
        <v>0</v>
      </c>
      <c r="HC940" s="2">
        <f t="shared" si="918"/>
        <v>0</v>
      </c>
      <c r="HD940" s="2"/>
      <c r="HE940" s="2" t="s">
        <v>3</v>
      </c>
      <c r="HF940" s="2" t="s">
        <v>3</v>
      </c>
      <c r="HG940" s="2"/>
      <c r="HH940" s="2"/>
      <c r="HI940" s="2"/>
      <c r="HJ940" s="2"/>
      <c r="HK940" s="2"/>
      <c r="HL940" s="2"/>
      <c r="HM940" s="2" t="s">
        <v>3</v>
      </c>
      <c r="HN940" s="2" t="s">
        <v>3</v>
      </c>
      <c r="HO940" s="2" t="s">
        <v>3</v>
      </c>
      <c r="HP940" s="2" t="s">
        <v>3</v>
      </c>
      <c r="HQ940" s="2" t="s">
        <v>3</v>
      </c>
      <c r="HR940" s="2"/>
      <c r="HS940" s="2">
        <v>0</v>
      </c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>
        <v>0</v>
      </c>
      <c r="IL940" s="2"/>
      <c r="IM940" s="2"/>
      <c r="IN940" s="2"/>
      <c r="IO940" s="2"/>
      <c r="IP940" s="2"/>
      <c r="IQ940" s="2"/>
      <c r="IR940" s="2"/>
      <c r="IS940" s="2"/>
      <c r="IT940" s="2"/>
      <c r="IU940" s="2"/>
    </row>
    <row r="941" spans="1:255" x14ac:dyDescent="0.25">
      <c r="A941">
        <v>18</v>
      </c>
      <c r="B941">
        <v>1</v>
      </c>
      <c r="C941">
        <v>729</v>
      </c>
      <c r="E941" t="s">
        <v>515</v>
      </c>
      <c r="F941" t="s">
        <v>236</v>
      </c>
      <c r="G941" t="s">
        <v>237</v>
      </c>
      <c r="H941" t="s">
        <v>32</v>
      </c>
      <c r="I941">
        <f>I935*J941</f>
        <v>0.68159999999999998</v>
      </c>
      <c r="J941">
        <v>9.4666666666666668</v>
      </c>
      <c r="K941">
        <v>9.4666669999999993</v>
      </c>
      <c r="O941">
        <f t="shared" si="887"/>
        <v>45371.68</v>
      </c>
      <c r="P941">
        <f t="shared" si="888"/>
        <v>45371.68</v>
      </c>
      <c r="Q941">
        <f t="shared" si="919"/>
        <v>0</v>
      </c>
      <c r="R941">
        <f t="shared" si="889"/>
        <v>0</v>
      </c>
      <c r="S941">
        <f t="shared" si="890"/>
        <v>0</v>
      </c>
      <c r="T941">
        <f t="shared" si="891"/>
        <v>0</v>
      </c>
      <c r="U941">
        <f t="shared" si="892"/>
        <v>0</v>
      </c>
      <c r="V941">
        <f t="shared" si="893"/>
        <v>0</v>
      </c>
      <c r="W941">
        <f t="shared" si="894"/>
        <v>0</v>
      </c>
      <c r="X941">
        <f t="shared" si="895"/>
        <v>0</v>
      </c>
      <c r="Y941">
        <f t="shared" si="896"/>
        <v>0</v>
      </c>
      <c r="AA941">
        <v>56481267</v>
      </c>
      <c r="AB941">
        <f t="shared" si="897"/>
        <v>5743.69</v>
      </c>
      <c r="AC941">
        <f t="shared" si="898"/>
        <v>5743.69</v>
      </c>
      <c r="AD941">
        <f t="shared" si="920"/>
        <v>0</v>
      </c>
      <c r="AE941">
        <f t="shared" si="921"/>
        <v>0</v>
      </c>
      <c r="AF941">
        <f t="shared" si="921"/>
        <v>0</v>
      </c>
      <c r="AG941">
        <f t="shared" si="899"/>
        <v>0</v>
      </c>
      <c r="AH941">
        <f t="shared" si="922"/>
        <v>0</v>
      </c>
      <c r="AI941">
        <f t="shared" si="922"/>
        <v>0</v>
      </c>
      <c r="AJ941">
        <f t="shared" si="900"/>
        <v>0</v>
      </c>
      <c r="AK941">
        <v>5743.69</v>
      </c>
      <c r="AL941">
        <v>5743.69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92</v>
      </c>
      <c r="AU941">
        <v>49</v>
      </c>
      <c r="AV941">
        <v>1</v>
      </c>
      <c r="AW941">
        <v>1.022</v>
      </c>
      <c r="AZ941">
        <v>1</v>
      </c>
      <c r="BA941">
        <v>1</v>
      </c>
      <c r="BB941">
        <v>1</v>
      </c>
      <c r="BC941">
        <v>11.34</v>
      </c>
      <c r="BD941" t="s">
        <v>3</v>
      </c>
      <c r="BE941" t="s">
        <v>3</v>
      </c>
      <c r="BF941" t="s">
        <v>3</v>
      </c>
      <c r="BG941" t="s">
        <v>3</v>
      </c>
      <c r="BH941">
        <v>3</v>
      </c>
      <c r="BI941">
        <v>1</v>
      </c>
      <c r="BJ941" t="s">
        <v>238</v>
      </c>
      <c r="BM941">
        <v>8</v>
      </c>
      <c r="BN941">
        <v>0</v>
      </c>
      <c r="BO941" t="s">
        <v>236</v>
      </c>
      <c r="BP941">
        <v>1</v>
      </c>
      <c r="BQ941">
        <v>30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 t="s">
        <v>3</v>
      </c>
      <c r="BZ941">
        <v>92</v>
      </c>
      <c r="CA941">
        <v>49</v>
      </c>
      <c r="CB941" t="s">
        <v>3</v>
      </c>
      <c r="CE941">
        <v>30</v>
      </c>
      <c r="CF941">
        <v>0</v>
      </c>
      <c r="CG941">
        <v>0</v>
      </c>
      <c r="CM941">
        <v>0</v>
      </c>
      <c r="CN941" t="s">
        <v>3</v>
      </c>
      <c r="CO941">
        <v>0</v>
      </c>
      <c r="CP941">
        <f t="shared" si="901"/>
        <v>45371.68</v>
      </c>
      <c r="CQ941">
        <f t="shared" si="902"/>
        <v>66566.37</v>
      </c>
      <c r="CR941">
        <f t="shared" si="923"/>
        <v>0</v>
      </c>
      <c r="CS941">
        <f t="shared" si="903"/>
        <v>0</v>
      </c>
      <c r="CT941">
        <f t="shared" si="904"/>
        <v>0</v>
      </c>
      <c r="CU941">
        <f t="shared" si="905"/>
        <v>0</v>
      </c>
      <c r="CV941">
        <f t="shared" si="906"/>
        <v>0</v>
      </c>
      <c r="CW941">
        <f t="shared" si="907"/>
        <v>0</v>
      </c>
      <c r="CX941">
        <f t="shared" si="908"/>
        <v>0</v>
      </c>
      <c r="CY941">
        <f t="shared" si="909"/>
        <v>0</v>
      </c>
      <c r="CZ941">
        <f t="shared" si="910"/>
        <v>0</v>
      </c>
      <c r="DC941" t="s">
        <v>3</v>
      </c>
      <c r="DD941" t="s">
        <v>3</v>
      </c>
      <c r="DE941" t="s">
        <v>3</v>
      </c>
      <c r="DF941" t="s">
        <v>3</v>
      </c>
      <c r="DG941" t="s">
        <v>3</v>
      </c>
      <c r="DH941" t="s">
        <v>3</v>
      </c>
      <c r="DI941" t="s">
        <v>3</v>
      </c>
      <c r="DJ941" t="s">
        <v>3</v>
      </c>
      <c r="DK941" t="s">
        <v>3</v>
      </c>
      <c r="DL941" t="s">
        <v>3</v>
      </c>
      <c r="DM941" t="s">
        <v>3</v>
      </c>
      <c r="DN941">
        <v>0</v>
      </c>
      <c r="DO941">
        <v>0</v>
      </c>
      <c r="DP941">
        <v>1</v>
      </c>
      <c r="DQ941">
        <v>1</v>
      </c>
      <c r="DU941">
        <v>1009</v>
      </c>
      <c r="DV941" t="s">
        <v>32</v>
      </c>
      <c r="DW941" t="s">
        <v>32</v>
      </c>
      <c r="DX941">
        <v>1000</v>
      </c>
      <c r="DZ941" t="s">
        <v>3</v>
      </c>
      <c r="EA941" t="s">
        <v>3</v>
      </c>
      <c r="EB941" t="s">
        <v>3</v>
      </c>
      <c r="EC941" t="s">
        <v>3</v>
      </c>
      <c r="EE941">
        <v>55586444</v>
      </c>
      <c r="EF941">
        <v>30</v>
      </c>
      <c r="EG941" t="s">
        <v>117</v>
      </c>
      <c r="EH941">
        <v>0</v>
      </c>
      <c r="EI941" t="s">
        <v>3</v>
      </c>
      <c r="EJ941">
        <v>1</v>
      </c>
      <c r="EK941">
        <v>8</v>
      </c>
      <c r="EL941" t="s">
        <v>233</v>
      </c>
      <c r="EM941" t="s">
        <v>234</v>
      </c>
      <c r="EO941" t="s">
        <v>3</v>
      </c>
      <c r="EQ941">
        <v>0</v>
      </c>
      <c r="ER941">
        <v>5743.69</v>
      </c>
      <c r="ES941">
        <v>5743.69</v>
      </c>
      <c r="ET941">
        <v>0</v>
      </c>
      <c r="EU941">
        <v>0</v>
      </c>
      <c r="EV941">
        <v>0</v>
      </c>
      <c r="EW941">
        <v>0</v>
      </c>
      <c r="EX941">
        <v>0</v>
      </c>
      <c r="FQ941">
        <v>0</v>
      </c>
      <c r="FR941">
        <v>0</v>
      </c>
      <c r="FS941">
        <v>0</v>
      </c>
      <c r="FX941">
        <v>92</v>
      </c>
      <c r="FY941">
        <v>49</v>
      </c>
      <c r="GA941" t="s">
        <v>3</v>
      </c>
      <c r="GD941">
        <v>1</v>
      </c>
      <c r="GF941">
        <v>-1581169957</v>
      </c>
      <c r="GG941">
        <v>2</v>
      </c>
      <c r="GH941">
        <v>1</v>
      </c>
      <c r="GI941">
        <v>2</v>
      </c>
      <c r="GJ941">
        <v>0</v>
      </c>
      <c r="GK941">
        <v>0</v>
      </c>
      <c r="GL941">
        <f t="shared" si="911"/>
        <v>0</v>
      </c>
      <c r="GM941">
        <f t="shared" si="912"/>
        <v>45371.68</v>
      </c>
      <c r="GN941">
        <f t="shared" si="913"/>
        <v>45371.68</v>
      </c>
      <c r="GO941">
        <f t="shared" si="914"/>
        <v>0</v>
      </c>
      <c r="GP941">
        <f t="shared" si="915"/>
        <v>0</v>
      </c>
      <c r="GR941">
        <v>0</v>
      </c>
      <c r="GS941">
        <v>3</v>
      </c>
      <c r="GT941">
        <v>0</v>
      </c>
      <c r="GU941" t="s">
        <v>3</v>
      </c>
      <c r="GV941">
        <f t="shared" si="916"/>
        <v>0</v>
      </c>
      <c r="GW941">
        <v>1</v>
      </c>
      <c r="GX941">
        <f t="shared" si="917"/>
        <v>0</v>
      </c>
      <c r="HA941">
        <v>0</v>
      </c>
      <c r="HB941">
        <v>0</v>
      </c>
      <c r="HC941">
        <f t="shared" si="918"/>
        <v>0</v>
      </c>
      <c r="HE941" t="s">
        <v>3</v>
      </c>
      <c r="HF941" t="s">
        <v>3</v>
      </c>
      <c r="HM941" t="s">
        <v>3</v>
      </c>
      <c r="HN941" t="s">
        <v>3</v>
      </c>
      <c r="HO941" t="s">
        <v>3</v>
      </c>
      <c r="HP941" t="s">
        <v>3</v>
      </c>
      <c r="HQ941" t="s">
        <v>3</v>
      </c>
      <c r="HS941">
        <v>0</v>
      </c>
      <c r="IK941">
        <v>0</v>
      </c>
    </row>
    <row r="942" spans="1:255" x14ac:dyDescent="0.25">
      <c r="A942" s="2">
        <v>18</v>
      </c>
      <c r="B942" s="2">
        <v>1</v>
      </c>
      <c r="C942" s="2">
        <v>708</v>
      </c>
      <c r="D942" s="2"/>
      <c r="E942" s="2" t="s">
        <v>516</v>
      </c>
      <c r="F942" s="2" t="s">
        <v>248</v>
      </c>
      <c r="G942" s="2" t="s">
        <v>249</v>
      </c>
      <c r="H942" s="2" t="s">
        <v>158</v>
      </c>
      <c r="I942" s="2">
        <f>I934*J942</f>
        <v>7.3079999999999998</v>
      </c>
      <c r="J942" s="2">
        <v>101.5</v>
      </c>
      <c r="K942" s="2">
        <v>101.5</v>
      </c>
      <c r="L942" s="2"/>
      <c r="M942" s="2"/>
      <c r="N942" s="2"/>
      <c r="O942" s="2">
        <f t="shared" si="887"/>
        <v>5450.19</v>
      </c>
      <c r="P942" s="2">
        <f t="shared" si="888"/>
        <v>5450.19</v>
      </c>
      <c r="Q942" s="2">
        <f t="shared" si="919"/>
        <v>0</v>
      </c>
      <c r="R942" s="2">
        <f t="shared" si="889"/>
        <v>0</v>
      </c>
      <c r="S942" s="2">
        <f t="shared" si="890"/>
        <v>0</v>
      </c>
      <c r="T942" s="2">
        <f t="shared" si="891"/>
        <v>0</v>
      </c>
      <c r="U942" s="2">
        <f t="shared" si="892"/>
        <v>0</v>
      </c>
      <c r="V942" s="2">
        <f t="shared" si="893"/>
        <v>0</v>
      </c>
      <c r="W942" s="2">
        <f t="shared" si="894"/>
        <v>0</v>
      </c>
      <c r="X942" s="2">
        <f t="shared" si="895"/>
        <v>0</v>
      </c>
      <c r="Y942" s="2">
        <f t="shared" si="896"/>
        <v>0</v>
      </c>
      <c r="Z942" s="2"/>
      <c r="AA942" s="2">
        <v>56481265</v>
      </c>
      <c r="AB942" s="2">
        <f t="shared" si="897"/>
        <v>729.73</v>
      </c>
      <c r="AC942" s="2">
        <f t="shared" si="898"/>
        <v>729.73</v>
      </c>
      <c r="AD942" s="2">
        <f t="shared" si="920"/>
        <v>0</v>
      </c>
      <c r="AE942" s="2">
        <f t="shared" si="921"/>
        <v>0</v>
      </c>
      <c r="AF942" s="2">
        <f t="shared" si="921"/>
        <v>0</v>
      </c>
      <c r="AG942" s="2">
        <f t="shared" si="899"/>
        <v>0</v>
      </c>
      <c r="AH942" s="2">
        <f t="shared" si="922"/>
        <v>0</v>
      </c>
      <c r="AI942" s="2">
        <f t="shared" si="922"/>
        <v>0</v>
      </c>
      <c r="AJ942" s="2">
        <f t="shared" si="900"/>
        <v>0</v>
      </c>
      <c r="AK942" s="2">
        <v>729.73</v>
      </c>
      <c r="AL942" s="2">
        <v>729.73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92</v>
      </c>
      <c r="AU942" s="2">
        <v>49</v>
      </c>
      <c r="AV942" s="2">
        <v>1</v>
      </c>
      <c r="AW942" s="2">
        <v>1.022</v>
      </c>
      <c r="AX942" s="2"/>
      <c r="AY942" s="2"/>
      <c r="AZ942" s="2">
        <v>1</v>
      </c>
      <c r="BA942" s="2">
        <v>1</v>
      </c>
      <c r="BB942" s="2">
        <v>1</v>
      </c>
      <c r="BC942" s="2">
        <v>1</v>
      </c>
      <c r="BD942" s="2" t="s">
        <v>3</v>
      </c>
      <c r="BE942" s="2" t="s">
        <v>3</v>
      </c>
      <c r="BF942" s="2" t="s">
        <v>3</v>
      </c>
      <c r="BG942" s="2" t="s">
        <v>3</v>
      </c>
      <c r="BH942" s="2">
        <v>3</v>
      </c>
      <c r="BI942" s="2">
        <v>1</v>
      </c>
      <c r="BJ942" s="2" t="s">
        <v>250</v>
      </c>
      <c r="BK942" s="2"/>
      <c r="BL942" s="2"/>
      <c r="BM942" s="2">
        <v>8</v>
      </c>
      <c r="BN942" s="2">
        <v>0</v>
      </c>
      <c r="BO942" s="2" t="s">
        <v>3</v>
      </c>
      <c r="BP942" s="2">
        <v>0</v>
      </c>
      <c r="BQ942" s="2">
        <v>30</v>
      </c>
      <c r="BR942" s="2">
        <v>0</v>
      </c>
      <c r="BS942" s="2">
        <v>1</v>
      </c>
      <c r="BT942" s="2">
        <v>1</v>
      </c>
      <c r="BU942" s="2">
        <v>1</v>
      </c>
      <c r="BV942" s="2">
        <v>1</v>
      </c>
      <c r="BW942" s="2">
        <v>1</v>
      </c>
      <c r="BX942" s="2">
        <v>1</v>
      </c>
      <c r="BY942" s="2" t="s">
        <v>3</v>
      </c>
      <c r="BZ942" s="2">
        <v>92</v>
      </c>
      <c r="CA942" s="2">
        <v>49</v>
      </c>
      <c r="CB942" s="2" t="s">
        <v>3</v>
      </c>
      <c r="CC942" s="2"/>
      <c r="CD942" s="2"/>
      <c r="CE942" s="2">
        <v>30</v>
      </c>
      <c r="CF942" s="2">
        <v>0</v>
      </c>
      <c r="CG942" s="2">
        <v>0</v>
      </c>
      <c r="CH942" s="2"/>
      <c r="CI942" s="2"/>
      <c r="CJ942" s="2"/>
      <c r="CK942" s="2"/>
      <c r="CL942" s="2"/>
      <c r="CM942" s="2">
        <v>0</v>
      </c>
      <c r="CN942" s="2" t="s">
        <v>3</v>
      </c>
      <c r="CO942" s="2">
        <v>0</v>
      </c>
      <c r="CP942" s="2">
        <f t="shared" si="901"/>
        <v>5450.19</v>
      </c>
      <c r="CQ942" s="2">
        <f t="shared" si="902"/>
        <v>745.78</v>
      </c>
      <c r="CR942" s="2">
        <f t="shared" si="923"/>
        <v>0</v>
      </c>
      <c r="CS942" s="2">
        <f t="shared" si="903"/>
        <v>0</v>
      </c>
      <c r="CT942" s="2">
        <f t="shared" si="904"/>
        <v>0</v>
      </c>
      <c r="CU942" s="2">
        <f t="shared" si="905"/>
        <v>0</v>
      </c>
      <c r="CV942" s="2">
        <f t="shared" si="906"/>
        <v>0</v>
      </c>
      <c r="CW942" s="2">
        <f t="shared" si="907"/>
        <v>0</v>
      </c>
      <c r="CX942" s="2">
        <f t="shared" si="908"/>
        <v>0</v>
      </c>
      <c r="CY942" s="2">
        <f t="shared" si="909"/>
        <v>0</v>
      </c>
      <c r="CZ942" s="2">
        <f t="shared" si="910"/>
        <v>0</v>
      </c>
      <c r="DA942" s="2"/>
      <c r="DB942" s="2"/>
      <c r="DC942" s="2" t="s">
        <v>3</v>
      </c>
      <c r="DD942" s="2" t="s">
        <v>3</v>
      </c>
      <c r="DE942" s="2" t="s">
        <v>3</v>
      </c>
      <c r="DF942" s="2" t="s">
        <v>3</v>
      </c>
      <c r="DG942" s="2" t="s">
        <v>3</v>
      </c>
      <c r="DH942" s="2" t="s">
        <v>3</v>
      </c>
      <c r="DI942" s="2" t="s">
        <v>3</v>
      </c>
      <c r="DJ942" s="2" t="s">
        <v>3</v>
      </c>
      <c r="DK942" s="2" t="s">
        <v>3</v>
      </c>
      <c r="DL942" s="2" t="s">
        <v>3</v>
      </c>
      <c r="DM942" s="2" t="s">
        <v>3</v>
      </c>
      <c r="DN942" s="2">
        <v>0</v>
      </c>
      <c r="DO942" s="2">
        <v>0</v>
      </c>
      <c r="DP942" s="2">
        <v>1</v>
      </c>
      <c r="DQ942" s="2">
        <v>1</v>
      </c>
      <c r="DR942" s="2"/>
      <c r="DS942" s="2"/>
      <c r="DT942" s="2"/>
      <c r="DU942" s="2">
        <v>1007</v>
      </c>
      <c r="DV942" s="2" t="s">
        <v>158</v>
      </c>
      <c r="DW942" s="2" t="s">
        <v>158</v>
      </c>
      <c r="DX942" s="2">
        <v>1</v>
      </c>
      <c r="DY942" s="2"/>
      <c r="DZ942" s="2" t="s">
        <v>3</v>
      </c>
      <c r="EA942" s="2" t="s">
        <v>3</v>
      </c>
      <c r="EB942" s="2" t="s">
        <v>3</v>
      </c>
      <c r="EC942" s="2" t="s">
        <v>3</v>
      </c>
      <c r="ED942" s="2"/>
      <c r="EE942" s="2">
        <v>55586444</v>
      </c>
      <c r="EF942" s="2">
        <v>30</v>
      </c>
      <c r="EG942" s="2" t="s">
        <v>117</v>
      </c>
      <c r="EH942" s="2">
        <v>0</v>
      </c>
      <c r="EI942" s="2" t="s">
        <v>3</v>
      </c>
      <c r="EJ942" s="2">
        <v>1</v>
      </c>
      <c r="EK942" s="2">
        <v>8</v>
      </c>
      <c r="EL942" s="2" t="s">
        <v>233</v>
      </c>
      <c r="EM942" s="2" t="s">
        <v>234</v>
      </c>
      <c r="EN942" s="2"/>
      <c r="EO942" s="2" t="s">
        <v>3</v>
      </c>
      <c r="EP942" s="2"/>
      <c r="EQ942" s="2">
        <v>0</v>
      </c>
      <c r="ER942" s="2">
        <v>729.73</v>
      </c>
      <c r="ES942" s="2">
        <v>729.73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>
        <v>0</v>
      </c>
      <c r="FR942" s="2">
        <v>0</v>
      </c>
      <c r="FS942" s="2">
        <v>0</v>
      </c>
      <c r="FT942" s="2"/>
      <c r="FU942" s="2"/>
      <c r="FV942" s="2"/>
      <c r="FW942" s="2"/>
      <c r="FX942" s="2">
        <v>92</v>
      </c>
      <c r="FY942" s="2">
        <v>49</v>
      </c>
      <c r="FZ942" s="2"/>
      <c r="GA942" s="2" t="s">
        <v>3</v>
      </c>
      <c r="GB942" s="2"/>
      <c r="GC942" s="2"/>
      <c r="GD942" s="2">
        <v>1</v>
      </c>
      <c r="GE942" s="2"/>
      <c r="GF942" s="2">
        <v>-1447999952</v>
      </c>
      <c r="GG942" s="2">
        <v>2</v>
      </c>
      <c r="GH942" s="2">
        <v>1</v>
      </c>
      <c r="GI942" s="2">
        <v>-2</v>
      </c>
      <c r="GJ942" s="2">
        <v>0</v>
      </c>
      <c r="GK942" s="2">
        <v>0</v>
      </c>
      <c r="GL942" s="2">
        <f t="shared" si="911"/>
        <v>0</v>
      </c>
      <c r="GM942" s="2">
        <f t="shared" si="912"/>
        <v>5450.19</v>
      </c>
      <c r="GN942" s="2">
        <f t="shared" si="913"/>
        <v>5450.19</v>
      </c>
      <c r="GO942" s="2">
        <f t="shared" si="914"/>
        <v>0</v>
      </c>
      <c r="GP942" s="2">
        <f t="shared" si="915"/>
        <v>0</v>
      </c>
      <c r="GQ942" s="2"/>
      <c r="GR942" s="2">
        <v>0</v>
      </c>
      <c r="GS942" s="2">
        <v>3</v>
      </c>
      <c r="GT942" s="2">
        <v>0</v>
      </c>
      <c r="GU942" s="2" t="s">
        <v>3</v>
      </c>
      <c r="GV942" s="2">
        <f t="shared" si="916"/>
        <v>0</v>
      </c>
      <c r="GW942" s="2">
        <v>1</v>
      </c>
      <c r="GX942" s="2">
        <f t="shared" si="917"/>
        <v>0</v>
      </c>
      <c r="GY942" s="2"/>
      <c r="GZ942" s="2"/>
      <c r="HA942" s="2">
        <v>0</v>
      </c>
      <c r="HB942" s="2">
        <v>0</v>
      </c>
      <c r="HC942" s="2">
        <f t="shared" si="918"/>
        <v>0</v>
      </c>
      <c r="HD942" s="2"/>
      <c r="HE942" s="2" t="s">
        <v>3</v>
      </c>
      <c r="HF942" s="2" t="s">
        <v>3</v>
      </c>
      <c r="HG942" s="2"/>
      <c r="HH942" s="2"/>
      <c r="HI942" s="2"/>
      <c r="HJ942" s="2"/>
      <c r="HK942" s="2"/>
      <c r="HL942" s="2"/>
      <c r="HM942" s="2" t="s">
        <v>3</v>
      </c>
      <c r="HN942" s="2" t="s">
        <v>3</v>
      </c>
      <c r="HO942" s="2" t="s">
        <v>3</v>
      </c>
      <c r="HP942" s="2" t="s">
        <v>3</v>
      </c>
      <c r="HQ942" s="2" t="s">
        <v>3</v>
      </c>
      <c r="HR942" s="2"/>
      <c r="HS942" s="2">
        <v>0</v>
      </c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>
        <v>0</v>
      </c>
      <c r="IL942" s="2"/>
      <c r="IM942" s="2"/>
      <c r="IN942" s="2"/>
      <c r="IO942" s="2"/>
      <c r="IP942" s="2"/>
      <c r="IQ942" s="2"/>
      <c r="IR942" s="2"/>
      <c r="IS942" s="2"/>
      <c r="IT942" s="2"/>
      <c r="IU942" s="2"/>
    </row>
    <row r="943" spans="1:255" x14ac:dyDescent="0.25">
      <c r="A943">
        <v>18</v>
      </c>
      <c r="B943">
        <v>1</v>
      </c>
      <c r="C943">
        <v>726</v>
      </c>
      <c r="E943" t="s">
        <v>516</v>
      </c>
      <c r="F943" t="s">
        <v>248</v>
      </c>
      <c r="G943" t="s">
        <v>249</v>
      </c>
      <c r="H943" t="s">
        <v>158</v>
      </c>
      <c r="I943">
        <f>I935*J943</f>
        <v>7.3079999999999998</v>
      </c>
      <c r="J943">
        <v>101.5</v>
      </c>
      <c r="K943">
        <v>101.5</v>
      </c>
      <c r="O943">
        <f t="shared" si="887"/>
        <v>54937.919999999998</v>
      </c>
      <c r="P943">
        <f t="shared" si="888"/>
        <v>54937.919999999998</v>
      </c>
      <c r="Q943">
        <f t="shared" si="919"/>
        <v>0</v>
      </c>
      <c r="R943">
        <f t="shared" si="889"/>
        <v>0</v>
      </c>
      <c r="S943">
        <f t="shared" si="890"/>
        <v>0</v>
      </c>
      <c r="T943">
        <f t="shared" si="891"/>
        <v>0</v>
      </c>
      <c r="U943">
        <f t="shared" si="892"/>
        <v>0</v>
      </c>
      <c r="V943">
        <f t="shared" si="893"/>
        <v>0</v>
      </c>
      <c r="W943">
        <f t="shared" si="894"/>
        <v>0</v>
      </c>
      <c r="X943">
        <f t="shared" si="895"/>
        <v>0</v>
      </c>
      <c r="Y943">
        <f t="shared" si="896"/>
        <v>0</v>
      </c>
      <c r="AA943">
        <v>56481267</v>
      </c>
      <c r="AB943">
        <f t="shared" si="897"/>
        <v>729.73</v>
      </c>
      <c r="AC943">
        <f t="shared" si="898"/>
        <v>729.73</v>
      </c>
      <c r="AD943">
        <f t="shared" si="920"/>
        <v>0</v>
      </c>
      <c r="AE943">
        <f t="shared" si="921"/>
        <v>0</v>
      </c>
      <c r="AF943">
        <f t="shared" si="921"/>
        <v>0</v>
      </c>
      <c r="AG943">
        <f t="shared" si="899"/>
        <v>0</v>
      </c>
      <c r="AH943">
        <f t="shared" si="922"/>
        <v>0</v>
      </c>
      <c r="AI943">
        <f t="shared" si="922"/>
        <v>0</v>
      </c>
      <c r="AJ943">
        <f t="shared" si="900"/>
        <v>0</v>
      </c>
      <c r="AK943">
        <v>729.73</v>
      </c>
      <c r="AL943">
        <v>729.73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92</v>
      </c>
      <c r="AU943">
        <v>49</v>
      </c>
      <c r="AV943">
        <v>1</v>
      </c>
      <c r="AW943">
        <v>1.022</v>
      </c>
      <c r="AZ943">
        <v>1</v>
      </c>
      <c r="BA943">
        <v>1</v>
      </c>
      <c r="BB943">
        <v>1</v>
      </c>
      <c r="BC943">
        <v>10.08</v>
      </c>
      <c r="BD943" t="s">
        <v>3</v>
      </c>
      <c r="BE943" t="s">
        <v>3</v>
      </c>
      <c r="BF943" t="s">
        <v>3</v>
      </c>
      <c r="BG943" t="s">
        <v>3</v>
      </c>
      <c r="BH943">
        <v>3</v>
      </c>
      <c r="BI943">
        <v>1</v>
      </c>
      <c r="BJ943" t="s">
        <v>250</v>
      </c>
      <c r="BM943">
        <v>8</v>
      </c>
      <c r="BN943">
        <v>0</v>
      </c>
      <c r="BO943" t="s">
        <v>248</v>
      </c>
      <c r="BP943">
        <v>1</v>
      </c>
      <c r="BQ943">
        <v>30</v>
      </c>
      <c r="BR943">
        <v>0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 t="s">
        <v>3</v>
      </c>
      <c r="BZ943">
        <v>92</v>
      </c>
      <c r="CA943">
        <v>49</v>
      </c>
      <c r="CB943" t="s">
        <v>3</v>
      </c>
      <c r="CE943">
        <v>30</v>
      </c>
      <c r="CF943">
        <v>0</v>
      </c>
      <c r="CG943">
        <v>0</v>
      </c>
      <c r="CM943">
        <v>0</v>
      </c>
      <c r="CN943" t="s">
        <v>3</v>
      </c>
      <c r="CO943">
        <v>0</v>
      </c>
      <c r="CP943">
        <f t="shared" si="901"/>
        <v>54937.919999999998</v>
      </c>
      <c r="CQ943">
        <f t="shared" si="902"/>
        <v>7517.46</v>
      </c>
      <c r="CR943">
        <f t="shared" si="923"/>
        <v>0</v>
      </c>
      <c r="CS943">
        <f t="shared" si="903"/>
        <v>0</v>
      </c>
      <c r="CT943">
        <f t="shared" si="904"/>
        <v>0</v>
      </c>
      <c r="CU943">
        <f t="shared" si="905"/>
        <v>0</v>
      </c>
      <c r="CV943">
        <f t="shared" si="906"/>
        <v>0</v>
      </c>
      <c r="CW943">
        <f t="shared" si="907"/>
        <v>0</v>
      </c>
      <c r="CX943">
        <f t="shared" si="908"/>
        <v>0</v>
      </c>
      <c r="CY943">
        <f t="shared" si="909"/>
        <v>0</v>
      </c>
      <c r="CZ943">
        <f t="shared" si="910"/>
        <v>0</v>
      </c>
      <c r="DC943" t="s">
        <v>3</v>
      </c>
      <c r="DD943" t="s">
        <v>3</v>
      </c>
      <c r="DE943" t="s">
        <v>3</v>
      </c>
      <c r="DF943" t="s">
        <v>3</v>
      </c>
      <c r="DG943" t="s">
        <v>3</v>
      </c>
      <c r="DH943" t="s">
        <v>3</v>
      </c>
      <c r="DI943" t="s">
        <v>3</v>
      </c>
      <c r="DJ943" t="s">
        <v>3</v>
      </c>
      <c r="DK943" t="s">
        <v>3</v>
      </c>
      <c r="DL943" t="s">
        <v>3</v>
      </c>
      <c r="DM943" t="s">
        <v>3</v>
      </c>
      <c r="DN943">
        <v>0</v>
      </c>
      <c r="DO943">
        <v>0</v>
      </c>
      <c r="DP943">
        <v>1</v>
      </c>
      <c r="DQ943">
        <v>1</v>
      </c>
      <c r="DU943">
        <v>1007</v>
      </c>
      <c r="DV943" t="s">
        <v>158</v>
      </c>
      <c r="DW943" t="s">
        <v>158</v>
      </c>
      <c r="DX943">
        <v>1</v>
      </c>
      <c r="DZ943" t="s">
        <v>3</v>
      </c>
      <c r="EA943" t="s">
        <v>3</v>
      </c>
      <c r="EB943" t="s">
        <v>3</v>
      </c>
      <c r="EC943" t="s">
        <v>3</v>
      </c>
      <c r="EE943">
        <v>55586444</v>
      </c>
      <c r="EF943">
        <v>30</v>
      </c>
      <c r="EG943" t="s">
        <v>117</v>
      </c>
      <c r="EH943">
        <v>0</v>
      </c>
      <c r="EI943" t="s">
        <v>3</v>
      </c>
      <c r="EJ943">
        <v>1</v>
      </c>
      <c r="EK943">
        <v>8</v>
      </c>
      <c r="EL943" t="s">
        <v>233</v>
      </c>
      <c r="EM943" t="s">
        <v>234</v>
      </c>
      <c r="EO943" t="s">
        <v>3</v>
      </c>
      <c r="EQ943">
        <v>0</v>
      </c>
      <c r="ER943">
        <v>729.73</v>
      </c>
      <c r="ES943">
        <v>729.73</v>
      </c>
      <c r="ET943">
        <v>0</v>
      </c>
      <c r="EU943">
        <v>0</v>
      </c>
      <c r="EV943">
        <v>0</v>
      </c>
      <c r="EW943">
        <v>0</v>
      </c>
      <c r="EX943">
        <v>0</v>
      </c>
      <c r="FQ943">
        <v>0</v>
      </c>
      <c r="FR943">
        <v>0</v>
      </c>
      <c r="FS943">
        <v>0</v>
      </c>
      <c r="FX943">
        <v>92</v>
      </c>
      <c r="FY943">
        <v>49</v>
      </c>
      <c r="GA943" t="s">
        <v>3</v>
      </c>
      <c r="GD943">
        <v>1</v>
      </c>
      <c r="GF943">
        <v>-1447999952</v>
      </c>
      <c r="GG943">
        <v>2</v>
      </c>
      <c r="GH943">
        <v>1</v>
      </c>
      <c r="GI943">
        <v>2</v>
      </c>
      <c r="GJ943">
        <v>0</v>
      </c>
      <c r="GK943">
        <v>0</v>
      </c>
      <c r="GL943">
        <f t="shared" si="911"/>
        <v>0</v>
      </c>
      <c r="GM943">
        <f t="shared" si="912"/>
        <v>54937.919999999998</v>
      </c>
      <c r="GN943">
        <f t="shared" si="913"/>
        <v>54937.919999999998</v>
      </c>
      <c r="GO943">
        <f t="shared" si="914"/>
        <v>0</v>
      </c>
      <c r="GP943">
        <f t="shared" si="915"/>
        <v>0</v>
      </c>
      <c r="GR943">
        <v>0</v>
      </c>
      <c r="GS943">
        <v>3</v>
      </c>
      <c r="GT943">
        <v>0</v>
      </c>
      <c r="GU943" t="s">
        <v>3</v>
      </c>
      <c r="GV943">
        <f t="shared" si="916"/>
        <v>0</v>
      </c>
      <c r="GW943">
        <v>1</v>
      </c>
      <c r="GX943">
        <f t="shared" si="917"/>
        <v>0</v>
      </c>
      <c r="HA943">
        <v>0</v>
      </c>
      <c r="HB943">
        <v>0</v>
      </c>
      <c r="HC943">
        <f t="shared" si="918"/>
        <v>0</v>
      </c>
      <c r="HE943" t="s">
        <v>3</v>
      </c>
      <c r="HF943" t="s">
        <v>3</v>
      </c>
      <c r="HM943" t="s">
        <v>3</v>
      </c>
      <c r="HN943" t="s">
        <v>3</v>
      </c>
      <c r="HO943" t="s">
        <v>3</v>
      </c>
      <c r="HP943" t="s">
        <v>3</v>
      </c>
      <c r="HQ943" t="s">
        <v>3</v>
      </c>
      <c r="HS943">
        <v>0</v>
      </c>
      <c r="IK943">
        <v>0</v>
      </c>
    </row>
    <row r="944" spans="1:255" x14ac:dyDescent="0.25">
      <c r="A944" s="2">
        <v>19</v>
      </c>
      <c r="B944" s="2">
        <v>1</v>
      </c>
      <c r="C944" s="2"/>
      <c r="D944" s="2"/>
      <c r="E944" s="2"/>
      <c r="F944" s="2" t="s">
        <v>3</v>
      </c>
      <c r="G944" s="2" t="s">
        <v>517</v>
      </c>
      <c r="H944" s="2" t="s">
        <v>3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1</v>
      </c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>
        <v>0</v>
      </c>
      <c r="IL944" s="2"/>
      <c r="IM944" s="2"/>
      <c r="IN944" s="2"/>
      <c r="IO944" s="2"/>
      <c r="IP944" s="2"/>
      <c r="IQ944" s="2"/>
      <c r="IR944" s="2"/>
      <c r="IS944" s="2"/>
      <c r="IT944" s="2"/>
      <c r="IU944" s="2"/>
    </row>
    <row r="945" spans="1:255" x14ac:dyDescent="0.25">
      <c r="A945" s="2">
        <v>17</v>
      </c>
      <c r="B945" s="2">
        <v>1</v>
      </c>
      <c r="C945" s="2">
        <f>ROW(SmtRes!A739)</f>
        <v>739</v>
      </c>
      <c r="D945" s="2">
        <f>ROW(EtalonRes!A733)</f>
        <v>733</v>
      </c>
      <c r="E945" s="2" t="s">
        <v>518</v>
      </c>
      <c r="F945" s="2" t="s">
        <v>409</v>
      </c>
      <c r="G945" s="2" t="s">
        <v>410</v>
      </c>
      <c r="H945" s="2" t="s">
        <v>258</v>
      </c>
      <c r="I945" s="2">
        <f>ROUND(0.1+4.6,9)</f>
        <v>4.7</v>
      </c>
      <c r="J945" s="2">
        <v>0</v>
      </c>
      <c r="K945" s="2">
        <f>ROUND(0.1+4.6,9)</f>
        <v>4.7</v>
      </c>
      <c r="L945" s="2"/>
      <c r="M945" s="2"/>
      <c r="N945" s="2"/>
      <c r="O945" s="2">
        <f t="shared" ref="O945:O964" si="924">ROUND(CP945,2)</f>
        <v>3969.5</v>
      </c>
      <c r="P945" s="2">
        <f t="shared" ref="P945:P964" si="925">ROUND((ROUND((AC945*AW945*I945),2)*BC945),2)</f>
        <v>2264.52</v>
      </c>
      <c r="Q945" s="2">
        <f>(ROUND((ROUND((((ET945*1.25*1.1))*AV945*I945),2)*BB945),2)+ROUND((ROUND(((AE945-((EU945*1.25*1.1)))*AV945*I945),2)*BS945),2))</f>
        <v>234.59</v>
      </c>
      <c r="R945" s="2">
        <f t="shared" ref="R945:R964" si="926">ROUND((ROUND((AE945*AV945*I945),2)*BS945),2)</f>
        <v>29.03</v>
      </c>
      <c r="S945" s="2">
        <f t="shared" ref="S945:S964" si="927">ROUND((ROUND((AF945*AV945*I945),2)*BA945),2)</f>
        <v>1470.39</v>
      </c>
      <c r="T945" s="2">
        <f t="shared" ref="T945:T964" si="928">ROUND(CU945*I945,2)</f>
        <v>0</v>
      </c>
      <c r="U945" s="2">
        <f t="shared" ref="U945:U964" si="929">CV945*I945</f>
        <v>113.10713254500001</v>
      </c>
      <c r="V945" s="2">
        <f t="shared" ref="V945:V964" si="930">CW945*I945</f>
        <v>0</v>
      </c>
      <c r="W945" s="2">
        <f t="shared" ref="W945:W964" si="931">ROUND(CX945*I945,2)</f>
        <v>0</v>
      </c>
      <c r="X945" s="2">
        <f t="shared" ref="X945:X964" si="932">ROUND(CY945,2)</f>
        <v>1304.5</v>
      </c>
      <c r="Y945" s="2">
        <f t="shared" ref="Y945:Y964" si="933">ROUND(CZ945,2)</f>
        <v>704.73</v>
      </c>
      <c r="Z945" s="2"/>
      <c r="AA945" s="2">
        <v>56481265</v>
      </c>
      <c r="AB945" s="2">
        <f t="shared" ref="AB945:AB964" si="934">ROUND((AC945+AD945+AF945),6)</f>
        <v>819.30690000000004</v>
      </c>
      <c r="AC945" s="2">
        <f t="shared" ref="AC945:AC964" si="935">ROUND((ES945),6)</f>
        <v>472.83</v>
      </c>
      <c r="AD945" s="2">
        <f>ROUND(((((ET945*1.25*1.1))-((EU945*1.25*1.1)))+AE945),6)</f>
        <v>47.671250000000001</v>
      </c>
      <c r="AE945" s="2">
        <f>ROUND(((EU945*1.25*1.1)),6)</f>
        <v>5.8987499999999997</v>
      </c>
      <c r="AF945" s="2">
        <f>ROUND(((EV945*1.15*1.1)),6)</f>
        <v>298.80565000000001</v>
      </c>
      <c r="AG945" s="2">
        <f t="shared" ref="AG945:AG964" si="936">ROUND((AP945),6)</f>
        <v>0</v>
      </c>
      <c r="AH945" s="2">
        <f>((EW945*1.15*1.1))</f>
        <v>22.985050000000005</v>
      </c>
      <c r="AI945" s="2">
        <f>((EX945*1.25*1.1))</f>
        <v>0</v>
      </c>
      <c r="AJ945" s="2">
        <f t="shared" ref="AJ945:AJ964" si="937">(AS945)</f>
        <v>0</v>
      </c>
      <c r="AK945" s="2">
        <v>743.71</v>
      </c>
      <c r="AL945" s="2">
        <v>472.83</v>
      </c>
      <c r="AM945" s="2">
        <v>34.67</v>
      </c>
      <c r="AN945" s="2">
        <v>4.29</v>
      </c>
      <c r="AO945" s="2">
        <v>236.21</v>
      </c>
      <c r="AP945" s="2">
        <v>0</v>
      </c>
      <c r="AQ945" s="2">
        <v>18.170000000000002</v>
      </c>
      <c r="AR945" s="2">
        <v>0</v>
      </c>
      <c r="AS945" s="2">
        <v>0</v>
      </c>
      <c r="AT945" s="2">
        <v>87</v>
      </c>
      <c r="AU945" s="2">
        <v>47</v>
      </c>
      <c r="AV945" s="2">
        <v>1.0469999999999999</v>
      </c>
      <c r="AW945" s="2">
        <v>1.0189999999999999</v>
      </c>
      <c r="AX945" s="2"/>
      <c r="AY945" s="2"/>
      <c r="AZ945" s="2">
        <v>1</v>
      </c>
      <c r="BA945" s="2">
        <v>1</v>
      </c>
      <c r="BB945" s="2">
        <v>1</v>
      </c>
      <c r="BC945" s="2">
        <v>1</v>
      </c>
      <c r="BD945" s="2" t="s">
        <v>3</v>
      </c>
      <c r="BE945" s="2" t="s">
        <v>3</v>
      </c>
      <c r="BF945" s="2" t="s">
        <v>3</v>
      </c>
      <c r="BG945" s="2" t="s">
        <v>3</v>
      </c>
      <c r="BH945" s="2">
        <v>0</v>
      </c>
      <c r="BI945" s="2">
        <v>1</v>
      </c>
      <c r="BJ945" s="2" t="s">
        <v>411</v>
      </c>
      <c r="BK945" s="2"/>
      <c r="BL945" s="2"/>
      <c r="BM945" s="2">
        <v>29</v>
      </c>
      <c r="BN945" s="2">
        <v>0</v>
      </c>
      <c r="BO945" s="2" t="s">
        <v>409</v>
      </c>
      <c r="BP945" s="2">
        <v>1</v>
      </c>
      <c r="BQ945" s="2">
        <v>30</v>
      </c>
      <c r="BR945" s="2">
        <v>0</v>
      </c>
      <c r="BS945" s="2">
        <v>1</v>
      </c>
      <c r="BT945" s="2">
        <v>1</v>
      </c>
      <c r="BU945" s="2">
        <v>1</v>
      </c>
      <c r="BV945" s="2">
        <v>1</v>
      </c>
      <c r="BW945" s="2">
        <v>1</v>
      </c>
      <c r="BX945" s="2">
        <v>1</v>
      </c>
      <c r="BY945" s="2" t="s">
        <v>3</v>
      </c>
      <c r="BZ945" s="2">
        <v>87</v>
      </c>
      <c r="CA945" s="2">
        <v>47</v>
      </c>
      <c r="CB945" s="2" t="s">
        <v>3</v>
      </c>
      <c r="CC945" s="2"/>
      <c r="CD945" s="2"/>
      <c r="CE945" s="2">
        <v>30</v>
      </c>
      <c r="CF945" s="2">
        <v>0</v>
      </c>
      <c r="CG945" s="2">
        <v>0</v>
      </c>
      <c r="CH945" s="2"/>
      <c r="CI945" s="2"/>
      <c r="CJ945" s="2"/>
      <c r="CK945" s="2"/>
      <c r="CL945" s="2"/>
      <c r="CM945" s="2">
        <v>0</v>
      </c>
      <c r="CN945" s="2" t="s">
        <v>3</v>
      </c>
      <c r="CO945" s="2">
        <v>0</v>
      </c>
      <c r="CP945" s="2">
        <f t="shared" ref="CP945:CP964" si="938">(P945+Q945+S945)</f>
        <v>3969.5</v>
      </c>
      <c r="CQ945" s="2">
        <f t="shared" ref="CQ945:CQ964" si="939">ROUND((ROUND((AC945*AW945*1),2)*BC945),2)</f>
        <v>481.81</v>
      </c>
      <c r="CR945" s="2">
        <f>(ROUND((ROUND((((ET945*1.25*1.1))*AV945*1),2)*BB945),2)+ROUND((ROUND(((AE945-((EU945*1.25*1.1)))*AV945*1),2)*BS945),2))</f>
        <v>49.91</v>
      </c>
      <c r="CS945" s="2">
        <f t="shared" ref="CS945:CS964" si="940">ROUND((ROUND((AE945*AV945*1),2)*BS945),2)</f>
        <v>6.18</v>
      </c>
      <c r="CT945" s="2">
        <f t="shared" ref="CT945:CT964" si="941">ROUND((ROUND((AF945*AV945*1),2)*BA945),2)</f>
        <v>312.85000000000002</v>
      </c>
      <c r="CU945" s="2">
        <f t="shared" ref="CU945:CU964" si="942">AG945</f>
        <v>0</v>
      </c>
      <c r="CV945" s="2">
        <f t="shared" ref="CV945:CV964" si="943">(AH945*AV945)</f>
        <v>24.065347350000003</v>
      </c>
      <c r="CW945" s="2">
        <f t="shared" ref="CW945:CW964" si="944">AI945</f>
        <v>0</v>
      </c>
      <c r="CX945" s="2">
        <f t="shared" ref="CX945:CX964" si="945">AJ945</f>
        <v>0</v>
      </c>
      <c r="CY945" s="2">
        <f t="shared" ref="CY945:CY964" si="946">(((S945+R945)*AT945)/100)</f>
        <v>1304.4954</v>
      </c>
      <c r="CZ945" s="2">
        <f t="shared" ref="CZ945:CZ964" si="947">(((S945+R945)*AU945)/100)</f>
        <v>704.7274000000001</v>
      </c>
      <c r="DA945" s="2"/>
      <c r="DB945" s="2"/>
      <c r="DC945" s="2" t="s">
        <v>3</v>
      </c>
      <c r="DD945" s="2" t="s">
        <v>3</v>
      </c>
      <c r="DE945" s="2" t="s">
        <v>165</v>
      </c>
      <c r="DF945" s="2" t="s">
        <v>165</v>
      </c>
      <c r="DG945" s="2" t="s">
        <v>166</v>
      </c>
      <c r="DH945" s="2" t="s">
        <v>3</v>
      </c>
      <c r="DI945" s="2" t="s">
        <v>166</v>
      </c>
      <c r="DJ945" s="2" t="s">
        <v>165</v>
      </c>
      <c r="DK945" s="2" t="s">
        <v>3</v>
      </c>
      <c r="DL945" s="2" t="s">
        <v>3</v>
      </c>
      <c r="DM945" s="2" t="s">
        <v>3</v>
      </c>
      <c r="DN945" s="2">
        <v>0</v>
      </c>
      <c r="DO945" s="2">
        <v>0</v>
      </c>
      <c r="DP945" s="2">
        <v>1</v>
      </c>
      <c r="DQ945" s="2">
        <v>1</v>
      </c>
      <c r="DR945" s="2"/>
      <c r="DS945" s="2"/>
      <c r="DT945" s="2"/>
      <c r="DU945" s="2">
        <v>1013</v>
      </c>
      <c r="DV945" s="2" t="s">
        <v>258</v>
      </c>
      <c r="DW945" s="2" t="s">
        <v>258</v>
      </c>
      <c r="DX945" s="2">
        <v>1</v>
      </c>
      <c r="DY945" s="2"/>
      <c r="DZ945" s="2" t="s">
        <v>3</v>
      </c>
      <c r="EA945" s="2" t="s">
        <v>3</v>
      </c>
      <c r="EB945" s="2" t="s">
        <v>3</v>
      </c>
      <c r="EC945" s="2" t="s">
        <v>3</v>
      </c>
      <c r="ED945" s="2"/>
      <c r="EE945" s="2">
        <v>55586465</v>
      </c>
      <c r="EF945" s="2">
        <v>30</v>
      </c>
      <c r="EG945" s="2" t="s">
        <v>117</v>
      </c>
      <c r="EH945" s="2">
        <v>0</v>
      </c>
      <c r="EI945" s="2" t="s">
        <v>3</v>
      </c>
      <c r="EJ945" s="2">
        <v>1</v>
      </c>
      <c r="EK945" s="2">
        <v>29</v>
      </c>
      <c r="EL945" s="2" t="s">
        <v>412</v>
      </c>
      <c r="EM945" s="2" t="s">
        <v>413</v>
      </c>
      <c r="EN945" s="2"/>
      <c r="EO945" s="2" t="s">
        <v>52</v>
      </c>
      <c r="EP945" s="2"/>
      <c r="EQ945" s="2">
        <v>0</v>
      </c>
      <c r="ER945" s="2">
        <v>743.71</v>
      </c>
      <c r="ES945" s="2">
        <v>472.83</v>
      </c>
      <c r="ET945" s="2">
        <v>34.67</v>
      </c>
      <c r="EU945" s="2">
        <v>4.29</v>
      </c>
      <c r="EV945" s="2">
        <v>236.21</v>
      </c>
      <c r="EW945" s="2">
        <v>18.170000000000002</v>
      </c>
      <c r="EX945" s="2">
        <v>0</v>
      </c>
      <c r="EY945" s="2">
        <v>0</v>
      </c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>
        <v>0</v>
      </c>
      <c r="FR945" s="2">
        <v>0</v>
      </c>
      <c r="FS945" s="2">
        <v>0</v>
      </c>
      <c r="FT945" s="2"/>
      <c r="FU945" s="2"/>
      <c r="FV945" s="2"/>
      <c r="FW945" s="2"/>
      <c r="FX945" s="2">
        <v>87</v>
      </c>
      <c r="FY945" s="2">
        <v>47</v>
      </c>
      <c r="FZ945" s="2"/>
      <c r="GA945" s="2" t="s">
        <v>3</v>
      </c>
      <c r="GB945" s="2"/>
      <c r="GC945" s="2"/>
      <c r="GD945" s="2">
        <v>1</v>
      </c>
      <c r="GE945" s="2"/>
      <c r="GF945" s="2">
        <v>939905489</v>
      </c>
      <c r="GG945" s="2">
        <v>2</v>
      </c>
      <c r="GH945" s="2">
        <v>1</v>
      </c>
      <c r="GI945" s="2">
        <v>2</v>
      </c>
      <c r="GJ945" s="2">
        <v>0</v>
      </c>
      <c r="GK945" s="2">
        <v>0</v>
      </c>
      <c r="GL945" s="2">
        <f t="shared" ref="GL945:GL964" si="948">ROUND(IF(AND(BH945=3,BI945=3,FS945&lt;&gt;0),P945,0),2)</f>
        <v>0</v>
      </c>
      <c r="GM945" s="2">
        <f t="shared" ref="GM945:GM964" si="949">ROUND(O945+X945+Y945,2)+GX945</f>
        <v>5978.73</v>
      </c>
      <c r="GN945" s="2">
        <f t="shared" ref="GN945:GN964" si="950">IF(OR(BI945=0,BI945=1),GM945-GX945,0)</f>
        <v>5978.73</v>
      </c>
      <c r="GO945" s="2">
        <f t="shared" ref="GO945:GO964" si="951">IF(BI945=2,GM945-GX945,0)</f>
        <v>0</v>
      </c>
      <c r="GP945" s="2">
        <f t="shared" ref="GP945:GP964" si="952">IF(BI945=4,GM945-GX945,0)</f>
        <v>0</v>
      </c>
      <c r="GQ945" s="2"/>
      <c r="GR945" s="2">
        <v>0</v>
      </c>
      <c r="GS945" s="2">
        <v>3</v>
      </c>
      <c r="GT945" s="2">
        <v>0</v>
      </c>
      <c r="GU945" s="2" t="s">
        <v>3</v>
      </c>
      <c r="GV945" s="2">
        <f t="shared" ref="GV945:GV964" si="953">ROUND((GT945),6)</f>
        <v>0</v>
      </c>
      <c r="GW945" s="2">
        <v>1</v>
      </c>
      <c r="GX945" s="2">
        <f t="shared" ref="GX945:GX964" si="954">ROUND(HC945*I945,2)</f>
        <v>0</v>
      </c>
      <c r="GY945" s="2"/>
      <c r="GZ945" s="2"/>
      <c r="HA945" s="2">
        <v>0</v>
      </c>
      <c r="HB945" s="2">
        <v>0</v>
      </c>
      <c r="HC945" s="2">
        <f t="shared" ref="HC945:HC964" si="955">GV945*GW945</f>
        <v>0</v>
      </c>
      <c r="HD945" s="2"/>
      <c r="HE945" s="2" t="s">
        <v>3</v>
      </c>
      <c r="HF945" s="2" t="s">
        <v>3</v>
      </c>
      <c r="HG945" s="2"/>
      <c r="HH945" s="2"/>
      <c r="HI945" s="2"/>
      <c r="HJ945" s="2"/>
      <c r="HK945" s="2"/>
      <c r="HL945" s="2"/>
      <c r="HM945" s="2" t="s">
        <v>3</v>
      </c>
      <c r="HN945" s="2" t="s">
        <v>3</v>
      </c>
      <c r="HO945" s="2" t="s">
        <v>3</v>
      </c>
      <c r="HP945" s="2" t="s">
        <v>3</v>
      </c>
      <c r="HQ945" s="2" t="s">
        <v>3</v>
      </c>
      <c r="HR945" s="2"/>
      <c r="HS945" s="2">
        <v>0</v>
      </c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>
        <v>0</v>
      </c>
      <c r="IL945" s="2"/>
      <c r="IM945" s="2"/>
      <c r="IN945" s="2"/>
      <c r="IO945" s="2"/>
      <c r="IP945" s="2"/>
      <c r="IQ945" s="2"/>
      <c r="IR945" s="2"/>
      <c r="IS945" s="2"/>
      <c r="IT945" s="2"/>
      <c r="IU945" s="2"/>
    </row>
    <row r="946" spans="1:255" x14ac:dyDescent="0.25">
      <c r="A946">
        <v>17</v>
      </c>
      <c r="B946">
        <v>1</v>
      </c>
      <c r="C946">
        <f>ROW(SmtRes!A748)</f>
        <v>748</v>
      </c>
      <c r="D946">
        <f>ROW(EtalonRes!A742)</f>
        <v>742</v>
      </c>
      <c r="E946" t="s">
        <v>518</v>
      </c>
      <c r="F946" t="s">
        <v>409</v>
      </c>
      <c r="G946" t="s">
        <v>410</v>
      </c>
      <c r="H946" t="s">
        <v>258</v>
      </c>
      <c r="I946">
        <f>ROUND(0.1+4.6,9)</f>
        <v>4.7</v>
      </c>
      <c r="J946">
        <v>0</v>
      </c>
      <c r="K946">
        <f>ROUND(0.1+4.6,9)</f>
        <v>4.7</v>
      </c>
      <c r="O946">
        <f t="shared" si="924"/>
        <v>88703.57</v>
      </c>
      <c r="P946">
        <f t="shared" si="925"/>
        <v>15013.77</v>
      </c>
      <c r="Q946">
        <f>(ROUND((ROUND((((ET946*1.25*1.1))*AV946*I946),2)*BB946),2)+ROUND((ROUND(((AE946-((EU946*1.25*1.1)))*AV946*I946),2)*BS946),2))</f>
        <v>3375.75</v>
      </c>
      <c r="R946">
        <f t="shared" si="926"/>
        <v>1388.21</v>
      </c>
      <c r="S946">
        <f t="shared" si="927"/>
        <v>70314.05</v>
      </c>
      <c r="T946">
        <f t="shared" si="928"/>
        <v>0</v>
      </c>
      <c r="U946">
        <f t="shared" si="929"/>
        <v>113.10713254500001</v>
      </c>
      <c r="V946">
        <f t="shared" si="930"/>
        <v>0</v>
      </c>
      <c r="W946">
        <f t="shared" si="931"/>
        <v>0</v>
      </c>
      <c r="X946">
        <f t="shared" si="932"/>
        <v>62380.97</v>
      </c>
      <c r="Y946">
        <f t="shared" si="933"/>
        <v>33700.06</v>
      </c>
      <c r="AA946">
        <v>56481267</v>
      </c>
      <c r="AB946">
        <f t="shared" si="934"/>
        <v>819.30690000000004</v>
      </c>
      <c r="AC946">
        <f t="shared" si="935"/>
        <v>472.83</v>
      </c>
      <c r="AD946">
        <f>ROUND(((((ET946*1.25*1.1))-((EU946*1.25*1.1)))+AE946),6)</f>
        <v>47.671250000000001</v>
      </c>
      <c r="AE946">
        <f>ROUND(((EU946*1.25*1.1)),6)</f>
        <v>5.8987499999999997</v>
      </c>
      <c r="AF946">
        <f>ROUND(((EV946*1.15*1.1)),6)</f>
        <v>298.80565000000001</v>
      </c>
      <c r="AG946">
        <f t="shared" si="936"/>
        <v>0</v>
      </c>
      <c r="AH946">
        <f>((EW946*1.15*1.1))</f>
        <v>22.985050000000005</v>
      </c>
      <c r="AI946">
        <f>((EX946*1.25*1.1))</f>
        <v>0</v>
      </c>
      <c r="AJ946">
        <f t="shared" si="937"/>
        <v>0</v>
      </c>
      <c r="AK946">
        <v>743.71</v>
      </c>
      <c r="AL946">
        <v>472.83</v>
      </c>
      <c r="AM946">
        <v>34.67</v>
      </c>
      <c r="AN946">
        <v>4.29</v>
      </c>
      <c r="AO946">
        <v>236.21</v>
      </c>
      <c r="AP946">
        <v>0</v>
      </c>
      <c r="AQ946">
        <v>18.170000000000002</v>
      </c>
      <c r="AR946">
        <v>0</v>
      </c>
      <c r="AS946">
        <v>0</v>
      </c>
      <c r="AT946">
        <v>87</v>
      </c>
      <c r="AU946">
        <v>47</v>
      </c>
      <c r="AV946">
        <v>1.0469999999999999</v>
      </c>
      <c r="AW946">
        <v>1.0189999999999999</v>
      </c>
      <c r="AZ946">
        <v>1</v>
      </c>
      <c r="BA946">
        <v>47.82</v>
      </c>
      <c r="BB946">
        <v>14.39</v>
      </c>
      <c r="BC946">
        <v>6.63</v>
      </c>
      <c r="BD946" t="s">
        <v>3</v>
      </c>
      <c r="BE946" t="s">
        <v>3</v>
      </c>
      <c r="BF946" t="s">
        <v>3</v>
      </c>
      <c r="BG946" t="s">
        <v>3</v>
      </c>
      <c r="BH946">
        <v>0</v>
      </c>
      <c r="BI946">
        <v>1</v>
      </c>
      <c r="BJ946" t="s">
        <v>411</v>
      </c>
      <c r="BM946">
        <v>29</v>
      </c>
      <c r="BN946">
        <v>0</v>
      </c>
      <c r="BO946" t="s">
        <v>409</v>
      </c>
      <c r="BP946">
        <v>1</v>
      </c>
      <c r="BQ946">
        <v>30</v>
      </c>
      <c r="BR946">
        <v>0</v>
      </c>
      <c r="BS946">
        <v>47.82</v>
      </c>
      <c r="BT946">
        <v>1</v>
      </c>
      <c r="BU946">
        <v>1</v>
      </c>
      <c r="BV946">
        <v>1</v>
      </c>
      <c r="BW946">
        <v>1</v>
      </c>
      <c r="BX946">
        <v>1</v>
      </c>
      <c r="BY946" t="s">
        <v>3</v>
      </c>
      <c r="BZ946">
        <v>87</v>
      </c>
      <c r="CA946">
        <v>47</v>
      </c>
      <c r="CB946" t="s">
        <v>3</v>
      </c>
      <c r="CE946">
        <v>30</v>
      </c>
      <c r="CF946">
        <v>0</v>
      </c>
      <c r="CG946">
        <v>0</v>
      </c>
      <c r="CM946">
        <v>0</v>
      </c>
      <c r="CN946" t="s">
        <v>3</v>
      </c>
      <c r="CO946">
        <v>0</v>
      </c>
      <c r="CP946">
        <f t="shared" si="938"/>
        <v>88703.57</v>
      </c>
      <c r="CQ946">
        <f t="shared" si="939"/>
        <v>3194.4</v>
      </c>
      <c r="CR946">
        <f>(ROUND((ROUND((((ET946*1.25*1.1))*AV946*1),2)*BB946),2)+ROUND((ROUND(((AE946-((EU946*1.25*1.1)))*AV946*1),2)*BS946),2))</f>
        <v>718.2</v>
      </c>
      <c r="CS946">
        <f t="shared" si="940"/>
        <v>295.52999999999997</v>
      </c>
      <c r="CT946">
        <f t="shared" si="941"/>
        <v>14960.49</v>
      </c>
      <c r="CU946">
        <f t="shared" si="942"/>
        <v>0</v>
      </c>
      <c r="CV946">
        <f t="shared" si="943"/>
        <v>24.065347350000003</v>
      </c>
      <c r="CW946">
        <f t="shared" si="944"/>
        <v>0</v>
      </c>
      <c r="CX946">
        <f t="shared" si="945"/>
        <v>0</v>
      </c>
      <c r="CY946">
        <f t="shared" si="946"/>
        <v>62380.96620000001</v>
      </c>
      <c r="CZ946">
        <f t="shared" si="947"/>
        <v>33700.062200000008</v>
      </c>
      <c r="DC946" t="s">
        <v>3</v>
      </c>
      <c r="DD946" t="s">
        <v>3</v>
      </c>
      <c r="DE946" t="s">
        <v>165</v>
      </c>
      <c r="DF946" t="s">
        <v>165</v>
      </c>
      <c r="DG946" t="s">
        <v>166</v>
      </c>
      <c r="DH946" t="s">
        <v>3</v>
      </c>
      <c r="DI946" t="s">
        <v>166</v>
      </c>
      <c r="DJ946" t="s">
        <v>165</v>
      </c>
      <c r="DK946" t="s">
        <v>3</v>
      </c>
      <c r="DL946" t="s">
        <v>3</v>
      </c>
      <c r="DM946" t="s">
        <v>3</v>
      </c>
      <c r="DN946">
        <v>0</v>
      </c>
      <c r="DO946">
        <v>0</v>
      </c>
      <c r="DP946">
        <v>1</v>
      </c>
      <c r="DQ946">
        <v>1</v>
      </c>
      <c r="DU946">
        <v>1013</v>
      </c>
      <c r="DV946" t="s">
        <v>258</v>
      </c>
      <c r="DW946" t="s">
        <v>258</v>
      </c>
      <c r="DX946">
        <v>1</v>
      </c>
      <c r="DZ946" t="s">
        <v>3</v>
      </c>
      <c r="EA946" t="s">
        <v>3</v>
      </c>
      <c r="EB946" t="s">
        <v>3</v>
      </c>
      <c r="EC946" t="s">
        <v>3</v>
      </c>
      <c r="EE946">
        <v>55586465</v>
      </c>
      <c r="EF946">
        <v>30</v>
      </c>
      <c r="EG946" t="s">
        <v>117</v>
      </c>
      <c r="EH946">
        <v>0</v>
      </c>
      <c r="EI946" t="s">
        <v>3</v>
      </c>
      <c r="EJ946">
        <v>1</v>
      </c>
      <c r="EK946">
        <v>29</v>
      </c>
      <c r="EL946" t="s">
        <v>412</v>
      </c>
      <c r="EM946" t="s">
        <v>413</v>
      </c>
      <c r="EO946" t="s">
        <v>52</v>
      </c>
      <c r="EQ946">
        <v>0</v>
      </c>
      <c r="ER946">
        <v>743.71</v>
      </c>
      <c r="ES946">
        <v>472.83</v>
      </c>
      <c r="ET946">
        <v>34.67</v>
      </c>
      <c r="EU946">
        <v>4.29</v>
      </c>
      <c r="EV946">
        <v>236.21</v>
      </c>
      <c r="EW946">
        <v>18.170000000000002</v>
      </c>
      <c r="EX946">
        <v>0</v>
      </c>
      <c r="EY946">
        <v>0</v>
      </c>
      <c r="FQ946">
        <v>0</v>
      </c>
      <c r="FR946">
        <v>0</v>
      </c>
      <c r="FS946">
        <v>0</v>
      </c>
      <c r="FX946">
        <v>87</v>
      </c>
      <c r="FY946">
        <v>47</v>
      </c>
      <c r="GA946" t="s">
        <v>3</v>
      </c>
      <c r="GD946">
        <v>1</v>
      </c>
      <c r="GF946">
        <v>939905489</v>
      </c>
      <c r="GG946">
        <v>2</v>
      </c>
      <c r="GH946">
        <v>1</v>
      </c>
      <c r="GI946">
        <v>2</v>
      </c>
      <c r="GJ946">
        <v>0</v>
      </c>
      <c r="GK946">
        <v>0</v>
      </c>
      <c r="GL946">
        <f t="shared" si="948"/>
        <v>0</v>
      </c>
      <c r="GM946">
        <f t="shared" si="949"/>
        <v>184784.6</v>
      </c>
      <c r="GN946">
        <f t="shared" si="950"/>
        <v>184784.6</v>
      </c>
      <c r="GO946">
        <f t="shared" si="951"/>
        <v>0</v>
      </c>
      <c r="GP946">
        <f t="shared" si="952"/>
        <v>0</v>
      </c>
      <c r="GR946">
        <v>0</v>
      </c>
      <c r="GS946">
        <v>3</v>
      </c>
      <c r="GT946">
        <v>0</v>
      </c>
      <c r="GU946" t="s">
        <v>3</v>
      </c>
      <c r="GV946">
        <f t="shared" si="953"/>
        <v>0</v>
      </c>
      <c r="GW946">
        <v>1</v>
      </c>
      <c r="GX946">
        <f t="shared" si="954"/>
        <v>0</v>
      </c>
      <c r="HA946">
        <v>0</v>
      </c>
      <c r="HB946">
        <v>0</v>
      </c>
      <c r="HC946">
        <f t="shared" si="955"/>
        <v>0</v>
      </c>
      <c r="HE946" t="s">
        <v>3</v>
      </c>
      <c r="HF946" t="s">
        <v>3</v>
      </c>
      <c r="HM946" t="s">
        <v>3</v>
      </c>
      <c r="HN946" t="s">
        <v>3</v>
      </c>
      <c r="HO946" t="s">
        <v>3</v>
      </c>
      <c r="HP946" t="s">
        <v>3</v>
      </c>
      <c r="HQ946" t="s">
        <v>3</v>
      </c>
      <c r="HS946">
        <v>0</v>
      </c>
      <c r="IK946">
        <v>0</v>
      </c>
    </row>
    <row r="947" spans="1:255" x14ac:dyDescent="0.25">
      <c r="A947" s="2">
        <v>18</v>
      </c>
      <c r="B947" s="2">
        <v>1</v>
      </c>
      <c r="C947" s="2">
        <v>739</v>
      </c>
      <c r="D947" s="2"/>
      <c r="E947" s="2" t="s">
        <v>519</v>
      </c>
      <c r="F947" s="2" t="s">
        <v>415</v>
      </c>
      <c r="G947" s="2" t="s">
        <v>416</v>
      </c>
      <c r="H947" s="2" t="s">
        <v>158</v>
      </c>
      <c r="I947" s="2">
        <f>I945*J947</f>
        <v>4.6059999999999999</v>
      </c>
      <c r="J947" s="2">
        <v>0.98</v>
      </c>
      <c r="K947" s="2">
        <v>0.98</v>
      </c>
      <c r="L947" s="2"/>
      <c r="M947" s="2"/>
      <c r="N947" s="2"/>
      <c r="O947" s="2">
        <f t="shared" si="924"/>
        <v>8548.06</v>
      </c>
      <c r="P947" s="2">
        <f t="shared" si="925"/>
        <v>8548.06</v>
      </c>
      <c r="Q947" s="2">
        <f>(ROUND((ROUND(((ET947)*AV947*I947),2)*BB947),2)+ROUND((ROUND(((AE947-(EU947))*AV947*I947),2)*BS947),2))</f>
        <v>0</v>
      </c>
      <c r="R947" s="2">
        <f t="shared" si="926"/>
        <v>0</v>
      </c>
      <c r="S947" s="2">
        <f t="shared" si="927"/>
        <v>0</v>
      </c>
      <c r="T947" s="2">
        <f t="shared" si="928"/>
        <v>0</v>
      </c>
      <c r="U947" s="2">
        <f t="shared" si="929"/>
        <v>0</v>
      </c>
      <c r="V947" s="2">
        <f t="shared" si="930"/>
        <v>0</v>
      </c>
      <c r="W947" s="2">
        <f t="shared" si="931"/>
        <v>0</v>
      </c>
      <c r="X947" s="2">
        <f t="shared" si="932"/>
        <v>0</v>
      </c>
      <c r="Y947" s="2">
        <f t="shared" si="933"/>
        <v>0</v>
      </c>
      <c r="Z947" s="2"/>
      <c r="AA947" s="2">
        <v>56481265</v>
      </c>
      <c r="AB947" s="2">
        <f t="shared" si="934"/>
        <v>1821.25</v>
      </c>
      <c r="AC947" s="2">
        <f t="shared" si="935"/>
        <v>1821.25</v>
      </c>
      <c r="AD947" s="2">
        <f>ROUND((((ET947)-(EU947))+AE947),6)</f>
        <v>0</v>
      </c>
      <c r="AE947" s="2">
        <f>ROUND((EU947),6)</f>
        <v>0</v>
      </c>
      <c r="AF947" s="2">
        <f>ROUND((EV947),6)</f>
        <v>0</v>
      </c>
      <c r="AG947" s="2">
        <f t="shared" si="936"/>
        <v>0</v>
      </c>
      <c r="AH947" s="2">
        <f>(EW947)</f>
        <v>0</v>
      </c>
      <c r="AI947" s="2">
        <f>(EX947)</f>
        <v>0</v>
      </c>
      <c r="AJ947" s="2">
        <f t="shared" si="937"/>
        <v>0</v>
      </c>
      <c r="AK947" s="2">
        <v>1821.25</v>
      </c>
      <c r="AL947" s="2">
        <v>1821.25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87</v>
      </c>
      <c r="AU947" s="2">
        <v>47</v>
      </c>
      <c r="AV947" s="2">
        <v>1</v>
      </c>
      <c r="AW947" s="2">
        <v>1.0189999999999999</v>
      </c>
      <c r="AX947" s="2"/>
      <c r="AY947" s="2"/>
      <c r="AZ947" s="2">
        <v>1</v>
      </c>
      <c r="BA947" s="2">
        <v>1</v>
      </c>
      <c r="BB947" s="2">
        <v>1</v>
      </c>
      <c r="BC947" s="2">
        <v>1</v>
      </c>
      <c r="BD947" s="2" t="s">
        <v>3</v>
      </c>
      <c r="BE947" s="2" t="s">
        <v>3</v>
      </c>
      <c r="BF947" s="2" t="s">
        <v>3</v>
      </c>
      <c r="BG947" s="2" t="s">
        <v>3</v>
      </c>
      <c r="BH947" s="2">
        <v>3</v>
      </c>
      <c r="BI947" s="2">
        <v>1</v>
      </c>
      <c r="BJ947" s="2" t="s">
        <v>417</v>
      </c>
      <c r="BK947" s="2"/>
      <c r="BL947" s="2"/>
      <c r="BM947" s="2">
        <v>29</v>
      </c>
      <c r="BN947" s="2">
        <v>0</v>
      </c>
      <c r="BO947" s="2" t="s">
        <v>3</v>
      </c>
      <c r="BP947" s="2">
        <v>0</v>
      </c>
      <c r="BQ947" s="2">
        <v>30</v>
      </c>
      <c r="BR947" s="2">
        <v>0</v>
      </c>
      <c r="BS947" s="2">
        <v>1</v>
      </c>
      <c r="BT947" s="2">
        <v>1</v>
      </c>
      <c r="BU947" s="2">
        <v>1</v>
      </c>
      <c r="BV947" s="2">
        <v>1</v>
      </c>
      <c r="BW947" s="2">
        <v>1</v>
      </c>
      <c r="BX947" s="2">
        <v>1</v>
      </c>
      <c r="BY947" s="2" t="s">
        <v>3</v>
      </c>
      <c r="BZ947" s="2">
        <v>87</v>
      </c>
      <c r="CA947" s="2">
        <v>47</v>
      </c>
      <c r="CB947" s="2" t="s">
        <v>3</v>
      </c>
      <c r="CC947" s="2"/>
      <c r="CD947" s="2"/>
      <c r="CE947" s="2">
        <v>30</v>
      </c>
      <c r="CF947" s="2">
        <v>0</v>
      </c>
      <c r="CG947" s="2">
        <v>0</v>
      </c>
      <c r="CH947" s="2"/>
      <c r="CI947" s="2"/>
      <c r="CJ947" s="2"/>
      <c r="CK947" s="2"/>
      <c r="CL947" s="2"/>
      <c r="CM947" s="2">
        <v>0</v>
      </c>
      <c r="CN947" s="2" t="s">
        <v>3</v>
      </c>
      <c r="CO947" s="2">
        <v>0</v>
      </c>
      <c r="CP947" s="2">
        <f t="shared" si="938"/>
        <v>8548.06</v>
      </c>
      <c r="CQ947" s="2">
        <f t="shared" si="939"/>
        <v>1855.85</v>
      </c>
      <c r="CR947" s="2">
        <f>(ROUND((ROUND(((ET947)*AV947*1),2)*BB947),2)+ROUND((ROUND(((AE947-(EU947))*AV947*1),2)*BS947),2))</f>
        <v>0</v>
      </c>
      <c r="CS947" s="2">
        <f t="shared" si="940"/>
        <v>0</v>
      </c>
      <c r="CT947" s="2">
        <f t="shared" si="941"/>
        <v>0</v>
      </c>
      <c r="CU947" s="2">
        <f t="shared" si="942"/>
        <v>0</v>
      </c>
      <c r="CV947" s="2">
        <f t="shared" si="943"/>
        <v>0</v>
      </c>
      <c r="CW947" s="2">
        <f t="shared" si="944"/>
        <v>0</v>
      </c>
      <c r="CX947" s="2">
        <f t="shared" si="945"/>
        <v>0</v>
      </c>
      <c r="CY947" s="2">
        <f t="shared" si="946"/>
        <v>0</v>
      </c>
      <c r="CZ947" s="2">
        <f t="shared" si="947"/>
        <v>0</v>
      </c>
      <c r="DA947" s="2"/>
      <c r="DB947" s="2"/>
      <c r="DC947" s="2" t="s">
        <v>3</v>
      </c>
      <c r="DD947" s="2" t="s">
        <v>3</v>
      </c>
      <c r="DE947" s="2" t="s">
        <v>3</v>
      </c>
      <c r="DF947" s="2" t="s">
        <v>3</v>
      </c>
      <c r="DG947" s="2" t="s">
        <v>3</v>
      </c>
      <c r="DH947" s="2" t="s">
        <v>3</v>
      </c>
      <c r="DI947" s="2" t="s">
        <v>3</v>
      </c>
      <c r="DJ947" s="2" t="s">
        <v>3</v>
      </c>
      <c r="DK947" s="2" t="s">
        <v>3</v>
      </c>
      <c r="DL947" s="2" t="s">
        <v>3</v>
      </c>
      <c r="DM947" s="2" t="s">
        <v>3</v>
      </c>
      <c r="DN947" s="2">
        <v>0</v>
      </c>
      <c r="DO947" s="2">
        <v>0</v>
      </c>
      <c r="DP947" s="2">
        <v>1</v>
      </c>
      <c r="DQ947" s="2">
        <v>1</v>
      </c>
      <c r="DR947" s="2"/>
      <c r="DS947" s="2"/>
      <c r="DT947" s="2"/>
      <c r="DU947" s="2">
        <v>1007</v>
      </c>
      <c r="DV947" s="2" t="s">
        <v>158</v>
      </c>
      <c r="DW947" s="2" t="s">
        <v>158</v>
      </c>
      <c r="DX947" s="2">
        <v>1</v>
      </c>
      <c r="DY947" s="2"/>
      <c r="DZ947" s="2" t="s">
        <v>3</v>
      </c>
      <c r="EA947" s="2" t="s">
        <v>3</v>
      </c>
      <c r="EB947" s="2" t="s">
        <v>3</v>
      </c>
      <c r="EC947" s="2" t="s">
        <v>3</v>
      </c>
      <c r="ED947" s="2"/>
      <c r="EE947" s="2">
        <v>55586465</v>
      </c>
      <c r="EF947" s="2">
        <v>30</v>
      </c>
      <c r="EG947" s="2" t="s">
        <v>117</v>
      </c>
      <c r="EH947" s="2">
        <v>0</v>
      </c>
      <c r="EI947" s="2" t="s">
        <v>3</v>
      </c>
      <c r="EJ947" s="2">
        <v>1</v>
      </c>
      <c r="EK947" s="2">
        <v>29</v>
      </c>
      <c r="EL947" s="2" t="s">
        <v>412</v>
      </c>
      <c r="EM947" s="2" t="s">
        <v>413</v>
      </c>
      <c r="EN947" s="2"/>
      <c r="EO947" s="2" t="s">
        <v>3</v>
      </c>
      <c r="EP947" s="2"/>
      <c r="EQ947" s="2">
        <v>0</v>
      </c>
      <c r="ER947" s="2">
        <v>1821.25</v>
      </c>
      <c r="ES947" s="2">
        <v>1821.25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>
        <v>0</v>
      </c>
      <c r="FR947" s="2">
        <v>0</v>
      </c>
      <c r="FS947" s="2">
        <v>0</v>
      </c>
      <c r="FT947" s="2"/>
      <c r="FU947" s="2"/>
      <c r="FV947" s="2"/>
      <c r="FW947" s="2"/>
      <c r="FX947" s="2">
        <v>87</v>
      </c>
      <c r="FY947" s="2">
        <v>47</v>
      </c>
      <c r="FZ947" s="2"/>
      <c r="GA947" s="2" t="s">
        <v>3</v>
      </c>
      <c r="GB947" s="2"/>
      <c r="GC947" s="2"/>
      <c r="GD947" s="2">
        <v>1</v>
      </c>
      <c r="GE947" s="2"/>
      <c r="GF947" s="2">
        <v>-482484867</v>
      </c>
      <c r="GG947" s="2">
        <v>2</v>
      </c>
      <c r="GH947" s="2">
        <v>1</v>
      </c>
      <c r="GI947" s="2">
        <v>-2</v>
      </c>
      <c r="GJ947" s="2">
        <v>0</v>
      </c>
      <c r="GK947" s="2">
        <v>0</v>
      </c>
      <c r="GL947" s="2">
        <f t="shared" si="948"/>
        <v>0</v>
      </c>
      <c r="GM947" s="2">
        <f t="shared" si="949"/>
        <v>8548.06</v>
      </c>
      <c r="GN947" s="2">
        <f t="shared" si="950"/>
        <v>8548.06</v>
      </c>
      <c r="GO947" s="2">
        <f t="shared" si="951"/>
        <v>0</v>
      </c>
      <c r="GP947" s="2">
        <f t="shared" si="952"/>
        <v>0</v>
      </c>
      <c r="GQ947" s="2"/>
      <c r="GR947" s="2">
        <v>0</v>
      </c>
      <c r="GS947" s="2">
        <v>3</v>
      </c>
      <c r="GT947" s="2">
        <v>0</v>
      </c>
      <c r="GU947" s="2" t="s">
        <v>3</v>
      </c>
      <c r="GV947" s="2">
        <f t="shared" si="953"/>
        <v>0</v>
      </c>
      <c r="GW947" s="2">
        <v>1</v>
      </c>
      <c r="GX947" s="2">
        <f t="shared" si="954"/>
        <v>0</v>
      </c>
      <c r="GY947" s="2"/>
      <c r="GZ947" s="2"/>
      <c r="HA947" s="2">
        <v>0</v>
      </c>
      <c r="HB947" s="2">
        <v>0</v>
      </c>
      <c r="HC947" s="2">
        <f t="shared" si="955"/>
        <v>0</v>
      </c>
      <c r="HD947" s="2"/>
      <c r="HE947" s="2" t="s">
        <v>3</v>
      </c>
      <c r="HF947" s="2" t="s">
        <v>3</v>
      </c>
      <c r="HG947" s="2"/>
      <c r="HH947" s="2"/>
      <c r="HI947" s="2"/>
      <c r="HJ947" s="2"/>
      <c r="HK947" s="2"/>
      <c r="HL947" s="2"/>
      <c r="HM947" s="2" t="s">
        <v>3</v>
      </c>
      <c r="HN947" s="2" t="s">
        <v>3</v>
      </c>
      <c r="HO947" s="2" t="s">
        <v>3</v>
      </c>
      <c r="HP947" s="2" t="s">
        <v>3</v>
      </c>
      <c r="HQ947" s="2" t="s">
        <v>3</v>
      </c>
      <c r="HR947" s="2"/>
      <c r="HS947" s="2">
        <v>0</v>
      </c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>
        <v>0</v>
      </c>
      <c r="IL947" s="2"/>
      <c r="IM947" s="2"/>
      <c r="IN947" s="2"/>
      <c r="IO947" s="2"/>
      <c r="IP947" s="2"/>
      <c r="IQ947" s="2"/>
      <c r="IR947" s="2"/>
      <c r="IS947" s="2"/>
      <c r="IT947" s="2"/>
      <c r="IU947" s="2"/>
    </row>
    <row r="948" spans="1:255" x14ac:dyDescent="0.25">
      <c r="A948">
        <v>18</v>
      </c>
      <c r="B948">
        <v>1</v>
      </c>
      <c r="C948">
        <v>748</v>
      </c>
      <c r="E948" t="s">
        <v>519</v>
      </c>
      <c r="F948" t="s">
        <v>415</v>
      </c>
      <c r="G948" t="s">
        <v>416</v>
      </c>
      <c r="H948" t="s">
        <v>158</v>
      </c>
      <c r="I948">
        <f>I946*J948</f>
        <v>4.6059999999999999</v>
      </c>
      <c r="J948">
        <v>0.98</v>
      </c>
      <c r="K948">
        <v>0.98</v>
      </c>
      <c r="O948">
        <f t="shared" si="924"/>
        <v>37525.980000000003</v>
      </c>
      <c r="P948">
        <f t="shared" si="925"/>
        <v>37525.980000000003</v>
      </c>
      <c r="Q948">
        <f>(ROUND((ROUND(((ET948)*AV948*I948),2)*BB948),2)+ROUND((ROUND(((AE948-(EU948))*AV948*I948),2)*BS948),2))</f>
        <v>0</v>
      </c>
      <c r="R948">
        <f t="shared" si="926"/>
        <v>0</v>
      </c>
      <c r="S948">
        <f t="shared" si="927"/>
        <v>0</v>
      </c>
      <c r="T948">
        <f t="shared" si="928"/>
        <v>0</v>
      </c>
      <c r="U948">
        <f t="shared" si="929"/>
        <v>0</v>
      </c>
      <c r="V948">
        <f t="shared" si="930"/>
        <v>0</v>
      </c>
      <c r="W948">
        <f t="shared" si="931"/>
        <v>0</v>
      </c>
      <c r="X948">
        <f t="shared" si="932"/>
        <v>0</v>
      </c>
      <c r="Y948">
        <f t="shared" si="933"/>
        <v>0</v>
      </c>
      <c r="AA948">
        <v>56481267</v>
      </c>
      <c r="AB948">
        <f t="shared" si="934"/>
        <v>1821.25</v>
      </c>
      <c r="AC948">
        <f t="shared" si="935"/>
        <v>1821.25</v>
      </c>
      <c r="AD948">
        <f>ROUND((((ET948)-(EU948))+AE948),6)</f>
        <v>0</v>
      </c>
      <c r="AE948">
        <f>ROUND((EU948),6)</f>
        <v>0</v>
      </c>
      <c r="AF948">
        <f>ROUND((EV948),6)</f>
        <v>0</v>
      </c>
      <c r="AG948">
        <f t="shared" si="936"/>
        <v>0</v>
      </c>
      <c r="AH948">
        <f>(EW948)</f>
        <v>0</v>
      </c>
      <c r="AI948">
        <f>(EX948)</f>
        <v>0</v>
      </c>
      <c r="AJ948">
        <f t="shared" si="937"/>
        <v>0</v>
      </c>
      <c r="AK948">
        <v>1821.25</v>
      </c>
      <c r="AL948">
        <v>1821.25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87</v>
      </c>
      <c r="AU948">
        <v>47</v>
      </c>
      <c r="AV948">
        <v>1</v>
      </c>
      <c r="AW948">
        <v>1.0189999999999999</v>
      </c>
      <c r="AZ948">
        <v>1</v>
      </c>
      <c r="BA948">
        <v>1</v>
      </c>
      <c r="BB948">
        <v>1</v>
      </c>
      <c r="BC948">
        <v>4.3899999999999997</v>
      </c>
      <c r="BD948" t="s">
        <v>3</v>
      </c>
      <c r="BE948" t="s">
        <v>3</v>
      </c>
      <c r="BF948" t="s">
        <v>3</v>
      </c>
      <c r="BG948" t="s">
        <v>3</v>
      </c>
      <c r="BH948">
        <v>3</v>
      </c>
      <c r="BI948">
        <v>1</v>
      </c>
      <c r="BJ948" t="s">
        <v>417</v>
      </c>
      <c r="BM948">
        <v>29</v>
      </c>
      <c r="BN948">
        <v>0</v>
      </c>
      <c r="BO948" t="s">
        <v>415</v>
      </c>
      <c r="BP948">
        <v>1</v>
      </c>
      <c r="BQ948">
        <v>30</v>
      </c>
      <c r="BR948">
        <v>0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 t="s">
        <v>3</v>
      </c>
      <c r="BZ948">
        <v>87</v>
      </c>
      <c r="CA948">
        <v>47</v>
      </c>
      <c r="CB948" t="s">
        <v>3</v>
      </c>
      <c r="CE948">
        <v>30</v>
      </c>
      <c r="CF948">
        <v>0</v>
      </c>
      <c r="CG948">
        <v>0</v>
      </c>
      <c r="CM948">
        <v>0</v>
      </c>
      <c r="CN948" t="s">
        <v>3</v>
      </c>
      <c r="CO948">
        <v>0</v>
      </c>
      <c r="CP948">
        <f t="shared" si="938"/>
        <v>37525.980000000003</v>
      </c>
      <c r="CQ948">
        <f t="shared" si="939"/>
        <v>8147.18</v>
      </c>
      <c r="CR948">
        <f>(ROUND((ROUND(((ET948)*AV948*1),2)*BB948),2)+ROUND((ROUND(((AE948-(EU948))*AV948*1),2)*BS948),2))</f>
        <v>0</v>
      </c>
      <c r="CS948">
        <f t="shared" si="940"/>
        <v>0</v>
      </c>
      <c r="CT948">
        <f t="shared" si="941"/>
        <v>0</v>
      </c>
      <c r="CU948">
        <f t="shared" si="942"/>
        <v>0</v>
      </c>
      <c r="CV948">
        <f t="shared" si="943"/>
        <v>0</v>
      </c>
      <c r="CW948">
        <f t="shared" si="944"/>
        <v>0</v>
      </c>
      <c r="CX948">
        <f t="shared" si="945"/>
        <v>0</v>
      </c>
      <c r="CY948">
        <f t="shared" si="946"/>
        <v>0</v>
      </c>
      <c r="CZ948">
        <f t="shared" si="947"/>
        <v>0</v>
      </c>
      <c r="DC948" t="s">
        <v>3</v>
      </c>
      <c r="DD948" t="s">
        <v>3</v>
      </c>
      <c r="DE948" t="s">
        <v>3</v>
      </c>
      <c r="DF948" t="s">
        <v>3</v>
      </c>
      <c r="DG948" t="s">
        <v>3</v>
      </c>
      <c r="DH948" t="s">
        <v>3</v>
      </c>
      <c r="DI948" t="s">
        <v>3</v>
      </c>
      <c r="DJ948" t="s">
        <v>3</v>
      </c>
      <c r="DK948" t="s">
        <v>3</v>
      </c>
      <c r="DL948" t="s">
        <v>3</v>
      </c>
      <c r="DM948" t="s">
        <v>3</v>
      </c>
      <c r="DN948">
        <v>0</v>
      </c>
      <c r="DO948">
        <v>0</v>
      </c>
      <c r="DP948">
        <v>1</v>
      </c>
      <c r="DQ948">
        <v>1</v>
      </c>
      <c r="DU948">
        <v>1007</v>
      </c>
      <c r="DV948" t="s">
        <v>158</v>
      </c>
      <c r="DW948" t="s">
        <v>158</v>
      </c>
      <c r="DX948">
        <v>1</v>
      </c>
      <c r="DZ948" t="s">
        <v>3</v>
      </c>
      <c r="EA948" t="s">
        <v>3</v>
      </c>
      <c r="EB948" t="s">
        <v>3</v>
      </c>
      <c r="EC948" t="s">
        <v>3</v>
      </c>
      <c r="EE948">
        <v>55586465</v>
      </c>
      <c r="EF948">
        <v>30</v>
      </c>
      <c r="EG948" t="s">
        <v>117</v>
      </c>
      <c r="EH948">
        <v>0</v>
      </c>
      <c r="EI948" t="s">
        <v>3</v>
      </c>
      <c r="EJ948">
        <v>1</v>
      </c>
      <c r="EK948">
        <v>29</v>
      </c>
      <c r="EL948" t="s">
        <v>412</v>
      </c>
      <c r="EM948" t="s">
        <v>413</v>
      </c>
      <c r="EO948" t="s">
        <v>3</v>
      </c>
      <c r="EQ948">
        <v>0</v>
      </c>
      <c r="ER948">
        <v>1821.25</v>
      </c>
      <c r="ES948">
        <v>1821.25</v>
      </c>
      <c r="ET948">
        <v>0</v>
      </c>
      <c r="EU948">
        <v>0</v>
      </c>
      <c r="EV948">
        <v>0</v>
      </c>
      <c r="EW948">
        <v>0</v>
      </c>
      <c r="EX948">
        <v>0</v>
      </c>
      <c r="FQ948">
        <v>0</v>
      </c>
      <c r="FR948">
        <v>0</v>
      </c>
      <c r="FS948">
        <v>0</v>
      </c>
      <c r="FX948">
        <v>87</v>
      </c>
      <c r="FY948">
        <v>47</v>
      </c>
      <c r="GA948" t="s">
        <v>3</v>
      </c>
      <c r="GD948">
        <v>1</v>
      </c>
      <c r="GF948">
        <v>-482484867</v>
      </c>
      <c r="GG948">
        <v>2</v>
      </c>
      <c r="GH948">
        <v>1</v>
      </c>
      <c r="GI948">
        <v>2</v>
      </c>
      <c r="GJ948">
        <v>0</v>
      </c>
      <c r="GK948">
        <v>0</v>
      </c>
      <c r="GL948">
        <f t="shared" si="948"/>
        <v>0</v>
      </c>
      <c r="GM948">
        <f t="shared" si="949"/>
        <v>37525.980000000003</v>
      </c>
      <c r="GN948">
        <f t="shared" si="950"/>
        <v>37525.980000000003</v>
      </c>
      <c r="GO948">
        <f t="shared" si="951"/>
        <v>0</v>
      </c>
      <c r="GP948">
        <f t="shared" si="952"/>
        <v>0</v>
      </c>
      <c r="GR948">
        <v>0</v>
      </c>
      <c r="GS948">
        <v>3</v>
      </c>
      <c r="GT948">
        <v>0</v>
      </c>
      <c r="GU948" t="s">
        <v>3</v>
      </c>
      <c r="GV948">
        <f t="shared" si="953"/>
        <v>0</v>
      </c>
      <c r="GW948">
        <v>1</v>
      </c>
      <c r="GX948">
        <f t="shared" si="954"/>
        <v>0</v>
      </c>
      <c r="HA948">
        <v>0</v>
      </c>
      <c r="HB948">
        <v>0</v>
      </c>
      <c r="HC948">
        <f t="shared" si="955"/>
        <v>0</v>
      </c>
      <c r="HE948" t="s">
        <v>3</v>
      </c>
      <c r="HF948" t="s">
        <v>3</v>
      </c>
      <c r="HM948" t="s">
        <v>3</v>
      </c>
      <c r="HN948" t="s">
        <v>3</v>
      </c>
      <c r="HO948" t="s">
        <v>3</v>
      </c>
      <c r="HP948" t="s">
        <v>3</v>
      </c>
      <c r="HQ948" t="s">
        <v>3</v>
      </c>
      <c r="HS948">
        <v>0</v>
      </c>
      <c r="IK948">
        <v>0</v>
      </c>
    </row>
    <row r="949" spans="1:255" x14ac:dyDescent="0.25">
      <c r="A949" s="2">
        <v>17</v>
      </c>
      <c r="B949" s="2">
        <v>1</v>
      </c>
      <c r="C949" s="2">
        <f>ROW(SmtRes!A751)</f>
        <v>751</v>
      </c>
      <c r="D949" s="2">
        <f>ROW(EtalonRes!A745)</f>
        <v>745</v>
      </c>
      <c r="E949" s="2" t="s">
        <v>520</v>
      </c>
      <c r="F949" s="2" t="s">
        <v>389</v>
      </c>
      <c r="G949" s="2" t="s">
        <v>390</v>
      </c>
      <c r="H949" s="2" t="s">
        <v>46</v>
      </c>
      <c r="I949" s="2">
        <f>ROUND(24/100,9)</f>
        <v>0.24</v>
      </c>
      <c r="J949" s="2">
        <v>0</v>
      </c>
      <c r="K949" s="2">
        <f>ROUND(24/100,9)</f>
        <v>0.24</v>
      </c>
      <c r="L949" s="2"/>
      <c r="M949" s="2"/>
      <c r="N949" s="2"/>
      <c r="O949" s="2">
        <f t="shared" si="924"/>
        <v>49.08</v>
      </c>
      <c r="P949" s="2">
        <f t="shared" si="925"/>
        <v>0</v>
      </c>
      <c r="Q949" s="2">
        <f>(ROUND((ROUND((((ET949*1.25*1.1))*AV949*I949),2)*BB949),2)+ROUND((ROUND(((AE949-((EU949*1.25*1.1)))*AV949*I949),2)*BS949),2))</f>
        <v>0.56999999999999995</v>
      </c>
      <c r="R949" s="2">
        <f t="shared" si="926"/>
        <v>0.09</v>
      </c>
      <c r="S949" s="2">
        <f t="shared" si="927"/>
        <v>48.51</v>
      </c>
      <c r="T949" s="2">
        <f t="shared" si="928"/>
        <v>0</v>
      </c>
      <c r="U949" s="2">
        <f t="shared" si="929"/>
        <v>4.2467325120000003</v>
      </c>
      <c r="V949" s="2">
        <f t="shared" si="930"/>
        <v>0</v>
      </c>
      <c r="W949" s="2">
        <f t="shared" si="931"/>
        <v>0</v>
      </c>
      <c r="X949" s="2">
        <f t="shared" si="932"/>
        <v>48.11</v>
      </c>
      <c r="Y949" s="2">
        <f t="shared" si="933"/>
        <v>28.67</v>
      </c>
      <c r="Z949" s="2"/>
      <c r="AA949" s="2">
        <v>56481265</v>
      </c>
      <c r="AB949" s="2">
        <f t="shared" si="934"/>
        <v>195.3468</v>
      </c>
      <c r="AC949" s="2">
        <f t="shared" si="935"/>
        <v>0</v>
      </c>
      <c r="AD949" s="2">
        <f>ROUND(((((ET949*1.25*1.1))-((EU949*1.25*1.1)))+AE949),6)</f>
        <v>2.2825000000000002</v>
      </c>
      <c r="AE949" s="2">
        <f>ROUND(((EU949*1.25*1.1)),6)</f>
        <v>0.34375</v>
      </c>
      <c r="AF949" s="2">
        <f>ROUND(((EV949*1.15*1.1)),6)</f>
        <v>193.0643</v>
      </c>
      <c r="AG949" s="2">
        <f t="shared" si="936"/>
        <v>0</v>
      </c>
      <c r="AH949" s="2">
        <f>((EW949*1.15*1.1))</f>
        <v>16.900400000000001</v>
      </c>
      <c r="AI949" s="2">
        <f>((EX949*1.25*1.1))</f>
        <v>0</v>
      </c>
      <c r="AJ949" s="2">
        <f t="shared" si="937"/>
        <v>0</v>
      </c>
      <c r="AK949" s="2">
        <v>154.28</v>
      </c>
      <c r="AL949" s="2">
        <v>0</v>
      </c>
      <c r="AM949" s="2">
        <v>1.66</v>
      </c>
      <c r="AN949" s="2">
        <v>0.25</v>
      </c>
      <c r="AO949" s="2">
        <v>152.62</v>
      </c>
      <c r="AP949" s="2">
        <v>0</v>
      </c>
      <c r="AQ949" s="2">
        <v>13.36</v>
      </c>
      <c r="AR949" s="2">
        <v>0</v>
      </c>
      <c r="AS949" s="2">
        <v>0</v>
      </c>
      <c r="AT949" s="2">
        <v>99</v>
      </c>
      <c r="AU949" s="2">
        <v>59</v>
      </c>
      <c r="AV949" s="2">
        <v>1.0469999999999999</v>
      </c>
      <c r="AW949" s="2">
        <v>1.002</v>
      </c>
      <c r="AX949" s="2"/>
      <c r="AY949" s="2"/>
      <c r="AZ949" s="2">
        <v>1</v>
      </c>
      <c r="BA949" s="2">
        <v>1</v>
      </c>
      <c r="BB949" s="2">
        <v>1</v>
      </c>
      <c r="BC949" s="2">
        <v>1</v>
      </c>
      <c r="BD949" s="2" t="s">
        <v>3</v>
      </c>
      <c r="BE949" s="2" t="s">
        <v>3</v>
      </c>
      <c r="BF949" s="2" t="s">
        <v>3</v>
      </c>
      <c r="BG949" s="2" t="s">
        <v>3</v>
      </c>
      <c r="BH949" s="2">
        <v>0</v>
      </c>
      <c r="BI949" s="2">
        <v>1</v>
      </c>
      <c r="BJ949" s="2" t="s">
        <v>391</v>
      </c>
      <c r="BK949" s="2"/>
      <c r="BL949" s="2"/>
      <c r="BM949" s="2">
        <v>12</v>
      </c>
      <c r="BN949" s="2">
        <v>0</v>
      </c>
      <c r="BO949" s="2" t="s">
        <v>389</v>
      </c>
      <c r="BP949" s="2">
        <v>1</v>
      </c>
      <c r="BQ949" s="2">
        <v>30</v>
      </c>
      <c r="BR949" s="2">
        <v>0</v>
      </c>
      <c r="BS949" s="2">
        <v>1</v>
      </c>
      <c r="BT949" s="2">
        <v>1</v>
      </c>
      <c r="BU949" s="2">
        <v>1</v>
      </c>
      <c r="BV949" s="2">
        <v>1</v>
      </c>
      <c r="BW949" s="2">
        <v>1</v>
      </c>
      <c r="BX949" s="2">
        <v>1</v>
      </c>
      <c r="BY949" s="2" t="s">
        <v>3</v>
      </c>
      <c r="BZ949" s="2">
        <v>99</v>
      </c>
      <c r="CA949" s="2">
        <v>59</v>
      </c>
      <c r="CB949" s="2" t="s">
        <v>3</v>
      </c>
      <c r="CC949" s="2"/>
      <c r="CD949" s="2"/>
      <c r="CE949" s="2">
        <v>30</v>
      </c>
      <c r="CF949" s="2">
        <v>0</v>
      </c>
      <c r="CG949" s="2">
        <v>0</v>
      </c>
      <c r="CH949" s="2"/>
      <c r="CI949" s="2"/>
      <c r="CJ949" s="2"/>
      <c r="CK949" s="2"/>
      <c r="CL949" s="2"/>
      <c r="CM949" s="2">
        <v>0</v>
      </c>
      <c r="CN949" s="2" t="s">
        <v>3</v>
      </c>
      <c r="CO949" s="2">
        <v>0</v>
      </c>
      <c r="CP949" s="2">
        <f t="shared" si="938"/>
        <v>49.08</v>
      </c>
      <c r="CQ949" s="2">
        <f t="shared" si="939"/>
        <v>0</v>
      </c>
      <c r="CR949" s="2">
        <f>(ROUND((ROUND((((ET949*1.25*1.1))*AV949*1),2)*BB949),2)+ROUND((ROUND(((AE949-((EU949*1.25*1.1)))*AV949*1),2)*BS949),2))</f>
        <v>2.39</v>
      </c>
      <c r="CS949" s="2">
        <f t="shared" si="940"/>
        <v>0.36</v>
      </c>
      <c r="CT949" s="2">
        <f t="shared" si="941"/>
        <v>202.14</v>
      </c>
      <c r="CU949" s="2">
        <f t="shared" si="942"/>
        <v>0</v>
      </c>
      <c r="CV949" s="2">
        <f t="shared" si="943"/>
        <v>17.6947188</v>
      </c>
      <c r="CW949" s="2">
        <f t="shared" si="944"/>
        <v>0</v>
      </c>
      <c r="CX949" s="2">
        <f t="shared" si="945"/>
        <v>0</v>
      </c>
      <c r="CY949" s="2">
        <f t="shared" si="946"/>
        <v>48.114000000000004</v>
      </c>
      <c r="CZ949" s="2">
        <f t="shared" si="947"/>
        <v>28.673999999999999</v>
      </c>
      <c r="DA949" s="2"/>
      <c r="DB949" s="2"/>
      <c r="DC949" s="2" t="s">
        <v>3</v>
      </c>
      <c r="DD949" s="2" t="s">
        <v>3</v>
      </c>
      <c r="DE949" s="2" t="s">
        <v>165</v>
      </c>
      <c r="DF949" s="2" t="s">
        <v>165</v>
      </c>
      <c r="DG949" s="2" t="s">
        <v>166</v>
      </c>
      <c r="DH949" s="2" t="s">
        <v>3</v>
      </c>
      <c r="DI949" s="2" t="s">
        <v>166</v>
      </c>
      <c r="DJ949" s="2" t="s">
        <v>165</v>
      </c>
      <c r="DK949" s="2" t="s">
        <v>3</v>
      </c>
      <c r="DL949" s="2" t="s">
        <v>3</v>
      </c>
      <c r="DM949" s="2" t="s">
        <v>3</v>
      </c>
      <c r="DN949" s="2">
        <v>0</v>
      </c>
      <c r="DO949" s="2">
        <v>0</v>
      </c>
      <c r="DP949" s="2">
        <v>1</v>
      </c>
      <c r="DQ949" s="2">
        <v>1</v>
      </c>
      <c r="DR949" s="2"/>
      <c r="DS949" s="2"/>
      <c r="DT949" s="2"/>
      <c r="DU949" s="2">
        <v>1005</v>
      </c>
      <c r="DV949" s="2" t="s">
        <v>46</v>
      </c>
      <c r="DW949" s="2" t="s">
        <v>46</v>
      </c>
      <c r="DX949" s="2">
        <v>100</v>
      </c>
      <c r="DY949" s="2"/>
      <c r="DZ949" s="2" t="s">
        <v>3</v>
      </c>
      <c r="EA949" s="2" t="s">
        <v>3</v>
      </c>
      <c r="EB949" s="2" t="s">
        <v>3</v>
      </c>
      <c r="EC949" s="2" t="s">
        <v>3</v>
      </c>
      <c r="ED949" s="2"/>
      <c r="EE949" s="2">
        <v>55586448</v>
      </c>
      <c r="EF949" s="2">
        <v>30</v>
      </c>
      <c r="EG949" s="2" t="s">
        <v>117</v>
      </c>
      <c r="EH949" s="2">
        <v>0</v>
      </c>
      <c r="EI949" s="2" t="s">
        <v>3</v>
      </c>
      <c r="EJ949" s="2">
        <v>1</v>
      </c>
      <c r="EK949" s="2">
        <v>12</v>
      </c>
      <c r="EL949" s="2" t="s">
        <v>392</v>
      </c>
      <c r="EM949" s="2" t="s">
        <v>393</v>
      </c>
      <c r="EN949" s="2"/>
      <c r="EO949" s="2" t="s">
        <v>52</v>
      </c>
      <c r="EP949" s="2"/>
      <c r="EQ949" s="2">
        <v>0</v>
      </c>
      <c r="ER949" s="2">
        <v>154.28</v>
      </c>
      <c r="ES949" s="2">
        <v>0</v>
      </c>
      <c r="ET949" s="2">
        <v>1.66</v>
      </c>
      <c r="EU949" s="2">
        <v>0.25</v>
      </c>
      <c r="EV949" s="2">
        <v>152.62</v>
      </c>
      <c r="EW949" s="2">
        <v>13.36</v>
      </c>
      <c r="EX949" s="2">
        <v>0</v>
      </c>
      <c r="EY949" s="2">
        <v>0</v>
      </c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>
        <v>0</v>
      </c>
      <c r="FR949" s="2">
        <v>0</v>
      </c>
      <c r="FS949" s="2">
        <v>0</v>
      </c>
      <c r="FT949" s="2"/>
      <c r="FU949" s="2"/>
      <c r="FV949" s="2"/>
      <c r="FW949" s="2"/>
      <c r="FX949" s="2">
        <v>99</v>
      </c>
      <c r="FY949" s="2">
        <v>59</v>
      </c>
      <c r="FZ949" s="2"/>
      <c r="GA949" s="2" t="s">
        <v>3</v>
      </c>
      <c r="GB949" s="2"/>
      <c r="GC949" s="2"/>
      <c r="GD949" s="2">
        <v>1</v>
      </c>
      <c r="GE949" s="2"/>
      <c r="GF949" s="2">
        <v>320421637</v>
      </c>
      <c r="GG949" s="2">
        <v>2</v>
      </c>
      <c r="GH949" s="2">
        <v>1</v>
      </c>
      <c r="GI949" s="2">
        <v>2</v>
      </c>
      <c r="GJ949" s="2">
        <v>0</v>
      </c>
      <c r="GK949" s="2">
        <v>0</v>
      </c>
      <c r="GL949" s="2">
        <f t="shared" si="948"/>
        <v>0</v>
      </c>
      <c r="GM949" s="2">
        <f t="shared" si="949"/>
        <v>125.86</v>
      </c>
      <c r="GN949" s="2">
        <f t="shared" si="950"/>
        <v>125.86</v>
      </c>
      <c r="GO949" s="2">
        <f t="shared" si="951"/>
        <v>0</v>
      </c>
      <c r="GP949" s="2">
        <f t="shared" si="952"/>
        <v>0</v>
      </c>
      <c r="GQ949" s="2"/>
      <c r="GR949" s="2">
        <v>0</v>
      </c>
      <c r="GS949" s="2">
        <v>3</v>
      </c>
      <c r="GT949" s="2">
        <v>0</v>
      </c>
      <c r="GU949" s="2" t="s">
        <v>3</v>
      </c>
      <c r="GV949" s="2">
        <f t="shared" si="953"/>
        <v>0</v>
      </c>
      <c r="GW949" s="2">
        <v>1</v>
      </c>
      <c r="GX949" s="2">
        <f t="shared" si="954"/>
        <v>0</v>
      </c>
      <c r="GY949" s="2"/>
      <c r="GZ949" s="2"/>
      <c r="HA949" s="2">
        <v>0</v>
      </c>
      <c r="HB949" s="2">
        <v>0</v>
      </c>
      <c r="HC949" s="2">
        <f t="shared" si="955"/>
        <v>0</v>
      </c>
      <c r="HD949" s="2"/>
      <c r="HE949" s="2" t="s">
        <v>3</v>
      </c>
      <c r="HF949" s="2" t="s">
        <v>3</v>
      </c>
      <c r="HG949" s="2"/>
      <c r="HH949" s="2"/>
      <c r="HI949" s="2"/>
      <c r="HJ949" s="2"/>
      <c r="HK949" s="2"/>
      <c r="HL949" s="2"/>
      <c r="HM949" s="2" t="s">
        <v>3</v>
      </c>
      <c r="HN949" s="2" t="s">
        <v>3</v>
      </c>
      <c r="HO949" s="2" t="s">
        <v>3</v>
      </c>
      <c r="HP949" s="2" t="s">
        <v>3</v>
      </c>
      <c r="HQ949" s="2" t="s">
        <v>3</v>
      </c>
      <c r="HR949" s="2"/>
      <c r="HS949" s="2">
        <v>0</v>
      </c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>
        <v>0</v>
      </c>
      <c r="IL949" s="2"/>
      <c r="IM949" s="2"/>
      <c r="IN949" s="2"/>
      <c r="IO949" s="2"/>
      <c r="IP949" s="2"/>
      <c r="IQ949" s="2"/>
      <c r="IR949" s="2"/>
      <c r="IS949" s="2"/>
      <c r="IT949" s="2"/>
      <c r="IU949" s="2"/>
    </row>
    <row r="950" spans="1:255" x14ac:dyDescent="0.25">
      <c r="A950">
        <v>17</v>
      </c>
      <c r="B950">
        <v>1</v>
      </c>
      <c r="C950">
        <f>ROW(SmtRes!A754)</f>
        <v>754</v>
      </c>
      <c r="D950">
        <f>ROW(EtalonRes!A748)</f>
        <v>748</v>
      </c>
      <c r="E950" t="s">
        <v>520</v>
      </c>
      <c r="F950" t="s">
        <v>389</v>
      </c>
      <c r="G950" t="s">
        <v>390</v>
      </c>
      <c r="H950" t="s">
        <v>46</v>
      </c>
      <c r="I950">
        <f>ROUND(24/100,9)</f>
        <v>0.24</v>
      </c>
      <c r="J950">
        <v>0</v>
      </c>
      <c r="K950">
        <f>ROUND(24/100,9)</f>
        <v>0.24</v>
      </c>
      <c r="O950">
        <f t="shared" si="924"/>
        <v>2328.4299999999998</v>
      </c>
      <c r="P950">
        <f t="shared" si="925"/>
        <v>0</v>
      </c>
      <c r="Q950">
        <f>(ROUND((ROUND((((ET950*1.25*1.1))*AV950*I950),2)*BB950),2)+ROUND((ROUND(((AE950-((EU950*1.25*1.1)))*AV950*I950),2)*BS950),2))</f>
        <v>8.68</v>
      </c>
      <c r="R950">
        <f t="shared" si="926"/>
        <v>4.3</v>
      </c>
      <c r="S950">
        <f t="shared" si="927"/>
        <v>2319.75</v>
      </c>
      <c r="T950">
        <f t="shared" si="928"/>
        <v>0</v>
      </c>
      <c r="U950">
        <f t="shared" si="929"/>
        <v>4.2467325120000003</v>
      </c>
      <c r="V950">
        <f t="shared" si="930"/>
        <v>0</v>
      </c>
      <c r="W950">
        <f t="shared" si="931"/>
        <v>0</v>
      </c>
      <c r="X950">
        <f t="shared" si="932"/>
        <v>2300.81</v>
      </c>
      <c r="Y950">
        <f t="shared" si="933"/>
        <v>1371.19</v>
      </c>
      <c r="AA950">
        <v>56481267</v>
      </c>
      <c r="AB950">
        <f t="shared" si="934"/>
        <v>195.3468</v>
      </c>
      <c r="AC950">
        <f t="shared" si="935"/>
        <v>0</v>
      </c>
      <c r="AD950">
        <f>ROUND(((((ET950*1.25*1.1))-((EU950*1.25*1.1)))+AE950),6)</f>
        <v>2.2825000000000002</v>
      </c>
      <c r="AE950">
        <f>ROUND(((EU950*1.25*1.1)),6)</f>
        <v>0.34375</v>
      </c>
      <c r="AF950">
        <f>ROUND(((EV950*1.15*1.1)),6)</f>
        <v>193.0643</v>
      </c>
      <c r="AG950">
        <f t="shared" si="936"/>
        <v>0</v>
      </c>
      <c r="AH950">
        <f>((EW950*1.15*1.1))</f>
        <v>16.900400000000001</v>
      </c>
      <c r="AI950">
        <f>((EX950*1.25*1.1))</f>
        <v>0</v>
      </c>
      <c r="AJ950">
        <f t="shared" si="937"/>
        <v>0</v>
      </c>
      <c r="AK950">
        <v>154.28</v>
      </c>
      <c r="AL950">
        <v>0</v>
      </c>
      <c r="AM950">
        <v>1.66</v>
      </c>
      <c r="AN950">
        <v>0.25</v>
      </c>
      <c r="AO950">
        <v>152.62</v>
      </c>
      <c r="AP950">
        <v>0</v>
      </c>
      <c r="AQ950">
        <v>13.36</v>
      </c>
      <c r="AR950">
        <v>0</v>
      </c>
      <c r="AS950">
        <v>0</v>
      </c>
      <c r="AT950">
        <v>99</v>
      </c>
      <c r="AU950">
        <v>59</v>
      </c>
      <c r="AV950">
        <v>1.0469999999999999</v>
      </c>
      <c r="AW950">
        <v>1.002</v>
      </c>
      <c r="AZ950">
        <v>1</v>
      </c>
      <c r="BA950">
        <v>47.82</v>
      </c>
      <c r="BB950">
        <v>15.23</v>
      </c>
      <c r="BC950">
        <v>1</v>
      </c>
      <c r="BD950" t="s">
        <v>3</v>
      </c>
      <c r="BE950" t="s">
        <v>3</v>
      </c>
      <c r="BF950" t="s">
        <v>3</v>
      </c>
      <c r="BG950" t="s">
        <v>3</v>
      </c>
      <c r="BH950">
        <v>0</v>
      </c>
      <c r="BI950">
        <v>1</v>
      </c>
      <c r="BJ950" t="s">
        <v>391</v>
      </c>
      <c r="BM950">
        <v>12</v>
      </c>
      <c r="BN950">
        <v>0</v>
      </c>
      <c r="BO950" t="s">
        <v>389</v>
      </c>
      <c r="BP950">
        <v>1</v>
      </c>
      <c r="BQ950">
        <v>30</v>
      </c>
      <c r="BR950">
        <v>0</v>
      </c>
      <c r="BS950">
        <v>47.82</v>
      </c>
      <c r="BT950">
        <v>1</v>
      </c>
      <c r="BU950">
        <v>1</v>
      </c>
      <c r="BV950">
        <v>1</v>
      </c>
      <c r="BW950">
        <v>1</v>
      </c>
      <c r="BX950">
        <v>1</v>
      </c>
      <c r="BY950" t="s">
        <v>3</v>
      </c>
      <c r="BZ950">
        <v>99</v>
      </c>
      <c r="CA950">
        <v>59</v>
      </c>
      <c r="CB950" t="s">
        <v>3</v>
      </c>
      <c r="CE950">
        <v>30</v>
      </c>
      <c r="CF950">
        <v>0</v>
      </c>
      <c r="CG950">
        <v>0</v>
      </c>
      <c r="CM950">
        <v>0</v>
      </c>
      <c r="CN950" t="s">
        <v>3</v>
      </c>
      <c r="CO950">
        <v>0</v>
      </c>
      <c r="CP950">
        <f t="shared" si="938"/>
        <v>2328.4299999999998</v>
      </c>
      <c r="CQ950">
        <f t="shared" si="939"/>
        <v>0</v>
      </c>
      <c r="CR950">
        <f>(ROUND((ROUND((((ET950*1.25*1.1))*AV950*1),2)*BB950),2)+ROUND((ROUND(((AE950-((EU950*1.25*1.1)))*AV950*1),2)*BS950),2))</f>
        <v>36.4</v>
      </c>
      <c r="CS950">
        <f t="shared" si="940"/>
        <v>17.22</v>
      </c>
      <c r="CT950">
        <f t="shared" si="941"/>
        <v>9666.33</v>
      </c>
      <c r="CU950">
        <f t="shared" si="942"/>
        <v>0</v>
      </c>
      <c r="CV950">
        <f t="shared" si="943"/>
        <v>17.6947188</v>
      </c>
      <c r="CW950">
        <f t="shared" si="944"/>
        <v>0</v>
      </c>
      <c r="CX950">
        <f t="shared" si="945"/>
        <v>0</v>
      </c>
      <c r="CY950">
        <f t="shared" si="946"/>
        <v>2300.8095000000003</v>
      </c>
      <c r="CZ950">
        <f t="shared" si="947"/>
        <v>1371.1895000000002</v>
      </c>
      <c r="DC950" t="s">
        <v>3</v>
      </c>
      <c r="DD950" t="s">
        <v>3</v>
      </c>
      <c r="DE950" t="s">
        <v>165</v>
      </c>
      <c r="DF950" t="s">
        <v>165</v>
      </c>
      <c r="DG950" t="s">
        <v>166</v>
      </c>
      <c r="DH950" t="s">
        <v>3</v>
      </c>
      <c r="DI950" t="s">
        <v>166</v>
      </c>
      <c r="DJ950" t="s">
        <v>165</v>
      </c>
      <c r="DK950" t="s">
        <v>3</v>
      </c>
      <c r="DL950" t="s">
        <v>3</v>
      </c>
      <c r="DM950" t="s">
        <v>3</v>
      </c>
      <c r="DN950">
        <v>0</v>
      </c>
      <c r="DO950">
        <v>0</v>
      </c>
      <c r="DP950">
        <v>1</v>
      </c>
      <c r="DQ950">
        <v>1</v>
      </c>
      <c r="DU950">
        <v>1005</v>
      </c>
      <c r="DV950" t="s">
        <v>46</v>
      </c>
      <c r="DW950" t="s">
        <v>46</v>
      </c>
      <c r="DX950">
        <v>100</v>
      </c>
      <c r="DZ950" t="s">
        <v>3</v>
      </c>
      <c r="EA950" t="s">
        <v>3</v>
      </c>
      <c r="EB950" t="s">
        <v>3</v>
      </c>
      <c r="EC950" t="s">
        <v>3</v>
      </c>
      <c r="EE950">
        <v>55586448</v>
      </c>
      <c r="EF950">
        <v>30</v>
      </c>
      <c r="EG950" t="s">
        <v>117</v>
      </c>
      <c r="EH950">
        <v>0</v>
      </c>
      <c r="EI950" t="s">
        <v>3</v>
      </c>
      <c r="EJ950">
        <v>1</v>
      </c>
      <c r="EK950">
        <v>12</v>
      </c>
      <c r="EL950" t="s">
        <v>392</v>
      </c>
      <c r="EM950" t="s">
        <v>393</v>
      </c>
      <c r="EO950" t="s">
        <v>52</v>
      </c>
      <c r="EQ950">
        <v>0</v>
      </c>
      <c r="ER950">
        <v>154.28</v>
      </c>
      <c r="ES950">
        <v>0</v>
      </c>
      <c r="ET950">
        <v>1.66</v>
      </c>
      <c r="EU950">
        <v>0.25</v>
      </c>
      <c r="EV950">
        <v>152.62</v>
      </c>
      <c r="EW950">
        <v>13.36</v>
      </c>
      <c r="EX950">
        <v>0</v>
      </c>
      <c r="EY950">
        <v>0</v>
      </c>
      <c r="FQ950">
        <v>0</v>
      </c>
      <c r="FR950">
        <v>0</v>
      </c>
      <c r="FS950">
        <v>0</v>
      </c>
      <c r="FX950">
        <v>99</v>
      </c>
      <c r="FY950">
        <v>59</v>
      </c>
      <c r="GA950" t="s">
        <v>3</v>
      </c>
      <c r="GD950">
        <v>1</v>
      </c>
      <c r="GF950">
        <v>320421637</v>
      </c>
      <c r="GG950">
        <v>2</v>
      </c>
      <c r="GH950">
        <v>1</v>
      </c>
      <c r="GI950">
        <v>2</v>
      </c>
      <c r="GJ950">
        <v>0</v>
      </c>
      <c r="GK950">
        <v>0</v>
      </c>
      <c r="GL950">
        <f t="shared" si="948"/>
        <v>0</v>
      </c>
      <c r="GM950">
        <f t="shared" si="949"/>
        <v>6000.43</v>
      </c>
      <c r="GN950">
        <f t="shared" si="950"/>
        <v>6000.43</v>
      </c>
      <c r="GO950">
        <f t="shared" si="951"/>
        <v>0</v>
      </c>
      <c r="GP950">
        <f t="shared" si="952"/>
        <v>0</v>
      </c>
      <c r="GR950">
        <v>0</v>
      </c>
      <c r="GS950">
        <v>3</v>
      </c>
      <c r="GT950">
        <v>0</v>
      </c>
      <c r="GU950" t="s">
        <v>3</v>
      </c>
      <c r="GV950">
        <f t="shared" si="953"/>
        <v>0</v>
      </c>
      <c r="GW950">
        <v>1</v>
      </c>
      <c r="GX950">
        <f t="shared" si="954"/>
        <v>0</v>
      </c>
      <c r="HA950">
        <v>0</v>
      </c>
      <c r="HB950">
        <v>0</v>
      </c>
      <c r="HC950">
        <f t="shared" si="955"/>
        <v>0</v>
      </c>
      <c r="HE950" t="s">
        <v>3</v>
      </c>
      <c r="HF950" t="s">
        <v>3</v>
      </c>
      <c r="HM950" t="s">
        <v>3</v>
      </c>
      <c r="HN950" t="s">
        <v>3</v>
      </c>
      <c r="HO950" t="s">
        <v>3</v>
      </c>
      <c r="HP950" t="s">
        <v>3</v>
      </c>
      <c r="HQ950" t="s">
        <v>3</v>
      </c>
      <c r="HS950">
        <v>0</v>
      </c>
      <c r="IK950">
        <v>0</v>
      </c>
    </row>
    <row r="951" spans="1:255" x14ac:dyDescent="0.25">
      <c r="A951" s="2">
        <v>18</v>
      </c>
      <c r="B951" s="2">
        <v>1</v>
      </c>
      <c r="C951" s="2">
        <v>751</v>
      </c>
      <c r="D951" s="2"/>
      <c r="E951" s="2" t="s">
        <v>521</v>
      </c>
      <c r="F951" s="2" t="s">
        <v>395</v>
      </c>
      <c r="G951" s="2" t="s">
        <v>396</v>
      </c>
      <c r="H951" s="2" t="s">
        <v>214</v>
      </c>
      <c r="I951" s="2">
        <f>I949*J951</f>
        <v>28.8</v>
      </c>
      <c r="J951" s="2">
        <v>120.00000000000001</v>
      </c>
      <c r="K951" s="2">
        <v>120</v>
      </c>
      <c r="L951" s="2"/>
      <c r="M951" s="2"/>
      <c r="N951" s="2"/>
      <c r="O951" s="2">
        <f t="shared" si="924"/>
        <v>1138.43</v>
      </c>
      <c r="P951" s="2">
        <f t="shared" si="925"/>
        <v>1138.43</v>
      </c>
      <c r="Q951" s="2">
        <f>(ROUND((ROUND(((ET951)*AV951*I951),2)*BB951),2)+ROUND((ROUND(((AE951-(EU951))*AV951*I951),2)*BS951),2))</f>
        <v>0</v>
      </c>
      <c r="R951" s="2">
        <f t="shared" si="926"/>
        <v>0</v>
      </c>
      <c r="S951" s="2">
        <f t="shared" si="927"/>
        <v>0</v>
      </c>
      <c r="T951" s="2">
        <f t="shared" si="928"/>
        <v>0</v>
      </c>
      <c r="U951" s="2">
        <f t="shared" si="929"/>
        <v>0</v>
      </c>
      <c r="V951" s="2">
        <f t="shared" si="930"/>
        <v>0</v>
      </c>
      <c r="W951" s="2">
        <f t="shared" si="931"/>
        <v>0</v>
      </c>
      <c r="X951" s="2">
        <f t="shared" si="932"/>
        <v>0</v>
      </c>
      <c r="Y951" s="2">
        <f t="shared" si="933"/>
        <v>0</v>
      </c>
      <c r="Z951" s="2"/>
      <c r="AA951" s="2">
        <v>56481265</v>
      </c>
      <c r="AB951" s="2">
        <f t="shared" si="934"/>
        <v>39.450000000000003</v>
      </c>
      <c r="AC951" s="2">
        <f t="shared" si="935"/>
        <v>39.450000000000003</v>
      </c>
      <c r="AD951" s="2">
        <f>ROUND((((ET951)-(EU951))+AE951),6)</f>
        <v>0</v>
      </c>
      <c r="AE951" s="2">
        <f>ROUND((EU951),6)</f>
        <v>0</v>
      </c>
      <c r="AF951" s="2">
        <f>ROUND((EV951),6)</f>
        <v>0</v>
      </c>
      <c r="AG951" s="2">
        <f t="shared" si="936"/>
        <v>0</v>
      </c>
      <c r="AH951" s="2">
        <f>(EW951)</f>
        <v>0</v>
      </c>
      <c r="AI951" s="2">
        <f>(EX951)</f>
        <v>0</v>
      </c>
      <c r="AJ951" s="2">
        <f t="shared" si="937"/>
        <v>0</v>
      </c>
      <c r="AK951" s="2">
        <v>39.450000000000003</v>
      </c>
      <c r="AL951" s="2">
        <v>39.450000000000003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99</v>
      </c>
      <c r="AU951" s="2">
        <v>59</v>
      </c>
      <c r="AV951" s="2">
        <v>1</v>
      </c>
      <c r="AW951" s="2">
        <v>1.002</v>
      </c>
      <c r="AX951" s="2"/>
      <c r="AY951" s="2"/>
      <c r="AZ951" s="2">
        <v>1</v>
      </c>
      <c r="BA951" s="2">
        <v>1</v>
      </c>
      <c r="BB951" s="2">
        <v>1</v>
      </c>
      <c r="BC951" s="2">
        <v>1</v>
      </c>
      <c r="BD951" s="2" t="s">
        <v>3</v>
      </c>
      <c r="BE951" s="2" t="s">
        <v>3</v>
      </c>
      <c r="BF951" s="2" t="s">
        <v>3</v>
      </c>
      <c r="BG951" s="2" t="s">
        <v>3</v>
      </c>
      <c r="BH951" s="2">
        <v>3</v>
      </c>
      <c r="BI951" s="2">
        <v>1</v>
      </c>
      <c r="BJ951" s="2" t="s">
        <v>397</v>
      </c>
      <c r="BK951" s="2"/>
      <c r="BL951" s="2"/>
      <c r="BM951" s="2">
        <v>12</v>
      </c>
      <c r="BN951" s="2">
        <v>0</v>
      </c>
      <c r="BO951" s="2" t="s">
        <v>3</v>
      </c>
      <c r="BP951" s="2">
        <v>0</v>
      </c>
      <c r="BQ951" s="2">
        <v>30</v>
      </c>
      <c r="BR951" s="2">
        <v>0</v>
      </c>
      <c r="BS951" s="2">
        <v>1</v>
      </c>
      <c r="BT951" s="2">
        <v>1</v>
      </c>
      <c r="BU951" s="2">
        <v>1</v>
      </c>
      <c r="BV951" s="2">
        <v>1</v>
      </c>
      <c r="BW951" s="2">
        <v>1</v>
      </c>
      <c r="BX951" s="2">
        <v>1</v>
      </c>
      <c r="BY951" s="2" t="s">
        <v>3</v>
      </c>
      <c r="BZ951" s="2">
        <v>99</v>
      </c>
      <c r="CA951" s="2">
        <v>59</v>
      </c>
      <c r="CB951" s="2" t="s">
        <v>3</v>
      </c>
      <c r="CC951" s="2"/>
      <c r="CD951" s="2"/>
      <c r="CE951" s="2">
        <v>30</v>
      </c>
      <c r="CF951" s="2">
        <v>0</v>
      </c>
      <c r="CG951" s="2">
        <v>0</v>
      </c>
      <c r="CH951" s="2"/>
      <c r="CI951" s="2"/>
      <c r="CJ951" s="2"/>
      <c r="CK951" s="2"/>
      <c r="CL951" s="2"/>
      <c r="CM951" s="2">
        <v>0</v>
      </c>
      <c r="CN951" s="2" t="s">
        <v>3</v>
      </c>
      <c r="CO951" s="2">
        <v>0</v>
      </c>
      <c r="CP951" s="2">
        <f t="shared" si="938"/>
        <v>1138.43</v>
      </c>
      <c r="CQ951" s="2">
        <f t="shared" si="939"/>
        <v>39.53</v>
      </c>
      <c r="CR951" s="2">
        <f>(ROUND((ROUND(((ET951)*AV951*1),2)*BB951),2)+ROUND((ROUND(((AE951-(EU951))*AV951*1),2)*BS951),2))</f>
        <v>0</v>
      </c>
      <c r="CS951" s="2">
        <f t="shared" si="940"/>
        <v>0</v>
      </c>
      <c r="CT951" s="2">
        <f t="shared" si="941"/>
        <v>0</v>
      </c>
      <c r="CU951" s="2">
        <f t="shared" si="942"/>
        <v>0</v>
      </c>
      <c r="CV951" s="2">
        <f t="shared" si="943"/>
        <v>0</v>
      </c>
      <c r="CW951" s="2">
        <f t="shared" si="944"/>
        <v>0</v>
      </c>
      <c r="CX951" s="2">
        <f t="shared" si="945"/>
        <v>0</v>
      </c>
      <c r="CY951" s="2">
        <f t="shared" si="946"/>
        <v>0</v>
      </c>
      <c r="CZ951" s="2">
        <f t="shared" si="947"/>
        <v>0</v>
      </c>
      <c r="DA951" s="2"/>
      <c r="DB951" s="2"/>
      <c r="DC951" s="2" t="s">
        <v>3</v>
      </c>
      <c r="DD951" s="2" t="s">
        <v>3</v>
      </c>
      <c r="DE951" s="2" t="s">
        <v>3</v>
      </c>
      <c r="DF951" s="2" t="s">
        <v>3</v>
      </c>
      <c r="DG951" s="2" t="s">
        <v>3</v>
      </c>
      <c r="DH951" s="2" t="s">
        <v>3</v>
      </c>
      <c r="DI951" s="2" t="s">
        <v>3</v>
      </c>
      <c r="DJ951" s="2" t="s">
        <v>3</v>
      </c>
      <c r="DK951" s="2" t="s">
        <v>3</v>
      </c>
      <c r="DL951" s="2" t="s">
        <v>3</v>
      </c>
      <c r="DM951" s="2" t="s">
        <v>3</v>
      </c>
      <c r="DN951" s="2">
        <v>0</v>
      </c>
      <c r="DO951" s="2">
        <v>0</v>
      </c>
      <c r="DP951" s="2">
        <v>1</v>
      </c>
      <c r="DQ951" s="2">
        <v>1</v>
      </c>
      <c r="DR951" s="2"/>
      <c r="DS951" s="2"/>
      <c r="DT951" s="2"/>
      <c r="DU951" s="2">
        <v>1005</v>
      </c>
      <c r="DV951" s="2" t="s">
        <v>214</v>
      </c>
      <c r="DW951" s="2" t="s">
        <v>214</v>
      </c>
      <c r="DX951" s="2">
        <v>1</v>
      </c>
      <c r="DY951" s="2"/>
      <c r="DZ951" s="2" t="s">
        <v>3</v>
      </c>
      <c r="EA951" s="2" t="s">
        <v>3</v>
      </c>
      <c r="EB951" s="2" t="s">
        <v>3</v>
      </c>
      <c r="EC951" s="2" t="s">
        <v>3</v>
      </c>
      <c r="ED951" s="2"/>
      <c r="EE951" s="2">
        <v>55586448</v>
      </c>
      <c r="EF951" s="2">
        <v>30</v>
      </c>
      <c r="EG951" s="2" t="s">
        <v>117</v>
      </c>
      <c r="EH951" s="2">
        <v>0</v>
      </c>
      <c r="EI951" s="2" t="s">
        <v>3</v>
      </c>
      <c r="EJ951" s="2">
        <v>1</v>
      </c>
      <c r="EK951" s="2">
        <v>12</v>
      </c>
      <c r="EL951" s="2" t="s">
        <v>392</v>
      </c>
      <c r="EM951" s="2" t="s">
        <v>393</v>
      </c>
      <c r="EN951" s="2"/>
      <c r="EO951" s="2" t="s">
        <v>3</v>
      </c>
      <c r="EP951" s="2"/>
      <c r="EQ951" s="2">
        <v>0</v>
      </c>
      <c r="ER951" s="2">
        <v>39.450000000000003</v>
      </c>
      <c r="ES951" s="2">
        <v>39.450000000000003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>
        <v>0</v>
      </c>
      <c r="FR951" s="2">
        <v>0</v>
      </c>
      <c r="FS951" s="2">
        <v>0</v>
      </c>
      <c r="FT951" s="2"/>
      <c r="FU951" s="2"/>
      <c r="FV951" s="2"/>
      <c r="FW951" s="2"/>
      <c r="FX951" s="2">
        <v>99</v>
      </c>
      <c r="FY951" s="2">
        <v>59</v>
      </c>
      <c r="FZ951" s="2"/>
      <c r="GA951" s="2" t="s">
        <v>3</v>
      </c>
      <c r="GB951" s="2"/>
      <c r="GC951" s="2"/>
      <c r="GD951" s="2">
        <v>1</v>
      </c>
      <c r="GE951" s="2"/>
      <c r="GF951" s="2">
        <v>1053069243</v>
      </c>
      <c r="GG951" s="2">
        <v>2</v>
      </c>
      <c r="GH951" s="2">
        <v>1</v>
      </c>
      <c r="GI951" s="2">
        <v>-2</v>
      </c>
      <c r="GJ951" s="2">
        <v>0</v>
      </c>
      <c r="GK951" s="2">
        <v>0</v>
      </c>
      <c r="GL951" s="2">
        <f t="shared" si="948"/>
        <v>0</v>
      </c>
      <c r="GM951" s="2">
        <f t="shared" si="949"/>
        <v>1138.43</v>
      </c>
      <c r="GN951" s="2">
        <f t="shared" si="950"/>
        <v>1138.43</v>
      </c>
      <c r="GO951" s="2">
        <f t="shared" si="951"/>
        <v>0</v>
      </c>
      <c r="GP951" s="2">
        <f t="shared" si="952"/>
        <v>0</v>
      </c>
      <c r="GQ951" s="2"/>
      <c r="GR951" s="2">
        <v>0</v>
      </c>
      <c r="GS951" s="2">
        <v>3</v>
      </c>
      <c r="GT951" s="2">
        <v>0</v>
      </c>
      <c r="GU951" s="2" t="s">
        <v>3</v>
      </c>
      <c r="GV951" s="2">
        <f t="shared" si="953"/>
        <v>0</v>
      </c>
      <c r="GW951" s="2">
        <v>1</v>
      </c>
      <c r="GX951" s="2">
        <f t="shared" si="954"/>
        <v>0</v>
      </c>
      <c r="GY951" s="2"/>
      <c r="GZ951" s="2"/>
      <c r="HA951" s="2">
        <v>0</v>
      </c>
      <c r="HB951" s="2">
        <v>0</v>
      </c>
      <c r="HC951" s="2">
        <f t="shared" si="955"/>
        <v>0</v>
      </c>
      <c r="HD951" s="2"/>
      <c r="HE951" s="2" t="s">
        <v>3</v>
      </c>
      <c r="HF951" s="2" t="s">
        <v>3</v>
      </c>
      <c r="HG951" s="2"/>
      <c r="HH951" s="2"/>
      <c r="HI951" s="2"/>
      <c r="HJ951" s="2"/>
      <c r="HK951" s="2"/>
      <c r="HL951" s="2"/>
      <c r="HM951" s="2" t="s">
        <v>3</v>
      </c>
      <c r="HN951" s="2" t="s">
        <v>3</v>
      </c>
      <c r="HO951" s="2" t="s">
        <v>3</v>
      </c>
      <c r="HP951" s="2" t="s">
        <v>3</v>
      </c>
      <c r="HQ951" s="2" t="s">
        <v>3</v>
      </c>
      <c r="HR951" s="2"/>
      <c r="HS951" s="2">
        <v>0</v>
      </c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>
        <v>0</v>
      </c>
      <c r="IL951" s="2"/>
      <c r="IM951" s="2"/>
      <c r="IN951" s="2"/>
      <c r="IO951" s="2"/>
      <c r="IP951" s="2"/>
      <c r="IQ951" s="2"/>
      <c r="IR951" s="2"/>
      <c r="IS951" s="2"/>
      <c r="IT951" s="2"/>
      <c r="IU951" s="2"/>
    </row>
    <row r="952" spans="1:255" x14ac:dyDescent="0.25">
      <c r="A952">
        <v>18</v>
      </c>
      <c r="B952">
        <v>1</v>
      </c>
      <c r="C952">
        <v>754</v>
      </c>
      <c r="E952" t="s">
        <v>521</v>
      </c>
      <c r="F952" t="s">
        <v>395</v>
      </c>
      <c r="G952" t="s">
        <v>396</v>
      </c>
      <c r="H952" t="s">
        <v>214</v>
      </c>
      <c r="I952">
        <f>I950*J952</f>
        <v>28.8</v>
      </c>
      <c r="J952">
        <v>120.00000000000001</v>
      </c>
      <c r="K952">
        <v>120</v>
      </c>
      <c r="O952">
        <f t="shared" si="924"/>
        <v>5601.08</v>
      </c>
      <c r="P952">
        <f t="shared" si="925"/>
        <v>5601.08</v>
      </c>
      <c r="Q952">
        <f>(ROUND((ROUND(((ET952)*AV952*I952),2)*BB952),2)+ROUND((ROUND(((AE952-(EU952))*AV952*I952),2)*BS952),2))</f>
        <v>0</v>
      </c>
      <c r="R952">
        <f t="shared" si="926"/>
        <v>0</v>
      </c>
      <c r="S952">
        <f t="shared" si="927"/>
        <v>0</v>
      </c>
      <c r="T952">
        <f t="shared" si="928"/>
        <v>0</v>
      </c>
      <c r="U952">
        <f t="shared" si="929"/>
        <v>0</v>
      </c>
      <c r="V952">
        <f t="shared" si="930"/>
        <v>0</v>
      </c>
      <c r="W952">
        <f t="shared" si="931"/>
        <v>0</v>
      </c>
      <c r="X952">
        <f t="shared" si="932"/>
        <v>0</v>
      </c>
      <c r="Y952">
        <f t="shared" si="933"/>
        <v>0</v>
      </c>
      <c r="AA952">
        <v>56481267</v>
      </c>
      <c r="AB952">
        <f t="shared" si="934"/>
        <v>39.450000000000003</v>
      </c>
      <c r="AC952">
        <f t="shared" si="935"/>
        <v>39.450000000000003</v>
      </c>
      <c r="AD952">
        <f>ROUND((((ET952)-(EU952))+AE952),6)</f>
        <v>0</v>
      </c>
      <c r="AE952">
        <f>ROUND((EU952),6)</f>
        <v>0</v>
      </c>
      <c r="AF952">
        <f>ROUND((EV952),6)</f>
        <v>0</v>
      </c>
      <c r="AG952">
        <f t="shared" si="936"/>
        <v>0</v>
      </c>
      <c r="AH952">
        <f>(EW952)</f>
        <v>0</v>
      </c>
      <c r="AI952">
        <f>(EX952)</f>
        <v>0</v>
      </c>
      <c r="AJ952">
        <f t="shared" si="937"/>
        <v>0</v>
      </c>
      <c r="AK952">
        <v>39.450000000000003</v>
      </c>
      <c r="AL952">
        <v>39.450000000000003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99</v>
      </c>
      <c r="AU952">
        <v>59</v>
      </c>
      <c r="AV952">
        <v>1</v>
      </c>
      <c r="AW952">
        <v>1.002</v>
      </c>
      <c r="AZ952">
        <v>1</v>
      </c>
      <c r="BA952">
        <v>1</v>
      </c>
      <c r="BB952">
        <v>1</v>
      </c>
      <c r="BC952">
        <v>4.92</v>
      </c>
      <c r="BD952" t="s">
        <v>3</v>
      </c>
      <c r="BE952" t="s">
        <v>3</v>
      </c>
      <c r="BF952" t="s">
        <v>3</v>
      </c>
      <c r="BG952" t="s">
        <v>3</v>
      </c>
      <c r="BH952">
        <v>3</v>
      </c>
      <c r="BI952">
        <v>1</v>
      </c>
      <c r="BJ952" t="s">
        <v>397</v>
      </c>
      <c r="BM952">
        <v>12</v>
      </c>
      <c r="BN952">
        <v>0</v>
      </c>
      <c r="BO952" t="s">
        <v>395</v>
      </c>
      <c r="BP952">
        <v>1</v>
      </c>
      <c r="BQ952">
        <v>30</v>
      </c>
      <c r="BR952">
        <v>0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 t="s">
        <v>3</v>
      </c>
      <c r="BZ952">
        <v>99</v>
      </c>
      <c r="CA952">
        <v>59</v>
      </c>
      <c r="CB952" t="s">
        <v>3</v>
      </c>
      <c r="CE952">
        <v>30</v>
      </c>
      <c r="CF952">
        <v>0</v>
      </c>
      <c r="CG952">
        <v>0</v>
      </c>
      <c r="CM952">
        <v>0</v>
      </c>
      <c r="CN952" t="s">
        <v>3</v>
      </c>
      <c r="CO952">
        <v>0</v>
      </c>
      <c r="CP952">
        <f t="shared" si="938"/>
        <v>5601.08</v>
      </c>
      <c r="CQ952">
        <f t="shared" si="939"/>
        <v>194.49</v>
      </c>
      <c r="CR952">
        <f>(ROUND((ROUND(((ET952)*AV952*1),2)*BB952),2)+ROUND((ROUND(((AE952-(EU952))*AV952*1),2)*BS952),2))</f>
        <v>0</v>
      </c>
      <c r="CS952">
        <f t="shared" si="940"/>
        <v>0</v>
      </c>
      <c r="CT952">
        <f t="shared" si="941"/>
        <v>0</v>
      </c>
      <c r="CU952">
        <f t="shared" si="942"/>
        <v>0</v>
      </c>
      <c r="CV952">
        <f t="shared" si="943"/>
        <v>0</v>
      </c>
      <c r="CW952">
        <f t="shared" si="944"/>
        <v>0</v>
      </c>
      <c r="CX952">
        <f t="shared" si="945"/>
        <v>0</v>
      </c>
      <c r="CY952">
        <f t="shared" si="946"/>
        <v>0</v>
      </c>
      <c r="CZ952">
        <f t="shared" si="947"/>
        <v>0</v>
      </c>
      <c r="DC952" t="s">
        <v>3</v>
      </c>
      <c r="DD952" t="s">
        <v>3</v>
      </c>
      <c r="DE952" t="s">
        <v>3</v>
      </c>
      <c r="DF952" t="s">
        <v>3</v>
      </c>
      <c r="DG952" t="s">
        <v>3</v>
      </c>
      <c r="DH952" t="s">
        <v>3</v>
      </c>
      <c r="DI952" t="s">
        <v>3</v>
      </c>
      <c r="DJ952" t="s">
        <v>3</v>
      </c>
      <c r="DK952" t="s">
        <v>3</v>
      </c>
      <c r="DL952" t="s">
        <v>3</v>
      </c>
      <c r="DM952" t="s">
        <v>3</v>
      </c>
      <c r="DN952">
        <v>0</v>
      </c>
      <c r="DO952">
        <v>0</v>
      </c>
      <c r="DP952">
        <v>1</v>
      </c>
      <c r="DQ952">
        <v>1</v>
      </c>
      <c r="DU952">
        <v>1005</v>
      </c>
      <c r="DV952" t="s">
        <v>214</v>
      </c>
      <c r="DW952" t="s">
        <v>214</v>
      </c>
      <c r="DX952">
        <v>1</v>
      </c>
      <c r="DZ952" t="s">
        <v>3</v>
      </c>
      <c r="EA952" t="s">
        <v>3</v>
      </c>
      <c r="EB952" t="s">
        <v>3</v>
      </c>
      <c r="EC952" t="s">
        <v>3</v>
      </c>
      <c r="EE952">
        <v>55586448</v>
      </c>
      <c r="EF952">
        <v>30</v>
      </c>
      <c r="EG952" t="s">
        <v>117</v>
      </c>
      <c r="EH952">
        <v>0</v>
      </c>
      <c r="EI952" t="s">
        <v>3</v>
      </c>
      <c r="EJ952">
        <v>1</v>
      </c>
      <c r="EK952">
        <v>12</v>
      </c>
      <c r="EL952" t="s">
        <v>392</v>
      </c>
      <c r="EM952" t="s">
        <v>393</v>
      </c>
      <c r="EO952" t="s">
        <v>3</v>
      </c>
      <c r="EQ952">
        <v>0</v>
      </c>
      <c r="ER952">
        <v>39.450000000000003</v>
      </c>
      <c r="ES952">
        <v>39.450000000000003</v>
      </c>
      <c r="ET952">
        <v>0</v>
      </c>
      <c r="EU952">
        <v>0</v>
      </c>
      <c r="EV952">
        <v>0</v>
      </c>
      <c r="EW952">
        <v>0</v>
      </c>
      <c r="EX952">
        <v>0</v>
      </c>
      <c r="FQ952">
        <v>0</v>
      </c>
      <c r="FR952">
        <v>0</v>
      </c>
      <c r="FS952">
        <v>0</v>
      </c>
      <c r="FX952">
        <v>99</v>
      </c>
      <c r="FY952">
        <v>59</v>
      </c>
      <c r="GA952" t="s">
        <v>3</v>
      </c>
      <c r="GD952">
        <v>1</v>
      </c>
      <c r="GF952">
        <v>1053069243</v>
      </c>
      <c r="GG952">
        <v>2</v>
      </c>
      <c r="GH952">
        <v>1</v>
      </c>
      <c r="GI952">
        <v>2</v>
      </c>
      <c r="GJ952">
        <v>0</v>
      </c>
      <c r="GK952">
        <v>0</v>
      </c>
      <c r="GL952">
        <f t="shared" si="948"/>
        <v>0</v>
      </c>
      <c r="GM952">
        <f t="shared" si="949"/>
        <v>5601.08</v>
      </c>
      <c r="GN952">
        <f t="shared" si="950"/>
        <v>5601.08</v>
      </c>
      <c r="GO952">
        <f t="shared" si="951"/>
        <v>0</v>
      </c>
      <c r="GP952">
        <f t="shared" si="952"/>
        <v>0</v>
      </c>
      <c r="GR952">
        <v>0</v>
      </c>
      <c r="GS952">
        <v>3</v>
      </c>
      <c r="GT952">
        <v>0</v>
      </c>
      <c r="GU952" t="s">
        <v>3</v>
      </c>
      <c r="GV952">
        <f t="shared" si="953"/>
        <v>0</v>
      </c>
      <c r="GW952">
        <v>1</v>
      </c>
      <c r="GX952">
        <f t="shared" si="954"/>
        <v>0</v>
      </c>
      <c r="HA952">
        <v>0</v>
      </c>
      <c r="HB952">
        <v>0</v>
      </c>
      <c r="HC952">
        <f t="shared" si="955"/>
        <v>0</v>
      </c>
      <c r="HE952" t="s">
        <v>3</v>
      </c>
      <c r="HF952" t="s">
        <v>3</v>
      </c>
      <c r="HM952" t="s">
        <v>3</v>
      </c>
      <c r="HN952" t="s">
        <v>3</v>
      </c>
      <c r="HO952" t="s">
        <v>3</v>
      </c>
      <c r="HP952" t="s">
        <v>3</v>
      </c>
      <c r="HQ952" t="s">
        <v>3</v>
      </c>
      <c r="HS952">
        <v>0</v>
      </c>
      <c r="IK952">
        <v>0</v>
      </c>
    </row>
    <row r="953" spans="1:255" x14ac:dyDescent="0.25">
      <c r="A953" s="2">
        <v>17</v>
      </c>
      <c r="B953" s="2">
        <v>1</v>
      </c>
      <c r="C953" s="2">
        <f>ROW(SmtRes!A774)</f>
        <v>774</v>
      </c>
      <c r="D953" s="2">
        <f>ROW(EtalonRes!A767)</f>
        <v>767</v>
      </c>
      <c r="E953" s="2" t="s">
        <v>522</v>
      </c>
      <c r="F953" s="2" t="s">
        <v>324</v>
      </c>
      <c r="G953" s="2" t="s">
        <v>325</v>
      </c>
      <c r="H953" s="2" t="s">
        <v>231</v>
      </c>
      <c r="I953" s="2">
        <f>ROUND(5/100,9)</f>
        <v>0.05</v>
      </c>
      <c r="J953" s="2">
        <v>0</v>
      </c>
      <c r="K953" s="2">
        <f>ROUND(5/100,9)</f>
        <v>0.05</v>
      </c>
      <c r="L953" s="2"/>
      <c r="M953" s="2"/>
      <c r="N953" s="2"/>
      <c r="O953" s="2">
        <f t="shared" si="924"/>
        <v>2489.6</v>
      </c>
      <c r="P953" s="2">
        <f t="shared" si="925"/>
        <v>1862.86</v>
      </c>
      <c r="Q953" s="2">
        <f>(ROUND((ROUND((((ET953*1.25*1.1))*AV953*I953),2)*BB953),2)+ROUND((ROUND(((AE953-((EU953*1.25*1.1)))*AV953*I953),2)*BS953),2))</f>
        <v>22.53</v>
      </c>
      <c r="R953" s="2">
        <f t="shared" si="926"/>
        <v>2.4700000000000002</v>
      </c>
      <c r="S953" s="2">
        <f t="shared" si="927"/>
        <v>604.21</v>
      </c>
      <c r="T953" s="2">
        <f t="shared" si="928"/>
        <v>0</v>
      </c>
      <c r="U953" s="2">
        <f t="shared" si="929"/>
        <v>53.375536500000003</v>
      </c>
      <c r="V953" s="2">
        <f t="shared" si="930"/>
        <v>0</v>
      </c>
      <c r="W953" s="2">
        <f t="shared" si="931"/>
        <v>0</v>
      </c>
      <c r="X953" s="2">
        <f t="shared" si="932"/>
        <v>558.15</v>
      </c>
      <c r="Y953" s="2">
        <f t="shared" si="933"/>
        <v>297.27</v>
      </c>
      <c r="Z953" s="2"/>
      <c r="AA953" s="2">
        <v>56481265</v>
      </c>
      <c r="AB953" s="2">
        <f t="shared" si="934"/>
        <v>48427.335050000002</v>
      </c>
      <c r="AC953" s="2">
        <f t="shared" si="935"/>
        <v>36455.160000000003</v>
      </c>
      <c r="AD953" s="2">
        <f>ROUND(((((ET953*1.25*1.1))-((EU953*1.25*1.1)))+AE953),6)</f>
        <v>430.41624999999999</v>
      </c>
      <c r="AE953" s="2">
        <f>ROUND(((EU953*1.25*1.1)),6)</f>
        <v>47.231250000000003</v>
      </c>
      <c r="AF953" s="2">
        <f>ROUND(((EV953*1.15*1.1)),6)</f>
        <v>11541.7588</v>
      </c>
      <c r="AG953" s="2">
        <f t="shared" si="936"/>
        <v>0</v>
      </c>
      <c r="AH953" s="2">
        <f>((EW953*1.15*1.1))</f>
        <v>1019.59</v>
      </c>
      <c r="AI953" s="2">
        <f>((EX953*1.25*1.1))</f>
        <v>0</v>
      </c>
      <c r="AJ953" s="2">
        <f t="shared" si="937"/>
        <v>0</v>
      </c>
      <c r="AK953" s="2">
        <v>45892.11</v>
      </c>
      <c r="AL953" s="2">
        <v>36455.160000000003</v>
      </c>
      <c r="AM953" s="2">
        <v>313.02999999999997</v>
      </c>
      <c r="AN953" s="2">
        <v>34.35</v>
      </c>
      <c r="AO953" s="2">
        <v>9123.92</v>
      </c>
      <c r="AP953" s="2">
        <v>0</v>
      </c>
      <c r="AQ953" s="2">
        <v>806</v>
      </c>
      <c r="AR953" s="2">
        <v>0</v>
      </c>
      <c r="AS953" s="2">
        <v>0</v>
      </c>
      <c r="AT953" s="2">
        <v>92</v>
      </c>
      <c r="AU953" s="2">
        <v>49</v>
      </c>
      <c r="AV953" s="2">
        <v>1.0469999999999999</v>
      </c>
      <c r="AW953" s="2">
        <v>1.022</v>
      </c>
      <c r="AX953" s="2"/>
      <c r="AY953" s="2"/>
      <c r="AZ953" s="2">
        <v>1</v>
      </c>
      <c r="BA953" s="2">
        <v>1</v>
      </c>
      <c r="BB953" s="2">
        <v>1</v>
      </c>
      <c r="BC953" s="2">
        <v>1</v>
      </c>
      <c r="BD953" s="2" t="s">
        <v>3</v>
      </c>
      <c r="BE953" s="2" t="s">
        <v>3</v>
      </c>
      <c r="BF953" s="2" t="s">
        <v>3</v>
      </c>
      <c r="BG953" s="2" t="s">
        <v>3</v>
      </c>
      <c r="BH953" s="2">
        <v>0</v>
      </c>
      <c r="BI953" s="2">
        <v>1</v>
      </c>
      <c r="BJ953" s="2" t="s">
        <v>326</v>
      </c>
      <c r="BK953" s="2"/>
      <c r="BL953" s="2"/>
      <c r="BM953" s="2">
        <v>8</v>
      </c>
      <c r="BN953" s="2">
        <v>0</v>
      </c>
      <c r="BO953" s="2" t="s">
        <v>324</v>
      </c>
      <c r="BP953" s="2">
        <v>1</v>
      </c>
      <c r="BQ953" s="2">
        <v>30</v>
      </c>
      <c r="BR953" s="2">
        <v>0</v>
      </c>
      <c r="BS953" s="2">
        <v>1</v>
      </c>
      <c r="BT953" s="2">
        <v>1</v>
      </c>
      <c r="BU953" s="2">
        <v>1</v>
      </c>
      <c r="BV953" s="2">
        <v>1</v>
      </c>
      <c r="BW953" s="2">
        <v>1</v>
      </c>
      <c r="BX953" s="2">
        <v>1</v>
      </c>
      <c r="BY953" s="2" t="s">
        <v>3</v>
      </c>
      <c r="BZ953" s="2">
        <v>92</v>
      </c>
      <c r="CA953" s="2">
        <v>49</v>
      </c>
      <c r="CB953" s="2" t="s">
        <v>3</v>
      </c>
      <c r="CC953" s="2"/>
      <c r="CD953" s="2"/>
      <c r="CE953" s="2">
        <v>30</v>
      </c>
      <c r="CF953" s="2">
        <v>0</v>
      </c>
      <c r="CG953" s="2">
        <v>0</v>
      </c>
      <c r="CH953" s="2"/>
      <c r="CI953" s="2"/>
      <c r="CJ953" s="2"/>
      <c r="CK953" s="2"/>
      <c r="CL953" s="2"/>
      <c r="CM953" s="2">
        <v>0</v>
      </c>
      <c r="CN953" s="2" t="s">
        <v>3</v>
      </c>
      <c r="CO953" s="2">
        <v>0</v>
      </c>
      <c r="CP953" s="2">
        <f t="shared" si="938"/>
        <v>2489.6</v>
      </c>
      <c r="CQ953" s="2">
        <f t="shared" si="939"/>
        <v>37257.17</v>
      </c>
      <c r="CR953" s="2">
        <f>(ROUND((ROUND((((ET953*1.25*1.1))*AV953*1),2)*BB953),2)+ROUND((ROUND(((AE953-((EU953*1.25*1.1)))*AV953*1),2)*BS953),2))</f>
        <v>450.65</v>
      </c>
      <c r="CS953" s="2">
        <f t="shared" si="940"/>
        <v>49.45</v>
      </c>
      <c r="CT953" s="2">
        <f t="shared" si="941"/>
        <v>12084.22</v>
      </c>
      <c r="CU953" s="2">
        <f t="shared" si="942"/>
        <v>0</v>
      </c>
      <c r="CV953" s="2">
        <f t="shared" si="943"/>
        <v>1067.51073</v>
      </c>
      <c r="CW953" s="2">
        <f t="shared" si="944"/>
        <v>0</v>
      </c>
      <c r="CX953" s="2">
        <f t="shared" si="945"/>
        <v>0</v>
      </c>
      <c r="CY953" s="2">
        <f t="shared" si="946"/>
        <v>558.14560000000006</v>
      </c>
      <c r="CZ953" s="2">
        <f t="shared" si="947"/>
        <v>297.27320000000003</v>
      </c>
      <c r="DA953" s="2"/>
      <c r="DB953" s="2"/>
      <c r="DC953" s="2" t="s">
        <v>3</v>
      </c>
      <c r="DD953" s="2" t="s">
        <v>3</v>
      </c>
      <c r="DE953" s="2" t="s">
        <v>165</v>
      </c>
      <c r="DF953" s="2" t="s">
        <v>165</v>
      </c>
      <c r="DG953" s="2" t="s">
        <v>166</v>
      </c>
      <c r="DH953" s="2" t="s">
        <v>3</v>
      </c>
      <c r="DI953" s="2" t="s">
        <v>166</v>
      </c>
      <c r="DJ953" s="2" t="s">
        <v>165</v>
      </c>
      <c r="DK953" s="2" t="s">
        <v>3</v>
      </c>
      <c r="DL953" s="2" t="s">
        <v>3</v>
      </c>
      <c r="DM953" s="2" t="s">
        <v>3</v>
      </c>
      <c r="DN953" s="2">
        <v>0</v>
      </c>
      <c r="DO953" s="2">
        <v>0</v>
      </c>
      <c r="DP953" s="2">
        <v>1</v>
      </c>
      <c r="DQ953" s="2">
        <v>1</v>
      </c>
      <c r="DR953" s="2"/>
      <c r="DS953" s="2"/>
      <c r="DT953" s="2"/>
      <c r="DU953" s="2">
        <v>1013</v>
      </c>
      <c r="DV953" s="2" t="s">
        <v>231</v>
      </c>
      <c r="DW953" s="2" t="s">
        <v>231</v>
      </c>
      <c r="DX953" s="2">
        <v>1</v>
      </c>
      <c r="DY953" s="2"/>
      <c r="DZ953" s="2" t="s">
        <v>3</v>
      </c>
      <c r="EA953" s="2" t="s">
        <v>3</v>
      </c>
      <c r="EB953" s="2" t="s">
        <v>3</v>
      </c>
      <c r="EC953" s="2" t="s">
        <v>3</v>
      </c>
      <c r="ED953" s="2"/>
      <c r="EE953" s="2">
        <v>55586444</v>
      </c>
      <c r="EF953" s="2">
        <v>30</v>
      </c>
      <c r="EG953" s="2" t="s">
        <v>117</v>
      </c>
      <c r="EH953" s="2">
        <v>0</v>
      </c>
      <c r="EI953" s="2" t="s">
        <v>3</v>
      </c>
      <c r="EJ953" s="2">
        <v>1</v>
      </c>
      <c r="EK953" s="2">
        <v>8</v>
      </c>
      <c r="EL953" s="2" t="s">
        <v>233</v>
      </c>
      <c r="EM953" s="2" t="s">
        <v>234</v>
      </c>
      <c r="EN953" s="2"/>
      <c r="EO953" s="2" t="s">
        <v>52</v>
      </c>
      <c r="EP953" s="2"/>
      <c r="EQ953" s="2">
        <v>0</v>
      </c>
      <c r="ER953" s="2">
        <v>45892.11</v>
      </c>
      <c r="ES953" s="2">
        <v>36455.160000000003</v>
      </c>
      <c r="ET953" s="2">
        <v>313.02999999999997</v>
      </c>
      <c r="EU953" s="2">
        <v>34.35</v>
      </c>
      <c r="EV953" s="2">
        <v>9123.92</v>
      </c>
      <c r="EW953" s="2">
        <v>806</v>
      </c>
      <c r="EX953" s="2">
        <v>0</v>
      </c>
      <c r="EY953" s="2">
        <v>0</v>
      </c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>
        <v>0</v>
      </c>
      <c r="FR953" s="2">
        <v>0</v>
      </c>
      <c r="FS953" s="2">
        <v>0</v>
      </c>
      <c r="FT953" s="2"/>
      <c r="FU953" s="2"/>
      <c r="FV953" s="2"/>
      <c r="FW953" s="2"/>
      <c r="FX953" s="2">
        <v>92</v>
      </c>
      <c r="FY953" s="2">
        <v>49</v>
      </c>
      <c r="FZ953" s="2"/>
      <c r="GA953" s="2" t="s">
        <v>3</v>
      </c>
      <c r="GB953" s="2"/>
      <c r="GC953" s="2"/>
      <c r="GD953" s="2">
        <v>1</v>
      </c>
      <c r="GE953" s="2"/>
      <c r="GF953" s="2">
        <v>1899326940</v>
      </c>
      <c r="GG953" s="2">
        <v>2</v>
      </c>
      <c r="GH953" s="2">
        <v>1</v>
      </c>
      <c r="GI953" s="2">
        <v>2</v>
      </c>
      <c r="GJ953" s="2">
        <v>0</v>
      </c>
      <c r="GK953" s="2">
        <v>0</v>
      </c>
      <c r="GL953" s="2">
        <f t="shared" si="948"/>
        <v>0</v>
      </c>
      <c r="GM953" s="2">
        <f t="shared" si="949"/>
        <v>3345.02</v>
      </c>
      <c r="GN953" s="2">
        <f t="shared" si="950"/>
        <v>3345.02</v>
      </c>
      <c r="GO953" s="2">
        <f t="shared" si="951"/>
        <v>0</v>
      </c>
      <c r="GP953" s="2">
        <f t="shared" si="952"/>
        <v>0</v>
      </c>
      <c r="GQ953" s="2"/>
      <c r="GR953" s="2">
        <v>0</v>
      </c>
      <c r="GS953" s="2">
        <v>3</v>
      </c>
      <c r="GT953" s="2">
        <v>0</v>
      </c>
      <c r="GU953" s="2" t="s">
        <v>3</v>
      </c>
      <c r="GV953" s="2">
        <f t="shared" si="953"/>
        <v>0</v>
      </c>
      <c r="GW953" s="2">
        <v>1</v>
      </c>
      <c r="GX953" s="2">
        <f t="shared" si="954"/>
        <v>0</v>
      </c>
      <c r="GY953" s="2"/>
      <c r="GZ953" s="2"/>
      <c r="HA953" s="2">
        <v>0</v>
      </c>
      <c r="HB953" s="2">
        <v>0</v>
      </c>
      <c r="HC953" s="2">
        <f t="shared" si="955"/>
        <v>0</v>
      </c>
      <c r="HD953" s="2"/>
      <c r="HE953" s="2" t="s">
        <v>3</v>
      </c>
      <c r="HF953" s="2" t="s">
        <v>3</v>
      </c>
      <c r="HG953" s="2"/>
      <c r="HH953" s="2"/>
      <c r="HI953" s="2"/>
      <c r="HJ953" s="2"/>
      <c r="HK953" s="2"/>
      <c r="HL953" s="2"/>
      <c r="HM953" s="2" t="s">
        <v>3</v>
      </c>
      <c r="HN953" s="2" t="s">
        <v>3</v>
      </c>
      <c r="HO953" s="2" t="s">
        <v>3</v>
      </c>
      <c r="HP953" s="2" t="s">
        <v>3</v>
      </c>
      <c r="HQ953" s="2" t="s">
        <v>3</v>
      </c>
      <c r="HR953" s="2"/>
      <c r="HS953" s="2">
        <v>0</v>
      </c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>
        <v>0</v>
      </c>
      <c r="IL953" s="2"/>
      <c r="IM953" s="2"/>
      <c r="IN953" s="2"/>
      <c r="IO953" s="2"/>
      <c r="IP953" s="2"/>
      <c r="IQ953" s="2"/>
      <c r="IR953" s="2"/>
      <c r="IS953" s="2"/>
      <c r="IT953" s="2"/>
      <c r="IU953" s="2"/>
    </row>
    <row r="954" spans="1:255" x14ac:dyDescent="0.25">
      <c r="A954">
        <v>17</v>
      </c>
      <c r="B954">
        <v>1</v>
      </c>
      <c r="C954">
        <f>ROW(SmtRes!A794)</f>
        <v>794</v>
      </c>
      <c r="D954">
        <f>ROW(EtalonRes!A786)</f>
        <v>786</v>
      </c>
      <c r="E954" t="s">
        <v>522</v>
      </c>
      <c r="F954" t="s">
        <v>324</v>
      </c>
      <c r="G954" t="s">
        <v>325</v>
      </c>
      <c r="H954" t="s">
        <v>231</v>
      </c>
      <c r="I954">
        <f>ROUND(5/100,9)</f>
        <v>0.05</v>
      </c>
      <c r="J954">
        <v>0</v>
      </c>
      <c r="K954">
        <f>ROUND(5/100,9)</f>
        <v>0.05</v>
      </c>
      <c r="O954">
        <f t="shared" si="924"/>
        <v>39262.550000000003</v>
      </c>
      <c r="P954">
        <f t="shared" si="925"/>
        <v>10059.44</v>
      </c>
      <c r="Q954">
        <f>(ROUND((ROUND((((ET954*1.25*1.1))*AV954*I954),2)*BB954),2)+ROUND((ROUND(((AE954-((EU954*1.25*1.1)))*AV954*I954),2)*BS954),2))</f>
        <v>309.79000000000002</v>
      </c>
      <c r="R954">
        <f t="shared" si="926"/>
        <v>118.12</v>
      </c>
      <c r="S954">
        <f t="shared" si="927"/>
        <v>28893.32</v>
      </c>
      <c r="T954">
        <f t="shared" si="928"/>
        <v>0</v>
      </c>
      <c r="U954">
        <f t="shared" si="929"/>
        <v>53.375536500000003</v>
      </c>
      <c r="V954">
        <f t="shared" si="930"/>
        <v>0</v>
      </c>
      <c r="W954">
        <f t="shared" si="931"/>
        <v>0</v>
      </c>
      <c r="X954">
        <f t="shared" si="932"/>
        <v>26690.52</v>
      </c>
      <c r="Y954">
        <f t="shared" si="933"/>
        <v>14215.61</v>
      </c>
      <c r="AA954">
        <v>56481267</v>
      </c>
      <c r="AB954">
        <f t="shared" si="934"/>
        <v>48427.335050000002</v>
      </c>
      <c r="AC954">
        <f t="shared" si="935"/>
        <v>36455.160000000003</v>
      </c>
      <c r="AD954">
        <f>ROUND(((((ET954*1.25*1.1))-((EU954*1.25*1.1)))+AE954),6)</f>
        <v>430.41624999999999</v>
      </c>
      <c r="AE954">
        <f>ROUND(((EU954*1.25*1.1)),6)</f>
        <v>47.231250000000003</v>
      </c>
      <c r="AF954">
        <f>ROUND(((EV954*1.15*1.1)),6)</f>
        <v>11541.7588</v>
      </c>
      <c r="AG954">
        <f t="shared" si="936"/>
        <v>0</v>
      </c>
      <c r="AH954">
        <f>((EW954*1.15*1.1))</f>
        <v>1019.59</v>
      </c>
      <c r="AI954">
        <f>((EX954*1.25*1.1))</f>
        <v>0</v>
      </c>
      <c r="AJ954">
        <f t="shared" si="937"/>
        <v>0</v>
      </c>
      <c r="AK954">
        <v>45892.11</v>
      </c>
      <c r="AL954">
        <v>36455.160000000003</v>
      </c>
      <c r="AM954">
        <v>313.02999999999997</v>
      </c>
      <c r="AN954">
        <v>34.35</v>
      </c>
      <c r="AO954">
        <v>9123.92</v>
      </c>
      <c r="AP954">
        <v>0</v>
      </c>
      <c r="AQ954">
        <v>806</v>
      </c>
      <c r="AR954">
        <v>0</v>
      </c>
      <c r="AS954">
        <v>0</v>
      </c>
      <c r="AT954">
        <v>92</v>
      </c>
      <c r="AU954">
        <v>49</v>
      </c>
      <c r="AV954">
        <v>1.0469999999999999</v>
      </c>
      <c r="AW954">
        <v>1.022</v>
      </c>
      <c r="AZ954">
        <v>1</v>
      </c>
      <c r="BA954">
        <v>47.82</v>
      </c>
      <c r="BB954">
        <v>13.75</v>
      </c>
      <c r="BC954">
        <v>5.4</v>
      </c>
      <c r="BD954" t="s">
        <v>3</v>
      </c>
      <c r="BE954" t="s">
        <v>3</v>
      </c>
      <c r="BF954" t="s">
        <v>3</v>
      </c>
      <c r="BG954" t="s">
        <v>3</v>
      </c>
      <c r="BH954">
        <v>0</v>
      </c>
      <c r="BI954">
        <v>1</v>
      </c>
      <c r="BJ954" t="s">
        <v>326</v>
      </c>
      <c r="BM954">
        <v>8</v>
      </c>
      <c r="BN954">
        <v>0</v>
      </c>
      <c r="BO954" t="s">
        <v>324</v>
      </c>
      <c r="BP954">
        <v>1</v>
      </c>
      <c r="BQ954">
        <v>30</v>
      </c>
      <c r="BR954">
        <v>0</v>
      </c>
      <c r="BS954">
        <v>47.82</v>
      </c>
      <c r="BT954">
        <v>1</v>
      </c>
      <c r="BU954">
        <v>1</v>
      </c>
      <c r="BV954">
        <v>1</v>
      </c>
      <c r="BW954">
        <v>1</v>
      </c>
      <c r="BX954">
        <v>1</v>
      </c>
      <c r="BY954" t="s">
        <v>3</v>
      </c>
      <c r="BZ954">
        <v>92</v>
      </c>
      <c r="CA954">
        <v>49</v>
      </c>
      <c r="CB954" t="s">
        <v>3</v>
      </c>
      <c r="CE954">
        <v>30</v>
      </c>
      <c r="CF954">
        <v>0</v>
      </c>
      <c r="CG954">
        <v>0</v>
      </c>
      <c r="CM954">
        <v>0</v>
      </c>
      <c r="CN954" t="s">
        <v>3</v>
      </c>
      <c r="CO954">
        <v>0</v>
      </c>
      <c r="CP954">
        <f t="shared" si="938"/>
        <v>39262.550000000003</v>
      </c>
      <c r="CQ954">
        <f t="shared" si="939"/>
        <v>201188.72</v>
      </c>
      <c r="CR954">
        <f>(ROUND((ROUND((((ET954*1.25*1.1))*AV954*1),2)*BB954),2)+ROUND((ROUND(((AE954-((EU954*1.25*1.1)))*AV954*1),2)*BS954),2))</f>
        <v>6196.44</v>
      </c>
      <c r="CS954">
        <f t="shared" si="940"/>
        <v>2364.6999999999998</v>
      </c>
      <c r="CT954">
        <f t="shared" si="941"/>
        <v>577867.4</v>
      </c>
      <c r="CU954">
        <f t="shared" si="942"/>
        <v>0</v>
      </c>
      <c r="CV954">
        <f t="shared" si="943"/>
        <v>1067.51073</v>
      </c>
      <c r="CW954">
        <f t="shared" si="944"/>
        <v>0</v>
      </c>
      <c r="CX954">
        <f t="shared" si="945"/>
        <v>0</v>
      </c>
      <c r="CY954">
        <f t="shared" si="946"/>
        <v>26690.524799999999</v>
      </c>
      <c r="CZ954">
        <f t="shared" si="947"/>
        <v>14215.605599999999</v>
      </c>
      <c r="DC954" t="s">
        <v>3</v>
      </c>
      <c r="DD954" t="s">
        <v>3</v>
      </c>
      <c r="DE954" t="s">
        <v>165</v>
      </c>
      <c r="DF954" t="s">
        <v>165</v>
      </c>
      <c r="DG954" t="s">
        <v>166</v>
      </c>
      <c r="DH954" t="s">
        <v>3</v>
      </c>
      <c r="DI954" t="s">
        <v>166</v>
      </c>
      <c r="DJ954" t="s">
        <v>165</v>
      </c>
      <c r="DK954" t="s">
        <v>3</v>
      </c>
      <c r="DL954" t="s">
        <v>3</v>
      </c>
      <c r="DM954" t="s">
        <v>3</v>
      </c>
      <c r="DN954">
        <v>0</v>
      </c>
      <c r="DO954">
        <v>0</v>
      </c>
      <c r="DP954">
        <v>1</v>
      </c>
      <c r="DQ954">
        <v>1</v>
      </c>
      <c r="DU954">
        <v>1013</v>
      </c>
      <c r="DV954" t="s">
        <v>231</v>
      </c>
      <c r="DW954" t="s">
        <v>231</v>
      </c>
      <c r="DX954">
        <v>1</v>
      </c>
      <c r="DZ954" t="s">
        <v>3</v>
      </c>
      <c r="EA954" t="s">
        <v>3</v>
      </c>
      <c r="EB954" t="s">
        <v>3</v>
      </c>
      <c r="EC954" t="s">
        <v>3</v>
      </c>
      <c r="EE954">
        <v>55586444</v>
      </c>
      <c r="EF954">
        <v>30</v>
      </c>
      <c r="EG954" t="s">
        <v>117</v>
      </c>
      <c r="EH954">
        <v>0</v>
      </c>
      <c r="EI954" t="s">
        <v>3</v>
      </c>
      <c r="EJ954">
        <v>1</v>
      </c>
      <c r="EK954">
        <v>8</v>
      </c>
      <c r="EL954" t="s">
        <v>233</v>
      </c>
      <c r="EM954" t="s">
        <v>234</v>
      </c>
      <c r="EO954" t="s">
        <v>52</v>
      </c>
      <c r="EQ954">
        <v>0</v>
      </c>
      <c r="ER954">
        <v>45892.11</v>
      </c>
      <c r="ES954">
        <v>36455.160000000003</v>
      </c>
      <c r="ET954">
        <v>313.02999999999997</v>
      </c>
      <c r="EU954">
        <v>34.35</v>
      </c>
      <c r="EV954">
        <v>9123.92</v>
      </c>
      <c r="EW954">
        <v>806</v>
      </c>
      <c r="EX954">
        <v>0</v>
      </c>
      <c r="EY954">
        <v>0</v>
      </c>
      <c r="FQ954">
        <v>0</v>
      </c>
      <c r="FR954">
        <v>0</v>
      </c>
      <c r="FS954">
        <v>0</v>
      </c>
      <c r="FX954">
        <v>92</v>
      </c>
      <c r="FY954">
        <v>49</v>
      </c>
      <c r="GA954" t="s">
        <v>3</v>
      </c>
      <c r="GD954">
        <v>1</v>
      </c>
      <c r="GF954">
        <v>1899326940</v>
      </c>
      <c r="GG954">
        <v>2</v>
      </c>
      <c r="GH954">
        <v>1</v>
      </c>
      <c r="GI954">
        <v>2</v>
      </c>
      <c r="GJ954">
        <v>0</v>
      </c>
      <c r="GK954">
        <v>0</v>
      </c>
      <c r="GL954">
        <f t="shared" si="948"/>
        <v>0</v>
      </c>
      <c r="GM954">
        <f t="shared" si="949"/>
        <v>80168.679999999993</v>
      </c>
      <c r="GN954">
        <f t="shared" si="950"/>
        <v>80168.679999999993</v>
      </c>
      <c r="GO954">
        <f t="shared" si="951"/>
        <v>0</v>
      </c>
      <c r="GP954">
        <f t="shared" si="952"/>
        <v>0</v>
      </c>
      <c r="GR954">
        <v>0</v>
      </c>
      <c r="GS954">
        <v>3</v>
      </c>
      <c r="GT954">
        <v>0</v>
      </c>
      <c r="GU954" t="s">
        <v>3</v>
      </c>
      <c r="GV954">
        <f t="shared" si="953"/>
        <v>0</v>
      </c>
      <c r="GW954">
        <v>1</v>
      </c>
      <c r="GX954">
        <f t="shared" si="954"/>
        <v>0</v>
      </c>
      <c r="HA954">
        <v>0</v>
      </c>
      <c r="HB954">
        <v>0</v>
      </c>
      <c r="HC954">
        <f t="shared" si="955"/>
        <v>0</v>
      </c>
      <c r="HE954" t="s">
        <v>3</v>
      </c>
      <c r="HF954" t="s">
        <v>3</v>
      </c>
      <c r="HM954" t="s">
        <v>3</v>
      </c>
      <c r="HN954" t="s">
        <v>3</v>
      </c>
      <c r="HO954" t="s">
        <v>3</v>
      </c>
      <c r="HP954" t="s">
        <v>3</v>
      </c>
      <c r="HQ954" t="s">
        <v>3</v>
      </c>
      <c r="HS954">
        <v>0</v>
      </c>
      <c r="IK954">
        <v>0</v>
      </c>
    </row>
    <row r="955" spans="1:255" x14ac:dyDescent="0.25">
      <c r="A955" s="2">
        <v>18</v>
      </c>
      <c r="B955" s="2">
        <v>1</v>
      </c>
      <c r="C955" s="2">
        <v>771</v>
      </c>
      <c r="D955" s="2"/>
      <c r="E955" s="2" t="s">
        <v>523</v>
      </c>
      <c r="F955" s="2" t="s">
        <v>330</v>
      </c>
      <c r="G955" s="2" t="s">
        <v>331</v>
      </c>
      <c r="H955" s="2" t="s">
        <v>32</v>
      </c>
      <c r="I955" s="2">
        <f>I953*J955</f>
        <v>0.15013000000000001</v>
      </c>
      <c r="J955" s="2">
        <v>3.0026000000000002</v>
      </c>
      <c r="K955" s="2">
        <v>3.0026000000000002</v>
      </c>
      <c r="L955" s="2"/>
      <c r="M955" s="2"/>
      <c r="N955" s="2"/>
      <c r="O955" s="2">
        <f t="shared" si="924"/>
        <v>881.27</v>
      </c>
      <c r="P955" s="2">
        <f t="shared" si="925"/>
        <v>881.27</v>
      </c>
      <c r="Q955" s="2">
        <f t="shared" ref="Q955:Q960" si="956">(ROUND((ROUND(((ET955)*AV955*I955),2)*BB955),2)+ROUND((ROUND(((AE955-(EU955))*AV955*I955),2)*BS955),2))</f>
        <v>0</v>
      </c>
      <c r="R955" s="2">
        <f t="shared" si="926"/>
        <v>0</v>
      </c>
      <c r="S955" s="2">
        <f t="shared" si="927"/>
        <v>0</v>
      </c>
      <c r="T955" s="2">
        <f t="shared" si="928"/>
        <v>0</v>
      </c>
      <c r="U955" s="2">
        <f t="shared" si="929"/>
        <v>0</v>
      </c>
      <c r="V955" s="2">
        <f t="shared" si="930"/>
        <v>0</v>
      </c>
      <c r="W955" s="2">
        <f t="shared" si="931"/>
        <v>0</v>
      </c>
      <c r="X955" s="2">
        <f t="shared" si="932"/>
        <v>0</v>
      </c>
      <c r="Y955" s="2">
        <f t="shared" si="933"/>
        <v>0</v>
      </c>
      <c r="Z955" s="2"/>
      <c r="AA955" s="2">
        <v>56481265</v>
      </c>
      <c r="AB955" s="2">
        <f t="shared" si="934"/>
        <v>5743.69</v>
      </c>
      <c r="AC955" s="2">
        <f t="shared" si="935"/>
        <v>5743.69</v>
      </c>
      <c r="AD955" s="2">
        <f t="shared" ref="AD955:AD960" si="957">ROUND((((ET955)-(EU955))+AE955),6)</f>
        <v>0</v>
      </c>
      <c r="AE955" s="2">
        <f t="shared" ref="AE955:AF960" si="958">ROUND((EU955),6)</f>
        <v>0</v>
      </c>
      <c r="AF955" s="2">
        <f t="shared" si="958"/>
        <v>0</v>
      </c>
      <c r="AG955" s="2">
        <f t="shared" si="936"/>
        <v>0</v>
      </c>
      <c r="AH955" s="2">
        <f t="shared" ref="AH955:AI960" si="959">(EW955)</f>
        <v>0</v>
      </c>
      <c r="AI955" s="2">
        <f t="shared" si="959"/>
        <v>0</v>
      </c>
      <c r="AJ955" s="2">
        <f t="shared" si="937"/>
        <v>0</v>
      </c>
      <c r="AK955" s="2">
        <v>5743.69</v>
      </c>
      <c r="AL955" s="2">
        <v>5743.69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92</v>
      </c>
      <c r="AU955" s="2">
        <v>49</v>
      </c>
      <c r="AV955" s="2">
        <v>1</v>
      </c>
      <c r="AW955" s="2">
        <v>1.022</v>
      </c>
      <c r="AX955" s="2"/>
      <c r="AY955" s="2"/>
      <c r="AZ955" s="2">
        <v>1</v>
      </c>
      <c r="BA955" s="2">
        <v>1</v>
      </c>
      <c r="BB955" s="2">
        <v>1</v>
      </c>
      <c r="BC955" s="2">
        <v>1</v>
      </c>
      <c r="BD955" s="2" t="s">
        <v>3</v>
      </c>
      <c r="BE955" s="2" t="s">
        <v>3</v>
      </c>
      <c r="BF955" s="2" t="s">
        <v>3</v>
      </c>
      <c r="BG955" s="2" t="s">
        <v>3</v>
      </c>
      <c r="BH955" s="2">
        <v>3</v>
      </c>
      <c r="BI955" s="2">
        <v>1</v>
      </c>
      <c r="BJ955" s="2" t="s">
        <v>332</v>
      </c>
      <c r="BK955" s="2"/>
      <c r="BL955" s="2"/>
      <c r="BM955" s="2">
        <v>8</v>
      </c>
      <c r="BN955" s="2">
        <v>0</v>
      </c>
      <c r="BO955" s="2" t="s">
        <v>3</v>
      </c>
      <c r="BP955" s="2">
        <v>0</v>
      </c>
      <c r="BQ955" s="2">
        <v>30</v>
      </c>
      <c r="BR955" s="2">
        <v>0</v>
      </c>
      <c r="BS955" s="2">
        <v>1</v>
      </c>
      <c r="BT955" s="2">
        <v>1</v>
      </c>
      <c r="BU955" s="2">
        <v>1</v>
      </c>
      <c r="BV955" s="2">
        <v>1</v>
      </c>
      <c r="BW955" s="2">
        <v>1</v>
      </c>
      <c r="BX955" s="2">
        <v>1</v>
      </c>
      <c r="BY955" s="2" t="s">
        <v>3</v>
      </c>
      <c r="BZ955" s="2">
        <v>92</v>
      </c>
      <c r="CA955" s="2">
        <v>49</v>
      </c>
      <c r="CB955" s="2" t="s">
        <v>3</v>
      </c>
      <c r="CC955" s="2"/>
      <c r="CD955" s="2"/>
      <c r="CE955" s="2">
        <v>30</v>
      </c>
      <c r="CF955" s="2">
        <v>0</v>
      </c>
      <c r="CG955" s="2">
        <v>0</v>
      </c>
      <c r="CH955" s="2"/>
      <c r="CI955" s="2"/>
      <c r="CJ955" s="2"/>
      <c r="CK955" s="2"/>
      <c r="CL955" s="2"/>
      <c r="CM955" s="2">
        <v>0</v>
      </c>
      <c r="CN955" s="2" t="s">
        <v>3</v>
      </c>
      <c r="CO955" s="2">
        <v>0</v>
      </c>
      <c r="CP955" s="2">
        <f t="shared" si="938"/>
        <v>881.27</v>
      </c>
      <c r="CQ955" s="2">
        <f t="shared" si="939"/>
        <v>5870.05</v>
      </c>
      <c r="CR955" s="2">
        <f t="shared" ref="CR955:CR960" si="960">(ROUND((ROUND(((ET955)*AV955*1),2)*BB955),2)+ROUND((ROUND(((AE955-(EU955))*AV955*1),2)*BS955),2))</f>
        <v>0</v>
      </c>
      <c r="CS955" s="2">
        <f t="shared" si="940"/>
        <v>0</v>
      </c>
      <c r="CT955" s="2">
        <f t="shared" si="941"/>
        <v>0</v>
      </c>
      <c r="CU955" s="2">
        <f t="shared" si="942"/>
        <v>0</v>
      </c>
      <c r="CV955" s="2">
        <f t="shared" si="943"/>
        <v>0</v>
      </c>
      <c r="CW955" s="2">
        <f t="shared" si="944"/>
        <v>0</v>
      </c>
      <c r="CX955" s="2">
        <f t="shared" si="945"/>
        <v>0</v>
      </c>
      <c r="CY955" s="2">
        <f t="shared" si="946"/>
        <v>0</v>
      </c>
      <c r="CZ955" s="2">
        <f t="shared" si="947"/>
        <v>0</v>
      </c>
      <c r="DA955" s="2"/>
      <c r="DB955" s="2"/>
      <c r="DC955" s="2" t="s">
        <v>3</v>
      </c>
      <c r="DD955" s="2" t="s">
        <v>3</v>
      </c>
      <c r="DE955" s="2" t="s">
        <v>3</v>
      </c>
      <c r="DF955" s="2" t="s">
        <v>3</v>
      </c>
      <c r="DG955" s="2" t="s">
        <v>3</v>
      </c>
      <c r="DH955" s="2" t="s">
        <v>3</v>
      </c>
      <c r="DI955" s="2" t="s">
        <v>3</v>
      </c>
      <c r="DJ955" s="2" t="s">
        <v>3</v>
      </c>
      <c r="DK955" s="2" t="s">
        <v>3</v>
      </c>
      <c r="DL955" s="2" t="s">
        <v>3</v>
      </c>
      <c r="DM955" s="2" t="s">
        <v>3</v>
      </c>
      <c r="DN955" s="2">
        <v>0</v>
      </c>
      <c r="DO955" s="2">
        <v>0</v>
      </c>
      <c r="DP955" s="2">
        <v>1</v>
      </c>
      <c r="DQ955" s="2">
        <v>1</v>
      </c>
      <c r="DR955" s="2"/>
      <c r="DS955" s="2"/>
      <c r="DT955" s="2"/>
      <c r="DU955" s="2">
        <v>1009</v>
      </c>
      <c r="DV955" s="2" t="s">
        <v>32</v>
      </c>
      <c r="DW955" s="2" t="s">
        <v>32</v>
      </c>
      <c r="DX955" s="2">
        <v>1000</v>
      </c>
      <c r="DY955" s="2"/>
      <c r="DZ955" s="2" t="s">
        <v>3</v>
      </c>
      <c r="EA955" s="2" t="s">
        <v>3</v>
      </c>
      <c r="EB955" s="2" t="s">
        <v>3</v>
      </c>
      <c r="EC955" s="2" t="s">
        <v>3</v>
      </c>
      <c r="ED955" s="2"/>
      <c r="EE955" s="2">
        <v>55586444</v>
      </c>
      <c r="EF955" s="2">
        <v>30</v>
      </c>
      <c r="EG955" s="2" t="s">
        <v>117</v>
      </c>
      <c r="EH955" s="2">
        <v>0</v>
      </c>
      <c r="EI955" s="2" t="s">
        <v>3</v>
      </c>
      <c r="EJ955" s="2">
        <v>1</v>
      </c>
      <c r="EK955" s="2">
        <v>8</v>
      </c>
      <c r="EL955" s="2" t="s">
        <v>233</v>
      </c>
      <c r="EM955" s="2" t="s">
        <v>234</v>
      </c>
      <c r="EN955" s="2"/>
      <c r="EO955" s="2" t="s">
        <v>3</v>
      </c>
      <c r="EP955" s="2"/>
      <c r="EQ955" s="2">
        <v>0</v>
      </c>
      <c r="ER955" s="2">
        <v>5743.69</v>
      </c>
      <c r="ES955" s="2">
        <v>5743.69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>
        <v>0</v>
      </c>
      <c r="FR955" s="2">
        <v>0</v>
      </c>
      <c r="FS955" s="2">
        <v>0</v>
      </c>
      <c r="FT955" s="2"/>
      <c r="FU955" s="2"/>
      <c r="FV955" s="2"/>
      <c r="FW955" s="2"/>
      <c r="FX955" s="2">
        <v>92</v>
      </c>
      <c r="FY955" s="2">
        <v>49</v>
      </c>
      <c r="FZ955" s="2"/>
      <c r="GA955" s="2" t="s">
        <v>3</v>
      </c>
      <c r="GB955" s="2"/>
      <c r="GC955" s="2"/>
      <c r="GD955" s="2">
        <v>1</v>
      </c>
      <c r="GE955" s="2"/>
      <c r="GF955" s="2">
        <v>-977438433</v>
      </c>
      <c r="GG955" s="2">
        <v>2</v>
      </c>
      <c r="GH955" s="2">
        <v>1</v>
      </c>
      <c r="GI955" s="2">
        <v>-2</v>
      </c>
      <c r="GJ955" s="2">
        <v>0</v>
      </c>
      <c r="GK955" s="2">
        <v>0</v>
      </c>
      <c r="GL955" s="2">
        <f t="shared" si="948"/>
        <v>0</v>
      </c>
      <c r="GM955" s="2">
        <f t="shared" si="949"/>
        <v>881.27</v>
      </c>
      <c r="GN955" s="2">
        <f t="shared" si="950"/>
        <v>881.27</v>
      </c>
      <c r="GO955" s="2">
        <f t="shared" si="951"/>
        <v>0</v>
      </c>
      <c r="GP955" s="2">
        <f t="shared" si="952"/>
        <v>0</v>
      </c>
      <c r="GQ955" s="2"/>
      <c r="GR955" s="2">
        <v>0</v>
      </c>
      <c r="GS955" s="2">
        <v>3</v>
      </c>
      <c r="GT955" s="2">
        <v>0</v>
      </c>
      <c r="GU955" s="2" t="s">
        <v>3</v>
      </c>
      <c r="GV955" s="2">
        <f t="shared" si="953"/>
        <v>0</v>
      </c>
      <c r="GW955" s="2">
        <v>1</v>
      </c>
      <c r="GX955" s="2">
        <f t="shared" si="954"/>
        <v>0</v>
      </c>
      <c r="GY955" s="2"/>
      <c r="GZ955" s="2"/>
      <c r="HA955" s="2">
        <v>0</v>
      </c>
      <c r="HB955" s="2">
        <v>0</v>
      </c>
      <c r="HC955" s="2">
        <f t="shared" si="955"/>
        <v>0</v>
      </c>
      <c r="HD955" s="2"/>
      <c r="HE955" s="2" t="s">
        <v>3</v>
      </c>
      <c r="HF955" s="2" t="s">
        <v>3</v>
      </c>
      <c r="HG955" s="2"/>
      <c r="HH955" s="2"/>
      <c r="HI955" s="2"/>
      <c r="HJ955" s="2"/>
      <c r="HK955" s="2"/>
      <c r="HL955" s="2"/>
      <c r="HM955" s="2" t="s">
        <v>3</v>
      </c>
      <c r="HN955" s="2" t="s">
        <v>3</v>
      </c>
      <c r="HO955" s="2" t="s">
        <v>3</v>
      </c>
      <c r="HP955" s="2" t="s">
        <v>3</v>
      </c>
      <c r="HQ955" s="2" t="s">
        <v>3</v>
      </c>
      <c r="HR955" s="2"/>
      <c r="HS955" s="2">
        <v>0</v>
      </c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>
        <v>0</v>
      </c>
      <c r="IL955" s="2"/>
      <c r="IM955" s="2"/>
      <c r="IN955" s="2"/>
      <c r="IO955" s="2"/>
      <c r="IP955" s="2"/>
      <c r="IQ955" s="2"/>
      <c r="IR955" s="2"/>
      <c r="IS955" s="2"/>
      <c r="IT955" s="2"/>
      <c r="IU955" s="2"/>
    </row>
    <row r="956" spans="1:255" x14ac:dyDescent="0.25">
      <c r="A956">
        <v>18</v>
      </c>
      <c r="B956">
        <v>1</v>
      </c>
      <c r="C956">
        <v>791</v>
      </c>
      <c r="E956" t="s">
        <v>523</v>
      </c>
      <c r="F956" t="s">
        <v>330</v>
      </c>
      <c r="G956" t="s">
        <v>331</v>
      </c>
      <c r="H956" t="s">
        <v>32</v>
      </c>
      <c r="I956">
        <f>I954*J956</f>
        <v>0.15013000000000001</v>
      </c>
      <c r="J956">
        <v>3.0026000000000002</v>
      </c>
      <c r="K956">
        <v>3.0026000000000002</v>
      </c>
      <c r="O956">
        <f t="shared" si="924"/>
        <v>14655.52</v>
      </c>
      <c r="P956">
        <f t="shared" si="925"/>
        <v>14655.52</v>
      </c>
      <c r="Q956">
        <f t="shared" si="956"/>
        <v>0</v>
      </c>
      <c r="R956">
        <f t="shared" si="926"/>
        <v>0</v>
      </c>
      <c r="S956">
        <f t="shared" si="927"/>
        <v>0</v>
      </c>
      <c r="T956">
        <f t="shared" si="928"/>
        <v>0</v>
      </c>
      <c r="U956">
        <f t="shared" si="929"/>
        <v>0</v>
      </c>
      <c r="V956">
        <f t="shared" si="930"/>
        <v>0</v>
      </c>
      <c r="W956">
        <f t="shared" si="931"/>
        <v>0</v>
      </c>
      <c r="X956">
        <f t="shared" si="932"/>
        <v>0</v>
      </c>
      <c r="Y956">
        <f t="shared" si="933"/>
        <v>0</v>
      </c>
      <c r="AA956">
        <v>56481267</v>
      </c>
      <c r="AB956">
        <f t="shared" si="934"/>
        <v>5743.69</v>
      </c>
      <c r="AC956">
        <f t="shared" si="935"/>
        <v>5743.69</v>
      </c>
      <c r="AD956">
        <f t="shared" si="957"/>
        <v>0</v>
      </c>
      <c r="AE956">
        <f t="shared" si="958"/>
        <v>0</v>
      </c>
      <c r="AF956">
        <f t="shared" si="958"/>
        <v>0</v>
      </c>
      <c r="AG956">
        <f t="shared" si="936"/>
        <v>0</v>
      </c>
      <c r="AH956">
        <f t="shared" si="959"/>
        <v>0</v>
      </c>
      <c r="AI956">
        <f t="shared" si="959"/>
        <v>0</v>
      </c>
      <c r="AJ956">
        <f t="shared" si="937"/>
        <v>0</v>
      </c>
      <c r="AK956">
        <v>5743.69</v>
      </c>
      <c r="AL956">
        <v>5743.69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92</v>
      </c>
      <c r="AU956">
        <v>49</v>
      </c>
      <c r="AV956">
        <v>1</v>
      </c>
      <c r="AW956">
        <v>1.022</v>
      </c>
      <c r="AZ956">
        <v>1</v>
      </c>
      <c r="BA956">
        <v>1</v>
      </c>
      <c r="BB956">
        <v>1</v>
      </c>
      <c r="BC956">
        <v>16.63</v>
      </c>
      <c r="BD956" t="s">
        <v>3</v>
      </c>
      <c r="BE956" t="s">
        <v>3</v>
      </c>
      <c r="BF956" t="s">
        <v>3</v>
      </c>
      <c r="BG956" t="s">
        <v>3</v>
      </c>
      <c r="BH956">
        <v>3</v>
      </c>
      <c r="BI956">
        <v>1</v>
      </c>
      <c r="BJ956" t="s">
        <v>332</v>
      </c>
      <c r="BM956">
        <v>8</v>
      </c>
      <c r="BN956">
        <v>0</v>
      </c>
      <c r="BO956" t="s">
        <v>330</v>
      </c>
      <c r="BP956">
        <v>1</v>
      </c>
      <c r="BQ956">
        <v>30</v>
      </c>
      <c r="BR956">
        <v>0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 t="s">
        <v>3</v>
      </c>
      <c r="BZ956">
        <v>92</v>
      </c>
      <c r="CA956">
        <v>49</v>
      </c>
      <c r="CB956" t="s">
        <v>3</v>
      </c>
      <c r="CE956">
        <v>30</v>
      </c>
      <c r="CF956">
        <v>0</v>
      </c>
      <c r="CG956">
        <v>0</v>
      </c>
      <c r="CM956">
        <v>0</v>
      </c>
      <c r="CN956" t="s">
        <v>3</v>
      </c>
      <c r="CO956">
        <v>0</v>
      </c>
      <c r="CP956">
        <f t="shared" si="938"/>
        <v>14655.52</v>
      </c>
      <c r="CQ956">
        <f t="shared" si="939"/>
        <v>97618.93</v>
      </c>
      <c r="CR956">
        <f t="shared" si="960"/>
        <v>0</v>
      </c>
      <c r="CS956">
        <f t="shared" si="940"/>
        <v>0</v>
      </c>
      <c r="CT956">
        <f t="shared" si="941"/>
        <v>0</v>
      </c>
      <c r="CU956">
        <f t="shared" si="942"/>
        <v>0</v>
      </c>
      <c r="CV956">
        <f t="shared" si="943"/>
        <v>0</v>
      </c>
      <c r="CW956">
        <f t="shared" si="944"/>
        <v>0</v>
      </c>
      <c r="CX956">
        <f t="shared" si="945"/>
        <v>0</v>
      </c>
      <c r="CY956">
        <f t="shared" si="946"/>
        <v>0</v>
      </c>
      <c r="CZ956">
        <f t="shared" si="947"/>
        <v>0</v>
      </c>
      <c r="DC956" t="s">
        <v>3</v>
      </c>
      <c r="DD956" t="s">
        <v>3</v>
      </c>
      <c r="DE956" t="s">
        <v>3</v>
      </c>
      <c r="DF956" t="s">
        <v>3</v>
      </c>
      <c r="DG956" t="s">
        <v>3</v>
      </c>
      <c r="DH956" t="s">
        <v>3</v>
      </c>
      <c r="DI956" t="s">
        <v>3</v>
      </c>
      <c r="DJ956" t="s">
        <v>3</v>
      </c>
      <c r="DK956" t="s">
        <v>3</v>
      </c>
      <c r="DL956" t="s">
        <v>3</v>
      </c>
      <c r="DM956" t="s">
        <v>3</v>
      </c>
      <c r="DN956">
        <v>0</v>
      </c>
      <c r="DO956">
        <v>0</v>
      </c>
      <c r="DP956">
        <v>1</v>
      </c>
      <c r="DQ956">
        <v>1</v>
      </c>
      <c r="DU956">
        <v>1009</v>
      </c>
      <c r="DV956" t="s">
        <v>32</v>
      </c>
      <c r="DW956" t="s">
        <v>32</v>
      </c>
      <c r="DX956">
        <v>1000</v>
      </c>
      <c r="DZ956" t="s">
        <v>3</v>
      </c>
      <c r="EA956" t="s">
        <v>3</v>
      </c>
      <c r="EB956" t="s">
        <v>3</v>
      </c>
      <c r="EC956" t="s">
        <v>3</v>
      </c>
      <c r="EE956">
        <v>55586444</v>
      </c>
      <c r="EF956">
        <v>30</v>
      </c>
      <c r="EG956" t="s">
        <v>117</v>
      </c>
      <c r="EH956">
        <v>0</v>
      </c>
      <c r="EI956" t="s">
        <v>3</v>
      </c>
      <c r="EJ956">
        <v>1</v>
      </c>
      <c r="EK956">
        <v>8</v>
      </c>
      <c r="EL956" t="s">
        <v>233</v>
      </c>
      <c r="EM956" t="s">
        <v>234</v>
      </c>
      <c r="EO956" t="s">
        <v>3</v>
      </c>
      <c r="EQ956">
        <v>0</v>
      </c>
      <c r="ER956">
        <v>5743.69</v>
      </c>
      <c r="ES956">
        <v>5743.69</v>
      </c>
      <c r="ET956">
        <v>0</v>
      </c>
      <c r="EU956">
        <v>0</v>
      </c>
      <c r="EV956">
        <v>0</v>
      </c>
      <c r="EW956">
        <v>0</v>
      </c>
      <c r="EX956">
        <v>0</v>
      </c>
      <c r="FQ956">
        <v>0</v>
      </c>
      <c r="FR956">
        <v>0</v>
      </c>
      <c r="FS956">
        <v>0</v>
      </c>
      <c r="FX956">
        <v>92</v>
      </c>
      <c r="FY956">
        <v>49</v>
      </c>
      <c r="GA956" t="s">
        <v>3</v>
      </c>
      <c r="GD956">
        <v>1</v>
      </c>
      <c r="GF956">
        <v>-977438433</v>
      </c>
      <c r="GG956">
        <v>2</v>
      </c>
      <c r="GH956">
        <v>1</v>
      </c>
      <c r="GI956">
        <v>2</v>
      </c>
      <c r="GJ956">
        <v>0</v>
      </c>
      <c r="GK956">
        <v>0</v>
      </c>
      <c r="GL956">
        <f t="shared" si="948"/>
        <v>0</v>
      </c>
      <c r="GM956">
        <f t="shared" si="949"/>
        <v>14655.52</v>
      </c>
      <c r="GN956">
        <f t="shared" si="950"/>
        <v>14655.52</v>
      </c>
      <c r="GO956">
        <f t="shared" si="951"/>
        <v>0</v>
      </c>
      <c r="GP956">
        <f t="shared" si="952"/>
        <v>0</v>
      </c>
      <c r="GR956">
        <v>0</v>
      </c>
      <c r="GS956">
        <v>3</v>
      </c>
      <c r="GT956">
        <v>0</v>
      </c>
      <c r="GU956" t="s">
        <v>3</v>
      </c>
      <c r="GV956">
        <f t="shared" si="953"/>
        <v>0</v>
      </c>
      <c r="GW956">
        <v>1</v>
      </c>
      <c r="GX956">
        <f t="shared" si="954"/>
        <v>0</v>
      </c>
      <c r="HA956">
        <v>0</v>
      </c>
      <c r="HB956">
        <v>0</v>
      </c>
      <c r="HC956">
        <f t="shared" si="955"/>
        <v>0</v>
      </c>
      <c r="HE956" t="s">
        <v>3</v>
      </c>
      <c r="HF956" t="s">
        <v>3</v>
      </c>
      <c r="HM956" t="s">
        <v>3</v>
      </c>
      <c r="HN956" t="s">
        <v>3</v>
      </c>
      <c r="HO956" t="s">
        <v>3</v>
      </c>
      <c r="HP956" t="s">
        <v>3</v>
      </c>
      <c r="HQ956" t="s">
        <v>3</v>
      </c>
      <c r="HS956">
        <v>0</v>
      </c>
      <c r="IK956">
        <v>0</v>
      </c>
    </row>
    <row r="957" spans="1:255" x14ac:dyDescent="0.25">
      <c r="A957" s="2">
        <v>18</v>
      </c>
      <c r="B957" s="2">
        <v>1</v>
      </c>
      <c r="C957" s="2">
        <v>772</v>
      </c>
      <c r="D957" s="2"/>
      <c r="E957" s="2" t="s">
        <v>524</v>
      </c>
      <c r="F957" s="2" t="s">
        <v>240</v>
      </c>
      <c r="G957" s="2" t="s">
        <v>241</v>
      </c>
      <c r="H957" s="2" t="s">
        <v>32</v>
      </c>
      <c r="I957" s="2">
        <f>I953*J957</f>
        <v>0.31524000000000002</v>
      </c>
      <c r="J957" s="2">
        <v>6.3048000000000002</v>
      </c>
      <c r="K957" s="2">
        <v>6.3048000000000002</v>
      </c>
      <c r="L957" s="2"/>
      <c r="M957" s="2"/>
      <c r="N957" s="2"/>
      <c r="O957" s="2">
        <f t="shared" si="924"/>
        <v>1850.47</v>
      </c>
      <c r="P957" s="2">
        <f t="shared" si="925"/>
        <v>1850.47</v>
      </c>
      <c r="Q957" s="2">
        <f t="shared" si="956"/>
        <v>0</v>
      </c>
      <c r="R957" s="2">
        <f t="shared" si="926"/>
        <v>0</v>
      </c>
      <c r="S957" s="2">
        <f t="shared" si="927"/>
        <v>0</v>
      </c>
      <c r="T957" s="2">
        <f t="shared" si="928"/>
        <v>0</v>
      </c>
      <c r="U957" s="2">
        <f t="shared" si="929"/>
        <v>0</v>
      </c>
      <c r="V957" s="2">
        <f t="shared" si="930"/>
        <v>0</v>
      </c>
      <c r="W957" s="2">
        <f t="shared" si="931"/>
        <v>0</v>
      </c>
      <c r="X957" s="2">
        <f t="shared" si="932"/>
        <v>0</v>
      </c>
      <c r="Y957" s="2">
        <f t="shared" si="933"/>
        <v>0</v>
      </c>
      <c r="Z957" s="2"/>
      <c r="AA957" s="2">
        <v>56481265</v>
      </c>
      <c r="AB957" s="2">
        <f t="shared" si="934"/>
        <v>5743.69</v>
      </c>
      <c r="AC957" s="2">
        <f t="shared" si="935"/>
        <v>5743.69</v>
      </c>
      <c r="AD957" s="2">
        <f t="shared" si="957"/>
        <v>0</v>
      </c>
      <c r="AE957" s="2">
        <f t="shared" si="958"/>
        <v>0</v>
      </c>
      <c r="AF957" s="2">
        <f t="shared" si="958"/>
        <v>0</v>
      </c>
      <c r="AG957" s="2">
        <f t="shared" si="936"/>
        <v>0</v>
      </c>
      <c r="AH957" s="2">
        <f t="shared" si="959"/>
        <v>0</v>
      </c>
      <c r="AI957" s="2">
        <f t="shared" si="959"/>
        <v>0</v>
      </c>
      <c r="AJ957" s="2">
        <f t="shared" si="937"/>
        <v>0</v>
      </c>
      <c r="AK957" s="2">
        <v>5743.69</v>
      </c>
      <c r="AL957" s="2">
        <v>5743.69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92</v>
      </c>
      <c r="AU957" s="2">
        <v>49</v>
      </c>
      <c r="AV957" s="2">
        <v>1</v>
      </c>
      <c r="AW957" s="2">
        <v>1.022</v>
      </c>
      <c r="AX957" s="2"/>
      <c r="AY957" s="2"/>
      <c r="AZ957" s="2">
        <v>1</v>
      </c>
      <c r="BA957" s="2">
        <v>1</v>
      </c>
      <c r="BB957" s="2">
        <v>1</v>
      </c>
      <c r="BC957" s="2">
        <v>1</v>
      </c>
      <c r="BD957" s="2" t="s">
        <v>3</v>
      </c>
      <c r="BE957" s="2" t="s">
        <v>3</v>
      </c>
      <c r="BF957" s="2" t="s">
        <v>3</v>
      </c>
      <c r="BG957" s="2" t="s">
        <v>3</v>
      </c>
      <c r="BH957" s="2">
        <v>3</v>
      </c>
      <c r="BI957" s="2">
        <v>1</v>
      </c>
      <c r="BJ957" s="2" t="s">
        <v>242</v>
      </c>
      <c r="BK957" s="2"/>
      <c r="BL957" s="2"/>
      <c r="BM957" s="2">
        <v>8</v>
      </c>
      <c r="BN957" s="2">
        <v>0</v>
      </c>
      <c r="BO957" s="2" t="s">
        <v>3</v>
      </c>
      <c r="BP957" s="2">
        <v>0</v>
      </c>
      <c r="BQ957" s="2">
        <v>30</v>
      </c>
      <c r="BR957" s="2">
        <v>0</v>
      </c>
      <c r="BS957" s="2">
        <v>1</v>
      </c>
      <c r="BT957" s="2">
        <v>1</v>
      </c>
      <c r="BU957" s="2">
        <v>1</v>
      </c>
      <c r="BV957" s="2">
        <v>1</v>
      </c>
      <c r="BW957" s="2">
        <v>1</v>
      </c>
      <c r="BX957" s="2">
        <v>1</v>
      </c>
      <c r="BY957" s="2" t="s">
        <v>3</v>
      </c>
      <c r="BZ957" s="2">
        <v>92</v>
      </c>
      <c r="CA957" s="2">
        <v>49</v>
      </c>
      <c r="CB957" s="2" t="s">
        <v>3</v>
      </c>
      <c r="CC957" s="2"/>
      <c r="CD957" s="2"/>
      <c r="CE957" s="2">
        <v>30</v>
      </c>
      <c r="CF957" s="2">
        <v>0</v>
      </c>
      <c r="CG957" s="2">
        <v>0</v>
      </c>
      <c r="CH957" s="2"/>
      <c r="CI957" s="2"/>
      <c r="CJ957" s="2"/>
      <c r="CK957" s="2"/>
      <c r="CL957" s="2"/>
      <c r="CM957" s="2">
        <v>0</v>
      </c>
      <c r="CN957" s="2" t="s">
        <v>3</v>
      </c>
      <c r="CO957" s="2">
        <v>0</v>
      </c>
      <c r="CP957" s="2">
        <f t="shared" si="938"/>
        <v>1850.47</v>
      </c>
      <c r="CQ957" s="2">
        <f t="shared" si="939"/>
        <v>5870.05</v>
      </c>
      <c r="CR957" s="2">
        <f t="shared" si="960"/>
        <v>0</v>
      </c>
      <c r="CS957" s="2">
        <f t="shared" si="940"/>
        <v>0</v>
      </c>
      <c r="CT957" s="2">
        <f t="shared" si="941"/>
        <v>0</v>
      </c>
      <c r="CU957" s="2">
        <f t="shared" si="942"/>
        <v>0</v>
      </c>
      <c r="CV957" s="2">
        <f t="shared" si="943"/>
        <v>0</v>
      </c>
      <c r="CW957" s="2">
        <f t="shared" si="944"/>
        <v>0</v>
      </c>
      <c r="CX957" s="2">
        <f t="shared" si="945"/>
        <v>0</v>
      </c>
      <c r="CY957" s="2">
        <f t="shared" si="946"/>
        <v>0</v>
      </c>
      <c r="CZ957" s="2">
        <f t="shared" si="947"/>
        <v>0</v>
      </c>
      <c r="DA957" s="2"/>
      <c r="DB957" s="2"/>
      <c r="DC957" s="2" t="s">
        <v>3</v>
      </c>
      <c r="DD957" s="2" t="s">
        <v>3</v>
      </c>
      <c r="DE957" s="2" t="s">
        <v>3</v>
      </c>
      <c r="DF957" s="2" t="s">
        <v>3</v>
      </c>
      <c r="DG957" s="2" t="s">
        <v>3</v>
      </c>
      <c r="DH957" s="2" t="s">
        <v>3</v>
      </c>
      <c r="DI957" s="2" t="s">
        <v>3</v>
      </c>
      <c r="DJ957" s="2" t="s">
        <v>3</v>
      </c>
      <c r="DK957" s="2" t="s">
        <v>3</v>
      </c>
      <c r="DL957" s="2" t="s">
        <v>3</v>
      </c>
      <c r="DM957" s="2" t="s">
        <v>3</v>
      </c>
      <c r="DN957" s="2">
        <v>0</v>
      </c>
      <c r="DO957" s="2">
        <v>0</v>
      </c>
      <c r="DP957" s="2">
        <v>1</v>
      </c>
      <c r="DQ957" s="2">
        <v>1</v>
      </c>
      <c r="DR957" s="2"/>
      <c r="DS957" s="2"/>
      <c r="DT957" s="2"/>
      <c r="DU957" s="2">
        <v>1009</v>
      </c>
      <c r="DV957" s="2" t="s">
        <v>32</v>
      </c>
      <c r="DW957" s="2" t="s">
        <v>32</v>
      </c>
      <c r="DX957" s="2">
        <v>1000</v>
      </c>
      <c r="DY957" s="2"/>
      <c r="DZ957" s="2" t="s">
        <v>3</v>
      </c>
      <c r="EA957" s="2" t="s">
        <v>3</v>
      </c>
      <c r="EB957" s="2" t="s">
        <v>3</v>
      </c>
      <c r="EC957" s="2" t="s">
        <v>3</v>
      </c>
      <c r="ED957" s="2"/>
      <c r="EE957" s="2">
        <v>55586444</v>
      </c>
      <c r="EF957" s="2">
        <v>30</v>
      </c>
      <c r="EG957" s="2" t="s">
        <v>117</v>
      </c>
      <c r="EH957" s="2">
        <v>0</v>
      </c>
      <c r="EI957" s="2" t="s">
        <v>3</v>
      </c>
      <c r="EJ957" s="2">
        <v>1</v>
      </c>
      <c r="EK957" s="2">
        <v>8</v>
      </c>
      <c r="EL957" s="2" t="s">
        <v>233</v>
      </c>
      <c r="EM957" s="2" t="s">
        <v>234</v>
      </c>
      <c r="EN957" s="2"/>
      <c r="EO957" s="2" t="s">
        <v>3</v>
      </c>
      <c r="EP957" s="2"/>
      <c r="EQ957" s="2">
        <v>0</v>
      </c>
      <c r="ER957" s="2">
        <v>5743.69</v>
      </c>
      <c r="ES957" s="2">
        <v>5743.69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>
        <v>0</v>
      </c>
      <c r="FR957" s="2">
        <v>0</v>
      </c>
      <c r="FS957" s="2">
        <v>0</v>
      </c>
      <c r="FT957" s="2"/>
      <c r="FU957" s="2"/>
      <c r="FV957" s="2"/>
      <c r="FW957" s="2"/>
      <c r="FX957" s="2">
        <v>92</v>
      </c>
      <c r="FY957" s="2">
        <v>49</v>
      </c>
      <c r="FZ957" s="2"/>
      <c r="GA957" s="2" t="s">
        <v>3</v>
      </c>
      <c r="GB957" s="2"/>
      <c r="GC957" s="2"/>
      <c r="GD957" s="2">
        <v>1</v>
      </c>
      <c r="GE957" s="2"/>
      <c r="GF957" s="2">
        <v>1611312075</v>
      </c>
      <c r="GG957" s="2">
        <v>2</v>
      </c>
      <c r="GH957" s="2">
        <v>1</v>
      </c>
      <c r="GI957" s="2">
        <v>-2</v>
      </c>
      <c r="GJ957" s="2">
        <v>0</v>
      </c>
      <c r="GK957" s="2">
        <v>0</v>
      </c>
      <c r="GL957" s="2">
        <f t="shared" si="948"/>
        <v>0</v>
      </c>
      <c r="GM957" s="2">
        <f t="shared" si="949"/>
        <v>1850.47</v>
      </c>
      <c r="GN957" s="2">
        <f t="shared" si="950"/>
        <v>1850.47</v>
      </c>
      <c r="GO957" s="2">
        <f t="shared" si="951"/>
        <v>0</v>
      </c>
      <c r="GP957" s="2">
        <f t="shared" si="952"/>
        <v>0</v>
      </c>
      <c r="GQ957" s="2"/>
      <c r="GR957" s="2">
        <v>0</v>
      </c>
      <c r="GS957" s="2">
        <v>3</v>
      </c>
      <c r="GT957" s="2">
        <v>0</v>
      </c>
      <c r="GU957" s="2" t="s">
        <v>3</v>
      </c>
      <c r="GV957" s="2">
        <f t="shared" si="953"/>
        <v>0</v>
      </c>
      <c r="GW957" s="2">
        <v>1</v>
      </c>
      <c r="GX957" s="2">
        <f t="shared" si="954"/>
        <v>0</v>
      </c>
      <c r="GY957" s="2"/>
      <c r="GZ957" s="2"/>
      <c r="HA957" s="2">
        <v>0</v>
      </c>
      <c r="HB957" s="2">
        <v>0</v>
      </c>
      <c r="HC957" s="2">
        <f t="shared" si="955"/>
        <v>0</v>
      </c>
      <c r="HD957" s="2"/>
      <c r="HE957" s="2" t="s">
        <v>3</v>
      </c>
      <c r="HF957" s="2" t="s">
        <v>3</v>
      </c>
      <c r="HG957" s="2"/>
      <c r="HH957" s="2"/>
      <c r="HI957" s="2"/>
      <c r="HJ957" s="2"/>
      <c r="HK957" s="2"/>
      <c r="HL957" s="2"/>
      <c r="HM957" s="2" t="s">
        <v>3</v>
      </c>
      <c r="HN957" s="2" t="s">
        <v>3</v>
      </c>
      <c r="HO957" s="2" t="s">
        <v>3</v>
      </c>
      <c r="HP957" s="2" t="s">
        <v>3</v>
      </c>
      <c r="HQ957" s="2" t="s">
        <v>3</v>
      </c>
      <c r="HR957" s="2"/>
      <c r="HS957" s="2">
        <v>0</v>
      </c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>
        <v>0</v>
      </c>
      <c r="IL957" s="2"/>
      <c r="IM957" s="2"/>
      <c r="IN957" s="2"/>
      <c r="IO957" s="2"/>
      <c r="IP957" s="2"/>
      <c r="IQ957" s="2"/>
      <c r="IR957" s="2"/>
      <c r="IS957" s="2"/>
      <c r="IT957" s="2"/>
      <c r="IU957" s="2"/>
    </row>
    <row r="958" spans="1:255" x14ac:dyDescent="0.25">
      <c r="A958">
        <v>18</v>
      </c>
      <c r="B958">
        <v>1</v>
      </c>
      <c r="C958">
        <v>792</v>
      </c>
      <c r="E958" t="s">
        <v>524</v>
      </c>
      <c r="F958" t="s">
        <v>240</v>
      </c>
      <c r="G958" t="s">
        <v>241</v>
      </c>
      <c r="H958" t="s">
        <v>32</v>
      </c>
      <c r="I958">
        <f>I954*J958</f>
        <v>0.31524000000000002</v>
      </c>
      <c r="J958">
        <v>6.3048000000000002</v>
      </c>
      <c r="K958">
        <v>6.3048000000000002</v>
      </c>
      <c r="O958">
        <f t="shared" si="924"/>
        <v>29274.44</v>
      </c>
      <c r="P958">
        <f t="shared" si="925"/>
        <v>29274.44</v>
      </c>
      <c r="Q958">
        <f t="shared" si="956"/>
        <v>0</v>
      </c>
      <c r="R958">
        <f t="shared" si="926"/>
        <v>0</v>
      </c>
      <c r="S958">
        <f t="shared" si="927"/>
        <v>0</v>
      </c>
      <c r="T958">
        <f t="shared" si="928"/>
        <v>0</v>
      </c>
      <c r="U958">
        <f t="shared" si="929"/>
        <v>0</v>
      </c>
      <c r="V958">
        <f t="shared" si="930"/>
        <v>0</v>
      </c>
      <c r="W958">
        <f t="shared" si="931"/>
        <v>0</v>
      </c>
      <c r="X958">
        <f t="shared" si="932"/>
        <v>0</v>
      </c>
      <c r="Y958">
        <f t="shared" si="933"/>
        <v>0</v>
      </c>
      <c r="AA958">
        <v>56481267</v>
      </c>
      <c r="AB958">
        <f t="shared" si="934"/>
        <v>5743.69</v>
      </c>
      <c r="AC958">
        <f t="shared" si="935"/>
        <v>5743.69</v>
      </c>
      <c r="AD958">
        <f t="shared" si="957"/>
        <v>0</v>
      </c>
      <c r="AE958">
        <f t="shared" si="958"/>
        <v>0</v>
      </c>
      <c r="AF958">
        <f t="shared" si="958"/>
        <v>0</v>
      </c>
      <c r="AG958">
        <f t="shared" si="936"/>
        <v>0</v>
      </c>
      <c r="AH958">
        <f t="shared" si="959"/>
        <v>0</v>
      </c>
      <c r="AI958">
        <f t="shared" si="959"/>
        <v>0</v>
      </c>
      <c r="AJ958">
        <f t="shared" si="937"/>
        <v>0</v>
      </c>
      <c r="AK958">
        <v>5743.69</v>
      </c>
      <c r="AL958">
        <v>5743.69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92</v>
      </c>
      <c r="AU958">
        <v>49</v>
      </c>
      <c r="AV958">
        <v>1</v>
      </c>
      <c r="AW958">
        <v>1.022</v>
      </c>
      <c r="AZ958">
        <v>1</v>
      </c>
      <c r="BA958">
        <v>1</v>
      </c>
      <c r="BB958">
        <v>1</v>
      </c>
      <c r="BC958">
        <v>15.82</v>
      </c>
      <c r="BD958" t="s">
        <v>3</v>
      </c>
      <c r="BE958" t="s">
        <v>3</v>
      </c>
      <c r="BF958" t="s">
        <v>3</v>
      </c>
      <c r="BG958" t="s">
        <v>3</v>
      </c>
      <c r="BH958">
        <v>3</v>
      </c>
      <c r="BI958">
        <v>1</v>
      </c>
      <c r="BJ958" t="s">
        <v>242</v>
      </c>
      <c r="BM958">
        <v>8</v>
      </c>
      <c r="BN958">
        <v>0</v>
      </c>
      <c r="BO958" t="s">
        <v>240</v>
      </c>
      <c r="BP958">
        <v>1</v>
      </c>
      <c r="BQ958">
        <v>30</v>
      </c>
      <c r="BR958">
        <v>0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 t="s">
        <v>3</v>
      </c>
      <c r="BZ958">
        <v>92</v>
      </c>
      <c r="CA958">
        <v>49</v>
      </c>
      <c r="CB958" t="s">
        <v>3</v>
      </c>
      <c r="CE958">
        <v>30</v>
      </c>
      <c r="CF958">
        <v>0</v>
      </c>
      <c r="CG958">
        <v>0</v>
      </c>
      <c r="CM958">
        <v>0</v>
      </c>
      <c r="CN958" t="s">
        <v>3</v>
      </c>
      <c r="CO958">
        <v>0</v>
      </c>
      <c r="CP958">
        <f t="shared" si="938"/>
        <v>29274.44</v>
      </c>
      <c r="CQ958">
        <f t="shared" si="939"/>
        <v>92864.19</v>
      </c>
      <c r="CR958">
        <f t="shared" si="960"/>
        <v>0</v>
      </c>
      <c r="CS958">
        <f t="shared" si="940"/>
        <v>0</v>
      </c>
      <c r="CT958">
        <f t="shared" si="941"/>
        <v>0</v>
      </c>
      <c r="CU958">
        <f t="shared" si="942"/>
        <v>0</v>
      </c>
      <c r="CV958">
        <f t="shared" si="943"/>
        <v>0</v>
      </c>
      <c r="CW958">
        <f t="shared" si="944"/>
        <v>0</v>
      </c>
      <c r="CX958">
        <f t="shared" si="945"/>
        <v>0</v>
      </c>
      <c r="CY958">
        <f t="shared" si="946"/>
        <v>0</v>
      </c>
      <c r="CZ958">
        <f t="shared" si="947"/>
        <v>0</v>
      </c>
      <c r="DC958" t="s">
        <v>3</v>
      </c>
      <c r="DD958" t="s">
        <v>3</v>
      </c>
      <c r="DE958" t="s">
        <v>3</v>
      </c>
      <c r="DF958" t="s">
        <v>3</v>
      </c>
      <c r="DG958" t="s">
        <v>3</v>
      </c>
      <c r="DH958" t="s">
        <v>3</v>
      </c>
      <c r="DI958" t="s">
        <v>3</v>
      </c>
      <c r="DJ958" t="s">
        <v>3</v>
      </c>
      <c r="DK958" t="s">
        <v>3</v>
      </c>
      <c r="DL958" t="s">
        <v>3</v>
      </c>
      <c r="DM958" t="s">
        <v>3</v>
      </c>
      <c r="DN958">
        <v>0</v>
      </c>
      <c r="DO958">
        <v>0</v>
      </c>
      <c r="DP958">
        <v>1</v>
      </c>
      <c r="DQ958">
        <v>1</v>
      </c>
      <c r="DU958">
        <v>1009</v>
      </c>
      <c r="DV958" t="s">
        <v>32</v>
      </c>
      <c r="DW958" t="s">
        <v>32</v>
      </c>
      <c r="DX958">
        <v>1000</v>
      </c>
      <c r="DZ958" t="s">
        <v>3</v>
      </c>
      <c r="EA958" t="s">
        <v>3</v>
      </c>
      <c r="EB958" t="s">
        <v>3</v>
      </c>
      <c r="EC958" t="s">
        <v>3</v>
      </c>
      <c r="EE958">
        <v>55586444</v>
      </c>
      <c r="EF958">
        <v>30</v>
      </c>
      <c r="EG958" t="s">
        <v>117</v>
      </c>
      <c r="EH958">
        <v>0</v>
      </c>
      <c r="EI958" t="s">
        <v>3</v>
      </c>
      <c r="EJ958">
        <v>1</v>
      </c>
      <c r="EK958">
        <v>8</v>
      </c>
      <c r="EL958" t="s">
        <v>233</v>
      </c>
      <c r="EM958" t="s">
        <v>234</v>
      </c>
      <c r="EO958" t="s">
        <v>3</v>
      </c>
      <c r="EQ958">
        <v>0</v>
      </c>
      <c r="ER958">
        <v>5743.69</v>
      </c>
      <c r="ES958">
        <v>5743.69</v>
      </c>
      <c r="ET958">
        <v>0</v>
      </c>
      <c r="EU958">
        <v>0</v>
      </c>
      <c r="EV958">
        <v>0</v>
      </c>
      <c r="EW958">
        <v>0</v>
      </c>
      <c r="EX958">
        <v>0</v>
      </c>
      <c r="FQ958">
        <v>0</v>
      </c>
      <c r="FR958">
        <v>0</v>
      </c>
      <c r="FS958">
        <v>0</v>
      </c>
      <c r="FX958">
        <v>92</v>
      </c>
      <c r="FY958">
        <v>49</v>
      </c>
      <c r="GA958" t="s">
        <v>3</v>
      </c>
      <c r="GD958">
        <v>1</v>
      </c>
      <c r="GF958">
        <v>1611312075</v>
      </c>
      <c r="GG958">
        <v>2</v>
      </c>
      <c r="GH958">
        <v>1</v>
      </c>
      <c r="GI958">
        <v>2</v>
      </c>
      <c r="GJ958">
        <v>0</v>
      </c>
      <c r="GK958">
        <v>0</v>
      </c>
      <c r="GL958">
        <f t="shared" si="948"/>
        <v>0</v>
      </c>
      <c r="GM958">
        <f t="shared" si="949"/>
        <v>29274.44</v>
      </c>
      <c r="GN958">
        <f t="shared" si="950"/>
        <v>29274.44</v>
      </c>
      <c r="GO958">
        <f t="shared" si="951"/>
        <v>0</v>
      </c>
      <c r="GP958">
        <f t="shared" si="952"/>
        <v>0</v>
      </c>
      <c r="GR958">
        <v>0</v>
      </c>
      <c r="GS958">
        <v>3</v>
      </c>
      <c r="GT958">
        <v>0</v>
      </c>
      <c r="GU958" t="s">
        <v>3</v>
      </c>
      <c r="GV958">
        <f t="shared" si="953"/>
        <v>0</v>
      </c>
      <c r="GW958">
        <v>1</v>
      </c>
      <c r="GX958">
        <f t="shared" si="954"/>
        <v>0</v>
      </c>
      <c r="HA958">
        <v>0</v>
      </c>
      <c r="HB958">
        <v>0</v>
      </c>
      <c r="HC958">
        <f t="shared" si="955"/>
        <v>0</v>
      </c>
      <c r="HE958" t="s">
        <v>3</v>
      </c>
      <c r="HF958" t="s">
        <v>3</v>
      </c>
      <c r="HM958" t="s">
        <v>3</v>
      </c>
      <c r="HN958" t="s">
        <v>3</v>
      </c>
      <c r="HO958" t="s">
        <v>3</v>
      </c>
      <c r="HP958" t="s">
        <v>3</v>
      </c>
      <c r="HQ958" t="s">
        <v>3</v>
      </c>
      <c r="HS958">
        <v>0</v>
      </c>
      <c r="IK958">
        <v>0</v>
      </c>
    </row>
    <row r="959" spans="1:255" x14ac:dyDescent="0.25">
      <c r="A959" s="2">
        <v>18</v>
      </c>
      <c r="B959" s="2">
        <v>1</v>
      </c>
      <c r="C959" s="2">
        <v>770</v>
      </c>
      <c r="D959" s="2"/>
      <c r="E959" s="2" t="s">
        <v>525</v>
      </c>
      <c r="F959" s="2" t="s">
        <v>248</v>
      </c>
      <c r="G959" s="2" t="s">
        <v>249</v>
      </c>
      <c r="H959" s="2" t="s">
        <v>158</v>
      </c>
      <c r="I959" s="2">
        <f>I953*J959</f>
        <v>5.0750000000000002</v>
      </c>
      <c r="J959" s="2">
        <v>101.5</v>
      </c>
      <c r="K959" s="2">
        <v>101.5</v>
      </c>
      <c r="L959" s="2"/>
      <c r="M959" s="2"/>
      <c r="N959" s="2"/>
      <c r="O959" s="2">
        <f t="shared" si="924"/>
        <v>3784.85</v>
      </c>
      <c r="P959" s="2">
        <f t="shared" si="925"/>
        <v>3784.85</v>
      </c>
      <c r="Q959" s="2">
        <f t="shared" si="956"/>
        <v>0</v>
      </c>
      <c r="R959" s="2">
        <f t="shared" si="926"/>
        <v>0</v>
      </c>
      <c r="S959" s="2">
        <f t="shared" si="927"/>
        <v>0</v>
      </c>
      <c r="T959" s="2">
        <f t="shared" si="928"/>
        <v>0</v>
      </c>
      <c r="U959" s="2">
        <f t="shared" si="929"/>
        <v>0</v>
      </c>
      <c r="V959" s="2">
        <f t="shared" si="930"/>
        <v>0</v>
      </c>
      <c r="W959" s="2">
        <f t="shared" si="931"/>
        <v>0</v>
      </c>
      <c r="X959" s="2">
        <f t="shared" si="932"/>
        <v>0</v>
      </c>
      <c r="Y959" s="2">
        <f t="shared" si="933"/>
        <v>0</v>
      </c>
      <c r="Z959" s="2"/>
      <c r="AA959" s="2">
        <v>56481265</v>
      </c>
      <c r="AB959" s="2">
        <f t="shared" si="934"/>
        <v>729.73</v>
      </c>
      <c r="AC959" s="2">
        <f t="shared" si="935"/>
        <v>729.73</v>
      </c>
      <c r="AD959" s="2">
        <f t="shared" si="957"/>
        <v>0</v>
      </c>
      <c r="AE959" s="2">
        <f t="shared" si="958"/>
        <v>0</v>
      </c>
      <c r="AF959" s="2">
        <f t="shared" si="958"/>
        <v>0</v>
      </c>
      <c r="AG959" s="2">
        <f t="shared" si="936"/>
        <v>0</v>
      </c>
      <c r="AH959" s="2">
        <f t="shared" si="959"/>
        <v>0</v>
      </c>
      <c r="AI959" s="2">
        <f t="shared" si="959"/>
        <v>0</v>
      </c>
      <c r="AJ959" s="2">
        <f t="shared" si="937"/>
        <v>0</v>
      </c>
      <c r="AK959" s="2">
        <v>729.73</v>
      </c>
      <c r="AL959" s="2">
        <v>729.73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92</v>
      </c>
      <c r="AU959" s="2">
        <v>49</v>
      </c>
      <c r="AV959" s="2">
        <v>1</v>
      </c>
      <c r="AW959" s="2">
        <v>1.022</v>
      </c>
      <c r="AX959" s="2"/>
      <c r="AY959" s="2"/>
      <c r="AZ959" s="2">
        <v>1</v>
      </c>
      <c r="BA959" s="2">
        <v>1</v>
      </c>
      <c r="BB959" s="2">
        <v>1</v>
      </c>
      <c r="BC959" s="2">
        <v>1</v>
      </c>
      <c r="BD959" s="2" t="s">
        <v>3</v>
      </c>
      <c r="BE959" s="2" t="s">
        <v>3</v>
      </c>
      <c r="BF959" s="2" t="s">
        <v>3</v>
      </c>
      <c r="BG959" s="2" t="s">
        <v>3</v>
      </c>
      <c r="BH959" s="2">
        <v>3</v>
      </c>
      <c r="BI959" s="2">
        <v>1</v>
      </c>
      <c r="BJ959" s="2" t="s">
        <v>250</v>
      </c>
      <c r="BK959" s="2"/>
      <c r="BL959" s="2"/>
      <c r="BM959" s="2">
        <v>8</v>
      </c>
      <c r="BN959" s="2">
        <v>0</v>
      </c>
      <c r="BO959" s="2" t="s">
        <v>3</v>
      </c>
      <c r="BP959" s="2">
        <v>0</v>
      </c>
      <c r="BQ959" s="2">
        <v>30</v>
      </c>
      <c r="BR959" s="2">
        <v>0</v>
      </c>
      <c r="BS959" s="2">
        <v>1</v>
      </c>
      <c r="BT959" s="2">
        <v>1</v>
      </c>
      <c r="BU959" s="2">
        <v>1</v>
      </c>
      <c r="BV959" s="2">
        <v>1</v>
      </c>
      <c r="BW959" s="2">
        <v>1</v>
      </c>
      <c r="BX959" s="2">
        <v>1</v>
      </c>
      <c r="BY959" s="2" t="s">
        <v>3</v>
      </c>
      <c r="BZ959" s="2">
        <v>92</v>
      </c>
      <c r="CA959" s="2">
        <v>49</v>
      </c>
      <c r="CB959" s="2" t="s">
        <v>3</v>
      </c>
      <c r="CC959" s="2"/>
      <c r="CD959" s="2"/>
      <c r="CE959" s="2">
        <v>30</v>
      </c>
      <c r="CF959" s="2">
        <v>0</v>
      </c>
      <c r="CG959" s="2">
        <v>0</v>
      </c>
      <c r="CH959" s="2"/>
      <c r="CI959" s="2"/>
      <c r="CJ959" s="2"/>
      <c r="CK959" s="2"/>
      <c r="CL959" s="2"/>
      <c r="CM959" s="2">
        <v>0</v>
      </c>
      <c r="CN959" s="2" t="s">
        <v>3</v>
      </c>
      <c r="CO959" s="2">
        <v>0</v>
      </c>
      <c r="CP959" s="2">
        <f t="shared" si="938"/>
        <v>3784.85</v>
      </c>
      <c r="CQ959" s="2">
        <f t="shared" si="939"/>
        <v>745.78</v>
      </c>
      <c r="CR959" s="2">
        <f t="shared" si="960"/>
        <v>0</v>
      </c>
      <c r="CS959" s="2">
        <f t="shared" si="940"/>
        <v>0</v>
      </c>
      <c r="CT959" s="2">
        <f t="shared" si="941"/>
        <v>0</v>
      </c>
      <c r="CU959" s="2">
        <f t="shared" si="942"/>
        <v>0</v>
      </c>
      <c r="CV959" s="2">
        <f t="shared" si="943"/>
        <v>0</v>
      </c>
      <c r="CW959" s="2">
        <f t="shared" si="944"/>
        <v>0</v>
      </c>
      <c r="CX959" s="2">
        <f t="shared" si="945"/>
        <v>0</v>
      </c>
      <c r="CY959" s="2">
        <f t="shared" si="946"/>
        <v>0</v>
      </c>
      <c r="CZ959" s="2">
        <f t="shared" si="947"/>
        <v>0</v>
      </c>
      <c r="DA959" s="2"/>
      <c r="DB959" s="2"/>
      <c r="DC959" s="2" t="s">
        <v>3</v>
      </c>
      <c r="DD959" s="2" t="s">
        <v>3</v>
      </c>
      <c r="DE959" s="2" t="s">
        <v>3</v>
      </c>
      <c r="DF959" s="2" t="s">
        <v>3</v>
      </c>
      <c r="DG959" s="2" t="s">
        <v>3</v>
      </c>
      <c r="DH959" s="2" t="s">
        <v>3</v>
      </c>
      <c r="DI959" s="2" t="s">
        <v>3</v>
      </c>
      <c r="DJ959" s="2" t="s">
        <v>3</v>
      </c>
      <c r="DK959" s="2" t="s">
        <v>3</v>
      </c>
      <c r="DL959" s="2" t="s">
        <v>3</v>
      </c>
      <c r="DM959" s="2" t="s">
        <v>3</v>
      </c>
      <c r="DN959" s="2">
        <v>0</v>
      </c>
      <c r="DO959" s="2">
        <v>0</v>
      </c>
      <c r="DP959" s="2">
        <v>1</v>
      </c>
      <c r="DQ959" s="2">
        <v>1</v>
      </c>
      <c r="DR959" s="2"/>
      <c r="DS959" s="2"/>
      <c r="DT959" s="2"/>
      <c r="DU959" s="2">
        <v>1007</v>
      </c>
      <c r="DV959" s="2" t="s">
        <v>158</v>
      </c>
      <c r="DW959" s="2" t="s">
        <v>158</v>
      </c>
      <c r="DX959" s="2">
        <v>1</v>
      </c>
      <c r="DY959" s="2"/>
      <c r="DZ959" s="2" t="s">
        <v>3</v>
      </c>
      <c r="EA959" s="2" t="s">
        <v>3</v>
      </c>
      <c r="EB959" s="2" t="s">
        <v>3</v>
      </c>
      <c r="EC959" s="2" t="s">
        <v>3</v>
      </c>
      <c r="ED959" s="2"/>
      <c r="EE959" s="2">
        <v>55586444</v>
      </c>
      <c r="EF959" s="2">
        <v>30</v>
      </c>
      <c r="EG959" s="2" t="s">
        <v>117</v>
      </c>
      <c r="EH959" s="2">
        <v>0</v>
      </c>
      <c r="EI959" s="2" t="s">
        <v>3</v>
      </c>
      <c r="EJ959" s="2">
        <v>1</v>
      </c>
      <c r="EK959" s="2">
        <v>8</v>
      </c>
      <c r="EL959" s="2" t="s">
        <v>233</v>
      </c>
      <c r="EM959" s="2" t="s">
        <v>234</v>
      </c>
      <c r="EN959" s="2"/>
      <c r="EO959" s="2" t="s">
        <v>3</v>
      </c>
      <c r="EP959" s="2"/>
      <c r="EQ959" s="2">
        <v>0</v>
      </c>
      <c r="ER959" s="2">
        <v>729.73</v>
      </c>
      <c r="ES959" s="2">
        <v>729.73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>
        <v>0</v>
      </c>
      <c r="FR959" s="2">
        <v>0</v>
      </c>
      <c r="FS959" s="2">
        <v>0</v>
      </c>
      <c r="FT959" s="2"/>
      <c r="FU959" s="2"/>
      <c r="FV959" s="2"/>
      <c r="FW959" s="2"/>
      <c r="FX959" s="2">
        <v>92</v>
      </c>
      <c r="FY959" s="2">
        <v>49</v>
      </c>
      <c r="FZ959" s="2"/>
      <c r="GA959" s="2" t="s">
        <v>3</v>
      </c>
      <c r="GB959" s="2"/>
      <c r="GC959" s="2"/>
      <c r="GD959" s="2">
        <v>1</v>
      </c>
      <c r="GE959" s="2"/>
      <c r="GF959" s="2">
        <v>-1447999952</v>
      </c>
      <c r="GG959" s="2">
        <v>2</v>
      </c>
      <c r="GH959" s="2">
        <v>1</v>
      </c>
      <c r="GI959" s="2">
        <v>-2</v>
      </c>
      <c r="GJ959" s="2">
        <v>0</v>
      </c>
      <c r="GK959" s="2">
        <v>0</v>
      </c>
      <c r="GL959" s="2">
        <f t="shared" si="948"/>
        <v>0</v>
      </c>
      <c r="GM959" s="2">
        <f t="shared" si="949"/>
        <v>3784.85</v>
      </c>
      <c r="GN959" s="2">
        <f t="shared" si="950"/>
        <v>3784.85</v>
      </c>
      <c r="GO959" s="2">
        <f t="shared" si="951"/>
        <v>0</v>
      </c>
      <c r="GP959" s="2">
        <f t="shared" si="952"/>
        <v>0</v>
      </c>
      <c r="GQ959" s="2"/>
      <c r="GR959" s="2">
        <v>0</v>
      </c>
      <c r="GS959" s="2">
        <v>3</v>
      </c>
      <c r="GT959" s="2">
        <v>0</v>
      </c>
      <c r="GU959" s="2" t="s">
        <v>3</v>
      </c>
      <c r="GV959" s="2">
        <f t="shared" si="953"/>
        <v>0</v>
      </c>
      <c r="GW959" s="2">
        <v>1</v>
      </c>
      <c r="GX959" s="2">
        <f t="shared" si="954"/>
        <v>0</v>
      </c>
      <c r="GY959" s="2"/>
      <c r="GZ959" s="2"/>
      <c r="HA959" s="2">
        <v>0</v>
      </c>
      <c r="HB959" s="2">
        <v>0</v>
      </c>
      <c r="HC959" s="2">
        <f t="shared" si="955"/>
        <v>0</v>
      </c>
      <c r="HD959" s="2"/>
      <c r="HE959" s="2" t="s">
        <v>3</v>
      </c>
      <c r="HF959" s="2" t="s">
        <v>3</v>
      </c>
      <c r="HG959" s="2"/>
      <c r="HH959" s="2"/>
      <c r="HI959" s="2"/>
      <c r="HJ959" s="2"/>
      <c r="HK959" s="2"/>
      <c r="HL959" s="2"/>
      <c r="HM959" s="2" t="s">
        <v>3</v>
      </c>
      <c r="HN959" s="2" t="s">
        <v>3</v>
      </c>
      <c r="HO959" s="2" t="s">
        <v>3</v>
      </c>
      <c r="HP959" s="2" t="s">
        <v>3</v>
      </c>
      <c r="HQ959" s="2" t="s">
        <v>3</v>
      </c>
      <c r="HR959" s="2"/>
      <c r="HS959" s="2">
        <v>0</v>
      </c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>
        <v>0</v>
      </c>
      <c r="IL959" s="2"/>
      <c r="IM959" s="2"/>
      <c r="IN959" s="2"/>
      <c r="IO959" s="2"/>
      <c r="IP959" s="2"/>
      <c r="IQ959" s="2"/>
      <c r="IR959" s="2"/>
      <c r="IS959" s="2"/>
      <c r="IT959" s="2"/>
      <c r="IU959" s="2"/>
    </row>
    <row r="960" spans="1:255" x14ac:dyDescent="0.25">
      <c r="A960">
        <v>18</v>
      </c>
      <c r="B960">
        <v>1</v>
      </c>
      <c r="C960">
        <v>790</v>
      </c>
      <c r="E960" t="s">
        <v>525</v>
      </c>
      <c r="F960" t="s">
        <v>248</v>
      </c>
      <c r="G960" t="s">
        <v>249</v>
      </c>
      <c r="H960" t="s">
        <v>158</v>
      </c>
      <c r="I960">
        <f>I954*J960</f>
        <v>5.0750000000000002</v>
      </c>
      <c r="J960">
        <v>101.5</v>
      </c>
      <c r="K960">
        <v>101.5</v>
      </c>
      <c r="O960">
        <f t="shared" si="924"/>
        <v>38151.29</v>
      </c>
      <c r="P960">
        <f t="shared" si="925"/>
        <v>38151.29</v>
      </c>
      <c r="Q960">
        <f t="shared" si="956"/>
        <v>0</v>
      </c>
      <c r="R960">
        <f t="shared" si="926"/>
        <v>0</v>
      </c>
      <c r="S960">
        <f t="shared" si="927"/>
        <v>0</v>
      </c>
      <c r="T960">
        <f t="shared" si="928"/>
        <v>0</v>
      </c>
      <c r="U960">
        <f t="shared" si="929"/>
        <v>0</v>
      </c>
      <c r="V960">
        <f t="shared" si="930"/>
        <v>0</v>
      </c>
      <c r="W960">
        <f t="shared" si="931"/>
        <v>0</v>
      </c>
      <c r="X960">
        <f t="shared" si="932"/>
        <v>0</v>
      </c>
      <c r="Y960">
        <f t="shared" si="933"/>
        <v>0</v>
      </c>
      <c r="AA960">
        <v>56481267</v>
      </c>
      <c r="AB960">
        <f t="shared" si="934"/>
        <v>729.73</v>
      </c>
      <c r="AC960">
        <f t="shared" si="935"/>
        <v>729.73</v>
      </c>
      <c r="AD960">
        <f t="shared" si="957"/>
        <v>0</v>
      </c>
      <c r="AE960">
        <f t="shared" si="958"/>
        <v>0</v>
      </c>
      <c r="AF960">
        <f t="shared" si="958"/>
        <v>0</v>
      </c>
      <c r="AG960">
        <f t="shared" si="936"/>
        <v>0</v>
      </c>
      <c r="AH960">
        <f t="shared" si="959"/>
        <v>0</v>
      </c>
      <c r="AI960">
        <f t="shared" si="959"/>
        <v>0</v>
      </c>
      <c r="AJ960">
        <f t="shared" si="937"/>
        <v>0</v>
      </c>
      <c r="AK960">
        <v>729.73</v>
      </c>
      <c r="AL960">
        <v>729.73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92</v>
      </c>
      <c r="AU960">
        <v>49</v>
      </c>
      <c r="AV960">
        <v>1</v>
      </c>
      <c r="AW960">
        <v>1.022</v>
      </c>
      <c r="AZ960">
        <v>1</v>
      </c>
      <c r="BA960">
        <v>1</v>
      </c>
      <c r="BB960">
        <v>1</v>
      </c>
      <c r="BC960">
        <v>10.08</v>
      </c>
      <c r="BD960" t="s">
        <v>3</v>
      </c>
      <c r="BE960" t="s">
        <v>3</v>
      </c>
      <c r="BF960" t="s">
        <v>3</v>
      </c>
      <c r="BG960" t="s">
        <v>3</v>
      </c>
      <c r="BH960">
        <v>3</v>
      </c>
      <c r="BI960">
        <v>1</v>
      </c>
      <c r="BJ960" t="s">
        <v>250</v>
      </c>
      <c r="BM960">
        <v>8</v>
      </c>
      <c r="BN960">
        <v>0</v>
      </c>
      <c r="BO960" t="s">
        <v>248</v>
      </c>
      <c r="BP960">
        <v>1</v>
      </c>
      <c r="BQ960">
        <v>30</v>
      </c>
      <c r="BR960">
        <v>0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 t="s">
        <v>3</v>
      </c>
      <c r="BZ960">
        <v>92</v>
      </c>
      <c r="CA960">
        <v>49</v>
      </c>
      <c r="CB960" t="s">
        <v>3</v>
      </c>
      <c r="CE960">
        <v>30</v>
      </c>
      <c r="CF960">
        <v>0</v>
      </c>
      <c r="CG960">
        <v>0</v>
      </c>
      <c r="CM960">
        <v>0</v>
      </c>
      <c r="CN960" t="s">
        <v>3</v>
      </c>
      <c r="CO960">
        <v>0</v>
      </c>
      <c r="CP960">
        <f t="shared" si="938"/>
        <v>38151.29</v>
      </c>
      <c r="CQ960">
        <f t="shared" si="939"/>
        <v>7517.46</v>
      </c>
      <c r="CR960">
        <f t="shared" si="960"/>
        <v>0</v>
      </c>
      <c r="CS960">
        <f t="shared" si="940"/>
        <v>0</v>
      </c>
      <c r="CT960">
        <f t="shared" si="941"/>
        <v>0</v>
      </c>
      <c r="CU960">
        <f t="shared" si="942"/>
        <v>0</v>
      </c>
      <c r="CV960">
        <f t="shared" si="943"/>
        <v>0</v>
      </c>
      <c r="CW960">
        <f t="shared" si="944"/>
        <v>0</v>
      </c>
      <c r="CX960">
        <f t="shared" si="945"/>
        <v>0</v>
      </c>
      <c r="CY960">
        <f t="shared" si="946"/>
        <v>0</v>
      </c>
      <c r="CZ960">
        <f t="shared" si="947"/>
        <v>0</v>
      </c>
      <c r="DC960" t="s">
        <v>3</v>
      </c>
      <c r="DD960" t="s">
        <v>3</v>
      </c>
      <c r="DE960" t="s">
        <v>3</v>
      </c>
      <c r="DF960" t="s">
        <v>3</v>
      </c>
      <c r="DG960" t="s">
        <v>3</v>
      </c>
      <c r="DH960" t="s">
        <v>3</v>
      </c>
      <c r="DI960" t="s">
        <v>3</v>
      </c>
      <c r="DJ960" t="s">
        <v>3</v>
      </c>
      <c r="DK960" t="s">
        <v>3</v>
      </c>
      <c r="DL960" t="s">
        <v>3</v>
      </c>
      <c r="DM960" t="s">
        <v>3</v>
      </c>
      <c r="DN960">
        <v>0</v>
      </c>
      <c r="DO960">
        <v>0</v>
      </c>
      <c r="DP960">
        <v>1</v>
      </c>
      <c r="DQ960">
        <v>1</v>
      </c>
      <c r="DU960">
        <v>1007</v>
      </c>
      <c r="DV960" t="s">
        <v>158</v>
      </c>
      <c r="DW960" t="s">
        <v>158</v>
      </c>
      <c r="DX960">
        <v>1</v>
      </c>
      <c r="DZ960" t="s">
        <v>3</v>
      </c>
      <c r="EA960" t="s">
        <v>3</v>
      </c>
      <c r="EB960" t="s">
        <v>3</v>
      </c>
      <c r="EC960" t="s">
        <v>3</v>
      </c>
      <c r="EE960">
        <v>55586444</v>
      </c>
      <c r="EF960">
        <v>30</v>
      </c>
      <c r="EG960" t="s">
        <v>117</v>
      </c>
      <c r="EH960">
        <v>0</v>
      </c>
      <c r="EI960" t="s">
        <v>3</v>
      </c>
      <c r="EJ960">
        <v>1</v>
      </c>
      <c r="EK960">
        <v>8</v>
      </c>
      <c r="EL960" t="s">
        <v>233</v>
      </c>
      <c r="EM960" t="s">
        <v>234</v>
      </c>
      <c r="EO960" t="s">
        <v>3</v>
      </c>
      <c r="EQ960">
        <v>0</v>
      </c>
      <c r="ER960">
        <v>729.73</v>
      </c>
      <c r="ES960">
        <v>729.73</v>
      </c>
      <c r="ET960">
        <v>0</v>
      </c>
      <c r="EU960">
        <v>0</v>
      </c>
      <c r="EV960">
        <v>0</v>
      </c>
      <c r="EW960">
        <v>0</v>
      </c>
      <c r="EX960">
        <v>0</v>
      </c>
      <c r="FQ960">
        <v>0</v>
      </c>
      <c r="FR960">
        <v>0</v>
      </c>
      <c r="FS960">
        <v>0</v>
      </c>
      <c r="FX960">
        <v>92</v>
      </c>
      <c r="FY960">
        <v>49</v>
      </c>
      <c r="GA960" t="s">
        <v>3</v>
      </c>
      <c r="GD960">
        <v>1</v>
      </c>
      <c r="GF960">
        <v>-1447999952</v>
      </c>
      <c r="GG960">
        <v>2</v>
      </c>
      <c r="GH960">
        <v>1</v>
      </c>
      <c r="GI960">
        <v>2</v>
      </c>
      <c r="GJ960">
        <v>0</v>
      </c>
      <c r="GK960">
        <v>0</v>
      </c>
      <c r="GL960">
        <f t="shared" si="948"/>
        <v>0</v>
      </c>
      <c r="GM960">
        <f t="shared" si="949"/>
        <v>38151.29</v>
      </c>
      <c r="GN960">
        <f t="shared" si="950"/>
        <v>38151.29</v>
      </c>
      <c r="GO960">
        <f t="shared" si="951"/>
        <v>0</v>
      </c>
      <c r="GP960">
        <f t="shared" si="952"/>
        <v>0</v>
      </c>
      <c r="GR960">
        <v>0</v>
      </c>
      <c r="GS960">
        <v>3</v>
      </c>
      <c r="GT960">
        <v>0</v>
      </c>
      <c r="GU960" t="s">
        <v>3</v>
      </c>
      <c r="GV960">
        <f t="shared" si="953"/>
        <v>0</v>
      </c>
      <c r="GW960">
        <v>1</v>
      </c>
      <c r="GX960">
        <f t="shared" si="954"/>
        <v>0</v>
      </c>
      <c r="HA960">
        <v>0</v>
      </c>
      <c r="HB960">
        <v>0</v>
      </c>
      <c r="HC960">
        <f t="shared" si="955"/>
        <v>0</v>
      </c>
      <c r="HE960" t="s">
        <v>3</v>
      </c>
      <c r="HF960" t="s">
        <v>3</v>
      </c>
      <c r="HM960" t="s">
        <v>3</v>
      </c>
      <c r="HN960" t="s">
        <v>3</v>
      </c>
      <c r="HO960" t="s">
        <v>3</v>
      </c>
      <c r="HP960" t="s">
        <v>3</v>
      </c>
      <c r="HQ960" t="s">
        <v>3</v>
      </c>
      <c r="HS960">
        <v>0</v>
      </c>
      <c r="IK960">
        <v>0</v>
      </c>
    </row>
    <row r="961" spans="1:255" x14ac:dyDescent="0.25">
      <c r="A961" s="2">
        <v>17</v>
      </c>
      <c r="B961" s="2">
        <v>1</v>
      </c>
      <c r="C961" s="2">
        <f>ROW(SmtRes!A800)</f>
        <v>800</v>
      </c>
      <c r="D961" s="2">
        <f>ROW(EtalonRes!A792)</f>
        <v>792</v>
      </c>
      <c r="E961" s="2" t="s">
        <v>526</v>
      </c>
      <c r="F961" s="2" t="s">
        <v>527</v>
      </c>
      <c r="G961" s="2" t="s">
        <v>528</v>
      </c>
      <c r="H961" s="2" t="s">
        <v>529</v>
      </c>
      <c r="I961" s="2">
        <f>ROUND(24.3/100,9)</f>
        <v>0.24299999999999999</v>
      </c>
      <c r="J961" s="2">
        <v>0</v>
      </c>
      <c r="K961" s="2">
        <f>ROUND(24.3/100,9)</f>
        <v>0.24299999999999999</v>
      </c>
      <c r="L961" s="2"/>
      <c r="M961" s="2"/>
      <c r="N961" s="2"/>
      <c r="O961" s="2">
        <f t="shared" si="924"/>
        <v>2210.16</v>
      </c>
      <c r="P961" s="2">
        <f t="shared" si="925"/>
        <v>0</v>
      </c>
      <c r="Q961" s="2">
        <f>(ROUND((ROUND((((ET961*1.25*1.1))*AV961*I961),2)*BB961),2)+ROUND((ROUND(((AE961-((EU961*1.25*1.1)))*AV961*I961),2)*BS961),2))</f>
        <v>1540.24</v>
      </c>
      <c r="R961" s="2">
        <f t="shared" si="926"/>
        <v>169.6</v>
      </c>
      <c r="S961" s="2">
        <f t="shared" si="927"/>
        <v>669.92</v>
      </c>
      <c r="T961" s="2">
        <f t="shared" si="928"/>
        <v>0</v>
      </c>
      <c r="U961" s="2">
        <f t="shared" si="929"/>
        <v>56.966134004999994</v>
      </c>
      <c r="V961" s="2">
        <f t="shared" si="930"/>
        <v>0</v>
      </c>
      <c r="W961" s="2">
        <f t="shared" si="931"/>
        <v>0</v>
      </c>
      <c r="X961" s="2">
        <f t="shared" si="932"/>
        <v>772.36</v>
      </c>
      <c r="Y961" s="2">
        <f t="shared" si="933"/>
        <v>411.36</v>
      </c>
      <c r="Z961" s="2"/>
      <c r="AA961" s="2">
        <v>56481265</v>
      </c>
      <c r="AB961" s="2">
        <f t="shared" si="934"/>
        <v>8687.0277999999998</v>
      </c>
      <c r="AC961" s="2">
        <f t="shared" si="935"/>
        <v>0</v>
      </c>
      <c r="AD961" s="2">
        <f>ROUND(((((ET961*1.25*1.1))-((EU961*1.25*1.1)))+AE961),6)</f>
        <v>6053.9049999999997</v>
      </c>
      <c r="AE961" s="2">
        <f>ROUND(((EU961*1.25*1.1)),6)</f>
        <v>666.62750000000005</v>
      </c>
      <c r="AF961" s="2">
        <f>ROUND(((EV961*1.15*1.1)),6)</f>
        <v>2633.1228000000001</v>
      </c>
      <c r="AG961" s="2">
        <f t="shared" si="936"/>
        <v>0</v>
      </c>
      <c r="AH961" s="2">
        <f>((EW961*1.15*1.1))</f>
        <v>223.905</v>
      </c>
      <c r="AI961" s="2">
        <f>((EX961*1.25*1.1))</f>
        <v>0</v>
      </c>
      <c r="AJ961" s="2">
        <f t="shared" si="937"/>
        <v>0</v>
      </c>
      <c r="AK961" s="2">
        <v>6484.36</v>
      </c>
      <c r="AL961" s="2">
        <v>0</v>
      </c>
      <c r="AM961" s="2">
        <v>4402.84</v>
      </c>
      <c r="AN961" s="2">
        <v>484.82</v>
      </c>
      <c r="AO961" s="2">
        <v>2081.52</v>
      </c>
      <c r="AP961" s="2">
        <v>0</v>
      </c>
      <c r="AQ961" s="2">
        <v>177</v>
      </c>
      <c r="AR961" s="2">
        <v>0</v>
      </c>
      <c r="AS961" s="2">
        <v>0</v>
      </c>
      <c r="AT961" s="2">
        <v>92</v>
      </c>
      <c r="AU961" s="2">
        <v>49</v>
      </c>
      <c r="AV961" s="2">
        <v>1.0469999999999999</v>
      </c>
      <c r="AW961" s="2">
        <v>1.0029999999999999</v>
      </c>
      <c r="AX961" s="2"/>
      <c r="AY961" s="2"/>
      <c r="AZ961" s="2">
        <v>1</v>
      </c>
      <c r="BA961" s="2">
        <v>1</v>
      </c>
      <c r="BB961" s="2">
        <v>1</v>
      </c>
      <c r="BC961" s="2">
        <v>1</v>
      </c>
      <c r="BD961" s="2" t="s">
        <v>3</v>
      </c>
      <c r="BE961" s="2" t="s">
        <v>3</v>
      </c>
      <c r="BF961" s="2" t="s">
        <v>3</v>
      </c>
      <c r="BG961" s="2" t="s">
        <v>3</v>
      </c>
      <c r="BH961" s="2">
        <v>0</v>
      </c>
      <c r="BI961" s="2">
        <v>1</v>
      </c>
      <c r="BJ961" s="2" t="s">
        <v>530</v>
      </c>
      <c r="BK961" s="2"/>
      <c r="BL961" s="2"/>
      <c r="BM961" s="2">
        <v>8</v>
      </c>
      <c r="BN961" s="2">
        <v>0</v>
      </c>
      <c r="BO961" s="2" t="s">
        <v>527</v>
      </c>
      <c r="BP961" s="2">
        <v>1</v>
      </c>
      <c r="BQ961" s="2">
        <v>30</v>
      </c>
      <c r="BR961" s="2">
        <v>0</v>
      </c>
      <c r="BS961" s="2">
        <v>1</v>
      </c>
      <c r="BT961" s="2">
        <v>1</v>
      </c>
      <c r="BU961" s="2">
        <v>1</v>
      </c>
      <c r="BV961" s="2">
        <v>1</v>
      </c>
      <c r="BW961" s="2">
        <v>1</v>
      </c>
      <c r="BX961" s="2">
        <v>1</v>
      </c>
      <c r="BY961" s="2" t="s">
        <v>3</v>
      </c>
      <c r="BZ961" s="2">
        <v>92</v>
      </c>
      <c r="CA961" s="2">
        <v>49</v>
      </c>
      <c r="CB961" s="2" t="s">
        <v>3</v>
      </c>
      <c r="CC961" s="2"/>
      <c r="CD961" s="2"/>
      <c r="CE961" s="2">
        <v>30</v>
      </c>
      <c r="CF961" s="2">
        <v>0</v>
      </c>
      <c r="CG961" s="2">
        <v>0</v>
      </c>
      <c r="CH961" s="2"/>
      <c r="CI961" s="2"/>
      <c r="CJ961" s="2"/>
      <c r="CK961" s="2"/>
      <c r="CL961" s="2"/>
      <c r="CM961" s="2">
        <v>0</v>
      </c>
      <c r="CN961" s="2" t="s">
        <v>3</v>
      </c>
      <c r="CO961" s="2">
        <v>0</v>
      </c>
      <c r="CP961" s="2">
        <f t="shared" si="938"/>
        <v>2210.16</v>
      </c>
      <c r="CQ961" s="2">
        <f t="shared" si="939"/>
        <v>0</v>
      </c>
      <c r="CR961" s="2">
        <f>(ROUND((ROUND((((ET961*1.25*1.1))*AV961*1),2)*BB961),2)+ROUND((ROUND(((AE961-((EU961*1.25*1.1)))*AV961*1),2)*BS961),2))</f>
        <v>6338.44</v>
      </c>
      <c r="CS961" s="2">
        <f t="shared" si="940"/>
        <v>697.96</v>
      </c>
      <c r="CT961" s="2">
        <f t="shared" si="941"/>
        <v>2756.88</v>
      </c>
      <c r="CU961" s="2">
        <f t="shared" si="942"/>
        <v>0</v>
      </c>
      <c r="CV961" s="2">
        <f t="shared" si="943"/>
        <v>234.42853499999998</v>
      </c>
      <c r="CW961" s="2">
        <f t="shared" si="944"/>
        <v>0</v>
      </c>
      <c r="CX961" s="2">
        <f t="shared" si="945"/>
        <v>0</v>
      </c>
      <c r="CY961" s="2">
        <f t="shared" si="946"/>
        <v>772.35839999999996</v>
      </c>
      <c r="CZ961" s="2">
        <f t="shared" si="947"/>
        <v>411.36479999999995</v>
      </c>
      <c r="DA961" s="2"/>
      <c r="DB961" s="2"/>
      <c r="DC961" s="2" t="s">
        <v>3</v>
      </c>
      <c r="DD961" s="2" t="s">
        <v>3</v>
      </c>
      <c r="DE961" s="2" t="s">
        <v>165</v>
      </c>
      <c r="DF961" s="2" t="s">
        <v>165</v>
      </c>
      <c r="DG961" s="2" t="s">
        <v>166</v>
      </c>
      <c r="DH961" s="2" t="s">
        <v>3</v>
      </c>
      <c r="DI961" s="2" t="s">
        <v>166</v>
      </c>
      <c r="DJ961" s="2" t="s">
        <v>165</v>
      </c>
      <c r="DK961" s="2" t="s">
        <v>3</v>
      </c>
      <c r="DL961" s="2" t="s">
        <v>3</v>
      </c>
      <c r="DM961" s="2" t="s">
        <v>3</v>
      </c>
      <c r="DN961" s="2">
        <v>0</v>
      </c>
      <c r="DO961" s="2">
        <v>0</v>
      </c>
      <c r="DP961" s="2">
        <v>1</v>
      </c>
      <c r="DQ961" s="2">
        <v>1</v>
      </c>
      <c r="DR961" s="2"/>
      <c r="DS961" s="2"/>
      <c r="DT961" s="2"/>
      <c r="DU961" s="2">
        <v>1013</v>
      </c>
      <c r="DV961" s="2" t="s">
        <v>529</v>
      </c>
      <c r="DW961" s="2" t="s">
        <v>529</v>
      </c>
      <c r="DX961" s="2">
        <v>1</v>
      </c>
      <c r="DY961" s="2"/>
      <c r="DZ961" s="2" t="s">
        <v>3</v>
      </c>
      <c r="EA961" s="2" t="s">
        <v>3</v>
      </c>
      <c r="EB961" s="2" t="s">
        <v>3</v>
      </c>
      <c r="EC961" s="2" t="s">
        <v>3</v>
      </c>
      <c r="ED961" s="2"/>
      <c r="EE961" s="2">
        <v>55586444</v>
      </c>
      <c r="EF961" s="2">
        <v>30</v>
      </c>
      <c r="EG961" s="2" t="s">
        <v>117</v>
      </c>
      <c r="EH961" s="2">
        <v>0</v>
      </c>
      <c r="EI961" s="2" t="s">
        <v>3</v>
      </c>
      <c r="EJ961" s="2">
        <v>1</v>
      </c>
      <c r="EK961" s="2">
        <v>8</v>
      </c>
      <c r="EL961" s="2" t="s">
        <v>233</v>
      </c>
      <c r="EM961" s="2" t="s">
        <v>234</v>
      </c>
      <c r="EN961" s="2"/>
      <c r="EO961" s="2" t="s">
        <v>52</v>
      </c>
      <c r="EP961" s="2"/>
      <c r="EQ961" s="2">
        <v>0</v>
      </c>
      <c r="ER961" s="2">
        <v>6484.36</v>
      </c>
      <c r="ES961" s="2">
        <v>0</v>
      </c>
      <c r="ET961" s="2">
        <v>4402.84</v>
      </c>
      <c r="EU961" s="2">
        <v>484.82</v>
      </c>
      <c r="EV961" s="2">
        <v>2081.52</v>
      </c>
      <c r="EW961" s="2">
        <v>177</v>
      </c>
      <c r="EX961" s="2">
        <v>0</v>
      </c>
      <c r="EY961" s="2">
        <v>0</v>
      </c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>
        <v>0</v>
      </c>
      <c r="FR961" s="2">
        <v>0</v>
      </c>
      <c r="FS961" s="2">
        <v>0</v>
      </c>
      <c r="FT961" s="2"/>
      <c r="FU961" s="2"/>
      <c r="FV961" s="2"/>
      <c r="FW961" s="2"/>
      <c r="FX961" s="2">
        <v>92</v>
      </c>
      <c r="FY961" s="2">
        <v>49</v>
      </c>
      <c r="FZ961" s="2"/>
      <c r="GA961" s="2" t="s">
        <v>3</v>
      </c>
      <c r="GB961" s="2"/>
      <c r="GC961" s="2"/>
      <c r="GD961" s="2">
        <v>1</v>
      </c>
      <c r="GE961" s="2"/>
      <c r="GF961" s="2">
        <v>1720707639</v>
      </c>
      <c r="GG961" s="2">
        <v>2</v>
      </c>
      <c r="GH961" s="2">
        <v>1</v>
      </c>
      <c r="GI961" s="2">
        <v>2</v>
      </c>
      <c r="GJ961" s="2">
        <v>0</v>
      </c>
      <c r="GK961" s="2">
        <v>0</v>
      </c>
      <c r="GL961" s="2">
        <f t="shared" si="948"/>
        <v>0</v>
      </c>
      <c r="GM961" s="2">
        <f t="shared" si="949"/>
        <v>3393.88</v>
      </c>
      <c r="GN961" s="2">
        <f t="shared" si="950"/>
        <v>3393.88</v>
      </c>
      <c r="GO961" s="2">
        <f t="shared" si="951"/>
        <v>0</v>
      </c>
      <c r="GP961" s="2">
        <f t="shared" si="952"/>
        <v>0</v>
      </c>
      <c r="GQ961" s="2"/>
      <c r="GR961" s="2">
        <v>0</v>
      </c>
      <c r="GS961" s="2">
        <v>3</v>
      </c>
      <c r="GT961" s="2">
        <v>0</v>
      </c>
      <c r="GU961" s="2" t="s">
        <v>3</v>
      </c>
      <c r="GV961" s="2">
        <f t="shared" si="953"/>
        <v>0</v>
      </c>
      <c r="GW961" s="2">
        <v>1</v>
      </c>
      <c r="GX961" s="2">
        <f t="shared" si="954"/>
        <v>0</v>
      </c>
      <c r="GY961" s="2"/>
      <c r="GZ961" s="2"/>
      <c r="HA961" s="2">
        <v>0</v>
      </c>
      <c r="HB961" s="2">
        <v>0</v>
      </c>
      <c r="HC961" s="2">
        <f t="shared" si="955"/>
        <v>0</v>
      </c>
      <c r="HD961" s="2"/>
      <c r="HE961" s="2" t="s">
        <v>3</v>
      </c>
      <c r="HF961" s="2" t="s">
        <v>3</v>
      </c>
      <c r="HG961" s="2"/>
      <c r="HH961" s="2"/>
      <c r="HI961" s="2"/>
      <c r="HJ961" s="2"/>
      <c r="HK961" s="2"/>
      <c r="HL961" s="2"/>
      <c r="HM961" s="2" t="s">
        <v>3</v>
      </c>
      <c r="HN961" s="2" t="s">
        <v>3</v>
      </c>
      <c r="HO961" s="2" t="s">
        <v>3</v>
      </c>
      <c r="HP961" s="2" t="s">
        <v>3</v>
      </c>
      <c r="HQ961" s="2" t="s">
        <v>3</v>
      </c>
      <c r="HR961" s="2"/>
      <c r="HS961" s="2">
        <v>0</v>
      </c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>
        <v>0</v>
      </c>
      <c r="IL961" s="2"/>
      <c r="IM961" s="2"/>
      <c r="IN961" s="2"/>
      <c r="IO961" s="2"/>
      <c r="IP961" s="2"/>
      <c r="IQ961" s="2"/>
      <c r="IR961" s="2"/>
      <c r="IS961" s="2"/>
      <c r="IT961" s="2"/>
      <c r="IU961" s="2"/>
    </row>
    <row r="962" spans="1:255" x14ac:dyDescent="0.25">
      <c r="A962">
        <v>17</v>
      </c>
      <c r="B962">
        <v>1</v>
      </c>
      <c r="C962">
        <f>ROW(SmtRes!A806)</f>
        <v>806</v>
      </c>
      <c r="D962">
        <f>ROW(EtalonRes!A798)</f>
        <v>798</v>
      </c>
      <c r="E962" t="s">
        <v>526</v>
      </c>
      <c r="F962" t="s">
        <v>527</v>
      </c>
      <c r="G962" t="s">
        <v>528</v>
      </c>
      <c r="H962" t="s">
        <v>529</v>
      </c>
      <c r="I962">
        <f>ROUND(24.3/100,9)</f>
        <v>0.24299999999999999</v>
      </c>
      <c r="J962">
        <v>0</v>
      </c>
      <c r="K962">
        <f>ROUND(24.3/100,9)</f>
        <v>0.24299999999999999</v>
      </c>
      <c r="O962">
        <f t="shared" si="924"/>
        <v>54184.22</v>
      </c>
      <c r="P962">
        <f t="shared" si="925"/>
        <v>0</v>
      </c>
      <c r="Q962">
        <f>(ROUND((ROUND((((ET962*1.25*1.1))*AV962*I962),2)*BB962),2)+ROUND((ROUND(((AE962-((EU962*1.25*1.1)))*AV962*I962),2)*BS962),2))</f>
        <v>22148.65</v>
      </c>
      <c r="R962">
        <f t="shared" si="926"/>
        <v>8110.27</v>
      </c>
      <c r="S962">
        <f t="shared" si="927"/>
        <v>32035.57</v>
      </c>
      <c r="T962">
        <f t="shared" si="928"/>
        <v>0</v>
      </c>
      <c r="U962">
        <f t="shared" si="929"/>
        <v>56.966134004999994</v>
      </c>
      <c r="V962">
        <f t="shared" si="930"/>
        <v>0</v>
      </c>
      <c r="W962">
        <f t="shared" si="931"/>
        <v>0</v>
      </c>
      <c r="X962">
        <f t="shared" si="932"/>
        <v>36934.17</v>
      </c>
      <c r="Y962">
        <f t="shared" si="933"/>
        <v>19671.46</v>
      </c>
      <c r="AA962">
        <v>56481267</v>
      </c>
      <c r="AB962">
        <f t="shared" si="934"/>
        <v>8687.0277999999998</v>
      </c>
      <c r="AC962">
        <f t="shared" si="935"/>
        <v>0</v>
      </c>
      <c r="AD962">
        <f>ROUND(((((ET962*1.25*1.1))-((EU962*1.25*1.1)))+AE962),6)</f>
        <v>6053.9049999999997</v>
      </c>
      <c r="AE962">
        <f>ROUND(((EU962*1.25*1.1)),6)</f>
        <v>666.62750000000005</v>
      </c>
      <c r="AF962">
        <f>ROUND(((EV962*1.15*1.1)),6)</f>
        <v>2633.1228000000001</v>
      </c>
      <c r="AG962">
        <f t="shared" si="936"/>
        <v>0</v>
      </c>
      <c r="AH962">
        <f>((EW962*1.15*1.1))</f>
        <v>223.905</v>
      </c>
      <c r="AI962">
        <f>((EX962*1.25*1.1))</f>
        <v>0</v>
      </c>
      <c r="AJ962">
        <f t="shared" si="937"/>
        <v>0</v>
      </c>
      <c r="AK962">
        <v>6484.36</v>
      </c>
      <c r="AL962">
        <v>0</v>
      </c>
      <c r="AM962">
        <v>4402.84</v>
      </c>
      <c r="AN962">
        <v>484.82</v>
      </c>
      <c r="AO962">
        <v>2081.52</v>
      </c>
      <c r="AP962">
        <v>0</v>
      </c>
      <c r="AQ962">
        <v>177</v>
      </c>
      <c r="AR962">
        <v>0</v>
      </c>
      <c r="AS962">
        <v>0</v>
      </c>
      <c r="AT962">
        <v>92</v>
      </c>
      <c r="AU962">
        <v>49</v>
      </c>
      <c r="AV962">
        <v>1.0469999999999999</v>
      </c>
      <c r="AW962">
        <v>1.0029999999999999</v>
      </c>
      <c r="AZ962">
        <v>1</v>
      </c>
      <c r="BA962">
        <v>47.82</v>
      </c>
      <c r="BB962">
        <v>14.38</v>
      </c>
      <c r="BC962">
        <v>1</v>
      </c>
      <c r="BD962" t="s">
        <v>3</v>
      </c>
      <c r="BE962" t="s">
        <v>3</v>
      </c>
      <c r="BF962" t="s">
        <v>3</v>
      </c>
      <c r="BG962" t="s">
        <v>3</v>
      </c>
      <c r="BH962">
        <v>0</v>
      </c>
      <c r="BI962">
        <v>1</v>
      </c>
      <c r="BJ962" t="s">
        <v>530</v>
      </c>
      <c r="BM962">
        <v>8</v>
      </c>
      <c r="BN962">
        <v>0</v>
      </c>
      <c r="BO962" t="s">
        <v>527</v>
      </c>
      <c r="BP962">
        <v>1</v>
      </c>
      <c r="BQ962">
        <v>30</v>
      </c>
      <c r="BR962">
        <v>0</v>
      </c>
      <c r="BS962">
        <v>47.82</v>
      </c>
      <c r="BT962">
        <v>1</v>
      </c>
      <c r="BU962">
        <v>1</v>
      </c>
      <c r="BV962">
        <v>1</v>
      </c>
      <c r="BW962">
        <v>1</v>
      </c>
      <c r="BX962">
        <v>1</v>
      </c>
      <c r="BY962" t="s">
        <v>3</v>
      </c>
      <c r="BZ962">
        <v>92</v>
      </c>
      <c r="CA962">
        <v>49</v>
      </c>
      <c r="CB962" t="s">
        <v>3</v>
      </c>
      <c r="CE962">
        <v>30</v>
      </c>
      <c r="CF962">
        <v>0</v>
      </c>
      <c r="CG962">
        <v>0</v>
      </c>
      <c r="CM962">
        <v>0</v>
      </c>
      <c r="CN962" t="s">
        <v>3</v>
      </c>
      <c r="CO962">
        <v>0</v>
      </c>
      <c r="CP962">
        <f t="shared" si="938"/>
        <v>54184.22</v>
      </c>
      <c r="CQ962">
        <f t="shared" si="939"/>
        <v>0</v>
      </c>
      <c r="CR962">
        <f>(ROUND((ROUND((((ET962*1.25*1.1))*AV962*1),2)*BB962),2)+ROUND((ROUND(((AE962-((EU962*1.25*1.1)))*AV962*1),2)*BS962),2))</f>
        <v>91146.77</v>
      </c>
      <c r="CS962">
        <f t="shared" si="940"/>
        <v>33376.449999999997</v>
      </c>
      <c r="CT962">
        <f t="shared" si="941"/>
        <v>131834</v>
      </c>
      <c r="CU962">
        <f t="shared" si="942"/>
        <v>0</v>
      </c>
      <c r="CV962">
        <f t="shared" si="943"/>
        <v>234.42853499999998</v>
      </c>
      <c r="CW962">
        <f t="shared" si="944"/>
        <v>0</v>
      </c>
      <c r="CX962">
        <f t="shared" si="945"/>
        <v>0</v>
      </c>
      <c r="CY962">
        <f t="shared" si="946"/>
        <v>36934.1728</v>
      </c>
      <c r="CZ962">
        <f t="shared" si="947"/>
        <v>19671.461599999999</v>
      </c>
      <c r="DC962" t="s">
        <v>3</v>
      </c>
      <c r="DD962" t="s">
        <v>3</v>
      </c>
      <c r="DE962" t="s">
        <v>165</v>
      </c>
      <c r="DF962" t="s">
        <v>165</v>
      </c>
      <c r="DG962" t="s">
        <v>166</v>
      </c>
      <c r="DH962" t="s">
        <v>3</v>
      </c>
      <c r="DI962" t="s">
        <v>166</v>
      </c>
      <c r="DJ962" t="s">
        <v>165</v>
      </c>
      <c r="DK962" t="s">
        <v>3</v>
      </c>
      <c r="DL962" t="s">
        <v>3</v>
      </c>
      <c r="DM962" t="s">
        <v>3</v>
      </c>
      <c r="DN962">
        <v>0</v>
      </c>
      <c r="DO962">
        <v>0</v>
      </c>
      <c r="DP962">
        <v>1</v>
      </c>
      <c r="DQ962">
        <v>1</v>
      </c>
      <c r="DU962">
        <v>1013</v>
      </c>
      <c r="DV962" t="s">
        <v>529</v>
      </c>
      <c r="DW962" t="s">
        <v>529</v>
      </c>
      <c r="DX962">
        <v>1</v>
      </c>
      <c r="DZ962" t="s">
        <v>3</v>
      </c>
      <c r="EA962" t="s">
        <v>3</v>
      </c>
      <c r="EB962" t="s">
        <v>3</v>
      </c>
      <c r="EC962" t="s">
        <v>3</v>
      </c>
      <c r="EE962">
        <v>55586444</v>
      </c>
      <c r="EF962">
        <v>30</v>
      </c>
      <c r="EG962" t="s">
        <v>117</v>
      </c>
      <c r="EH962">
        <v>0</v>
      </c>
      <c r="EI962" t="s">
        <v>3</v>
      </c>
      <c r="EJ962">
        <v>1</v>
      </c>
      <c r="EK962">
        <v>8</v>
      </c>
      <c r="EL962" t="s">
        <v>233</v>
      </c>
      <c r="EM962" t="s">
        <v>234</v>
      </c>
      <c r="EO962" t="s">
        <v>52</v>
      </c>
      <c r="EQ962">
        <v>0</v>
      </c>
      <c r="ER962">
        <v>6484.36</v>
      </c>
      <c r="ES962">
        <v>0</v>
      </c>
      <c r="ET962">
        <v>4402.84</v>
      </c>
      <c r="EU962">
        <v>484.82</v>
      </c>
      <c r="EV962">
        <v>2081.52</v>
      </c>
      <c r="EW962">
        <v>177</v>
      </c>
      <c r="EX962">
        <v>0</v>
      </c>
      <c r="EY962">
        <v>0</v>
      </c>
      <c r="FQ962">
        <v>0</v>
      </c>
      <c r="FR962">
        <v>0</v>
      </c>
      <c r="FS962">
        <v>0</v>
      </c>
      <c r="FX962">
        <v>92</v>
      </c>
      <c r="FY962">
        <v>49</v>
      </c>
      <c r="GA962" t="s">
        <v>3</v>
      </c>
      <c r="GD962">
        <v>1</v>
      </c>
      <c r="GF962">
        <v>1720707639</v>
      </c>
      <c r="GG962">
        <v>2</v>
      </c>
      <c r="GH962">
        <v>1</v>
      </c>
      <c r="GI962">
        <v>2</v>
      </c>
      <c r="GJ962">
        <v>0</v>
      </c>
      <c r="GK962">
        <v>0</v>
      </c>
      <c r="GL962">
        <f t="shared" si="948"/>
        <v>0</v>
      </c>
      <c r="GM962">
        <f t="shared" si="949"/>
        <v>110789.85</v>
      </c>
      <c r="GN962">
        <f t="shared" si="950"/>
        <v>110789.85</v>
      </c>
      <c r="GO962">
        <f t="shared" si="951"/>
        <v>0</v>
      </c>
      <c r="GP962">
        <f t="shared" si="952"/>
        <v>0</v>
      </c>
      <c r="GR962">
        <v>0</v>
      </c>
      <c r="GS962">
        <v>3</v>
      </c>
      <c r="GT962">
        <v>0</v>
      </c>
      <c r="GU962" t="s">
        <v>3</v>
      </c>
      <c r="GV962">
        <f t="shared" si="953"/>
        <v>0</v>
      </c>
      <c r="GW962">
        <v>1</v>
      </c>
      <c r="GX962">
        <f t="shared" si="954"/>
        <v>0</v>
      </c>
      <c r="HA962">
        <v>0</v>
      </c>
      <c r="HB962">
        <v>0</v>
      </c>
      <c r="HC962">
        <f t="shared" si="955"/>
        <v>0</v>
      </c>
      <c r="HE962" t="s">
        <v>3</v>
      </c>
      <c r="HF962" t="s">
        <v>3</v>
      </c>
      <c r="HM962" t="s">
        <v>3</v>
      </c>
      <c r="HN962" t="s">
        <v>3</v>
      </c>
      <c r="HO962" t="s">
        <v>3</v>
      </c>
      <c r="HP962" t="s">
        <v>3</v>
      </c>
      <c r="HQ962" t="s">
        <v>3</v>
      </c>
      <c r="HS962">
        <v>0</v>
      </c>
      <c r="IK962">
        <v>0</v>
      </c>
    </row>
    <row r="963" spans="1:255" x14ac:dyDescent="0.25">
      <c r="A963" s="2">
        <v>18</v>
      </c>
      <c r="B963" s="2">
        <v>1</v>
      </c>
      <c r="C963" s="2">
        <v>800</v>
      </c>
      <c r="D963" s="2"/>
      <c r="E963" s="2" t="s">
        <v>531</v>
      </c>
      <c r="F963" s="2" t="s">
        <v>532</v>
      </c>
      <c r="G963" s="2" t="s">
        <v>533</v>
      </c>
      <c r="H963" s="2" t="s">
        <v>158</v>
      </c>
      <c r="I963" s="2">
        <f>I961*J963</f>
        <v>25.515000000000001</v>
      </c>
      <c r="J963" s="2">
        <v>105</v>
      </c>
      <c r="K963" s="2">
        <v>105</v>
      </c>
      <c r="L963" s="2"/>
      <c r="M963" s="2"/>
      <c r="N963" s="2"/>
      <c r="O963" s="2">
        <f t="shared" si="924"/>
        <v>2556.6</v>
      </c>
      <c r="P963" s="2">
        <f t="shared" si="925"/>
        <v>2556.6</v>
      </c>
      <c r="Q963" s="2">
        <f>(ROUND((ROUND(((ET963)*AV963*I963),2)*BB963),2)+ROUND((ROUND(((AE963-(EU963))*AV963*I963),2)*BS963),2))</f>
        <v>0</v>
      </c>
      <c r="R963" s="2">
        <f t="shared" si="926"/>
        <v>0</v>
      </c>
      <c r="S963" s="2">
        <f t="shared" si="927"/>
        <v>0</v>
      </c>
      <c r="T963" s="2">
        <f t="shared" si="928"/>
        <v>0</v>
      </c>
      <c r="U963" s="2">
        <f t="shared" si="929"/>
        <v>0</v>
      </c>
      <c r="V963" s="2">
        <f t="shared" si="930"/>
        <v>0</v>
      </c>
      <c r="W963" s="2">
        <f t="shared" si="931"/>
        <v>0</v>
      </c>
      <c r="X963" s="2">
        <f t="shared" si="932"/>
        <v>0</v>
      </c>
      <c r="Y963" s="2">
        <f t="shared" si="933"/>
        <v>0</v>
      </c>
      <c r="Z963" s="2"/>
      <c r="AA963" s="2">
        <v>56481265</v>
      </c>
      <c r="AB963" s="2">
        <f t="shared" si="934"/>
        <v>99.9</v>
      </c>
      <c r="AC963" s="2">
        <f t="shared" si="935"/>
        <v>99.9</v>
      </c>
      <c r="AD963" s="2">
        <f>ROUND((((ET963)-(EU963))+AE963),6)</f>
        <v>0</v>
      </c>
      <c r="AE963" s="2">
        <f>ROUND((EU963),6)</f>
        <v>0</v>
      </c>
      <c r="AF963" s="2">
        <f>ROUND((EV963),6)</f>
        <v>0</v>
      </c>
      <c r="AG963" s="2">
        <f t="shared" si="936"/>
        <v>0</v>
      </c>
      <c r="AH963" s="2">
        <f>(EW963)</f>
        <v>0</v>
      </c>
      <c r="AI963" s="2">
        <f>(EX963)</f>
        <v>0</v>
      </c>
      <c r="AJ963" s="2">
        <f t="shared" si="937"/>
        <v>0</v>
      </c>
      <c r="AK963" s="2">
        <v>99.9</v>
      </c>
      <c r="AL963" s="2">
        <v>99.9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92</v>
      </c>
      <c r="AU963" s="2">
        <v>49</v>
      </c>
      <c r="AV963" s="2">
        <v>1</v>
      </c>
      <c r="AW963" s="2">
        <v>1.0029999999999999</v>
      </c>
      <c r="AX963" s="2"/>
      <c r="AY963" s="2"/>
      <c r="AZ963" s="2">
        <v>1</v>
      </c>
      <c r="BA963" s="2">
        <v>1</v>
      </c>
      <c r="BB963" s="2">
        <v>1</v>
      </c>
      <c r="BC963" s="2">
        <v>1</v>
      </c>
      <c r="BD963" s="2" t="s">
        <v>3</v>
      </c>
      <c r="BE963" s="2" t="s">
        <v>3</v>
      </c>
      <c r="BF963" s="2" t="s">
        <v>3</v>
      </c>
      <c r="BG963" s="2" t="s">
        <v>3</v>
      </c>
      <c r="BH963" s="2">
        <v>3</v>
      </c>
      <c r="BI963" s="2">
        <v>1</v>
      </c>
      <c r="BJ963" s="2" t="s">
        <v>534</v>
      </c>
      <c r="BK963" s="2"/>
      <c r="BL963" s="2"/>
      <c r="BM963" s="2">
        <v>8</v>
      </c>
      <c r="BN963" s="2">
        <v>0</v>
      </c>
      <c r="BO963" s="2" t="s">
        <v>3</v>
      </c>
      <c r="BP963" s="2">
        <v>0</v>
      </c>
      <c r="BQ963" s="2">
        <v>30</v>
      </c>
      <c r="BR963" s="2">
        <v>0</v>
      </c>
      <c r="BS963" s="2">
        <v>1</v>
      </c>
      <c r="BT963" s="2">
        <v>1</v>
      </c>
      <c r="BU963" s="2">
        <v>1</v>
      </c>
      <c r="BV963" s="2">
        <v>1</v>
      </c>
      <c r="BW963" s="2">
        <v>1</v>
      </c>
      <c r="BX963" s="2">
        <v>1</v>
      </c>
      <c r="BY963" s="2" t="s">
        <v>3</v>
      </c>
      <c r="BZ963" s="2">
        <v>92</v>
      </c>
      <c r="CA963" s="2">
        <v>49</v>
      </c>
      <c r="CB963" s="2" t="s">
        <v>3</v>
      </c>
      <c r="CC963" s="2"/>
      <c r="CD963" s="2"/>
      <c r="CE963" s="2">
        <v>30</v>
      </c>
      <c r="CF963" s="2">
        <v>0</v>
      </c>
      <c r="CG963" s="2">
        <v>0</v>
      </c>
      <c r="CH963" s="2"/>
      <c r="CI963" s="2"/>
      <c r="CJ963" s="2"/>
      <c r="CK963" s="2"/>
      <c r="CL963" s="2"/>
      <c r="CM963" s="2">
        <v>0</v>
      </c>
      <c r="CN963" s="2" t="s">
        <v>3</v>
      </c>
      <c r="CO963" s="2">
        <v>0</v>
      </c>
      <c r="CP963" s="2">
        <f t="shared" si="938"/>
        <v>2556.6</v>
      </c>
      <c r="CQ963" s="2">
        <f t="shared" si="939"/>
        <v>100.2</v>
      </c>
      <c r="CR963" s="2">
        <f>(ROUND((ROUND(((ET963)*AV963*1),2)*BB963),2)+ROUND((ROUND(((AE963-(EU963))*AV963*1),2)*BS963),2))</f>
        <v>0</v>
      </c>
      <c r="CS963" s="2">
        <f t="shared" si="940"/>
        <v>0</v>
      </c>
      <c r="CT963" s="2">
        <f t="shared" si="941"/>
        <v>0</v>
      </c>
      <c r="CU963" s="2">
        <f t="shared" si="942"/>
        <v>0</v>
      </c>
      <c r="CV963" s="2">
        <f t="shared" si="943"/>
        <v>0</v>
      </c>
      <c r="CW963" s="2">
        <f t="shared" si="944"/>
        <v>0</v>
      </c>
      <c r="CX963" s="2">
        <f t="shared" si="945"/>
        <v>0</v>
      </c>
      <c r="CY963" s="2">
        <f t="shared" si="946"/>
        <v>0</v>
      </c>
      <c r="CZ963" s="2">
        <f t="shared" si="947"/>
        <v>0</v>
      </c>
      <c r="DA963" s="2"/>
      <c r="DB963" s="2"/>
      <c r="DC963" s="2" t="s">
        <v>3</v>
      </c>
      <c r="DD963" s="2" t="s">
        <v>3</v>
      </c>
      <c r="DE963" s="2" t="s">
        <v>3</v>
      </c>
      <c r="DF963" s="2" t="s">
        <v>3</v>
      </c>
      <c r="DG963" s="2" t="s">
        <v>3</v>
      </c>
      <c r="DH963" s="2" t="s">
        <v>3</v>
      </c>
      <c r="DI963" s="2" t="s">
        <v>3</v>
      </c>
      <c r="DJ963" s="2" t="s">
        <v>3</v>
      </c>
      <c r="DK963" s="2" t="s">
        <v>3</v>
      </c>
      <c r="DL963" s="2" t="s">
        <v>3</v>
      </c>
      <c r="DM963" s="2" t="s">
        <v>3</v>
      </c>
      <c r="DN963" s="2">
        <v>0</v>
      </c>
      <c r="DO963" s="2">
        <v>0</v>
      </c>
      <c r="DP963" s="2">
        <v>1</v>
      </c>
      <c r="DQ963" s="2">
        <v>1</v>
      </c>
      <c r="DR963" s="2"/>
      <c r="DS963" s="2"/>
      <c r="DT963" s="2"/>
      <c r="DU963" s="2">
        <v>1007</v>
      </c>
      <c r="DV963" s="2" t="s">
        <v>158</v>
      </c>
      <c r="DW963" s="2" t="s">
        <v>158</v>
      </c>
      <c r="DX963" s="2">
        <v>1</v>
      </c>
      <c r="DY963" s="2"/>
      <c r="DZ963" s="2" t="s">
        <v>3</v>
      </c>
      <c r="EA963" s="2" t="s">
        <v>3</v>
      </c>
      <c r="EB963" s="2" t="s">
        <v>3</v>
      </c>
      <c r="EC963" s="2" t="s">
        <v>3</v>
      </c>
      <c r="ED963" s="2"/>
      <c r="EE963" s="2">
        <v>55586444</v>
      </c>
      <c r="EF963" s="2">
        <v>30</v>
      </c>
      <c r="EG963" s="2" t="s">
        <v>117</v>
      </c>
      <c r="EH963" s="2">
        <v>0</v>
      </c>
      <c r="EI963" s="2" t="s">
        <v>3</v>
      </c>
      <c r="EJ963" s="2">
        <v>1</v>
      </c>
      <c r="EK963" s="2">
        <v>8</v>
      </c>
      <c r="EL963" s="2" t="s">
        <v>233</v>
      </c>
      <c r="EM963" s="2" t="s">
        <v>234</v>
      </c>
      <c r="EN963" s="2"/>
      <c r="EO963" s="2" t="s">
        <v>3</v>
      </c>
      <c r="EP963" s="2"/>
      <c r="EQ963" s="2">
        <v>0</v>
      </c>
      <c r="ER963" s="2">
        <v>99.9</v>
      </c>
      <c r="ES963" s="2">
        <v>99.9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>
        <v>0</v>
      </c>
      <c r="FR963" s="2">
        <v>0</v>
      </c>
      <c r="FS963" s="2">
        <v>0</v>
      </c>
      <c r="FT963" s="2"/>
      <c r="FU963" s="2"/>
      <c r="FV963" s="2"/>
      <c r="FW963" s="2"/>
      <c r="FX963" s="2">
        <v>92</v>
      </c>
      <c r="FY963" s="2">
        <v>49</v>
      </c>
      <c r="FZ963" s="2"/>
      <c r="GA963" s="2" t="s">
        <v>3</v>
      </c>
      <c r="GB963" s="2"/>
      <c r="GC963" s="2"/>
      <c r="GD963" s="2">
        <v>1</v>
      </c>
      <c r="GE963" s="2"/>
      <c r="GF963" s="2">
        <v>-1921538256</v>
      </c>
      <c r="GG963" s="2">
        <v>2</v>
      </c>
      <c r="GH963" s="2">
        <v>1</v>
      </c>
      <c r="GI963" s="2">
        <v>-2</v>
      </c>
      <c r="GJ963" s="2">
        <v>0</v>
      </c>
      <c r="GK963" s="2">
        <v>0</v>
      </c>
      <c r="GL963" s="2">
        <f t="shared" si="948"/>
        <v>0</v>
      </c>
      <c r="GM963" s="2">
        <f t="shared" si="949"/>
        <v>2556.6</v>
      </c>
      <c r="GN963" s="2">
        <f t="shared" si="950"/>
        <v>2556.6</v>
      </c>
      <c r="GO963" s="2">
        <f t="shared" si="951"/>
        <v>0</v>
      </c>
      <c r="GP963" s="2">
        <f t="shared" si="952"/>
        <v>0</v>
      </c>
      <c r="GQ963" s="2"/>
      <c r="GR963" s="2">
        <v>0</v>
      </c>
      <c r="GS963" s="2">
        <v>3</v>
      </c>
      <c r="GT963" s="2">
        <v>0</v>
      </c>
      <c r="GU963" s="2" t="s">
        <v>3</v>
      </c>
      <c r="GV963" s="2">
        <f t="shared" si="953"/>
        <v>0</v>
      </c>
      <c r="GW963" s="2">
        <v>1</v>
      </c>
      <c r="GX963" s="2">
        <f t="shared" si="954"/>
        <v>0</v>
      </c>
      <c r="GY963" s="2"/>
      <c r="GZ963" s="2"/>
      <c r="HA963" s="2">
        <v>0</v>
      </c>
      <c r="HB963" s="2">
        <v>0</v>
      </c>
      <c r="HC963" s="2">
        <f t="shared" si="955"/>
        <v>0</v>
      </c>
      <c r="HD963" s="2"/>
      <c r="HE963" s="2" t="s">
        <v>3</v>
      </c>
      <c r="HF963" s="2" t="s">
        <v>3</v>
      </c>
      <c r="HG963" s="2"/>
      <c r="HH963" s="2"/>
      <c r="HI963" s="2"/>
      <c r="HJ963" s="2"/>
      <c r="HK963" s="2"/>
      <c r="HL963" s="2"/>
      <c r="HM963" s="2" t="s">
        <v>3</v>
      </c>
      <c r="HN963" s="2" t="s">
        <v>3</v>
      </c>
      <c r="HO963" s="2" t="s">
        <v>3</v>
      </c>
      <c r="HP963" s="2" t="s">
        <v>3</v>
      </c>
      <c r="HQ963" s="2" t="s">
        <v>3</v>
      </c>
      <c r="HR963" s="2"/>
      <c r="HS963" s="2">
        <v>0</v>
      </c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>
        <v>0</v>
      </c>
      <c r="IL963" s="2"/>
      <c r="IM963" s="2"/>
      <c r="IN963" s="2"/>
      <c r="IO963" s="2"/>
      <c r="IP963" s="2"/>
      <c r="IQ963" s="2"/>
      <c r="IR963" s="2"/>
      <c r="IS963" s="2"/>
      <c r="IT963" s="2"/>
      <c r="IU963" s="2"/>
    </row>
    <row r="964" spans="1:255" x14ac:dyDescent="0.25">
      <c r="A964">
        <v>18</v>
      </c>
      <c r="B964">
        <v>1</v>
      </c>
      <c r="C964">
        <v>806</v>
      </c>
      <c r="E964" t="s">
        <v>531</v>
      </c>
      <c r="F964" t="s">
        <v>532</v>
      </c>
      <c r="G964" t="s">
        <v>533</v>
      </c>
      <c r="H964" t="s">
        <v>158</v>
      </c>
      <c r="I964">
        <f>I962*J964</f>
        <v>25.515000000000001</v>
      </c>
      <c r="J964">
        <v>105</v>
      </c>
      <c r="K964">
        <v>105</v>
      </c>
      <c r="O964">
        <f t="shared" si="924"/>
        <v>22216.85</v>
      </c>
      <c r="P964">
        <f t="shared" si="925"/>
        <v>22216.85</v>
      </c>
      <c r="Q964">
        <f>(ROUND((ROUND(((ET964)*AV964*I964),2)*BB964),2)+ROUND((ROUND(((AE964-(EU964))*AV964*I964),2)*BS964),2))</f>
        <v>0</v>
      </c>
      <c r="R964">
        <f t="shared" si="926"/>
        <v>0</v>
      </c>
      <c r="S964">
        <f t="shared" si="927"/>
        <v>0</v>
      </c>
      <c r="T964">
        <f t="shared" si="928"/>
        <v>0</v>
      </c>
      <c r="U964">
        <f t="shared" si="929"/>
        <v>0</v>
      </c>
      <c r="V964">
        <f t="shared" si="930"/>
        <v>0</v>
      </c>
      <c r="W964">
        <f t="shared" si="931"/>
        <v>0</v>
      </c>
      <c r="X964">
        <f t="shared" si="932"/>
        <v>0</v>
      </c>
      <c r="Y964">
        <f t="shared" si="933"/>
        <v>0</v>
      </c>
      <c r="AA964">
        <v>56481267</v>
      </c>
      <c r="AB964">
        <f t="shared" si="934"/>
        <v>99.9</v>
      </c>
      <c r="AC964">
        <f t="shared" si="935"/>
        <v>99.9</v>
      </c>
      <c r="AD964">
        <f>ROUND((((ET964)-(EU964))+AE964),6)</f>
        <v>0</v>
      </c>
      <c r="AE964">
        <f>ROUND((EU964),6)</f>
        <v>0</v>
      </c>
      <c r="AF964">
        <f>ROUND((EV964),6)</f>
        <v>0</v>
      </c>
      <c r="AG964">
        <f t="shared" si="936"/>
        <v>0</v>
      </c>
      <c r="AH964">
        <f>(EW964)</f>
        <v>0</v>
      </c>
      <c r="AI964">
        <f>(EX964)</f>
        <v>0</v>
      </c>
      <c r="AJ964">
        <f t="shared" si="937"/>
        <v>0</v>
      </c>
      <c r="AK964">
        <v>99.9</v>
      </c>
      <c r="AL964">
        <v>99.9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92</v>
      </c>
      <c r="AU964">
        <v>49</v>
      </c>
      <c r="AV964">
        <v>1</v>
      </c>
      <c r="AW964">
        <v>1.0029999999999999</v>
      </c>
      <c r="AZ964">
        <v>1</v>
      </c>
      <c r="BA964">
        <v>1</v>
      </c>
      <c r="BB964">
        <v>1</v>
      </c>
      <c r="BC964">
        <v>8.69</v>
      </c>
      <c r="BD964" t="s">
        <v>3</v>
      </c>
      <c r="BE964" t="s">
        <v>3</v>
      </c>
      <c r="BF964" t="s">
        <v>3</v>
      </c>
      <c r="BG964" t="s">
        <v>3</v>
      </c>
      <c r="BH964">
        <v>3</v>
      </c>
      <c r="BI964">
        <v>1</v>
      </c>
      <c r="BJ964" t="s">
        <v>534</v>
      </c>
      <c r="BM964">
        <v>8</v>
      </c>
      <c r="BN964">
        <v>0</v>
      </c>
      <c r="BO964" t="s">
        <v>532</v>
      </c>
      <c r="BP964">
        <v>1</v>
      </c>
      <c r="BQ964">
        <v>30</v>
      </c>
      <c r="BR964">
        <v>0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 t="s">
        <v>3</v>
      </c>
      <c r="BZ964">
        <v>92</v>
      </c>
      <c r="CA964">
        <v>49</v>
      </c>
      <c r="CB964" t="s">
        <v>3</v>
      </c>
      <c r="CE964">
        <v>30</v>
      </c>
      <c r="CF964">
        <v>0</v>
      </c>
      <c r="CG964">
        <v>0</v>
      </c>
      <c r="CM964">
        <v>0</v>
      </c>
      <c r="CN964" t="s">
        <v>3</v>
      </c>
      <c r="CO964">
        <v>0</v>
      </c>
      <c r="CP964">
        <f t="shared" si="938"/>
        <v>22216.85</v>
      </c>
      <c r="CQ964">
        <f t="shared" si="939"/>
        <v>870.74</v>
      </c>
      <c r="CR964">
        <f>(ROUND((ROUND(((ET964)*AV964*1),2)*BB964),2)+ROUND((ROUND(((AE964-(EU964))*AV964*1),2)*BS964),2))</f>
        <v>0</v>
      </c>
      <c r="CS964">
        <f t="shared" si="940"/>
        <v>0</v>
      </c>
      <c r="CT964">
        <f t="shared" si="941"/>
        <v>0</v>
      </c>
      <c r="CU964">
        <f t="shared" si="942"/>
        <v>0</v>
      </c>
      <c r="CV964">
        <f t="shared" si="943"/>
        <v>0</v>
      </c>
      <c r="CW964">
        <f t="shared" si="944"/>
        <v>0</v>
      </c>
      <c r="CX964">
        <f t="shared" si="945"/>
        <v>0</v>
      </c>
      <c r="CY964">
        <f t="shared" si="946"/>
        <v>0</v>
      </c>
      <c r="CZ964">
        <f t="shared" si="947"/>
        <v>0</v>
      </c>
      <c r="DC964" t="s">
        <v>3</v>
      </c>
      <c r="DD964" t="s">
        <v>3</v>
      </c>
      <c r="DE964" t="s">
        <v>3</v>
      </c>
      <c r="DF964" t="s">
        <v>3</v>
      </c>
      <c r="DG964" t="s">
        <v>3</v>
      </c>
      <c r="DH964" t="s">
        <v>3</v>
      </c>
      <c r="DI964" t="s">
        <v>3</v>
      </c>
      <c r="DJ964" t="s">
        <v>3</v>
      </c>
      <c r="DK964" t="s">
        <v>3</v>
      </c>
      <c r="DL964" t="s">
        <v>3</v>
      </c>
      <c r="DM964" t="s">
        <v>3</v>
      </c>
      <c r="DN964">
        <v>0</v>
      </c>
      <c r="DO964">
        <v>0</v>
      </c>
      <c r="DP964">
        <v>1</v>
      </c>
      <c r="DQ964">
        <v>1</v>
      </c>
      <c r="DU964">
        <v>1007</v>
      </c>
      <c r="DV964" t="s">
        <v>158</v>
      </c>
      <c r="DW964" t="s">
        <v>158</v>
      </c>
      <c r="DX964">
        <v>1</v>
      </c>
      <c r="DZ964" t="s">
        <v>3</v>
      </c>
      <c r="EA964" t="s">
        <v>3</v>
      </c>
      <c r="EB964" t="s">
        <v>3</v>
      </c>
      <c r="EC964" t="s">
        <v>3</v>
      </c>
      <c r="EE964">
        <v>55586444</v>
      </c>
      <c r="EF964">
        <v>30</v>
      </c>
      <c r="EG964" t="s">
        <v>117</v>
      </c>
      <c r="EH964">
        <v>0</v>
      </c>
      <c r="EI964" t="s">
        <v>3</v>
      </c>
      <c r="EJ964">
        <v>1</v>
      </c>
      <c r="EK964">
        <v>8</v>
      </c>
      <c r="EL964" t="s">
        <v>233</v>
      </c>
      <c r="EM964" t="s">
        <v>234</v>
      </c>
      <c r="EO964" t="s">
        <v>3</v>
      </c>
      <c r="EQ964">
        <v>0</v>
      </c>
      <c r="ER964">
        <v>99.9</v>
      </c>
      <c r="ES964">
        <v>99.9</v>
      </c>
      <c r="ET964">
        <v>0</v>
      </c>
      <c r="EU964">
        <v>0</v>
      </c>
      <c r="EV964">
        <v>0</v>
      </c>
      <c r="EW964">
        <v>0</v>
      </c>
      <c r="EX964">
        <v>0</v>
      </c>
      <c r="FQ964">
        <v>0</v>
      </c>
      <c r="FR964">
        <v>0</v>
      </c>
      <c r="FS964">
        <v>0</v>
      </c>
      <c r="FX964">
        <v>92</v>
      </c>
      <c r="FY964">
        <v>49</v>
      </c>
      <c r="GA964" t="s">
        <v>3</v>
      </c>
      <c r="GD964">
        <v>1</v>
      </c>
      <c r="GF964">
        <v>-1921538256</v>
      </c>
      <c r="GG964">
        <v>2</v>
      </c>
      <c r="GH964">
        <v>1</v>
      </c>
      <c r="GI964">
        <v>2</v>
      </c>
      <c r="GJ964">
        <v>0</v>
      </c>
      <c r="GK964">
        <v>0</v>
      </c>
      <c r="GL964">
        <f t="shared" si="948"/>
        <v>0</v>
      </c>
      <c r="GM964">
        <f t="shared" si="949"/>
        <v>22216.85</v>
      </c>
      <c r="GN964">
        <f t="shared" si="950"/>
        <v>22216.85</v>
      </c>
      <c r="GO964">
        <f t="shared" si="951"/>
        <v>0</v>
      </c>
      <c r="GP964">
        <f t="shared" si="952"/>
        <v>0</v>
      </c>
      <c r="GR964">
        <v>0</v>
      </c>
      <c r="GS964">
        <v>3</v>
      </c>
      <c r="GT964">
        <v>0</v>
      </c>
      <c r="GU964" t="s">
        <v>3</v>
      </c>
      <c r="GV964">
        <f t="shared" si="953"/>
        <v>0</v>
      </c>
      <c r="GW964">
        <v>1</v>
      </c>
      <c r="GX964">
        <f t="shared" si="954"/>
        <v>0</v>
      </c>
      <c r="HA964">
        <v>0</v>
      </c>
      <c r="HB964">
        <v>0</v>
      </c>
      <c r="HC964">
        <f t="shared" si="955"/>
        <v>0</v>
      </c>
      <c r="HE964" t="s">
        <v>3</v>
      </c>
      <c r="HF964" t="s">
        <v>3</v>
      </c>
      <c r="HM964" t="s">
        <v>3</v>
      </c>
      <c r="HN964" t="s">
        <v>3</v>
      </c>
      <c r="HO964" t="s">
        <v>3</v>
      </c>
      <c r="HP964" t="s">
        <v>3</v>
      </c>
      <c r="HQ964" t="s">
        <v>3</v>
      </c>
      <c r="HS964">
        <v>0</v>
      </c>
      <c r="IK964">
        <v>0</v>
      </c>
    </row>
    <row r="965" spans="1:255" x14ac:dyDescent="0.25">
      <c r="A965" s="2">
        <v>19</v>
      </c>
      <c r="B965" s="2">
        <v>1</v>
      </c>
      <c r="C965" s="2"/>
      <c r="D965" s="2"/>
      <c r="E965" s="2"/>
      <c r="F965" s="2" t="s">
        <v>3</v>
      </c>
      <c r="G965" s="2" t="s">
        <v>535</v>
      </c>
      <c r="H965" s="2" t="s">
        <v>3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>
        <v>1</v>
      </c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>
        <v>0</v>
      </c>
      <c r="IL965" s="2"/>
      <c r="IM965" s="2"/>
      <c r="IN965" s="2"/>
      <c r="IO965" s="2"/>
      <c r="IP965" s="2"/>
      <c r="IQ965" s="2"/>
      <c r="IR965" s="2"/>
      <c r="IS965" s="2"/>
      <c r="IT965" s="2"/>
      <c r="IU965" s="2"/>
    </row>
    <row r="966" spans="1:255" x14ac:dyDescent="0.25">
      <c r="A966" s="2">
        <v>17</v>
      </c>
      <c r="B966" s="2">
        <v>1</v>
      </c>
      <c r="C966" s="2">
        <f>ROW(SmtRes!A828)</f>
        <v>828</v>
      </c>
      <c r="D966" s="2">
        <f>ROW(EtalonRes!A817)</f>
        <v>817</v>
      </c>
      <c r="E966" s="2" t="s">
        <v>536</v>
      </c>
      <c r="F966" s="2" t="s">
        <v>537</v>
      </c>
      <c r="G966" s="2" t="s">
        <v>538</v>
      </c>
      <c r="H966" s="2" t="s">
        <v>231</v>
      </c>
      <c r="I966" s="2">
        <f>ROUND(8/100,9)</f>
        <v>0.08</v>
      </c>
      <c r="J966" s="2">
        <v>0</v>
      </c>
      <c r="K966" s="2">
        <f>ROUND(8/100,9)</f>
        <v>0.08</v>
      </c>
      <c r="L966" s="2"/>
      <c r="M966" s="2"/>
      <c r="N966" s="2"/>
      <c r="O966" s="2">
        <f t="shared" ref="O966:O977" si="961">ROUND(CP966,2)</f>
        <v>5603.93</v>
      </c>
      <c r="P966" s="2">
        <f t="shared" ref="P966:P977" si="962">ROUND((ROUND((AC966*AW966*I966),2)*BC966),2)</f>
        <v>3620.92</v>
      </c>
      <c r="Q966" s="2">
        <f>(ROUND((ROUND((((ET966*1.25*1.1))*AV966*I966),2)*BB966),2)+ROUND((ROUND(((AE966-((EU966*1.25*1.1)))*AV966*I966),2)*BS966),2))</f>
        <v>255.84</v>
      </c>
      <c r="R966" s="2">
        <f t="shared" ref="R966:R977" si="963">ROUND((ROUND((AE966*AV966*I966),2)*BS966),2)</f>
        <v>6.6</v>
      </c>
      <c r="S966" s="2">
        <f t="shared" ref="S966:S977" si="964">ROUND((ROUND((AF966*AV966*I966),2)*BA966),2)</f>
        <v>1727.17</v>
      </c>
      <c r="T966" s="2">
        <f t="shared" ref="T966:T977" si="965">ROUND(CU966*I966,2)</f>
        <v>0</v>
      </c>
      <c r="U966" s="2">
        <f t="shared" ref="U966:U977" si="966">CV966*I966</f>
        <v>152.57721599999999</v>
      </c>
      <c r="V966" s="2">
        <f t="shared" ref="V966:V977" si="967">CW966*I966</f>
        <v>0</v>
      </c>
      <c r="W966" s="2">
        <f t="shared" ref="W966:W977" si="968">ROUND(CX966*I966,2)</f>
        <v>0</v>
      </c>
      <c r="X966" s="2">
        <f t="shared" ref="X966:X977" si="969">ROUND(CY966,2)</f>
        <v>1595.07</v>
      </c>
      <c r="Y966" s="2">
        <f t="shared" ref="Y966:Y977" si="970">ROUND(CZ966,2)</f>
        <v>849.55</v>
      </c>
      <c r="Z966" s="2"/>
      <c r="AA966" s="2">
        <v>56481265</v>
      </c>
      <c r="AB966" s="2">
        <f t="shared" ref="AB966:AB977" si="971">ROUND((AC966+AD966+AF966),6)</f>
        <v>67962.059500000003</v>
      </c>
      <c r="AC966" s="2">
        <f t="shared" ref="AC966:AC977" si="972">ROUND((ES966),6)</f>
        <v>44287.15</v>
      </c>
      <c r="AD966" s="2">
        <f>ROUND(((((ET966*1.25*1.1))-((EU966*1.25*1.1)))+AE966),6)</f>
        <v>3054.3975</v>
      </c>
      <c r="AE966" s="2">
        <f>ROUND(((EU966*1.25*1.1)),6)</f>
        <v>78.787499999999994</v>
      </c>
      <c r="AF966" s="2">
        <f>ROUND(((EV966*1.15*1.1)),6)</f>
        <v>20620.511999999999</v>
      </c>
      <c r="AG966" s="2">
        <f t="shared" ref="AG966:AG977" si="973">ROUND((AP966),6)</f>
        <v>0</v>
      </c>
      <c r="AH966" s="2">
        <f>((EW966*1.15*1.1))</f>
        <v>1821.6</v>
      </c>
      <c r="AI966" s="2">
        <f>((EX966*1.25*1.1))</f>
        <v>0</v>
      </c>
      <c r="AJ966" s="2">
        <f t="shared" ref="AJ966:AJ977" si="974">(AS966)</f>
        <v>0</v>
      </c>
      <c r="AK966" s="2">
        <v>62809.33</v>
      </c>
      <c r="AL966" s="2">
        <v>44287.15</v>
      </c>
      <c r="AM966" s="2">
        <v>2221.38</v>
      </c>
      <c r="AN966" s="2">
        <v>57.3</v>
      </c>
      <c r="AO966" s="2">
        <v>16300.8</v>
      </c>
      <c r="AP966" s="2">
        <v>0</v>
      </c>
      <c r="AQ966" s="2">
        <v>1440</v>
      </c>
      <c r="AR966" s="2">
        <v>0</v>
      </c>
      <c r="AS966" s="2">
        <v>0</v>
      </c>
      <c r="AT966" s="2">
        <v>92</v>
      </c>
      <c r="AU966" s="2">
        <v>49</v>
      </c>
      <c r="AV966" s="2">
        <v>1.0469999999999999</v>
      </c>
      <c r="AW966" s="2">
        <v>1.022</v>
      </c>
      <c r="AX966" s="2"/>
      <c r="AY966" s="2"/>
      <c r="AZ966" s="2">
        <v>1</v>
      </c>
      <c r="BA966" s="2">
        <v>1</v>
      </c>
      <c r="BB966" s="2">
        <v>1</v>
      </c>
      <c r="BC966" s="2">
        <v>1</v>
      </c>
      <c r="BD966" s="2" t="s">
        <v>3</v>
      </c>
      <c r="BE966" s="2" t="s">
        <v>3</v>
      </c>
      <c r="BF966" s="2" t="s">
        <v>3</v>
      </c>
      <c r="BG966" s="2" t="s">
        <v>3</v>
      </c>
      <c r="BH966" s="2">
        <v>0</v>
      </c>
      <c r="BI966" s="2">
        <v>1</v>
      </c>
      <c r="BJ966" s="2" t="s">
        <v>539</v>
      </c>
      <c r="BK966" s="2"/>
      <c r="BL966" s="2"/>
      <c r="BM966" s="2">
        <v>8</v>
      </c>
      <c r="BN966" s="2">
        <v>0</v>
      </c>
      <c r="BO966" s="2" t="s">
        <v>537</v>
      </c>
      <c r="BP966" s="2">
        <v>1</v>
      </c>
      <c r="BQ966" s="2">
        <v>30</v>
      </c>
      <c r="BR966" s="2">
        <v>0</v>
      </c>
      <c r="BS966" s="2">
        <v>1</v>
      </c>
      <c r="BT966" s="2">
        <v>1</v>
      </c>
      <c r="BU966" s="2">
        <v>1</v>
      </c>
      <c r="BV966" s="2">
        <v>1</v>
      </c>
      <c r="BW966" s="2">
        <v>1</v>
      </c>
      <c r="BX966" s="2">
        <v>1</v>
      </c>
      <c r="BY966" s="2" t="s">
        <v>3</v>
      </c>
      <c r="BZ966" s="2">
        <v>92</v>
      </c>
      <c r="CA966" s="2">
        <v>49</v>
      </c>
      <c r="CB966" s="2" t="s">
        <v>3</v>
      </c>
      <c r="CC966" s="2"/>
      <c r="CD966" s="2"/>
      <c r="CE966" s="2">
        <v>30</v>
      </c>
      <c r="CF966" s="2">
        <v>0</v>
      </c>
      <c r="CG966" s="2">
        <v>0</v>
      </c>
      <c r="CH966" s="2"/>
      <c r="CI966" s="2"/>
      <c r="CJ966" s="2"/>
      <c r="CK966" s="2"/>
      <c r="CL966" s="2"/>
      <c r="CM966" s="2">
        <v>0</v>
      </c>
      <c r="CN966" s="2" t="s">
        <v>3</v>
      </c>
      <c r="CO966" s="2">
        <v>0</v>
      </c>
      <c r="CP966" s="2">
        <f t="shared" ref="CP966:CP977" si="975">(P966+Q966+S966)</f>
        <v>5603.93</v>
      </c>
      <c r="CQ966" s="2">
        <f t="shared" ref="CQ966:CQ977" si="976">ROUND((ROUND((AC966*AW966*1),2)*BC966),2)</f>
        <v>45261.47</v>
      </c>
      <c r="CR966" s="2">
        <f>(ROUND((ROUND((((ET966*1.25*1.1))*AV966*1),2)*BB966),2)+ROUND((ROUND(((AE966-((EU966*1.25*1.1)))*AV966*1),2)*BS966),2))</f>
        <v>3197.95</v>
      </c>
      <c r="CS966" s="2">
        <f t="shared" ref="CS966:CS977" si="977">ROUND((ROUND((AE966*AV966*1),2)*BS966),2)</f>
        <v>82.49</v>
      </c>
      <c r="CT966" s="2">
        <f t="shared" ref="CT966:CT977" si="978">ROUND((ROUND((AF966*AV966*1),2)*BA966),2)</f>
        <v>21589.68</v>
      </c>
      <c r="CU966" s="2">
        <f t="shared" ref="CU966:CU977" si="979">AG966</f>
        <v>0</v>
      </c>
      <c r="CV966" s="2">
        <f t="shared" ref="CV966:CV977" si="980">(AH966*AV966)</f>
        <v>1907.2151999999999</v>
      </c>
      <c r="CW966" s="2">
        <f t="shared" ref="CW966:CW977" si="981">AI966</f>
        <v>0</v>
      </c>
      <c r="CX966" s="2">
        <f t="shared" ref="CX966:CX977" si="982">AJ966</f>
        <v>0</v>
      </c>
      <c r="CY966" s="2">
        <f t="shared" ref="CY966:CY977" si="983">(((S966+R966)*AT966)/100)</f>
        <v>1595.0683999999999</v>
      </c>
      <c r="CZ966" s="2">
        <f t="shared" ref="CZ966:CZ977" si="984">(((S966+R966)*AU966)/100)</f>
        <v>849.54729999999995</v>
      </c>
      <c r="DA966" s="2"/>
      <c r="DB966" s="2"/>
      <c r="DC966" s="2" t="s">
        <v>3</v>
      </c>
      <c r="DD966" s="2" t="s">
        <v>3</v>
      </c>
      <c r="DE966" s="2" t="s">
        <v>165</v>
      </c>
      <c r="DF966" s="2" t="s">
        <v>165</v>
      </c>
      <c r="DG966" s="2" t="s">
        <v>166</v>
      </c>
      <c r="DH966" s="2" t="s">
        <v>3</v>
      </c>
      <c r="DI966" s="2" t="s">
        <v>166</v>
      </c>
      <c r="DJ966" s="2" t="s">
        <v>165</v>
      </c>
      <c r="DK966" s="2" t="s">
        <v>3</v>
      </c>
      <c r="DL966" s="2" t="s">
        <v>3</v>
      </c>
      <c r="DM966" s="2" t="s">
        <v>3</v>
      </c>
      <c r="DN966" s="2">
        <v>0</v>
      </c>
      <c r="DO966" s="2">
        <v>0</v>
      </c>
      <c r="DP966" s="2">
        <v>1</v>
      </c>
      <c r="DQ966" s="2">
        <v>1</v>
      </c>
      <c r="DR966" s="2"/>
      <c r="DS966" s="2"/>
      <c r="DT966" s="2"/>
      <c r="DU966" s="2">
        <v>1013</v>
      </c>
      <c r="DV966" s="2" t="s">
        <v>231</v>
      </c>
      <c r="DW966" s="2" t="s">
        <v>231</v>
      </c>
      <c r="DX966" s="2">
        <v>1</v>
      </c>
      <c r="DY966" s="2"/>
      <c r="DZ966" s="2" t="s">
        <v>3</v>
      </c>
      <c r="EA966" s="2" t="s">
        <v>3</v>
      </c>
      <c r="EB966" s="2" t="s">
        <v>3</v>
      </c>
      <c r="EC966" s="2" t="s">
        <v>3</v>
      </c>
      <c r="ED966" s="2"/>
      <c r="EE966" s="2">
        <v>55586444</v>
      </c>
      <c r="EF966" s="2">
        <v>30</v>
      </c>
      <c r="EG966" s="2" t="s">
        <v>117</v>
      </c>
      <c r="EH966" s="2">
        <v>0</v>
      </c>
      <c r="EI966" s="2" t="s">
        <v>3</v>
      </c>
      <c r="EJ966" s="2">
        <v>1</v>
      </c>
      <c r="EK966" s="2">
        <v>8</v>
      </c>
      <c r="EL966" s="2" t="s">
        <v>233</v>
      </c>
      <c r="EM966" s="2" t="s">
        <v>234</v>
      </c>
      <c r="EN966" s="2"/>
      <c r="EO966" s="2" t="s">
        <v>52</v>
      </c>
      <c r="EP966" s="2"/>
      <c r="EQ966" s="2">
        <v>0</v>
      </c>
      <c r="ER966" s="2">
        <v>62809.33</v>
      </c>
      <c r="ES966" s="2">
        <v>44287.15</v>
      </c>
      <c r="ET966" s="2">
        <v>2221.38</v>
      </c>
      <c r="EU966" s="2">
        <v>57.3</v>
      </c>
      <c r="EV966" s="2">
        <v>16300.8</v>
      </c>
      <c r="EW966" s="2">
        <v>1440</v>
      </c>
      <c r="EX966" s="2">
        <v>0</v>
      </c>
      <c r="EY966" s="2">
        <v>0</v>
      </c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>
        <v>0</v>
      </c>
      <c r="FR966" s="2">
        <v>0</v>
      </c>
      <c r="FS966" s="2">
        <v>0</v>
      </c>
      <c r="FT966" s="2"/>
      <c r="FU966" s="2"/>
      <c r="FV966" s="2"/>
      <c r="FW966" s="2"/>
      <c r="FX966" s="2">
        <v>92</v>
      </c>
      <c r="FY966" s="2">
        <v>49</v>
      </c>
      <c r="FZ966" s="2"/>
      <c r="GA966" s="2" t="s">
        <v>3</v>
      </c>
      <c r="GB966" s="2"/>
      <c r="GC966" s="2"/>
      <c r="GD966" s="2">
        <v>1</v>
      </c>
      <c r="GE966" s="2"/>
      <c r="GF966" s="2">
        <v>-443122227</v>
      </c>
      <c r="GG966" s="2">
        <v>2</v>
      </c>
      <c r="GH966" s="2">
        <v>1</v>
      </c>
      <c r="GI966" s="2">
        <v>2</v>
      </c>
      <c r="GJ966" s="2">
        <v>0</v>
      </c>
      <c r="GK966" s="2">
        <v>0</v>
      </c>
      <c r="GL966" s="2">
        <f t="shared" ref="GL966:GL977" si="985">ROUND(IF(AND(BH966=3,BI966=3,FS966&lt;&gt;0),P966,0),2)</f>
        <v>0</v>
      </c>
      <c r="GM966" s="2">
        <f t="shared" ref="GM966:GM977" si="986">ROUND(O966+X966+Y966,2)+GX966</f>
        <v>8048.55</v>
      </c>
      <c r="GN966" s="2">
        <f t="shared" ref="GN966:GN977" si="987">IF(OR(BI966=0,BI966=1),GM966-GX966,0)</f>
        <v>8048.55</v>
      </c>
      <c r="GO966" s="2">
        <f t="shared" ref="GO966:GO977" si="988">IF(BI966=2,GM966-GX966,0)</f>
        <v>0</v>
      </c>
      <c r="GP966" s="2">
        <f t="shared" ref="GP966:GP977" si="989">IF(BI966=4,GM966-GX966,0)</f>
        <v>0</v>
      </c>
      <c r="GQ966" s="2"/>
      <c r="GR966" s="2">
        <v>0</v>
      </c>
      <c r="GS966" s="2">
        <v>3</v>
      </c>
      <c r="GT966" s="2">
        <v>0</v>
      </c>
      <c r="GU966" s="2" t="s">
        <v>3</v>
      </c>
      <c r="GV966" s="2">
        <f t="shared" ref="GV966:GV977" si="990">ROUND((GT966),6)</f>
        <v>0</v>
      </c>
      <c r="GW966" s="2">
        <v>1</v>
      </c>
      <c r="GX966" s="2">
        <f t="shared" ref="GX966:GX977" si="991">ROUND(HC966*I966,2)</f>
        <v>0</v>
      </c>
      <c r="GY966" s="2"/>
      <c r="GZ966" s="2"/>
      <c r="HA966" s="2">
        <v>0</v>
      </c>
      <c r="HB966" s="2">
        <v>0</v>
      </c>
      <c r="HC966" s="2">
        <f t="shared" ref="HC966:HC977" si="992">GV966*GW966</f>
        <v>0</v>
      </c>
      <c r="HD966" s="2"/>
      <c r="HE966" s="2" t="s">
        <v>3</v>
      </c>
      <c r="HF966" s="2" t="s">
        <v>3</v>
      </c>
      <c r="HG966" s="2"/>
      <c r="HH966" s="2"/>
      <c r="HI966" s="2"/>
      <c r="HJ966" s="2"/>
      <c r="HK966" s="2"/>
      <c r="HL966" s="2"/>
      <c r="HM966" s="2" t="s">
        <v>3</v>
      </c>
      <c r="HN966" s="2" t="s">
        <v>3</v>
      </c>
      <c r="HO966" s="2" t="s">
        <v>3</v>
      </c>
      <c r="HP966" s="2" t="s">
        <v>3</v>
      </c>
      <c r="HQ966" s="2" t="s">
        <v>3</v>
      </c>
      <c r="HR966" s="2"/>
      <c r="HS966" s="2">
        <v>0</v>
      </c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>
        <v>0</v>
      </c>
      <c r="IL966" s="2"/>
      <c r="IM966" s="2"/>
      <c r="IN966" s="2"/>
      <c r="IO966" s="2"/>
      <c r="IP966" s="2"/>
      <c r="IQ966" s="2"/>
      <c r="IR966" s="2"/>
      <c r="IS966" s="2"/>
      <c r="IT966" s="2"/>
      <c r="IU966" s="2"/>
    </row>
    <row r="967" spans="1:255" x14ac:dyDescent="0.25">
      <c r="A967">
        <v>17</v>
      </c>
      <c r="B967">
        <v>1</v>
      </c>
      <c r="C967">
        <f>ROW(SmtRes!A850)</f>
        <v>850</v>
      </c>
      <c r="D967">
        <f>ROW(EtalonRes!A836)</f>
        <v>836</v>
      </c>
      <c r="E967" t="s">
        <v>536</v>
      </c>
      <c r="F967" t="s">
        <v>537</v>
      </c>
      <c r="G967" t="s">
        <v>538</v>
      </c>
      <c r="H967" t="s">
        <v>231</v>
      </c>
      <c r="I967">
        <f>ROUND(8/100,9)</f>
        <v>0.08</v>
      </c>
      <c r="J967">
        <v>0</v>
      </c>
      <c r="K967">
        <f>ROUND(8/100,9)</f>
        <v>0.08</v>
      </c>
      <c r="O967">
        <f t="shared" si="961"/>
        <v>101243.54</v>
      </c>
      <c r="P967">
        <f t="shared" si="962"/>
        <v>15569.96</v>
      </c>
      <c r="Q967">
        <f>(ROUND((ROUND((((ET967*1.25*1.1))*AV967*I967),2)*BB967),2)+ROUND((ROUND(((AE967-((EU967*1.25*1.1)))*AV967*I967),2)*BS967),2))</f>
        <v>3080.31</v>
      </c>
      <c r="R967">
        <f t="shared" si="963"/>
        <v>315.61</v>
      </c>
      <c r="S967">
        <f t="shared" si="964"/>
        <v>82593.27</v>
      </c>
      <c r="T967">
        <f t="shared" si="965"/>
        <v>0</v>
      </c>
      <c r="U967">
        <f t="shared" si="966"/>
        <v>152.57721599999999</v>
      </c>
      <c r="V967">
        <f t="shared" si="967"/>
        <v>0</v>
      </c>
      <c r="W967">
        <f t="shared" si="968"/>
        <v>0</v>
      </c>
      <c r="X967">
        <f t="shared" si="969"/>
        <v>76276.17</v>
      </c>
      <c r="Y967">
        <f t="shared" si="970"/>
        <v>40625.35</v>
      </c>
      <c r="AA967">
        <v>56481267</v>
      </c>
      <c r="AB967">
        <f t="shared" si="971"/>
        <v>67962.059500000003</v>
      </c>
      <c r="AC967">
        <f t="shared" si="972"/>
        <v>44287.15</v>
      </c>
      <c r="AD967">
        <f>ROUND(((((ET967*1.25*1.1))-((EU967*1.25*1.1)))+AE967),6)</f>
        <v>3054.3975</v>
      </c>
      <c r="AE967">
        <f>ROUND(((EU967*1.25*1.1)),6)</f>
        <v>78.787499999999994</v>
      </c>
      <c r="AF967">
        <f>ROUND(((EV967*1.15*1.1)),6)</f>
        <v>20620.511999999999</v>
      </c>
      <c r="AG967">
        <f t="shared" si="973"/>
        <v>0</v>
      </c>
      <c r="AH967">
        <f>((EW967*1.15*1.1))</f>
        <v>1821.6</v>
      </c>
      <c r="AI967">
        <f>((EX967*1.25*1.1))</f>
        <v>0</v>
      </c>
      <c r="AJ967">
        <f t="shared" si="974"/>
        <v>0</v>
      </c>
      <c r="AK967">
        <v>62809.33</v>
      </c>
      <c r="AL967">
        <v>44287.15</v>
      </c>
      <c r="AM967">
        <v>2221.38</v>
      </c>
      <c r="AN967">
        <v>57.3</v>
      </c>
      <c r="AO967">
        <v>16300.8</v>
      </c>
      <c r="AP967">
        <v>0</v>
      </c>
      <c r="AQ967">
        <v>1440</v>
      </c>
      <c r="AR967">
        <v>0</v>
      </c>
      <c r="AS967">
        <v>0</v>
      </c>
      <c r="AT967">
        <v>92</v>
      </c>
      <c r="AU967">
        <v>49</v>
      </c>
      <c r="AV967">
        <v>1.0469999999999999</v>
      </c>
      <c r="AW967">
        <v>1.022</v>
      </c>
      <c r="AZ967">
        <v>1</v>
      </c>
      <c r="BA967">
        <v>47.82</v>
      </c>
      <c r="BB967">
        <v>12.04</v>
      </c>
      <c r="BC967">
        <v>4.3</v>
      </c>
      <c r="BD967" t="s">
        <v>3</v>
      </c>
      <c r="BE967" t="s">
        <v>3</v>
      </c>
      <c r="BF967" t="s">
        <v>3</v>
      </c>
      <c r="BG967" t="s">
        <v>3</v>
      </c>
      <c r="BH967">
        <v>0</v>
      </c>
      <c r="BI967">
        <v>1</v>
      </c>
      <c r="BJ967" t="s">
        <v>539</v>
      </c>
      <c r="BM967">
        <v>8</v>
      </c>
      <c r="BN967">
        <v>0</v>
      </c>
      <c r="BO967" t="s">
        <v>537</v>
      </c>
      <c r="BP967">
        <v>1</v>
      </c>
      <c r="BQ967">
        <v>30</v>
      </c>
      <c r="BR967">
        <v>0</v>
      </c>
      <c r="BS967">
        <v>47.82</v>
      </c>
      <c r="BT967">
        <v>1</v>
      </c>
      <c r="BU967">
        <v>1</v>
      </c>
      <c r="BV967">
        <v>1</v>
      </c>
      <c r="BW967">
        <v>1</v>
      </c>
      <c r="BX967">
        <v>1</v>
      </c>
      <c r="BY967" t="s">
        <v>3</v>
      </c>
      <c r="BZ967">
        <v>92</v>
      </c>
      <c r="CA967">
        <v>49</v>
      </c>
      <c r="CB967" t="s">
        <v>3</v>
      </c>
      <c r="CE967">
        <v>30</v>
      </c>
      <c r="CF967">
        <v>0</v>
      </c>
      <c r="CG967">
        <v>0</v>
      </c>
      <c r="CM967">
        <v>0</v>
      </c>
      <c r="CN967" t="s">
        <v>3</v>
      </c>
      <c r="CO967">
        <v>0</v>
      </c>
      <c r="CP967">
        <f t="shared" si="975"/>
        <v>101243.54000000001</v>
      </c>
      <c r="CQ967">
        <f t="shared" si="976"/>
        <v>194624.32</v>
      </c>
      <c r="CR967">
        <f>(ROUND((ROUND((((ET967*1.25*1.1))*AV967*1),2)*BB967),2)+ROUND((ROUND(((AE967-((EU967*1.25*1.1)))*AV967*1),2)*BS967),2))</f>
        <v>38503.32</v>
      </c>
      <c r="CS967">
        <f t="shared" si="977"/>
        <v>3944.67</v>
      </c>
      <c r="CT967">
        <f t="shared" si="978"/>
        <v>1032418.5</v>
      </c>
      <c r="CU967">
        <f t="shared" si="979"/>
        <v>0</v>
      </c>
      <c r="CV967">
        <f t="shared" si="980"/>
        <v>1907.2151999999999</v>
      </c>
      <c r="CW967">
        <f t="shared" si="981"/>
        <v>0</v>
      </c>
      <c r="CX967">
        <f t="shared" si="982"/>
        <v>0</v>
      </c>
      <c r="CY967">
        <f t="shared" si="983"/>
        <v>76276.169600000008</v>
      </c>
      <c r="CZ967">
        <f t="shared" si="984"/>
        <v>40625.351200000005</v>
      </c>
      <c r="DC967" t="s">
        <v>3</v>
      </c>
      <c r="DD967" t="s">
        <v>3</v>
      </c>
      <c r="DE967" t="s">
        <v>165</v>
      </c>
      <c r="DF967" t="s">
        <v>165</v>
      </c>
      <c r="DG967" t="s">
        <v>166</v>
      </c>
      <c r="DH967" t="s">
        <v>3</v>
      </c>
      <c r="DI967" t="s">
        <v>166</v>
      </c>
      <c r="DJ967" t="s">
        <v>165</v>
      </c>
      <c r="DK967" t="s">
        <v>3</v>
      </c>
      <c r="DL967" t="s">
        <v>3</v>
      </c>
      <c r="DM967" t="s">
        <v>3</v>
      </c>
      <c r="DN967">
        <v>0</v>
      </c>
      <c r="DO967">
        <v>0</v>
      </c>
      <c r="DP967">
        <v>1</v>
      </c>
      <c r="DQ967">
        <v>1</v>
      </c>
      <c r="DU967">
        <v>1013</v>
      </c>
      <c r="DV967" t="s">
        <v>231</v>
      </c>
      <c r="DW967" t="s">
        <v>231</v>
      </c>
      <c r="DX967">
        <v>1</v>
      </c>
      <c r="DZ967" t="s">
        <v>3</v>
      </c>
      <c r="EA967" t="s">
        <v>3</v>
      </c>
      <c r="EB967" t="s">
        <v>3</v>
      </c>
      <c r="EC967" t="s">
        <v>3</v>
      </c>
      <c r="EE967">
        <v>55586444</v>
      </c>
      <c r="EF967">
        <v>30</v>
      </c>
      <c r="EG967" t="s">
        <v>117</v>
      </c>
      <c r="EH967">
        <v>0</v>
      </c>
      <c r="EI967" t="s">
        <v>3</v>
      </c>
      <c r="EJ967">
        <v>1</v>
      </c>
      <c r="EK967">
        <v>8</v>
      </c>
      <c r="EL967" t="s">
        <v>233</v>
      </c>
      <c r="EM967" t="s">
        <v>234</v>
      </c>
      <c r="EO967" t="s">
        <v>52</v>
      </c>
      <c r="EQ967">
        <v>0</v>
      </c>
      <c r="ER967">
        <v>62809.33</v>
      </c>
      <c r="ES967">
        <v>44287.15</v>
      </c>
      <c r="ET967">
        <v>2221.38</v>
      </c>
      <c r="EU967">
        <v>57.3</v>
      </c>
      <c r="EV967">
        <v>16300.8</v>
      </c>
      <c r="EW967">
        <v>1440</v>
      </c>
      <c r="EX967">
        <v>0</v>
      </c>
      <c r="EY967">
        <v>0</v>
      </c>
      <c r="FQ967">
        <v>0</v>
      </c>
      <c r="FR967">
        <v>0</v>
      </c>
      <c r="FS967">
        <v>0</v>
      </c>
      <c r="FX967">
        <v>92</v>
      </c>
      <c r="FY967">
        <v>49</v>
      </c>
      <c r="GA967" t="s">
        <v>3</v>
      </c>
      <c r="GD967">
        <v>1</v>
      </c>
      <c r="GF967">
        <v>-443122227</v>
      </c>
      <c r="GG967">
        <v>2</v>
      </c>
      <c r="GH967">
        <v>1</v>
      </c>
      <c r="GI967">
        <v>2</v>
      </c>
      <c r="GJ967">
        <v>0</v>
      </c>
      <c r="GK967">
        <v>0</v>
      </c>
      <c r="GL967">
        <f t="shared" si="985"/>
        <v>0</v>
      </c>
      <c r="GM967">
        <f t="shared" si="986"/>
        <v>218145.06</v>
      </c>
      <c r="GN967">
        <f t="shared" si="987"/>
        <v>218145.06</v>
      </c>
      <c r="GO967">
        <f t="shared" si="988"/>
        <v>0</v>
      </c>
      <c r="GP967">
        <f t="shared" si="989"/>
        <v>0</v>
      </c>
      <c r="GR967">
        <v>0</v>
      </c>
      <c r="GS967">
        <v>3</v>
      </c>
      <c r="GT967">
        <v>0</v>
      </c>
      <c r="GU967" t="s">
        <v>3</v>
      </c>
      <c r="GV967">
        <f t="shared" si="990"/>
        <v>0</v>
      </c>
      <c r="GW967">
        <v>1</v>
      </c>
      <c r="GX967">
        <f t="shared" si="991"/>
        <v>0</v>
      </c>
      <c r="HA967">
        <v>0</v>
      </c>
      <c r="HB967">
        <v>0</v>
      </c>
      <c r="HC967">
        <f t="shared" si="992"/>
        <v>0</v>
      </c>
      <c r="HE967" t="s">
        <v>3</v>
      </c>
      <c r="HF967" t="s">
        <v>3</v>
      </c>
      <c r="HM967" t="s">
        <v>3</v>
      </c>
      <c r="HN967" t="s">
        <v>3</v>
      </c>
      <c r="HO967" t="s">
        <v>3</v>
      </c>
      <c r="HP967" t="s">
        <v>3</v>
      </c>
      <c r="HQ967" t="s">
        <v>3</v>
      </c>
      <c r="HS967">
        <v>0</v>
      </c>
      <c r="IK967">
        <v>0</v>
      </c>
    </row>
    <row r="968" spans="1:255" x14ac:dyDescent="0.25">
      <c r="A968" s="2">
        <v>18</v>
      </c>
      <c r="B968" s="2">
        <v>1</v>
      </c>
      <c r="C968" s="2">
        <v>824</v>
      </c>
      <c r="D968" s="2"/>
      <c r="E968" s="2" t="s">
        <v>540</v>
      </c>
      <c r="F968" s="2" t="s">
        <v>541</v>
      </c>
      <c r="G968" s="2" t="s">
        <v>542</v>
      </c>
      <c r="H968" s="2" t="s">
        <v>32</v>
      </c>
      <c r="I968" s="2">
        <f>I966*J968</f>
        <v>0.11016000000000001</v>
      </c>
      <c r="J968" s="2">
        <v>1.377</v>
      </c>
      <c r="K968" s="2">
        <v>1.377</v>
      </c>
      <c r="L968" s="2"/>
      <c r="M968" s="2"/>
      <c r="N968" s="2"/>
      <c r="O968" s="2">
        <f t="shared" si="961"/>
        <v>717.89</v>
      </c>
      <c r="P968" s="2">
        <f t="shared" si="962"/>
        <v>717.89</v>
      </c>
      <c r="Q968" s="2">
        <f t="shared" ref="Q968:Q977" si="993">(ROUND((ROUND(((ET968)*AV968*I968),2)*BB968),2)+ROUND((ROUND(((AE968-(EU968))*AV968*I968),2)*BS968),2))</f>
        <v>0</v>
      </c>
      <c r="R968" s="2">
        <f t="shared" si="963"/>
        <v>0</v>
      </c>
      <c r="S968" s="2">
        <f t="shared" si="964"/>
        <v>0</v>
      </c>
      <c r="T968" s="2">
        <f t="shared" si="965"/>
        <v>0</v>
      </c>
      <c r="U968" s="2">
        <f t="shared" si="966"/>
        <v>0</v>
      </c>
      <c r="V968" s="2">
        <f t="shared" si="967"/>
        <v>0</v>
      </c>
      <c r="W968" s="2">
        <f t="shared" si="968"/>
        <v>0</v>
      </c>
      <c r="X968" s="2">
        <f t="shared" si="969"/>
        <v>0</v>
      </c>
      <c r="Y968" s="2">
        <f t="shared" si="970"/>
        <v>0</v>
      </c>
      <c r="Z968" s="2"/>
      <c r="AA968" s="2">
        <v>56481265</v>
      </c>
      <c r="AB968" s="2">
        <f t="shared" si="971"/>
        <v>6376.52</v>
      </c>
      <c r="AC968" s="2">
        <f t="shared" si="972"/>
        <v>6376.52</v>
      </c>
      <c r="AD968" s="2">
        <f t="shared" ref="AD968:AD977" si="994">ROUND((((ET968)-(EU968))+AE968),6)</f>
        <v>0</v>
      </c>
      <c r="AE968" s="2">
        <f t="shared" ref="AE968:AE977" si="995">ROUND((EU968),6)</f>
        <v>0</v>
      </c>
      <c r="AF968" s="2">
        <f t="shared" ref="AF968:AF977" si="996">ROUND((EV968),6)</f>
        <v>0</v>
      </c>
      <c r="AG968" s="2">
        <f t="shared" si="973"/>
        <v>0</v>
      </c>
      <c r="AH968" s="2">
        <f t="shared" ref="AH968:AH977" si="997">(EW968)</f>
        <v>0</v>
      </c>
      <c r="AI968" s="2">
        <f t="shared" ref="AI968:AI977" si="998">(EX968)</f>
        <v>0</v>
      </c>
      <c r="AJ968" s="2">
        <f t="shared" si="974"/>
        <v>0</v>
      </c>
      <c r="AK968" s="2">
        <v>6376.52</v>
      </c>
      <c r="AL968" s="2">
        <v>6376.52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92</v>
      </c>
      <c r="AU968" s="2">
        <v>49</v>
      </c>
      <c r="AV968" s="2">
        <v>1</v>
      </c>
      <c r="AW968" s="2">
        <v>1.022</v>
      </c>
      <c r="AX968" s="2"/>
      <c r="AY968" s="2"/>
      <c r="AZ968" s="2">
        <v>1</v>
      </c>
      <c r="BA968" s="2">
        <v>1</v>
      </c>
      <c r="BB968" s="2">
        <v>1</v>
      </c>
      <c r="BC968" s="2">
        <v>1</v>
      </c>
      <c r="BD968" s="2" t="s">
        <v>3</v>
      </c>
      <c r="BE968" s="2" t="s">
        <v>3</v>
      </c>
      <c r="BF968" s="2" t="s">
        <v>3</v>
      </c>
      <c r="BG968" s="2" t="s">
        <v>3</v>
      </c>
      <c r="BH968" s="2">
        <v>3</v>
      </c>
      <c r="BI968" s="2">
        <v>1</v>
      </c>
      <c r="BJ968" s="2" t="s">
        <v>543</v>
      </c>
      <c r="BK968" s="2"/>
      <c r="BL968" s="2"/>
      <c r="BM968" s="2">
        <v>8</v>
      </c>
      <c r="BN968" s="2">
        <v>0</v>
      </c>
      <c r="BO968" s="2" t="s">
        <v>3</v>
      </c>
      <c r="BP968" s="2">
        <v>0</v>
      </c>
      <c r="BQ968" s="2">
        <v>30</v>
      </c>
      <c r="BR968" s="2">
        <v>0</v>
      </c>
      <c r="BS968" s="2">
        <v>1</v>
      </c>
      <c r="BT968" s="2">
        <v>1</v>
      </c>
      <c r="BU968" s="2">
        <v>1</v>
      </c>
      <c r="BV968" s="2">
        <v>1</v>
      </c>
      <c r="BW968" s="2">
        <v>1</v>
      </c>
      <c r="BX968" s="2">
        <v>1</v>
      </c>
      <c r="BY968" s="2" t="s">
        <v>3</v>
      </c>
      <c r="BZ968" s="2">
        <v>92</v>
      </c>
      <c r="CA968" s="2">
        <v>49</v>
      </c>
      <c r="CB968" s="2" t="s">
        <v>3</v>
      </c>
      <c r="CC968" s="2"/>
      <c r="CD968" s="2"/>
      <c r="CE968" s="2">
        <v>30</v>
      </c>
      <c r="CF968" s="2">
        <v>0</v>
      </c>
      <c r="CG968" s="2">
        <v>0</v>
      </c>
      <c r="CH968" s="2"/>
      <c r="CI968" s="2"/>
      <c r="CJ968" s="2"/>
      <c r="CK968" s="2"/>
      <c r="CL968" s="2"/>
      <c r="CM968" s="2">
        <v>0</v>
      </c>
      <c r="CN968" s="2" t="s">
        <v>3</v>
      </c>
      <c r="CO968" s="2">
        <v>0</v>
      </c>
      <c r="CP968" s="2">
        <f t="shared" si="975"/>
        <v>717.89</v>
      </c>
      <c r="CQ968" s="2">
        <f t="shared" si="976"/>
        <v>6516.8</v>
      </c>
      <c r="CR968" s="2">
        <f t="shared" ref="CR968:CR977" si="999">(ROUND((ROUND(((ET968)*AV968*1),2)*BB968),2)+ROUND((ROUND(((AE968-(EU968))*AV968*1),2)*BS968),2))</f>
        <v>0</v>
      </c>
      <c r="CS968" s="2">
        <f t="shared" si="977"/>
        <v>0</v>
      </c>
      <c r="CT968" s="2">
        <f t="shared" si="978"/>
        <v>0</v>
      </c>
      <c r="CU968" s="2">
        <f t="shared" si="979"/>
        <v>0</v>
      </c>
      <c r="CV968" s="2">
        <f t="shared" si="980"/>
        <v>0</v>
      </c>
      <c r="CW968" s="2">
        <f t="shared" si="981"/>
        <v>0</v>
      </c>
      <c r="CX968" s="2">
        <f t="shared" si="982"/>
        <v>0</v>
      </c>
      <c r="CY968" s="2">
        <f t="shared" si="983"/>
        <v>0</v>
      </c>
      <c r="CZ968" s="2">
        <f t="shared" si="984"/>
        <v>0</v>
      </c>
      <c r="DA968" s="2"/>
      <c r="DB968" s="2"/>
      <c r="DC968" s="2" t="s">
        <v>3</v>
      </c>
      <c r="DD968" s="2" t="s">
        <v>3</v>
      </c>
      <c r="DE968" s="2" t="s">
        <v>3</v>
      </c>
      <c r="DF968" s="2" t="s">
        <v>3</v>
      </c>
      <c r="DG968" s="2" t="s">
        <v>3</v>
      </c>
      <c r="DH968" s="2" t="s">
        <v>3</v>
      </c>
      <c r="DI968" s="2" t="s">
        <v>3</v>
      </c>
      <c r="DJ968" s="2" t="s">
        <v>3</v>
      </c>
      <c r="DK968" s="2" t="s">
        <v>3</v>
      </c>
      <c r="DL968" s="2" t="s">
        <v>3</v>
      </c>
      <c r="DM968" s="2" t="s">
        <v>3</v>
      </c>
      <c r="DN968" s="2">
        <v>0</v>
      </c>
      <c r="DO968" s="2">
        <v>0</v>
      </c>
      <c r="DP968" s="2">
        <v>1</v>
      </c>
      <c r="DQ968" s="2">
        <v>1</v>
      </c>
      <c r="DR968" s="2"/>
      <c r="DS968" s="2"/>
      <c r="DT968" s="2"/>
      <c r="DU968" s="2">
        <v>1009</v>
      </c>
      <c r="DV968" s="2" t="s">
        <v>32</v>
      </c>
      <c r="DW968" s="2" t="s">
        <v>32</v>
      </c>
      <c r="DX968" s="2">
        <v>1000</v>
      </c>
      <c r="DY968" s="2"/>
      <c r="DZ968" s="2" t="s">
        <v>3</v>
      </c>
      <c r="EA968" s="2" t="s">
        <v>3</v>
      </c>
      <c r="EB968" s="2" t="s">
        <v>3</v>
      </c>
      <c r="EC968" s="2" t="s">
        <v>3</v>
      </c>
      <c r="ED968" s="2"/>
      <c r="EE968" s="2">
        <v>55586444</v>
      </c>
      <c r="EF968" s="2">
        <v>30</v>
      </c>
      <c r="EG968" s="2" t="s">
        <v>117</v>
      </c>
      <c r="EH968" s="2">
        <v>0</v>
      </c>
      <c r="EI968" s="2" t="s">
        <v>3</v>
      </c>
      <c r="EJ968" s="2">
        <v>1</v>
      </c>
      <c r="EK968" s="2">
        <v>8</v>
      </c>
      <c r="EL968" s="2" t="s">
        <v>233</v>
      </c>
      <c r="EM968" s="2" t="s">
        <v>234</v>
      </c>
      <c r="EN968" s="2"/>
      <c r="EO968" s="2" t="s">
        <v>3</v>
      </c>
      <c r="EP968" s="2"/>
      <c r="EQ968" s="2">
        <v>0</v>
      </c>
      <c r="ER968" s="2">
        <v>6376.52</v>
      </c>
      <c r="ES968" s="2">
        <v>6376.52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>
        <v>0</v>
      </c>
      <c r="FR968" s="2">
        <v>0</v>
      </c>
      <c r="FS968" s="2">
        <v>0</v>
      </c>
      <c r="FT968" s="2"/>
      <c r="FU968" s="2"/>
      <c r="FV968" s="2"/>
      <c r="FW968" s="2"/>
      <c r="FX968" s="2">
        <v>92</v>
      </c>
      <c r="FY968" s="2">
        <v>49</v>
      </c>
      <c r="FZ968" s="2"/>
      <c r="GA968" s="2" t="s">
        <v>3</v>
      </c>
      <c r="GB968" s="2"/>
      <c r="GC968" s="2"/>
      <c r="GD968" s="2">
        <v>1</v>
      </c>
      <c r="GE968" s="2"/>
      <c r="GF968" s="2">
        <v>-705852171</v>
      </c>
      <c r="GG968" s="2">
        <v>2</v>
      </c>
      <c r="GH968" s="2">
        <v>1</v>
      </c>
      <c r="GI968" s="2">
        <v>-2</v>
      </c>
      <c r="GJ968" s="2">
        <v>0</v>
      </c>
      <c r="GK968" s="2">
        <v>0</v>
      </c>
      <c r="GL968" s="2">
        <f t="shared" si="985"/>
        <v>0</v>
      </c>
      <c r="GM968" s="2">
        <f t="shared" si="986"/>
        <v>717.89</v>
      </c>
      <c r="GN968" s="2">
        <f t="shared" si="987"/>
        <v>717.89</v>
      </c>
      <c r="GO968" s="2">
        <f t="shared" si="988"/>
        <v>0</v>
      </c>
      <c r="GP968" s="2">
        <f t="shared" si="989"/>
        <v>0</v>
      </c>
      <c r="GQ968" s="2"/>
      <c r="GR968" s="2">
        <v>0</v>
      </c>
      <c r="GS968" s="2">
        <v>3</v>
      </c>
      <c r="GT968" s="2">
        <v>0</v>
      </c>
      <c r="GU968" s="2" t="s">
        <v>3</v>
      </c>
      <c r="GV968" s="2">
        <f t="shared" si="990"/>
        <v>0</v>
      </c>
      <c r="GW968" s="2">
        <v>1</v>
      </c>
      <c r="GX968" s="2">
        <f t="shared" si="991"/>
        <v>0</v>
      </c>
      <c r="GY968" s="2"/>
      <c r="GZ968" s="2"/>
      <c r="HA968" s="2">
        <v>0</v>
      </c>
      <c r="HB968" s="2">
        <v>0</v>
      </c>
      <c r="HC968" s="2">
        <f t="shared" si="992"/>
        <v>0</v>
      </c>
      <c r="HD968" s="2"/>
      <c r="HE968" s="2" t="s">
        <v>3</v>
      </c>
      <c r="HF968" s="2" t="s">
        <v>3</v>
      </c>
      <c r="HG968" s="2"/>
      <c r="HH968" s="2"/>
      <c r="HI968" s="2"/>
      <c r="HJ968" s="2"/>
      <c r="HK968" s="2"/>
      <c r="HL968" s="2"/>
      <c r="HM968" s="2" t="s">
        <v>3</v>
      </c>
      <c r="HN968" s="2" t="s">
        <v>3</v>
      </c>
      <c r="HO968" s="2" t="s">
        <v>3</v>
      </c>
      <c r="HP968" s="2" t="s">
        <v>3</v>
      </c>
      <c r="HQ968" s="2" t="s">
        <v>3</v>
      </c>
      <c r="HR968" s="2"/>
      <c r="HS968" s="2">
        <v>0</v>
      </c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>
        <v>0</v>
      </c>
      <c r="IL968" s="2"/>
      <c r="IM968" s="2"/>
      <c r="IN968" s="2"/>
      <c r="IO968" s="2"/>
      <c r="IP968" s="2"/>
      <c r="IQ968" s="2"/>
      <c r="IR968" s="2"/>
      <c r="IS968" s="2"/>
      <c r="IT968" s="2"/>
      <c r="IU968" s="2"/>
    </row>
    <row r="969" spans="1:255" x14ac:dyDescent="0.25">
      <c r="A969">
        <v>18</v>
      </c>
      <c r="B969">
        <v>1</v>
      </c>
      <c r="C969">
        <v>846</v>
      </c>
      <c r="E969" t="s">
        <v>540</v>
      </c>
      <c r="F969" t="s">
        <v>541</v>
      </c>
      <c r="G969" t="s">
        <v>542</v>
      </c>
      <c r="H969" t="s">
        <v>32</v>
      </c>
      <c r="I969">
        <f>I967*J969</f>
        <v>0.11016000000000001</v>
      </c>
      <c r="J969">
        <v>1.377</v>
      </c>
      <c r="K969">
        <v>1.377</v>
      </c>
      <c r="O969">
        <f t="shared" si="961"/>
        <v>8995.16</v>
      </c>
      <c r="P969">
        <f t="shared" si="962"/>
        <v>8995.16</v>
      </c>
      <c r="Q969">
        <f t="shared" si="993"/>
        <v>0</v>
      </c>
      <c r="R969">
        <f t="shared" si="963"/>
        <v>0</v>
      </c>
      <c r="S969">
        <f t="shared" si="964"/>
        <v>0</v>
      </c>
      <c r="T969">
        <f t="shared" si="965"/>
        <v>0</v>
      </c>
      <c r="U969">
        <f t="shared" si="966"/>
        <v>0</v>
      </c>
      <c r="V969">
        <f t="shared" si="967"/>
        <v>0</v>
      </c>
      <c r="W969">
        <f t="shared" si="968"/>
        <v>0</v>
      </c>
      <c r="X969">
        <f t="shared" si="969"/>
        <v>0</v>
      </c>
      <c r="Y969">
        <f t="shared" si="970"/>
        <v>0</v>
      </c>
      <c r="AA969">
        <v>56481267</v>
      </c>
      <c r="AB969">
        <f t="shared" si="971"/>
        <v>6376.52</v>
      </c>
      <c r="AC969">
        <f t="shared" si="972"/>
        <v>6376.52</v>
      </c>
      <c r="AD969">
        <f t="shared" si="994"/>
        <v>0</v>
      </c>
      <c r="AE969">
        <f t="shared" si="995"/>
        <v>0</v>
      </c>
      <c r="AF969">
        <f t="shared" si="996"/>
        <v>0</v>
      </c>
      <c r="AG969">
        <f t="shared" si="973"/>
        <v>0</v>
      </c>
      <c r="AH969">
        <f t="shared" si="997"/>
        <v>0</v>
      </c>
      <c r="AI969">
        <f t="shared" si="998"/>
        <v>0</v>
      </c>
      <c r="AJ969">
        <f t="shared" si="974"/>
        <v>0</v>
      </c>
      <c r="AK969">
        <v>6376.52</v>
      </c>
      <c r="AL969">
        <v>6376.52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92</v>
      </c>
      <c r="AU969">
        <v>49</v>
      </c>
      <c r="AV969">
        <v>1</v>
      </c>
      <c r="AW969">
        <v>1.022</v>
      </c>
      <c r="AZ969">
        <v>1</v>
      </c>
      <c r="BA969">
        <v>1</v>
      </c>
      <c r="BB969">
        <v>1</v>
      </c>
      <c r="BC969">
        <v>12.53</v>
      </c>
      <c r="BD969" t="s">
        <v>3</v>
      </c>
      <c r="BE969" t="s">
        <v>3</v>
      </c>
      <c r="BF969" t="s">
        <v>3</v>
      </c>
      <c r="BG969" t="s">
        <v>3</v>
      </c>
      <c r="BH969">
        <v>3</v>
      </c>
      <c r="BI969">
        <v>1</v>
      </c>
      <c r="BJ969" t="s">
        <v>543</v>
      </c>
      <c r="BM969">
        <v>8</v>
      </c>
      <c r="BN969">
        <v>0</v>
      </c>
      <c r="BO969" t="s">
        <v>541</v>
      </c>
      <c r="BP969">
        <v>1</v>
      </c>
      <c r="BQ969">
        <v>30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 t="s">
        <v>3</v>
      </c>
      <c r="BZ969">
        <v>92</v>
      </c>
      <c r="CA969">
        <v>49</v>
      </c>
      <c r="CB969" t="s">
        <v>3</v>
      </c>
      <c r="CE969">
        <v>30</v>
      </c>
      <c r="CF969">
        <v>0</v>
      </c>
      <c r="CG969">
        <v>0</v>
      </c>
      <c r="CM969">
        <v>0</v>
      </c>
      <c r="CN969" t="s">
        <v>3</v>
      </c>
      <c r="CO969">
        <v>0</v>
      </c>
      <c r="CP969">
        <f t="shared" si="975"/>
        <v>8995.16</v>
      </c>
      <c r="CQ969">
        <f t="shared" si="976"/>
        <v>81655.5</v>
      </c>
      <c r="CR969">
        <f t="shared" si="999"/>
        <v>0</v>
      </c>
      <c r="CS969">
        <f t="shared" si="977"/>
        <v>0</v>
      </c>
      <c r="CT969">
        <f t="shared" si="978"/>
        <v>0</v>
      </c>
      <c r="CU969">
        <f t="shared" si="979"/>
        <v>0</v>
      </c>
      <c r="CV969">
        <f t="shared" si="980"/>
        <v>0</v>
      </c>
      <c r="CW969">
        <f t="shared" si="981"/>
        <v>0</v>
      </c>
      <c r="CX969">
        <f t="shared" si="982"/>
        <v>0</v>
      </c>
      <c r="CY969">
        <f t="shared" si="983"/>
        <v>0</v>
      </c>
      <c r="CZ969">
        <f t="shared" si="984"/>
        <v>0</v>
      </c>
      <c r="DC969" t="s">
        <v>3</v>
      </c>
      <c r="DD969" t="s">
        <v>3</v>
      </c>
      <c r="DE969" t="s">
        <v>3</v>
      </c>
      <c r="DF969" t="s">
        <v>3</v>
      </c>
      <c r="DG969" t="s">
        <v>3</v>
      </c>
      <c r="DH969" t="s">
        <v>3</v>
      </c>
      <c r="DI969" t="s">
        <v>3</v>
      </c>
      <c r="DJ969" t="s">
        <v>3</v>
      </c>
      <c r="DK969" t="s">
        <v>3</v>
      </c>
      <c r="DL969" t="s">
        <v>3</v>
      </c>
      <c r="DM969" t="s">
        <v>3</v>
      </c>
      <c r="DN969">
        <v>0</v>
      </c>
      <c r="DO969">
        <v>0</v>
      </c>
      <c r="DP969">
        <v>1</v>
      </c>
      <c r="DQ969">
        <v>1</v>
      </c>
      <c r="DU969">
        <v>1009</v>
      </c>
      <c r="DV969" t="s">
        <v>32</v>
      </c>
      <c r="DW969" t="s">
        <v>32</v>
      </c>
      <c r="DX969">
        <v>1000</v>
      </c>
      <c r="DZ969" t="s">
        <v>3</v>
      </c>
      <c r="EA969" t="s">
        <v>3</v>
      </c>
      <c r="EB969" t="s">
        <v>3</v>
      </c>
      <c r="EC969" t="s">
        <v>3</v>
      </c>
      <c r="EE969">
        <v>55586444</v>
      </c>
      <c r="EF969">
        <v>30</v>
      </c>
      <c r="EG969" t="s">
        <v>117</v>
      </c>
      <c r="EH969">
        <v>0</v>
      </c>
      <c r="EI969" t="s">
        <v>3</v>
      </c>
      <c r="EJ969">
        <v>1</v>
      </c>
      <c r="EK969">
        <v>8</v>
      </c>
      <c r="EL969" t="s">
        <v>233</v>
      </c>
      <c r="EM969" t="s">
        <v>234</v>
      </c>
      <c r="EO969" t="s">
        <v>3</v>
      </c>
      <c r="EQ969">
        <v>0</v>
      </c>
      <c r="ER969">
        <v>6376.52</v>
      </c>
      <c r="ES969">
        <v>6376.52</v>
      </c>
      <c r="ET969">
        <v>0</v>
      </c>
      <c r="EU969">
        <v>0</v>
      </c>
      <c r="EV969">
        <v>0</v>
      </c>
      <c r="EW969">
        <v>0</v>
      </c>
      <c r="EX969">
        <v>0</v>
      </c>
      <c r="FQ969">
        <v>0</v>
      </c>
      <c r="FR969">
        <v>0</v>
      </c>
      <c r="FS969">
        <v>0</v>
      </c>
      <c r="FX969">
        <v>92</v>
      </c>
      <c r="FY969">
        <v>49</v>
      </c>
      <c r="GA969" t="s">
        <v>3</v>
      </c>
      <c r="GD969">
        <v>1</v>
      </c>
      <c r="GF969">
        <v>-705852171</v>
      </c>
      <c r="GG969">
        <v>2</v>
      </c>
      <c r="GH969">
        <v>1</v>
      </c>
      <c r="GI969">
        <v>2</v>
      </c>
      <c r="GJ969">
        <v>0</v>
      </c>
      <c r="GK969">
        <v>0</v>
      </c>
      <c r="GL969">
        <f t="shared" si="985"/>
        <v>0</v>
      </c>
      <c r="GM969">
        <f t="shared" si="986"/>
        <v>8995.16</v>
      </c>
      <c r="GN969">
        <f t="shared" si="987"/>
        <v>8995.16</v>
      </c>
      <c r="GO969">
        <f t="shared" si="988"/>
        <v>0</v>
      </c>
      <c r="GP969">
        <f t="shared" si="989"/>
        <v>0</v>
      </c>
      <c r="GR969">
        <v>0</v>
      </c>
      <c r="GS969">
        <v>3</v>
      </c>
      <c r="GT969">
        <v>0</v>
      </c>
      <c r="GU969" t="s">
        <v>3</v>
      </c>
      <c r="GV969">
        <f t="shared" si="990"/>
        <v>0</v>
      </c>
      <c r="GW969">
        <v>1</v>
      </c>
      <c r="GX969">
        <f t="shared" si="991"/>
        <v>0</v>
      </c>
      <c r="HA969">
        <v>0</v>
      </c>
      <c r="HB969">
        <v>0</v>
      </c>
      <c r="HC969">
        <f t="shared" si="992"/>
        <v>0</v>
      </c>
      <c r="HE969" t="s">
        <v>3</v>
      </c>
      <c r="HF969" t="s">
        <v>3</v>
      </c>
      <c r="HM969" t="s">
        <v>3</v>
      </c>
      <c r="HN969" t="s">
        <v>3</v>
      </c>
      <c r="HO969" t="s">
        <v>3</v>
      </c>
      <c r="HP969" t="s">
        <v>3</v>
      </c>
      <c r="HQ969" t="s">
        <v>3</v>
      </c>
      <c r="HS969">
        <v>0</v>
      </c>
      <c r="IK969">
        <v>0</v>
      </c>
    </row>
    <row r="970" spans="1:255" x14ac:dyDescent="0.25">
      <c r="A970" s="2">
        <v>18</v>
      </c>
      <c r="B970" s="2">
        <v>1</v>
      </c>
      <c r="C970" s="2">
        <v>825</v>
      </c>
      <c r="D970" s="2"/>
      <c r="E970" s="2" t="s">
        <v>544</v>
      </c>
      <c r="F970" s="2" t="s">
        <v>240</v>
      </c>
      <c r="G970" s="2" t="s">
        <v>241</v>
      </c>
      <c r="H970" s="2" t="s">
        <v>32</v>
      </c>
      <c r="I970" s="2">
        <f>I966*J970</f>
        <v>0.40198</v>
      </c>
      <c r="J970" s="2">
        <v>5.02475</v>
      </c>
      <c r="K970" s="2">
        <v>5.02475</v>
      </c>
      <c r="L970" s="2"/>
      <c r="M970" s="2"/>
      <c r="N970" s="2"/>
      <c r="O970" s="2">
        <f t="shared" si="961"/>
        <v>2359.64</v>
      </c>
      <c r="P970" s="2">
        <f t="shared" si="962"/>
        <v>2359.64</v>
      </c>
      <c r="Q970" s="2">
        <f t="shared" si="993"/>
        <v>0</v>
      </c>
      <c r="R970" s="2">
        <f t="shared" si="963"/>
        <v>0</v>
      </c>
      <c r="S970" s="2">
        <f t="shared" si="964"/>
        <v>0</v>
      </c>
      <c r="T970" s="2">
        <f t="shared" si="965"/>
        <v>0</v>
      </c>
      <c r="U970" s="2">
        <f t="shared" si="966"/>
        <v>0</v>
      </c>
      <c r="V970" s="2">
        <f t="shared" si="967"/>
        <v>0</v>
      </c>
      <c r="W970" s="2">
        <f t="shared" si="968"/>
        <v>0</v>
      </c>
      <c r="X970" s="2">
        <f t="shared" si="969"/>
        <v>0</v>
      </c>
      <c r="Y970" s="2">
        <f t="shared" si="970"/>
        <v>0</v>
      </c>
      <c r="Z970" s="2"/>
      <c r="AA970" s="2">
        <v>56481265</v>
      </c>
      <c r="AB970" s="2">
        <f t="shared" si="971"/>
        <v>5743.69</v>
      </c>
      <c r="AC970" s="2">
        <f t="shared" si="972"/>
        <v>5743.69</v>
      </c>
      <c r="AD970" s="2">
        <f t="shared" si="994"/>
        <v>0</v>
      </c>
      <c r="AE970" s="2">
        <f t="shared" si="995"/>
        <v>0</v>
      </c>
      <c r="AF970" s="2">
        <f t="shared" si="996"/>
        <v>0</v>
      </c>
      <c r="AG970" s="2">
        <f t="shared" si="973"/>
        <v>0</v>
      </c>
      <c r="AH970" s="2">
        <f t="shared" si="997"/>
        <v>0</v>
      </c>
      <c r="AI970" s="2">
        <f t="shared" si="998"/>
        <v>0</v>
      </c>
      <c r="AJ970" s="2">
        <f t="shared" si="974"/>
        <v>0</v>
      </c>
      <c r="AK970" s="2">
        <v>5743.69</v>
      </c>
      <c r="AL970" s="2">
        <v>5743.69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92</v>
      </c>
      <c r="AU970" s="2">
        <v>49</v>
      </c>
      <c r="AV970" s="2">
        <v>1</v>
      </c>
      <c r="AW970" s="2">
        <v>1.022</v>
      </c>
      <c r="AX970" s="2"/>
      <c r="AY970" s="2"/>
      <c r="AZ970" s="2">
        <v>1</v>
      </c>
      <c r="BA970" s="2">
        <v>1</v>
      </c>
      <c r="BB970" s="2">
        <v>1</v>
      </c>
      <c r="BC970" s="2">
        <v>1</v>
      </c>
      <c r="BD970" s="2" t="s">
        <v>3</v>
      </c>
      <c r="BE970" s="2" t="s">
        <v>3</v>
      </c>
      <c r="BF970" s="2" t="s">
        <v>3</v>
      </c>
      <c r="BG970" s="2" t="s">
        <v>3</v>
      </c>
      <c r="BH970" s="2">
        <v>3</v>
      </c>
      <c r="BI970" s="2">
        <v>1</v>
      </c>
      <c r="BJ970" s="2" t="s">
        <v>242</v>
      </c>
      <c r="BK970" s="2"/>
      <c r="BL970" s="2"/>
      <c r="BM970" s="2">
        <v>8</v>
      </c>
      <c r="BN970" s="2">
        <v>0</v>
      </c>
      <c r="BO970" s="2" t="s">
        <v>3</v>
      </c>
      <c r="BP970" s="2">
        <v>0</v>
      </c>
      <c r="BQ970" s="2">
        <v>30</v>
      </c>
      <c r="BR970" s="2">
        <v>0</v>
      </c>
      <c r="BS970" s="2">
        <v>1</v>
      </c>
      <c r="BT970" s="2">
        <v>1</v>
      </c>
      <c r="BU970" s="2">
        <v>1</v>
      </c>
      <c r="BV970" s="2">
        <v>1</v>
      </c>
      <c r="BW970" s="2">
        <v>1</v>
      </c>
      <c r="BX970" s="2">
        <v>1</v>
      </c>
      <c r="BY970" s="2" t="s">
        <v>3</v>
      </c>
      <c r="BZ970" s="2">
        <v>92</v>
      </c>
      <c r="CA970" s="2">
        <v>49</v>
      </c>
      <c r="CB970" s="2" t="s">
        <v>3</v>
      </c>
      <c r="CC970" s="2"/>
      <c r="CD970" s="2"/>
      <c r="CE970" s="2">
        <v>30</v>
      </c>
      <c r="CF970" s="2">
        <v>0</v>
      </c>
      <c r="CG970" s="2">
        <v>0</v>
      </c>
      <c r="CH970" s="2"/>
      <c r="CI970" s="2"/>
      <c r="CJ970" s="2"/>
      <c r="CK970" s="2"/>
      <c r="CL970" s="2"/>
      <c r="CM970" s="2">
        <v>0</v>
      </c>
      <c r="CN970" s="2" t="s">
        <v>3</v>
      </c>
      <c r="CO970" s="2">
        <v>0</v>
      </c>
      <c r="CP970" s="2">
        <f t="shared" si="975"/>
        <v>2359.64</v>
      </c>
      <c r="CQ970" s="2">
        <f t="shared" si="976"/>
        <v>5870.05</v>
      </c>
      <c r="CR970" s="2">
        <f t="shared" si="999"/>
        <v>0</v>
      </c>
      <c r="CS970" s="2">
        <f t="shared" si="977"/>
        <v>0</v>
      </c>
      <c r="CT970" s="2">
        <f t="shared" si="978"/>
        <v>0</v>
      </c>
      <c r="CU970" s="2">
        <f t="shared" si="979"/>
        <v>0</v>
      </c>
      <c r="CV970" s="2">
        <f t="shared" si="980"/>
        <v>0</v>
      </c>
      <c r="CW970" s="2">
        <f t="shared" si="981"/>
        <v>0</v>
      </c>
      <c r="CX970" s="2">
        <f t="shared" si="982"/>
        <v>0</v>
      </c>
      <c r="CY970" s="2">
        <f t="shared" si="983"/>
        <v>0</v>
      </c>
      <c r="CZ970" s="2">
        <f t="shared" si="984"/>
        <v>0</v>
      </c>
      <c r="DA970" s="2"/>
      <c r="DB970" s="2"/>
      <c r="DC970" s="2" t="s">
        <v>3</v>
      </c>
      <c r="DD970" s="2" t="s">
        <v>3</v>
      </c>
      <c r="DE970" s="2" t="s">
        <v>3</v>
      </c>
      <c r="DF970" s="2" t="s">
        <v>3</v>
      </c>
      <c r="DG970" s="2" t="s">
        <v>3</v>
      </c>
      <c r="DH970" s="2" t="s">
        <v>3</v>
      </c>
      <c r="DI970" s="2" t="s">
        <v>3</v>
      </c>
      <c r="DJ970" s="2" t="s">
        <v>3</v>
      </c>
      <c r="DK970" s="2" t="s">
        <v>3</v>
      </c>
      <c r="DL970" s="2" t="s">
        <v>3</v>
      </c>
      <c r="DM970" s="2" t="s">
        <v>3</v>
      </c>
      <c r="DN970" s="2">
        <v>0</v>
      </c>
      <c r="DO970" s="2">
        <v>0</v>
      </c>
      <c r="DP970" s="2">
        <v>1</v>
      </c>
      <c r="DQ970" s="2">
        <v>1</v>
      </c>
      <c r="DR970" s="2"/>
      <c r="DS970" s="2"/>
      <c r="DT970" s="2"/>
      <c r="DU970" s="2">
        <v>1009</v>
      </c>
      <c r="DV970" s="2" t="s">
        <v>32</v>
      </c>
      <c r="DW970" s="2" t="s">
        <v>32</v>
      </c>
      <c r="DX970" s="2">
        <v>1000</v>
      </c>
      <c r="DY970" s="2"/>
      <c r="DZ970" s="2" t="s">
        <v>3</v>
      </c>
      <c r="EA970" s="2" t="s">
        <v>3</v>
      </c>
      <c r="EB970" s="2" t="s">
        <v>3</v>
      </c>
      <c r="EC970" s="2" t="s">
        <v>3</v>
      </c>
      <c r="ED970" s="2"/>
      <c r="EE970" s="2">
        <v>55586444</v>
      </c>
      <c r="EF970" s="2">
        <v>30</v>
      </c>
      <c r="EG970" s="2" t="s">
        <v>117</v>
      </c>
      <c r="EH970" s="2">
        <v>0</v>
      </c>
      <c r="EI970" s="2" t="s">
        <v>3</v>
      </c>
      <c r="EJ970" s="2">
        <v>1</v>
      </c>
      <c r="EK970" s="2">
        <v>8</v>
      </c>
      <c r="EL970" s="2" t="s">
        <v>233</v>
      </c>
      <c r="EM970" s="2" t="s">
        <v>234</v>
      </c>
      <c r="EN970" s="2"/>
      <c r="EO970" s="2" t="s">
        <v>3</v>
      </c>
      <c r="EP970" s="2"/>
      <c r="EQ970" s="2">
        <v>0</v>
      </c>
      <c r="ER970" s="2">
        <v>5743.69</v>
      </c>
      <c r="ES970" s="2">
        <v>5743.69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>
        <v>0</v>
      </c>
      <c r="FR970" s="2">
        <v>0</v>
      </c>
      <c r="FS970" s="2">
        <v>0</v>
      </c>
      <c r="FT970" s="2"/>
      <c r="FU970" s="2"/>
      <c r="FV970" s="2"/>
      <c r="FW970" s="2"/>
      <c r="FX970" s="2">
        <v>92</v>
      </c>
      <c r="FY970" s="2">
        <v>49</v>
      </c>
      <c r="FZ970" s="2"/>
      <c r="GA970" s="2" t="s">
        <v>3</v>
      </c>
      <c r="GB970" s="2"/>
      <c r="GC970" s="2"/>
      <c r="GD970" s="2">
        <v>1</v>
      </c>
      <c r="GE970" s="2"/>
      <c r="GF970" s="2">
        <v>1611312075</v>
      </c>
      <c r="GG970" s="2">
        <v>2</v>
      </c>
      <c r="GH970" s="2">
        <v>1</v>
      </c>
      <c r="GI970" s="2">
        <v>-2</v>
      </c>
      <c r="GJ970" s="2">
        <v>0</v>
      </c>
      <c r="GK970" s="2">
        <v>0</v>
      </c>
      <c r="GL970" s="2">
        <f t="shared" si="985"/>
        <v>0</v>
      </c>
      <c r="GM970" s="2">
        <f t="shared" si="986"/>
        <v>2359.64</v>
      </c>
      <c r="GN970" s="2">
        <f t="shared" si="987"/>
        <v>2359.64</v>
      </c>
      <c r="GO970" s="2">
        <f t="shared" si="988"/>
        <v>0</v>
      </c>
      <c r="GP970" s="2">
        <f t="shared" si="989"/>
        <v>0</v>
      </c>
      <c r="GQ970" s="2"/>
      <c r="GR970" s="2">
        <v>0</v>
      </c>
      <c r="GS970" s="2">
        <v>3</v>
      </c>
      <c r="GT970" s="2">
        <v>0</v>
      </c>
      <c r="GU970" s="2" t="s">
        <v>3</v>
      </c>
      <c r="GV970" s="2">
        <f t="shared" si="990"/>
        <v>0</v>
      </c>
      <c r="GW970" s="2">
        <v>1</v>
      </c>
      <c r="GX970" s="2">
        <f t="shared" si="991"/>
        <v>0</v>
      </c>
      <c r="GY970" s="2"/>
      <c r="GZ970" s="2"/>
      <c r="HA970" s="2">
        <v>0</v>
      </c>
      <c r="HB970" s="2">
        <v>0</v>
      </c>
      <c r="HC970" s="2">
        <f t="shared" si="992"/>
        <v>0</v>
      </c>
      <c r="HD970" s="2"/>
      <c r="HE970" s="2" t="s">
        <v>3</v>
      </c>
      <c r="HF970" s="2" t="s">
        <v>3</v>
      </c>
      <c r="HG970" s="2"/>
      <c r="HH970" s="2"/>
      <c r="HI970" s="2"/>
      <c r="HJ970" s="2"/>
      <c r="HK970" s="2"/>
      <c r="HL970" s="2"/>
      <c r="HM970" s="2" t="s">
        <v>3</v>
      </c>
      <c r="HN970" s="2" t="s">
        <v>3</v>
      </c>
      <c r="HO970" s="2" t="s">
        <v>3</v>
      </c>
      <c r="HP970" s="2" t="s">
        <v>3</v>
      </c>
      <c r="HQ970" s="2" t="s">
        <v>3</v>
      </c>
      <c r="HR970" s="2"/>
      <c r="HS970" s="2">
        <v>0</v>
      </c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>
        <v>0</v>
      </c>
      <c r="IL970" s="2"/>
      <c r="IM970" s="2"/>
      <c r="IN970" s="2"/>
      <c r="IO970" s="2"/>
      <c r="IP970" s="2"/>
      <c r="IQ970" s="2"/>
      <c r="IR970" s="2"/>
      <c r="IS970" s="2"/>
      <c r="IT970" s="2"/>
      <c r="IU970" s="2"/>
    </row>
    <row r="971" spans="1:255" x14ac:dyDescent="0.25">
      <c r="A971">
        <v>18</v>
      </c>
      <c r="B971">
        <v>1</v>
      </c>
      <c r="C971">
        <v>847</v>
      </c>
      <c r="E971" t="s">
        <v>544</v>
      </c>
      <c r="F971" t="s">
        <v>240</v>
      </c>
      <c r="G971" t="s">
        <v>241</v>
      </c>
      <c r="H971" t="s">
        <v>32</v>
      </c>
      <c r="I971">
        <f>I967*J971</f>
        <v>0.40198</v>
      </c>
      <c r="J971">
        <v>5.02475</v>
      </c>
      <c r="K971">
        <v>5.02475</v>
      </c>
      <c r="O971">
        <f t="shared" si="961"/>
        <v>37329.5</v>
      </c>
      <c r="P971">
        <f t="shared" si="962"/>
        <v>37329.5</v>
      </c>
      <c r="Q971">
        <f t="shared" si="993"/>
        <v>0</v>
      </c>
      <c r="R971">
        <f t="shared" si="963"/>
        <v>0</v>
      </c>
      <c r="S971">
        <f t="shared" si="964"/>
        <v>0</v>
      </c>
      <c r="T971">
        <f t="shared" si="965"/>
        <v>0</v>
      </c>
      <c r="U971">
        <f t="shared" si="966"/>
        <v>0</v>
      </c>
      <c r="V971">
        <f t="shared" si="967"/>
        <v>0</v>
      </c>
      <c r="W971">
        <f t="shared" si="968"/>
        <v>0</v>
      </c>
      <c r="X971">
        <f t="shared" si="969"/>
        <v>0</v>
      </c>
      <c r="Y971">
        <f t="shared" si="970"/>
        <v>0</v>
      </c>
      <c r="AA971">
        <v>56481267</v>
      </c>
      <c r="AB971">
        <f t="shared" si="971"/>
        <v>5743.69</v>
      </c>
      <c r="AC971">
        <f t="shared" si="972"/>
        <v>5743.69</v>
      </c>
      <c r="AD971">
        <f t="shared" si="994"/>
        <v>0</v>
      </c>
      <c r="AE971">
        <f t="shared" si="995"/>
        <v>0</v>
      </c>
      <c r="AF971">
        <f t="shared" si="996"/>
        <v>0</v>
      </c>
      <c r="AG971">
        <f t="shared" si="973"/>
        <v>0</v>
      </c>
      <c r="AH971">
        <f t="shared" si="997"/>
        <v>0</v>
      </c>
      <c r="AI971">
        <f t="shared" si="998"/>
        <v>0</v>
      </c>
      <c r="AJ971">
        <f t="shared" si="974"/>
        <v>0</v>
      </c>
      <c r="AK971">
        <v>5743.69</v>
      </c>
      <c r="AL971">
        <v>5743.69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92</v>
      </c>
      <c r="AU971">
        <v>49</v>
      </c>
      <c r="AV971">
        <v>1</v>
      </c>
      <c r="AW971">
        <v>1.022</v>
      </c>
      <c r="AZ971">
        <v>1</v>
      </c>
      <c r="BA971">
        <v>1</v>
      </c>
      <c r="BB971">
        <v>1</v>
      </c>
      <c r="BC971">
        <v>15.82</v>
      </c>
      <c r="BD971" t="s">
        <v>3</v>
      </c>
      <c r="BE971" t="s">
        <v>3</v>
      </c>
      <c r="BF971" t="s">
        <v>3</v>
      </c>
      <c r="BG971" t="s">
        <v>3</v>
      </c>
      <c r="BH971">
        <v>3</v>
      </c>
      <c r="BI971">
        <v>1</v>
      </c>
      <c r="BJ971" t="s">
        <v>242</v>
      </c>
      <c r="BM971">
        <v>8</v>
      </c>
      <c r="BN971">
        <v>0</v>
      </c>
      <c r="BO971" t="s">
        <v>240</v>
      </c>
      <c r="BP971">
        <v>1</v>
      </c>
      <c r="BQ971">
        <v>30</v>
      </c>
      <c r="BR971">
        <v>0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 t="s">
        <v>3</v>
      </c>
      <c r="BZ971">
        <v>92</v>
      </c>
      <c r="CA971">
        <v>49</v>
      </c>
      <c r="CB971" t="s">
        <v>3</v>
      </c>
      <c r="CE971">
        <v>30</v>
      </c>
      <c r="CF971">
        <v>0</v>
      </c>
      <c r="CG971">
        <v>0</v>
      </c>
      <c r="CM971">
        <v>0</v>
      </c>
      <c r="CN971" t="s">
        <v>3</v>
      </c>
      <c r="CO971">
        <v>0</v>
      </c>
      <c r="CP971">
        <f t="shared" si="975"/>
        <v>37329.5</v>
      </c>
      <c r="CQ971">
        <f t="shared" si="976"/>
        <v>92864.19</v>
      </c>
      <c r="CR971">
        <f t="shared" si="999"/>
        <v>0</v>
      </c>
      <c r="CS971">
        <f t="shared" si="977"/>
        <v>0</v>
      </c>
      <c r="CT971">
        <f t="shared" si="978"/>
        <v>0</v>
      </c>
      <c r="CU971">
        <f t="shared" si="979"/>
        <v>0</v>
      </c>
      <c r="CV971">
        <f t="shared" si="980"/>
        <v>0</v>
      </c>
      <c r="CW971">
        <f t="shared" si="981"/>
        <v>0</v>
      </c>
      <c r="CX971">
        <f t="shared" si="982"/>
        <v>0</v>
      </c>
      <c r="CY971">
        <f t="shared" si="983"/>
        <v>0</v>
      </c>
      <c r="CZ971">
        <f t="shared" si="984"/>
        <v>0</v>
      </c>
      <c r="DC971" t="s">
        <v>3</v>
      </c>
      <c r="DD971" t="s">
        <v>3</v>
      </c>
      <c r="DE971" t="s">
        <v>3</v>
      </c>
      <c r="DF971" t="s">
        <v>3</v>
      </c>
      <c r="DG971" t="s">
        <v>3</v>
      </c>
      <c r="DH971" t="s">
        <v>3</v>
      </c>
      <c r="DI971" t="s">
        <v>3</v>
      </c>
      <c r="DJ971" t="s">
        <v>3</v>
      </c>
      <c r="DK971" t="s">
        <v>3</v>
      </c>
      <c r="DL971" t="s">
        <v>3</v>
      </c>
      <c r="DM971" t="s">
        <v>3</v>
      </c>
      <c r="DN971">
        <v>0</v>
      </c>
      <c r="DO971">
        <v>0</v>
      </c>
      <c r="DP971">
        <v>1</v>
      </c>
      <c r="DQ971">
        <v>1</v>
      </c>
      <c r="DU971">
        <v>1009</v>
      </c>
      <c r="DV971" t="s">
        <v>32</v>
      </c>
      <c r="DW971" t="s">
        <v>32</v>
      </c>
      <c r="DX971">
        <v>1000</v>
      </c>
      <c r="DZ971" t="s">
        <v>3</v>
      </c>
      <c r="EA971" t="s">
        <v>3</v>
      </c>
      <c r="EB971" t="s">
        <v>3</v>
      </c>
      <c r="EC971" t="s">
        <v>3</v>
      </c>
      <c r="EE971">
        <v>55586444</v>
      </c>
      <c r="EF971">
        <v>30</v>
      </c>
      <c r="EG971" t="s">
        <v>117</v>
      </c>
      <c r="EH971">
        <v>0</v>
      </c>
      <c r="EI971" t="s">
        <v>3</v>
      </c>
      <c r="EJ971">
        <v>1</v>
      </c>
      <c r="EK971">
        <v>8</v>
      </c>
      <c r="EL971" t="s">
        <v>233</v>
      </c>
      <c r="EM971" t="s">
        <v>234</v>
      </c>
      <c r="EO971" t="s">
        <v>3</v>
      </c>
      <c r="EQ971">
        <v>0</v>
      </c>
      <c r="ER971">
        <v>5743.69</v>
      </c>
      <c r="ES971">
        <v>5743.69</v>
      </c>
      <c r="ET971">
        <v>0</v>
      </c>
      <c r="EU971">
        <v>0</v>
      </c>
      <c r="EV971">
        <v>0</v>
      </c>
      <c r="EW971">
        <v>0</v>
      </c>
      <c r="EX971">
        <v>0</v>
      </c>
      <c r="FQ971">
        <v>0</v>
      </c>
      <c r="FR971">
        <v>0</v>
      </c>
      <c r="FS971">
        <v>0</v>
      </c>
      <c r="FX971">
        <v>92</v>
      </c>
      <c r="FY971">
        <v>49</v>
      </c>
      <c r="GA971" t="s">
        <v>3</v>
      </c>
      <c r="GD971">
        <v>1</v>
      </c>
      <c r="GF971">
        <v>1611312075</v>
      </c>
      <c r="GG971">
        <v>2</v>
      </c>
      <c r="GH971">
        <v>1</v>
      </c>
      <c r="GI971">
        <v>2</v>
      </c>
      <c r="GJ971">
        <v>0</v>
      </c>
      <c r="GK971">
        <v>0</v>
      </c>
      <c r="GL971">
        <f t="shared" si="985"/>
        <v>0</v>
      </c>
      <c r="GM971">
        <f t="shared" si="986"/>
        <v>37329.5</v>
      </c>
      <c r="GN971">
        <f t="shared" si="987"/>
        <v>37329.5</v>
      </c>
      <c r="GO971">
        <f t="shared" si="988"/>
        <v>0</v>
      </c>
      <c r="GP971">
        <f t="shared" si="989"/>
        <v>0</v>
      </c>
      <c r="GR971">
        <v>0</v>
      </c>
      <c r="GS971">
        <v>3</v>
      </c>
      <c r="GT971">
        <v>0</v>
      </c>
      <c r="GU971" t="s">
        <v>3</v>
      </c>
      <c r="GV971">
        <f t="shared" si="990"/>
        <v>0</v>
      </c>
      <c r="GW971">
        <v>1</v>
      </c>
      <c r="GX971">
        <f t="shared" si="991"/>
        <v>0</v>
      </c>
      <c r="HA971">
        <v>0</v>
      </c>
      <c r="HB971">
        <v>0</v>
      </c>
      <c r="HC971">
        <f t="shared" si="992"/>
        <v>0</v>
      </c>
      <c r="HE971" t="s">
        <v>3</v>
      </c>
      <c r="HF971" t="s">
        <v>3</v>
      </c>
      <c r="HM971" t="s">
        <v>3</v>
      </c>
      <c r="HN971" t="s">
        <v>3</v>
      </c>
      <c r="HO971" t="s">
        <v>3</v>
      </c>
      <c r="HP971" t="s">
        <v>3</v>
      </c>
      <c r="HQ971" t="s">
        <v>3</v>
      </c>
      <c r="HS971">
        <v>0</v>
      </c>
      <c r="IK971">
        <v>0</v>
      </c>
    </row>
    <row r="972" spans="1:255" x14ac:dyDescent="0.25">
      <c r="A972" s="2">
        <v>18</v>
      </c>
      <c r="B972" s="2">
        <v>1</v>
      </c>
      <c r="C972" s="2">
        <v>826</v>
      </c>
      <c r="D972" s="2"/>
      <c r="E972" s="2" t="s">
        <v>545</v>
      </c>
      <c r="F972" s="2" t="s">
        <v>236</v>
      </c>
      <c r="G972" s="2" t="s">
        <v>237</v>
      </c>
      <c r="H972" s="2" t="s">
        <v>32</v>
      </c>
      <c r="I972" s="2">
        <f>I966*J972</f>
        <v>0.28515000000000001</v>
      </c>
      <c r="J972" s="2">
        <v>3.5643750000000001</v>
      </c>
      <c r="K972" s="2">
        <v>3.5643750000000001</v>
      </c>
      <c r="L972" s="2"/>
      <c r="M972" s="2"/>
      <c r="N972" s="2"/>
      <c r="O972" s="2">
        <f t="shared" si="961"/>
        <v>1673.85</v>
      </c>
      <c r="P972" s="2">
        <f t="shared" si="962"/>
        <v>1673.85</v>
      </c>
      <c r="Q972" s="2">
        <f t="shared" si="993"/>
        <v>0</v>
      </c>
      <c r="R972" s="2">
        <f t="shared" si="963"/>
        <v>0</v>
      </c>
      <c r="S972" s="2">
        <f t="shared" si="964"/>
        <v>0</v>
      </c>
      <c r="T972" s="2">
        <f t="shared" si="965"/>
        <v>0</v>
      </c>
      <c r="U972" s="2">
        <f t="shared" si="966"/>
        <v>0</v>
      </c>
      <c r="V972" s="2">
        <f t="shared" si="967"/>
        <v>0</v>
      </c>
      <c r="W972" s="2">
        <f t="shared" si="968"/>
        <v>0</v>
      </c>
      <c r="X972" s="2">
        <f t="shared" si="969"/>
        <v>0</v>
      </c>
      <c r="Y972" s="2">
        <f t="shared" si="970"/>
        <v>0</v>
      </c>
      <c r="Z972" s="2"/>
      <c r="AA972" s="2">
        <v>56481265</v>
      </c>
      <c r="AB972" s="2">
        <f t="shared" si="971"/>
        <v>5743.69</v>
      </c>
      <c r="AC972" s="2">
        <f t="shared" si="972"/>
        <v>5743.69</v>
      </c>
      <c r="AD972" s="2">
        <f t="shared" si="994"/>
        <v>0</v>
      </c>
      <c r="AE972" s="2">
        <f t="shared" si="995"/>
        <v>0</v>
      </c>
      <c r="AF972" s="2">
        <f t="shared" si="996"/>
        <v>0</v>
      </c>
      <c r="AG972" s="2">
        <f t="shared" si="973"/>
        <v>0</v>
      </c>
      <c r="AH972" s="2">
        <f t="shared" si="997"/>
        <v>0</v>
      </c>
      <c r="AI972" s="2">
        <f t="shared" si="998"/>
        <v>0</v>
      </c>
      <c r="AJ972" s="2">
        <f t="shared" si="974"/>
        <v>0</v>
      </c>
      <c r="AK972" s="2">
        <v>5743.69</v>
      </c>
      <c r="AL972" s="2">
        <v>5743.69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92</v>
      </c>
      <c r="AU972" s="2">
        <v>49</v>
      </c>
      <c r="AV972" s="2">
        <v>1</v>
      </c>
      <c r="AW972" s="2">
        <v>1.022</v>
      </c>
      <c r="AX972" s="2"/>
      <c r="AY972" s="2"/>
      <c r="AZ972" s="2">
        <v>1</v>
      </c>
      <c r="BA972" s="2">
        <v>1</v>
      </c>
      <c r="BB972" s="2">
        <v>1</v>
      </c>
      <c r="BC972" s="2">
        <v>1</v>
      </c>
      <c r="BD972" s="2" t="s">
        <v>3</v>
      </c>
      <c r="BE972" s="2" t="s">
        <v>3</v>
      </c>
      <c r="BF972" s="2" t="s">
        <v>3</v>
      </c>
      <c r="BG972" s="2" t="s">
        <v>3</v>
      </c>
      <c r="BH972" s="2">
        <v>3</v>
      </c>
      <c r="BI972" s="2">
        <v>1</v>
      </c>
      <c r="BJ972" s="2" t="s">
        <v>238</v>
      </c>
      <c r="BK972" s="2"/>
      <c r="BL972" s="2"/>
      <c r="BM972" s="2">
        <v>8</v>
      </c>
      <c r="BN972" s="2">
        <v>0</v>
      </c>
      <c r="BO972" s="2" t="s">
        <v>3</v>
      </c>
      <c r="BP972" s="2">
        <v>0</v>
      </c>
      <c r="BQ972" s="2">
        <v>30</v>
      </c>
      <c r="BR972" s="2">
        <v>0</v>
      </c>
      <c r="BS972" s="2">
        <v>1</v>
      </c>
      <c r="BT972" s="2">
        <v>1</v>
      </c>
      <c r="BU972" s="2">
        <v>1</v>
      </c>
      <c r="BV972" s="2">
        <v>1</v>
      </c>
      <c r="BW972" s="2">
        <v>1</v>
      </c>
      <c r="BX972" s="2">
        <v>1</v>
      </c>
      <c r="BY972" s="2" t="s">
        <v>3</v>
      </c>
      <c r="BZ972" s="2">
        <v>92</v>
      </c>
      <c r="CA972" s="2">
        <v>49</v>
      </c>
      <c r="CB972" s="2" t="s">
        <v>3</v>
      </c>
      <c r="CC972" s="2"/>
      <c r="CD972" s="2"/>
      <c r="CE972" s="2">
        <v>30</v>
      </c>
      <c r="CF972" s="2">
        <v>0</v>
      </c>
      <c r="CG972" s="2">
        <v>0</v>
      </c>
      <c r="CH972" s="2"/>
      <c r="CI972" s="2"/>
      <c r="CJ972" s="2"/>
      <c r="CK972" s="2"/>
      <c r="CL972" s="2"/>
      <c r="CM972" s="2">
        <v>0</v>
      </c>
      <c r="CN972" s="2" t="s">
        <v>3</v>
      </c>
      <c r="CO972" s="2">
        <v>0</v>
      </c>
      <c r="CP972" s="2">
        <f t="shared" si="975"/>
        <v>1673.85</v>
      </c>
      <c r="CQ972" s="2">
        <f t="shared" si="976"/>
        <v>5870.05</v>
      </c>
      <c r="CR972" s="2">
        <f t="shared" si="999"/>
        <v>0</v>
      </c>
      <c r="CS972" s="2">
        <f t="shared" si="977"/>
        <v>0</v>
      </c>
      <c r="CT972" s="2">
        <f t="shared" si="978"/>
        <v>0</v>
      </c>
      <c r="CU972" s="2">
        <f t="shared" si="979"/>
        <v>0</v>
      </c>
      <c r="CV972" s="2">
        <f t="shared" si="980"/>
        <v>0</v>
      </c>
      <c r="CW972" s="2">
        <f t="shared" si="981"/>
        <v>0</v>
      </c>
      <c r="CX972" s="2">
        <f t="shared" si="982"/>
        <v>0</v>
      </c>
      <c r="CY972" s="2">
        <f t="shared" si="983"/>
        <v>0</v>
      </c>
      <c r="CZ972" s="2">
        <f t="shared" si="984"/>
        <v>0</v>
      </c>
      <c r="DA972" s="2"/>
      <c r="DB972" s="2"/>
      <c r="DC972" s="2" t="s">
        <v>3</v>
      </c>
      <c r="DD972" s="2" t="s">
        <v>3</v>
      </c>
      <c r="DE972" s="2" t="s">
        <v>3</v>
      </c>
      <c r="DF972" s="2" t="s">
        <v>3</v>
      </c>
      <c r="DG972" s="2" t="s">
        <v>3</v>
      </c>
      <c r="DH972" s="2" t="s">
        <v>3</v>
      </c>
      <c r="DI972" s="2" t="s">
        <v>3</v>
      </c>
      <c r="DJ972" s="2" t="s">
        <v>3</v>
      </c>
      <c r="DK972" s="2" t="s">
        <v>3</v>
      </c>
      <c r="DL972" s="2" t="s">
        <v>3</v>
      </c>
      <c r="DM972" s="2" t="s">
        <v>3</v>
      </c>
      <c r="DN972" s="2">
        <v>0</v>
      </c>
      <c r="DO972" s="2">
        <v>0</v>
      </c>
      <c r="DP972" s="2">
        <v>1</v>
      </c>
      <c r="DQ972" s="2">
        <v>1</v>
      </c>
      <c r="DR972" s="2"/>
      <c r="DS972" s="2"/>
      <c r="DT972" s="2"/>
      <c r="DU972" s="2">
        <v>1009</v>
      </c>
      <c r="DV972" s="2" t="s">
        <v>32</v>
      </c>
      <c r="DW972" s="2" t="s">
        <v>32</v>
      </c>
      <c r="DX972" s="2">
        <v>1000</v>
      </c>
      <c r="DY972" s="2"/>
      <c r="DZ972" s="2" t="s">
        <v>3</v>
      </c>
      <c r="EA972" s="2" t="s">
        <v>3</v>
      </c>
      <c r="EB972" s="2" t="s">
        <v>3</v>
      </c>
      <c r="EC972" s="2" t="s">
        <v>3</v>
      </c>
      <c r="ED972" s="2"/>
      <c r="EE972" s="2">
        <v>55586444</v>
      </c>
      <c r="EF972" s="2">
        <v>30</v>
      </c>
      <c r="EG972" s="2" t="s">
        <v>117</v>
      </c>
      <c r="EH972" s="2">
        <v>0</v>
      </c>
      <c r="EI972" s="2" t="s">
        <v>3</v>
      </c>
      <c r="EJ972" s="2">
        <v>1</v>
      </c>
      <c r="EK972" s="2">
        <v>8</v>
      </c>
      <c r="EL972" s="2" t="s">
        <v>233</v>
      </c>
      <c r="EM972" s="2" t="s">
        <v>234</v>
      </c>
      <c r="EN972" s="2"/>
      <c r="EO972" s="2" t="s">
        <v>3</v>
      </c>
      <c r="EP972" s="2"/>
      <c r="EQ972" s="2">
        <v>0</v>
      </c>
      <c r="ER972" s="2">
        <v>5743.69</v>
      </c>
      <c r="ES972" s="2">
        <v>5743.69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>
        <v>0</v>
      </c>
      <c r="FR972" s="2">
        <v>0</v>
      </c>
      <c r="FS972" s="2">
        <v>0</v>
      </c>
      <c r="FT972" s="2"/>
      <c r="FU972" s="2"/>
      <c r="FV972" s="2"/>
      <c r="FW972" s="2"/>
      <c r="FX972" s="2">
        <v>92</v>
      </c>
      <c r="FY972" s="2">
        <v>49</v>
      </c>
      <c r="FZ972" s="2"/>
      <c r="GA972" s="2" t="s">
        <v>3</v>
      </c>
      <c r="GB972" s="2"/>
      <c r="GC972" s="2"/>
      <c r="GD972" s="2">
        <v>1</v>
      </c>
      <c r="GE972" s="2"/>
      <c r="GF972" s="2">
        <v>-1581169957</v>
      </c>
      <c r="GG972" s="2">
        <v>2</v>
      </c>
      <c r="GH972" s="2">
        <v>1</v>
      </c>
      <c r="GI972" s="2">
        <v>-2</v>
      </c>
      <c r="GJ972" s="2">
        <v>0</v>
      </c>
      <c r="GK972" s="2">
        <v>0</v>
      </c>
      <c r="GL972" s="2">
        <f t="shared" si="985"/>
        <v>0</v>
      </c>
      <c r="GM972" s="2">
        <f t="shared" si="986"/>
        <v>1673.85</v>
      </c>
      <c r="GN972" s="2">
        <f t="shared" si="987"/>
        <v>1673.85</v>
      </c>
      <c r="GO972" s="2">
        <f t="shared" si="988"/>
        <v>0</v>
      </c>
      <c r="GP972" s="2">
        <f t="shared" si="989"/>
        <v>0</v>
      </c>
      <c r="GQ972" s="2"/>
      <c r="GR972" s="2">
        <v>0</v>
      </c>
      <c r="GS972" s="2">
        <v>3</v>
      </c>
      <c r="GT972" s="2">
        <v>0</v>
      </c>
      <c r="GU972" s="2" t="s">
        <v>3</v>
      </c>
      <c r="GV972" s="2">
        <f t="shared" si="990"/>
        <v>0</v>
      </c>
      <c r="GW972" s="2">
        <v>1</v>
      </c>
      <c r="GX972" s="2">
        <f t="shared" si="991"/>
        <v>0</v>
      </c>
      <c r="GY972" s="2"/>
      <c r="GZ972" s="2"/>
      <c r="HA972" s="2">
        <v>0</v>
      </c>
      <c r="HB972" s="2">
        <v>0</v>
      </c>
      <c r="HC972" s="2">
        <f t="shared" si="992"/>
        <v>0</v>
      </c>
      <c r="HD972" s="2"/>
      <c r="HE972" s="2" t="s">
        <v>3</v>
      </c>
      <c r="HF972" s="2" t="s">
        <v>3</v>
      </c>
      <c r="HG972" s="2"/>
      <c r="HH972" s="2"/>
      <c r="HI972" s="2"/>
      <c r="HJ972" s="2"/>
      <c r="HK972" s="2"/>
      <c r="HL972" s="2"/>
      <c r="HM972" s="2" t="s">
        <v>3</v>
      </c>
      <c r="HN972" s="2" t="s">
        <v>3</v>
      </c>
      <c r="HO972" s="2" t="s">
        <v>3</v>
      </c>
      <c r="HP972" s="2" t="s">
        <v>3</v>
      </c>
      <c r="HQ972" s="2" t="s">
        <v>3</v>
      </c>
      <c r="HR972" s="2"/>
      <c r="HS972" s="2">
        <v>0</v>
      </c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>
        <v>0</v>
      </c>
      <c r="IL972" s="2"/>
      <c r="IM972" s="2"/>
      <c r="IN972" s="2"/>
      <c r="IO972" s="2"/>
      <c r="IP972" s="2"/>
      <c r="IQ972" s="2"/>
      <c r="IR972" s="2"/>
      <c r="IS972" s="2"/>
      <c r="IT972" s="2"/>
      <c r="IU972" s="2"/>
    </row>
    <row r="973" spans="1:255" x14ac:dyDescent="0.25">
      <c r="A973">
        <v>18</v>
      </c>
      <c r="B973">
        <v>1</v>
      </c>
      <c r="C973">
        <v>848</v>
      </c>
      <c r="E973" t="s">
        <v>545</v>
      </c>
      <c r="F973" t="s">
        <v>236</v>
      </c>
      <c r="G973" t="s">
        <v>237</v>
      </c>
      <c r="H973" t="s">
        <v>32</v>
      </c>
      <c r="I973">
        <f>I967*J973</f>
        <v>0.28515000000000001</v>
      </c>
      <c r="J973">
        <v>3.5643750000000001</v>
      </c>
      <c r="K973">
        <v>3.5643750000000001</v>
      </c>
      <c r="O973">
        <f t="shared" si="961"/>
        <v>18981.46</v>
      </c>
      <c r="P973">
        <f t="shared" si="962"/>
        <v>18981.46</v>
      </c>
      <c r="Q973">
        <f t="shared" si="993"/>
        <v>0</v>
      </c>
      <c r="R973">
        <f t="shared" si="963"/>
        <v>0</v>
      </c>
      <c r="S973">
        <f t="shared" si="964"/>
        <v>0</v>
      </c>
      <c r="T973">
        <f t="shared" si="965"/>
        <v>0</v>
      </c>
      <c r="U973">
        <f t="shared" si="966"/>
        <v>0</v>
      </c>
      <c r="V973">
        <f t="shared" si="967"/>
        <v>0</v>
      </c>
      <c r="W973">
        <f t="shared" si="968"/>
        <v>0</v>
      </c>
      <c r="X973">
        <f t="shared" si="969"/>
        <v>0</v>
      </c>
      <c r="Y973">
        <f t="shared" si="970"/>
        <v>0</v>
      </c>
      <c r="AA973">
        <v>56481267</v>
      </c>
      <c r="AB973">
        <f t="shared" si="971"/>
        <v>5743.69</v>
      </c>
      <c r="AC973">
        <f t="shared" si="972"/>
        <v>5743.69</v>
      </c>
      <c r="AD973">
        <f t="shared" si="994"/>
        <v>0</v>
      </c>
      <c r="AE973">
        <f t="shared" si="995"/>
        <v>0</v>
      </c>
      <c r="AF973">
        <f t="shared" si="996"/>
        <v>0</v>
      </c>
      <c r="AG973">
        <f t="shared" si="973"/>
        <v>0</v>
      </c>
      <c r="AH973">
        <f t="shared" si="997"/>
        <v>0</v>
      </c>
      <c r="AI973">
        <f t="shared" si="998"/>
        <v>0</v>
      </c>
      <c r="AJ973">
        <f t="shared" si="974"/>
        <v>0</v>
      </c>
      <c r="AK973">
        <v>5743.69</v>
      </c>
      <c r="AL973">
        <v>5743.69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92</v>
      </c>
      <c r="AU973">
        <v>49</v>
      </c>
      <c r="AV973">
        <v>1</v>
      </c>
      <c r="AW973">
        <v>1.022</v>
      </c>
      <c r="AZ973">
        <v>1</v>
      </c>
      <c r="BA973">
        <v>1</v>
      </c>
      <c r="BB973">
        <v>1</v>
      </c>
      <c r="BC973">
        <v>11.34</v>
      </c>
      <c r="BD973" t="s">
        <v>3</v>
      </c>
      <c r="BE973" t="s">
        <v>3</v>
      </c>
      <c r="BF973" t="s">
        <v>3</v>
      </c>
      <c r="BG973" t="s">
        <v>3</v>
      </c>
      <c r="BH973">
        <v>3</v>
      </c>
      <c r="BI973">
        <v>1</v>
      </c>
      <c r="BJ973" t="s">
        <v>238</v>
      </c>
      <c r="BM973">
        <v>8</v>
      </c>
      <c r="BN973">
        <v>0</v>
      </c>
      <c r="BO973" t="s">
        <v>236</v>
      </c>
      <c r="BP973">
        <v>1</v>
      </c>
      <c r="BQ973">
        <v>30</v>
      </c>
      <c r="BR973">
        <v>0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 t="s">
        <v>3</v>
      </c>
      <c r="BZ973">
        <v>92</v>
      </c>
      <c r="CA973">
        <v>49</v>
      </c>
      <c r="CB973" t="s">
        <v>3</v>
      </c>
      <c r="CE973">
        <v>30</v>
      </c>
      <c r="CF973">
        <v>0</v>
      </c>
      <c r="CG973">
        <v>0</v>
      </c>
      <c r="CM973">
        <v>0</v>
      </c>
      <c r="CN973" t="s">
        <v>3</v>
      </c>
      <c r="CO973">
        <v>0</v>
      </c>
      <c r="CP973">
        <f t="shared" si="975"/>
        <v>18981.46</v>
      </c>
      <c r="CQ973">
        <f t="shared" si="976"/>
        <v>66566.37</v>
      </c>
      <c r="CR973">
        <f t="shared" si="999"/>
        <v>0</v>
      </c>
      <c r="CS973">
        <f t="shared" si="977"/>
        <v>0</v>
      </c>
      <c r="CT973">
        <f t="shared" si="978"/>
        <v>0</v>
      </c>
      <c r="CU973">
        <f t="shared" si="979"/>
        <v>0</v>
      </c>
      <c r="CV973">
        <f t="shared" si="980"/>
        <v>0</v>
      </c>
      <c r="CW973">
        <f t="shared" si="981"/>
        <v>0</v>
      </c>
      <c r="CX973">
        <f t="shared" si="982"/>
        <v>0</v>
      </c>
      <c r="CY973">
        <f t="shared" si="983"/>
        <v>0</v>
      </c>
      <c r="CZ973">
        <f t="shared" si="984"/>
        <v>0</v>
      </c>
      <c r="DC973" t="s">
        <v>3</v>
      </c>
      <c r="DD973" t="s">
        <v>3</v>
      </c>
      <c r="DE973" t="s">
        <v>3</v>
      </c>
      <c r="DF973" t="s">
        <v>3</v>
      </c>
      <c r="DG973" t="s">
        <v>3</v>
      </c>
      <c r="DH973" t="s">
        <v>3</v>
      </c>
      <c r="DI973" t="s">
        <v>3</v>
      </c>
      <c r="DJ973" t="s">
        <v>3</v>
      </c>
      <c r="DK973" t="s">
        <v>3</v>
      </c>
      <c r="DL973" t="s">
        <v>3</v>
      </c>
      <c r="DM973" t="s">
        <v>3</v>
      </c>
      <c r="DN973">
        <v>0</v>
      </c>
      <c r="DO973">
        <v>0</v>
      </c>
      <c r="DP973">
        <v>1</v>
      </c>
      <c r="DQ973">
        <v>1</v>
      </c>
      <c r="DU973">
        <v>1009</v>
      </c>
      <c r="DV973" t="s">
        <v>32</v>
      </c>
      <c r="DW973" t="s">
        <v>32</v>
      </c>
      <c r="DX973">
        <v>1000</v>
      </c>
      <c r="DZ973" t="s">
        <v>3</v>
      </c>
      <c r="EA973" t="s">
        <v>3</v>
      </c>
      <c r="EB973" t="s">
        <v>3</v>
      </c>
      <c r="EC973" t="s">
        <v>3</v>
      </c>
      <c r="EE973">
        <v>55586444</v>
      </c>
      <c r="EF973">
        <v>30</v>
      </c>
      <c r="EG973" t="s">
        <v>117</v>
      </c>
      <c r="EH973">
        <v>0</v>
      </c>
      <c r="EI973" t="s">
        <v>3</v>
      </c>
      <c r="EJ973">
        <v>1</v>
      </c>
      <c r="EK973">
        <v>8</v>
      </c>
      <c r="EL973" t="s">
        <v>233</v>
      </c>
      <c r="EM973" t="s">
        <v>234</v>
      </c>
      <c r="EO973" t="s">
        <v>3</v>
      </c>
      <c r="EQ973">
        <v>0</v>
      </c>
      <c r="ER973">
        <v>5743.69</v>
      </c>
      <c r="ES973">
        <v>5743.69</v>
      </c>
      <c r="ET973">
        <v>0</v>
      </c>
      <c r="EU973">
        <v>0</v>
      </c>
      <c r="EV973">
        <v>0</v>
      </c>
      <c r="EW973">
        <v>0</v>
      </c>
      <c r="EX973">
        <v>0</v>
      </c>
      <c r="FQ973">
        <v>0</v>
      </c>
      <c r="FR973">
        <v>0</v>
      </c>
      <c r="FS973">
        <v>0</v>
      </c>
      <c r="FX973">
        <v>92</v>
      </c>
      <c r="FY973">
        <v>49</v>
      </c>
      <c r="GA973" t="s">
        <v>3</v>
      </c>
      <c r="GD973">
        <v>1</v>
      </c>
      <c r="GF973">
        <v>-1581169957</v>
      </c>
      <c r="GG973">
        <v>2</v>
      </c>
      <c r="GH973">
        <v>1</v>
      </c>
      <c r="GI973">
        <v>2</v>
      </c>
      <c r="GJ973">
        <v>0</v>
      </c>
      <c r="GK973">
        <v>0</v>
      </c>
      <c r="GL973">
        <f t="shared" si="985"/>
        <v>0</v>
      </c>
      <c r="GM973">
        <f t="shared" si="986"/>
        <v>18981.46</v>
      </c>
      <c r="GN973">
        <f t="shared" si="987"/>
        <v>18981.46</v>
      </c>
      <c r="GO973">
        <f t="shared" si="988"/>
        <v>0</v>
      </c>
      <c r="GP973">
        <f t="shared" si="989"/>
        <v>0</v>
      </c>
      <c r="GR973">
        <v>0</v>
      </c>
      <c r="GS973">
        <v>3</v>
      </c>
      <c r="GT973">
        <v>0</v>
      </c>
      <c r="GU973" t="s">
        <v>3</v>
      </c>
      <c r="GV973">
        <f t="shared" si="990"/>
        <v>0</v>
      </c>
      <c r="GW973">
        <v>1</v>
      </c>
      <c r="GX973">
        <f t="shared" si="991"/>
        <v>0</v>
      </c>
      <c r="HA973">
        <v>0</v>
      </c>
      <c r="HB973">
        <v>0</v>
      </c>
      <c r="HC973">
        <f t="shared" si="992"/>
        <v>0</v>
      </c>
      <c r="HE973" t="s">
        <v>3</v>
      </c>
      <c r="HF973" t="s">
        <v>3</v>
      </c>
      <c r="HM973" t="s">
        <v>3</v>
      </c>
      <c r="HN973" t="s">
        <v>3</v>
      </c>
      <c r="HO973" t="s">
        <v>3</v>
      </c>
      <c r="HP973" t="s">
        <v>3</v>
      </c>
      <c r="HQ973" t="s">
        <v>3</v>
      </c>
      <c r="HS973">
        <v>0</v>
      </c>
      <c r="IK973">
        <v>0</v>
      </c>
    </row>
    <row r="974" spans="1:255" x14ac:dyDescent="0.25">
      <c r="A974" s="2">
        <v>18</v>
      </c>
      <c r="B974" s="2">
        <v>1</v>
      </c>
      <c r="C974" s="2">
        <v>827</v>
      </c>
      <c r="D974" s="2"/>
      <c r="E974" s="2" t="s">
        <v>546</v>
      </c>
      <c r="F974" s="2" t="s">
        <v>547</v>
      </c>
      <c r="G974" s="2" t="s">
        <v>548</v>
      </c>
      <c r="H974" s="2" t="s">
        <v>32</v>
      </c>
      <c r="I974" s="2">
        <f>I966*J974</f>
        <v>1.08192</v>
      </c>
      <c r="J974" s="2">
        <v>13.523999999999999</v>
      </c>
      <c r="K974" s="2">
        <v>13.523999999999999</v>
      </c>
      <c r="L974" s="2"/>
      <c r="M974" s="2"/>
      <c r="N974" s="2"/>
      <c r="O974" s="2">
        <f t="shared" si="961"/>
        <v>6350.93</v>
      </c>
      <c r="P974" s="2">
        <f t="shared" si="962"/>
        <v>6350.93</v>
      </c>
      <c r="Q974" s="2">
        <f t="shared" si="993"/>
        <v>0</v>
      </c>
      <c r="R974" s="2">
        <f t="shared" si="963"/>
        <v>0</v>
      </c>
      <c r="S974" s="2">
        <f t="shared" si="964"/>
        <v>0</v>
      </c>
      <c r="T974" s="2">
        <f t="shared" si="965"/>
        <v>0</v>
      </c>
      <c r="U974" s="2">
        <f t="shared" si="966"/>
        <v>0</v>
      </c>
      <c r="V974" s="2">
        <f t="shared" si="967"/>
        <v>0</v>
      </c>
      <c r="W974" s="2">
        <f t="shared" si="968"/>
        <v>0</v>
      </c>
      <c r="X974" s="2">
        <f t="shared" si="969"/>
        <v>0</v>
      </c>
      <c r="Y974" s="2">
        <f t="shared" si="970"/>
        <v>0</v>
      </c>
      <c r="Z974" s="2"/>
      <c r="AA974" s="2">
        <v>56481265</v>
      </c>
      <c r="AB974" s="2">
        <f t="shared" si="971"/>
        <v>5743.69</v>
      </c>
      <c r="AC974" s="2">
        <f t="shared" si="972"/>
        <v>5743.69</v>
      </c>
      <c r="AD974" s="2">
        <f t="shared" si="994"/>
        <v>0</v>
      </c>
      <c r="AE974" s="2">
        <f t="shared" si="995"/>
        <v>0</v>
      </c>
      <c r="AF974" s="2">
        <f t="shared" si="996"/>
        <v>0</v>
      </c>
      <c r="AG974" s="2">
        <f t="shared" si="973"/>
        <v>0</v>
      </c>
      <c r="AH974" s="2">
        <f t="shared" si="997"/>
        <v>0</v>
      </c>
      <c r="AI974" s="2">
        <f t="shared" si="998"/>
        <v>0</v>
      </c>
      <c r="AJ974" s="2">
        <f t="shared" si="974"/>
        <v>0</v>
      </c>
      <c r="AK974" s="2">
        <v>5743.69</v>
      </c>
      <c r="AL974" s="2">
        <v>5743.69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92</v>
      </c>
      <c r="AU974" s="2">
        <v>49</v>
      </c>
      <c r="AV974" s="2">
        <v>1</v>
      </c>
      <c r="AW974" s="2">
        <v>1.022</v>
      </c>
      <c r="AX974" s="2"/>
      <c r="AY974" s="2"/>
      <c r="AZ974" s="2">
        <v>1</v>
      </c>
      <c r="BA974" s="2">
        <v>1</v>
      </c>
      <c r="BB974" s="2">
        <v>1</v>
      </c>
      <c r="BC974" s="2">
        <v>1</v>
      </c>
      <c r="BD974" s="2" t="s">
        <v>3</v>
      </c>
      <c r="BE974" s="2" t="s">
        <v>3</v>
      </c>
      <c r="BF974" s="2" t="s">
        <v>3</v>
      </c>
      <c r="BG974" s="2" t="s">
        <v>3</v>
      </c>
      <c r="BH974" s="2">
        <v>3</v>
      </c>
      <c r="BI974" s="2">
        <v>1</v>
      </c>
      <c r="BJ974" s="2" t="s">
        <v>549</v>
      </c>
      <c r="BK974" s="2"/>
      <c r="BL974" s="2"/>
      <c r="BM974" s="2">
        <v>8</v>
      </c>
      <c r="BN974" s="2">
        <v>0</v>
      </c>
      <c r="BO974" s="2" t="s">
        <v>3</v>
      </c>
      <c r="BP974" s="2">
        <v>0</v>
      </c>
      <c r="BQ974" s="2">
        <v>30</v>
      </c>
      <c r="BR974" s="2">
        <v>0</v>
      </c>
      <c r="BS974" s="2">
        <v>1</v>
      </c>
      <c r="BT974" s="2">
        <v>1</v>
      </c>
      <c r="BU974" s="2">
        <v>1</v>
      </c>
      <c r="BV974" s="2">
        <v>1</v>
      </c>
      <c r="BW974" s="2">
        <v>1</v>
      </c>
      <c r="BX974" s="2">
        <v>1</v>
      </c>
      <c r="BY974" s="2" t="s">
        <v>3</v>
      </c>
      <c r="BZ974" s="2">
        <v>92</v>
      </c>
      <c r="CA974" s="2">
        <v>49</v>
      </c>
      <c r="CB974" s="2" t="s">
        <v>3</v>
      </c>
      <c r="CC974" s="2"/>
      <c r="CD974" s="2"/>
      <c r="CE974" s="2">
        <v>30</v>
      </c>
      <c r="CF974" s="2">
        <v>0</v>
      </c>
      <c r="CG974" s="2">
        <v>0</v>
      </c>
      <c r="CH974" s="2"/>
      <c r="CI974" s="2"/>
      <c r="CJ974" s="2"/>
      <c r="CK974" s="2"/>
      <c r="CL974" s="2"/>
      <c r="CM974" s="2">
        <v>0</v>
      </c>
      <c r="CN974" s="2" t="s">
        <v>3</v>
      </c>
      <c r="CO974" s="2">
        <v>0</v>
      </c>
      <c r="CP974" s="2">
        <f t="shared" si="975"/>
        <v>6350.93</v>
      </c>
      <c r="CQ974" s="2">
        <f t="shared" si="976"/>
        <v>5870.05</v>
      </c>
      <c r="CR974" s="2">
        <f t="shared" si="999"/>
        <v>0</v>
      </c>
      <c r="CS974" s="2">
        <f t="shared" si="977"/>
        <v>0</v>
      </c>
      <c r="CT974" s="2">
        <f t="shared" si="978"/>
        <v>0</v>
      </c>
      <c r="CU974" s="2">
        <f t="shared" si="979"/>
        <v>0</v>
      </c>
      <c r="CV974" s="2">
        <f t="shared" si="980"/>
        <v>0</v>
      </c>
      <c r="CW974" s="2">
        <f t="shared" si="981"/>
        <v>0</v>
      </c>
      <c r="CX974" s="2">
        <f t="shared" si="982"/>
        <v>0</v>
      </c>
      <c r="CY974" s="2">
        <f t="shared" si="983"/>
        <v>0</v>
      </c>
      <c r="CZ974" s="2">
        <f t="shared" si="984"/>
        <v>0</v>
      </c>
      <c r="DA974" s="2"/>
      <c r="DB974" s="2"/>
      <c r="DC974" s="2" t="s">
        <v>3</v>
      </c>
      <c r="DD974" s="2" t="s">
        <v>3</v>
      </c>
      <c r="DE974" s="2" t="s">
        <v>3</v>
      </c>
      <c r="DF974" s="2" t="s">
        <v>3</v>
      </c>
      <c r="DG974" s="2" t="s">
        <v>3</v>
      </c>
      <c r="DH974" s="2" t="s">
        <v>3</v>
      </c>
      <c r="DI974" s="2" t="s">
        <v>3</v>
      </c>
      <c r="DJ974" s="2" t="s">
        <v>3</v>
      </c>
      <c r="DK974" s="2" t="s">
        <v>3</v>
      </c>
      <c r="DL974" s="2" t="s">
        <v>3</v>
      </c>
      <c r="DM974" s="2" t="s">
        <v>3</v>
      </c>
      <c r="DN974" s="2">
        <v>0</v>
      </c>
      <c r="DO974" s="2">
        <v>0</v>
      </c>
      <c r="DP974" s="2">
        <v>1</v>
      </c>
      <c r="DQ974" s="2">
        <v>1</v>
      </c>
      <c r="DR974" s="2"/>
      <c r="DS974" s="2"/>
      <c r="DT974" s="2"/>
      <c r="DU974" s="2">
        <v>1009</v>
      </c>
      <c r="DV974" s="2" t="s">
        <v>32</v>
      </c>
      <c r="DW974" s="2" t="s">
        <v>32</v>
      </c>
      <c r="DX974" s="2">
        <v>1000</v>
      </c>
      <c r="DY974" s="2"/>
      <c r="DZ974" s="2" t="s">
        <v>3</v>
      </c>
      <c r="EA974" s="2" t="s">
        <v>3</v>
      </c>
      <c r="EB974" s="2" t="s">
        <v>3</v>
      </c>
      <c r="EC974" s="2" t="s">
        <v>3</v>
      </c>
      <c r="ED974" s="2"/>
      <c r="EE974" s="2">
        <v>55586444</v>
      </c>
      <c r="EF974" s="2">
        <v>30</v>
      </c>
      <c r="EG974" s="2" t="s">
        <v>117</v>
      </c>
      <c r="EH974" s="2">
        <v>0</v>
      </c>
      <c r="EI974" s="2" t="s">
        <v>3</v>
      </c>
      <c r="EJ974" s="2">
        <v>1</v>
      </c>
      <c r="EK974" s="2">
        <v>8</v>
      </c>
      <c r="EL974" s="2" t="s">
        <v>233</v>
      </c>
      <c r="EM974" s="2" t="s">
        <v>234</v>
      </c>
      <c r="EN974" s="2"/>
      <c r="EO974" s="2" t="s">
        <v>3</v>
      </c>
      <c r="EP974" s="2"/>
      <c r="EQ974" s="2">
        <v>0</v>
      </c>
      <c r="ER974" s="2">
        <v>5743.69</v>
      </c>
      <c r="ES974" s="2">
        <v>5743.69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>
        <v>0</v>
      </c>
      <c r="FR974" s="2">
        <v>0</v>
      </c>
      <c r="FS974" s="2">
        <v>0</v>
      </c>
      <c r="FT974" s="2"/>
      <c r="FU974" s="2"/>
      <c r="FV974" s="2"/>
      <c r="FW974" s="2"/>
      <c r="FX974" s="2">
        <v>92</v>
      </c>
      <c r="FY974" s="2">
        <v>49</v>
      </c>
      <c r="FZ974" s="2"/>
      <c r="GA974" s="2" t="s">
        <v>3</v>
      </c>
      <c r="GB974" s="2"/>
      <c r="GC974" s="2"/>
      <c r="GD974" s="2">
        <v>1</v>
      </c>
      <c r="GE974" s="2"/>
      <c r="GF974" s="2">
        <v>-1205175929</v>
      </c>
      <c r="GG974" s="2">
        <v>2</v>
      </c>
      <c r="GH974" s="2">
        <v>1</v>
      </c>
      <c r="GI974" s="2">
        <v>-2</v>
      </c>
      <c r="GJ974" s="2">
        <v>0</v>
      </c>
      <c r="GK974" s="2">
        <v>0</v>
      </c>
      <c r="GL974" s="2">
        <f t="shared" si="985"/>
        <v>0</v>
      </c>
      <c r="GM974" s="2">
        <f t="shared" si="986"/>
        <v>6350.93</v>
      </c>
      <c r="GN974" s="2">
        <f t="shared" si="987"/>
        <v>6350.93</v>
      </c>
      <c r="GO974" s="2">
        <f t="shared" si="988"/>
        <v>0</v>
      </c>
      <c r="GP974" s="2">
        <f t="shared" si="989"/>
        <v>0</v>
      </c>
      <c r="GQ974" s="2"/>
      <c r="GR974" s="2">
        <v>0</v>
      </c>
      <c r="GS974" s="2">
        <v>3</v>
      </c>
      <c r="GT974" s="2">
        <v>0</v>
      </c>
      <c r="GU974" s="2" t="s">
        <v>3</v>
      </c>
      <c r="GV974" s="2">
        <f t="shared" si="990"/>
        <v>0</v>
      </c>
      <c r="GW974" s="2">
        <v>1</v>
      </c>
      <c r="GX974" s="2">
        <f t="shared" si="991"/>
        <v>0</v>
      </c>
      <c r="GY974" s="2"/>
      <c r="GZ974" s="2"/>
      <c r="HA974" s="2">
        <v>0</v>
      </c>
      <c r="HB974" s="2">
        <v>0</v>
      </c>
      <c r="HC974" s="2">
        <f t="shared" si="992"/>
        <v>0</v>
      </c>
      <c r="HD974" s="2"/>
      <c r="HE974" s="2" t="s">
        <v>3</v>
      </c>
      <c r="HF974" s="2" t="s">
        <v>3</v>
      </c>
      <c r="HG974" s="2"/>
      <c r="HH974" s="2"/>
      <c r="HI974" s="2"/>
      <c r="HJ974" s="2"/>
      <c r="HK974" s="2"/>
      <c r="HL974" s="2"/>
      <c r="HM974" s="2" t="s">
        <v>3</v>
      </c>
      <c r="HN974" s="2" t="s">
        <v>3</v>
      </c>
      <c r="HO974" s="2" t="s">
        <v>3</v>
      </c>
      <c r="HP974" s="2" t="s">
        <v>3</v>
      </c>
      <c r="HQ974" s="2" t="s">
        <v>3</v>
      </c>
      <c r="HR974" s="2"/>
      <c r="HS974" s="2">
        <v>0</v>
      </c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>
        <v>0</v>
      </c>
      <c r="IL974" s="2"/>
      <c r="IM974" s="2"/>
      <c r="IN974" s="2"/>
      <c r="IO974" s="2"/>
      <c r="IP974" s="2"/>
      <c r="IQ974" s="2"/>
      <c r="IR974" s="2"/>
      <c r="IS974" s="2"/>
      <c r="IT974" s="2"/>
      <c r="IU974" s="2"/>
    </row>
    <row r="975" spans="1:255" x14ac:dyDescent="0.25">
      <c r="A975">
        <v>18</v>
      </c>
      <c r="B975">
        <v>1</v>
      </c>
      <c r="C975">
        <v>849</v>
      </c>
      <c r="E975" t="s">
        <v>546</v>
      </c>
      <c r="F975" t="s">
        <v>547</v>
      </c>
      <c r="G975" t="s">
        <v>548</v>
      </c>
      <c r="H975" t="s">
        <v>32</v>
      </c>
      <c r="I975">
        <f>I967*J975</f>
        <v>1.08192</v>
      </c>
      <c r="J975">
        <v>13.523999999999999</v>
      </c>
      <c r="K975">
        <v>13.523999999999999</v>
      </c>
      <c r="O975">
        <f t="shared" si="961"/>
        <v>73797.81</v>
      </c>
      <c r="P975">
        <f t="shared" si="962"/>
        <v>73797.81</v>
      </c>
      <c r="Q975">
        <f t="shared" si="993"/>
        <v>0</v>
      </c>
      <c r="R975">
        <f t="shared" si="963"/>
        <v>0</v>
      </c>
      <c r="S975">
        <f t="shared" si="964"/>
        <v>0</v>
      </c>
      <c r="T975">
        <f t="shared" si="965"/>
        <v>0</v>
      </c>
      <c r="U975">
        <f t="shared" si="966"/>
        <v>0</v>
      </c>
      <c r="V975">
        <f t="shared" si="967"/>
        <v>0</v>
      </c>
      <c r="W975">
        <f t="shared" si="968"/>
        <v>0</v>
      </c>
      <c r="X975">
        <f t="shared" si="969"/>
        <v>0</v>
      </c>
      <c r="Y975">
        <f t="shared" si="970"/>
        <v>0</v>
      </c>
      <c r="AA975">
        <v>56481267</v>
      </c>
      <c r="AB975">
        <f t="shared" si="971"/>
        <v>5743.69</v>
      </c>
      <c r="AC975">
        <f t="shared" si="972"/>
        <v>5743.69</v>
      </c>
      <c r="AD975">
        <f t="shared" si="994"/>
        <v>0</v>
      </c>
      <c r="AE975">
        <f t="shared" si="995"/>
        <v>0</v>
      </c>
      <c r="AF975">
        <f t="shared" si="996"/>
        <v>0</v>
      </c>
      <c r="AG975">
        <f t="shared" si="973"/>
        <v>0</v>
      </c>
      <c r="AH975">
        <f t="shared" si="997"/>
        <v>0</v>
      </c>
      <c r="AI975">
        <f t="shared" si="998"/>
        <v>0</v>
      </c>
      <c r="AJ975">
        <f t="shared" si="974"/>
        <v>0</v>
      </c>
      <c r="AK975">
        <v>5743.69</v>
      </c>
      <c r="AL975">
        <v>5743.69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92</v>
      </c>
      <c r="AU975">
        <v>49</v>
      </c>
      <c r="AV975">
        <v>1</v>
      </c>
      <c r="AW975">
        <v>1.022</v>
      </c>
      <c r="AZ975">
        <v>1</v>
      </c>
      <c r="BA975">
        <v>1</v>
      </c>
      <c r="BB975">
        <v>1</v>
      </c>
      <c r="BC975">
        <v>11.62</v>
      </c>
      <c r="BD975" t="s">
        <v>3</v>
      </c>
      <c r="BE975" t="s">
        <v>3</v>
      </c>
      <c r="BF975" t="s">
        <v>3</v>
      </c>
      <c r="BG975" t="s">
        <v>3</v>
      </c>
      <c r="BH975">
        <v>3</v>
      </c>
      <c r="BI975">
        <v>1</v>
      </c>
      <c r="BJ975" t="s">
        <v>549</v>
      </c>
      <c r="BM975">
        <v>8</v>
      </c>
      <c r="BN975">
        <v>0</v>
      </c>
      <c r="BO975" t="s">
        <v>547</v>
      </c>
      <c r="BP975">
        <v>1</v>
      </c>
      <c r="BQ975">
        <v>30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 t="s">
        <v>3</v>
      </c>
      <c r="BZ975">
        <v>92</v>
      </c>
      <c r="CA975">
        <v>49</v>
      </c>
      <c r="CB975" t="s">
        <v>3</v>
      </c>
      <c r="CE975">
        <v>30</v>
      </c>
      <c r="CF975">
        <v>0</v>
      </c>
      <c r="CG975">
        <v>0</v>
      </c>
      <c r="CM975">
        <v>0</v>
      </c>
      <c r="CN975" t="s">
        <v>3</v>
      </c>
      <c r="CO975">
        <v>0</v>
      </c>
      <c r="CP975">
        <f t="shared" si="975"/>
        <v>73797.81</v>
      </c>
      <c r="CQ975">
        <f t="shared" si="976"/>
        <v>68209.98</v>
      </c>
      <c r="CR975">
        <f t="shared" si="999"/>
        <v>0</v>
      </c>
      <c r="CS975">
        <f t="shared" si="977"/>
        <v>0</v>
      </c>
      <c r="CT975">
        <f t="shared" si="978"/>
        <v>0</v>
      </c>
      <c r="CU975">
        <f t="shared" si="979"/>
        <v>0</v>
      </c>
      <c r="CV975">
        <f t="shared" si="980"/>
        <v>0</v>
      </c>
      <c r="CW975">
        <f t="shared" si="981"/>
        <v>0</v>
      </c>
      <c r="CX975">
        <f t="shared" si="982"/>
        <v>0</v>
      </c>
      <c r="CY975">
        <f t="shared" si="983"/>
        <v>0</v>
      </c>
      <c r="CZ975">
        <f t="shared" si="984"/>
        <v>0</v>
      </c>
      <c r="DC975" t="s">
        <v>3</v>
      </c>
      <c r="DD975" t="s">
        <v>3</v>
      </c>
      <c r="DE975" t="s">
        <v>3</v>
      </c>
      <c r="DF975" t="s">
        <v>3</v>
      </c>
      <c r="DG975" t="s">
        <v>3</v>
      </c>
      <c r="DH975" t="s">
        <v>3</v>
      </c>
      <c r="DI975" t="s">
        <v>3</v>
      </c>
      <c r="DJ975" t="s">
        <v>3</v>
      </c>
      <c r="DK975" t="s">
        <v>3</v>
      </c>
      <c r="DL975" t="s">
        <v>3</v>
      </c>
      <c r="DM975" t="s">
        <v>3</v>
      </c>
      <c r="DN975">
        <v>0</v>
      </c>
      <c r="DO975">
        <v>0</v>
      </c>
      <c r="DP975">
        <v>1</v>
      </c>
      <c r="DQ975">
        <v>1</v>
      </c>
      <c r="DU975">
        <v>1009</v>
      </c>
      <c r="DV975" t="s">
        <v>32</v>
      </c>
      <c r="DW975" t="s">
        <v>32</v>
      </c>
      <c r="DX975">
        <v>1000</v>
      </c>
      <c r="DZ975" t="s">
        <v>3</v>
      </c>
      <c r="EA975" t="s">
        <v>3</v>
      </c>
      <c r="EB975" t="s">
        <v>3</v>
      </c>
      <c r="EC975" t="s">
        <v>3</v>
      </c>
      <c r="EE975">
        <v>55586444</v>
      </c>
      <c r="EF975">
        <v>30</v>
      </c>
      <c r="EG975" t="s">
        <v>117</v>
      </c>
      <c r="EH975">
        <v>0</v>
      </c>
      <c r="EI975" t="s">
        <v>3</v>
      </c>
      <c r="EJ975">
        <v>1</v>
      </c>
      <c r="EK975">
        <v>8</v>
      </c>
      <c r="EL975" t="s">
        <v>233</v>
      </c>
      <c r="EM975" t="s">
        <v>234</v>
      </c>
      <c r="EO975" t="s">
        <v>3</v>
      </c>
      <c r="EQ975">
        <v>0</v>
      </c>
      <c r="ER975">
        <v>5743.69</v>
      </c>
      <c r="ES975">
        <v>5743.69</v>
      </c>
      <c r="ET975">
        <v>0</v>
      </c>
      <c r="EU975">
        <v>0</v>
      </c>
      <c r="EV975">
        <v>0</v>
      </c>
      <c r="EW975">
        <v>0</v>
      </c>
      <c r="EX975">
        <v>0</v>
      </c>
      <c r="FQ975">
        <v>0</v>
      </c>
      <c r="FR975">
        <v>0</v>
      </c>
      <c r="FS975">
        <v>0</v>
      </c>
      <c r="FX975">
        <v>92</v>
      </c>
      <c r="FY975">
        <v>49</v>
      </c>
      <c r="GA975" t="s">
        <v>3</v>
      </c>
      <c r="GD975">
        <v>1</v>
      </c>
      <c r="GF975">
        <v>-1205175929</v>
      </c>
      <c r="GG975">
        <v>2</v>
      </c>
      <c r="GH975">
        <v>1</v>
      </c>
      <c r="GI975">
        <v>2</v>
      </c>
      <c r="GJ975">
        <v>0</v>
      </c>
      <c r="GK975">
        <v>0</v>
      </c>
      <c r="GL975">
        <f t="shared" si="985"/>
        <v>0</v>
      </c>
      <c r="GM975">
        <f t="shared" si="986"/>
        <v>73797.81</v>
      </c>
      <c r="GN975">
        <f t="shared" si="987"/>
        <v>73797.81</v>
      </c>
      <c r="GO975">
        <f t="shared" si="988"/>
        <v>0</v>
      </c>
      <c r="GP975">
        <f t="shared" si="989"/>
        <v>0</v>
      </c>
      <c r="GR975">
        <v>0</v>
      </c>
      <c r="GS975">
        <v>3</v>
      </c>
      <c r="GT975">
        <v>0</v>
      </c>
      <c r="GU975" t="s">
        <v>3</v>
      </c>
      <c r="GV975">
        <f t="shared" si="990"/>
        <v>0</v>
      </c>
      <c r="GW975">
        <v>1</v>
      </c>
      <c r="GX975">
        <f t="shared" si="991"/>
        <v>0</v>
      </c>
      <c r="HA975">
        <v>0</v>
      </c>
      <c r="HB975">
        <v>0</v>
      </c>
      <c r="HC975">
        <f t="shared" si="992"/>
        <v>0</v>
      </c>
      <c r="HE975" t="s">
        <v>3</v>
      </c>
      <c r="HF975" t="s">
        <v>3</v>
      </c>
      <c r="HM975" t="s">
        <v>3</v>
      </c>
      <c r="HN975" t="s">
        <v>3</v>
      </c>
      <c r="HO975" t="s">
        <v>3</v>
      </c>
      <c r="HP975" t="s">
        <v>3</v>
      </c>
      <c r="HQ975" t="s">
        <v>3</v>
      </c>
      <c r="HS975">
        <v>0</v>
      </c>
      <c r="IK975">
        <v>0</v>
      </c>
    </row>
    <row r="976" spans="1:255" x14ac:dyDescent="0.25">
      <c r="A976" s="2">
        <v>18</v>
      </c>
      <c r="B976" s="2">
        <v>1</v>
      </c>
      <c r="C976" s="2">
        <v>823</v>
      </c>
      <c r="D976" s="2"/>
      <c r="E976" s="2" t="s">
        <v>550</v>
      </c>
      <c r="F976" s="2" t="s">
        <v>248</v>
      </c>
      <c r="G976" s="2" t="s">
        <v>249</v>
      </c>
      <c r="H976" s="2" t="s">
        <v>158</v>
      </c>
      <c r="I976" s="2">
        <f>I966*J976</f>
        <v>8</v>
      </c>
      <c r="J976" s="2">
        <v>100</v>
      </c>
      <c r="K976" s="2">
        <v>100</v>
      </c>
      <c r="L976" s="2"/>
      <c r="M976" s="2"/>
      <c r="N976" s="2"/>
      <c r="O976" s="2">
        <f t="shared" si="961"/>
        <v>5966.27</v>
      </c>
      <c r="P976" s="2">
        <f t="shared" si="962"/>
        <v>5966.27</v>
      </c>
      <c r="Q976" s="2">
        <f t="shared" si="993"/>
        <v>0</v>
      </c>
      <c r="R976" s="2">
        <f t="shared" si="963"/>
        <v>0</v>
      </c>
      <c r="S976" s="2">
        <f t="shared" si="964"/>
        <v>0</v>
      </c>
      <c r="T976" s="2">
        <f t="shared" si="965"/>
        <v>0</v>
      </c>
      <c r="U976" s="2">
        <f t="shared" si="966"/>
        <v>0</v>
      </c>
      <c r="V976" s="2">
        <f t="shared" si="967"/>
        <v>0</v>
      </c>
      <c r="W976" s="2">
        <f t="shared" si="968"/>
        <v>0</v>
      </c>
      <c r="X976" s="2">
        <f t="shared" si="969"/>
        <v>0</v>
      </c>
      <c r="Y976" s="2">
        <f t="shared" si="970"/>
        <v>0</v>
      </c>
      <c r="Z976" s="2"/>
      <c r="AA976" s="2">
        <v>56481265</v>
      </c>
      <c r="AB976" s="2">
        <f t="shared" si="971"/>
        <v>729.73</v>
      </c>
      <c r="AC976" s="2">
        <f t="shared" si="972"/>
        <v>729.73</v>
      </c>
      <c r="AD976" s="2">
        <f t="shared" si="994"/>
        <v>0</v>
      </c>
      <c r="AE976" s="2">
        <f t="shared" si="995"/>
        <v>0</v>
      </c>
      <c r="AF976" s="2">
        <f t="shared" si="996"/>
        <v>0</v>
      </c>
      <c r="AG976" s="2">
        <f t="shared" si="973"/>
        <v>0</v>
      </c>
      <c r="AH976" s="2">
        <f t="shared" si="997"/>
        <v>0</v>
      </c>
      <c r="AI976" s="2">
        <f t="shared" si="998"/>
        <v>0</v>
      </c>
      <c r="AJ976" s="2">
        <f t="shared" si="974"/>
        <v>0</v>
      </c>
      <c r="AK976" s="2">
        <v>729.73</v>
      </c>
      <c r="AL976" s="2">
        <v>729.73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92</v>
      </c>
      <c r="AU976" s="2">
        <v>49</v>
      </c>
      <c r="AV976" s="2">
        <v>1</v>
      </c>
      <c r="AW976" s="2">
        <v>1.022</v>
      </c>
      <c r="AX976" s="2"/>
      <c r="AY976" s="2"/>
      <c r="AZ976" s="2">
        <v>1</v>
      </c>
      <c r="BA976" s="2">
        <v>1</v>
      </c>
      <c r="BB976" s="2">
        <v>1</v>
      </c>
      <c r="BC976" s="2">
        <v>1</v>
      </c>
      <c r="BD976" s="2" t="s">
        <v>3</v>
      </c>
      <c r="BE976" s="2" t="s">
        <v>3</v>
      </c>
      <c r="BF976" s="2" t="s">
        <v>3</v>
      </c>
      <c r="BG976" s="2" t="s">
        <v>3</v>
      </c>
      <c r="BH976" s="2">
        <v>3</v>
      </c>
      <c r="BI976" s="2">
        <v>1</v>
      </c>
      <c r="BJ976" s="2" t="s">
        <v>250</v>
      </c>
      <c r="BK976" s="2"/>
      <c r="BL976" s="2"/>
      <c r="BM976" s="2">
        <v>8</v>
      </c>
      <c r="BN976" s="2">
        <v>0</v>
      </c>
      <c r="BO976" s="2" t="s">
        <v>3</v>
      </c>
      <c r="BP976" s="2">
        <v>0</v>
      </c>
      <c r="BQ976" s="2">
        <v>30</v>
      </c>
      <c r="BR976" s="2">
        <v>0</v>
      </c>
      <c r="BS976" s="2">
        <v>1</v>
      </c>
      <c r="BT976" s="2">
        <v>1</v>
      </c>
      <c r="BU976" s="2">
        <v>1</v>
      </c>
      <c r="BV976" s="2">
        <v>1</v>
      </c>
      <c r="BW976" s="2">
        <v>1</v>
      </c>
      <c r="BX976" s="2">
        <v>1</v>
      </c>
      <c r="BY976" s="2" t="s">
        <v>3</v>
      </c>
      <c r="BZ976" s="2">
        <v>92</v>
      </c>
      <c r="CA976" s="2">
        <v>49</v>
      </c>
      <c r="CB976" s="2" t="s">
        <v>3</v>
      </c>
      <c r="CC976" s="2"/>
      <c r="CD976" s="2"/>
      <c r="CE976" s="2">
        <v>30</v>
      </c>
      <c r="CF976" s="2">
        <v>0</v>
      </c>
      <c r="CG976" s="2">
        <v>0</v>
      </c>
      <c r="CH976" s="2"/>
      <c r="CI976" s="2"/>
      <c r="CJ976" s="2"/>
      <c r="CK976" s="2"/>
      <c r="CL976" s="2"/>
      <c r="CM976" s="2">
        <v>0</v>
      </c>
      <c r="CN976" s="2" t="s">
        <v>3</v>
      </c>
      <c r="CO976" s="2">
        <v>0</v>
      </c>
      <c r="CP976" s="2">
        <f t="shared" si="975"/>
        <v>5966.27</v>
      </c>
      <c r="CQ976" s="2">
        <f t="shared" si="976"/>
        <v>745.78</v>
      </c>
      <c r="CR976" s="2">
        <f t="shared" si="999"/>
        <v>0</v>
      </c>
      <c r="CS976" s="2">
        <f t="shared" si="977"/>
        <v>0</v>
      </c>
      <c r="CT976" s="2">
        <f t="shared" si="978"/>
        <v>0</v>
      </c>
      <c r="CU976" s="2">
        <f t="shared" si="979"/>
        <v>0</v>
      </c>
      <c r="CV976" s="2">
        <f t="shared" si="980"/>
        <v>0</v>
      </c>
      <c r="CW976" s="2">
        <f t="shared" si="981"/>
        <v>0</v>
      </c>
      <c r="CX976" s="2">
        <f t="shared" si="982"/>
        <v>0</v>
      </c>
      <c r="CY976" s="2">
        <f t="shared" si="983"/>
        <v>0</v>
      </c>
      <c r="CZ976" s="2">
        <f t="shared" si="984"/>
        <v>0</v>
      </c>
      <c r="DA976" s="2"/>
      <c r="DB976" s="2"/>
      <c r="DC976" s="2" t="s">
        <v>3</v>
      </c>
      <c r="DD976" s="2" t="s">
        <v>3</v>
      </c>
      <c r="DE976" s="2" t="s">
        <v>3</v>
      </c>
      <c r="DF976" s="2" t="s">
        <v>3</v>
      </c>
      <c r="DG976" s="2" t="s">
        <v>3</v>
      </c>
      <c r="DH976" s="2" t="s">
        <v>3</v>
      </c>
      <c r="DI976" s="2" t="s">
        <v>3</v>
      </c>
      <c r="DJ976" s="2" t="s">
        <v>3</v>
      </c>
      <c r="DK976" s="2" t="s">
        <v>3</v>
      </c>
      <c r="DL976" s="2" t="s">
        <v>3</v>
      </c>
      <c r="DM976" s="2" t="s">
        <v>3</v>
      </c>
      <c r="DN976" s="2">
        <v>0</v>
      </c>
      <c r="DO976" s="2">
        <v>0</v>
      </c>
      <c r="DP976" s="2">
        <v>1</v>
      </c>
      <c r="DQ976" s="2">
        <v>1</v>
      </c>
      <c r="DR976" s="2"/>
      <c r="DS976" s="2"/>
      <c r="DT976" s="2"/>
      <c r="DU976" s="2">
        <v>1007</v>
      </c>
      <c r="DV976" s="2" t="s">
        <v>158</v>
      </c>
      <c r="DW976" s="2" t="s">
        <v>158</v>
      </c>
      <c r="DX976" s="2">
        <v>1</v>
      </c>
      <c r="DY976" s="2"/>
      <c r="DZ976" s="2" t="s">
        <v>3</v>
      </c>
      <c r="EA976" s="2" t="s">
        <v>3</v>
      </c>
      <c r="EB976" s="2" t="s">
        <v>3</v>
      </c>
      <c r="EC976" s="2" t="s">
        <v>3</v>
      </c>
      <c r="ED976" s="2"/>
      <c r="EE976" s="2">
        <v>55586444</v>
      </c>
      <c r="EF976" s="2">
        <v>30</v>
      </c>
      <c r="EG976" s="2" t="s">
        <v>117</v>
      </c>
      <c r="EH976" s="2">
        <v>0</v>
      </c>
      <c r="EI976" s="2" t="s">
        <v>3</v>
      </c>
      <c r="EJ976" s="2">
        <v>1</v>
      </c>
      <c r="EK976" s="2">
        <v>8</v>
      </c>
      <c r="EL976" s="2" t="s">
        <v>233</v>
      </c>
      <c r="EM976" s="2" t="s">
        <v>234</v>
      </c>
      <c r="EN976" s="2"/>
      <c r="EO976" s="2" t="s">
        <v>3</v>
      </c>
      <c r="EP976" s="2"/>
      <c r="EQ976" s="2">
        <v>0</v>
      </c>
      <c r="ER976" s="2">
        <v>729.73</v>
      </c>
      <c r="ES976" s="2">
        <v>729.73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>
        <v>0</v>
      </c>
      <c r="FR976" s="2">
        <v>0</v>
      </c>
      <c r="FS976" s="2">
        <v>0</v>
      </c>
      <c r="FT976" s="2"/>
      <c r="FU976" s="2"/>
      <c r="FV976" s="2"/>
      <c r="FW976" s="2"/>
      <c r="FX976" s="2">
        <v>92</v>
      </c>
      <c r="FY976" s="2">
        <v>49</v>
      </c>
      <c r="FZ976" s="2"/>
      <c r="GA976" s="2" t="s">
        <v>3</v>
      </c>
      <c r="GB976" s="2"/>
      <c r="GC976" s="2"/>
      <c r="GD976" s="2">
        <v>1</v>
      </c>
      <c r="GE976" s="2"/>
      <c r="GF976" s="2">
        <v>-1447999952</v>
      </c>
      <c r="GG976" s="2">
        <v>2</v>
      </c>
      <c r="GH976" s="2">
        <v>1</v>
      </c>
      <c r="GI976" s="2">
        <v>-2</v>
      </c>
      <c r="GJ976" s="2">
        <v>0</v>
      </c>
      <c r="GK976" s="2">
        <v>0</v>
      </c>
      <c r="GL976" s="2">
        <f t="shared" si="985"/>
        <v>0</v>
      </c>
      <c r="GM976" s="2">
        <f t="shared" si="986"/>
        <v>5966.27</v>
      </c>
      <c r="GN976" s="2">
        <f t="shared" si="987"/>
        <v>5966.27</v>
      </c>
      <c r="GO976" s="2">
        <f t="shared" si="988"/>
        <v>0</v>
      </c>
      <c r="GP976" s="2">
        <f t="shared" si="989"/>
        <v>0</v>
      </c>
      <c r="GQ976" s="2"/>
      <c r="GR976" s="2">
        <v>0</v>
      </c>
      <c r="GS976" s="2">
        <v>3</v>
      </c>
      <c r="GT976" s="2">
        <v>0</v>
      </c>
      <c r="GU976" s="2" t="s">
        <v>3</v>
      </c>
      <c r="GV976" s="2">
        <f t="shared" si="990"/>
        <v>0</v>
      </c>
      <c r="GW976" s="2">
        <v>1</v>
      </c>
      <c r="GX976" s="2">
        <f t="shared" si="991"/>
        <v>0</v>
      </c>
      <c r="GY976" s="2"/>
      <c r="GZ976" s="2"/>
      <c r="HA976" s="2">
        <v>0</v>
      </c>
      <c r="HB976" s="2">
        <v>0</v>
      </c>
      <c r="HC976" s="2">
        <f t="shared" si="992"/>
        <v>0</v>
      </c>
      <c r="HD976" s="2"/>
      <c r="HE976" s="2" t="s">
        <v>3</v>
      </c>
      <c r="HF976" s="2" t="s">
        <v>3</v>
      </c>
      <c r="HG976" s="2"/>
      <c r="HH976" s="2"/>
      <c r="HI976" s="2"/>
      <c r="HJ976" s="2"/>
      <c r="HK976" s="2"/>
      <c r="HL976" s="2"/>
      <c r="HM976" s="2" t="s">
        <v>3</v>
      </c>
      <c r="HN976" s="2" t="s">
        <v>3</v>
      </c>
      <c r="HO976" s="2" t="s">
        <v>3</v>
      </c>
      <c r="HP976" s="2" t="s">
        <v>3</v>
      </c>
      <c r="HQ976" s="2" t="s">
        <v>3</v>
      </c>
      <c r="HR976" s="2"/>
      <c r="HS976" s="2">
        <v>0</v>
      </c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>
        <v>0</v>
      </c>
      <c r="IL976" s="2"/>
      <c r="IM976" s="2"/>
      <c r="IN976" s="2"/>
      <c r="IO976" s="2"/>
      <c r="IP976" s="2"/>
      <c r="IQ976" s="2"/>
      <c r="IR976" s="2"/>
      <c r="IS976" s="2"/>
      <c r="IT976" s="2"/>
      <c r="IU976" s="2"/>
    </row>
    <row r="977" spans="1:255" x14ac:dyDescent="0.25">
      <c r="A977">
        <v>18</v>
      </c>
      <c r="B977">
        <v>1</v>
      </c>
      <c r="C977">
        <v>845</v>
      </c>
      <c r="E977" t="s">
        <v>550</v>
      </c>
      <c r="F977" t="s">
        <v>248</v>
      </c>
      <c r="G977" t="s">
        <v>249</v>
      </c>
      <c r="H977" t="s">
        <v>158</v>
      </c>
      <c r="I977">
        <f>I967*J977</f>
        <v>8</v>
      </c>
      <c r="J977">
        <v>100</v>
      </c>
      <c r="K977">
        <v>100</v>
      </c>
      <c r="O977">
        <f t="shared" si="961"/>
        <v>60140</v>
      </c>
      <c r="P977">
        <f t="shared" si="962"/>
        <v>60140</v>
      </c>
      <c r="Q977">
        <f t="shared" si="993"/>
        <v>0</v>
      </c>
      <c r="R977">
        <f t="shared" si="963"/>
        <v>0</v>
      </c>
      <c r="S977">
        <f t="shared" si="964"/>
        <v>0</v>
      </c>
      <c r="T977">
        <f t="shared" si="965"/>
        <v>0</v>
      </c>
      <c r="U977">
        <f t="shared" si="966"/>
        <v>0</v>
      </c>
      <c r="V977">
        <f t="shared" si="967"/>
        <v>0</v>
      </c>
      <c r="W977">
        <f t="shared" si="968"/>
        <v>0</v>
      </c>
      <c r="X977">
        <f t="shared" si="969"/>
        <v>0</v>
      </c>
      <c r="Y977">
        <f t="shared" si="970"/>
        <v>0</v>
      </c>
      <c r="AA977">
        <v>56481267</v>
      </c>
      <c r="AB977">
        <f t="shared" si="971"/>
        <v>729.73</v>
      </c>
      <c r="AC977">
        <f t="shared" si="972"/>
        <v>729.73</v>
      </c>
      <c r="AD977">
        <f t="shared" si="994"/>
        <v>0</v>
      </c>
      <c r="AE977">
        <f t="shared" si="995"/>
        <v>0</v>
      </c>
      <c r="AF977">
        <f t="shared" si="996"/>
        <v>0</v>
      </c>
      <c r="AG977">
        <f t="shared" si="973"/>
        <v>0</v>
      </c>
      <c r="AH977">
        <f t="shared" si="997"/>
        <v>0</v>
      </c>
      <c r="AI977">
        <f t="shared" si="998"/>
        <v>0</v>
      </c>
      <c r="AJ977">
        <f t="shared" si="974"/>
        <v>0</v>
      </c>
      <c r="AK977">
        <v>729.73</v>
      </c>
      <c r="AL977">
        <v>729.73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92</v>
      </c>
      <c r="AU977">
        <v>49</v>
      </c>
      <c r="AV977">
        <v>1</v>
      </c>
      <c r="AW977">
        <v>1.022</v>
      </c>
      <c r="AZ977">
        <v>1</v>
      </c>
      <c r="BA977">
        <v>1</v>
      </c>
      <c r="BB977">
        <v>1</v>
      </c>
      <c r="BC977">
        <v>10.08</v>
      </c>
      <c r="BD977" t="s">
        <v>3</v>
      </c>
      <c r="BE977" t="s">
        <v>3</v>
      </c>
      <c r="BF977" t="s">
        <v>3</v>
      </c>
      <c r="BG977" t="s">
        <v>3</v>
      </c>
      <c r="BH977">
        <v>3</v>
      </c>
      <c r="BI977">
        <v>1</v>
      </c>
      <c r="BJ977" t="s">
        <v>250</v>
      </c>
      <c r="BM977">
        <v>8</v>
      </c>
      <c r="BN977">
        <v>0</v>
      </c>
      <c r="BO977" t="s">
        <v>248</v>
      </c>
      <c r="BP977">
        <v>1</v>
      </c>
      <c r="BQ977">
        <v>30</v>
      </c>
      <c r="BR977">
        <v>0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 t="s">
        <v>3</v>
      </c>
      <c r="BZ977">
        <v>92</v>
      </c>
      <c r="CA977">
        <v>49</v>
      </c>
      <c r="CB977" t="s">
        <v>3</v>
      </c>
      <c r="CE977">
        <v>30</v>
      </c>
      <c r="CF977">
        <v>0</v>
      </c>
      <c r="CG977">
        <v>0</v>
      </c>
      <c r="CM977">
        <v>0</v>
      </c>
      <c r="CN977" t="s">
        <v>3</v>
      </c>
      <c r="CO977">
        <v>0</v>
      </c>
      <c r="CP977">
        <f t="shared" si="975"/>
        <v>60140</v>
      </c>
      <c r="CQ977">
        <f t="shared" si="976"/>
        <v>7517.46</v>
      </c>
      <c r="CR977">
        <f t="shared" si="999"/>
        <v>0</v>
      </c>
      <c r="CS977">
        <f t="shared" si="977"/>
        <v>0</v>
      </c>
      <c r="CT977">
        <f t="shared" si="978"/>
        <v>0</v>
      </c>
      <c r="CU977">
        <f t="shared" si="979"/>
        <v>0</v>
      </c>
      <c r="CV977">
        <f t="shared" si="980"/>
        <v>0</v>
      </c>
      <c r="CW977">
        <f t="shared" si="981"/>
        <v>0</v>
      </c>
      <c r="CX977">
        <f t="shared" si="982"/>
        <v>0</v>
      </c>
      <c r="CY977">
        <f t="shared" si="983"/>
        <v>0</v>
      </c>
      <c r="CZ977">
        <f t="shared" si="984"/>
        <v>0</v>
      </c>
      <c r="DC977" t="s">
        <v>3</v>
      </c>
      <c r="DD977" t="s">
        <v>3</v>
      </c>
      <c r="DE977" t="s">
        <v>3</v>
      </c>
      <c r="DF977" t="s">
        <v>3</v>
      </c>
      <c r="DG977" t="s">
        <v>3</v>
      </c>
      <c r="DH977" t="s">
        <v>3</v>
      </c>
      <c r="DI977" t="s">
        <v>3</v>
      </c>
      <c r="DJ977" t="s">
        <v>3</v>
      </c>
      <c r="DK977" t="s">
        <v>3</v>
      </c>
      <c r="DL977" t="s">
        <v>3</v>
      </c>
      <c r="DM977" t="s">
        <v>3</v>
      </c>
      <c r="DN977">
        <v>0</v>
      </c>
      <c r="DO977">
        <v>0</v>
      </c>
      <c r="DP977">
        <v>1</v>
      </c>
      <c r="DQ977">
        <v>1</v>
      </c>
      <c r="DU977">
        <v>1007</v>
      </c>
      <c r="DV977" t="s">
        <v>158</v>
      </c>
      <c r="DW977" t="s">
        <v>158</v>
      </c>
      <c r="DX977">
        <v>1</v>
      </c>
      <c r="DZ977" t="s">
        <v>3</v>
      </c>
      <c r="EA977" t="s">
        <v>3</v>
      </c>
      <c r="EB977" t="s">
        <v>3</v>
      </c>
      <c r="EC977" t="s">
        <v>3</v>
      </c>
      <c r="EE977">
        <v>55586444</v>
      </c>
      <c r="EF977">
        <v>30</v>
      </c>
      <c r="EG977" t="s">
        <v>117</v>
      </c>
      <c r="EH977">
        <v>0</v>
      </c>
      <c r="EI977" t="s">
        <v>3</v>
      </c>
      <c r="EJ977">
        <v>1</v>
      </c>
      <c r="EK977">
        <v>8</v>
      </c>
      <c r="EL977" t="s">
        <v>233</v>
      </c>
      <c r="EM977" t="s">
        <v>234</v>
      </c>
      <c r="EO977" t="s">
        <v>3</v>
      </c>
      <c r="EQ977">
        <v>0</v>
      </c>
      <c r="ER977">
        <v>729.73</v>
      </c>
      <c r="ES977">
        <v>729.73</v>
      </c>
      <c r="ET977">
        <v>0</v>
      </c>
      <c r="EU977">
        <v>0</v>
      </c>
      <c r="EV977">
        <v>0</v>
      </c>
      <c r="EW977">
        <v>0</v>
      </c>
      <c r="EX977">
        <v>0</v>
      </c>
      <c r="FQ977">
        <v>0</v>
      </c>
      <c r="FR977">
        <v>0</v>
      </c>
      <c r="FS977">
        <v>0</v>
      </c>
      <c r="FX977">
        <v>92</v>
      </c>
      <c r="FY977">
        <v>49</v>
      </c>
      <c r="GA977" t="s">
        <v>3</v>
      </c>
      <c r="GD977">
        <v>1</v>
      </c>
      <c r="GF977">
        <v>-1447999952</v>
      </c>
      <c r="GG977">
        <v>2</v>
      </c>
      <c r="GH977">
        <v>1</v>
      </c>
      <c r="GI977">
        <v>2</v>
      </c>
      <c r="GJ977">
        <v>0</v>
      </c>
      <c r="GK977">
        <v>0</v>
      </c>
      <c r="GL977">
        <f t="shared" si="985"/>
        <v>0</v>
      </c>
      <c r="GM977">
        <f t="shared" si="986"/>
        <v>60140</v>
      </c>
      <c r="GN977">
        <f t="shared" si="987"/>
        <v>60140</v>
      </c>
      <c r="GO977">
        <f t="shared" si="988"/>
        <v>0</v>
      </c>
      <c r="GP977">
        <f t="shared" si="989"/>
        <v>0</v>
      </c>
      <c r="GR977">
        <v>0</v>
      </c>
      <c r="GS977">
        <v>3</v>
      </c>
      <c r="GT977">
        <v>0</v>
      </c>
      <c r="GU977" t="s">
        <v>3</v>
      </c>
      <c r="GV977">
        <f t="shared" si="990"/>
        <v>0</v>
      </c>
      <c r="GW977">
        <v>1</v>
      </c>
      <c r="GX977">
        <f t="shared" si="991"/>
        <v>0</v>
      </c>
      <c r="HA977">
        <v>0</v>
      </c>
      <c r="HB977">
        <v>0</v>
      </c>
      <c r="HC977">
        <f t="shared" si="992"/>
        <v>0</v>
      </c>
      <c r="HE977" t="s">
        <v>3</v>
      </c>
      <c r="HF977" t="s">
        <v>3</v>
      </c>
      <c r="HM977" t="s">
        <v>3</v>
      </c>
      <c r="HN977" t="s">
        <v>3</v>
      </c>
      <c r="HO977" t="s">
        <v>3</v>
      </c>
      <c r="HP977" t="s">
        <v>3</v>
      </c>
      <c r="HQ977" t="s">
        <v>3</v>
      </c>
      <c r="HS977">
        <v>0</v>
      </c>
      <c r="IK977">
        <v>0</v>
      </c>
    </row>
    <row r="978" spans="1:255" x14ac:dyDescent="0.25">
      <c r="A978" s="2">
        <v>19</v>
      </c>
      <c r="B978" s="2">
        <v>1</v>
      </c>
      <c r="C978" s="2"/>
      <c r="D978" s="2"/>
      <c r="E978" s="2"/>
      <c r="F978" s="2" t="s">
        <v>3</v>
      </c>
      <c r="G978" s="2" t="s">
        <v>551</v>
      </c>
      <c r="H978" s="2" t="s">
        <v>3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>
        <v>1</v>
      </c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>
        <v>0</v>
      </c>
      <c r="IL978" s="2"/>
      <c r="IM978" s="2"/>
      <c r="IN978" s="2"/>
      <c r="IO978" s="2"/>
      <c r="IP978" s="2"/>
      <c r="IQ978" s="2"/>
      <c r="IR978" s="2"/>
      <c r="IS978" s="2"/>
      <c r="IT978" s="2"/>
      <c r="IU978" s="2"/>
    </row>
    <row r="979" spans="1:255" x14ac:dyDescent="0.25">
      <c r="A979" s="2">
        <v>17</v>
      </c>
      <c r="B979" s="2">
        <v>1</v>
      </c>
      <c r="C979" s="2">
        <f>ROW(SmtRes!A873)</f>
        <v>873</v>
      </c>
      <c r="D979" s="2">
        <f>ROW(EtalonRes!A855)</f>
        <v>855</v>
      </c>
      <c r="E979" s="2" t="s">
        <v>552</v>
      </c>
      <c r="F979" s="2" t="s">
        <v>324</v>
      </c>
      <c r="G979" s="2" t="s">
        <v>325</v>
      </c>
      <c r="H979" s="2" t="s">
        <v>231</v>
      </c>
      <c r="I979" s="2">
        <f>ROUND((39.4+4.6)/100,9)</f>
        <v>0.44</v>
      </c>
      <c r="J979" s="2">
        <v>0</v>
      </c>
      <c r="K979" s="2">
        <f>ROUND((39.4+4.6)/100,9)</f>
        <v>0.44</v>
      </c>
      <c r="L979" s="2"/>
      <c r="M979" s="2"/>
      <c r="N979" s="2"/>
      <c r="O979" s="2">
        <f t="shared" ref="O979:O996" si="1000">ROUND(CP979,2)</f>
        <v>21908.5</v>
      </c>
      <c r="P979" s="2">
        <f t="shared" ref="P979:P996" si="1001">ROUND((ROUND((AC979*AW979*I979),2)*BC979),2)</f>
        <v>16393.16</v>
      </c>
      <c r="Q979" s="2">
        <f>(ROUND((ROUND((((ET979*1.25*1.1))*AV979*I979),2)*BB979),2)+ROUND((ROUND(((AE979-((EU979*1.25*1.1)))*AV979*I979),2)*BS979),2))</f>
        <v>198.28</v>
      </c>
      <c r="R979" s="2">
        <f t="shared" ref="R979:R996" si="1002">ROUND((ROUND((AE979*AV979*I979),2)*BS979),2)</f>
        <v>21.76</v>
      </c>
      <c r="S979" s="2">
        <f t="shared" ref="S979:S996" si="1003">ROUND((ROUND((AF979*AV979*I979),2)*BA979),2)</f>
        <v>5317.06</v>
      </c>
      <c r="T979" s="2">
        <f t="shared" ref="T979:T996" si="1004">ROUND(CU979*I979,2)</f>
        <v>0</v>
      </c>
      <c r="U979" s="2">
        <f t="shared" ref="U979:U996" si="1005">CV979*I979</f>
        <v>469.70472119999999</v>
      </c>
      <c r="V979" s="2">
        <f t="shared" ref="V979:V996" si="1006">CW979*I979</f>
        <v>0</v>
      </c>
      <c r="W979" s="2">
        <f t="shared" ref="W979:W996" si="1007">ROUND(CX979*I979,2)</f>
        <v>0</v>
      </c>
      <c r="X979" s="2">
        <f t="shared" ref="X979:X996" si="1008">ROUND(CY979,2)</f>
        <v>4911.71</v>
      </c>
      <c r="Y979" s="2">
        <f t="shared" ref="Y979:Y996" si="1009">ROUND(CZ979,2)</f>
        <v>2616.02</v>
      </c>
      <c r="Z979" s="2"/>
      <c r="AA979" s="2">
        <v>56481265</v>
      </c>
      <c r="AB979" s="2">
        <f t="shared" ref="AB979:AB996" si="1010">ROUND((AC979+AD979+AF979),6)</f>
        <v>48427.335050000002</v>
      </c>
      <c r="AC979" s="2">
        <f t="shared" ref="AC979:AC996" si="1011">ROUND((ES979),6)</f>
        <v>36455.160000000003</v>
      </c>
      <c r="AD979" s="2">
        <f>ROUND(((((ET979*1.25*1.1))-((EU979*1.25*1.1)))+AE979),6)</f>
        <v>430.41624999999999</v>
      </c>
      <c r="AE979" s="2">
        <f>ROUND(((EU979*1.25*1.1)),6)</f>
        <v>47.231250000000003</v>
      </c>
      <c r="AF979" s="2">
        <f>ROUND(((EV979*1.15*1.1)),6)</f>
        <v>11541.7588</v>
      </c>
      <c r="AG979" s="2">
        <f t="shared" ref="AG979:AG996" si="1012">ROUND((AP979),6)</f>
        <v>0</v>
      </c>
      <c r="AH979" s="2">
        <f>((EW979*1.15*1.1))</f>
        <v>1019.59</v>
      </c>
      <c r="AI979" s="2">
        <f>((EX979*1.25*1.1))</f>
        <v>0</v>
      </c>
      <c r="AJ979" s="2">
        <f t="shared" ref="AJ979:AJ996" si="1013">(AS979)</f>
        <v>0</v>
      </c>
      <c r="AK979" s="2">
        <v>45892.11</v>
      </c>
      <c r="AL979" s="2">
        <v>36455.160000000003</v>
      </c>
      <c r="AM979" s="2">
        <v>313.02999999999997</v>
      </c>
      <c r="AN979" s="2">
        <v>34.35</v>
      </c>
      <c r="AO979" s="2">
        <v>9123.92</v>
      </c>
      <c r="AP979" s="2">
        <v>0</v>
      </c>
      <c r="AQ979" s="2">
        <v>806</v>
      </c>
      <c r="AR979" s="2">
        <v>0</v>
      </c>
      <c r="AS979" s="2">
        <v>0</v>
      </c>
      <c r="AT979" s="2">
        <v>92</v>
      </c>
      <c r="AU979" s="2">
        <v>49</v>
      </c>
      <c r="AV979" s="2">
        <v>1.0469999999999999</v>
      </c>
      <c r="AW979" s="2">
        <v>1.022</v>
      </c>
      <c r="AX979" s="2"/>
      <c r="AY979" s="2"/>
      <c r="AZ979" s="2">
        <v>1</v>
      </c>
      <c r="BA979" s="2">
        <v>1</v>
      </c>
      <c r="BB979" s="2">
        <v>1</v>
      </c>
      <c r="BC979" s="2">
        <v>1</v>
      </c>
      <c r="BD979" s="2" t="s">
        <v>3</v>
      </c>
      <c r="BE979" s="2" t="s">
        <v>3</v>
      </c>
      <c r="BF979" s="2" t="s">
        <v>3</v>
      </c>
      <c r="BG979" s="2" t="s">
        <v>3</v>
      </c>
      <c r="BH979" s="2">
        <v>0</v>
      </c>
      <c r="BI979" s="2">
        <v>1</v>
      </c>
      <c r="BJ979" s="2" t="s">
        <v>326</v>
      </c>
      <c r="BK979" s="2"/>
      <c r="BL979" s="2"/>
      <c r="BM979" s="2">
        <v>8</v>
      </c>
      <c r="BN979" s="2">
        <v>0</v>
      </c>
      <c r="BO979" s="2" t="s">
        <v>324</v>
      </c>
      <c r="BP979" s="2">
        <v>1</v>
      </c>
      <c r="BQ979" s="2">
        <v>30</v>
      </c>
      <c r="BR979" s="2">
        <v>0</v>
      </c>
      <c r="BS979" s="2">
        <v>1</v>
      </c>
      <c r="BT979" s="2">
        <v>1</v>
      </c>
      <c r="BU979" s="2">
        <v>1</v>
      </c>
      <c r="BV979" s="2">
        <v>1</v>
      </c>
      <c r="BW979" s="2">
        <v>1</v>
      </c>
      <c r="BX979" s="2">
        <v>1</v>
      </c>
      <c r="BY979" s="2" t="s">
        <v>3</v>
      </c>
      <c r="BZ979" s="2">
        <v>92</v>
      </c>
      <c r="CA979" s="2">
        <v>49</v>
      </c>
      <c r="CB979" s="2" t="s">
        <v>3</v>
      </c>
      <c r="CC979" s="2"/>
      <c r="CD979" s="2"/>
      <c r="CE979" s="2">
        <v>30</v>
      </c>
      <c r="CF979" s="2">
        <v>0</v>
      </c>
      <c r="CG979" s="2">
        <v>0</v>
      </c>
      <c r="CH979" s="2"/>
      <c r="CI979" s="2"/>
      <c r="CJ979" s="2"/>
      <c r="CK979" s="2"/>
      <c r="CL979" s="2"/>
      <c r="CM979" s="2">
        <v>0</v>
      </c>
      <c r="CN979" s="2" t="s">
        <v>3</v>
      </c>
      <c r="CO979" s="2">
        <v>0</v>
      </c>
      <c r="CP979" s="2">
        <f t="shared" ref="CP979:CP996" si="1014">(P979+Q979+S979)</f>
        <v>21908.5</v>
      </c>
      <c r="CQ979" s="2">
        <f t="shared" ref="CQ979:CQ996" si="1015">ROUND((ROUND((AC979*AW979*1),2)*BC979),2)</f>
        <v>37257.17</v>
      </c>
      <c r="CR979" s="2">
        <f>(ROUND((ROUND((((ET979*1.25*1.1))*AV979*1),2)*BB979),2)+ROUND((ROUND(((AE979-((EU979*1.25*1.1)))*AV979*1),2)*BS979),2))</f>
        <v>450.65</v>
      </c>
      <c r="CS979" s="2">
        <f t="shared" ref="CS979:CS996" si="1016">ROUND((ROUND((AE979*AV979*1),2)*BS979),2)</f>
        <v>49.45</v>
      </c>
      <c r="CT979" s="2">
        <f t="shared" ref="CT979:CT996" si="1017">ROUND((ROUND((AF979*AV979*1),2)*BA979),2)</f>
        <v>12084.22</v>
      </c>
      <c r="CU979" s="2">
        <f t="shared" ref="CU979:CU996" si="1018">AG979</f>
        <v>0</v>
      </c>
      <c r="CV979" s="2">
        <f t="shared" ref="CV979:CV996" si="1019">(AH979*AV979)</f>
        <v>1067.51073</v>
      </c>
      <c r="CW979" s="2">
        <f t="shared" ref="CW979:CW996" si="1020">AI979</f>
        <v>0</v>
      </c>
      <c r="CX979" s="2">
        <f t="shared" ref="CX979:CX996" si="1021">AJ979</f>
        <v>0</v>
      </c>
      <c r="CY979" s="2">
        <f t="shared" ref="CY979:CY996" si="1022">(((S979+R979)*AT979)/100)</f>
        <v>4911.7144000000008</v>
      </c>
      <c r="CZ979" s="2">
        <f t="shared" ref="CZ979:CZ996" si="1023">(((S979+R979)*AU979)/100)</f>
        <v>2616.0218000000004</v>
      </c>
      <c r="DA979" s="2"/>
      <c r="DB979" s="2"/>
      <c r="DC979" s="2" t="s">
        <v>3</v>
      </c>
      <c r="DD979" s="2" t="s">
        <v>3</v>
      </c>
      <c r="DE979" s="2" t="s">
        <v>165</v>
      </c>
      <c r="DF979" s="2" t="s">
        <v>165</v>
      </c>
      <c r="DG979" s="2" t="s">
        <v>166</v>
      </c>
      <c r="DH979" s="2" t="s">
        <v>3</v>
      </c>
      <c r="DI979" s="2" t="s">
        <v>166</v>
      </c>
      <c r="DJ979" s="2" t="s">
        <v>165</v>
      </c>
      <c r="DK979" s="2" t="s">
        <v>3</v>
      </c>
      <c r="DL979" s="2" t="s">
        <v>3</v>
      </c>
      <c r="DM979" s="2" t="s">
        <v>3</v>
      </c>
      <c r="DN979" s="2">
        <v>0</v>
      </c>
      <c r="DO979" s="2">
        <v>0</v>
      </c>
      <c r="DP979" s="2">
        <v>1</v>
      </c>
      <c r="DQ979" s="2">
        <v>1</v>
      </c>
      <c r="DR979" s="2"/>
      <c r="DS979" s="2"/>
      <c r="DT979" s="2"/>
      <c r="DU979" s="2">
        <v>1013</v>
      </c>
      <c r="DV979" s="2" t="s">
        <v>231</v>
      </c>
      <c r="DW979" s="2" t="s">
        <v>231</v>
      </c>
      <c r="DX979" s="2">
        <v>1</v>
      </c>
      <c r="DY979" s="2"/>
      <c r="DZ979" s="2" t="s">
        <v>3</v>
      </c>
      <c r="EA979" s="2" t="s">
        <v>3</v>
      </c>
      <c r="EB979" s="2" t="s">
        <v>3</v>
      </c>
      <c r="EC979" s="2" t="s">
        <v>3</v>
      </c>
      <c r="ED979" s="2"/>
      <c r="EE979" s="2">
        <v>55586444</v>
      </c>
      <c r="EF979" s="2">
        <v>30</v>
      </c>
      <c r="EG979" s="2" t="s">
        <v>117</v>
      </c>
      <c r="EH979" s="2">
        <v>0</v>
      </c>
      <c r="EI979" s="2" t="s">
        <v>3</v>
      </c>
      <c r="EJ979" s="2">
        <v>1</v>
      </c>
      <c r="EK979" s="2">
        <v>8</v>
      </c>
      <c r="EL979" s="2" t="s">
        <v>233</v>
      </c>
      <c r="EM979" s="2" t="s">
        <v>234</v>
      </c>
      <c r="EN979" s="2"/>
      <c r="EO979" s="2" t="s">
        <v>52</v>
      </c>
      <c r="EP979" s="2"/>
      <c r="EQ979" s="2">
        <v>0</v>
      </c>
      <c r="ER979" s="2">
        <v>45892.11</v>
      </c>
      <c r="ES979" s="2">
        <v>36455.160000000003</v>
      </c>
      <c r="ET979" s="2">
        <v>313.02999999999997</v>
      </c>
      <c r="EU979" s="2">
        <v>34.35</v>
      </c>
      <c r="EV979" s="2">
        <v>9123.92</v>
      </c>
      <c r="EW979" s="2">
        <v>806</v>
      </c>
      <c r="EX979" s="2">
        <v>0</v>
      </c>
      <c r="EY979" s="2">
        <v>0</v>
      </c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>
        <v>0</v>
      </c>
      <c r="FR979" s="2">
        <v>0</v>
      </c>
      <c r="FS979" s="2">
        <v>0</v>
      </c>
      <c r="FT979" s="2"/>
      <c r="FU979" s="2"/>
      <c r="FV979" s="2"/>
      <c r="FW979" s="2"/>
      <c r="FX979" s="2">
        <v>92</v>
      </c>
      <c r="FY979" s="2">
        <v>49</v>
      </c>
      <c r="FZ979" s="2"/>
      <c r="GA979" s="2" t="s">
        <v>3</v>
      </c>
      <c r="GB979" s="2"/>
      <c r="GC979" s="2"/>
      <c r="GD979" s="2">
        <v>1</v>
      </c>
      <c r="GE979" s="2"/>
      <c r="GF979" s="2">
        <v>1899326940</v>
      </c>
      <c r="GG979" s="2">
        <v>2</v>
      </c>
      <c r="GH979" s="2">
        <v>1</v>
      </c>
      <c r="GI979" s="2">
        <v>2</v>
      </c>
      <c r="GJ979" s="2">
        <v>0</v>
      </c>
      <c r="GK979" s="2">
        <v>0</v>
      </c>
      <c r="GL979" s="2">
        <f t="shared" ref="GL979:GL996" si="1024">ROUND(IF(AND(BH979=3,BI979=3,FS979&lt;&gt;0),P979,0),2)</f>
        <v>0</v>
      </c>
      <c r="GM979" s="2">
        <f t="shared" ref="GM979:GM996" si="1025">ROUND(O979+X979+Y979,2)+GX979</f>
        <v>29436.23</v>
      </c>
      <c r="GN979" s="2">
        <f t="shared" ref="GN979:GN996" si="1026">IF(OR(BI979=0,BI979=1),GM979-GX979,0)</f>
        <v>29436.23</v>
      </c>
      <c r="GO979" s="2">
        <f t="shared" ref="GO979:GO996" si="1027">IF(BI979=2,GM979-GX979,0)</f>
        <v>0</v>
      </c>
      <c r="GP979" s="2">
        <f t="shared" ref="GP979:GP996" si="1028">IF(BI979=4,GM979-GX979,0)</f>
        <v>0</v>
      </c>
      <c r="GQ979" s="2"/>
      <c r="GR979" s="2">
        <v>0</v>
      </c>
      <c r="GS979" s="2">
        <v>3</v>
      </c>
      <c r="GT979" s="2">
        <v>0</v>
      </c>
      <c r="GU979" s="2" t="s">
        <v>3</v>
      </c>
      <c r="GV979" s="2">
        <f t="shared" ref="GV979:GV996" si="1029">ROUND((GT979),6)</f>
        <v>0</v>
      </c>
      <c r="GW979" s="2">
        <v>1</v>
      </c>
      <c r="GX979" s="2">
        <f t="shared" ref="GX979:GX996" si="1030">ROUND(HC979*I979,2)</f>
        <v>0</v>
      </c>
      <c r="GY979" s="2"/>
      <c r="GZ979" s="2"/>
      <c r="HA979" s="2">
        <v>0</v>
      </c>
      <c r="HB979" s="2">
        <v>0</v>
      </c>
      <c r="HC979" s="2">
        <f t="shared" ref="HC979:HC996" si="1031">GV979*GW979</f>
        <v>0</v>
      </c>
      <c r="HD979" s="2"/>
      <c r="HE979" s="2" t="s">
        <v>3</v>
      </c>
      <c r="HF979" s="2" t="s">
        <v>3</v>
      </c>
      <c r="HG979" s="2"/>
      <c r="HH979" s="2"/>
      <c r="HI979" s="2"/>
      <c r="HJ979" s="2"/>
      <c r="HK979" s="2"/>
      <c r="HL979" s="2"/>
      <c r="HM979" s="2" t="s">
        <v>3</v>
      </c>
      <c r="HN979" s="2" t="s">
        <v>3</v>
      </c>
      <c r="HO979" s="2" t="s">
        <v>3</v>
      </c>
      <c r="HP979" s="2" t="s">
        <v>3</v>
      </c>
      <c r="HQ979" s="2" t="s">
        <v>3</v>
      </c>
      <c r="HR979" s="2"/>
      <c r="HS979" s="2">
        <v>0</v>
      </c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>
        <v>0</v>
      </c>
      <c r="IL979" s="2"/>
      <c r="IM979" s="2"/>
      <c r="IN979" s="2"/>
      <c r="IO979" s="2"/>
      <c r="IP979" s="2"/>
      <c r="IQ979" s="2"/>
      <c r="IR979" s="2"/>
      <c r="IS979" s="2"/>
      <c r="IT979" s="2"/>
      <c r="IU979" s="2"/>
    </row>
    <row r="980" spans="1:255" x14ac:dyDescent="0.25">
      <c r="A980">
        <v>17</v>
      </c>
      <c r="B980">
        <v>1</v>
      </c>
      <c r="C980">
        <f>ROW(SmtRes!A896)</f>
        <v>896</v>
      </c>
      <c r="D980">
        <f>ROW(EtalonRes!A874)</f>
        <v>874</v>
      </c>
      <c r="E980" t="s">
        <v>552</v>
      </c>
      <c r="F980" t="s">
        <v>324</v>
      </c>
      <c r="G980" t="s">
        <v>325</v>
      </c>
      <c r="H980" t="s">
        <v>231</v>
      </c>
      <c r="I980">
        <f>ROUND((39.4+4.6)/100,9)</f>
        <v>0.44</v>
      </c>
      <c r="J980">
        <v>0</v>
      </c>
      <c r="K980">
        <f>ROUND((39.4+4.6)/100,9)</f>
        <v>0.44</v>
      </c>
      <c r="O980">
        <f t="shared" si="1000"/>
        <v>345511.22</v>
      </c>
      <c r="P980">
        <f t="shared" si="1001"/>
        <v>88523.06</v>
      </c>
      <c r="Q980">
        <f>(ROUND((ROUND((((ET980*1.25*1.1))*AV980*I980),2)*BB980),2)+ROUND((ROUND(((AE980-((EU980*1.25*1.1)))*AV980*I980),2)*BS980),2))</f>
        <v>2726.35</v>
      </c>
      <c r="R980">
        <f t="shared" si="1002"/>
        <v>1040.56</v>
      </c>
      <c r="S980">
        <f t="shared" si="1003"/>
        <v>254261.81</v>
      </c>
      <c r="T980">
        <f t="shared" si="1004"/>
        <v>0</v>
      </c>
      <c r="U980">
        <f t="shared" si="1005"/>
        <v>469.70472119999999</v>
      </c>
      <c r="V980">
        <f t="shared" si="1006"/>
        <v>0</v>
      </c>
      <c r="W980">
        <f t="shared" si="1007"/>
        <v>0</v>
      </c>
      <c r="X980">
        <f t="shared" si="1008"/>
        <v>234878.18</v>
      </c>
      <c r="Y980">
        <f t="shared" si="1009"/>
        <v>125098.16</v>
      </c>
      <c r="AA980">
        <v>56481267</v>
      </c>
      <c r="AB980">
        <f t="shared" si="1010"/>
        <v>48427.335050000002</v>
      </c>
      <c r="AC980">
        <f t="shared" si="1011"/>
        <v>36455.160000000003</v>
      </c>
      <c r="AD980">
        <f>ROUND(((((ET980*1.25*1.1))-((EU980*1.25*1.1)))+AE980),6)</f>
        <v>430.41624999999999</v>
      </c>
      <c r="AE980">
        <f>ROUND(((EU980*1.25*1.1)),6)</f>
        <v>47.231250000000003</v>
      </c>
      <c r="AF980">
        <f>ROUND(((EV980*1.15*1.1)),6)</f>
        <v>11541.7588</v>
      </c>
      <c r="AG980">
        <f t="shared" si="1012"/>
        <v>0</v>
      </c>
      <c r="AH980">
        <f>((EW980*1.15*1.1))</f>
        <v>1019.59</v>
      </c>
      <c r="AI980">
        <f>((EX980*1.25*1.1))</f>
        <v>0</v>
      </c>
      <c r="AJ980">
        <f t="shared" si="1013"/>
        <v>0</v>
      </c>
      <c r="AK980">
        <v>45892.11</v>
      </c>
      <c r="AL980">
        <v>36455.160000000003</v>
      </c>
      <c r="AM980">
        <v>313.02999999999997</v>
      </c>
      <c r="AN980">
        <v>34.35</v>
      </c>
      <c r="AO980">
        <v>9123.92</v>
      </c>
      <c r="AP980">
        <v>0</v>
      </c>
      <c r="AQ980">
        <v>806</v>
      </c>
      <c r="AR980">
        <v>0</v>
      </c>
      <c r="AS980">
        <v>0</v>
      </c>
      <c r="AT980">
        <v>92</v>
      </c>
      <c r="AU980">
        <v>49</v>
      </c>
      <c r="AV980">
        <v>1.0469999999999999</v>
      </c>
      <c r="AW980">
        <v>1.022</v>
      </c>
      <c r="AZ980">
        <v>1</v>
      </c>
      <c r="BA980">
        <v>47.82</v>
      </c>
      <c r="BB980">
        <v>13.75</v>
      </c>
      <c r="BC980">
        <v>5.4</v>
      </c>
      <c r="BD980" t="s">
        <v>3</v>
      </c>
      <c r="BE980" t="s">
        <v>3</v>
      </c>
      <c r="BF980" t="s">
        <v>3</v>
      </c>
      <c r="BG980" t="s">
        <v>3</v>
      </c>
      <c r="BH980">
        <v>0</v>
      </c>
      <c r="BI980">
        <v>1</v>
      </c>
      <c r="BJ980" t="s">
        <v>326</v>
      </c>
      <c r="BM980">
        <v>8</v>
      </c>
      <c r="BN980">
        <v>0</v>
      </c>
      <c r="BO980" t="s">
        <v>324</v>
      </c>
      <c r="BP980">
        <v>1</v>
      </c>
      <c r="BQ980">
        <v>30</v>
      </c>
      <c r="BR980">
        <v>0</v>
      </c>
      <c r="BS980">
        <v>47.82</v>
      </c>
      <c r="BT980">
        <v>1</v>
      </c>
      <c r="BU980">
        <v>1</v>
      </c>
      <c r="BV980">
        <v>1</v>
      </c>
      <c r="BW980">
        <v>1</v>
      </c>
      <c r="BX980">
        <v>1</v>
      </c>
      <c r="BY980" t="s">
        <v>3</v>
      </c>
      <c r="BZ980">
        <v>92</v>
      </c>
      <c r="CA980">
        <v>49</v>
      </c>
      <c r="CB980" t="s">
        <v>3</v>
      </c>
      <c r="CE980">
        <v>30</v>
      </c>
      <c r="CF980">
        <v>0</v>
      </c>
      <c r="CG980">
        <v>0</v>
      </c>
      <c r="CM980">
        <v>0</v>
      </c>
      <c r="CN980" t="s">
        <v>3</v>
      </c>
      <c r="CO980">
        <v>0</v>
      </c>
      <c r="CP980">
        <f t="shared" si="1014"/>
        <v>345511.22</v>
      </c>
      <c r="CQ980">
        <f t="shared" si="1015"/>
        <v>201188.72</v>
      </c>
      <c r="CR980">
        <f>(ROUND((ROUND((((ET980*1.25*1.1))*AV980*1),2)*BB980),2)+ROUND((ROUND(((AE980-((EU980*1.25*1.1)))*AV980*1),2)*BS980),2))</f>
        <v>6196.44</v>
      </c>
      <c r="CS980">
        <f t="shared" si="1016"/>
        <v>2364.6999999999998</v>
      </c>
      <c r="CT980">
        <f t="shared" si="1017"/>
        <v>577867.4</v>
      </c>
      <c r="CU980">
        <f t="shared" si="1018"/>
        <v>0</v>
      </c>
      <c r="CV980">
        <f t="shared" si="1019"/>
        <v>1067.51073</v>
      </c>
      <c r="CW980">
        <f t="shared" si="1020"/>
        <v>0</v>
      </c>
      <c r="CX980">
        <f t="shared" si="1021"/>
        <v>0</v>
      </c>
      <c r="CY980">
        <f t="shared" si="1022"/>
        <v>234878.18039999998</v>
      </c>
      <c r="CZ980">
        <f t="shared" si="1023"/>
        <v>125098.16129999999</v>
      </c>
      <c r="DC980" t="s">
        <v>3</v>
      </c>
      <c r="DD980" t="s">
        <v>3</v>
      </c>
      <c r="DE980" t="s">
        <v>165</v>
      </c>
      <c r="DF980" t="s">
        <v>165</v>
      </c>
      <c r="DG980" t="s">
        <v>166</v>
      </c>
      <c r="DH980" t="s">
        <v>3</v>
      </c>
      <c r="DI980" t="s">
        <v>166</v>
      </c>
      <c r="DJ980" t="s">
        <v>165</v>
      </c>
      <c r="DK980" t="s">
        <v>3</v>
      </c>
      <c r="DL980" t="s">
        <v>3</v>
      </c>
      <c r="DM980" t="s">
        <v>3</v>
      </c>
      <c r="DN980">
        <v>0</v>
      </c>
      <c r="DO980">
        <v>0</v>
      </c>
      <c r="DP980">
        <v>1</v>
      </c>
      <c r="DQ980">
        <v>1</v>
      </c>
      <c r="DU980">
        <v>1013</v>
      </c>
      <c r="DV980" t="s">
        <v>231</v>
      </c>
      <c r="DW980" t="s">
        <v>231</v>
      </c>
      <c r="DX980">
        <v>1</v>
      </c>
      <c r="DZ980" t="s">
        <v>3</v>
      </c>
      <c r="EA980" t="s">
        <v>3</v>
      </c>
      <c r="EB980" t="s">
        <v>3</v>
      </c>
      <c r="EC980" t="s">
        <v>3</v>
      </c>
      <c r="EE980">
        <v>55586444</v>
      </c>
      <c r="EF980">
        <v>30</v>
      </c>
      <c r="EG980" t="s">
        <v>117</v>
      </c>
      <c r="EH980">
        <v>0</v>
      </c>
      <c r="EI980" t="s">
        <v>3</v>
      </c>
      <c r="EJ980">
        <v>1</v>
      </c>
      <c r="EK980">
        <v>8</v>
      </c>
      <c r="EL980" t="s">
        <v>233</v>
      </c>
      <c r="EM980" t="s">
        <v>234</v>
      </c>
      <c r="EO980" t="s">
        <v>52</v>
      </c>
      <c r="EQ980">
        <v>0</v>
      </c>
      <c r="ER980">
        <v>45892.11</v>
      </c>
      <c r="ES980">
        <v>36455.160000000003</v>
      </c>
      <c r="ET980">
        <v>313.02999999999997</v>
      </c>
      <c r="EU980">
        <v>34.35</v>
      </c>
      <c r="EV980">
        <v>9123.92</v>
      </c>
      <c r="EW980">
        <v>806</v>
      </c>
      <c r="EX980">
        <v>0</v>
      </c>
      <c r="EY980">
        <v>0</v>
      </c>
      <c r="FQ980">
        <v>0</v>
      </c>
      <c r="FR980">
        <v>0</v>
      </c>
      <c r="FS980">
        <v>0</v>
      </c>
      <c r="FX980">
        <v>92</v>
      </c>
      <c r="FY980">
        <v>49</v>
      </c>
      <c r="GA980" t="s">
        <v>3</v>
      </c>
      <c r="GD980">
        <v>1</v>
      </c>
      <c r="GF980">
        <v>1899326940</v>
      </c>
      <c r="GG980">
        <v>2</v>
      </c>
      <c r="GH980">
        <v>1</v>
      </c>
      <c r="GI980">
        <v>2</v>
      </c>
      <c r="GJ980">
        <v>0</v>
      </c>
      <c r="GK980">
        <v>0</v>
      </c>
      <c r="GL980">
        <f t="shared" si="1024"/>
        <v>0</v>
      </c>
      <c r="GM980">
        <f t="shared" si="1025"/>
        <v>705487.56</v>
      </c>
      <c r="GN980">
        <f t="shared" si="1026"/>
        <v>705487.56</v>
      </c>
      <c r="GO980">
        <f t="shared" si="1027"/>
        <v>0</v>
      </c>
      <c r="GP980">
        <f t="shared" si="1028"/>
        <v>0</v>
      </c>
      <c r="GR980">
        <v>0</v>
      </c>
      <c r="GS980">
        <v>3</v>
      </c>
      <c r="GT980">
        <v>0</v>
      </c>
      <c r="GU980" t="s">
        <v>3</v>
      </c>
      <c r="GV980">
        <f t="shared" si="1029"/>
        <v>0</v>
      </c>
      <c r="GW980">
        <v>1</v>
      </c>
      <c r="GX980">
        <f t="shared" si="1030"/>
        <v>0</v>
      </c>
      <c r="HA980">
        <v>0</v>
      </c>
      <c r="HB980">
        <v>0</v>
      </c>
      <c r="HC980">
        <f t="shared" si="1031"/>
        <v>0</v>
      </c>
      <c r="HE980" t="s">
        <v>3</v>
      </c>
      <c r="HF980" t="s">
        <v>3</v>
      </c>
      <c r="HM980" t="s">
        <v>3</v>
      </c>
      <c r="HN980" t="s">
        <v>3</v>
      </c>
      <c r="HO980" t="s">
        <v>3</v>
      </c>
      <c r="HP980" t="s">
        <v>3</v>
      </c>
      <c r="HQ980" t="s">
        <v>3</v>
      </c>
      <c r="HS980">
        <v>0</v>
      </c>
      <c r="IK980">
        <v>0</v>
      </c>
    </row>
    <row r="981" spans="1:255" x14ac:dyDescent="0.25">
      <c r="A981" s="2">
        <v>18</v>
      </c>
      <c r="B981" s="2">
        <v>1</v>
      </c>
      <c r="C981" s="2">
        <v>867</v>
      </c>
      <c r="D981" s="2"/>
      <c r="E981" s="2" t="s">
        <v>553</v>
      </c>
      <c r="F981" s="2" t="s">
        <v>244</v>
      </c>
      <c r="G981" s="2" t="s">
        <v>245</v>
      </c>
      <c r="H981" s="2" t="s">
        <v>32</v>
      </c>
      <c r="I981" s="2">
        <f>I979*J981</f>
        <v>2.1350000000000001E-2</v>
      </c>
      <c r="J981" s="2">
        <v>4.8522727272727273E-2</v>
      </c>
      <c r="K981" s="2">
        <v>4.8522999999999997E-2</v>
      </c>
      <c r="L981" s="2"/>
      <c r="M981" s="2"/>
      <c r="N981" s="2"/>
      <c r="O981" s="2">
        <f t="shared" si="1000"/>
        <v>123.79</v>
      </c>
      <c r="P981" s="2">
        <f t="shared" si="1001"/>
        <v>123.79</v>
      </c>
      <c r="Q981" s="2">
        <f t="shared" ref="Q981:Q992" si="1032">(ROUND((ROUND(((ET981)*AV981*I981),2)*BB981),2)+ROUND((ROUND(((AE981-(EU981))*AV981*I981),2)*BS981),2))</f>
        <v>0</v>
      </c>
      <c r="R981" s="2">
        <f t="shared" si="1002"/>
        <v>0</v>
      </c>
      <c r="S981" s="2">
        <f t="shared" si="1003"/>
        <v>0</v>
      </c>
      <c r="T981" s="2">
        <f t="shared" si="1004"/>
        <v>0</v>
      </c>
      <c r="U981" s="2">
        <f t="shared" si="1005"/>
        <v>0</v>
      </c>
      <c r="V981" s="2">
        <f t="shared" si="1006"/>
        <v>0</v>
      </c>
      <c r="W981" s="2">
        <f t="shared" si="1007"/>
        <v>0</v>
      </c>
      <c r="X981" s="2">
        <f t="shared" si="1008"/>
        <v>0</v>
      </c>
      <c r="Y981" s="2">
        <f t="shared" si="1009"/>
        <v>0</v>
      </c>
      <c r="Z981" s="2"/>
      <c r="AA981" s="2">
        <v>56481265</v>
      </c>
      <c r="AB981" s="2">
        <f t="shared" si="1010"/>
        <v>5673.19</v>
      </c>
      <c r="AC981" s="2">
        <f t="shared" si="1011"/>
        <v>5673.19</v>
      </c>
      <c r="AD981" s="2">
        <f t="shared" ref="AD981:AD992" si="1033">ROUND((((ET981)-(EU981))+AE981),6)</f>
        <v>0</v>
      </c>
      <c r="AE981" s="2">
        <f t="shared" ref="AE981:AE992" si="1034">ROUND((EU981),6)</f>
        <v>0</v>
      </c>
      <c r="AF981" s="2">
        <f t="shared" ref="AF981:AF992" si="1035">ROUND((EV981),6)</f>
        <v>0</v>
      </c>
      <c r="AG981" s="2">
        <f t="shared" si="1012"/>
        <v>0</v>
      </c>
      <c r="AH981" s="2">
        <f t="shared" ref="AH981:AH992" si="1036">(EW981)</f>
        <v>0</v>
      </c>
      <c r="AI981" s="2">
        <f t="shared" ref="AI981:AI992" si="1037">(EX981)</f>
        <v>0</v>
      </c>
      <c r="AJ981" s="2">
        <f t="shared" si="1013"/>
        <v>0</v>
      </c>
      <c r="AK981" s="2">
        <v>5673.19</v>
      </c>
      <c r="AL981" s="2">
        <v>5673.19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92</v>
      </c>
      <c r="AU981" s="2">
        <v>49</v>
      </c>
      <c r="AV981" s="2">
        <v>1</v>
      </c>
      <c r="AW981" s="2">
        <v>1.022</v>
      </c>
      <c r="AX981" s="2"/>
      <c r="AY981" s="2"/>
      <c r="AZ981" s="2">
        <v>1</v>
      </c>
      <c r="BA981" s="2">
        <v>1</v>
      </c>
      <c r="BB981" s="2">
        <v>1</v>
      </c>
      <c r="BC981" s="2">
        <v>1</v>
      </c>
      <c r="BD981" s="2" t="s">
        <v>3</v>
      </c>
      <c r="BE981" s="2" t="s">
        <v>3</v>
      </c>
      <c r="BF981" s="2" t="s">
        <v>3</v>
      </c>
      <c r="BG981" s="2" t="s">
        <v>3</v>
      </c>
      <c r="BH981" s="2">
        <v>3</v>
      </c>
      <c r="BI981" s="2">
        <v>1</v>
      </c>
      <c r="BJ981" s="2" t="s">
        <v>246</v>
      </c>
      <c r="BK981" s="2"/>
      <c r="BL981" s="2"/>
      <c r="BM981" s="2">
        <v>8</v>
      </c>
      <c r="BN981" s="2">
        <v>0</v>
      </c>
      <c r="BO981" s="2" t="s">
        <v>3</v>
      </c>
      <c r="BP981" s="2">
        <v>0</v>
      </c>
      <c r="BQ981" s="2">
        <v>30</v>
      </c>
      <c r="BR981" s="2">
        <v>0</v>
      </c>
      <c r="BS981" s="2">
        <v>1</v>
      </c>
      <c r="BT981" s="2">
        <v>1</v>
      </c>
      <c r="BU981" s="2">
        <v>1</v>
      </c>
      <c r="BV981" s="2">
        <v>1</v>
      </c>
      <c r="BW981" s="2">
        <v>1</v>
      </c>
      <c r="BX981" s="2">
        <v>1</v>
      </c>
      <c r="BY981" s="2" t="s">
        <v>3</v>
      </c>
      <c r="BZ981" s="2">
        <v>92</v>
      </c>
      <c r="CA981" s="2">
        <v>49</v>
      </c>
      <c r="CB981" s="2" t="s">
        <v>3</v>
      </c>
      <c r="CC981" s="2"/>
      <c r="CD981" s="2"/>
      <c r="CE981" s="2">
        <v>30</v>
      </c>
      <c r="CF981" s="2">
        <v>0</v>
      </c>
      <c r="CG981" s="2">
        <v>0</v>
      </c>
      <c r="CH981" s="2"/>
      <c r="CI981" s="2"/>
      <c r="CJ981" s="2"/>
      <c r="CK981" s="2"/>
      <c r="CL981" s="2"/>
      <c r="CM981" s="2">
        <v>0</v>
      </c>
      <c r="CN981" s="2" t="s">
        <v>3</v>
      </c>
      <c r="CO981" s="2">
        <v>0</v>
      </c>
      <c r="CP981" s="2">
        <f t="shared" si="1014"/>
        <v>123.79</v>
      </c>
      <c r="CQ981" s="2">
        <f t="shared" si="1015"/>
        <v>5798</v>
      </c>
      <c r="CR981" s="2">
        <f t="shared" ref="CR981:CR992" si="1038">(ROUND((ROUND(((ET981)*AV981*1),2)*BB981),2)+ROUND((ROUND(((AE981-(EU981))*AV981*1),2)*BS981),2))</f>
        <v>0</v>
      </c>
      <c r="CS981" s="2">
        <f t="shared" si="1016"/>
        <v>0</v>
      </c>
      <c r="CT981" s="2">
        <f t="shared" si="1017"/>
        <v>0</v>
      </c>
      <c r="CU981" s="2">
        <f t="shared" si="1018"/>
        <v>0</v>
      </c>
      <c r="CV981" s="2">
        <f t="shared" si="1019"/>
        <v>0</v>
      </c>
      <c r="CW981" s="2">
        <f t="shared" si="1020"/>
        <v>0</v>
      </c>
      <c r="CX981" s="2">
        <f t="shared" si="1021"/>
        <v>0</v>
      </c>
      <c r="CY981" s="2">
        <f t="shared" si="1022"/>
        <v>0</v>
      </c>
      <c r="CZ981" s="2">
        <f t="shared" si="1023"/>
        <v>0</v>
      </c>
      <c r="DA981" s="2"/>
      <c r="DB981" s="2"/>
      <c r="DC981" s="2" t="s">
        <v>3</v>
      </c>
      <c r="DD981" s="2" t="s">
        <v>3</v>
      </c>
      <c r="DE981" s="2" t="s">
        <v>3</v>
      </c>
      <c r="DF981" s="2" t="s">
        <v>3</v>
      </c>
      <c r="DG981" s="2" t="s">
        <v>3</v>
      </c>
      <c r="DH981" s="2" t="s">
        <v>3</v>
      </c>
      <c r="DI981" s="2" t="s">
        <v>3</v>
      </c>
      <c r="DJ981" s="2" t="s">
        <v>3</v>
      </c>
      <c r="DK981" s="2" t="s">
        <v>3</v>
      </c>
      <c r="DL981" s="2" t="s">
        <v>3</v>
      </c>
      <c r="DM981" s="2" t="s">
        <v>3</v>
      </c>
      <c r="DN981" s="2">
        <v>0</v>
      </c>
      <c r="DO981" s="2">
        <v>0</v>
      </c>
      <c r="DP981" s="2">
        <v>1</v>
      </c>
      <c r="DQ981" s="2">
        <v>1</v>
      </c>
      <c r="DR981" s="2"/>
      <c r="DS981" s="2"/>
      <c r="DT981" s="2"/>
      <c r="DU981" s="2">
        <v>1009</v>
      </c>
      <c r="DV981" s="2" t="s">
        <v>32</v>
      </c>
      <c r="DW981" s="2" t="s">
        <v>32</v>
      </c>
      <c r="DX981" s="2">
        <v>1000</v>
      </c>
      <c r="DY981" s="2"/>
      <c r="DZ981" s="2" t="s">
        <v>3</v>
      </c>
      <c r="EA981" s="2" t="s">
        <v>3</v>
      </c>
      <c r="EB981" s="2" t="s">
        <v>3</v>
      </c>
      <c r="EC981" s="2" t="s">
        <v>3</v>
      </c>
      <c r="ED981" s="2"/>
      <c r="EE981" s="2">
        <v>55586444</v>
      </c>
      <c r="EF981" s="2">
        <v>30</v>
      </c>
      <c r="EG981" s="2" t="s">
        <v>117</v>
      </c>
      <c r="EH981" s="2">
        <v>0</v>
      </c>
      <c r="EI981" s="2" t="s">
        <v>3</v>
      </c>
      <c r="EJ981" s="2">
        <v>1</v>
      </c>
      <c r="EK981" s="2">
        <v>8</v>
      </c>
      <c r="EL981" s="2" t="s">
        <v>233</v>
      </c>
      <c r="EM981" s="2" t="s">
        <v>234</v>
      </c>
      <c r="EN981" s="2"/>
      <c r="EO981" s="2" t="s">
        <v>3</v>
      </c>
      <c r="EP981" s="2"/>
      <c r="EQ981" s="2">
        <v>0</v>
      </c>
      <c r="ER981" s="2">
        <v>5673.19</v>
      </c>
      <c r="ES981" s="2">
        <v>5673.19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>
        <v>0</v>
      </c>
      <c r="FR981" s="2">
        <v>0</v>
      </c>
      <c r="FS981" s="2">
        <v>0</v>
      </c>
      <c r="FT981" s="2"/>
      <c r="FU981" s="2"/>
      <c r="FV981" s="2"/>
      <c r="FW981" s="2"/>
      <c r="FX981" s="2">
        <v>92</v>
      </c>
      <c r="FY981" s="2">
        <v>49</v>
      </c>
      <c r="FZ981" s="2"/>
      <c r="GA981" s="2" t="s">
        <v>3</v>
      </c>
      <c r="GB981" s="2"/>
      <c r="GC981" s="2"/>
      <c r="GD981" s="2">
        <v>1</v>
      </c>
      <c r="GE981" s="2"/>
      <c r="GF981" s="2">
        <v>-182356648</v>
      </c>
      <c r="GG981" s="2">
        <v>2</v>
      </c>
      <c r="GH981" s="2">
        <v>1</v>
      </c>
      <c r="GI981" s="2">
        <v>-2</v>
      </c>
      <c r="GJ981" s="2">
        <v>0</v>
      </c>
      <c r="GK981" s="2">
        <v>0</v>
      </c>
      <c r="GL981" s="2">
        <f t="shared" si="1024"/>
        <v>0</v>
      </c>
      <c r="GM981" s="2">
        <f t="shared" si="1025"/>
        <v>123.79</v>
      </c>
      <c r="GN981" s="2">
        <f t="shared" si="1026"/>
        <v>123.79</v>
      </c>
      <c r="GO981" s="2">
        <f t="shared" si="1027"/>
        <v>0</v>
      </c>
      <c r="GP981" s="2">
        <f t="shared" si="1028"/>
        <v>0</v>
      </c>
      <c r="GQ981" s="2"/>
      <c r="GR981" s="2">
        <v>0</v>
      </c>
      <c r="GS981" s="2">
        <v>3</v>
      </c>
      <c r="GT981" s="2">
        <v>0</v>
      </c>
      <c r="GU981" s="2" t="s">
        <v>3</v>
      </c>
      <c r="GV981" s="2">
        <f t="shared" si="1029"/>
        <v>0</v>
      </c>
      <c r="GW981" s="2">
        <v>1</v>
      </c>
      <c r="GX981" s="2">
        <f t="shared" si="1030"/>
        <v>0</v>
      </c>
      <c r="GY981" s="2"/>
      <c r="GZ981" s="2"/>
      <c r="HA981" s="2">
        <v>0</v>
      </c>
      <c r="HB981" s="2">
        <v>0</v>
      </c>
      <c r="HC981" s="2">
        <f t="shared" si="1031"/>
        <v>0</v>
      </c>
      <c r="HD981" s="2"/>
      <c r="HE981" s="2" t="s">
        <v>3</v>
      </c>
      <c r="HF981" s="2" t="s">
        <v>3</v>
      </c>
      <c r="HG981" s="2"/>
      <c r="HH981" s="2"/>
      <c r="HI981" s="2"/>
      <c r="HJ981" s="2"/>
      <c r="HK981" s="2"/>
      <c r="HL981" s="2"/>
      <c r="HM981" s="2" t="s">
        <v>3</v>
      </c>
      <c r="HN981" s="2" t="s">
        <v>3</v>
      </c>
      <c r="HO981" s="2" t="s">
        <v>3</v>
      </c>
      <c r="HP981" s="2" t="s">
        <v>3</v>
      </c>
      <c r="HQ981" s="2" t="s">
        <v>3</v>
      </c>
      <c r="HR981" s="2"/>
      <c r="HS981" s="2">
        <v>0</v>
      </c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>
        <v>0</v>
      </c>
      <c r="IL981" s="2"/>
      <c r="IM981" s="2"/>
      <c r="IN981" s="2"/>
      <c r="IO981" s="2"/>
      <c r="IP981" s="2"/>
      <c r="IQ981" s="2"/>
      <c r="IR981" s="2"/>
      <c r="IS981" s="2"/>
      <c r="IT981" s="2"/>
      <c r="IU981" s="2"/>
    </row>
    <row r="982" spans="1:255" x14ac:dyDescent="0.25">
      <c r="A982">
        <v>18</v>
      </c>
      <c r="B982">
        <v>1</v>
      </c>
      <c r="C982">
        <v>890</v>
      </c>
      <c r="E982" t="s">
        <v>553</v>
      </c>
      <c r="F982" t="s">
        <v>244</v>
      </c>
      <c r="G982" t="s">
        <v>245</v>
      </c>
      <c r="H982" t="s">
        <v>32</v>
      </c>
      <c r="I982">
        <f>I980*J982</f>
        <v>2.1350000000000001E-2</v>
      </c>
      <c r="J982">
        <v>4.8522727272727273E-2</v>
      </c>
      <c r="K982">
        <v>4.8522999999999997E-2</v>
      </c>
      <c r="O982">
        <f t="shared" si="1000"/>
        <v>2116.81</v>
      </c>
      <c r="P982">
        <f t="shared" si="1001"/>
        <v>2116.81</v>
      </c>
      <c r="Q982">
        <f t="shared" si="1032"/>
        <v>0</v>
      </c>
      <c r="R982">
        <f t="shared" si="1002"/>
        <v>0</v>
      </c>
      <c r="S982">
        <f t="shared" si="1003"/>
        <v>0</v>
      </c>
      <c r="T982">
        <f t="shared" si="1004"/>
        <v>0</v>
      </c>
      <c r="U982">
        <f t="shared" si="1005"/>
        <v>0</v>
      </c>
      <c r="V982">
        <f t="shared" si="1006"/>
        <v>0</v>
      </c>
      <c r="W982">
        <f t="shared" si="1007"/>
        <v>0</v>
      </c>
      <c r="X982">
        <f t="shared" si="1008"/>
        <v>0</v>
      </c>
      <c r="Y982">
        <f t="shared" si="1009"/>
        <v>0</v>
      </c>
      <c r="AA982">
        <v>56481267</v>
      </c>
      <c r="AB982">
        <f t="shared" si="1010"/>
        <v>5673.19</v>
      </c>
      <c r="AC982">
        <f t="shared" si="1011"/>
        <v>5673.19</v>
      </c>
      <c r="AD982">
        <f t="shared" si="1033"/>
        <v>0</v>
      </c>
      <c r="AE982">
        <f t="shared" si="1034"/>
        <v>0</v>
      </c>
      <c r="AF982">
        <f t="shared" si="1035"/>
        <v>0</v>
      </c>
      <c r="AG982">
        <f t="shared" si="1012"/>
        <v>0</v>
      </c>
      <c r="AH982">
        <f t="shared" si="1036"/>
        <v>0</v>
      </c>
      <c r="AI982">
        <f t="shared" si="1037"/>
        <v>0</v>
      </c>
      <c r="AJ982">
        <f t="shared" si="1013"/>
        <v>0</v>
      </c>
      <c r="AK982">
        <v>5673.19</v>
      </c>
      <c r="AL982">
        <v>5673.19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92</v>
      </c>
      <c r="AU982">
        <v>49</v>
      </c>
      <c r="AV982">
        <v>1</v>
      </c>
      <c r="AW982">
        <v>1.022</v>
      </c>
      <c r="AZ982">
        <v>1</v>
      </c>
      <c r="BA982">
        <v>1</v>
      </c>
      <c r="BB982">
        <v>1</v>
      </c>
      <c r="BC982">
        <v>17.100000000000001</v>
      </c>
      <c r="BD982" t="s">
        <v>3</v>
      </c>
      <c r="BE982" t="s">
        <v>3</v>
      </c>
      <c r="BF982" t="s">
        <v>3</v>
      </c>
      <c r="BG982" t="s">
        <v>3</v>
      </c>
      <c r="BH982">
        <v>3</v>
      </c>
      <c r="BI982">
        <v>1</v>
      </c>
      <c r="BJ982" t="s">
        <v>246</v>
      </c>
      <c r="BM982">
        <v>8</v>
      </c>
      <c r="BN982">
        <v>0</v>
      </c>
      <c r="BO982" t="s">
        <v>244</v>
      </c>
      <c r="BP982">
        <v>1</v>
      </c>
      <c r="BQ982">
        <v>30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 t="s">
        <v>3</v>
      </c>
      <c r="BZ982">
        <v>92</v>
      </c>
      <c r="CA982">
        <v>49</v>
      </c>
      <c r="CB982" t="s">
        <v>3</v>
      </c>
      <c r="CE982">
        <v>30</v>
      </c>
      <c r="CF982">
        <v>0</v>
      </c>
      <c r="CG982">
        <v>0</v>
      </c>
      <c r="CM982">
        <v>0</v>
      </c>
      <c r="CN982" t="s">
        <v>3</v>
      </c>
      <c r="CO982">
        <v>0</v>
      </c>
      <c r="CP982">
        <f t="shared" si="1014"/>
        <v>2116.81</v>
      </c>
      <c r="CQ982">
        <f t="shared" si="1015"/>
        <v>99145.8</v>
      </c>
      <c r="CR982">
        <f t="shared" si="1038"/>
        <v>0</v>
      </c>
      <c r="CS982">
        <f t="shared" si="1016"/>
        <v>0</v>
      </c>
      <c r="CT982">
        <f t="shared" si="1017"/>
        <v>0</v>
      </c>
      <c r="CU982">
        <f t="shared" si="1018"/>
        <v>0</v>
      </c>
      <c r="CV982">
        <f t="shared" si="1019"/>
        <v>0</v>
      </c>
      <c r="CW982">
        <f t="shared" si="1020"/>
        <v>0</v>
      </c>
      <c r="CX982">
        <f t="shared" si="1021"/>
        <v>0</v>
      </c>
      <c r="CY982">
        <f t="shared" si="1022"/>
        <v>0</v>
      </c>
      <c r="CZ982">
        <f t="shared" si="1023"/>
        <v>0</v>
      </c>
      <c r="DC982" t="s">
        <v>3</v>
      </c>
      <c r="DD982" t="s">
        <v>3</v>
      </c>
      <c r="DE982" t="s">
        <v>3</v>
      </c>
      <c r="DF982" t="s">
        <v>3</v>
      </c>
      <c r="DG982" t="s">
        <v>3</v>
      </c>
      <c r="DH982" t="s">
        <v>3</v>
      </c>
      <c r="DI982" t="s">
        <v>3</v>
      </c>
      <c r="DJ982" t="s">
        <v>3</v>
      </c>
      <c r="DK982" t="s">
        <v>3</v>
      </c>
      <c r="DL982" t="s">
        <v>3</v>
      </c>
      <c r="DM982" t="s">
        <v>3</v>
      </c>
      <c r="DN982">
        <v>0</v>
      </c>
      <c r="DO982">
        <v>0</v>
      </c>
      <c r="DP982">
        <v>1</v>
      </c>
      <c r="DQ982">
        <v>1</v>
      </c>
      <c r="DU982">
        <v>1009</v>
      </c>
      <c r="DV982" t="s">
        <v>32</v>
      </c>
      <c r="DW982" t="s">
        <v>32</v>
      </c>
      <c r="DX982">
        <v>1000</v>
      </c>
      <c r="DZ982" t="s">
        <v>3</v>
      </c>
      <c r="EA982" t="s">
        <v>3</v>
      </c>
      <c r="EB982" t="s">
        <v>3</v>
      </c>
      <c r="EC982" t="s">
        <v>3</v>
      </c>
      <c r="EE982">
        <v>55586444</v>
      </c>
      <c r="EF982">
        <v>30</v>
      </c>
      <c r="EG982" t="s">
        <v>117</v>
      </c>
      <c r="EH982">
        <v>0</v>
      </c>
      <c r="EI982" t="s">
        <v>3</v>
      </c>
      <c r="EJ982">
        <v>1</v>
      </c>
      <c r="EK982">
        <v>8</v>
      </c>
      <c r="EL982" t="s">
        <v>233</v>
      </c>
      <c r="EM982" t="s">
        <v>234</v>
      </c>
      <c r="EO982" t="s">
        <v>3</v>
      </c>
      <c r="EQ982">
        <v>0</v>
      </c>
      <c r="ER982">
        <v>5673.19</v>
      </c>
      <c r="ES982">
        <v>5673.19</v>
      </c>
      <c r="ET982">
        <v>0</v>
      </c>
      <c r="EU982">
        <v>0</v>
      </c>
      <c r="EV982">
        <v>0</v>
      </c>
      <c r="EW982">
        <v>0</v>
      </c>
      <c r="EX982">
        <v>0</v>
      </c>
      <c r="FQ982">
        <v>0</v>
      </c>
      <c r="FR982">
        <v>0</v>
      </c>
      <c r="FS982">
        <v>0</v>
      </c>
      <c r="FX982">
        <v>92</v>
      </c>
      <c r="FY982">
        <v>49</v>
      </c>
      <c r="GA982" t="s">
        <v>3</v>
      </c>
      <c r="GD982">
        <v>1</v>
      </c>
      <c r="GF982">
        <v>-182356648</v>
      </c>
      <c r="GG982">
        <v>2</v>
      </c>
      <c r="GH982">
        <v>1</v>
      </c>
      <c r="GI982">
        <v>2</v>
      </c>
      <c r="GJ982">
        <v>0</v>
      </c>
      <c r="GK982">
        <v>0</v>
      </c>
      <c r="GL982">
        <f t="shared" si="1024"/>
        <v>0</v>
      </c>
      <c r="GM982">
        <f t="shared" si="1025"/>
        <v>2116.81</v>
      </c>
      <c r="GN982">
        <f t="shared" si="1026"/>
        <v>2116.81</v>
      </c>
      <c r="GO982">
        <f t="shared" si="1027"/>
        <v>0</v>
      </c>
      <c r="GP982">
        <f t="shared" si="1028"/>
        <v>0</v>
      </c>
      <c r="GR982">
        <v>0</v>
      </c>
      <c r="GS982">
        <v>3</v>
      </c>
      <c r="GT982">
        <v>0</v>
      </c>
      <c r="GU982" t="s">
        <v>3</v>
      </c>
      <c r="GV982">
        <f t="shared" si="1029"/>
        <v>0</v>
      </c>
      <c r="GW982">
        <v>1</v>
      </c>
      <c r="GX982">
        <f t="shared" si="1030"/>
        <v>0</v>
      </c>
      <c r="HA982">
        <v>0</v>
      </c>
      <c r="HB982">
        <v>0</v>
      </c>
      <c r="HC982">
        <f t="shared" si="1031"/>
        <v>0</v>
      </c>
      <c r="HE982" t="s">
        <v>3</v>
      </c>
      <c r="HF982" t="s">
        <v>3</v>
      </c>
      <c r="HM982" t="s">
        <v>3</v>
      </c>
      <c r="HN982" t="s">
        <v>3</v>
      </c>
      <c r="HO982" t="s">
        <v>3</v>
      </c>
      <c r="HP982" t="s">
        <v>3</v>
      </c>
      <c r="HQ982" t="s">
        <v>3</v>
      </c>
      <c r="HS982">
        <v>0</v>
      </c>
      <c r="IK982">
        <v>0</v>
      </c>
    </row>
    <row r="983" spans="1:255" x14ac:dyDescent="0.25">
      <c r="A983" s="2">
        <v>18</v>
      </c>
      <c r="B983" s="2">
        <v>1</v>
      </c>
      <c r="C983" s="2">
        <v>868</v>
      </c>
      <c r="D983" s="2"/>
      <c r="E983" s="2" t="s">
        <v>554</v>
      </c>
      <c r="F983" s="2" t="s">
        <v>541</v>
      </c>
      <c r="G983" s="2" t="s">
        <v>542</v>
      </c>
      <c r="H983" s="2" t="s">
        <v>32</v>
      </c>
      <c r="I983" s="2">
        <f>I979*J983</f>
        <v>4.0820000000000002E-2</v>
      </c>
      <c r="J983" s="2">
        <v>9.2772727272727271E-2</v>
      </c>
      <c r="K983" s="2">
        <v>9.2772999999999994E-2</v>
      </c>
      <c r="L983" s="2"/>
      <c r="M983" s="2"/>
      <c r="N983" s="2"/>
      <c r="O983" s="2">
        <f t="shared" si="1000"/>
        <v>266.02</v>
      </c>
      <c r="P983" s="2">
        <f t="shared" si="1001"/>
        <v>266.02</v>
      </c>
      <c r="Q983" s="2">
        <f t="shared" si="1032"/>
        <v>0</v>
      </c>
      <c r="R983" s="2">
        <f t="shared" si="1002"/>
        <v>0</v>
      </c>
      <c r="S983" s="2">
        <f t="shared" si="1003"/>
        <v>0</v>
      </c>
      <c r="T983" s="2">
        <f t="shared" si="1004"/>
        <v>0</v>
      </c>
      <c r="U983" s="2">
        <f t="shared" si="1005"/>
        <v>0</v>
      </c>
      <c r="V983" s="2">
        <f t="shared" si="1006"/>
        <v>0</v>
      </c>
      <c r="W983" s="2">
        <f t="shared" si="1007"/>
        <v>0</v>
      </c>
      <c r="X983" s="2">
        <f t="shared" si="1008"/>
        <v>0</v>
      </c>
      <c r="Y983" s="2">
        <f t="shared" si="1009"/>
        <v>0</v>
      </c>
      <c r="Z983" s="2"/>
      <c r="AA983" s="2">
        <v>56481265</v>
      </c>
      <c r="AB983" s="2">
        <f t="shared" si="1010"/>
        <v>6376.52</v>
      </c>
      <c r="AC983" s="2">
        <f t="shared" si="1011"/>
        <v>6376.52</v>
      </c>
      <c r="AD983" s="2">
        <f t="shared" si="1033"/>
        <v>0</v>
      </c>
      <c r="AE983" s="2">
        <f t="shared" si="1034"/>
        <v>0</v>
      </c>
      <c r="AF983" s="2">
        <f t="shared" si="1035"/>
        <v>0</v>
      </c>
      <c r="AG983" s="2">
        <f t="shared" si="1012"/>
        <v>0</v>
      </c>
      <c r="AH983" s="2">
        <f t="shared" si="1036"/>
        <v>0</v>
      </c>
      <c r="AI983" s="2">
        <f t="shared" si="1037"/>
        <v>0</v>
      </c>
      <c r="AJ983" s="2">
        <f t="shared" si="1013"/>
        <v>0</v>
      </c>
      <c r="AK983" s="2">
        <v>6376.52</v>
      </c>
      <c r="AL983" s="2">
        <v>6376.52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92</v>
      </c>
      <c r="AU983" s="2">
        <v>49</v>
      </c>
      <c r="AV983" s="2">
        <v>1</v>
      </c>
      <c r="AW983" s="2">
        <v>1.022</v>
      </c>
      <c r="AX983" s="2"/>
      <c r="AY983" s="2"/>
      <c r="AZ983" s="2">
        <v>1</v>
      </c>
      <c r="BA983" s="2">
        <v>1</v>
      </c>
      <c r="BB983" s="2">
        <v>1</v>
      </c>
      <c r="BC983" s="2">
        <v>1</v>
      </c>
      <c r="BD983" s="2" t="s">
        <v>3</v>
      </c>
      <c r="BE983" s="2" t="s">
        <v>3</v>
      </c>
      <c r="BF983" s="2" t="s">
        <v>3</v>
      </c>
      <c r="BG983" s="2" t="s">
        <v>3</v>
      </c>
      <c r="BH983" s="2">
        <v>3</v>
      </c>
      <c r="BI983" s="2">
        <v>1</v>
      </c>
      <c r="BJ983" s="2" t="s">
        <v>543</v>
      </c>
      <c r="BK983" s="2"/>
      <c r="BL983" s="2"/>
      <c r="BM983" s="2">
        <v>8</v>
      </c>
      <c r="BN983" s="2">
        <v>0</v>
      </c>
      <c r="BO983" s="2" t="s">
        <v>3</v>
      </c>
      <c r="BP983" s="2">
        <v>0</v>
      </c>
      <c r="BQ983" s="2">
        <v>30</v>
      </c>
      <c r="BR983" s="2">
        <v>0</v>
      </c>
      <c r="BS983" s="2">
        <v>1</v>
      </c>
      <c r="BT983" s="2">
        <v>1</v>
      </c>
      <c r="BU983" s="2">
        <v>1</v>
      </c>
      <c r="BV983" s="2">
        <v>1</v>
      </c>
      <c r="BW983" s="2">
        <v>1</v>
      </c>
      <c r="BX983" s="2">
        <v>1</v>
      </c>
      <c r="BY983" s="2" t="s">
        <v>3</v>
      </c>
      <c r="BZ983" s="2">
        <v>92</v>
      </c>
      <c r="CA983" s="2">
        <v>49</v>
      </c>
      <c r="CB983" s="2" t="s">
        <v>3</v>
      </c>
      <c r="CC983" s="2"/>
      <c r="CD983" s="2"/>
      <c r="CE983" s="2">
        <v>30</v>
      </c>
      <c r="CF983" s="2">
        <v>0</v>
      </c>
      <c r="CG983" s="2">
        <v>0</v>
      </c>
      <c r="CH983" s="2"/>
      <c r="CI983" s="2"/>
      <c r="CJ983" s="2"/>
      <c r="CK983" s="2"/>
      <c r="CL983" s="2"/>
      <c r="CM983" s="2">
        <v>0</v>
      </c>
      <c r="CN983" s="2" t="s">
        <v>3</v>
      </c>
      <c r="CO983" s="2">
        <v>0</v>
      </c>
      <c r="CP983" s="2">
        <f t="shared" si="1014"/>
        <v>266.02</v>
      </c>
      <c r="CQ983" s="2">
        <f t="shared" si="1015"/>
        <v>6516.8</v>
      </c>
      <c r="CR983" s="2">
        <f t="shared" si="1038"/>
        <v>0</v>
      </c>
      <c r="CS983" s="2">
        <f t="shared" si="1016"/>
        <v>0</v>
      </c>
      <c r="CT983" s="2">
        <f t="shared" si="1017"/>
        <v>0</v>
      </c>
      <c r="CU983" s="2">
        <f t="shared" si="1018"/>
        <v>0</v>
      </c>
      <c r="CV983" s="2">
        <f t="shared" si="1019"/>
        <v>0</v>
      </c>
      <c r="CW983" s="2">
        <f t="shared" si="1020"/>
        <v>0</v>
      </c>
      <c r="CX983" s="2">
        <f t="shared" si="1021"/>
        <v>0</v>
      </c>
      <c r="CY983" s="2">
        <f t="shared" si="1022"/>
        <v>0</v>
      </c>
      <c r="CZ983" s="2">
        <f t="shared" si="1023"/>
        <v>0</v>
      </c>
      <c r="DA983" s="2"/>
      <c r="DB983" s="2"/>
      <c r="DC983" s="2" t="s">
        <v>3</v>
      </c>
      <c r="DD983" s="2" t="s">
        <v>3</v>
      </c>
      <c r="DE983" s="2" t="s">
        <v>3</v>
      </c>
      <c r="DF983" s="2" t="s">
        <v>3</v>
      </c>
      <c r="DG983" s="2" t="s">
        <v>3</v>
      </c>
      <c r="DH983" s="2" t="s">
        <v>3</v>
      </c>
      <c r="DI983" s="2" t="s">
        <v>3</v>
      </c>
      <c r="DJ983" s="2" t="s">
        <v>3</v>
      </c>
      <c r="DK983" s="2" t="s">
        <v>3</v>
      </c>
      <c r="DL983" s="2" t="s">
        <v>3</v>
      </c>
      <c r="DM983" s="2" t="s">
        <v>3</v>
      </c>
      <c r="DN983" s="2">
        <v>0</v>
      </c>
      <c r="DO983" s="2">
        <v>0</v>
      </c>
      <c r="DP983" s="2">
        <v>1</v>
      </c>
      <c r="DQ983" s="2">
        <v>1</v>
      </c>
      <c r="DR983" s="2"/>
      <c r="DS983" s="2"/>
      <c r="DT983" s="2"/>
      <c r="DU983" s="2">
        <v>1009</v>
      </c>
      <c r="DV983" s="2" t="s">
        <v>32</v>
      </c>
      <c r="DW983" s="2" t="s">
        <v>32</v>
      </c>
      <c r="DX983" s="2">
        <v>1000</v>
      </c>
      <c r="DY983" s="2"/>
      <c r="DZ983" s="2" t="s">
        <v>3</v>
      </c>
      <c r="EA983" s="2" t="s">
        <v>3</v>
      </c>
      <c r="EB983" s="2" t="s">
        <v>3</v>
      </c>
      <c r="EC983" s="2" t="s">
        <v>3</v>
      </c>
      <c r="ED983" s="2"/>
      <c r="EE983" s="2">
        <v>55586444</v>
      </c>
      <c r="EF983" s="2">
        <v>30</v>
      </c>
      <c r="EG983" s="2" t="s">
        <v>117</v>
      </c>
      <c r="EH983" s="2">
        <v>0</v>
      </c>
      <c r="EI983" s="2" t="s">
        <v>3</v>
      </c>
      <c r="EJ983" s="2">
        <v>1</v>
      </c>
      <c r="EK983" s="2">
        <v>8</v>
      </c>
      <c r="EL983" s="2" t="s">
        <v>233</v>
      </c>
      <c r="EM983" s="2" t="s">
        <v>234</v>
      </c>
      <c r="EN983" s="2"/>
      <c r="EO983" s="2" t="s">
        <v>3</v>
      </c>
      <c r="EP983" s="2"/>
      <c r="EQ983" s="2">
        <v>0</v>
      </c>
      <c r="ER983" s="2">
        <v>6376.52</v>
      </c>
      <c r="ES983" s="2">
        <v>6376.52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>
        <v>0</v>
      </c>
      <c r="FR983" s="2">
        <v>0</v>
      </c>
      <c r="FS983" s="2">
        <v>0</v>
      </c>
      <c r="FT983" s="2"/>
      <c r="FU983" s="2"/>
      <c r="FV983" s="2"/>
      <c r="FW983" s="2"/>
      <c r="FX983" s="2">
        <v>92</v>
      </c>
      <c r="FY983" s="2">
        <v>49</v>
      </c>
      <c r="FZ983" s="2"/>
      <c r="GA983" s="2" t="s">
        <v>3</v>
      </c>
      <c r="GB983" s="2"/>
      <c r="GC983" s="2"/>
      <c r="GD983" s="2">
        <v>1</v>
      </c>
      <c r="GE983" s="2"/>
      <c r="GF983" s="2">
        <v>-705852171</v>
      </c>
      <c r="GG983" s="2">
        <v>2</v>
      </c>
      <c r="GH983" s="2">
        <v>1</v>
      </c>
      <c r="GI983" s="2">
        <v>-2</v>
      </c>
      <c r="GJ983" s="2">
        <v>0</v>
      </c>
      <c r="GK983" s="2">
        <v>0</v>
      </c>
      <c r="GL983" s="2">
        <f t="shared" si="1024"/>
        <v>0</v>
      </c>
      <c r="GM983" s="2">
        <f t="shared" si="1025"/>
        <v>266.02</v>
      </c>
      <c r="GN983" s="2">
        <f t="shared" si="1026"/>
        <v>266.02</v>
      </c>
      <c r="GO983" s="2">
        <f t="shared" si="1027"/>
        <v>0</v>
      </c>
      <c r="GP983" s="2">
        <f t="shared" si="1028"/>
        <v>0</v>
      </c>
      <c r="GQ983" s="2"/>
      <c r="GR983" s="2">
        <v>0</v>
      </c>
      <c r="GS983" s="2">
        <v>3</v>
      </c>
      <c r="GT983" s="2">
        <v>0</v>
      </c>
      <c r="GU983" s="2" t="s">
        <v>3</v>
      </c>
      <c r="GV983" s="2">
        <f t="shared" si="1029"/>
        <v>0</v>
      </c>
      <c r="GW983" s="2">
        <v>1</v>
      </c>
      <c r="GX983" s="2">
        <f t="shared" si="1030"/>
        <v>0</v>
      </c>
      <c r="GY983" s="2"/>
      <c r="GZ983" s="2"/>
      <c r="HA983" s="2">
        <v>0</v>
      </c>
      <c r="HB983" s="2">
        <v>0</v>
      </c>
      <c r="HC983" s="2">
        <f t="shared" si="1031"/>
        <v>0</v>
      </c>
      <c r="HD983" s="2"/>
      <c r="HE983" s="2" t="s">
        <v>3</v>
      </c>
      <c r="HF983" s="2" t="s">
        <v>3</v>
      </c>
      <c r="HG983" s="2"/>
      <c r="HH983" s="2"/>
      <c r="HI983" s="2"/>
      <c r="HJ983" s="2"/>
      <c r="HK983" s="2"/>
      <c r="HL983" s="2"/>
      <c r="HM983" s="2" t="s">
        <v>3</v>
      </c>
      <c r="HN983" s="2" t="s">
        <v>3</v>
      </c>
      <c r="HO983" s="2" t="s">
        <v>3</v>
      </c>
      <c r="HP983" s="2" t="s">
        <v>3</v>
      </c>
      <c r="HQ983" s="2" t="s">
        <v>3</v>
      </c>
      <c r="HR983" s="2"/>
      <c r="HS983" s="2">
        <v>0</v>
      </c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>
        <v>0</v>
      </c>
      <c r="IL983" s="2"/>
      <c r="IM983" s="2"/>
      <c r="IN983" s="2"/>
      <c r="IO983" s="2"/>
      <c r="IP983" s="2"/>
      <c r="IQ983" s="2"/>
      <c r="IR983" s="2"/>
      <c r="IS983" s="2"/>
      <c r="IT983" s="2"/>
      <c r="IU983" s="2"/>
    </row>
    <row r="984" spans="1:255" x14ac:dyDescent="0.25">
      <c r="A984">
        <v>18</v>
      </c>
      <c r="B984">
        <v>1</v>
      </c>
      <c r="C984">
        <v>891</v>
      </c>
      <c r="E984" t="s">
        <v>554</v>
      </c>
      <c r="F984" t="s">
        <v>541</v>
      </c>
      <c r="G984" t="s">
        <v>542</v>
      </c>
      <c r="H984" t="s">
        <v>32</v>
      </c>
      <c r="I984">
        <f>I980*J984</f>
        <v>4.0820000000000002E-2</v>
      </c>
      <c r="J984">
        <v>9.2772727272727271E-2</v>
      </c>
      <c r="K984">
        <v>9.2772999999999994E-2</v>
      </c>
      <c r="O984">
        <f t="shared" si="1000"/>
        <v>3333.23</v>
      </c>
      <c r="P984">
        <f t="shared" si="1001"/>
        <v>3333.23</v>
      </c>
      <c r="Q984">
        <f t="shared" si="1032"/>
        <v>0</v>
      </c>
      <c r="R984">
        <f t="shared" si="1002"/>
        <v>0</v>
      </c>
      <c r="S984">
        <f t="shared" si="1003"/>
        <v>0</v>
      </c>
      <c r="T984">
        <f t="shared" si="1004"/>
        <v>0</v>
      </c>
      <c r="U984">
        <f t="shared" si="1005"/>
        <v>0</v>
      </c>
      <c r="V984">
        <f t="shared" si="1006"/>
        <v>0</v>
      </c>
      <c r="W984">
        <f t="shared" si="1007"/>
        <v>0</v>
      </c>
      <c r="X984">
        <f t="shared" si="1008"/>
        <v>0</v>
      </c>
      <c r="Y984">
        <f t="shared" si="1009"/>
        <v>0</v>
      </c>
      <c r="AA984">
        <v>56481267</v>
      </c>
      <c r="AB984">
        <f t="shared" si="1010"/>
        <v>6376.52</v>
      </c>
      <c r="AC984">
        <f t="shared" si="1011"/>
        <v>6376.52</v>
      </c>
      <c r="AD984">
        <f t="shared" si="1033"/>
        <v>0</v>
      </c>
      <c r="AE984">
        <f t="shared" si="1034"/>
        <v>0</v>
      </c>
      <c r="AF984">
        <f t="shared" si="1035"/>
        <v>0</v>
      </c>
      <c r="AG984">
        <f t="shared" si="1012"/>
        <v>0</v>
      </c>
      <c r="AH984">
        <f t="shared" si="1036"/>
        <v>0</v>
      </c>
      <c r="AI984">
        <f t="shared" si="1037"/>
        <v>0</v>
      </c>
      <c r="AJ984">
        <f t="shared" si="1013"/>
        <v>0</v>
      </c>
      <c r="AK984">
        <v>6376.52</v>
      </c>
      <c r="AL984">
        <v>6376.52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92</v>
      </c>
      <c r="AU984">
        <v>49</v>
      </c>
      <c r="AV984">
        <v>1</v>
      </c>
      <c r="AW984">
        <v>1.022</v>
      </c>
      <c r="AZ984">
        <v>1</v>
      </c>
      <c r="BA984">
        <v>1</v>
      </c>
      <c r="BB984">
        <v>1</v>
      </c>
      <c r="BC984">
        <v>12.53</v>
      </c>
      <c r="BD984" t="s">
        <v>3</v>
      </c>
      <c r="BE984" t="s">
        <v>3</v>
      </c>
      <c r="BF984" t="s">
        <v>3</v>
      </c>
      <c r="BG984" t="s">
        <v>3</v>
      </c>
      <c r="BH984">
        <v>3</v>
      </c>
      <c r="BI984">
        <v>1</v>
      </c>
      <c r="BJ984" t="s">
        <v>543</v>
      </c>
      <c r="BM984">
        <v>8</v>
      </c>
      <c r="BN984">
        <v>0</v>
      </c>
      <c r="BO984" t="s">
        <v>541</v>
      </c>
      <c r="BP984">
        <v>1</v>
      </c>
      <c r="BQ984">
        <v>30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 t="s">
        <v>3</v>
      </c>
      <c r="BZ984">
        <v>92</v>
      </c>
      <c r="CA984">
        <v>49</v>
      </c>
      <c r="CB984" t="s">
        <v>3</v>
      </c>
      <c r="CE984">
        <v>30</v>
      </c>
      <c r="CF984">
        <v>0</v>
      </c>
      <c r="CG984">
        <v>0</v>
      </c>
      <c r="CM984">
        <v>0</v>
      </c>
      <c r="CN984" t="s">
        <v>3</v>
      </c>
      <c r="CO984">
        <v>0</v>
      </c>
      <c r="CP984">
        <f t="shared" si="1014"/>
        <v>3333.23</v>
      </c>
      <c r="CQ984">
        <f t="shared" si="1015"/>
        <v>81655.5</v>
      </c>
      <c r="CR984">
        <f t="shared" si="1038"/>
        <v>0</v>
      </c>
      <c r="CS984">
        <f t="shared" si="1016"/>
        <v>0</v>
      </c>
      <c r="CT984">
        <f t="shared" si="1017"/>
        <v>0</v>
      </c>
      <c r="CU984">
        <f t="shared" si="1018"/>
        <v>0</v>
      </c>
      <c r="CV984">
        <f t="shared" si="1019"/>
        <v>0</v>
      </c>
      <c r="CW984">
        <f t="shared" si="1020"/>
        <v>0</v>
      </c>
      <c r="CX984">
        <f t="shared" si="1021"/>
        <v>0</v>
      </c>
      <c r="CY984">
        <f t="shared" si="1022"/>
        <v>0</v>
      </c>
      <c r="CZ984">
        <f t="shared" si="1023"/>
        <v>0</v>
      </c>
      <c r="DC984" t="s">
        <v>3</v>
      </c>
      <c r="DD984" t="s">
        <v>3</v>
      </c>
      <c r="DE984" t="s">
        <v>3</v>
      </c>
      <c r="DF984" t="s">
        <v>3</v>
      </c>
      <c r="DG984" t="s">
        <v>3</v>
      </c>
      <c r="DH984" t="s">
        <v>3</v>
      </c>
      <c r="DI984" t="s">
        <v>3</v>
      </c>
      <c r="DJ984" t="s">
        <v>3</v>
      </c>
      <c r="DK984" t="s">
        <v>3</v>
      </c>
      <c r="DL984" t="s">
        <v>3</v>
      </c>
      <c r="DM984" t="s">
        <v>3</v>
      </c>
      <c r="DN984">
        <v>0</v>
      </c>
      <c r="DO984">
        <v>0</v>
      </c>
      <c r="DP984">
        <v>1</v>
      </c>
      <c r="DQ984">
        <v>1</v>
      </c>
      <c r="DU984">
        <v>1009</v>
      </c>
      <c r="DV984" t="s">
        <v>32</v>
      </c>
      <c r="DW984" t="s">
        <v>32</v>
      </c>
      <c r="DX984">
        <v>1000</v>
      </c>
      <c r="DZ984" t="s">
        <v>3</v>
      </c>
      <c r="EA984" t="s">
        <v>3</v>
      </c>
      <c r="EB984" t="s">
        <v>3</v>
      </c>
      <c r="EC984" t="s">
        <v>3</v>
      </c>
      <c r="EE984">
        <v>55586444</v>
      </c>
      <c r="EF984">
        <v>30</v>
      </c>
      <c r="EG984" t="s">
        <v>117</v>
      </c>
      <c r="EH984">
        <v>0</v>
      </c>
      <c r="EI984" t="s">
        <v>3</v>
      </c>
      <c r="EJ984">
        <v>1</v>
      </c>
      <c r="EK984">
        <v>8</v>
      </c>
      <c r="EL984" t="s">
        <v>233</v>
      </c>
      <c r="EM984" t="s">
        <v>234</v>
      </c>
      <c r="EO984" t="s">
        <v>3</v>
      </c>
      <c r="EQ984">
        <v>0</v>
      </c>
      <c r="ER984">
        <v>6376.52</v>
      </c>
      <c r="ES984">
        <v>6376.52</v>
      </c>
      <c r="ET984">
        <v>0</v>
      </c>
      <c r="EU984">
        <v>0</v>
      </c>
      <c r="EV984">
        <v>0</v>
      </c>
      <c r="EW984">
        <v>0</v>
      </c>
      <c r="EX984">
        <v>0</v>
      </c>
      <c r="FQ984">
        <v>0</v>
      </c>
      <c r="FR984">
        <v>0</v>
      </c>
      <c r="FS984">
        <v>0</v>
      </c>
      <c r="FX984">
        <v>92</v>
      </c>
      <c r="FY984">
        <v>49</v>
      </c>
      <c r="GA984" t="s">
        <v>3</v>
      </c>
      <c r="GD984">
        <v>1</v>
      </c>
      <c r="GF984">
        <v>-705852171</v>
      </c>
      <c r="GG984">
        <v>2</v>
      </c>
      <c r="GH984">
        <v>1</v>
      </c>
      <c r="GI984">
        <v>2</v>
      </c>
      <c r="GJ984">
        <v>0</v>
      </c>
      <c r="GK984">
        <v>0</v>
      </c>
      <c r="GL984">
        <f t="shared" si="1024"/>
        <v>0</v>
      </c>
      <c r="GM984">
        <f t="shared" si="1025"/>
        <v>3333.23</v>
      </c>
      <c r="GN984">
        <f t="shared" si="1026"/>
        <v>3333.23</v>
      </c>
      <c r="GO984">
        <f t="shared" si="1027"/>
        <v>0</v>
      </c>
      <c r="GP984">
        <f t="shared" si="1028"/>
        <v>0</v>
      </c>
      <c r="GR984">
        <v>0</v>
      </c>
      <c r="GS984">
        <v>3</v>
      </c>
      <c r="GT984">
        <v>0</v>
      </c>
      <c r="GU984" t="s">
        <v>3</v>
      </c>
      <c r="GV984">
        <f t="shared" si="1029"/>
        <v>0</v>
      </c>
      <c r="GW984">
        <v>1</v>
      </c>
      <c r="GX984">
        <f t="shared" si="1030"/>
        <v>0</v>
      </c>
      <c r="HA984">
        <v>0</v>
      </c>
      <c r="HB984">
        <v>0</v>
      </c>
      <c r="HC984">
        <f t="shared" si="1031"/>
        <v>0</v>
      </c>
      <c r="HE984" t="s">
        <v>3</v>
      </c>
      <c r="HF984" t="s">
        <v>3</v>
      </c>
      <c r="HM984" t="s">
        <v>3</v>
      </c>
      <c r="HN984" t="s">
        <v>3</v>
      </c>
      <c r="HO984" t="s">
        <v>3</v>
      </c>
      <c r="HP984" t="s">
        <v>3</v>
      </c>
      <c r="HQ984" t="s">
        <v>3</v>
      </c>
      <c r="HS984">
        <v>0</v>
      </c>
      <c r="IK984">
        <v>0</v>
      </c>
    </row>
    <row r="985" spans="1:255" x14ac:dyDescent="0.25">
      <c r="A985" s="2">
        <v>18</v>
      </c>
      <c r="B985" s="2">
        <v>1</v>
      </c>
      <c r="C985" s="2">
        <v>869</v>
      </c>
      <c r="D985" s="2"/>
      <c r="E985" s="2" t="s">
        <v>555</v>
      </c>
      <c r="F985" s="2" t="s">
        <v>330</v>
      </c>
      <c r="G985" s="2" t="s">
        <v>331</v>
      </c>
      <c r="H985" s="2" t="s">
        <v>32</v>
      </c>
      <c r="I985" s="2">
        <f>I979*J985</f>
        <v>0.3362</v>
      </c>
      <c r="J985" s="2">
        <v>0.76409090909090904</v>
      </c>
      <c r="K985" s="2">
        <v>0.76409099999999996</v>
      </c>
      <c r="L985" s="2"/>
      <c r="M985" s="2"/>
      <c r="N985" s="2"/>
      <c r="O985" s="2">
        <f t="shared" si="1000"/>
        <v>1973.51</v>
      </c>
      <c r="P985" s="2">
        <f t="shared" si="1001"/>
        <v>1973.51</v>
      </c>
      <c r="Q985" s="2">
        <f t="shared" si="1032"/>
        <v>0</v>
      </c>
      <c r="R985" s="2">
        <f t="shared" si="1002"/>
        <v>0</v>
      </c>
      <c r="S985" s="2">
        <f t="shared" si="1003"/>
        <v>0</v>
      </c>
      <c r="T985" s="2">
        <f t="shared" si="1004"/>
        <v>0</v>
      </c>
      <c r="U985" s="2">
        <f t="shared" si="1005"/>
        <v>0</v>
      </c>
      <c r="V985" s="2">
        <f t="shared" si="1006"/>
        <v>0</v>
      </c>
      <c r="W985" s="2">
        <f t="shared" si="1007"/>
        <v>0</v>
      </c>
      <c r="X985" s="2">
        <f t="shared" si="1008"/>
        <v>0</v>
      </c>
      <c r="Y985" s="2">
        <f t="shared" si="1009"/>
        <v>0</v>
      </c>
      <c r="Z985" s="2"/>
      <c r="AA985" s="2">
        <v>56481265</v>
      </c>
      <c r="AB985" s="2">
        <f t="shared" si="1010"/>
        <v>5743.69</v>
      </c>
      <c r="AC985" s="2">
        <f t="shared" si="1011"/>
        <v>5743.69</v>
      </c>
      <c r="AD985" s="2">
        <f t="shared" si="1033"/>
        <v>0</v>
      </c>
      <c r="AE985" s="2">
        <f t="shared" si="1034"/>
        <v>0</v>
      </c>
      <c r="AF985" s="2">
        <f t="shared" si="1035"/>
        <v>0</v>
      </c>
      <c r="AG985" s="2">
        <f t="shared" si="1012"/>
        <v>0</v>
      </c>
      <c r="AH985" s="2">
        <f t="shared" si="1036"/>
        <v>0</v>
      </c>
      <c r="AI985" s="2">
        <f t="shared" si="1037"/>
        <v>0</v>
      </c>
      <c r="AJ985" s="2">
        <f t="shared" si="1013"/>
        <v>0</v>
      </c>
      <c r="AK985" s="2">
        <v>5743.69</v>
      </c>
      <c r="AL985" s="2">
        <v>5743.69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92</v>
      </c>
      <c r="AU985" s="2">
        <v>49</v>
      </c>
      <c r="AV985" s="2">
        <v>1</v>
      </c>
      <c r="AW985" s="2">
        <v>1.022</v>
      </c>
      <c r="AX985" s="2"/>
      <c r="AY985" s="2"/>
      <c r="AZ985" s="2">
        <v>1</v>
      </c>
      <c r="BA985" s="2">
        <v>1</v>
      </c>
      <c r="BB985" s="2">
        <v>1</v>
      </c>
      <c r="BC985" s="2">
        <v>1</v>
      </c>
      <c r="BD985" s="2" t="s">
        <v>3</v>
      </c>
      <c r="BE985" s="2" t="s">
        <v>3</v>
      </c>
      <c r="BF985" s="2" t="s">
        <v>3</v>
      </c>
      <c r="BG985" s="2" t="s">
        <v>3</v>
      </c>
      <c r="BH985" s="2">
        <v>3</v>
      </c>
      <c r="BI985" s="2">
        <v>1</v>
      </c>
      <c r="BJ985" s="2" t="s">
        <v>332</v>
      </c>
      <c r="BK985" s="2"/>
      <c r="BL985" s="2"/>
      <c r="BM985" s="2">
        <v>8</v>
      </c>
      <c r="BN985" s="2">
        <v>0</v>
      </c>
      <c r="BO985" s="2" t="s">
        <v>3</v>
      </c>
      <c r="BP985" s="2">
        <v>0</v>
      </c>
      <c r="BQ985" s="2">
        <v>30</v>
      </c>
      <c r="BR985" s="2">
        <v>0</v>
      </c>
      <c r="BS985" s="2">
        <v>1</v>
      </c>
      <c r="BT985" s="2">
        <v>1</v>
      </c>
      <c r="BU985" s="2">
        <v>1</v>
      </c>
      <c r="BV985" s="2">
        <v>1</v>
      </c>
      <c r="BW985" s="2">
        <v>1</v>
      </c>
      <c r="BX985" s="2">
        <v>1</v>
      </c>
      <c r="BY985" s="2" t="s">
        <v>3</v>
      </c>
      <c r="BZ985" s="2">
        <v>92</v>
      </c>
      <c r="CA985" s="2">
        <v>49</v>
      </c>
      <c r="CB985" s="2" t="s">
        <v>3</v>
      </c>
      <c r="CC985" s="2"/>
      <c r="CD985" s="2"/>
      <c r="CE985" s="2">
        <v>30</v>
      </c>
      <c r="CF985" s="2">
        <v>0</v>
      </c>
      <c r="CG985" s="2">
        <v>0</v>
      </c>
      <c r="CH985" s="2"/>
      <c r="CI985" s="2"/>
      <c r="CJ985" s="2"/>
      <c r="CK985" s="2"/>
      <c r="CL985" s="2"/>
      <c r="CM985" s="2">
        <v>0</v>
      </c>
      <c r="CN985" s="2" t="s">
        <v>3</v>
      </c>
      <c r="CO985" s="2">
        <v>0</v>
      </c>
      <c r="CP985" s="2">
        <f t="shared" si="1014"/>
        <v>1973.51</v>
      </c>
      <c r="CQ985" s="2">
        <f t="shared" si="1015"/>
        <v>5870.05</v>
      </c>
      <c r="CR985" s="2">
        <f t="shared" si="1038"/>
        <v>0</v>
      </c>
      <c r="CS985" s="2">
        <f t="shared" si="1016"/>
        <v>0</v>
      </c>
      <c r="CT985" s="2">
        <f t="shared" si="1017"/>
        <v>0</v>
      </c>
      <c r="CU985" s="2">
        <f t="shared" si="1018"/>
        <v>0</v>
      </c>
      <c r="CV985" s="2">
        <f t="shared" si="1019"/>
        <v>0</v>
      </c>
      <c r="CW985" s="2">
        <f t="shared" si="1020"/>
        <v>0</v>
      </c>
      <c r="CX985" s="2">
        <f t="shared" si="1021"/>
        <v>0</v>
      </c>
      <c r="CY985" s="2">
        <f t="shared" si="1022"/>
        <v>0</v>
      </c>
      <c r="CZ985" s="2">
        <f t="shared" si="1023"/>
        <v>0</v>
      </c>
      <c r="DA985" s="2"/>
      <c r="DB985" s="2"/>
      <c r="DC985" s="2" t="s">
        <v>3</v>
      </c>
      <c r="DD985" s="2" t="s">
        <v>3</v>
      </c>
      <c r="DE985" s="2" t="s">
        <v>3</v>
      </c>
      <c r="DF985" s="2" t="s">
        <v>3</v>
      </c>
      <c r="DG985" s="2" t="s">
        <v>3</v>
      </c>
      <c r="DH985" s="2" t="s">
        <v>3</v>
      </c>
      <c r="DI985" s="2" t="s">
        <v>3</v>
      </c>
      <c r="DJ985" s="2" t="s">
        <v>3</v>
      </c>
      <c r="DK985" s="2" t="s">
        <v>3</v>
      </c>
      <c r="DL985" s="2" t="s">
        <v>3</v>
      </c>
      <c r="DM985" s="2" t="s">
        <v>3</v>
      </c>
      <c r="DN985" s="2">
        <v>0</v>
      </c>
      <c r="DO985" s="2">
        <v>0</v>
      </c>
      <c r="DP985" s="2">
        <v>1</v>
      </c>
      <c r="DQ985" s="2">
        <v>1</v>
      </c>
      <c r="DR985" s="2"/>
      <c r="DS985" s="2"/>
      <c r="DT985" s="2"/>
      <c r="DU985" s="2">
        <v>1009</v>
      </c>
      <c r="DV985" s="2" t="s">
        <v>32</v>
      </c>
      <c r="DW985" s="2" t="s">
        <v>32</v>
      </c>
      <c r="DX985" s="2">
        <v>1000</v>
      </c>
      <c r="DY985" s="2"/>
      <c r="DZ985" s="2" t="s">
        <v>3</v>
      </c>
      <c r="EA985" s="2" t="s">
        <v>3</v>
      </c>
      <c r="EB985" s="2" t="s">
        <v>3</v>
      </c>
      <c r="EC985" s="2" t="s">
        <v>3</v>
      </c>
      <c r="ED985" s="2"/>
      <c r="EE985" s="2">
        <v>55586444</v>
      </c>
      <c r="EF985" s="2">
        <v>30</v>
      </c>
      <c r="EG985" s="2" t="s">
        <v>117</v>
      </c>
      <c r="EH985" s="2">
        <v>0</v>
      </c>
      <c r="EI985" s="2" t="s">
        <v>3</v>
      </c>
      <c r="EJ985" s="2">
        <v>1</v>
      </c>
      <c r="EK985" s="2">
        <v>8</v>
      </c>
      <c r="EL985" s="2" t="s">
        <v>233</v>
      </c>
      <c r="EM985" s="2" t="s">
        <v>234</v>
      </c>
      <c r="EN985" s="2"/>
      <c r="EO985" s="2" t="s">
        <v>3</v>
      </c>
      <c r="EP985" s="2"/>
      <c r="EQ985" s="2">
        <v>0</v>
      </c>
      <c r="ER985" s="2">
        <v>5743.69</v>
      </c>
      <c r="ES985" s="2">
        <v>5743.69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>
        <v>0</v>
      </c>
      <c r="FR985" s="2">
        <v>0</v>
      </c>
      <c r="FS985" s="2">
        <v>0</v>
      </c>
      <c r="FT985" s="2"/>
      <c r="FU985" s="2"/>
      <c r="FV985" s="2"/>
      <c r="FW985" s="2"/>
      <c r="FX985" s="2">
        <v>92</v>
      </c>
      <c r="FY985" s="2">
        <v>49</v>
      </c>
      <c r="FZ985" s="2"/>
      <c r="GA985" s="2" t="s">
        <v>3</v>
      </c>
      <c r="GB985" s="2"/>
      <c r="GC985" s="2"/>
      <c r="GD985" s="2">
        <v>1</v>
      </c>
      <c r="GE985" s="2"/>
      <c r="GF985" s="2">
        <v>-977438433</v>
      </c>
      <c r="GG985" s="2">
        <v>2</v>
      </c>
      <c r="GH985" s="2">
        <v>1</v>
      </c>
      <c r="GI985" s="2">
        <v>-2</v>
      </c>
      <c r="GJ985" s="2">
        <v>0</v>
      </c>
      <c r="GK985" s="2">
        <v>0</v>
      </c>
      <c r="GL985" s="2">
        <f t="shared" si="1024"/>
        <v>0</v>
      </c>
      <c r="GM985" s="2">
        <f t="shared" si="1025"/>
        <v>1973.51</v>
      </c>
      <c r="GN985" s="2">
        <f t="shared" si="1026"/>
        <v>1973.51</v>
      </c>
      <c r="GO985" s="2">
        <f t="shared" si="1027"/>
        <v>0</v>
      </c>
      <c r="GP985" s="2">
        <f t="shared" si="1028"/>
        <v>0</v>
      </c>
      <c r="GQ985" s="2"/>
      <c r="GR985" s="2">
        <v>0</v>
      </c>
      <c r="GS985" s="2">
        <v>3</v>
      </c>
      <c r="GT985" s="2">
        <v>0</v>
      </c>
      <c r="GU985" s="2" t="s">
        <v>3</v>
      </c>
      <c r="GV985" s="2">
        <f t="shared" si="1029"/>
        <v>0</v>
      </c>
      <c r="GW985" s="2">
        <v>1</v>
      </c>
      <c r="GX985" s="2">
        <f t="shared" si="1030"/>
        <v>0</v>
      </c>
      <c r="GY985" s="2"/>
      <c r="GZ985" s="2"/>
      <c r="HA985" s="2">
        <v>0</v>
      </c>
      <c r="HB985" s="2">
        <v>0</v>
      </c>
      <c r="HC985" s="2">
        <f t="shared" si="1031"/>
        <v>0</v>
      </c>
      <c r="HD985" s="2"/>
      <c r="HE985" s="2" t="s">
        <v>3</v>
      </c>
      <c r="HF985" s="2" t="s">
        <v>3</v>
      </c>
      <c r="HG985" s="2"/>
      <c r="HH985" s="2"/>
      <c r="HI985" s="2"/>
      <c r="HJ985" s="2"/>
      <c r="HK985" s="2"/>
      <c r="HL985" s="2"/>
      <c r="HM985" s="2" t="s">
        <v>3</v>
      </c>
      <c r="HN985" s="2" t="s">
        <v>3</v>
      </c>
      <c r="HO985" s="2" t="s">
        <v>3</v>
      </c>
      <c r="HP985" s="2" t="s">
        <v>3</v>
      </c>
      <c r="HQ985" s="2" t="s">
        <v>3</v>
      </c>
      <c r="HR985" s="2"/>
      <c r="HS985" s="2">
        <v>0</v>
      </c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>
        <v>0</v>
      </c>
      <c r="IL985" s="2"/>
      <c r="IM985" s="2"/>
      <c r="IN985" s="2"/>
      <c r="IO985" s="2"/>
      <c r="IP985" s="2"/>
      <c r="IQ985" s="2"/>
      <c r="IR985" s="2"/>
      <c r="IS985" s="2"/>
      <c r="IT985" s="2"/>
      <c r="IU985" s="2"/>
    </row>
    <row r="986" spans="1:255" x14ac:dyDescent="0.25">
      <c r="A986">
        <v>18</v>
      </c>
      <c r="B986">
        <v>1</v>
      </c>
      <c r="C986">
        <v>892</v>
      </c>
      <c r="E986" t="s">
        <v>555</v>
      </c>
      <c r="F986" t="s">
        <v>330</v>
      </c>
      <c r="G986" t="s">
        <v>331</v>
      </c>
      <c r="H986" t="s">
        <v>32</v>
      </c>
      <c r="I986">
        <f>I980*J986</f>
        <v>0.3362</v>
      </c>
      <c r="J986">
        <v>0.76409090909090904</v>
      </c>
      <c r="K986">
        <v>0.76409099999999996</v>
      </c>
      <c r="O986">
        <f t="shared" si="1000"/>
        <v>32819.47</v>
      </c>
      <c r="P986">
        <f t="shared" si="1001"/>
        <v>32819.47</v>
      </c>
      <c r="Q986">
        <f t="shared" si="1032"/>
        <v>0</v>
      </c>
      <c r="R986">
        <f t="shared" si="1002"/>
        <v>0</v>
      </c>
      <c r="S986">
        <f t="shared" si="1003"/>
        <v>0</v>
      </c>
      <c r="T986">
        <f t="shared" si="1004"/>
        <v>0</v>
      </c>
      <c r="U986">
        <f t="shared" si="1005"/>
        <v>0</v>
      </c>
      <c r="V986">
        <f t="shared" si="1006"/>
        <v>0</v>
      </c>
      <c r="W986">
        <f t="shared" si="1007"/>
        <v>0</v>
      </c>
      <c r="X986">
        <f t="shared" si="1008"/>
        <v>0</v>
      </c>
      <c r="Y986">
        <f t="shared" si="1009"/>
        <v>0</v>
      </c>
      <c r="AA986">
        <v>56481267</v>
      </c>
      <c r="AB986">
        <f t="shared" si="1010"/>
        <v>5743.69</v>
      </c>
      <c r="AC986">
        <f t="shared" si="1011"/>
        <v>5743.69</v>
      </c>
      <c r="AD986">
        <f t="shared" si="1033"/>
        <v>0</v>
      </c>
      <c r="AE986">
        <f t="shared" si="1034"/>
        <v>0</v>
      </c>
      <c r="AF986">
        <f t="shared" si="1035"/>
        <v>0</v>
      </c>
      <c r="AG986">
        <f t="shared" si="1012"/>
        <v>0</v>
      </c>
      <c r="AH986">
        <f t="shared" si="1036"/>
        <v>0</v>
      </c>
      <c r="AI986">
        <f t="shared" si="1037"/>
        <v>0</v>
      </c>
      <c r="AJ986">
        <f t="shared" si="1013"/>
        <v>0</v>
      </c>
      <c r="AK986">
        <v>5743.69</v>
      </c>
      <c r="AL986">
        <v>5743.69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92</v>
      </c>
      <c r="AU986">
        <v>49</v>
      </c>
      <c r="AV986">
        <v>1</v>
      </c>
      <c r="AW986">
        <v>1.022</v>
      </c>
      <c r="AZ986">
        <v>1</v>
      </c>
      <c r="BA986">
        <v>1</v>
      </c>
      <c r="BB986">
        <v>1</v>
      </c>
      <c r="BC986">
        <v>16.63</v>
      </c>
      <c r="BD986" t="s">
        <v>3</v>
      </c>
      <c r="BE986" t="s">
        <v>3</v>
      </c>
      <c r="BF986" t="s">
        <v>3</v>
      </c>
      <c r="BG986" t="s">
        <v>3</v>
      </c>
      <c r="BH986">
        <v>3</v>
      </c>
      <c r="BI986">
        <v>1</v>
      </c>
      <c r="BJ986" t="s">
        <v>332</v>
      </c>
      <c r="BM986">
        <v>8</v>
      </c>
      <c r="BN986">
        <v>0</v>
      </c>
      <c r="BO986" t="s">
        <v>330</v>
      </c>
      <c r="BP986">
        <v>1</v>
      </c>
      <c r="BQ986">
        <v>30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 t="s">
        <v>3</v>
      </c>
      <c r="BZ986">
        <v>92</v>
      </c>
      <c r="CA986">
        <v>49</v>
      </c>
      <c r="CB986" t="s">
        <v>3</v>
      </c>
      <c r="CE986">
        <v>30</v>
      </c>
      <c r="CF986">
        <v>0</v>
      </c>
      <c r="CG986">
        <v>0</v>
      </c>
      <c r="CM986">
        <v>0</v>
      </c>
      <c r="CN986" t="s">
        <v>3</v>
      </c>
      <c r="CO986">
        <v>0</v>
      </c>
      <c r="CP986">
        <f t="shared" si="1014"/>
        <v>32819.47</v>
      </c>
      <c r="CQ986">
        <f t="shared" si="1015"/>
        <v>97618.93</v>
      </c>
      <c r="CR986">
        <f t="shared" si="1038"/>
        <v>0</v>
      </c>
      <c r="CS986">
        <f t="shared" si="1016"/>
        <v>0</v>
      </c>
      <c r="CT986">
        <f t="shared" si="1017"/>
        <v>0</v>
      </c>
      <c r="CU986">
        <f t="shared" si="1018"/>
        <v>0</v>
      </c>
      <c r="CV986">
        <f t="shared" si="1019"/>
        <v>0</v>
      </c>
      <c r="CW986">
        <f t="shared" si="1020"/>
        <v>0</v>
      </c>
      <c r="CX986">
        <f t="shared" si="1021"/>
        <v>0</v>
      </c>
      <c r="CY986">
        <f t="shared" si="1022"/>
        <v>0</v>
      </c>
      <c r="CZ986">
        <f t="shared" si="1023"/>
        <v>0</v>
      </c>
      <c r="DC986" t="s">
        <v>3</v>
      </c>
      <c r="DD986" t="s">
        <v>3</v>
      </c>
      <c r="DE986" t="s">
        <v>3</v>
      </c>
      <c r="DF986" t="s">
        <v>3</v>
      </c>
      <c r="DG986" t="s">
        <v>3</v>
      </c>
      <c r="DH986" t="s">
        <v>3</v>
      </c>
      <c r="DI986" t="s">
        <v>3</v>
      </c>
      <c r="DJ986" t="s">
        <v>3</v>
      </c>
      <c r="DK986" t="s">
        <v>3</v>
      </c>
      <c r="DL986" t="s">
        <v>3</v>
      </c>
      <c r="DM986" t="s">
        <v>3</v>
      </c>
      <c r="DN986">
        <v>0</v>
      </c>
      <c r="DO986">
        <v>0</v>
      </c>
      <c r="DP986">
        <v>1</v>
      </c>
      <c r="DQ986">
        <v>1</v>
      </c>
      <c r="DU986">
        <v>1009</v>
      </c>
      <c r="DV986" t="s">
        <v>32</v>
      </c>
      <c r="DW986" t="s">
        <v>32</v>
      </c>
      <c r="DX986">
        <v>1000</v>
      </c>
      <c r="DZ986" t="s">
        <v>3</v>
      </c>
      <c r="EA986" t="s">
        <v>3</v>
      </c>
      <c r="EB986" t="s">
        <v>3</v>
      </c>
      <c r="EC986" t="s">
        <v>3</v>
      </c>
      <c r="EE986">
        <v>55586444</v>
      </c>
      <c r="EF986">
        <v>30</v>
      </c>
      <c r="EG986" t="s">
        <v>117</v>
      </c>
      <c r="EH986">
        <v>0</v>
      </c>
      <c r="EI986" t="s">
        <v>3</v>
      </c>
      <c r="EJ986">
        <v>1</v>
      </c>
      <c r="EK986">
        <v>8</v>
      </c>
      <c r="EL986" t="s">
        <v>233</v>
      </c>
      <c r="EM986" t="s">
        <v>234</v>
      </c>
      <c r="EO986" t="s">
        <v>3</v>
      </c>
      <c r="EQ986">
        <v>0</v>
      </c>
      <c r="ER986">
        <v>5743.69</v>
      </c>
      <c r="ES986">
        <v>5743.69</v>
      </c>
      <c r="ET986">
        <v>0</v>
      </c>
      <c r="EU986">
        <v>0</v>
      </c>
      <c r="EV986">
        <v>0</v>
      </c>
      <c r="EW986">
        <v>0</v>
      </c>
      <c r="EX986">
        <v>0</v>
      </c>
      <c r="FQ986">
        <v>0</v>
      </c>
      <c r="FR986">
        <v>0</v>
      </c>
      <c r="FS986">
        <v>0</v>
      </c>
      <c r="FX986">
        <v>92</v>
      </c>
      <c r="FY986">
        <v>49</v>
      </c>
      <c r="GA986" t="s">
        <v>3</v>
      </c>
      <c r="GD986">
        <v>1</v>
      </c>
      <c r="GF986">
        <v>-977438433</v>
      </c>
      <c r="GG986">
        <v>2</v>
      </c>
      <c r="GH986">
        <v>1</v>
      </c>
      <c r="GI986">
        <v>2</v>
      </c>
      <c r="GJ986">
        <v>0</v>
      </c>
      <c r="GK986">
        <v>0</v>
      </c>
      <c r="GL986">
        <f t="shared" si="1024"/>
        <v>0</v>
      </c>
      <c r="GM986">
        <f t="shared" si="1025"/>
        <v>32819.47</v>
      </c>
      <c r="GN986">
        <f t="shared" si="1026"/>
        <v>32819.47</v>
      </c>
      <c r="GO986">
        <f t="shared" si="1027"/>
        <v>0</v>
      </c>
      <c r="GP986">
        <f t="shared" si="1028"/>
        <v>0</v>
      </c>
      <c r="GR986">
        <v>0</v>
      </c>
      <c r="GS986">
        <v>3</v>
      </c>
      <c r="GT986">
        <v>0</v>
      </c>
      <c r="GU986" t="s">
        <v>3</v>
      </c>
      <c r="GV986">
        <f t="shared" si="1029"/>
        <v>0</v>
      </c>
      <c r="GW986">
        <v>1</v>
      </c>
      <c r="GX986">
        <f t="shared" si="1030"/>
        <v>0</v>
      </c>
      <c r="HA986">
        <v>0</v>
      </c>
      <c r="HB986">
        <v>0</v>
      </c>
      <c r="HC986">
        <f t="shared" si="1031"/>
        <v>0</v>
      </c>
      <c r="HE986" t="s">
        <v>3</v>
      </c>
      <c r="HF986" t="s">
        <v>3</v>
      </c>
      <c r="HM986" t="s">
        <v>3</v>
      </c>
      <c r="HN986" t="s">
        <v>3</v>
      </c>
      <c r="HO986" t="s">
        <v>3</v>
      </c>
      <c r="HP986" t="s">
        <v>3</v>
      </c>
      <c r="HQ986" t="s">
        <v>3</v>
      </c>
      <c r="HS986">
        <v>0</v>
      </c>
      <c r="IK986">
        <v>0</v>
      </c>
    </row>
    <row r="987" spans="1:255" x14ac:dyDescent="0.25">
      <c r="A987" s="2">
        <v>18</v>
      </c>
      <c r="B987" s="2">
        <v>1</v>
      </c>
      <c r="C987" s="2">
        <v>870</v>
      </c>
      <c r="D987" s="2"/>
      <c r="E987" s="2" t="s">
        <v>556</v>
      </c>
      <c r="F987" s="2" t="s">
        <v>240</v>
      </c>
      <c r="G987" s="2" t="s">
        <v>241</v>
      </c>
      <c r="H987" s="2" t="s">
        <v>32</v>
      </c>
      <c r="I987" s="2">
        <f>I979*J987</f>
        <v>4.5554399999999999</v>
      </c>
      <c r="J987" s="2">
        <v>10.353272727272728</v>
      </c>
      <c r="K987" s="2">
        <v>10.353273</v>
      </c>
      <c r="L987" s="2"/>
      <c r="M987" s="2"/>
      <c r="N987" s="2"/>
      <c r="O987" s="2">
        <f t="shared" si="1000"/>
        <v>26740.67</v>
      </c>
      <c r="P987" s="2">
        <f t="shared" si="1001"/>
        <v>26740.67</v>
      </c>
      <c r="Q987" s="2">
        <f t="shared" si="1032"/>
        <v>0</v>
      </c>
      <c r="R987" s="2">
        <f t="shared" si="1002"/>
        <v>0</v>
      </c>
      <c r="S987" s="2">
        <f t="shared" si="1003"/>
        <v>0</v>
      </c>
      <c r="T987" s="2">
        <f t="shared" si="1004"/>
        <v>0</v>
      </c>
      <c r="U987" s="2">
        <f t="shared" si="1005"/>
        <v>0</v>
      </c>
      <c r="V987" s="2">
        <f t="shared" si="1006"/>
        <v>0</v>
      </c>
      <c r="W987" s="2">
        <f t="shared" si="1007"/>
        <v>0</v>
      </c>
      <c r="X987" s="2">
        <f t="shared" si="1008"/>
        <v>0</v>
      </c>
      <c r="Y987" s="2">
        <f t="shared" si="1009"/>
        <v>0</v>
      </c>
      <c r="Z987" s="2"/>
      <c r="AA987" s="2">
        <v>56481265</v>
      </c>
      <c r="AB987" s="2">
        <f t="shared" si="1010"/>
        <v>5743.69</v>
      </c>
      <c r="AC987" s="2">
        <f t="shared" si="1011"/>
        <v>5743.69</v>
      </c>
      <c r="AD987" s="2">
        <f t="shared" si="1033"/>
        <v>0</v>
      </c>
      <c r="AE987" s="2">
        <f t="shared" si="1034"/>
        <v>0</v>
      </c>
      <c r="AF987" s="2">
        <f t="shared" si="1035"/>
        <v>0</v>
      </c>
      <c r="AG987" s="2">
        <f t="shared" si="1012"/>
        <v>0</v>
      </c>
      <c r="AH987" s="2">
        <f t="shared" si="1036"/>
        <v>0</v>
      </c>
      <c r="AI987" s="2">
        <f t="shared" si="1037"/>
        <v>0</v>
      </c>
      <c r="AJ987" s="2">
        <f t="shared" si="1013"/>
        <v>0</v>
      </c>
      <c r="AK987" s="2">
        <v>5743.69</v>
      </c>
      <c r="AL987" s="2">
        <v>5743.69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92</v>
      </c>
      <c r="AU987" s="2">
        <v>49</v>
      </c>
      <c r="AV987" s="2">
        <v>1</v>
      </c>
      <c r="AW987" s="2">
        <v>1.022</v>
      </c>
      <c r="AX987" s="2"/>
      <c r="AY987" s="2"/>
      <c r="AZ987" s="2">
        <v>1</v>
      </c>
      <c r="BA987" s="2">
        <v>1</v>
      </c>
      <c r="BB987" s="2">
        <v>1</v>
      </c>
      <c r="BC987" s="2">
        <v>1</v>
      </c>
      <c r="BD987" s="2" t="s">
        <v>3</v>
      </c>
      <c r="BE987" s="2" t="s">
        <v>3</v>
      </c>
      <c r="BF987" s="2" t="s">
        <v>3</v>
      </c>
      <c r="BG987" s="2" t="s">
        <v>3</v>
      </c>
      <c r="BH987" s="2">
        <v>3</v>
      </c>
      <c r="BI987" s="2">
        <v>1</v>
      </c>
      <c r="BJ987" s="2" t="s">
        <v>242</v>
      </c>
      <c r="BK987" s="2"/>
      <c r="BL987" s="2"/>
      <c r="BM987" s="2">
        <v>8</v>
      </c>
      <c r="BN987" s="2">
        <v>0</v>
      </c>
      <c r="BO987" s="2" t="s">
        <v>3</v>
      </c>
      <c r="BP987" s="2">
        <v>0</v>
      </c>
      <c r="BQ987" s="2">
        <v>30</v>
      </c>
      <c r="BR987" s="2">
        <v>0</v>
      </c>
      <c r="BS987" s="2">
        <v>1</v>
      </c>
      <c r="BT987" s="2">
        <v>1</v>
      </c>
      <c r="BU987" s="2">
        <v>1</v>
      </c>
      <c r="BV987" s="2">
        <v>1</v>
      </c>
      <c r="BW987" s="2">
        <v>1</v>
      </c>
      <c r="BX987" s="2">
        <v>1</v>
      </c>
      <c r="BY987" s="2" t="s">
        <v>3</v>
      </c>
      <c r="BZ987" s="2">
        <v>92</v>
      </c>
      <c r="CA987" s="2">
        <v>49</v>
      </c>
      <c r="CB987" s="2" t="s">
        <v>3</v>
      </c>
      <c r="CC987" s="2"/>
      <c r="CD987" s="2"/>
      <c r="CE987" s="2">
        <v>30</v>
      </c>
      <c r="CF987" s="2">
        <v>0</v>
      </c>
      <c r="CG987" s="2">
        <v>0</v>
      </c>
      <c r="CH987" s="2"/>
      <c r="CI987" s="2"/>
      <c r="CJ987" s="2"/>
      <c r="CK987" s="2"/>
      <c r="CL987" s="2"/>
      <c r="CM987" s="2">
        <v>0</v>
      </c>
      <c r="CN987" s="2" t="s">
        <v>3</v>
      </c>
      <c r="CO987" s="2">
        <v>0</v>
      </c>
      <c r="CP987" s="2">
        <f t="shared" si="1014"/>
        <v>26740.67</v>
      </c>
      <c r="CQ987" s="2">
        <f t="shared" si="1015"/>
        <v>5870.05</v>
      </c>
      <c r="CR987" s="2">
        <f t="shared" si="1038"/>
        <v>0</v>
      </c>
      <c r="CS987" s="2">
        <f t="shared" si="1016"/>
        <v>0</v>
      </c>
      <c r="CT987" s="2">
        <f t="shared" si="1017"/>
        <v>0</v>
      </c>
      <c r="CU987" s="2">
        <f t="shared" si="1018"/>
        <v>0</v>
      </c>
      <c r="CV987" s="2">
        <f t="shared" si="1019"/>
        <v>0</v>
      </c>
      <c r="CW987" s="2">
        <f t="shared" si="1020"/>
        <v>0</v>
      </c>
      <c r="CX987" s="2">
        <f t="shared" si="1021"/>
        <v>0</v>
      </c>
      <c r="CY987" s="2">
        <f t="shared" si="1022"/>
        <v>0</v>
      </c>
      <c r="CZ987" s="2">
        <f t="shared" si="1023"/>
        <v>0</v>
      </c>
      <c r="DA987" s="2"/>
      <c r="DB987" s="2"/>
      <c r="DC987" s="2" t="s">
        <v>3</v>
      </c>
      <c r="DD987" s="2" t="s">
        <v>3</v>
      </c>
      <c r="DE987" s="2" t="s">
        <v>3</v>
      </c>
      <c r="DF987" s="2" t="s">
        <v>3</v>
      </c>
      <c r="DG987" s="2" t="s">
        <v>3</v>
      </c>
      <c r="DH987" s="2" t="s">
        <v>3</v>
      </c>
      <c r="DI987" s="2" t="s">
        <v>3</v>
      </c>
      <c r="DJ987" s="2" t="s">
        <v>3</v>
      </c>
      <c r="DK987" s="2" t="s">
        <v>3</v>
      </c>
      <c r="DL987" s="2" t="s">
        <v>3</v>
      </c>
      <c r="DM987" s="2" t="s">
        <v>3</v>
      </c>
      <c r="DN987" s="2">
        <v>0</v>
      </c>
      <c r="DO987" s="2">
        <v>0</v>
      </c>
      <c r="DP987" s="2">
        <v>1</v>
      </c>
      <c r="DQ987" s="2">
        <v>1</v>
      </c>
      <c r="DR987" s="2"/>
      <c r="DS987" s="2"/>
      <c r="DT987" s="2"/>
      <c r="DU987" s="2">
        <v>1009</v>
      </c>
      <c r="DV987" s="2" t="s">
        <v>32</v>
      </c>
      <c r="DW987" s="2" t="s">
        <v>32</v>
      </c>
      <c r="DX987" s="2">
        <v>1000</v>
      </c>
      <c r="DY987" s="2"/>
      <c r="DZ987" s="2" t="s">
        <v>3</v>
      </c>
      <c r="EA987" s="2" t="s">
        <v>3</v>
      </c>
      <c r="EB987" s="2" t="s">
        <v>3</v>
      </c>
      <c r="EC987" s="2" t="s">
        <v>3</v>
      </c>
      <c r="ED987" s="2"/>
      <c r="EE987" s="2">
        <v>55586444</v>
      </c>
      <c r="EF987" s="2">
        <v>30</v>
      </c>
      <c r="EG987" s="2" t="s">
        <v>117</v>
      </c>
      <c r="EH987" s="2">
        <v>0</v>
      </c>
      <c r="EI987" s="2" t="s">
        <v>3</v>
      </c>
      <c r="EJ987" s="2">
        <v>1</v>
      </c>
      <c r="EK987" s="2">
        <v>8</v>
      </c>
      <c r="EL987" s="2" t="s">
        <v>233</v>
      </c>
      <c r="EM987" s="2" t="s">
        <v>234</v>
      </c>
      <c r="EN987" s="2"/>
      <c r="EO987" s="2" t="s">
        <v>3</v>
      </c>
      <c r="EP987" s="2"/>
      <c r="EQ987" s="2">
        <v>0</v>
      </c>
      <c r="ER987" s="2">
        <v>5743.69</v>
      </c>
      <c r="ES987" s="2">
        <v>5743.69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>
        <v>0</v>
      </c>
      <c r="FR987" s="2">
        <v>0</v>
      </c>
      <c r="FS987" s="2">
        <v>0</v>
      </c>
      <c r="FT987" s="2"/>
      <c r="FU987" s="2"/>
      <c r="FV987" s="2"/>
      <c r="FW987" s="2"/>
      <c r="FX987" s="2">
        <v>92</v>
      </c>
      <c r="FY987" s="2">
        <v>49</v>
      </c>
      <c r="FZ987" s="2"/>
      <c r="GA987" s="2" t="s">
        <v>3</v>
      </c>
      <c r="GB987" s="2"/>
      <c r="GC987" s="2"/>
      <c r="GD987" s="2">
        <v>1</v>
      </c>
      <c r="GE987" s="2"/>
      <c r="GF987" s="2">
        <v>1611312075</v>
      </c>
      <c r="GG987" s="2">
        <v>2</v>
      </c>
      <c r="GH987" s="2">
        <v>1</v>
      </c>
      <c r="GI987" s="2">
        <v>-2</v>
      </c>
      <c r="GJ987" s="2">
        <v>0</v>
      </c>
      <c r="GK987" s="2">
        <v>0</v>
      </c>
      <c r="GL987" s="2">
        <f t="shared" si="1024"/>
        <v>0</v>
      </c>
      <c r="GM987" s="2">
        <f t="shared" si="1025"/>
        <v>26740.67</v>
      </c>
      <c r="GN987" s="2">
        <f t="shared" si="1026"/>
        <v>26740.67</v>
      </c>
      <c r="GO987" s="2">
        <f t="shared" si="1027"/>
        <v>0</v>
      </c>
      <c r="GP987" s="2">
        <f t="shared" si="1028"/>
        <v>0</v>
      </c>
      <c r="GQ987" s="2"/>
      <c r="GR987" s="2">
        <v>0</v>
      </c>
      <c r="GS987" s="2">
        <v>3</v>
      </c>
      <c r="GT987" s="2">
        <v>0</v>
      </c>
      <c r="GU987" s="2" t="s">
        <v>3</v>
      </c>
      <c r="GV987" s="2">
        <f t="shared" si="1029"/>
        <v>0</v>
      </c>
      <c r="GW987" s="2">
        <v>1</v>
      </c>
      <c r="GX987" s="2">
        <f t="shared" si="1030"/>
        <v>0</v>
      </c>
      <c r="GY987" s="2"/>
      <c r="GZ987" s="2"/>
      <c r="HA987" s="2">
        <v>0</v>
      </c>
      <c r="HB987" s="2">
        <v>0</v>
      </c>
      <c r="HC987" s="2">
        <f t="shared" si="1031"/>
        <v>0</v>
      </c>
      <c r="HD987" s="2"/>
      <c r="HE987" s="2" t="s">
        <v>3</v>
      </c>
      <c r="HF987" s="2" t="s">
        <v>3</v>
      </c>
      <c r="HG987" s="2"/>
      <c r="HH987" s="2"/>
      <c r="HI987" s="2"/>
      <c r="HJ987" s="2"/>
      <c r="HK987" s="2"/>
      <c r="HL987" s="2"/>
      <c r="HM987" s="2" t="s">
        <v>3</v>
      </c>
      <c r="HN987" s="2" t="s">
        <v>3</v>
      </c>
      <c r="HO987" s="2" t="s">
        <v>3</v>
      </c>
      <c r="HP987" s="2" t="s">
        <v>3</v>
      </c>
      <c r="HQ987" s="2" t="s">
        <v>3</v>
      </c>
      <c r="HR987" s="2"/>
      <c r="HS987" s="2">
        <v>0</v>
      </c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>
        <v>0</v>
      </c>
      <c r="IL987" s="2"/>
      <c r="IM987" s="2"/>
      <c r="IN987" s="2"/>
      <c r="IO987" s="2"/>
      <c r="IP987" s="2"/>
      <c r="IQ987" s="2"/>
      <c r="IR987" s="2"/>
      <c r="IS987" s="2"/>
      <c r="IT987" s="2"/>
      <c r="IU987" s="2"/>
    </row>
    <row r="988" spans="1:255" x14ac:dyDescent="0.25">
      <c r="A988">
        <v>18</v>
      </c>
      <c r="B988">
        <v>1</v>
      </c>
      <c r="C988">
        <v>893</v>
      </c>
      <c r="E988" t="s">
        <v>556</v>
      </c>
      <c r="F988" t="s">
        <v>240</v>
      </c>
      <c r="G988" t="s">
        <v>241</v>
      </c>
      <c r="H988" t="s">
        <v>32</v>
      </c>
      <c r="I988">
        <f>I980*J988</f>
        <v>4.5554399999999999</v>
      </c>
      <c r="J988">
        <v>10.353272727272728</v>
      </c>
      <c r="K988">
        <v>10.353273</v>
      </c>
      <c r="O988">
        <f t="shared" si="1000"/>
        <v>423037.4</v>
      </c>
      <c r="P988">
        <f t="shared" si="1001"/>
        <v>423037.4</v>
      </c>
      <c r="Q988">
        <f t="shared" si="1032"/>
        <v>0</v>
      </c>
      <c r="R988">
        <f t="shared" si="1002"/>
        <v>0</v>
      </c>
      <c r="S988">
        <f t="shared" si="1003"/>
        <v>0</v>
      </c>
      <c r="T988">
        <f t="shared" si="1004"/>
        <v>0</v>
      </c>
      <c r="U988">
        <f t="shared" si="1005"/>
        <v>0</v>
      </c>
      <c r="V988">
        <f t="shared" si="1006"/>
        <v>0</v>
      </c>
      <c r="W988">
        <f t="shared" si="1007"/>
        <v>0</v>
      </c>
      <c r="X988">
        <f t="shared" si="1008"/>
        <v>0</v>
      </c>
      <c r="Y988">
        <f t="shared" si="1009"/>
        <v>0</v>
      </c>
      <c r="AA988">
        <v>56481267</v>
      </c>
      <c r="AB988">
        <f t="shared" si="1010"/>
        <v>5743.69</v>
      </c>
      <c r="AC988">
        <f t="shared" si="1011"/>
        <v>5743.69</v>
      </c>
      <c r="AD988">
        <f t="shared" si="1033"/>
        <v>0</v>
      </c>
      <c r="AE988">
        <f t="shared" si="1034"/>
        <v>0</v>
      </c>
      <c r="AF988">
        <f t="shared" si="1035"/>
        <v>0</v>
      </c>
      <c r="AG988">
        <f t="shared" si="1012"/>
        <v>0</v>
      </c>
      <c r="AH988">
        <f t="shared" si="1036"/>
        <v>0</v>
      </c>
      <c r="AI988">
        <f t="shared" si="1037"/>
        <v>0</v>
      </c>
      <c r="AJ988">
        <f t="shared" si="1013"/>
        <v>0</v>
      </c>
      <c r="AK988">
        <v>5743.69</v>
      </c>
      <c r="AL988">
        <v>5743.69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92</v>
      </c>
      <c r="AU988">
        <v>49</v>
      </c>
      <c r="AV988">
        <v>1</v>
      </c>
      <c r="AW988">
        <v>1.022</v>
      </c>
      <c r="AZ988">
        <v>1</v>
      </c>
      <c r="BA988">
        <v>1</v>
      </c>
      <c r="BB988">
        <v>1</v>
      </c>
      <c r="BC988">
        <v>15.82</v>
      </c>
      <c r="BD988" t="s">
        <v>3</v>
      </c>
      <c r="BE988" t="s">
        <v>3</v>
      </c>
      <c r="BF988" t="s">
        <v>3</v>
      </c>
      <c r="BG988" t="s">
        <v>3</v>
      </c>
      <c r="BH988">
        <v>3</v>
      </c>
      <c r="BI988">
        <v>1</v>
      </c>
      <c r="BJ988" t="s">
        <v>242</v>
      </c>
      <c r="BM988">
        <v>8</v>
      </c>
      <c r="BN988">
        <v>0</v>
      </c>
      <c r="BO988" t="s">
        <v>240</v>
      </c>
      <c r="BP988">
        <v>1</v>
      </c>
      <c r="BQ988">
        <v>30</v>
      </c>
      <c r="BR988">
        <v>0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 t="s">
        <v>3</v>
      </c>
      <c r="BZ988">
        <v>92</v>
      </c>
      <c r="CA988">
        <v>49</v>
      </c>
      <c r="CB988" t="s">
        <v>3</v>
      </c>
      <c r="CE988">
        <v>30</v>
      </c>
      <c r="CF988">
        <v>0</v>
      </c>
      <c r="CG988">
        <v>0</v>
      </c>
      <c r="CM988">
        <v>0</v>
      </c>
      <c r="CN988" t="s">
        <v>3</v>
      </c>
      <c r="CO988">
        <v>0</v>
      </c>
      <c r="CP988">
        <f t="shared" si="1014"/>
        <v>423037.4</v>
      </c>
      <c r="CQ988">
        <f t="shared" si="1015"/>
        <v>92864.19</v>
      </c>
      <c r="CR988">
        <f t="shared" si="1038"/>
        <v>0</v>
      </c>
      <c r="CS988">
        <f t="shared" si="1016"/>
        <v>0</v>
      </c>
      <c r="CT988">
        <f t="shared" si="1017"/>
        <v>0</v>
      </c>
      <c r="CU988">
        <f t="shared" si="1018"/>
        <v>0</v>
      </c>
      <c r="CV988">
        <f t="shared" si="1019"/>
        <v>0</v>
      </c>
      <c r="CW988">
        <f t="shared" si="1020"/>
        <v>0</v>
      </c>
      <c r="CX988">
        <f t="shared" si="1021"/>
        <v>0</v>
      </c>
      <c r="CY988">
        <f t="shared" si="1022"/>
        <v>0</v>
      </c>
      <c r="CZ988">
        <f t="shared" si="1023"/>
        <v>0</v>
      </c>
      <c r="DC988" t="s">
        <v>3</v>
      </c>
      <c r="DD988" t="s">
        <v>3</v>
      </c>
      <c r="DE988" t="s">
        <v>3</v>
      </c>
      <c r="DF988" t="s">
        <v>3</v>
      </c>
      <c r="DG988" t="s">
        <v>3</v>
      </c>
      <c r="DH988" t="s">
        <v>3</v>
      </c>
      <c r="DI988" t="s">
        <v>3</v>
      </c>
      <c r="DJ988" t="s">
        <v>3</v>
      </c>
      <c r="DK988" t="s">
        <v>3</v>
      </c>
      <c r="DL988" t="s">
        <v>3</v>
      </c>
      <c r="DM988" t="s">
        <v>3</v>
      </c>
      <c r="DN988">
        <v>0</v>
      </c>
      <c r="DO988">
        <v>0</v>
      </c>
      <c r="DP988">
        <v>1</v>
      </c>
      <c r="DQ988">
        <v>1</v>
      </c>
      <c r="DU988">
        <v>1009</v>
      </c>
      <c r="DV988" t="s">
        <v>32</v>
      </c>
      <c r="DW988" t="s">
        <v>32</v>
      </c>
      <c r="DX988">
        <v>1000</v>
      </c>
      <c r="DZ988" t="s">
        <v>3</v>
      </c>
      <c r="EA988" t="s">
        <v>3</v>
      </c>
      <c r="EB988" t="s">
        <v>3</v>
      </c>
      <c r="EC988" t="s">
        <v>3</v>
      </c>
      <c r="EE988">
        <v>55586444</v>
      </c>
      <c r="EF988">
        <v>30</v>
      </c>
      <c r="EG988" t="s">
        <v>117</v>
      </c>
      <c r="EH988">
        <v>0</v>
      </c>
      <c r="EI988" t="s">
        <v>3</v>
      </c>
      <c r="EJ988">
        <v>1</v>
      </c>
      <c r="EK988">
        <v>8</v>
      </c>
      <c r="EL988" t="s">
        <v>233</v>
      </c>
      <c r="EM988" t="s">
        <v>234</v>
      </c>
      <c r="EO988" t="s">
        <v>3</v>
      </c>
      <c r="EQ988">
        <v>0</v>
      </c>
      <c r="ER988">
        <v>5743.69</v>
      </c>
      <c r="ES988">
        <v>5743.69</v>
      </c>
      <c r="ET988">
        <v>0</v>
      </c>
      <c r="EU988">
        <v>0</v>
      </c>
      <c r="EV988">
        <v>0</v>
      </c>
      <c r="EW988">
        <v>0</v>
      </c>
      <c r="EX988">
        <v>0</v>
      </c>
      <c r="FQ988">
        <v>0</v>
      </c>
      <c r="FR988">
        <v>0</v>
      </c>
      <c r="FS988">
        <v>0</v>
      </c>
      <c r="FX988">
        <v>92</v>
      </c>
      <c r="FY988">
        <v>49</v>
      </c>
      <c r="GA988" t="s">
        <v>3</v>
      </c>
      <c r="GD988">
        <v>1</v>
      </c>
      <c r="GF988">
        <v>1611312075</v>
      </c>
      <c r="GG988">
        <v>2</v>
      </c>
      <c r="GH988">
        <v>1</v>
      </c>
      <c r="GI988">
        <v>2</v>
      </c>
      <c r="GJ988">
        <v>0</v>
      </c>
      <c r="GK988">
        <v>0</v>
      </c>
      <c r="GL988">
        <f t="shared" si="1024"/>
        <v>0</v>
      </c>
      <c r="GM988">
        <f t="shared" si="1025"/>
        <v>423037.4</v>
      </c>
      <c r="GN988">
        <f t="shared" si="1026"/>
        <v>423037.4</v>
      </c>
      <c r="GO988">
        <f t="shared" si="1027"/>
        <v>0</v>
      </c>
      <c r="GP988">
        <f t="shared" si="1028"/>
        <v>0</v>
      </c>
      <c r="GR988">
        <v>0</v>
      </c>
      <c r="GS988">
        <v>3</v>
      </c>
      <c r="GT988">
        <v>0</v>
      </c>
      <c r="GU988" t="s">
        <v>3</v>
      </c>
      <c r="GV988">
        <f t="shared" si="1029"/>
        <v>0</v>
      </c>
      <c r="GW988">
        <v>1</v>
      </c>
      <c r="GX988">
        <f t="shared" si="1030"/>
        <v>0</v>
      </c>
      <c r="HA988">
        <v>0</v>
      </c>
      <c r="HB988">
        <v>0</v>
      </c>
      <c r="HC988">
        <f t="shared" si="1031"/>
        <v>0</v>
      </c>
      <c r="HE988" t="s">
        <v>3</v>
      </c>
      <c r="HF988" t="s">
        <v>3</v>
      </c>
      <c r="HM988" t="s">
        <v>3</v>
      </c>
      <c r="HN988" t="s">
        <v>3</v>
      </c>
      <c r="HO988" t="s">
        <v>3</v>
      </c>
      <c r="HP988" t="s">
        <v>3</v>
      </c>
      <c r="HQ988" t="s">
        <v>3</v>
      </c>
      <c r="HS988">
        <v>0</v>
      </c>
      <c r="IK988">
        <v>0</v>
      </c>
    </row>
    <row r="989" spans="1:255" x14ac:dyDescent="0.25">
      <c r="A989" s="2">
        <v>18</v>
      </c>
      <c r="B989" s="2">
        <v>1</v>
      </c>
      <c r="C989" s="2">
        <v>871</v>
      </c>
      <c r="D989" s="2"/>
      <c r="E989" s="2" t="s">
        <v>557</v>
      </c>
      <c r="F989" s="2" t="s">
        <v>236</v>
      </c>
      <c r="G989" s="2" t="s">
        <v>237</v>
      </c>
      <c r="H989" s="2" t="s">
        <v>32</v>
      </c>
      <c r="I989" s="2">
        <f>I979*J989</f>
        <v>1.3412999999999999</v>
      </c>
      <c r="J989" s="2">
        <v>3.0484090909090908</v>
      </c>
      <c r="K989" s="2">
        <v>3.0484089999999999</v>
      </c>
      <c r="L989" s="2"/>
      <c r="M989" s="2"/>
      <c r="N989" s="2"/>
      <c r="O989" s="2">
        <f t="shared" si="1000"/>
        <v>7873.5</v>
      </c>
      <c r="P989" s="2">
        <f t="shared" si="1001"/>
        <v>7873.5</v>
      </c>
      <c r="Q989" s="2">
        <f t="shared" si="1032"/>
        <v>0</v>
      </c>
      <c r="R989" s="2">
        <f t="shared" si="1002"/>
        <v>0</v>
      </c>
      <c r="S989" s="2">
        <f t="shared" si="1003"/>
        <v>0</v>
      </c>
      <c r="T989" s="2">
        <f t="shared" si="1004"/>
        <v>0</v>
      </c>
      <c r="U989" s="2">
        <f t="shared" si="1005"/>
        <v>0</v>
      </c>
      <c r="V989" s="2">
        <f t="shared" si="1006"/>
        <v>0</v>
      </c>
      <c r="W989" s="2">
        <f t="shared" si="1007"/>
        <v>0</v>
      </c>
      <c r="X989" s="2">
        <f t="shared" si="1008"/>
        <v>0</v>
      </c>
      <c r="Y989" s="2">
        <f t="shared" si="1009"/>
        <v>0</v>
      </c>
      <c r="Z989" s="2"/>
      <c r="AA989" s="2">
        <v>56481265</v>
      </c>
      <c r="AB989" s="2">
        <f t="shared" si="1010"/>
        <v>5743.69</v>
      </c>
      <c r="AC989" s="2">
        <f t="shared" si="1011"/>
        <v>5743.69</v>
      </c>
      <c r="AD989" s="2">
        <f t="shared" si="1033"/>
        <v>0</v>
      </c>
      <c r="AE989" s="2">
        <f t="shared" si="1034"/>
        <v>0</v>
      </c>
      <c r="AF989" s="2">
        <f t="shared" si="1035"/>
        <v>0</v>
      </c>
      <c r="AG989" s="2">
        <f t="shared" si="1012"/>
        <v>0</v>
      </c>
      <c r="AH989" s="2">
        <f t="shared" si="1036"/>
        <v>0</v>
      </c>
      <c r="AI989" s="2">
        <f t="shared" si="1037"/>
        <v>0</v>
      </c>
      <c r="AJ989" s="2">
        <f t="shared" si="1013"/>
        <v>0</v>
      </c>
      <c r="AK989" s="2">
        <v>5743.69</v>
      </c>
      <c r="AL989" s="2">
        <v>5743.69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92</v>
      </c>
      <c r="AU989" s="2">
        <v>49</v>
      </c>
      <c r="AV989" s="2">
        <v>1</v>
      </c>
      <c r="AW989" s="2">
        <v>1.022</v>
      </c>
      <c r="AX989" s="2"/>
      <c r="AY989" s="2"/>
      <c r="AZ989" s="2">
        <v>1</v>
      </c>
      <c r="BA989" s="2">
        <v>1</v>
      </c>
      <c r="BB989" s="2">
        <v>1</v>
      </c>
      <c r="BC989" s="2">
        <v>1</v>
      </c>
      <c r="BD989" s="2" t="s">
        <v>3</v>
      </c>
      <c r="BE989" s="2" t="s">
        <v>3</v>
      </c>
      <c r="BF989" s="2" t="s">
        <v>3</v>
      </c>
      <c r="BG989" s="2" t="s">
        <v>3</v>
      </c>
      <c r="BH989" s="2">
        <v>3</v>
      </c>
      <c r="BI989" s="2">
        <v>1</v>
      </c>
      <c r="BJ989" s="2" t="s">
        <v>238</v>
      </c>
      <c r="BK989" s="2"/>
      <c r="BL989" s="2"/>
      <c r="BM989" s="2">
        <v>8</v>
      </c>
      <c r="BN989" s="2">
        <v>0</v>
      </c>
      <c r="BO989" s="2" t="s">
        <v>3</v>
      </c>
      <c r="BP989" s="2">
        <v>0</v>
      </c>
      <c r="BQ989" s="2">
        <v>30</v>
      </c>
      <c r="BR989" s="2">
        <v>0</v>
      </c>
      <c r="BS989" s="2">
        <v>1</v>
      </c>
      <c r="BT989" s="2">
        <v>1</v>
      </c>
      <c r="BU989" s="2">
        <v>1</v>
      </c>
      <c r="BV989" s="2">
        <v>1</v>
      </c>
      <c r="BW989" s="2">
        <v>1</v>
      </c>
      <c r="BX989" s="2">
        <v>1</v>
      </c>
      <c r="BY989" s="2" t="s">
        <v>3</v>
      </c>
      <c r="BZ989" s="2">
        <v>92</v>
      </c>
      <c r="CA989" s="2">
        <v>49</v>
      </c>
      <c r="CB989" s="2" t="s">
        <v>3</v>
      </c>
      <c r="CC989" s="2"/>
      <c r="CD989" s="2"/>
      <c r="CE989" s="2">
        <v>30</v>
      </c>
      <c r="CF989" s="2">
        <v>0</v>
      </c>
      <c r="CG989" s="2">
        <v>0</v>
      </c>
      <c r="CH989" s="2"/>
      <c r="CI989" s="2"/>
      <c r="CJ989" s="2"/>
      <c r="CK989" s="2"/>
      <c r="CL989" s="2"/>
      <c r="CM989" s="2">
        <v>0</v>
      </c>
      <c r="CN989" s="2" t="s">
        <v>3</v>
      </c>
      <c r="CO989" s="2">
        <v>0</v>
      </c>
      <c r="CP989" s="2">
        <f t="shared" si="1014"/>
        <v>7873.5</v>
      </c>
      <c r="CQ989" s="2">
        <f t="shared" si="1015"/>
        <v>5870.05</v>
      </c>
      <c r="CR989" s="2">
        <f t="shared" si="1038"/>
        <v>0</v>
      </c>
      <c r="CS989" s="2">
        <f t="shared" si="1016"/>
        <v>0</v>
      </c>
      <c r="CT989" s="2">
        <f t="shared" si="1017"/>
        <v>0</v>
      </c>
      <c r="CU989" s="2">
        <f t="shared" si="1018"/>
        <v>0</v>
      </c>
      <c r="CV989" s="2">
        <f t="shared" si="1019"/>
        <v>0</v>
      </c>
      <c r="CW989" s="2">
        <f t="shared" si="1020"/>
        <v>0</v>
      </c>
      <c r="CX989" s="2">
        <f t="shared" si="1021"/>
        <v>0</v>
      </c>
      <c r="CY989" s="2">
        <f t="shared" si="1022"/>
        <v>0</v>
      </c>
      <c r="CZ989" s="2">
        <f t="shared" si="1023"/>
        <v>0</v>
      </c>
      <c r="DA989" s="2"/>
      <c r="DB989" s="2"/>
      <c r="DC989" s="2" t="s">
        <v>3</v>
      </c>
      <c r="DD989" s="2" t="s">
        <v>3</v>
      </c>
      <c r="DE989" s="2" t="s">
        <v>3</v>
      </c>
      <c r="DF989" s="2" t="s">
        <v>3</v>
      </c>
      <c r="DG989" s="2" t="s">
        <v>3</v>
      </c>
      <c r="DH989" s="2" t="s">
        <v>3</v>
      </c>
      <c r="DI989" s="2" t="s">
        <v>3</v>
      </c>
      <c r="DJ989" s="2" t="s">
        <v>3</v>
      </c>
      <c r="DK989" s="2" t="s">
        <v>3</v>
      </c>
      <c r="DL989" s="2" t="s">
        <v>3</v>
      </c>
      <c r="DM989" s="2" t="s">
        <v>3</v>
      </c>
      <c r="DN989" s="2">
        <v>0</v>
      </c>
      <c r="DO989" s="2">
        <v>0</v>
      </c>
      <c r="DP989" s="2">
        <v>1</v>
      </c>
      <c r="DQ989" s="2">
        <v>1</v>
      </c>
      <c r="DR989" s="2"/>
      <c r="DS989" s="2"/>
      <c r="DT989" s="2"/>
      <c r="DU989" s="2">
        <v>1009</v>
      </c>
      <c r="DV989" s="2" t="s">
        <v>32</v>
      </c>
      <c r="DW989" s="2" t="s">
        <v>32</v>
      </c>
      <c r="DX989" s="2">
        <v>1000</v>
      </c>
      <c r="DY989" s="2"/>
      <c r="DZ989" s="2" t="s">
        <v>3</v>
      </c>
      <c r="EA989" s="2" t="s">
        <v>3</v>
      </c>
      <c r="EB989" s="2" t="s">
        <v>3</v>
      </c>
      <c r="EC989" s="2" t="s">
        <v>3</v>
      </c>
      <c r="ED989" s="2"/>
      <c r="EE989" s="2">
        <v>55586444</v>
      </c>
      <c r="EF989" s="2">
        <v>30</v>
      </c>
      <c r="EG989" s="2" t="s">
        <v>117</v>
      </c>
      <c r="EH989" s="2">
        <v>0</v>
      </c>
      <c r="EI989" s="2" t="s">
        <v>3</v>
      </c>
      <c r="EJ989" s="2">
        <v>1</v>
      </c>
      <c r="EK989" s="2">
        <v>8</v>
      </c>
      <c r="EL989" s="2" t="s">
        <v>233</v>
      </c>
      <c r="EM989" s="2" t="s">
        <v>234</v>
      </c>
      <c r="EN989" s="2"/>
      <c r="EO989" s="2" t="s">
        <v>3</v>
      </c>
      <c r="EP989" s="2"/>
      <c r="EQ989" s="2">
        <v>0</v>
      </c>
      <c r="ER989" s="2">
        <v>5743.69</v>
      </c>
      <c r="ES989" s="2">
        <v>5743.69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>
        <v>0</v>
      </c>
      <c r="FR989" s="2">
        <v>0</v>
      </c>
      <c r="FS989" s="2">
        <v>0</v>
      </c>
      <c r="FT989" s="2"/>
      <c r="FU989" s="2"/>
      <c r="FV989" s="2"/>
      <c r="FW989" s="2"/>
      <c r="FX989" s="2">
        <v>92</v>
      </c>
      <c r="FY989" s="2">
        <v>49</v>
      </c>
      <c r="FZ989" s="2"/>
      <c r="GA989" s="2" t="s">
        <v>3</v>
      </c>
      <c r="GB989" s="2"/>
      <c r="GC989" s="2"/>
      <c r="GD989" s="2">
        <v>1</v>
      </c>
      <c r="GE989" s="2"/>
      <c r="GF989" s="2">
        <v>-1581169957</v>
      </c>
      <c r="GG989" s="2">
        <v>2</v>
      </c>
      <c r="GH989" s="2">
        <v>1</v>
      </c>
      <c r="GI989" s="2">
        <v>-2</v>
      </c>
      <c r="GJ989" s="2">
        <v>0</v>
      </c>
      <c r="GK989" s="2">
        <v>0</v>
      </c>
      <c r="GL989" s="2">
        <f t="shared" si="1024"/>
        <v>0</v>
      </c>
      <c r="GM989" s="2">
        <f t="shared" si="1025"/>
        <v>7873.5</v>
      </c>
      <c r="GN989" s="2">
        <f t="shared" si="1026"/>
        <v>7873.5</v>
      </c>
      <c r="GO989" s="2">
        <f t="shared" si="1027"/>
        <v>0</v>
      </c>
      <c r="GP989" s="2">
        <f t="shared" si="1028"/>
        <v>0</v>
      </c>
      <c r="GQ989" s="2"/>
      <c r="GR989" s="2">
        <v>0</v>
      </c>
      <c r="GS989" s="2">
        <v>3</v>
      </c>
      <c r="GT989" s="2">
        <v>0</v>
      </c>
      <c r="GU989" s="2" t="s">
        <v>3</v>
      </c>
      <c r="GV989" s="2">
        <f t="shared" si="1029"/>
        <v>0</v>
      </c>
      <c r="GW989" s="2">
        <v>1</v>
      </c>
      <c r="GX989" s="2">
        <f t="shared" si="1030"/>
        <v>0</v>
      </c>
      <c r="GY989" s="2"/>
      <c r="GZ989" s="2"/>
      <c r="HA989" s="2">
        <v>0</v>
      </c>
      <c r="HB989" s="2">
        <v>0</v>
      </c>
      <c r="HC989" s="2">
        <f t="shared" si="1031"/>
        <v>0</v>
      </c>
      <c r="HD989" s="2"/>
      <c r="HE989" s="2" t="s">
        <v>3</v>
      </c>
      <c r="HF989" s="2" t="s">
        <v>3</v>
      </c>
      <c r="HG989" s="2"/>
      <c r="HH989" s="2"/>
      <c r="HI989" s="2"/>
      <c r="HJ989" s="2"/>
      <c r="HK989" s="2"/>
      <c r="HL989" s="2"/>
      <c r="HM989" s="2" t="s">
        <v>3</v>
      </c>
      <c r="HN989" s="2" t="s">
        <v>3</v>
      </c>
      <c r="HO989" s="2" t="s">
        <v>3</v>
      </c>
      <c r="HP989" s="2" t="s">
        <v>3</v>
      </c>
      <c r="HQ989" s="2" t="s">
        <v>3</v>
      </c>
      <c r="HR989" s="2"/>
      <c r="HS989" s="2">
        <v>0</v>
      </c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>
        <v>0</v>
      </c>
      <c r="IL989" s="2"/>
      <c r="IM989" s="2"/>
      <c r="IN989" s="2"/>
      <c r="IO989" s="2"/>
      <c r="IP989" s="2"/>
      <c r="IQ989" s="2"/>
      <c r="IR989" s="2"/>
      <c r="IS989" s="2"/>
      <c r="IT989" s="2"/>
      <c r="IU989" s="2"/>
    </row>
    <row r="990" spans="1:255" x14ac:dyDescent="0.25">
      <c r="A990">
        <v>18</v>
      </c>
      <c r="B990">
        <v>1</v>
      </c>
      <c r="C990">
        <v>894</v>
      </c>
      <c r="E990" t="s">
        <v>557</v>
      </c>
      <c r="F990" t="s">
        <v>236</v>
      </c>
      <c r="G990" t="s">
        <v>237</v>
      </c>
      <c r="H990" t="s">
        <v>32</v>
      </c>
      <c r="I990">
        <f>I980*J990</f>
        <v>1.3412999999999999</v>
      </c>
      <c r="J990">
        <v>3.0484090909090908</v>
      </c>
      <c r="K990">
        <v>3.0484089999999999</v>
      </c>
      <c r="O990">
        <f t="shared" si="1000"/>
        <v>89285.49</v>
      </c>
      <c r="P990">
        <f t="shared" si="1001"/>
        <v>89285.49</v>
      </c>
      <c r="Q990">
        <f t="shared" si="1032"/>
        <v>0</v>
      </c>
      <c r="R990">
        <f t="shared" si="1002"/>
        <v>0</v>
      </c>
      <c r="S990">
        <f t="shared" si="1003"/>
        <v>0</v>
      </c>
      <c r="T990">
        <f t="shared" si="1004"/>
        <v>0</v>
      </c>
      <c r="U990">
        <f t="shared" si="1005"/>
        <v>0</v>
      </c>
      <c r="V990">
        <f t="shared" si="1006"/>
        <v>0</v>
      </c>
      <c r="W990">
        <f t="shared" si="1007"/>
        <v>0</v>
      </c>
      <c r="X990">
        <f t="shared" si="1008"/>
        <v>0</v>
      </c>
      <c r="Y990">
        <f t="shared" si="1009"/>
        <v>0</v>
      </c>
      <c r="AA990">
        <v>56481267</v>
      </c>
      <c r="AB990">
        <f t="shared" si="1010"/>
        <v>5743.69</v>
      </c>
      <c r="AC990">
        <f t="shared" si="1011"/>
        <v>5743.69</v>
      </c>
      <c r="AD990">
        <f t="shared" si="1033"/>
        <v>0</v>
      </c>
      <c r="AE990">
        <f t="shared" si="1034"/>
        <v>0</v>
      </c>
      <c r="AF990">
        <f t="shared" si="1035"/>
        <v>0</v>
      </c>
      <c r="AG990">
        <f t="shared" si="1012"/>
        <v>0</v>
      </c>
      <c r="AH990">
        <f t="shared" si="1036"/>
        <v>0</v>
      </c>
      <c r="AI990">
        <f t="shared" si="1037"/>
        <v>0</v>
      </c>
      <c r="AJ990">
        <f t="shared" si="1013"/>
        <v>0</v>
      </c>
      <c r="AK990">
        <v>5743.69</v>
      </c>
      <c r="AL990">
        <v>5743.69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92</v>
      </c>
      <c r="AU990">
        <v>49</v>
      </c>
      <c r="AV990">
        <v>1</v>
      </c>
      <c r="AW990">
        <v>1.022</v>
      </c>
      <c r="AZ990">
        <v>1</v>
      </c>
      <c r="BA990">
        <v>1</v>
      </c>
      <c r="BB990">
        <v>1</v>
      </c>
      <c r="BC990">
        <v>11.34</v>
      </c>
      <c r="BD990" t="s">
        <v>3</v>
      </c>
      <c r="BE990" t="s">
        <v>3</v>
      </c>
      <c r="BF990" t="s">
        <v>3</v>
      </c>
      <c r="BG990" t="s">
        <v>3</v>
      </c>
      <c r="BH990">
        <v>3</v>
      </c>
      <c r="BI990">
        <v>1</v>
      </c>
      <c r="BJ990" t="s">
        <v>238</v>
      </c>
      <c r="BM990">
        <v>8</v>
      </c>
      <c r="BN990">
        <v>0</v>
      </c>
      <c r="BO990" t="s">
        <v>236</v>
      </c>
      <c r="BP990">
        <v>1</v>
      </c>
      <c r="BQ990">
        <v>30</v>
      </c>
      <c r="BR990">
        <v>0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 t="s">
        <v>3</v>
      </c>
      <c r="BZ990">
        <v>92</v>
      </c>
      <c r="CA990">
        <v>49</v>
      </c>
      <c r="CB990" t="s">
        <v>3</v>
      </c>
      <c r="CE990">
        <v>30</v>
      </c>
      <c r="CF990">
        <v>0</v>
      </c>
      <c r="CG990">
        <v>0</v>
      </c>
      <c r="CM990">
        <v>0</v>
      </c>
      <c r="CN990" t="s">
        <v>3</v>
      </c>
      <c r="CO990">
        <v>0</v>
      </c>
      <c r="CP990">
        <f t="shared" si="1014"/>
        <v>89285.49</v>
      </c>
      <c r="CQ990">
        <f t="shared" si="1015"/>
        <v>66566.37</v>
      </c>
      <c r="CR990">
        <f t="shared" si="1038"/>
        <v>0</v>
      </c>
      <c r="CS990">
        <f t="shared" si="1016"/>
        <v>0</v>
      </c>
      <c r="CT990">
        <f t="shared" si="1017"/>
        <v>0</v>
      </c>
      <c r="CU990">
        <f t="shared" si="1018"/>
        <v>0</v>
      </c>
      <c r="CV990">
        <f t="shared" si="1019"/>
        <v>0</v>
      </c>
      <c r="CW990">
        <f t="shared" si="1020"/>
        <v>0</v>
      </c>
      <c r="CX990">
        <f t="shared" si="1021"/>
        <v>0</v>
      </c>
      <c r="CY990">
        <f t="shared" si="1022"/>
        <v>0</v>
      </c>
      <c r="CZ990">
        <f t="shared" si="1023"/>
        <v>0</v>
      </c>
      <c r="DC990" t="s">
        <v>3</v>
      </c>
      <c r="DD990" t="s">
        <v>3</v>
      </c>
      <c r="DE990" t="s">
        <v>3</v>
      </c>
      <c r="DF990" t="s">
        <v>3</v>
      </c>
      <c r="DG990" t="s">
        <v>3</v>
      </c>
      <c r="DH990" t="s">
        <v>3</v>
      </c>
      <c r="DI990" t="s">
        <v>3</v>
      </c>
      <c r="DJ990" t="s">
        <v>3</v>
      </c>
      <c r="DK990" t="s">
        <v>3</v>
      </c>
      <c r="DL990" t="s">
        <v>3</v>
      </c>
      <c r="DM990" t="s">
        <v>3</v>
      </c>
      <c r="DN990">
        <v>0</v>
      </c>
      <c r="DO990">
        <v>0</v>
      </c>
      <c r="DP990">
        <v>1</v>
      </c>
      <c r="DQ990">
        <v>1</v>
      </c>
      <c r="DU990">
        <v>1009</v>
      </c>
      <c r="DV990" t="s">
        <v>32</v>
      </c>
      <c r="DW990" t="s">
        <v>32</v>
      </c>
      <c r="DX990">
        <v>1000</v>
      </c>
      <c r="DZ990" t="s">
        <v>3</v>
      </c>
      <c r="EA990" t="s">
        <v>3</v>
      </c>
      <c r="EB990" t="s">
        <v>3</v>
      </c>
      <c r="EC990" t="s">
        <v>3</v>
      </c>
      <c r="EE990">
        <v>55586444</v>
      </c>
      <c r="EF990">
        <v>30</v>
      </c>
      <c r="EG990" t="s">
        <v>117</v>
      </c>
      <c r="EH990">
        <v>0</v>
      </c>
      <c r="EI990" t="s">
        <v>3</v>
      </c>
      <c r="EJ990">
        <v>1</v>
      </c>
      <c r="EK990">
        <v>8</v>
      </c>
      <c r="EL990" t="s">
        <v>233</v>
      </c>
      <c r="EM990" t="s">
        <v>234</v>
      </c>
      <c r="EO990" t="s">
        <v>3</v>
      </c>
      <c r="EQ990">
        <v>0</v>
      </c>
      <c r="ER990">
        <v>5743.69</v>
      </c>
      <c r="ES990">
        <v>5743.69</v>
      </c>
      <c r="ET990">
        <v>0</v>
      </c>
      <c r="EU990">
        <v>0</v>
      </c>
      <c r="EV990">
        <v>0</v>
      </c>
      <c r="EW990">
        <v>0</v>
      </c>
      <c r="EX990">
        <v>0</v>
      </c>
      <c r="FQ990">
        <v>0</v>
      </c>
      <c r="FR990">
        <v>0</v>
      </c>
      <c r="FS990">
        <v>0</v>
      </c>
      <c r="FX990">
        <v>92</v>
      </c>
      <c r="FY990">
        <v>49</v>
      </c>
      <c r="GA990" t="s">
        <v>3</v>
      </c>
      <c r="GD990">
        <v>1</v>
      </c>
      <c r="GF990">
        <v>-1581169957</v>
      </c>
      <c r="GG990">
        <v>2</v>
      </c>
      <c r="GH990">
        <v>1</v>
      </c>
      <c r="GI990">
        <v>2</v>
      </c>
      <c r="GJ990">
        <v>0</v>
      </c>
      <c r="GK990">
        <v>0</v>
      </c>
      <c r="GL990">
        <f t="shared" si="1024"/>
        <v>0</v>
      </c>
      <c r="GM990">
        <f t="shared" si="1025"/>
        <v>89285.49</v>
      </c>
      <c r="GN990">
        <f t="shared" si="1026"/>
        <v>89285.49</v>
      </c>
      <c r="GO990">
        <f t="shared" si="1027"/>
        <v>0</v>
      </c>
      <c r="GP990">
        <f t="shared" si="1028"/>
        <v>0</v>
      </c>
      <c r="GR990">
        <v>0</v>
      </c>
      <c r="GS990">
        <v>3</v>
      </c>
      <c r="GT990">
        <v>0</v>
      </c>
      <c r="GU990" t="s">
        <v>3</v>
      </c>
      <c r="GV990">
        <f t="shared" si="1029"/>
        <v>0</v>
      </c>
      <c r="GW990">
        <v>1</v>
      </c>
      <c r="GX990">
        <f t="shared" si="1030"/>
        <v>0</v>
      </c>
      <c r="HA990">
        <v>0</v>
      </c>
      <c r="HB990">
        <v>0</v>
      </c>
      <c r="HC990">
        <f t="shared" si="1031"/>
        <v>0</v>
      </c>
      <c r="HE990" t="s">
        <v>3</v>
      </c>
      <c r="HF990" t="s">
        <v>3</v>
      </c>
      <c r="HM990" t="s">
        <v>3</v>
      </c>
      <c r="HN990" t="s">
        <v>3</v>
      </c>
      <c r="HO990" t="s">
        <v>3</v>
      </c>
      <c r="HP990" t="s">
        <v>3</v>
      </c>
      <c r="HQ990" t="s">
        <v>3</v>
      </c>
      <c r="HS990">
        <v>0</v>
      </c>
      <c r="IK990">
        <v>0</v>
      </c>
    </row>
    <row r="991" spans="1:255" x14ac:dyDescent="0.25">
      <c r="A991" s="2">
        <v>18</v>
      </c>
      <c r="B991" s="2">
        <v>1</v>
      </c>
      <c r="C991" s="2">
        <v>866</v>
      </c>
      <c r="D991" s="2"/>
      <c r="E991" s="2" t="s">
        <v>558</v>
      </c>
      <c r="F991" s="2" t="s">
        <v>248</v>
      </c>
      <c r="G991" s="2" t="s">
        <v>249</v>
      </c>
      <c r="H991" s="2" t="s">
        <v>158</v>
      </c>
      <c r="I991" s="2">
        <f>I979*J991</f>
        <v>44.66</v>
      </c>
      <c r="J991" s="2">
        <v>101.49999999999999</v>
      </c>
      <c r="K991" s="2">
        <v>101.5</v>
      </c>
      <c r="L991" s="2"/>
      <c r="M991" s="2"/>
      <c r="N991" s="2"/>
      <c r="O991" s="2">
        <f t="shared" si="1000"/>
        <v>33306.720000000001</v>
      </c>
      <c r="P991" s="2">
        <f t="shared" si="1001"/>
        <v>33306.720000000001</v>
      </c>
      <c r="Q991" s="2">
        <f t="shared" si="1032"/>
        <v>0</v>
      </c>
      <c r="R991" s="2">
        <f t="shared" si="1002"/>
        <v>0</v>
      </c>
      <c r="S991" s="2">
        <f t="shared" si="1003"/>
        <v>0</v>
      </c>
      <c r="T991" s="2">
        <f t="shared" si="1004"/>
        <v>0</v>
      </c>
      <c r="U991" s="2">
        <f t="shared" si="1005"/>
        <v>0</v>
      </c>
      <c r="V991" s="2">
        <f t="shared" si="1006"/>
        <v>0</v>
      </c>
      <c r="W991" s="2">
        <f t="shared" si="1007"/>
        <v>0</v>
      </c>
      <c r="X991" s="2">
        <f t="shared" si="1008"/>
        <v>0</v>
      </c>
      <c r="Y991" s="2">
        <f t="shared" si="1009"/>
        <v>0</v>
      </c>
      <c r="Z991" s="2"/>
      <c r="AA991" s="2">
        <v>56481265</v>
      </c>
      <c r="AB991" s="2">
        <f t="shared" si="1010"/>
        <v>729.73</v>
      </c>
      <c r="AC991" s="2">
        <f t="shared" si="1011"/>
        <v>729.73</v>
      </c>
      <c r="AD991" s="2">
        <f t="shared" si="1033"/>
        <v>0</v>
      </c>
      <c r="AE991" s="2">
        <f t="shared" si="1034"/>
        <v>0</v>
      </c>
      <c r="AF991" s="2">
        <f t="shared" si="1035"/>
        <v>0</v>
      </c>
      <c r="AG991" s="2">
        <f t="shared" si="1012"/>
        <v>0</v>
      </c>
      <c r="AH991" s="2">
        <f t="shared" si="1036"/>
        <v>0</v>
      </c>
      <c r="AI991" s="2">
        <f t="shared" si="1037"/>
        <v>0</v>
      </c>
      <c r="AJ991" s="2">
        <f t="shared" si="1013"/>
        <v>0</v>
      </c>
      <c r="AK991" s="2">
        <v>729.73</v>
      </c>
      <c r="AL991" s="2">
        <v>729.73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92</v>
      </c>
      <c r="AU991" s="2">
        <v>49</v>
      </c>
      <c r="AV991" s="2">
        <v>1</v>
      </c>
      <c r="AW991" s="2">
        <v>1.022</v>
      </c>
      <c r="AX991" s="2"/>
      <c r="AY991" s="2"/>
      <c r="AZ991" s="2">
        <v>1</v>
      </c>
      <c r="BA991" s="2">
        <v>1</v>
      </c>
      <c r="BB991" s="2">
        <v>1</v>
      </c>
      <c r="BC991" s="2">
        <v>1</v>
      </c>
      <c r="BD991" s="2" t="s">
        <v>3</v>
      </c>
      <c r="BE991" s="2" t="s">
        <v>3</v>
      </c>
      <c r="BF991" s="2" t="s">
        <v>3</v>
      </c>
      <c r="BG991" s="2" t="s">
        <v>3</v>
      </c>
      <c r="BH991" s="2">
        <v>3</v>
      </c>
      <c r="BI991" s="2">
        <v>1</v>
      </c>
      <c r="BJ991" s="2" t="s">
        <v>250</v>
      </c>
      <c r="BK991" s="2"/>
      <c r="BL991" s="2"/>
      <c r="BM991" s="2">
        <v>8</v>
      </c>
      <c r="BN991" s="2">
        <v>0</v>
      </c>
      <c r="BO991" s="2" t="s">
        <v>3</v>
      </c>
      <c r="BP991" s="2">
        <v>0</v>
      </c>
      <c r="BQ991" s="2">
        <v>30</v>
      </c>
      <c r="BR991" s="2">
        <v>0</v>
      </c>
      <c r="BS991" s="2">
        <v>1</v>
      </c>
      <c r="BT991" s="2">
        <v>1</v>
      </c>
      <c r="BU991" s="2">
        <v>1</v>
      </c>
      <c r="BV991" s="2">
        <v>1</v>
      </c>
      <c r="BW991" s="2">
        <v>1</v>
      </c>
      <c r="BX991" s="2">
        <v>1</v>
      </c>
      <c r="BY991" s="2" t="s">
        <v>3</v>
      </c>
      <c r="BZ991" s="2">
        <v>92</v>
      </c>
      <c r="CA991" s="2">
        <v>49</v>
      </c>
      <c r="CB991" s="2" t="s">
        <v>3</v>
      </c>
      <c r="CC991" s="2"/>
      <c r="CD991" s="2"/>
      <c r="CE991" s="2">
        <v>30</v>
      </c>
      <c r="CF991" s="2">
        <v>0</v>
      </c>
      <c r="CG991" s="2">
        <v>0</v>
      </c>
      <c r="CH991" s="2"/>
      <c r="CI991" s="2"/>
      <c r="CJ991" s="2"/>
      <c r="CK991" s="2"/>
      <c r="CL991" s="2"/>
      <c r="CM991" s="2">
        <v>0</v>
      </c>
      <c r="CN991" s="2" t="s">
        <v>3</v>
      </c>
      <c r="CO991" s="2">
        <v>0</v>
      </c>
      <c r="CP991" s="2">
        <f t="shared" si="1014"/>
        <v>33306.720000000001</v>
      </c>
      <c r="CQ991" s="2">
        <f t="shared" si="1015"/>
        <v>745.78</v>
      </c>
      <c r="CR991" s="2">
        <f t="shared" si="1038"/>
        <v>0</v>
      </c>
      <c r="CS991" s="2">
        <f t="shared" si="1016"/>
        <v>0</v>
      </c>
      <c r="CT991" s="2">
        <f t="shared" si="1017"/>
        <v>0</v>
      </c>
      <c r="CU991" s="2">
        <f t="shared" si="1018"/>
        <v>0</v>
      </c>
      <c r="CV991" s="2">
        <f t="shared" si="1019"/>
        <v>0</v>
      </c>
      <c r="CW991" s="2">
        <f t="shared" si="1020"/>
        <v>0</v>
      </c>
      <c r="CX991" s="2">
        <f t="shared" si="1021"/>
        <v>0</v>
      </c>
      <c r="CY991" s="2">
        <f t="shared" si="1022"/>
        <v>0</v>
      </c>
      <c r="CZ991" s="2">
        <f t="shared" si="1023"/>
        <v>0</v>
      </c>
      <c r="DA991" s="2"/>
      <c r="DB991" s="2"/>
      <c r="DC991" s="2" t="s">
        <v>3</v>
      </c>
      <c r="DD991" s="2" t="s">
        <v>3</v>
      </c>
      <c r="DE991" s="2" t="s">
        <v>3</v>
      </c>
      <c r="DF991" s="2" t="s">
        <v>3</v>
      </c>
      <c r="DG991" s="2" t="s">
        <v>3</v>
      </c>
      <c r="DH991" s="2" t="s">
        <v>3</v>
      </c>
      <c r="DI991" s="2" t="s">
        <v>3</v>
      </c>
      <c r="DJ991" s="2" t="s">
        <v>3</v>
      </c>
      <c r="DK991" s="2" t="s">
        <v>3</v>
      </c>
      <c r="DL991" s="2" t="s">
        <v>3</v>
      </c>
      <c r="DM991" s="2" t="s">
        <v>3</v>
      </c>
      <c r="DN991" s="2">
        <v>0</v>
      </c>
      <c r="DO991" s="2">
        <v>0</v>
      </c>
      <c r="DP991" s="2">
        <v>1</v>
      </c>
      <c r="DQ991" s="2">
        <v>1</v>
      </c>
      <c r="DR991" s="2"/>
      <c r="DS991" s="2"/>
      <c r="DT991" s="2"/>
      <c r="DU991" s="2">
        <v>1007</v>
      </c>
      <c r="DV991" s="2" t="s">
        <v>158</v>
      </c>
      <c r="DW991" s="2" t="s">
        <v>158</v>
      </c>
      <c r="DX991" s="2">
        <v>1</v>
      </c>
      <c r="DY991" s="2"/>
      <c r="DZ991" s="2" t="s">
        <v>3</v>
      </c>
      <c r="EA991" s="2" t="s">
        <v>3</v>
      </c>
      <c r="EB991" s="2" t="s">
        <v>3</v>
      </c>
      <c r="EC991" s="2" t="s">
        <v>3</v>
      </c>
      <c r="ED991" s="2"/>
      <c r="EE991" s="2">
        <v>55586444</v>
      </c>
      <c r="EF991" s="2">
        <v>30</v>
      </c>
      <c r="EG991" s="2" t="s">
        <v>117</v>
      </c>
      <c r="EH991" s="2">
        <v>0</v>
      </c>
      <c r="EI991" s="2" t="s">
        <v>3</v>
      </c>
      <c r="EJ991" s="2">
        <v>1</v>
      </c>
      <c r="EK991" s="2">
        <v>8</v>
      </c>
      <c r="EL991" s="2" t="s">
        <v>233</v>
      </c>
      <c r="EM991" s="2" t="s">
        <v>234</v>
      </c>
      <c r="EN991" s="2"/>
      <c r="EO991" s="2" t="s">
        <v>3</v>
      </c>
      <c r="EP991" s="2"/>
      <c r="EQ991" s="2">
        <v>0</v>
      </c>
      <c r="ER991" s="2">
        <v>729.73</v>
      </c>
      <c r="ES991" s="2">
        <v>729.73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>
        <v>0</v>
      </c>
      <c r="FR991" s="2">
        <v>0</v>
      </c>
      <c r="FS991" s="2">
        <v>0</v>
      </c>
      <c r="FT991" s="2"/>
      <c r="FU991" s="2"/>
      <c r="FV991" s="2"/>
      <c r="FW991" s="2"/>
      <c r="FX991" s="2">
        <v>92</v>
      </c>
      <c r="FY991" s="2">
        <v>49</v>
      </c>
      <c r="FZ991" s="2"/>
      <c r="GA991" s="2" t="s">
        <v>3</v>
      </c>
      <c r="GB991" s="2"/>
      <c r="GC991" s="2"/>
      <c r="GD991" s="2">
        <v>1</v>
      </c>
      <c r="GE991" s="2"/>
      <c r="GF991" s="2">
        <v>-1447999952</v>
      </c>
      <c r="GG991" s="2">
        <v>2</v>
      </c>
      <c r="GH991" s="2">
        <v>1</v>
      </c>
      <c r="GI991" s="2">
        <v>-2</v>
      </c>
      <c r="GJ991" s="2">
        <v>0</v>
      </c>
      <c r="GK991" s="2">
        <v>0</v>
      </c>
      <c r="GL991" s="2">
        <f t="shared" si="1024"/>
        <v>0</v>
      </c>
      <c r="GM991" s="2">
        <f t="shared" si="1025"/>
        <v>33306.720000000001</v>
      </c>
      <c r="GN991" s="2">
        <f t="shared" si="1026"/>
        <v>33306.720000000001</v>
      </c>
      <c r="GO991" s="2">
        <f t="shared" si="1027"/>
        <v>0</v>
      </c>
      <c r="GP991" s="2">
        <f t="shared" si="1028"/>
        <v>0</v>
      </c>
      <c r="GQ991" s="2"/>
      <c r="GR991" s="2">
        <v>0</v>
      </c>
      <c r="GS991" s="2">
        <v>3</v>
      </c>
      <c r="GT991" s="2">
        <v>0</v>
      </c>
      <c r="GU991" s="2" t="s">
        <v>3</v>
      </c>
      <c r="GV991" s="2">
        <f t="shared" si="1029"/>
        <v>0</v>
      </c>
      <c r="GW991" s="2">
        <v>1</v>
      </c>
      <c r="GX991" s="2">
        <f t="shared" si="1030"/>
        <v>0</v>
      </c>
      <c r="GY991" s="2"/>
      <c r="GZ991" s="2"/>
      <c r="HA991" s="2">
        <v>0</v>
      </c>
      <c r="HB991" s="2">
        <v>0</v>
      </c>
      <c r="HC991" s="2">
        <f t="shared" si="1031"/>
        <v>0</v>
      </c>
      <c r="HD991" s="2"/>
      <c r="HE991" s="2" t="s">
        <v>3</v>
      </c>
      <c r="HF991" s="2" t="s">
        <v>3</v>
      </c>
      <c r="HG991" s="2"/>
      <c r="HH991" s="2"/>
      <c r="HI991" s="2"/>
      <c r="HJ991" s="2"/>
      <c r="HK991" s="2"/>
      <c r="HL991" s="2"/>
      <c r="HM991" s="2" t="s">
        <v>3</v>
      </c>
      <c r="HN991" s="2" t="s">
        <v>3</v>
      </c>
      <c r="HO991" s="2" t="s">
        <v>3</v>
      </c>
      <c r="HP991" s="2" t="s">
        <v>3</v>
      </c>
      <c r="HQ991" s="2" t="s">
        <v>3</v>
      </c>
      <c r="HR991" s="2"/>
      <c r="HS991" s="2">
        <v>0</v>
      </c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>
        <v>0</v>
      </c>
      <c r="IL991" s="2"/>
      <c r="IM991" s="2"/>
      <c r="IN991" s="2"/>
      <c r="IO991" s="2"/>
      <c r="IP991" s="2"/>
      <c r="IQ991" s="2"/>
      <c r="IR991" s="2"/>
      <c r="IS991" s="2"/>
      <c r="IT991" s="2"/>
      <c r="IU991" s="2"/>
    </row>
    <row r="992" spans="1:255" x14ac:dyDescent="0.25">
      <c r="A992">
        <v>18</v>
      </c>
      <c r="B992">
        <v>1</v>
      </c>
      <c r="C992">
        <v>889</v>
      </c>
      <c r="E992" t="s">
        <v>558</v>
      </c>
      <c r="F992" t="s">
        <v>248</v>
      </c>
      <c r="G992" t="s">
        <v>249</v>
      </c>
      <c r="H992" t="s">
        <v>158</v>
      </c>
      <c r="I992">
        <f>I980*J992</f>
        <v>44.66</v>
      </c>
      <c r="J992">
        <v>101.49999999999999</v>
      </c>
      <c r="K992">
        <v>101.5</v>
      </c>
      <c r="O992">
        <f t="shared" si="1000"/>
        <v>335731.74</v>
      </c>
      <c r="P992">
        <f t="shared" si="1001"/>
        <v>335731.74</v>
      </c>
      <c r="Q992">
        <f t="shared" si="1032"/>
        <v>0</v>
      </c>
      <c r="R992">
        <f t="shared" si="1002"/>
        <v>0</v>
      </c>
      <c r="S992">
        <f t="shared" si="1003"/>
        <v>0</v>
      </c>
      <c r="T992">
        <f t="shared" si="1004"/>
        <v>0</v>
      </c>
      <c r="U992">
        <f t="shared" si="1005"/>
        <v>0</v>
      </c>
      <c r="V992">
        <f t="shared" si="1006"/>
        <v>0</v>
      </c>
      <c r="W992">
        <f t="shared" si="1007"/>
        <v>0</v>
      </c>
      <c r="X992">
        <f t="shared" si="1008"/>
        <v>0</v>
      </c>
      <c r="Y992">
        <f t="shared" si="1009"/>
        <v>0</v>
      </c>
      <c r="AA992">
        <v>56481267</v>
      </c>
      <c r="AB992">
        <f t="shared" si="1010"/>
        <v>729.73</v>
      </c>
      <c r="AC992">
        <f t="shared" si="1011"/>
        <v>729.73</v>
      </c>
      <c r="AD992">
        <f t="shared" si="1033"/>
        <v>0</v>
      </c>
      <c r="AE992">
        <f t="shared" si="1034"/>
        <v>0</v>
      </c>
      <c r="AF992">
        <f t="shared" si="1035"/>
        <v>0</v>
      </c>
      <c r="AG992">
        <f t="shared" si="1012"/>
        <v>0</v>
      </c>
      <c r="AH992">
        <f t="shared" si="1036"/>
        <v>0</v>
      </c>
      <c r="AI992">
        <f t="shared" si="1037"/>
        <v>0</v>
      </c>
      <c r="AJ992">
        <f t="shared" si="1013"/>
        <v>0</v>
      </c>
      <c r="AK992">
        <v>729.73</v>
      </c>
      <c r="AL992">
        <v>729.73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92</v>
      </c>
      <c r="AU992">
        <v>49</v>
      </c>
      <c r="AV992">
        <v>1</v>
      </c>
      <c r="AW992">
        <v>1.022</v>
      </c>
      <c r="AZ992">
        <v>1</v>
      </c>
      <c r="BA992">
        <v>1</v>
      </c>
      <c r="BB992">
        <v>1</v>
      </c>
      <c r="BC992">
        <v>10.08</v>
      </c>
      <c r="BD992" t="s">
        <v>3</v>
      </c>
      <c r="BE992" t="s">
        <v>3</v>
      </c>
      <c r="BF992" t="s">
        <v>3</v>
      </c>
      <c r="BG992" t="s">
        <v>3</v>
      </c>
      <c r="BH992">
        <v>3</v>
      </c>
      <c r="BI992">
        <v>1</v>
      </c>
      <c r="BJ992" t="s">
        <v>250</v>
      </c>
      <c r="BM992">
        <v>8</v>
      </c>
      <c r="BN992">
        <v>0</v>
      </c>
      <c r="BO992" t="s">
        <v>248</v>
      </c>
      <c r="BP992">
        <v>1</v>
      </c>
      <c r="BQ992">
        <v>30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 t="s">
        <v>3</v>
      </c>
      <c r="BZ992">
        <v>92</v>
      </c>
      <c r="CA992">
        <v>49</v>
      </c>
      <c r="CB992" t="s">
        <v>3</v>
      </c>
      <c r="CE992">
        <v>30</v>
      </c>
      <c r="CF992">
        <v>0</v>
      </c>
      <c r="CG992">
        <v>0</v>
      </c>
      <c r="CM992">
        <v>0</v>
      </c>
      <c r="CN992" t="s">
        <v>3</v>
      </c>
      <c r="CO992">
        <v>0</v>
      </c>
      <c r="CP992">
        <f t="shared" si="1014"/>
        <v>335731.74</v>
      </c>
      <c r="CQ992">
        <f t="shared" si="1015"/>
        <v>7517.46</v>
      </c>
      <c r="CR992">
        <f t="shared" si="1038"/>
        <v>0</v>
      </c>
      <c r="CS992">
        <f t="shared" si="1016"/>
        <v>0</v>
      </c>
      <c r="CT992">
        <f t="shared" si="1017"/>
        <v>0</v>
      </c>
      <c r="CU992">
        <f t="shared" si="1018"/>
        <v>0</v>
      </c>
      <c r="CV992">
        <f t="shared" si="1019"/>
        <v>0</v>
      </c>
      <c r="CW992">
        <f t="shared" si="1020"/>
        <v>0</v>
      </c>
      <c r="CX992">
        <f t="shared" si="1021"/>
        <v>0</v>
      </c>
      <c r="CY992">
        <f t="shared" si="1022"/>
        <v>0</v>
      </c>
      <c r="CZ992">
        <f t="shared" si="1023"/>
        <v>0</v>
      </c>
      <c r="DC992" t="s">
        <v>3</v>
      </c>
      <c r="DD992" t="s">
        <v>3</v>
      </c>
      <c r="DE992" t="s">
        <v>3</v>
      </c>
      <c r="DF992" t="s">
        <v>3</v>
      </c>
      <c r="DG992" t="s">
        <v>3</v>
      </c>
      <c r="DH992" t="s">
        <v>3</v>
      </c>
      <c r="DI992" t="s">
        <v>3</v>
      </c>
      <c r="DJ992" t="s">
        <v>3</v>
      </c>
      <c r="DK992" t="s">
        <v>3</v>
      </c>
      <c r="DL992" t="s">
        <v>3</v>
      </c>
      <c r="DM992" t="s">
        <v>3</v>
      </c>
      <c r="DN992">
        <v>0</v>
      </c>
      <c r="DO992">
        <v>0</v>
      </c>
      <c r="DP992">
        <v>1</v>
      </c>
      <c r="DQ992">
        <v>1</v>
      </c>
      <c r="DU992">
        <v>1007</v>
      </c>
      <c r="DV992" t="s">
        <v>158</v>
      </c>
      <c r="DW992" t="s">
        <v>158</v>
      </c>
      <c r="DX992">
        <v>1</v>
      </c>
      <c r="DZ992" t="s">
        <v>3</v>
      </c>
      <c r="EA992" t="s">
        <v>3</v>
      </c>
      <c r="EB992" t="s">
        <v>3</v>
      </c>
      <c r="EC992" t="s">
        <v>3</v>
      </c>
      <c r="EE992">
        <v>55586444</v>
      </c>
      <c r="EF992">
        <v>30</v>
      </c>
      <c r="EG992" t="s">
        <v>117</v>
      </c>
      <c r="EH992">
        <v>0</v>
      </c>
      <c r="EI992" t="s">
        <v>3</v>
      </c>
      <c r="EJ992">
        <v>1</v>
      </c>
      <c r="EK992">
        <v>8</v>
      </c>
      <c r="EL992" t="s">
        <v>233</v>
      </c>
      <c r="EM992" t="s">
        <v>234</v>
      </c>
      <c r="EO992" t="s">
        <v>3</v>
      </c>
      <c r="EQ992">
        <v>0</v>
      </c>
      <c r="ER992">
        <v>729.73</v>
      </c>
      <c r="ES992">
        <v>729.73</v>
      </c>
      <c r="ET992">
        <v>0</v>
      </c>
      <c r="EU992">
        <v>0</v>
      </c>
      <c r="EV992">
        <v>0</v>
      </c>
      <c r="EW992">
        <v>0</v>
      </c>
      <c r="EX992">
        <v>0</v>
      </c>
      <c r="FQ992">
        <v>0</v>
      </c>
      <c r="FR992">
        <v>0</v>
      </c>
      <c r="FS992">
        <v>0</v>
      </c>
      <c r="FX992">
        <v>92</v>
      </c>
      <c r="FY992">
        <v>49</v>
      </c>
      <c r="GA992" t="s">
        <v>3</v>
      </c>
      <c r="GD992">
        <v>1</v>
      </c>
      <c r="GF992">
        <v>-1447999952</v>
      </c>
      <c r="GG992">
        <v>2</v>
      </c>
      <c r="GH992">
        <v>1</v>
      </c>
      <c r="GI992">
        <v>2</v>
      </c>
      <c r="GJ992">
        <v>0</v>
      </c>
      <c r="GK992">
        <v>0</v>
      </c>
      <c r="GL992">
        <f t="shared" si="1024"/>
        <v>0</v>
      </c>
      <c r="GM992">
        <f t="shared" si="1025"/>
        <v>335731.74</v>
      </c>
      <c r="GN992">
        <f t="shared" si="1026"/>
        <v>335731.74</v>
      </c>
      <c r="GO992">
        <f t="shared" si="1027"/>
        <v>0</v>
      </c>
      <c r="GP992">
        <f t="shared" si="1028"/>
        <v>0</v>
      </c>
      <c r="GR992">
        <v>0</v>
      </c>
      <c r="GS992">
        <v>3</v>
      </c>
      <c r="GT992">
        <v>0</v>
      </c>
      <c r="GU992" t="s">
        <v>3</v>
      </c>
      <c r="GV992">
        <f t="shared" si="1029"/>
        <v>0</v>
      </c>
      <c r="GW992">
        <v>1</v>
      </c>
      <c r="GX992">
        <f t="shared" si="1030"/>
        <v>0</v>
      </c>
      <c r="HA992">
        <v>0</v>
      </c>
      <c r="HB992">
        <v>0</v>
      </c>
      <c r="HC992">
        <f t="shared" si="1031"/>
        <v>0</v>
      </c>
      <c r="HE992" t="s">
        <v>3</v>
      </c>
      <c r="HF992" t="s">
        <v>3</v>
      </c>
      <c r="HM992" t="s">
        <v>3</v>
      </c>
      <c r="HN992" t="s">
        <v>3</v>
      </c>
      <c r="HO992" t="s">
        <v>3</v>
      </c>
      <c r="HP992" t="s">
        <v>3</v>
      </c>
      <c r="HQ992" t="s">
        <v>3</v>
      </c>
      <c r="HS992">
        <v>0</v>
      </c>
      <c r="IK992">
        <v>0</v>
      </c>
    </row>
    <row r="993" spans="1:255" x14ac:dyDescent="0.25">
      <c r="A993" s="2">
        <v>17</v>
      </c>
      <c r="B993" s="2">
        <v>1</v>
      </c>
      <c r="C993" s="2">
        <f>ROW(SmtRes!A900)</f>
        <v>900</v>
      </c>
      <c r="D993" s="2">
        <f>ROW(EtalonRes!A878)</f>
        <v>878</v>
      </c>
      <c r="E993" s="2" t="s">
        <v>559</v>
      </c>
      <c r="F993" s="2" t="s">
        <v>560</v>
      </c>
      <c r="G993" s="2" t="s">
        <v>561</v>
      </c>
      <c r="H993" s="2" t="s">
        <v>258</v>
      </c>
      <c r="I993" s="2">
        <f>ROUND(1.64+0.76+0.55,9)</f>
        <v>2.95</v>
      </c>
      <c r="J993" s="2">
        <v>0</v>
      </c>
      <c r="K993" s="2">
        <f>ROUND(1.64+0.76+0.55,9)</f>
        <v>2.95</v>
      </c>
      <c r="L993" s="2"/>
      <c r="M993" s="2"/>
      <c r="N993" s="2"/>
      <c r="O993" s="2">
        <f t="shared" si="1000"/>
        <v>911.86</v>
      </c>
      <c r="P993" s="2">
        <f t="shared" si="1001"/>
        <v>0</v>
      </c>
      <c r="Q993" s="2">
        <f>(ROUND((ROUND(((((ET993*1.25)*1.1))*AV993*I993),2)*BB993),2)+ROUND((ROUND(((AE993-(((EU993*1.25)*1.1)))*AV993*I993),2)*BS993),2))</f>
        <v>202.87</v>
      </c>
      <c r="R993" s="2">
        <f t="shared" si="1002"/>
        <v>29.47</v>
      </c>
      <c r="S993" s="2">
        <f t="shared" si="1003"/>
        <v>708.99</v>
      </c>
      <c r="T993" s="2">
        <f t="shared" si="1004"/>
        <v>0</v>
      </c>
      <c r="U993" s="2">
        <f t="shared" si="1005"/>
        <v>41.337565005000002</v>
      </c>
      <c r="V993" s="2">
        <f t="shared" si="1006"/>
        <v>0</v>
      </c>
      <c r="W993" s="2">
        <f t="shared" si="1007"/>
        <v>0</v>
      </c>
      <c r="X993" s="2">
        <f t="shared" si="1008"/>
        <v>642.46</v>
      </c>
      <c r="Y993" s="2">
        <f t="shared" si="1009"/>
        <v>347.08</v>
      </c>
      <c r="Z993" s="2"/>
      <c r="AA993" s="2">
        <v>56481265</v>
      </c>
      <c r="AB993" s="2">
        <f t="shared" si="1010"/>
        <v>295.23065000000003</v>
      </c>
      <c r="AC993" s="2">
        <f t="shared" si="1011"/>
        <v>0</v>
      </c>
      <c r="AD993" s="2">
        <f>ROUND((((((ET993*1.25)*1.1))-(((EU993*1.25)*1.1)))+AE993),6)</f>
        <v>65.683750000000003</v>
      </c>
      <c r="AE993" s="2">
        <f>ROUND((((EU993*1.25)*1.1)),6)</f>
        <v>9.5425000000000004</v>
      </c>
      <c r="AF993" s="2">
        <f>ROUND((((EV993*1.15)*1.1)),6)</f>
        <v>229.54689999999999</v>
      </c>
      <c r="AG993" s="2">
        <f t="shared" si="1012"/>
        <v>0</v>
      </c>
      <c r="AH993" s="2">
        <f>(((EW993*1.15)*1.1))</f>
        <v>13.383700000000001</v>
      </c>
      <c r="AI993" s="2">
        <f>(((EX993*1.25)*1.1))</f>
        <v>0</v>
      </c>
      <c r="AJ993" s="2">
        <f t="shared" si="1013"/>
        <v>0</v>
      </c>
      <c r="AK993" s="2">
        <v>229.23</v>
      </c>
      <c r="AL993" s="2">
        <v>0</v>
      </c>
      <c r="AM993" s="2">
        <v>47.77</v>
      </c>
      <c r="AN993" s="2">
        <v>6.94</v>
      </c>
      <c r="AO993" s="2">
        <v>181.46</v>
      </c>
      <c r="AP993" s="2">
        <v>0</v>
      </c>
      <c r="AQ993" s="2">
        <v>10.58</v>
      </c>
      <c r="AR993" s="2">
        <v>0</v>
      </c>
      <c r="AS993" s="2">
        <v>0</v>
      </c>
      <c r="AT993" s="2">
        <v>87</v>
      </c>
      <c r="AU993" s="2">
        <v>47</v>
      </c>
      <c r="AV993" s="2">
        <v>1.0469999999999999</v>
      </c>
      <c r="AW993" s="2">
        <v>1.0189999999999999</v>
      </c>
      <c r="AX993" s="2"/>
      <c r="AY993" s="2"/>
      <c r="AZ993" s="2">
        <v>1</v>
      </c>
      <c r="BA993" s="2">
        <v>1</v>
      </c>
      <c r="BB993" s="2">
        <v>1</v>
      </c>
      <c r="BC993" s="2">
        <v>1</v>
      </c>
      <c r="BD993" s="2" t="s">
        <v>3</v>
      </c>
      <c r="BE993" s="2" t="s">
        <v>3</v>
      </c>
      <c r="BF993" s="2" t="s">
        <v>3</v>
      </c>
      <c r="BG993" s="2" t="s">
        <v>3</v>
      </c>
      <c r="BH993" s="2">
        <v>0</v>
      </c>
      <c r="BI993" s="2">
        <v>1</v>
      </c>
      <c r="BJ993" s="2" t="s">
        <v>562</v>
      </c>
      <c r="BK993" s="2"/>
      <c r="BL993" s="2"/>
      <c r="BM993" s="2">
        <v>61</v>
      </c>
      <c r="BN993" s="2">
        <v>0</v>
      </c>
      <c r="BO993" s="2" t="s">
        <v>560</v>
      </c>
      <c r="BP993" s="2">
        <v>1</v>
      </c>
      <c r="BQ993" s="2">
        <v>30</v>
      </c>
      <c r="BR993" s="2">
        <v>0</v>
      </c>
      <c r="BS993" s="2">
        <v>1</v>
      </c>
      <c r="BT993" s="2">
        <v>1</v>
      </c>
      <c r="BU993" s="2">
        <v>1</v>
      </c>
      <c r="BV993" s="2">
        <v>1</v>
      </c>
      <c r="BW993" s="2">
        <v>1</v>
      </c>
      <c r="BX993" s="2">
        <v>1</v>
      </c>
      <c r="BY993" s="2" t="s">
        <v>3</v>
      </c>
      <c r="BZ993" s="2">
        <v>87</v>
      </c>
      <c r="CA993" s="2">
        <v>47</v>
      </c>
      <c r="CB993" s="2" t="s">
        <v>3</v>
      </c>
      <c r="CC993" s="2"/>
      <c r="CD993" s="2"/>
      <c r="CE993" s="2">
        <v>30</v>
      </c>
      <c r="CF993" s="2">
        <v>0</v>
      </c>
      <c r="CG993" s="2">
        <v>0</v>
      </c>
      <c r="CH993" s="2"/>
      <c r="CI993" s="2"/>
      <c r="CJ993" s="2"/>
      <c r="CK993" s="2"/>
      <c r="CL993" s="2"/>
      <c r="CM993" s="2">
        <v>0</v>
      </c>
      <c r="CN993" s="2" t="s">
        <v>3</v>
      </c>
      <c r="CO993" s="2">
        <v>0</v>
      </c>
      <c r="CP993" s="2">
        <f t="shared" si="1014"/>
        <v>911.86</v>
      </c>
      <c r="CQ993" s="2">
        <f t="shared" si="1015"/>
        <v>0</v>
      </c>
      <c r="CR993" s="2">
        <f>(ROUND((ROUND(((((ET993*1.25)*1.1))*AV993*1),2)*BB993),2)+ROUND((ROUND(((AE993-(((EU993*1.25)*1.1)))*AV993*1),2)*BS993),2))</f>
        <v>68.77</v>
      </c>
      <c r="CS993" s="2">
        <f t="shared" si="1016"/>
        <v>9.99</v>
      </c>
      <c r="CT993" s="2">
        <f t="shared" si="1017"/>
        <v>240.34</v>
      </c>
      <c r="CU993" s="2">
        <f t="shared" si="1018"/>
        <v>0</v>
      </c>
      <c r="CV993" s="2">
        <f t="shared" si="1019"/>
        <v>14.012733900000001</v>
      </c>
      <c r="CW993" s="2">
        <f t="shared" si="1020"/>
        <v>0</v>
      </c>
      <c r="CX993" s="2">
        <f t="shared" si="1021"/>
        <v>0</v>
      </c>
      <c r="CY993" s="2">
        <f t="shared" si="1022"/>
        <v>642.46019999999999</v>
      </c>
      <c r="CZ993" s="2">
        <f t="shared" si="1023"/>
        <v>347.07620000000003</v>
      </c>
      <c r="DA993" s="2"/>
      <c r="DB993" s="2">
        <v>13</v>
      </c>
      <c r="DC993" s="2" t="s">
        <v>3</v>
      </c>
      <c r="DD993" s="2" t="s">
        <v>3</v>
      </c>
      <c r="DE993" s="2" t="s">
        <v>48</v>
      </c>
      <c r="DF993" s="2" t="s">
        <v>48</v>
      </c>
      <c r="DG993" s="2" t="s">
        <v>49</v>
      </c>
      <c r="DH993" s="2" t="s">
        <v>3</v>
      </c>
      <c r="DI993" s="2" t="s">
        <v>49</v>
      </c>
      <c r="DJ993" s="2" t="s">
        <v>48</v>
      </c>
      <c r="DK993" s="2" t="s">
        <v>3</v>
      </c>
      <c r="DL993" s="2" t="s">
        <v>3</v>
      </c>
      <c r="DM993" s="2" t="s">
        <v>3</v>
      </c>
      <c r="DN993" s="2">
        <v>0</v>
      </c>
      <c r="DO993" s="2">
        <v>0</v>
      </c>
      <c r="DP993" s="2">
        <v>1</v>
      </c>
      <c r="DQ993" s="2">
        <v>1</v>
      </c>
      <c r="DR993" s="2"/>
      <c r="DS993" s="2"/>
      <c r="DT993" s="2"/>
      <c r="DU993" s="2">
        <v>1013</v>
      </c>
      <c r="DV993" s="2" t="s">
        <v>258</v>
      </c>
      <c r="DW993" s="2" t="s">
        <v>258</v>
      </c>
      <c r="DX993" s="2">
        <v>1</v>
      </c>
      <c r="DY993" s="2"/>
      <c r="DZ993" s="2" t="s">
        <v>3</v>
      </c>
      <c r="EA993" s="2" t="s">
        <v>3</v>
      </c>
      <c r="EB993" s="2" t="s">
        <v>3</v>
      </c>
      <c r="EC993" s="2" t="s">
        <v>3</v>
      </c>
      <c r="ED993" s="2"/>
      <c r="EE993" s="2">
        <v>55586499</v>
      </c>
      <c r="EF993" s="2">
        <v>30</v>
      </c>
      <c r="EG993" s="2" t="s">
        <v>117</v>
      </c>
      <c r="EH993" s="2">
        <v>0</v>
      </c>
      <c r="EI993" s="2" t="s">
        <v>3</v>
      </c>
      <c r="EJ993" s="2">
        <v>1</v>
      </c>
      <c r="EK993" s="2">
        <v>61</v>
      </c>
      <c r="EL993" s="2" t="s">
        <v>563</v>
      </c>
      <c r="EM993" s="2" t="s">
        <v>564</v>
      </c>
      <c r="EN993" s="2"/>
      <c r="EO993" s="2" t="s">
        <v>313</v>
      </c>
      <c r="EP993" s="2"/>
      <c r="EQ993" s="2">
        <v>0</v>
      </c>
      <c r="ER993" s="2">
        <v>229.23</v>
      </c>
      <c r="ES993" s="2">
        <v>0</v>
      </c>
      <c r="ET993" s="2">
        <v>47.77</v>
      </c>
      <c r="EU993" s="2">
        <v>6.94</v>
      </c>
      <c r="EV993" s="2">
        <v>181.46</v>
      </c>
      <c r="EW993" s="2">
        <v>10.58</v>
      </c>
      <c r="EX993" s="2">
        <v>0</v>
      </c>
      <c r="EY993" s="2">
        <v>0</v>
      </c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>
        <v>0</v>
      </c>
      <c r="FR993" s="2">
        <v>0</v>
      </c>
      <c r="FS993" s="2">
        <v>0</v>
      </c>
      <c r="FT993" s="2"/>
      <c r="FU993" s="2"/>
      <c r="FV993" s="2"/>
      <c r="FW993" s="2"/>
      <c r="FX993" s="2">
        <v>87</v>
      </c>
      <c r="FY993" s="2">
        <v>47</v>
      </c>
      <c r="FZ993" s="2"/>
      <c r="GA993" s="2" t="s">
        <v>3</v>
      </c>
      <c r="GB993" s="2"/>
      <c r="GC993" s="2"/>
      <c r="GD993" s="2">
        <v>1</v>
      </c>
      <c r="GE993" s="2"/>
      <c r="GF993" s="2">
        <v>586416431</v>
      </c>
      <c r="GG993" s="2">
        <v>2</v>
      </c>
      <c r="GH993" s="2">
        <v>1</v>
      </c>
      <c r="GI993" s="2">
        <v>2</v>
      </c>
      <c r="GJ993" s="2">
        <v>0</v>
      </c>
      <c r="GK993" s="2">
        <v>0</v>
      </c>
      <c r="GL993" s="2">
        <f t="shared" si="1024"/>
        <v>0</v>
      </c>
      <c r="GM993" s="2">
        <f t="shared" si="1025"/>
        <v>1901.4</v>
      </c>
      <c r="GN993" s="2">
        <f t="shared" si="1026"/>
        <v>1901.4</v>
      </c>
      <c r="GO993" s="2">
        <f t="shared" si="1027"/>
        <v>0</v>
      </c>
      <c r="GP993" s="2">
        <f t="shared" si="1028"/>
        <v>0</v>
      </c>
      <c r="GQ993" s="2"/>
      <c r="GR993" s="2">
        <v>0</v>
      </c>
      <c r="GS993" s="2">
        <v>3</v>
      </c>
      <c r="GT993" s="2">
        <v>0</v>
      </c>
      <c r="GU993" s="2" t="s">
        <v>3</v>
      </c>
      <c r="GV993" s="2">
        <f t="shared" si="1029"/>
        <v>0</v>
      </c>
      <c r="GW993" s="2">
        <v>1</v>
      </c>
      <c r="GX993" s="2">
        <f t="shared" si="1030"/>
        <v>0</v>
      </c>
      <c r="GY993" s="2"/>
      <c r="GZ993" s="2"/>
      <c r="HA993" s="2">
        <v>0</v>
      </c>
      <c r="HB993" s="2">
        <v>0</v>
      </c>
      <c r="HC993" s="2">
        <f t="shared" si="1031"/>
        <v>0</v>
      </c>
      <c r="HD993" s="2"/>
      <c r="HE993" s="2" t="s">
        <v>3</v>
      </c>
      <c r="HF993" s="2" t="s">
        <v>3</v>
      </c>
      <c r="HG993" s="2"/>
      <c r="HH993" s="2"/>
      <c r="HI993" s="2"/>
      <c r="HJ993" s="2"/>
      <c r="HK993" s="2"/>
      <c r="HL993" s="2"/>
      <c r="HM993" s="2" t="s">
        <v>3</v>
      </c>
      <c r="HN993" s="2" t="s">
        <v>3</v>
      </c>
      <c r="HO993" s="2" t="s">
        <v>3</v>
      </c>
      <c r="HP993" s="2" t="s">
        <v>3</v>
      </c>
      <c r="HQ993" s="2" t="s">
        <v>3</v>
      </c>
      <c r="HR993" s="2"/>
      <c r="HS993" s="2">
        <v>0</v>
      </c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>
        <v>0</v>
      </c>
      <c r="IL993" s="2"/>
      <c r="IM993" s="2"/>
      <c r="IN993" s="2"/>
      <c r="IO993" s="2"/>
      <c r="IP993" s="2"/>
      <c r="IQ993" s="2"/>
      <c r="IR993" s="2"/>
      <c r="IS993" s="2"/>
      <c r="IT993" s="2"/>
      <c r="IU993" s="2"/>
    </row>
    <row r="994" spans="1:255" x14ac:dyDescent="0.25">
      <c r="A994">
        <v>17</v>
      </c>
      <c r="B994">
        <v>1</v>
      </c>
      <c r="C994">
        <f>ROW(SmtRes!A904)</f>
        <v>904</v>
      </c>
      <c r="D994">
        <f>ROW(EtalonRes!A882)</f>
        <v>882</v>
      </c>
      <c r="E994" t="s">
        <v>559</v>
      </c>
      <c r="F994" t="s">
        <v>560</v>
      </c>
      <c r="G994" t="s">
        <v>561</v>
      </c>
      <c r="H994" t="s">
        <v>258</v>
      </c>
      <c r="I994">
        <f>ROUND(1.64+0.76+0.55,9)</f>
        <v>2.95</v>
      </c>
      <c r="J994">
        <v>0</v>
      </c>
      <c r="K994">
        <f>ROUND(1.64+0.76+0.55,9)</f>
        <v>2.95</v>
      </c>
      <c r="O994">
        <f t="shared" si="1000"/>
        <v>36936.81</v>
      </c>
      <c r="P994">
        <f t="shared" si="1001"/>
        <v>0</v>
      </c>
      <c r="Q994">
        <f>(ROUND((ROUND(((((ET994*1.25)*1.1))*AV994*I994),2)*BB994),2)+ROUND((ROUND(((AE994-(((EU994*1.25)*1.1)))*AV994*I994),2)*BS994),2))</f>
        <v>3032.91</v>
      </c>
      <c r="R994">
        <f t="shared" si="1002"/>
        <v>1409.26</v>
      </c>
      <c r="S994">
        <f t="shared" si="1003"/>
        <v>33903.9</v>
      </c>
      <c r="T994">
        <f t="shared" si="1004"/>
        <v>0</v>
      </c>
      <c r="U994">
        <f t="shared" si="1005"/>
        <v>41.337565005000002</v>
      </c>
      <c r="V994">
        <f t="shared" si="1006"/>
        <v>0</v>
      </c>
      <c r="W994">
        <f t="shared" si="1007"/>
        <v>0</v>
      </c>
      <c r="X994">
        <f t="shared" si="1008"/>
        <v>30722.45</v>
      </c>
      <c r="Y994">
        <f t="shared" si="1009"/>
        <v>16597.189999999999</v>
      </c>
      <c r="AA994">
        <v>56481267</v>
      </c>
      <c r="AB994">
        <f t="shared" si="1010"/>
        <v>295.23065000000003</v>
      </c>
      <c r="AC994">
        <f t="shared" si="1011"/>
        <v>0</v>
      </c>
      <c r="AD994">
        <f>ROUND((((((ET994*1.25)*1.1))-(((EU994*1.25)*1.1)))+AE994),6)</f>
        <v>65.683750000000003</v>
      </c>
      <c r="AE994">
        <f>ROUND((((EU994*1.25)*1.1)),6)</f>
        <v>9.5425000000000004</v>
      </c>
      <c r="AF994">
        <f>ROUND((((EV994*1.15)*1.1)),6)</f>
        <v>229.54689999999999</v>
      </c>
      <c r="AG994">
        <f t="shared" si="1012"/>
        <v>0</v>
      </c>
      <c r="AH994">
        <f>(((EW994*1.15)*1.1))</f>
        <v>13.383700000000001</v>
      </c>
      <c r="AI994">
        <f>(((EX994*1.25)*1.1))</f>
        <v>0</v>
      </c>
      <c r="AJ994">
        <f t="shared" si="1013"/>
        <v>0</v>
      </c>
      <c r="AK994">
        <v>229.23</v>
      </c>
      <c r="AL994">
        <v>0</v>
      </c>
      <c r="AM994">
        <v>47.77</v>
      </c>
      <c r="AN994">
        <v>6.94</v>
      </c>
      <c r="AO994">
        <v>181.46</v>
      </c>
      <c r="AP994">
        <v>0</v>
      </c>
      <c r="AQ994">
        <v>10.58</v>
      </c>
      <c r="AR994">
        <v>0</v>
      </c>
      <c r="AS994">
        <v>0</v>
      </c>
      <c r="AT994">
        <v>87</v>
      </c>
      <c r="AU994">
        <v>47</v>
      </c>
      <c r="AV994">
        <v>1.0469999999999999</v>
      </c>
      <c r="AW994">
        <v>1.0189999999999999</v>
      </c>
      <c r="AZ994">
        <v>1</v>
      </c>
      <c r="BA994">
        <v>47.82</v>
      </c>
      <c r="BB994">
        <v>14.95</v>
      </c>
      <c r="BC994">
        <v>1</v>
      </c>
      <c r="BD994" t="s">
        <v>3</v>
      </c>
      <c r="BE994" t="s">
        <v>3</v>
      </c>
      <c r="BF994" t="s">
        <v>3</v>
      </c>
      <c r="BG994" t="s">
        <v>3</v>
      </c>
      <c r="BH994">
        <v>0</v>
      </c>
      <c r="BI994">
        <v>1</v>
      </c>
      <c r="BJ994" t="s">
        <v>562</v>
      </c>
      <c r="BM994">
        <v>61</v>
      </c>
      <c r="BN994">
        <v>0</v>
      </c>
      <c r="BO994" t="s">
        <v>560</v>
      </c>
      <c r="BP994">
        <v>1</v>
      </c>
      <c r="BQ994">
        <v>30</v>
      </c>
      <c r="BR994">
        <v>0</v>
      </c>
      <c r="BS994">
        <v>47.82</v>
      </c>
      <c r="BT994">
        <v>1</v>
      </c>
      <c r="BU994">
        <v>1</v>
      </c>
      <c r="BV994">
        <v>1</v>
      </c>
      <c r="BW994">
        <v>1</v>
      </c>
      <c r="BX994">
        <v>1</v>
      </c>
      <c r="BY994" t="s">
        <v>3</v>
      </c>
      <c r="BZ994">
        <v>87</v>
      </c>
      <c r="CA994">
        <v>47</v>
      </c>
      <c r="CB994" t="s">
        <v>3</v>
      </c>
      <c r="CE994">
        <v>30</v>
      </c>
      <c r="CF994">
        <v>0</v>
      </c>
      <c r="CG994">
        <v>0</v>
      </c>
      <c r="CM994">
        <v>0</v>
      </c>
      <c r="CN994" t="s">
        <v>3</v>
      </c>
      <c r="CO994">
        <v>0</v>
      </c>
      <c r="CP994">
        <f t="shared" si="1014"/>
        <v>36936.81</v>
      </c>
      <c r="CQ994">
        <f t="shared" si="1015"/>
        <v>0</v>
      </c>
      <c r="CR994">
        <f>(ROUND((ROUND(((((ET994*1.25)*1.1))*AV994*1),2)*BB994),2)+ROUND((ROUND(((AE994-(((EU994*1.25)*1.1)))*AV994*1),2)*BS994),2))</f>
        <v>1028.1099999999999</v>
      </c>
      <c r="CS994">
        <f t="shared" si="1016"/>
        <v>477.72</v>
      </c>
      <c r="CT994">
        <f t="shared" si="1017"/>
        <v>11493.06</v>
      </c>
      <c r="CU994">
        <f t="shared" si="1018"/>
        <v>0</v>
      </c>
      <c r="CV994">
        <f t="shared" si="1019"/>
        <v>14.012733900000001</v>
      </c>
      <c r="CW994">
        <f t="shared" si="1020"/>
        <v>0</v>
      </c>
      <c r="CX994">
        <f t="shared" si="1021"/>
        <v>0</v>
      </c>
      <c r="CY994">
        <f t="shared" si="1022"/>
        <v>30722.449200000003</v>
      </c>
      <c r="CZ994">
        <f t="shared" si="1023"/>
        <v>16597.185200000004</v>
      </c>
      <c r="DB994">
        <v>15</v>
      </c>
      <c r="DC994" t="s">
        <v>3</v>
      </c>
      <c r="DD994" t="s">
        <v>3</v>
      </c>
      <c r="DE994" t="s">
        <v>48</v>
      </c>
      <c r="DF994" t="s">
        <v>48</v>
      </c>
      <c r="DG994" t="s">
        <v>49</v>
      </c>
      <c r="DH994" t="s">
        <v>3</v>
      </c>
      <c r="DI994" t="s">
        <v>49</v>
      </c>
      <c r="DJ994" t="s">
        <v>48</v>
      </c>
      <c r="DK994" t="s">
        <v>3</v>
      </c>
      <c r="DL994" t="s">
        <v>3</v>
      </c>
      <c r="DM994" t="s">
        <v>3</v>
      </c>
      <c r="DN994">
        <v>0</v>
      </c>
      <c r="DO994">
        <v>0</v>
      </c>
      <c r="DP994">
        <v>1</v>
      </c>
      <c r="DQ994">
        <v>1</v>
      </c>
      <c r="DU994">
        <v>1013</v>
      </c>
      <c r="DV994" t="s">
        <v>258</v>
      </c>
      <c r="DW994" t="s">
        <v>258</v>
      </c>
      <c r="DX994">
        <v>1</v>
      </c>
      <c r="DZ994" t="s">
        <v>3</v>
      </c>
      <c r="EA994" t="s">
        <v>3</v>
      </c>
      <c r="EB994" t="s">
        <v>3</v>
      </c>
      <c r="EC994" t="s">
        <v>3</v>
      </c>
      <c r="EE994">
        <v>55586499</v>
      </c>
      <c r="EF994">
        <v>30</v>
      </c>
      <c r="EG994" t="s">
        <v>117</v>
      </c>
      <c r="EH994">
        <v>0</v>
      </c>
      <c r="EI994" t="s">
        <v>3</v>
      </c>
      <c r="EJ994">
        <v>1</v>
      </c>
      <c r="EK994">
        <v>61</v>
      </c>
      <c r="EL994" t="s">
        <v>563</v>
      </c>
      <c r="EM994" t="s">
        <v>564</v>
      </c>
      <c r="EO994" t="s">
        <v>313</v>
      </c>
      <c r="EQ994">
        <v>0</v>
      </c>
      <c r="ER994">
        <v>229.23</v>
      </c>
      <c r="ES994">
        <v>0</v>
      </c>
      <c r="ET994">
        <v>47.77</v>
      </c>
      <c r="EU994">
        <v>6.94</v>
      </c>
      <c r="EV994">
        <v>181.46</v>
      </c>
      <c r="EW994">
        <v>10.58</v>
      </c>
      <c r="EX994">
        <v>0</v>
      </c>
      <c r="EY994">
        <v>0</v>
      </c>
      <c r="FQ994">
        <v>0</v>
      </c>
      <c r="FR994">
        <v>0</v>
      </c>
      <c r="FS994">
        <v>0</v>
      </c>
      <c r="FX994">
        <v>87</v>
      </c>
      <c r="FY994">
        <v>47</v>
      </c>
      <c r="GA994" t="s">
        <v>3</v>
      </c>
      <c r="GD994">
        <v>1</v>
      </c>
      <c r="GF994">
        <v>586416431</v>
      </c>
      <c r="GG994">
        <v>2</v>
      </c>
      <c r="GH994">
        <v>1</v>
      </c>
      <c r="GI994">
        <v>2</v>
      </c>
      <c r="GJ994">
        <v>0</v>
      </c>
      <c r="GK994">
        <v>0</v>
      </c>
      <c r="GL994">
        <f t="shared" si="1024"/>
        <v>0</v>
      </c>
      <c r="GM994">
        <f t="shared" si="1025"/>
        <v>84256.45</v>
      </c>
      <c r="GN994">
        <f t="shared" si="1026"/>
        <v>84256.45</v>
      </c>
      <c r="GO994">
        <f t="shared" si="1027"/>
        <v>0</v>
      </c>
      <c r="GP994">
        <f t="shared" si="1028"/>
        <v>0</v>
      </c>
      <c r="GR994">
        <v>0</v>
      </c>
      <c r="GS994">
        <v>3</v>
      </c>
      <c r="GT994">
        <v>0</v>
      </c>
      <c r="GU994" t="s">
        <v>3</v>
      </c>
      <c r="GV994">
        <f t="shared" si="1029"/>
        <v>0</v>
      </c>
      <c r="GW994">
        <v>1</v>
      </c>
      <c r="GX994">
        <f t="shared" si="1030"/>
        <v>0</v>
      </c>
      <c r="HA994">
        <v>0</v>
      </c>
      <c r="HB994">
        <v>0</v>
      </c>
      <c r="HC994">
        <f t="shared" si="1031"/>
        <v>0</v>
      </c>
      <c r="HE994" t="s">
        <v>3</v>
      </c>
      <c r="HF994" t="s">
        <v>3</v>
      </c>
      <c r="HM994" t="s">
        <v>3</v>
      </c>
      <c r="HN994" t="s">
        <v>3</v>
      </c>
      <c r="HO994" t="s">
        <v>3</v>
      </c>
      <c r="HP994" t="s">
        <v>3</v>
      </c>
      <c r="HQ994" t="s">
        <v>3</v>
      </c>
      <c r="HS994">
        <v>0</v>
      </c>
      <c r="IK994">
        <v>0</v>
      </c>
    </row>
    <row r="995" spans="1:255" x14ac:dyDescent="0.25">
      <c r="A995" s="2">
        <v>18</v>
      </c>
      <c r="B995" s="2">
        <v>1</v>
      </c>
      <c r="C995" s="2">
        <v>900</v>
      </c>
      <c r="D995" s="2"/>
      <c r="E995" s="2" t="s">
        <v>565</v>
      </c>
      <c r="F995" s="2" t="s">
        <v>435</v>
      </c>
      <c r="G995" s="2" t="s">
        <v>1040</v>
      </c>
      <c r="H995" s="2" t="s">
        <v>158</v>
      </c>
      <c r="I995" s="2">
        <f>I993*J995</f>
        <v>3.0089999999999995</v>
      </c>
      <c r="J995" s="2">
        <v>1.0199999999999998</v>
      </c>
      <c r="K995" s="2">
        <v>1.02</v>
      </c>
      <c r="L995" s="2"/>
      <c r="M995" s="2"/>
      <c r="N995" s="2"/>
      <c r="O995" s="2">
        <f t="shared" si="1000"/>
        <v>6747.91</v>
      </c>
      <c r="P995" s="2">
        <f t="shared" si="1001"/>
        <v>6747.91</v>
      </c>
      <c r="Q995" s="2">
        <f>(ROUND((ROUND(((ET995)*AV995*I995),2)*BB995),2)+ROUND((ROUND(((AE995-(EU995))*AV995*I995),2)*BS995),2))</f>
        <v>0</v>
      </c>
      <c r="R995" s="2">
        <f t="shared" si="1002"/>
        <v>0</v>
      </c>
      <c r="S995" s="2">
        <f t="shared" si="1003"/>
        <v>0</v>
      </c>
      <c r="T995" s="2">
        <f t="shared" si="1004"/>
        <v>0</v>
      </c>
      <c r="U995" s="2">
        <f t="shared" si="1005"/>
        <v>0</v>
      </c>
      <c r="V995" s="2">
        <f t="shared" si="1006"/>
        <v>0</v>
      </c>
      <c r="W995" s="2">
        <f t="shared" si="1007"/>
        <v>0</v>
      </c>
      <c r="X995" s="2">
        <f t="shared" si="1008"/>
        <v>0</v>
      </c>
      <c r="Y995" s="2">
        <f t="shared" si="1009"/>
        <v>0</v>
      </c>
      <c r="Z995" s="2"/>
      <c r="AA995" s="2">
        <v>56481265</v>
      </c>
      <c r="AB995" s="2">
        <f t="shared" si="1010"/>
        <v>2200.7600000000002</v>
      </c>
      <c r="AC995" s="2">
        <f t="shared" si="1011"/>
        <v>2200.7600000000002</v>
      </c>
      <c r="AD995" s="2">
        <f>ROUND((((ET995)-(EU995))+AE995),6)</f>
        <v>0</v>
      </c>
      <c r="AE995" s="2">
        <f>ROUND((EU995),6)</f>
        <v>0</v>
      </c>
      <c r="AF995" s="2">
        <f>ROUND((EV995),6)</f>
        <v>0</v>
      </c>
      <c r="AG995" s="2">
        <f t="shared" si="1012"/>
        <v>0</v>
      </c>
      <c r="AH995" s="2">
        <f>(EW995)</f>
        <v>0</v>
      </c>
      <c r="AI995" s="2">
        <f>(EX995)</f>
        <v>0</v>
      </c>
      <c r="AJ995" s="2">
        <f t="shared" si="1013"/>
        <v>0</v>
      </c>
      <c r="AK995" s="2">
        <v>2200.7600000000002</v>
      </c>
      <c r="AL995" s="2">
        <v>2200.7600000000002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87</v>
      </c>
      <c r="AU995" s="2">
        <v>47</v>
      </c>
      <c r="AV995" s="2">
        <v>1</v>
      </c>
      <c r="AW995" s="2">
        <v>1.0189999999999999</v>
      </c>
      <c r="AX995" s="2"/>
      <c r="AY995" s="2"/>
      <c r="AZ995" s="2">
        <v>1</v>
      </c>
      <c r="BA995" s="2">
        <v>1</v>
      </c>
      <c r="BB995" s="2">
        <v>1</v>
      </c>
      <c r="BC995" s="2">
        <v>1</v>
      </c>
      <c r="BD995" s="2" t="s">
        <v>3</v>
      </c>
      <c r="BE995" s="2" t="s">
        <v>3</v>
      </c>
      <c r="BF995" s="2" t="s">
        <v>3</v>
      </c>
      <c r="BG995" s="2" t="s">
        <v>3</v>
      </c>
      <c r="BH995" s="2">
        <v>3</v>
      </c>
      <c r="BI995" s="2">
        <v>1</v>
      </c>
      <c r="BJ995" s="2" t="s">
        <v>436</v>
      </c>
      <c r="BK995" s="2"/>
      <c r="BL995" s="2"/>
      <c r="BM995" s="2">
        <v>61</v>
      </c>
      <c r="BN995" s="2">
        <v>0</v>
      </c>
      <c r="BO995" s="2" t="s">
        <v>3</v>
      </c>
      <c r="BP995" s="2">
        <v>0</v>
      </c>
      <c r="BQ995" s="2">
        <v>30</v>
      </c>
      <c r="BR995" s="2">
        <v>0</v>
      </c>
      <c r="BS995" s="2">
        <v>1</v>
      </c>
      <c r="BT995" s="2">
        <v>1</v>
      </c>
      <c r="BU995" s="2">
        <v>1</v>
      </c>
      <c r="BV995" s="2">
        <v>1</v>
      </c>
      <c r="BW995" s="2">
        <v>1</v>
      </c>
      <c r="BX995" s="2">
        <v>1</v>
      </c>
      <c r="BY995" s="2" t="s">
        <v>3</v>
      </c>
      <c r="BZ995" s="2">
        <v>87</v>
      </c>
      <c r="CA995" s="2">
        <v>47</v>
      </c>
      <c r="CB995" s="2" t="s">
        <v>3</v>
      </c>
      <c r="CC995" s="2"/>
      <c r="CD995" s="2"/>
      <c r="CE995" s="2">
        <v>30</v>
      </c>
      <c r="CF995" s="2">
        <v>0</v>
      </c>
      <c r="CG995" s="2">
        <v>0</v>
      </c>
      <c r="CH995" s="2"/>
      <c r="CI995" s="2"/>
      <c r="CJ995" s="2"/>
      <c r="CK995" s="2"/>
      <c r="CL995" s="2"/>
      <c r="CM995" s="2">
        <v>0</v>
      </c>
      <c r="CN995" s="2" t="s">
        <v>3</v>
      </c>
      <c r="CO995" s="2">
        <v>0</v>
      </c>
      <c r="CP995" s="2">
        <f t="shared" si="1014"/>
        <v>6747.91</v>
      </c>
      <c r="CQ995" s="2">
        <f t="shared" si="1015"/>
        <v>2242.5700000000002</v>
      </c>
      <c r="CR995" s="2">
        <f>(ROUND((ROUND(((ET995)*AV995*1),2)*BB995),2)+ROUND((ROUND(((AE995-(EU995))*AV995*1),2)*BS995),2))</f>
        <v>0</v>
      </c>
      <c r="CS995" s="2">
        <f t="shared" si="1016"/>
        <v>0</v>
      </c>
      <c r="CT995" s="2">
        <f t="shared" si="1017"/>
        <v>0</v>
      </c>
      <c r="CU995" s="2">
        <f t="shared" si="1018"/>
        <v>0</v>
      </c>
      <c r="CV995" s="2">
        <f t="shared" si="1019"/>
        <v>0</v>
      </c>
      <c r="CW995" s="2">
        <f t="shared" si="1020"/>
        <v>0</v>
      </c>
      <c r="CX995" s="2">
        <f t="shared" si="1021"/>
        <v>0</v>
      </c>
      <c r="CY995" s="2">
        <f t="shared" si="1022"/>
        <v>0</v>
      </c>
      <c r="CZ995" s="2">
        <f t="shared" si="1023"/>
        <v>0</v>
      </c>
      <c r="DA995" s="2"/>
      <c r="DB995" s="2"/>
      <c r="DC995" s="2" t="s">
        <v>3</v>
      </c>
      <c r="DD995" s="2" t="s">
        <v>3</v>
      </c>
      <c r="DE995" s="2" t="s">
        <v>3</v>
      </c>
      <c r="DF995" s="2" t="s">
        <v>3</v>
      </c>
      <c r="DG995" s="2" t="s">
        <v>3</v>
      </c>
      <c r="DH995" s="2" t="s">
        <v>3</v>
      </c>
      <c r="DI995" s="2" t="s">
        <v>3</v>
      </c>
      <c r="DJ995" s="2" t="s">
        <v>3</v>
      </c>
      <c r="DK995" s="2" t="s">
        <v>3</v>
      </c>
      <c r="DL995" s="2" t="s">
        <v>3</v>
      </c>
      <c r="DM995" s="2" t="s">
        <v>3</v>
      </c>
      <c r="DN995" s="2">
        <v>0</v>
      </c>
      <c r="DO995" s="2">
        <v>0</v>
      </c>
      <c r="DP995" s="2">
        <v>1</v>
      </c>
      <c r="DQ995" s="2">
        <v>1</v>
      </c>
      <c r="DR995" s="2"/>
      <c r="DS995" s="2"/>
      <c r="DT995" s="2"/>
      <c r="DU995" s="2">
        <v>1007</v>
      </c>
      <c r="DV995" s="2" t="s">
        <v>158</v>
      </c>
      <c r="DW995" s="2" t="s">
        <v>158</v>
      </c>
      <c r="DX995" s="2">
        <v>1</v>
      </c>
      <c r="DY995" s="2"/>
      <c r="DZ995" s="2" t="s">
        <v>3</v>
      </c>
      <c r="EA995" s="2" t="s">
        <v>3</v>
      </c>
      <c r="EB995" s="2" t="s">
        <v>3</v>
      </c>
      <c r="EC995" s="2" t="s">
        <v>3</v>
      </c>
      <c r="ED995" s="2"/>
      <c r="EE995" s="2">
        <v>55586499</v>
      </c>
      <c r="EF995" s="2">
        <v>30</v>
      </c>
      <c r="EG995" s="2" t="s">
        <v>117</v>
      </c>
      <c r="EH995" s="2">
        <v>0</v>
      </c>
      <c r="EI995" s="2" t="s">
        <v>3</v>
      </c>
      <c r="EJ995" s="2">
        <v>1</v>
      </c>
      <c r="EK995" s="2">
        <v>61</v>
      </c>
      <c r="EL995" s="2" t="s">
        <v>563</v>
      </c>
      <c r="EM995" s="2" t="s">
        <v>564</v>
      </c>
      <c r="EN995" s="2"/>
      <c r="EO995" s="2" t="s">
        <v>3</v>
      </c>
      <c r="EP995" s="2"/>
      <c r="EQ995" s="2">
        <v>0</v>
      </c>
      <c r="ER995" s="2">
        <v>2200.7600000000002</v>
      </c>
      <c r="ES995" s="2">
        <v>2200.7600000000002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>
        <v>0</v>
      </c>
      <c r="FR995" s="2">
        <v>0</v>
      </c>
      <c r="FS995" s="2">
        <v>0</v>
      </c>
      <c r="FT995" s="2"/>
      <c r="FU995" s="2"/>
      <c r="FV995" s="2"/>
      <c r="FW995" s="2"/>
      <c r="FX995" s="2">
        <v>87</v>
      </c>
      <c r="FY995" s="2">
        <v>47</v>
      </c>
      <c r="FZ995" s="2"/>
      <c r="GA995" s="2" t="s">
        <v>3</v>
      </c>
      <c r="GB995" s="2"/>
      <c r="GC995" s="2"/>
      <c r="GD995" s="2">
        <v>1</v>
      </c>
      <c r="GE995" s="2"/>
      <c r="GF995" s="2">
        <v>-1082220246</v>
      </c>
      <c r="GG995" s="2">
        <v>2</v>
      </c>
      <c r="GH995" s="2">
        <v>1</v>
      </c>
      <c r="GI995" s="2">
        <v>-2</v>
      </c>
      <c r="GJ995" s="2">
        <v>0</v>
      </c>
      <c r="GK995" s="2">
        <v>0</v>
      </c>
      <c r="GL995" s="2">
        <f t="shared" si="1024"/>
        <v>0</v>
      </c>
      <c r="GM995" s="2">
        <f t="shared" si="1025"/>
        <v>6747.91</v>
      </c>
      <c r="GN995" s="2">
        <f t="shared" si="1026"/>
        <v>6747.91</v>
      </c>
      <c r="GO995" s="2">
        <f t="shared" si="1027"/>
        <v>0</v>
      </c>
      <c r="GP995" s="2">
        <f t="shared" si="1028"/>
        <v>0</v>
      </c>
      <c r="GQ995" s="2"/>
      <c r="GR995" s="2">
        <v>0</v>
      </c>
      <c r="GS995" s="2">
        <v>3</v>
      </c>
      <c r="GT995" s="2">
        <v>0</v>
      </c>
      <c r="GU995" s="2" t="s">
        <v>3</v>
      </c>
      <c r="GV995" s="2">
        <f t="shared" si="1029"/>
        <v>0</v>
      </c>
      <c r="GW995" s="2">
        <v>1</v>
      </c>
      <c r="GX995" s="2">
        <f t="shared" si="1030"/>
        <v>0</v>
      </c>
      <c r="GY995" s="2"/>
      <c r="GZ995" s="2"/>
      <c r="HA995" s="2">
        <v>0</v>
      </c>
      <c r="HB995" s="2">
        <v>0</v>
      </c>
      <c r="HC995" s="2">
        <f t="shared" si="1031"/>
        <v>0</v>
      </c>
      <c r="HD995" s="2"/>
      <c r="HE995" s="2" t="s">
        <v>3</v>
      </c>
      <c r="HF995" s="2" t="s">
        <v>3</v>
      </c>
      <c r="HG995" s="2"/>
      <c r="HH995" s="2"/>
      <c r="HI995" s="2"/>
      <c r="HJ995" s="2"/>
      <c r="HK995" s="2"/>
      <c r="HL995" s="2"/>
      <c r="HM995" s="2" t="s">
        <v>3</v>
      </c>
      <c r="HN995" s="2" t="s">
        <v>3</v>
      </c>
      <c r="HO995" s="2" t="s">
        <v>3</v>
      </c>
      <c r="HP995" s="2" t="s">
        <v>3</v>
      </c>
      <c r="HQ995" s="2" t="s">
        <v>3</v>
      </c>
      <c r="HR995" s="2"/>
      <c r="HS995" s="2">
        <v>0</v>
      </c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>
        <v>0</v>
      </c>
      <c r="IL995" s="2"/>
      <c r="IM995" s="2"/>
      <c r="IN995" s="2"/>
      <c r="IO995" s="2"/>
      <c r="IP995" s="2"/>
      <c r="IQ995" s="2"/>
      <c r="IR995" s="2"/>
      <c r="IS995" s="2"/>
      <c r="IT995" s="2"/>
      <c r="IU995" s="2"/>
    </row>
    <row r="996" spans="1:255" x14ac:dyDescent="0.25">
      <c r="A996">
        <v>18</v>
      </c>
      <c r="B996">
        <v>1</v>
      </c>
      <c r="C996">
        <v>904</v>
      </c>
      <c r="E996" t="s">
        <v>565</v>
      </c>
      <c r="F996" t="s">
        <v>435</v>
      </c>
      <c r="G996" t="s">
        <v>1040</v>
      </c>
      <c r="H996" t="s">
        <v>158</v>
      </c>
      <c r="I996">
        <f>I994*J996</f>
        <v>3.0089999999999995</v>
      </c>
      <c r="J996">
        <v>1.0199999999999998</v>
      </c>
      <c r="K996">
        <v>1.02</v>
      </c>
      <c r="O996">
        <f t="shared" si="1000"/>
        <v>73349.78</v>
      </c>
      <c r="P996">
        <f t="shared" si="1001"/>
        <v>73349.78</v>
      </c>
      <c r="Q996">
        <f>(ROUND((ROUND(((ET996)*AV996*I996),2)*BB996),2)+ROUND((ROUND(((AE996-(EU996))*AV996*I996),2)*BS996),2))</f>
        <v>0</v>
      </c>
      <c r="R996">
        <f t="shared" si="1002"/>
        <v>0</v>
      </c>
      <c r="S996">
        <f t="shared" si="1003"/>
        <v>0</v>
      </c>
      <c r="T996">
        <f t="shared" si="1004"/>
        <v>0</v>
      </c>
      <c r="U996">
        <f t="shared" si="1005"/>
        <v>0</v>
      </c>
      <c r="V996">
        <f t="shared" si="1006"/>
        <v>0</v>
      </c>
      <c r="W996">
        <f t="shared" si="1007"/>
        <v>0</v>
      </c>
      <c r="X996">
        <f t="shared" si="1008"/>
        <v>0</v>
      </c>
      <c r="Y996">
        <f t="shared" si="1009"/>
        <v>0</v>
      </c>
      <c r="AA996">
        <v>56481267</v>
      </c>
      <c r="AB996">
        <f t="shared" si="1010"/>
        <v>2200.7600000000002</v>
      </c>
      <c r="AC996">
        <f t="shared" si="1011"/>
        <v>2200.7600000000002</v>
      </c>
      <c r="AD996">
        <f>ROUND((((ET996)-(EU996))+AE996),6)</f>
        <v>0</v>
      </c>
      <c r="AE996">
        <f>ROUND((EU996),6)</f>
        <v>0</v>
      </c>
      <c r="AF996">
        <f>ROUND((EV996),6)</f>
        <v>0</v>
      </c>
      <c r="AG996">
        <f t="shared" si="1012"/>
        <v>0</v>
      </c>
      <c r="AH996">
        <f>(EW996)</f>
        <v>0</v>
      </c>
      <c r="AI996">
        <f>(EX996)</f>
        <v>0</v>
      </c>
      <c r="AJ996">
        <f t="shared" si="1013"/>
        <v>0</v>
      </c>
      <c r="AK996">
        <v>2200.7600000000002</v>
      </c>
      <c r="AL996">
        <v>2200.7600000000002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87</v>
      </c>
      <c r="AU996">
        <v>47</v>
      </c>
      <c r="AV996">
        <v>1</v>
      </c>
      <c r="AW996">
        <v>1.0189999999999999</v>
      </c>
      <c r="AZ996">
        <v>1</v>
      </c>
      <c r="BA996">
        <v>1</v>
      </c>
      <c r="BB996">
        <v>1</v>
      </c>
      <c r="BC996">
        <v>10.87</v>
      </c>
      <c r="BD996" t="s">
        <v>3</v>
      </c>
      <c r="BE996" t="s">
        <v>3</v>
      </c>
      <c r="BF996" t="s">
        <v>3</v>
      </c>
      <c r="BG996" t="s">
        <v>3</v>
      </c>
      <c r="BH996">
        <v>3</v>
      </c>
      <c r="BI996">
        <v>1</v>
      </c>
      <c r="BJ996" t="s">
        <v>436</v>
      </c>
      <c r="BM996">
        <v>61</v>
      </c>
      <c r="BN996">
        <v>0</v>
      </c>
      <c r="BO996" t="s">
        <v>435</v>
      </c>
      <c r="BP996">
        <v>1</v>
      </c>
      <c r="BQ996">
        <v>30</v>
      </c>
      <c r="BR996">
        <v>0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 t="s">
        <v>3</v>
      </c>
      <c r="BZ996">
        <v>87</v>
      </c>
      <c r="CA996">
        <v>47</v>
      </c>
      <c r="CB996" t="s">
        <v>3</v>
      </c>
      <c r="CE996">
        <v>30</v>
      </c>
      <c r="CF996">
        <v>0</v>
      </c>
      <c r="CG996">
        <v>0</v>
      </c>
      <c r="CM996">
        <v>0</v>
      </c>
      <c r="CN996" t="s">
        <v>3</v>
      </c>
      <c r="CO996">
        <v>0</v>
      </c>
      <c r="CP996">
        <f t="shared" si="1014"/>
        <v>73349.78</v>
      </c>
      <c r="CQ996">
        <f t="shared" si="1015"/>
        <v>24376.74</v>
      </c>
      <c r="CR996">
        <f>(ROUND((ROUND(((ET996)*AV996*1),2)*BB996),2)+ROUND((ROUND(((AE996-(EU996))*AV996*1),2)*BS996),2))</f>
        <v>0</v>
      </c>
      <c r="CS996">
        <f t="shared" si="1016"/>
        <v>0</v>
      </c>
      <c r="CT996">
        <f t="shared" si="1017"/>
        <v>0</v>
      </c>
      <c r="CU996">
        <f t="shared" si="1018"/>
        <v>0</v>
      </c>
      <c r="CV996">
        <f t="shared" si="1019"/>
        <v>0</v>
      </c>
      <c r="CW996">
        <f t="shared" si="1020"/>
        <v>0</v>
      </c>
      <c r="CX996">
        <f t="shared" si="1021"/>
        <v>0</v>
      </c>
      <c r="CY996">
        <f t="shared" si="1022"/>
        <v>0</v>
      </c>
      <c r="CZ996">
        <f t="shared" si="1023"/>
        <v>0</v>
      </c>
      <c r="DC996" t="s">
        <v>3</v>
      </c>
      <c r="DD996" t="s">
        <v>3</v>
      </c>
      <c r="DE996" t="s">
        <v>3</v>
      </c>
      <c r="DF996" t="s">
        <v>3</v>
      </c>
      <c r="DG996" t="s">
        <v>3</v>
      </c>
      <c r="DH996" t="s">
        <v>3</v>
      </c>
      <c r="DI996" t="s">
        <v>3</v>
      </c>
      <c r="DJ996" t="s">
        <v>3</v>
      </c>
      <c r="DK996" t="s">
        <v>3</v>
      </c>
      <c r="DL996" t="s">
        <v>3</v>
      </c>
      <c r="DM996" t="s">
        <v>3</v>
      </c>
      <c r="DN996">
        <v>0</v>
      </c>
      <c r="DO996">
        <v>0</v>
      </c>
      <c r="DP996">
        <v>1</v>
      </c>
      <c r="DQ996">
        <v>1</v>
      </c>
      <c r="DU996">
        <v>1007</v>
      </c>
      <c r="DV996" t="s">
        <v>158</v>
      </c>
      <c r="DW996" t="s">
        <v>158</v>
      </c>
      <c r="DX996">
        <v>1</v>
      </c>
      <c r="DZ996" t="s">
        <v>3</v>
      </c>
      <c r="EA996" t="s">
        <v>3</v>
      </c>
      <c r="EB996" t="s">
        <v>3</v>
      </c>
      <c r="EC996" t="s">
        <v>3</v>
      </c>
      <c r="EE996">
        <v>55586499</v>
      </c>
      <c r="EF996">
        <v>30</v>
      </c>
      <c r="EG996" t="s">
        <v>117</v>
      </c>
      <c r="EH996">
        <v>0</v>
      </c>
      <c r="EI996" t="s">
        <v>3</v>
      </c>
      <c r="EJ996">
        <v>1</v>
      </c>
      <c r="EK996">
        <v>61</v>
      </c>
      <c r="EL996" t="s">
        <v>563</v>
      </c>
      <c r="EM996" t="s">
        <v>564</v>
      </c>
      <c r="EO996" t="s">
        <v>3</v>
      </c>
      <c r="EQ996">
        <v>0</v>
      </c>
      <c r="ER996">
        <v>2200.7600000000002</v>
      </c>
      <c r="ES996">
        <v>2200.7600000000002</v>
      </c>
      <c r="ET996">
        <v>0</v>
      </c>
      <c r="EU996">
        <v>0</v>
      </c>
      <c r="EV996">
        <v>0</v>
      </c>
      <c r="EW996">
        <v>0</v>
      </c>
      <c r="EX996">
        <v>0</v>
      </c>
      <c r="FQ996">
        <v>0</v>
      </c>
      <c r="FR996">
        <v>0</v>
      </c>
      <c r="FS996">
        <v>0</v>
      </c>
      <c r="FX996">
        <v>87</v>
      </c>
      <c r="FY996">
        <v>47</v>
      </c>
      <c r="GA996" t="s">
        <v>3</v>
      </c>
      <c r="GD996">
        <v>1</v>
      </c>
      <c r="GF996">
        <v>-1082220246</v>
      </c>
      <c r="GG996">
        <v>2</v>
      </c>
      <c r="GH996">
        <v>1</v>
      </c>
      <c r="GI996">
        <v>2</v>
      </c>
      <c r="GJ996">
        <v>0</v>
      </c>
      <c r="GK996">
        <v>0</v>
      </c>
      <c r="GL996">
        <f t="shared" si="1024"/>
        <v>0</v>
      </c>
      <c r="GM996">
        <f t="shared" si="1025"/>
        <v>73349.78</v>
      </c>
      <c r="GN996">
        <f t="shared" si="1026"/>
        <v>73349.78</v>
      </c>
      <c r="GO996">
        <f t="shared" si="1027"/>
        <v>0</v>
      </c>
      <c r="GP996">
        <f t="shared" si="1028"/>
        <v>0</v>
      </c>
      <c r="GR996">
        <v>0</v>
      </c>
      <c r="GS996">
        <v>3</v>
      </c>
      <c r="GT996">
        <v>0</v>
      </c>
      <c r="GU996" t="s">
        <v>3</v>
      </c>
      <c r="GV996">
        <f t="shared" si="1029"/>
        <v>0</v>
      </c>
      <c r="GW996">
        <v>1</v>
      </c>
      <c r="GX996">
        <f t="shared" si="1030"/>
        <v>0</v>
      </c>
      <c r="HA996">
        <v>0</v>
      </c>
      <c r="HB996">
        <v>0</v>
      </c>
      <c r="HC996">
        <f t="shared" si="1031"/>
        <v>0</v>
      </c>
      <c r="HE996" t="s">
        <v>3</v>
      </c>
      <c r="HF996" t="s">
        <v>3</v>
      </c>
      <c r="HM996" t="s">
        <v>3</v>
      </c>
      <c r="HN996" t="s">
        <v>3</v>
      </c>
      <c r="HO996" t="s">
        <v>3</v>
      </c>
      <c r="HP996" t="s">
        <v>3</v>
      </c>
      <c r="HQ996" t="s">
        <v>3</v>
      </c>
      <c r="HS996">
        <v>0</v>
      </c>
      <c r="IK996">
        <v>0</v>
      </c>
    </row>
    <row r="998" spans="1:255" ht="13" x14ac:dyDescent="0.3">
      <c r="A998" s="3">
        <v>51</v>
      </c>
      <c r="B998" s="3">
        <f>B914</f>
        <v>1</v>
      </c>
      <c r="C998" s="3">
        <f>A914</f>
        <v>4</v>
      </c>
      <c r="D998" s="3">
        <f>ROW(A914)</f>
        <v>914</v>
      </c>
      <c r="E998" s="3"/>
      <c r="F998" s="3" t="str">
        <f>IF(F914&lt;&gt;"",F914,"")</f>
        <v/>
      </c>
      <c r="G998" s="3" t="str">
        <f>IF(G914&lt;&gt;"",G914,"")</f>
        <v>Замена входной группы №1 в осях 9-15/В-Г  (КР-15...17)</v>
      </c>
      <c r="H998" s="3">
        <v>0</v>
      </c>
      <c r="I998" s="3"/>
      <c r="J998" s="3"/>
      <c r="K998" s="3"/>
      <c r="L998" s="3"/>
      <c r="M998" s="3"/>
      <c r="N998" s="3"/>
      <c r="O998" s="3">
        <f t="shared" ref="O998:T998" si="1039">ROUND(AB998,2)</f>
        <v>217606.88</v>
      </c>
      <c r="P998" s="3">
        <f t="shared" si="1039"/>
        <v>201602.51</v>
      </c>
      <c r="Q998" s="3">
        <f t="shared" si="1039"/>
        <v>3253.03</v>
      </c>
      <c r="R998" s="3">
        <f t="shared" si="1039"/>
        <v>289.95</v>
      </c>
      <c r="S998" s="3">
        <f t="shared" si="1039"/>
        <v>12751.34</v>
      </c>
      <c r="T998" s="3">
        <f t="shared" si="1039"/>
        <v>0</v>
      </c>
      <c r="U998" s="3">
        <f>AH998</f>
        <v>1084.7244067439999</v>
      </c>
      <c r="V998" s="3">
        <f>AI998</f>
        <v>0</v>
      </c>
      <c r="W998" s="3">
        <f>ROUND(AJ998,2)</f>
        <v>0</v>
      </c>
      <c r="X998" s="3">
        <f>ROUND(AK998,2)</f>
        <v>11884.4</v>
      </c>
      <c r="Y998" s="3">
        <f>ROUND(AL998,2)</f>
        <v>6348.28</v>
      </c>
      <c r="Z998" s="3"/>
      <c r="AA998" s="3"/>
      <c r="AB998" s="3">
        <f>ROUND(SUMIF(AA918:AA996,"=56481265",O918:O996),2)</f>
        <v>217606.88</v>
      </c>
      <c r="AC998" s="3">
        <f>ROUND(SUMIF(AA918:AA996,"=56481265",P918:P996),2)</f>
        <v>201602.51</v>
      </c>
      <c r="AD998" s="3">
        <f>ROUND(SUMIF(AA918:AA996,"=56481265",Q918:Q996),2)</f>
        <v>3253.03</v>
      </c>
      <c r="AE998" s="3">
        <f>ROUND(SUMIF(AA918:AA996,"=56481265",R918:R996),2)</f>
        <v>289.95</v>
      </c>
      <c r="AF998" s="3">
        <f>ROUND(SUMIF(AA918:AA996,"=56481265",S918:S996),2)</f>
        <v>12751.34</v>
      </c>
      <c r="AG998" s="3">
        <f>ROUND(SUMIF(AA918:AA996,"=56481265",T918:T996),2)</f>
        <v>0</v>
      </c>
      <c r="AH998" s="3">
        <f>SUMIF(AA918:AA996,"=56481265",U918:U996)</f>
        <v>1084.7244067439999</v>
      </c>
      <c r="AI998" s="3">
        <f>SUMIF(AA918:AA996,"=56481265",V918:V996)</f>
        <v>0</v>
      </c>
      <c r="AJ998" s="3">
        <f>ROUND(SUMIF(AA918:AA996,"=56481265",W918:W996),2)</f>
        <v>0</v>
      </c>
      <c r="AK998" s="3">
        <f>ROUND(SUMIF(AA918:AA996,"=56481265",X918:X996),2)</f>
        <v>11884.4</v>
      </c>
      <c r="AL998" s="3">
        <f>ROUND(SUMIF(AA918:AA996,"=56481265",Y918:Y996),2)</f>
        <v>6348.28</v>
      </c>
      <c r="AM998" s="3"/>
      <c r="AN998" s="3"/>
      <c r="AO998" s="3">
        <f t="shared" ref="AO998:BD998" si="1040">ROUND(BX998,2)</f>
        <v>0</v>
      </c>
      <c r="AP998" s="3">
        <f t="shared" si="1040"/>
        <v>0</v>
      </c>
      <c r="AQ998" s="3">
        <f t="shared" si="1040"/>
        <v>0</v>
      </c>
      <c r="AR998" s="3">
        <f t="shared" si="1040"/>
        <v>235839.56</v>
      </c>
      <c r="AS998" s="3">
        <f t="shared" si="1040"/>
        <v>235839.56</v>
      </c>
      <c r="AT998" s="3">
        <f t="shared" si="1040"/>
        <v>0</v>
      </c>
      <c r="AU998" s="3">
        <f t="shared" si="1040"/>
        <v>0</v>
      </c>
      <c r="AV998" s="3">
        <f t="shared" si="1040"/>
        <v>201602.51</v>
      </c>
      <c r="AW998" s="3">
        <f t="shared" si="1040"/>
        <v>201602.51</v>
      </c>
      <c r="AX998" s="3">
        <f t="shared" si="1040"/>
        <v>0</v>
      </c>
      <c r="AY998" s="3">
        <f t="shared" si="1040"/>
        <v>201602.51</v>
      </c>
      <c r="AZ998" s="3">
        <f t="shared" si="1040"/>
        <v>0</v>
      </c>
      <c r="BA998" s="3">
        <f t="shared" si="1040"/>
        <v>0</v>
      </c>
      <c r="BB998" s="3">
        <f t="shared" si="1040"/>
        <v>0</v>
      </c>
      <c r="BC998" s="3">
        <f t="shared" si="1040"/>
        <v>0</v>
      </c>
      <c r="BD998" s="3">
        <f t="shared" si="1040"/>
        <v>0</v>
      </c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>
        <f>ROUND(SUMIF(AA918:AA996,"=56481265",FQ918:FQ996),2)</f>
        <v>0</v>
      </c>
      <c r="BY998" s="3">
        <f>ROUND(SUMIF(AA918:AA996,"=56481265",FR918:FR996),2)</f>
        <v>0</v>
      </c>
      <c r="BZ998" s="3">
        <f>ROUND(SUMIF(AA918:AA996,"=56481265",GL918:GL996),2)</f>
        <v>0</v>
      </c>
      <c r="CA998" s="3">
        <f>ROUND(SUMIF(AA918:AA996,"=56481265",GM918:GM996),2)</f>
        <v>235839.56</v>
      </c>
      <c r="CB998" s="3">
        <f>ROUND(SUMIF(AA918:AA996,"=56481265",GN918:GN996),2)</f>
        <v>235839.56</v>
      </c>
      <c r="CC998" s="3">
        <f>ROUND(SUMIF(AA918:AA996,"=56481265",GO918:GO996),2)</f>
        <v>0</v>
      </c>
      <c r="CD998" s="3">
        <f>ROUND(SUMIF(AA918:AA996,"=56481265",GP918:GP996),2)</f>
        <v>0</v>
      </c>
      <c r="CE998" s="3">
        <f>AC998-BX998</f>
        <v>201602.51</v>
      </c>
      <c r="CF998" s="3">
        <f>AC998-BY998</f>
        <v>201602.51</v>
      </c>
      <c r="CG998" s="3">
        <f>BX998-BZ998</f>
        <v>0</v>
      </c>
      <c r="CH998" s="3">
        <f>AC998-BX998-BY998+BZ998</f>
        <v>201602.51</v>
      </c>
      <c r="CI998" s="3">
        <f>BY998-BZ998</f>
        <v>0</v>
      </c>
      <c r="CJ998" s="3">
        <f>ROUND(SUMIF(AA918:AA996,"=56481265",GX918:GX996),2)</f>
        <v>0</v>
      </c>
      <c r="CK998" s="3">
        <f>ROUND(SUMIF(AA918:AA996,"=56481265",GY918:GY996),2)</f>
        <v>0</v>
      </c>
      <c r="CL998" s="3">
        <f>ROUND(SUMIF(AA918:AA996,"=56481265",GZ918:GZ996),2)</f>
        <v>0</v>
      </c>
      <c r="CM998" s="3">
        <f>ROUND(SUMIF(AA918:AA996,"=56481265",HD918:HD996),2)</f>
        <v>0</v>
      </c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4">
        <f t="shared" ref="DG998:DL998" si="1041">ROUND(DT998,2)</f>
        <v>2885083.46</v>
      </c>
      <c r="DH998" s="4">
        <f t="shared" si="1041"/>
        <v>2230791.4500000002</v>
      </c>
      <c r="DI998" s="4">
        <f t="shared" si="1041"/>
        <v>44522.94</v>
      </c>
      <c r="DJ998" s="4">
        <f t="shared" si="1041"/>
        <v>13865.4</v>
      </c>
      <c r="DK998" s="4">
        <f t="shared" si="1041"/>
        <v>609769.06999999995</v>
      </c>
      <c r="DL998" s="4">
        <f t="shared" si="1041"/>
        <v>0</v>
      </c>
      <c r="DM998" s="4">
        <f>DZ998</f>
        <v>1084.7244067439999</v>
      </c>
      <c r="DN998" s="4">
        <f>EA998</f>
        <v>0</v>
      </c>
      <c r="DO998" s="4">
        <f>ROUND(EB998,2)</f>
        <v>0</v>
      </c>
      <c r="DP998" s="4">
        <f>ROUND(EC998,2)</f>
        <v>568311.52</v>
      </c>
      <c r="DQ998" s="4">
        <f>ROUND(ED998,2)</f>
        <v>303575.34999999998</v>
      </c>
      <c r="DR998" s="4"/>
      <c r="DS998" s="4"/>
      <c r="DT998" s="4">
        <f>ROUND(SUMIF(AA918:AA996,"=56481267",O918:O996),2)</f>
        <v>2885083.46</v>
      </c>
      <c r="DU998" s="4">
        <f>ROUND(SUMIF(AA918:AA996,"=56481267",P918:P996),2)</f>
        <v>2230791.4500000002</v>
      </c>
      <c r="DV998" s="4">
        <f>ROUND(SUMIF(AA918:AA996,"=56481267",Q918:Q996),2)</f>
        <v>44522.94</v>
      </c>
      <c r="DW998" s="4">
        <f>ROUND(SUMIF(AA918:AA996,"=56481267",R918:R996),2)</f>
        <v>13865.4</v>
      </c>
      <c r="DX998" s="4">
        <f>ROUND(SUMIF(AA918:AA996,"=56481267",S918:S996),2)</f>
        <v>609769.06999999995</v>
      </c>
      <c r="DY998" s="4">
        <f>ROUND(SUMIF(AA918:AA996,"=56481267",T918:T996),2)</f>
        <v>0</v>
      </c>
      <c r="DZ998" s="4">
        <f>SUMIF(AA918:AA996,"=56481267",U918:U996)</f>
        <v>1084.7244067439999</v>
      </c>
      <c r="EA998" s="4">
        <f>SUMIF(AA918:AA996,"=56481267",V918:V996)</f>
        <v>0</v>
      </c>
      <c r="EB998" s="4">
        <f>ROUND(SUMIF(AA918:AA996,"=56481267",W918:W996),2)</f>
        <v>0</v>
      </c>
      <c r="EC998" s="4">
        <f>ROUND(SUMIF(AA918:AA996,"=56481267",X918:X996),2)</f>
        <v>568311.52</v>
      </c>
      <c r="ED998" s="4">
        <f>ROUND(SUMIF(AA918:AA996,"=56481267",Y918:Y996),2)</f>
        <v>303575.34999999998</v>
      </c>
      <c r="EE998" s="4"/>
      <c r="EF998" s="4"/>
      <c r="EG998" s="4">
        <f t="shared" ref="EG998:EV998" si="1042">ROUND(FP998,2)</f>
        <v>0</v>
      </c>
      <c r="EH998" s="4">
        <f t="shared" si="1042"/>
        <v>0</v>
      </c>
      <c r="EI998" s="4">
        <f t="shared" si="1042"/>
        <v>0</v>
      </c>
      <c r="EJ998" s="4">
        <f t="shared" si="1042"/>
        <v>3756970.33</v>
      </c>
      <c r="EK998" s="4">
        <f t="shared" si="1042"/>
        <v>3756970.33</v>
      </c>
      <c r="EL998" s="4">
        <f t="shared" si="1042"/>
        <v>0</v>
      </c>
      <c r="EM998" s="4">
        <f t="shared" si="1042"/>
        <v>0</v>
      </c>
      <c r="EN998" s="4">
        <f t="shared" si="1042"/>
        <v>2230791.4500000002</v>
      </c>
      <c r="EO998" s="4">
        <f t="shared" si="1042"/>
        <v>2230791.4500000002</v>
      </c>
      <c r="EP998" s="4">
        <f t="shared" si="1042"/>
        <v>0</v>
      </c>
      <c r="EQ998" s="4">
        <f t="shared" si="1042"/>
        <v>2230791.4500000002</v>
      </c>
      <c r="ER998" s="4">
        <f t="shared" si="1042"/>
        <v>0</v>
      </c>
      <c r="ES998" s="4">
        <f t="shared" si="1042"/>
        <v>0</v>
      </c>
      <c r="ET998" s="4">
        <f t="shared" si="1042"/>
        <v>0</v>
      </c>
      <c r="EU998" s="4">
        <f t="shared" si="1042"/>
        <v>0</v>
      </c>
      <c r="EV998" s="4">
        <f t="shared" si="1042"/>
        <v>0</v>
      </c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>
        <f>ROUND(SUMIF(AA918:AA996,"=56481267",FQ918:FQ996),2)</f>
        <v>0</v>
      </c>
      <c r="FQ998" s="4">
        <f>ROUND(SUMIF(AA918:AA996,"=56481267",FR918:FR996),2)</f>
        <v>0</v>
      </c>
      <c r="FR998" s="4">
        <f>ROUND(SUMIF(AA918:AA996,"=56481267",GL918:GL996),2)</f>
        <v>0</v>
      </c>
      <c r="FS998" s="4">
        <f>ROUND(SUMIF(AA918:AA996,"=56481267",GM918:GM996),2)</f>
        <v>3756970.33</v>
      </c>
      <c r="FT998" s="4">
        <f>ROUND(SUMIF(AA918:AA996,"=56481267",GN918:GN996),2)</f>
        <v>3756970.33</v>
      </c>
      <c r="FU998" s="4">
        <f>ROUND(SUMIF(AA918:AA996,"=56481267",GO918:GO996),2)</f>
        <v>0</v>
      </c>
      <c r="FV998" s="4">
        <f>ROUND(SUMIF(AA918:AA996,"=56481267",GP918:GP996),2)</f>
        <v>0</v>
      </c>
      <c r="FW998" s="4">
        <f>DU998-FP998</f>
        <v>2230791.4500000002</v>
      </c>
      <c r="FX998" s="4">
        <f>DU998-FQ998</f>
        <v>2230791.4500000002</v>
      </c>
      <c r="FY998" s="4">
        <f>FP998-FR998</f>
        <v>0</v>
      </c>
      <c r="FZ998" s="4">
        <f>DU998-FP998-FQ998+FR998</f>
        <v>2230791.4500000002</v>
      </c>
      <c r="GA998" s="4">
        <f>FQ998-FR998</f>
        <v>0</v>
      </c>
      <c r="GB998" s="4">
        <f>ROUND(SUMIF(AA918:AA996,"=56481267",GX918:GX996),2)</f>
        <v>0</v>
      </c>
      <c r="GC998" s="4">
        <f>ROUND(SUMIF(AA918:AA996,"=56481267",GY918:GY996),2)</f>
        <v>0</v>
      </c>
      <c r="GD998" s="4">
        <f>ROUND(SUMIF(AA918:AA996,"=56481267",GZ918:GZ996),2)</f>
        <v>0</v>
      </c>
      <c r="GE998" s="4">
        <f>ROUND(SUMIF(AA918:AA996,"=56481267",HD918:HD996),2)</f>
        <v>0</v>
      </c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>
        <v>0</v>
      </c>
    </row>
    <row r="1000" spans="1:255" ht="13" x14ac:dyDescent="0.3">
      <c r="A1000" s="5">
        <v>50</v>
      </c>
      <c r="B1000" s="5">
        <v>0</v>
      </c>
      <c r="C1000" s="5">
        <v>0</v>
      </c>
      <c r="D1000" s="5">
        <v>1</v>
      </c>
      <c r="E1000" s="5">
        <v>201</v>
      </c>
      <c r="F1000" s="5">
        <f>ROUND(Source!O998,O1000)</f>
        <v>217606.88</v>
      </c>
      <c r="G1000" s="5" t="s">
        <v>57</v>
      </c>
      <c r="H1000" s="5" t="s">
        <v>58</v>
      </c>
      <c r="I1000" s="5"/>
      <c r="J1000" s="5"/>
      <c r="K1000" s="5">
        <v>201</v>
      </c>
      <c r="L1000" s="5">
        <v>1</v>
      </c>
      <c r="M1000" s="5">
        <v>3</v>
      </c>
      <c r="N1000" s="5" t="s">
        <v>3</v>
      </c>
      <c r="O1000" s="5">
        <v>2</v>
      </c>
      <c r="P1000" s="5">
        <f>ROUND(Source!DG998,O1000)</f>
        <v>2885083.46</v>
      </c>
      <c r="Q1000" s="5"/>
      <c r="R1000" s="5"/>
      <c r="S1000" s="5"/>
      <c r="T1000" s="5"/>
      <c r="U1000" s="5"/>
      <c r="V1000" s="5"/>
      <c r="W1000" s="5">
        <v>217606.88</v>
      </c>
      <c r="X1000" s="5">
        <v>1</v>
      </c>
      <c r="Y1000" s="5">
        <v>217606.88</v>
      </c>
      <c r="Z1000" s="5">
        <v>2885083.46</v>
      </c>
      <c r="AA1000" s="5">
        <v>1</v>
      </c>
      <c r="AB1000" s="5">
        <v>2885083.46</v>
      </c>
    </row>
    <row r="1001" spans="1:255" ht="13" x14ac:dyDescent="0.3">
      <c r="A1001" s="5">
        <v>50</v>
      </c>
      <c r="B1001" s="5">
        <v>0</v>
      </c>
      <c r="C1001" s="5">
        <v>0</v>
      </c>
      <c r="D1001" s="5">
        <v>1</v>
      </c>
      <c r="E1001" s="5">
        <v>202</v>
      </c>
      <c r="F1001" s="5">
        <f>ROUND(Source!P998,O1001)</f>
        <v>201602.51</v>
      </c>
      <c r="G1001" s="5" t="s">
        <v>59</v>
      </c>
      <c r="H1001" s="5" t="s">
        <v>60</v>
      </c>
      <c r="I1001" s="5"/>
      <c r="J1001" s="5"/>
      <c r="K1001" s="5">
        <v>202</v>
      </c>
      <c r="L1001" s="5">
        <v>2</v>
      </c>
      <c r="M1001" s="5">
        <v>3</v>
      </c>
      <c r="N1001" s="5" t="s">
        <v>3</v>
      </c>
      <c r="O1001" s="5">
        <v>2</v>
      </c>
      <c r="P1001" s="5">
        <f>ROUND(Source!DH998,O1001)</f>
        <v>2230791.4500000002</v>
      </c>
      <c r="Q1001" s="5"/>
      <c r="R1001" s="5"/>
      <c r="S1001" s="5"/>
      <c r="T1001" s="5"/>
      <c r="U1001" s="5"/>
      <c r="V1001" s="5"/>
      <c r="W1001" s="5">
        <v>201602.51</v>
      </c>
      <c r="X1001" s="5">
        <v>1</v>
      </c>
      <c r="Y1001" s="5">
        <v>201602.51</v>
      </c>
      <c r="Z1001" s="5">
        <v>2230791.4500000002</v>
      </c>
      <c r="AA1001" s="5">
        <v>1</v>
      </c>
      <c r="AB1001" s="5">
        <v>2230791.4500000002</v>
      </c>
    </row>
    <row r="1002" spans="1:255" ht="13" x14ac:dyDescent="0.3">
      <c r="A1002" s="5">
        <v>50</v>
      </c>
      <c r="B1002" s="5">
        <v>0</v>
      </c>
      <c r="C1002" s="5">
        <v>0</v>
      </c>
      <c r="D1002" s="5">
        <v>1</v>
      </c>
      <c r="E1002" s="5">
        <v>222</v>
      </c>
      <c r="F1002" s="5">
        <f>ROUND(Source!AO998,O1002)</f>
        <v>0</v>
      </c>
      <c r="G1002" s="5" t="s">
        <v>61</v>
      </c>
      <c r="H1002" s="5" t="s">
        <v>62</v>
      </c>
      <c r="I1002" s="5"/>
      <c r="J1002" s="5"/>
      <c r="K1002" s="5">
        <v>222</v>
      </c>
      <c r="L1002" s="5">
        <v>3</v>
      </c>
      <c r="M1002" s="5">
        <v>3</v>
      </c>
      <c r="N1002" s="5" t="s">
        <v>3</v>
      </c>
      <c r="O1002" s="5">
        <v>2</v>
      </c>
      <c r="P1002" s="5">
        <f>ROUND(Source!EG998,O1002)</f>
        <v>0</v>
      </c>
      <c r="Q1002" s="5"/>
      <c r="R1002" s="5"/>
      <c r="S1002" s="5"/>
      <c r="T1002" s="5"/>
      <c r="U1002" s="5"/>
      <c r="V1002" s="5"/>
      <c r="W1002" s="5">
        <v>0</v>
      </c>
      <c r="X1002" s="5">
        <v>1</v>
      </c>
      <c r="Y1002" s="5">
        <v>0</v>
      </c>
      <c r="Z1002" s="5">
        <v>0</v>
      </c>
      <c r="AA1002" s="5">
        <v>1</v>
      </c>
      <c r="AB1002" s="5">
        <v>0</v>
      </c>
    </row>
    <row r="1003" spans="1:255" ht="13" x14ac:dyDescent="0.3">
      <c r="A1003" s="5">
        <v>50</v>
      </c>
      <c r="B1003" s="5">
        <v>0</v>
      </c>
      <c r="C1003" s="5">
        <v>0</v>
      </c>
      <c r="D1003" s="5">
        <v>1</v>
      </c>
      <c r="E1003" s="5">
        <v>225</v>
      </c>
      <c r="F1003" s="5">
        <f>ROUND(Source!AV998,O1003)</f>
        <v>201602.51</v>
      </c>
      <c r="G1003" s="5" t="s">
        <v>63</v>
      </c>
      <c r="H1003" s="5" t="s">
        <v>64</v>
      </c>
      <c r="I1003" s="5"/>
      <c r="J1003" s="5"/>
      <c r="K1003" s="5">
        <v>225</v>
      </c>
      <c r="L1003" s="5">
        <v>4</v>
      </c>
      <c r="M1003" s="5">
        <v>3</v>
      </c>
      <c r="N1003" s="5" t="s">
        <v>3</v>
      </c>
      <c r="O1003" s="5">
        <v>2</v>
      </c>
      <c r="P1003" s="5">
        <f>ROUND(Source!EN998,O1003)</f>
        <v>2230791.4500000002</v>
      </c>
      <c r="Q1003" s="5"/>
      <c r="R1003" s="5"/>
      <c r="S1003" s="5"/>
      <c r="T1003" s="5"/>
      <c r="U1003" s="5"/>
      <c r="V1003" s="5"/>
      <c r="W1003" s="5">
        <v>201602.51</v>
      </c>
      <c r="X1003" s="5">
        <v>1</v>
      </c>
      <c r="Y1003" s="5">
        <v>201602.51</v>
      </c>
      <c r="Z1003" s="5">
        <v>2230791.4500000002</v>
      </c>
      <c r="AA1003" s="5">
        <v>1</v>
      </c>
      <c r="AB1003" s="5">
        <v>2230791.4500000002</v>
      </c>
    </row>
    <row r="1004" spans="1:255" ht="13" x14ac:dyDescent="0.3">
      <c r="A1004" s="5">
        <v>50</v>
      </c>
      <c r="B1004" s="5">
        <v>0</v>
      </c>
      <c r="C1004" s="5">
        <v>0</v>
      </c>
      <c r="D1004" s="5">
        <v>1</v>
      </c>
      <c r="E1004" s="5">
        <v>226</v>
      </c>
      <c r="F1004" s="5">
        <f>ROUND(Source!AW998,O1004)</f>
        <v>201602.51</v>
      </c>
      <c r="G1004" s="5" t="s">
        <v>65</v>
      </c>
      <c r="H1004" s="5" t="s">
        <v>66</v>
      </c>
      <c r="I1004" s="5"/>
      <c r="J1004" s="5"/>
      <c r="K1004" s="5">
        <v>226</v>
      </c>
      <c r="L1004" s="5">
        <v>5</v>
      </c>
      <c r="M1004" s="5">
        <v>3</v>
      </c>
      <c r="N1004" s="5" t="s">
        <v>3</v>
      </c>
      <c r="O1004" s="5">
        <v>2</v>
      </c>
      <c r="P1004" s="5">
        <f>ROUND(Source!EO998,O1004)</f>
        <v>2230791.4500000002</v>
      </c>
      <c r="Q1004" s="5"/>
      <c r="R1004" s="5"/>
      <c r="S1004" s="5"/>
      <c r="T1004" s="5"/>
      <c r="U1004" s="5"/>
      <c r="V1004" s="5"/>
      <c r="W1004" s="5">
        <v>201602.51</v>
      </c>
      <c r="X1004" s="5">
        <v>1</v>
      </c>
      <c r="Y1004" s="5">
        <v>201602.51</v>
      </c>
      <c r="Z1004" s="5">
        <v>2230791.4500000002</v>
      </c>
      <c r="AA1004" s="5">
        <v>1</v>
      </c>
      <c r="AB1004" s="5">
        <v>2230791.4500000002</v>
      </c>
    </row>
    <row r="1005" spans="1:255" ht="13" x14ac:dyDescent="0.3">
      <c r="A1005" s="5">
        <v>50</v>
      </c>
      <c r="B1005" s="5">
        <v>0</v>
      </c>
      <c r="C1005" s="5">
        <v>0</v>
      </c>
      <c r="D1005" s="5">
        <v>1</v>
      </c>
      <c r="E1005" s="5">
        <v>227</v>
      </c>
      <c r="F1005" s="5">
        <f>ROUND(Source!AX998,O1005)</f>
        <v>0</v>
      </c>
      <c r="G1005" s="5" t="s">
        <v>67</v>
      </c>
      <c r="H1005" s="5" t="s">
        <v>68</v>
      </c>
      <c r="I1005" s="5"/>
      <c r="J1005" s="5"/>
      <c r="K1005" s="5">
        <v>227</v>
      </c>
      <c r="L1005" s="5">
        <v>6</v>
      </c>
      <c r="M1005" s="5">
        <v>3</v>
      </c>
      <c r="N1005" s="5" t="s">
        <v>3</v>
      </c>
      <c r="O1005" s="5">
        <v>2</v>
      </c>
      <c r="P1005" s="5">
        <f>ROUND(Source!EP998,O1005)</f>
        <v>0</v>
      </c>
      <c r="Q1005" s="5"/>
      <c r="R1005" s="5"/>
      <c r="S1005" s="5"/>
      <c r="T1005" s="5"/>
      <c r="U1005" s="5"/>
      <c r="V1005" s="5"/>
      <c r="W1005" s="5">
        <v>0</v>
      </c>
      <c r="X1005" s="5">
        <v>1</v>
      </c>
      <c r="Y1005" s="5">
        <v>0</v>
      </c>
      <c r="Z1005" s="5">
        <v>0</v>
      </c>
      <c r="AA1005" s="5">
        <v>1</v>
      </c>
      <c r="AB1005" s="5">
        <v>0</v>
      </c>
    </row>
    <row r="1006" spans="1:255" ht="13" x14ac:dyDescent="0.3">
      <c r="A1006" s="5">
        <v>50</v>
      </c>
      <c r="B1006" s="5">
        <v>0</v>
      </c>
      <c r="C1006" s="5">
        <v>0</v>
      </c>
      <c r="D1006" s="5">
        <v>1</v>
      </c>
      <c r="E1006" s="5">
        <v>228</v>
      </c>
      <c r="F1006" s="5">
        <f>ROUND(Source!AY998,O1006)</f>
        <v>201602.51</v>
      </c>
      <c r="G1006" s="5" t="s">
        <v>69</v>
      </c>
      <c r="H1006" s="5" t="s">
        <v>70</v>
      </c>
      <c r="I1006" s="5"/>
      <c r="J1006" s="5"/>
      <c r="K1006" s="5">
        <v>228</v>
      </c>
      <c r="L1006" s="5">
        <v>7</v>
      </c>
      <c r="M1006" s="5">
        <v>3</v>
      </c>
      <c r="N1006" s="5" t="s">
        <v>3</v>
      </c>
      <c r="O1006" s="5">
        <v>2</v>
      </c>
      <c r="P1006" s="5">
        <f>ROUND(Source!EQ998,O1006)</f>
        <v>2230791.4500000002</v>
      </c>
      <c r="Q1006" s="5"/>
      <c r="R1006" s="5"/>
      <c r="S1006" s="5"/>
      <c r="T1006" s="5"/>
      <c r="U1006" s="5"/>
      <c r="V1006" s="5"/>
      <c r="W1006" s="5">
        <v>201602.51</v>
      </c>
      <c r="X1006" s="5">
        <v>1</v>
      </c>
      <c r="Y1006" s="5">
        <v>201602.51</v>
      </c>
      <c r="Z1006" s="5">
        <v>2230791.4500000002</v>
      </c>
      <c r="AA1006" s="5">
        <v>1</v>
      </c>
      <c r="AB1006" s="5">
        <v>2230791.4500000002</v>
      </c>
    </row>
    <row r="1007" spans="1:255" ht="13" x14ac:dyDescent="0.3">
      <c r="A1007" s="5">
        <v>50</v>
      </c>
      <c r="B1007" s="5">
        <v>0</v>
      </c>
      <c r="C1007" s="5">
        <v>0</v>
      </c>
      <c r="D1007" s="5">
        <v>1</v>
      </c>
      <c r="E1007" s="5">
        <v>216</v>
      </c>
      <c r="F1007" s="5">
        <f>ROUND(Source!AP998,O1007)</f>
        <v>0</v>
      </c>
      <c r="G1007" s="5" t="s">
        <v>71</v>
      </c>
      <c r="H1007" s="5" t="s">
        <v>72</v>
      </c>
      <c r="I1007" s="5"/>
      <c r="J1007" s="5"/>
      <c r="K1007" s="5">
        <v>216</v>
      </c>
      <c r="L1007" s="5">
        <v>8</v>
      </c>
      <c r="M1007" s="5">
        <v>3</v>
      </c>
      <c r="N1007" s="5" t="s">
        <v>3</v>
      </c>
      <c r="O1007" s="5">
        <v>2</v>
      </c>
      <c r="P1007" s="5">
        <f>ROUND(Source!EH998,O1007)</f>
        <v>0</v>
      </c>
      <c r="Q1007" s="5"/>
      <c r="R1007" s="5"/>
      <c r="S1007" s="5"/>
      <c r="T1007" s="5"/>
      <c r="U1007" s="5"/>
      <c r="V1007" s="5"/>
      <c r="W1007" s="5">
        <v>0</v>
      </c>
      <c r="X1007" s="5">
        <v>1</v>
      </c>
      <c r="Y1007" s="5">
        <v>0</v>
      </c>
      <c r="Z1007" s="5">
        <v>0</v>
      </c>
      <c r="AA1007" s="5">
        <v>1</v>
      </c>
      <c r="AB1007" s="5">
        <v>0</v>
      </c>
    </row>
    <row r="1008" spans="1:255" ht="13" x14ac:dyDescent="0.3">
      <c r="A1008" s="5">
        <v>50</v>
      </c>
      <c r="B1008" s="5">
        <v>0</v>
      </c>
      <c r="C1008" s="5">
        <v>0</v>
      </c>
      <c r="D1008" s="5">
        <v>1</v>
      </c>
      <c r="E1008" s="5">
        <v>223</v>
      </c>
      <c r="F1008" s="5">
        <f>ROUND(Source!AQ998,O1008)</f>
        <v>0</v>
      </c>
      <c r="G1008" s="5" t="s">
        <v>73</v>
      </c>
      <c r="H1008" s="5" t="s">
        <v>74</v>
      </c>
      <c r="I1008" s="5"/>
      <c r="J1008" s="5"/>
      <c r="K1008" s="5">
        <v>223</v>
      </c>
      <c r="L1008" s="5">
        <v>9</v>
      </c>
      <c r="M1008" s="5">
        <v>3</v>
      </c>
      <c r="N1008" s="5" t="s">
        <v>3</v>
      </c>
      <c r="O1008" s="5">
        <v>2</v>
      </c>
      <c r="P1008" s="5">
        <f>ROUND(Source!EI998,O1008)</f>
        <v>0</v>
      </c>
      <c r="Q1008" s="5"/>
      <c r="R1008" s="5"/>
      <c r="S1008" s="5"/>
      <c r="T1008" s="5"/>
      <c r="U1008" s="5"/>
      <c r="V1008" s="5"/>
      <c r="W1008" s="5">
        <v>0</v>
      </c>
      <c r="X1008" s="5">
        <v>1</v>
      </c>
      <c r="Y1008" s="5">
        <v>0</v>
      </c>
      <c r="Z1008" s="5">
        <v>0</v>
      </c>
      <c r="AA1008" s="5">
        <v>1</v>
      </c>
      <c r="AB1008" s="5">
        <v>0</v>
      </c>
    </row>
    <row r="1009" spans="1:28" ht="13" x14ac:dyDescent="0.3">
      <c r="A1009" s="5">
        <v>50</v>
      </c>
      <c r="B1009" s="5">
        <v>0</v>
      </c>
      <c r="C1009" s="5">
        <v>0</v>
      </c>
      <c r="D1009" s="5">
        <v>1</v>
      </c>
      <c r="E1009" s="5">
        <v>229</v>
      </c>
      <c r="F1009" s="5">
        <f>ROUND(Source!AZ998,O1009)</f>
        <v>0</v>
      </c>
      <c r="G1009" s="5" t="s">
        <v>75</v>
      </c>
      <c r="H1009" s="5" t="s">
        <v>76</v>
      </c>
      <c r="I1009" s="5"/>
      <c r="J1009" s="5"/>
      <c r="K1009" s="5">
        <v>229</v>
      </c>
      <c r="L1009" s="5">
        <v>10</v>
      </c>
      <c r="M1009" s="5">
        <v>3</v>
      </c>
      <c r="N1009" s="5" t="s">
        <v>3</v>
      </c>
      <c r="O1009" s="5">
        <v>2</v>
      </c>
      <c r="P1009" s="5">
        <f>ROUND(Source!ER998,O1009)</f>
        <v>0</v>
      </c>
      <c r="Q1009" s="5"/>
      <c r="R1009" s="5"/>
      <c r="S1009" s="5"/>
      <c r="T1009" s="5"/>
      <c r="U1009" s="5"/>
      <c r="V1009" s="5"/>
      <c r="W1009" s="5">
        <v>0</v>
      </c>
      <c r="X1009" s="5">
        <v>1</v>
      </c>
      <c r="Y1009" s="5">
        <v>0</v>
      </c>
      <c r="Z1009" s="5">
        <v>0</v>
      </c>
      <c r="AA1009" s="5">
        <v>1</v>
      </c>
      <c r="AB1009" s="5">
        <v>0</v>
      </c>
    </row>
    <row r="1010" spans="1:28" ht="13" x14ac:dyDescent="0.3">
      <c r="A1010" s="5">
        <v>50</v>
      </c>
      <c r="B1010" s="5">
        <v>0</v>
      </c>
      <c r="C1010" s="5">
        <v>0</v>
      </c>
      <c r="D1010" s="5">
        <v>1</v>
      </c>
      <c r="E1010" s="5">
        <v>203</v>
      </c>
      <c r="F1010" s="5">
        <f>ROUND(Source!Q998,O1010)</f>
        <v>3253.03</v>
      </c>
      <c r="G1010" s="5" t="s">
        <v>77</v>
      </c>
      <c r="H1010" s="5" t="s">
        <v>78</v>
      </c>
      <c r="I1010" s="5"/>
      <c r="J1010" s="5"/>
      <c r="K1010" s="5">
        <v>203</v>
      </c>
      <c r="L1010" s="5">
        <v>11</v>
      </c>
      <c r="M1010" s="5">
        <v>3</v>
      </c>
      <c r="N1010" s="5" t="s">
        <v>3</v>
      </c>
      <c r="O1010" s="5">
        <v>2</v>
      </c>
      <c r="P1010" s="5">
        <f>ROUND(Source!DI998,O1010)</f>
        <v>44522.94</v>
      </c>
      <c r="Q1010" s="5"/>
      <c r="R1010" s="5"/>
      <c r="S1010" s="5"/>
      <c r="T1010" s="5"/>
      <c r="U1010" s="5"/>
      <c r="V1010" s="5"/>
      <c r="W1010" s="5">
        <v>3253.03</v>
      </c>
      <c r="X1010" s="5">
        <v>1</v>
      </c>
      <c r="Y1010" s="5">
        <v>3253.03</v>
      </c>
      <c r="Z1010" s="5">
        <v>44522.94</v>
      </c>
      <c r="AA1010" s="5">
        <v>1</v>
      </c>
      <c r="AB1010" s="5">
        <v>44522.94</v>
      </c>
    </row>
    <row r="1011" spans="1:28" ht="13" x14ac:dyDescent="0.3">
      <c r="A1011" s="5">
        <v>50</v>
      </c>
      <c r="B1011" s="5">
        <v>0</v>
      </c>
      <c r="C1011" s="5">
        <v>0</v>
      </c>
      <c r="D1011" s="5">
        <v>1</v>
      </c>
      <c r="E1011" s="5">
        <v>231</v>
      </c>
      <c r="F1011" s="5">
        <f>ROUND(Source!BB998,O1011)</f>
        <v>0</v>
      </c>
      <c r="G1011" s="5" t="s">
        <v>79</v>
      </c>
      <c r="H1011" s="5" t="s">
        <v>80</v>
      </c>
      <c r="I1011" s="5"/>
      <c r="J1011" s="5"/>
      <c r="K1011" s="5">
        <v>231</v>
      </c>
      <c r="L1011" s="5">
        <v>12</v>
      </c>
      <c r="M1011" s="5">
        <v>3</v>
      </c>
      <c r="N1011" s="5" t="s">
        <v>3</v>
      </c>
      <c r="O1011" s="5">
        <v>2</v>
      </c>
      <c r="P1011" s="5">
        <f>ROUND(Source!ET998,O1011)</f>
        <v>0</v>
      </c>
      <c r="Q1011" s="5"/>
      <c r="R1011" s="5"/>
      <c r="S1011" s="5"/>
      <c r="T1011" s="5"/>
      <c r="U1011" s="5"/>
      <c r="V1011" s="5"/>
      <c r="W1011" s="5">
        <v>0</v>
      </c>
      <c r="X1011" s="5">
        <v>1</v>
      </c>
      <c r="Y1011" s="5">
        <v>0</v>
      </c>
      <c r="Z1011" s="5">
        <v>0</v>
      </c>
      <c r="AA1011" s="5">
        <v>1</v>
      </c>
      <c r="AB1011" s="5">
        <v>0</v>
      </c>
    </row>
    <row r="1012" spans="1:28" ht="13" x14ac:dyDescent="0.3">
      <c r="A1012" s="5">
        <v>50</v>
      </c>
      <c r="B1012" s="5">
        <v>0</v>
      </c>
      <c r="C1012" s="5">
        <v>0</v>
      </c>
      <c r="D1012" s="5">
        <v>1</v>
      </c>
      <c r="E1012" s="5">
        <v>204</v>
      </c>
      <c r="F1012" s="5">
        <f>ROUND(Source!R998,O1012)</f>
        <v>289.95</v>
      </c>
      <c r="G1012" s="5" t="s">
        <v>81</v>
      </c>
      <c r="H1012" s="5" t="s">
        <v>82</v>
      </c>
      <c r="I1012" s="5"/>
      <c r="J1012" s="5"/>
      <c r="K1012" s="5">
        <v>204</v>
      </c>
      <c r="L1012" s="5">
        <v>13</v>
      </c>
      <c r="M1012" s="5">
        <v>3</v>
      </c>
      <c r="N1012" s="5" t="s">
        <v>3</v>
      </c>
      <c r="O1012" s="5">
        <v>2</v>
      </c>
      <c r="P1012" s="5">
        <f>ROUND(Source!DJ998,O1012)</f>
        <v>13865.4</v>
      </c>
      <c r="Q1012" s="5"/>
      <c r="R1012" s="5"/>
      <c r="S1012" s="5"/>
      <c r="T1012" s="5"/>
      <c r="U1012" s="5"/>
      <c r="V1012" s="5"/>
      <c r="W1012" s="5">
        <v>289.95</v>
      </c>
      <c r="X1012" s="5">
        <v>1</v>
      </c>
      <c r="Y1012" s="5">
        <v>289.95</v>
      </c>
      <c r="Z1012" s="5">
        <v>13865.4</v>
      </c>
      <c r="AA1012" s="5">
        <v>1</v>
      </c>
      <c r="AB1012" s="5">
        <v>13865.4</v>
      </c>
    </row>
    <row r="1013" spans="1:28" ht="13" x14ac:dyDescent="0.3">
      <c r="A1013" s="5">
        <v>50</v>
      </c>
      <c r="B1013" s="5">
        <v>0</v>
      </c>
      <c r="C1013" s="5">
        <v>0</v>
      </c>
      <c r="D1013" s="5">
        <v>1</v>
      </c>
      <c r="E1013" s="5">
        <v>205</v>
      </c>
      <c r="F1013" s="5">
        <f>ROUND(Source!S998,O1013)</f>
        <v>12751.34</v>
      </c>
      <c r="G1013" s="5" t="s">
        <v>83</v>
      </c>
      <c r="H1013" s="5" t="s">
        <v>84</v>
      </c>
      <c r="I1013" s="5"/>
      <c r="J1013" s="5"/>
      <c r="K1013" s="5">
        <v>205</v>
      </c>
      <c r="L1013" s="5">
        <v>14</v>
      </c>
      <c r="M1013" s="5">
        <v>3</v>
      </c>
      <c r="N1013" s="5" t="s">
        <v>3</v>
      </c>
      <c r="O1013" s="5">
        <v>2</v>
      </c>
      <c r="P1013" s="5">
        <f>ROUND(Source!DK998,O1013)</f>
        <v>609769.06999999995</v>
      </c>
      <c r="Q1013" s="5"/>
      <c r="R1013" s="5"/>
      <c r="S1013" s="5"/>
      <c r="T1013" s="5"/>
      <c r="U1013" s="5"/>
      <c r="V1013" s="5"/>
      <c r="W1013" s="5">
        <v>12751.34</v>
      </c>
      <c r="X1013" s="5">
        <v>1</v>
      </c>
      <c r="Y1013" s="5">
        <v>12751.34</v>
      </c>
      <c r="Z1013" s="5">
        <v>609769.06999999995</v>
      </c>
      <c r="AA1013" s="5">
        <v>1</v>
      </c>
      <c r="AB1013" s="5">
        <v>609769.06999999995</v>
      </c>
    </row>
    <row r="1014" spans="1:28" ht="13" x14ac:dyDescent="0.3">
      <c r="A1014" s="5">
        <v>50</v>
      </c>
      <c r="B1014" s="5">
        <v>0</v>
      </c>
      <c r="C1014" s="5">
        <v>0</v>
      </c>
      <c r="D1014" s="5">
        <v>1</v>
      </c>
      <c r="E1014" s="5">
        <v>232</v>
      </c>
      <c r="F1014" s="5">
        <f>ROUND(Source!BC998,O1014)</f>
        <v>0</v>
      </c>
      <c r="G1014" s="5" t="s">
        <v>85</v>
      </c>
      <c r="H1014" s="5" t="s">
        <v>86</v>
      </c>
      <c r="I1014" s="5"/>
      <c r="J1014" s="5"/>
      <c r="K1014" s="5">
        <v>232</v>
      </c>
      <c r="L1014" s="5">
        <v>15</v>
      </c>
      <c r="M1014" s="5">
        <v>3</v>
      </c>
      <c r="N1014" s="5" t="s">
        <v>3</v>
      </c>
      <c r="O1014" s="5">
        <v>2</v>
      </c>
      <c r="P1014" s="5">
        <f>ROUND(Source!EU998,O1014)</f>
        <v>0</v>
      </c>
      <c r="Q1014" s="5"/>
      <c r="R1014" s="5"/>
      <c r="S1014" s="5"/>
      <c r="T1014" s="5"/>
      <c r="U1014" s="5"/>
      <c r="V1014" s="5"/>
      <c r="W1014" s="5">
        <v>0</v>
      </c>
      <c r="X1014" s="5">
        <v>1</v>
      </c>
      <c r="Y1014" s="5">
        <v>0</v>
      </c>
      <c r="Z1014" s="5">
        <v>0</v>
      </c>
      <c r="AA1014" s="5">
        <v>1</v>
      </c>
      <c r="AB1014" s="5">
        <v>0</v>
      </c>
    </row>
    <row r="1015" spans="1:28" ht="13" x14ac:dyDescent="0.3">
      <c r="A1015" s="5">
        <v>50</v>
      </c>
      <c r="B1015" s="5">
        <v>0</v>
      </c>
      <c r="C1015" s="5">
        <v>0</v>
      </c>
      <c r="D1015" s="5">
        <v>1</v>
      </c>
      <c r="E1015" s="5">
        <v>214</v>
      </c>
      <c r="F1015" s="5">
        <f>ROUND(Source!AS998,O1015)</f>
        <v>235839.56</v>
      </c>
      <c r="G1015" s="5" t="s">
        <v>87</v>
      </c>
      <c r="H1015" s="5" t="s">
        <v>88</v>
      </c>
      <c r="I1015" s="5"/>
      <c r="J1015" s="5"/>
      <c r="K1015" s="5">
        <v>214</v>
      </c>
      <c r="L1015" s="5">
        <v>16</v>
      </c>
      <c r="M1015" s="5">
        <v>3</v>
      </c>
      <c r="N1015" s="5" t="s">
        <v>3</v>
      </c>
      <c r="O1015" s="5">
        <v>2</v>
      </c>
      <c r="P1015" s="5">
        <f>ROUND(Source!EK998,O1015)</f>
        <v>3756970.33</v>
      </c>
      <c r="Q1015" s="5"/>
      <c r="R1015" s="5"/>
      <c r="S1015" s="5"/>
      <c r="T1015" s="5"/>
      <c r="U1015" s="5"/>
      <c r="V1015" s="5"/>
      <c r="W1015" s="5">
        <v>235839.56</v>
      </c>
      <c r="X1015" s="5">
        <v>1</v>
      </c>
      <c r="Y1015" s="5">
        <v>235839.56</v>
      </c>
      <c r="Z1015" s="5">
        <v>3756970.33</v>
      </c>
      <c r="AA1015" s="5">
        <v>1</v>
      </c>
      <c r="AB1015" s="5">
        <v>3756970.33</v>
      </c>
    </row>
    <row r="1016" spans="1:28" ht="13" x14ac:dyDescent="0.3">
      <c r="A1016" s="5">
        <v>50</v>
      </c>
      <c r="B1016" s="5">
        <v>0</v>
      </c>
      <c r="C1016" s="5">
        <v>0</v>
      </c>
      <c r="D1016" s="5">
        <v>1</v>
      </c>
      <c r="E1016" s="5">
        <v>215</v>
      </c>
      <c r="F1016" s="5">
        <f>ROUND(Source!AT998,O1016)</f>
        <v>0</v>
      </c>
      <c r="G1016" s="5" t="s">
        <v>89</v>
      </c>
      <c r="H1016" s="5" t="s">
        <v>90</v>
      </c>
      <c r="I1016" s="5"/>
      <c r="J1016" s="5"/>
      <c r="K1016" s="5">
        <v>215</v>
      </c>
      <c r="L1016" s="5">
        <v>17</v>
      </c>
      <c r="M1016" s="5">
        <v>3</v>
      </c>
      <c r="N1016" s="5" t="s">
        <v>3</v>
      </c>
      <c r="O1016" s="5">
        <v>2</v>
      </c>
      <c r="P1016" s="5">
        <f>ROUND(Source!EL998,O1016)</f>
        <v>0</v>
      </c>
      <c r="Q1016" s="5"/>
      <c r="R1016" s="5"/>
      <c r="S1016" s="5"/>
      <c r="T1016" s="5"/>
      <c r="U1016" s="5"/>
      <c r="V1016" s="5"/>
      <c r="W1016" s="5">
        <v>0</v>
      </c>
      <c r="X1016" s="5">
        <v>1</v>
      </c>
      <c r="Y1016" s="5">
        <v>0</v>
      </c>
      <c r="Z1016" s="5">
        <v>0</v>
      </c>
      <c r="AA1016" s="5">
        <v>1</v>
      </c>
      <c r="AB1016" s="5">
        <v>0</v>
      </c>
    </row>
    <row r="1017" spans="1:28" ht="13" x14ac:dyDescent="0.3">
      <c r="A1017" s="5">
        <v>50</v>
      </c>
      <c r="B1017" s="5">
        <v>0</v>
      </c>
      <c r="C1017" s="5">
        <v>0</v>
      </c>
      <c r="D1017" s="5">
        <v>1</v>
      </c>
      <c r="E1017" s="5">
        <v>217</v>
      </c>
      <c r="F1017" s="5">
        <f>ROUND(Source!AU998,O1017)</f>
        <v>0</v>
      </c>
      <c r="G1017" s="5" t="s">
        <v>91</v>
      </c>
      <c r="H1017" s="5" t="s">
        <v>92</v>
      </c>
      <c r="I1017" s="5"/>
      <c r="J1017" s="5"/>
      <c r="K1017" s="5">
        <v>217</v>
      </c>
      <c r="L1017" s="5">
        <v>18</v>
      </c>
      <c r="M1017" s="5">
        <v>3</v>
      </c>
      <c r="N1017" s="5" t="s">
        <v>3</v>
      </c>
      <c r="O1017" s="5">
        <v>2</v>
      </c>
      <c r="P1017" s="5">
        <f>ROUND(Source!EM998,O1017)</f>
        <v>0</v>
      </c>
      <c r="Q1017" s="5"/>
      <c r="R1017" s="5"/>
      <c r="S1017" s="5"/>
      <c r="T1017" s="5"/>
      <c r="U1017" s="5"/>
      <c r="V1017" s="5"/>
      <c r="W1017" s="5">
        <v>0</v>
      </c>
      <c r="X1017" s="5">
        <v>1</v>
      </c>
      <c r="Y1017" s="5">
        <v>0</v>
      </c>
      <c r="Z1017" s="5">
        <v>0</v>
      </c>
      <c r="AA1017" s="5">
        <v>1</v>
      </c>
      <c r="AB1017" s="5">
        <v>0</v>
      </c>
    </row>
    <row r="1018" spans="1:28" ht="13" x14ac:dyDescent="0.3">
      <c r="A1018" s="5">
        <v>50</v>
      </c>
      <c r="B1018" s="5">
        <v>0</v>
      </c>
      <c r="C1018" s="5">
        <v>0</v>
      </c>
      <c r="D1018" s="5">
        <v>1</v>
      </c>
      <c r="E1018" s="5">
        <v>230</v>
      </c>
      <c r="F1018" s="5">
        <f>ROUND(Source!BA998,O1018)</f>
        <v>0</v>
      </c>
      <c r="G1018" s="5" t="s">
        <v>93</v>
      </c>
      <c r="H1018" s="5" t="s">
        <v>94</v>
      </c>
      <c r="I1018" s="5"/>
      <c r="J1018" s="5"/>
      <c r="K1018" s="5">
        <v>230</v>
      </c>
      <c r="L1018" s="5">
        <v>19</v>
      </c>
      <c r="M1018" s="5">
        <v>3</v>
      </c>
      <c r="N1018" s="5" t="s">
        <v>3</v>
      </c>
      <c r="O1018" s="5">
        <v>2</v>
      </c>
      <c r="P1018" s="5">
        <f>ROUND(Source!ES998,O1018)</f>
        <v>0</v>
      </c>
      <c r="Q1018" s="5"/>
      <c r="R1018" s="5"/>
      <c r="S1018" s="5"/>
      <c r="T1018" s="5"/>
      <c r="U1018" s="5"/>
      <c r="V1018" s="5"/>
      <c r="W1018" s="5">
        <v>0</v>
      </c>
      <c r="X1018" s="5">
        <v>1</v>
      </c>
      <c r="Y1018" s="5">
        <v>0</v>
      </c>
      <c r="Z1018" s="5">
        <v>0</v>
      </c>
      <c r="AA1018" s="5">
        <v>1</v>
      </c>
      <c r="AB1018" s="5">
        <v>0</v>
      </c>
    </row>
    <row r="1019" spans="1:28" ht="13" x14ac:dyDescent="0.3">
      <c r="A1019" s="5">
        <v>50</v>
      </c>
      <c r="B1019" s="5">
        <v>0</v>
      </c>
      <c r="C1019" s="5">
        <v>0</v>
      </c>
      <c r="D1019" s="5">
        <v>1</v>
      </c>
      <c r="E1019" s="5">
        <v>206</v>
      </c>
      <c r="F1019" s="5">
        <f>ROUND(Source!T998,O1019)</f>
        <v>0</v>
      </c>
      <c r="G1019" s="5" t="s">
        <v>95</v>
      </c>
      <c r="H1019" s="5" t="s">
        <v>96</v>
      </c>
      <c r="I1019" s="5"/>
      <c r="J1019" s="5"/>
      <c r="K1019" s="5">
        <v>206</v>
      </c>
      <c r="L1019" s="5">
        <v>20</v>
      </c>
      <c r="M1019" s="5">
        <v>3</v>
      </c>
      <c r="N1019" s="5" t="s">
        <v>3</v>
      </c>
      <c r="O1019" s="5">
        <v>2</v>
      </c>
      <c r="P1019" s="5">
        <f>ROUND(Source!DL998,O1019)</f>
        <v>0</v>
      </c>
      <c r="Q1019" s="5"/>
      <c r="R1019" s="5"/>
      <c r="S1019" s="5"/>
      <c r="T1019" s="5"/>
      <c r="U1019" s="5"/>
      <c r="V1019" s="5"/>
      <c r="W1019" s="5">
        <v>0</v>
      </c>
      <c r="X1019" s="5">
        <v>1</v>
      </c>
      <c r="Y1019" s="5">
        <v>0</v>
      </c>
      <c r="Z1019" s="5">
        <v>0</v>
      </c>
      <c r="AA1019" s="5">
        <v>1</v>
      </c>
      <c r="AB1019" s="5">
        <v>0</v>
      </c>
    </row>
    <row r="1020" spans="1:28" ht="13" x14ac:dyDescent="0.3">
      <c r="A1020" s="5">
        <v>50</v>
      </c>
      <c r="B1020" s="5">
        <v>0</v>
      </c>
      <c r="C1020" s="5">
        <v>0</v>
      </c>
      <c r="D1020" s="5">
        <v>1</v>
      </c>
      <c r="E1020" s="5">
        <v>207</v>
      </c>
      <c r="F1020" s="5">
        <f>Source!U998</f>
        <v>1084.7244067439999</v>
      </c>
      <c r="G1020" s="5" t="s">
        <v>97</v>
      </c>
      <c r="H1020" s="5" t="s">
        <v>98</v>
      </c>
      <c r="I1020" s="5"/>
      <c r="J1020" s="5"/>
      <c r="K1020" s="5">
        <v>207</v>
      </c>
      <c r="L1020" s="5">
        <v>21</v>
      </c>
      <c r="M1020" s="5">
        <v>3</v>
      </c>
      <c r="N1020" s="5" t="s">
        <v>3</v>
      </c>
      <c r="O1020" s="5">
        <v>-1</v>
      </c>
      <c r="P1020" s="5">
        <f>Source!DM998</f>
        <v>1084.7244067439999</v>
      </c>
      <c r="Q1020" s="5"/>
      <c r="R1020" s="5"/>
      <c r="S1020" s="5"/>
      <c r="T1020" s="5"/>
      <c r="U1020" s="5"/>
      <c r="V1020" s="5"/>
      <c r="W1020" s="5">
        <v>1084.7244067439999</v>
      </c>
      <c r="X1020" s="5">
        <v>1</v>
      </c>
      <c r="Y1020" s="5">
        <v>1084.7244067439999</v>
      </c>
      <c r="Z1020" s="5">
        <v>1084.7244067439999</v>
      </c>
      <c r="AA1020" s="5">
        <v>1</v>
      </c>
      <c r="AB1020" s="5">
        <v>1084.7244067439999</v>
      </c>
    </row>
    <row r="1021" spans="1:28" ht="13" x14ac:dyDescent="0.3">
      <c r="A1021" s="5">
        <v>50</v>
      </c>
      <c r="B1021" s="5">
        <v>0</v>
      </c>
      <c r="C1021" s="5">
        <v>0</v>
      </c>
      <c r="D1021" s="5">
        <v>1</v>
      </c>
      <c r="E1021" s="5">
        <v>208</v>
      </c>
      <c r="F1021" s="5">
        <f>Source!V998</f>
        <v>0</v>
      </c>
      <c r="G1021" s="5" t="s">
        <v>99</v>
      </c>
      <c r="H1021" s="5" t="s">
        <v>100</v>
      </c>
      <c r="I1021" s="5"/>
      <c r="J1021" s="5"/>
      <c r="K1021" s="5">
        <v>208</v>
      </c>
      <c r="L1021" s="5">
        <v>22</v>
      </c>
      <c r="M1021" s="5">
        <v>3</v>
      </c>
      <c r="N1021" s="5" t="s">
        <v>3</v>
      </c>
      <c r="O1021" s="5">
        <v>-1</v>
      </c>
      <c r="P1021" s="5">
        <f>Source!DN998</f>
        <v>0</v>
      </c>
      <c r="Q1021" s="5"/>
      <c r="R1021" s="5"/>
      <c r="S1021" s="5"/>
      <c r="T1021" s="5"/>
      <c r="U1021" s="5"/>
      <c r="V1021" s="5"/>
      <c r="W1021" s="5">
        <v>0</v>
      </c>
      <c r="X1021" s="5">
        <v>1</v>
      </c>
      <c r="Y1021" s="5">
        <v>0</v>
      </c>
      <c r="Z1021" s="5">
        <v>0</v>
      </c>
      <c r="AA1021" s="5">
        <v>1</v>
      </c>
      <c r="AB1021" s="5">
        <v>0</v>
      </c>
    </row>
    <row r="1022" spans="1:28" ht="13" x14ac:dyDescent="0.3">
      <c r="A1022" s="5">
        <v>50</v>
      </c>
      <c r="B1022" s="5">
        <v>0</v>
      </c>
      <c r="C1022" s="5">
        <v>0</v>
      </c>
      <c r="D1022" s="5">
        <v>1</v>
      </c>
      <c r="E1022" s="5">
        <v>209</v>
      </c>
      <c r="F1022" s="5">
        <f>ROUND(Source!W998,O1022)</f>
        <v>0</v>
      </c>
      <c r="G1022" s="5" t="s">
        <v>101</v>
      </c>
      <c r="H1022" s="5" t="s">
        <v>102</v>
      </c>
      <c r="I1022" s="5"/>
      <c r="J1022" s="5"/>
      <c r="K1022" s="5">
        <v>209</v>
      </c>
      <c r="L1022" s="5">
        <v>23</v>
      </c>
      <c r="M1022" s="5">
        <v>3</v>
      </c>
      <c r="N1022" s="5" t="s">
        <v>3</v>
      </c>
      <c r="O1022" s="5">
        <v>2</v>
      </c>
      <c r="P1022" s="5">
        <f>ROUND(Source!DO998,O1022)</f>
        <v>0</v>
      </c>
      <c r="Q1022" s="5"/>
      <c r="R1022" s="5"/>
      <c r="S1022" s="5"/>
      <c r="T1022" s="5"/>
      <c r="U1022" s="5"/>
      <c r="V1022" s="5"/>
      <c r="W1022" s="5">
        <v>0</v>
      </c>
      <c r="X1022" s="5">
        <v>1</v>
      </c>
      <c r="Y1022" s="5">
        <v>0</v>
      </c>
      <c r="Z1022" s="5">
        <v>0</v>
      </c>
      <c r="AA1022" s="5">
        <v>1</v>
      </c>
      <c r="AB1022" s="5">
        <v>0</v>
      </c>
    </row>
    <row r="1023" spans="1:28" ht="13" x14ac:dyDescent="0.3">
      <c r="A1023" s="5">
        <v>50</v>
      </c>
      <c r="B1023" s="5">
        <v>0</v>
      </c>
      <c r="C1023" s="5">
        <v>0</v>
      </c>
      <c r="D1023" s="5">
        <v>1</v>
      </c>
      <c r="E1023" s="5">
        <v>233</v>
      </c>
      <c r="F1023" s="5">
        <f>ROUND(Source!BD998,O1023)</f>
        <v>0</v>
      </c>
      <c r="G1023" s="5" t="s">
        <v>103</v>
      </c>
      <c r="H1023" s="5" t="s">
        <v>104</v>
      </c>
      <c r="I1023" s="5"/>
      <c r="J1023" s="5"/>
      <c r="K1023" s="5">
        <v>233</v>
      </c>
      <c r="L1023" s="5">
        <v>24</v>
      </c>
      <c r="M1023" s="5">
        <v>3</v>
      </c>
      <c r="N1023" s="5" t="s">
        <v>3</v>
      </c>
      <c r="O1023" s="5">
        <v>2</v>
      </c>
      <c r="P1023" s="5">
        <f>ROUND(Source!EV998,O1023)</f>
        <v>0</v>
      </c>
      <c r="Q1023" s="5"/>
      <c r="R1023" s="5"/>
      <c r="S1023" s="5"/>
      <c r="T1023" s="5"/>
      <c r="U1023" s="5"/>
      <c r="V1023" s="5"/>
      <c r="W1023" s="5">
        <v>0</v>
      </c>
      <c r="X1023" s="5">
        <v>1</v>
      </c>
      <c r="Y1023" s="5">
        <v>0</v>
      </c>
      <c r="Z1023" s="5">
        <v>0</v>
      </c>
      <c r="AA1023" s="5">
        <v>1</v>
      </c>
      <c r="AB1023" s="5">
        <v>0</v>
      </c>
    </row>
    <row r="1024" spans="1:28" ht="13" x14ac:dyDescent="0.3">
      <c r="A1024" s="5">
        <v>50</v>
      </c>
      <c r="B1024" s="5">
        <v>0</v>
      </c>
      <c r="C1024" s="5">
        <v>0</v>
      </c>
      <c r="D1024" s="5">
        <v>1</v>
      </c>
      <c r="E1024" s="5">
        <v>210</v>
      </c>
      <c r="F1024" s="5">
        <f>ROUND(Source!X998,O1024)</f>
        <v>11884.4</v>
      </c>
      <c r="G1024" s="5" t="s">
        <v>105</v>
      </c>
      <c r="H1024" s="5" t="s">
        <v>106</v>
      </c>
      <c r="I1024" s="5"/>
      <c r="J1024" s="5"/>
      <c r="K1024" s="5">
        <v>210</v>
      </c>
      <c r="L1024" s="5">
        <v>25</v>
      </c>
      <c r="M1024" s="5">
        <v>3</v>
      </c>
      <c r="N1024" s="5" t="s">
        <v>3</v>
      </c>
      <c r="O1024" s="5">
        <v>2</v>
      </c>
      <c r="P1024" s="5">
        <f>ROUND(Source!DP998,O1024)</f>
        <v>568311.52</v>
      </c>
      <c r="Q1024" s="5"/>
      <c r="R1024" s="5"/>
      <c r="S1024" s="5"/>
      <c r="T1024" s="5"/>
      <c r="U1024" s="5"/>
      <c r="V1024" s="5"/>
      <c r="W1024" s="5">
        <v>11884.4</v>
      </c>
      <c r="X1024" s="5">
        <v>1</v>
      </c>
      <c r="Y1024" s="5">
        <v>11884.4</v>
      </c>
      <c r="Z1024" s="5">
        <v>568311.52</v>
      </c>
      <c r="AA1024" s="5">
        <v>1</v>
      </c>
      <c r="AB1024" s="5">
        <v>568311.52</v>
      </c>
    </row>
    <row r="1025" spans="1:255" ht="13" x14ac:dyDescent="0.3">
      <c r="A1025" s="5">
        <v>50</v>
      </c>
      <c r="B1025" s="5">
        <v>0</v>
      </c>
      <c r="C1025" s="5">
        <v>0</v>
      </c>
      <c r="D1025" s="5">
        <v>1</v>
      </c>
      <c r="E1025" s="5">
        <v>211</v>
      </c>
      <c r="F1025" s="5">
        <f>ROUND(Source!Y998,O1025)</f>
        <v>6348.28</v>
      </c>
      <c r="G1025" s="5" t="s">
        <v>107</v>
      </c>
      <c r="H1025" s="5" t="s">
        <v>108</v>
      </c>
      <c r="I1025" s="5"/>
      <c r="J1025" s="5"/>
      <c r="K1025" s="5">
        <v>211</v>
      </c>
      <c r="L1025" s="5">
        <v>26</v>
      </c>
      <c r="M1025" s="5">
        <v>3</v>
      </c>
      <c r="N1025" s="5" t="s">
        <v>3</v>
      </c>
      <c r="O1025" s="5">
        <v>2</v>
      </c>
      <c r="P1025" s="5">
        <f>ROUND(Source!DQ998,O1025)</f>
        <v>303575.34999999998</v>
      </c>
      <c r="Q1025" s="5"/>
      <c r="R1025" s="5"/>
      <c r="S1025" s="5"/>
      <c r="T1025" s="5"/>
      <c r="U1025" s="5"/>
      <c r="V1025" s="5"/>
      <c r="W1025" s="5">
        <v>6348.28</v>
      </c>
      <c r="X1025" s="5">
        <v>1</v>
      </c>
      <c r="Y1025" s="5">
        <v>6348.28</v>
      </c>
      <c r="Z1025" s="5">
        <v>303575.34999999998</v>
      </c>
      <c r="AA1025" s="5">
        <v>1</v>
      </c>
      <c r="AB1025" s="5">
        <v>303575.34999999998</v>
      </c>
    </row>
    <row r="1026" spans="1:255" ht="13" x14ac:dyDescent="0.3">
      <c r="A1026" s="5">
        <v>50</v>
      </c>
      <c r="B1026" s="5">
        <v>0</v>
      </c>
      <c r="C1026" s="5">
        <v>0</v>
      </c>
      <c r="D1026" s="5">
        <v>1</v>
      </c>
      <c r="E1026" s="5">
        <v>224</v>
      </c>
      <c r="F1026" s="5">
        <f>ROUND(Source!AR998,O1026)</f>
        <v>235839.56</v>
      </c>
      <c r="G1026" s="5" t="s">
        <v>109</v>
      </c>
      <c r="H1026" s="5" t="s">
        <v>110</v>
      </c>
      <c r="I1026" s="5"/>
      <c r="J1026" s="5"/>
      <c r="K1026" s="5">
        <v>224</v>
      </c>
      <c r="L1026" s="5">
        <v>27</v>
      </c>
      <c r="M1026" s="5">
        <v>3</v>
      </c>
      <c r="N1026" s="5" t="s">
        <v>3</v>
      </c>
      <c r="O1026" s="5">
        <v>2</v>
      </c>
      <c r="P1026" s="5">
        <f>ROUND(Source!EJ998,O1026)</f>
        <v>3756970.33</v>
      </c>
      <c r="Q1026" s="5"/>
      <c r="R1026" s="5"/>
      <c r="S1026" s="5"/>
      <c r="T1026" s="5"/>
      <c r="U1026" s="5"/>
      <c r="V1026" s="5"/>
      <c r="W1026" s="5">
        <v>235839.56</v>
      </c>
      <c r="X1026" s="5">
        <v>1</v>
      </c>
      <c r="Y1026" s="5">
        <v>235839.56</v>
      </c>
      <c r="Z1026" s="5">
        <v>3756970.33</v>
      </c>
      <c r="AA1026" s="5">
        <v>1</v>
      </c>
      <c r="AB1026" s="5">
        <v>3756970.33</v>
      </c>
    </row>
    <row r="1028" spans="1:255" ht="13" x14ac:dyDescent="0.3">
      <c r="A1028" s="1">
        <v>4</v>
      </c>
      <c r="B1028" s="1">
        <v>1</v>
      </c>
      <c r="C1028" s="1"/>
      <c r="D1028" s="1">
        <f>ROW(A1079)</f>
        <v>1079</v>
      </c>
      <c r="E1028" s="1"/>
      <c r="F1028" s="1" t="s">
        <v>3</v>
      </c>
      <c r="G1028" s="1" t="s">
        <v>566</v>
      </c>
      <c r="H1028" s="1" t="s">
        <v>3</v>
      </c>
      <c r="I1028" s="1">
        <v>0</v>
      </c>
      <c r="J1028" s="1"/>
      <c r="K1028" s="1">
        <v>-1</v>
      </c>
      <c r="L1028" s="1"/>
      <c r="M1028" s="1" t="s">
        <v>3</v>
      </c>
      <c r="N1028" s="1"/>
      <c r="O1028" s="1"/>
      <c r="P1028" s="1"/>
      <c r="Q1028" s="1"/>
      <c r="R1028" s="1"/>
      <c r="S1028" s="1">
        <v>0</v>
      </c>
      <c r="T1028" s="1">
        <v>0</v>
      </c>
      <c r="U1028" s="1" t="s">
        <v>3</v>
      </c>
      <c r="V1028" s="1">
        <v>0</v>
      </c>
      <c r="W1028" s="1"/>
      <c r="X1028" s="1"/>
      <c r="Y1028" s="1"/>
      <c r="Z1028" s="1"/>
      <c r="AA1028" s="1"/>
      <c r="AB1028" s="1" t="s">
        <v>3</v>
      </c>
      <c r="AC1028" s="1" t="s">
        <v>3</v>
      </c>
      <c r="AD1028" s="1" t="s">
        <v>3</v>
      </c>
      <c r="AE1028" s="1" t="s">
        <v>3</v>
      </c>
      <c r="AF1028" s="1" t="s">
        <v>3</v>
      </c>
      <c r="AG1028" s="1" t="s">
        <v>3</v>
      </c>
      <c r="AH1028" s="1"/>
      <c r="AI1028" s="1"/>
      <c r="AJ1028" s="1"/>
      <c r="AK1028" s="1"/>
      <c r="AL1028" s="1"/>
      <c r="AM1028" s="1"/>
      <c r="AN1028" s="1"/>
      <c r="AO1028" s="1"/>
      <c r="AP1028" s="1" t="s">
        <v>3</v>
      </c>
      <c r="AQ1028" s="1" t="s">
        <v>3</v>
      </c>
      <c r="AR1028" s="1" t="s">
        <v>3</v>
      </c>
      <c r="AS1028" s="1"/>
      <c r="AT1028" s="1"/>
      <c r="AU1028" s="1"/>
      <c r="AV1028" s="1"/>
      <c r="AW1028" s="1"/>
      <c r="AX1028" s="1"/>
      <c r="AY1028" s="1"/>
      <c r="AZ1028" s="1" t="s">
        <v>3</v>
      </c>
      <c r="BA1028" s="1"/>
      <c r="BB1028" s="1" t="s">
        <v>3</v>
      </c>
      <c r="BC1028" s="1" t="s">
        <v>3</v>
      </c>
      <c r="BD1028" s="1" t="s">
        <v>3</v>
      </c>
      <c r="BE1028" s="1" t="s">
        <v>3</v>
      </c>
      <c r="BF1028" s="1" t="s">
        <v>3</v>
      </c>
      <c r="BG1028" s="1" t="s">
        <v>3</v>
      </c>
      <c r="BH1028" s="1" t="s">
        <v>3</v>
      </c>
      <c r="BI1028" s="1" t="s">
        <v>3</v>
      </c>
      <c r="BJ1028" s="1" t="s">
        <v>3</v>
      </c>
      <c r="BK1028" s="1" t="s">
        <v>3</v>
      </c>
      <c r="BL1028" s="1" t="s">
        <v>3</v>
      </c>
      <c r="BM1028" s="1" t="s">
        <v>3</v>
      </c>
      <c r="BN1028" s="1" t="s">
        <v>3</v>
      </c>
      <c r="BO1028" s="1" t="s">
        <v>3</v>
      </c>
      <c r="BP1028" s="1" t="s">
        <v>3</v>
      </c>
      <c r="BQ1028" s="1"/>
      <c r="BR1028" s="1"/>
      <c r="BS1028" s="1"/>
      <c r="BT1028" s="1"/>
      <c r="BU1028" s="1"/>
      <c r="BV1028" s="1"/>
      <c r="BW1028" s="1"/>
      <c r="BX1028" s="1">
        <v>0</v>
      </c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>
        <v>0</v>
      </c>
    </row>
    <row r="1030" spans="1:255" ht="13" x14ac:dyDescent="0.3">
      <c r="A1030" s="3">
        <v>52</v>
      </c>
      <c r="B1030" s="3">
        <f t="shared" ref="B1030:G1030" si="1043">B1079</f>
        <v>1</v>
      </c>
      <c r="C1030" s="3">
        <f t="shared" si="1043"/>
        <v>4</v>
      </c>
      <c r="D1030" s="3">
        <f t="shared" si="1043"/>
        <v>1028</v>
      </c>
      <c r="E1030" s="3">
        <f t="shared" si="1043"/>
        <v>0</v>
      </c>
      <c r="F1030" s="3" t="str">
        <f t="shared" si="1043"/>
        <v/>
      </c>
      <c r="G1030" s="3" t="str">
        <f t="shared" si="1043"/>
        <v>Замена конструкций входа №7 в осях К/3-6 (КР-19)</v>
      </c>
      <c r="H1030" s="3"/>
      <c r="I1030" s="3"/>
      <c r="J1030" s="3"/>
      <c r="K1030" s="3"/>
      <c r="L1030" s="3"/>
      <c r="M1030" s="3"/>
      <c r="N1030" s="3"/>
      <c r="O1030" s="3">
        <f t="shared" ref="O1030:AT1030" si="1044">O1079</f>
        <v>35791.08</v>
      </c>
      <c r="P1030" s="3">
        <f t="shared" si="1044"/>
        <v>32900.99</v>
      </c>
      <c r="Q1030" s="3">
        <f t="shared" si="1044"/>
        <v>236.64</v>
      </c>
      <c r="R1030" s="3">
        <f t="shared" si="1044"/>
        <v>18.23</v>
      </c>
      <c r="S1030" s="3">
        <f t="shared" si="1044"/>
        <v>2653.45</v>
      </c>
      <c r="T1030" s="3">
        <f t="shared" si="1044"/>
        <v>0</v>
      </c>
      <c r="U1030" s="3">
        <f t="shared" si="1044"/>
        <v>210.12945058930001</v>
      </c>
      <c r="V1030" s="3">
        <f t="shared" si="1044"/>
        <v>0</v>
      </c>
      <c r="W1030" s="3">
        <f t="shared" si="1044"/>
        <v>0</v>
      </c>
      <c r="X1030" s="3">
        <f t="shared" si="1044"/>
        <v>2340.86</v>
      </c>
      <c r="Y1030" s="3">
        <f t="shared" si="1044"/>
        <v>1354.35</v>
      </c>
      <c r="Z1030" s="3">
        <f t="shared" si="1044"/>
        <v>0</v>
      </c>
      <c r="AA1030" s="3">
        <f t="shared" si="1044"/>
        <v>0</v>
      </c>
      <c r="AB1030" s="3">
        <f t="shared" si="1044"/>
        <v>35791.08</v>
      </c>
      <c r="AC1030" s="3">
        <f t="shared" si="1044"/>
        <v>32900.99</v>
      </c>
      <c r="AD1030" s="3">
        <f t="shared" si="1044"/>
        <v>236.64</v>
      </c>
      <c r="AE1030" s="3">
        <f t="shared" si="1044"/>
        <v>18.23</v>
      </c>
      <c r="AF1030" s="3">
        <f t="shared" si="1044"/>
        <v>2653.45</v>
      </c>
      <c r="AG1030" s="3">
        <f t="shared" si="1044"/>
        <v>0</v>
      </c>
      <c r="AH1030" s="3">
        <f t="shared" si="1044"/>
        <v>210.12945058930001</v>
      </c>
      <c r="AI1030" s="3">
        <f t="shared" si="1044"/>
        <v>0</v>
      </c>
      <c r="AJ1030" s="3">
        <f t="shared" si="1044"/>
        <v>0</v>
      </c>
      <c r="AK1030" s="3">
        <f t="shared" si="1044"/>
        <v>2340.86</v>
      </c>
      <c r="AL1030" s="3">
        <f t="shared" si="1044"/>
        <v>1354.35</v>
      </c>
      <c r="AM1030" s="3">
        <f t="shared" si="1044"/>
        <v>0</v>
      </c>
      <c r="AN1030" s="3">
        <f t="shared" si="1044"/>
        <v>0</v>
      </c>
      <c r="AO1030" s="3">
        <f t="shared" si="1044"/>
        <v>0</v>
      </c>
      <c r="AP1030" s="3">
        <f t="shared" si="1044"/>
        <v>0</v>
      </c>
      <c r="AQ1030" s="3">
        <f t="shared" si="1044"/>
        <v>0</v>
      </c>
      <c r="AR1030" s="3">
        <f t="shared" si="1044"/>
        <v>39486.29</v>
      </c>
      <c r="AS1030" s="3">
        <f t="shared" si="1044"/>
        <v>39486.29</v>
      </c>
      <c r="AT1030" s="3">
        <f t="shared" si="1044"/>
        <v>0</v>
      </c>
      <c r="AU1030" s="3">
        <f t="shared" ref="AU1030:BZ1030" si="1045">AU1079</f>
        <v>0</v>
      </c>
      <c r="AV1030" s="3">
        <f t="shared" si="1045"/>
        <v>32900.99</v>
      </c>
      <c r="AW1030" s="3">
        <f t="shared" si="1045"/>
        <v>32900.99</v>
      </c>
      <c r="AX1030" s="3">
        <f t="shared" si="1045"/>
        <v>0</v>
      </c>
      <c r="AY1030" s="3">
        <f t="shared" si="1045"/>
        <v>32900.99</v>
      </c>
      <c r="AZ1030" s="3">
        <f t="shared" si="1045"/>
        <v>0</v>
      </c>
      <c r="BA1030" s="3">
        <f t="shared" si="1045"/>
        <v>0</v>
      </c>
      <c r="BB1030" s="3">
        <f t="shared" si="1045"/>
        <v>0</v>
      </c>
      <c r="BC1030" s="3">
        <f t="shared" si="1045"/>
        <v>0</v>
      </c>
      <c r="BD1030" s="3">
        <f t="shared" si="1045"/>
        <v>0</v>
      </c>
      <c r="BE1030" s="3">
        <f t="shared" si="1045"/>
        <v>0</v>
      </c>
      <c r="BF1030" s="3">
        <f t="shared" si="1045"/>
        <v>0</v>
      </c>
      <c r="BG1030" s="3">
        <f t="shared" si="1045"/>
        <v>0</v>
      </c>
      <c r="BH1030" s="3">
        <f t="shared" si="1045"/>
        <v>0</v>
      </c>
      <c r="BI1030" s="3">
        <f t="shared" si="1045"/>
        <v>0</v>
      </c>
      <c r="BJ1030" s="3">
        <f t="shared" si="1045"/>
        <v>0</v>
      </c>
      <c r="BK1030" s="3">
        <f t="shared" si="1045"/>
        <v>0</v>
      </c>
      <c r="BL1030" s="3">
        <f t="shared" si="1045"/>
        <v>0</v>
      </c>
      <c r="BM1030" s="3">
        <f t="shared" si="1045"/>
        <v>0</v>
      </c>
      <c r="BN1030" s="3">
        <f t="shared" si="1045"/>
        <v>0</v>
      </c>
      <c r="BO1030" s="3">
        <f t="shared" si="1045"/>
        <v>0</v>
      </c>
      <c r="BP1030" s="3">
        <f t="shared" si="1045"/>
        <v>0</v>
      </c>
      <c r="BQ1030" s="3">
        <f t="shared" si="1045"/>
        <v>0</v>
      </c>
      <c r="BR1030" s="3">
        <f t="shared" si="1045"/>
        <v>0</v>
      </c>
      <c r="BS1030" s="3">
        <f t="shared" si="1045"/>
        <v>0</v>
      </c>
      <c r="BT1030" s="3">
        <f t="shared" si="1045"/>
        <v>0</v>
      </c>
      <c r="BU1030" s="3">
        <f t="shared" si="1045"/>
        <v>0</v>
      </c>
      <c r="BV1030" s="3">
        <f t="shared" si="1045"/>
        <v>0</v>
      </c>
      <c r="BW1030" s="3">
        <f t="shared" si="1045"/>
        <v>0</v>
      </c>
      <c r="BX1030" s="3">
        <f t="shared" si="1045"/>
        <v>0</v>
      </c>
      <c r="BY1030" s="3">
        <f t="shared" si="1045"/>
        <v>0</v>
      </c>
      <c r="BZ1030" s="3">
        <f t="shared" si="1045"/>
        <v>0</v>
      </c>
      <c r="CA1030" s="3">
        <f t="shared" ref="CA1030:DF1030" si="1046">CA1079</f>
        <v>39486.29</v>
      </c>
      <c r="CB1030" s="3">
        <f t="shared" si="1046"/>
        <v>39486.29</v>
      </c>
      <c r="CC1030" s="3">
        <f t="shared" si="1046"/>
        <v>0</v>
      </c>
      <c r="CD1030" s="3">
        <f t="shared" si="1046"/>
        <v>0</v>
      </c>
      <c r="CE1030" s="3">
        <f t="shared" si="1046"/>
        <v>32900.99</v>
      </c>
      <c r="CF1030" s="3">
        <f t="shared" si="1046"/>
        <v>32900.99</v>
      </c>
      <c r="CG1030" s="3">
        <f t="shared" si="1046"/>
        <v>0</v>
      </c>
      <c r="CH1030" s="3">
        <f t="shared" si="1046"/>
        <v>32900.99</v>
      </c>
      <c r="CI1030" s="3">
        <f t="shared" si="1046"/>
        <v>0</v>
      </c>
      <c r="CJ1030" s="3">
        <f t="shared" si="1046"/>
        <v>0</v>
      </c>
      <c r="CK1030" s="3">
        <f t="shared" si="1046"/>
        <v>0</v>
      </c>
      <c r="CL1030" s="3">
        <f t="shared" si="1046"/>
        <v>0</v>
      </c>
      <c r="CM1030" s="3">
        <f t="shared" si="1046"/>
        <v>0</v>
      </c>
      <c r="CN1030" s="3">
        <f t="shared" si="1046"/>
        <v>0</v>
      </c>
      <c r="CO1030" s="3">
        <f t="shared" si="1046"/>
        <v>0</v>
      </c>
      <c r="CP1030" s="3">
        <f t="shared" si="1046"/>
        <v>0</v>
      </c>
      <c r="CQ1030" s="3">
        <f t="shared" si="1046"/>
        <v>0</v>
      </c>
      <c r="CR1030" s="3">
        <f t="shared" si="1046"/>
        <v>0</v>
      </c>
      <c r="CS1030" s="3">
        <f t="shared" si="1046"/>
        <v>0</v>
      </c>
      <c r="CT1030" s="3">
        <f t="shared" si="1046"/>
        <v>0</v>
      </c>
      <c r="CU1030" s="3">
        <f t="shared" si="1046"/>
        <v>0</v>
      </c>
      <c r="CV1030" s="3">
        <f t="shared" si="1046"/>
        <v>0</v>
      </c>
      <c r="CW1030" s="3">
        <f t="shared" si="1046"/>
        <v>0</v>
      </c>
      <c r="CX1030" s="3">
        <f t="shared" si="1046"/>
        <v>0</v>
      </c>
      <c r="CY1030" s="3">
        <f t="shared" si="1046"/>
        <v>0</v>
      </c>
      <c r="CZ1030" s="3">
        <f t="shared" si="1046"/>
        <v>0</v>
      </c>
      <c r="DA1030" s="3">
        <f t="shared" si="1046"/>
        <v>0</v>
      </c>
      <c r="DB1030" s="3">
        <f t="shared" si="1046"/>
        <v>0</v>
      </c>
      <c r="DC1030" s="3">
        <f t="shared" si="1046"/>
        <v>0</v>
      </c>
      <c r="DD1030" s="3">
        <f t="shared" si="1046"/>
        <v>0</v>
      </c>
      <c r="DE1030" s="3">
        <f t="shared" si="1046"/>
        <v>0</v>
      </c>
      <c r="DF1030" s="3">
        <f t="shared" si="1046"/>
        <v>0</v>
      </c>
      <c r="DG1030" s="4">
        <f t="shared" ref="DG1030:EL1030" si="1047">DG1079</f>
        <v>451318.47</v>
      </c>
      <c r="DH1030" s="4">
        <f t="shared" si="1047"/>
        <v>321405.76</v>
      </c>
      <c r="DI1030" s="4">
        <f t="shared" si="1047"/>
        <v>3024.72</v>
      </c>
      <c r="DJ1030" s="4">
        <f t="shared" si="1047"/>
        <v>871.76</v>
      </c>
      <c r="DK1030" s="4">
        <f t="shared" si="1047"/>
        <v>126887.99</v>
      </c>
      <c r="DL1030" s="4">
        <f t="shared" si="1047"/>
        <v>0</v>
      </c>
      <c r="DM1030" s="4">
        <f t="shared" si="1047"/>
        <v>210.12945058930001</v>
      </c>
      <c r="DN1030" s="4">
        <f t="shared" si="1047"/>
        <v>0</v>
      </c>
      <c r="DO1030" s="4">
        <f t="shared" si="1047"/>
        <v>0</v>
      </c>
      <c r="DP1030" s="4">
        <f t="shared" si="1047"/>
        <v>111939.59</v>
      </c>
      <c r="DQ1030" s="4">
        <f t="shared" si="1047"/>
        <v>64765.53</v>
      </c>
      <c r="DR1030" s="4">
        <f t="shared" si="1047"/>
        <v>0</v>
      </c>
      <c r="DS1030" s="4">
        <f t="shared" si="1047"/>
        <v>0</v>
      </c>
      <c r="DT1030" s="4">
        <f t="shared" si="1047"/>
        <v>451318.47</v>
      </c>
      <c r="DU1030" s="4">
        <f t="shared" si="1047"/>
        <v>321405.76</v>
      </c>
      <c r="DV1030" s="4">
        <f t="shared" si="1047"/>
        <v>3024.72</v>
      </c>
      <c r="DW1030" s="4">
        <f t="shared" si="1047"/>
        <v>871.76</v>
      </c>
      <c r="DX1030" s="4">
        <f t="shared" si="1047"/>
        <v>126887.99</v>
      </c>
      <c r="DY1030" s="4">
        <f t="shared" si="1047"/>
        <v>0</v>
      </c>
      <c r="DZ1030" s="4">
        <f t="shared" si="1047"/>
        <v>210.12945058930001</v>
      </c>
      <c r="EA1030" s="4">
        <f t="shared" si="1047"/>
        <v>0</v>
      </c>
      <c r="EB1030" s="4">
        <f t="shared" si="1047"/>
        <v>0</v>
      </c>
      <c r="EC1030" s="4">
        <f t="shared" si="1047"/>
        <v>111939.59</v>
      </c>
      <c r="ED1030" s="4">
        <f t="shared" si="1047"/>
        <v>64765.53</v>
      </c>
      <c r="EE1030" s="4">
        <f t="shared" si="1047"/>
        <v>0</v>
      </c>
      <c r="EF1030" s="4">
        <f t="shared" si="1047"/>
        <v>0</v>
      </c>
      <c r="EG1030" s="4">
        <f t="shared" si="1047"/>
        <v>0</v>
      </c>
      <c r="EH1030" s="4">
        <f t="shared" si="1047"/>
        <v>0</v>
      </c>
      <c r="EI1030" s="4">
        <f t="shared" si="1047"/>
        <v>0</v>
      </c>
      <c r="EJ1030" s="4">
        <f t="shared" si="1047"/>
        <v>628023.59</v>
      </c>
      <c r="EK1030" s="4">
        <f t="shared" si="1047"/>
        <v>628023.59</v>
      </c>
      <c r="EL1030" s="4">
        <f t="shared" si="1047"/>
        <v>0</v>
      </c>
      <c r="EM1030" s="4">
        <f t="shared" ref="EM1030:FR1030" si="1048">EM1079</f>
        <v>0</v>
      </c>
      <c r="EN1030" s="4">
        <f t="shared" si="1048"/>
        <v>321405.76</v>
      </c>
      <c r="EO1030" s="4">
        <f t="shared" si="1048"/>
        <v>321405.76</v>
      </c>
      <c r="EP1030" s="4">
        <f t="shared" si="1048"/>
        <v>0</v>
      </c>
      <c r="EQ1030" s="4">
        <f t="shared" si="1048"/>
        <v>321405.76</v>
      </c>
      <c r="ER1030" s="4">
        <f t="shared" si="1048"/>
        <v>0</v>
      </c>
      <c r="ES1030" s="4">
        <f t="shared" si="1048"/>
        <v>0</v>
      </c>
      <c r="ET1030" s="4">
        <f t="shared" si="1048"/>
        <v>0</v>
      </c>
      <c r="EU1030" s="4">
        <f t="shared" si="1048"/>
        <v>0</v>
      </c>
      <c r="EV1030" s="4">
        <f t="shared" si="1048"/>
        <v>0</v>
      </c>
      <c r="EW1030" s="4">
        <f t="shared" si="1048"/>
        <v>0</v>
      </c>
      <c r="EX1030" s="4">
        <f t="shared" si="1048"/>
        <v>0</v>
      </c>
      <c r="EY1030" s="4">
        <f t="shared" si="1048"/>
        <v>0</v>
      </c>
      <c r="EZ1030" s="4">
        <f t="shared" si="1048"/>
        <v>0</v>
      </c>
      <c r="FA1030" s="4">
        <f t="shared" si="1048"/>
        <v>0</v>
      </c>
      <c r="FB1030" s="4">
        <f t="shared" si="1048"/>
        <v>0</v>
      </c>
      <c r="FC1030" s="4">
        <f t="shared" si="1048"/>
        <v>0</v>
      </c>
      <c r="FD1030" s="4">
        <f t="shared" si="1048"/>
        <v>0</v>
      </c>
      <c r="FE1030" s="4">
        <f t="shared" si="1048"/>
        <v>0</v>
      </c>
      <c r="FF1030" s="4">
        <f t="shared" si="1048"/>
        <v>0</v>
      </c>
      <c r="FG1030" s="4">
        <f t="shared" si="1048"/>
        <v>0</v>
      </c>
      <c r="FH1030" s="4">
        <f t="shared" si="1048"/>
        <v>0</v>
      </c>
      <c r="FI1030" s="4">
        <f t="shared" si="1048"/>
        <v>0</v>
      </c>
      <c r="FJ1030" s="4">
        <f t="shared" si="1048"/>
        <v>0</v>
      </c>
      <c r="FK1030" s="4">
        <f t="shared" si="1048"/>
        <v>0</v>
      </c>
      <c r="FL1030" s="4">
        <f t="shared" si="1048"/>
        <v>0</v>
      </c>
      <c r="FM1030" s="4">
        <f t="shared" si="1048"/>
        <v>0</v>
      </c>
      <c r="FN1030" s="4">
        <f t="shared" si="1048"/>
        <v>0</v>
      </c>
      <c r="FO1030" s="4">
        <f t="shared" si="1048"/>
        <v>0</v>
      </c>
      <c r="FP1030" s="4">
        <f t="shared" si="1048"/>
        <v>0</v>
      </c>
      <c r="FQ1030" s="4">
        <f t="shared" si="1048"/>
        <v>0</v>
      </c>
      <c r="FR1030" s="4">
        <f t="shared" si="1048"/>
        <v>0</v>
      </c>
      <c r="FS1030" s="4">
        <f t="shared" ref="FS1030:GX1030" si="1049">FS1079</f>
        <v>628023.59</v>
      </c>
      <c r="FT1030" s="4">
        <f t="shared" si="1049"/>
        <v>628023.59</v>
      </c>
      <c r="FU1030" s="4">
        <f t="shared" si="1049"/>
        <v>0</v>
      </c>
      <c r="FV1030" s="4">
        <f t="shared" si="1049"/>
        <v>0</v>
      </c>
      <c r="FW1030" s="4">
        <f t="shared" si="1049"/>
        <v>321405.76</v>
      </c>
      <c r="FX1030" s="4">
        <f t="shared" si="1049"/>
        <v>321405.76</v>
      </c>
      <c r="FY1030" s="4">
        <f t="shared" si="1049"/>
        <v>0</v>
      </c>
      <c r="FZ1030" s="4">
        <f t="shared" si="1049"/>
        <v>321405.76</v>
      </c>
      <c r="GA1030" s="4">
        <f t="shared" si="1049"/>
        <v>0</v>
      </c>
      <c r="GB1030" s="4">
        <f t="shared" si="1049"/>
        <v>0</v>
      </c>
      <c r="GC1030" s="4">
        <f t="shared" si="1049"/>
        <v>0</v>
      </c>
      <c r="GD1030" s="4">
        <f t="shared" si="1049"/>
        <v>0</v>
      </c>
      <c r="GE1030" s="4">
        <f t="shared" si="1049"/>
        <v>0</v>
      </c>
      <c r="GF1030" s="4">
        <f t="shared" si="1049"/>
        <v>0</v>
      </c>
      <c r="GG1030" s="4">
        <f t="shared" si="1049"/>
        <v>0</v>
      </c>
      <c r="GH1030" s="4">
        <f t="shared" si="1049"/>
        <v>0</v>
      </c>
      <c r="GI1030" s="4">
        <f t="shared" si="1049"/>
        <v>0</v>
      </c>
      <c r="GJ1030" s="4">
        <f t="shared" si="1049"/>
        <v>0</v>
      </c>
      <c r="GK1030" s="4">
        <f t="shared" si="1049"/>
        <v>0</v>
      </c>
      <c r="GL1030" s="4">
        <f t="shared" si="1049"/>
        <v>0</v>
      </c>
      <c r="GM1030" s="4">
        <f t="shared" si="1049"/>
        <v>0</v>
      </c>
      <c r="GN1030" s="4">
        <f t="shared" si="1049"/>
        <v>0</v>
      </c>
      <c r="GO1030" s="4">
        <f t="shared" si="1049"/>
        <v>0</v>
      </c>
      <c r="GP1030" s="4">
        <f t="shared" si="1049"/>
        <v>0</v>
      </c>
      <c r="GQ1030" s="4">
        <f t="shared" si="1049"/>
        <v>0</v>
      </c>
      <c r="GR1030" s="4">
        <f t="shared" si="1049"/>
        <v>0</v>
      </c>
      <c r="GS1030" s="4">
        <f t="shared" si="1049"/>
        <v>0</v>
      </c>
      <c r="GT1030" s="4">
        <f t="shared" si="1049"/>
        <v>0</v>
      </c>
      <c r="GU1030" s="4">
        <f t="shared" si="1049"/>
        <v>0</v>
      </c>
      <c r="GV1030" s="4">
        <f t="shared" si="1049"/>
        <v>0</v>
      </c>
      <c r="GW1030" s="4">
        <f t="shared" si="1049"/>
        <v>0</v>
      </c>
      <c r="GX1030" s="4">
        <f t="shared" si="1049"/>
        <v>0</v>
      </c>
    </row>
    <row r="1032" spans="1:255" x14ac:dyDescent="0.25">
      <c r="A1032" s="2">
        <v>19</v>
      </c>
      <c r="B1032" s="2">
        <v>1</v>
      </c>
      <c r="C1032" s="2"/>
      <c r="D1032" s="2"/>
      <c r="E1032" s="2"/>
      <c r="F1032" s="2" t="s">
        <v>3</v>
      </c>
      <c r="G1032" s="2" t="s">
        <v>567</v>
      </c>
      <c r="H1032" s="2" t="s">
        <v>3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>
        <v>1</v>
      </c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>
        <v>0</v>
      </c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</row>
    <row r="1033" spans="1:255" x14ac:dyDescent="0.25">
      <c r="A1033" s="2">
        <v>17</v>
      </c>
      <c r="B1033" s="2">
        <v>1</v>
      </c>
      <c r="C1033" s="2">
        <f>ROW(SmtRes!A913)</f>
        <v>913</v>
      </c>
      <c r="D1033" s="2">
        <f>ROW(EtalonRes!A891)</f>
        <v>891</v>
      </c>
      <c r="E1033" s="2" t="s">
        <v>568</v>
      </c>
      <c r="F1033" s="2" t="s">
        <v>409</v>
      </c>
      <c r="G1033" s="2" t="s">
        <v>410</v>
      </c>
      <c r="H1033" s="2" t="s">
        <v>258</v>
      </c>
      <c r="I1033" s="2">
        <v>0.39</v>
      </c>
      <c r="J1033" s="2">
        <v>0</v>
      </c>
      <c r="K1033" s="2">
        <v>0.39</v>
      </c>
      <c r="L1033" s="2"/>
      <c r="M1033" s="2"/>
      <c r="N1033" s="2"/>
      <c r="O1033" s="2">
        <f t="shared" ref="O1033:O1060" si="1050">ROUND(CP1033,2)</f>
        <v>329.39</v>
      </c>
      <c r="P1033" s="2">
        <f t="shared" ref="P1033:P1060" si="1051">ROUND((ROUND((AC1033*AW1033*I1033),2)*BC1033),2)</f>
        <v>187.91</v>
      </c>
      <c r="Q1033" s="2">
        <f>(ROUND((ROUND((((ET1033*1.25*1.1))*AV1033*I1033),2)*BB1033),2)+ROUND((ROUND(((AE1033-((EU1033*1.25*1.1)))*AV1033*I1033),2)*BS1033),2))</f>
        <v>19.47</v>
      </c>
      <c r="R1033" s="2">
        <f t="shared" ref="R1033:R1060" si="1052">ROUND((ROUND((AE1033*AV1033*I1033),2)*BS1033),2)</f>
        <v>2.41</v>
      </c>
      <c r="S1033" s="2">
        <f t="shared" ref="S1033:S1060" si="1053">ROUND((ROUND((AF1033*AV1033*I1033),2)*BA1033),2)</f>
        <v>122.01</v>
      </c>
      <c r="T1033" s="2">
        <f t="shared" ref="T1033:T1060" si="1054">ROUND(CU1033*I1033,2)</f>
        <v>0</v>
      </c>
      <c r="U1033" s="2">
        <f t="shared" ref="U1033:U1060" si="1055">CV1033*I1033</f>
        <v>9.3854854665000023</v>
      </c>
      <c r="V1033" s="2">
        <f t="shared" ref="V1033:V1060" si="1056">CW1033*I1033</f>
        <v>0</v>
      </c>
      <c r="W1033" s="2">
        <f t="shared" ref="W1033:W1060" si="1057">ROUND(CX1033*I1033,2)</f>
        <v>0</v>
      </c>
      <c r="X1033" s="2">
        <f t="shared" ref="X1033:X1060" si="1058">ROUND(CY1033,2)</f>
        <v>108.25</v>
      </c>
      <c r="Y1033" s="2">
        <f t="shared" ref="Y1033:Y1060" si="1059">ROUND(CZ1033,2)</f>
        <v>58.48</v>
      </c>
      <c r="Z1033" s="2"/>
      <c r="AA1033" s="2">
        <v>56481265</v>
      </c>
      <c r="AB1033" s="2">
        <f t="shared" ref="AB1033:AB1060" si="1060">ROUND((AC1033+AD1033+AF1033),6)</f>
        <v>819.30690000000004</v>
      </c>
      <c r="AC1033" s="2">
        <f t="shared" ref="AC1033:AC1060" si="1061">ROUND((ES1033),6)</f>
        <v>472.83</v>
      </c>
      <c r="AD1033" s="2">
        <f>ROUND(((((ET1033*1.25*1.1))-((EU1033*1.25*1.1)))+AE1033),6)</f>
        <v>47.671250000000001</v>
      </c>
      <c r="AE1033" s="2">
        <f>ROUND(((EU1033*1.25*1.1)),6)</f>
        <v>5.8987499999999997</v>
      </c>
      <c r="AF1033" s="2">
        <f>ROUND(((EV1033*1.15*1.1)),6)</f>
        <v>298.80565000000001</v>
      </c>
      <c r="AG1033" s="2">
        <f t="shared" ref="AG1033:AG1060" si="1062">ROUND((AP1033),6)</f>
        <v>0</v>
      </c>
      <c r="AH1033" s="2">
        <f>((EW1033*1.15*1.1))</f>
        <v>22.985050000000005</v>
      </c>
      <c r="AI1033" s="2">
        <f>((EX1033*1.25*1.1))</f>
        <v>0</v>
      </c>
      <c r="AJ1033" s="2">
        <f t="shared" ref="AJ1033:AJ1060" si="1063">(AS1033)</f>
        <v>0</v>
      </c>
      <c r="AK1033" s="2">
        <v>743.71</v>
      </c>
      <c r="AL1033" s="2">
        <v>472.83</v>
      </c>
      <c r="AM1033" s="2">
        <v>34.67</v>
      </c>
      <c r="AN1033" s="2">
        <v>4.29</v>
      </c>
      <c r="AO1033" s="2">
        <v>236.21</v>
      </c>
      <c r="AP1033" s="2">
        <v>0</v>
      </c>
      <c r="AQ1033" s="2">
        <v>18.170000000000002</v>
      </c>
      <c r="AR1033" s="2">
        <v>0</v>
      </c>
      <c r="AS1033" s="2">
        <v>0</v>
      </c>
      <c r="AT1033" s="2">
        <v>87</v>
      </c>
      <c r="AU1033" s="2">
        <v>47</v>
      </c>
      <c r="AV1033" s="2">
        <v>1.0469999999999999</v>
      </c>
      <c r="AW1033" s="2">
        <v>1.0189999999999999</v>
      </c>
      <c r="AX1033" s="2"/>
      <c r="AY1033" s="2"/>
      <c r="AZ1033" s="2">
        <v>1</v>
      </c>
      <c r="BA1033" s="2">
        <v>1</v>
      </c>
      <c r="BB1033" s="2">
        <v>1</v>
      </c>
      <c r="BC1033" s="2">
        <v>1</v>
      </c>
      <c r="BD1033" s="2" t="s">
        <v>3</v>
      </c>
      <c r="BE1033" s="2" t="s">
        <v>3</v>
      </c>
      <c r="BF1033" s="2" t="s">
        <v>3</v>
      </c>
      <c r="BG1033" s="2" t="s">
        <v>3</v>
      </c>
      <c r="BH1033" s="2">
        <v>0</v>
      </c>
      <c r="BI1033" s="2">
        <v>1</v>
      </c>
      <c r="BJ1033" s="2" t="s">
        <v>411</v>
      </c>
      <c r="BK1033" s="2"/>
      <c r="BL1033" s="2"/>
      <c r="BM1033" s="2">
        <v>29</v>
      </c>
      <c r="BN1033" s="2">
        <v>0</v>
      </c>
      <c r="BO1033" s="2" t="s">
        <v>409</v>
      </c>
      <c r="BP1033" s="2">
        <v>1</v>
      </c>
      <c r="BQ1033" s="2">
        <v>30</v>
      </c>
      <c r="BR1033" s="2">
        <v>0</v>
      </c>
      <c r="BS1033" s="2">
        <v>1</v>
      </c>
      <c r="BT1033" s="2">
        <v>1</v>
      </c>
      <c r="BU1033" s="2">
        <v>1</v>
      </c>
      <c r="BV1033" s="2">
        <v>1</v>
      </c>
      <c r="BW1033" s="2">
        <v>1</v>
      </c>
      <c r="BX1033" s="2">
        <v>1</v>
      </c>
      <c r="BY1033" s="2" t="s">
        <v>3</v>
      </c>
      <c r="BZ1033" s="2">
        <v>87</v>
      </c>
      <c r="CA1033" s="2">
        <v>47</v>
      </c>
      <c r="CB1033" s="2" t="s">
        <v>3</v>
      </c>
      <c r="CC1033" s="2"/>
      <c r="CD1033" s="2"/>
      <c r="CE1033" s="2">
        <v>30</v>
      </c>
      <c r="CF1033" s="2">
        <v>0</v>
      </c>
      <c r="CG1033" s="2">
        <v>0</v>
      </c>
      <c r="CH1033" s="2"/>
      <c r="CI1033" s="2"/>
      <c r="CJ1033" s="2"/>
      <c r="CK1033" s="2"/>
      <c r="CL1033" s="2"/>
      <c r="CM1033" s="2">
        <v>0</v>
      </c>
      <c r="CN1033" s="2" t="s">
        <v>3</v>
      </c>
      <c r="CO1033" s="2">
        <v>0</v>
      </c>
      <c r="CP1033" s="2">
        <f t="shared" ref="CP1033:CP1060" si="1064">(P1033+Q1033+S1033)</f>
        <v>329.39</v>
      </c>
      <c r="CQ1033" s="2">
        <f t="shared" ref="CQ1033:CQ1060" si="1065">ROUND((ROUND((AC1033*AW1033*1),2)*BC1033),2)</f>
        <v>481.81</v>
      </c>
      <c r="CR1033" s="2">
        <f>(ROUND((ROUND((((ET1033*1.25*1.1))*AV1033*1),2)*BB1033),2)+ROUND((ROUND(((AE1033-((EU1033*1.25*1.1)))*AV1033*1),2)*BS1033),2))</f>
        <v>49.91</v>
      </c>
      <c r="CS1033" s="2">
        <f t="shared" ref="CS1033:CS1060" si="1066">ROUND((ROUND((AE1033*AV1033*1),2)*BS1033),2)</f>
        <v>6.18</v>
      </c>
      <c r="CT1033" s="2">
        <f t="shared" ref="CT1033:CT1060" si="1067">ROUND((ROUND((AF1033*AV1033*1),2)*BA1033),2)</f>
        <v>312.85000000000002</v>
      </c>
      <c r="CU1033" s="2">
        <f t="shared" ref="CU1033:CU1060" si="1068">AG1033</f>
        <v>0</v>
      </c>
      <c r="CV1033" s="2">
        <f t="shared" ref="CV1033:CV1060" si="1069">(AH1033*AV1033)</f>
        <v>24.065347350000003</v>
      </c>
      <c r="CW1033" s="2">
        <f t="shared" ref="CW1033:CW1060" si="1070">AI1033</f>
        <v>0</v>
      </c>
      <c r="CX1033" s="2">
        <f t="shared" ref="CX1033:CX1060" si="1071">AJ1033</f>
        <v>0</v>
      </c>
      <c r="CY1033" s="2">
        <f t="shared" ref="CY1033:CY1060" si="1072">(((S1033+R1033)*AT1033)/100)</f>
        <v>108.2454</v>
      </c>
      <c r="CZ1033" s="2">
        <f t="shared" ref="CZ1033:CZ1060" si="1073">(((S1033+R1033)*AU1033)/100)</f>
        <v>58.477399999999996</v>
      </c>
      <c r="DA1033" s="2"/>
      <c r="DB1033" s="2"/>
      <c r="DC1033" s="2" t="s">
        <v>3</v>
      </c>
      <c r="DD1033" s="2" t="s">
        <v>3</v>
      </c>
      <c r="DE1033" s="2" t="s">
        <v>165</v>
      </c>
      <c r="DF1033" s="2" t="s">
        <v>165</v>
      </c>
      <c r="DG1033" s="2" t="s">
        <v>166</v>
      </c>
      <c r="DH1033" s="2" t="s">
        <v>3</v>
      </c>
      <c r="DI1033" s="2" t="s">
        <v>166</v>
      </c>
      <c r="DJ1033" s="2" t="s">
        <v>165</v>
      </c>
      <c r="DK1033" s="2" t="s">
        <v>3</v>
      </c>
      <c r="DL1033" s="2" t="s">
        <v>3</v>
      </c>
      <c r="DM1033" s="2" t="s">
        <v>3</v>
      </c>
      <c r="DN1033" s="2">
        <v>0</v>
      </c>
      <c r="DO1033" s="2">
        <v>0</v>
      </c>
      <c r="DP1033" s="2">
        <v>1</v>
      </c>
      <c r="DQ1033" s="2">
        <v>1</v>
      </c>
      <c r="DR1033" s="2"/>
      <c r="DS1033" s="2"/>
      <c r="DT1033" s="2"/>
      <c r="DU1033" s="2">
        <v>1013</v>
      </c>
      <c r="DV1033" s="2" t="s">
        <v>258</v>
      </c>
      <c r="DW1033" s="2" t="s">
        <v>258</v>
      </c>
      <c r="DX1033" s="2">
        <v>1</v>
      </c>
      <c r="DY1033" s="2"/>
      <c r="DZ1033" s="2" t="s">
        <v>3</v>
      </c>
      <c r="EA1033" s="2" t="s">
        <v>3</v>
      </c>
      <c r="EB1033" s="2" t="s">
        <v>3</v>
      </c>
      <c r="EC1033" s="2" t="s">
        <v>3</v>
      </c>
      <c r="ED1033" s="2"/>
      <c r="EE1033" s="2">
        <v>55586465</v>
      </c>
      <c r="EF1033" s="2">
        <v>30</v>
      </c>
      <c r="EG1033" s="2" t="s">
        <v>117</v>
      </c>
      <c r="EH1033" s="2">
        <v>0</v>
      </c>
      <c r="EI1033" s="2" t="s">
        <v>3</v>
      </c>
      <c r="EJ1033" s="2">
        <v>1</v>
      </c>
      <c r="EK1033" s="2">
        <v>29</v>
      </c>
      <c r="EL1033" s="2" t="s">
        <v>412</v>
      </c>
      <c r="EM1033" s="2" t="s">
        <v>413</v>
      </c>
      <c r="EN1033" s="2"/>
      <c r="EO1033" s="2" t="s">
        <v>52</v>
      </c>
      <c r="EP1033" s="2"/>
      <c r="EQ1033" s="2">
        <v>0</v>
      </c>
      <c r="ER1033" s="2">
        <v>743.71</v>
      </c>
      <c r="ES1033" s="2">
        <v>472.83</v>
      </c>
      <c r="ET1033" s="2">
        <v>34.67</v>
      </c>
      <c r="EU1033" s="2">
        <v>4.29</v>
      </c>
      <c r="EV1033" s="2">
        <v>236.21</v>
      </c>
      <c r="EW1033" s="2">
        <v>18.170000000000002</v>
      </c>
      <c r="EX1033" s="2">
        <v>0</v>
      </c>
      <c r="EY1033" s="2">
        <v>0</v>
      </c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>
        <v>0</v>
      </c>
      <c r="FR1033" s="2">
        <v>0</v>
      </c>
      <c r="FS1033" s="2">
        <v>0</v>
      </c>
      <c r="FT1033" s="2"/>
      <c r="FU1033" s="2"/>
      <c r="FV1033" s="2"/>
      <c r="FW1033" s="2"/>
      <c r="FX1033" s="2">
        <v>87</v>
      </c>
      <c r="FY1033" s="2">
        <v>47</v>
      </c>
      <c r="FZ1033" s="2"/>
      <c r="GA1033" s="2" t="s">
        <v>3</v>
      </c>
      <c r="GB1033" s="2"/>
      <c r="GC1033" s="2"/>
      <c r="GD1033" s="2">
        <v>1</v>
      </c>
      <c r="GE1033" s="2"/>
      <c r="GF1033" s="2">
        <v>939905489</v>
      </c>
      <c r="GG1033" s="2">
        <v>2</v>
      </c>
      <c r="GH1033" s="2">
        <v>1</v>
      </c>
      <c r="GI1033" s="2">
        <v>2</v>
      </c>
      <c r="GJ1033" s="2">
        <v>0</v>
      </c>
      <c r="GK1033" s="2">
        <v>0</v>
      </c>
      <c r="GL1033" s="2">
        <f t="shared" ref="GL1033:GL1060" si="1074">ROUND(IF(AND(BH1033=3,BI1033=3,FS1033&lt;&gt;0),P1033,0),2)</f>
        <v>0</v>
      </c>
      <c r="GM1033" s="2">
        <f t="shared" ref="GM1033:GM1060" si="1075">ROUND(O1033+X1033+Y1033,2)+GX1033</f>
        <v>496.12</v>
      </c>
      <c r="GN1033" s="2">
        <f t="shared" ref="GN1033:GN1060" si="1076">IF(OR(BI1033=0,BI1033=1),GM1033-GX1033,0)</f>
        <v>496.12</v>
      </c>
      <c r="GO1033" s="2">
        <f t="shared" ref="GO1033:GO1060" si="1077">IF(BI1033=2,GM1033-GX1033,0)</f>
        <v>0</v>
      </c>
      <c r="GP1033" s="2">
        <f t="shared" ref="GP1033:GP1060" si="1078">IF(BI1033=4,GM1033-GX1033,0)</f>
        <v>0</v>
      </c>
      <c r="GQ1033" s="2"/>
      <c r="GR1033" s="2">
        <v>0</v>
      </c>
      <c r="GS1033" s="2">
        <v>3</v>
      </c>
      <c r="GT1033" s="2">
        <v>0</v>
      </c>
      <c r="GU1033" s="2" t="s">
        <v>3</v>
      </c>
      <c r="GV1033" s="2">
        <f t="shared" ref="GV1033:GV1060" si="1079">ROUND((GT1033),6)</f>
        <v>0</v>
      </c>
      <c r="GW1033" s="2">
        <v>1</v>
      </c>
      <c r="GX1033" s="2">
        <f t="shared" ref="GX1033:GX1060" si="1080">ROUND(HC1033*I1033,2)</f>
        <v>0</v>
      </c>
      <c r="GY1033" s="2"/>
      <c r="GZ1033" s="2"/>
      <c r="HA1033" s="2">
        <v>0</v>
      </c>
      <c r="HB1033" s="2">
        <v>0</v>
      </c>
      <c r="HC1033" s="2">
        <f t="shared" ref="HC1033:HC1060" si="1081">GV1033*GW1033</f>
        <v>0</v>
      </c>
      <c r="HD1033" s="2"/>
      <c r="HE1033" s="2" t="s">
        <v>3</v>
      </c>
      <c r="HF1033" s="2" t="s">
        <v>3</v>
      </c>
      <c r="HG1033" s="2"/>
      <c r="HH1033" s="2"/>
      <c r="HI1033" s="2"/>
      <c r="HJ1033" s="2"/>
      <c r="HK1033" s="2"/>
      <c r="HL1033" s="2"/>
      <c r="HM1033" s="2" t="s">
        <v>3</v>
      </c>
      <c r="HN1033" s="2" t="s">
        <v>3</v>
      </c>
      <c r="HO1033" s="2" t="s">
        <v>3</v>
      </c>
      <c r="HP1033" s="2" t="s">
        <v>3</v>
      </c>
      <c r="HQ1033" s="2" t="s">
        <v>3</v>
      </c>
      <c r="HR1033" s="2"/>
      <c r="HS1033" s="2">
        <v>0</v>
      </c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>
        <v>0</v>
      </c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</row>
    <row r="1034" spans="1:255" x14ac:dyDescent="0.25">
      <c r="A1034">
        <v>17</v>
      </c>
      <c r="B1034">
        <v>1</v>
      </c>
      <c r="C1034">
        <f>ROW(SmtRes!A922)</f>
        <v>922</v>
      </c>
      <c r="D1034">
        <f>ROW(EtalonRes!A900)</f>
        <v>900</v>
      </c>
      <c r="E1034" t="s">
        <v>568</v>
      </c>
      <c r="F1034" t="s">
        <v>409</v>
      </c>
      <c r="G1034" t="s">
        <v>410</v>
      </c>
      <c r="H1034" t="s">
        <v>258</v>
      </c>
      <c r="I1034">
        <v>0.39</v>
      </c>
      <c r="J1034">
        <v>0</v>
      </c>
      <c r="K1034">
        <v>0.39</v>
      </c>
      <c r="O1034">
        <f t="shared" si="1050"/>
        <v>7360.53</v>
      </c>
      <c r="P1034">
        <f t="shared" si="1051"/>
        <v>1245.8399999999999</v>
      </c>
      <c r="Q1034">
        <f>(ROUND((ROUND((((ET1034*1.25*1.1))*AV1034*I1034),2)*BB1034),2)+ROUND((ROUND(((AE1034-((EU1034*1.25*1.1)))*AV1034*I1034),2)*BS1034),2))</f>
        <v>280.17</v>
      </c>
      <c r="R1034">
        <f t="shared" si="1052"/>
        <v>115.25</v>
      </c>
      <c r="S1034">
        <f t="shared" si="1053"/>
        <v>5834.52</v>
      </c>
      <c r="T1034">
        <f t="shared" si="1054"/>
        <v>0</v>
      </c>
      <c r="U1034">
        <f t="shared" si="1055"/>
        <v>9.3854854665000023</v>
      </c>
      <c r="V1034">
        <f t="shared" si="1056"/>
        <v>0</v>
      </c>
      <c r="W1034">
        <f t="shared" si="1057"/>
        <v>0</v>
      </c>
      <c r="X1034">
        <f t="shared" si="1058"/>
        <v>5176.3</v>
      </c>
      <c r="Y1034">
        <f t="shared" si="1059"/>
        <v>2796.39</v>
      </c>
      <c r="AA1034">
        <v>56481267</v>
      </c>
      <c r="AB1034">
        <f t="shared" si="1060"/>
        <v>819.30690000000004</v>
      </c>
      <c r="AC1034">
        <f t="shared" si="1061"/>
        <v>472.83</v>
      </c>
      <c r="AD1034">
        <f>ROUND(((((ET1034*1.25*1.1))-((EU1034*1.25*1.1)))+AE1034),6)</f>
        <v>47.671250000000001</v>
      </c>
      <c r="AE1034">
        <f>ROUND(((EU1034*1.25*1.1)),6)</f>
        <v>5.8987499999999997</v>
      </c>
      <c r="AF1034">
        <f>ROUND(((EV1034*1.15*1.1)),6)</f>
        <v>298.80565000000001</v>
      </c>
      <c r="AG1034">
        <f t="shared" si="1062"/>
        <v>0</v>
      </c>
      <c r="AH1034">
        <f>((EW1034*1.15*1.1))</f>
        <v>22.985050000000005</v>
      </c>
      <c r="AI1034">
        <f>((EX1034*1.25*1.1))</f>
        <v>0</v>
      </c>
      <c r="AJ1034">
        <f t="shared" si="1063"/>
        <v>0</v>
      </c>
      <c r="AK1034">
        <v>743.71</v>
      </c>
      <c r="AL1034">
        <v>472.83</v>
      </c>
      <c r="AM1034">
        <v>34.67</v>
      </c>
      <c r="AN1034">
        <v>4.29</v>
      </c>
      <c r="AO1034">
        <v>236.21</v>
      </c>
      <c r="AP1034">
        <v>0</v>
      </c>
      <c r="AQ1034">
        <v>18.170000000000002</v>
      </c>
      <c r="AR1034">
        <v>0</v>
      </c>
      <c r="AS1034">
        <v>0</v>
      </c>
      <c r="AT1034">
        <v>87</v>
      </c>
      <c r="AU1034">
        <v>47</v>
      </c>
      <c r="AV1034">
        <v>1.0469999999999999</v>
      </c>
      <c r="AW1034">
        <v>1.0189999999999999</v>
      </c>
      <c r="AZ1034">
        <v>1</v>
      </c>
      <c r="BA1034">
        <v>47.82</v>
      </c>
      <c r="BB1034">
        <v>14.39</v>
      </c>
      <c r="BC1034">
        <v>6.63</v>
      </c>
      <c r="BD1034" t="s">
        <v>3</v>
      </c>
      <c r="BE1034" t="s">
        <v>3</v>
      </c>
      <c r="BF1034" t="s">
        <v>3</v>
      </c>
      <c r="BG1034" t="s">
        <v>3</v>
      </c>
      <c r="BH1034">
        <v>0</v>
      </c>
      <c r="BI1034">
        <v>1</v>
      </c>
      <c r="BJ1034" t="s">
        <v>411</v>
      </c>
      <c r="BM1034">
        <v>29</v>
      </c>
      <c r="BN1034">
        <v>0</v>
      </c>
      <c r="BO1034" t="s">
        <v>409</v>
      </c>
      <c r="BP1034">
        <v>1</v>
      </c>
      <c r="BQ1034">
        <v>30</v>
      </c>
      <c r="BR1034">
        <v>0</v>
      </c>
      <c r="BS1034">
        <v>47.82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 t="s">
        <v>3</v>
      </c>
      <c r="BZ1034">
        <v>87</v>
      </c>
      <c r="CA1034">
        <v>47</v>
      </c>
      <c r="CB1034" t="s">
        <v>3</v>
      </c>
      <c r="CE1034">
        <v>30</v>
      </c>
      <c r="CF1034">
        <v>0</v>
      </c>
      <c r="CG1034">
        <v>0</v>
      </c>
      <c r="CM1034">
        <v>0</v>
      </c>
      <c r="CN1034" t="s">
        <v>3</v>
      </c>
      <c r="CO1034">
        <v>0</v>
      </c>
      <c r="CP1034">
        <f t="shared" si="1064"/>
        <v>7360.5300000000007</v>
      </c>
      <c r="CQ1034">
        <f t="shared" si="1065"/>
        <v>3194.4</v>
      </c>
      <c r="CR1034">
        <f>(ROUND((ROUND((((ET1034*1.25*1.1))*AV1034*1),2)*BB1034),2)+ROUND((ROUND(((AE1034-((EU1034*1.25*1.1)))*AV1034*1),2)*BS1034),2))</f>
        <v>718.2</v>
      </c>
      <c r="CS1034">
        <f t="shared" si="1066"/>
        <v>295.52999999999997</v>
      </c>
      <c r="CT1034">
        <f t="shared" si="1067"/>
        <v>14960.49</v>
      </c>
      <c r="CU1034">
        <f t="shared" si="1068"/>
        <v>0</v>
      </c>
      <c r="CV1034">
        <f t="shared" si="1069"/>
        <v>24.065347350000003</v>
      </c>
      <c r="CW1034">
        <f t="shared" si="1070"/>
        <v>0</v>
      </c>
      <c r="CX1034">
        <f t="shared" si="1071"/>
        <v>0</v>
      </c>
      <c r="CY1034">
        <f t="shared" si="1072"/>
        <v>5176.2999000000009</v>
      </c>
      <c r="CZ1034">
        <f t="shared" si="1073"/>
        <v>2796.3919000000001</v>
      </c>
      <c r="DC1034" t="s">
        <v>3</v>
      </c>
      <c r="DD1034" t="s">
        <v>3</v>
      </c>
      <c r="DE1034" t="s">
        <v>165</v>
      </c>
      <c r="DF1034" t="s">
        <v>165</v>
      </c>
      <c r="DG1034" t="s">
        <v>166</v>
      </c>
      <c r="DH1034" t="s">
        <v>3</v>
      </c>
      <c r="DI1034" t="s">
        <v>166</v>
      </c>
      <c r="DJ1034" t="s">
        <v>165</v>
      </c>
      <c r="DK1034" t="s">
        <v>3</v>
      </c>
      <c r="DL1034" t="s">
        <v>3</v>
      </c>
      <c r="DM1034" t="s">
        <v>3</v>
      </c>
      <c r="DN1034">
        <v>0</v>
      </c>
      <c r="DO1034">
        <v>0</v>
      </c>
      <c r="DP1034">
        <v>1</v>
      </c>
      <c r="DQ1034">
        <v>1</v>
      </c>
      <c r="DU1034">
        <v>1013</v>
      </c>
      <c r="DV1034" t="s">
        <v>258</v>
      </c>
      <c r="DW1034" t="s">
        <v>258</v>
      </c>
      <c r="DX1034">
        <v>1</v>
      </c>
      <c r="DZ1034" t="s">
        <v>3</v>
      </c>
      <c r="EA1034" t="s">
        <v>3</v>
      </c>
      <c r="EB1034" t="s">
        <v>3</v>
      </c>
      <c r="EC1034" t="s">
        <v>3</v>
      </c>
      <c r="EE1034">
        <v>55586465</v>
      </c>
      <c r="EF1034">
        <v>30</v>
      </c>
      <c r="EG1034" t="s">
        <v>117</v>
      </c>
      <c r="EH1034">
        <v>0</v>
      </c>
      <c r="EI1034" t="s">
        <v>3</v>
      </c>
      <c r="EJ1034">
        <v>1</v>
      </c>
      <c r="EK1034">
        <v>29</v>
      </c>
      <c r="EL1034" t="s">
        <v>412</v>
      </c>
      <c r="EM1034" t="s">
        <v>413</v>
      </c>
      <c r="EO1034" t="s">
        <v>52</v>
      </c>
      <c r="EQ1034">
        <v>0</v>
      </c>
      <c r="ER1034">
        <v>743.71</v>
      </c>
      <c r="ES1034">
        <v>472.83</v>
      </c>
      <c r="ET1034">
        <v>34.67</v>
      </c>
      <c r="EU1034">
        <v>4.29</v>
      </c>
      <c r="EV1034">
        <v>236.21</v>
      </c>
      <c r="EW1034">
        <v>18.170000000000002</v>
      </c>
      <c r="EX1034">
        <v>0</v>
      </c>
      <c r="EY1034">
        <v>0</v>
      </c>
      <c r="FQ1034">
        <v>0</v>
      </c>
      <c r="FR1034">
        <v>0</v>
      </c>
      <c r="FS1034">
        <v>0</v>
      </c>
      <c r="FX1034">
        <v>87</v>
      </c>
      <c r="FY1034">
        <v>47</v>
      </c>
      <c r="GA1034" t="s">
        <v>3</v>
      </c>
      <c r="GD1034">
        <v>1</v>
      </c>
      <c r="GF1034">
        <v>939905489</v>
      </c>
      <c r="GG1034">
        <v>2</v>
      </c>
      <c r="GH1034">
        <v>1</v>
      </c>
      <c r="GI1034">
        <v>2</v>
      </c>
      <c r="GJ1034">
        <v>0</v>
      </c>
      <c r="GK1034">
        <v>0</v>
      </c>
      <c r="GL1034">
        <f t="shared" si="1074"/>
        <v>0</v>
      </c>
      <c r="GM1034">
        <f t="shared" si="1075"/>
        <v>15333.22</v>
      </c>
      <c r="GN1034">
        <f t="shared" si="1076"/>
        <v>15333.22</v>
      </c>
      <c r="GO1034">
        <f t="shared" si="1077"/>
        <v>0</v>
      </c>
      <c r="GP1034">
        <f t="shared" si="1078"/>
        <v>0</v>
      </c>
      <c r="GR1034">
        <v>0</v>
      </c>
      <c r="GS1034">
        <v>3</v>
      </c>
      <c r="GT1034">
        <v>0</v>
      </c>
      <c r="GU1034" t="s">
        <v>3</v>
      </c>
      <c r="GV1034">
        <f t="shared" si="1079"/>
        <v>0</v>
      </c>
      <c r="GW1034">
        <v>1</v>
      </c>
      <c r="GX1034">
        <f t="shared" si="1080"/>
        <v>0</v>
      </c>
      <c r="HA1034">
        <v>0</v>
      </c>
      <c r="HB1034">
        <v>0</v>
      </c>
      <c r="HC1034">
        <f t="shared" si="1081"/>
        <v>0</v>
      </c>
      <c r="HE1034" t="s">
        <v>3</v>
      </c>
      <c r="HF1034" t="s">
        <v>3</v>
      </c>
      <c r="HM1034" t="s">
        <v>3</v>
      </c>
      <c r="HN1034" t="s">
        <v>3</v>
      </c>
      <c r="HO1034" t="s">
        <v>3</v>
      </c>
      <c r="HP1034" t="s">
        <v>3</v>
      </c>
      <c r="HQ1034" t="s">
        <v>3</v>
      </c>
      <c r="HS1034">
        <v>0</v>
      </c>
      <c r="IK1034">
        <v>0</v>
      </c>
    </row>
    <row r="1035" spans="1:255" x14ac:dyDescent="0.25">
      <c r="A1035" s="2">
        <v>18</v>
      </c>
      <c r="B1035" s="2">
        <v>1</v>
      </c>
      <c r="C1035" s="2">
        <v>913</v>
      </c>
      <c r="D1035" s="2"/>
      <c r="E1035" s="2" t="s">
        <v>569</v>
      </c>
      <c r="F1035" s="2" t="s">
        <v>415</v>
      </c>
      <c r="G1035" s="2" t="s">
        <v>416</v>
      </c>
      <c r="H1035" s="2" t="s">
        <v>158</v>
      </c>
      <c r="I1035" s="2">
        <f>I1033*J1035</f>
        <v>0.38219999999999998</v>
      </c>
      <c r="J1035" s="2">
        <v>0.97999999999999987</v>
      </c>
      <c r="K1035" s="2">
        <v>0.98</v>
      </c>
      <c r="L1035" s="2"/>
      <c r="M1035" s="2"/>
      <c r="N1035" s="2"/>
      <c r="O1035" s="2">
        <f t="shared" si="1050"/>
        <v>709.31</v>
      </c>
      <c r="P1035" s="2">
        <f t="shared" si="1051"/>
        <v>709.31</v>
      </c>
      <c r="Q1035" s="2">
        <f>(ROUND((ROUND(((ET1035)*AV1035*I1035),2)*BB1035),2)+ROUND((ROUND(((AE1035-(EU1035))*AV1035*I1035),2)*BS1035),2))</f>
        <v>0</v>
      </c>
      <c r="R1035" s="2">
        <f t="shared" si="1052"/>
        <v>0</v>
      </c>
      <c r="S1035" s="2">
        <f t="shared" si="1053"/>
        <v>0</v>
      </c>
      <c r="T1035" s="2">
        <f t="shared" si="1054"/>
        <v>0</v>
      </c>
      <c r="U1035" s="2">
        <f t="shared" si="1055"/>
        <v>0</v>
      </c>
      <c r="V1035" s="2">
        <f t="shared" si="1056"/>
        <v>0</v>
      </c>
      <c r="W1035" s="2">
        <f t="shared" si="1057"/>
        <v>0</v>
      </c>
      <c r="X1035" s="2">
        <f t="shared" si="1058"/>
        <v>0</v>
      </c>
      <c r="Y1035" s="2">
        <f t="shared" si="1059"/>
        <v>0</v>
      </c>
      <c r="Z1035" s="2"/>
      <c r="AA1035" s="2">
        <v>56481265</v>
      </c>
      <c r="AB1035" s="2">
        <f t="shared" si="1060"/>
        <v>1821.25</v>
      </c>
      <c r="AC1035" s="2">
        <f t="shared" si="1061"/>
        <v>1821.25</v>
      </c>
      <c r="AD1035" s="2">
        <f>ROUND((((ET1035)-(EU1035))+AE1035),6)</f>
        <v>0</v>
      </c>
      <c r="AE1035" s="2">
        <f>ROUND((EU1035),6)</f>
        <v>0</v>
      </c>
      <c r="AF1035" s="2">
        <f>ROUND((EV1035),6)</f>
        <v>0</v>
      </c>
      <c r="AG1035" s="2">
        <f t="shared" si="1062"/>
        <v>0</v>
      </c>
      <c r="AH1035" s="2">
        <f>(EW1035)</f>
        <v>0</v>
      </c>
      <c r="AI1035" s="2">
        <f>(EX1035)</f>
        <v>0</v>
      </c>
      <c r="AJ1035" s="2">
        <f t="shared" si="1063"/>
        <v>0</v>
      </c>
      <c r="AK1035" s="2">
        <v>1821.25</v>
      </c>
      <c r="AL1035" s="2">
        <v>1821.25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87</v>
      </c>
      <c r="AU1035" s="2">
        <v>47</v>
      </c>
      <c r="AV1035" s="2">
        <v>1</v>
      </c>
      <c r="AW1035" s="2">
        <v>1.0189999999999999</v>
      </c>
      <c r="AX1035" s="2"/>
      <c r="AY1035" s="2"/>
      <c r="AZ1035" s="2">
        <v>1</v>
      </c>
      <c r="BA1035" s="2">
        <v>1</v>
      </c>
      <c r="BB1035" s="2">
        <v>1</v>
      </c>
      <c r="BC1035" s="2">
        <v>1</v>
      </c>
      <c r="BD1035" s="2" t="s">
        <v>3</v>
      </c>
      <c r="BE1035" s="2" t="s">
        <v>3</v>
      </c>
      <c r="BF1035" s="2" t="s">
        <v>3</v>
      </c>
      <c r="BG1035" s="2" t="s">
        <v>3</v>
      </c>
      <c r="BH1035" s="2">
        <v>3</v>
      </c>
      <c r="BI1035" s="2">
        <v>1</v>
      </c>
      <c r="BJ1035" s="2" t="s">
        <v>417</v>
      </c>
      <c r="BK1035" s="2"/>
      <c r="BL1035" s="2"/>
      <c r="BM1035" s="2">
        <v>29</v>
      </c>
      <c r="BN1035" s="2">
        <v>0</v>
      </c>
      <c r="BO1035" s="2" t="s">
        <v>3</v>
      </c>
      <c r="BP1035" s="2">
        <v>0</v>
      </c>
      <c r="BQ1035" s="2">
        <v>30</v>
      </c>
      <c r="BR1035" s="2">
        <v>0</v>
      </c>
      <c r="BS1035" s="2">
        <v>1</v>
      </c>
      <c r="BT1035" s="2">
        <v>1</v>
      </c>
      <c r="BU1035" s="2">
        <v>1</v>
      </c>
      <c r="BV1035" s="2">
        <v>1</v>
      </c>
      <c r="BW1035" s="2">
        <v>1</v>
      </c>
      <c r="BX1035" s="2">
        <v>1</v>
      </c>
      <c r="BY1035" s="2" t="s">
        <v>3</v>
      </c>
      <c r="BZ1035" s="2">
        <v>87</v>
      </c>
      <c r="CA1035" s="2">
        <v>47</v>
      </c>
      <c r="CB1035" s="2" t="s">
        <v>3</v>
      </c>
      <c r="CC1035" s="2"/>
      <c r="CD1035" s="2"/>
      <c r="CE1035" s="2">
        <v>30</v>
      </c>
      <c r="CF1035" s="2">
        <v>0</v>
      </c>
      <c r="CG1035" s="2">
        <v>0</v>
      </c>
      <c r="CH1035" s="2"/>
      <c r="CI1035" s="2"/>
      <c r="CJ1035" s="2"/>
      <c r="CK1035" s="2"/>
      <c r="CL1035" s="2"/>
      <c r="CM1035" s="2">
        <v>0</v>
      </c>
      <c r="CN1035" s="2" t="s">
        <v>3</v>
      </c>
      <c r="CO1035" s="2">
        <v>0</v>
      </c>
      <c r="CP1035" s="2">
        <f t="shared" si="1064"/>
        <v>709.31</v>
      </c>
      <c r="CQ1035" s="2">
        <f t="shared" si="1065"/>
        <v>1855.85</v>
      </c>
      <c r="CR1035" s="2">
        <f>(ROUND((ROUND(((ET1035)*AV1035*1),2)*BB1035),2)+ROUND((ROUND(((AE1035-(EU1035))*AV1035*1),2)*BS1035),2))</f>
        <v>0</v>
      </c>
      <c r="CS1035" s="2">
        <f t="shared" si="1066"/>
        <v>0</v>
      </c>
      <c r="CT1035" s="2">
        <f t="shared" si="1067"/>
        <v>0</v>
      </c>
      <c r="CU1035" s="2">
        <f t="shared" si="1068"/>
        <v>0</v>
      </c>
      <c r="CV1035" s="2">
        <f t="shared" si="1069"/>
        <v>0</v>
      </c>
      <c r="CW1035" s="2">
        <f t="shared" si="1070"/>
        <v>0</v>
      </c>
      <c r="CX1035" s="2">
        <f t="shared" si="1071"/>
        <v>0</v>
      </c>
      <c r="CY1035" s="2">
        <f t="shared" si="1072"/>
        <v>0</v>
      </c>
      <c r="CZ1035" s="2">
        <f t="shared" si="1073"/>
        <v>0</v>
      </c>
      <c r="DA1035" s="2"/>
      <c r="DB1035" s="2"/>
      <c r="DC1035" s="2" t="s">
        <v>3</v>
      </c>
      <c r="DD1035" s="2" t="s">
        <v>3</v>
      </c>
      <c r="DE1035" s="2" t="s">
        <v>3</v>
      </c>
      <c r="DF1035" s="2" t="s">
        <v>3</v>
      </c>
      <c r="DG1035" s="2" t="s">
        <v>3</v>
      </c>
      <c r="DH1035" s="2" t="s">
        <v>3</v>
      </c>
      <c r="DI1035" s="2" t="s">
        <v>3</v>
      </c>
      <c r="DJ1035" s="2" t="s">
        <v>3</v>
      </c>
      <c r="DK1035" s="2" t="s">
        <v>3</v>
      </c>
      <c r="DL1035" s="2" t="s">
        <v>3</v>
      </c>
      <c r="DM1035" s="2" t="s">
        <v>3</v>
      </c>
      <c r="DN1035" s="2">
        <v>0</v>
      </c>
      <c r="DO1035" s="2">
        <v>0</v>
      </c>
      <c r="DP1035" s="2">
        <v>1</v>
      </c>
      <c r="DQ1035" s="2">
        <v>1</v>
      </c>
      <c r="DR1035" s="2"/>
      <c r="DS1035" s="2"/>
      <c r="DT1035" s="2"/>
      <c r="DU1035" s="2">
        <v>1007</v>
      </c>
      <c r="DV1035" s="2" t="s">
        <v>158</v>
      </c>
      <c r="DW1035" s="2" t="s">
        <v>158</v>
      </c>
      <c r="DX1035" s="2">
        <v>1</v>
      </c>
      <c r="DY1035" s="2"/>
      <c r="DZ1035" s="2" t="s">
        <v>3</v>
      </c>
      <c r="EA1035" s="2" t="s">
        <v>3</v>
      </c>
      <c r="EB1035" s="2" t="s">
        <v>3</v>
      </c>
      <c r="EC1035" s="2" t="s">
        <v>3</v>
      </c>
      <c r="ED1035" s="2"/>
      <c r="EE1035" s="2">
        <v>55586465</v>
      </c>
      <c r="EF1035" s="2">
        <v>30</v>
      </c>
      <c r="EG1035" s="2" t="s">
        <v>117</v>
      </c>
      <c r="EH1035" s="2">
        <v>0</v>
      </c>
      <c r="EI1035" s="2" t="s">
        <v>3</v>
      </c>
      <c r="EJ1035" s="2">
        <v>1</v>
      </c>
      <c r="EK1035" s="2">
        <v>29</v>
      </c>
      <c r="EL1035" s="2" t="s">
        <v>412</v>
      </c>
      <c r="EM1035" s="2" t="s">
        <v>413</v>
      </c>
      <c r="EN1035" s="2"/>
      <c r="EO1035" s="2" t="s">
        <v>3</v>
      </c>
      <c r="EP1035" s="2"/>
      <c r="EQ1035" s="2">
        <v>0</v>
      </c>
      <c r="ER1035" s="2">
        <v>1821.25</v>
      </c>
      <c r="ES1035" s="2">
        <v>1821.25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>
        <v>0</v>
      </c>
      <c r="FR1035" s="2">
        <v>0</v>
      </c>
      <c r="FS1035" s="2">
        <v>0</v>
      </c>
      <c r="FT1035" s="2"/>
      <c r="FU1035" s="2"/>
      <c r="FV1035" s="2"/>
      <c r="FW1035" s="2"/>
      <c r="FX1035" s="2">
        <v>87</v>
      </c>
      <c r="FY1035" s="2">
        <v>47</v>
      </c>
      <c r="FZ1035" s="2"/>
      <c r="GA1035" s="2" t="s">
        <v>3</v>
      </c>
      <c r="GB1035" s="2"/>
      <c r="GC1035" s="2"/>
      <c r="GD1035" s="2">
        <v>1</v>
      </c>
      <c r="GE1035" s="2"/>
      <c r="GF1035" s="2">
        <v>-482484867</v>
      </c>
      <c r="GG1035" s="2">
        <v>2</v>
      </c>
      <c r="GH1035" s="2">
        <v>1</v>
      </c>
      <c r="GI1035" s="2">
        <v>-2</v>
      </c>
      <c r="GJ1035" s="2">
        <v>0</v>
      </c>
      <c r="GK1035" s="2">
        <v>0</v>
      </c>
      <c r="GL1035" s="2">
        <f t="shared" si="1074"/>
        <v>0</v>
      </c>
      <c r="GM1035" s="2">
        <f t="shared" si="1075"/>
        <v>709.31</v>
      </c>
      <c r="GN1035" s="2">
        <f t="shared" si="1076"/>
        <v>709.31</v>
      </c>
      <c r="GO1035" s="2">
        <f t="shared" si="1077"/>
        <v>0</v>
      </c>
      <c r="GP1035" s="2">
        <f t="shared" si="1078"/>
        <v>0</v>
      </c>
      <c r="GQ1035" s="2"/>
      <c r="GR1035" s="2">
        <v>0</v>
      </c>
      <c r="GS1035" s="2">
        <v>3</v>
      </c>
      <c r="GT1035" s="2">
        <v>0</v>
      </c>
      <c r="GU1035" s="2" t="s">
        <v>3</v>
      </c>
      <c r="GV1035" s="2">
        <f t="shared" si="1079"/>
        <v>0</v>
      </c>
      <c r="GW1035" s="2">
        <v>1</v>
      </c>
      <c r="GX1035" s="2">
        <f t="shared" si="1080"/>
        <v>0</v>
      </c>
      <c r="GY1035" s="2"/>
      <c r="GZ1035" s="2"/>
      <c r="HA1035" s="2">
        <v>0</v>
      </c>
      <c r="HB1035" s="2">
        <v>0</v>
      </c>
      <c r="HC1035" s="2">
        <f t="shared" si="1081"/>
        <v>0</v>
      </c>
      <c r="HD1035" s="2"/>
      <c r="HE1035" s="2" t="s">
        <v>3</v>
      </c>
      <c r="HF1035" s="2" t="s">
        <v>3</v>
      </c>
      <c r="HG1035" s="2"/>
      <c r="HH1035" s="2"/>
      <c r="HI1035" s="2"/>
      <c r="HJ1035" s="2"/>
      <c r="HK1035" s="2"/>
      <c r="HL1035" s="2"/>
      <c r="HM1035" s="2" t="s">
        <v>3</v>
      </c>
      <c r="HN1035" s="2" t="s">
        <v>3</v>
      </c>
      <c r="HO1035" s="2" t="s">
        <v>3</v>
      </c>
      <c r="HP1035" s="2" t="s">
        <v>3</v>
      </c>
      <c r="HQ1035" s="2" t="s">
        <v>3</v>
      </c>
      <c r="HR1035" s="2"/>
      <c r="HS1035" s="2">
        <v>0</v>
      </c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>
        <v>0</v>
      </c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</row>
    <row r="1036" spans="1:255" x14ac:dyDescent="0.25">
      <c r="A1036">
        <v>18</v>
      </c>
      <c r="B1036">
        <v>1</v>
      </c>
      <c r="C1036">
        <v>922</v>
      </c>
      <c r="E1036" t="s">
        <v>569</v>
      </c>
      <c r="F1036" t="s">
        <v>415</v>
      </c>
      <c r="G1036" t="s">
        <v>416</v>
      </c>
      <c r="H1036" t="s">
        <v>158</v>
      </c>
      <c r="I1036">
        <f>I1034*J1036</f>
        <v>0.38219999999999998</v>
      </c>
      <c r="J1036">
        <v>0.97999999999999987</v>
      </c>
      <c r="K1036">
        <v>0.98</v>
      </c>
      <c r="O1036">
        <f t="shared" si="1050"/>
        <v>3113.87</v>
      </c>
      <c r="P1036">
        <f t="shared" si="1051"/>
        <v>3113.87</v>
      </c>
      <c r="Q1036">
        <f>(ROUND((ROUND(((ET1036)*AV1036*I1036),2)*BB1036),2)+ROUND((ROUND(((AE1036-(EU1036))*AV1036*I1036),2)*BS1036),2))</f>
        <v>0</v>
      </c>
      <c r="R1036">
        <f t="shared" si="1052"/>
        <v>0</v>
      </c>
      <c r="S1036">
        <f t="shared" si="1053"/>
        <v>0</v>
      </c>
      <c r="T1036">
        <f t="shared" si="1054"/>
        <v>0</v>
      </c>
      <c r="U1036">
        <f t="shared" si="1055"/>
        <v>0</v>
      </c>
      <c r="V1036">
        <f t="shared" si="1056"/>
        <v>0</v>
      </c>
      <c r="W1036">
        <f t="shared" si="1057"/>
        <v>0</v>
      </c>
      <c r="X1036">
        <f t="shared" si="1058"/>
        <v>0</v>
      </c>
      <c r="Y1036">
        <f t="shared" si="1059"/>
        <v>0</v>
      </c>
      <c r="AA1036">
        <v>56481267</v>
      </c>
      <c r="AB1036">
        <f t="shared" si="1060"/>
        <v>1821.25</v>
      </c>
      <c r="AC1036">
        <f t="shared" si="1061"/>
        <v>1821.25</v>
      </c>
      <c r="AD1036">
        <f>ROUND((((ET1036)-(EU1036))+AE1036),6)</f>
        <v>0</v>
      </c>
      <c r="AE1036">
        <f>ROUND((EU1036),6)</f>
        <v>0</v>
      </c>
      <c r="AF1036">
        <f>ROUND((EV1036),6)</f>
        <v>0</v>
      </c>
      <c r="AG1036">
        <f t="shared" si="1062"/>
        <v>0</v>
      </c>
      <c r="AH1036">
        <f>(EW1036)</f>
        <v>0</v>
      </c>
      <c r="AI1036">
        <f>(EX1036)</f>
        <v>0</v>
      </c>
      <c r="AJ1036">
        <f t="shared" si="1063"/>
        <v>0</v>
      </c>
      <c r="AK1036">
        <v>1821.25</v>
      </c>
      <c r="AL1036">
        <v>1821.25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87</v>
      </c>
      <c r="AU1036">
        <v>47</v>
      </c>
      <c r="AV1036">
        <v>1</v>
      </c>
      <c r="AW1036">
        <v>1.0189999999999999</v>
      </c>
      <c r="AZ1036">
        <v>1</v>
      </c>
      <c r="BA1036">
        <v>1</v>
      </c>
      <c r="BB1036">
        <v>1</v>
      </c>
      <c r="BC1036">
        <v>4.3899999999999997</v>
      </c>
      <c r="BD1036" t="s">
        <v>3</v>
      </c>
      <c r="BE1036" t="s">
        <v>3</v>
      </c>
      <c r="BF1036" t="s">
        <v>3</v>
      </c>
      <c r="BG1036" t="s">
        <v>3</v>
      </c>
      <c r="BH1036">
        <v>3</v>
      </c>
      <c r="BI1036">
        <v>1</v>
      </c>
      <c r="BJ1036" t="s">
        <v>417</v>
      </c>
      <c r="BM1036">
        <v>29</v>
      </c>
      <c r="BN1036">
        <v>0</v>
      </c>
      <c r="BO1036" t="s">
        <v>415</v>
      </c>
      <c r="BP1036">
        <v>1</v>
      </c>
      <c r="BQ1036">
        <v>30</v>
      </c>
      <c r="BR1036">
        <v>0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 t="s">
        <v>3</v>
      </c>
      <c r="BZ1036">
        <v>87</v>
      </c>
      <c r="CA1036">
        <v>47</v>
      </c>
      <c r="CB1036" t="s">
        <v>3</v>
      </c>
      <c r="CE1036">
        <v>30</v>
      </c>
      <c r="CF1036">
        <v>0</v>
      </c>
      <c r="CG1036">
        <v>0</v>
      </c>
      <c r="CM1036">
        <v>0</v>
      </c>
      <c r="CN1036" t="s">
        <v>3</v>
      </c>
      <c r="CO1036">
        <v>0</v>
      </c>
      <c r="CP1036">
        <f t="shared" si="1064"/>
        <v>3113.87</v>
      </c>
      <c r="CQ1036">
        <f t="shared" si="1065"/>
        <v>8147.18</v>
      </c>
      <c r="CR1036">
        <f>(ROUND((ROUND(((ET1036)*AV1036*1),2)*BB1036),2)+ROUND((ROUND(((AE1036-(EU1036))*AV1036*1),2)*BS1036),2))</f>
        <v>0</v>
      </c>
      <c r="CS1036">
        <f t="shared" si="1066"/>
        <v>0</v>
      </c>
      <c r="CT1036">
        <f t="shared" si="1067"/>
        <v>0</v>
      </c>
      <c r="CU1036">
        <f t="shared" si="1068"/>
        <v>0</v>
      </c>
      <c r="CV1036">
        <f t="shared" si="1069"/>
        <v>0</v>
      </c>
      <c r="CW1036">
        <f t="shared" si="1070"/>
        <v>0</v>
      </c>
      <c r="CX1036">
        <f t="shared" si="1071"/>
        <v>0</v>
      </c>
      <c r="CY1036">
        <f t="shared" si="1072"/>
        <v>0</v>
      </c>
      <c r="CZ1036">
        <f t="shared" si="1073"/>
        <v>0</v>
      </c>
      <c r="DC1036" t="s">
        <v>3</v>
      </c>
      <c r="DD1036" t="s">
        <v>3</v>
      </c>
      <c r="DE1036" t="s">
        <v>3</v>
      </c>
      <c r="DF1036" t="s">
        <v>3</v>
      </c>
      <c r="DG1036" t="s">
        <v>3</v>
      </c>
      <c r="DH1036" t="s">
        <v>3</v>
      </c>
      <c r="DI1036" t="s">
        <v>3</v>
      </c>
      <c r="DJ1036" t="s">
        <v>3</v>
      </c>
      <c r="DK1036" t="s">
        <v>3</v>
      </c>
      <c r="DL1036" t="s">
        <v>3</v>
      </c>
      <c r="DM1036" t="s">
        <v>3</v>
      </c>
      <c r="DN1036">
        <v>0</v>
      </c>
      <c r="DO1036">
        <v>0</v>
      </c>
      <c r="DP1036">
        <v>1</v>
      </c>
      <c r="DQ1036">
        <v>1</v>
      </c>
      <c r="DU1036">
        <v>1007</v>
      </c>
      <c r="DV1036" t="s">
        <v>158</v>
      </c>
      <c r="DW1036" t="s">
        <v>158</v>
      </c>
      <c r="DX1036">
        <v>1</v>
      </c>
      <c r="DZ1036" t="s">
        <v>3</v>
      </c>
      <c r="EA1036" t="s">
        <v>3</v>
      </c>
      <c r="EB1036" t="s">
        <v>3</v>
      </c>
      <c r="EC1036" t="s">
        <v>3</v>
      </c>
      <c r="EE1036">
        <v>55586465</v>
      </c>
      <c r="EF1036">
        <v>30</v>
      </c>
      <c r="EG1036" t="s">
        <v>117</v>
      </c>
      <c r="EH1036">
        <v>0</v>
      </c>
      <c r="EI1036" t="s">
        <v>3</v>
      </c>
      <c r="EJ1036">
        <v>1</v>
      </c>
      <c r="EK1036">
        <v>29</v>
      </c>
      <c r="EL1036" t="s">
        <v>412</v>
      </c>
      <c r="EM1036" t="s">
        <v>413</v>
      </c>
      <c r="EO1036" t="s">
        <v>3</v>
      </c>
      <c r="EQ1036">
        <v>0</v>
      </c>
      <c r="ER1036">
        <v>1821.25</v>
      </c>
      <c r="ES1036">
        <v>1821.25</v>
      </c>
      <c r="ET1036">
        <v>0</v>
      </c>
      <c r="EU1036">
        <v>0</v>
      </c>
      <c r="EV1036">
        <v>0</v>
      </c>
      <c r="EW1036">
        <v>0</v>
      </c>
      <c r="EX1036">
        <v>0</v>
      </c>
      <c r="FQ1036">
        <v>0</v>
      </c>
      <c r="FR1036">
        <v>0</v>
      </c>
      <c r="FS1036">
        <v>0</v>
      </c>
      <c r="FX1036">
        <v>87</v>
      </c>
      <c r="FY1036">
        <v>47</v>
      </c>
      <c r="GA1036" t="s">
        <v>3</v>
      </c>
      <c r="GD1036">
        <v>1</v>
      </c>
      <c r="GF1036">
        <v>-482484867</v>
      </c>
      <c r="GG1036">
        <v>2</v>
      </c>
      <c r="GH1036">
        <v>1</v>
      </c>
      <c r="GI1036">
        <v>2</v>
      </c>
      <c r="GJ1036">
        <v>0</v>
      </c>
      <c r="GK1036">
        <v>0</v>
      </c>
      <c r="GL1036">
        <f t="shared" si="1074"/>
        <v>0</v>
      </c>
      <c r="GM1036">
        <f t="shared" si="1075"/>
        <v>3113.87</v>
      </c>
      <c r="GN1036">
        <f t="shared" si="1076"/>
        <v>3113.87</v>
      </c>
      <c r="GO1036">
        <f t="shared" si="1077"/>
        <v>0</v>
      </c>
      <c r="GP1036">
        <f t="shared" si="1078"/>
        <v>0</v>
      </c>
      <c r="GR1036">
        <v>0</v>
      </c>
      <c r="GS1036">
        <v>3</v>
      </c>
      <c r="GT1036">
        <v>0</v>
      </c>
      <c r="GU1036" t="s">
        <v>3</v>
      </c>
      <c r="GV1036">
        <f t="shared" si="1079"/>
        <v>0</v>
      </c>
      <c r="GW1036">
        <v>1</v>
      </c>
      <c r="GX1036">
        <f t="shared" si="1080"/>
        <v>0</v>
      </c>
      <c r="HA1036">
        <v>0</v>
      </c>
      <c r="HB1036">
        <v>0</v>
      </c>
      <c r="HC1036">
        <f t="shared" si="1081"/>
        <v>0</v>
      </c>
      <c r="HE1036" t="s">
        <v>3</v>
      </c>
      <c r="HF1036" t="s">
        <v>3</v>
      </c>
      <c r="HM1036" t="s">
        <v>3</v>
      </c>
      <c r="HN1036" t="s">
        <v>3</v>
      </c>
      <c r="HO1036" t="s">
        <v>3</v>
      </c>
      <c r="HP1036" t="s">
        <v>3</v>
      </c>
      <c r="HQ1036" t="s">
        <v>3</v>
      </c>
      <c r="HS1036">
        <v>0</v>
      </c>
      <c r="IK1036">
        <v>0</v>
      </c>
    </row>
    <row r="1037" spans="1:255" x14ac:dyDescent="0.25">
      <c r="A1037" s="2">
        <v>17</v>
      </c>
      <c r="B1037" s="2">
        <v>1</v>
      </c>
      <c r="C1037" s="2">
        <f>ROW(SmtRes!A925)</f>
        <v>925</v>
      </c>
      <c r="D1037" s="2">
        <f>ROW(EtalonRes!A903)</f>
        <v>903</v>
      </c>
      <c r="E1037" s="2" t="s">
        <v>570</v>
      </c>
      <c r="F1037" s="2" t="s">
        <v>389</v>
      </c>
      <c r="G1037" s="2" t="s">
        <v>390</v>
      </c>
      <c r="H1037" s="2" t="s">
        <v>46</v>
      </c>
      <c r="I1037" s="2">
        <f>ROUND(13/100,9)</f>
        <v>0.13</v>
      </c>
      <c r="J1037" s="2">
        <v>0</v>
      </c>
      <c r="K1037" s="2">
        <f>ROUND(13/100,9)</f>
        <v>0.13</v>
      </c>
      <c r="L1037" s="2"/>
      <c r="M1037" s="2"/>
      <c r="N1037" s="2"/>
      <c r="O1037" s="2">
        <f t="shared" si="1050"/>
        <v>26.59</v>
      </c>
      <c r="P1037" s="2">
        <f t="shared" si="1051"/>
        <v>0</v>
      </c>
      <c r="Q1037" s="2">
        <f>(ROUND((ROUND((((ET1037*1.25*1.1))*AV1037*I1037),2)*BB1037),2)+ROUND((ROUND(((AE1037-((EU1037*1.25*1.1)))*AV1037*I1037),2)*BS1037),2))</f>
        <v>0.31</v>
      </c>
      <c r="R1037" s="2">
        <f t="shared" si="1052"/>
        <v>0.05</v>
      </c>
      <c r="S1037" s="2">
        <f t="shared" si="1053"/>
        <v>26.28</v>
      </c>
      <c r="T1037" s="2">
        <f t="shared" si="1054"/>
        <v>0</v>
      </c>
      <c r="U1037" s="2">
        <f t="shared" si="1055"/>
        <v>2.3003134439999999</v>
      </c>
      <c r="V1037" s="2">
        <f t="shared" si="1056"/>
        <v>0</v>
      </c>
      <c r="W1037" s="2">
        <f t="shared" si="1057"/>
        <v>0</v>
      </c>
      <c r="X1037" s="2">
        <f t="shared" si="1058"/>
        <v>26.07</v>
      </c>
      <c r="Y1037" s="2">
        <f t="shared" si="1059"/>
        <v>15.53</v>
      </c>
      <c r="Z1037" s="2"/>
      <c r="AA1037" s="2">
        <v>56481265</v>
      </c>
      <c r="AB1037" s="2">
        <f t="shared" si="1060"/>
        <v>195.3468</v>
      </c>
      <c r="AC1037" s="2">
        <f t="shared" si="1061"/>
        <v>0</v>
      </c>
      <c r="AD1037" s="2">
        <f>ROUND(((((ET1037*1.25*1.1))-((EU1037*1.25*1.1)))+AE1037),6)</f>
        <v>2.2825000000000002</v>
      </c>
      <c r="AE1037" s="2">
        <f>ROUND(((EU1037*1.25*1.1)),6)</f>
        <v>0.34375</v>
      </c>
      <c r="AF1037" s="2">
        <f>ROUND(((EV1037*1.15*1.1)),6)</f>
        <v>193.0643</v>
      </c>
      <c r="AG1037" s="2">
        <f t="shared" si="1062"/>
        <v>0</v>
      </c>
      <c r="AH1037" s="2">
        <f>((EW1037*1.15*1.1))</f>
        <v>16.900400000000001</v>
      </c>
      <c r="AI1037" s="2">
        <f>((EX1037*1.25*1.1))</f>
        <v>0</v>
      </c>
      <c r="AJ1037" s="2">
        <f t="shared" si="1063"/>
        <v>0</v>
      </c>
      <c r="AK1037" s="2">
        <v>154.28</v>
      </c>
      <c r="AL1037" s="2">
        <v>0</v>
      </c>
      <c r="AM1037" s="2">
        <v>1.66</v>
      </c>
      <c r="AN1037" s="2">
        <v>0.25</v>
      </c>
      <c r="AO1037" s="2">
        <v>152.62</v>
      </c>
      <c r="AP1037" s="2">
        <v>0</v>
      </c>
      <c r="AQ1037" s="2">
        <v>13.36</v>
      </c>
      <c r="AR1037" s="2">
        <v>0</v>
      </c>
      <c r="AS1037" s="2">
        <v>0</v>
      </c>
      <c r="AT1037" s="2">
        <v>99</v>
      </c>
      <c r="AU1037" s="2">
        <v>59</v>
      </c>
      <c r="AV1037" s="2">
        <v>1.0469999999999999</v>
      </c>
      <c r="AW1037" s="2">
        <v>1.002</v>
      </c>
      <c r="AX1037" s="2"/>
      <c r="AY1037" s="2"/>
      <c r="AZ1037" s="2">
        <v>1</v>
      </c>
      <c r="BA1037" s="2">
        <v>1</v>
      </c>
      <c r="BB1037" s="2">
        <v>1</v>
      </c>
      <c r="BC1037" s="2">
        <v>1</v>
      </c>
      <c r="BD1037" s="2" t="s">
        <v>3</v>
      </c>
      <c r="BE1037" s="2" t="s">
        <v>3</v>
      </c>
      <c r="BF1037" s="2" t="s">
        <v>3</v>
      </c>
      <c r="BG1037" s="2" t="s">
        <v>3</v>
      </c>
      <c r="BH1037" s="2">
        <v>0</v>
      </c>
      <c r="BI1037" s="2">
        <v>1</v>
      </c>
      <c r="BJ1037" s="2" t="s">
        <v>391</v>
      </c>
      <c r="BK1037" s="2"/>
      <c r="BL1037" s="2"/>
      <c r="BM1037" s="2">
        <v>12</v>
      </c>
      <c r="BN1037" s="2">
        <v>0</v>
      </c>
      <c r="BO1037" s="2" t="s">
        <v>389</v>
      </c>
      <c r="BP1037" s="2">
        <v>1</v>
      </c>
      <c r="BQ1037" s="2">
        <v>30</v>
      </c>
      <c r="BR1037" s="2">
        <v>0</v>
      </c>
      <c r="BS1037" s="2">
        <v>1</v>
      </c>
      <c r="BT1037" s="2">
        <v>1</v>
      </c>
      <c r="BU1037" s="2">
        <v>1</v>
      </c>
      <c r="BV1037" s="2">
        <v>1</v>
      </c>
      <c r="BW1037" s="2">
        <v>1</v>
      </c>
      <c r="BX1037" s="2">
        <v>1</v>
      </c>
      <c r="BY1037" s="2" t="s">
        <v>3</v>
      </c>
      <c r="BZ1037" s="2">
        <v>99</v>
      </c>
      <c r="CA1037" s="2">
        <v>59</v>
      </c>
      <c r="CB1037" s="2" t="s">
        <v>3</v>
      </c>
      <c r="CC1037" s="2"/>
      <c r="CD1037" s="2"/>
      <c r="CE1037" s="2">
        <v>30</v>
      </c>
      <c r="CF1037" s="2">
        <v>0</v>
      </c>
      <c r="CG1037" s="2">
        <v>0</v>
      </c>
      <c r="CH1037" s="2"/>
      <c r="CI1037" s="2"/>
      <c r="CJ1037" s="2"/>
      <c r="CK1037" s="2"/>
      <c r="CL1037" s="2"/>
      <c r="CM1037" s="2">
        <v>0</v>
      </c>
      <c r="CN1037" s="2" t="s">
        <v>3</v>
      </c>
      <c r="CO1037" s="2">
        <v>0</v>
      </c>
      <c r="CP1037" s="2">
        <f t="shared" si="1064"/>
        <v>26.59</v>
      </c>
      <c r="CQ1037" s="2">
        <f t="shared" si="1065"/>
        <v>0</v>
      </c>
      <c r="CR1037" s="2">
        <f>(ROUND((ROUND((((ET1037*1.25*1.1))*AV1037*1),2)*BB1037),2)+ROUND((ROUND(((AE1037-((EU1037*1.25*1.1)))*AV1037*1),2)*BS1037),2))</f>
        <v>2.39</v>
      </c>
      <c r="CS1037" s="2">
        <f t="shared" si="1066"/>
        <v>0.36</v>
      </c>
      <c r="CT1037" s="2">
        <f t="shared" si="1067"/>
        <v>202.14</v>
      </c>
      <c r="CU1037" s="2">
        <f t="shared" si="1068"/>
        <v>0</v>
      </c>
      <c r="CV1037" s="2">
        <f t="shared" si="1069"/>
        <v>17.6947188</v>
      </c>
      <c r="CW1037" s="2">
        <f t="shared" si="1070"/>
        <v>0</v>
      </c>
      <c r="CX1037" s="2">
        <f t="shared" si="1071"/>
        <v>0</v>
      </c>
      <c r="CY1037" s="2">
        <f t="shared" si="1072"/>
        <v>26.066700000000001</v>
      </c>
      <c r="CZ1037" s="2">
        <f t="shared" si="1073"/>
        <v>15.534700000000001</v>
      </c>
      <c r="DA1037" s="2"/>
      <c r="DB1037" s="2"/>
      <c r="DC1037" s="2" t="s">
        <v>3</v>
      </c>
      <c r="DD1037" s="2" t="s">
        <v>3</v>
      </c>
      <c r="DE1037" s="2" t="s">
        <v>165</v>
      </c>
      <c r="DF1037" s="2" t="s">
        <v>165</v>
      </c>
      <c r="DG1037" s="2" t="s">
        <v>166</v>
      </c>
      <c r="DH1037" s="2" t="s">
        <v>3</v>
      </c>
      <c r="DI1037" s="2" t="s">
        <v>166</v>
      </c>
      <c r="DJ1037" s="2" t="s">
        <v>165</v>
      </c>
      <c r="DK1037" s="2" t="s">
        <v>3</v>
      </c>
      <c r="DL1037" s="2" t="s">
        <v>3</v>
      </c>
      <c r="DM1037" s="2" t="s">
        <v>3</v>
      </c>
      <c r="DN1037" s="2">
        <v>0</v>
      </c>
      <c r="DO1037" s="2">
        <v>0</v>
      </c>
      <c r="DP1037" s="2">
        <v>1</v>
      </c>
      <c r="DQ1037" s="2">
        <v>1</v>
      </c>
      <c r="DR1037" s="2"/>
      <c r="DS1037" s="2"/>
      <c r="DT1037" s="2"/>
      <c r="DU1037" s="2">
        <v>1005</v>
      </c>
      <c r="DV1037" s="2" t="s">
        <v>46</v>
      </c>
      <c r="DW1037" s="2" t="s">
        <v>46</v>
      </c>
      <c r="DX1037" s="2">
        <v>100</v>
      </c>
      <c r="DY1037" s="2"/>
      <c r="DZ1037" s="2" t="s">
        <v>3</v>
      </c>
      <c r="EA1037" s="2" t="s">
        <v>3</v>
      </c>
      <c r="EB1037" s="2" t="s">
        <v>3</v>
      </c>
      <c r="EC1037" s="2" t="s">
        <v>3</v>
      </c>
      <c r="ED1037" s="2"/>
      <c r="EE1037" s="2">
        <v>55586448</v>
      </c>
      <c r="EF1037" s="2">
        <v>30</v>
      </c>
      <c r="EG1037" s="2" t="s">
        <v>117</v>
      </c>
      <c r="EH1037" s="2">
        <v>0</v>
      </c>
      <c r="EI1037" s="2" t="s">
        <v>3</v>
      </c>
      <c r="EJ1037" s="2">
        <v>1</v>
      </c>
      <c r="EK1037" s="2">
        <v>12</v>
      </c>
      <c r="EL1037" s="2" t="s">
        <v>392</v>
      </c>
      <c r="EM1037" s="2" t="s">
        <v>393</v>
      </c>
      <c r="EN1037" s="2"/>
      <c r="EO1037" s="2" t="s">
        <v>52</v>
      </c>
      <c r="EP1037" s="2"/>
      <c r="EQ1037" s="2">
        <v>0</v>
      </c>
      <c r="ER1037" s="2">
        <v>154.28</v>
      </c>
      <c r="ES1037" s="2">
        <v>0</v>
      </c>
      <c r="ET1037" s="2">
        <v>1.66</v>
      </c>
      <c r="EU1037" s="2">
        <v>0.25</v>
      </c>
      <c r="EV1037" s="2">
        <v>152.62</v>
      </c>
      <c r="EW1037" s="2">
        <v>13.36</v>
      </c>
      <c r="EX1037" s="2">
        <v>0</v>
      </c>
      <c r="EY1037" s="2">
        <v>0</v>
      </c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>
        <v>0</v>
      </c>
      <c r="FR1037" s="2">
        <v>0</v>
      </c>
      <c r="FS1037" s="2">
        <v>0</v>
      </c>
      <c r="FT1037" s="2"/>
      <c r="FU1037" s="2"/>
      <c r="FV1037" s="2"/>
      <c r="FW1037" s="2"/>
      <c r="FX1037" s="2">
        <v>99</v>
      </c>
      <c r="FY1037" s="2">
        <v>59</v>
      </c>
      <c r="FZ1037" s="2"/>
      <c r="GA1037" s="2" t="s">
        <v>3</v>
      </c>
      <c r="GB1037" s="2"/>
      <c r="GC1037" s="2"/>
      <c r="GD1037" s="2">
        <v>1</v>
      </c>
      <c r="GE1037" s="2"/>
      <c r="GF1037" s="2">
        <v>320421637</v>
      </c>
      <c r="GG1037" s="2">
        <v>2</v>
      </c>
      <c r="GH1037" s="2">
        <v>1</v>
      </c>
      <c r="GI1037" s="2">
        <v>2</v>
      </c>
      <c r="GJ1037" s="2">
        <v>0</v>
      </c>
      <c r="GK1037" s="2">
        <v>0</v>
      </c>
      <c r="GL1037" s="2">
        <f t="shared" si="1074"/>
        <v>0</v>
      </c>
      <c r="GM1037" s="2">
        <f t="shared" si="1075"/>
        <v>68.19</v>
      </c>
      <c r="GN1037" s="2">
        <f t="shared" si="1076"/>
        <v>68.19</v>
      </c>
      <c r="GO1037" s="2">
        <f t="shared" si="1077"/>
        <v>0</v>
      </c>
      <c r="GP1037" s="2">
        <f t="shared" si="1078"/>
        <v>0</v>
      </c>
      <c r="GQ1037" s="2"/>
      <c r="GR1037" s="2">
        <v>0</v>
      </c>
      <c r="GS1037" s="2">
        <v>3</v>
      </c>
      <c r="GT1037" s="2">
        <v>0</v>
      </c>
      <c r="GU1037" s="2" t="s">
        <v>3</v>
      </c>
      <c r="GV1037" s="2">
        <f t="shared" si="1079"/>
        <v>0</v>
      </c>
      <c r="GW1037" s="2">
        <v>1</v>
      </c>
      <c r="GX1037" s="2">
        <f t="shared" si="1080"/>
        <v>0</v>
      </c>
      <c r="GY1037" s="2"/>
      <c r="GZ1037" s="2"/>
      <c r="HA1037" s="2">
        <v>0</v>
      </c>
      <c r="HB1037" s="2">
        <v>0</v>
      </c>
      <c r="HC1037" s="2">
        <f t="shared" si="1081"/>
        <v>0</v>
      </c>
      <c r="HD1037" s="2"/>
      <c r="HE1037" s="2" t="s">
        <v>3</v>
      </c>
      <c r="HF1037" s="2" t="s">
        <v>3</v>
      </c>
      <c r="HG1037" s="2"/>
      <c r="HH1037" s="2"/>
      <c r="HI1037" s="2"/>
      <c r="HJ1037" s="2"/>
      <c r="HK1037" s="2"/>
      <c r="HL1037" s="2"/>
      <c r="HM1037" s="2" t="s">
        <v>3</v>
      </c>
      <c r="HN1037" s="2" t="s">
        <v>3</v>
      </c>
      <c r="HO1037" s="2" t="s">
        <v>3</v>
      </c>
      <c r="HP1037" s="2" t="s">
        <v>3</v>
      </c>
      <c r="HQ1037" s="2" t="s">
        <v>3</v>
      </c>
      <c r="HR1037" s="2"/>
      <c r="HS1037" s="2">
        <v>0</v>
      </c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>
        <v>0</v>
      </c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</row>
    <row r="1038" spans="1:255" x14ac:dyDescent="0.25">
      <c r="A1038">
        <v>17</v>
      </c>
      <c r="B1038">
        <v>1</v>
      </c>
      <c r="C1038">
        <f>ROW(SmtRes!A928)</f>
        <v>928</v>
      </c>
      <c r="D1038">
        <f>ROW(EtalonRes!A906)</f>
        <v>906</v>
      </c>
      <c r="E1038" t="s">
        <v>570</v>
      </c>
      <c r="F1038" t="s">
        <v>389</v>
      </c>
      <c r="G1038" t="s">
        <v>390</v>
      </c>
      <c r="H1038" t="s">
        <v>46</v>
      </c>
      <c r="I1038">
        <f>ROUND(13/100,9)</f>
        <v>0.13</v>
      </c>
      <c r="J1038">
        <v>0</v>
      </c>
      <c r="K1038">
        <f>ROUND(13/100,9)</f>
        <v>0.13</v>
      </c>
      <c r="O1038">
        <f t="shared" si="1050"/>
        <v>1261.43</v>
      </c>
      <c r="P1038">
        <f t="shared" si="1051"/>
        <v>0</v>
      </c>
      <c r="Q1038">
        <f>(ROUND((ROUND((((ET1038*1.25*1.1))*AV1038*I1038),2)*BB1038),2)+ROUND((ROUND(((AE1038-((EU1038*1.25*1.1)))*AV1038*I1038),2)*BS1038),2))</f>
        <v>4.72</v>
      </c>
      <c r="R1038">
        <f t="shared" si="1052"/>
        <v>2.39</v>
      </c>
      <c r="S1038">
        <f t="shared" si="1053"/>
        <v>1256.71</v>
      </c>
      <c r="T1038">
        <f t="shared" si="1054"/>
        <v>0</v>
      </c>
      <c r="U1038">
        <f t="shared" si="1055"/>
        <v>2.3003134439999999</v>
      </c>
      <c r="V1038">
        <f t="shared" si="1056"/>
        <v>0</v>
      </c>
      <c r="W1038">
        <f t="shared" si="1057"/>
        <v>0</v>
      </c>
      <c r="X1038">
        <f t="shared" si="1058"/>
        <v>1246.51</v>
      </c>
      <c r="Y1038">
        <f t="shared" si="1059"/>
        <v>742.87</v>
      </c>
      <c r="AA1038">
        <v>56481267</v>
      </c>
      <c r="AB1038">
        <f t="shared" si="1060"/>
        <v>195.3468</v>
      </c>
      <c r="AC1038">
        <f t="shared" si="1061"/>
        <v>0</v>
      </c>
      <c r="AD1038">
        <f>ROUND(((((ET1038*1.25*1.1))-((EU1038*1.25*1.1)))+AE1038),6)</f>
        <v>2.2825000000000002</v>
      </c>
      <c r="AE1038">
        <f>ROUND(((EU1038*1.25*1.1)),6)</f>
        <v>0.34375</v>
      </c>
      <c r="AF1038">
        <f>ROUND(((EV1038*1.15*1.1)),6)</f>
        <v>193.0643</v>
      </c>
      <c r="AG1038">
        <f t="shared" si="1062"/>
        <v>0</v>
      </c>
      <c r="AH1038">
        <f>((EW1038*1.15*1.1))</f>
        <v>16.900400000000001</v>
      </c>
      <c r="AI1038">
        <f>((EX1038*1.25*1.1))</f>
        <v>0</v>
      </c>
      <c r="AJ1038">
        <f t="shared" si="1063"/>
        <v>0</v>
      </c>
      <c r="AK1038">
        <v>154.28</v>
      </c>
      <c r="AL1038">
        <v>0</v>
      </c>
      <c r="AM1038">
        <v>1.66</v>
      </c>
      <c r="AN1038">
        <v>0.25</v>
      </c>
      <c r="AO1038">
        <v>152.62</v>
      </c>
      <c r="AP1038">
        <v>0</v>
      </c>
      <c r="AQ1038">
        <v>13.36</v>
      </c>
      <c r="AR1038">
        <v>0</v>
      </c>
      <c r="AS1038">
        <v>0</v>
      </c>
      <c r="AT1038">
        <v>99</v>
      </c>
      <c r="AU1038">
        <v>59</v>
      </c>
      <c r="AV1038">
        <v>1.0469999999999999</v>
      </c>
      <c r="AW1038">
        <v>1.002</v>
      </c>
      <c r="AZ1038">
        <v>1</v>
      </c>
      <c r="BA1038">
        <v>47.82</v>
      </c>
      <c r="BB1038">
        <v>15.23</v>
      </c>
      <c r="BC1038">
        <v>1</v>
      </c>
      <c r="BD1038" t="s">
        <v>3</v>
      </c>
      <c r="BE1038" t="s">
        <v>3</v>
      </c>
      <c r="BF1038" t="s">
        <v>3</v>
      </c>
      <c r="BG1038" t="s">
        <v>3</v>
      </c>
      <c r="BH1038">
        <v>0</v>
      </c>
      <c r="BI1038">
        <v>1</v>
      </c>
      <c r="BJ1038" t="s">
        <v>391</v>
      </c>
      <c r="BM1038">
        <v>12</v>
      </c>
      <c r="BN1038">
        <v>0</v>
      </c>
      <c r="BO1038" t="s">
        <v>389</v>
      </c>
      <c r="BP1038">
        <v>1</v>
      </c>
      <c r="BQ1038">
        <v>30</v>
      </c>
      <c r="BR1038">
        <v>0</v>
      </c>
      <c r="BS1038">
        <v>47.82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 t="s">
        <v>3</v>
      </c>
      <c r="BZ1038">
        <v>99</v>
      </c>
      <c r="CA1038">
        <v>59</v>
      </c>
      <c r="CB1038" t="s">
        <v>3</v>
      </c>
      <c r="CE1038">
        <v>30</v>
      </c>
      <c r="CF1038">
        <v>0</v>
      </c>
      <c r="CG1038">
        <v>0</v>
      </c>
      <c r="CM1038">
        <v>0</v>
      </c>
      <c r="CN1038" t="s">
        <v>3</v>
      </c>
      <c r="CO1038">
        <v>0</v>
      </c>
      <c r="CP1038">
        <f t="shared" si="1064"/>
        <v>1261.43</v>
      </c>
      <c r="CQ1038">
        <f t="shared" si="1065"/>
        <v>0</v>
      </c>
      <c r="CR1038">
        <f>(ROUND((ROUND((((ET1038*1.25*1.1))*AV1038*1),2)*BB1038),2)+ROUND((ROUND(((AE1038-((EU1038*1.25*1.1)))*AV1038*1),2)*BS1038),2))</f>
        <v>36.4</v>
      </c>
      <c r="CS1038">
        <f t="shared" si="1066"/>
        <v>17.22</v>
      </c>
      <c r="CT1038">
        <f t="shared" si="1067"/>
        <v>9666.33</v>
      </c>
      <c r="CU1038">
        <f t="shared" si="1068"/>
        <v>0</v>
      </c>
      <c r="CV1038">
        <f t="shared" si="1069"/>
        <v>17.6947188</v>
      </c>
      <c r="CW1038">
        <f t="shared" si="1070"/>
        <v>0</v>
      </c>
      <c r="CX1038">
        <f t="shared" si="1071"/>
        <v>0</v>
      </c>
      <c r="CY1038">
        <f t="shared" si="1072"/>
        <v>1246.509</v>
      </c>
      <c r="CZ1038">
        <f t="shared" si="1073"/>
        <v>742.86900000000014</v>
      </c>
      <c r="DC1038" t="s">
        <v>3</v>
      </c>
      <c r="DD1038" t="s">
        <v>3</v>
      </c>
      <c r="DE1038" t="s">
        <v>165</v>
      </c>
      <c r="DF1038" t="s">
        <v>165</v>
      </c>
      <c r="DG1038" t="s">
        <v>166</v>
      </c>
      <c r="DH1038" t="s">
        <v>3</v>
      </c>
      <c r="DI1038" t="s">
        <v>166</v>
      </c>
      <c r="DJ1038" t="s">
        <v>165</v>
      </c>
      <c r="DK1038" t="s">
        <v>3</v>
      </c>
      <c r="DL1038" t="s">
        <v>3</v>
      </c>
      <c r="DM1038" t="s">
        <v>3</v>
      </c>
      <c r="DN1038">
        <v>0</v>
      </c>
      <c r="DO1038">
        <v>0</v>
      </c>
      <c r="DP1038">
        <v>1</v>
      </c>
      <c r="DQ1038">
        <v>1</v>
      </c>
      <c r="DU1038">
        <v>1005</v>
      </c>
      <c r="DV1038" t="s">
        <v>46</v>
      </c>
      <c r="DW1038" t="s">
        <v>46</v>
      </c>
      <c r="DX1038">
        <v>100</v>
      </c>
      <c r="DZ1038" t="s">
        <v>3</v>
      </c>
      <c r="EA1038" t="s">
        <v>3</v>
      </c>
      <c r="EB1038" t="s">
        <v>3</v>
      </c>
      <c r="EC1038" t="s">
        <v>3</v>
      </c>
      <c r="EE1038">
        <v>55586448</v>
      </c>
      <c r="EF1038">
        <v>30</v>
      </c>
      <c r="EG1038" t="s">
        <v>117</v>
      </c>
      <c r="EH1038">
        <v>0</v>
      </c>
      <c r="EI1038" t="s">
        <v>3</v>
      </c>
      <c r="EJ1038">
        <v>1</v>
      </c>
      <c r="EK1038">
        <v>12</v>
      </c>
      <c r="EL1038" t="s">
        <v>392</v>
      </c>
      <c r="EM1038" t="s">
        <v>393</v>
      </c>
      <c r="EO1038" t="s">
        <v>52</v>
      </c>
      <c r="EQ1038">
        <v>0</v>
      </c>
      <c r="ER1038">
        <v>154.28</v>
      </c>
      <c r="ES1038">
        <v>0</v>
      </c>
      <c r="ET1038">
        <v>1.66</v>
      </c>
      <c r="EU1038">
        <v>0.25</v>
      </c>
      <c r="EV1038">
        <v>152.62</v>
      </c>
      <c r="EW1038">
        <v>13.36</v>
      </c>
      <c r="EX1038">
        <v>0</v>
      </c>
      <c r="EY1038">
        <v>0</v>
      </c>
      <c r="FQ1038">
        <v>0</v>
      </c>
      <c r="FR1038">
        <v>0</v>
      </c>
      <c r="FS1038">
        <v>0</v>
      </c>
      <c r="FX1038">
        <v>99</v>
      </c>
      <c r="FY1038">
        <v>59</v>
      </c>
      <c r="GA1038" t="s">
        <v>3</v>
      </c>
      <c r="GD1038">
        <v>1</v>
      </c>
      <c r="GF1038">
        <v>320421637</v>
      </c>
      <c r="GG1038">
        <v>2</v>
      </c>
      <c r="GH1038">
        <v>1</v>
      </c>
      <c r="GI1038">
        <v>2</v>
      </c>
      <c r="GJ1038">
        <v>0</v>
      </c>
      <c r="GK1038">
        <v>0</v>
      </c>
      <c r="GL1038">
        <f t="shared" si="1074"/>
        <v>0</v>
      </c>
      <c r="GM1038">
        <f t="shared" si="1075"/>
        <v>3250.81</v>
      </c>
      <c r="GN1038">
        <f t="shared" si="1076"/>
        <v>3250.81</v>
      </c>
      <c r="GO1038">
        <f t="shared" si="1077"/>
        <v>0</v>
      </c>
      <c r="GP1038">
        <f t="shared" si="1078"/>
        <v>0</v>
      </c>
      <c r="GR1038">
        <v>0</v>
      </c>
      <c r="GS1038">
        <v>3</v>
      </c>
      <c r="GT1038">
        <v>0</v>
      </c>
      <c r="GU1038" t="s">
        <v>3</v>
      </c>
      <c r="GV1038">
        <f t="shared" si="1079"/>
        <v>0</v>
      </c>
      <c r="GW1038">
        <v>1</v>
      </c>
      <c r="GX1038">
        <f t="shared" si="1080"/>
        <v>0</v>
      </c>
      <c r="HA1038">
        <v>0</v>
      </c>
      <c r="HB1038">
        <v>0</v>
      </c>
      <c r="HC1038">
        <f t="shared" si="1081"/>
        <v>0</v>
      </c>
      <c r="HE1038" t="s">
        <v>3</v>
      </c>
      <c r="HF1038" t="s">
        <v>3</v>
      </c>
      <c r="HM1038" t="s">
        <v>3</v>
      </c>
      <c r="HN1038" t="s">
        <v>3</v>
      </c>
      <c r="HO1038" t="s">
        <v>3</v>
      </c>
      <c r="HP1038" t="s">
        <v>3</v>
      </c>
      <c r="HQ1038" t="s">
        <v>3</v>
      </c>
      <c r="HS1038">
        <v>0</v>
      </c>
      <c r="IK1038">
        <v>0</v>
      </c>
    </row>
    <row r="1039" spans="1:255" x14ac:dyDescent="0.25">
      <c r="A1039" s="2">
        <v>18</v>
      </c>
      <c r="B1039" s="2">
        <v>1</v>
      </c>
      <c r="C1039" s="2">
        <v>925</v>
      </c>
      <c r="D1039" s="2"/>
      <c r="E1039" s="2" t="s">
        <v>571</v>
      </c>
      <c r="F1039" s="2" t="s">
        <v>395</v>
      </c>
      <c r="G1039" s="2" t="s">
        <v>396</v>
      </c>
      <c r="H1039" s="2" t="s">
        <v>214</v>
      </c>
      <c r="I1039" s="2">
        <f>I1037*J1039</f>
        <v>15.600000000000001</v>
      </c>
      <c r="J1039" s="2">
        <v>120</v>
      </c>
      <c r="K1039" s="2">
        <v>120</v>
      </c>
      <c r="L1039" s="2"/>
      <c r="M1039" s="2"/>
      <c r="N1039" s="2"/>
      <c r="O1039" s="2">
        <f t="shared" si="1050"/>
        <v>616.65</v>
      </c>
      <c r="P1039" s="2">
        <f t="shared" si="1051"/>
        <v>616.65</v>
      </c>
      <c r="Q1039" s="2">
        <f>(ROUND((ROUND(((ET1039)*AV1039*I1039),2)*BB1039),2)+ROUND((ROUND(((AE1039-(EU1039))*AV1039*I1039),2)*BS1039),2))</f>
        <v>0</v>
      </c>
      <c r="R1039" s="2">
        <f t="shared" si="1052"/>
        <v>0</v>
      </c>
      <c r="S1039" s="2">
        <f t="shared" si="1053"/>
        <v>0</v>
      </c>
      <c r="T1039" s="2">
        <f t="shared" si="1054"/>
        <v>0</v>
      </c>
      <c r="U1039" s="2">
        <f t="shared" si="1055"/>
        <v>0</v>
      </c>
      <c r="V1039" s="2">
        <f t="shared" si="1056"/>
        <v>0</v>
      </c>
      <c r="W1039" s="2">
        <f t="shared" si="1057"/>
        <v>0</v>
      </c>
      <c r="X1039" s="2">
        <f t="shared" si="1058"/>
        <v>0</v>
      </c>
      <c r="Y1039" s="2">
        <f t="shared" si="1059"/>
        <v>0</v>
      </c>
      <c r="Z1039" s="2"/>
      <c r="AA1039" s="2">
        <v>56481265</v>
      </c>
      <c r="AB1039" s="2">
        <f t="shared" si="1060"/>
        <v>39.450000000000003</v>
      </c>
      <c r="AC1039" s="2">
        <f t="shared" si="1061"/>
        <v>39.450000000000003</v>
      </c>
      <c r="AD1039" s="2">
        <f>ROUND((((ET1039)-(EU1039))+AE1039),6)</f>
        <v>0</v>
      </c>
      <c r="AE1039" s="2">
        <f>ROUND((EU1039),6)</f>
        <v>0</v>
      </c>
      <c r="AF1039" s="2">
        <f>ROUND((EV1039),6)</f>
        <v>0</v>
      </c>
      <c r="AG1039" s="2">
        <f t="shared" si="1062"/>
        <v>0</v>
      </c>
      <c r="AH1039" s="2">
        <f>(EW1039)</f>
        <v>0</v>
      </c>
      <c r="AI1039" s="2">
        <f>(EX1039)</f>
        <v>0</v>
      </c>
      <c r="AJ1039" s="2">
        <f t="shared" si="1063"/>
        <v>0</v>
      </c>
      <c r="AK1039" s="2">
        <v>39.450000000000003</v>
      </c>
      <c r="AL1039" s="2">
        <v>39.450000000000003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99</v>
      </c>
      <c r="AU1039" s="2">
        <v>59</v>
      </c>
      <c r="AV1039" s="2">
        <v>1</v>
      </c>
      <c r="AW1039" s="2">
        <v>1.002</v>
      </c>
      <c r="AX1039" s="2"/>
      <c r="AY1039" s="2"/>
      <c r="AZ1039" s="2">
        <v>1</v>
      </c>
      <c r="BA1039" s="2">
        <v>1</v>
      </c>
      <c r="BB1039" s="2">
        <v>1</v>
      </c>
      <c r="BC1039" s="2">
        <v>1</v>
      </c>
      <c r="BD1039" s="2" t="s">
        <v>3</v>
      </c>
      <c r="BE1039" s="2" t="s">
        <v>3</v>
      </c>
      <c r="BF1039" s="2" t="s">
        <v>3</v>
      </c>
      <c r="BG1039" s="2" t="s">
        <v>3</v>
      </c>
      <c r="BH1039" s="2">
        <v>3</v>
      </c>
      <c r="BI1039" s="2">
        <v>1</v>
      </c>
      <c r="BJ1039" s="2" t="s">
        <v>397</v>
      </c>
      <c r="BK1039" s="2"/>
      <c r="BL1039" s="2"/>
      <c r="BM1039" s="2">
        <v>12</v>
      </c>
      <c r="BN1039" s="2">
        <v>0</v>
      </c>
      <c r="BO1039" s="2" t="s">
        <v>3</v>
      </c>
      <c r="BP1039" s="2">
        <v>0</v>
      </c>
      <c r="BQ1039" s="2">
        <v>30</v>
      </c>
      <c r="BR1039" s="2">
        <v>0</v>
      </c>
      <c r="BS1039" s="2">
        <v>1</v>
      </c>
      <c r="BT1039" s="2">
        <v>1</v>
      </c>
      <c r="BU1039" s="2">
        <v>1</v>
      </c>
      <c r="BV1039" s="2">
        <v>1</v>
      </c>
      <c r="BW1039" s="2">
        <v>1</v>
      </c>
      <c r="BX1039" s="2">
        <v>1</v>
      </c>
      <c r="BY1039" s="2" t="s">
        <v>3</v>
      </c>
      <c r="BZ1039" s="2">
        <v>99</v>
      </c>
      <c r="CA1039" s="2">
        <v>59</v>
      </c>
      <c r="CB1039" s="2" t="s">
        <v>3</v>
      </c>
      <c r="CC1039" s="2"/>
      <c r="CD1039" s="2"/>
      <c r="CE1039" s="2">
        <v>30</v>
      </c>
      <c r="CF1039" s="2">
        <v>0</v>
      </c>
      <c r="CG1039" s="2">
        <v>0</v>
      </c>
      <c r="CH1039" s="2"/>
      <c r="CI1039" s="2"/>
      <c r="CJ1039" s="2"/>
      <c r="CK1039" s="2"/>
      <c r="CL1039" s="2"/>
      <c r="CM1039" s="2">
        <v>0</v>
      </c>
      <c r="CN1039" s="2" t="s">
        <v>3</v>
      </c>
      <c r="CO1039" s="2">
        <v>0</v>
      </c>
      <c r="CP1039" s="2">
        <f t="shared" si="1064"/>
        <v>616.65</v>
      </c>
      <c r="CQ1039" s="2">
        <f t="shared" si="1065"/>
        <v>39.53</v>
      </c>
      <c r="CR1039" s="2">
        <f>(ROUND((ROUND(((ET1039)*AV1039*1),2)*BB1039),2)+ROUND((ROUND(((AE1039-(EU1039))*AV1039*1),2)*BS1039),2))</f>
        <v>0</v>
      </c>
      <c r="CS1039" s="2">
        <f t="shared" si="1066"/>
        <v>0</v>
      </c>
      <c r="CT1039" s="2">
        <f t="shared" si="1067"/>
        <v>0</v>
      </c>
      <c r="CU1039" s="2">
        <f t="shared" si="1068"/>
        <v>0</v>
      </c>
      <c r="CV1039" s="2">
        <f t="shared" si="1069"/>
        <v>0</v>
      </c>
      <c r="CW1039" s="2">
        <f t="shared" si="1070"/>
        <v>0</v>
      </c>
      <c r="CX1039" s="2">
        <f t="shared" si="1071"/>
        <v>0</v>
      </c>
      <c r="CY1039" s="2">
        <f t="shared" si="1072"/>
        <v>0</v>
      </c>
      <c r="CZ1039" s="2">
        <f t="shared" si="1073"/>
        <v>0</v>
      </c>
      <c r="DA1039" s="2"/>
      <c r="DB1039" s="2"/>
      <c r="DC1039" s="2" t="s">
        <v>3</v>
      </c>
      <c r="DD1039" s="2" t="s">
        <v>3</v>
      </c>
      <c r="DE1039" s="2" t="s">
        <v>3</v>
      </c>
      <c r="DF1039" s="2" t="s">
        <v>3</v>
      </c>
      <c r="DG1039" s="2" t="s">
        <v>3</v>
      </c>
      <c r="DH1039" s="2" t="s">
        <v>3</v>
      </c>
      <c r="DI1039" s="2" t="s">
        <v>3</v>
      </c>
      <c r="DJ1039" s="2" t="s">
        <v>3</v>
      </c>
      <c r="DK1039" s="2" t="s">
        <v>3</v>
      </c>
      <c r="DL1039" s="2" t="s">
        <v>3</v>
      </c>
      <c r="DM1039" s="2" t="s">
        <v>3</v>
      </c>
      <c r="DN1039" s="2">
        <v>0</v>
      </c>
      <c r="DO1039" s="2">
        <v>0</v>
      </c>
      <c r="DP1039" s="2">
        <v>1</v>
      </c>
      <c r="DQ1039" s="2">
        <v>1</v>
      </c>
      <c r="DR1039" s="2"/>
      <c r="DS1039" s="2"/>
      <c r="DT1039" s="2"/>
      <c r="DU1039" s="2">
        <v>1005</v>
      </c>
      <c r="DV1039" s="2" t="s">
        <v>214</v>
      </c>
      <c r="DW1039" s="2" t="s">
        <v>214</v>
      </c>
      <c r="DX1039" s="2">
        <v>1</v>
      </c>
      <c r="DY1039" s="2"/>
      <c r="DZ1039" s="2" t="s">
        <v>3</v>
      </c>
      <c r="EA1039" s="2" t="s">
        <v>3</v>
      </c>
      <c r="EB1039" s="2" t="s">
        <v>3</v>
      </c>
      <c r="EC1039" s="2" t="s">
        <v>3</v>
      </c>
      <c r="ED1039" s="2"/>
      <c r="EE1039" s="2">
        <v>55586448</v>
      </c>
      <c r="EF1039" s="2">
        <v>30</v>
      </c>
      <c r="EG1039" s="2" t="s">
        <v>117</v>
      </c>
      <c r="EH1039" s="2">
        <v>0</v>
      </c>
      <c r="EI1039" s="2" t="s">
        <v>3</v>
      </c>
      <c r="EJ1039" s="2">
        <v>1</v>
      </c>
      <c r="EK1039" s="2">
        <v>12</v>
      </c>
      <c r="EL1039" s="2" t="s">
        <v>392</v>
      </c>
      <c r="EM1039" s="2" t="s">
        <v>393</v>
      </c>
      <c r="EN1039" s="2"/>
      <c r="EO1039" s="2" t="s">
        <v>3</v>
      </c>
      <c r="EP1039" s="2"/>
      <c r="EQ1039" s="2">
        <v>0</v>
      </c>
      <c r="ER1039" s="2">
        <v>39.450000000000003</v>
      </c>
      <c r="ES1039" s="2">
        <v>39.450000000000003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>
        <v>0</v>
      </c>
      <c r="FR1039" s="2">
        <v>0</v>
      </c>
      <c r="FS1039" s="2">
        <v>0</v>
      </c>
      <c r="FT1039" s="2"/>
      <c r="FU1039" s="2"/>
      <c r="FV1039" s="2"/>
      <c r="FW1039" s="2"/>
      <c r="FX1039" s="2">
        <v>99</v>
      </c>
      <c r="FY1039" s="2">
        <v>59</v>
      </c>
      <c r="FZ1039" s="2"/>
      <c r="GA1039" s="2" t="s">
        <v>3</v>
      </c>
      <c r="GB1039" s="2"/>
      <c r="GC1039" s="2"/>
      <c r="GD1039" s="2">
        <v>1</v>
      </c>
      <c r="GE1039" s="2"/>
      <c r="GF1039" s="2">
        <v>1053069243</v>
      </c>
      <c r="GG1039" s="2">
        <v>2</v>
      </c>
      <c r="GH1039" s="2">
        <v>1</v>
      </c>
      <c r="GI1039" s="2">
        <v>-2</v>
      </c>
      <c r="GJ1039" s="2">
        <v>0</v>
      </c>
      <c r="GK1039" s="2">
        <v>0</v>
      </c>
      <c r="GL1039" s="2">
        <f t="shared" si="1074"/>
        <v>0</v>
      </c>
      <c r="GM1039" s="2">
        <f t="shared" si="1075"/>
        <v>616.65</v>
      </c>
      <c r="GN1039" s="2">
        <f t="shared" si="1076"/>
        <v>616.65</v>
      </c>
      <c r="GO1039" s="2">
        <f t="shared" si="1077"/>
        <v>0</v>
      </c>
      <c r="GP1039" s="2">
        <f t="shared" si="1078"/>
        <v>0</v>
      </c>
      <c r="GQ1039" s="2"/>
      <c r="GR1039" s="2">
        <v>0</v>
      </c>
      <c r="GS1039" s="2">
        <v>3</v>
      </c>
      <c r="GT1039" s="2">
        <v>0</v>
      </c>
      <c r="GU1039" s="2" t="s">
        <v>3</v>
      </c>
      <c r="GV1039" s="2">
        <f t="shared" si="1079"/>
        <v>0</v>
      </c>
      <c r="GW1039" s="2">
        <v>1</v>
      </c>
      <c r="GX1039" s="2">
        <f t="shared" si="1080"/>
        <v>0</v>
      </c>
      <c r="GY1039" s="2"/>
      <c r="GZ1039" s="2"/>
      <c r="HA1039" s="2">
        <v>0</v>
      </c>
      <c r="HB1039" s="2">
        <v>0</v>
      </c>
      <c r="HC1039" s="2">
        <f t="shared" si="1081"/>
        <v>0</v>
      </c>
      <c r="HD1039" s="2"/>
      <c r="HE1039" s="2" t="s">
        <v>3</v>
      </c>
      <c r="HF1039" s="2" t="s">
        <v>3</v>
      </c>
      <c r="HG1039" s="2"/>
      <c r="HH1039" s="2"/>
      <c r="HI1039" s="2"/>
      <c r="HJ1039" s="2"/>
      <c r="HK1039" s="2"/>
      <c r="HL1039" s="2"/>
      <c r="HM1039" s="2" t="s">
        <v>3</v>
      </c>
      <c r="HN1039" s="2" t="s">
        <v>3</v>
      </c>
      <c r="HO1039" s="2" t="s">
        <v>3</v>
      </c>
      <c r="HP1039" s="2" t="s">
        <v>3</v>
      </c>
      <c r="HQ1039" s="2" t="s">
        <v>3</v>
      </c>
      <c r="HR1039" s="2"/>
      <c r="HS1039" s="2">
        <v>0</v>
      </c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>
        <v>0</v>
      </c>
      <c r="IL1039" s="2"/>
      <c r="IM1039" s="2"/>
      <c r="IN1039" s="2"/>
      <c r="IO1039" s="2"/>
      <c r="IP1039" s="2"/>
      <c r="IQ1039" s="2"/>
      <c r="IR1039" s="2"/>
      <c r="IS1039" s="2"/>
      <c r="IT1039" s="2"/>
      <c r="IU1039" s="2"/>
    </row>
    <row r="1040" spans="1:255" x14ac:dyDescent="0.25">
      <c r="A1040">
        <v>18</v>
      </c>
      <c r="B1040">
        <v>1</v>
      </c>
      <c r="C1040">
        <v>928</v>
      </c>
      <c r="E1040" t="s">
        <v>571</v>
      </c>
      <c r="F1040" t="s">
        <v>395</v>
      </c>
      <c r="G1040" t="s">
        <v>396</v>
      </c>
      <c r="H1040" t="s">
        <v>214</v>
      </c>
      <c r="I1040">
        <f>I1038*J1040</f>
        <v>15.600000000000001</v>
      </c>
      <c r="J1040">
        <v>120</v>
      </c>
      <c r="K1040">
        <v>120</v>
      </c>
      <c r="O1040">
        <f t="shared" si="1050"/>
        <v>3033.92</v>
      </c>
      <c r="P1040">
        <f t="shared" si="1051"/>
        <v>3033.92</v>
      </c>
      <c r="Q1040">
        <f>(ROUND((ROUND(((ET1040)*AV1040*I1040),2)*BB1040),2)+ROUND((ROUND(((AE1040-(EU1040))*AV1040*I1040),2)*BS1040),2))</f>
        <v>0</v>
      </c>
      <c r="R1040">
        <f t="shared" si="1052"/>
        <v>0</v>
      </c>
      <c r="S1040">
        <f t="shared" si="1053"/>
        <v>0</v>
      </c>
      <c r="T1040">
        <f t="shared" si="1054"/>
        <v>0</v>
      </c>
      <c r="U1040">
        <f t="shared" si="1055"/>
        <v>0</v>
      </c>
      <c r="V1040">
        <f t="shared" si="1056"/>
        <v>0</v>
      </c>
      <c r="W1040">
        <f t="shared" si="1057"/>
        <v>0</v>
      </c>
      <c r="X1040">
        <f t="shared" si="1058"/>
        <v>0</v>
      </c>
      <c r="Y1040">
        <f t="shared" si="1059"/>
        <v>0</v>
      </c>
      <c r="AA1040">
        <v>56481267</v>
      </c>
      <c r="AB1040">
        <f t="shared" si="1060"/>
        <v>39.450000000000003</v>
      </c>
      <c r="AC1040">
        <f t="shared" si="1061"/>
        <v>39.450000000000003</v>
      </c>
      <c r="AD1040">
        <f>ROUND((((ET1040)-(EU1040))+AE1040),6)</f>
        <v>0</v>
      </c>
      <c r="AE1040">
        <f>ROUND((EU1040),6)</f>
        <v>0</v>
      </c>
      <c r="AF1040">
        <f>ROUND((EV1040),6)</f>
        <v>0</v>
      </c>
      <c r="AG1040">
        <f t="shared" si="1062"/>
        <v>0</v>
      </c>
      <c r="AH1040">
        <f>(EW1040)</f>
        <v>0</v>
      </c>
      <c r="AI1040">
        <f>(EX1040)</f>
        <v>0</v>
      </c>
      <c r="AJ1040">
        <f t="shared" si="1063"/>
        <v>0</v>
      </c>
      <c r="AK1040">
        <v>39.450000000000003</v>
      </c>
      <c r="AL1040">
        <v>39.450000000000003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99</v>
      </c>
      <c r="AU1040">
        <v>59</v>
      </c>
      <c r="AV1040">
        <v>1</v>
      </c>
      <c r="AW1040">
        <v>1.002</v>
      </c>
      <c r="AZ1040">
        <v>1</v>
      </c>
      <c r="BA1040">
        <v>1</v>
      </c>
      <c r="BB1040">
        <v>1</v>
      </c>
      <c r="BC1040">
        <v>4.92</v>
      </c>
      <c r="BD1040" t="s">
        <v>3</v>
      </c>
      <c r="BE1040" t="s">
        <v>3</v>
      </c>
      <c r="BF1040" t="s">
        <v>3</v>
      </c>
      <c r="BG1040" t="s">
        <v>3</v>
      </c>
      <c r="BH1040">
        <v>3</v>
      </c>
      <c r="BI1040">
        <v>1</v>
      </c>
      <c r="BJ1040" t="s">
        <v>397</v>
      </c>
      <c r="BM1040">
        <v>12</v>
      </c>
      <c r="BN1040">
        <v>0</v>
      </c>
      <c r="BO1040" t="s">
        <v>395</v>
      </c>
      <c r="BP1040">
        <v>1</v>
      </c>
      <c r="BQ1040">
        <v>30</v>
      </c>
      <c r="BR1040">
        <v>0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 t="s">
        <v>3</v>
      </c>
      <c r="BZ1040">
        <v>99</v>
      </c>
      <c r="CA1040">
        <v>59</v>
      </c>
      <c r="CB1040" t="s">
        <v>3</v>
      </c>
      <c r="CE1040">
        <v>30</v>
      </c>
      <c r="CF1040">
        <v>0</v>
      </c>
      <c r="CG1040">
        <v>0</v>
      </c>
      <c r="CM1040">
        <v>0</v>
      </c>
      <c r="CN1040" t="s">
        <v>3</v>
      </c>
      <c r="CO1040">
        <v>0</v>
      </c>
      <c r="CP1040">
        <f t="shared" si="1064"/>
        <v>3033.92</v>
      </c>
      <c r="CQ1040">
        <f t="shared" si="1065"/>
        <v>194.49</v>
      </c>
      <c r="CR1040">
        <f>(ROUND((ROUND(((ET1040)*AV1040*1),2)*BB1040),2)+ROUND((ROUND(((AE1040-(EU1040))*AV1040*1),2)*BS1040),2))</f>
        <v>0</v>
      </c>
      <c r="CS1040">
        <f t="shared" si="1066"/>
        <v>0</v>
      </c>
      <c r="CT1040">
        <f t="shared" si="1067"/>
        <v>0</v>
      </c>
      <c r="CU1040">
        <f t="shared" si="1068"/>
        <v>0</v>
      </c>
      <c r="CV1040">
        <f t="shared" si="1069"/>
        <v>0</v>
      </c>
      <c r="CW1040">
        <f t="shared" si="1070"/>
        <v>0</v>
      </c>
      <c r="CX1040">
        <f t="shared" si="1071"/>
        <v>0</v>
      </c>
      <c r="CY1040">
        <f t="shared" si="1072"/>
        <v>0</v>
      </c>
      <c r="CZ1040">
        <f t="shared" si="1073"/>
        <v>0</v>
      </c>
      <c r="DC1040" t="s">
        <v>3</v>
      </c>
      <c r="DD1040" t="s">
        <v>3</v>
      </c>
      <c r="DE1040" t="s">
        <v>3</v>
      </c>
      <c r="DF1040" t="s">
        <v>3</v>
      </c>
      <c r="DG1040" t="s">
        <v>3</v>
      </c>
      <c r="DH1040" t="s">
        <v>3</v>
      </c>
      <c r="DI1040" t="s">
        <v>3</v>
      </c>
      <c r="DJ1040" t="s">
        <v>3</v>
      </c>
      <c r="DK1040" t="s">
        <v>3</v>
      </c>
      <c r="DL1040" t="s">
        <v>3</v>
      </c>
      <c r="DM1040" t="s">
        <v>3</v>
      </c>
      <c r="DN1040">
        <v>0</v>
      </c>
      <c r="DO1040">
        <v>0</v>
      </c>
      <c r="DP1040">
        <v>1</v>
      </c>
      <c r="DQ1040">
        <v>1</v>
      </c>
      <c r="DU1040">
        <v>1005</v>
      </c>
      <c r="DV1040" t="s">
        <v>214</v>
      </c>
      <c r="DW1040" t="s">
        <v>214</v>
      </c>
      <c r="DX1040">
        <v>1</v>
      </c>
      <c r="DZ1040" t="s">
        <v>3</v>
      </c>
      <c r="EA1040" t="s">
        <v>3</v>
      </c>
      <c r="EB1040" t="s">
        <v>3</v>
      </c>
      <c r="EC1040" t="s">
        <v>3</v>
      </c>
      <c r="EE1040">
        <v>55586448</v>
      </c>
      <c r="EF1040">
        <v>30</v>
      </c>
      <c r="EG1040" t="s">
        <v>117</v>
      </c>
      <c r="EH1040">
        <v>0</v>
      </c>
      <c r="EI1040" t="s">
        <v>3</v>
      </c>
      <c r="EJ1040">
        <v>1</v>
      </c>
      <c r="EK1040">
        <v>12</v>
      </c>
      <c r="EL1040" t="s">
        <v>392</v>
      </c>
      <c r="EM1040" t="s">
        <v>393</v>
      </c>
      <c r="EO1040" t="s">
        <v>3</v>
      </c>
      <c r="EQ1040">
        <v>0</v>
      </c>
      <c r="ER1040">
        <v>39.450000000000003</v>
      </c>
      <c r="ES1040">
        <v>39.450000000000003</v>
      </c>
      <c r="ET1040">
        <v>0</v>
      </c>
      <c r="EU1040">
        <v>0</v>
      </c>
      <c r="EV1040">
        <v>0</v>
      </c>
      <c r="EW1040">
        <v>0</v>
      </c>
      <c r="EX1040">
        <v>0</v>
      </c>
      <c r="FQ1040">
        <v>0</v>
      </c>
      <c r="FR1040">
        <v>0</v>
      </c>
      <c r="FS1040">
        <v>0</v>
      </c>
      <c r="FX1040">
        <v>99</v>
      </c>
      <c r="FY1040">
        <v>59</v>
      </c>
      <c r="GA1040" t="s">
        <v>3</v>
      </c>
      <c r="GD1040">
        <v>1</v>
      </c>
      <c r="GF1040">
        <v>1053069243</v>
      </c>
      <c r="GG1040">
        <v>2</v>
      </c>
      <c r="GH1040">
        <v>1</v>
      </c>
      <c r="GI1040">
        <v>2</v>
      </c>
      <c r="GJ1040">
        <v>0</v>
      </c>
      <c r="GK1040">
        <v>0</v>
      </c>
      <c r="GL1040">
        <f t="shared" si="1074"/>
        <v>0</v>
      </c>
      <c r="GM1040">
        <f t="shared" si="1075"/>
        <v>3033.92</v>
      </c>
      <c r="GN1040">
        <f t="shared" si="1076"/>
        <v>3033.92</v>
      </c>
      <c r="GO1040">
        <f t="shared" si="1077"/>
        <v>0</v>
      </c>
      <c r="GP1040">
        <f t="shared" si="1078"/>
        <v>0</v>
      </c>
      <c r="GR1040">
        <v>0</v>
      </c>
      <c r="GS1040">
        <v>3</v>
      </c>
      <c r="GT1040">
        <v>0</v>
      </c>
      <c r="GU1040" t="s">
        <v>3</v>
      </c>
      <c r="GV1040">
        <f t="shared" si="1079"/>
        <v>0</v>
      </c>
      <c r="GW1040">
        <v>1</v>
      </c>
      <c r="GX1040">
        <f t="shared" si="1080"/>
        <v>0</v>
      </c>
      <c r="HA1040">
        <v>0</v>
      </c>
      <c r="HB1040">
        <v>0</v>
      </c>
      <c r="HC1040">
        <f t="shared" si="1081"/>
        <v>0</v>
      </c>
      <c r="HE1040" t="s">
        <v>3</v>
      </c>
      <c r="HF1040" t="s">
        <v>3</v>
      </c>
      <c r="HM1040" t="s">
        <v>3</v>
      </c>
      <c r="HN1040" t="s">
        <v>3</v>
      </c>
      <c r="HO1040" t="s">
        <v>3</v>
      </c>
      <c r="HP1040" t="s">
        <v>3</v>
      </c>
      <c r="HQ1040" t="s">
        <v>3</v>
      </c>
      <c r="HS1040">
        <v>0</v>
      </c>
      <c r="IK1040">
        <v>0</v>
      </c>
    </row>
    <row r="1041" spans="1:255" x14ac:dyDescent="0.25">
      <c r="A1041" s="2">
        <v>17</v>
      </c>
      <c r="B1041" s="2">
        <v>1</v>
      </c>
      <c r="C1041" s="2">
        <f>ROW(SmtRes!A946)</f>
        <v>946</v>
      </c>
      <c r="D1041" s="2">
        <f>ROW(EtalonRes!A922)</f>
        <v>922</v>
      </c>
      <c r="E1041" s="2" t="s">
        <v>572</v>
      </c>
      <c r="F1041" s="2" t="s">
        <v>399</v>
      </c>
      <c r="G1041" s="2" t="s">
        <v>400</v>
      </c>
      <c r="H1041" s="2" t="s">
        <v>231</v>
      </c>
      <c r="I1041" s="2">
        <f>ROUND(4/100,9)</f>
        <v>0.04</v>
      </c>
      <c r="J1041" s="2">
        <v>0</v>
      </c>
      <c r="K1041" s="2">
        <f>ROUND(4/100,9)</f>
        <v>0.04</v>
      </c>
      <c r="L1041" s="2"/>
      <c r="M1041" s="2"/>
      <c r="N1041" s="2"/>
      <c r="O1041" s="2">
        <f t="shared" si="1050"/>
        <v>247.04</v>
      </c>
      <c r="P1041" s="2">
        <f t="shared" si="1051"/>
        <v>73.55</v>
      </c>
      <c r="Q1041" s="2">
        <f>(ROUND((ROUND((((ET1041*1.25*1.1))*AV1041*I1041),2)*BB1041),2)+ROUND((ROUND(((AE1041-((EU1041*1.25*1.1)))*AV1041*I1041),2)*BS1041),2))</f>
        <v>67.47</v>
      </c>
      <c r="R1041" s="2">
        <f t="shared" si="1052"/>
        <v>2.0699999999999998</v>
      </c>
      <c r="S1041" s="2">
        <f t="shared" si="1053"/>
        <v>106.02</v>
      </c>
      <c r="T1041" s="2">
        <f t="shared" si="1054"/>
        <v>0</v>
      </c>
      <c r="U1041" s="2">
        <f t="shared" si="1055"/>
        <v>9.4830977999999995</v>
      </c>
      <c r="V1041" s="2">
        <f t="shared" si="1056"/>
        <v>0</v>
      </c>
      <c r="W1041" s="2">
        <f t="shared" si="1057"/>
        <v>0</v>
      </c>
      <c r="X1041" s="2">
        <f t="shared" si="1058"/>
        <v>99.44</v>
      </c>
      <c r="Y1041" s="2">
        <f t="shared" si="1059"/>
        <v>52.96</v>
      </c>
      <c r="Z1041" s="2"/>
      <c r="AA1041" s="2">
        <v>56481265</v>
      </c>
      <c r="AB1041" s="2">
        <f t="shared" si="1060"/>
        <v>5941.6808000000001</v>
      </c>
      <c r="AC1041" s="2">
        <f t="shared" si="1061"/>
        <v>1799.05</v>
      </c>
      <c r="AD1041" s="2">
        <f>ROUND(((((ET1041*1.25*1.1))-((EU1041*1.25*1.1)))+AE1041),6)</f>
        <v>1611.0875000000001</v>
      </c>
      <c r="AE1041" s="2">
        <f>ROUND(((EU1041*1.25*1.1)),6)</f>
        <v>49.376249999999999</v>
      </c>
      <c r="AF1041" s="2">
        <f>ROUND(((EV1041*1.15*1.1)),6)</f>
        <v>2531.5432999999998</v>
      </c>
      <c r="AG1041" s="2">
        <f t="shared" si="1062"/>
        <v>0</v>
      </c>
      <c r="AH1041" s="2">
        <f>((EW1041*1.15*1.1))</f>
        <v>226.435</v>
      </c>
      <c r="AI1041" s="2">
        <f>((EX1041*1.25*1.1))</f>
        <v>0</v>
      </c>
      <c r="AJ1041" s="2">
        <f t="shared" si="1063"/>
        <v>0</v>
      </c>
      <c r="AK1041" s="2">
        <v>4971.97</v>
      </c>
      <c r="AL1041" s="2">
        <v>1799.05</v>
      </c>
      <c r="AM1041" s="2">
        <v>1171.7</v>
      </c>
      <c r="AN1041" s="2">
        <v>35.909999999999997</v>
      </c>
      <c r="AO1041" s="2">
        <v>2001.22</v>
      </c>
      <c r="AP1041" s="2">
        <v>0</v>
      </c>
      <c r="AQ1041" s="2">
        <v>179</v>
      </c>
      <c r="AR1041" s="2">
        <v>0</v>
      </c>
      <c r="AS1041" s="2">
        <v>0</v>
      </c>
      <c r="AT1041" s="2">
        <v>92</v>
      </c>
      <c r="AU1041" s="2">
        <v>49</v>
      </c>
      <c r="AV1041" s="2">
        <v>1.0469999999999999</v>
      </c>
      <c r="AW1041" s="2">
        <v>1.022</v>
      </c>
      <c r="AX1041" s="2"/>
      <c r="AY1041" s="2"/>
      <c r="AZ1041" s="2">
        <v>1</v>
      </c>
      <c r="BA1041" s="2">
        <v>1</v>
      </c>
      <c r="BB1041" s="2">
        <v>1</v>
      </c>
      <c r="BC1041" s="2">
        <v>1</v>
      </c>
      <c r="BD1041" s="2" t="s">
        <v>3</v>
      </c>
      <c r="BE1041" s="2" t="s">
        <v>3</v>
      </c>
      <c r="BF1041" s="2" t="s">
        <v>3</v>
      </c>
      <c r="BG1041" s="2" t="s">
        <v>3</v>
      </c>
      <c r="BH1041" s="2">
        <v>0</v>
      </c>
      <c r="BI1041" s="2">
        <v>1</v>
      </c>
      <c r="BJ1041" s="2" t="s">
        <v>401</v>
      </c>
      <c r="BK1041" s="2"/>
      <c r="BL1041" s="2"/>
      <c r="BM1041" s="2">
        <v>8</v>
      </c>
      <c r="BN1041" s="2">
        <v>0</v>
      </c>
      <c r="BO1041" s="2" t="s">
        <v>399</v>
      </c>
      <c r="BP1041" s="2">
        <v>1</v>
      </c>
      <c r="BQ1041" s="2">
        <v>30</v>
      </c>
      <c r="BR1041" s="2">
        <v>0</v>
      </c>
      <c r="BS1041" s="2">
        <v>1</v>
      </c>
      <c r="BT1041" s="2">
        <v>1</v>
      </c>
      <c r="BU1041" s="2">
        <v>1</v>
      </c>
      <c r="BV1041" s="2">
        <v>1</v>
      </c>
      <c r="BW1041" s="2">
        <v>1</v>
      </c>
      <c r="BX1041" s="2">
        <v>1</v>
      </c>
      <c r="BY1041" s="2" t="s">
        <v>3</v>
      </c>
      <c r="BZ1041" s="2">
        <v>92</v>
      </c>
      <c r="CA1041" s="2">
        <v>49</v>
      </c>
      <c r="CB1041" s="2" t="s">
        <v>3</v>
      </c>
      <c r="CC1041" s="2"/>
      <c r="CD1041" s="2"/>
      <c r="CE1041" s="2">
        <v>30</v>
      </c>
      <c r="CF1041" s="2">
        <v>0</v>
      </c>
      <c r="CG1041" s="2">
        <v>0</v>
      </c>
      <c r="CH1041" s="2"/>
      <c r="CI1041" s="2"/>
      <c r="CJ1041" s="2"/>
      <c r="CK1041" s="2"/>
      <c r="CL1041" s="2"/>
      <c r="CM1041" s="2">
        <v>0</v>
      </c>
      <c r="CN1041" s="2" t="s">
        <v>3</v>
      </c>
      <c r="CO1041" s="2">
        <v>0</v>
      </c>
      <c r="CP1041" s="2">
        <f t="shared" si="1064"/>
        <v>247.03999999999996</v>
      </c>
      <c r="CQ1041" s="2">
        <f t="shared" si="1065"/>
        <v>1838.63</v>
      </c>
      <c r="CR1041" s="2">
        <f>(ROUND((ROUND((((ET1041*1.25*1.1))*AV1041*1),2)*BB1041),2)+ROUND((ROUND(((AE1041-((EU1041*1.25*1.1)))*AV1041*1),2)*BS1041),2))</f>
        <v>1686.81</v>
      </c>
      <c r="CS1041" s="2">
        <f t="shared" si="1066"/>
        <v>51.7</v>
      </c>
      <c r="CT1041" s="2">
        <f t="shared" si="1067"/>
        <v>2650.53</v>
      </c>
      <c r="CU1041" s="2">
        <f t="shared" si="1068"/>
        <v>0</v>
      </c>
      <c r="CV1041" s="2">
        <f t="shared" si="1069"/>
        <v>237.07744499999998</v>
      </c>
      <c r="CW1041" s="2">
        <f t="shared" si="1070"/>
        <v>0</v>
      </c>
      <c r="CX1041" s="2">
        <f t="shared" si="1071"/>
        <v>0</v>
      </c>
      <c r="CY1041" s="2">
        <f t="shared" si="1072"/>
        <v>99.442799999999991</v>
      </c>
      <c r="CZ1041" s="2">
        <f t="shared" si="1073"/>
        <v>52.964100000000002</v>
      </c>
      <c r="DA1041" s="2"/>
      <c r="DB1041" s="2"/>
      <c r="DC1041" s="2" t="s">
        <v>3</v>
      </c>
      <c r="DD1041" s="2" t="s">
        <v>3</v>
      </c>
      <c r="DE1041" s="2" t="s">
        <v>165</v>
      </c>
      <c r="DF1041" s="2" t="s">
        <v>165</v>
      </c>
      <c r="DG1041" s="2" t="s">
        <v>166</v>
      </c>
      <c r="DH1041" s="2" t="s">
        <v>3</v>
      </c>
      <c r="DI1041" s="2" t="s">
        <v>166</v>
      </c>
      <c r="DJ1041" s="2" t="s">
        <v>165</v>
      </c>
      <c r="DK1041" s="2" t="s">
        <v>3</v>
      </c>
      <c r="DL1041" s="2" t="s">
        <v>3</v>
      </c>
      <c r="DM1041" s="2" t="s">
        <v>3</v>
      </c>
      <c r="DN1041" s="2">
        <v>0</v>
      </c>
      <c r="DO1041" s="2">
        <v>0</v>
      </c>
      <c r="DP1041" s="2">
        <v>1</v>
      </c>
      <c r="DQ1041" s="2">
        <v>1</v>
      </c>
      <c r="DR1041" s="2"/>
      <c r="DS1041" s="2"/>
      <c r="DT1041" s="2"/>
      <c r="DU1041" s="2">
        <v>1013</v>
      </c>
      <c r="DV1041" s="2" t="s">
        <v>231</v>
      </c>
      <c r="DW1041" s="2" t="s">
        <v>231</v>
      </c>
      <c r="DX1041" s="2">
        <v>1</v>
      </c>
      <c r="DY1041" s="2"/>
      <c r="DZ1041" s="2" t="s">
        <v>3</v>
      </c>
      <c r="EA1041" s="2" t="s">
        <v>3</v>
      </c>
      <c r="EB1041" s="2" t="s">
        <v>3</v>
      </c>
      <c r="EC1041" s="2" t="s">
        <v>3</v>
      </c>
      <c r="ED1041" s="2"/>
      <c r="EE1041" s="2">
        <v>55586444</v>
      </c>
      <c r="EF1041" s="2">
        <v>30</v>
      </c>
      <c r="EG1041" s="2" t="s">
        <v>117</v>
      </c>
      <c r="EH1041" s="2">
        <v>0</v>
      </c>
      <c r="EI1041" s="2" t="s">
        <v>3</v>
      </c>
      <c r="EJ1041" s="2">
        <v>1</v>
      </c>
      <c r="EK1041" s="2">
        <v>8</v>
      </c>
      <c r="EL1041" s="2" t="s">
        <v>233</v>
      </c>
      <c r="EM1041" s="2" t="s">
        <v>234</v>
      </c>
      <c r="EN1041" s="2"/>
      <c r="EO1041" s="2" t="s">
        <v>52</v>
      </c>
      <c r="EP1041" s="2"/>
      <c r="EQ1041" s="2">
        <v>0</v>
      </c>
      <c r="ER1041" s="2">
        <v>4971.97</v>
      </c>
      <c r="ES1041" s="2">
        <v>1799.05</v>
      </c>
      <c r="ET1041" s="2">
        <v>1171.7</v>
      </c>
      <c r="EU1041" s="2">
        <v>35.909999999999997</v>
      </c>
      <c r="EV1041" s="2">
        <v>2001.22</v>
      </c>
      <c r="EW1041" s="2">
        <v>179</v>
      </c>
      <c r="EX1041" s="2">
        <v>0</v>
      </c>
      <c r="EY1041" s="2">
        <v>0</v>
      </c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>
        <v>0</v>
      </c>
      <c r="FR1041" s="2">
        <v>0</v>
      </c>
      <c r="FS1041" s="2">
        <v>0</v>
      </c>
      <c r="FT1041" s="2"/>
      <c r="FU1041" s="2"/>
      <c r="FV1041" s="2"/>
      <c r="FW1041" s="2"/>
      <c r="FX1041" s="2">
        <v>92</v>
      </c>
      <c r="FY1041" s="2">
        <v>49</v>
      </c>
      <c r="FZ1041" s="2"/>
      <c r="GA1041" s="2" t="s">
        <v>3</v>
      </c>
      <c r="GB1041" s="2"/>
      <c r="GC1041" s="2"/>
      <c r="GD1041" s="2">
        <v>1</v>
      </c>
      <c r="GE1041" s="2"/>
      <c r="GF1041" s="2">
        <v>-1676319000</v>
      </c>
      <c r="GG1041" s="2">
        <v>2</v>
      </c>
      <c r="GH1041" s="2">
        <v>1</v>
      </c>
      <c r="GI1041" s="2">
        <v>2</v>
      </c>
      <c r="GJ1041" s="2">
        <v>0</v>
      </c>
      <c r="GK1041" s="2">
        <v>0</v>
      </c>
      <c r="GL1041" s="2">
        <f t="shared" si="1074"/>
        <v>0</v>
      </c>
      <c r="GM1041" s="2">
        <f t="shared" si="1075"/>
        <v>399.44</v>
      </c>
      <c r="GN1041" s="2">
        <f t="shared" si="1076"/>
        <v>399.44</v>
      </c>
      <c r="GO1041" s="2">
        <f t="shared" si="1077"/>
        <v>0</v>
      </c>
      <c r="GP1041" s="2">
        <f t="shared" si="1078"/>
        <v>0</v>
      </c>
      <c r="GQ1041" s="2"/>
      <c r="GR1041" s="2">
        <v>0</v>
      </c>
      <c r="GS1041" s="2">
        <v>3</v>
      </c>
      <c r="GT1041" s="2">
        <v>0</v>
      </c>
      <c r="GU1041" s="2" t="s">
        <v>3</v>
      </c>
      <c r="GV1041" s="2">
        <f t="shared" si="1079"/>
        <v>0</v>
      </c>
      <c r="GW1041" s="2">
        <v>1</v>
      </c>
      <c r="GX1041" s="2">
        <f t="shared" si="1080"/>
        <v>0</v>
      </c>
      <c r="GY1041" s="2"/>
      <c r="GZ1041" s="2"/>
      <c r="HA1041" s="2">
        <v>0</v>
      </c>
      <c r="HB1041" s="2">
        <v>0</v>
      </c>
      <c r="HC1041" s="2">
        <f t="shared" si="1081"/>
        <v>0</v>
      </c>
      <c r="HD1041" s="2"/>
      <c r="HE1041" s="2" t="s">
        <v>3</v>
      </c>
      <c r="HF1041" s="2" t="s">
        <v>3</v>
      </c>
      <c r="HG1041" s="2"/>
      <c r="HH1041" s="2"/>
      <c r="HI1041" s="2"/>
      <c r="HJ1041" s="2"/>
      <c r="HK1041" s="2"/>
      <c r="HL1041" s="2"/>
      <c r="HM1041" s="2" t="s">
        <v>3</v>
      </c>
      <c r="HN1041" s="2" t="s">
        <v>3</v>
      </c>
      <c r="HO1041" s="2" t="s">
        <v>3</v>
      </c>
      <c r="HP1041" s="2" t="s">
        <v>3</v>
      </c>
      <c r="HQ1041" s="2" t="s">
        <v>3</v>
      </c>
      <c r="HR1041" s="2"/>
      <c r="HS1041" s="2">
        <v>0</v>
      </c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>
        <v>0</v>
      </c>
      <c r="IL1041" s="2"/>
      <c r="IM1041" s="2"/>
      <c r="IN1041" s="2"/>
      <c r="IO1041" s="2"/>
      <c r="IP1041" s="2"/>
      <c r="IQ1041" s="2"/>
      <c r="IR1041" s="2"/>
      <c r="IS1041" s="2"/>
      <c r="IT1041" s="2"/>
      <c r="IU1041" s="2"/>
    </row>
    <row r="1042" spans="1:255" x14ac:dyDescent="0.25">
      <c r="A1042">
        <v>17</v>
      </c>
      <c r="B1042">
        <v>1</v>
      </c>
      <c r="C1042">
        <f>ROW(SmtRes!A964)</f>
        <v>964</v>
      </c>
      <c r="D1042">
        <f>ROW(EtalonRes!A938)</f>
        <v>938</v>
      </c>
      <c r="E1042" t="s">
        <v>572</v>
      </c>
      <c r="F1042" t="s">
        <v>399</v>
      </c>
      <c r="G1042" t="s">
        <v>400</v>
      </c>
      <c r="H1042" t="s">
        <v>231</v>
      </c>
      <c r="I1042">
        <f>ROUND(4/100,9)</f>
        <v>0.04</v>
      </c>
      <c r="J1042">
        <v>0</v>
      </c>
      <c r="K1042">
        <f>ROUND(4/100,9)</f>
        <v>0.04</v>
      </c>
      <c r="O1042">
        <f t="shared" si="1050"/>
        <v>6644.94</v>
      </c>
      <c r="P1042">
        <f t="shared" si="1051"/>
        <v>754.62</v>
      </c>
      <c r="Q1042">
        <f>(ROUND((ROUND((((ET1042*1.25*1.1))*AV1042*I1042),2)*BB1042),2)+ROUND((ROUND(((AE1042-((EU1042*1.25*1.1)))*AV1042*I1042),2)*BS1042),2))</f>
        <v>820.44</v>
      </c>
      <c r="R1042">
        <f t="shared" si="1052"/>
        <v>98.99</v>
      </c>
      <c r="S1042">
        <f t="shared" si="1053"/>
        <v>5069.88</v>
      </c>
      <c r="T1042">
        <f t="shared" si="1054"/>
        <v>0</v>
      </c>
      <c r="U1042">
        <f t="shared" si="1055"/>
        <v>9.4830977999999995</v>
      </c>
      <c r="V1042">
        <f t="shared" si="1056"/>
        <v>0</v>
      </c>
      <c r="W1042">
        <f t="shared" si="1057"/>
        <v>0</v>
      </c>
      <c r="X1042">
        <f t="shared" si="1058"/>
        <v>4755.3599999999997</v>
      </c>
      <c r="Y1042">
        <f t="shared" si="1059"/>
        <v>2532.75</v>
      </c>
      <c r="AA1042">
        <v>56481267</v>
      </c>
      <c r="AB1042">
        <f t="shared" si="1060"/>
        <v>5941.6808000000001</v>
      </c>
      <c r="AC1042">
        <f t="shared" si="1061"/>
        <v>1799.05</v>
      </c>
      <c r="AD1042">
        <f>ROUND(((((ET1042*1.25*1.1))-((EU1042*1.25*1.1)))+AE1042),6)</f>
        <v>1611.0875000000001</v>
      </c>
      <c r="AE1042">
        <f>ROUND(((EU1042*1.25*1.1)),6)</f>
        <v>49.376249999999999</v>
      </c>
      <c r="AF1042">
        <f>ROUND(((EV1042*1.15*1.1)),6)</f>
        <v>2531.5432999999998</v>
      </c>
      <c r="AG1042">
        <f t="shared" si="1062"/>
        <v>0</v>
      </c>
      <c r="AH1042">
        <f>((EW1042*1.15*1.1))</f>
        <v>226.435</v>
      </c>
      <c r="AI1042">
        <f>((EX1042*1.25*1.1))</f>
        <v>0</v>
      </c>
      <c r="AJ1042">
        <f t="shared" si="1063"/>
        <v>0</v>
      </c>
      <c r="AK1042">
        <v>4971.97</v>
      </c>
      <c r="AL1042">
        <v>1799.05</v>
      </c>
      <c r="AM1042">
        <v>1171.7</v>
      </c>
      <c r="AN1042">
        <v>35.909999999999997</v>
      </c>
      <c r="AO1042">
        <v>2001.22</v>
      </c>
      <c r="AP1042">
        <v>0</v>
      </c>
      <c r="AQ1042">
        <v>179</v>
      </c>
      <c r="AR1042">
        <v>0</v>
      </c>
      <c r="AS1042">
        <v>0</v>
      </c>
      <c r="AT1042">
        <v>92</v>
      </c>
      <c r="AU1042">
        <v>49</v>
      </c>
      <c r="AV1042">
        <v>1.0469999999999999</v>
      </c>
      <c r="AW1042">
        <v>1.022</v>
      </c>
      <c r="AZ1042">
        <v>1</v>
      </c>
      <c r="BA1042">
        <v>47.82</v>
      </c>
      <c r="BB1042">
        <v>12.16</v>
      </c>
      <c r="BC1042">
        <v>10.26</v>
      </c>
      <c r="BD1042" t="s">
        <v>3</v>
      </c>
      <c r="BE1042" t="s">
        <v>3</v>
      </c>
      <c r="BF1042" t="s">
        <v>3</v>
      </c>
      <c r="BG1042" t="s">
        <v>3</v>
      </c>
      <c r="BH1042">
        <v>0</v>
      </c>
      <c r="BI1042">
        <v>1</v>
      </c>
      <c r="BJ1042" t="s">
        <v>401</v>
      </c>
      <c r="BM1042">
        <v>8</v>
      </c>
      <c r="BN1042">
        <v>0</v>
      </c>
      <c r="BO1042" t="s">
        <v>399</v>
      </c>
      <c r="BP1042">
        <v>1</v>
      </c>
      <c r="BQ1042">
        <v>30</v>
      </c>
      <c r="BR1042">
        <v>0</v>
      </c>
      <c r="BS1042">
        <v>47.82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 t="s">
        <v>3</v>
      </c>
      <c r="BZ1042">
        <v>92</v>
      </c>
      <c r="CA1042">
        <v>49</v>
      </c>
      <c r="CB1042" t="s">
        <v>3</v>
      </c>
      <c r="CE1042">
        <v>30</v>
      </c>
      <c r="CF1042">
        <v>0</v>
      </c>
      <c r="CG1042">
        <v>0</v>
      </c>
      <c r="CM1042">
        <v>0</v>
      </c>
      <c r="CN1042" t="s">
        <v>3</v>
      </c>
      <c r="CO1042">
        <v>0</v>
      </c>
      <c r="CP1042">
        <f t="shared" si="1064"/>
        <v>6644.9400000000005</v>
      </c>
      <c r="CQ1042">
        <f t="shared" si="1065"/>
        <v>18864.34</v>
      </c>
      <c r="CR1042">
        <f>(ROUND((ROUND((((ET1042*1.25*1.1))*AV1042*1),2)*BB1042),2)+ROUND((ROUND(((AE1042-((EU1042*1.25*1.1)))*AV1042*1),2)*BS1042),2))</f>
        <v>20511.61</v>
      </c>
      <c r="CS1042">
        <f t="shared" si="1066"/>
        <v>2472.29</v>
      </c>
      <c r="CT1042">
        <f t="shared" si="1067"/>
        <v>126748.34</v>
      </c>
      <c r="CU1042">
        <f t="shared" si="1068"/>
        <v>0</v>
      </c>
      <c r="CV1042">
        <f t="shared" si="1069"/>
        <v>237.07744499999998</v>
      </c>
      <c r="CW1042">
        <f t="shared" si="1070"/>
        <v>0</v>
      </c>
      <c r="CX1042">
        <f t="shared" si="1071"/>
        <v>0</v>
      </c>
      <c r="CY1042">
        <f t="shared" si="1072"/>
        <v>4755.3603999999996</v>
      </c>
      <c r="CZ1042">
        <f t="shared" si="1073"/>
        <v>2532.7463000000002</v>
      </c>
      <c r="DC1042" t="s">
        <v>3</v>
      </c>
      <c r="DD1042" t="s">
        <v>3</v>
      </c>
      <c r="DE1042" t="s">
        <v>165</v>
      </c>
      <c r="DF1042" t="s">
        <v>165</v>
      </c>
      <c r="DG1042" t="s">
        <v>166</v>
      </c>
      <c r="DH1042" t="s">
        <v>3</v>
      </c>
      <c r="DI1042" t="s">
        <v>166</v>
      </c>
      <c r="DJ1042" t="s">
        <v>165</v>
      </c>
      <c r="DK1042" t="s">
        <v>3</v>
      </c>
      <c r="DL1042" t="s">
        <v>3</v>
      </c>
      <c r="DM1042" t="s">
        <v>3</v>
      </c>
      <c r="DN1042">
        <v>0</v>
      </c>
      <c r="DO1042">
        <v>0</v>
      </c>
      <c r="DP1042">
        <v>1</v>
      </c>
      <c r="DQ1042">
        <v>1</v>
      </c>
      <c r="DU1042">
        <v>1013</v>
      </c>
      <c r="DV1042" t="s">
        <v>231</v>
      </c>
      <c r="DW1042" t="s">
        <v>231</v>
      </c>
      <c r="DX1042">
        <v>1</v>
      </c>
      <c r="DZ1042" t="s">
        <v>3</v>
      </c>
      <c r="EA1042" t="s">
        <v>3</v>
      </c>
      <c r="EB1042" t="s">
        <v>3</v>
      </c>
      <c r="EC1042" t="s">
        <v>3</v>
      </c>
      <c r="EE1042">
        <v>55586444</v>
      </c>
      <c r="EF1042">
        <v>30</v>
      </c>
      <c r="EG1042" t="s">
        <v>117</v>
      </c>
      <c r="EH1042">
        <v>0</v>
      </c>
      <c r="EI1042" t="s">
        <v>3</v>
      </c>
      <c r="EJ1042">
        <v>1</v>
      </c>
      <c r="EK1042">
        <v>8</v>
      </c>
      <c r="EL1042" t="s">
        <v>233</v>
      </c>
      <c r="EM1042" t="s">
        <v>234</v>
      </c>
      <c r="EO1042" t="s">
        <v>52</v>
      </c>
      <c r="EQ1042">
        <v>0</v>
      </c>
      <c r="ER1042">
        <v>4971.97</v>
      </c>
      <c r="ES1042">
        <v>1799.05</v>
      </c>
      <c r="ET1042">
        <v>1171.7</v>
      </c>
      <c r="EU1042">
        <v>35.909999999999997</v>
      </c>
      <c r="EV1042">
        <v>2001.22</v>
      </c>
      <c r="EW1042">
        <v>179</v>
      </c>
      <c r="EX1042">
        <v>0</v>
      </c>
      <c r="EY1042">
        <v>0</v>
      </c>
      <c r="FQ1042">
        <v>0</v>
      </c>
      <c r="FR1042">
        <v>0</v>
      </c>
      <c r="FS1042">
        <v>0</v>
      </c>
      <c r="FX1042">
        <v>92</v>
      </c>
      <c r="FY1042">
        <v>49</v>
      </c>
      <c r="GA1042" t="s">
        <v>3</v>
      </c>
      <c r="GD1042">
        <v>1</v>
      </c>
      <c r="GF1042">
        <v>-1676319000</v>
      </c>
      <c r="GG1042">
        <v>2</v>
      </c>
      <c r="GH1042">
        <v>1</v>
      </c>
      <c r="GI1042">
        <v>2</v>
      </c>
      <c r="GJ1042">
        <v>0</v>
      </c>
      <c r="GK1042">
        <v>0</v>
      </c>
      <c r="GL1042">
        <f t="shared" si="1074"/>
        <v>0</v>
      </c>
      <c r="GM1042">
        <f t="shared" si="1075"/>
        <v>13933.05</v>
      </c>
      <c r="GN1042">
        <f t="shared" si="1076"/>
        <v>13933.05</v>
      </c>
      <c r="GO1042">
        <f t="shared" si="1077"/>
        <v>0</v>
      </c>
      <c r="GP1042">
        <f t="shared" si="1078"/>
        <v>0</v>
      </c>
      <c r="GR1042">
        <v>0</v>
      </c>
      <c r="GS1042">
        <v>3</v>
      </c>
      <c r="GT1042">
        <v>0</v>
      </c>
      <c r="GU1042" t="s">
        <v>3</v>
      </c>
      <c r="GV1042">
        <f t="shared" si="1079"/>
        <v>0</v>
      </c>
      <c r="GW1042">
        <v>1</v>
      </c>
      <c r="GX1042">
        <f t="shared" si="1080"/>
        <v>0</v>
      </c>
      <c r="HA1042">
        <v>0</v>
      </c>
      <c r="HB1042">
        <v>0</v>
      </c>
      <c r="HC1042">
        <f t="shared" si="1081"/>
        <v>0</v>
      </c>
      <c r="HE1042" t="s">
        <v>3</v>
      </c>
      <c r="HF1042" t="s">
        <v>3</v>
      </c>
      <c r="HM1042" t="s">
        <v>3</v>
      </c>
      <c r="HN1042" t="s">
        <v>3</v>
      </c>
      <c r="HO1042" t="s">
        <v>3</v>
      </c>
      <c r="HP1042" t="s">
        <v>3</v>
      </c>
      <c r="HQ1042" t="s">
        <v>3</v>
      </c>
      <c r="HS1042">
        <v>0</v>
      </c>
      <c r="IK1042">
        <v>0</v>
      </c>
    </row>
    <row r="1043" spans="1:255" x14ac:dyDescent="0.25">
      <c r="A1043" s="2">
        <v>18</v>
      </c>
      <c r="B1043" s="2">
        <v>1</v>
      </c>
      <c r="C1043" s="2">
        <v>945</v>
      </c>
      <c r="D1043" s="2"/>
      <c r="E1043" s="2" t="s">
        <v>573</v>
      </c>
      <c r="F1043" s="2" t="s">
        <v>240</v>
      </c>
      <c r="G1043" s="2" t="s">
        <v>241</v>
      </c>
      <c r="H1043" s="2" t="s">
        <v>32</v>
      </c>
      <c r="I1043" s="2">
        <f>I1041*J1043</f>
        <v>0.39072000000000001</v>
      </c>
      <c r="J1043" s="2">
        <v>9.7680000000000007</v>
      </c>
      <c r="K1043" s="2">
        <v>9.7680000000000007</v>
      </c>
      <c r="L1043" s="2"/>
      <c r="M1043" s="2"/>
      <c r="N1043" s="2"/>
      <c r="O1043" s="2">
        <f t="shared" si="1050"/>
        <v>2293.5500000000002</v>
      </c>
      <c r="P1043" s="2">
        <f t="shared" si="1051"/>
        <v>2293.5500000000002</v>
      </c>
      <c r="Q1043" s="2">
        <f t="shared" ref="Q1043:Q1050" si="1082">(ROUND((ROUND(((ET1043)*AV1043*I1043),2)*BB1043),2)+ROUND((ROUND(((AE1043-(EU1043))*AV1043*I1043),2)*BS1043),2))</f>
        <v>0</v>
      </c>
      <c r="R1043" s="2">
        <f t="shared" si="1052"/>
        <v>0</v>
      </c>
      <c r="S1043" s="2">
        <f t="shared" si="1053"/>
        <v>0</v>
      </c>
      <c r="T1043" s="2">
        <f t="shared" si="1054"/>
        <v>0</v>
      </c>
      <c r="U1043" s="2">
        <f t="shared" si="1055"/>
        <v>0</v>
      </c>
      <c r="V1043" s="2">
        <f t="shared" si="1056"/>
        <v>0</v>
      </c>
      <c r="W1043" s="2">
        <f t="shared" si="1057"/>
        <v>0</v>
      </c>
      <c r="X1043" s="2">
        <f t="shared" si="1058"/>
        <v>0</v>
      </c>
      <c r="Y1043" s="2">
        <f t="shared" si="1059"/>
        <v>0</v>
      </c>
      <c r="Z1043" s="2"/>
      <c r="AA1043" s="2">
        <v>56481265</v>
      </c>
      <c r="AB1043" s="2">
        <f t="shared" si="1060"/>
        <v>5743.69</v>
      </c>
      <c r="AC1043" s="2">
        <f t="shared" si="1061"/>
        <v>5743.69</v>
      </c>
      <c r="AD1043" s="2">
        <f t="shared" ref="AD1043:AD1050" si="1083">ROUND((((ET1043)-(EU1043))+AE1043),6)</f>
        <v>0</v>
      </c>
      <c r="AE1043" s="2">
        <f t="shared" ref="AE1043:AF1050" si="1084">ROUND((EU1043),6)</f>
        <v>0</v>
      </c>
      <c r="AF1043" s="2">
        <f t="shared" si="1084"/>
        <v>0</v>
      </c>
      <c r="AG1043" s="2">
        <f t="shared" si="1062"/>
        <v>0</v>
      </c>
      <c r="AH1043" s="2">
        <f t="shared" ref="AH1043:AI1050" si="1085">(EW1043)</f>
        <v>0</v>
      </c>
      <c r="AI1043" s="2">
        <f t="shared" si="1085"/>
        <v>0</v>
      </c>
      <c r="AJ1043" s="2">
        <f t="shared" si="1063"/>
        <v>0</v>
      </c>
      <c r="AK1043" s="2">
        <v>5743.69</v>
      </c>
      <c r="AL1043" s="2">
        <v>5743.69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92</v>
      </c>
      <c r="AU1043" s="2">
        <v>49</v>
      </c>
      <c r="AV1043" s="2">
        <v>1</v>
      </c>
      <c r="AW1043" s="2">
        <v>1.022</v>
      </c>
      <c r="AX1043" s="2"/>
      <c r="AY1043" s="2"/>
      <c r="AZ1043" s="2">
        <v>1</v>
      </c>
      <c r="BA1043" s="2">
        <v>1</v>
      </c>
      <c r="BB1043" s="2">
        <v>1</v>
      </c>
      <c r="BC1043" s="2">
        <v>1</v>
      </c>
      <c r="BD1043" s="2" t="s">
        <v>3</v>
      </c>
      <c r="BE1043" s="2" t="s">
        <v>3</v>
      </c>
      <c r="BF1043" s="2" t="s">
        <v>3</v>
      </c>
      <c r="BG1043" s="2" t="s">
        <v>3</v>
      </c>
      <c r="BH1043" s="2">
        <v>3</v>
      </c>
      <c r="BI1043" s="2">
        <v>1</v>
      </c>
      <c r="BJ1043" s="2" t="s">
        <v>242</v>
      </c>
      <c r="BK1043" s="2"/>
      <c r="BL1043" s="2"/>
      <c r="BM1043" s="2">
        <v>8</v>
      </c>
      <c r="BN1043" s="2">
        <v>0</v>
      </c>
      <c r="BO1043" s="2" t="s">
        <v>3</v>
      </c>
      <c r="BP1043" s="2">
        <v>0</v>
      </c>
      <c r="BQ1043" s="2">
        <v>30</v>
      </c>
      <c r="BR1043" s="2">
        <v>0</v>
      </c>
      <c r="BS1043" s="2">
        <v>1</v>
      </c>
      <c r="BT1043" s="2">
        <v>1</v>
      </c>
      <c r="BU1043" s="2">
        <v>1</v>
      </c>
      <c r="BV1043" s="2">
        <v>1</v>
      </c>
      <c r="BW1043" s="2">
        <v>1</v>
      </c>
      <c r="BX1043" s="2">
        <v>1</v>
      </c>
      <c r="BY1043" s="2" t="s">
        <v>3</v>
      </c>
      <c r="BZ1043" s="2">
        <v>92</v>
      </c>
      <c r="CA1043" s="2">
        <v>49</v>
      </c>
      <c r="CB1043" s="2" t="s">
        <v>3</v>
      </c>
      <c r="CC1043" s="2"/>
      <c r="CD1043" s="2"/>
      <c r="CE1043" s="2">
        <v>30</v>
      </c>
      <c r="CF1043" s="2">
        <v>0</v>
      </c>
      <c r="CG1043" s="2">
        <v>0</v>
      </c>
      <c r="CH1043" s="2"/>
      <c r="CI1043" s="2"/>
      <c r="CJ1043" s="2"/>
      <c r="CK1043" s="2"/>
      <c r="CL1043" s="2"/>
      <c r="CM1043" s="2">
        <v>0</v>
      </c>
      <c r="CN1043" s="2" t="s">
        <v>3</v>
      </c>
      <c r="CO1043" s="2">
        <v>0</v>
      </c>
      <c r="CP1043" s="2">
        <f t="shared" si="1064"/>
        <v>2293.5500000000002</v>
      </c>
      <c r="CQ1043" s="2">
        <f t="shared" si="1065"/>
        <v>5870.05</v>
      </c>
      <c r="CR1043" s="2">
        <f t="shared" ref="CR1043:CR1050" si="1086">(ROUND((ROUND(((ET1043)*AV1043*1),2)*BB1043),2)+ROUND((ROUND(((AE1043-(EU1043))*AV1043*1),2)*BS1043),2))</f>
        <v>0</v>
      </c>
      <c r="CS1043" s="2">
        <f t="shared" si="1066"/>
        <v>0</v>
      </c>
      <c r="CT1043" s="2">
        <f t="shared" si="1067"/>
        <v>0</v>
      </c>
      <c r="CU1043" s="2">
        <f t="shared" si="1068"/>
        <v>0</v>
      </c>
      <c r="CV1043" s="2">
        <f t="shared" si="1069"/>
        <v>0</v>
      </c>
      <c r="CW1043" s="2">
        <f t="shared" si="1070"/>
        <v>0</v>
      </c>
      <c r="CX1043" s="2">
        <f t="shared" si="1071"/>
        <v>0</v>
      </c>
      <c r="CY1043" s="2">
        <f t="shared" si="1072"/>
        <v>0</v>
      </c>
      <c r="CZ1043" s="2">
        <f t="shared" si="1073"/>
        <v>0</v>
      </c>
      <c r="DA1043" s="2"/>
      <c r="DB1043" s="2"/>
      <c r="DC1043" s="2" t="s">
        <v>3</v>
      </c>
      <c r="DD1043" s="2" t="s">
        <v>3</v>
      </c>
      <c r="DE1043" s="2" t="s">
        <v>3</v>
      </c>
      <c r="DF1043" s="2" t="s">
        <v>3</v>
      </c>
      <c r="DG1043" s="2" t="s">
        <v>3</v>
      </c>
      <c r="DH1043" s="2" t="s">
        <v>3</v>
      </c>
      <c r="DI1043" s="2" t="s">
        <v>3</v>
      </c>
      <c r="DJ1043" s="2" t="s">
        <v>3</v>
      </c>
      <c r="DK1043" s="2" t="s">
        <v>3</v>
      </c>
      <c r="DL1043" s="2" t="s">
        <v>3</v>
      </c>
      <c r="DM1043" s="2" t="s">
        <v>3</v>
      </c>
      <c r="DN1043" s="2">
        <v>0</v>
      </c>
      <c r="DO1043" s="2">
        <v>0</v>
      </c>
      <c r="DP1043" s="2">
        <v>1</v>
      </c>
      <c r="DQ1043" s="2">
        <v>1</v>
      </c>
      <c r="DR1043" s="2"/>
      <c r="DS1043" s="2"/>
      <c r="DT1043" s="2"/>
      <c r="DU1043" s="2">
        <v>1009</v>
      </c>
      <c r="DV1043" s="2" t="s">
        <v>32</v>
      </c>
      <c r="DW1043" s="2" t="s">
        <v>32</v>
      </c>
      <c r="DX1043" s="2">
        <v>1000</v>
      </c>
      <c r="DY1043" s="2"/>
      <c r="DZ1043" s="2" t="s">
        <v>3</v>
      </c>
      <c r="EA1043" s="2" t="s">
        <v>3</v>
      </c>
      <c r="EB1043" s="2" t="s">
        <v>3</v>
      </c>
      <c r="EC1043" s="2" t="s">
        <v>3</v>
      </c>
      <c r="ED1043" s="2"/>
      <c r="EE1043" s="2">
        <v>55586444</v>
      </c>
      <c r="EF1043" s="2">
        <v>30</v>
      </c>
      <c r="EG1043" s="2" t="s">
        <v>117</v>
      </c>
      <c r="EH1043" s="2">
        <v>0</v>
      </c>
      <c r="EI1043" s="2" t="s">
        <v>3</v>
      </c>
      <c r="EJ1043" s="2">
        <v>1</v>
      </c>
      <c r="EK1043" s="2">
        <v>8</v>
      </c>
      <c r="EL1043" s="2" t="s">
        <v>233</v>
      </c>
      <c r="EM1043" s="2" t="s">
        <v>234</v>
      </c>
      <c r="EN1043" s="2"/>
      <c r="EO1043" s="2" t="s">
        <v>3</v>
      </c>
      <c r="EP1043" s="2"/>
      <c r="EQ1043" s="2">
        <v>0</v>
      </c>
      <c r="ER1043" s="2">
        <v>5743.69</v>
      </c>
      <c r="ES1043" s="2">
        <v>5743.69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>
        <v>0</v>
      </c>
      <c r="FR1043" s="2">
        <v>0</v>
      </c>
      <c r="FS1043" s="2">
        <v>0</v>
      </c>
      <c r="FT1043" s="2"/>
      <c r="FU1043" s="2"/>
      <c r="FV1043" s="2"/>
      <c r="FW1043" s="2"/>
      <c r="FX1043" s="2">
        <v>92</v>
      </c>
      <c r="FY1043" s="2">
        <v>49</v>
      </c>
      <c r="FZ1043" s="2"/>
      <c r="GA1043" s="2" t="s">
        <v>3</v>
      </c>
      <c r="GB1043" s="2"/>
      <c r="GC1043" s="2"/>
      <c r="GD1043" s="2">
        <v>1</v>
      </c>
      <c r="GE1043" s="2"/>
      <c r="GF1043" s="2">
        <v>1611312075</v>
      </c>
      <c r="GG1043" s="2">
        <v>2</v>
      </c>
      <c r="GH1043" s="2">
        <v>1</v>
      </c>
      <c r="GI1043" s="2">
        <v>-2</v>
      </c>
      <c r="GJ1043" s="2">
        <v>0</v>
      </c>
      <c r="GK1043" s="2">
        <v>0</v>
      </c>
      <c r="GL1043" s="2">
        <f t="shared" si="1074"/>
        <v>0</v>
      </c>
      <c r="GM1043" s="2">
        <f t="shared" si="1075"/>
        <v>2293.5500000000002</v>
      </c>
      <c r="GN1043" s="2">
        <f t="shared" si="1076"/>
        <v>2293.5500000000002</v>
      </c>
      <c r="GO1043" s="2">
        <f t="shared" si="1077"/>
        <v>0</v>
      </c>
      <c r="GP1043" s="2">
        <f t="shared" si="1078"/>
        <v>0</v>
      </c>
      <c r="GQ1043" s="2"/>
      <c r="GR1043" s="2">
        <v>0</v>
      </c>
      <c r="GS1043" s="2">
        <v>3</v>
      </c>
      <c r="GT1043" s="2">
        <v>0</v>
      </c>
      <c r="GU1043" s="2" t="s">
        <v>3</v>
      </c>
      <c r="GV1043" s="2">
        <f t="shared" si="1079"/>
        <v>0</v>
      </c>
      <c r="GW1043" s="2">
        <v>1</v>
      </c>
      <c r="GX1043" s="2">
        <f t="shared" si="1080"/>
        <v>0</v>
      </c>
      <c r="GY1043" s="2"/>
      <c r="GZ1043" s="2"/>
      <c r="HA1043" s="2">
        <v>0</v>
      </c>
      <c r="HB1043" s="2">
        <v>0</v>
      </c>
      <c r="HC1043" s="2">
        <f t="shared" si="1081"/>
        <v>0</v>
      </c>
      <c r="HD1043" s="2"/>
      <c r="HE1043" s="2" t="s">
        <v>3</v>
      </c>
      <c r="HF1043" s="2" t="s">
        <v>3</v>
      </c>
      <c r="HG1043" s="2"/>
      <c r="HH1043" s="2"/>
      <c r="HI1043" s="2"/>
      <c r="HJ1043" s="2"/>
      <c r="HK1043" s="2"/>
      <c r="HL1043" s="2"/>
      <c r="HM1043" s="2" t="s">
        <v>3</v>
      </c>
      <c r="HN1043" s="2" t="s">
        <v>3</v>
      </c>
      <c r="HO1043" s="2" t="s">
        <v>3</v>
      </c>
      <c r="HP1043" s="2" t="s">
        <v>3</v>
      </c>
      <c r="HQ1043" s="2" t="s">
        <v>3</v>
      </c>
      <c r="HR1043" s="2"/>
      <c r="HS1043" s="2">
        <v>0</v>
      </c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>
        <v>0</v>
      </c>
      <c r="IL1043" s="2"/>
      <c r="IM1043" s="2"/>
      <c r="IN1043" s="2"/>
      <c r="IO1043" s="2"/>
      <c r="IP1043" s="2"/>
      <c r="IQ1043" s="2"/>
      <c r="IR1043" s="2"/>
      <c r="IS1043" s="2"/>
      <c r="IT1043" s="2"/>
      <c r="IU1043" s="2"/>
    </row>
    <row r="1044" spans="1:255" x14ac:dyDescent="0.25">
      <c r="A1044">
        <v>18</v>
      </c>
      <c r="B1044">
        <v>1</v>
      </c>
      <c r="C1044">
        <v>963</v>
      </c>
      <c r="E1044" t="s">
        <v>573</v>
      </c>
      <c r="F1044" t="s">
        <v>240</v>
      </c>
      <c r="G1044" t="s">
        <v>241</v>
      </c>
      <c r="H1044" t="s">
        <v>32</v>
      </c>
      <c r="I1044">
        <f>I1042*J1044</f>
        <v>0.39072000000000001</v>
      </c>
      <c r="J1044">
        <v>9.7680000000000007</v>
      </c>
      <c r="K1044">
        <v>9.7680000000000007</v>
      </c>
      <c r="O1044">
        <f t="shared" si="1050"/>
        <v>36283.96</v>
      </c>
      <c r="P1044">
        <f t="shared" si="1051"/>
        <v>36283.96</v>
      </c>
      <c r="Q1044">
        <f t="shared" si="1082"/>
        <v>0</v>
      </c>
      <c r="R1044">
        <f t="shared" si="1052"/>
        <v>0</v>
      </c>
      <c r="S1044">
        <f t="shared" si="1053"/>
        <v>0</v>
      </c>
      <c r="T1044">
        <f t="shared" si="1054"/>
        <v>0</v>
      </c>
      <c r="U1044">
        <f t="shared" si="1055"/>
        <v>0</v>
      </c>
      <c r="V1044">
        <f t="shared" si="1056"/>
        <v>0</v>
      </c>
      <c r="W1044">
        <f t="shared" si="1057"/>
        <v>0</v>
      </c>
      <c r="X1044">
        <f t="shared" si="1058"/>
        <v>0</v>
      </c>
      <c r="Y1044">
        <f t="shared" si="1059"/>
        <v>0</v>
      </c>
      <c r="AA1044">
        <v>56481267</v>
      </c>
      <c r="AB1044">
        <f t="shared" si="1060"/>
        <v>5743.69</v>
      </c>
      <c r="AC1044">
        <f t="shared" si="1061"/>
        <v>5743.69</v>
      </c>
      <c r="AD1044">
        <f t="shared" si="1083"/>
        <v>0</v>
      </c>
      <c r="AE1044">
        <f t="shared" si="1084"/>
        <v>0</v>
      </c>
      <c r="AF1044">
        <f t="shared" si="1084"/>
        <v>0</v>
      </c>
      <c r="AG1044">
        <f t="shared" si="1062"/>
        <v>0</v>
      </c>
      <c r="AH1044">
        <f t="shared" si="1085"/>
        <v>0</v>
      </c>
      <c r="AI1044">
        <f t="shared" si="1085"/>
        <v>0</v>
      </c>
      <c r="AJ1044">
        <f t="shared" si="1063"/>
        <v>0</v>
      </c>
      <c r="AK1044">
        <v>5743.69</v>
      </c>
      <c r="AL1044">
        <v>5743.69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92</v>
      </c>
      <c r="AU1044">
        <v>49</v>
      </c>
      <c r="AV1044">
        <v>1</v>
      </c>
      <c r="AW1044">
        <v>1.022</v>
      </c>
      <c r="AZ1044">
        <v>1</v>
      </c>
      <c r="BA1044">
        <v>1</v>
      </c>
      <c r="BB1044">
        <v>1</v>
      </c>
      <c r="BC1044">
        <v>15.82</v>
      </c>
      <c r="BD1044" t="s">
        <v>3</v>
      </c>
      <c r="BE1044" t="s">
        <v>3</v>
      </c>
      <c r="BF1044" t="s">
        <v>3</v>
      </c>
      <c r="BG1044" t="s">
        <v>3</v>
      </c>
      <c r="BH1044">
        <v>3</v>
      </c>
      <c r="BI1044">
        <v>1</v>
      </c>
      <c r="BJ1044" t="s">
        <v>242</v>
      </c>
      <c r="BM1044">
        <v>8</v>
      </c>
      <c r="BN1044">
        <v>0</v>
      </c>
      <c r="BO1044" t="s">
        <v>240</v>
      </c>
      <c r="BP1044">
        <v>1</v>
      </c>
      <c r="BQ1044">
        <v>30</v>
      </c>
      <c r="BR1044">
        <v>0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 t="s">
        <v>3</v>
      </c>
      <c r="BZ1044">
        <v>92</v>
      </c>
      <c r="CA1044">
        <v>49</v>
      </c>
      <c r="CB1044" t="s">
        <v>3</v>
      </c>
      <c r="CE1044">
        <v>30</v>
      </c>
      <c r="CF1044">
        <v>0</v>
      </c>
      <c r="CG1044">
        <v>0</v>
      </c>
      <c r="CM1044">
        <v>0</v>
      </c>
      <c r="CN1044" t="s">
        <v>3</v>
      </c>
      <c r="CO1044">
        <v>0</v>
      </c>
      <c r="CP1044">
        <f t="shared" si="1064"/>
        <v>36283.96</v>
      </c>
      <c r="CQ1044">
        <f t="shared" si="1065"/>
        <v>92864.19</v>
      </c>
      <c r="CR1044">
        <f t="shared" si="1086"/>
        <v>0</v>
      </c>
      <c r="CS1044">
        <f t="shared" si="1066"/>
        <v>0</v>
      </c>
      <c r="CT1044">
        <f t="shared" si="1067"/>
        <v>0</v>
      </c>
      <c r="CU1044">
        <f t="shared" si="1068"/>
        <v>0</v>
      </c>
      <c r="CV1044">
        <f t="shared" si="1069"/>
        <v>0</v>
      </c>
      <c r="CW1044">
        <f t="shared" si="1070"/>
        <v>0</v>
      </c>
      <c r="CX1044">
        <f t="shared" si="1071"/>
        <v>0</v>
      </c>
      <c r="CY1044">
        <f t="shared" si="1072"/>
        <v>0</v>
      </c>
      <c r="CZ1044">
        <f t="shared" si="1073"/>
        <v>0</v>
      </c>
      <c r="DC1044" t="s">
        <v>3</v>
      </c>
      <c r="DD1044" t="s">
        <v>3</v>
      </c>
      <c r="DE1044" t="s">
        <v>3</v>
      </c>
      <c r="DF1044" t="s">
        <v>3</v>
      </c>
      <c r="DG1044" t="s">
        <v>3</v>
      </c>
      <c r="DH1044" t="s">
        <v>3</v>
      </c>
      <c r="DI1044" t="s">
        <v>3</v>
      </c>
      <c r="DJ1044" t="s">
        <v>3</v>
      </c>
      <c r="DK1044" t="s">
        <v>3</v>
      </c>
      <c r="DL1044" t="s">
        <v>3</v>
      </c>
      <c r="DM1044" t="s">
        <v>3</v>
      </c>
      <c r="DN1044">
        <v>0</v>
      </c>
      <c r="DO1044">
        <v>0</v>
      </c>
      <c r="DP1044">
        <v>1</v>
      </c>
      <c r="DQ1044">
        <v>1</v>
      </c>
      <c r="DU1044">
        <v>1009</v>
      </c>
      <c r="DV1044" t="s">
        <v>32</v>
      </c>
      <c r="DW1044" t="s">
        <v>32</v>
      </c>
      <c r="DX1044">
        <v>1000</v>
      </c>
      <c r="DZ1044" t="s">
        <v>3</v>
      </c>
      <c r="EA1044" t="s">
        <v>3</v>
      </c>
      <c r="EB1044" t="s">
        <v>3</v>
      </c>
      <c r="EC1044" t="s">
        <v>3</v>
      </c>
      <c r="EE1044">
        <v>55586444</v>
      </c>
      <c r="EF1044">
        <v>30</v>
      </c>
      <c r="EG1044" t="s">
        <v>117</v>
      </c>
      <c r="EH1044">
        <v>0</v>
      </c>
      <c r="EI1044" t="s">
        <v>3</v>
      </c>
      <c r="EJ1044">
        <v>1</v>
      </c>
      <c r="EK1044">
        <v>8</v>
      </c>
      <c r="EL1044" t="s">
        <v>233</v>
      </c>
      <c r="EM1044" t="s">
        <v>234</v>
      </c>
      <c r="EO1044" t="s">
        <v>3</v>
      </c>
      <c r="EQ1044">
        <v>0</v>
      </c>
      <c r="ER1044">
        <v>5743.69</v>
      </c>
      <c r="ES1044">
        <v>5743.69</v>
      </c>
      <c r="ET1044">
        <v>0</v>
      </c>
      <c r="EU1044">
        <v>0</v>
      </c>
      <c r="EV1044">
        <v>0</v>
      </c>
      <c r="EW1044">
        <v>0</v>
      </c>
      <c r="EX1044">
        <v>0</v>
      </c>
      <c r="FQ1044">
        <v>0</v>
      </c>
      <c r="FR1044">
        <v>0</v>
      </c>
      <c r="FS1044">
        <v>0</v>
      </c>
      <c r="FX1044">
        <v>92</v>
      </c>
      <c r="FY1044">
        <v>49</v>
      </c>
      <c r="GA1044" t="s">
        <v>3</v>
      </c>
      <c r="GD1044">
        <v>1</v>
      </c>
      <c r="GF1044">
        <v>1611312075</v>
      </c>
      <c r="GG1044">
        <v>2</v>
      </c>
      <c r="GH1044">
        <v>1</v>
      </c>
      <c r="GI1044">
        <v>2</v>
      </c>
      <c r="GJ1044">
        <v>0</v>
      </c>
      <c r="GK1044">
        <v>0</v>
      </c>
      <c r="GL1044">
        <f t="shared" si="1074"/>
        <v>0</v>
      </c>
      <c r="GM1044">
        <f t="shared" si="1075"/>
        <v>36283.96</v>
      </c>
      <c r="GN1044">
        <f t="shared" si="1076"/>
        <v>36283.96</v>
      </c>
      <c r="GO1044">
        <f t="shared" si="1077"/>
        <v>0</v>
      </c>
      <c r="GP1044">
        <f t="shared" si="1078"/>
        <v>0</v>
      </c>
      <c r="GR1044">
        <v>0</v>
      </c>
      <c r="GS1044">
        <v>3</v>
      </c>
      <c r="GT1044">
        <v>0</v>
      </c>
      <c r="GU1044" t="s">
        <v>3</v>
      </c>
      <c r="GV1044">
        <f t="shared" si="1079"/>
        <v>0</v>
      </c>
      <c r="GW1044">
        <v>1</v>
      </c>
      <c r="GX1044">
        <f t="shared" si="1080"/>
        <v>0</v>
      </c>
      <c r="HA1044">
        <v>0</v>
      </c>
      <c r="HB1044">
        <v>0</v>
      </c>
      <c r="HC1044">
        <f t="shared" si="1081"/>
        <v>0</v>
      </c>
      <c r="HE1044" t="s">
        <v>3</v>
      </c>
      <c r="HF1044" t="s">
        <v>3</v>
      </c>
      <c r="HM1044" t="s">
        <v>3</v>
      </c>
      <c r="HN1044" t="s">
        <v>3</v>
      </c>
      <c r="HO1044" t="s">
        <v>3</v>
      </c>
      <c r="HP1044" t="s">
        <v>3</v>
      </c>
      <c r="HQ1044" t="s">
        <v>3</v>
      </c>
      <c r="HS1044">
        <v>0</v>
      </c>
      <c r="IK1044">
        <v>0</v>
      </c>
    </row>
    <row r="1045" spans="1:255" x14ac:dyDescent="0.25">
      <c r="A1045" s="2">
        <v>18</v>
      </c>
      <c r="B1045" s="2">
        <v>1</v>
      </c>
      <c r="C1045" s="2">
        <v>944</v>
      </c>
      <c r="D1045" s="2"/>
      <c r="E1045" s="2" t="s">
        <v>574</v>
      </c>
      <c r="F1045" s="2" t="s">
        <v>330</v>
      </c>
      <c r="G1045" s="2" t="s">
        <v>331</v>
      </c>
      <c r="H1045" s="2" t="s">
        <v>32</v>
      </c>
      <c r="I1045" s="2">
        <f>I1041*J1045</f>
        <v>6.8940000000000001E-2</v>
      </c>
      <c r="J1045" s="2">
        <v>1.7235</v>
      </c>
      <c r="K1045" s="2">
        <v>1.7235</v>
      </c>
      <c r="L1045" s="2"/>
      <c r="M1045" s="2"/>
      <c r="N1045" s="2"/>
      <c r="O1045" s="2">
        <f t="shared" si="1050"/>
        <v>404.68</v>
      </c>
      <c r="P1045" s="2">
        <f t="shared" si="1051"/>
        <v>404.68</v>
      </c>
      <c r="Q1045" s="2">
        <f t="shared" si="1082"/>
        <v>0</v>
      </c>
      <c r="R1045" s="2">
        <f t="shared" si="1052"/>
        <v>0</v>
      </c>
      <c r="S1045" s="2">
        <f t="shared" si="1053"/>
        <v>0</v>
      </c>
      <c r="T1045" s="2">
        <f t="shared" si="1054"/>
        <v>0</v>
      </c>
      <c r="U1045" s="2">
        <f t="shared" si="1055"/>
        <v>0</v>
      </c>
      <c r="V1045" s="2">
        <f t="shared" si="1056"/>
        <v>0</v>
      </c>
      <c r="W1045" s="2">
        <f t="shared" si="1057"/>
        <v>0</v>
      </c>
      <c r="X1045" s="2">
        <f t="shared" si="1058"/>
        <v>0</v>
      </c>
      <c r="Y1045" s="2">
        <f t="shared" si="1059"/>
        <v>0</v>
      </c>
      <c r="Z1045" s="2"/>
      <c r="AA1045" s="2">
        <v>56481265</v>
      </c>
      <c r="AB1045" s="2">
        <f t="shared" si="1060"/>
        <v>5743.69</v>
      </c>
      <c r="AC1045" s="2">
        <f t="shared" si="1061"/>
        <v>5743.69</v>
      </c>
      <c r="AD1045" s="2">
        <f t="shared" si="1083"/>
        <v>0</v>
      </c>
      <c r="AE1045" s="2">
        <f t="shared" si="1084"/>
        <v>0</v>
      </c>
      <c r="AF1045" s="2">
        <f t="shared" si="1084"/>
        <v>0</v>
      </c>
      <c r="AG1045" s="2">
        <f t="shared" si="1062"/>
        <v>0</v>
      </c>
      <c r="AH1045" s="2">
        <f t="shared" si="1085"/>
        <v>0</v>
      </c>
      <c r="AI1045" s="2">
        <f t="shared" si="1085"/>
        <v>0</v>
      </c>
      <c r="AJ1045" s="2">
        <f t="shared" si="1063"/>
        <v>0</v>
      </c>
      <c r="AK1045" s="2">
        <v>5743.69</v>
      </c>
      <c r="AL1045" s="2">
        <v>5743.69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92</v>
      </c>
      <c r="AU1045" s="2">
        <v>49</v>
      </c>
      <c r="AV1045" s="2">
        <v>1</v>
      </c>
      <c r="AW1045" s="2">
        <v>1.022</v>
      </c>
      <c r="AX1045" s="2"/>
      <c r="AY1045" s="2"/>
      <c r="AZ1045" s="2">
        <v>1</v>
      </c>
      <c r="BA1045" s="2">
        <v>1</v>
      </c>
      <c r="BB1045" s="2">
        <v>1</v>
      </c>
      <c r="BC1045" s="2">
        <v>1</v>
      </c>
      <c r="BD1045" s="2" t="s">
        <v>3</v>
      </c>
      <c r="BE1045" s="2" t="s">
        <v>3</v>
      </c>
      <c r="BF1045" s="2" t="s">
        <v>3</v>
      </c>
      <c r="BG1045" s="2" t="s">
        <v>3</v>
      </c>
      <c r="BH1045" s="2">
        <v>3</v>
      </c>
      <c r="BI1045" s="2">
        <v>1</v>
      </c>
      <c r="BJ1045" s="2" t="s">
        <v>332</v>
      </c>
      <c r="BK1045" s="2"/>
      <c r="BL1045" s="2"/>
      <c r="BM1045" s="2">
        <v>8</v>
      </c>
      <c r="BN1045" s="2">
        <v>0</v>
      </c>
      <c r="BO1045" s="2" t="s">
        <v>3</v>
      </c>
      <c r="BP1045" s="2">
        <v>0</v>
      </c>
      <c r="BQ1045" s="2">
        <v>30</v>
      </c>
      <c r="BR1045" s="2">
        <v>0</v>
      </c>
      <c r="BS1045" s="2">
        <v>1</v>
      </c>
      <c r="BT1045" s="2">
        <v>1</v>
      </c>
      <c r="BU1045" s="2">
        <v>1</v>
      </c>
      <c r="BV1045" s="2">
        <v>1</v>
      </c>
      <c r="BW1045" s="2">
        <v>1</v>
      </c>
      <c r="BX1045" s="2">
        <v>1</v>
      </c>
      <c r="BY1045" s="2" t="s">
        <v>3</v>
      </c>
      <c r="BZ1045" s="2">
        <v>92</v>
      </c>
      <c r="CA1045" s="2">
        <v>49</v>
      </c>
      <c r="CB1045" s="2" t="s">
        <v>3</v>
      </c>
      <c r="CC1045" s="2"/>
      <c r="CD1045" s="2"/>
      <c r="CE1045" s="2">
        <v>30</v>
      </c>
      <c r="CF1045" s="2">
        <v>0</v>
      </c>
      <c r="CG1045" s="2">
        <v>0</v>
      </c>
      <c r="CH1045" s="2"/>
      <c r="CI1045" s="2"/>
      <c r="CJ1045" s="2"/>
      <c r="CK1045" s="2"/>
      <c r="CL1045" s="2"/>
      <c r="CM1045" s="2">
        <v>0</v>
      </c>
      <c r="CN1045" s="2" t="s">
        <v>3</v>
      </c>
      <c r="CO1045" s="2">
        <v>0</v>
      </c>
      <c r="CP1045" s="2">
        <f t="shared" si="1064"/>
        <v>404.68</v>
      </c>
      <c r="CQ1045" s="2">
        <f t="shared" si="1065"/>
        <v>5870.05</v>
      </c>
      <c r="CR1045" s="2">
        <f t="shared" si="1086"/>
        <v>0</v>
      </c>
      <c r="CS1045" s="2">
        <f t="shared" si="1066"/>
        <v>0</v>
      </c>
      <c r="CT1045" s="2">
        <f t="shared" si="1067"/>
        <v>0</v>
      </c>
      <c r="CU1045" s="2">
        <f t="shared" si="1068"/>
        <v>0</v>
      </c>
      <c r="CV1045" s="2">
        <f t="shared" si="1069"/>
        <v>0</v>
      </c>
      <c r="CW1045" s="2">
        <f t="shared" si="1070"/>
        <v>0</v>
      </c>
      <c r="CX1045" s="2">
        <f t="shared" si="1071"/>
        <v>0</v>
      </c>
      <c r="CY1045" s="2">
        <f t="shared" si="1072"/>
        <v>0</v>
      </c>
      <c r="CZ1045" s="2">
        <f t="shared" si="1073"/>
        <v>0</v>
      </c>
      <c r="DA1045" s="2"/>
      <c r="DB1045" s="2"/>
      <c r="DC1045" s="2" t="s">
        <v>3</v>
      </c>
      <c r="DD1045" s="2" t="s">
        <v>3</v>
      </c>
      <c r="DE1045" s="2" t="s">
        <v>3</v>
      </c>
      <c r="DF1045" s="2" t="s">
        <v>3</v>
      </c>
      <c r="DG1045" s="2" t="s">
        <v>3</v>
      </c>
      <c r="DH1045" s="2" t="s">
        <v>3</v>
      </c>
      <c r="DI1045" s="2" t="s">
        <v>3</v>
      </c>
      <c r="DJ1045" s="2" t="s">
        <v>3</v>
      </c>
      <c r="DK1045" s="2" t="s">
        <v>3</v>
      </c>
      <c r="DL1045" s="2" t="s">
        <v>3</v>
      </c>
      <c r="DM1045" s="2" t="s">
        <v>3</v>
      </c>
      <c r="DN1045" s="2">
        <v>0</v>
      </c>
      <c r="DO1045" s="2">
        <v>0</v>
      </c>
      <c r="DP1045" s="2">
        <v>1</v>
      </c>
      <c r="DQ1045" s="2">
        <v>1</v>
      </c>
      <c r="DR1045" s="2"/>
      <c r="DS1045" s="2"/>
      <c r="DT1045" s="2"/>
      <c r="DU1045" s="2">
        <v>1009</v>
      </c>
      <c r="DV1045" s="2" t="s">
        <v>32</v>
      </c>
      <c r="DW1045" s="2" t="s">
        <v>32</v>
      </c>
      <c r="DX1045" s="2">
        <v>1000</v>
      </c>
      <c r="DY1045" s="2"/>
      <c r="DZ1045" s="2" t="s">
        <v>3</v>
      </c>
      <c r="EA1045" s="2" t="s">
        <v>3</v>
      </c>
      <c r="EB1045" s="2" t="s">
        <v>3</v>
      </c>
      <c r="EC1045" s="2" t="s">
        <v>3</v>
      </c>
      <c r="ED1045" s="2"/>
      <c r="EE1045" s="2">
        <v>55586444</v>
      </c>
      <c r="EF1045" s="2">
        <v>30</v>
      </c>
      <c r="EG1045" s="2" t="s">
        <v>117</v>
      </c>
      <c r="EH1045" s="2">
        <v>0</v>
      </c>
      <c r="EI1045" s="2" t="s">
        <v>3</v>
      </c>
      <c r="EJ1045" s="2">
        <v>1</v>
      </c>
      <c r="EK1045" s="2">
        <v>8</v>
      </c>
      <c r="EL1045" s="2" t="s">
        <v>233</v>
      </c>
      <c r="EM1045" s="2" t="s">
        <v>234</v>
      </c>
      <c r="EN1045" s="2"/>
      <c r="EO1045" s="2" t="s">
        <v>3</v>
      </c>
      <c r="EP1045" s="2"/>
      <c r="EQ1045" s="2">
        <v>0</v>
      </c>
      <c r="ER1045" s="2">
        <v>5743.69</v>
      </c>
      <c r="ES1045" s="2">
        <v>5743.69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>
        <v>0</v>
      </c>
      <c r="FR1045" s="2">
        <v>0</v>
      </c>
      <c r="FS1045" s="2">
        <v>0</v>
      </c>
      <c r="FT1045" s="2"/>
      <c r="FU1045" s="2"/>
      <c r="FV1045" s="2"/>
      <c r="FW1045" s="2"/>
      <c r="FX1045" s="2">
        <v>92</v>
      </c>
      <c r="FY1045" s="2">
        <v>49</v>
      </c>
      <c r="FZ1045" s="2"/>
      <c r="GA1045" s="2" t="s">
        <v>3</v>
      </c>
      <c r="GB1045" s="2"/>
      <c r="GC1045" s="2"/>
      <c r="GD1045" s="2">
        <v>1</v>
      </c>
      <c r="GE1045" s="2"/>
      <c r="GF1045" s="2">
        <v>-977438433</v>
      </c>
      <c r="GG1045" s="2">
        <v>2</v>
      </c>
      <c r="GH1045" s="2">
        <v>1</v>
      </c>
      <c r="GI1045" s="2">
        <v>-2</v>
      </c>
      <c r="GJ1045" s="2">
        <v>0</v>
      </c>
      <c r="GK1045" s="2">
        <v>0</v>
      </c>
      <c r="GL1045" s="2">
        <f t="shared" si="1074"/>
        <v>0</v>
      </c>
      <c r="GM1045" s="2">
        <f t="shared" si="1075"/>
        <v>404.68</v>
      </c>
      <c r="GN1045" s="2">
        <f t="shared" si="1076"/>
        <v>404.68</v>
      </c>
      <c r="GO1045" s="2">
        <f t="shared" si="1077"/>
        <v>0</v>
      </c>
      <c r="GP1045" s="2">
        <f t="shared" si="1078"/>
        <v>0</v>
      </c>
      <c r="GQ1045" s="2"/>
      <c r="GR1045" s="2">
        <v>0</v>
      </c>
      <c r="GS1045" s="2">
        <v>3</v>
      </c>
      <c r="GT1045" s="2">
        <v>0</v>
      </c>
      <c r="GU1045" s="2" t="s">
        <v>3</v>
      </c>
      <c r="GV1045" s="2">
        <f t="shared" si="1079"/>
        <v>0</v>
      </c>
      <c r="GW1045" s="2">
        <v>1</v>
      </c>
      <c r="GX1045" s="2">
        <f t="shared" si="1080"/>
        <v>0</v>
      </c>
      <c r="GY1045" s="2"/>
      <c r="GZ1045" s="2"/>
      <c r="HA1045" s="2">
        <v>0</v>
      </c>
      <c r="HB1045" s="2">
        <v>0</v>
      </c>
      <c r="HC1045" s="2">
        <f t="shared" si="1081"/>
        <v>0</v>
      </c>
      <c r="HD1045" s="2"/>
      <c r="HE1045" s="2" t="s">
        <v>3</v>
      </c>
      <c r="HF1045" s="2" t="s">
        <v>3</v>
      </c>
      <c r="HG1045" s="2"/>
      <c r="HH1045" s="2"/>
      <c r="HI1045" s="2"/>
      <c r="HJ1045" s="2"/>
      <c r="HK1045" s="2"/>
      <c r="HL1045" s="2"/>
      <c r="HM1045" s="2" t="s">
        <v>3</v>
      </c>
      <c r="HN1045" s="2" t="s">
        <v>3</v>
      </c>
      <c r="HO1045" s="2" t="s">
        <v>3</v>
      </c>
      <c r="HP1045" s="2" t="s">
        <v>3</v>
      </c>
      <c r="HQ1045" s="2" t="s">
        <v>3</v>
      </c>
      <c r="HR1045" s="2"/>
      <c r="HS1045" s="2">
        <v>0</v>
      </c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>
        <v>0</v>
      </c>
      <c r="IL1045" s="2"/>
      <c r="IM1045" s="2"/>
      <c r="IN1045" s="2"/>
      <c r="IO1045" s="2"/>
      <c r="IP1045" s="2"/>
      <c r="IQ1045" s="2"/>
      <c r="IR1045" s="2"/>
      <c r="IS1045" s="2"/>
      <c r="IT1045" s="2"/>
      <c r="IU1045" s="2"/>
    </row>
    <row r="1046" spans="1:255" x14ac:dyDescent="0.25">
      <c r="A1046">
        <v>18</v>
      </c>
      <c r="B1046">
        <v>1</v>
      </c>
      <c r="C1046">
        <v>962</v>
      </c>
      <c r="E1046" t="s">
        <v>574</v>
      </c>
      <c r="F1046" t="s">
        <v>330</v>
      </c>
      <c r="G1046" t="s">
        <v>331</v>
      </c>
      <c r="H1046" t="s">
        <v>32</v>
      </c>
      <c r="I1046">
        <f>I1042*J1046</f>
        <v>6.8940000000000001E-2</v>
      </c>
      <c r="J1046">
        <v>1.7235</v>
      </c>
      <c r="K1046">
        <v>1.7235</v>
      </c>
      <c r="O1046">
        <f t="shared" si="1050"/>
        <v>6729.83</v>
      </c>
      <c r="P1046">
        <f t="shared" si="1051"/>
        <v>6729.83</v>
      </c>
      <c r="Q1046">
        <f t="shared" si="1082"/>
        <v>0</v>
      </c>
      <c r="R1046">
        <f t="shared" si="1052"/>
        <v>0</v>
      </c>
      <c r="S1046">
        <f t="shared" si="1053"/>
        <v>0</v>
      </c>
      <c r="T1046">
        <f t="shared" si="1054"/>
        <v>0</v>
      </c>
      <c r="U1046">
        <f t="shared" si="1055"/>
        <v>0</v>
      </c>
      <c r="V1046">
        <f t="shared" si="1056"/>
        <v>0</v>
      </c>
      <c r="W1046">
        <f t="shared" si="1057"/>
        <v>0</v>
      </c>
      <c r="X1046">
        <f t="shared" si="1058"/>
        <v>0</v>
      </c>
      <c r="Y1046">
        <f t="shared" si="1059"/>
        <v>0</v>
      </c>
      <c r="AA1046">
        <v>56481267</v>
      </c>
      <c r="AB1046">
        <f t="shared" si="1060"/>
        <v>5743.69</v>
      </c>
      <c r="AC1046">
        <f t="shared" si="1061"/>
        <v>5743.69</v>
      </c>
      <c r="AD1046">
        <f t="shared" si="1083"/>
        <v>0</v>
      </c>
      <c r="AE1046">
        <f t="shared" si="1084"/>
        <v>0</v>
      </c>
      <c r="AF1046">
        <f t="shared" si="1084"/>
        <v>0</v>
      </c>
      <c r="AG1046">
        <f t="shared" si="1062"/>
        <v>0</v>
      </c>
      <c r="AH1046">
        <f t="shared" si="1085"/>
        <v>0</v>
      </c>
      <c r="AI1046">
        <f t="shared" si="1085"/>
        <v>0</v>
      </c>
      <c r="AJ1046">
        <f t="shared" si="1063"/>
        <v>0</v>
      </c>
      <c r="AK1046">
        <v>5743.69</v>
      </c>
      <c r="AL1046">
        <v>5743.69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92</v>
      </c>
      <c r="AU1046">
        <v>49</v>
      </c>
      <c r="AV1046">
        <v>1</v>
      </c>
      <c r="AW1046">
        <v>1.022</v>
      </c>
      <c r="AZ1046">
        <v>1</v>
      </c>
      <c r="BA1046">
        <v>1</v>
      </c>
      <c r="BB1046">
        <v>1</v>
      </c>
      <c r="BC1046">
        <v>16.63</v>
      </c>
      <c r="BD1046" t="s">
        <v>3</v>
      </c>
      <c r="BE1046" t="s">
        <v>3</v>
      </c>
      <c r="BF1046" t="s">
        <v>3</v>
      </c>
      <c r="BG1046" t="s">
        <v>3</v>
      </c>
      <c r="BH1046">
        <v>3</v>
      </c>
      <c r="BI1046">
        <v>1</v>
      </c>
      <c r="BJ1046" t="s">
        <v>332</v>
      </c>
      <c r="BM1046">
        <v>8</v>
      </c>
      <c r="BN1046">
        <v>0</v>
      </c>
      <c r="BO1046" t="s">
        <v>330</v>
      </c>
      <c r="BP1046">
        <v>1</v>
      </c>
      <c r="BQ1046">
        <v>30</v>
      </c>
      <c r="BR1046">
        <v>0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 t="s">
        <v>3</v>
      </c>
      <c r="BZ1046">
        <v>92</v>
      </c>
      <c r="CA1046">
        <v>49</v>
      </c>
      <c r="CB1046" t="s">
        <v>3</v>
      </c>
      <c r="CE1046">
        <v>30</v>
      </c>
      <c r="CF1046">
        <v>0</v>
      </c>
      <c r="CG1046">
        <v>0</v>
      </c>
      <c r="CM1046">
        <v>0</v>
      </c>
      <c r="CN1046" t="s">
        <v>3</v>
      </c>
      <c r="CO1046">
        <v>0</v>
      </c>
      <c r="CP1046">
        <f t="shared" si="1064"/>
        <v>6729.83</v>
      </c>
      <c r="CQ1046">
        <f t="shared" si="1065"/>
        <v>97618.93</v>
      </c>
      <c r="CR1046">
        <f t="shared" si="1086"/>
        <v>0</v>
      </c>
      <c r="CS1046">
        <f t="shared" si="1066"/>
        <v>0</v>
      </c>
      <c r="CT1046">
        <f t="shared" si="1067"/>
        <v>0</v>
      </c>
      <c r="CU1046">
        <f t="shared" si="1068"/>
        <v>0</v>
      </c>
      <c r="CV1046">
        <f t="shared" si="1069"/>
        <v>0</v>
      </c>
      <c r="CW1046">
        <f t="shared" si="1070"/>
        <v>0</v>
      </c>
      <c r="CX1046">
        <f t="shared" si="1071"/>
        <v>0</v>
      </c>
      <c r="CY1046">
        <f t="shared" si="1072"/>
        <v>0</v>
      </c>
      <c r="CZ1046">
        <f t="shared" si="1073"/>
        <v>0</v>
      </c>
      <c r="DC1046" t="s">
        <v>3</v>
      </c>
      <c r="DD1046" t="s">
        <v>3</v>
      </c>
      <c r="DE1046" t="s">
        <v>3</v>
      </c>
      <c r="DF1046" t="s">
        <v>3</v>
      </c>
      <c r="DG1046" t="s">
        <v>3</v>
      </c>
      <c r="DH1046" t="s">
        <v>3</v>
      </c>
      <c r="DI1046" t="s">
        <v>3</v>
      </c>
      <c r="DJ1046" t="s">
        <v>3</v>
      </c>
      <c r="DK1046" t="s">
        <v>3</v>
      </c>
      <c r="DL1046" t="s">
        <v>3</v>
      </c>
      <c r="DM1046" t="s">
        <v>3</v>
      </c>
      <c r="DN1046">
        <v>0</v>
      </c>
      <c r="DO1046">
        <v>0</v>
      </c>
      <c r="DP1046">
        <v>1</v>
      </c>
      <c r="DQ1046">
        <v>1</v>
      </c>
      <c r="DU1046">
        <v>1009</v>
      </c>
      <c r="DV1046" t="s">
        <v>32</v>
      </c>
      <c r="DW1046" t="s">
        <v>32</v>
      </c>
      <c r="DX1046">
        <v>1000</v>
      </c>
      <c r="DZ1046" t="s">
        <v>3</v>
      </c>
      <c r="EA1046" t="s">
        <v>3</v>
      </c>
      <c r="EB1046" t="s">
        <v>3</v>
      </c>
      <c r="EC1046" t="s">
        <v>3</v>
      </c>
      <c r="EE1046">
        <v>55586444</v>
      </c>
      <c r="EF1046">
        <v>30</v>
      </c>
      <c r="EG1046" t="s">
        <v>117</v>
      </c>
      <c r="EH1046">
        <v>0</v>
      </c>
      <c r="EI1046" t="s">
        <v>3</v>
      </c>
      <c r="EJ1046">
        <v>1</v>
      </c>
      <c r="EK1046">
        <v>8</v>
      </c>
      <c r="EL1046" t="s">
        <v>233</v>
      </c>
      <c r="EM1046" t="s">
        <v>234</v>
      </c>
      <c r="EO1046" t="s">
        <v>3</v>
      </c>
      <c r="EQ1046">
        <v>0</v>
      </c>
      <c r="ER1046">
        <v>5743.69</v>
      </c>
      <c r="ES1046">
        <v>5743.69</v>
      </c>
      <c r="ET1046">
        <v>0</v>
      </c>
      <c r="EU1046">
        <v>0</v>
      </c>
      <c r="EV1046">
        <v>0</v>
      </c>
      <c r="EW1046">
        <v>0</v>
      </c>
      <c r="EX1046">
        <v>0</v>
      </c>
      <c r="FQ1046">
        <v>0</v>
      </c>
      <c r="FR1046">
        <v>0</v>
      </c>
      <c r="FS1046">
        <v>0</v>
      </c>
      <c r="FX1046">
        <v>92</v>
      </c>
      <c r="FY1046">
        <v>49</v>
      </c>
      <c r="GA1046" t="s">
        <v>3</v>
      </c>
      <c r="GD1046">
        <v>1</v>
      </c>
      <c r="GF1046">
        <v>-977438433</v>
      </c>
      <c r="GG1046">
        <v>2</v>
      </c>
      <c r="GH1046">
        <v>1</v>
      </c>
      <c r="GI1046">
        <v>2</v>
      </c>
      <c r="GJ1046">
        <v>0</v>
      </c>
      <c r="GK1046">
        <v>0</v>
      </c>
      <c r="GL1046">
        <f t="shared" si="1074"/>
        <v>0</v>
      </c>
      <c r="GM1046">
        <f t="shared" si="1075"/>
        <v>6729.83</v>
      </c>
      <c r="GN1046">
        <f t="shared" si="1076"/>
        <v>6729.83</v>
      </c>
      <c r="GO1046">
        <f t="shared" si="1077"/>
        <v>0</v>
      </c>
      <c r="GP1046">
        <f t="shared" si="1078"/>
        <v>0</v>
      </c>
      <c r="GR1046">
        <v>0</v>
      </c>
      <c r="GS1046">
        <v>3</v>
      </c>
      <c r="GT1046">
        <v>0</v>
      </c>
      <c r="GU1046" t="s">
        <v>3</v>
      </c>
      <c r="GV1046">
        <f t="shared" si="1079"/>
        <v>0</v>
      </c>
      <c r="GW1046">
        <v>1</v>
      </c>
      <c r="GX1046">
        <f t="shared" si="1080"/>
        <v>0</v>
      </c>
      <c r="HA1046">
        <v>0</v>
      </c>
      <c r="HB1046">
        <v>0</v>
      </c>
      <c r="HC1046">
        <f t="shared" si="1081"/>
        <v>0</v>
      </c>
      <c r="HE1046" t="s">
        <v>3</v>
      </c>
      <c r="HF1046" t="s">
        <v>3</v>
      </c>
      <c r="HM1046" t="s">
        <v>3</v>
      </c>
      <c r="HN1046" t="s">
        <v>3</v>
      </c>
      <c r="HO1046" t="s">
        <v>3</v>
      </c>
      <c r="HP1046" t="s">
        <v>3</v>
      </c>
      <c r="HQ1046" t="s">
        <v>3</v>
      </c>
      <c r="HS1046">
        <v>0</v>
      </c>
      <c r="IK1046">
        <v>0</v>
      </c>
    </row>
    <row r="1047" spans="1:255" x14ac:dyDescent="0.25">
      <c r="A1047" s="2">
        <v>18</v>
      </c>
      <c r="B1047" s="2">
        <v>1</v>
      </c>
      <c r="C1047" s="2">
        <v>943</v>
      </c>
      <c r="D1047" s="2"/>
      <c r="E1047" s="2" t="s">
        <v>575</v>
      </c>
      <c r="F1047" s="2" t="s">
        <v>502</v>
      </c>
      <c r="G1047" s="2" t="s">
        <v>503</v>
      </c>
      <c r="H1047" s="2" t="s">
        <v>32</v>
      </c>
      <c r="I1047" s="2">
        <f>I1041*J1047</f>
        <v>0</v>
      </c>
      <c r="J1047" s="2">
        <v>0</v>
      </c>
      <c r="K1047" s="2">
        <v>0</v>
      </c>
      <c r="L1047" s="2"/>
      <c r="M1047" s="2"/>
      <c r="N1047" s="2"/>
      <c r="O1047" s="2">
        <f t="shared" si="1050"/>
        <v>0</v>
      </c>
      <c r="P1047" s="2">
        <f t="shared" si="1051"/>
        <v>0</v>
      </c>
      <c r="Q1047" s="2">
        <f t="shared" si="1082"/>
        <v>0</v>
      </c>
      <c r="R1047" s="2">
        <f t="shared" si="1052"/>
        <v>0</v>
      </c>
      <c r="S1047" s="2">
        <f t="shared" si="1053"/>
        <v>0</v>
      </c>
      <c r="T1047" s="2">
        <f t="shared" si="1054"/>
        <v>0</v>
      </c>
      <c r="U1047" s="2">
        <f t="shared" si="1055"/>
        <v>0</v>
      </c>
      <c r="V1047" s="2">
        <f t="shared" si="1056"/>
        <v>0</v>
      </c>
      <c r="W1047" s="2">
        <f t="shared" si="1057"/>
        <v>0</v>
      </c>
      <c r="X1047" s="2">
        <f t="shared" si="1058"/>
        <v>0</v>
      </c>
      <c r="Y1047" s="2">
        <f t="shared" si="1059"/>
        <v>0</v>
      </c>
      <c r="Z1047" s="2"/>
      <c r="AA1047" s="2">
        <v>56481265</v>
      </c>
      <c r="AB1047" s="2">
        <f t="shared" si="1060"/>
        <v>6332.03</v>
      </c>
      <c r="AC1047" s="2">
        <f t="shared" si="1061"/>
        <v>6332.03</v>
      </c>
      <c r="AD1047" s="2">
        <f t="shared" si="1083"/>
        <v>0</v>
      </c>
      <c r="AE1047" s="2">
        <f t="shared" si="1084"/>
        <v>0</v>
      </c>
      <c r="AF1047" s="2">
        <f t="shared" si="1084"/>
        <v>0</v>
      </c>
      <c r="AG1047" s="2">
        <f t="shared" si="1062"/>
        <v>0</v>
      </c>
      <c r="AH1047" s="2">
        <f t="shared" si="1085"/>
        <v>0</v>
      </c>
      <c r="AI1047" s="2">
        <f t="shared" si="1085"/>
        <v>0</v>
      </c>
      <c r="AJ1047" s="2">
        <f t="shared" si="1063"/>
        <v>0</v>
      </c>
      <c r="AK1047" s="2">
        <v>6332.03</v>
      </c>
      <c r="AL1047" s="2">
        <v>6332.03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92</v>
      </c>
      <c r="AU1047" s="2">
        <v>49</v>
      </c>
      <c r="AV1047" s="2">
        <v>1</v>
      </c>
      <c r="AW1047" s="2">
        <v>1.022</v>
      </c>
      <c r="AX1047" s="2"/>
      <c r="AY1047" s="2"/>
      <c r="AZ1047" s="2">
        <v>1</v>
      </c>
      <c r="BA1047" s="2">
        <v>1</v>
      </c>
      <c r="BB1047" s="2">
        <v>1</v>
      </c>
      <c r="BC1047" s="2">
        <v>1</v>
      </c>
      <c r="BD1047" s="2" t="s">
        <v>3</v>
      </c>
      <c r="BE1047" s="2" t="s">
        <v>3</v>
      </c>
      <c r="BF1047" s="2" t="s">
        <v>3</v>
      </c>
      <c r="BG1047" s="2" t="s">
        <v>3</v>
      </c>
      <c r="BH1047" s="2">
        <v>3</v>
      </c>
      <c r="BI1047" s="2">
        <v>1</v>
      </c>
      <c r="BJ1047" s="2" t="s">
        <v>504</v>
      </c>
      <c r="BK1047" s="2"/>
      <c r="BL1047" s="2"/>
      <c r="BM1047" s="2">
        <v>8</v>
      </c>
      <c r="BN1047" s="2">
        <v>0</v>
      </c>
      <c r="BO1047" s="2" t="s">
        <v>3</v>
      </c>
      <c r="BP1047" s="2">
        <v>0</v>
      </c>
      <c r="BQ1047" s="2">
        <v>30</v>
      </c>
      <c r="BR1047" s="2">
        <v>0</v>
      </c>
      <c r="BS1047" s="2">
        <v>1</v>
      </c>
      <c r="BT1047" s="2">
        <v>1</v>
      </c>
      <c r="BU1047" s="2">
        <v>1</v>
      </c>
      <c r="BV1047" s="2">
        <v>1</v>
      </c>
      <c r="BW1047" s="2">
        <v>1</v>
      </c>
      <c r="BX1047" s="2">
        <v>1</v>
      </c>
      <c r="BY1047" s="2" t="s">
        <v>3</v>
      </c>
      <c r="BZ1047" s="2">
        <v>92</v>
      </c>
      <c r="CA1047" s="2">
        <v>49</v>
      </c>
      <c r="CB1047" s="2" t="s">
        <v>3</v>
      </c>
      <c r="CC1047" s="2"/>
      <c r="CD1047" s="2"/>
      <c r="CE1047" s="2">
        <v>30</v>
      </c>
      <c r="CF1047" s="2">
        <v>0</v>
      </c>
      <c r="CG1047" s="2">
        <v>0</v>
      </c>
      <c r="CH1047" s="2"/>
      <c r="CI1047" s="2"/>
      <c r="CJ1047" s="2"/>
      <c r="CK1047" s="2"/>
      <c r="CL1047" s="2"/>
      <c r="CM1047" s="2">
        <v>0</v>
      </c>
      <c r="CN1047" s="2" t="s">
        <v>3</v>
      </c>
      <c r="CO1047" s="2">
        <v>0</v>
      </c>
      <c r="CP1047" s="2">
        <f t="shared" si="1064"/>
        <v>0</v>
      </c>
      <c r="CQ1047" s="2">
        <f t="shared" si="1065"/>
        <v>6471.33</v>
      </c>
      <c r="CR1047" s="2">
        <f t="shared" si="1086"/>
        <v>0</v>
      </c>
      <c r="CS1047" s="2">
        <f t="shared" si="1066"/>
        <v>0</v>
      </c>
      <c r="CT1047" s="2">
        <f t="shared" si="1067"/>
        <v>0</v>
      </c>
      <c r="CU1047" s="2">
        <f t="shared" si="1068"/>
        <v>0</v>
      </c>
      <c r="CV1047" s="2">
        <f t="shared" si="1069"/>
        <v>0</v>
      </c>
      <c r="CW1047" s="2">
        <f t="shared" si="1070"/>
        <v>0</v>
      </c>
      <c r="CX1047" s="2">
        <f t="shared" si="1071"/>
        <v>0</v>
      </c>
      <c r="CY1047" s="2">
        <f t="shared" si="1072"/>
        <v>0</v>
      </c>
      <c r="CZ1047" s="2">
        <f t="shared" si="1073"/>
        <v>0</v>
      </c>
      <c r="DA1047" s="2"/>
      <c r="DB1047" s="2"/>
      <c r="DC1047" s="2" t="s">
        <v>3</v>
      </c>
      <c r="DD1047" s="2" t="s">
        <v>3</v>
      </c>
      <c r="DE1047" s="2" t="s">
        <v>3</v>
      </c>
      <c r="DF1047" s="2" t="s">
        <v>3</v>
      </c>
      <c r="DG1047" s="2" t="s">
        <v>3</v>
      </c>
      <c r="DH1047" s="2" t="s">
        <v>3</v>
      </c>
      <c r="DI1047" s="2" t="s">
        <v>3</v>
      </c>
      <c r="DJ1047" s="2" t="s">
        <v>3</v>
      </c>
      <c r="DK1047" s="2" t="s">
        <v>3</v>
      </c>
      <c r="DL1047" s="2" t="s">
        <v>3</v>
      </c>
      <c r="DM1047" s="2" t="s">
        <v>3</v>
      </c>
      <c r="DN1047" s="2">
        <v>0</v>
      </c>
      <c r="DO1047" s="2">
        <v>0</v>
      </c>
      <c r="DP1047" s="2">
        <v>1</v>
      </c>
      <c r="DQ1047" s="2">
        <v>1</v>
      </c>
      <c r="DR1047" s="2"/>
      <c r="DS1047" s="2"/>
      <c r="DT1047" s="2"/>
      <c r="DU1047" s="2">
        <v>1009</v>
      </c>
      <c r="DV1047" s="2" t="s">
        <v>32</v>
      </c>
      <c r="DW1047" s="2" t="s">
        <v>32</v>
      </c>
      <c r="DX1047" s="2">
        <v>1000</v>
      </c>
      <c r="DY1047" s="2"/>
      <c r="DZ1047" s="2" t="s">
        <v>3</v>
      </c>
      <c r="EA1047" s="2" t="s">
        <v>3</v>
      </c>
      <c r="EB1047" s="2" t="s">
        <v>3</v>
      </c>
      <c r="EC1047" s="2" t="s">
        <v>3</v>
      </c>
      <c r="ED1047" s="2"/>
      <c r="EE1047" s="2">
        <v>55586444</v>
      </c>
      <c r="EF1047" s="2">
        <v>30</v>
      </c>
      <c r="EG1047" s="2" t="s">
        <v>117</v>
      </c>
      <c r="EH1047" s="2">
        <v>0</v>
      </c>
      <c r="EI1047" s="2" t="s">
        <v>3</v>
      </c>
      <c r="EJ1047" s="2">
        <v>1</v>
      </c>
      <c r="EK1047" s="2">
        <v>8</v>
      </c>
      <c r="EL1047" s="2" t="s">
        <v>233</v>
      </c>
      <c r="EM1047" s="2" t="s">
        <v>234</v>
      </c>
      <c r="EN1047" s="2"/>
      <c r="EO1047" s="2" t="s">
        <v>3</v>
      </c>
      <c r="EP1047" s="2"/>
      <c r="EQ1047" s="2">
        <v>0</v>
      </c>
      <c r="ER1047" s="2">
        <v>6332.03</v>
      </c>
      <c r="ES1047" s="2">
        <v>6332.03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>
        <v>0</v>
      </c>
      <c r="FR1047" s="2">
        <v>0</v>
      </c>
      <c r="FS1047" s="2">
        <v>0</v>
      </c>
      <c r="FT1047" s="2"/>
      <c r="FU1047" s="2"/>
      <c r="FV1047" s="2"/>
      <c r="FW1047" s="2"/>
      <c r="FX1047" s="2">
        <v>92</v>
      </c>
      <c r="FY1047" s="2">
        <v>49</v>
      </c>
      <c r="FZ1047" s="2"/>
      <c r="GA1047" s="2" t="s">
        <v>3</v>
      </c>
      <c r="GB1047" s="2"/>
      <c r="GC1047" s="2"/>
      <c r="GD1047" s="2">
        <v>1</v>
      </c>
      <c r="GE1047" s="2"/>
      <c r="GF1047" s="2">
        <v>72089298</v>
      </c>
      <c r="GG1047" s="2">
        <v>2</v>
      </c>
      <c r="GH1047" s="2">
        <v>1</v>
      </c>
      <c r="GI1047" s="2">
        <v>-2</v>
      </c>
      <c r="GJ1047" s="2">
        <v>0</v>
      </c>
      <c r="GK1047" s="2">
        <v>0</v>
      </c>
      <c r="GL1047" s="2">
        <f t="shared" si="1074"/>
        <v>0</v>
      </c>
      <c r="GM1047" s="2">
        <f t="shared" si="1075"/>
        <v>0</v>
      </c>
      <c r="GN1047" s="2">
        <f t="shared" si="1076"/>
        <v>0</v>
      </c>
      <c r="GO1047" s="2">
        <f t="shared" si="1077"/>
        <v>0</v>
      </c>
      <c r="GP1047" s="2">
        <f t="shared" si="1078"/>
        <v>0</v>
      </c>
      <c r="GQ1047" s="2"/>
      <c r="GR1047" s="2">
        <v>0</v>
      </c>
      <c r="GS1047" s="2">
        <v>3</v>
      </c>
      <c r="GT1047" s="2">
        <v>0</v>
      </c>
      <c r="GU1047" s="2" t="s">
        <v>3</v>
      </c>
      <c r="GV1047" s="2">
        <f t="shared" si="1079"/>
        <v>0</v>
      </c>
      <c r="GW1047" s="2">
        <v>1</v>
      </c>
      <c r="GX1047" s="2">
        <f t="shared" si="1080"/>
        <v>0</v>
      </c>
      <c r="GY1047" s="2"/>
      <c r="GZ1047" s="2"/>
      <c r="HA1047" s="2">
        <v>0</v>
      </c>
      <c r="HB1047" s="2">
        <v>0</v>
      </c>
      <c r="HC1047" s="2">
        <f t="shared" si="1081"/>
        <v>0</v>
      </c>
      <c r="HD1047" s="2"/>
      <c r="HE1047" s="2" t="s">
        <v>3</v>
      </c>
      <c r="HF1047" s="2" t="s">
        <v>3</v>
      </c>
      <c r="HG1047" s="2"/>
      <c r="HH1047" s="2"/>
      <c r="HI1047" s="2"/>
      <c r="HJ1047" s="2"/>
      <c r="HK1047" s="2"/>
      <c r="HL1047" s="2"/>
      <c r="HM1047" s="2" t="s">
        <v>3</v>
      </c>
      <c r="HN1047" s="2" t="s">
        <v>3</v>
      </c>
      <c r="HO1047" s="2" t="s">
        <v>3</v>
      </c>
      <c r="HP1047" s="2" t="s">
        <v>3</v>
      </c>
      <c r="HQ1047" s="2" t="s">
        <v>3</v>
      </c>
      <c r="HR1047" s="2"/>
      <c r="HS1047" s="2">
        <v>0</v>
      </c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>
        <v>0</v>
      </c>
      <c r="IL1047" s="2"/>
      <c r="IM1047" s="2"/>
      <c r="IN1047" s="2"/>
      <c r="IO1047" s="2"/>
      <c r="IP1047" s="2"/>
      <c r="IQ1047" s="2"/>
      <c r="IR1047" s="2"/>
      <c r="IS1047" s="2"/>
      <c r="IT1047" s="2"/>
      <c r="IU1047" s="2"/>
    </row>
    <row r="1048" spans="1:255" x14ac:dyDescent="0.25">
      <c r="A1048">
        <v>18</v>
      </c>
      <c r="B1048">
        <v>1</v>
      </c>
      <c r="C1048">
        <v>961</v>
      </c>
      <c r="E1048" t="s">
        <v>575</v>
      </c>
      <c r="F1048" t="s">
        <v>502</v>
      </c>
      <c r="G1048" t="s">
        <v>503</v>
      </c>
      <c r="H1048" t="s">
        <v>32</v>
      </c>
      <c r="I1048">
        <f>I1042*J1048</f>
        <v>0</v>
      </c>
      <c r="J1048">
        <v>0</v>
      </c>
      <c r="K1048">
        <v>0</v>
      </c>
      <c r="O1048">
        <f t="shared" si="1050"/>
        <v>0</v>
      </c>
      <c r="P1048">
        <f t="shared" si="1051"/>
        <v>0</v>
      </c>
      <c r="Q1048">
        <f t="shared" si="1082"/>
        <v>0</v>
      </c>
      <c r="R1048">
        <f t="shared" si="1052"/>
        <v>0</v>
      </c>
      <c r="S1048">
        <f t="shared" si="1053"/>
        <v>0</v>
      </c>
      <c r="T1048">
        <f t="shared" si="1054"/>
        <v>0</v>
      </c>
      <c r="U1048">
        <f t="shared" si="1055"/>
        <v>0</v>
      </c>
      <c r="V1048">
        <f t="shared" si="1056"/>
        <v>0</v>
      </c>
      <c r="W1048">
        <f t="shared" si="1057"/>
        <v>0</v>
      </c>
      <c r="X1048">
        <f t="shared" si="1058"/>
        <v>0</v>
      </c>
      <c r="Y1048">
        <f t="shared" si="1059"/>
        <v>0</v>
      </c>
      <c r="AA1048">
        <v>56481267</v>
      </c>
      <c r="AB1048">
        <f t="shared" si="1060"/>
        <v>6332.03</v>
      </c>
      <c r="AC1048">
        <f t="shared" si="1061"/>
        <v>6332.03</v>
      </c>
      <c r="AD1048">
        <f t="shared" si="1083"/>
        <v>0</v>
      </c>
      <c r="AE1048">
        <f t="shared" si="1084"/>
        <v>0</v>
      </c>
      <c r="AF1048">
        <f t="shared" si="1084"/>
        <v>0</v>
      </c>
      <c r="AG1048">
        <f t="shared" si="1062"/>
        <v>0</v>
      </c>
      <c r="AH1048">
        <f t="shared" si="1085"/>
        <v>0</v>
      </c>
      <c r="AI1048">
        <f t="shared" si="1085"/>
        <v>0</v>
      </c>
      <c r="AJ1048">
        <f t="shared" si="1063"/>
        <v>0</v>
      </c>
      <c r="AK1048">
        <v>6332.03</v>
      </c>
      <c r="AL1048">
        <v>6332.03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92</v>
      </c>
      <c r="AU1048">
        <v>49</v>
      </c>
      <c r="AV1048">
        <v>1</v>
      </c>
      <c r="AW1048">
        <v>1.022</v>
      </c>
      <c r="AZ1048">
        <v>1</v>
      </c>
      <c r="BA1048">
        <v>1</v>
      </c>
      <c r="BB1048">
        <v>1</v>
      </c>
      <c r="BC1048">
        <v>16.489999999999998</v>
      </c>
      <c r="BD1048" t="s">
        <v>3</v>
      </c>
      <c r="BE1048" t="s">
        <v>3</v>
      </c>
      <c r="BF1048" t="s">
        <v>3</v>
      </c>
      <c r="BG1048" t="s">
        <v>3</v>
      </c>
      <c r="BH1048">
        <v>3</v>
      </c>
      <c r="BI1048">
        <v>1</v>
      </c>
      <c r="BJ1048" t="s">
        <v>504</v>
      </c>
      <c r="BM1048">
        <v>8</v>
      </c>
      <c r="BN1048">
        <v>0</v>
      </c>
      <c r="BO1048" t="s">
        <v>502</v>
      </c>
      <c r="BP1048">
        <v>1</v>
      </c>
      <c r="BQ1048">
        <v>30</v>
      </c>
      <c r="BR1048">
        <v>0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 t="s">
        <v>3</v>
      </c>
      <c r="BZ1048">
        <v>92</v>
      </c>
      <c r="CA1048">
        <v>49</v>
      </c>
      <c r="CB1048" t="s">
        <v>3</v>
      </c>
      <c r="CE1048">
        <v>30</v>
      </c>
      <c r="CF1048">
        <v>0</v>
      </c>
      <c r="CG1048">
        <v>0</v>
      </c>
      <c r="CM1048">
        <v>0</v>
      </c>
      <c r="CN1048" t="s">
        <v>3</v>
      </c>
      <c r="CO1048">
        <v>0</v>
      </c>
      <c r="CP1048">
        <f t="shared" si="1064"/>
        <v>0</v>
      </c>
      <c r="CQ1048">
        <f t="shared" si="1065"/>
        <v>106712.23</v>
      </c>
      <c r="CR1048">
        <f t="shared" si="1086"/>
        <v>0</v>
      </c>
      <c r="CS1048">
        <f t="shared" si="1066"/>
        <v>0</v>
      </c>
      <c r="CT1048">
        <f t="shared" si="1067"/>
        <v>0</v>
      </c>
      <c r="CU1048">
        <f t="shared" si="1068"/>
        <v>0</v>
      </c>
      <c r="CV1048">
        <f t="shared" si="1069"/>
        <v>0</v>
      </c>
      <c r="CW1048">
        <f t="shared" si="1070"/>
        <v>0</v>
      </c>
      <c r="CX1048">
        <f t="shared" si="1071"/>
        <v>0</v>
      </c>
      <c r="CY1048">
        <f t="shared" si="1072"/>
        <v>0</v>
      </c>
      <c r="CZ1048">
        <f t="shared" si="1073"/>
        <v>0</v>
      </c>
      <c r="DC1048" t="s">
        <v>3</v>
      </c>
      <c r="DD1048" t="s">
        <v>3</v>
      </c>
      <c r="DE1048" t="s">
        <v>3</v>
      </c>
      <c r="DF1048" t="s">
        <v>3</v>
      </c>
      <c r="DG1048" t="s">
        <v>3</v>
      </c>
      <c r="DH1048" t="s">
        <v>3</v>
      </c>
      <c r="DI1048" t="s">
        <v>3</v>
      </c>
      <c r="DJ1048" t="s">
        <v>3</v>
      </c>
      <c r="DK1048" t="s">
        <v>3</v>
      </c>
      <c r="DL1048" t="s">
        <v>3</v>
      </c>
      <c r="DM1048" t="s">
        <v>3</v>
      </c>
      <c r="DN1048">
        <v>0</v>
      </c>
      <c r="DO1048">
        <v>0</v>
      </c>
      <c r="DP1048">
        <v>1</v>
      </c>
      <c r="DQ1048">
        <v>1</v>
      </c>
      <c r="DU1048">
        <v>1009</v>
      </c>
      <c r="DV1048" t="s">
        <v>32</v>
      </c>
      <c r="DW1048" t="s">
        <v>32</v>
      </c>
      <c r="DX1048">
        <v>1000</v>
      </c>
      <c r="DZ1048" t="s">
        <v>3</v>
      </c>
      <c r="EA1048" t="s">
        <v>3</v>
      </c>
      <c r="EB1048" t="s">
        <v>3</v>
      </c>
      <c r="EC1048" t="s">
        <v>3</v>
      </c>
      <c r="EE1048">
        <v>55586444</v>
      </c>
      <c r="EF1048">
        <v>30</v>
      </c>
      <c r="EG1048" t="s">
        <v>117</v>
      </c>
      <c r="EH1048">
        <v>0</v>
      </c>
      <c r="EI1048" t="s">
        <v>3</v>
      </c>
      <c r="EJ1048">
        <v>1</v>
      </c>
      <c r="EK1048">
        <v>8</v>
      </c>
      <c r="EL1048" t="s">
        <v>233</v>
      </c>
      <c r="EM1048" t="s">
        <v>234</v>
      </c>
      <c r="EO1048" t="s">
        <v>3</v>
      </c>
      <c r="EQ1048">
        <v>0</v>
      </c>
      <c r="ER1048">
        <v>6332.03</v>
      </c>
      <c r="ES1048">
        <v>6332.03</v>
      </c>
      <c r="ET1048">
        <v>0</v>
      </c>
      <c r="EU1048">
        <v>0</v>
      </c>
      <c r="EV1048">
        <v>0</v>
      </c>
      <c r="EW1048">
        <v>0</v>
      </c>
      <c r="EX1048">
        <v>0</v>
      </c>
      <c r="FQ1048">
        <v>0</v>
      </c>
      <c r="FR1048">
        <v>0</v>
      </c>
      <c r="FS1048">
        <v>0</v>
      </c>
      <c r="FX1048">
        <v>92</v>
      </c>
      <c r="FY1048">
        <v>49</v>
      </c>
      <c r="GA1048" t="s">
        <v>3</v>
      </c>
      <c r="GD1048">
        <v>1</v>
      </c>
      <c r="GF1048">
        <v>72089298</v>
      </c>
      <c r="GG1048">
        <v>2</v>
      </c>
      <c r="GH1048">
        <v>1</v>
      </c>
      <c r="GI1048">
        <v>2</v>
      </c>
      <c r="GJ1048">
        <v>0</v>
      </c>
      <c r="GK1048">
        <v>0</v>
      </c>
      <c r="GL1048">
        <f t="shared" si="1074"/>
        <v>0</v>
      </c>
      <c r="GM1048">
        <f t="shared" si="1075"/>
        <v>0</v>
      </c>
      <c r="GN1048">
        <f t="shared" si="1076"/>
        <v>0</v>
      </c>
      <c r="GO1048">
        <f t="shared" si="1077"/>
        <v>0</v>
      </c>
      <c r="GP1048">
        <f t="shared" si="1078"/>
        <v>0</v>
      </c>
      <c r="GR1048">
        <v>0</v>
      </c>
      <c r="GS1048">
        <v>3</v>
      </c>
      <c r="GT1048">
        <v>0</v>
      </c>
      <c r="GU1048" t="s">
        <v>3</v>
      </c>
      <c r="GV1048">
        <f t="shared" si="1079"/>
        <v>0</v>
      </c>
      <c r="GW1048">
        <v>1</v>
      </c>
      <c r="GX1048">
        <f t="shared" si="1080"/>
        <v>0</v>
      </c>
      <c r="HA1048">
        <v>0</v>
      </c>
      <c r="HB1048">
        <v>0</v>
      </c>
      <c r="HC1048">
        <f t="shared" si="1081"/>
        <v>0</v>
      </c>
      <c r="HE1048" t="s">
        <v>3</v>
      </c>
      <c r="HF1048" t="s">
        <v>3</v>
      </c>
      <c r="HM1048" t="s">
        <v>3</v>
      </c>
      <c r="HN1048" t="s">
        <v>3</v>
      </c>
      <c r="HO1048" t="s">
        <v>3</v>
      </c>
      <c r="HP1048" t="s">
        <v>3</v>
      </c>
      <c r="HQ1048" t="s">
        <v>3</v>
      </c>
      <c r="HS1048">
        <v>0</v>
      </c>
      <c r="IK1048">
        <v>0</v>
      </c>
    </row>
    <row r="1049" spans="1:255" x14ac:dyDescent="0.25">
      <c r="A1049" s="2">
        <v>18</v>
      </c>
      <c r="B1049" s="2">
        <v>1</v>
      </c>
      <c r="C1049" s="2">
        <v>942</v>
      </c>
      <c r="D1049" s="2"/>
      <c r="E1049" s="2" t="s">
        <v>576</v>
      </c>
      <c r="F1049" s="2" t="s">
        <v>248</v>
      </c>
      <c r="G1049" s="2" t="s">
        <v>249</v>
      </c>
      <c r="H1049" s="2" t="s">
        <v>158</v>
      </c>
      <c r="I1049" s="2">
        <f>I1041*J1049</f>
        <v>4.0599999999999996</v>
      </c>
      <c r="J1049" s="2">
        <v>101.49999999999999</v>
      </c>
      <c r="K1049" s="2">
        <v>101.5</v>
      </c>
      <c r="L1049" s="2"/>
      <c r="M1049" s="2"/>
      <c r="N1049" s="2"/>
      <c r="O1049" s="2">
        <f t="shared" si="1050"/>
        <v>3027.88</v>
      </c>
      <c r="P1049" s="2">
        <f t="shared" si="1051"/>
        <v>3027.88</v>
      </c>
      <c r="Q1049" s="2">
        <f t="shared" si="1082"/>
        <v>0</v>
      </c>
      <c r="R1049" s="2">
        <f t="shared" si="1052"/>
        <v>0</v>
      </c>
      <c r="S1049" s="2">
        <f t="shared" si="1053"/>
        <v>0</v>
      </c>
      <c r="T1049" s="2">
        <f t="shared" si="1054"/>
        <v>0</v>
      </c>
      <c r="U1049" s="2">
        <f t="shared" si="1055"/>
        <v>0</v>
      </c>
      <c r="V1049" s="2">
        <f t="shared" si="1056"/>
        <v>0</v>
      </c>
      <c r="W1049" s="2">
        <f t="shared" si="1057"/>
        <v>0</v>
      </c>
      <c r="X1049" s="2">
        <f t="shared" si="1058"/>
        <v>0</v>
      </c>
      <c r="Y1049" s="2">
        <f t="shared" si="1059"/>
        <v>0</v>
      </c>
      <c r="Z1049" s="2"/>
      <c r="AA1049" s="2">
        <v>56481265</v>
      </c>
      <c r="AB1049" s="2">
        <f t="shared" si="1060"/>
        <v>729.73</v>
      </c>
      <c r="AC1049" s="2">
        <f t="shared" si="1061"/>
        <v>729.73</v>
      </c>
      <c r="AD1049" s="2">
        <f t="shared" si="1083"/>
        <v>0</v>
      </c>
      <c r="AE1049" s="2">
        <f t="shared" si="1084"/>
        <v>0</v>
      </c>
      <c r="AF1049" s="2">
        <f t="shared" si="1084"/>
        <v>0</v>
      </c>
      <c r="AG1049" s="2">
        <f t="shared" si="1062"/>
        <v>0</v>
      </c>
      <c r="AH1049" s="2">
        <f t="shared" si="1085"/>
        <v>0</v>
      </c>
      <c r="AI1049" s="2">
        <f t="shared" si="1085"/>
        <v>0</v>
      </c>
      <c r="AJ1049" s="2">
        <f t="shared" si="1063"/>
        <v>0</v>
      </c>
      <c r="AK1049" s="2">
        <v>729.73</v>
      </c>
      <c r="AL1049" s="2">
        <v>729.73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92</v>
      </c>
      <c r="AU1049" s="2">
        <v>49</v>
      </c>
      <c r="AV1049" s="2">
        <v>1</v>
      </c>
      <c r="AW1049" s="2">
        <v>1.022</v>
      </c>
      <c r="AX1049" s="2"/>
      <c r="AY1049" s="2"/>
      <c r="AZ1049" s="2">
        <v>1</v>
      </c>
      <c r="BA1049" s="2">
        <v>1</v>
      </c>
      <c r="BB1049" s="2">
        <v>1</v>
      </c>
      <c r="BC1049" s="2">
        <v>1</v>
      </c>
      <c r="BD1049" s="2" t="s">
        <v>3</v>
      </c>
      <c r="BE1049" s="2" t="s">
        <v>3</v>
      </c>
      <c r="BF1049" s="2" t="s">
        <v>3</v>
      </c>
      <c r="BG1049" s="2" t="s">
        <v>3</v>
      </c>
      <c r="BH1049" s="2">
        <v>3</v>
      </c>
      <c r="BI1049" s="2">
        <v>1</v>
      </c>
      <c r="BJ1049" s="2" t="s">
        <v>250</v>
      </c>
      <c r="BK1049" s="2"/>
      <c r="BL1049" s="2"/>
      <c r="BM1049" s="2">
        <v>8</v>
      </c>
      <c r="BN1049" s="2">
        <v>0</v>
      </c>
      <c r="BO1049" s="2" t="s">
        <v>3</v>
      </c>
      <c r="BP1049" s="2">
        <v>0</v>
      </c>
      <c r="BQ1049" s="2">
        <v>30</v>
      </c>
      <c r="BR1049" s="2">
        <v>0</v>
      </c>
      <c r="BS1049" s="2">
        <v>1</v>
      </c>
      <c r="BT1049" s="2">
        <v>1</v>
      </c>
      <c r="BU1049" s="2">
        <v>1</v>
      </c>
      <c r="BV1049" s="2">
        <v>1</v>
      </c>
      <c r="BW1049" s="2">
        <v>1</v>
      </c>
      <c r="BX1049" s="2">
        <v>1</v>
      </c>
      <c r="BY1049" s="2" t="s">
        <v>3</v>
      </c>
      <c r="BZ1049" s="2">
        <v>92</v>
      </c>
      <c r="CA1049" s="2">
        <v>49</v>
      </c>
      <c r="CB1049" s="2" t="s">
        <v>3</v>
      </c>
      <c r="CC1049" s="2"/>
      <c r="CD1049" s="2"/>
      <c r="CE1049" s="2">
        <v>30</v>
      </c>
      <c r="CF1049" s="2">
        <v>0</v>
      </c>
      <c r="CG1049" s="2">
        <v>0</v>
      </c>
      <c r="CH1049" s="2"/>
      <c r="CI1049" s="2"/>
      <c r="CJ1049" s="2"/>
      <c r="CK1049" s="2"/>
      <c r="CL1049" s="2"/>
      <c r="CM1049" s="2">
        <v>0</v>
      </c>
      <c r="CN1049" s="2" t="s">
        <v>3</v>
      </c>
      <c r="CO1049" s="2">
        <v>0</v>
      </c>
      <c r="CP1049" s="2">
        <f t="shared" si="1064"/>
        <v>3027.88</v>
      </c>
      <c r="CQ1049" s="2">
        <f t="shared" si="1065"/>
        <v>745.78</v>
      </c>
      <c r="CR1049" s="2">
        <f t="shared" si="1086"/>
        <v>0</v>
      </c>
      <c r="CS1049" s="2">
        <f t="shared" si="1066"/>
        <v>0</v>
      </c>
      <c r="CT1049" s="2">
        <f t="shared" si="1067"/>
        <v>0</v>
      </c>
      <c r="CU1049" s="2">
        <f t="shared" si="1068"/>
        <v>0</v>
      </c>
      <c r="CV1049" s="2">
        <f t="shared" si="1069"/>
        <v>0</v>
      </c>
      <c r="CW1049" s="2">
        <f t="shared" si="1070"/>
        <v>0</v>
      </c>
      <c r="CX1049" s="2">
        <f t="shared" si="1071"/>
        <v>0</v>
      </c>
      <c r="CY1049" s="2">
        <f t="shared" si="1072"/>
        <v>0</v>
      </c>
      <c r="CZ1049" s="2">
        <f t="shared" si="1073"/>
        <v>0</v>
      </c>
      <c r="DA1049" s="2"/>
      <c r="DB1049" s="2"/>
      <c r="DC1049" s="2" t="s">
        <v>3</v>
      </c>
      <c r="DD1049" s="2" t="s">
        <v>3</v>
      </c>
      <c r="DE1049" s="2" t="s">
        <v>3</v>
      </c>
      <c r="DF1049" s="2" t="s">
        <v>3</v>
      </c>
      <c r="DG1049" s="2" t="s">
        <v>3</v>
      </c>
      <c r="DH1049" s="2" t="s">
        <v>3</v>
      </c>
      <c r="DI1049" s="2" t="s">
        <v>3</v>
      </c>
      <c r="DJ1049" s="2" t="s">
        <v>3</v>
      </c>
      <c r="DK1049" s="2" t="s">
        <v>3</v>
      </c>
      <c r="DL1049" s="2" t="s">
        <v>3</v>
      </c>
      <c r="DM1049" s="2" t="s">
        <v>3</v>
      </c>
      <c r="DN1049" s="2">
        <v>0</v>
      </c>
      <c r="DO1049" s="2">
        <v>0</v>
      </c>
      <c r="DP1049" s="2">
        <v>1</v>
      </c>
      <c r="DQ1049" s="2">
        <v>1</v>
      </c>
      <c r="DR1049" s="2"/>
      <c r="DS1049" s="2"/>
      <c r="DT1049" s="2"/>
      <c r="DU1049" s="2">
        <v>1007</v>
      </c>
      <c r="DV1049" s="2" t="s">
        <v>158</v>
      </c>
      <c r="DW1049" s="2" t="s">
        <v>158</v>
      </c>
      <c r="DX1049" s="2">
        <v>1</v>
      </c>
      <c r="DY1049" s="2"/>
      <c r="DZ1049" s="2" t="s">
        <v>3</v>
      </c>
      <c r="EA1049" s="2" t="s">
        <v>3</v>
      </c>
      <c r="EB1049" s="2" t="s">
        <v>3</v>
      </c>
      <c r="EC1049" s="2" t="s">
        <v>3</v>
      </c>
      <c r="ED1049" s="2"/>
      <c r="EE1049" s="2">
        <v>55586444</v>
      </c>
      <c r="EF1049" s="2">
        <v>30</v>
      </c>
      <c r="EG1049" s="2" t="s">
        <v>117</v>
      </c>
      <c r="EH1049" s="2">
        <v>0</v>
      </c>
      <c r="EI1049" s="2" t="s">
        <v>3</v>
      </c>
      <c r="EJ1049" s="2">
        <v>1</v>
      </c>
      <c r="EK1049" s="2">
        <v>8</v>
      </c>
      <c r="EL1049" s="2" t="s">
        <v>233</v>
      </c>
      <c r="EM1049" s="2" t="s">
        <v>234</v>
      </c>
      <c r="EN1049" s="2"/>
      <c r="EO1049" s="2" t="s">
        <v>3</v>
      </c>
      <c r="EP1049" s="2"/>
      <c r="EQ1049" s="2">
        <v>0</v>
      </c>
      <c r="ER1049" s="2">
        <v>729.73</v>
      </c>
      <c r="ES1049" s="2">
        <v>729.73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>
        <v>0</v>
      </c>
      <c r="FR1049" s="2">
        <v>0</v>
      </c>
      <c r="FS1049" s="2">
        <v>0</v>
      </c>
      <c r="FT1049" s="2"/>
      <c r="FU1049" s="2"/>
      <c r="FV1049" s="2"/>
      <c r="FW1049" s="2"/>
      <c r="FX1049" s="2">
        <v>92</v>
      </c>
      <c r="FY1049" s="2">
        <v>49</v>
      </c>
      <c r="FZ1049" s="2"/>
      <c r="GA1049" s="2" t="s">
        <v>3</v>
      </c>
      <c r="GB1049" s="2"/>
      <c r="GC1049" s="2"/>
      <c r="GD1049" s="2">
        <v>1</v>
      </c>
      <c r="GE1049" s="2"/>
      <c r="GF1049" s="2">
        <v>-1447999952</v>
      </c>
      <c r="GG1049" s="2">
        <v>2</v>
      </c>
      <c r="GH1049" s="2">
        <v>1</v>
      </c>
      <c r="GI1049" s="2">
        <v>-2</v>
      </c>
      <c r="GJ1049" s="2">
        <v>0</v>
      </c>
      <c r="GK1049" s="2">
        <v>0</v>
      </c>
      <c r="GL1049" s="2">
        <f t="shared" si="1074"/>
        <v>0</v>
      </c>
      <c r="GM1049" s="2">
        <f t="shared" si="1075"/>
        <v>3027.88</v>
      </c>
      <c r="GN1049" s="2">
        <f t="shared" si="1076"/>
        <v>3027.88</v>
      </c>
      <c r="GO1049" s="2">
        <f t="shared" si="1077"/>
        <v>0</v>
      </c>
      <c r="GP1049" s="2">
        <f t="shared" si="1078"/>
        <v>0</v>
      </c>
      <c r="GQ1049" s="2"/>
      <c r="GR1049" s="2">
        <v>0</v>
      </c>
      <c r="GS1049" s="2">
        <v>3</v>
      </c>
      <c r="GT1049" s="2">
        <v>0</v>
      </c>
      <c r="GU1049" s="2" t="s">
        <v>3</v>
      </c>
      <c r="GV1049" s="2">
        <f t="shared" si="1079"/>
        <v>0</v>
      </c>
      <c r="GW1049" s="2">
        <v>1</v>
      </c>
      <c r="GX1049" s="2">
        <f t="shared" si="1080"/>
        <v>0</v>
      </c>
      <c r="GY1049" s="2"/>
      <c r="GZ1049" s="2"/>
      <c r="HA1049" s="2">
        <v>0</v>
      </c>
      <c r="HB1049" s="2">
        <v>0</v>
      </c>
      <c r="HC1049" s="2">
        <f t="shared" si="1081"/>
        <v>0</v>
      </c>
      <c r="HD1049" s="2"/>
      <c r="HE1049" s="2" t="s">
        <v>3</v>
      </c>
      <c r="HF1049" s="2" t="s">
        <v>3</v>
      </c>
      <c r="HG1049" s="2"/>
      <c r="HH1049" s="2"/>
      <c r="HI1049" s="2"/>
      <c r="HJ1049" s="2"/>
      <c r="HK1049" s="2"/>
      <c r="HL1049" s="2"/>
      <c r="HM1049" s="2" t="s">
        <v>3</v>
      </c>
      <c r="HN1049" s="2" t="s">
        <v>3</v>
      </c>
      <c r="HO1049" s="2" t="s">
        <v>3</v>
      </c>
      <c r="HP1049" s="2" t="s">
        <v>3</v>
      </c>
      <c r="HQ1049" s="2" t="s">
        <v>3</v>
      </c>
      <c r="HR1049" s="2"/>
      <c r="HS1049" s="2">
        <v>0</v>
      </c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>
        <v>0</v>
      </c>
      <c r="IL1049" s="2"/>
      <c r="IM1049" s="2"/>
      <c r="IN1049" s="2"/>
      <c r="IO1049" s="2"/>
      <c r="IP1049" s="2"/>
      <c r="IQ1049" s="2"/>
      <c r="IR1049" s="2"/>
      <c r="IS1049" s="2"/>
      <c r="IT1049" s="2"/>
      <c r="IU1049" s="2"/>
    </row>
    <row r="1050" spans="1:255" x14ac:dyDescent="0.25">
      <c r="A1050">
        <v>18</v>
      </c>
      <c r="B1050">
        <v>1</v>
      </c>
      <c r="C1050">
        <v>960</v>
      </c>
      <c r="E1050" t="s">
        <v>576</v>
      </c>
      <c r="F1050" t="s">
        <v>248</v>
      </c>
      <c r="G1050" t="s">
        <v>249</v>
      </c>
      <c r="H1050" t="s">
        <v>158</v>
      </c>
      <c r="I1050">
        <f>I1042*J1050</f>
        <v>4.0599999999999996</v>
      </c>
      <c r="J1050">
        <v>101.49999999999999</v>
      </c>
      <c r="K1050">
        <v>101.5</v>
      </c>
      <c r="O1050">
        <f t="shared" si="1050"/>
        <v>30521.03</v>
      </c>
      <c r="P1050">
        <f t="shared" si="1051"/>
        <v>30521.03</v>
      </c>
      <c r="Q1050">
        <f t="shared" si="1082"/>
        <v>0</v>
      </c>
      <c r="R1050">
        <f t="shared" si="1052"/>
        <v>0</v>
      </c>
      <c r="S1050">
        <f t="shared" si="1053"/>
        <v>0</v>
      </c>
      <c r="T1050">
        <f t="shared" si="1054"/>
        <v>0</v>
      </c>
      <c r="U1050">
        <f t="shared" si="1055"/>
        <v>0</v>
      </c>
      <c r="V1050">
        <f t="shared" si="1056"/>
        <v>0</v>
      </c>
      <c r="W1050">
        <f t="shared" si="1057"/>
        <v>0</v>
      </c>
      <c r="X1050">
        <f t="shared" si="1058"/>
        <v>0</v>
      </c>
      <c r="Y1050">
        <f t="shared" si="1059"/>
        <v>0</v>
      </c>
      <c r="AA1050">
        <v>56481267</v>
      </c>
      <c r="AB1050">
        <f t="shared" si="1060"/>
        <v>729.73</v>
      </c>
      <c r="AC1050">
        <f t="shared" si="1061"/>
        <v>729.73</v>
      </c>
      <c r="AD1050">
        <f t="shared" si="1083"/>
        <v>0</v>
      </c>
      <c r="AE1050">
        <f t="shared" si="1084"/>
        <v>0</v>
      </c>
      <c r="AF1050">
        <f t="shared" si="1084"/>
        <v>0</v>
      </c>
      <c r="AG1050">
        <f t="shared" si="1062"/>
        <v>0</v>
      </c>
      <c r="AH1050">
        <f t="shared" si="1085"/>
        <v>0</v>
      </c>
      <c r="AI1050">
        <f t="shared" si="1085"/>
        <v>0</v>
      </c>
      <c r="AJ1050">
        <f t="shared" si="1063"/>
        <v>0</v>
      </c>
      <c r="AK1050">
        <v>729.73</v>
      </c>
      <c r="AL1050">
        <v>729.73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92</v>
      </c>
      <c r="AU1050">
        <v>49</v>
      </c>
      <c r="AV1050">
        <v>1</v>
      </c>
      <c r="AW1050">
        <v>1.022</v>
      </c>
      <c r="AZ1050">
        <v>1</v>
      </c>
      <c r="BA1050">
        <v>1</v>
      </c>
      <c r="BB1050">
        <v>1</v>
      </c>
      <c r="BC1050">
        <v>10.08</v>
      </c>
      <c r="BD1050" t="s">
        <v>3</v>
      </c>
      <c r="BE1050" t="s">
        <v>3</v>
      </c>
      <c r="BF1050" t="s">
        <v>3</v>
      </c>
      <c r="BG1050" t="s">
        <v>3</v>
      </c>
      <c r="BH1050">
        <v>3</v>
      </c>
      <c r="BI1050">
        <v>1</v>
      </c>
      <c r="BJ1050" t="s">
        <v>250</v>
      </c>
      <c r="BM1050">
        <v>8</v>
      </c>
      <c r="BN1050">
        <v>0</v>
      </c>
      <c r="BO1050" t="s">
        <v>248</v>
      </c>
      <c r="BP1050">
        <v>1</v>
      </c>
      <c r="BQ1050">
        <v>30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 t="s">
        <v>3</v>
      </c>
      <c r="BZ1050">
        <v>92</v>
      </c>
      <c r="CA1050">
        <v>49</v>
      </c>
      <c r="CB1050" t="s">
        <v>3</v>
      </c>
      <c r="CE1050">
        <v>30</v>
      </c>
      <c r="CF1050">
        <v>0</v>
      </c>
      <c r="CG1050">
        <v>0</v>
      </c>
      <c r="CM1050">
        <v>0</v>
      </c>
      <c r="CN1050" t="s">
        <v>3</v>
      </c>
      <c r="CO1050">
        <v>0</v>
      </c>
      <c r="CP1050">
        <f t="shared" si="1064"/>
        <v>30521.03</v>
      </c>
      <c r="CQ1050">
        <f t="shared" si="1065"/>
        <v>7517.46</v>
      </c>
      <c r="CR1050">
        <f t="shared" si="1086"/>
        <v>0</v>
      </c>
      <c r="CS1050">
        <f t="shared" si="1066"/>
        <v>0</v>
      </c>
      <c r="CT1050">
        <f t="shared" si="1067"/>
        <v>0</v>
      </c>
      <c r="CU1050">
        <f t="shared" si="1068"/>
        <v>0</v>
      </c>
      <c r="CV1050">
        <f t="shared" si="1069"/>
        <v>0</v>
      </c>
      <c r="CW1050">
        <f t="shared" si="1070"/>
        <v>0</v>
      </c>
      <c r="CX1050">
        <f t="shared" si="1071"/>
        <v>0</v>
      </c>
      <c r="CY1050">
        <f t="shared" si="1072"/>
        <v>0</v>
      </c>
      <c r="CZ1050">
        <f t="shared" si="1073"/>
        <v>0</v>
      </c>
      <c r="DC1050" t="s">
        <v>3</v>
      </c>
      <c r="DD1050" t="s">
        <v>3</v>
      </c>
      <c r="DE1050" t="s">
        <v>3</v>
      </c>
      <c r="DF1050" t="s">
        <v>3</v>
      </c>
      <c r="DG1050" t="s">
        <v>3</v>
      </c>
      <c r="DH1050" t="s">
        <v>3</v>
      </c>
      <c r="DI1050" t="s">
        <v>3</v>
      </c>
      <c r="DJ1050" t="s">
        <v>3</v>
      </c>
      <c r="DK1050" t="s">
        <v>3</v>
      </c>
      <c r="DL1050" t="s">
        <v>3</v>
      </c>
      <c r="DM1050" t="s">
        <v>3</v>
      </c>
      <c r="DN1050">
        <v>0</v>
      </c>
      <c r="DO1050">
        <v>0</v>
      </c>
      <c r="DP1050">
        <v>1</v>
      </c>
      <c r="DQ1050">
        <v>1</v>
      </c>
      <c r="DU1050">
        <v>1007</v>
      </c>
      <c r="DV1050" t="s">
        <v>158</v>
      </c>
      <c r="DW1050" t="s">
        <v>158</v>
      </c>
      <c r="DX1050">
        <v>1</v>
      </c>
      <c r="DZ1050" t="s">
        <v>3</v>
      </c>
      <c r="EA1050" t="s">
        <v>3</v>
      </c>
      <c r="EB1050" t="s">
        <v>3</v>
      </c>
      <c r="EC1050" t="s">
        <v>3</v>
      </c>
      <c r="EE1050">
        <v>55586444</v>
      </c>
      <c r="EF1050">
        <v>30</v>
      </c>
      <c r="EG1050" t="s">
        <v>117</v>
      </c>
      <c r="EH1050">
        <v>0</v>
      </c>
      <c r="EI1050" t="s">
        <v>3</v>
      </c>
      <c r="EJ1050">
        <v>1</v>
      </c>
      <c r="EK1050">
        <v>8</v>
      </c>
      <c r="EL1050" t="s">
        <v>233</v>
      </c>
      <c r="EM1050" t="s">
        <v>234</v>
      </c>
      <c r="EO1050" t="s">
        <v>3</v>
      </c>
      <c r="EQ1050">
        <v>0</v>
      </c>
      <c r="ER1050">
        <v>729.73</v>
      </c>
      <c r="ES1050">
        <v>729.73</v>
      </c>
      <c r="ET1050">
        <v>0</v>
      </c>
      <c r="EU1050">
        <v>0</v>
      </c>
      <c r="EV1050">
        <v>0</v>
      </c>
      <c r="EW1050">
        <v>0</v>
      </c>
      <c r="EX1050">
        <v>0</v>
      </c>
      <c r="FQ1050">
        <v>0</v>
      </c>
      <c r="FR1050">
        <v>0</v>
      </c>
      <c r="FS1050">
        <v>0</v>
      </c>
      <c r="FX1050">
        <v>92</v>
      </c>
      <c r="FY1050">
        <v>49</v>
      </c>
      <c r="GA1050" t="s">
        <v>3</v>
      </c>
      <c r="GD1050">
        <v>1</v>
      </c>
      <c r="GF1050">
        <v>-1447999952</v>
      </c>
      <c r="GG1050">
        <v>2</v>
      </c>
      <c r="GH1050">
        <v>1</v>
      </c>
      <c r="GI1050">
        <v>2</v>
      </c>
      <c r="GJ1050">
        <v>0</v>
      </c>
      <c r="GK1050">
        <v>0</v>
      </c>
      <c r="GL1050">
        <f t="shared" si="1074"/>
        <v>0</v>
      </c>
      <c r="GM1050">
        <f t="shared" si="1075"/>
        <v>30521.03</v>
      </c>
      <c r="GN1050">
        <f t="shared" si="1076"/>
        <v>30521.03</v>
      </c>
      <c r="GO1050">
        <f t="shared" si="1077"/>
        <v>0</v>
      </c>
      <c r="GP1050">
        <f t="shared" si="1078"/>
        <v>0</v>
      </c>
      <c r="GR1050">
        <v>0</v>
      </c>
      <c r="GS1050">
        <v>3</v>
      </c>
      <c r="GT1050">
        <v>0</v>
      </c>
      <c r="GU1050" t="s">
        <v>3</v>
      </c>
      <c r="GV1050">
        <f t="shared" si="1079"/>
        <v>0</v>
      </c>
      <c r="GW1050">
        <v>1</v>
      </c>
      <c r="GX1050">
        <f t="shared" si="1080"/>
        <v>0</v>
      </c>
      <c r="HA1050">
        <v>0</v>
      </c>
      <c r="HB1050">
        <v>0</v>
      </c>
      <c r="HC1050">
        <f t="shared" si="1081"/>
        <v>0</v>
      </c>
      <c r="HE1050" t="s">
        <v>3</v>
      </c>
      <c r="HF1050" t="s">
        <v>3</v>
      </c>
      <c r="HM1050" t="s">
        <v>3</v>
      </c>
      <c r="HN1050" t="s">
        <v>3</v>
      </c>
      <c r="HO1050" t="s">
        <v>3</v>
      </c>
      <c r="HP1050" t="s">
        <v>3</v>
      </c>
      <c r="HQ1050" t="s">
        <v>3</v>
      </c>
      <c r="HS1050">
        <v>0</v>
      </c>
      <c r="IK1050">
        <v>0</v>
      </c>
    </row>
    <row r="1051" spans="1:255" x14ac:dyDescent="0.25">
      <c r="A1051" s="2">
        <v>17</v>
      </c>
      <c r="B1051" s="2">
        <v>1</v>
      </c>
      <c r="C1051" s="2">
        <f>ROW(SmtRes!A971)</f>
        <v>971</v>
      </c>
      <c r="D1051" s="2">
        <f>ROW(EtalonRes!A946)</f>
        <v>946</v>
      </c>
      <c r="E1051" s="2" t="s">
        <v>577</v>
      </c>
      <c r="F1051" s="2" t="s">
        <v>578</v>
      </c>
      <c r="G1051" s="2" t="s">
        <v>579</v>
      </c>
      <c r="H1051" s="2" t="s">
        <v>22</v>
      </c>
      <c r="I1051" s="2">
        <v>0.69976000000000005</v>
      </c>
      <c r="J1051" s="2">
        <v>0</v>
      </c>
      <c r="K1051" s="2">
        <v>0.69976000000000005</v>
      </c>
      <c r="L1051" s="2"/>
      <c r="M1051" s="2"/>
      <c r="N1051" s="2"/>
      <c r="O1051" s="2">
        <f t="shared" si="1050"/>
        <v>1033.81</v>
      </c>
      <c r="P1051" s="2">
        <f t="shared" si="1051"/>
        <v>32.44</v>
      </c>
      <c r="Q1051" s="2">
        <f>(ROUND((ROUND((((ET1051*1.25*1.1))*AV1051*I1051),2)*BB1051),2)+ROUND((ROUND(((AE1051-((EU1051*1.25*1.1)))*AV1051*I1051),2)*BS1051),2))</f>
        <v>36.08</v>
      </c>
      <c r="R1051" s="2">
        <f t="shared" si="1052"/>
        <v>0</v>
      </c>
      <c r="S1051" s="2">
        <f t="shared" si="1053"/>
        <v>965.29</v>
      </c>
      <c r="T1051" s="2">
        <f t="shared" si="1054"/>
        <v>0</v>
      </c>
      <c r="U1051" s="2">
        <f t="shared" si="1055"/>
        <v>73.127844996799993</v>
      </c>
      <c r="V1051" s="2">
        <f t="shared" si="1056"/>
        <v>0</v>
      </c>
      <c r="W1051" s="2">
        <f t="shared" si="1057"/>
        <v>0</v>
      </c>
      <c r="X1051" s="2">
        <f t="shared" si="1058"/>
        <v>810.84</v>
      </c>
      <c r="Y1051" s="2">
        <f t="shared" si="1059"/>
        <v>511.6</v>
      </c>
      <c r="Z1051" s="2"/>
      <c r="AA1051" s="2">
        <v>56481265</v>
      </c>
      <c r="AB1051" s="2">
        <f t="shared" si="1060"/>
        <v>1362.8454999999999</v>
      </c>
      <c r="AC1051" s="2">
        <f t="shared" si="1061"/>
        <v>46.36</v>
      </c>
      <c r="AD1051" s="2">
        <f>ROUND(((((ET1051*1.25*1.1))-((EU1051*1.25*1.1)))+AE1051),6)</f>
        <v>47.4375</v>
      </c>
      <c r="AE1051" s="2">
        <f>ROUND(((EU1051*1.25*1.1)),6)</f>
        <v>0</v>
      </c>
      <c r="AF1051" s="2">
        <f>ROUND(((EV1051*1.15*1.1)),6)</f>
        <v>1269.048</v>
      </c>
      <c r="AG1051" s="2">
        <f t="shared" si="1062"/>
        <v>0</v>
      </c>
      <c r="AH1051" s="2">
        <f>((EW1051*1.15*1.1))</f>
        <v>96.14</v>
      </c>
      <c r="AI1051" s="2">
        <f>((EX1051*1.25*1.1))</f>
        <v>0</v>
      </c>
      <c r="AJ1051" s="2">
        <f t="shared" si="1063"/>
        <v>0</v>
      </c>
      <c r="AK1051" s="2">
        <v>1084.06</v>
      </c>
      <c r="AL1051" s="2">
        <v>46.36</v>
      </c>
      <c r="AM1051" s="2">
        <v>34.5</v>
      </c>
      <c r="AN1051" s="2">
        <v>0</v>
      </c>
      <c r="AO1051" s="2">
        <v>1003.2</v>
      </c>
      <c r="AP1051" s="2">
        <v>0</v>
      </c>
      <c r="AQ1051" s="2">
        <v>76</v>
      </c>
      <c r="AR1051" s="2">
        <v>0</v>
      </c>
      <c r="AS1051" s="2">
        <v>0</v>
      </c>
      <c r="AT1051" s="2">
        <v>84</v>
      </c>
      <c r="AU1051" s="2">
        <v>53</v>
      </c>
      <c r="AV1051" s="2">
        <v>1.087</v>
      </c>
      <c r="AW1051" s="2">
        <v>1</v>
      </c>
      <c r="AX1051" s="2"/>
      <c r="AY1051" s="2"/>
      <c r="AZ1051" s="2">
        <v>1</v>
      </c>
      <c r="BA1051" s="2">
        <v>1</v>
      </c>
      <c r="BB1051" s="2">
        <v>1</v>
      </c>
      <c r="BC1051" s="2">
        <v>1</v>
      </c>
      <c r="BD1051" s="2" t="s">
        <v>3</v>
      </c>
      <c r="BE1051" s="2" t="s">
        <v>3</v>
      </c>
      <c r="BF1051" s="2" t="s">
        <v>3</v>
      </c>
      <c r="BG1051" s="2" t="s">
        <v>3</v>
      </c>
      <c r="BH1051" s="2">
        <v>0</v>
      </c>
      <c r="BI1051" s="2">
        <v>1</v>
      </c>
      <c r="BJ1051" s="2" t="s">
        <v>580</v>
      </c>
      <c r="BK1051" s="2"/>
      <c r="BL1051" s="2"/>
      <c r="BM1051" s="2">
        <v>13</v>
      </c>
      <c r="BN1051" s="2">
        <v>0</v>
      </c>
      <c r="BO1051" s="2" t="s">
        <v>578</v>
      </c>
      <c r="BP1051" s="2">
        <v>1</v>
      </c>
      <c r="BQ1051" s="2">
        <v>30</v>
      </c>
      <c r="BR1051" s="2">
        <v>0</v>
      </c>
      <c r="BS1051" s="2">
        <v>1</v>
      </c>
      <c r="BT1051" s="2">
        <v>1</v>
      </c>
      <c r="BU1051" s="2">
        <v>1</v>
      </c>
      <c r="BV1051" s="2">
        <v>1</v>
      </c>
      <c r="BW1051" s="2">
        <v>1</v>
      </c>
      <c r="BX1051" s="2">
        <v>1</v>
      </c>
      <c r="BY1051" s="2" t="s">
        <v>3</v>
      </c>
      <c r="BZ1051" s="2">
        <v>84</v>
      </c>
      <c r="CA1051" s="2">
        <v>53</v>
      </c>
      <c r="CB1051" s="2" t="s">
        <v>3</v>
      </c>
      <c r="CC1051" s="2"/>
      <c r="CD1051" s="2"/>
      <c r="CE1051" s="2">
        <v>30</v>
      </c>
      <c r="CF1051" s="2">
        <v>0</v>
      </c>
      <c r="CG1051" s="2">
        <v>0</v>
      </c>
      <c r="CH1051" s="2"/>
      <c r="CI1051" s="2"/>
      <c r="CJ1051" s="2"/>
      <c r="CK1051" s="2"/>
      <c r="CL1051" s="2"/>
      <c r="CM1051" s="2">
        <v>0</v>
      </c>
      <c r="CN1051" s="2" t="s">
        <v>3</v>
      </c>
      <c r="CO1051" s="2">
        <v>0</v>
      </c>
      <c r="CP1051" s="2">
        <f t="shared" si="1064"/>
        <v>1033.81</v>
      </c>
      <c r="CQ1051" s="2">
        <f t="shared" si="1065"/>
        <v>46.36</v>
      </c>
      <c r="CR1051" s="2">
        <f>(ROUND((ROUND((((ET1051*1.25*1.1))*AV1051*1),2)*BB1051),2)+ROUND((ROUND(((AE1051-((EU1051*1.25*1.1)))*AV1051*1),2)*BS1051),2))</f>
        <v>51.56</v>
      </c>
      <c r="CS1051" s="2">
        <f t="shared" si="1066"/>
        <v>0</v>
      </c>
      <c r="CT1051" s="2">
        <f t="shared" si="1067"/>
        <v>1379.46</v>
      </c>
      <c r="CU1051" s="2">
        <f t="shared" si="1068"/>
        <v>0</v>
      </c>
      <c r="CV1051" s="2">
        <f t="shared" si="1069"/>
        <v>104.50417999999999</v>
      </c>
      <c r="CW1051" s="2">
        <f t="shared" si="1070"/>
        <v>0</v>
      </c>
      <c r="CX1051" s="2">
        <f t="shared" si="1071"/>
        <v>0</v>
      </c>
      <c r="CY1051" s="2">
        <f t="shared" si="1072"/>
        <v>810.84360000000004</v>
      </c>
      <c r="CZ1051" s="2">
        <f t="shared" si="1073"/>
        <v>511.60369999999995</v>
      </c>
      <c r="DA1051" s="2"/>
      <c r="DB1051" s="2"/>
      <c r="DC1051" s="2" t="s">
        <v>3</v>
      </c>
      <c r="DD1051" s="2" t="s">
        <v>3</v>
      </c>
      <c r="DE1051" s="2" t="s">
        <v>165</v>
      </c>
      <c r="DF1051" s="2" t="s">
        <v>165</v>
      </c>
      <c r="DG1051" s="2" t="s">
        <v>166</v>
      </c>
      <c r="DH1051" s="2" t="s">
        <v>3</v>
      </c>
      <c r="DI1051" s="2" t="s">
        <v>166</v>
      </c>
      <c r="DJ1051" s="2" t="s">
        <v>165</v>
      </c>
      <c r="DK1051" s="2" t="s">
        <v>3</v>
      </c>
      <c r="DL1051" s="2" t="s">
        <v>3</v>
      </c>
      <c r="DM1051" s="2" t="s">
        <v>3</v>
      </c>
      <c r="DN1051" s="2">
        <v>0</v>
      </c>
      <c r="DO1051" s="2">
        <v>0</v>
      </c>
      <c r="DP1051" s="2">
        <v>1</v>
      </c>
      <c r="DQ1051" s="2">
        <v>1</v>
      </c>
      <c r="DR1051" s="2"/>
      <c r="DS1051" s="2"/>
      <c r="DT1051" s="2"/>
      <c r="DU1051" s="2">
        <v>1013</v>
      </c>
      <c r="DV1051" s="2" t="s">
        <v>22</v>
      </c>
      <c r="DW1051" s="2" t="s">
        <v>22</v>
      </c>
      <c r="DX1051" s="2">
        <v>1</v>
      </c>
      <c r="DY1051" s="2"/>
      <c r="DZ1051" s="2" t="s">
        <v>3</v>
      </c>
      <c r="EA1051" s="2" t="s">
        <v>3</v>
      </c>
      <c r="EB1051" s="2" t="s">
        <v>3</v>
      </c>
      <c r="EC1051" s="2" t="s">
        <v>3</v>
      </c>
      <c r="ED1051" s="2"/>
      <c r="EE1051" s="2">
        <v>55586449</v>
      </c>
      <c r="EF1051" s="2">
        <v>30</v>
      </c>
      <c r="EG1051" s="2" t="s">
        <v>117</v>
      </c>
      <c r="EH1051" s="2">
        <v>0</v>
      </c>
      <c r="EI1051" s="2" t="s">
        <v>3</v>
      </c>
      <c r="EJ1051" s="2">
        <v>1</v>
      </c>
      <c r="EK1051" s="2">
        <v>13</v>
      </c>
      <c r="EL1051" s="2" t="s">
        <v>118</v>
      </c>
      <c r="EM1051" s="2" t="s">
        <v>119</v>
      </c>
      <c r="EN1051" s="2"/>
      <c r="EO1051" s="2" t="s">
        <v>52</v>
      </c>
      <c r="EP1051" s="2"/>
      <c r="EQ1051" s="2">
        <v>0</v>
      </c>
      <c r="ER1051" s="2">
        <v>1084.06</v>
      </c>
      <c r="ES1051" s="2">
        <v>46.36</v>
      </c>
      <c r="ET1051" s="2">
        <v>34.5</v>
      </c>
      <c r="EU1051" s="2">
        <v>0</v>
      </c>
      <c r="EV1051" s="2">
        <v>1003.2</v>
      </c>
      <c r="EW1051" s="2">
        <v>76</v>
      </c>
      <c r="EX1051" s="2">
        <v>0</v>
      </c>
      <c r="EY1051" s="2">
        <v>0</v>
      </c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>
        <v>0</v>
      </c>
      <c r="FR1051" s="2">
        <v>0</v>
      </c>
      <c r="FS1051" s="2">
        <v>0</v>
      </c>
      <c r="FT1051" s="2"/>
      <c r="FU1051" s="2"/>
      <c r="FV1051" s="2"/>
      <c r="FW1051" s="2"/>
      <c r="FX1051" s="2">
        <v>84</v>
      </c>
      <c r="FY1051" s="2">
        <v>53</v>
      </c>
      <c r="FZ1051" s="2"/>
      <c r="GA1051" s="2" t="s">
        <v>3</v>
      </c>
      <c r="GB1051" s="2"/>
      <c r="GC1051" s="2"/>
      <c r="GD1051" s="2">
        <v>1</v>
      </c>
      <c r="GE1051" s="2"/>
      <c r="GF1051" s="2">
        <v>-1861555956</v>
      </c>
      <c r="GG1051" s="2">
        <v>2</v>
      </c>
      <c r="GH1051" s="2">
        <v>1</v>
      </c>
      <c r="GI1051" s="2">
        <v>2</v>
      </c>
      <c r="GJ1051" s="2">
        <v>0</v>
      </c>
      <c r="GK1051" s="2">
        <v>0</v>
      </c>
      <c r="GL1051" s="2">
        <f t="shared" si="1074"/>
        <v>0</v>
      </c>
      <c r="GM1051" s="2">
        <f t="shared" si="1075"/>
        <v>2356.25</v>
      </c>
      <c r="GN1051" s="2">
        <f t="shared" si="1076"/>
        <v>2356.25</v>
      </c>
      <c r="GO1051" s="2">
        <f t="shared" si="1077"/>
        <v>0</v>
      </c>
      <c r="GP1051" s="2">
        <f t="shared" si="1078"/>
        <v>0</v>
      </c>
      <c r="GQ1051" s="2"/>
      <c r="GR1051" s="2">
        <v>0</v>
      </c>
      <c r="GS1051" s="2">
        <v>3</v>
      </c>
      <c r="GT1051" s="2">
        <v>0</v>
      </c>
      <c r="GU1051" s="2" t="s">
        <v>3</v>
      </c>
      <c r="GV1051" s="2">
        <f t="shared" si="1079"/>
        <v>0</v>
      </c>
      <c r="GW1051" s="2">
        <v>1</v>
      </c>
      <c r="GX1051" s="2">
        <f t="shared" si="1080"/>
        <v>0</v>
      </c>
      <c r="GY1051" s="2"/>
      <c r="GZ1051" s="2"/>
      <c r="HA1051" s="2">
        <v>0</v>
      </c>
      <c r="HB1051" s="2">
        <v>0</v>
      </c>
      <c r="HC1051" s="2">
        <f t="shared" si="1081"/>
        <v>0</v>
      </c>
      <c r="HD1051" s="2"/>
      <c r="HE1051" s="2" t="s">
        <v>3</v>
      </c>
      <c r="HF1051" s="2" t="s">
        <v>3</v>
      </c>
      <c r="HG1051" s="2"/>
      <c r="HH1051" s="2"/>
      <c r="HI1051" s="2"/>
      <c r="HJ1051" s="2"/>
      <c r="HK1051" s="2"/>
      <c r="HL1051" s="2"/>
      <c r="HM1051" s="2" t="s">
        <v>3</v>
      </c>
      <c r="HN1051" s="2" t="s">
        <v>3</v>
      </c>
      <c r="HO1051" s="2" t="s">
        <v>3</v>
      </c>
      <c r="HP1051" s="2" t="s">
        <v>3</v>
      </c>
      <c r="HQ1051" s="2" t="s">
        <v>3</v>
      </c>
      <c r="HR1051" s="2"/>
      <c r="HS1051" s="2">
        <v>0</v>
      </c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>
        <v>0</v>
      </c>
      <c r="IL1051" s="2"/>
      <c r="IM1051" s="2"/>
      <c r="IN1051" s="2"/>
      <c r="IO1051" s="2"/>
      <c r="IP1051" s="2"/>
      <c r="IQ1051" s="2"/>
      <c r="IR1051" s="2"/>
      <c r="IS1051" s="2"/>
      <c r="IT1051" s="2"/>
      <c r="IU1051" s="2"/>
    </row>
    <row r="1052" spans="1:255" x14ac:dyDescent="0.25">
      <c r="A1052">
        <v>17</v>
      </c>
      <c r="B1052">
        <v>1</v>
      </c>
      <c r="C1052">
        <f>ROW(SmtRes!A978)</f>
        <v>978</v>
      </c>
      <c r="D1052">
        <f>ROW(EtalonRes!A954)</f>
        <v>954</v>
      </c>
      <c r="E1052" t="s">
        <v>577</v>
      </c>
      <c r="F1052" t="s">
        <v>578</v>
      </c>
      <c r="G1052" t="s">
        <v>579</v>
      </c>
      <c r="H1052" t="s">
        <v>22</v>
      </c>
      <c r="I1052">
        <v>0.69976000000000005</v>
      </c>
      <c r="J1052">
        <v>0</v>
      </c>
      <c r="K1052">
        <v>0.69976000000000005</v>
      </c>
      <c r="O1052">
        <f t="shared" si="1050"/>
        <v>46837.91</v>
      </c>
      <c r="P1052">
        <f t="shared" si="1051"/>
        <v>349.05</v>
      </c>
      <c r="Q1052">
        <f>(ROUND((ROUND((((ET1052*1.25*1.1))*AV1052*I1052),2)*BB1052),2)+ROUND((ROUND(((AE1052-((EU1052*1.25*1.1)))*AV1052*I1052),2)*BS1052),2))</f>
        <v>328.69</v>
      </c>
      <c r="R1052">
        <f t="shared" si="1052"/>
        <v>0</v>
      </c>
      <c r="S1052">
        <f t="shared" si="1053"/>
        <v>46160.17</v>
      </c>
      <c r="T1052">
        <f t="shared" si="1054"/>
        <v>0</v>
      </c>
      <c r="U1052">
        <f t="shared" si="1055"/>
        <v>73.127844996799993</v>
      </c>
      <c r="V1052">
        <f t="shared" si="1056"/>
        <v>0</v>
      </c>
      <c r="W1052">
        <f t="shared" si="1057"/>
        <v>0</v>
      </c>
      <c r="X1052">
        <f t="shared" si="1058"/>
        <v>38774.54</v>
      </c>
      <c r="Y1052">
        <f t="shared" si="1059"/>
        <v>24464.89</v>
      </c>
      <c r="AA1052">
        <v>56481267</v>
      </c>
      <c r="AB1052">
        <f t="shared" si="1060"/>
        <v>1362.8454999999999</v>
      </c>
      <c r="AC1052">
        <f t="shared" si="1061"/>
        <v>46.36</v>
      </c>
      <c r="AD1052">
        <f>ROUND(((((ET1052*1.25*1.1))-((EU1052*1.25*1.1)))+AE1052),6)</f>
        <v>47.4375</v>
      </c>
      <c r="AE1052">
        <f>ROUND(((EU1052*1.25*1.1)),6)</f>
        <v>0</v>
      </c>
      <c r="AF1052">
        <f>ROUND(((EV1052*1.15*1.1)),6)</f>
        <v>1269.048</v>
      </c>
      <c r="AG1052">
        <f t="shared" si="1062"/>
        <v>0</v>
      </c>
      <c r="AH1052">
        <f>((EW1052*1.15*1.1))</f>
        <v>96.14</v>
      </c>
      <c r="AI1052">
        <f>((EX1052*1.25*1.1))</f>
        <v>0</v>
      </c>
      <c r="AJ1052">
        <f t="shared" si="1063"/>
        <v>0</v>
      </c>
      <c r="AK1052">
        <v>1084.06</v>
      </c>
      <c r="AL1052">
        <v>46.36</v>
      </c>
      <c r="AM1052">
        <v>34.5</v>
      </c>
      <c r="AN1052">
        <v>0</v>
      </c>
      <c r="AO1052">
        <v>1003.2</v>
      </c>
      <c r="AP1052">
        <v>0</v>
      </c>
      <c r="AQ1052">
        <v>76</v>
      </c>
      <c r="AR1052">
        <v>0</v>
      </c>
      <c r="AS1052">
        <v>0</v>
      </c>
      <c r="AT1052">
        <v>84</v>
      </c>
      <c r="AU1052">
        <v>53</v>
      </c>
      <c r="AV1052">
        <v>1.087</v>
      </c>
      <c r="AW1052">
        <v>1</v>
      </c>
      <c r="AZ1052">
        <v>1</v>
      </c>
      <c r="BA1052">
        <v>47.82</v>
      </c>
      <c r="BB1052">
        <v>9.11</v>
      </c>
      <c r="BC1052">
        <v>10.76</v>
      </c>
      <c r="BD1052" t="s">
        <v>3</v>
      </c>
      <c r="BE1052" t="s">
        <v>3</v>
      </c>
      <c r="BF1052" t="s">
        <v>3</v>
      </c>
      <c r="BG1052" t="s">
        <v>3</v>
      </c>
      <c r="BH1052">
        <v>0</v>
      </c>
      <c r="BI1052">
        <v>1</v>
      </c>
      <c r="BJ1052" t="s">
        <v>580</v>
      </c>
      <c r="BM1052">
        <v>13</v>
      </c>
      <c r="BN1052">
        <v>0</v>
      </c>
      <c r="BO1052" t="s">
        <v>578</v>
      </c>
      <c r="BP1052">
        <v>1</v>
      </c>
      <c r="BQ1052">
        <v>30</v>
      </c>
      <c r="BR1052">
        <v>0</v>
      </c>
      <c r="BS1052">
        <v>47.82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 t="s">
        <v>3</v>
      </c>
      <c r="BZ1052">
        <v>84</v>
      </c>
      <c r="CA1052">
        <v>53</v>
      </c>
      <c r="CB1052" t="s">
        <v>3</v>
      </c>
      <c r="CE1052">
        <v>30</v>
      </c>
      <c r="CF1052">
        <v>0</v>
      </c>
      <c r="CG1052">
        <v>0</v>
      </c>
      <c r="CM1052">
        <v>0</v>
      </c>
      <c r="CN1052" t="s">
        <v>3</v>
      </c>
      <c r="CO1052">
        <v>0</v>
      </c>
      <c r="CP1052">
        <f t="shared" si="1064"/>
        <v>46837.909999999996</v>
      </c>
      <c r="CQ1052">
        <f t="shared" si="1065"/>
        <v>498.83</v>
      </c>
      <c r="CR1052">
        <f>(ROUND((ROUND((((ET1052*1.25*1.1))*AV1052*1),2)*BB1052),2)+ROUND((ROUND(((AE1052-((EU1052*1.25*1.1)))*AV1052*1),2)*BS1052),2))</f>
        <v>469.71</v>
      </c>
      <c r="CS1052">
        <f t="shared" si="1066"/>
        <v>0</v>
      </c>
      <c r="CT1052">
        <f t="shared" si="1067"/>
        <v>65965.78</v>
      </c>
      <c r="CU1052">
        <f t="shared" si="1068"/>
        <v>0</v>
      </c>
      <c r="CV1052">
        <f t="shared" si="1069"/>
        <v>104.50417999999999</v>
      </c>
      <c r="CW1052">
        <f t="shared" si="1070"/>
        <v>0</v>
      </c>
      <c r="CX1052">
        <f t="shared" si="1071"/>
        <v>0</v>
      </c>
      <c r="CY1052">
        <f t="shared" si="1072"/>
        <v>38774.542799999996</v>
      </c>
      <c r="CZ1052">
        <f t="shared" si="1073"/>
        <v>24464.890099999997</v>
      </c>
      <c r="DC1052" t="s">
        <v>3</v>
      </c>
      <c r="DD1052" t="s">
        <v>3</v>
      </c>
      <c r="DE1052" t="s">
        <v>165</v>
      </c>
      <c r="DF1052" t="s">
        <v>165</v>
      </c>
      <c r="DG1052" t="s">
        <v>166</v>
      </c>
      <c r="DH1052" t="s">
        <v>3</v>
      </c>
      <c r="DI1052" t="s">
        <v>166</v>
      </c>
      <c r="DJ1052" t="s">
        <v>165</v>
      </c>
      <c r="DK1052" t="s">
        <v>3</v>
      </c>
      <c r="DL1052" t="s">
        <v>3</v>
      </c>
      <c r="DM1052" t="s">
        <v>3</v>
      </c>
      <c r="DN1052">
        <v>0</v>
      </c>
      <c r="DO1052">
        <v>0</v>
      </c>
      <c r="DP1052">
        <v>1</v>
      </c>
      <c r="DQ1052">
        <v>1</v>
      </c>
      <c r="DU1052">
        <v>1013</v>
      </c>
      <c r="DV1052" t="s">
        <v>22</v>
      </c>
      <c r="DW1052" t="s">
        <v>22</v>
      </c>
      <c r="DX1052">
        <v>1</v>
      </c>
      <c r="DZ1052" t="s">
        <v>3</v>
      </c>
      <c r="EA1052" t="s">
        <v>3</v>
      </c>
      <c r="EB1052" t="s">
        <v>3</v>
      </c>
      <c r="EC1052" t="s">
        <v>3</v>
      </c>
      <c r="EE1052">
        <v>55586449</v>
      </c>
      <c r="EF1052">
        <v>30</v>
      </c>
      <c r="EG1052" t="s">
        <v>117</v>
      </c>
      <c r="EH1052">
        <v>0</v>
      </c>
      <c r="EI1052" t="s">
        <v>3</v>
      </c>
      <c r="EJ1052">
        <v>1</v>
      </c>
      <c r="EK1052">
        <v>13</v>
      </c>
      <c r="EL1052" t="s">
        <v>118</v>
      </c>
      <c r="EM1052" t="s">
        <v>119</v>
      </c>
      <c r="EO1052" t="s">
        <v>52</v>
      </c>
      <c r="EQ1052">
        <v>0</v>
      </c>
      <c r="ER1052">
        <v>1084.06</v>
      </c>
      <c r="ES1052">
        <v>46.36</v>
      </c>
      <c r="ET1052">
        <v>34.5</v>
      </c>
      <c r="EU1052">
        <v>0</v>
      </c>
      <c r="EV1052">
        <v>1003.2</v>
      </c>
      <c r="EW1052">
        <v>76</v>
      </c>
      <c r="EX1052">
        <v>0</v>
      </c>
      <c r="EY1052">
        <v>0</v>
      </c>
      <c r="FQ1052">
        <v>0</v>
      </c>
      <c r="FR1052">
        <v>0</v>
      </c>
      <c r="FS1052">
        <v>0</v>
      </c>
      <c r="FX1052">
        <v>84</v>
      </c>
      <c r="FY1052">
        <v>53</v>
      </c>
      <c r="GA1052" t="s">
        <v>3</v>
      </c>
      <c r="GD1052">
        <v>1</v>
      </c>
      <c r="GF1052">
        <v>-1861555956</v>
      </c>
      <c r="GG1052">
        <v>2</v>
      </c>
      <c r="GH1052">
        <v>1</v>
      </c>
      <c r="GI1052">
        <v>2</v>
      </c>
      <c r="GJ1052">
        <v>0</v>
      </c>
      <c r="GK1052">
        <v>0</v>
      </c>
      <c r="GL1052">
        <f t="shared" si="1074"/>
        <v>0</v>
      </c>
      <c r="GM1052">
        <f t="shared" si="1075"/>
        <v>110077.34</v>
      </c>
      <c r="GN1052">
        <f t="shared" si="1076"/>
        <v>110077.34</v>
      </c>
      <c r="GO1052">
        <f t="shared" si="1077"/>
        <v>0</v>
      </c>
      <c r="GP1052">
        <f t="shared" si="1078"/>
        <v>0</v>
      </c>
      <c r="GR1052">
        <v>0</v>
      </c>
      <c r="GS1052">
        <v>3</v>
      </c>
      <c r="GT1052">
        <v>0</v>
      </c>
      <c r="GU1052" t="s">
        <v>3</v>
      </c>
      <c r="GV1052">
        <f t="shared" si="1079"/>
        <v>0</v>
      </c>
      <c r="GW1052">
        <v>1</v>
      </c>
      <c r="GX1052">
        <f t="shared" si="1080"/>
        <v>0</v>
      </c>
      <c r="HA1052">
        <v>0</v>
      </c>
      <c r="HB1052">
        <v>0</v>
      </c>
      <c r="HC1052">
        <f t="shared" si="1081"/>
        <v>0</v>
      </c>
      <c r="HE1052" t="s">
        <v>3</v>
      </c>
      <c r="HF1052" t="s">
        <v>3</v>
      </c>
      <c r="HM1052" t="s">
        <v>3</v>
      </c>
      <c r="HN1052" t="s">
        <v>3</v>
      </c>
      <c r="HO1052" t="s">
        <v>3</v>
      </c>
      <c r="HP1052" t="s">
        <v>3</v>
      </c>
      <c r="HQ1052" t="s">
        <v>3</v>
      </c>
      <c r="HS1052">
        <v>0</v>
      </c>
      <c r="IK1052">
        <v>0</v>
      </c>
    </row>
    <row r="1053" spans="1:255" x14ac:dyDescent="0.25">
      <c r="A1053" s="2">
        <v>18</v>
      </c>
      <c r="B1053" s="2">
        <v>1</v>
      </c>
      <c r="C1053" s="2">
        <v>969</v>
      </c>
      <c r="D1053" s="2"/>
      <c r="E1053" s="2" t="s">
        <v>581</v>
      </c>
      <c r="F1053" s="2" t="s">
        <v>582</v>
      </c>
      <c r="G1053" s="2" t="s">
        <v>583</v>
      </c>
      <c r="H1053" s="2" t="s">
        <v>32</v>
      </c>
      <c r="I1053" s="2">
        <f>I1051*J1053</f>
        <v>0.69976000000000005</v>
      </c>
      <c r="J1053" s="2">
        <v>1</v>
      </c>
      <c r="K1053" s="2">
        <v>1</v>
      </c>
      <c r="L1053" s="2"/>
      <c r="M1053" s="2"/>
      <c r="N1053" s="2"/>
      <c r="O1053" s="2">
        <f t="shared" si="1050"/>
        <v>7498.07</v>
      </c>
      <c r="P1053" s="2">
        <f t="shared" si="1051"/>
        <v>7498.07</v>
      </c>
      <c r="Q1053" s="2">
        <f>(ROUND((ROUND(((ET1053)*AV1053*I1053),2)*BB1053),2)+ROUND((ROUND(((AE1053-(EU1053))*AV1053*I1053),2)*BS1053),2))</f>
        <v>0</v>
      </c>
      <c r="R1053" s="2">
        <f t="shared" si="1052"/>
        <v>0</v>
      </c>
      <c r="S1053" s="2">
        <f t="shared" si="1053"/>
        <v>0</v>
      </c>
      <c r="T1053" s="2">
        <f t="shared" si="1054"/>
        <v>0</v>
      </c>
      <c r="U1053" s="2">
        <f t="shared" si="1055"/>
        <v>0</v>
      </c>
      <c r="V1053" s="2">
        <f t="shared" si="1056"/>
        <v>0</v>
      </c>
      <c r="W1053" s="2">
        <f t="shared" si="1057"/>
        <v>0</v>
      </c>
      <c r="X1053" s="2">
        <f t="shared" si="1058"/>
        <v>0</v>
      </c>
      <c r="Y1053" s="2">
        <f t="shared" si="1059"/>
        <v>0</v>
      </c>
      <c r="Z1053" s="2"/>
      <c r="AA1053" s="2">
        <v>56481265</v>
      </c>
      <c r="AB1053" s="2">
        <f t="shared" si="1060"/>
        <v>10715.2</v>
      </c>
      <c r="AC1053" s="2">
        <f t="shared" si="1061"/>
        <v>10715.2</v>
      </c>
      <c r="AD1053" s="2">
        <f>ROUND((((ET1053)-(EU1053))+AE1053),6)</f>
        <v>0</v>
      </c>
      <c r="AE1053" s="2">
        <f>ROUND((EU1053),6)</f>
        <v>0</v>
      </c>
      <c r="AF1053" s="2">
        <f>ROUND((EV1053),6)</f>
        <v>0</v>
      </c>
      <c r="AG1053" s="2">
        <f t="shared" si="1062"/>
        <v>0</v>
      </c>
      <c r="AH1053" s="2">
        <f>(EW1053)</f>
        <v>0</v>
      </c>
      <c r="AI1053" s="2">
        <f>(EX1053)</f>
        <v>0</v>
      </c>
      <c r="AJ1053" s="2">
        <f t="shared" si="1063"/>
        <v>0</v>
      </c>
      <c r="AK1053" s="2">
        <v>10715.2</v>
      </c>
      <c r="AL1053" s="2">
        <v>10715.2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84</v>
      </c>
      <c r="AU1053" s="2">
        <v>53</v>
      </c>
      <c r="AV1053" s="2">
        <v>1</v>
      </c>
      <c r="AW1053" s="2">
        <v>1</v>
      </c>
      <c r="AX1053" s="2"/>
      <c r="AY1053" s="2"/>
      <c r="AZ1053" s="2">
        <v>1</v>
      </c>
      <c r="BA1053" s="2">
        <v>1</v>
      </c>
      <c r="BB1053" s="2">
        <v>1</v>
      </c>
      <c r="BC1053" s="2">
        <v>1</v>
      </c>
      <c r="BD1053" s="2" t="s">
        <v>3</v>
      </c>
      <c r="BE1053" s="2" t="s">
        <v>3</v>
      </c>
      <c r="BF1053" s="2" t="s">
        <v>3</v>
      </c>
      <c r="BG1053" s="2" t="s">
        <v>3</v>
      </c>
      <c r="BH1053" s="2">
        <v>3</v>
      </c>
      <c r="BI1053" s="2">
        <v>1</v>
      </c>
      <c r="BJ1053" s="2" t="s">
        <v>584</v>
      </c>
      <c r="BK1053" s="2"/>
      <c r="BL1053" s="2"/>
      <c r="BM1053" s="2">
        <v>13</v>
      </c>
      <c r="BN1053" s="2">
        <v>0</v>
      </c>
      <c r="BO1053" s="2" t="s">
        <v>3</v>
      </c>
      <c r="BP1053" s="2">
        <v>0</v>
      </c>
      <c r="BQ1053" s="2">
        <v>30</v>
      </c>
      <c r="BR1053" s="2">
        <v>0</v>
      </c>
      <c r="BS1053" s="2">
        <v>1</v>
      </c>
      <c r="BT1053" s="2">
        <v>1</v>
      </c>
      <c r="BU1053" s="2">
        <v>1</v>
      </c>
      <c r="BV1053" s="2">
        <v>1</v>
      </c>
      <c r="BW1053" s="2">
        <v>1</v>
      </c>
      <c r="BX1053" s="2">
        <v>1</v>
      </c>
      <c r="BY1053" s="2" t="s">
        <v>3</v>
      </c>
      <c r="BZ1053" s="2">
        <v>84</v>
      </c>
      <c r="CA1053" s="2">
        <v>53</v>
      </c>
      <c r="CB1053" s="2" t="s">
        <v>3</v>
      </c>
      <c r="CC1053" s="2"/>
      <c r="CD1053" s="2"/>
      <c r="CE1053" s="2">
        <v>30</v>
      </c>
      <c r="CF1053" s="2">
        <v>0</v>
      </c>
      <c r="CG1053" s="2">
        <v>0</v>
      </c>
      <c r="CH1053" s="2"/>
      <c r="CI1053" s="2"/>
      <c r="CJ1053" s="2"/>
      <c r="CK1053" s="2"/>
      <c r="CL1053" s="2"/>
      <c r="CM1053" s="2">
        <v>0</v>
      </c>
      <c r="CN1053" s="2" t="s">
        <v>3</v>
      </c>
      <c r="CO1053" s="2">
        <v>0</v>
      </c>
      <c r="CP1053" s="2">
        <f t="shared" si="1064"/>
        <v>7498.07</v>
      </c>
      <c r="CQ1053" s="2">
        <f t="shared" si="1065"/>
        <v>10715.2</v>
      </c>
      <c r="CR1053" s="2">
        <f>(ROUND((ROUND(((ET1053)*AV1053*1),2)*BB1053),2)+ROUND((ROUND(((AE1053-(EU1053))*AV1053*1),2)*BS1053),2))</f>
        <v>0</v>
      </c>
      <c r="CS1053" s="2">
        <f t="shared" si="1066"/>
        <v>0</v>
      </c>
      <c r="CT1053" s="2">
        <f t="shared" si="1067"/>
        <v>0</v>
      </c>
      <c r="CU1053" s="2">
        <f t="shared" si="1068"/>
        <v>0</v>
      </c>
      <c r="CV1053" s="2">
        <f t="shared" si="1069"/>
        <v>0</v>
      </c>
      <c r="CW1053" s="2">
        <f t="shared" si="1070"/>
        <v>0</v>
      </c>
      <c r="CX1053" s="2">
        <f t="shared" si="1071"/>
        <v>0</v>
      </c>
      <c r="CY1053" s="2">
        <f t="shared" si="1072"/>
        <v>0</v>
      </c>
      <c r="CZ1053" s="2">
        <f t="shared" si="1073"/>
        <v>0</v>
      </c>
      <c r="DA1053" s="2"/>
      <c r="DB1053" s="2"/>
      <c r="DC1053" s="2" t="s">
        <v>3</v>
      </c>
      <c r="DD1053" s="2" t="s">
        <v>3</v>
      </c>
      <c r="DE1053" s="2" t="s">
        <v>3</v>
      </c>
      <c r="DF1053" s="2" t="s">
        <v>3</v>
      </c>
      <c r="DG1053" s="2" t="s">
        <v>3</v>
      </c>
      <c r="DH1053" s="2" t="s">
        <v>3</v>
      </c>
      <c r="DI1053" s="2" t="s">
        <v>3</v>
      </c>
      <c r="DJ1053" s="2" t="s">
        <v>3</v>
      </c>
      <c r="DK1053" s="2" t="s">
        <v>3</v>
      </c>
      <c r="DL1053" s="2" t="s">
        <v>3</v>
      </c>
      <c r="DM1053" s="2" t="s">
        <v>3</v>
      </c>
      <c r="DN1053" s="2">
        <v>0</v>
      </c>
      <c r="DO1053" s="2">
        <v>0</v>
      </c>
      <c r="DP1053" s="2">
        <v>1</v>
      </c>
      <c r="DQ1053" s="2">
        <v>1</v>
      </c>
      <c r="DR1053" s="2"/>
      <c r="DS1053" s="2"/>
      <c r="DT1053" s="2"/>
      <c r="DU1053" s="2">
        <v>1009</v>
      </c>
      <c r="DV1053" s="2" t="s">
        <v>32</v>
      </c>
      <c r="DW1053" s="2" t="s">
        <v>32</v>
      </c>
      <c r="DX1053" s="2">
        <v>1000</v>
      </c>
      <c r="DY1053" s="2"/>
      <c r="DZ1053" s="2" t="s">
        <v>3</v>
      </c>
      <c r="EA1053" s="2" t="s">
        <v>3</v>
      </c>
      <c r="EB1053" s="2" t="s">
        <v>3</v>
      </c>
      <c r="EC1053" s="2" t="s">
        <v>3</v>
      </c>
      <c r="ED1053" s="2"/>
      <c r="EE1053" s="2">
        <v>55586449</v>
      </c>
      <c r="EF1053" s="2">
        <v>30</v>
      </c>
      <c r="EG1053" s="2" t="s">
        <v>117</v>
      </c>
      <c r="EH1053" s="2">
        <v>0</v>
      </c>
      <c r="EI1053" s="2" t="s">
        <v>3</v>
      </c>
      <c r="EJ1053" s="2">
        <v>1</v>
      </c>
      <c r="EK1053" s="2">
        <v>13</v>
      </c>
      <c r="EL1053" s="2" t="s">
        <v>118</v>
      </c>
      <c r="EM1053" s="2" t="s">
        <v>119</v>
      </c>
      <c r="EN1053" s="2"/>
      <c r="EO1053" s="2" t="s">
        <v>3</v>
      </c>
      <c r="EP1053" s="2"/>
      <c r="EQ1053" s="2">
        <v>0</v>
      </c>
      <c r="ER1053" s="2">
        <v>10715.2</v>
      </c>
      <c r="ES1053" s="2">
        <v>10715.2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>
        <v>0</v>
      </c>
      <c r="FR1053" s="2">
        <v>0</v>
      </c>
      <c r="FS1053" s="2">
        <v>0</v>
      </c>
      <c r="FT1053" s="2"/>
      <c r="FU1053" s="2"/>
      <c r="FV1053" s="2"/>
      <c r="FW1053" s="2"/>
      <c r="FX1053" s="2">
        <v>84</v>
      </c>
      <c r="FY1053" s="2">
        <v>53</v>
      </c>
      <c r="FZ1053" s="2"/>
      <c r="GA1053" s="2" t="s">
        <v>3</v>
      </c>
      <c r="GB1053" s="2"/>
      <c r="GC1053" s="2"/>
      <c r="GD1053" s="2">
        <v>1</v>
      </c>
      <c r="GE1053" s="2"/>
      <c r="GF1053" s="2">
        <v>-1224800233</v>
      </c>
      <c r="GG1053" s="2">
        <v>2</v>
      </c>
      <c r="GH1053" s="2">
        <v>1</v>
      </c>
      <c r="GI1053" s="2">
        <v>-2</v>
      </c>
      <c r="GJ1053" s="2">
        <v>0</v>
      </c>
      <c r="GK1053" s="2">
        <v>0</v>
      </c>
      <c r="GL1053" s="2">
        <f t="shared" si="1074"/>
        <v>0</v>
      </c>
      <c r="GM1053" s="2">
        <f t="shared" si="1075"/>
        <v>7498.07</v>
      </c>
      <c r="GN1053" s="2">
        <f t="shared" si="1076"/>
        <v>7498.07</v>
      </c>
      <c r="GO1053" s="2">
        <f t="shared" si="1077"/>
        <v>0</v>
      </c>
      <c r="GP1053" s="2">
        <f t="shared" si="1078"/>
        <v>0</v>
      </c>
      <c r="GQ1053" s="2"/>
      <c r="GR1053" s="2">
        <v>0</v>
      </c>
      <c r="GS1053" s="2">
        <v>3</v>
      </c>
      <c r="GT1053" s="2">
        <v>0</v>
      </c>
      <c r="GU1053" s="2" t="s">
        <v>3</v>
      </c>
      <c r="GV1053" s="2">
        <f t="shared" si="1079"/>
        <v>0</v>
      </c>
      <c r="GW1053" s="2">
        <v>1</v>
      </c>
      <c r="GX1053" s="2">
        <f t="shared" si="1080"/>
        <v>0</v>
      </c>
      <c r="GY1053" s="2"/>
      <c r="GZ1053" s="2"/>
      <c r="HA1053" s="2">
        <v>0</v>
      </c>
      <c r="HB1053" s="2">
        <v>0</v>
      </c>
      <c r="HC1053" s="2">
        <f t="shared" si="1081"/>
        <v>0</v>
      </c>
      <c r="HD1053" s="2"/>
      <c r="HE1053" s="2" t="s">
        <v>3</v>
      </c>
      <c r="HF1053" s="2" t="s">
        <v>3</v>
      </c>
      <c r="HG1053" s="2"/>
      <c r="HH1053" s="2"/>
      <c r="HI1053" s="2"/>
      <c r="HJ1053" s="2"/>
      <c r="HK1053" s="2"/>
      <c r="HL1053" s="2"/>
      <c r="HM1053" s="2" t="s">
        <v>3</v>
      </c>
      <c r="HN1053" s="2" t="s">
        <v>3</v>
      </c>
      <c r="HO1053" s="2" t="s">
        <v>3</v>
      </c>
      <c r="HP1053" s="2" t="s">
        <v>3</v>
      </c>
      <c r="HQ1053" s="2" t="s">
        <v>3</v>
      </c>
      <c r="HR1053" s="2"/>
      <c r="HS1053" s="2">
        <v>0</v>
      </c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>
        <v>0</v>
      </c>
      <c r="IL1053" s="2"/>
      <c r="IM1053" s="2"/>
      <c r="IN1053" s="2"/>
      <c r="IO1053" s="2"/>
      <c r="IP1053" s="2"/>
      <c r="IQ1053" s="2"/>
      <c r="IR1053" s="2"/>
      <c r="IS1053" s="2"/>
      <c r="IT1053" s="2"/>
      <c r="IU1053" s="2"/>
    </row>
    <row r="1054" spans="1:255" x14ac:dyDescent="0.25">
      <c r="A1054">
        <v>18</v>
      </c>
      <c r="B1054">
        <v>1</v>
      </c>
      <c r="C1054">
        <v>976</v>
      </c>
      <c r="E1054" t="s">
        <v>581</v>
      </c>
      <c r="F1054" t="s">
        <v>582</v>
      </c>
      <c r="G1054" t="s">
        <v>583</v>
      </c>
      <c r="H1054" t="s">
        <v>32</v>
      </c>
      <c r="I1054">
        <f>I1052*J1054</f>
        <v>0.69976000000000005</v>
      </c>
      <c r="J1054">
        <v>1</v>
      </c>
      <c r="K1054">
        <v>1</v>
      </c>
      <c r="O1054">
        <f t="shared" si="1050"/>
        <v>35465.870000000003</v>
      </c>
      <c r="P1054">
        <f t="shared" si="1051"/>
        <v>35465.870000000003</v>
      </c>
      <c r="Q1054">
        <f>(ROUND((ROUND(((ET1054)*AV1054*I1054),2)*BB1054),2)+ROUND((ROUND(((AE1054-(EU1054))*AV1054*I1054),2)*BS1054),2))</f>
        <v>0</v>
      </c>
      <c r="R1054">
        <f t="shared" si="1052"/>
        <v>0</v>
      </c>
      <c r="S1054">
        <f t="shared" si="1053"/>
        <v>0</v>
      </c>
      <c r="T1054">
        <f t="shared" si="1054"/>
        <v>0</v>
      </c>
      <c r="U1054">
        <f t="shared" si="1055"/>
        <v>0</v>
      </c>
      <c r="V1054">
        <f t="shared" si="1056"/>
        <v>0</v>
      </c>
      <c r="W1054">
        <f t="shared" si="1057"/>
        <v>0</v>
      </c>
      <c r="X1054">
        <f t="shared" si="1058"/>
        <v>0</v>
      </c>
      <c r="Y1054">
        <f t="shared" si="1059"/>
        <v>0</v>
      </c>
      <c r="AA1054">
        <v>56481267</v>
      </c>
      <c r="AB1054">
        <f t="shared" si="1060"/>
        <v>10715.2</v>
      </c>
      <c r="AC1054">
        <f t="shared" si="1061"/>
        <v>10715.2</v>
      </c>
      <c r="AD1054">
        <f>ROUND((((ET1054)-(EU1054))+AE1054),6)</f>
        <v>0</v>
      </c>
      <c r="AE1054">
        <f>ROUND((EU1054),6)</f>
        <v>0</v>
      </c>
      <c r="AF1054">
        <f>ROUND((EV1054),6)</f>
        <v>0</v>
      </c>
      <c r="AG1054">
        <f t="shared" si="1062"/>
        <v>0</v>
      </c>
      <c r="AH1054">
        <f>(EW1054)</f>
        <v>0</v>
      </c>
      <c r="AI1054">
        <f>(EX1054)</f>
        <v>0</v>
      </c>
      <c r="AJ1054">
        <f t="shared" si="1063"/>
        <v>0</v>
      </c>
      <c r="AK1054">
        <v>10715.2</v>
      </c>
      <c r="AL1054">
        <v>10715.2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84</v>
      </c>
      <c r="AU1054">
        <v>53</v>
      </c>
      <c r="AV1054">
        <v>1</v>
      </c>
      <c r="AW1054">
        <v>1</v>
      </c>
      <c r="AZ1054">
        <v>1</v>
      </c>
      <c r="BA1054">
        <v>1</v>
      </c>
      <c r="BB1054">
        <v>1</v>
      </c>
      <c r="BC1054">
        <v>4.7300000000000004</v>
      </c>
      <c r="BD1054" t="s">
        <v>3</v>
      </c>
      <c r="BE1054" t="s">
        <v>3</v>
      </c>
      <c r="BF1054" t="s">
        <v>3</v>
      </c>
      <c r="BG1054" t="s">
        <v>3</v>
      </c>
      <c r="BH1054">
        <v>3</v>
      </c>
      <c r="BI1054">
        <v>1</v>
      </c>
      <c r="BJ1054" t="s">
        <v>584</v>
      </c>
      <c r="BM1054">
        <v>13</v>
      </c>
      <c r="BN1054">
        <v>0</v>
      </c>
      <c r="BO1054" t="s">
        <v>582</v>
      </c>
      <c r="BP1054">
        <v>1</v>
      </c>
      <c r="BQ1054">
        <v>30</v>
      </c>
      <c r="BR1054">
        <v>0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 t="s">
        <v>3</v>
      </c>
      <c r="BZ1054">
        <v>84</v>
      </c>
      <c r="CA1054">
        <v>53</v>
      </c>
      <c r="CB1054" t="s">
        <v>3</v>
      </c>
      <c r="CE1054">
        <v>30</v>
      </c>
      <c r="CF1054">
        <v>0</v>
      </c>
      <c r="CG1054">
        <v>0</v>
      </c>
      <c r="CM1054">
        <v>0</v>
      </c>
      <c r="CN1054" t="s">
        <v>3</v>
      </c>
      <c r="CO1054">
        <v>0</v>
      </c>
      <c r="CP1054">
        <f t="shared" si="1064"/>
        <v>35465.870000000003</v>
      </c>
      <c r="CQ1054">
        <f t="shared" si="1065"/>
        <v>50682.9</v>
      </c>
      <c r="CR1054">
        <f>(ROUND((ROUND(((ET1054)*AV1054*1),2)*BB1054),2)+ROUND((ROUND(((AE1054-(EU1054))*AV1054*1),2)*BS1054),2))</f>
        <v>0</v>
      </c>
      <c r="CS1054">
        <f t="shared" si="1066"/>
        <v>0</v>
      </c>
      <c r="CT1054">
        <f t="shared" si="1067"/>
        <v>0</v>
      </c>
      <c r="CU1054">
        <f t="shared" si="1068"/>
        <v>0</v>
      </c>
      <c r="CV1054">
        <f t="shared" si="1069"/>
        <v>0</v>
      </c>
      <c r="CW1054">
        <f t="shared" si="1070"/>
        <v>0</v>
      </c>
      <c r="CX1054">
        <f t="shared" si="1071"/>
        <v>0</v>
      </c>
      <c r="CY1054">
        <f t="shared" si="1072"/>
        <v>0</v>
      </c>
      <c r="CZ1054">
        <f t="shared" si="1073"/>
        <v>0</v>
      </c>
      <c r="DC1054" t="s">
        <v>3</v>
      </c>
      <c r="DD1054" t="s">
        <v>3</v>
      </c>
      <c r="DE1054" t="s">
        <v>3</v>
      </c>
      <c r="DF1054" t="s">
        <v>3</v>
      </c>
      <c r="DG1054" t="s">
        <v>3</v>
      </c>
      <c r="DH1054" t="s">
        <v>3</v>
      </c>
      <c r="DI1054" t="s">
        <v>3</v>
      </c>
      <c r="DJ1054" t="s">
        <v>3</v>
      </c>
      <c r="DK1054" t="s">
        <v>3</v>
      </c>
      <c r="DL1054" t="s">
        <v>3</v>
      </c>
      <c r="DM1054" t="s">
        <v>3</v>
      </c>
      <c r="DN1054">
        <v>0</v>
      </c>
      <c r="DO1054">
        <v>0</v>
      </c>
      <c r="DP1054">
        <v>1</v>
      </c>
      <c r="DQ1054">
        <v>1</v>
      </c>
      <c r="DU1054">
        <v>1009</v>
      </c>
      <c r="DV1054" t="s">
        <v>32</v>
      </c>
      <c r="DW1054" t="s">
        <v>32</v>
      </c>
      <c r="DX1054">
        <v>1000</v>
      </c>
      <c r="DZ1054" t="s">
        <v>3</v>
      </c>
      <c r="EA1054" t="s">
        <v>3</v>
      </c>
      <c r="EB1054" t="s">
        <v>3</v>
      </c>
      <c r="EC1054" t="s">
        <v>3</v>
      </c>
      <c r="EE1054">
        <v>55586449</v>
      </c>
      <c r="EF1054">
        <v>30</v>
      </c>
      <c r="EG1054" t="s">
        <v>117</v>
      </c>
      <c r="EH1054">
        <v>0</v>
      </c>
      <c r="EI1054" t="s">
        <v>3</v>
      </c>
      <c r="EJ1054">
        <v>1</v>
      </c>
      <c r="EK1054">
        <v>13</v>
      </c>
      <c r="EL1054" t="s">
        <v>118</v>
      </c>
      <c r="EM1054" t="s">
        <v>119</v>
      </c>
      <c r="EO1054" t="s">
        <v>3</v>
      </c>
      <c r="EQ1054">
        <v>0</v>
      </c>
      <c r="ER1054">
        <v>10715.2</v>
      </c>
      <c r="ES1054">
        <v>10715.2</v>
      </c>
      <c r="ET1054">
        <v>0</v>
      </c>
      <c r="EU1054">
        <v>0</v>
      </c>
      <c r="EV1054">
        <v>0</v>
      </c>
      <c r="EW1054">
        <v>0</v>
      </c>
      <c r="EX1054">
        <v>0</v>
      </c>
      <c r="FQ1054">
        <v>0</v>
      </c>
      <c r="FR1054">
        <v>0</v>
      </c>
      <c r="FS1054">
        <v>0</v>
      </c>
      <c r="FX1054">
        <v>84</v>
      </c>
      <c r="FY1054">
        <v>53</v>
      </c>
      <c r="GA1054" t="s">
        <v>3</v>
      </c>
      <c r="GD1054">
        <v>1</v>
      </c>
      <c r="GF1054">
        <v>-1224800233</v>
      </c>
      <c r="GG1054">
        <v>2</v>
      </c>
      <c r="GH1054">
        <v>1</v>
      </c>
      <c r="GI1054">
        <v>2</v>
      </c>
      <c r="GJ1054">
        <v>0</v>
      </c>
      <c r="GK1054">
        <v>0</v>
      </c>
      <c r="GL1054">
        <f t="shared" si="1074"/>
        <v>0</v>
      </c>
      <c r="GM1054">
        <f t="shared" si="1075"/>
        <v>35465.870000000003</v>
      </c>
      <c r="GN1054">
        <f t="shared" si="1076"/>
        <v>35465.870000000003</v>
      </c>
      <c r="GO1054">
        <f t="shared" si="1077"/>
        <v>0</v>
      </c>
      <c r="GP1054">
        <f t="shared" si="1078"/>
        <v>0</v>
      </c>
      <c r="GR1054">
        <v>0</v>
      </c>
      <c r="GS1054">
        <v>3</v>
      </c>
      <c r="GT1054">
        <v>0</v>
      </c>
      <c r="GU1054" t="s">
        <v>3</v>
      </c>
      <c r="GV1054">
        <f t="shared" si="1079"/>
        <v>0</v>
      </c>
      <c r="GW1054">
        <v>1</v>
      </c>
      <c r="GX1054">
        <f t="shared" si="1080"/>
        <v>0</v>
      </c>
      <c r="HA1054">
        <v>0</v>
      </c>
      <c r="HB1054">
        <v>0</v>
      </c>
      <c r="HC1054">
        <f t="shared" si="1081"/>
        <v>0</v>
      </c>
      <c r="HE1054" t="s">
        <v>3</v>
      </c>
      <c r="HF1054" t="s">
        <v>3</v>
      </c>
      <c r="HM1054" t="s">
        <v>3</v>
      </c>
      <c r="HN1054" t="s">
        <v>3</v>
      </c>
      <c r="HO1054" t="s">
        <v>3</v>
      </c>
      <c r="HP1054" t="s">
        <v>3</v>
      </c>
      <c r="HQ1054" t="s">
        <v>3</v>
      </c>
      <c r="HS1054">
        <v>0</v>
      </c>
      <c r="IK1054">
        <v>0</v>
      </c>
    </row>
    <row r="1055" spans="1:255" x14ac:dyDescent="0.25">
      <c r="A1055" s="2">
        <v>17</v>
      </c>
      <c r="B1055" s="2">
        <v>1</v>
      </c>
      <c r="C1055" s="2">
        <f>ROW(SmtRes!A986)</f>
        <v>986</v>
      </c>
      <c r="D1055" s="2">
        <f>ROW(EtalonRes!A962)</f>
        <v>962</v>
      </c>
      <c r="E1055" s="2" t="s">
        <v>585</v>
      </c>
      <c r="F1055" s="2" t="s">
        <v>298</v>
      </c>
      <c r="G1055" s="2" t="s">
        <v>299</v>
      </c>
      <c r="H1055" s="2" t="s">
        <v>22</v>
      </c>
      <c r="I1055" s="2">
        <f>ROUND((70.4+66)/1000,9)</f>
        <v>0.13639999999999999</v>
      </c>
      <c r="J1055" s="2">
        <v>0</v>
      </c>
      <c r="K1055" s="2">
        <f>ROUND((70.4+66)/1000,9)</f>
        <v>0.13639999999999999</v>
      </c>
      <c r="L1055" s="2"/>
      <c r="M1055" s="2"/>
      <c r="N1055" s="2"/>
      <c r="O1055" s="2">
        <f t="shared" si="1050"/>
        <v>305.89999999999998</v>
      </c>
      <c r="P1055" s="2">
        <f t="shared" si="1051"/>
        <v>7.97</v>
      </c>
      <c r="Q1055" s="2">
        <f>(ROUND((ROUND((((ET1055*1.25*1.1))*AV1055*I1055),2)*BB1055),2)+ROUND((ROUND(((AE1055-((EU1055*1.25*1.1)))*AV1055*I1055),2)*BS1055),2))</f>
        <v>10.74</v>
      </c>
      <c r="R1055" s="2">
        <f t="shared" si="1052"/>
        <v>0</v>
      </c>
      <c r="S1055" s="2">
        <f t="shared" si="1053"/>
        <v>287.19</v>
      </c>
      <c r="T1055" s="2">
        <f t="shared" si="1054"/>
        <v>0</v>
      </c>
      <c r="U1055" s="2">
        <f t="shared" si="1055"/>
        <v>21.756670231999998</v>
      </c>
      <c r="V1055" s="2">
        <f t="shared" si="1056"/>
        <v>0</v>
      </c>
      <c r="W1055" s="2">
        <f t="shared" si="1057"/>
        <v>0</v>
      </c>
      <c r="X1055" s="2">
        <f t="shared" si="1058"/>
        <v>241.24</v>
      </c>
      <c r="Y1055" s="2">
        <f t="shared" si="1059"/>
        <v>152.21</v>
      </c>
      <c r="Z1055" s="2"/>
      <c r="AA1055" s="2">
        <v>56481265</v>
      </c>
      <c r="AB1055" s="2">
        <f t="shared" si="1060"/>
        <v>2067.7755000000002</v>
      </c>
      <c r="AC1055" s="2">
        <f t="shared" si="1061"/>
        <v>58.4</v>
      </c>
      <c r="AD1055" s="2">
        <f>ROUND(((((ET1055*1.25*1.1))-((EU1055*1.25*1.1)))+AE1055),6)</f>
        <v>72.407499999999999</v>
      </c>
      <c r="AE1055" s="2">
        <f>ROUND(((EU1055*1.25*1.1)),6)</f>
        <v>0</v>
      </c>
      <c r="AF1055" s="2">
        <f>ROUND(((EV1055*1.15*1.1)),6)</f>
        <v>1936.9680000000001</v>
      </c>
      <c r="AG1055" s="2">
        <f t="shared" si="1062"/>
        <v>0</v>
      </c>
      <c r="AH1055" s="2">
        <f>((EW1055*1.15*1.1))</f>
        <v>146.73999999999998</v>
      </c>
      <c r="AI1055" s="2">
        <f>((EX1055*1.25*1.1))</f>
        <v>0</v>
      </c>
      <c r="AJ1055" s="2">
        <f t="shared" si="1063"/>
        <v>0</v>
      </c>
      <c r="AK1055" s="2">
        <v>1642.26</v>
      </c>
      <c r="AL1055" s="2">
        <v>58.4</v>
      </c>
      <c r="AM1055" s="2">
        <v>52.66</v>
      </c>
      <c r="AN1055" s="2">
        <v>0</v>
      </c>
      <c r="AO1055" s="2">
        <v>1531.2</v>
      </c>
      <c r="AP1055" s="2">
        <v>0</v>
      </c>
      <c r="AQ1055" s="2">
        <v>116</v>
      </c>
      <c r="AR1055" s="2">
        <v>0</v>
      </c>
      <c r="AS1055" s="2">
        <v>0</v>
      </c>
      <c r="AT1055" s="2">
        <v>84</v>
      </c>
      <c r="AU1055" s="2">
        <v>53</v>
      </c>
      <c r="AV1055" s="2">
        <v>1.087</v>
      </c>
      <c r="AW1055" s="2">
        <v>1</v>
      </c>
      <c r="AX1055" s="2"/>
      <c r="AY1055" s="2"/>
      <c r="AZ1055" s="2">
        <v>1</v>
      </c>
      <c r="BA1055" s="2">
        <v>1</v>
      </c>
      <c r="BB1055" s="2">
        <v>1</v>
      </c>
      <c r="BC1055" s="2">
        <v>1</v>
      </c>
      <c r="BD1055" s="2" t="s">
        <v>3</v>
      </c>
      <c r="BE1055" s="2" t="s">
        <v>3</v>
      </c>
      <c r="BF1055" s="2" t="s">
        <v>3</v>
      </c>
      <c r="BG1055" s="2" t="s">
        <v>3</v>
      </c>
      <c r="BH1055" s="2">
        <v>0</v>
      </c>
      <c r="BI1055" s="2">
        <v>1</v>
      </c>
      <c r="BJ1055" s="2" t="s">
        <v>300</v>
      </c>
      <c r="BK1055" s="2"/>
      <c r="BL1055" s="2"/>
      <c r="BM1055" s="2">
        <v>13</v>
      </c>
      <c r="BN1055" s="2">
        <v>0</v>
      </c>
      <c r="BO1055" s="2" t="s">
        <v>298</v>
      </c>
      <c r="BP1055" s="2">
        <v>1</v>
      </c>
      <c r="BQ1055" s="2">
        <v>30</v>
      </c>
      <c r="BR1055" s="2">
        <v>0</v>
      </c>
      <c r="BS1055" s="2">
        <v>1</v>
      </c>
      <c r="BT1055" s="2">
        <v>1</v>
      </c>
      <c r="BU1055" s="2">
        <v>1</v>
      </c>
      <c r="BV1055" s="2">
        <v>1</v>
      </c>
      <c r="BW1055" s="2">
        <v>1</v>
      </c>
      <c r="BX1055" s="2">
        <v>1</v>
      </c>
      <c r="BY1055" s="2" t="s">
        <v>3</v>
      </c>
      <c r="BZ1055" s="2">
        <v>84</v>
      </c>
      <c r="CA1055" s="2">
        <v>53</v>
      </c>
      <c r="CB1055" s="2" t="s">
        <v>3</v>
      </c>
      <c r="CC1055" s="2"/>
      <c r="CD1055" s="2"/>
      <c r="CE1055" s="2">
        <v>30</v>
      </c>
      <c r="CF1055" s="2">
        <v>0</v>
      </c>
      <c r="CG1055" s="2">
        <v>0</v>
      </c>
      <c r="CH1055" s="2"/>
      <c r="CI1055" s="2"/>
      <c r="CJ1055" s="2"/>
      <c r="CK1055" s="2"/>
      <c r="CL1055" s="2"/>
      <c r="CM1055" s="2">
        <v>0</v>
      </c>
      <c r="CN1055" s="2" t="s">
        <v>3</v>
      </c>
      <c r="CO1055" s="2">
        <v>0</v>
      </c>
      <c r="CP1055" s="2">
        <f t="shared" si="1064"/>
        <v>305.89999999999998</v>
      </c>
      <c r="CQ1055" s="2">
        <f t="shared" si="1065"/>
        <v>58.4</v>
      </c>
      <c r="CR1055" s="2">
        <f>(ROUND((ROUND((((ET1055*1.25*1.1))*AV1055*1),2)*BB1055),2)+ROUND((ROUND(((AE1055-((EU1055*1.25*1.1)))*AV1055*1),2)*BS1055),2))</f>
        <v>78.709999999999994</v>
      </c>
      <c r="CS1055" s="2">
        <f t="shared" si="1066"/>
        <v>0</v>
      </c>
      <c r="CT1055" s="2">
        <f t="shared" si="1067"/>
        <v>2105.48</v>
      </c>
      <c r="CU1055" s="2">
        <f t="shared" si="1068"/>
        <v>0</v>
      </c>
      <c r="CV1055" s="2">
        <f t="shared" si="1069"/>
        <v>159.50637999999998</v>
      </c>
      <c r="CW1055" s="2">
        <f t="shared" si="1070"/>
        <v>0</v>
      </c>
      <c r="CX1055" s="2">
        <f t="shared" si="1071"/>
        <v>0</v>
      </c>
      <c r="CY1055" s="2">
        <f t="shared" si="1072"/>
        <v>241.2396</v>
      </c>
      <c r="CZ1055" s="2">
        <f t="shared" si="1073"/>
        <v>152.2107</v>
      </c>
      <c r="DA1055" s="2"/>
      <c r="DB1055" s="2"/>
      <c r="DC1055" s="2" t="s">
        <v>3</v>
      </c>
      <c r="DD1055" s="2" t="s">
        <v>3</v>
      </c>
      <c r="DE1055" s="2" t="s">
        <v>165</v>
      </c>
      <c r="DF1055" s="2" t="s">
        <v>165</v>
      </c>
      <c r="DG1055" s="2" t="s">
        <v>166</v>
      </c>
      <c r="DH1055" s="2" t="s">
        <v>3</v>
      </c>
      <c r="DI1055" s="2" t="s">
        <v>166</v>
      </c>
      <c r="DJ1055" s="2" t="s">
        <v>165</v>
      </c>
      <c r="DK1055" s="2" t="s">
        <v>3</v>
      </c>
      <c r="DL1055" s="2" t="s">
        <v>3</v>
      </c>
      <c r="DM1055" s="2" t="s">
        <v>3</v>
      </c>
      <c r="DN1055" s="2">
        <v>0</v>
      </c>
      <c r="DO1055" s="2">
        <v>0</v>
      </c>
      <c r="DP1055" s="2">
        <v>1</v>
      </c>
      <c r="DQ1055" s="2">
        <v>1</v>
      </c>
      <c r="DR1055" s="2"/>
      <c r="DS1055" s="2"/>
      <c r="DT1055" s="2"/>
      <c r="DU1055" s="2">
        <v>1013</v>
      </c>
      <c r="DV1055" s="2" t="s">
        <v>22</v>
      </c>
      <c r="DW1055" s="2" t="s">
        <v>22</v>
      </c>
      <c r="DX1055" s="2">
        <v>1</v>
      </c>
      <c r="DY1055" s="2"/>
      <c r="DZ1055" s="2" t="s">
        <v>3</v>
      </c>
      <c r="EA1055" s="2" t="s">
        <v>3</v>
      </c>
      <c r="EB1055" s="2" t="s">
        <v>3</v>
      </c>
      <c r="EC1055" s="2" t="s">
        <v>3</v>
      </c>
      <c r="ED1055" s="2"/>
      <c r="EE1055" s="2">
        <v>55586449</v>
      </c>
      <c r="EF1055" s="2">
        <v>30</v>
      </c>
      <c r="EG1055" s="2" t="s">
        <v>117</v>
      </c>
      <c r="EH1055" s="2">
        <v>0</v>
      </c>
      <c r="EI1055" s="2" t="s">
        <v>3</v>
      </c>
      <c r="EJ1055" s="2">
        <v>1</v>
      </c>
      <c r="EK1055" s="2">
        <v>13</v>
      </c>
      <c r="EL1055" s="2" t="s">
        <v>118</v>
      </c>
      <c r="EM1055" s="2" t="s">
        <v>119</v>
      </c>
      <c r="EN1055" s="2"/>
      <c r="EO1055" s="2" t="s">
        <v>52</v>
      </c>
      <c r="EP1055" s="2"/>
      <c r="EQ1055" s="2">
        <v>0</v>
      </c>
      <c r="ER1055" s="2">
        <v>1642.26</v>
      </c>
      <c r="ES1055" s="2">
        <v>58.4</v>
      </c>
      <c r="ET1055" s="2">
        <v>52.66</v>
      </c>
      <c r="EU1055" s="2">
        <v>0</v>
      </c>
      <c r="EV1055" s="2">
        <v>1531.2</v>
      </c>
      <c r="EW1055" s="2">
        <v>116</v>
      </c>
      <c r="EX1055" s="2">
        <v>0</v>
      </c>
      <c r="EY1055" s="2">
        <v>0</v>
      </c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>
        <v>0</v>
      </c>
      <c r="FR1055" s="2">
        <v>0</v>
      </c>
      <c r="FS1055" s="2">
        <v>0</v>
      </c>
      <c r="FT1055" s="2"/>
      <c r="FU1055" s="2"/>
      <c r="FV1055" s="2"/>
      <c r="FW1055" s="2"/>
      <c r="FX1055" s="2">
        <v>84</v>
      </c>
      <c r="FY1055" s="2">
        <v>53</v>
      </c>
      <c r="FZ1055" s="2"/>
      <c r="GA1055" s="2" t="s">
        <v>3</v>
      </c>
      <c r="GB1055" s="2"/>
      <c r="GC1055" s="2"/>
      <c r="GD1055" s="2">
        <v>1</v>
      </c>
      <c r="GE1055" s="2"/>
      <c r="GF1055" s="2">
        <v>1909961962</v>
      </c>
      <c r="GG1055" s="2">
        <v>2</v>
      </c>
      <c r="GH1055" s="2">
        <v>1</v>
      </c>
      <c r="GI1055" s="2">
        <v>2</v>
      </c>
      <c r="GJ1055" s="2">
        <v>0</v>
      </c>
      <c r="GK1055" s="2">
        <v>0</v>
      </c>
      <c r="GL1055" s="2">
        <f t="shared" si="1074"/>
        <v>0</v>
      </c>
      <c r="GM1055" s="2">
        <f t="shared" si="1075"/>
        <v>699.35</v>
      </c>
      <c r="GN1055" s="2">
        <f t="shared" si="1076"/>
        <v>699.35</v>
      </c>
      <c r="GO1055" s="2">
        <f t="shared" si="1077"/>
        <v>0</v>
      </c>
      <c r="GP1055" s="2">
        <f t="shared" si="1078"/>
        <v>0</v>
      </c>
      <c r="GQ1055" s="2"/>
      <c r="GR1055" s="2">
        <v>0</v>
      </c>
      <c r="GS1055" s="2">
        <v>3</v>
      </c>
      <c r="GT1055" s="2">
        <v>0</v>
      </c>
      <c r="GU1055" s="2" t="s">
        <v>3</v>
      </c>
      <c r="GV1055" s="2">
        <f t="shared" si="1079"/>
        <v>0</v>
      </c>
      <c r="GW1055" s="2">
        <v>1</v>
      </c>
      <c r="GX1055" s="2">
        <f t="shared" si="1080"/>
        <v>0</v>
      </c>
      <c r="GY1055" s="2"/>
      <c r="GZ1055" s="2"/>
      <c r="HA1055" s="2">
        <v>0</v>
      </c>
      <c r="HB1055" s="2">
        <v>0</v>
      </c>
      <c r="HC1055" s="2">
        <f t="shared" si="1081"/>
        <v>0</v>
      </c>
      <c r="HD1055" s="2"/>
      <c r="HE1055" s="2" t="s">
        <v>3</v>
      </c>
      <c r="HF1055" s="2" t="s">
        <v>3</v>
      </c>
      <c r="HG1055" s="2"/>
      <c r="HH1055" s="2"/>
      <c r="HI1055" s="2"/>
      <c r="HJ1055" s="2"/>
      <c r="HK1055" s="2"/>
      <c r="HL1055" s="2"/>
      <c r="HM1055" s="2" t="s">
        <v>3</v>
      </c>
      <c r="HN1055" s="2" t="s">
        <v>3</v>
      </c>
      <c r="HO1055" s="2" t="s">
        <v>3</v>
      </c>
      <c r="HP1055" s="2" t="s">
        <v>3</v>
      </c>
      <c r="HQ1055" s="2" t="s">
        <v>3</v>
      </c>
      <c r="HR1055" s="2"/>
      <c r="HS1055" s="2">
        <v>0</v>
      </c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>
        <v>0</v>
      </c>
      <c r="IL1055" s="2"/>
      <c r="IM1055" s="2"/>
      <c r="IN1055" s="2"/>
      <c r="IO1055" s="2"/>
      <c r="IP1055" s="2"/>
      <c r="IQ1055" s="2"/>
      <c r="IR1055" s="2"/>
      <c r="IS1055" s="2"/>
      <c r="IT1055" s="2"/>
      <c r="IU1055" s="2"/>
    </row>
    <row r="1056" spans="1:255" x14ac:dyDescent="0.25">
      <c r="A1056">
        <v>17</v>
      </c>
      <c r="B1056">
        <v>1</v>
      </c>
      <c r="C1056">
        <f>ROW(SmtRes!A994)</f>
        <v>994</v>
      </c>
      <c r="D1056">
        <f>ROW(EtalonRes!A970)</f>
        <v>970</v>
      </c>
      <c r="E1056" t="s">
        <v>585</v>
      </c>
      <c r="F1056" t="s">
        <v>298</v>
      </c>
      <c r="G1056" t="s">
        <v>299</v>
      </c>
      <c r="H1056" t="s">
        <v>22</v>
      </c>
      <c r="I1056">
        <f>ROUND((70.4+66)/1000,9)</f>
        <v>0.13639999999999999</v>
      </c>
      <c r="J1056">
        <v>0</v>
      </c>
      <c r="K1056">
        <f>ROUND((70.4+66)/1000,9)</f>
        <v>0.13639999999999999</v>
      </c>
      <c r="O1056">
        <f t="shared" si="1050"/>
        <v>13920.53</v>
      </c>
      <c r="P1056">
        <f t="shared" si="1051"/>
        <v>89.26</v>
      </c>
      <c r="Q1056">
        <f>(ROUND((ROUND((((ET1056*1.25*1.1))*AV1056*I1056),2)*BB1056),2)+ROUND((ROUND(((AE1056-((EU1056*1.25*1.1)))*AV1056*I1056),2)*BS1056),2))</f>
        <v>97.84</v>
      </c>
      <c r="R1056">
        <f t="shared" si="1052"/>
        <v>0</v>
      </c>
      <c r="S1056">
        <f t="shared" si="1053"/>
        <v>13733.43</v>
      </c>
      <c r="T1056">
        <f t="shared" si="1054"/>
        <v>0</v>
      </c>
      <c r="U1056">
        <f t="shared" si="1055"/>
        <v>21.756670231999998</v>
      </c>
      <c r="V1056">
        <f t="shared" si="1056"/>
        <v>0</v>
      </c>
      <c r="W1056">
        <f t="shared" si="1057"/>
        <v>0</v>
      </c>
      <c r="X1056">
        <f t="shared" si="1058"/>
        <v>11536.08</v>
      </c>
      <c r="Y1056">
        <f t="shared" si="1059"/>
        <v>7278.72</v>
      </c>
      <c r="AA1056">
        <v>56481267</v>
      </c>
      <c r="AB1056">
        <f t="shared" si="1060"/>
        <v>2067.7755000000002</v>
      </c>
      <c r="AC1056">
        <f t="shared" si="1061"/>
        <v>58.4</v>
      </c>
      <c r="AD1056">
        <f>ROUND(((((ET1056*1.25*1.1))-((EU1056*1.25*1.1)))+AE1056),6)</f>
        <v>72.407499999999999</v>
      </c>
      <c r="AE1056">
        <f>ROUND(((EU1056*1.25*1.1)),6)</f>
        <v>0</v>
      </c>
      <c r="AF1056">
        <f>ROUND(((EV1056*1.15*1.1)),6)</f>
        <v>1936.9680000000001</v>
      </c>
      <c r="AG1056">
        <f t="shared" si="1062"/>
        <v>0</v>
      </c>
      <c r="AH1056">
        <f>((EW1056*1.15*1.1))</f>
        <v>146.73999999999998</v>
      </c>
      <c r="AI1056">
        <f>((EX1056*1.25*1.1))</f>
        <v>0</v>
      </c>
      <c r="AJ1056">
        <f t="shared" si="1063"/>
        <v>0</v>
      </c>
      <c r="AK1056">
        <v>1642.26</v>
      </c>
      <c r="AL1056">
        <v>58.4</v>
      </c>
      <c r="AM1056">
        <v>52.66</v>
      </c>
      <c r="AN1056">
        <v>0</v>
      </c>
      <c r="AO1056">
        <v>1531.2</v>
      </c>
      <c r="AP1056">
        <v>0</v>
      </c>
      <c r="AQ1056">
        <v>116</v>
      </c>
      <c r="AR1056">
        <v>0</v>
      </c>
      <c r="AS1056">
        <v>0</v>
      </c>
      <c r="AT1056">
        <v>84</v>
      </c>
      <c r="AU1056">
        <v>53</v>
      </c>
      <c r="AV1056">
        <v>1.087</v>
      </c>
      <c r="AW1056">
        <v>1</v>
      </c>
      <c r="AZ1056">
        <v>1</v>
      </c>
      <c r="BA1056">
        <v>47.82</v>
      </c>
      <c r="BB1056">
        <v>9.11</v>
      </c>
      <c r="BC1056">
        <v>11.2</v>
      </c>
      <c r="BD1056" t="s">
        <v>3</v>
      </c>
      <c r="BE1056" t="s">
        <v>3</v>
      </c>
      <c r="BF1056" t="s">
        <v>3</v>
      </c>
      <c r="BG1056" t="s">
        <v>3</v>
      </c>
      <c r="BH1056">
        <v>0</v>
      </c>
      <c r="BI1056">
        <v>1</v>
      </c>
      <c r="BJ1056" t="s">
        <v>300</v>
      </c>
      <c r="BM1056">
        <v>13</v>
      </c>
      <c r="BN1056">
        <v>0</v>
      </c>
      <c r="BO1056" t="s">
        <v>298</v>
      </c>
      <c r="BP1056">
        <v>1</v>
      </c>
      <c r="BQ1056">
        <v>30</v>
      </c>
      <c r="BR1056">
        <v>0</v>
      </c>
      <c r="BS1056">
        <v>47.82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 t="s">
        <v>3</v>
      </c>
      <c r="BZ1056">
        <v>84</v>
      </c>
      <c r="CA1056">
        <v>53</v>
      </c>
      <c r="CB1056" t="s">
        <v>3</v>
      </c>
      <c r="CE1056">
        <v>30</v>
      </c>
      <c r="CF1056">
        <v>0</v>
      </c>
      <c r="CG1056">
        <v>0</v>
      </c>
      <c r="CM1056">
        <v>0</v>
      </c>
      <c r="CN1056" t="s">
        <v>3</v>
      </c>
      <c r="CO1056">
        <v>0</v>
      </c>
      <c r="CP1056">
        <f t="shared" si="1064"/>
        <v>13920.53</v>
      </c>
      <c r="CQ1056">
        <f t="shared" si="1065"/>
        <v>654.08000000000004</v>
      </c>
      <c r="CR1056">
        <f>(ROUND((ROUND((((ET1056*1.25*1.1))*AV1056*1),2)*BB1056),2)+ROUND((ROUND(((AE1056-((EU1056*1.25*1.1)))*AV1056*1),2)*BS1056),2))</f>
        <v>717.05</v>
      </c>
      <c r="CS1056">
        <f t="shared" si="1066"/>
        <v>0</v>
      </c>
      <c r="CT1056">
        <f t="shared" si="1067"/>
        <v>100684.05</v>
      </c>
      <c r="CU1056">
        <f t="shared" si="1068"/>
        <v>0</v>
      </c>
      <c r="CV1056">
        <f t="shared" si="1069"/>
        <v>159.50637999999998</v>
      </c>
      <c r="CW1056">
        <f t="shared" si="1070"/>
        <v>0</v>
      </c>
      <c r="CX1056">
        <f t="shared" si="1071"/>
        <v>0</v>
      </c>
      <c r="CY1056">
        <f t="shared" si="1072"/>
        <v>11536.081200000001</v>
      </c>
      <c r="CZ1056">
        <f t="shared" si="1073"/>
        <v>7278.7179000000006</v>
      </c>
      <c r="DC1056" t="s">
        <v>3</v>
      </c>
      <c r="DD1056" t="s">
        <v>3</v>
      </c>
      <c r="DE1056" t="s">
        <v>165</v>
      </c>
      <c r="DF1056" t="s">
        <v>165</v>
      </c>
      <c r="DG1056" t="s">
        <v>166</v>
      </c>
      <c r="DH1056" t="s">
        <v>3</v>
      </c>
      <c r="DI1056" t="s">
        <v>166</v>
      </c>
      <c r="DJ1056" t="s">
        <v>165</v>
      </c>
      <c r="DK1056" t="s">
        <v>3</v>
      </c>
      <c r="DL1056" t="s">
        <v>3</v>
      </c>
      <c r="DM1056" t="s">
        <v>3</v>
      </c>
      <c r="DN1056">
        <v>0</v>
      </c>
      <c r="DO1056">
        <v>0</v>
      </c>
      <c r="DP1056">
        <v>1</v>
      </c>
      <c r="DQ1056">
        <v>1</v>
      </c>
      <c r="DU1056">
        <v>1013</v>
      </c>
      <c r="DV1056" t="s">
        <v>22</v>
      </c>
      <c r="DW1056" t="s">
        <v>22</v>
      </c>
      <c r="DX1056">
        <v>1</v>
      </c>
      <c r="DZ1056" t="s">
        <v>3</v>
      </c>
      <c r="EA1056" t="s">
        <v>3</v>
      </c>
      <c r="EB1056" t="s">
        <v>3</v>
      </c>
      <c r="EC1056" t="s">
        <v>3</v>
      </c>
      <c r="EE1056">
        <v>55586449</v>
      </c>
      <c r="EF1056">
        <v>30</v>
      </c>
      <c r="EG1056" t="s">
        <v>117</v>
      </c>
      <c r="EH1056">
        <v>0</v>
      </c>
      <c r="EI1056" t="s">
        <v>3</v>
      </c>
      <c r="EJ1056">
        <v>1</v>
      </c>
      <c r="EK1056">
        <v>13</v>
      </c>
      <c r="EL1056" t="s">
        <v>118</v>
      </c>
      <c r="EM1056" t="s">
        <v>119</v>
      </c>
      <c r="EO1056" t="s">
        <v>52</v>
      </c>
      <c r="EQ1056">
        <v>0</v>
      </c>
      <c r="ER1056">
        <v>1642.26</v>
      </c>
      <c r="ES1056">
        <v>58.4</v>
      </c>
      <c r="ET1056">
        <v>52.66</v>
      </c>
      <c r="EU1056">
        <v>0</v>
      </c>
      <c r="EV1056">
        <v>1531.2</v>
      </c>
      <c r="EW1056">
        <v>116</v>
      </c>
      <c r="EX1056">
        <v>0</v>
      </c>
      <c r="EY1056">
        <v>0</v>
      </c>
      <c r="FQ1056">
        <v>0</v>
      </c>
      <c r="FR1056">
        <v>0</v>
      </c>
      <c r="FS1056">
        <v>0</v>
      </c>
      <c r="FX1056">
        <v>84</v>
      </c>
      <c r="FY1056">
        <v>53</v>
      </c>
      <c r="GA1056" t="s">
        <v>3</v>
      </c>
      <c r="GD1056">
        <v>1</v>
      </c>
      <c r="GF1056">
        <v>1909961962</v>
      </c>
      <c r="GG1056">
        <v>2</v>
      </c>
      <c r="GH1056">
        <v>1</v>
      </c>
      <c r="GI1056">
        <v>2</v>
      </c>
      <c r="GJ1056">
        <v>0</v>
      </c>
      <c r="GK1056">
        <v>0</v>
      </c>
      <c r="GL1056">
        <f t="shared" si="1074"/>
        <v>0</v>
      </c>
      <c r="GM1056">
        <f t="shared" si="1075"/>
        <v>32735.33</v>
      </c>
      <c r="GN1056">
        <f t="shared" si="1076"/>
        <v>32735.33</v>
      </c>
      <c r="GO1056">
        <f t="shared" si="1077"/>
        <v>0</v>
      </c>
      <c r="GP1056">
        <f t="shared" si="1078"/>
        <v>0</v>
      </c>
      <c r="GR1056">
        <v>0</v>
      </c>
      <c r="GS1056">
        <v>3</v>
      </c>
      <c r="GT1056">
        <v>0</v>
      </c>
      <c r="GU1056" t="s">
        <v>3</v>
      </c>
      <c r="GV1056">
        <f t="shared" si="1079"/>
        <v>0</v>
      </c>
      <c r="GW1056">
        <v>1</v>
      </c>
      <c r="GX1056">
        <f t="shared" si="1080"/>
        <v>0</v>
      </c>
      <c r="HA1056">
        <v>0</v>
      </c>
      <c r="HB1056">
        <v>0</v>
      </c>
      <c r="HC1056">
        <f t="shared" si="1081"/>
        <v>0</v>
      </c>
      <c r="HE1056" t="s">
        <v>3</v>
      </c>
      <c r="HF1056" t="s">
        <v>3</v>
      </c>
      <c r="HM1056" t="s">
        <v>3</v>
      </c>
      <c r="HN1056" t="s">
        <v>3</v>
      </c>
      <c r="HO1056" t="s">
        <v>3</v>
      </c>
      <c r="HP1056" t="s">
        <v>3</v>
      </c>
      <c r="HQ1056" t="s">
        <v>3</v>
      </c>
      <c r="HS1056">
        <v>0</v>
      </c>
      <c r="IK1056">
        <v>0</v>
      </c>
    </row>
    <row r="1057" spans="1:255" x14ac:dyDescent="0.25">
      <c r="A1057" s="2">
        <v>18</v>
      </c>
      <c r="B1057" s="2">
        <v>1</v>
      </c>
      <c r="C1057" s="2">
        <v>981</v>
      </c>
      <c r="D1057" s="2"/>
      <c r="E1057" s="2" t="s">
        <v>586</v>
      </c>
      <c r="F1057" s="2" t="s">
        <v>35</v>
      </c>
      <c r="G1057" s="2" t="s">
        <v>36</v>
      </c>
      <c r="H1057" s="2" t="s">
        <v>32</v>
      </c>
      <c r="I1057" s="2">
        <f>I1055*J1057</f>
        <v>0.12536</v>
      </c>
      <c r="J1057" s="2">
        <v>0.91906158357771262</v>
      </c>
      <c r="K1057" s="2">
        <v>0.91906200000000005</v>
      </c>
      <c r="L1057" s="2"/>
      <c r="M1057" s="2"/>
      <c r="N1057" s="2"/>
      <c r="O1057" s="2">
        <f t="shared" si="1050"/>
        <v>817.25</v>
      </c>
      <c r="P1057" s="2">
        <f t="shared" si="1051"/>
        <v>817.25</v>
      </c>
      <c r="Q1057" s="2">
        <f>(ROUND((ROUND(((ET1057)*AV1057*I1057),2)*BB1057),2)+ROUND((ROUND(((AE1057-(EU1057))*AV1057*I1057),2)*BS1057),2))</f>
        <v>0</v>
      </c>
      <c r="R1057" s="2">
        <f t="shared" si="1052"/>
        <v>0</v>
      </c>
      <c r="S1057" s="2">
        <f t="shared" si="1053"/>
        <v>0</v>
      </c>
      <c r="T1057" s="2">
        <f t="shared" si="1054"/>
        <v>0</v>
      </c>
      <c r="U1057" s="2">
        <f t="shared" si="1055"/>
        <v>0</v>
      </c>
      <c r="V1057" s="2">
        <f t="shared" si="1056"/>
        <v>0</v>
      </c>
      <c r="W1057" s="2">
        <f t="shared" si="1057"/>
        <v>0</v>
      </c>
      <c r="X1057" s="2">
        <f t="shared" si="1058"/>
        <v>0</v>
      </c>
      <c r="Y1057" s="2">
        <f t="shared" si="1059"/>
        <v>0</v>
      </c>
      <c r="Z1057" s="2"/>
      <c r="AA1057" s="2">
        <v>56481265</v>
      </c>
      <c r="AB1057" s="2">
        <f t="shared" si="1060"/>
        <v>6519.2</v>
      </c>
      <c r="AC1057" s="2">
        <f t="shared" si="1061"/>
        <v>6519.2</v>
      </c>
      <c r="AD1057" s="2">
        <f>ROUND((((ET1057)-(EU1057))+AE1057),6)</f>
        <v>0</v>
      </c>
      <c r="AE1057" s="2">
        <f t="shared" ref="AE1057:AF1060" si="1087">ROUND((EU1057),6)</f>
        <v>0</v>
      </c>
      <c r="AF1057" s="2">
        <f t="shared" si="1087"/>
        <v>0</v>
      </c>
      <c r="AG1057" s="2">
        <f t="shared" si="1062"/>
        <v>0</v>
      </c>
      <c r="AH1057" s="2">
        <f t="shared" ref="AH1057:AI1060" si="1088">(EW1057)</f>
        <v>0</v>
      </c>
      <c r="AI1057" s="2">
        <f t="shared" si="1088"/>
        <v>0</v>
      </c>
      <c r="AJ1057" s="2">
        <f t="shared" si="1063"/>
        <v>0</v>
      </c>
      <c r="AK1057" s="2">
        <v>6519.2</v>
      </c>
      <c r="AL1057" s="2">
        <v>6519.2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84</v>
      </c>
      <c r="AU1057" s="2">
        <v>53</v>
      </c>
      <c r="AV1057" s="2">
        <v>1</v>
      </c>
      <c r="AW1057" s="2">
        <v>1</v>
      </c>
      <c r="AX1057" s="2"/>
      <c r="AY1057" s="2"/>
      <c r="AZ1057" s="2">
        <v>1</v>
      </c>
      <c r="BA1057" s="2">
        <v>1</v>
      </c>
      <c r="BB1057" s="2">
        <v>1</v>
      </c>
      <c r="BC1057" s="2">
        <v>1</v>
      </c>
      <c r="BD1057" s="2" t="s">
        <v>3</v>
      </c>
      <c r="BE1057" s="2" t="s">
        <v>3</v>
      </c>
      <c r="BF1057" s="2" t="s">
        <v>3</v>
      </c>
      <c r="BG1057" s="2" t="s">
        <v>3</v>
      </c>
      <c r="BH1057" s="2">
        <v>3</v>
      </c>
      <c r="BI1057" s="2">
        <v>1</v>
      </c>
      <c r="BJ1057" s="2" t="s">
        <v>37</v>
      </c>
      <c r="BK1057" s="2"/>
      <c r="BL1057" s="2"/>
      <c r="BM1057" s="2">
        <v>13</v>
      </c>
      <c r="BN1057" s="2">
        <v>0</v>
      </c>
      <c r="BO1057" s="2" t="s">
        <v>3</v>
      </c>
      <c r="BP1057" s="2">
        <v>0</v>
      </c>
      <c r="BQ1057" s="2">
        <v>30</v>
      </c>
      <c r="BR1057" s="2">
        <v>0</v>
      </c>
      <c r="BS1057" s="2">
        <v>1</v>
      </c>
      <c r="BT1057" s="2">
        <v>1</v>
      </c>
      <c r="BU1057" s="2">
        <v>1</v>
      </c>
      <c r="BV1057" s="2">
        <v>1</v>
      </c>
      <c r="BW1057" s="2">
        <v>1</v>
      </c>
      <c r="BX1057" s="2">
        <v>1</v>
      </c>
      <c r="BY1057" s="2" t="s">
        <v>3</v>
      </c>
      <c r="BZ1057" s="2">
        <v>84</v>
      </c>
      <c r="CA1057" s="2">
        <v>53</v>
      </c>
      <c r="CB1057" s="2" t="s">
        <v>3</v>
      </c>
      <c r="CC1057" s="2"/>
      <c r="CD1057" s="2"/>
      <c r="CE1057" s="2">
        <v>30</v>
      </c>
      <c r="CF1057" s="2">
        <v>0</v>
      </c>
      <c r="CG1057" s="2">
        <v>0</v>
      </c>
      <c r="CH1057" s="2"/>
      <c r="CI1057" s="2"/>
      <c r="CJ1057" s="2"/>
      <c r="CK1057" s="2"/>
      <c r="CL1057" s="2"/>
      <c r="CM1057" s="2">
        <v>0</v>
      </c>
      <c r="CN1057" s="2" t="s">
        <v>3</v>
      </c>
      <c r="CO1057" s="2">
        <v>0</v>
      </c>
      <c r="CP1057" s="2">
        <f t="shared" si="1064"/>
        <v>817.25</v>
      </c>
      <c r="CQ1057" s="2">
        <f t="shared" si="1065"/>
        <v>6519.2</v>
      </c>
      <c r="CR1057" s="2">
        <f>(ROUND((ROUND(((ET1057)*AV1057*1),2)*BB1057),2)+ROUND((ROUND(((AE1057-(EU1057))*AV1057*1),2)*BS1057),2))</f>
        <v>0</v>
      </c>
      <c r="CS1057" s="2">
        <f t="shared" si="1066"/>
        <v>0</v>
      </c>
      <c r="CT1057" s="2">
        <f t="shared" si="1067"/>
        <v>0</v>
      </c>
      <c r="CU1057" s="2">
        <f t="shared" si="1068"/>
        <v>0</v>
      </c>
      <c r="CV1057" s="2">
        <f t="shared" si="1069"/>
        <v>0</v>
      </c>
      <c r="CW1057" s="2">
        <f t="shared" si="1070"/>
        <v>0</v>
      </c>
      <c r="CX1057" s="2">
        <f t="shared" si="1071"/>
        <v>0</v>
      </c>
      <c r="CY1057" s="2">
        <f t="shared" si="1072"/>
        <v>0</v>
      </c>
      <c r="CZ1057" s="2">
        <f t="shared" si="1073"/>
        <v>0</v>
      </c>
      <c r="DA1057" s="2"/>
      <c r="DB1057" s="2"/>
      <c r="DC1057" s="2" t="s">
        <v>3</v>
      </c>
      <c r="DD1057" s="2" t="s">
        <v>3</v>
      </c>
      <c r="DE1057" s="2" t="s">
        <v>3</v>
      </c>
      <c r="DF1057" s="2" t="s">
        <v>3</v>
      </c>
      <c r="DG1057" s="2" t="s">
        <v>3</v>
      </c>
      <c r="DH1057" s="2" t="s">
        <v>3</v>
      </c>
      <c r="DI1057" s="2" t="s">
        <v>3</v>
      </c>
      <c r="DJ1057" s="2" t="s">
        <v>3</v>
      </c>
      <c r="DK1057" s="2" t="s">
        <v>3</v>
      </c>
      <c r="DL1057" s="2" t="s">
        <v>3</v>
      </c>
      <c r="DM1057" s="2" t="s">
        <v>3</v>
      </c>
      <c r="DN1057" s="2">
        <v>0</v>
      </c>
      <c r="DO1057" s="2">
        <v>0</v>
      </c>
      <c r="DP1057" s="2">
        <v>1</v>
      </c>
      <c r="DQ1057" s="2">
        <v>1</v>
      </c>
      <c r="DR1057" s="2"/>
      <c r="DS1057" s="2"/>
      <c r="DT1057" s="2"/>
      <c r="DU1057" s="2">
        <v>1009</v>
      </c>
      <c r="DV1057" s="2" t="s">
        <v>32</v>
      </c>
      <c r="DW1057" s="2" t="s">
        <v>32</v>
      </c>
      <c r="DX1057" s="2">
        <v>1000</v>
      </c>
      <c r="DY1057" s="2"/>
      <c r="DZ1057" s="2" t="s">
        <v>3</v>
      </c>
      <c r="EA1057" s="2" t="s">
        <v>3</v>
      </c>
      <c r="EB1057" s="2" t="s">
        <v>3</v>
      </c>
      <c r="EC1057" s="2" t="s">
        <v>3</v>
      </c>
      <c r="ED1057" s="2"/>
      <c r="EE1057" s="2">
        <v>55586449</v>
      </c>
      <c r="EF1057" s="2">
        <v>30</v>
      </c>
      <c r="EG1057" s="2" t="s">
        <v>117</v>
      </c>
      <c r="EH1057" s="2">
        <v>0</v>
      </c>
      <c r="EI1057" s="2" t="s">
        <v>3</v>
      </c>
      <c r="EJ1057" s="2">
        <v>1</v>
      </c>
      <c r="EK1057" s="2">
        <v>13</v>
      </c>
      <c r="EL1057" s="2" t="s">
        <v>118</v>
      </c>
      <c r="EM1057" s="2" t="s">
        <v>119</v>
      </c>
      <c r="EN1057" s="2"/>
      <c r="EO1057" s="2" t="s">
        <v>3</v>
      </c>
      <c r="EP1057" s="2"/>
      <c r="EQ1057" s="2">
        <v>0</v>
      </c>
      <c r="ER1057" s="2">
        <v>6519.2</v>
      </c>
      <c r="ES1057" s="2">
        <v>6519.2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>
        <v>0</v>
      </c>
      <c r="FR1057" s="2">
        <v>0</v>
      </c>
      <c r="FS1057" s="2">
        <v>0</v>
      </c>
      <c r="FT1057" s="2"/>
      <c r="FU1057" s="2"/>
      <c r="FV1057" s="2"/>
      <c r="FW1057" s="2"/>
      <c r="FX1057" s="2">
        <v>84</v>
      </c>
      <c r="FY1057" s="2">
        <v>53</v>
      </c>
      <c r="FZ1057" s="2"/>
      <c r="GA1057" s="2" t="s">
        <v>3</v>
      </c>
      <c r="GB1057" s="2"/>
      <c r="GC1057" s="2"/>
      <c r="GD1057" s="2">
        <v>1</v>
      </c>
      <c r="GE1057" s="2"/>
      <c r="GF1057" s="2">
        <v>-1891961884</v>
      </c>
      <c r="GG1057" s="2">
        <v>2</v>
      </c>
      <c r="GH1057" s="2">
        <v>1</v>
      </c>
      <c r="GI1057" s="2">
        <v>-2</v>
      </c>
      <c r="GJ1057" s="2">
        <v>0</v>
      </c>
      <c r="GK1057" s="2">
        <v>0</v>
      </c>
      <c r="GL1057" s="2">
        <f t="shared" si="1074"/>
        <v>0</v>
      </c>
      <c r="GM1057" s="2">
        <f t="shared" si="1075"/>
        <v>817.25</v>
      </c>
      <c r="GN1057" s="2">
        <f t="shared" si="1076"/>
        <v>817.25</v>
      </c>
      <c r="GO1057" s="2">
        <f t="shared" si="1077"/>
        <v>0</v>
      </c>
      <c r="GP1057" s="2">
        <f t="shared" si="1078"/>
        <v>0</v>
      </c>
      <c r="GQ1057" s="2"/>
      <c r="GR1057" s="2">
        <v>0</v>
      </c>
      <c r="GS1057" s="2">
        <v>3</v>
      </c>
      <c r="GT1057" s="2">
        <v>0</v>
      </c>
      <c r="GU1057" s="2" t="s">
        <v>3</v>
      </c>
      <c r="GV1057" s="2">
        <f t="shared" si="1079"/>
        <v>0</v>
      </c>
      <c r="GW1057" s="2">
        <v>1</v>
      </c>
      <c r="GX1057" s="2">
        <f t="shared" si="1080"/>
        <v>0</v>
      </c>
      <c r="GY1057" s="2"/>
      <c r="GZ1057" s="2"/>
      <c r="HA1057" s="2">
        <v>0</v>
      </c>
      <c r="HB1057" s="2">
        <v>0</v>
      </c>
      <c r="HC1057" s="2">
        <f t="shared" si="1081"/>
        <v>0</v>
      </c>
      <c r="HD1057" s="2"/>
      <c r="HE1057" s="2" t="s">
        <v>3</v>
      </c>
      <c r="HF1057" s="2" t="s">
        <v>3</v>
      </c>
      <c r="HG1057" s="2"/>
      <c r="HH1057" s="2"/>
      <c r="HI1057" s="2"/>
      <c r="HJ1057" s="2"/>
      <c r="HK1057" s="2"/>
      <c r="HL1057" s="2"/>
      <c r="HM1057" s="2" t="s">
        <v>3</v>
      </c>
      <c r="HN1057" s="2" t="s">
        <v>3</v>
      </c>
      <c r="HO1057" s="2" t="s">
        <v>3</v>
      </c>
      <c r="HP1057" s="2" t="s">
        <v>3</v>
      </c>
      <c r="HQ1057" s="2" t="s">
        <v>3</v>
      </c>
      <c r="HR1057" s="2"/>
      <c r="HS1057" s="2">
        <v>0</v>
      </c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>
        <v>0</v>
      </c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</row>
    <row r="1058" spans="1:255" x14ac:dyDescent="0.25">
      <c r="A1058">
        <v>18</v>
      </c>
      <c r="B1058">
        <v>1</v>
      </c>
      <c r="C1058">
        <v>989</v>
      </c>
      <c r="E1058" t="s">
        <v>586</v>
      </c>
      <c r="F1058" t="s">
        <v>35</v>
      </c>
      <c r="G1058" t="s">
        <v>36</v>
      </c>
      <c r="H1058" t="s">
        <v>32</v>
      </c>
      <c r="I1058">
        <f>I1056*J1058</f>
        <v>0.12536</v>
      </c>
      <c r="J1058">
        <v>0.91906158357771262</v>
      </c>
      <c r="K1058">
        <v>0.91906200000000005</v>
      </c>
      <c r="O1058">
        <f t="shared" si="1050"/>
        <v>8270.57</v>
      </c>
      <c r="P1058">
        <f t="shared" si="1051"/>
        <v>8270.57</v>
      </c>
      <c r="Q1058">
        <f>(ROUND((ROUND(((ET1058)*AV1058*I1058),2)*BB1058),2)+ROUND((ROUND(((AE1058-(EU1058))*AV1058*I1058),2)*BS1058),2))</f>
        <v>0</v>
      </c>
      <c r="R1058">
        <f t="shared" si="1052"/>
        <v>0</v>
      </c>
      <c r="S1058">
        <f t="shared" si="1053"/>
        <v>0</v>
      </c>
      <c r="T1058">
        <f t="shared" si="1054"/>
        <v>0</v>
      </c>
      <c r="U1058">
        <f t="shared" si="1055"/>
        <v>0</v>
      </c>
      <c r="V1058">
        <f t="shared" si="1056"/>
        <v>0</v>
      </c>
      <c r="W1058">
        <f t="shared" si="1057"/>
        <v>0</v>
      </c>
      <c r="X1058">
        <f t="shared" si="1058"/>
        <v>0</v>
      </c>
      <c r="Y1058">
        <f t="shared" si="1059"/>
        <v>0</v>
      </c>
      <c r="AA1058">
        <v>56481267</v>
      </c>
      <c r="AB1058">
        <f t="shared" si="1060"/>
        <v>6519.2</v>
      </c>
      <c r="AC1058">
        <f t="shared" si="1061"/>
        <v>6519.2</v>
      </c>
      <c r="AD1058">
        <f>ROUND((((ET1058)-(EU1058))+AE1058),6)</f>
        <v>0</v>
      </c>
      <c r="AE1058">
        <f t="shared" si="1087"/>
        <v>0</v>
      </c>
      <c r="AF1058">
        <f t="shared" si="1087"/>
        <v>0</v>
      </c>
      <c r="AG1058">
        <f t="shared" si="1062"/>
        <v>0</v>
      </c>
      <c r="AH1058">
        <f t="shared" si="1088"/>
        <v>0</v>
      </c>
      <c r="AI1058">
        <f t="shared" si="1088"/>
        <v>0</v>
      </c>
      <c r="AJ1058">
        <f t="shared" si="1063"/>
        <v>0</v>
      </c>
      <c r="AK1058">
        <v>6519.2</v>
      </c>
      <c r="AL1058">
        <v>6519.2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84</v>
      </c>
      <c r="AU1058">
        <v>53</v>
      </c>
      <c r="AV1058">
        <v>1</v>
      </c>
      <c r="AW1058">
        <v>1</v>
      </c>
      <c r="AZ1058">
        <v>1</v>
      </c>
      <c r="BA1058">
        <v>1</v>
      </c>
      <c r="BB1058">
        <v>1</v>
      </c>
      <c r="BC1058">
        <v>10.119999999999999</v>
      </c>
      <c r="BD1058" t="s">
        <v>3</v>
      </c>
      <c r="BE1058" t="s">
        <v>3</v>
      </c>
      <c r="BF1058" t="s">
        <v>3</v>
      </c>
      <c r="BG1058" t="s">
        <v>3</v>
      </c>
      <c r="BH1058">
        <v>3</v>
      </c>
      <c r="BI1058">
        <v>1</v>
      </c>
      <c r="BJ1058" t="s">
        <v>37</v>
      </c>
      <c r="BM1058">
        <v>13</v>
      </c>
      <c r="BN1058">
        <v>0</v>
      </c>
      <c r="BO1058" t="s">
        <v>35</v>
      </c>
      <c r="BP1058">
        <v>1</v>
      </c>
      <c r="BQ1058">
        <v>30</v>
      </c>
      <c r="BR1058">
        <v>0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 t="s">
        <v>3</v>
      </c>
      <c r="BZ1058">
        <v>84</v>
      </c>
      <c r="CA1058">
        <v>53</v>
      </c>
      <c r="CB1058" t="s">
        <v>3</v>
      </c>
      <c r="CE1058">
        <v>30</v>
      </c>
      <c r="CF1058">
        <v>0</v>
      </c>
      <c r="CG1058">
        <v>0</v>
      </c>
      <c r="CM1058">
        <v>0</v>
      </c>
      <c r="CN1058" t="s">
        <v>3</v>
      </c>
      <c r="CO1058">
        <v>0</v>
      </c>
      <c r="CP1058">
        <f t="shared" si="1064"/>
        <v>8270.57</v>
      </c>
      <c r="CQ1058">
        <f t="shared" si="1065"/>
        <v>65974.3</v>
      </c>
      <c r="CR1058">
        <f>(ROUND((ROUND(((ET1058)*AV1058*1),2)*BB1058),2)+ROUND((ROUND(((AE1058-(EU1058))*AV1058*1),2)*BS1058),2))</f>
        <v>0</v>
      </c>
      <c r="CS1058">
        <f t="shared" si="1066"/>
        <v>0</v>
      </c>
      <c r="CT1058">
        <f t="shared" si="1067"/>
        <v>0</v>
      </c>
      <c r="CU1058">
        <f t="shared" si="1068"/>
        <v>0</v>
      </c>
      <c r="CV1058">
        <f t="shared" si="1069"/>
        <v>0</v>
      </c>
      <c r="CW1058">
        <f t="shared" si="1070"/>
        <v>0</v>
      </c>
      <c r="CX1058">
        <f t="shared" si="1071"/>
        <v>0</v>
      </c>
      <c r="CY1058">
        <f t="shared" si="1072"/>
        <v>0</v>
      </c>
      <c r="CZ1058">
        <f t="shared" si="1073"/>
        <v>0</v>
      </c>
      <c r="DC1058" t="s">
        <v>3</v>
      </c>
      <c r="DD1058" t="s">
        <v>3</v>
      </c>
      <c r="DE1058" t="s">
        <v>3</v>
      </c>
      <c r="DF1058" t="s">
        <v>3</v>
      </c>
      <c r="DG1058" t="s">
        <v>3</v>
      </c>
      <c r="DH1058" t="s">
        <v>3</v>
      </c>
      <c r="DI1058" t="s">
        <v>3</v>
      </c>
      <c r="DJ1058" t="s">
        <v>3</v>
      </c>
      <c r="DK1058" t="s">
        <v>3</v>
      </c>
      <c r="DL1058" t="s">
        <v>3</v>
      </c>
      <c r="DM1058" t="s">
        <v>3</v>
      </c>
      <c r="DN1058">
        <v>0</v>
      </c>
      <c r="DO1058">
        <v>0</v>
      </c>
      <c r="DP1058">
        <v>1</v>
      </c>
      <c r="DQ1058">
        <v>1</v>
      </c>
      <c r="DU1058">
        <v>1009</v>
      </c>
      <c r="DV1058" t="s">
        <v>32</v>
      </c>
      <c r="DW1058" t="s">
        <v>32</v>
      </c>
      <c r="DX1058">
        <v>1000</v>
      </c>
      <c r="DZ1058" t="s">
        <v>3</v>
      </c>
      <c r="EA1058" t="s">
        <v>3</v>
      </c>
      <c r="EB1058" t="s">
        <v>3</v>
      </c>
      <c r="EC1058" t="s">
        <v>3</v>
      </c>
      <c r="EE1058">
        <v>55586449</v>
      </c>
      <c r="EF1058">
        <v>30</v>
      </c>
      <c r="EG1058" t="s">
        <v>117</v>
      </c>
      <c r="EH1058">
        <v>0</v>
      </c>
      <c r="EI1058" t="s">
        <v>3</v>
      </c>
      <c r="EJ1058">
        <v>1</v>
      </c>
      <c r="EK1058">
        <v>13</v>
      </c>
      <c r="EL1058" t="s">
        <v>118</v>
      </c>
      <c r="EM1058" t="s">
        <v>119</v>
      </c>
      <c r="EO1058" t="s">
        <v>3</v>
      </c>
      <c r="EQ1058">
        <v>0</v>
      </c>
      <c r="ER1058">
        <v>6519.2</v>
      </c>
      <c r="ES1058">
        <v>6519.2</v>
      </c>
      <c r="ET1058">
        <v>0</v>
      </c>
      <c r="EU1058">
        <v>0</v>
      </c>
      <c r="EV1058">
        <v>0</v>
      </c>
      <c r="EW1058">
        <v>0</v>
      </c>
      <c r="EX1058">
        <v>0</v>
      </c>
      <c r="FQ1058">
        <v>0</v>
      </c>
      <c r="FR1058">
        <v>0</v>
      </c>
      <c r="FS1058">
        <v>0</v>
      </c>
      <c r="FX1058">
        <v>84</v>
      </c>
      <c r="FY1058">
        <v>53</v>
      </c>
      <c r="GA1058" t="s">
        <v>3</v>
      </c>
      <c r="GD1058">
        <v>1</v>
      </c>
      <c r="GF1058">
        <v>-1891961884</v>
      </c>
      <c r="GG1058">
        <v>2</v>
      </c>
      <c r="GH1058">
        <v>1</v>
      </c>
      <c r="GI1058">
        <v>2</v>
      </c>
      <c r="GJ1058">
        <v>0</v>
      </c>
      <c r="GK1058">
        <v>0</v>
      </c>
      <c r="GL1058">
        <f t="shared" si="1074"/>
        <v>0</v>
      </c>
      <c r="GM1058">
        <f t="shared" si="1075"/>
        <v>8270.57</v>
      </c>
      <c r="GN1058">
        <f t="shared" si="1076"/>
        <v>8270.57</v>
      </c>
      <c r="GO1058">
        <f t="shared" si="1077"/>
        <v>0</v>
      </c>
      <c r="GP1058">
        <f t="shared" si="1078"/>
        <v>0</v>
      </c>
      <c r="GR1058">
        <v>0</v>
      </c>
      <c r="GS1058">
        <v>3</v>
      </c>
      <c r="GT1058">
        <v>0</v>
      </c>
      <c r="GU1058" t="s">
        <v>3</v>
      </c>
      <c r="GV1058">
        <f t="shared" si="1079"/>
        <v>0</v>
      </c>
      <c r="GW1058">
        <v>1</v>
      </c>
      <c r="GX1058">
        <f t="shared" si="1080"/>
        <v>0</v>
      </c>
      <c r="HA1058">
        <v>0</v>
      </c>
      <c r="HB1058">
        <v>0</v>
      </c>
      <c r="HC1058">
        <f t="shared" si="1081"/>
        <v>0</v>
      </c>
      <c r="HE1058" t="s">
        <v>3</v>
      </c>
      <c r="HF1058" t="s">
        <v>3</v>
      </c>
      <c r="HM1058" t="s">
        <v>3</v>
      </c>
      <c r="HN1058" t="s">
        <v>3</v>
      </c>
      <c r="HO1058" t="s">
        <v>3</v>
      </c>
      <c r="HP1058" t="s">
        <v>3</v>
      </c>
      <c r="HQ1058" t="s">
        <v>3</v>
      </c>
      <c r="HS1058">
        <v>0</v>
      </c>
      <c r="IK1058">
        <v>0</v>
      </c>
    </row>
    <row r="1059" spans="1:255" x14ac:dyDescent="0.25">
      <c r="A1059" s="2">
        <v>18</v>
      </c>
      <c r="B1059" s="2">
        <v>1</v>
      </c>
      <c r="C1059" s="2">
        <v>986</v>
      </c>
      <c r="D1059" s="2"/>
      <c r="E1059" s="2" t="s">
        <v>587</v>
      </c>
      <c r="F1059" s="2" t="s">
        <v>236</v>
      </c>
      <c r="G1059" s="2" t="s">
        <v>237</v>
      </c>
      <c r="H1059" s="2" t="s">
        <v>32</v>
      </c>
      <c r="I1059" s="2">
        <f>I1055*J1059</f>
        <v>1.1039999999999999E-2</v>
      </c>
      <c r="J1059" s="2">
        <v>8.0938416422287385E-2</v>
      </c>
      <c r="K1059" s="2">
        <v>8.0937999999999996E-2</v>
      </c>
      <c r="L1059" s="2"/>
      <c r="M1059" s="2"/>
      <c r="N1059" s="2"/>
      <c r="O1059" s="2">
        <f t="shared" si="1050"/>
        <v>63.41</v>
      </c>
      <c r="P1059" s="2">
        <f t="shared" si="1051"/>
        <v>63.41</v>
      </c>
      <c r="Q1059" s="2">
        <f>(ROUND((ROUND(((ET1059)*AV1059*I1059),2)*BB1059),2)+ROUND((ROUND(((AE1059-(EU1059))*AV1059*I1059),2)*BS1059),2))</f>
        <v>0</v>
      </c>
      <c r="R1059" s="2">
        <f t="shared" si="1052"/>
        <v>0</v>
      </c>
      <c r="S1059" s="2">
        <f t="shared" si="1053"/>
        <v>0</v>
      </c>
      <c r="T1059" s="2">
        <f t="shared" si="1054"/>
        <v>0</v>
      </c>
      <c r="U1059" s="2">
        <f t="shared" si="1055"/>
        <v>0</v>
      </c>
      <c r="V1059" s="2">
        <f t="shared" si="1056"/>
        <v>0</v>
      </c>
      <c r="W1059" s="2">
        <f t="shared" si="1057"/>
        <v>0</v>
      </c>
      <c r="X1059" s="2">
        <f t="shared" si="1058"/>
        <v>0</v>
      </c>
      <c r="Y1059" s="2">
        <f t="shared" si="1059"/>
        <v>0</v>
      </c>
      <c r="Z1059" s="2"/>
      <c r="AA1059" s="2">
        <v>56481265</v>
      </c>
      <c r="AB1059" s="2">
        <f t="shared" si="1060"/>
        <v>5743.69</v>
      </c>
      <c r="AC1059" s="2">
        <f t="shared" si="1061"/>
        <v>5743.69</v>
      </c>
      <c r="AD1059" s="2">
        <f>ROUND((((ET1059)-(EU1059))+AE1059),6)</f>
        <v>0</v>
      </c>
      <c r="AE1059" s="2">
        <f t="shared" si="1087"/>
        <v>0</v>
      </c>
      <c r="AF1059" s="2">
        <f t="shared" si="1087"/>
        <v>0</v>
      </c>
      <c r="AG1059" s="2">
        <f t="shared" si="1062"/>
        <v>0</v>
      </c>
      <c r="AH1059" s="2">
        <f t="shared" si="1088"/>
        <v>0</v>
      </c>
      <c r="AI1059" s="2">
        <f t="shared" si="1088"/>
        <v>0</v>
      </c>
      <c r="AJ1059" s="2">
        <f t="shared" si="1063"/>
        <v>0</v>
      </c>
      <c r="AK1059" s="2">
        <v>5743.69</v>
      </c>
      <c r="AL1059" s="2">
        <v>5743.69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84</v>
      </c>
      <c r="AU1059" s="2">
        <v>53</v>
      </c>
      <c r="AV1059" s="2">
        <v>1</v>
      </c>
      <c r="AW1059" s="2">
        <v>1</v>
      </c>
      <c r="AX1059" s="2"/>
      <c r="AY1059" s="2"/>
      <c r="AZ1059" s="2">
        <v>1</v>
      </c>
      <c r="BA1059" s="2">
        <v>1</v>
      </c>
      <c r="BB1059" s="2">
        <v>1</v>
      </c>
      <c r="BC1059" s="2">
        <v>1</v>
      </c>
      <c r="BD1059" s="2" t="s">
        <v>3</v>
      </c>
      <c r="BE1059" s="2" t="s">
        <v>3</v>
      </c>
      <c r="BF1059" s="2" t="s">
        <v>3</v>
      </c>
      <c r="BG1059" s="2" t="s">
        <v>3</v>
      </c>
      <c r="BH1059" s="2">
        <v>3</v>
      </c>
      <c r="BI1059" s="2">
        <v>1</v>
      </c>
      <c r="BJ1059" s="2" t="s">
        <v>238</v>
      </c>
      <c r="BK1059" s="2"/>
      <c r="BL1059" s="2"/>
      <c r="BM1059" s="2">
        <v>13</v>
      </c>
      <c r="BN1059" s="2">
        <v>0</v>
      </c>
      <c r="BO1059" s="2" t="s">
        <v>3</v>
      </c>
      <c r="BP1059" s="2">
        <v>0</v>
      </c>
      <c r="BQ1059" s="2">
        <v>30</v>
      </c>
      <c r="BR1059" s="2">
        <v>0</v>
      </c>
      <c r="BS1059" s="2">
        <v>1</v>
      </c>
      <c r="BT1059" s="2">
        <v>1</v>
      </c>
      <c r="BU1059" s="2">
        <v>1</v>
      </c>
      <c r="BV1059" s="2">
        <v>1</v>
      </c>
      <c r="BW1059" s="2">
        <v>1</v>
      </c>
      <c r="BX1059" s="2">
        <v>1</v>
      </c>
      <c r="BY1059" s="2" t="s">
        <v>3</v>
      </c>
      <c r="BZ1059" s="2">
        <v>84</v>
      </c>
      <c r="CA1059" s="2">
        <v>53</v>
      </c>
      <c r="CB1059" s="2" t="s">
        <v>3</v>
      </c>
      <c r="CC1059" s="2"/>
      <c r="CD1059" s="2"/>
      <c r="CE1059" s="2">
        <v>30</v>
      </c>
      <c r="CF1059" s="2">
        <v>0</v>
      </c>
      <c r="CG1059" s="2">
        <v>0</v>
      </c>
      <c r="CH1059" s="2"/>
      <c r="CI1059" s="2"/>
      <c r="CJ1059" s="2"/>
      <c r="CK1059" s="2"/>
      <c r="CL1059" s="2"/>
      <c r="CM1059" s="2">
        <v>0</v>
      </c>
      <c r="CN1059" s="2" t="s">
        <v>3</v>
      </c>
      <c r="CO1059" s="2">
        <v>0</v>
      </c>
      <c r="CP1059" s="2">
        <f t="shared" si="1064"/>
        <v>63.41</v>
      </c>
      <c r="CQ1059" s="2">
        <f t="shared" si="1065"/>
        <v>5743.69</v>
      </c>
      <c r="CR1059" s="2">
        <f>(ROUND((ROUND(((ET1059)*AV1059*1),2)*BB1059),2)+ROUND((ROUND(((AE1059-(EU1059))*AV1059*1),2)*BS1059),2))</f>
        <v>0</v>
      </c>
      <c r="CS1059" s="2">
        <f t="shared" si="1066"/>
        <v>0</v>
      </c>
      <c r="CT1059" s="2">
        <f t="shared" si="1067"/>
        <v>0</v>
      </c>
      <c r="CU1059" s="2">
        <f t="shared" si="1068"/>
        <v>0</v>
      </c>
      <c r="CV1059" s="2">
        <f t="shared" si="1069"/>
        <v>0</v>
      </c>
      <c r="CW1059" s="2">
        <f t="shared" si="1070"/>
        <v>0</v>
      </c>
      <c r="CX1059" s="2">
        <f t="shared" si="1071"/>
        <v>0</v>
      </c>
      <c r="CY1059" s="2">
        <f t="shared" si="1072"/>
        <v>0</v>
      </c>
      <c r="CZ1059" s="2">
        <f t="shared" si="1073"/>
        <v>0</v>
      </c>
      <c r="DA1059" s="2"/>
      <c r="DB1059" s="2"/>
      <c r="DC1059" s="2" t="s">
        <v>3</v>
      </c>
      <c r="DD1059" s="2" t="s">
        <v>3</v>
      </c>
      <c r="DE1059" s="2" t="s">
        <v>3</v>
      </c>
      <c r="DF1059" s="2" t="s">
        <v>3</v>
      </c>
      <c r="DG1059" s="2" t="s">
        <v>3</v>
      </c>
      <c r="DH1059" s="2" t="s">
        <v>3</v>
      </c>
      <c r="DI1059" s="2" t="s">
        <v>3</v>
      </c>
      <c r="DJ1059" s="2" t="s">
        <v>3</v>
      </c>
      <c r="DK1059" s="2" t="s">
        <v>3</v>
      </c>
      <c r="DL1059" s="2" t="s">
        <v>3</v>
      </c>
      <c r="DM1059" s="2" t="s">
        <v>3</v>
      </c>
      <c r="DN1059" s="2">
        <v>0</v>
      </c>
      <c r="DO1059" s="2">
        <v>0</v>
      </c>
      <c r="DP1059" s="2">
        <v>1</v>
      </c>
      <c r="DQ1059" s="2">
        <v>1</v>
      </c>
      <c r="DR1059" s="2"/>
      <c r="DS1059" s="2"/>
      <c r="DT1059" s="2"/>
      <c r="DU1059" s="2">
        <v>1009</v>
      </c>
      <c r="DV1059" s="2" t="s">
        <v>32</v>
      </c>
      <c r="DW1059" s="2" t="s">
        <v>32</v>
      </c>
      <c r="DX1059" s="2">
        <v>1000</v>
      </c>
      <c r="DY1059" s="2"/>
      <c r="DZ1059" s="2" t="s">
        <v>3</v>
      </c>
      <c r="EA1059" s="2" t="s">
        <v>3</v>
      </c>
      <c r="EB1059" s="2" t="s">
        <v>3</v>
      </c>
      <c r="EC1059" s="2" t="s">
        <v>3</v>
      </c>
      <c r="ED1059" s="2"/>
      <c r="EE1059" s="2">
        <v>55586449</v>
      </c>
      <c r="EF1059" s="2">
        <v>30</v>
      </c>
      <c r="EG1059" s="2" t="s">
        <v>117</v>
      </c>
      <c r="EH1059" s="2">
        <v>0</v>
      </c>
      <c r="EI1059" s="2" t="s">
        <v>3</v>
      </c>
      <c r="EJ1059" s="2">
        <v>1</v>
      </c>
      <c r="EK1059" s="2">
        <v>13</v>
      </c>
      <c r="EL1059" s="2" t="s">
        <v>118</v>
      </c>
      <c r="EM1059" s="2" t="s">
        <v>119</v>
      </c>
      <c r="EN1059" s="2"/>
      <c r="EO1059" s="2" t="s">
        <v>3</v>
      </c>
      <c r="EP1059" s="2"/>
      <c r="EQ1059" s="2">
        <v>0</v>
      </c>
      <c r="ER1059" s="2">
        <v>5743.69</v>
      </c>
      <c r="ES1059" s="2">
        <v>5743.69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>
        <v>0</v>
      </c>
      <c r="FR1059" s="2">
        <v>0</v>
      </c>
      <c r="FS1059" s="2">
        <v>0</v>
      </c>
      <c r="FT1059" s="2"/>
      <c r="FU1059" s="2"/>
      <c r="FV1059" s="2"/>
      <c r="FW1059" s="2"/>
      <c r="FX1059" s="2">
        <v>84</v>
      </c>
      <c r="FY1059" s="2">
        <v>53</v>
      </c>
      <c r="FZ1059" s="2"/>
      <c r="GA1059" s="2" t="s">
        <v>3</v>
      </c>
      <c r="GB1059" s="2"/>
      <c r="GC1059" s="2"/>
      <c r="GD1059" s="2">
        <v>1</v>
      </c>
      <c r="GE1059" s="2"/>
      <c r="GF1059" s="2">
        <v>-1581169957</v>
      </c>
      <c r="GG1059" s="2">
        <v>2</v>
      </c>
      <c r="GH1059" s="2">
        <v>1</v>
      </c>
      <c r="GI1059" s="2">
        <v>-2</v>
      </c>
      <c r="GJ1059" s="2">
        <v>0</v>
      </c>
      <c r="GK1059" s="2">
        <v>0</v>
      </c>
      <c r="GL1059" s="2">
        <f t="shared" si="1074"/>
        <v>0</v>
      </c>
      <c r="GM1059" s="2">
        <f t="shared" si="1075"/>
        <v>63.41</v>
      </c>
      <c r="GN1059" s="2">
        <f t="shared" si="1076"/>
        <v>63.41</v>
      </c>
      <c r="GO1059" s="2">
        <f t="shared" si="1077"/>
        <v>0</v>
      </c>
      <c r="GP1059" s="2">
        <f t="shared" si="1078"/>
        <v>0</v>
      </c>
      <c r="GQ1059" s="2"/>
      <c r="GR1059" s="2">
        <v>0</v>
      </c>
      <c r="GS1059" s="2">
        <v>3</v>
      </c>
      <c r="GT1059" s="2">
        <v>0</v>
      </c>
      <c r="GU1059" s="2" t="s">
        <v>3</v>
      </c>
      <c r="GV1059" s="2">
        <f t="shared" si="1079"/>
        <v>0</v>
      </c>
      <c r="GW1059" s="2">
        <v>1</v>
      </c>
      <c r="GX1059" s="2">
        <f t="shared" si="1080"/>
        <v>0</v>
      </c>
      <c r="GY1059" s="2"/>
      <c r="GZ1059" s="2"/>
      <c r="HA1059" s="2">
        <v>0</v>
      </c>
      <c r="HB1059" s="2">
        <v>0</v>
      </c>
      <c r="HC1059" s="2">
        <f t="shared" si="1081"/>
        <v>0</v>
      </c>
      <c r="HD1059" s="2"/>
      <c r="HE1059" s="2" t="s">
        <v>3</v>
      </c>
      <c r="HF1059" s="2" t="s">
        <v>3</v>
      </c>
      <c r="HG1059" s="2"/>
      <c r="HH1059" s="2"/>
      <c r="HI1059" s="2"/>
      <c r="HJ1059" s="2"/>
      <c r="HK1059" s="2"/>
      <c r="HL1059" s="2"/>
      <c r="HM1059" s="2" t="s">
        <v>3</v>
      </c>
      <c r="HN1059" s="2" t="s">
        <v>3</v>
      </c>
      <c r="HO1059" s="2" t="s">
        <v>3</v>
      </c>
      <c r="HP1059" s="2" t="s">
        <v>3</v>
      </c>
      <c r="HQ1059" s="2" t="s">
        <v>3</v>
      </c>
      <c r="HR1059" s="2"/>
      <c r="HS1059" s="2">
        <v>0</v>
      </c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>
        <v>0</v>
      </c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</row>
    <row r="1060" spans="1:255" x14ac:dyDescent="0.25">
      <c r="A1060">
        <v>18</v>
      </c>
      <c r="B1060">
        <v>1</v>
      </c>
      <c r="C1060">
        <v>994</v>
      </c>
      <c r="E1060" t="s">
        <v>587</v>
      </c>
      <c r="F1060" t="s">
        <v>236</v>
      </c>
      <c r="G1060" t="s">
        <v>237</v>
      </c>
      <c r="H1060" t="s">
        <v>32</v>
      </c>
      <c r="I1060">
        <f>I1056*J1060</f>
        <v>1.1039999999999999E-2</v>
      </c>
      <c r="J1060">
        <v>8.0938416422287385E-2</v>
      </c>
      <c r="K1060">
        <v>8.0937999999999996E-2</v>
      </c>
      <c r="O1060">
        <f t="shared" si="1050"/>
        <v>719.07</v>
      </c>
      <c r="P1060">
        <f t="shared" si="1051"/>
        <v>719.07</v>
      </c>
      <c r="Q1060">
        <f>(ROUND((ROUND(((ET1060)*AV1060*I1060),2)*BB1060),2)+ROUND((ROUND(((AE1060-(EU1060))*AV1060*I1060),2)*BS1060),2))</f>
        <v>0</v>
      </c>
      <c r="R1060">
        <f t="shared" si="1052"/>
        <v>0</v>
      </c>
      <c r="S1060">
        <f t="shared" si="1053"/>
        <v>0</v>
      </c>
      <c r="T1060">
        <f t="shared" si="1054"/>
        <v>0</v>
      </c>
      <c r="U1060">
        <f t="shared" si="1055"/>
        <v>0</v>
      </c>
      <c r="V1060">
        <f t="shared" si="1056"/>
        <v>0</v>
      </c>
      <c r="W1060">
        <f t="shared" si="1057"/>
        <v>0</v>
      </c>
      <c r="X1060">
        <f t="shared" si="1058"/>
        <v>0</v>
      </c>
      <c r="Y1060">
        <f t="shared" si="1059"/>
        <v>0</v>
      </c>
      <c r="AA1060">
        <v>56481267</v>
      </c>
      <c r="AB1060">
        <f t="shared" si="1060"/>
        <v>5743.69</v>
      </c>
      <c r="AC1060">
        <f t="shared" si="1061"/>
        <v>5743.69</v>
      </c>
      <c r="AD1060">
        <f>ROUND((((ET1060)-(EU1060))+AE1060),6)</f>
        <v>0</v>
      </c>
      <c r="AE1060">
        <f t="shared" si="1087"/>
        <v>0</v>
      </c>
      <c r="AF1060">
        <f t="shared" si="1087"/>
        <v>0</v>
      </c>
      <c r="AG1060">
        <f t="shared" si="1062"/>
        <v>0</v>
      </c>
      <c r="AH1060">
        <f t="shared" si="1088"/>
        <v>0</v>
      </c>
      <c r="AI1060">
        <f t="shared" si="1088"/>
        <v>0</v>
      </c>
      <c r="AJ1060">
        <f t="shared" si="1063"/>
        <v>0</v>
      </c>
      <c r="AK1060">
        <v>5743.69</v>
      </c>
      <c r="AL1060">
        <v>5743.69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84</v>
      </c>
      <c r="AU1060">
        <v>53</v>
      </c>
      <c r="AV1060">
        <v>1</v>
      </c>
      <c r="AW1060">
        <v>1</v>
      </c>
      <c r="AZ1060">
        <v>1</v>
      </c>
      <c r="BA1060">
        <v>1</v>
      </c>
      <c r="BB1060">
        <v>1</v>
      </c>
      <c r="BC1060">
        <v>11.34</v>
      </c>
      <c r="BD1060" t="s">
        <v>3</v>
      </c>
      <c r="BE1060" t="s">
        <v>3</v>
      </c>
      <c r="BF1060" t="s">
        <v>3</v>
      </c>
      <c r="BG1060" t="s">
        <v>3</v>
      </c>
      <c r="BH1060">
        <v>3</v>
      </c>
      <c r="BI1060">
        <v>1</v>
      </c>
      <c r="BJ1060" t="s">
        <v>238</v>
      </c>
      <c r="BM1060">
        <v>13</v>
      </c>
      <c r="BN1060">
        <v>0</v>
      </c>
      <c r="BO1060" t="s">
        <v>236</v>
      </c>
      <c r="BP1060">
        <v>1</v>
      </c>
      <c r="BQ1060">
        <v>30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 t="s">
        <v>3</v>
      </c>
      <c r="BZ1060">
        <v>84</v>
      </c>
      <c r="CA1060">
        <v>53</v>
      </c>
      <c r="CB1060" t="s">
        <v>3</v>
      </c>
      <c r="CE1060">
        <v>30</v>
      </c>
      <c r="CF1060">
        <v>0</v>
      </c>
      <c r="CG1060">
        <v>0</v>
      </c>
      <c r="CM1060">
        <v>0</v>
      </c>
      <c r="CN1060" t="s">
        <v>3</v>
      </c>
      <c r="CO1060">
        <v>0</v>
      </c>
      <c r="CP1060">
        <f t="shared" si="1064"/>
        <v>719.07</v>
      </c>
      <c r="CQ1060">
        <f t="shared" si="1065"/>
        <v>65133.440000000002</v>
      </c>
      <c r="CR1060">
        <f>(ROUND((ROUND(((ET1060)*AV1060*1),2)*BB1060),2)+ROUND((ROUND(((AE1060-(EU1060))*AV1060*1),2)*BS1060),2))</f>
        <v>0</v>
      </c>
      <c r="CS1060">
        <f t="shared" si="1066"/>
        <v>0</v>
      </c>
      <c r="CT1060">
        <f t="shared" si="1067"/>
        <v>0</v>
      </c>
      <c r="CU1060">
        <f t="shared" si="1068"/>
        <v>0</v>
      </c>
      <c r="CV1060">
        <f t="shared" si="1069"/>
        <v>0</v>
      </c>
      <c r="CW1060">
        <f t="shared" si="1070"/>
        <v>0</v>
      </c>
      <c r="CX1060">
        <f t="shared" si="1071"/>
        <v>0</v>
      </c>
      <c r="CY1060">
        <f t="shared" si="1072"/>
        <v>0</v>
      </c>
      <c r="CZ1060">
        <f t="shared" si="1073"/>
        <v>0</v>
      </c>
      <c r="DC1060" t="s">
        <v>3</v>
      </c>
      <c r="DD1060" t="s">
        <v>3</v>
      </c>
      <c r="DE1060" t="s">
        <v>3</v>
      </c>
      <c r="DF1060" t="s">
        <v>3</v>
      </c>
      <c r="DG1060" t="s">
        <v>3</v>
      </c>
      <c r="DH1060" t="s">
        <v>3</v>
      </c>
      <c r="DI1060" t="s">
        <v>3</v>
      </c>
      <c r="DJ1060" t="s">
        <v>3</v>
      </c>
      <c r="DK1060" t="s">
        <v>3</v>
      </c>
      <c r="DL1060" t="s">
        <v>3</v>
      </c>
      <c r="DM1060" t="s">
        <v>3</v>
      </c>
      <c r="DN1060">
        <v>0</v>
      </c>
      <c r="DO1060">
        <v>0</v>
      </c>
      <c r="DP1060">
        <v>1</v>
      </c>
      <c r="DQ1060">
        <v>1</v>
      </c>
      <c r="DU1060">
        <v>1009</v>
      </c>
      <c r="DV1060" t="s">
        <v>32</v>
      </c>
      <c r="DW1060" t="s">
        <v>32</v>
      </c>
      <c r="DX1060">
        <v>1000</v>
      </c>
      <c r="DZ1060" t="s">
        <v>3</v>
      </c>
      <c r="EA1060" t="s">
        <v>3</v>
      </c>
      <c r="EB1060" t="s">
        <v>3</v>
      </c>
      <c r="EC1060" t="s">
        <v>3</v>
      </c>
      <c r="EE1060">
        <v>55586449</v>
      </c>
      <c r="EF1060">
        <v>30</v>
      </c>
      <c r="EG1060" t="s">
        <v>117</v>
      </c>
      <c r="EH1060">
        <v>0</v>
      </c>
      <c r="EI1060" t="s">
        <v>3</v>
      </c>
      <c r="EJ1060">
        <v>1</v>
      </c>
      <c r="EK1060">
        <v>13</v>
      </c>
      <c r="EL1060" t="s">
        <v>118</v>
      </c>
      <c r="EM1060" t="s">
        <v>119</v>
      </c>
      <c r="EO1060" t="s">
        <v>3</v>
      </c>
      <c r="EQ1060">
        <v>0</v>
      </c>
      <c r="ER1060">
        <v>5743.69</v>
      </c>
      <c r="ES1060">
        <v>5743.69</v>
      </c>
      <c r="ET1060">
        <v>0</v>
      </c>
      <c r="EU1060">
        <v>0</v>
      </c>
      <c r="EV1060">
        <v>0</v>
      </c>
      <c r="EW1060">
        <v>0</v>
      </c>
      <c r="EX1060">
        <v>0</v>
      </c>
      <c r="FQ1060">
        <v>0</v>
      </c>
      <c r="FR1060">
        <v>0</v>
      </c>
      <c r="FS1060">
        <v>0</v>
      </c>
      <c r="FX1060">
        <v>84</v>
      </c>
      <c r="FY1060">
        <v>53</v>
      </c>
      <c r="GA1060" t="s">
        <v>3</v>
      </c>
      <c r="GD1060">
        <v>1</v>
      </c>
      <c r="GF1060">
        <v>-1581169957</v>
      </c>
      <c r="GG1060">
        <v>2</v>
      </c>
      <c r="GH1060">
        <v>1</v>
      </c>
      <c r="GI1060">
        <v>2</v>
      </c>
      <c r="GJ1060">
        <v>0</v>
      </c>
      <c r="GK1060">
        <v>0</v>
      </c>
      <c r="GL1060">
        <f t="shared" si="1074"/>
        <v>0</v>
      </c>
      <c r="GM1060">
        <f t="shared" si="1075"/>
        <v>719.07</v>
      </c>
      <c r="GN1060">
        <f t="shared" si="1076"/>
        <v>719.07</v>
      </c>
      <c r="GO1060">
        <f t="shared" si="1077"/>
        <v>0</v>
      </c>
      <c r="GP1060">
        <f t="shared" si="1078"/>
        <v>0</v>
      </c>
      <c r="GR1060">
        <v>0</v>
      </c>
      <c r="GS1060">
        <v>3</v>
      </c>
      <c r="GT1060">
        <v>0</v>
      </c>
      <c r="GU1060" t="s">
        <v>3</v>
      </c>
      <c r="GV1060">
        <f t="shared" si="1079"/>
        <v>0</v>
      </c>
      <c r="GW1060">
        <v>1</v>
      </c>
      <c r="GX1060">
        <f t="shared" si="1080"/>
        <v>0</v>
      </c>
      <c r="HA1060">
        <v>0</v>
      </c>
      <c r="HB1060">
        <v>0</v>
      </c>
      <c r="HC1060">
        <f t="shared" si="1081"/>
        <v>0</v>
      </c>
      <c r="HE1060" t="s">
        <v>3</v>
      </c>
      <c r="HF1060" t="s">
        <v>3</v>
      </c>
      <c r="HM1060" t="s">
        <v>3</v>
      </c>
      <c r="HN1060" t="s">
        <v>3</v>
      </c>
      <c r="HO1060" t="s">
        <v>3</v>
      </c>
      <c r="HP1060" t="s">
        <v>3</v>
      </c>
      <c r="HQ1060" t="s">
        <v>3</v>
      </c>
      <c r="HS1060">
        <v>0</v>
      </c>
      <c r="IK1060">
        <v>0</v>
      </c>
    </row>
    <row r="1061" spans="1:255" x14ac:dyDescent="0.25">
      <c r="A1061" s="2">
        <v>19</v>
      </c>
      <c r="B1061" s="2">
        <v>1</v>
      </c>
      <c r="C1061" s="2"/>
      <c r="D1061" s="2"/>
      <c r="E1061" s="2"/>
      <c r="F1061" s="2" t="s">
        <v>3</v>
      </c>
      <c r="G1061" s="2" t="s">
        <v>588</v>
      </c>
      <c r="H1061" s="2" t="s">
        <v>3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>
        <v>1</v>
      </c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>
        <v>0</v>
      </c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</row>
    <row r="1062" spans="1:255" x14ac:dyDescent="0.25">
      <c r="A1062" s="2">
        <v>17</v>
      </c>
      <c r="B1062" s="2">
        <v>1</v>
      </c>
      <c r="C1062" s="2">
        <f>ROW(SmtRes!A1016)</f>
        <v>1016</v>
      </c>
      <c r="D1062" s="2">
        <f>ROW(EtalonRes!A989)</f>
        <v>989</v>
      </c>
      <c r="E1062" s="2" t="s">
        <v>589</v>
      </c>
      <c r="F1062" s="2" t="s">
        <v>324</v>
      </c>
      <c r="G1062" s="2" t="s">
        <v>325</v>
      </c>
      <c r="H1062" s="2" t="s">
        <v>231</v>
      </c>
      <c r="I1062" s="2">
        <f>ROUND(7.5/100,9)</f>
        <v>7.4999999999999997E-2</v>
      </c>
      <c r="J1062" s="2">
        <v>0</v>
      </c>
      <c r="K1062" s="2">
        <f>ROUND(7.5/100,9)</f>
        <v>7.4999999999999997E-2</v>
      </c>
      <c r="L1062" s="2"/>
      <c r="M1062" s="2"/>
      <c r="N1062" s="2"/>
      <c r="O1062" s="2">
        <f t="shared" ref="O1062:O1077" si="1089">ROUND(CP1062,2)</f>
        <v>3734.41</v>
      </c>
      <c r="P1062" s="2">
        <f t="shared" ref="P1062:P1077" si="1090">ROUND((ROUND((AC1062*AW1062*I1062),2)*BC1062),2)</f>
        <v>2794.29</v>
      </c>
      <c r="Q1062" s="2">
        <f>(ROUND((ROUND((((ET1062*1.25*1.1))*AV1062*I1062),2)*BB1062),2)+ROUND((ROUND(((AE1062-((EU1062*1.25*1.1)))*AV1062*I1062),2)*BS1062),2))</f>
        <v>33.799999999999997</v>
      </c>
      <c r="R1062" s="2">
        <f t="shared" ref="R1062:R1077" si="1091">ROUND((ROUND((AE1062*AV1062*I1062),2)*BS1062),2)</f>
        <v>3.71</v>
      </c>
      <c r="S1062" s="2">
        <f t="shared" ref="S1062:S1077" si="1092">ROUND((ROUND((AF1062*AV1062*I1062),2)*BA1062),2)</f>
        <v>906.32</v>
      </c>
      <c r="T1062" s="2">
        <f t="shared" ref="T1062:T1077" si="1093">ROUND(CU1062*I1062,2)</f>
        <v>0</v>
      </c>
      <c r="U1062" s="2">
        <f t="shared" ref="U1062:U1077" si="1094">CV1062*I1062</f>
        <v>80.06330475</v>
      </c>
      <c r="V1062" s="2">
        <f t="shared" ref="V1062:V1077" si="1095">CW1062*I1062</f>
        <v>0</v>
      </c>
      <c r="W1062" s="2">
        <f t="shared" ref="W1062:W1077" si="1096">ROUND(CX1062*I1062,2)</f>
        <v>0</v>
      </c>
      <c r="X1062" s="2">
        <f t="shared" ref="X1062:X1077" si="1097">ROUND(CY1062,2)</f>
        <v>837.23</v>
      </c>
      <c r="Y1062" s="2">
        <f t="shared" ref="Y1062:Y1077" si="1098">ROUND(CZ1062,2)</f>
        <v>445.91</v>
      </c>
      <c r="Z1062" s="2"/>
      <c r="AA1062" s="2">
        <v>56481265</v>
      </c>
      <c r="AB1062" s="2">
        <f t="shared" ref="AB1062:AB1077" si="1099">ROUND((AC1062+AD1062+AF1062),6)</f>
        <v>48427.335050000002</v>
      </c>
      <c r="AC1062" s="2">
        <f t="shared" ref="AC1062:AC1077" si="1100">ROUND((ES1062),6)</f>
        <v>36455.160000000003</v>
      </c>
      <c r="AD1062" s="2">
        <f>ROUND(((((ET1062*1.25*1.1))-((EU1062*1.25*1.1)))+AE1062),6)</f>
        <v>430.41624999999999</v>
      </c>
      <c r="AE1062" s="2">
        <f>ROUND(((EU1062*1.25*1.1)),6)</f>
        <v>47.231250000000003</v>
      </c>
      <c r="AF1062" s="2">
        <f>ROUND(((EV1062*1.15*1.1)),6)</f>
        <v>11541.7588</v>
      </c>
      <c r="AG1062" s="2">
        <f t="shared" ref="AG1062:AG1077" si="1101">ROUND((AP1062),6)</f>
        <v>0</v>
      </c>
      <c r="AH1062" s="2">
        <f>((EW1062*1.15*1.1))</f>
        <v>1019.59</v>
      </c>
      <c r="AI1062" s="2">
        <f>((EX1062*1.25*1.1))</f>
        <v>0</v>
      </c>
      <c r="AJ1062" s="2">
        <f t="shared" ref="AJ1062:AJ1077" si="1102">(AS1062)</f>
        <v>0</v>
      </c>
      <c r="AK1062" s="2">
        <v>45892.11</v>
      </c>
      <c r="AL1062" s="2">
        <v>36455.160000000003</v>
      </c>
      <c r="AM1062" s="2">
        <v>313.02999999999997</v>
      </c>
      <c r="AN1062" s="2">
        <v>34.35</v>
      </c>
      <c r="AO1062" s="2">
        <v>9123.92</v>
      </c>
      <c r="AP1062" s="2">
        <v>0</v>
      </c>
      <c r="AQ1062" s="2">
        <v>806</v>
      </c>
      <c r="AR1062" s="2">
        <v>0</v>
      </c>
      <c r="AS1062" s="2">
        <v>0</v>
      </c>
      <c r="AT1062" s="2">
        <v>92</v>
      </c>
      <c r="AU1062" s="2">
        <v>49</v>
      </c>
      <c r="AV1062" s="2">
        <v>1.0469999999999999</v>
      </c>
      <c r="AW1062" s="2">
        <v>1.022</v>
      </c>
      <c r="AX1062" s="2"/>
      <c r="AY1062" s="2"/>
      <c r="AZ1062" s="2">
        <v>1</v>
      </c>
      <c r="BA1062" s="2">
        <v>1</v>
      </c>
      <c r="BB1062" s="2">
        <v>1</v>
      </c>
      <c r="BC1062" s="2">
        <v>1</v>
      </c>
      <c r="BD1062" s="2" t="s">
        <v>3</v>
      </c>
      <c r="BE1062" s="2" t="s">
        <v>3</v>
      </c>
      <c r="BF1062" s="2" t="s">
        <v>3</v>
      </c>
      <c r="BG1062" s="2" t="s">
        <v>3</v>
      </c>
      <c r="BH1062" s="2">
        <v>0</v>
      </c>
      <c r="BI1062" s="2">
        <v>1</v>
      </c>
      <c r="BJ1062" s="2" t="s">
        <v>326</v>
      </c>
      <c r="BK1062" s="2"/>
      <c r="BL1062" s="2"/>
      <c r="BM1062" s="2">
        <v>8</v>
      </c>
      <c r="BN1062" s="2">
        <v>0</v>
      </c>
      <c r="BO1062" s="2" t="s">
        <v>324</v>
      </c>
      <c r="BP1062" s="2">
        <v>1</v>
      </c>
      <c r="BQ1062" s="2">
        <v>30</v>
      </c>
      <c r="BR1062" s="2">
        <v>0</v>
      </c>
      <c r="BS1062" s="2">
        <v>1</v>
      </c>
      <c r="BT1062" s="2">
        <v>1</v>
      </c>
      <c r="BU1062" s="2">
        <v>1</v>
      </c>
      <c r="BV1062" s="2">
        <v>1</v>
      </c>
      <c r="BW1062" s="2">
        <v>1</v>
      </c>
      <c r="BX1062" s="2">
        <v>1</v>
      </c>
      <c r="BY1062" s="2" t="s">
        <v>3</v>
      </c>
      <c r="BZ1062" s="2">
        <v>92</v>
      </c>
      <c r="CA1062" s="2">
        <v>49</v>
      </c>
      <c r="CB1062" s="2" t="s">
        <v>3</v>
      </c>
      <c r="CC1062" s="2"/>
      <c r="CD1062" s="2"/>
      <c r="CE1062" s="2">
        <v>30</v>
      </c>
      <c r="CF1062" s="2">
        <v>0</v>
      </c>
      <c r="CG1062" s="2">
        <v>0</v>
      </c>
      <c r="CH1062" s="2"/>
      <c r="CI1062" s="2"/>
      <c r="CJ1062" s="2"/>
      <c r="CK1062" s="2"/>
      <c r="CL1062" s="2"/>
      <c r="CM1062" s="2">
        <v>0</v>
      </c>
      <c r="CN1062" s="2" t="s">
        <v>3</v>
      </c>
      <c r="CO1062" s="2">
        <v>0</v>
      </c>
      <c r="CP1062" s="2">
        <f t="shared" ref="CP1062:CP1077" si="1103">(P1062+Q1062+S1062)</f>
        <v>3734.4100000000003</v>
      </c>
      <c r="CQ1062" s="2">
        <f t="shared" ref="CQ1062:CQ1077" si="1104">ROUND((ROUND((AC1062*AW1062*1),2)*BC1062),2)</f>
        <v>37257.17</v>
      </c>
      <c r="CR1062" s="2">
        <f>(ROUND((ROUND((((ET1062*1.25*1.1))*AV1062*1),2)*BB1062),2)+ROUND((ROUND(((AE1062-((EU1062*1.25*1.1)))*AV1062*1),2)*BS1062),2))</f>
        <v>450.65</v>
      </c>
      <c r="CS1062" s="2">
        <f t="shared" ref="CS1062:CS1077" si="1105">ROUND((ROUND((AE1062*AV1062*1),2)*BS1062),2)</f>
        <v>49.45</v>
      </c>
      <c r="CT1062" s="2">
        <f t="shared" ref="CT1062:CT1077" si="1106">ROUND((ROUND((AF1062*AV1062*1),2)*BA1062),2)</f>
        <v>12084.22</v>
      </c>
      <c r="CU1062" s="2">
        <f t="shared" ref="CU1062:CU1077" si="1107">AG1062</f>
        <v>0</v>
      </c>
      <c r="CV1062" s="2">
        <f t="shared" ref="CV1062:CV1077" si="1108">(AH1062*AV1062)</f>
        <v>1067.51073</v>
      </c>
      <c r="CW1062" s="2">
        <f t="shared" ref="CW1062:CW1077" si="1109">AI1062</f>
        <v>0</v>
      </c>
      <c r="CX1062" s="2">
        <f t="shared" ref="CX1062:CX1077" si="1110">AJ1062</f>
        <v>0</v>
      </c>
      <c r="CY1062" s="2">
        <f t="shared" ref="CY1062:CY1077" si="1111">(((S1062+R1062)*AT1062)/100)</f>
        <v>837.22760000000005</v>
      </c>
      <c r="CZ1062" s="2">
        <f t="shared" ref="CZ1062:CZ1077" si="1112">(((S1062+R1062)*AU1062)/100)</f>
        <v>445.91470000000004</v>
      </c>
      <c r="DA1062" s="2"/>
      <c r="DB1062" s="2"/>
      <c r="DC1062" s="2" t="s">
        <v>3</v>
      </c>
      <c r="DD1062" s="2" t="s">
        <v>3</v>
      </c>
      <c r="DE1062" s="2" t="s">
        <v>165</v>
      </c>
      <c r="DF1062" s="2" t="s">
        <v>165</v>
      </c>
      <c r="DG1062" s="2" t="s">
        <v>166</v>
      </c>
      <c r="DH1062" s="2" t="s">
        <v>3</v>
      </c>
      <c r="DI1062" s="2" t="s">
        <v>166</v>
      </c>
      <c r="DJ1062" s="2" t="s">
        <v>165</v>
      </c>
      <c r="DK1062" s="2" t="s">
        <v>3</v>
      </c>
      <c r="DL1062" s="2" t="s">
        <v>3</v>
      </c>
      <c r="DM1062" s="2" t="s">
        <v>3</v>
      </c>
      <c r="DN1062" s="2">
        <v>0</v>
      </c>
      <c r="DO1062" s="2">
        <v>0</v>
      </c>
      <c r="DP1062" s="2">
        <v>1</v>
      </c>
      <c r="DQ1062" s="2">
        <v>1</v>
      </c>
      <c r="DR1062" s="2"/>
      <c r="DS1062" s="2"/>
      <c r="DT1062" s="2"/>
      <c r="DU1062" s="2">
        <v>1013</v>
      </c>
      <c r="DV1062" s="2" t="s">
        <v>231</v>
      </c>
      <c r="DW1062" s="2" t="s">
        <v>231</v>
      </c>
      <c r="DX1062" s="2">
        <v>1</v>
      </c>
      <c r="DY1062" s="2"/>
      <c r="DZ1062" s="2" t="s">
        <v>3</v>
      </c>
      <c r="EA1062" s="2" t="s">
        <v>3</v>
      </c>
      <c r="EB1062" s="2" t="s">
        <v>3</v>
      </c>
      <c r="EC1062" s="2" t="s">
        <v>3</v>
      </c>
      <c r="ED1062" s="2"/>
      <c r="EE1062" s="2">
        <v>55586444</v>
      </c>
      <c r="EF1062" s="2">
        <v>30</v>
      </c>
      <c r="EG1062" s="2" t="s">
        <v>117</v>
      </c>
      <c r="EH1062" s="2">
        <v>0</v>
      </c>
      <c r="EI1062" s="2" t="s">
        <v>3</v>
      </c>
      <c r="EJ1062" s="2">
        <v>1</v>
      </c>
      <c r="EK1062" s="2">
        <v>8</v>
      </c>
      <c r="EL1062" s="2" t="s">
        <v>233</v>
      </c>
      <c r="EM1062" s="2" t="s">
        <v>234</v>
      </c>
      <c r="EN1062" s="2"/>
      <c r="EO1062" s="2" t="s">
        <v>52</v>
      </c>
      <c r="EP1062" s="2"/>
      <c r="EQ1062" s="2">
        <v>0</v>
      </c>
      <c r="ER1062" s="2">
        <v>45892.11</v>
      </c>
      <c r="ES1062" s="2">
        <v>36455.160000000003</v>
      </c>
      <c r="ET1062" s="2">
        <v>313.02999999999997</v>
      </c>
      <c r="EU1062" s="2">
        <v>34.35</v>
      </c>
      <c r="EV1062" s="2">
        <v>9123.92</v>
      </c>
      <c r="EW1062" s="2">
        <v>806</v>
      </c>
      <c r="EX1062" s="2">
        <v>0</v>
      </c>
      <c r="EY1062" s="2">
        <v>0</v>
      </c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>
        <v>0</v>
      </c>
      <c r="FR1062" s="2">
        <v>0</v>
      </c>
      <c r="FS1062" s="2">
        <v>0</v>
      </c>
      <c r="FT1062" s="2"/>
      <c r="FU1062" s="2"/>
      <c r="FV1062" s="2"/>
      <c r="FW1062" s="2"/>
      <c r="FX1062" s="2">
        <v>92</v>
      </c>
      <c r="FY1062" s="2">
        <v>49</v>
      </c>
      <c r="FZ1062" s="2"/>
      <c r="GA1062" s="2" t="s">
        <v>3</v>
      </c>
      <c r="GB1062" s="2"/>
      <c r="GC1062" s="2"/>
      <c r="GD1062" s="2">
        <v>1</v>
      </c>
      <c r="GE1062" s="2"/>
      <c r="GF1062" s="2">
        <v>1899326940</v>
      </c>
      <c r="GG1062" s="2">
        <v>2</v>
      </c>
      <c r="GH1062" s="2">
        <v>1</v>
      </c>
      <c r="GI1062" s="2">
        <v>2</v>
      </c>
      <c r="GJ1062" s="2">
        <v>0</v>
      </c>
      <c r="GK1062" s="2">
        <v>0</v>
      </c>
      <c r="GL1062" s="2">
        <f t="shared" ref="GL1062:GL1077" si="1113">ROUND(IF(AND(BH1062=3,BI1062=3,FS1062&lt;&gt;0),P1062,0),2)</f>
        <v>0</v>
      </c>
      <c r="GM1062" s="2">
        <f t="shared" ref="GM1062:GM1077" si="1114">ROUND(O1062+X1062+Y1062,2)+GX1062</f>
        <v>5017.55</v>
      </c>
      <c r="GN1062" s="2">
        <f t="shared" ref="GN1062:GN1077" si="1115">IF(OR(BI1062=0,BI1062=1),GM1062-GX1062,0)</f>
        <v>5017.55</v>
      </c>
      <c r="GO1062" s="2">
        <f t="shared" ref="GO1062:GO1077" si="1116">IF(BI1062=2,GM1062-GX1062,0)</f>
        <v>0</v>
      </c>
      <c r="GP1062" s="2">
        <f t="shared" ref="GP1062:GP1077" si="1117">IF(BI1062=4,GM1062-GX1062,0)</f>
        <v>0</v>
      </c>
      <c r="GQ1062" s="2"/>
      <c r="GR1062" s="2">
        <v>0</v>
      </c>
      <c r="GS1062" s="2">
        <v>3</v>
      </c>
      <c r="GT1062" s="2">
        <v>0</v>
      </c>
      <c r="GU1062" s="2" t="s">
        <v>3</v>
      </c>
      <c r="GV1062" s="2">
        <f t="shared" ref="GV1062:GV1077" si="1118">ROUND((GT1062),6)</f>
        <v>0</v>
      </c>
      <c r="GW1062" s="2">
        <v>1</v>
      </c>
      <c r="GX1062" s="2">
        <f t="shared" ref="GX1062:GX1077" si="1119">ROUND(HC1062*I1062,2)</f>
        <v>0</v>
      </c>
      <c r="GY1062" s="2"/>
      <c r="GZ1062" s="2"/>
      <c r="HA1062" s="2">
        <v>0</v>
      </c>
      <c r="HB1062" s="2">
        <v>0</v>
      </c>
      <c r="HC1062" s="2">
        <f t="shared" ref="HC1062:HC1077" si="1120">GV1062*GW1062</f>
        <v>0</v>
      </c>
      <c r="HD1062" s="2"/>
      <c r="HE1062" s="2" t="s">
        <v>3</v>
      </c>
      <c r="HF1062" s="2" t="s">
        <v>3</v>
      </c>
      <c r="HG1062" s="2"/>
      <c r="HH1062" s="2"/>
      <c r="HI1062" s="2"/>
      <c r="HJ1062" s="2"/>
      <c r="HK1062" s="2"/>
      <c r="HL1062" s="2"/>
      <c r="HM1062" s="2" t="s">
        <v>3</v>
      </c>
      <c r="HN1062" s="2" t="s">
        <v>3</v>
      </c>
      <c r="HO1062" s="2" t="s">
        <v>3</v>
      </c>
      <c r="HP1062" s="2" t="s">
        <v>3</v>
      </c>
      <c r="HQ1062" s="2" t="s">
        <v>3</v>
      </c>
      <c r="HR1062" s="2"/>
      <c r="HS1062" s="2">
        <v>0</v>
      </c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>
        <v>0</v>
      </c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</row>
    <row r="1063" spans="1:255" x14ac:dyDescent="0.25">
      <c r="A1063">
        <v>17</v>
      </c>
      <c r="B1063">
        <v>1</v>
      </c>
      <c r="C1063">
        <f>ROW(SmtRes!A1038)</f>
        <v>1038</v>
      </c>
      <c r="D1063">
        <f>ROW(EtalonRes!A1008)</f>
        <v>1008</v>
      </c>
      <c r="E1063" t="s">
        <v>589</v>
      </c>
      <c r="F1063" t="s">
        <v>324</v>
      </c>
      <c r="G1063" t="s">
        <v>325</v>
      </c>
      <c r="H1063" t="s">
        <v>231</v>
      </c>
      <c r="I1063">
        <f>ROUND(7.5/100,9)</f>
        <v>7.4999999999999997E-2</v>
      </c>
      <c r="J1063">
        <v>0</v>
      </c>
      <c r="K1063">
        <f>ROUND(7.5/100,9)</f>
        <v>7.4999999999999997E-2</v>
      </c>
      <c r="O1063">
        <f t="shared" si="1089"/>
        <v>58894.14</v>
      </c>
      <c r="P1063">
        <f t="shared" si="1090"/>
        <v>15089.17</v>
      </c>
      <c r="Q1063">
        <f>(ROUND((ROUND((((ET1063*1.25*1.1))*AV1063*I1063),2)*BB1063),2)+ROUND((ROUND(((AE1063-((EU1063*1.25*1.1)))*AV1063*I1063),2)*BS1063),2))</f>
        <v>464.75</v>
      </c>
      <c r="R1063">
        <f t="shared" si="1091"/>
        <v>177.41</v>
      </c>
      <c r="S1063">
        <f t="shared" si="1092"/>
        <v>43340.22</v>
      </c>
      <c r="T1063">
        <f t="shared" si="1093"/>
        <v>0</v>
      </c>
      <c r="U1063">
        <f t="shared" si="1094"/>
        <v>80.06330475</v>
      </c>
      <c r="V1063">
        <f t="shared" si="1095"/>
        <v>0</v>
      </c>
      <c r="W1063">
        <f t="shared" si="1096"/>
        <v>0</v>
      </c>
      <c r="X1063">
        <f t="shared" si="1097"/>
        <v>40036.22</v>
      </c>
      <c r="Y1063">
        <f t="shared" si="1098"/>
        <v>21323.64</v>
      </c>
      <c r="AA1063">
        <v>56481267</v>
      </c>
      <c r="AB1063">
        <f t="shared" si="1099"/>
        <v>48427.335050000002</v>
      </c>
      <c r="AC1063">
        <f t="shared" si="1100"/>
        <v>36455.160000000003</v>
      </c>
      <c r="AD1063">
        <f>ROUND(((((ET1063*1.25*1.1))-((EU1063*1.25*1.1)))+AE1063),6)</f>
        <v>430.41624999999999</v>
      </c>
      <c r="AE1063">
        <f>ROUND(((EU1063*1.25*1.1)),6)</f>
        <v>47.231250000000003</v>
      </c>
      <c r="AF1063">
        <f>ROUND(((EV1063*1.15*1.1)),6)</f>
        <v>11541.7588</v>
      </c>
      <c r="AG1063">
        <f t="shared" si="1101"/>
        <v>0</v>
      </c>
      <c r="AH1063">
        <f>((EW1063*1.15*1.1))</f>
        <v>1019.59</v>
      </c>
      <c r="AI1063">
        <f>((EX1063*1.25*1.1))</f>
        <v>0</v>
      </c>
      <c r="AJ1063">
        <f t="shared" si="1102"/>
        <v>0</v>
      </c>
      <c r="AK1063">
        <v>45892.11</v>
      </c>
      <c r="AL1063">
        <v>36455.160000000003</v>
      </c>
      <c r="AM1063">
        <v>313.02999999999997</v>
      </c>
      <c r="AN1063">
        <v>34.35</v>
      </c>
      <c r="AO1063">
        <v>9123.92</v>
      </c>
      <c r="AP1063">
        <v>0</v>
      </c>
      <c r="AQ1063">
        <v>806</v>
      </c>
      <c r="AR1063">
        <v>0</v>
      </c>
      <c r="AS1063">
        <v>0</v>
      </c>
      <c r="AT1063">
        <v>92</v>
      </c>
      <c r="AU1063">
        <v>49</v>
      </c>
      <c r="AV1063">
        <v>1.0469999999999999</v>
      </c>
      <c r="AW1063">
        <v>1.022</v>
      </c>
      <c r="AZ1063">
        <v>1</v>
      </c>
      <c r="BA1063">
        <v>47.82</v>
      </c>
      <c r="BB1063">
        <v>13.75</v>
      </c>
      <c r="BC1063">
        <v>5.4</v>
      </c>
      <c r="BD1063" t="s">
        <v>3</v>
      </c>
      <c r="BE1063" t="s">
        <v>3</v>
      </c>
      <c r="BF1063" t="s">
        <v>3</v>
      </c>
      <c r="BG1063" t="s">
        <v>3</v>
      </c>
      <c r="BH1063">
        <v>0</v>
      </c>
      <c r="BI1063">
        <v>1</v>
      </c>
      <c r="BJ1063" t="s">
        <v>326</v>
      </c>
      <c r="BM1063">
        <v>8</v>
      </c>
      <c r="BN1063">
        <v>0</v>
      </c>
      <c r="BO1063" t="s">
        <v>324</v>
      </c>
      <c r="BP1063">
        <v>1</v>
      </c>
      <c r="BQ1063">
        <v>30</v>
      </c>
      <c r="BR1063">
        <v>0</v>
      </c>
      <c r="BS1063">
        <v>47.82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 t="s">
        <v>3</v>
      </c>
      <c r="BZ1063">
        <v>92</v>
      </c>
      <c r="CA1063">
        <v>49</v>
      </c>
      <c r="CB1063" t="s">
        <v>3</v>
      </c>
      <c r="CE1063">
        <v>30</v>
      </c>
      <c r="CF1063">
        <v>0</v>
      </c>
      <c r="CG1063">
        <v>0</v>
      </c>
      <c r="CM1063">
        <v>0</v>
      </c>
      <c r="CN1063" t="s">
        <v>3</v>
      </c>
      <c r="CO1063">
        <v>0</v>
      </c>
      <c r="CP1063">
        <f t="shared" si="1103"/>
        <v>58894.14</v>
      </c>
      <c r="CQ1063">
        <f t="shared" si="1104"/>
        <v>201188.72</v>
      </c>
      <c r="CR1063">
        <f>(ROUND((ROUND((((ET1063*1.25*1.1))*AV1063*1),2)*BB1063),2)+ROUND((ROUND(((AE1063-((EU1063*1.25*1.1)))*AV1063*1),2)*BS1063),2))</f>
        <v>6196.44</v>
      </c>
      <c r="CS1063">
        <f t="shared" si="1105"/>
        <v>2364.6999999999998</v>
      </c>
      <c r="CT1063">
        <f t="shared" si="1106"/>
        <v>577867.4</v>
      </c>
      <c r="CU1063">
        <f t="shared" si="1107"/>
        <v>0</v>
      </c>
      <c r="CV1063">
        <f t="shared" si="1108"/>
        <v>1067.51073</v>
      </c>
      <c r="CW1063">
        <f t="shared" si="1109"/>
        <v>0</v>
      </c>
      <c r="CX1063">
        <f t="shared" si="1110"/>
        <v>0</v>
      </c>
      <c r="CY1063">
        <f t="shared" si="1111"/>
        <v>40036.219600000004</v>
      </c>
      <c r="CZ1063">
        <f t="shared" si="1112"/>
        <v>21323.6387</v>
      </c>
      <c r="DC1063" t="s">
        <v>3</v>
      </c>
      <c r="DD1063" t="s">
        <v>3</v>
      </c>
      <c r="DE1063" t="s">
        <v>165</v>
      </c>
      <c r="DF1063" t="s">
        <v>165</v>
      </c>
      <c r="DG1063" t="s">
        <v>166</v>
      </c>
      <c r="DH1063" t="s">
        <v>3</v>
      </c>
      <c r="DI1063" t="s">
        <v>166</v>
      </c>
      <c r="DJ1063" t="s">
        <v>165</v>
      </c>
      <c r="DK1063" t="s">
        <v>3</v>
      </c>
      <c r="DL1063" t="s">
        <v>3</v>
      </c>
      <c r="DM1063" t="s">
        <v>3</v>
      </c>
      <c r="DN1063">
        <v>0</v>
      </c>
      <c r="DO1063">
        <v>0</v>
      </c>
      <c r="DP1063">
        <v>1</v>
      </c>
      <c r="DQ1063">
        <v>1</v>
      </c>
      <c r="DU1063">
        <v>1013</v>
      </c>
      <c r="DV1063" t="s">
        <v>231</v>
      </c>
      <c r="DW1063" t="s">
        <v>231</v>
      </c>
      <c r="DX1063">
        <v>1</v>
      </c>
      <c r="DZ1063" t="s">
        <v>3</v>
      </c>
      <c r="EA1063" t="s">
        <v>3</v>
      </c>
      <c r="EB1063" t="s">
        <v>3</v>
      </c>
      <c r="EC1063" t="s">
        <v>3</v>
      </c>
      <c r="EE1063">
        <v>55586444</v>
      </c>
      <c r="EF1063">
        <v>30</v>
      </c>
      <c r="EG1063" t="s">
        <v>117</v>
      </c>
      <c r="EH1063">
        <v>0</v>
      </c>
      <c r="EI1063" t="s">
        <v>3</v>
      </c>
      <c r="EJ1063">
        <v>1</v>
      </c>
      <c r="EK1063">
        <v>8</v>
      </c>
      <c r="EL1063" t="s">
        <v>233</v>
      </c>
      <c r="EM1063" t="s">
        <v>234</v>
      </c>
      <c r="EO1063" t="s">
        <v>52</v>
      </c>
      <c r="EQ1063">
        <v>0</v>
      </c>
      <c r="ER1063">
        <v>45892.11</v>
      </c>
      <c r="ES1063">
        <v>36455.160000000003</v>
      </c>
      <c r="ET1063">
        <v>313.02999999999997</v>
      </c>
      <c r="EU1063">
        <v>34.35</v>
      </c>
      <c r="EV1063">
        <v>9123.92</v>
      </c>
      <c r="EW1063">
        <v>806</v>
      </c>
      <c r="EX1063">
        <v>0</v>
      </c>
      <c r="EY1063">
        <v>0</v>
      </c>
      <c r="FQ1063">
        <v>0</v>
      </c>
      <c r="FR1063">
        <v>0</v>
      </c>
      <c r="FS1063">
        <v>0</v>
      </c>
      <c r="FX1063">
        <v>92</v>
      </c>
      <c r="FY1063">
        <v>49</v>
      </c>
      <c r="GA1063" t="s">
        <v>3</v>
      </c>
      <c r="GD1063">
        <v>1</v>
      </c>
      <c r="GF1063">
        <v>1899326940</v>
      </c>
      <c r="GG1063">
        <v>2</v>
      </c>
      <c r="GH1063">
        <v>1</v>
      </c>
      <c r="GI1063">
        <v>2</v>
      </c>
      <c r="GJ1063">
        <v>0</v>
      </c>
      <c r="GK1063">
        <v>0</v>
      </c>
      <c r="GL1063">
        <f t="shared" si="1113"/>
        <v>0</v>
      </c>
      <c r="GM1063">
        <f t="shared" si="1114"/>
        <v>120254</v>
      </c>
      <c r="GN1063">
        <f t="shared" si="1115"/>
        <v>120254</v>
      </c>
      <c r="GO1063">
        <f t="shared" si="1116"/>
        <v>0</v>
      </c>
      <c r="GP1063">
        <f t="shared" si="1117"/>
        <v>0</v>
      </c>
      <c r="GR1063">
        <v>0</v>
      </c>
      <c r="GS1063">
        <v>3</v>
      </c>
      <c r="GT1063">
        <v>0</v>
      </c>
      <c r="GU1063" t="s">
        <v>3</v>
      </c>
      <c r="GV1063">
        <f t="shared" si="1118"/>
        <v>0</v>
      </c>
      <c r="GW1063">
        <v>1</v>
      </c>
      <c r="GX1063">
        <f t="shared" si="1119"/>
        <v>0</v>
      </c>
      <c r="HA1063">
        <v>0</v>
      </c>
      <c r="HB1063">
        <v>0</v>
      </c>
      <c r="HC1063">
        <f t="shared" si="1120"/>
        <v>0</v>
      </c>
      <c r="HE1063" t="s">
        <v>3</v>
      </c>
      <c r="HF1063" t="s">
        <v>3</v>
      </c>
      <c r="HM1063" t="s">
        <v>3</v>
      </c>
      <c r="HN1063" t="s">
        <v>3</v>
      </c>
      <c r="HO1063" t="s">
        <v>3</v>
      </c>
      <c r="HP1063" t="s">
        <v>3</v>
      </c>
      <c r="HQ1063" t="s">
        <v>3</v>
      </c>
      <c r="HS1063">
        <v>0</v>
      </c>
      <c r="IK1063">
        <v>0</v>
      </c>
    </row>
    <row r="1064" spans="1:255" x14ac:dyDescent="0.25">
      <c r="A1064" s="2">
        <v>18</v>
      </c>
      <c r="B1064" s="2">
        <v>1</v>
      </c>
      <c r="C1064" s="2">
        <v>1012</v>
      </c>
      <c r="D1064" s="2"/>
      <c r="E1064" s="2" t="s">
        <v>590</v>
      </c>
      <c r="F1064" s="2" t="s">
        <v>330</v>
      </c>
      <c r="G1064" s="2" t="s">
        <v>331</v>
      </c>
      <c r="H1064" s="2" t="s">
        <v>32</v>
      </c>
      <c r="I1064" s="2">
        <f>I1062*J1064</f>
        <v>0.13513</v>
      </c>
      <c r="J1064" s="2">
        <v>1.8017333333333334</v>
      </c>
      <c r="K1064" s="2">
        <v>1.801733</v>
      </c>
      <c r="L1064" s="2"/>
      <c r="M1064" s="2"/>
      <c r="N1064" s="2"/>
      <c r="O1064" s="2">
        <f t="shared" si="1089"/>
        <v>793.22</v>
      </c>
      <c r="P1064" s="2">
        <f t="shared" si="1090"/>
        <v>793.22</v>
      </c>
      <c r="Q1064" s="2">
        <f t="shared" ref="Q1064:Q1073" si="1121">(ROUND((ROUND(((ET1064)*AV1064*I1064),2)*BB1064),2)+ROUND((ROUND(((AE1064-(EU1064))*AV1064*I1064),2)*BS1064),2))</f>
        <v>0</v>
      </c>
      <c r="R1064" s="2">
        <f t="shared" si="1091"/>
        <v>0</v>
      </c>
      <c r="S1064" s="2">
        <f t="shared" si="1092"/>
        <v>0</v>
      </c>
      <c r="T1064" s="2">
        <f t="shared" si="1093"/>
        <v>0</v>
      </c>
      <c r="U1064" s="2">
        <f t="shared" si="1094"/>
        <v>0</v>
      </c>
      <c r="V1064" s="2">
        <f t="shared" si="1095"/>
        <v>0</v>
      </c>
      <c r="W1064" s="2">
        <f t="shared" si="1096"/>
        <v>0</v>
      </c>
      <c r="X1064" s="2">
        <f t="shared" si="1097"/>
        <v>0</v>
      </c>
      <c r="Y1064" s="2">
        <f t="shared" si="1098"/>
        <v>0</v>
      </c>
      <c r="Z1064" s="2"/>
      <c r="AA1064" s="2">
        <v>56481265</v>
      </c>
      <c r="AB1064" s="2">
        <f t="shared" si="1099"/>
        <v>5743.69</v>
      </c>
      <c r="AC1064" s="2">
        <f t="shared" si="1100"/>
        <v>5743.69</v>
      </c>
      <c r="AD1064" s="2">
        <f t="shared" ref="AD1064:AD1073" si="1122">ROUND((((ET1064)-(EU1064))+AE1064),6)</f>
        <v>0</v>
      </c>
      <c r="AE1064" s="2">
        <f t="shared" ref="AE1064:AE1073" si="1123">ROUND((EU1064),6)</f>
        <v>0</v>
      </c>
      <c r="AF1064" s="2">
        <f t="shared" ref="AF1064:AF1073" si="1124">ROUND((EV1064),6)</f>
        <v>0</v>
      </c>
      <c r="AG1064" s="2">
        <f t="shared" si="1101"/>
        <v>0</v>
      </c>
      <c r="AH1064" s="2">
        <f t="shared" ref="AH1064:AH1073" si="1125">(EW1064)</f>
        <v>0</v>
      </c>
      <c r="AI1064" s="2">
        <f t="shared" ref="AI1064:AI1073" si="1126">(EX1064)</f>
        <v>0</v>
      </c>
      <c r="AJ1064" s="2">
        <f t="shared" si="1102"/>
        <v>0</v>
      </c>
      <c r="AK1064" s="2">
        <v>5743.69</v>
      </c>
      <c r="AL1064" s="2">
        <v>5743.69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92</v>
      </c>
      <c r="AU1064" s="2">
        <v>49</v>
      </c>
      <c r="AV1064" s="2">
        <v>1</v>
      </c>
      <c r="AW1064" s="2">
        <v>1.022</v>
      </c>
      <c r="AX1064" s="2"/>
      <c r="AY1064" s="2"/>
      <c r="AZ1064" s="2">
        <v>1</v>
      </c>
      <c r="BA1064" s="2">
        <v>1</v>
      </c>
      <c r="BB1064" s="2">
        <v>1</v>
      </c>
      <c r="BC1064" s="2">
        <v>1</v>
      </c>
      <c r="BD1064" s="2" t="s">
        <v>3</v>
      </c>
      <c r="BE1064" s="2" t="s">
        <v>3</v>
      </c>
      <c r="BF1064" s="2" t="s">
        <v>3</v>
      </c>
      <c r="BG1064" s="2" t="s">
        <v>3</v>
      </c>
      <c r="BH1064" s="2">
        <v>3</v>
      </c>
      <c r="BI1064" s="2">
        <v>1</v>
      </c>
      <c r="BJ1064" s="2" t="s">
        <v>332</v>
      </c>
      <c r="BK1064" s="2"/>
      <c r="BL1064" s="2"/>
      <c r="BM1064" s="2">
        <v>8</v>
      </c>
      <c r="BN1064" s="2">
        <v>0</v>
      </c>
      <c r="BO1064" s="2" t="s">
        <v>3</v>
      </c>
      <c r="BP1064" s="2">
        <v>0</v>
      </c>
      <c r="BQ1064" s="2">
        <v>30</v>
      </c>
      <c r="BR1064" s="2">
        <v>0</v>
      </c>
      <c r="BS1064" s="2">
        <v>1</v>
      </c>
      <c r="BT1064" s="2">
        <v>1</v>
      </c>
      <c r="BU1064" s="2">
        <v>1</v>
      </c>
      <c r="BV1064" s="2">
        <v>1</v>
      </c>
      <c r="BW1064" s="2">
        <v>1</v>
      </c>
      <c r="BX1064" s="2">
        <v>1</v>
      </c>
      <c r="BY1064" s="2" t="s">
        <v>3</v>
      </c>
      <c r="BZ1064" s="2">
        <v>92</v>
      </c>
      <c r="CA1064" s="2">
        <v>49</v>
      </c>
      <c r="CB1064" s="2" t="s">
        <v>3</v>
      </c>
      <c r="CC1064" s="2"/>
      <c r="CD1064" s="2"/>
      <c r="CE1064" s="2">
        <v>30</v>
      </c>
      <c r="CF1064" s="2">
        <v>0</v>
      </c>
      <c r="CG1064" s="2">
        <v>0</v>
      </c>
      <c r="CH1064" s="2"/>
      <c r="CI1064" s="2"/>
      <c r="CJ1064" s="2"/>
      <c r="CK1064" s="2"/>
      <c r="CL1064" s="2"/>
      <c r="CM1064" s="2">
        <v>0</v>
      </c>
      <c r="CN1064" s="2" t="s">
        <v>3</v>
      </c>
      <c r="CO1064" s="2">
        <v>0</v>
      </c>
      <c r="CP1064" s="2">
        <f t="shared" si="1103"/>
        <v>793.22</v>
      </c>
      <c r="CQ1064" s="2">
        <f t="shared" si="1104"/>
        <v>5870.05</v>
      </c>
      <c r="CR1064" s="2">
        <f t="shared" ref="CR1064:CR1073" si="1127">(ROUND((ROUND(((ET1064)*AV1064*1),2)*BB1064),2)+ROUND((ROUND(((AE1064-(EU1064))*AV1064*1),2)*BS1064),2))</f>
        <v>0</v>
      </c>
      <c r="CS1064" s="2">
        <f t="shared" si="1105"/>
        <v>0</v>
      </c>
      <c r="CT1064" s="2">
        <f t="shared" si="1106"/>
        <v>0</v>
      </c>
      <c r="CU1064" s="2">
        <f t="shared" si="1107"/>
        <v>0</v>
      </c>
      <c r="CV1064" s="2">
        <f t="shared" si="1108"/>
        <v>0</v>
      </c>
      <c r="CW1064" s="2">
        <f t="shared" si="1109"/>
        <v>0</v>
      </c>
      <c r="CX1064" s="2">
        <f t="shared" si="1110"/>
        <v>0</v>
      </c>
      <c r="CY1064" s="2">
        <f t="shared" si="1111"/>
        <v>0</v>
      </c>
      <c r="CZ1064" s="2">
        <f t="shared" si="1112"/>
        <v>0</v>
      </c>
      <c r="DA1064" s="2"/>
      <c r="DB1064" s="2"/>
      <c r="DC1064" s="2" t="s">
        <v>3</v>
      </c>
      <c r="DD1064" s="2" t="s">
        <v>3</v>
      </c>
      <c r="DE1064" s="2" t="s">
        <v>3</v>
      </c>
      <c r="DF1064" s="2" t="s">
        <v>3</v>
      </c>
      <c r="DG1064" s="2" t="s">
        <v>3</v>
      </c>
      <c r="DH1064" s="2" t="s">
        <v>3</v>
      </c>
      <c r="DI1064" s="2" t="s">
        <v>3</v>
      </c>
      <c r="DJ1064" s="2" t="s">
        <v>3</v>
      </c>
      <c r="DK1064" s="2" t="s">
        <v>3</v>
      </c>
      <c r="DL1064" s="2" t="s">
        <v>3</v>
      </c>
      <c r="DM1064" s="2" t="s">
        <v>3</v>
      </c>
      <c r="DN1064" s="2">
        <v>0</v>
      </c>
      <c r="DO1064" s="2">
        <v>0</v>
      </c>
      <c r="DP1064" s="2">
        <v>1</v>
      </c>
      <c r="DQ1064" s="2">
        <v>1</v>
      </c>
      <c r="DR1064" s="2"/>
      <c r="DS1064" s="2"/>
      <c r="DT1064" s="2"/>
      <c r="DU1064" s="2">
        <v>1009</v>
      </c>
      <c r="DV1064" s="2" t="s">
        <v>32</v>
      </c>
      <c r="DW1064" s="2" t="s">
        <v>32</v>
      </c>
      <c r="DX1064" s="2">
        <v>1000</v>
      </c>
      <c r="DY1064" s="2"/>
      <c r="DZ1064" s="2" t="s">
        <v>3</v>
      </c>
      <c r="EA1064" s="2" t="s">
        <v>3</v>
      </c>
      <c r="EB1064" s="2" t="s">
        <v>3</v>
      </c>
      <c r="EC1064" s="2" t="s">
        <v>3</v>
      </c>
      <c r="ED1064" s="2"/>
      <c r="EE1064" s="2">
        <v>55586444</v>
      </c>
      <c r="EF1064" s="2">
        <v>30</v>
      </c>
      <c r="EG1064" s="2" t="s">
        <v>117</v>
      </c>
      <c r="EH1064" s="2">
        <v>0</v>
      </c>
      <c r="EI1064" s="2" t="s">
        <v>3</v>
      </c>
      <c r="EJ1064" s="2">
        <v>1</v>
      </c>
      <c r="EK1064" s="2">
        <v>8</v>
      </c>
      <c r="EL1064" s="2" t="s">
        <v>233</v>
      </c>
      <c r="EM1064" s="2" t="s">
        <v>234</v>
      </c>
      <c r="EN1064" s="2"/>
      <c r="EO1064" s="2" t="s">
        <v>3</v>
      </c>
      <c r="EP1064" s="2"/>
      <c r="EQ1064" s="2">
        <v>0</v>
      </c>
      <c r="ER1064" s="2">
        <v>5743.69</v>
      </c>
      <c r="ES1064" s="2">
        <v>5743.69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>
        <v>0</v>
      </c>
      <c r="FR1064" s="2">
        <v>0</v>
      </c>
      <c r="FS1064" s="2">
        <v>0</v>
      </c>
      <c r="FT1064" s="2"/>
      <c r="FU1064" s="2"/>
      <c r="FV1064" s="2"/>
      <c r="FW1064" s="2"/>
      <c r="FX1064" s="2">
        <v>92</v>
      </c>
      <c r="FY1064" s="2">
        <v>49</v>
      </c>
      <c r="FZ1064" s="2"/>
      <c r="GA1064" s="2" t="s">
        <v>3</v>
      </c>
      <c r="GB1064" s="2"/>
      <c r="GC1064" s="2"/>
      <c r="GD1064" s="2">
        <v>1</v>
      </c>
      <c r="GE1064" s="2"/>
      <c r="GF1064" s="2">
        <v>-977438433</v>
      </c>
      <c r="GG1064" s="2">
        <v>2</v>
      </c>
      <c r="GH1064" s="2">
        <v>1</v>
      </c>
      <c r="GI1064" s="2">
        <v>-2</v>
      </c>
      <c r="GJ1064" s="2">
        <v>0</v>
      </c>
      <c r="GK1064" s="2">
        <v>0</v>
      </c>
      <c r="GL1064" s="2">
        <f t="shared" si="1113"/>
        <v>0</v>
      </c>
      <c r="GM1064" s="2">
        <f t="shared" si="1114"/>
        <v>793.22</v>
      </c>
      <c r="GN1064" s="2">
        <f t="shared" si="1115"/>
        <v>793.22</v>
      </c>
      <c r="GO1064" s="2">
        <f t="shared" si="1116"/>
        <v>0</v>
      </c>
      <c r="GP1064" s="2">
        <f t="shared" si="1117"/>
        <v>0</v>
      </c>
      <c r="GQ1064" s="2"/>
      <c r="GR1064" s="2">
        <v>0</v>
      </c>
      <c r="GS1064" s="2">
        <v>3</v>
      </c>
      <c r="GT1064" s="2">
        <v>0</v>
      </c>
      <c r="GU1064" s="2" t="s">
        <v>3</v>
      </c>
      <c r="GV1064" s="2">
        <f t="shared" si="1118"/>
        <v>0</v>
      </c>
      <c r="GW1064" s="2">
        <v>1</v>
      </c>
      <c r="GX1064" s="2">
        <f t="shared" si="1119"/>
        <v>0</v>
      </c>
      <c r="GY1064" s="2"/>
      <c r="GZ1064" s="2"/>
      <c r="HA1064" s="2">
        <v>0</v>
      </c>
      <c r="HB1064" s="2">
        <v>0</v>
      </c>
      <c r="HC1064" s="2">
        <f t="shared" si="1120"/>
        <v>0</v>
      </c>
      <c r="HD1064" s="2"/>
      <c r="HE1064" s="2" t="s">
        <v>3</v>
      </c>
      <c r="HF1064" s="2" t="s">
        <v>3</v>
      </c>
      <c r="HG1064" s="2"/>
      <c r="HH1064" s="2"/>
      <c r="HI1064" s="2"/>
      <c r="HJ1064" s="2"/>
      <c r="HK1064" s="2"/>
      <c r="HL1064" s="2"/>
      <c r="HM1064" s="2" t="s">
        <v>3</v>
      </c>
      <c r="HN1064" s="2" t="s">
        <v>3</v>
      </c>
      <c r="HO1064" s="2" t="s">
        <v>3</v>
      </c>
      <c r="HP1064" s="2" t="s">
        <v>3</v>
      </c>
      <c r="HQ1064" s="2" t="s">
        <v>3</v>
      </c>
      <c r="HR1064" s="2"/>
      <c r="HS1064" s="2">
        <v>0</v>
      </c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>
        <v>0</v>
      </c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</row>
    <row r="1065" spans="1:255" x14ac:dyDescent="0.25">
      <c r="A1065">
        <v>18</v>
      </c>
      <c r="B1065">
        <v>1</v>
      </c>
      <c r="C1065">
        <v>1034</v>
      </c>
      <c r="E1065" t="s">
        <v>590</v>
      </c>
      <c r="F1065" t="s">
        <v>330</v>
      </c>
      <c r="G1065" t="s">
        <v>331</v>
      </c>
      <c r="H1065" t="s">
        <v>32</v>
      </c>
      <c r="I1065">
        <f>I1063*J1065</f>
        <v>0.13513</v>
      </c>
      <c r="J1065">
        <v>1.8017333333333334</v>
      </c>
      <c r="K1065">
        <v>1.801733</v>
      </c>
      <c r="O1065">
        <f t="shared" si="1089"/>
        <v>13191.25</v>
      </c>
      <c r="P1065">
        <f t="shared" si="1090"/>
        <v>13191.25</v>
      </c>
      <c r="Q1065">
        <f t="shared" si="1121"/>
        <v>0</v>
      </c>
      <c r="R1065">
        <f t="shared" si="1091"/>
        <v>0</v>
      </c>
      <c r="S1065">
        <f t="shared" si="1092"/>
        <v>0</v>
      </c>
      <c r="T1065">
        <f t="shared" si="1093"/>
        <v>0</v>
      </c>
      <c r="U1065">
        <f t="shared" si="1094"/>
        <v>0</v>
      </c>
      <c r="V1065">
        <f t="shared" si="1095"/>
        <v>0</v>
      </c>
      <c r="W1065">
        <f t="shared" si="1096"/>
        <v>0</v>
      </c>
      <c r="X1065">
        <f t="shared" si="1097"/>
        <v>0</v>
      </c>
      <c r="Y1065">
        <f t="shared" si="1098"/>
        <v>0</v>
      </c>
      <c r="AA1065">
        <v>56481267</v>
      </c>
      <c r="AB1065">
        <f t="shared" si="1099"/>
        <v>5743.69</v>
      </c>
      <c r="AC1065">
        <f t="shared" si="1100"/>
        <v>5743.69</v>
      </c>
      <c r="AD1065">
        <f t="shared" si="1122"/>
        <v>0</v>
      </c>
      <c r="AE1065">
        <f t="shared" si="1123"/>
        <v>0</v>
      </c>
      <c r="AF1065">
        <f t="shared" si="1124"/>
        <v>0</v>
      </c>
      <c r="AG1065">
        <f t="shared" si="1101"/>
        <v>0</v>
      </c>
      <c r="AH1065">
        <f t="shared" si="1125"/>
        <v>0</v>
      </c>
      <c r="AI1065">
        <f t="shared" si="1126"/>
        <v>0</v>
      </c>
      <c r="AJ1065">
        <f t="shared" si="1102"/>
        <v>0</v>
      </c>
      <c r="AK1065">
        <v>5743.69</v>
      </c>
      <c r="AL1065">
        <v>5743.69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92</v>
      </c>
      <c r="AU1065">
        <v>49</v>
      </c>
      <c r="AV1065">
        <v>1</v>
      </c>
      <c r="AW1065">
        <v>1.022</v>
      </c>
      <c r="AZ1065">
        <v>1</v>
      </c>
      <c r="BA1065">
        <v>1</v>
      </c>
      <c r="BB1065">
        <v>1</v>
      </c>
      <c r="BC1065">
        <v>16.63</v>
      </c>
      <c r="BD1065" t="s">
        <v>3</v>
      </c>
      <c r="BE1065" t="s">
        <v>3</v>
      </c>
      <c r="BF1065" t="s">
        <v>3</v>
      </c>
      <c r="BG1065" t="s">
        <v>3</v>
      </c>
      <c r="BH1065">
        <v>3</v>
      </c>
      <c r="BI1065">
        <v>1</v>
      </c>
      <c r="BJ1065" t="s">
        <v>332</v>
      </c>
      <c r="BM1065">
        <v>8</v>
      </c>
      <c r="BN1065">
        <v>0</v>
      </c>
      <c r="BO1065" t="s">
        <v>330</v>
      </c>
      <c r="BP1065">
        <v>1</v>
      </c>
      <c r="BQ1065">
        <v>30</v>
      </c>
      <c r="BR1065">
        <v>0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 t="s">
        <v>3</v>
      </c>
      <c r="BZ1065">
        <v>92</v>
      </c>
      <c r="CA1065">
        <v>49</v>
      </c>
      <c r="CB1065" t="s">
        <v>3</v>
      </c>
      <c r="CE1065">
        <v>30</v>
      </c>
      <c r="CF1065">
        <v>0</v>
      </c>
      <c r="CG1065">
        <v>0</v>
      </c>
      <c r="CM1065">
        <v>0</v>
      </c>
      <c r="CN1065" t="s">
        <v>3</v>
      </c>
      <c r="CO1065">
        <v>0</v>
      </c>
      <c r="CP1065">
        <f t="shared" si="1103"/>
        <v>13191.25</v>
      </c>
      <c r="CQ1065">
        <f t="shared" si="1104"/>
        <v>97618.93</v>
      </c>
      <c r="CR1065">
        <f t="shared" si="1127"/>
        <v>0</v>
      </c>
      <c r="CS1065">
        <f t="shared" si="1105"/>
        <v>0</v>
      </c>
      <c r="CT1065">
        <f t="shared" si="1106"/>
        <v>0</v>
      </c>
      <c r="CU1065">
        <f t="shared" si="1107"/>
        <v>0</v>
      </c>
      <c r="CV1065">
        <f t="shared" si="1108"/>
        <v>0</v>
      </c>
      <c r="CW1065">
        <f t="shared" si="1109"/>
        <v>0</v>
      </c>
      <c r="CX1065">
        <f t="shared" si="1110"/>
        <v>0</v>
      </c>
      <c r="CY1065">
        <f t="shared" si="1111"/>
        <v>0</v>
      </c>
      <c r="CZ1065">
        <f t="shared" si="1112"/>
        <v>0</v>
      </c>
      <c r="DC1065" t="s">
        <v>3</v>
      </c>
      <c r="DD1065" t="s">
        <v>3</v>
      </c>
      <c r="DE1065" t="s">
        <v>3</v>
      </c>
      <c r="DF1065" t="s">
        <v>3</v>
      </c>
      <c r="DG1065" t="s">
        <v>3</v>
      </c>
      <c r="DH1065" t="s">
        <v>3</v>
      </c>
      <c r="DI1065" t="s">
        <v>3</v>
      </c>
      <c r="DJ1065" t="s">
        <v>3</v>
      </c>
      <c r="DK1065" t="s">
        <v>3</v>
      </c>
      <c r="DL1065" t="s">
        <v>3</v>
      </c>
      <c r="DM1065" t="s">
        <v>3</v>
      </c>
      <c r="DN1065">
        <v>0</v>
      </c>
      <c r="DO1065">
        <v>0</v>
      </c>
      <c r="DP1065">
        <v>1</v>
      </c>
      <c r="DQ1065">
        <v>1</v>
      </c>
      <c r="DU1065">
        <v>1009</v>
      </c>
      <c r="DV1065" t="s">
        <v>32</v>
      </c>
      <c r="DW1065" t="s">
        <v>32</v>
      </c>
      <c r="DX1065">
        <v>1000</v>
      </c>
      <c r="DZ1065" t="s">
        <v>3</v>
      </c>
      <c r="EA1065" t="s">
        <v>3</v>
      </c>
      <c r="EB1065" t="s">
        <v>3</v>
      </c>
      <c r="EC1065" t="s">
        <v>3</v>
      </c>
      <c r="EE1065">
        <v>55586444</v>
      </c>
      <c r="EF1065">
        <v>30</v>
      </c>
      <c r="EG1065" t="s">
        <v>117</v>
      </c>
      <c r="EH1065">
        <v>0</v>
      </c>
      <c r="EI1065" t="s">
        <v>3</v>
      </c>
      <c r="EJ1065">
        <v>1</v>
      </c>
      <c r="EK1065">
        <v>8</v>
      </c>
      <c r="EL1065" t="s">
        <v>233</v>
      </c>
      <c r="EM1065" t="s">
        <v>234</v>
      </c>
      <c r="EO1065" t="s">
        <v>3</v>
      </c>
      <c r="EQ1065">
        <v>0</v>
      </c>
      <c r="ER1065">
        <v>5743.69</v>
      </c>
      <c r="ES1065">
        <v>5743.69</v>
      </c>
      <c r="ET1065">
        <v>0</v>
      </c>
      <c r="EU1065">
        <v>0</v>
      </c>
      <c r="EV1065">
        <v>0</v>
      </c>
      <c r="EW1065">
        <v>0</v>
      </c>
      <c r="EX1065">
        <v>0</v>
      </c>
      <c r="FQ1065">
        <v>0</v>
      </c>
      <c r="FR1065">
        <v>0</v>
      </c>
      <c r="FS1065">
        <v>0</v>
      </c>
      <c r="FX1065">
        <v>92</v>
      </c>
      <c r="FY1065">
        <v>49</v>
      </c>
      <c r="GA1065" t="s">
        <v>3</v>
      </c>
      <c r="GD1065">
        <v>1</v>
      </c>
      <c r="GF1065">
        <v>-977438433</v>
      </c>
      <c r="GG1065">
        <v>2</v>
      </c>
      <c r="GH1065">
        <v>1</v>
      </c>
      <c r="GI1065">
        <v>2</v>
      </c>
      <c r="GJ1065">
        <v>0</v>
      </c>
      <c r="GK1065">
        <v>0</v>
      </c>
      <c r="GL1065">
        <f t="shared" si="1113"/>
        <v>0</v>
      </c>
      <c r="GM1065">
        <f t="shared" si="1114"/>
        <v>13191.25</v>
      </c>
      <c r="GN1065">
        <f t="shared" si="1115"/>
        <v>13191.25</v>
      </c>
      <c r="GO1065">
        <f t="shared" si="1116"/>
        <v>0</v>
      </c>
      <c r="GP1065">
        <f t="shared" si="1117"/>
        <v>0</v>
      </c>
      <c r="GR1065">
        <v>0</v>
      </c>
      <c r="GS1065">
        <v>3</v>
      </c>
      <c r="GT1065">
        <v>0</v>
      </c>
      <c r="GU1065" t="s">
        <v>3</v>
      </c>
      <c r="GV1065">
        <f t="shared" si="1118"/>
        <v>0</v>
      </c>
      <c r="GW1065">
        <v>1</v>
      </c>
      <c r="GX1065">
        <f t="shared" si="1119"/>
        <v>0</v>
      </c>
      <c r="HA1065">
        <v>0</v>
      </c>
      <c r="HB1065">
        <v>0</v>
      </c>
      <c r="HC1065">
        <f t="shared" si="1120"/>
        <v>0</v>
      </c>
      <c r="HE1065" t="s">
        <v>3</v>
      </c>
      <c r="HF1065" t="s">
        <v>3</v>
      </c>
      <c r="HM1065" t="s">
        <v>3</v>
      </c>
      <c r="HN1065" t="s">
        <v>3</v>
      </c>
      <c r="HO1065" t="s">
        <v>3</v>
      </c>
      <c r="HP1065" t="s">
        <v>3</v>
      </c>
      <c r="HQ1065" t="s">
        <v>3</v>
      </c>
      <c r="HS1065">
        <v>0</v>
      </c>
      <c r="IK1065">
        <v>0</v>
      </c>
    </row>
    <row r="1066" spans="1:255" x14ac:dyDescent="0.25">
      <c r="A1066" s="2">
        <v>18</v>
      </c>
      <c r="B1066" s="2">
        <v>1</v>
      </c>
      <c r="C1066" s="2">
        <v>1013</v>
      </c>
      <c r="D1066" s="2"/>
      <c r="E1066" s="2" t="s">
        <v>591</v>
      </c>
      <c r="F1066" s="2" t="s">
        <v>240</v>
      </c>
      <c r="G1066" s="2" t="s">
        <v>241</v>
      </c>
      <c r="H1066" s="2" t="s">
        <v>32</v>
      </c>
      <c r="I1066" s="2">
        <f>I1062*J1066</f>
        <v>0.73862000000000005</v>
      </c>
      <c r="J1066" s="2">
        <v>9.8482666666666674</v>
      </c>
      <c r="K1066" s="2">
        <v>9.8482669999999999</v>
      </c>
      <c r="L1066" s="2"/>
      <c r="M1066" s="2"/>
      <c r="N1066" s="2"/>
      <c r="O1066" s="2">
        <f t="shared" si="1089"/>
        <v>4335.74</v>
      </c>
      <c r="P1066" s="2">
        <f t="shared" si="1090"/>
        <v>4335.74</v>
      </c>
      <c r="Q1066" s="2">
        <f t="shared" si="1121"/>
        <v>0</v>
      </c>
      <c r="R1066" s="2">
        <f t="shared" si="1091"/>
        <v>0</v>
      </c>
      <c r="S1066" s="2">
        <f t="shared" si="1092"/>
        <v>0</v>
      </c>
      <c r="T1066" s="2">
        <f t="shared" si="1093"/>
        <v>0</v>
      </c>
      <c r="U1066" s="2">
        <f t="shared" si="1094"/>
        <v>0</v>
      </c>
      <c r="V1066" s="2">
        <f t="shared" si="1095"/>
        <v>0</v>
      </c>
      <c r="W1066" s="2">
        <f t="shared" si="1096"/>
        <v>0</v>
      </c>
      <c r="X1066" s="2">
        <f t="shared" si="1097"/>
        <v>0</v>
      </c>
      <c r="Y1066" s="2">
        <f t="shared" si="1098"/>
        <v>0</v>
      </c>
      <c r="Z1066" s="2"/>
      <c r="AA1066" s="2">
        <v>56481265</v>
      </c>
      <c r="AB1066" s="2">
        <f t="shared" si="1099"/>
        <v>5743.69</v>
      </c>
      <c r="AC1066" s="2">
        <f t="shared" si="1100"/>
        <v>5743.69</v>
      </c>
      <c r="AD1066" s="2">
        <f t="shared" si="1122"/>
        <v>0</v>
      </c>
      <c r="AE1066" s="2">
        <f t="shared" si="1123"/>
        <v>0</v>
      </c>
      <c r="AF1066" s="2">
        <f t="shared" si="1124"/>
        <v>0</v>
      </c>
      <c r="AG1066" s="2">
        <f t="shared" si="1101"/>
        <v>0</v>
      </c>
      <c r="AH1066" s="2">
        <f t="shared" si="1125"/>
        <v>0</v>
      </c>
      <c r="AI1066" s="2">
        <f t="shared" si="1126"/>
        <v>0</v>
      </c>
      <c r="AJ1066" s="2">
        <f t="shared" si="1102"/>
        <v>0</v>
      </c>
      <c r="AK1066" s="2">
        <v>5743.69</v>
      </c>
      <c r="AL1066" s="2">
        <v>5743.69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92</v>
      </c>
      <c r="AU1066" s="2">
        <v>49</v>
      </c>
      <c r="AV1066" s="2">
        <v>1</v>
      </c>
      <c r="AW1066" s="2">
        <v>1.022</v>
      </c>
      <c r="AX1066" s="2"/>
      <c r="AY1066" s="2"/>
      <c r="AZ1066" s="2">
        <v>1</v>
      </c>
      <c r="BA1066" s="2">
        <v>1</v>
      </c>
      <c r="BB1066" s="2">
        <v>1</v>
      </c>
      <c r="BC1066" s="2">
        <v>1</v>
      </c>
      <c r="BD1066" s="2" t="s">
        <v>3</v>
      </c>
      <c r="BE1066" s="2" t="s">
        <v>3</v>
      </c>
      <c r="BF1066" s="2" t="s">
        <v>3</v>
      </c>
      <c r="BG1066" s="2" t="s">
        <v>3</v>
      </c>
      <c r="BH1066" s="2">
        <v>3</v>
      </c>
      <c r="BI1066" s="2">
        <v>1</v>
      </c>
      <c r="BJ1066" s="2" t="s">
        <v>242</v>
      </c>
      <c r="BK1066" s="2"/>
      <c r="BL1066" s="2"/>
      <c r="BM1066" s="2">
        <v>8</v>
      </c>
      <c r="BN1066" s="2">
        <v>0</v>
      </c>
      <c r="BO1066" s="2" t="s">
        <v>3</v>
      </c>
      <c r="BP1066" s="2">
        <v>0</v>
      </c>
      <c r="BQ1066" s="2">
        <v>30</v>
      </c>
      <c r="BR1066" s="2">
        <v>0</v>
      </c>
      <c r="BS1066" s="2">
        <v>1</v>
      </c>
      <c r="BT1066" s="2">
        <v>1</v>
      </c>
      <c r="BU1066" s="2">
        <v>1</v>
      </c>
      <c r="BV1066" s="2">
        <v>1</v>
      </c>
      <c r="BW1066" s="2">
        <v>1</v>
      </c>
      <c r="BX1066" s="2">
        <v>1</v>
      </c>
      <c r="BY1066" s="2" t="s">
        <v>3</v>
      </c>
      <c r="BZ1066" s="2">
        <v>92</v>
      </c>
      <c r="CA1066" s="2">
        <v>49</v>
      </c>
      <c r="CB1066" s="2" t="s">
        <v>3</v>
      </c>
      <c r="CC1066" s="2"/>
      <c r="CD1066" s="2"/>
      <c r="CE1066" s="2">
        <v>30</v>
      </c>
      <c r="CF1066" s="2">
        <v>0</v>
      </c>
      <c r="CG1066" s="2">
        <v>0</v>
      </c>
      <c r="CH1066" s="2"/>
      <c r="CI1066" s="2"/>
      <c r="CJ1066" s="2"/>
      <c r="CK1066" s="2"/>
      <c r="CL1066" s="2"/>
      <c r="CM1066" s="2">
        <v>0</v>
      </c>
      <c r="CN1066" s="2" t="s">
        <v>3</v>
      </c>
      <c r="CO1066" s="2">
        <v>0</v>
      </c>
      <c r="CP1066" s="2">
        <f t="shared" si="1103"/>
        <v>4335.74</v>
      </c>
      <c r="CQ1066" s="2">
        <f t="shared" si="1104"/>
        <v>5870.05</v>
      </c>
      <c r="CR1066" s="2">
        <f t="shared" si="1127"/>
        <v>0</v>
      </c>
      <c r="CS1066" s="2">
        <f t="shared" si="1105"/>
        <v>0</v>
      </c>
      <c r="CT1066" s="2">
        <f t="shared" si="1106"/>
        <v>0</v>
      </c>
      <c r="CU1066" s="2">
        <f t="shared" si="1107"/>
        <v>0</v>
      </c>
      <c r="CV1066" s="2">
        <f t="shared" si="1108"/>
        <v>0</v>
      </c>
      <c r="CW1066" s="2">
        <f t="shared" si="1109"/>
        <v>0</v>
      </c>
      <c r="CX1066" s="2">
        <f t="shared" si="1110"/>
        <v>0</v>
      </c>
      <c r="CY1066" s="2">
        <f t="shared" si="1111"/>
        <v>0</v>
      </c>
      <c r="CZ1066" s="2">
        <f t="shared" si="1112"/>
        <v>0</v>
      </c>
      <c r="DA1066" s="2"/>
      <c r="DB1066" s="2"/>
      <c r="DC1066" s="2" t="s">
        <v>3</v>
      </c>
      <c r="DD1066" s="2" t="s">
        <v>3</v>
      </c>
      <c r="DE1066" s="2" t="s">
        <v>3</v>
      </c>
      <c r="DF1066" s="2" t="s">
        <v>3</v>
      </c>
      <c r="DG1066" s="2" t="s">
        <v>3</v>
      </c>
      <c r="DH1066" s="2" t="s">
        <v>3</v>
      </c>
      <c r="DI1066" s="2" t="s">
        <v>3</v>
      </c>
      <c r="DJ1066" s="2" t="s">
        <v>3</v>
      </c>
      <c r="DK1066" s="2" t="s">
        <v>3</v>
      </c>
      <c r="DL1066" s="2" t="s">
        <v>3</v>
      </c>
      <c r="DM1066" s="2" t="s">
        <v>3</v>
      </c>
      <c r="DN1066" s="2">
        <v>0</v>
      </c>
      <c r="DO1066" s="2">
        <v>0</v>
      </c>
      <c r="DP1066" s="2">
        <v>1</v>
      </c>
      <c r="DQ1066" s="2">
        <v>1</v>
      </c>
      <c r="DR1066" s="2"/>
      <c r="DS1066" s="2"/>
      <c r="DT1066" s="2"/>
      <c r="DU1066" s="2">
        <v>1009</v>
      </c>
      <c r="DV1066" s="2" t="s">
        <v>32</v>
      </c>
      <c r="DW1066" s="2" t="s">
        <v>32</v>
      </c>
      <c r="DX1066" s="2">
        <v>1000</v>
      </c>
      <c r="DY1066" s="2"/>
      <c r="DZ1066" s="2" t="s">
        <v>3</v>
      </c>
      <c r="EA1066" s="2" t="s">
        <v>3</v>
      </c>
      <c r="EB1066" s="2" t="s">
        <v>3</v>
      </c>
      <c r="EC1066" s="2" t="s">
        <v>3</v>
      </c>
      <c r="ED1066" s="2"/>
      <c r="EE1066" s="2">
        <v>55586444</v>
      </c>
      <c r="EF1066" s="2">
        <v>30</v>
      </c>
      <c r="EG1066" s="2" t="s">
        <v>117</v>
      </c>
      <c r="EH1066" s="2">
        <v>0</v>
      </c>
      <c r="EI1066" s="2" t="s">
        <v>3</v>
      </c>
      <c r="EJ1066" s="2">
        <v>1</v>
      </c>
      <c r="EK1066" s="2">
        <v>8</v>
      </c>
      <c r="EL1066" s="2" t="s">
        <v>233</v>
      </c>
      <c r="EM1066" s="2" t="s">
        <v>234</v>
      </c>
      <c r="EN1066" s="2"/>
      <c r="EO1066" s="2" t="s">
        <v>3</v>
      </c>
      <c r="EP1066" s="2"/>
      <c r="EQ1066" s="2">
        <v>0</v>
      </c>
      <c r="ER1066" s="2">
        <v>5743.69</v>
      </c>
      <c r="ES1066" s="2">
        <v>5743.69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>
        <v>0</v>
      </c>
      <c r="FR1066" s="2">
        <v>0</v>
      </c>
      <c r="FS1066" s="2">
        <v>0</v>
      </c>
      <c r="FT1066" s="2"/>
      <c r="FU1066" s="2"/>
      <c r="FV1066" s="2"/>
      <c r="FW1066" s="2"/>
      <c r="FX1066" s="2">
        <v>92</v>
      </c>
      <c r="FY1066" s="2">
        <v>49</v>
      </c>
      <c r="FZ1066" s="2"/>
      <c r="GA1066" s="2" t="s">
        <v>3</v>
      </c>
      <c r="GB1066" s="2"/>
      <c r="GC1066" s="2"/>
      <c r="GD1066" s="2">
        <v>1</v>
      </c>
      <c r="GE1066" s="2"/>
      <c r="GF1066" s="2">
        <v>1611312075</v>
      </c>
      <c r="GG1066" s="2">
        <v>2</v>
      </c>
      <c r="GH1066" s="2">
        <v>1</v>
      </c>
      <c r="GI1066" s="2">
        <v>-2</v>
      </c>
      <c r="GJ1066" s="2">
        <v>0</v>
      </c>
      <c r="GK1066" s="2">
        <v>0</v>
      </c>
      <c r="GL1066" s="2">
        <f t="shared" si="1113"/>
        <v>0</v>
      </c>
      <c r="GM1066" s="2">
        <f t="shared" si="1114"/>
        <v>4335.74</v>
      </c>
      <c r="GN1066" s="2">
        <f t="shared" si="1115"/>
        <v>4335.74</v>
      </c>
      <c r="GO1066" s="2">
        <f t="shared" si="1116"/>
        <v>0</v>
      </c>
      <c r="GP1066" s="2">
        <f t="shared" si="1117"/>
        <v>0</v>
      </c>
      <c r="GQ1066" s="2"/>
      <c r="GR1066" s="2">
        <v>0</v>
      </c>
      <c r="GS1066" s="2">
        <v>3</v>
      </c>
      <c r="GT1066" s="2">
        <v>0</v>
      </c>
      <c r="GU1066" s="2" t="s">
        <v>3</v>
      </c>
      <c r="GV1066" s="2">
        <f t="shared" si="1118"/>
        <v>0</v>
      </c>
      <c r="GW1066" s="2">
        <v>1</v>
      </c>
      <c r="GX1066" s="2">
        <f t="shared" si="1119"/>
        <v>0</v>
      </c>
      <c r="GY1066" s="2"/>
      <c r="GZ1066" s="2"/>
      <c r="HA1066" s="2">
        <v>0</v>
      </c>
      <c r="HB1066" s="2">
        <v>0</v>
      </c>
      <c r="HC1066" s="2">
        <f t="shared" si="1120"/>
        <v>0</v>
      </c>
      <c r="HD1066" s="2"/>
      <c r="HE1066" s="2" t="s">
        <v>3</v>
      </c>
      <c r="HF1066" s="2" t="s">
        <v>3</v>
      </c>
      <c r="HG1066" s="2"/>
      <c r="HH1066" s="2"/>
      <c r="HI1066" s="2"/>
      <c r="HJ1066" s="2"/>
      <c r="HK1066" s="2"/>
      <c r="HL1066" s="2"/>
      <c r="HM1066" s="2" t="s">
        <v>3</v>
      </c>
      <c r="HN1066" s="2" t="s">
        <v>3</v>
      </c>
      <c r="HO1066" s="2" t="s">
        <v>3</v>
      </c>
      <c r="HP1066" s="2" t="s">
        <v>3</v>
      </c>
      <c r="HQ1066" s="2" t="s">
        <v>3</v>
      </c>
      <c r="HR1066" s="2"/>
      <c r="HS1066" s="2">
        <v>0</v>
      </c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>
        <v>0</v>
      </c>
      <c r="IL1066" s="2"/>
      <c r="IM1066" s="2"/>
      <c r="IN1066" s="2"/>
      <c r="IO1066" s="2"/>
      <c r="IP1066" s="2"/>
      <c r="IQ1066" s="2"/>
      <c r="IR1066" s="2"/>
      <c r="IS1066" s="2"/>
      <c r="IT1066" s="2"/>
      <c r="IU1066" s="2"/>
    </row>
    <row r="1067" spans="1:255" x14ac:dyDescent="0.25">
      <c r="A1067">
        <v>18</v>
      </c>
      <c r="B1067">
        <v>1</v>
      </c>
      <c r="C1067">
        <v>1035</v>
      </c>
      <c r="E1067" t="s">
        <v>591</v>
      </c>
      <c r="F1067" t="s">
        <v>240</v>
      </c>
      <c r="G1067" t="s">
        <v>241</v>
      </c>
      <c r="H1067" t="s">
        <v>32</v>
      </c>
      <c r="I1067">
        <f>I1063*J1067</f>
        <v>0.73862000000000005</v>
      </c>
      <c r="J1067">
        <v>9.8482666666666674</v>
      </c>
      <c r="K1067">
        <v>9.8482669999999999</v>
      </c>
      <c r="O1067">
        <f t="shared" si="1089"/>
        <v>68591.41</v>
      </c>
      <c r="P1067">
        <f t="shared" si="1090"/>
        <v>68591.41</v>
      </c>
      <c r="Q1067">
        <f t="shared" si="1121"/>
        <v>0</v>
      </c>
      <c r="R1067">
        <f t="shared" si="1091"/>
        <v>0</v>
      </c>
      <c r="S1067">
        <f t="shared" si="1092"/>
        <v>0</v>
      </c>
      <c r="T1067">
        <f t="shared" si="1093"/>
        <v>0</v>
      </c>
      <c r="U1067">
        <f t="shared" si="1094"/>
        <v>0</v>
      </c>
      <c r="V1067">
        <f t="shared" si="1095"/>
        <v>0</v>
      </c>
      <c r="W1067">
        <f t="shared" si="1096"/>
        <v>0</v>
      </c>
      <c r="X1067">
        <f t="shared" si="1097"/>
        <v>0</v>
      </c>
      <c r="Y1067">
        <f t="shared" si="1098"/>
        <v>0</v>
      </c>
      <c r="AA1067">
        <v>56481267</v>
      </c>
      <c r="AB1067">
        <f t="shared" si="1099"/>
        <v>5743.69</v>
      </c>
      <c r="AC1067">
        <f t="shared" si="1100"/>
        <v>5743.69</v>
      </c>
      <c r="AD1067">
        <f t="shared" si="1122"/>
        <v>0</v>
      </c>
      <c r="AE1067">
        <f t="shared" si="1123"/>
        <v>0</v>
      </c>
      <c r="AF1067">
        <f t="shared" si="1124"/>
        <v>0</v>
      </c>
      <c r="AG1067">
        <f t="shared" si="1101"/>
        <v>0</v>
      </c>
      <c r="AH1067">
        <f t="shared" si="1125"/>
        <v>0</v>
      </c>
      <c r="AI1067">
        <f t="shared" si="1126"/>
        <v>0</v>
      </c>
      <c r="AJ1067">
        <f t="shared" si="1102"/>
        <v>0</v>
      </c>
      <c r="AK1067">
        <v>5743.69</v>
      </c>
      <c r="AL1067">
        <v>5743.69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92</v>
      </c>
      <c r="AU1067">
        <v>49</v>
      </c>
      <c r="AV1067">
        <v>1</v>
      </c>
      <c r="AW1067">
        <v>1.022</v>
      </c>
      <c r="AZ1067">
        <v>1</v>
      </c>
      <c r="BA1067">
        <v>1</v>
      </c>
      <c r="BB1067">
        <v>1</v>
      </c>
      <c r="BC1067">
        <v>15.82</v>
      </c>
      <c r="BD1067" t="s">
        <v>3</v>
      </c>
      <c r="BE1067" t="s">
        <v>3</v>
      </c>
      <c r="BF1067" t="s">
        <v>3</v>
      </c>
      <c r="BG1067" t="s">
        <v>3</v>
      </c>
      <c r="BH1067">
        <v>3</v>
      </c>
      <c r="BI1067">
        <v>1</v>
      </c>
      <c r="BJ1067" t="s">
        <v>242</v>
      </c>
      <c r="BM1067">
        <v>8</v>
      </c>
      <c r="BN1067">
        <v>0</v>
      </c>
      <c r="BO1067" t="s">
        <v>240</v>
      </c>
      <c r="BP1067">
        <v>1</v>
      </c>
      <c r="BQ1067">
        <v>30</v>
      </c>
      <c r="BR1067">
        <v>0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 t="s">
        <v>3</v>
      </c>
      <c r="BZ1067">
        <v>92</v>
      </c>
      <c r="CA1067">
        <v>49</v>
      </c>
      <c r="CB1067" t="s">
        <v>3</v>
      </c>
      <c r="CE1067">
        <v>30</v>
      </c>
      <c r="CF1067">
        <v>0</v>
      </c>
      <c r="CG1067">
        <v>0</v>
      </c>
      <c r="CM1067">
        <v>0</v>
      </c>
      <c r="CN1067" t="s">
        <v>3</v>
      </c>
      <c r="CO1067">
        <v>0</v>
      </c>
      <c r="CP1067">
        <f t="shared" si="1103"/>
        <v>68591.41</v>
      </c>
      <c r="CQ1067">
        <f t="shared" si="1104"/>
        <v>92864.19</v>
      </c>
      <c r="CR1067">
        <f t="shared" si="1127"/>
        <v>0</v>
      </c>
      <c r="CS1067">
        <f t="shared" si="1105"/>
        <v>0</v>
      </c>
      <c r="CT1067">
        <f t="shared" si="1106"/>
        <v>0</v>
      </c>
      <c r="CU1067">
        <f t="shared" si="1107"/>
        <v>0</v>
      </c>
      <c r="CV1067">
        <f t="shared" si="1108"/>
        <v>0</v>
      </c>
      <c r="CW1067">
        <f t="shared" si="1109"/>
        <v>0</v>
      </c>
      <c r="CX1067">
        <f t="shared" si="1110"/>
        <v>0</v>
      </c>
      <c r="CY1067">
        <f t="shared" si="1111"/>
        <v>0</v>
      </c>
      <c r="CZ1067">
        <f t="shared" si="1112"/>
        <v>0</v>
      </c>
      <c r="DC1067" t="s">
        <v>3</v>
      </c>
      <c r="DD1067" t="s">
        <v>3</v>
      </c>
      <c r="DE1067" t="s">
        <v>3</v>
      </c>
      <c r="DF1067" t="s">
        <v>3</v>
      </c>
      <c r="DG1067" t="s">
        <v>3</v>
      </c>
      <c r="DH1067" t="s">
        <v>3</v>
      </c>
      <c r="DI1067" t="s">
        <v>3</v>
      </c>
      <c r="DJ1067" t="s">
        <v>3</v>
      </c>
      <c r="DK1067" t="s">
        <v>3</v>
      </c>
      <c r="DL1067" t="s">
        <v>3</v>
      </c>
      <c r="DM1067" t="s">
        <v>3</v>
      </c>
      <c r="DN1067">
        <v>0</v>
      </c>
      <c r="DO1067">
        <v>0</v>
      </c>
      <c r="DP1067">
        <v>1</v>
      </c>
      <c r="DQ1067">
        <v>1</v>
      </c>
      <c r="DU1067">
        <v>1009</v>
      </c>
      <c r="DV1067" t="s">
        <v>32</v>
      </c>
      <c r="DW1067" t="s">
        <v>32</v>
      </c>
      <c r="DX1067">
        <v>1000</v>
      </c>
      <c r="DZ1067" t="s">
        <v>3</v>
      </c>
      <c r="EA1067" t="s">
        <v>3</v>
      </c>
      <c r="EB1067" t="s">
        <v>3</v>
      </c>
      <c r="EC1067" t="s">
        <v>3</v>
      </c>
      <c r="EE1067">
        <v>55586444</v>
      </c>
      <c r="EF1067">
        <v>30</v>
      </c>
      <c r="EG1067" t="s">
        <v>117</v>
      </c>
      <c r="EH1067">
        <v>0</v>
      </c>
      <c r="EI1067" t="s">
        <v>3</v>
      </c>
      <c r="EJ1067">
        <v>1</v>
      </c>
      <c r="EK1067">
        <v>8</v>
      </c>
      <c r="EL1067" t="s">
        <v>233</v>
      </c>
      <c r="EM1067" t="s">
        <v>234</v>
      </c>
      <c r="EO1067" t="s">
        <v>3</v>
      </c>
      <c r="EQ1067">
        <v>0</v>
      </c>
      <c r="ER1067">
        <v>5743.69</v>
      </c>
      <c r="ES1067">
        <v>5743.69</v>
      </c>
      <c r="ET1067">
        <v>0</v>
      </c>
      <c r="EU1067">
        <v>0</v>
      </c>
      <c r="EV1067">
        <v>0</v>
      </c>
      <c r="EW1067">
        <v>0</v>
      </c>
      <c r="EX1067">
        <v>0</v>
      </c>
      <c r="FQ1067">
        <v>0</v>
      </c>
      <c r="FR1067">
        <v>0</v>
      </c>
      <c r="FS1067">
        <v>0</v>
      </c>
      <c r="FX1067">
        <v>92</v>
      </c>
      <c r="FY1067">
        <v>49</v>
      </c>
      <c r="GA1067" t="s">
        <v>3</v>
      </c>
      <c r="GD1067">
        <v>1</v>
      </c>
      <c r="GF1067">
        <v>1611312075</v>
      </c>
      <c r="GG1067">
        <v>2</v>
      </c>
      <c r="GH1067">
        <v>1</v>
      </c>
      <c r="GI1067">
        <v>2</v>
      </c>
      <c r="GJ1067">
        <v>0</v>
      </c>
      <c r="GK1067">
        <v>0</v>
      </c>
      <c r="GL1067">
        <f t="shared" si="1113"/>
        <v>0</v>
      </c>
      <c r="GM1067">
        <f t="shared" si="1114"/>
        <v>68591.41</v>
      </c>
      <c r="GN1067">
        <f t="shared" si="1115"/>
        <v>68591.41</v>
      </c>
      <c r="GO1067">
        <f t="shared" si="1116"/>
        <v>0</v>
      </c>
      <c r="GP1067">
        <f t="shared" si="1117"/>
        <v>0</v>
      </c>
      <c r="GR1067">
        <v>0</v>
      </c>
      <c r="GS1067">
        <v>3</v>
      </c>
      <c r="GT1067">
        <v>0</v>
      </c>
      <c r="GU1067" t="s">
        <v>3</v>
      </c>
      <c r="GV1067">
        <f t="shared" si="1118"/>
        <v>0</v>
      </c>
      <c r="GW1067">
        <v>1</v>
      </c>
      <c r="GX1067">
        <f t="shared" si="1119"/>
        <v>0</v>
      </c>
      <c r="HA1067">
        <v>0</v>
      </c>
      <c r="HB1067">
        <v>0</v>
      </c>
      <c r="HC1067">
        <f t="shared" si="1120"/>
        <v>0</v>
      </c>
      <c r="HE1067" t="s">
        <v>3</v>
      </c>
      <c r="HF1067" t="s">
        <v>3</v>
      </c>
      <c r="HM1067" t="s">
        <v>3</v>
      </c>
      <c r="HN1067" t="s">
        <v>3</v>
      </c>
      <c r="HO1067" t="s">
        <v>3</v>
      </c>
      <c r="HP1067" t="s">
        <v>3</v>
      </c>
      <c r="HQ1067" t="s">
        <v>3</v>
      </c>
      <c r="HS1067">
        <v>0</v>
      </c>
      <c r="IK1067">
        <v>0</v>
      </c>
    </row>
    <row r="1068" spans="1:255" x14ac:dyDescent="0.25">
      <c r="A1068" s="2">
        <v>18</v>
      </c>
      <c r="B1068" s="2">
        <v>1</v>
      </c>
      <c r="C1068" s="2">
        <v>1014</v>
      </c>
      <c r="D1068" s="2"/>
      <c r="E1068" s="2" t="s">
        <v>592</v>
      </c>
      <c r="F1068" s="2" t="s">
        <v>236</v>
      </c>
      <c r="G1068" s="2" t="s">
        <v>237</v>
      </c>
      <c r="H1068" s="2" t="s">
        <v>32</v>
      </c>
      <c r="I1068" s="2">
        <f>I1062*J1068</f>
        <v>0.17358000000000004</v>
      </c>
      <c r="J1068" s="2">
        <v>2.3144000000000005</v>
      </c>
      <c r="K1068" s="2">
        <v>2.3144</v>
      </c>
      <c r="L1068" s="2"/>
      <c r="M1068" s="2"/>
      <c r="N1068" s="2"/>
      <c r="O1068" s="2">
        <f t="shared" si="1089"/>
        <v>1018.92</v>
      </c>
      <c r="P1068" s="2">
        <f t="shared" si="1090"/>
        <v>1018.92</v>
      </c>
      <c r="Q1068" s="2">
        <f t="shared" si="1121"/>
        <v>0</v>
      </c>
      <c r="R1068" s="2">
        <f t="shared" si="1091"/>
        <v>0</v>
      </c>
      <c r="S1068" s="2">
        <f t="shared" si="1092"/>
        <v>0</v>
      </c>
      <c r="T1068" s="2">
        <f t="shared" si="1093"/>
        <v>0</v>
      </c>
      <c r="U1068" s="2">
        <f t="shared" si="1094"/>
        <v>0</v>
      </c>
      <c r="V1068" s="2">
        <f t="shared" si="1095"/>
        <v>0</v>
      </c>
      <c r="W1068" s="2">
        <f t="shared" si="1096"/>
        <v>0</v>
      </c>
      <c r="X1068" s="2">
        <f t="shared" si="1097"/>
        <v>0</v>
      </c>
      <c r="Y1068" s="2">
        <f t="shared" si="1098"/>
        <v>0</v>
      </c>
      <c r="Z1068" s="2"/>
      <c r="AA1068" s="2">
        <v>56481265</v>
      </c>
      <c r="AB1068" s="2">
        <f t="shared" si="1099"/>
        <v>5743.69</v>
      </c>
      <c r="AC1068" s="2">
        <f t="shared" si="1100"/>
        <v>5743.69</v>
      </c>
      <c r="AD1068" s="2">
        <f t="shared" si="1122"/>
        <v>0</v>
      </c>
      <c r="AE1068" s="2">
        <f t="shared" si="1123"/>
        <v>0</v>
      </c>
      <c r="AF1068" s="2">
        <f t="shared" si="1124"/>
        <v>0</v>
      </c>
      <c r="AG1068" s="2">
        <f t="shared" si="1101"/>
        <v>0</v>
      </c>
      <c r="AH1068" s="2">
        <f t="shared" si="1125"/>
        <v>0</v>
      </c>
      <c r="AI1068" s="2">
        <f t="shared" si="1126"/>
        <v>0</v>
      </c>
      <c r="AJ1068" s="2">
        <f t="shared" si="1102"/>
        <v>0</v>
      </c>
      <c r="AK1068" s="2">
        <v>5743.69</v>
      </c>
      <c r="AL1068" s="2">
        <v>5743.69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92</v>
      </c>
      <c r="AU1068" s="2">
        <v>49</v>
      </c>
      <c r="AV1068" s="2">
        <v>1</v>
      </c>
      <c r="AW1068" s="2">
        <v>1.022</v>
      </c>
      <c r="AX1068" s="2"/>
      <c r="AY1068" s="2"/>
      <c r="AZ1068" s="2">
        <v>1</v>
      </c>
      <c r="BA1068" s="2">
        <v>1</v>
      </c>
      <c r="BB1068" s="2">
        <v>1</v>
      </c>
      <c r="BC1068" s="2">
        <v>1</v>
      </c>
      <c r="BD1068" s="2" t="s">
        <v>3</v>
      </c>
      <c r="BE1068" s="2" t="s">
        <v>3</v>
      </c>
      <c r="BF1068" s="2" t="s">
        <v>3</v>
      </c>
      <c r="BG1068" s="2" t="s">
        <v>3</v>
      </c>
      <c r="BH1068" s="2">
        <v>3</v>
      </c>
      <c r="BI1068" s="2">
        <v>1</v>
      </c>
      <c r="BJ1068" s="2" t="s">
        <v>238</v>
      </c>
      <c r="BK1068" s="2"/>
      <c r="BL1068" s="2"/>
      <c r="BM1068" s="2">
        <v>8</v>
      </c>
      <c r="BN1068" s="2">
        <v>0</v>
      </c>
      <c r="BO1068" s="2" t="s">
        <v>3</v>
      </c>
      <c r="BP1068" s="2">
        <v>0</v>
      </c>
      <c r="BQ1068" s="2">
        <v>30</v>
      </c>
      <c r="BR1068" s="2">
        <v>0</v>
      </c>
      <c r="BS1068" s="2">
        <v>1</v>
      </c>
      <c r="BT1068" s="2">
        <v>1</v>
      </c>
      <c r="BU1068" s="2">
        <v>1</v>
      </c>
      <c r="BV1068" s="2">
        <v>1</v>
      </c>
      <c r="BW1068" s="2">
        <v>1</v>
      </c>
      <c r="BX1068" s="2">
        <v>1</v>
      </c>
      <c r="BY1068" s="2" t="s">
        <v>3</v>
      </c>
      <c r="BZ1068" s="2">
        <v>92</v>
      </c>
      <c r="CA1068" s="2">
        <v>49</v>
      </c>
      <c r="CB1068" s="2" t="s">
        <v>3</v>
      </c>
      <c r="CC1068" s="2"/>
      <c r="CD1068" s="2"/>
      <c r="CE1068" s="2">
        <v>30</v>
      </c>
      <c r="CF1068" s="2">
        <v>0</v>
      </c>
      <c r="CG1068" s="2">
        <v>0</v>
      </c>
      <c r="CH1068" s="2"/>
      <c r="CI1068" s="2"/>
      <c r="CJ1068" s="2"/>
      <c r="CK1068" s="2"/>
      <c r="CL1068" s="2"/>
      <c r="CM1068" s="2">
        <v>0</v>
      </c>
      <c r="CN1068" s="2" t="s">
        <v>3</v>
      </c>
      <c r="CO1068" s="2">
        <v>0</v>
      </c>
      <c r="CP1068" s="2">
        <f t="shared" si="1103"/>
        <v>1018.92</v>
      </c>
      <c r="CQ1068" s="2">
        <f t="shared" si="1104"/>
        <v>5870.05</v>
      </c>
      <c r="CR1068" s="2">
        <f t="shared" si="1127"/>
        <v>0</v>
      </c>
      <c r="CS1068" s="2">
        <f t="shared" si="1105"/>
        <v>0</v>
      </c>
      <c r="CT1068" s="2">
        <f t="shared" si="1106"/>
        <v>0</v>
      </c>
      <c r="CU1068" s="2">
        <f t="shared" si="1107"/>
        <v>0</v>
      </c>
      <c r="CV1068" s="2">
        <f t="shared" si="1108"/>
        <v>0</v>
      </c>
      <c r="CW1068" s="2">
        <f t="shared" si="1109"/>
        <v>0</v>
      </c>
      <c r="CX1068" s="2">
        <f t="shared" si="1110"/>
        <v>0</v>
      </c>
      <c r="CY1068" s="2">
        <f t="shared" si="1111"/>
        <v>0</v>
      </c>
      <c r="CZ1068" s="2">
        <f t="shared" si="1112"/>
        <v>0</v>
      </c>
      <c r="DA1068" s="2"/>
      <c r="DB1068" s="2"/>
      <c r="DC1068" s="2" t="s">
        <v>3</v>
      </c>
      <c r="DD1068" s="2" t="s">
        <v>3</v>
      </c>
      <c r="DE1068" s="2" t="s">
        <v>3</v>
      </c>
      <c r="DF1068" s="2" t="s">
        <v>3</v>
      </c>
      <c r="DG1068" s="2" t="s">
        <v>3</v>
      </c>
      <c r="DH1068" s="2" t="s">
        <v>3</v>
      </c>
      <c r="DI1068" s="2" t="s">
        <v>3</v>
      </c>
      <c r="DJ1068" s="2" t="s">
        <v>3</v>
      </c>
      <c r="DK1068" s="2" t="s">
        <v>3</v>
      </c>
      <c r="DL1068" s="2" t="s">
        <v>3</v>
      </c>
      <c r="DM1068" s="2" t="s">
        <v>3</v>
      </c>
      <c r="DN1068" s="2">
        <v>0</v>
      </c>
      <c r="DO1068" s="2">
        <v>0</v>
      </c>
      <c r="DP1068" s="2">
        <v>1</v>
      </c>
      <c r="DQ1068" s="2">
        <v>1</v>
      </c>
      <c r="DR1068" s="2"/>
      <c r="DS1068" s="2"/>
      <c r="DT1068" s="2"/>
      <c r="DU1068" s="2">
        <v>1009</v>
      </c>
      <c r="DV1068" s="2" t="s">
        <v>32</v>
      </c>
      <c r="DW1068" s="2" t="s">
        <v>32</v>
      </c>
      <c r="DX1068" s="2">
        <v>1000</v>
      </c>
      <c r="DY1068" s="2"/>
      <c r="DZ1068" s="2" t="s">
        <v>3</v>
      </c>
      <c r="EA1068" s="2" t="s">
        <v>3</v>
      </c>
      <c r="EB1068" s="2" t="s">
        <v>3</v>
      </c>
      <c r="EC1068" s="2" t="s">
        <v>3</v>
      </c>
      <c r="ED1068" s="2"/>
      <c r="EE1068" s="2">
        <v>55586444</v>
      </c>
      <c r="EF1068" s="2">
        <v>30</v>
      </c>
      <c r="EG1068" s="2" t="s">
        <v>117</v>
      </c>
      <c r="EH1068" s="2">
        <v>0</v>
      </c>
      <c r="EI1068" s="2" t="s">
        <v>3</v>
      </c>
      <c r="EJ1068" s="2">
        <v>1</v>
      </c>
      <c r="EK1068" s="2">
        <v>8</v>
      </c>
      <c r="EL1068" s="2" t="s">
        <v>233</v>
      </c>
      <c r="EM1068" s="2" t="s">
        <v>234</v>
      </c>
      <c r="EN1068" s="2"/>
      <c r="EO1068" s="2" t="s">
        <v>3</v>
      </c>
      <c r="EP1068" s="2"/>
      <c r="EQ1068" s="2">
        <v>0</v>
      </c>
      <c r="ER1068" s="2">
        <v>5743.69</v>
      </c>
      <c r="ES1068" s="2">
        <v>5743.69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>
        <v>0</v>
      </c>
      <c r="FR1068" s="2">
        <v>0</v>
      </c>
      <c r="FS1068" s="2">
        <v>0</v>
      </c>
      <c r="FT1068" s="2"/>
      <c r="FU1068" s="2"/>
      <c r="FV1068" s="2"/>
      <c r="FW1068" s="2"/>
      <c r="FX1068" s="2">
        <v>92</v>
      </c>
      <c r="FY1068" s="2">
        <v>49</v>
      </c>
      <c r="FZ1068" s="2"/>
      <c r="GA1068" s="2" t="s">
        <v>3</v>
      </c>
      <c r="GB1068" s="2"/>
      <c r="GC1068" s="2"/>
      <c r="GD1068" s="2">
        <v>1</v>
      </c>
      <c r="GE1068" s="2"/>
      <c r="GF1068" s="2">
        <v>-1581169957</v>
      </c>
      <c r="GG1068" s="2">
        <v>2</v>
      </c>
      <c r="GH1068" s="2">
        <v>1</v>
      </c>
      <c r="GI1068" s="2">
        <v>-2</v>
      </c>
      <c r="GJ1068" s="2">
        <v>0</v>
      </c>
      <c r="GK1068" s="2">
        <v>0</v>
      </c>
      <c r="GL1068" s="2">
        <f t="shared" si="1113"/>
        <v>0</v>
      </c>
      <c r="GM1068" s="2">
        <f t="shared" si="1114"/>
        <v>1018.92</v>
      </c>
      <c r="GN1068" s="2">
        <f t="shared" si="1115"/>
        <v>1018.92</v>
      </c>
      <c r="GO1068" s="2">
        <f t="shared" si="1116"/>
        <v>0</v>
      </c>
      <c r="GP1068" s="2">
        <f t="shared" si="1117"/>
        <v>0</v>
      </c>
      <c r="GQ1068" s="2"/>
      <c r="GR1068" s="2">
        <v>0</v>
      </c>
      <c r="GS1068" s="2">
        <v>3</v>
      </c>
      <c r="GT1068" s="2">
        <v>0</v>
      </c>
      <c r="GU1068" s="2" t="s">
        <v>3</v>
      </c>
      <c r="GV1068" s="2">
        <f t="shared" si="1118"/>
        <v>0</v>
      </c>
      <c r="GW1068" s="2">
        <v>1</v>
      </c>
      <c r="GX1068" s="2">
        <f t="shared" si="1119"/>
        <v>0</v>
      </c>
      <c r="GY1068" s="2"/>
      <c r="GZ1068" s="2"/>
      <c r="HA1068" s="2">
        <v>0</v>
      </c>
      <c r="HB1068" s="2">
        <v>0</v>
      </c>
      <c r="HC1068" s="2">
        <f t="shared" si="1120"/>
        <v>0</v>
      </c>
      <c r="HD1068" s="2"/>
      <c r="HE1068" s="2" t="s">
        <v>3</v>
      </c>
      <c r="HF1068" s="2" t="s">
        <v>3</v>
      </c>
      <c r="HG1068" s="2"/>
      <c r="HH1068" s="2"/>
      <c r="HI1068" s="2"/>
      <c r="HJ1068" s="2"/>
      <c r="HK1068" s="2"/>
      <c r="HL1068" s="2"/>
      <c r="HM1068" s="2" t="s">
        <v>3</v>
      </c>
      <c r="HN1068" s="2" t="s">
        <v>3</v>
      </c>
      <c r="HO1068" s="2" t="s">
        <v>3</v>
      </c>
      <c r="HP1068" s="2" t="s">
        <v>3</v>
      </c>
      <c r="HQ1068" s="2" t="s">
        <v>3</v>
      </c>
      <c r="HR1068" s="2"/>
      <c r="HS1068" s="2">
        <v>0</v>
      </c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>
        <v>0</v>
      </c>
      <c r="IL1068" s="2"/>
      <c r="IM1068" s="2"/>
      <c r="IN1068" s="2"/>
      <c r="IO1068" s="2"/>
      <c r="IP1068" s="2"/>
      <c r="IQ1068" s="2"/>
      <c r="IR1068" s="2"/>
      <c r="IS1068" s="2"/>
      <c r="IT1068" s="2"/>
      <c r="IU1068" s="2"/>
    </row>
    <row r="1069" spans="1:255" x14ac:dyDescent="0.25">
      <c r="A1069">
        <v>18</v>
      </c>
      <c r="B1069">
        <v>1</v>
      </c>
      <c r="C1069">
        <v>1036</v>
      </c>
      <c r="E1069" t="s">
        <v>592</v>
      </c>
      <c r="F1069" t="s">
        <v>236</v>
      </c>
      <c r="G1069" t="s">
        <v>237</v>
      </c>
      <c r="H1069" t="s">
        <v>32</v>
      </c>
      <c r="I1069">
        <f>I1063*J1069</f>
        <v>0.17358000000000004</v>
      </c>
      <c r="J1069">
        <v>2.3144000000000005</v>
      </c>
      <c r="K1069">
        <v>2.3144</v>
      </c>
      <c r="O1069">
        <f t="shared" si="1089"/>
        <v>11554.55</v>
      </c>
      <c r="P1069">
        <f t="shared" si="1090"/>
        <v>11554.55</v>
      </c>
      <c r="Q1069">
        <f t="shared" si="1121"/>
        <v>0</v>
      </c>
      <c r="R1069">
        <f t="shared" si="1091"/>
        <v>0</v>
      </c>
      <c r="S1069">
        <f t="shared" si="1092"/>
        <v>0</v>
      </c>
      <c r="T1069">
        <f t="shared" si="1093"/>
        <v>0</v>
      </c>
      <c r="U1069">
        <f t="shared" si="1094"/>
        <v>0</v>
      </c>
      <c r="V1069">
        <f t="shared" si="1095"/>
        <v>0</v>
      </c>
      <c r="W1069">
        <f t="shared" si="1096"/>
        <v>0</v>
      </c>
      <c r="X1069">
        <f t="shared" si="1097"/>
        <v>0</v>
      </c>
      <c r="Y1069">
        <f t="shared" si="1098"/>
        <v>0</v>
      </c>
      <c r="AA1069">
        <v>56481267</v>
      </c>
      <c r="AB1069">
        <f t="shared" si="1099"/>
        <v>5743.69</v>
      </c>
      <c r="AC1069">
        <f t="shared" si="1100"/>
        <v>5743.69</v>
      </c>
      <c r="AD1069">
        <f t="shared" si="1122"/>
        <v>0</v>
      </c>
      <c r="AE1069">
        <f t="shared" si="1123"/>
        <v>0</v>
      </c>
      <c r="AF1069">
        <f t="shared" si="1124"/>
        <v>0</v>
      </c>
      <c r="AG1069">
        <f t="shared" si="1101"/>
        <v>0</v>
      </c>
      <c r="AH1069">
        <f t="shared" si="1125"/>
        <v>0</v>
      </c>
      <c r="AI1069">
        <f t="shared" si="1126"/>
        <v>0</v>
      </c>
      <c r="AJ1069">
        <f t="shared" si="1102"/>
        <v>0</v>
      </c>
      <c r="AK1069">
        <v>5743.69</v>
      </c>
      <c r="AL1069">
        <v>5743.69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92</v>
      </c>
      <c r="AU1069">
        <v>49</v>
      </c>
      <c r="AV1069">
        <v>1</v>
      </c>
      <c r="AW1069">
        <v>1.022</v>
      </c>
      <c r="AZ1069">
        <v>1</v>
      </c>
      <c r="BA1069">
        <v>1</v>
      </c>
      <c r="BB1069">
        <v>1</v>
      </c>
      <c r="BC1069">
        <v>11.34</v>
      </c>
      <c r="BD1069" t="s">
        <v>3</v>
      </c>
      <c r="BE1069" t="s">
        <v>3</v>
      </c>
      <c r="BF1069" t="s">
        <v>3</v>
      </c>
      <c r="BG1069" t="s">
        <v>3</v>
      </c>
      <c r="BH1069">
        <v>3</v>
      </c>
      <c r="BI1069">
        <v>1</v>
      </c>
      <c r="BJ1069" t="s">
        <v>238</v>
      </c>
      <c r="BM1069">
        <v>8</v>
      </c>
      <c r="BN1069">
        <v>0</v>
      </c>
      <c r="BO1069" t="s">
        <v>236</v>
      </c>
      <c r="BP1069">
        <v>1</v>
      </c>
      <c r="BQ1069">
        <v>30</v>
      </c>
      <c r="BR1069">
        <v>0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 t="s">
        <v>3</v>
      </c>
      <c r="BZ1069">
        <v>92</v>
      </c>
      <c r="CA1069">
        <v>49</v>
      </c>
      <c r="CB1069" t="s">
        <v>3</v>
      </c>
      <c r="CE1069">
        <v>30</v>
      </c>
      <c r="CF1069">
        <v>0</v>
      </c>
      <c r="CG1069">
        <v>0</v>
      </c>
      <c r="CM1069">
        <v>0</v>
      </c>
      <c r="CN1069" t="s">
        <v>3</v>
      </c>
      <c r="CO1069">
        <v>0</v>
      </c>
      <c r="CP1069">
        <f t="shared" si="1103"/>
        <v>11554.55</v>
      </c>
      <c r="CQ1069">
        <f t="shared" si="1104"/>
        <v>66566.37</v>
      </c>
      <c r="CR1069">
        <f t="shared" si="1127"/>
        <v>0</v>
      </c>
      <c r="CS1069">
        <f t="shared" si="1105"/>
        <v>0</v>
      </c>
      <c r="CT1069">
        <f t="shared" si="1106"/>
        <v>0</v>
      </c>
      <c r="CU1069">
        <f t="shared" si="1107"/>
        <v>0</v>
      </c>
      <c r="CV1069">
        <f t="shared" si="1108"/>
        <v>0</v>
      </c>
      <c r="CW1069">
        <f t="shared" si="1109"/>
        <v>0</v>
      </c>
      <c r="CX1069">
        <f t="shared" si="1110"/>
        <v>0</v>
      </c>
      <c r="CY1069">
        <f t="shared" si="1111"/>
        <v>0</v>
      </c>
      <c r="CZ1069">
        <f t="shared" si="1112"/>
        <v>0</v>
      </c>
      <c r="DC1069" t="s">
        <v>3</v>
      </c>
      <c r="DD1069" t="s">
        <v>3</v>
      </c>
      <c r="DE1069" t="s">
        <v>3</v>
      </c>
      <c r="DF1069" t="s">
        <v>3</v>
      </c>
      <c r="DG1069" t="s">
        <v>3</v>
      </c>
      <c r="DH1069" t="s">
        <v>3</v>
      </c>
      <c r="DI1069" t="s">
        <v>3</v>
      </c>
      <c r="DJ1069" t="s">
        <v>3</v>
      </c>
      <c r="DK1069" t="s">
        <v>3</v>
      </c>
      <c r="DL1069" t="s">
        <v>3</v>
      </c>
      <c r="DM1069" t="s">
        <v>3</v>
      </c>
      <c r="DN1069">
        <v>0</v>
      </c>
      <c r="DO1069">
        <v>0</v>
      </c>
      <c r="DP1069">
        <v>1</v>
      </c>
      <c r="DQ1069">
        <v>1</v>
      </c>
      <c r="DU1069">
        <v>1009</v>
      </c>
      <c r="DV1069" t="s">
        <v>32</v>
      </c>
      <c r="DW1069" t="s">
        <v>32</v>
      </c>
      <c r="DX1069">
        <v>1000</v>
      </c>
      <c r="DZ1069" t="s">
        <v>3</v>
      </c>
      <c r="EA1069" t="s">
        <v>3</v>
      </c>
      <c r="EB1069" t="s">
        <v>3</v>
      </c>
      <c r="EC1069" t="s">
        <v>3</v>
      </c>
      <c r="EE1069">
        <v>55586444</v>
      </c>
      <c r="EF1069">
        <v>30</v>
      </c>
      <c r="EG1069" t="s">
        <v>117</v>
      </c>
      <c r="EH1069">
        <v>0</v>
      </c>
      <c r="EI1069" t="s">
        <v>3</v>
      </c>
      <c r="EJ1069">
        <v>1</v>
      </c>
      <c r="EK1069">
        <v>8</v>
      </c>
      <c r="EL1069" t="s">
        <v>233</v>
      </c>
      <c r="EM1069" t="s">
        <v>234</v>
      </c>
      <c r="EO1069" t="s">
        <v>3</v>
      </c>
      <c r="EQ1069">
        <v>0</v>
      </c>
      <c r="ER1069">
        <v>5743.69</v>
      </c>
      <c r="ES1069">
        <v>5743.69</v>
      </c>
      <c r="ET1069">
        <v>0</v>
      </c>
      <c r="EU1069">
        <v>0</v>
      </c>
      <c r="EV1069">
        <v>0</v>
      </c>
      <c r="EW1069">
        <v>0</v>
      </c>
      <c r="EX1069">
        <v>0</v>
      </c>
      <c r="FQ1069">
        <v>0</v>
      </c>
      <c r="FR1069">
        <v>0</v>
      </c>
      <c r="FS1069">
        <v>0</v>
      </c>
      <c r="FX1069">
        <v>92</v>
      </c>
      <c r="FY1069">
        <v>49</v>
      </c>
      <c r="GA1069" t="s">
        <v>3</v>
      </c>
      <c r="GD1069">
        <v>1</v>
      </c>
      <c r="GF1069">
        <v>-1581169957</v>
      </c>
      <c r="GG1069">
        <v>2</v>
      </c>
      <c r="GH1069">
        <v>1</v>
      </c>
      <c r="GI1069">
        <v>2</v>
      </c>
      <c r="GJ1069">
        <v>0</v>
      </c>
      <c r="GK1069">
        <v>0</v>
      </c>
      <c r="GL1069">
        <f t="shared" si="1113"/>
        <v>0</v>
      </c>
      <c r="GM1069">
        <f t="shared" si="1114"/>
        <v>11554.55</v>
      </c>
      <c r="GN1069">
        <f t="shared" si="1115"/>
        <v>11554.55</v>
      </c>
      <c r="GO1069">
        <f t="shared" si="1116"/>
        <v>0</v>
      </c>
      <c r="GP1069">
        <f t="shared" si="1117"/>
        <v>0</v>
      </c>
      <c r="GR1069">
        <v>0</v>
      </c>
      <c r="GS1069">
        <v>3</v>
      </c>
      <c r="GT1069">
        <v>0</v>
      </c>
      <c r="GU1069" t="s">
        <v>3</v>
      </c>
      <c r="GV1069">
        <f t="shared" si="1118"/>
        <v>0</v>
      </c>
      <c r="GW1069">
        <v>1</v>
      </c>
      <c r="GX1069">
        <f t="shared" si="1119"/>
        <v>0</v>
      </c>
      <c r="HA1069">
        <v>0</v>
      </c>
      <c r="HB1069">
        <v>0</v>
      </c>
      <c r="HC1069">
        <f t="shared" si="1120"/>
        <v>0</v>
      </c>
      <c r="HE1069" t="s">
        <v>3</v>
      </c>
      <c r="HF1069" t="s">
        <v>3</v>
      </c>
      <c r="HM1069" t="s">
        <v>3</v>
      </c>
      <c r="HN1069" t="s">
        <v>3</v>
      </c>
      <c r="HO1069" t="s">
        <v>3</v>
      </c>
      <c r="HP1069" t="s">
        <v>3</v>
      </c>
      <c r="HQ1069" t="s">
        <v>3</v>
      </c>
      <c r="HS1069">
        <v>0</v>
      </c>
      <c r="IK1069">
        <v>0</v>
      </c>
    </row>
    <row r="1070" spans="1:255" x14ac:dyDescent="0.25">
      <c r="A1070" s="2">
        <v>18</v>
      </c>
      <c r="B1070" s="2">
        <v>1</v>
      </c>
      <c r="C1070" s="2">
        <v>1011</v>
      </c>
      <c r="D1070" s="2"/>
      <c r="E1070" s="2" t="s">
        <v>593</v>
      </c>
      <c r="F1070" s="2" t="s">
        <v>502</v>
      </c>
      <c r="G1070" s="2" t="s">
        <v>503</v>
      </c>
      <c r="H1070" s="2" t="s">
        <v>32</v>
      </c>
      <c r="I1070" s="2">
        <f>I1062*J1070</f>
        <v>4.0399999999999998E-2</v>
      </c>
      <c r="J1070" s="2">
        <v>0.53866666666666663</v>
      </c>
      <c r="K1070" s="2">
        <v>0.53866700000000001</v>
      </c>
      <c r="L1070" s="2"/>
      <c r="M1070" s="2"/>
      <c r="N1070" s="2"/>
      <c r="O1070" s="2">
        <f t="shared" si="1089"/>
        <v>261.44</v>
      </c>
      <c r="P1070" s="2">
        <f t="shared" si="1090"/>
        <v>261.44</v>
      </c>
      <c r="Q1070" s="2">
        <f t="shared" si="1121"/>
        <v>0</v>
      </c>
      <c r="R1070" s="2">
        <f t="shared" si="1091"/>
        <v>0</v>
      </c>
      <c r="S1070" s="2">
        <f t="shared" si="1092"/>
        <v>0</v>
      </c>
      <c r="T1070" s="2">
        <f t="shared" si="1093"/>
        <v>0</v>
      </c>
      <c r="U1070" s="2">
        <f t="shared" si="1094"/>
        <v>0</v>
      </c>
      <c r="V1070" s="2">
        <f t="shared" si="1095"/>
        <v>0</v>
      </c>
      <c r="W1070" s="2">
        <f t="shared" si="1096"/>
        <v>0</v>
      </c>
      <c r="X1070" s="2">
        <f t="shared" si="1097"/>
        <v>0</v>
      </c>
      <c r="Y1070" s="2">
        <f t="shared" si="1098"/>
        <v>0</v>
      </c>
      <c r="Z1070" s="2"/>
      <c r="AA1070" s="2">
        <v>56481265</v>
      </c>
      <c r="AB1070" s="2">
        <f t="shared" si="1099"/>
        <v>6332.03</v>
      </c>
      <c r="AC1070" s="2">
        <f t="shared" si="1100"/>
        <v>6332.03</v>
      </c>
      <c r="AD1070" s="2">
        <f t="shared" si="1122"/>
        <v>0</v>
      </c>
      <c r="AE1070" s="2">
        <f t="shared" si="1123"/>
        <v>0</v>
      </c>
      <c r="AF1070" s="2">
        <f t="shared" si="1124"/>
        <v>0</v>
      </c>
      <c r="AG1070" s="2">
        <f t="shared" si="1101"/>
        <v>0</v>
      </c>
      <c r="AH1070" s="2">
        <f t="shared" si="1125"/>
        <v>0</v>
      </c>
      <c r="AI1070" s="2">
        <f t="shared" si="1126"/>
        <v>0</v>
      </c>
      <c r="AJ1070" s="2">
        <f t="shared" si="1102"/>
        <v>0</v>
      </c>
      <c r="AK1070" s="2">
        <v>6332.03</v>
      </c>
      <c r="AL1070" s="2">
        <v>6332.03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92</v>
      </c>
      <c r="AU1070" s="2">
        <v>49</v>
      </c>
      <c r="AV1070" s="2">
        <v>1</v>
      </c>
      <c r="AW1070" s="2">
        <v>1.022</v>
      </c>
      <c r="AX1070" s="2"/>
      <c r="AY1070" s="2"/>
      <c r="AZ1070" s="2">
        <v>1</v>
      </c>
      <c r="BA1070" s="2">
        <v>1</v>
      </c>
      <c r="BB1070" s="2">
        <v>1</v>
      </c>
      <c r="BC1070" s="2">
        <v>1</v>
      </c>
      <c r="BD1070" s="2" t="s">
        <v>3</v>
      </c>
      <c r="BE1070" s="2" t="s">
        <v>3</v>
      </c>
      <c r="BF1070" s="2" t="s">
        <v>3</v>
      </c>
      <c r="BG1070" s="2" t="s">
        <v>3</v>
      </c>
      <c r="BH1070" s="2">
        <v>3</v>
      </c>
      <c r="BI1070" s="2">
        <v>1</v>
      </c>
      <c r="BJ1070" s="2" t="s">
        <v>504</v>
      </c>
      <c r="BK1070" s="2"/>
      <c r="BL1070" s="2"/>
      <c r="BM1070" s="2">
        <v>8</v>
      </c>
      <c r="BN1070" s="2">
        <v>0</v>
      </c>
      <c r="BO1070" s="2" t="s">
        <v>3</v>
      </c>
      <c r="BP1070" s="2">
        <v>0</v>
      </c>
      <c r="BQ1070" s="2">
        <v>30</v>
      </c>
      <c r="BR1070" s="2">
        <v>0</v>
      </c>
      <c r="BS1070" s="2">
        <v>1</v>
      </c>
      <c r="BT1070" s="2">
        <v>1</v>
      </c>
      <c r="BU1070" s="2">
        <v>1</v>
      </c>
      <c r="BV1070" s="2">
        <v>1</v>
      </c>
      <c r="BW1070" s="2">
        <v>1</v>
      </c>
      <c r="BX1070" s="2">
        <v>1</v>
      </c>
      <c r="BY1070" s="2" t="s">
        <v>3</v>
      </c>
      <c r="BZ1070" s="2">
        <v>92</v>
      </c>
      <c r="CA1070" s="2">
        <v>49</v>
      </c>
      <c r="CB1070" s="2" t="s">
        <v>3</v>
      </c>
      <c r="CC1070" s="2"/>
      <c r="CD1070" s="2"/>
      <c r="CE1070" s="2">
        <v>30</v>
      </c>
      <c r="CF1070" s="2">
        <v>0</v>
      </c>
      <c r="CG1070" s="2">
        <v>0</v>
      </c>
      <c r="CH1070" s="2"/>
      <c r="CI1070" s="2"/>
      <c r="CJ1070" s="2"/>
      <c r="CK1070" s="2"/>
      <c r="CL1070" s="2"/>
      <c r="CM1070" s="2">
        <v>0</v>
      </c>
      <c r="CN1070" s="2" t="s">
        <v>3</v>
      </c>
      <c r="CO1070" s="2">
        <v>0</v>
      </c>
      <c r="CP1070" s="2">
        <f t="shared" si="1103"/>
        <v>261.44</v>
      </c>
      <c r="CQ1070" s="2">
        <f t="shared" si="1104"/>
        <v>6471.33</v>
      </c>
      <c r="CR1070" s="2">
        <f t="shared" si="1127"/>
        <v>0</v>
      </c>
      <c r="CS1070" s="2">
        <f t="shared" si="1105"/>
        <v>0</v>
      </c>
      <c r="CT1070" s="2">
        <f t="shared" si="1106"/>
        <v>0</v>
      </c>
      <c r="CU1070" s="2">
        <f t="shared" si="1107"/>
        <v>0</v>
      </c>
      <c r="CV1070" s="2">
        <f t="shared" si="1108"/>
        <v>0</v>
      </c>
      <c r="CW1070" s="2">
        <f t="shared" si="1109"/>
        <v>0</v>
      </c>
      <c r="CX1070" s="2">
        <f t="shared" si="1110"/>
        <v>0</v>
      </c>
      <c r="CY1070" s="2">
        <f t="shared" si="1111"/>
        <v>0</v>
      </c>
      <c r="CZ1070" s="2">
        <f t="shared" si="1112"/>
        <v>0</v>
      </c>
      <c r="DA1070" s="2"/>
      <c r="DB1070" s="2"/>
      <c r="DC1070" s="2" t="s">
        <v>3</v>
      </c>
      <c r="DD1070" s="2" t="s">
        <v>3</v>
      </c>
      <c r="DE1070" s="2" t="s">
        <v>3</v>
      </c>
      <c r="DF1070" s="2" t="s">
        <v>3</v>
      </c>
      <c r="DG1070" s="2" t="s">
        <v>3</v>
      </c>
      <c r="DH1070" s="2" t="s">
        <v>3</v>
      </c>
      <c r="DI1070" s="2" t="s">
        <v>3</v>
      </c>
      <c r="DJ1070" s="2" t="s">
        <v>3</v>
      </c>
      <c r="DK1070" s="2" t="s">
        <v>3</v>
      </c>
      <c r="DL1070" s="2" t="s">
        <v>3</v>
      </c>
      <c r="DM1070" s="2" t="s">
        <v>3</v>
      </c>
      <c r="DN1070" s="2">
        <v>0</v>
      </c>
      <c r="DO1070" s="2">
        <v>0</v>
      </c>
      <c r="DP1070" s="2">
        <v>1</v>
      </c>
      <c r="DQ1070" s="2">
        <v>1</v>
      </c>
      <c r="DR1070" s="2"/>
      <c r="DS1070" s="2"/>
      <c r="DT1070" s="2"/>
      <c r="DU1070" s="2">
        <v>1009</v>
      </c>
      <c r="DV1070" s="2" t="s">
        <v>32</v>
      </c>
      <c r="DW1070" s="2" t="s">
        <v>32</v>
      </c>
      <c r="DX1070" s="2">
        <v>1000</v>
      </c>
      <c r="DY1070" s="2"/>
      <c r="DZ1070" s="2" t="s">
        <v>3</v>
      </c>
      <c r="EA1070" s="2" t="s">
        <v>3</v>
      </c>
      <c r="EB1070" s="2" t="s">
        <v>3</v>
      </c>
      <c r="EC1070" s="2" t="s">
        <v>3</v>
      </c>
      <c r="ED1070" s="2"/>
      <c r="EE1070" s="2">
        <v>55586444</v>
      </c>
      <c r="EF1070" s="2">
        <v>30</v>
      </c>
      <c r="EG1070" s="2" t="s">
        <v>117</v>
      </c>
      <c r="EH1070" s="2">
        <v>0</v>
      </c>
      <c r="EI1070" s="2" t="s">
        <v>3</v>
      </c>
      <c r="EJ1070" s="2">
        <v>1</v>
      </c>
      <c r="EK1070" s="2">
        <v>8</v>
      </c>
      <c r="EL1070" s="2" t="s">
        <v>233</v>
      </c>
      <c r="EM1070" s="2" t="s">
        <v>234</v>
      </c>
      <c r="EN1070" s="2"/>
      <c r="EO1070" s="2" t="s">
        <v>3</v>
      </c>
      <c r="EP1070" s="2"/>
      <c r="EQ1070" s="2">
        <v>0</v>
      </c>
      <c r="ER1070" s="2">
        <v>6332.03</v>
      </c>
      <c r="ES1070" s="2">
        <v>6332.03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>
        <v>0</v>
      </c>
      <c r="FR1070" s="2">
        <v>0</v>
      </c>
      <c r="FS1070" s="2">
        <v>0</v>
      </c>
      <c r="FT1070" s="2"/>
      <c r="FU1070" s="2"/>
      <c r="FV1070" s="2"/>
      <c r="FW1070" s="2"/>
      <c r="FX1070" s="2">
        <v>92</v>
      </c>
      <c r="FY1070" s="2">
        <v>49</v>
      </c>
      <c r="FZ1070" s="2"/>
      <c r="GA1070" s="2" t="s">
        <v>3</v>
      </c>
      <c r="GB1070" s="2"/>
      <c r="GC1070" s="2"/>
      <c r="GD1070" s="2">
        <v>1</v>
      </c>
      <c r="GE1070" s="2"/>
      <c r="GF1070" s="2">
        <v>72089298</v>
      </c>
      <c r="GG1070" s="2">
        <v>2</v>
      </c>
      <c r="GH1070" s="2">
        <v>1</v>
      </c>
      <c r="GI1070" s="2">
        <v>-2</v>
      </c>
      <c r="GJ1070" s="2">
        <v>0</v>
      </c>
      <c r="GK1070" s="2">
        <v>0</v>
      </c>
      <c r="GL1070" s="2">
        <f t="shared" si="1113"/>
        <v>0</v>
      </c>
      <c r="GM1070" s="2">
        <f t="shared" si="1114"/>
        <v>261.44</v>
      </c>
      <c r="GN1070" s="2">
        <f t="shared" si="1115"/>
        <v>261.44</v>
      </c>
      <c r="GO1070" s="2">
        <f t="shared" si="1116"/>
        <v>0</v>
      </c>
      <c r="GP1070" s="2">
        <f t="shared" si="1117"/>
        <v>0</v>
      </c>
      <c r="GQ1070" s="2"/>
      <c r="GR1070" s="2">
        <v>0</v>
      </c>
      <c r="GS1070" s="2">
        <v>3</v>
      </c>
      <c r="GT1070" s="2">
        <v>0</v>
      </c>
      <c r="GU1070" s="2" t="s">
        <v>3</v>
      </c>
      <c r="GV1070" s="2">
        <f t="shared" si="1118"/>
        <v>0</v>
      </c>
      <c r="GW1070" s="2">
        <v>1</v>
      </c>
      <c r="GX1070" s="2">
        <f t="shared" si="1119"/>
        <v>0</v>
      </c>
      <c r="GY1070" s="2"/>
      <c r="GZ1070" s="2"/>
      <c r="HA1070" s="2">
        <v>0</v>
      </c>
      <c r="HB1070" s="2">
        <v>0</v>
      </c>
      <c r="HC1070" s="2">
        <f t="shared" si="1120"/>
        <v>0</v>
      </c>
      <c r="HD1070" s="2"/>
      <c r="HE1070" s="2" t="s">
        <v>3</v>
      </c>
      <c r="HF1070" s="2" t="s">
        <v>3</v>
      </c>
      <c r="HG1070" s="2"/>
      <c r="HH1070" s="2"/>
      <c r="HI1070" s="2"/>
      <c r="HJ1070" s="2"/>
      <c r="HK1070" s="2"/>
      <c r="HL1070" s="2"/>
      <c r="HM1070" s="2" t="s">
        <v>3</v>
      </c>
      <c r="HN1070" s="2" t="s">
        <v>3</v>
      </c>
      <c r="HO1070" s="2" t="s">
        <v>3</v>
      </c>
      <c r="HP1070" s="2" t="s">
        <v>3</v>
      </c>
      <c r="HQ1070" s="2" t="s">
        <v>3</v>
      </c>
      <c r="HR1070" s="2"/>
      <c r="HS1070" s="2">
        <v>0</v>
      </c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>
        <v>0</v>
      </c>
      <c r="IL1070" s="2"/>
      <c r="IM1070" s="2"/>
      <c r="IN1070" s="2"/>
      <c r="IO1070" s="2"/>
      <c r="IP1070" s="2"/>
      <c r="IQ1070" s="2"/>
      <c r="IR1070" s="2"/>
      <c r="IS1070" s="2"/>
      <c r="IT1070" s="2"/>
      <c r="IU1070" s="2"/>
    </row>
    <row r="1071" spans="1:255" x14ac:dyDescent="0.25">
      <c r="A1071">
        <v>18</v>
      </c>
      <c r="B1071">
        <v>1</v>
      </c>
      <c r="C1071">
        <v>1033</v>
      </c>
      <c r="E1071" t="s">
        <v>593</v>
      </c>
      <c r="F1071" t="s">
        <v>502</v>
      </c>
      <c r="G1071" t="s">
        <v>503</v>
      </c>
      <c r="H1071" t="s">
        <v>32</v>
      </c>
      <c r="I1071">
        <f>I1063*J1071</f>
        <v>4.0399999999999998E-2</v>
      </c>
      <c r="J1071">
        <v>0.53866666666666663</v>
      </c>
      <c r="K1071">
        <v>0.53866700000000001</v>
      </c>
      <c r="O1071">
        <f t="shared" si="1089"/>
        <v>4311.1499999999996</v>
      </c>
      <c r="P1071">
        <f t="shared" si="1090"/>
        <v>4311.1499999999996</v>
      </c>
      <c r="Q1071">
        <f t="shared" si="1121"/>
        <v>0</v>
      </c>
      <c r="R1071">
        <f t="shared" si="1091"/>
        <v>0</v>
      </c>
      <c r="S1071">
        <f t="shared" si="1092"/>
        <v>0</v>
      </c>
      <c r="T1071">
        <f t="shared" si="1093"/>
        <v>0</v>
      </c>
      <c r="U1071">
        <f t="shared" si="1094"/>
        <v>0</v>
      </c>
      <c r="V1071">
        <f t="shared" si="1095"/>
        <v>0</v>
      </c>
      <c r="W1071">
        <f t="shared" si="1096"/>
        <v>0</v>
      </c>
      <c r="X1071">
        <f t="shared" si="1097"/>
        <v>0</v>
      </c>
      <c r="Y1071">
        <f t="shared" si="1098"/>
        <v>0</v>
      </c>
      <c r="AA1071">
        <v>56481267</v>
      </c>
      <c r="AB1071">
        <f t="shared" si="1099"/>
        <v>6332.03</v>
      </c>
      <c r="AC1071">
        <f t="shared" si="1100"/>
        <v>6332.03</v>
      </c>
      <c r="AD1071">
        <f t="shared" si="1122"/>
        <v>0</v>
      </c>
      <c r="AE1071">
        <f t="shared" si="1123"/>
        <v>0</v>
      </c>
      <c r="AF1071">
        <f t="shared" si="1124"/>
        <v>0</v>
      </c>
      <c r="AG1071">
        <f t="shared" si="1101"/>
        <v>0</v>
      </c>
      <c r="AH1071">
        <f t="shared" si="1125"/>
        <v>0</v>
      </c>
      <c r="AI1071">
        <f t="shared" si="1126"/>
        <v>0</v>
      </c>
      <c r="AJ1071">
        <f t="shared" si="1102"/>
        <v>0</v>
      </c>
      <c r="AK1071">
        <v>6332.03</v>
      </c>
      <c r="AL1071">
        <v>6332.03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92</v>
      </c>
      <c r="AU1071">
        <v>49</v>
      </c>
      <c r="AV1071">
        <v>1</v>
      </c>
      <c r="AW1071">
        <v>1.022</v>
      </c>
      <c r="AZ1071">
        <v>1</v>
      </c>
      <c r="BA1071">
        <v>1</v>
      </c>
      <c r="BB1071">
        <v>1</v>
      </c>
      <c r="BC1071">
        <v>16.489999999999998</v>
      </c>
      <c r="BD1071" t="s">
        <v>3</v>
      </c>
      <c r="BE1071" t="s">
        <v>3</v>
      </c>
      <c r="BF1071" t="s">
        <v>3</v>
      </c>
      <c r="BG1071" t="s">
        <v>3</v>
      </c>
      <c r="BH1071">
        <v>3</v>
      </c>
      <c r="BI1071">
        <v>1</v>
      </c>
      <c r="BJ1071" t="s">
        <v>504</v>
      </c>
      <c r="BM1071">
        <v>8</v>
      </c>
      <c r="BN1071">
        <v>0</v>
      </c>
      <c r="BO1071" t="s">
        <v>502</v>
      </c>
      <c r="BP1071">
        <v>1</v>
      </c>
      <c r="BQ1071">
        <v>30</v>
      </c>
      <c r="BR1071">
        <v>0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 t="s">
        <v>3</v>
      </c>
      <c r="BZ1071">
        <v>92</v>
      </c>
      <c r="CA1071">
        <v>49</v>
      </c>
      <c r="CB1071" t="s">
        <v>3</v>
      </c>
      <c r="CE1071">
        <v>30</v>
      </c>
      <c r="CF1071">
        <v>0</v>
      </c>
      <c r="CG1071">
        <v>0</v>
      </c>
      <c r="CM1071">
        <v>0</v>
      </c>
      <c r="CN1071" t="s">
        <v>3</v>
      </c>
      <c r="CO1071">
        <v>0</v>
      </c>
      <c r="CP1071">
        <f t="shared" si="1103"/>
        <v>4311.1499999999996</v>
      </c>
      <c r="CQ1071">
        <f t="shared" si="1104"/>
        <v>106712.23</v>
      </c>
      <c r="CR1071">
        <f t="shared" si="1127"/>
        <v>0</v>
      </c>
      <c r="CS1071">
        <f t="shared" si="1105"/>
        <v>0</v>
      </c>
      <c r="CT1071">
        <f t="shared" si="1106"/>
        <v>0</v>
      </c>
      <c r="CU1071">
        <f t="shared" si="1107"/>
        <v>0</v>
      </c>
      <c r="CV1071">
        <f t="shared" si="1108"/>
        <v>0</v>
      </c>
      <c r="CW1071">
        <f t="shared" si="1109"/>
        <v>0</v>
      </c>
      <c r="CX1071">
        <f t="shared" si="1110"/>
        <v>0</v>
      </c>
      <c r="CY1071">
        <f t="shared" si="1111"/>
        <v>0</v>
      </c>
      <c r="CZ1071">
        <f t="shared" si="1112"/>
        <v>0</v>
      </c>
      <c r="DC1071" t="s">
        <v>3</v>
      </c>
      <c r="DD1071" t="s">
        <v>3</v>
      </c>
      <c r="DE1071" t="s">
        <v>3</v>
      </c>
      <c r="DF1071" t="s">
        <v>3</v>
      </c>
      <c r="DG1071" t="s">
        <v>3</v>
      </c>
      <c r="DH1071" t="s">
        <v>3</v>
      </c>
      <c r="DI1071" t="s">
        <v>3</v>
      </c>
      <c r="DJ1071" t="s">
        <v>3</v>
      </c>
      <c r="DK1071" t="s">
        <v>3</v>
      </c>
      <c r="DL1071" t="s">
        <v>3</v>
      </c>
      <c r="DM1071" t="s">
        <v>3</v>
      </c>
      <c r="DN1071">
        <v>0</v>
      </c>
      <c r="DO1071">
        <v>0</v>
      </c>
      <c r="DP1071">
        <v>1</v>
      </c>
      <c r="DQ1071">
        <v>1</v>
      </c>
      <c r="DU1071">
        <v>1009</v>
      </c>
      <c r="DV1071" t="s">
        <v>32</v>
      </c>
      <c r="DW1071" t="s">
        <v>32</v>
      </c>
      <c r="DX1071">
        <v>1000</v>
      </c>
      <c r="DZ1071" t="s">
        <v>3</v>
      </c>
      <c r="EA1071" t="s">
        <v>3</v>
      </c>
      <c r="EB1071" t="s">
        <v>3</v>
      </c>
      <c r="EC1071" t="s">
        <v>3</v>
      </c>
      <c r="EE1071">
        <v>55586444</v>
      </c>
      <c r="EF1071">
        <v>30</v>
      </c>
      <c r="EG1071" t="s">
        <v>117</v>
      </c>
      <c r="EH1071">
        <v>0</v>
      </c>
      <c r="EI1071" t="s">
        <v>3</v>
      </c>
      <c r="EJ1071">
        <v>1</v>
      </c>
      <c r="EK1071">
        <v>8</v>
      </c>
      <c r="EL1071" t="s">
        <v>233</v>
      </c>
      <c r="EM1071" t="s">
        <v>234</v>
      </c>
      <c r="EO1071" t="s">
        <v>3</v>
      </c>
      <c r="EQ1071">
        <v>0</v>
      </c>
      <c r="ER1071">
        <v>6332.03</v>
      </c>
      <c r="ES1071">
        <v>6332.03</v>
      </c>
      <c r="ET1071">
        <v>0</v>
      </c>
      <c r="EU1071">
        <v>0</v>
      </c>
      <c r="EV1071">
        <v>0</v>
      </c>
      <c r="EW1071">
        <v>0</v>
      </c>
      <c r="EX1071">
        <v>0</v>
      </c>
      <c r="FQ1071">
        <v>0</v>
      </c>
      <c r="FR1071">
        <v>0</v>
      </c>
      <c r="FS1071">
        <v>0</v>
      </c>
      <c r="FX1071">
        <v>92</v>
      </c>
      <c r="FY1071">
        <v>49</v>
      </c>
      <c r="GA1071" t="s">
        <v>3</v>
      </c>
      <c r="GD1071">
        <v>1</v>
      </c>
      <c r="GF1071">
        <v>72089298</v>
      </c>
      <c r="GG1071">
        <v>2</v>
      </c>
      <c r="GH1071">
        <v>1</v>
      </c>
      <c r="GI1071">
        <v>2</v>
      </c>
      <c r="GJ1071">
        <v>0</v>
      </c>
      <c r="GK1071">
        <v>0</v>
      </c>
      <c r="GL1071">
        <f t="shared" si="1113"/>
        <v>0</v>
      </c>
      <c r="GM1071">
        <f t="shared" si="1114"/>
        <v>4311.1499999999996</v>
      </c>
      <c r="GN1071">
        <f t="shared" si="1115"/>
        <v>4311.1499999999996</v>
      </c>
      <c r="GO1071">
        <f t="shared" si="1116"/>
        <v>0</v>
      </c>
      <c r="GP1071">
        <f t="shared" si="1117"/>
        <v>0</v>
      </c>
      <c r="GR1071">
        <v>0</v>
      </c>
      <c r="GS1071">
        <v>3</v>
      </c>
      <c r="GT1071">
        <v>0</v>
      </c>
      <c r="GU1071" t="s">
        <v>3</v>
      </c>
      <c r="GV1071">
        <f t="shared" si="1118"/>
        <v>0</v>
      </c>
      <c r="GW1071">
        <v>1</v>
      </c>
      <c r="GX1071">
        <f t="shared" si="1119"/>
        <v>0</v>
      </c>
      <c r="HA1071">
        <v>0</v>
      </c>
      <c r="HB1071">
        <v>0</v>
      </c>
      <c r="HC1071">
        <f t="shared" si="1120"/>
        <v>0</v>
      </c>
      <c r="HE1071" t="s">
        <v>3</v>
      </c>
      <c r="HF1071" t="s">
        <v>3</v>
      </c>
      <c r="HM1071" t="s">
        <v>3</v>
      </c>
      <c r="HN1071" t="s">
        <v>3</v>
      </c>
      <c r="HO1071" t="s">
        <v>3</v>
      </c>
      <c r="HP1071" t="s">
        <v>3</v>
      </c>
      <c r="HQ1071" t="s">
        <v>3</v>
      </c>
      <c r="HS1071">
        <v>0</v>
      </c>
      <c r="IK1071">
        <v>0</v>
      </c>
    </row>
    <row r="1072" spans="1:255" x14ac:dyDescent="0.25">
      <c r="A1072" s="2">
        <v>18</v>
      </c>
      <c r="B1072" s="2">
        <v>1</v>
      </c>
      <c r="C1072" s="2">
        <v>1010</v>
      </c>
      <c r="D1072" s="2"/>
      <c r="E1072" s="2" t="s">
        <v>594</v>
      </c>
      <c r="F1072" s="2" t="s">
        <v>248</v>
      </c>
      <c r="G1072" s="2" t="s">
        <v>249</v>
      </c>
      <c r="H1072" s="2" t="s">
        <v>158</v>
      </c>
      <c r="I1072" s="2">
        <f>I1062*J1072</f>
        <v>7.6124999999999998</v>
      </c>
      <c r="J1072" s="2">
        <v>101.5</v>
      </c>
      <c r="K1072" s="2">
        <v>101.5</v>
      </c>
      <c r="L1072" s="2"/>
      <c r="M1072" s="2"/>
      <c r="N1072" s="2"/>
      <c r="O1072" s="2">
        <f t="shared" si="1089"/>
        <v>5677.28</v>
      </c>
      <c r="P1072" s="2">
        <f t="shared" si="1090"/>
        <v>5677.28</v>
      </c>
      <c r="Q1072" s="2">
        <f t="shared" si="1121"/>
        <v>0</v>
      </c>
      <c r="R1072" s="2">
        <f t="shared" si="1091"/>
        <v>0</v>
      </c>
      <c r="S1072" s="2">
        <f t="shared" si="1092"/>
        <v>0</v>
      </c>
      <c r="T1072" s="2">
        <f t="shared" si="1093"/>
        <v>0</v>
      </c>
      <c r="U1072" s="2">
        <f t="shared" si="1094"/>
        <v>0</v>
      </c>
      <c r="V1072" s="2">
        <f t="shared" si="1095"/>
        <v>0</v>
      </c>
      <c r="W1072" s="2">
        <f t="shared" si="1096"/>
        <v>0</v>
      </c>
      <c r="X1072" s="2">
        <f t="shared" si="1097"/>
        <v>0</v>
      </c>
      <c r="Y1072" s="2">
        <f t="shared" si="1098"/>
        <v>0</v>
      </c>
      <c r="Z1072" s="2"/>
      <c r="AA1072" s="2">
        <v>56481265</v>
      </c>
      <c r="AB1072" s="2">
        <f t="shared" si="1099"/>
        <v>729.73</v>
      </c>
      <c r="AC1072" s="2">
        <f t="shared" si="1100"/>
        <v>729.73</v>
      </c>
      <c r="AD1072" s="2">
        <f t="shared" si="1122"/>
        <v>0</v>
      </c>
      <c r="AE1072" s="2">
        <f t="shared" si="1123"/>
        <v>0</v>
      </c>
      <c r="AF1072" s="2">
        <f t="shared" si="1124"/>
        <v>0</v>
      </c>
      <c r="AG1072" s="2">
        <f t="shared" si="1101"/>
        <v>0</v>
      </c>
      <c r="AH1072" s="2">
        <f t="shared" si="1125"/>
        <v>0</v>
      </c>
      <c r="AI1072" s="2">
        <f t="shared" si="1126"/>
        <v>0</v>
      </c>
      <c r="AJ1072" s="2">
        <f t="shared" si="1102"/>
        <v>0</v>
      </c>
      <c r="AK1072" s="2">
        <v>729.73</v>
      </c>
      <c r="AL1072" s="2">
        <v>729.73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92</v>
      </c>
      <c r="AU1072" s="2">
        <v>49</v>
      </c>
      <c r="AV1072" s="2">
        <v>1</v>
      </c>
      <c r="AW1072" s="2">
        <v>1.022</v>
      </c>
      <c r="AX1072" s="2"/>
      <c r="AY1072" s="2"/>
      <c r="AZ1072" s="2">
        <v>1</v>
      </c>
      <c r="BA1072" s="2">
        <v>1</v>
      </c>
      <c r="BB1072" s="2">
        <v>1</v>
      </c>
      <c r="BC1072" s="2">
        <v>1</v>
      </c>
      <c r="BD1072" s="2" t="s">
        <v>3</v>
      </c>
      <c r="BE1072" s="2" t="s">
        <v>3</v>
      </c>
      <c r="BF1072" s="2" t="s">
        <v>3</v>
      </c>
      <c r="BG1072" s="2" t="s">
        <v>3</v>
      </c>
      <c r="BH1072" s="2">
        <v>3</v>
      </c>
      <c r="BI1072" s="2">
        <v>1</v>
      </c>
      <c r="BJ1072" s="2" t="s">
        <v>250</v>
      </c>
      <c r="BK1072" s="2"/>
      <c r="BL1072" s="2"/>
      <c r="BM1072" s="2">
        <v>8</v>
      </c>
      <c r="BN1072" s="2">
        <v>0</v>
      </c>
      <c r="BO1072" s="2" t="s">
        <v>3</v>
      </c>
      <c r="BP1072" s="2">
        <v>0</v>
      </c>
      <c r="BQ1072" s="2">
        <v>30</v>
      </c>
      <c r="BR1072" s="2">
        <v>0</v>
      </c>
      <c r="BS1072" s="2">
        <v>1</v>
      </c>
      <c r="BT1072" s="2">
        <v>1</v>
      </c>
      <c r="BU1072" s="2">
        <v>1</v>
      </c>
      <c r="BV1072" s="2">
        <v>1</v>
      </c>
      <c r="BW1072" s="2">
        <v>1</v>
      </c>
      <c r="BX1072" s="2">
        <v>1</v>
      </c>
      <c r="BY1072" s="2" t="s">
        <v>3</v>
      </c>
      <c r="BZ1072" s="2">
        <v>92</v>
      </c>
      <c r="CA1072" s="2">
        <v>49</v>
      </c>
      <c r="CB1072" s="2" t="s">
        <v>3</v>
      </c>
      <c r="CC1072" s="2"/>
      <c r="CD1072" s="2"/>
      <c r="CE1072" s="2">
        <v>30</v>
      </c>
      <c r="CF1072" s="2">
        <v>0</v>
      </c>
      <c r="CG1072" s="2">
        <v>0</v>
      </c>
      <c r="CH1072" s="2"/>
      <c r="CI1072" s="2"/>
      <c r="CJ1072" s="2"/>
      <c r="CK1072" s="2"/>
      <c r="CL1072" s="2"/>
      <c r="CM1072" s="2">
        <v>0</v>
      </c>
      <c r="CN1072" s="2" t="s">
        <v>3</v>
      </c>
      <c r="CO1072" s="2">
        <v>0</v>
      </c>
      <c r="CP1072" s="2">
        <f t="shared" si="1103"/>
        <v>5677.28</v>
      </c>
      <c r="CQ1072" s="2">
        <f t="shared" si="1104"/>
        <v>745.78</v>
      </c>
      <c r="CR1072" s="2">
        <f t="shared" si="1127"/>
        <v>0</v>
      </c>
      <c r="CS1072" s="2">
        <f t="shared" si="1105"/>
        <v>0</v>
      </c>
      <c r="CT1072" s="2">
        <f t="shared" si="1106"/>
        <v>0</v>
      </c>
      <c r="CU1072" s="2">
        <f t="shared" si="1107"/>
        <v>0</v>
      </c>
      <c r="CV1072" s="2">
        <f t="shared" si="1108"/>
        <v>0</v>
      </c>
      <c r="CW1072" s="2">
        <f t="shared" si="1109"/>
        <v>0</v>
      </c>
      <c r="CX1072" s="2">
        <f t="shared" si="1110"/>
        <v>0</v>
      </c>
      <c r="CY1072" s="2">
        <f t="shared" si="1111"/>
        <v>0</v>
      </c>
      <c r="CZ1072" s="2">
        <f t="shared" si="1112"/>
        <v>0</v>
      </c>
      <c r="DA1072" s="2"/>
      <c r="DB1072" s="2"/>
      <c r="DC1072" s="2" t="s">
        <v>3</v>
      </c>
      <c r="DD1072" s="2" t="s">
        <v>3</v>
      </c>
      <c r="DE1072" s="2" t="s">
        <v>3</v>
      </c>
      <c r="DF1072" s="2" t="s">
        <v>3</v>
      </c>
      <c r="DG1072" s="2" t="s">
        <v>3</v>
      </c>
      <c r="DH1072" s="2" t="s">
        <v>3</v>
      </c>
      <c r="DI1072" s="2" t="s">
        <v>3</v>
      </c>
      <c r="DJ1072" s="2" t="s">
        <v>3</v>
      </c>
      <c r="DK1072" s="2" t="s">
        <v>3</v>
      </c>
      <c r="DL1072" s="2" t="s">
        <v>3</v>
      </c>
      <c r="DM1072" s="2" t="s">
        <v>3</v>
      </c>
      <c r="DN1072" s="2">
        <v>0</v>
      </c>
      <c r="DO1072" s="2">
        <v>0</v>
      </c>
      <c r="DP1072" s="2">
        <v>1</v>
      </c>
      <c r="DQ1072" s="2">
        <v>1</v>
      </c>
      <c r="DR1072" s="2"/>
      <c r="DS1072" s="2"/>
      <c r="DT1072" s="2"/>
      <c r="DU1072" s="2">
        <v>1007</v>
      </c>
      <c r="DV1072" s="2" t="s">
        <v>158</v>
      </c>
      <c r="DW1072" s="2" t="s">
        <v>158</v>
      </c>
      <c r="DX1072" s="2">
        <v>1</v>
      </c>
      <c r="DY1072" s="2"/>
      <c r="DZ1072" s="2" t="s">
        <v>3</v>
      </c>
      <c r="EA1072" s="2" t="s">
        <v>3</v>
      </c>
      <c r="EB1072" s="2" t="s">
        <v>3</v>
      </c>
      <c r="EC1072" s="2" t="s">
        <v>3</v>
      </c>
      <c r="ED1072" s="2"/>
      <c r="EE1072" s="2">
        <v>55586444</v>
      </c>
      <c r="EF1072" s="2">
        <v>30</v>
      </c>
      <c r="EG1072" s="2" t="s">
        <v>117</v>
      </c>
      <c r="EH1072" s="2">
        <v>0</v>
      </c>
      <c r="EI1072" s="2" t="s">
        <v>3</v>
      </c>
      <c r="EJ1072" s="2">
        <v>1</v>
      </c>
      <c r="EK1072" s="2">
        <v>8</v>
      </c>
      <c r="EL1072" s="2" t="s">
        <v>233</v>
      </c>
      <c r="EM1072" s="2" t="s">
        <v>234</v>
      </c>
      <c r="EN1072" s="2"/>
      <c r="EO1072" s="2" t="s">
        <v>3</v>
      </c>
      <c r="EP1072" s="2"/>
      <c r="EQ1072" s="2">
        <v>0</v>
      </c>
      <c r="ER1072" s="2">
        <v>729.73</v>
      </c>
      <c r="ES1072" s="2">
        <v>729.73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>
        <v>0</v>
      </c>
      <c r="FR1072" s="2">
        <v>0</v>
      </c>
      <c r="FS1072" s="2">
        <v>0</v>
      </c>
      <c r="FT1072" s="2"/>
      <c r="FU1072" s="2"/>
      <c r="FV1072" s="2"/>
      <c r="FW1072" s="2"/>
      <c r="FX1072" s="2">
        <v>92</v>
      </c>
      <c r="FY1072" s="2">
        <v>49</v>
      </c>
      <c r="FZ1072" s="2"/>
      <c r="GA1072" s="2" t="s">
        <v>3</v>
      </c>
      <c r="GB1072" s="2"/>
      <c r="GC1072" s="2"/>
      <c r="GD1072" s="2">
        <v>1</v>
      </c>
      <c r="GE1072" s="2"/>
      <c r="GF1072" s="2">
        <v>-1447999952</v>
      </c>
      <c r="GG1072" s="2">
        <v>2</v>
      </c>
      <c r="GH1072" s="2">
        <v>1</v>
      </c>
      <c r="GI1072" s="2">
        <v>-2</v>
      </c>
      <c r="GJ1072" s="2">
        <v>0</v>
      </c>
      <c r="GK1072" s="2">
        <v>0</v>
      </c>
      <c r="GL1072" s="2">
        <f t="shared" si="1113"/>
        <v>0</v>
      </c>
      <c r="GM1072" s="2">
        <f t="shared" si="1114"/>
        <v>5677.28</v>
      </c>
      <c r="GN1072" s="2">
        <f t="shared" si="1115"/>
        <v>5677.28</v>
      </c>
      <c r="GO1072" s="2">
        <f t="shared" si="1116"/>
        <v>0</v>
      </c>
      <c r="GP1072" s="2">
        <f t="shared" si="1117"/>
        <v>0</v>
      </c>
      <c r="GQ1072" s="2"/>
      <c r="GR1072" s="2">
        <v>0</v>
      </c>
      <c r="GS1072" s="2">
        <v>3</v>
      </c>
      <c r="GT1072" s="2">
        <v>0</v>
      </c>
      <c r="GU1072" s="2" t="s">
        <v>3</v>
      </c>
      <c r="GV1072" s="2">
        <f t="shared" si="1118"/>
        <v>0</v>
      </c>
      <c r="GW1072" s="2">
        <v>1</v>
      </c>
      <c r="GX1072" s="2">
        <f t="shared" si="1119"/>
        <v>0</v>
      </c>
      <c r="GY1072" s="2"/>
      <c r="GZ1072" s="2"/>
      <c r="HA1072" s="2">
        <v>0</v>
      </c>
      <c r="HB1072" s="2">
        <v>0</v>
      </c>
      <c r="HC1072" s="2">
        <f t="shared" si="1120"/>
        <v>0</v>
      </c>
      <c r="HD1072" s="2"/>
      <c r="HE1072" s="2" t="s">
        <v>3</v>
      </c>
      <c r="HF1072" s="2" t="s">
        <v>3</v>
      </c>
      <c r="HG1072" s="2"/>
      <c r="HH1072" s="2"/>
      <c r="HI1072" s="2"/>
      <c r="HJ1072" s="2"/>
      <c r="HK1072" s="2"/>
      <c r="HL1072" s="2"/>
      <c r="HM1072" s="2" t="s">
        <v>3</v>
      </c>
      <c r="HN1072" s="2" t="s">
        <v>3</v>
      </c>
      <c r="HO1072" s="2" t="s">
        <v>3</v>
      </c>
      <c r="HP1072" s="2" t="s">
        <v>3</v>
      </c>
      <c r="HQ1072" s="2" t="s">
        <v>3</v>
      </c>
      <c r="HR1072" s="2"/>
      <c r="HS1072" s="2">
        <v>0</v>
      </c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>
        <v>0</v>
      </c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</row>
    <row r="1073" spans="1:255" x14ac:dyDescent="0.25">
      <c r="A1073">
        <v>18</v>
      </c>
      <c r="B1073">
        <v>1</v>
      </c>
      <c r="C1073">
        <v>1032</v>
      </c>
      <c r="E1073" t="s">
        <v>594</v>
      </c>
      <c r="F1073" t="s">
        <v>248</v>
      </c>
      <c r="G1073" t="s">
        <v>249</v>
      </c>
      <c r="H1073" t="s">
        <v>158</v>
      </c>
      <c r="I1073">
        <f>I1063*J1073</f>
        <v>7.6124999999999998</v>
      </c>
      <c r="J1073">
        <v>101.5</v>
      </c>
      <c r="K1073">
        <v>101.5</v>
      </c>
      <c r="O1073">
        <f t="shared" si="1089"/>
        <v>57226.98</v>
      </c>
      <c r="P1073">
        <f t="shared" si="1090"/>
        <v>57226.98</v>
      </c>
      <c r="Q1073">
        <f t="shared" si="1121"/>
        <v>0</v>
      </c>
      <c r="R1073">
        <f t="shared" si="1091"/>
        <v>0</v>
      </c>
      <c r="S1073">
        <f t="shared" si="1092"/>
        <v>0</v>
      </c>
      <c r="T1073">
        <f t="shared" si="1093"/>
        <v>0</v>
      </c>
      <c r="U1073">
        <f t="shared" si="1094"/>
        <v>0</v>
      </c>
      <c r="V1073">
        <f t="shared" si="1095"/>
        <v>0</v>
      </c>
      <c r="W1073">
        <f t="shared" si="1096"/>
        <v>0</v>
      </c>
      <c r="X1073">
        <f t="shared" si="1097"/>
        <v>0</v>
      </c>
      <c r="Y1073">
        <f t="shared" si="1098"/>
        <v>0</v>
      </c>
      <c r="AA1073">
        <v>56481267</v>
      </c>
      <c r="AB1073">
        <f t="shared" si="1099"/>
        <v>729.73</v>
      </c>
      <c r="AC1073">
        <f t="shared" si="1100"/>
        <v>729.73</v>
      </c>
      <c r="AD1073">
        <f t="shared" si="1122"/>
        <v>0</v>
      </c>
      <c r="AE1073">
        <f t="shared" si="1123"/>
        <v>0</v>
      </c>
      <c r="AF1073">
        <f t="shared" si="1124"/>
        <v>0</v>
      </c>
      <c r="AG1073">
        <f t="shared" si="1101"/>
        <v>0</v>
      </c>
      <c r="AH1073">
        <f t="shared" si="1125"/>
        <v>0</v>
      </c>
      <c r="AI1073">
        <f t="shared" si="1126"/>
        <v>0</v>
      </c>
      <c r="AJ1073">
        <f t="shared" si="1102"/>
        <v>0</v>
      </c>
      <c r="AK1073">
        <v>729.73</v>
      </c>
      <c r="AL1073">
        <v>729.73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92</v>
      </c>
      <c r="AU1073">
        <v>49</v>
      </c>
      <c r="AV1073">
        <v>1</v>
      </c>
      <c r="AW1073">
        <v>1.022</v>
      </c>
      <c r="AZ1073">
        <v>1</v>
      </c>
      <c r="BA1073">
        <v>1</v>
      </c>
      <c r="BB1073">
        <v>1</v>
      </c>
      <c r="BC1073">
        <v>10.08</v>
      </c>
      <c r="BD1073" t="s">
        <v>3</v>
      </c>
      <c r="BE1073" t="s">
        <v>3</v>
      </c>
      <c r="BF1073" t="s">
        <v>3</v>
      </c>
      <c r="BG1073" t="s">
        <v>3</v>
      </c>
      <c r="BH1073">
        <v>3</v>
      </c>
      <c r="BI1073">
        <v>1</v>
      </c>
      <c r="BJ1073" t="s">
        <v>250</v>
      </c>
      <c r="BM1073">
        <v>8</v>
      </c>
      <c r="BN1073">
        <v>0</v>
      </c>
      <c r="BO1073" t="s">
        <v>248</v>
      </c>
      <c r="BP1073">
        <v>1</v>
      </c>
      <c r="BQ1073">
        <v>30</v>
      </c>
      <c r="BR1073">
        <v>0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 t="s">
        <v>3</v>
      </c>
      <c r="BZ1073">
        <v>92</v>
      </c>
      <c r="CA1073">
        <v>49</v>
      </c>
      <c r="CB1073" t="s">
        <v>3</v>
      </c>
      <c r="CE1073">
        <v>30</v>
      </c>
      <c r="CF1073">
        <v>0</v>
      </c>
      <c r="CG1073">
        <v>0</v>
      </c>
      <c r="CM1073">
        <v>0</v>
      </c>
      <c r="CN1073" t="s">
        <v>3</v>
      </c>
      <c r="CO1073">
        <v>0</v>
      </c>
      <c r="CP1073">
        <f t="shared" si="1103"/>
        <v>57226.98</v>
      </c>
      <c r="CQ1073">
        <f t="shared" si="1104"/>
        <v>7517.46</v>
      </c>
      <c r="CR1073">
        <f t="shared" si="1127"/>
        <v>0</v>
      </c>
      <c r="CS1073">
        <f t="shared" si="1105"/>
        <v>0</v>
      </c>
      <c r="CT1073">
        <f t="shared" si="1106"/>
        <v>0</v>
      </c>
      <c r="CU1073">
        <f t="shared" si="1107"/>
        <v>0</v>
      </c>
      <c r="CV1073">
        <f t="shared" si="1108"/>
        <v>0</v>
      </c>
      <c r="CW1073">
        <f t="shared" si="1109"/>
        <v>0</v>
      </c>
      <c r="CX1073">
        <f t="shared" si="1110"/>
        <v>0</v>
      </c>
      <c r="CY1073">
        <f t="shared" si="1111"/>
        <v>0</v>
      </c>
      <c r="CZ1073">
        <f t="shared" si="1112"/>
        <v>0</v>
      </c>
      <c r="DC1073" t="s">
        <v>3</v>
      </c>
      <c r="DD1073" t="s">
        <v>3</v>
      </c>
      <c r="DE1073" t="s">
        <v>3</v>
      </c>
      <c r="DF1073" t="s">
        <v>3</v>
      </c>
      <c r="DG1073" t="s">
        <v>3</v>
      </c>
      <c r="DH1073" t="s">
        <v>3</v>
      </c>
      <c r="DI1073" t="s">
        <v>3</v>
      </c>
      <c r="DJ1073" t="s">
        <v>3</v>
      </c>
      <c r="DK1073" t="s">
        <v>3</v>
      </c>
      <c r="DL1073" t="s">
        <v>3</v>
      </c>
      <c r="DM1073" t="s">
        <v>3</v>
      </c>
      <c r="DN1073">
        <v>0</v>
      </c>
      <c r="DO1073">
        <v>0</v>
      </c>
      <c r="DP1073">
        <v>1</v>
      </c>
      <c r="DQ1073">
        <v>1</v>
      </c>
      <c r="DU1073">
        <v>1007</v>
      </c>
      <c r="DV1073" t="s">
        <v>158</v>
      </c>
      <c r="DW1073" t="s">
        <v>158</v>
      </c>
      <c r="DX1073">
        <v>1</v>
      </c>
      <c r="DZ1073" t="s">
        <v>3</v>
      </c>
      <c r="EA1073" t="s">
        <v>3</v>
      </c>
      <c r="EB1073" t="s">
        <v>3</v>
      </c>
      <c r="EC1073" t="s">
        <v>3</v>
      </c>
      <c r="EE1073">
        <v>55586444</v>
      </c>
      <c r="EF1073">
        <v>30</v>
      </c>
      <c r="EG1073" t="s">
        <v>117</v>
      </c>
      <c r="EH1073">
        <v>0</v>
      </c>
      <c r="EI1073" t="s">
        <v>3</v>
      </c>
      <c r="EJ1073">
        <v>1</v>
      </c>
      <c r="EK1073">
        <v>8</v>
      </c>
      <c r="EL1073" t="s">
        <v>233</v>
      </c>
      <c r="EM1073" t="s">
        <v>234</v>
      </c>
      <c r="EO1073" t="s">
        <v>3</v>
      </c>
      <c r="EQ1073">
        <v>0</v>
      </c>
      <c r="ER1073">
        <v>729.73</v>
      </c>
      <c r="ES1073">
        <v>729.73</v>
      </c>
      <c r="ET1073">
        <v>0</v>
      </c>
      <c r="EU1073">
        <v>0</v>
      </c>
      <c r="EV1073">
        <v>0</v>
      </c>
      <c r="EW1073">
        <v>0</v>
      </c>
      <c r="EX1073">
        <v>0</v>
      </c>
      <c r="FQ1073">
        <v>0</v>
      </c>
      <c r="FR1073">
        <v>0</v>
      </c>
      <c r="FS1073">
        <v>0</v>
      </c>
      <c r="FX1073">
        <v>92</v>
      </c>
      <c r="FY1073">
        <v>49</v>
      </c>
      <c r="GA1073" t="s">
        <v>3</v>
      </c>
      <c r="GD1073">
        <v>1</v>
      </c>
      <c r="GF1073">
        <v>-1447999952</v>
      </c>
      <c r="GG1073">
        <v>2</v>
      </c>
      <c r="GH1073">
        <v>1</v>
      </c>
      <c r="GI1073">
        <v>2</v>
      </c>
      <c r="GJ1073">
        <v>0</v>
      </c>
      <c r="GK1073">
        <v>0</v>
      </c>
      <c r="GL1073">
        <f t="shared" si="1113"/>
        <v>0</v>
      </c>
      <c r="GM1073">
        <f t="shared" si="1114"/>
        <v>57226.98</v>
      </c>
      <c r="GN1073">
        <f t="shared" si="1115"/>
        <v>57226.98</v>
      </c>
      <c r="GO1073">
        <f t="shared" si="1116"/>
        <v>0</v>
      </c>
      <c r="GP1073">
        <f t="shared" si="1117"/>
        <v>0</v>
      </c>
      <c r="GR1073">
        <v>0</v>
      </c>
      <c r="GS1073">
        <v>3</v>
      </c>
      <c r="GT1073">
        <v>0</v>
      </c>
      <c r="GU1073" t="s">
        <v>3</v>
      </c>
      <c r="GV1073">
        <f t="shared" si="1118"/>
        <v>0</v>
      </c>
      <c r="GW1073">
        <v>1</v>
      </c>
      <c r="GX1073">
        <f t="shared" si="1119"/>
        <v>0</v>
      </c>
      <c r="HA1073">
        <v>0</v>
      </c>
      <c r="HB1073">
        <v>0</v>
      </c>
      <c r="HC1073">
        <f t="shared" si="1120"/>
        <v>0</v>
      </c>
      <c r="HE1073" t="s">
        <v>3</v>
      </c>
      <c r="HF1073" t="s">
        <v>3</v>
      </c>
      <c r="HM1073" t="s">
        <v>3</v>
      </c>
      <c r="HN1073" t="s">
        <v>3</v>
      </c>
      <c r="HO1073" t="s">
        <v>3</v>
      </c>
      <c r="HP1073" t="s">
        <v>3</v>
      </c>
      <c r="HQ1073" t="s">
        <v>3</v>
      </c>
      <c r="HS1073">
        <v>0</v>
      </c>
      <c r="IK1073">
        <v>0</v>
      </c>
    </row>
    <row r="1074" spans="1:255" x14ac:dyDescent="0.25">
      <c r="A1074" s="2">
        <v>17</v>
      </c>
      <c r="B1074" s="2">
        <v>1</v>
      </c>
      <c r="C1074" s="2">
        <f>ROW(SmtRes!A1042)</f>
        <v>1042</v>
      </c>
      <c r="D1074" s="2">
        <f>ROW(EtalonRes!A1012)</f>
        <v>1012</v>
      </c>
      <c r="E1074" s="2" t="s">
        <v>595</v>
      </c>
      <c r="F1074" s="2" t="s">
        <v>560</v>
      </c>
      <c r="G1074" s="2" t="s">
        <v>561</v>
      </c>
      <c r="H1074" s="2" t="s">
        <v>258</v>
      </c>
      <c r="I1074" s="2">
        <v>1</v>
      </c>
      <c r="J1074" s="2">
        <v>0</v>
      </c>
      <c r="K1074" s="2">
        <v>1</v>
      </c>
      <c r="L1074" s="2"/>
      <c r="M1074" s="2"/>
      <c r="N1074" s="2"/>
      <c r="O1074" s="2">
        <f t="shared" si="1089"/>
        <v>309.11</v>
      </c>
      <c r="P1074" s="2">
        <f t="shared" si="1090"/>
        <v>0</v>
      </c>
      <c r="Q1074" s="2">
        <f>(ROUND((ROUND(((((ET1074*1.25)*1.1))*AV1074*I1074),2)*BB1074),2)+ROUND((ROUND(((AE1074-(((EU1074*1.25)*1.1)))*AV1074*I1074),2)*BS1074),2))</f>
        <v>68.77</v>
      </c>
      <c r="R1074" s="2">
        <f t="shared" si="1091"/>
        <v>9.99</v>
      </c>
      <c r="S1074" s="2">
        <f t="shared" si="1092"/>
        <v>240.34</v>
      </c>
      <c r="T1074" s="2">
        <f t="shared" si="1093"/>
        <v>0</v>
      </c>
      <c r="U1074" s="2">
        <f t="shared" si="1094"/>
        <v>14.012733900000001</v>
      </c>
      <c r="V1074" s="2">
        <f t="shared" si="1095"/>
        <v>0</v>
      </c>
      <c r="W1074" s="2">
        <f t="shared" si="1096"/>
        <v>0</v>
      </c>
      <c r="X1074" s="2">
        <f t="shared" si="1097"/>
        <v>217.79</v>
      </c>
      <c r="Y1074" s="2">
        <f t="shared" si="1098"/>
        <v>117.66</v>
      </c>
      <c r="Z1074" s="2"/>
      <c r="AA1074" s="2">
        <v>56481265</v>
      </c>
      <c r="AB1074" s="2">
        <f t="shared" si="1099"/>
        <v>295.23065000000003</v>
      </c>
      <c r="AC1074" s="2">
        <f t="shared" si="1100"/>
        <v>0</v>
      </c>
      <c r="AD1074" s="2">
        <f>ROUND((((((ET1074*1.25)*1.1))-(((EU1074*1.25)*1.1)))+AE1074),6)</f>
        <v>65.683750000000003</v>
      </c>
      <c r="AE1074" s="2">
        <f>ROUND((((EU1074*1.25)*1.1)),6)</f>
        <v>9.5425000000000004</v>
      </c>
      <c r="AF1074" s="2">
        <f>ROUND((((EV1074*1.15)*1.1)),6)</f>
        <v>229.54689999999999</v>
      </c>
      <c r="AG1074" s="2">
        <f t="shared" si="1101"/>
        <v>0</v>
      </c>
      <c r="AH1074" s="2">
        <f>(((EW1074*1.15)*1.1))</f>
        <v>13.383700000000001</v>
      </c>
      <c r="AI1074" s="2">
        <f>(((EX1074*1.25)*1.1))</f>
        <v>0</v>
      </c>
      <c r="AJ1074" s="2">
        <f t="shared" si="1102"/>
        <v>0</v>
      </c>
      <c r="AK1074" s="2">
        <v>229.23</v>
      </c>
      <c r="AL1074" s="2">
        <v>0</v>
      </c>
      <c r="AM1074" s="2">
        <v>47.77</v>
      </c>
      <c r="AN1074" s="2">
        <v>6.94</v>
      </c>
      <c r="AO1074" s="2">
        <v>181.46</v>
      </c>
      <c r="AP1074" s="2">
        <v>0</v>
      </c>
      <c r="AQ1074" s="2">
        <v>10.58</v>
      </c>
      <c r="AR1074" s="2">
        <v>0</v>
      </c>
      <c r="AS1074" s="2">
        <v>0</v>
      </c>
      <c r="AT1074" s="2">
        <v>87</v>
      </c>
      <c r="AU1074" s="2">
        <v>47</v>
      </c>
      <c r="AV1074" s="2">
        <v>1.0469999999999999</v>
      </c>
      <c r="AW1074" s="2">
        <v>1.0189999999999999</v>
      </c>
      <c r="AX1074" s="2"/>
      <c r="AY1074" s="2"/>
      <c r="AZ1074" s="2">
        <v>1</v>
      </c>
      <c r="BA1074" s="2">
        <v>1</v>
      </c>
      <c r="BB1074" s="2">
        <v>1</v>
      </c>
      <c r="BC1074" s="2">
        <v>1</v>
      </c>
      <c r="BD1074" s="2" t="s">
        <v>3</v>
      </c>
      <c r="BE1074" s="2" t="s">
        <v>3</v>
      </c>
      <c r="BF1074" s="2" t="s">
        <v>3</v>
      </c>
      <c r="BG1074" s="2" t="s">
        <v>3</v>
      </c>
      <c r="BH1074" s="2">
        <v>0</v>
      </c>
      <c r="BI1074" s="2">
        <v>1</v>
      </c>
      <c r="BJ1074" s="2" t="s">
        <v>562</v>
      </c>
      <c r="BK1074" s="2"/>
      <c r="BL1074" s="2"/>
      <c r="BM1074" s="2">
        <v>61</v>
      </c>
      <c r="BN1074" s="2">
        <v>0</v>
      </c>
      <c r="BO1074" s="2" t="s">
        <v>560</v>
      </c>
      <c r="BP1074" s="2">
        <v>1</v>
      </c>
      <c r="BQ1074" s="2">
        <v>30</v>
      </c>
      <c r="BR1074" s="2">
        <v>0</v>
      </c>
      <c r="BS1074" s="2">
        <v>1</v>
      </c>
      <c r="BT1074" s="2">
        <v>1</v>
      </c>
      <c r="BU1074" s="2">
        <v>1</v>
      </c>
      <c r="BV1074" s="2">
        <v>1</v>
      </c>
      <c r="BW1074" s="2">
        <v>1</v>
      </c>
      <c r="BX1074" s="2">
        <v>1</v>
      </c>
      <c r="BY1074" s="2" t="s">
        <v>3</v>
      </c>
      <c r="BZ1074" s="2">
        <v>87</v>
      </c>
      <c r="CA1074" s="2">
        <v>47</v>
      </c>
      <c r="CB1074" s="2" t="s">
        <v>3</v>
      </c>
      <c r="CC1074" s="2"/>
      <c r="CD1074" s="2"/>
      <c r="CE1074" s="2">
        <v>30</v>
      </c>
      <c r="CF1074" s="2">
        <v>0</v>
      </c>
      <c r="CG1074" s="2">
        <v>0</v>
      </c>
      <c r="CH1074" s="2"/>
      <c r="CI1074" s="2"/>
      <c r="CJ1074" s="2"/>
      <c r="CK1074" s="2"/>
      <c r="CL1074" s="2"/>
      <c r="CM1074" s="2">
        <v>0</v>
      </c>
      <c r="CN1074" s="2" t="s">
        <v>3</v>
      </c>
      <c r="CO1074" s="2">
        <v>0</v>
      </c>
      <c r="CP1074" s="2">
        <f t="shared" si="1103"/>
        <v>309.11</v>
      </c>
      <c r="CQ1074" s="2">
        <f t="shared" si="1104"/>
        <v>0</v>
      </c>
      <c r="CR1074" s="2">
        <f>(ROUND((ROUND(((((ET1074*1.25)*1.1))*AV1074*1),2)*BB1074),2)+ROUND((ROUND(((AE1074-(((EU1074*1.25)*1.1)))*AV1074*1),2)*BS1074),2))</f>
        <v>68.77</v>
      </c>
      <c r="CS1074" s="2">
        <f t="shared" si="1105"/>
        <v>9.99</v>
      </c>
      <c r="CT1074" s="2">
        <f t="shared" si="1106"/>
        <v>240.34</v>
      </c>
      <c r="CU1074" s="2">
        <f t="shared" si="1107"/>
        <v>0</v>
      </c>
      <c r="CV1074" s="2">
        <f t="shared" si="1108"/>
        <v>14.012733900000001</v>
      </c>
      <c r="CW1074" s="2">
        <f t="shared" si="1109"/>
        <v>0</v>
      </c>
      <c r="CX1074" s="2">
        <f t="shared" si="1110"/>
        <v>0</v>
      </c>
      <c r="CY1074" s="2">
        <f t="shared" si="1111"/>
        <v>217.78710000000004</v>
      </c>
      <c r="CZ1074" s="2">
        <f t="shared" si="1112"/>
        <v>117.6551</v>
      </c>
      <c r="DA1074" s="2"/>
      <c r="DB1074" s="2">
        <v>17</v>
      </c>
      <c r="DC1074" s="2" t="s">
        <v>3</v>
      </c>
      <c r="DD1074" s="2" t="s">
        <v>3</v>
      </c>
      <c r="DE1074" s="2" t="s">
        <v>48</v>
      </c>
      <c r="DF1074" s="2" t="s">
        <v>48</v>
      </c>
      <c r="DG1074" s="2" t="s">
        <v>49</v>
      </c>
      <c r="DH1074" s="2" t="s">
        <v>3</v>
      </c>
      <c r="DI1074" s="2" t="s">
        <v>49</v>
      </c>
      <c r="DJ1074" s="2" t="s">
        <v>48</v>
      </c>
      <c r="DK1074" s="2" t="s">
        <v>3</v>
      </c>
      <c r="DL1074" s="2" t="s">
        <v>3</v>
      </c>
      <c r="DM1074" s="2" t="s">
        <v>3</v>
      </c>
      <c r="DN1074" s="2">
        <v>0</v>
      </c>
      <c r="DO1074" s="2">
        <v>0</v>
      </c>
      <c r="DP1074" s="2">
        <v>1</v>
      </c>
      <c r="DQ1074" s="2">
        <v>1</v>
      </c>
      <c r="DR1074" s="2"/>
      <c r="DS1074" s="2"/>
      <c r="DT1074" s="2"/>
      <c r="DU1074" s="2">
        <v>1013</v>
      </c>
      <c r="DV1074" s="2" t="s">
        <v>258</v>
      </c>
      <c r="DW1074" s="2" t="s">
        <v>258</v>
      </c>
      <c r="DX1074" s="2">
        <v>1</v>
      </c>
      <c r="DY1074" s="2"/>
      <c r="DZ1074" s="2" t="s">
        <v>3</v>
      </c>
      <c r="EA1074" s="2" t="s">
        <v>3</v>
      </c>
      <c r="EB1074" s="2" t="s">
        <v>3</v>
      </c>
      <c r="EC1074" s="2" t="s">
        <v>3</v>
      </c>
      <c r="ED1074" s="2"/>
      <c r="EE1074" s="2">
        <v>55586499</v>
      </c>
      <c r="EF1074" s="2">
        <v>30</v>
      </c>
      <c r="EG1074" s="2" t="s">
        <v>117</v>
      </c>
      <c r="EH1074" s="2">
        <v>0</v>
      </c>
      <c r="EI1074" s="2" t="s">
        <v>3</v>
      </c>
      <c r="EJ1074" s="2">
        <v>1</v>
      </c>
      <c r="EK1074" s="2">
        <v>61</v>
      </c>
      <c r="EL1074" s="2" t="s">
        <v>563</v>
      </c>
      <c r="EM1074" s="2" t="s">
        <v>564</v>
      </c>
      <c r="EN1074" s="2"/>
      <c r="EO1074" s="2" t="s">
        <v>313</v>
      </c>
      <c r="EP1074" s="2"/>
      <c r="EQ1074" s="2">
        <v>0</v>
      </c>
      <c r="ER1074" s="2">
        <v>229.23</v>
      </c>
      <c r="ES1074" s="2">
        <v>0</v>
      </c>
      <c r="ET1074" s="2">
        <v>47.77</v>
      </c>
      <c r="EU1074" s="2">
        <v>6.94</v>
      </c>
      <c r="EV1074" s="2">
        <v>181.46</v>
      </c>
      <c r="EW1074" s="2">
        <v>10.58</v>
      </c>
      <c r="EX1074" s="2">
        <v>0</v>
      </c>
      <c r="EY1074" s="2">
        <v>0</v>
      </c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>
        <v>0</v>
      </c>
      <c r="FR1074" s="2">
        <v>0</v>
      </c>
      <c r="FS1074" s="2">
        <v>0</v>
      </c>
      <c r="FT1074" s="2"/>
      <c r="FU1074" s="2"/>
      <c r="FV1074" s="2"/>
      <c r="FW1074" s="2"/>
      <c r="FX1074" s="2">
        <v>87</v>
      </c>
      <c r="FY1074" s="2">
        <v>47</v>
      </c>
      <c r="FZ1074" s="2"/>
      <c r="GA1074" s="2" t="s">
        <v>3</v>
      </c>
      <c r="GB1074" s="2"/>
      <c r="GC1074" s="2"/>
      <c r="GD1074" s="2">
        <v>1</v>
      </c>
      <c r="GE1074" s="2"/>
      <c r="GF1074" s="2">
        <v>586416431</v>
      </c>
      <c r="GG1074" s="2">
        <v>2</v>
      </c>
      <c r="GH1074" s="2">
        <v>1</v>
      </c>
      <c r="GI1074" s="2">
        <v>2</v>
      </c>
      <c r="GJ1074" s="2">
        <v>0</v>
      </c>
      <c r="GK1074" s="2">
        <v>0</v>
      </c>
      <c r="GL1074" s="2">
        <f t="shared" si="1113"/>
        <v>0</v>
      </c>
      <c r="GM1074" s="2">
        <f t="shared" si="1114"/>
        <v>644.55999999999995</v>
      </c>
      <c r="GN1074" s="2">
        <f t="shared" si="1115"/>
        <v>644.55999999999995</v>
      </c>
      <c r="GO1074" s="2">
        <f t="shared" si="1116"/>
        <v>0</v>
      </c>
      <c r="GP1074" s="2">
        <f t="shared" si="1117"/>
        <v>0</v>
      </c>
      <c r="GQ1074" s="2"/>
      <c r="GR1074" s="2">
        <v>0</v>
      </c>
      <c r="GS1074" s="2">
        <v>3</v>
      </c>
      <c r="GT1074" s="2">
        <v>0</v>
      </c>
      <c r="GU1074" s="2" t="s">
        <v>3</v>
      </c>
      <c r="GV1074" s="2">
        <f t="shared" si="1118"/>
        <v>0</v>
      </c>
      <c r="GW1074" s="2">
        <v>1</v>
      </c>
      <c r="GX1074" s="2">
        <f t="shared" si="1119"/>
        <v>0</v>
      </c>
      <c r="GY1074" s="2"/>
      <c r="GZ1074" s="2"/>
      <c r="HA1074" s="2">
        <v>0</v>
      </c>
      <c r="HB1074" s="2">
        <v>0</v>
      </c>
      <c r="HC1074" s="2">
        <f t="shared" si="1120"/>
        <v>0</v>
      </c>
      <c r="HD1074" s="2"/>
      <c r="HE1074" s="2" t="s">
        <v>3</v>
      </c>
      <c r="HF1074" s="2" t="s">
        <v>3</v>
      </c>
      <c r="HG1074" s="2"/>
      <c r="HH1074" s="2"/>
      <c r="HI1074" s="2"/>
      <c r="HJ1074" s="2"/>
      <c r="HK1074" s="2"/>
      <c r="HL1074" s="2"/>
      <c r="HM1074" s="2" t="s">
        <v>3</v>
      </c>
      <c r="HN1074" s="2" t="s">
        <v>3</v>
      </c>
      <c r="HO1074" s="2" t="s">
        <v>3</v>
      </c>
      <c r="HP1074" s="2" t="s">
        <v>3</v>
      </c>
      <c r="HQ1074" s="2" t="s">
        <v>3</v>
      </c>
      <c r="HR1074" s="2"/>
      <c r="HS1074" s="2">
        <v>0</v>
      </c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>
        <v>0</v>
      </c>
      <c r="IL1074" s="2"/>
      <c r="IM1074" s="2"/>
      <c r="IN1074" s="2"/>
      <c r="IO1074" s="2"/>
      <c r="IP1074" s="2"/>
      <c r="IQ1074" s="2"/>
      <c r="IR1074" s="2"/>
      <c r="IS1074" s="2"/>
      <c r="IT1074" s="2"/>
      <c r="IU1074" s="2"/>
    </row>
    <row r="1075" spans="1:255" x14ac:dyDescent="0.25">
      <c r="A1075">
        <v>17</v>
      </c>
      <c r="B1075">
        <v>1</v>
      </c>
      <c r="C1075">
        <f>ROW(SmtRes!A1046)</f>
        <v>1046</v>
      </c>
      <c r="D1075">
        <f>ROW(EtalonRes!A1016)</f>
        <v>1016</v>
      </c>
      <c r="E1075" t="s">
        <v>595</v>
      </c>
      <c r="F1075" t="s">
        <v>560</v>
      </c>
      <c r="G1075" t="s">
        <v>561</v>
      </c>
      <c r="H1075" t="s">
        <v>258</v>
      </c>
      <c r="I1075">
        <v>1</v>
      </c>
      <c r="J1075">
        <v>0</v>
      </c>
      <c r="K1075">
        <v>1</v>
      </c>
      <c r="O1075">
        <f t="shared" si="1089"/>
        <v>12521.17</v>
      </c>
      <c r="P1075">
        <f t="shared" si="1090"/>
        <v>0</v>
      </c>
      <c r="Q1075">
        <f>(ROUND((ROUND(((((ET1075*1.25)*1.1))*AV1075*I1075),2)*BB1075),2)+ROUND((ROUND(((AE1075-(((EU1075*1.25)*1.1)))*AV1075*I1075),2)*BS1075),2))</f>
        <v>1028.1099999999999</v>
      </c>
      <c r="R1075">
        <f t="shared" si="1091"/>
        <v>477.72</v>
      </c>
      <c r="S1075">
        <f t="shared" si="1092"/>
        <v>11493.06</v>
      </c>
      <c r="T1075">
        <f t="shared" si="1093"/>
        <v>0</v>
      </c>
      <c r="U1075">
        <f t="shared" si="1094"/>
        <v>14.012733900000001</v>
      </c>
      <c r="V1075">
        <f t="shared" si="1095"/>
        <v>0</v>
      </c>
      <c r="W1075">
        <f t="shared" si="1096"/>
        <v>0</v>
      </c>
      <c r="X1075">
        <f t="shared" si="1097"/>
        <v>10414.58</v>
      </c>
      <c r="Y1075">
        <f t="shared" si="1098"/>
        <v>5626.27</v>
      </c>
      <c r="AA1075">
        <v>56481267</v>
      </c>
      <c r="AB1075">
        <f t="shared" si="1099"/>
        <v>295.23065000000003</v>
      </c>
      <c r="AC1075">
        <f t="shared" si="1100"/>
        <v>0</v>
      </c>
      <c r="AD1075">
        <f>ROUND((((((ET1075*1.25)*1.1))-(((EU1075*1.25)*1.1)))+AE1075),6)</f>
        <v>65.683750000000003</v>
      </c>
      <c r="AE1075">
        <f>ROUND((((EU1075*1.25)*1.1)),6)</f>
        <v>9.5425000000000004</v>
      </c>
      <c r="AF1075">
        <f>ROUND((((EV1075*1.15)*1.1)),6)</f>
        <v>229.54689999999999</v>
      </c>
      <c r="AG1075">
        <f t="shared" si="1101"/>
        <v>0</v>
      </c>
      <c r="AH1075">
        <f>(((EW1075*1.15)*1.1))</f>
        <v>13.383700000000001</v>
      </c>
      <c r="AI1075">
        <f>(((EX1075*1.25)*1.1))</f>
        <v>0</v>
      </c>
      <c r="AJ1075">
        <f t="shared" si="1102"/>
        <v>0</v>
      </c>
      <c r="AK1075">
        <v>229.23</v>
      </c>
      <c r="AL1075">
        <v>0</v>
      </c>
      <c r="AM1075">
        <v>47.77</v>
      </c>
      <c r="AN1075">
        <v>6.94</v>
      </c>
      <c r="AO1075">
        <v>181.46</v>
      </c>
      <c r="AP1075">
        <v>0</v>
      </c>
      <c r="AQ1075">
        <v>10.58</v>
      </c>
      <c r="AR1075">
        <v>0</v>
      </c>
      <c r="AS1075">
        <v>0</v>
      </c>
      <c r="AT1075">
        <v>87</v>
      </c>
      <c r="AU1075">
        <v>47</v>
      </c>
      <c r="AV1075">
        <v>1.0469999999999999</v>
      </c>
      <c r="AW1075">
        <v>1.0189999999999999</v>
      </c>
      <c r="AZ1075">
        <v>1</v>
      </c>
      <c r="BA1075">
        <v>47.82</v>
      </c>
      <c r="BB1075">
        <v>14.95</v>
      </c>
      <c r="BC1075">
        <v>1</v>
      </c>
      <c r="BD1075" t="s">
        <v>3</v>
      </c>
      <c r="BE1075" t="s">
        <v>3</v>
      </c>
      <c r="BF1075" t="s">
        <v>3</v>
      </c>
      <c r="BG1075" t="s">
        <v>3</v>
      </c>
      <c r="BH1075">
        <v>0</v>
      </c>
      <c r="BI1075">
        <v>1</v>
      </c>
      <c r="BJ1075" t="s">
        <v>562</v>
      </c>
      <c r="BM1075">
        <v>61</v>
      </c>
      <c r="BN1075">
        <v>0</v>
      </c>
      <c r="BO1075" t="s">
        <v>560</v>
      </c>
      <c r="BP1075">
        <v>1</v>
      </c>
      <c r="BQ1075">
        <v>30</v>
      </c>
      <c r="BR1075">
        <v>0</v>
      </c>
      <c r="BS1075">
        <v>47.82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 t="s">
        <v>3</v>
      </c>
      <c r="BZ1075">
        <v>87</v>
      </c>
      <c r="CA1075">
        <v>47</v>
      </c>
      <c r="CB1075" t="s">
        <v>3</v>
      </c>
      <c r="CE1075">
        <v>30</v>
      </c>
      <c r="CF1075">
        <v>0</v>
      </c>
      <c r="CG1075">
        <v>0</v>
      </c>
      <c r="CM1075">
        <v>0</v>
      </c>
      <c r="CN1075" t="s">
        <v>3</v>
      </c>
      <c r="CO1075">
        <v>0</v>
      </c>
      <c r="CP1075">
        <f t="shared" si="1103"/>
        <v>12521.17</v>
      </c>
      <c r="CQ1075">
        <f t="shared" si="1104"/>
        <v>0</v>
      </c>
      <c r="CR1075">
        <f>(ROUND((ROUND(((((ET1075*1.25)*1.1))*AV1075*1),2)*BB1075),2)+ROUND((ROUND(((AE1075-(((EU1075*1.25)*1.1)))*AV1075*1),2)*BS1075),2))</f>
        <v>1028.1099999999999</v>
      </c>
      <c r="CS1075">
        <f t="shared" si="1105"/>
        <v>477.72</v>
      </c>
      <c r="CT1075">
        <f t="shared" si="1106"/>
        <v>11493.06</v>
      </c>
      <c r="CU1075">
        <f t="shared" si="1107"/>
        <v>0</v>
      </c>
      <c r="CV1075">
        <f t="shared" si="1108"/>
        <v>14.012733900000001</v>
      </c>
      <c r="CW1075">
        <f t="shared" si="1109"/>
        <v>0</v>
      </c>
      <c r="CX1075">
        <f t="shared" si="1110"/>
        <v>0</v>
      </c>
      <c r="CY1075">
        <f t="shared" si="1111"/>
        <v>10414.578599999999</v>
      </c>
      <c r="CZ1075">
        <f t="shared" si="1112"/>
        <v>5626.266599999999</v>
      </c>
      <c r="DB1075">
        <v>19</v>
      </c>
      <c r="DC1075" t="s">
        <v>3</v>
      </c>
      <c r="DD1075" t="s">
        <v>3</v>
      </c>
      <c r="DE1075" t="s">
        <v>48</v>
      </c>
      <c r="DF1075" t="s">
        <v>48</v>
      </c>
      <c r="DG1075" t="s">
        <v>49</v>
      </c>
      <c r="DH1075" t="s">
        <v>3</v>
      </c>
      <c r="DI1075" t="s">
        <v>49</v>
      </c>
      <c r="DJ1075" t="s">
        <v>48</v>
      </c>
      <c r="DK1075" t="s">
        <v>3</v>
      </c>
      <c r="DL1075" t="s">
        <v>3</v>
      </c>
      <c r="DM1075" t="s">
        <v>3</v>
      </c>
      <c r="DN1075">
        <v>0</v>
      </c>
      <c r="DO1075">
        <v>0</v>
      </c>
      <c r="DP1075">
        <v>1</v>
      </c>
      <c r="DQ1075">
        <v>1</v>
      </c>
      <c r="DU1075">
        <v>1013</v>
      </c>
      <c r="DV1075" t="s">
        <v>258</v>
      </c>
      <c r="DW1075" t="s">
        <v>258</v>
      </c>
      <c r="DX1075">
        <v>1</v>
      </c>
      <c r="DZ1075" t="s">
        <v>3</v>
      </c>
      <c r="EA1075" t="s">
        <v>3</v>
      </c>
      <c r="EB1075" t="s">
        <v>3</v>
      </c>
      <c r="EC1075" t="s">
        <v>3</v>
      </c>
      <c r="EE1075">
        <v>55586499</v>
      </c>
      <c r="EF1075">
        <v>30</v>
      </c>
      <c r="EG1075" t="s">
        <v>117</v>
      </c>
      <c r="EH1075">
        <v>0</v>
      </c>
      <c r="EI1075" t="s">
        <v>3</v>
      </c>
      <c r="EJ1075">
        <v>1</v>
      </c>
      <c r="EK1075">
        <v>61</v>
      </c>
      <c r="EL1075" t="s">
        <v>563</v>
      </c>
      <c r="EM1075" t="s">
        <v>564</v>
      </c>
      <c r="EO1075" t="s">
        <v>313</v>
      </c>
      <c r="EQ1075">
        <v>0</v>
      </c>
      <c r="ER1075">
        <v>229.23</v>
      </c>
      <c r="ES1075">
        <v>0</v>
      </c>
      <c r="ET1075">
        <v>47.77</v>
      </c>
      <c r="EU1075">
        <v>6.94</v>
      </c>
      <c r="EV1075">
        <v>181.46</v>
      </c>
      <c r="EW1075">
        <v>10.58</v>
      </c>
      <c r="EX1075">
        <v>0</v>
      </c>
      <c r="EY1075">
        <v>0</v>
      </c>
      <c r="FQ1075">
        <v>0</v>
      </c>
      <c r="FR1075">
        <v>0</v>
      </c>
      <c r="FS1075">
        <v>0</v>
      </c>
      <c r="FX1075">
        <v>87</v>
      </c>
      <c r="FY1075">
        <v>47</v>
      </c>
      <c r="GA1075" t="s">
        <v>3</v>
      </c>
      <c r="GD1075">
        <v>1</v>
      </c>
      <c r="GF1075">
        <v>586416431</v>
      </c>
      <c r="GG1075">
        <v>2</v>
      </c>
      <c r="GH1075">
        <v>1</v>
      </c>
      <c r="GI1075">
        <v>2</v>
      </c>
      <c r="GJ1075">
        <v>0</v>
      </c>
      <c r="GK1075">
        <v>0</v>
      </c>
      <c r="GL1075">
        <f t="shared" si="1113"/>
        <v>0</v>
      </c>
      <c r="GM1075">
        <f t="shared" si="1114"/>
        <v>28562.02</v>
      </c>
      <c r="GN1075">
        <f t="shared" si="1115"/>
        <v>28562.02</v>
      </c>
      <c r="GO1075">
        <f t="shared" si="1116"/>
        <v>0</v>
      </c>
      <c r="GP1075">
        <f t="shared" si="1117"/>
        <v>0</v>
      </c>
      <c r="GR1075">
        <v>0</v>
      </c>
      <c r="GS1075">
        <v>3</v>
      </c>
      <c r="GT1075">
        <v>0</v>
      </c>
      <c r="GU1075" t="s">
        <v>3</v>
      </c>
      <c r="GV1075">
        <f t="shared" si="1118"/>
        <v>0</v>
      </c>
      <c r="GW1075">
        <v>1</v>
      </c>
      <c r="GX1075">
        <f t="shared" si="1119"/>
        <v>0</v>
      </c>
      <c r="HA1075">
        <v>0</v>
      </c>
      <c r="HB1075">
        <v>0</v>
      </c>
      <c r="HC1075">
        <f t="shared" si="1120"/>
        <v>0</v>
      </c>
      <c r="HE1075" t="s">
        <v>3</v>
      </c>
      <c r="HF1075" t="s">
        <v>3</v>
      </c>
      <c r="HM1075" t="s">
        <v>3</v>
      </c>
      <c r="HN1075" t="s">
        <v>3</v>
      </c>
      <c r="HO1075" t="s">
        <v>3</v>
      </c>
      <c r="HP1075" t="s">
        <v>3</v>
      </c>
      <c r="HQ1075" t="s">
        <v>3</v>
      </c>
      <c r="HS1075">
        <v>0</v>
      </c>
      <c r="IK1075">
        <v>0</v>
      </c>
    </row>
    <row r="1076" spans="1:255" x14ac:dyDescent="0.25">
      <c r="A1076" s="2">
        <v>18</v>
      </c>
      <c r="B1076" s="2">
        <v>1</v>
      </c>
      <c r="C1076" s="2">
        <v>1042</v>
      </c>
      <c r="D1076" s="2"/>
      <c r="E1076" s="2" t="s">
        <v>596</v>
      </c>
      <c r="F1076" s="2" t="s">
        <v>435</v>
      </c>
      <c r="G1076" s="2" t="s">
        <v>1040</v>
      </c>
      <c r="H1076" s="2" t="s">
        <v>158</v>
      </c>
      <c r="I1076" s="2">
        <f>I1074*J1076</f>
        <v>1.02</v>
      </c>
      <c r="J1076" s="2">
        <v>1.02</v>
      </c>
      <c r="K1076" s="2">
        <v>1.02</v>
      </c>
      <c r="L1076" s="2"/>
      <c r="M1076" s="2"/>
      <c r="N1076" s="2"/>
      <c r="O1076" s="2">
        <f t="shared" si="1089"/>
        <v>2287.4299999999998</v>
      </c>
      <c r="P1076" s="2">
        <f t="shared" si="1090"/>
        <v>2287.4299999999998</v>
      </c>
      <c r="Q1076" s="2">
        <f>(ROUND((ROUND(((ET1076)*AV1076*I1076),2)*BB1076),2)+ROUND((ROUND(((AE1076-(EU1076))*AV1076*I1076),2)*BS1076),2))</f>
        <v>0</v>
      </c>
      <c r="R1076" s="2">
        <f t="shared" si="1091"/>
        <v>0</v>
      </c>
      <c r="S1076" s="2">
        <f t="shared" si="1092"/>
        <v>0</v>
      </c>
      <c r="T1076" s="2">
        <f t="shared" si="1093"/>
        <v>0</v>
      </c>
      <c r="U1076" s="2">
        <f t="shared" si="1094"/>
        <v>0</v>
      </c>
      <c r="V1076" s="2">
        <f t="shared" si="1095"/>
        <v>0</v>
      </c>
      <c r="W1076" s="2">
        <f t="shared" si="1096"/>
        <v>0</v>
      </c>
      <c r="X1076" s="2">
        <f t="shared" si="1097"/>
        <v>0</v>
      </c>
      <c r="Y1076" s="2">
        <f t="shared" si="1098"/>
        <v>0</v>
      </c>
      <c r="Z1076" s="2"/>
      <c r="AA1076" s="2">
        <v>56481265</v>
      </c>
      <c r="AB1076" s="2">
        <f t="shared" si="1099"/>
        <v>2200.7600000000002</v>
      </c>
      <c r="AC1076" s="2">
        <f t="shared" si="1100"/>
        <v>2200.7600000000002</v>
      </c>
      <c r="AD1076" s="2">
        <f>ROUND((((ET1076)-(EU1076))+AE1076),6)</f>
        <v>0</v>
      </c>
      <c r="AE1076" s="2">
        <f>ROUND((EU1076),6)</f>
        <v>0</v>
      </c>
      <c r="AF1076" s="2">
        <f>ROUND((EV1076),6)</f>
        <v>0</v>
      </c>
      <c r="AG1076" s="2">
        <f t="shared" si="1101"/>
        <v>0</v>
      </c>
      <c r="AH1076" s="2">
        <f>(EW1076)</f>
        <v>0</v>
      </c>
      <c r="AI1076" s="2">
        <f>(EX1076)</f>
        <v>0</v>
      </c>
      <c r="AJ1076" s="2">
        <f t="shared" si="1102"/>
        <v>0</v>
      </c>
      <c r="AK1076" s="2">
        <v>2200.7600000000002</v>
      </c>
      <c r="AL1076" s="2">
        <v>2200.7600000000002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87</v>
      </c>
      <c r="AU1076" s="2">
        <v>47</v>
      </c>
      <c r="AV1076" s="2">
        <v>1</v>
      </c>
      <c r="AW1076" s="2">
        <v>1.0189999999999999</v>
      </c>
      <c r="AX1076" s="2"/>
      <c r="AY1076" s="2"/>
      <c r="AZ1076" s="2">
        <v>1</v>
      </c>
      <c r="BA1076" s="2">
        <v>1</v>
      </c>
      <c r="BB1076" s="2">
        <v>1</v>
      </c>
      <c r="BC1076" s="2">
        <v>1</v>
      </c>
      <c r="BD1076" s="2" t="s">
        <v>3</v>
      </c>
      <c r="BE1076" s="2" t="s">
        <v>3</v>
      </c>
      <c r="BF1076" s="2" t="s">
        <v>3</v>
      </c>
      <c r="BG1076" s="2" t="s">
        <v>3</v>
      </c>
      <c r="BH1076" s="2">
        <v>3</v>
      </c>
      <c r="BI1076" s="2">
        <v>1</v>
      </c>
      <c r="BJ1076" s="2" t="s">
        <v>436</v>
      </c>
      <c r="BK1076" s="2"/>
      <c r="BL1076" s="2"/>
      <c r="BM1076" s="2">
        <v>61</v>
      </c>
      <c r="BN1076" s="2">
        <v>0</v>
      </c>
      <c r="BO1076" s="2" t="s">
        <v>3</v>
      </c>
      <c r="BP1076" s="2">
        <v>0</v>
      </c>
      <c r="BQ1076" s="2">
        <v>30</v>
      </c>
      <c r="BR1076" s="2">
        <v>0</v>
      </c>
      <c r="BS1076" s="2">
        <v>1</v>
      </c>
      <c r="BT1076" s="2">
        <v>1</v>
      </c>
      <c r="BU1076" s="2">
        <v>1</v>
      </c>
      <c r="BV1076" s="2">
        <v>1</v>
      </c>
      <c r="BW1076" s="2">
        <v>1</v>
      </c>
      <c r="BX1076" s="2">
        <v>1</v>
      </c>
      <c r="BY1076" s="2" t="s">
        <v>3</v>
      </c>
      <c r="BZ1076" s="2">
        <v>87</v>
      </c>
      <c r="CA1076" s="2">
        <v>47</v>
      </c>
      <c r="CB1076" s="2" t="s">
        <v>3</v>
      </c>
      <c r="CC1076" s="2"/>
      <c r="CD1076" s="2"/>
      <c r="CE1076" s="2">
        <v>30</v>
      </c>
      <c r="CF1076" s="2">
        <v>0</v>
      </c>
      <c r="CG1076" s="2">
        <v>0</v>
      </c>
      <c r="CH1076" s="2"/>
      <c r="CI1076" s="2"/>
      <c r="CJ1076" s="2"/>
      <c r="CK1076" s="2"/>
      <c r="CL1076" s="2"/>
      <c r="CM1076" s="2">
        <v>0</v>
      </c>
      <c r="CN1076" s="2" t="s">
        <v>3</v>
      </c>
      <c r="CO1076" s="2">
        <v>0</v>
      </c>
      <c r="CP1076" s="2">
        <f t="shared" si="1103"/>
        <v>2287.4299999999998</v>
      </c>
      <c r="CQ1076" s="2">
        <f t="shared" si="1104"/>
        <v>2242.5700000000002</v>
      </c>
      <c r="CR1076" s="2">
        <f>(ROUND((ROUND(((ET1076)*AV1076*1),2)*BB1076),2)+ROUND((ROUND(((AE1076-(EU1076))*AV1076*1),2)*BS1076),2))</f>
        <v>0</v>
      </c>
      <c r="CS1076" s="2">
        <f t="shared" si="1105"/>
        <v>0</v>
      </c>
      <c r="CT1076" s="2">
        <f t="shared" si="1106"/>
        <v>0</v>
      </c>
      <c r="CU1076" s="2">
        <f t="shared" si="1107"/>
        <v>0</v>
      </c>
      <c r="CV1076" s="2">
        <f t="shared" si="1108"/>
        <v>0</v>
      </c>
      <c r="CW1076" s="2">
        <f t="shared" si="1109"/>
        <v>0</v>
      </c>
      <c r="CX1076" s="2">
        <f t="shared" si="1110"/>
        <v>0</v>
      </c>
      <c r="CY1076" s="2">
        <f t="shared" si="1111"/>
        <v>0</v>
      </c>
      <c r="CZ1076" s="2">
        <f t="shared" si="1112"/>
        <v>0</v>
      </c>
      <c r="DA1076" s="2"/>
      <c r="DB1076" s="2"/>
      <c r="DC1076" s="2" t="s">
        <v>3</v>
      </c>
      <c r="DD1076" s="2" t="s">
        <v>3</v>
      </c>
      <c r="DE1076" s="2" t="s">
        <v>3</v>
      </c>
      <c r="DF1076" s="2" t="s">
        <v>3</v>
      </c>
      <c r="DG1076" s="2" t="s">
        <v>3</v>
      </c>
      <c r="DH1076" s="2" t="s">
        <v>3</v>
      </c>
      <c r="DI1076" s="2" t="s">
        <v>3</v>
      </c>
      <c r="DJ1076" s="2" t="s">
        <v>3</v>
      </c>
      <c r="DK1076" s="2" t="s">
        <v>3</v>
      </c>
      <c r="DL1076" s="2" t="s">
        <v>3</v>
      </c>
      <c r="DM1076" s="2" t="s">
        <v>3</v>
      </c>
      <c r="DN1076" s="2">
        <v>0</v>
      </c>
      <c r="DO1076" s="2">
        <v>0</v>
      </c>
      <c r="DP1076" s="2">
        <v>1</v>
      </c>
      <c r="DQ1076" s="2">
        <v>1</v>
      </c>
      <c r="DR1076" s="2"/>
      <c r="DS1076" s="2"/>
      <c r="DT1076" s="2"/>
      <c r="DU1076" s="2">
        <v>1007</v>
      </c>
      <c r="DV1076" s="2" t="s">
        <v>158</v>
      </c>
      <c r="DW1076" s="2" t="s">
        <v>158</v>
      </c>
      <c r="DX1076" s="2">
        <v>1</v>
      </c>
      <c r="DY1076" s="2"/>
      <c r="DZ1076" s="2" t="s">
        <v>3</v>
      </c>
      <c r="EA1076" s="2" t="s">
        <v>3</v>
      </c>
      <c r="EB1076" s="2" t="s">
        <v>3</v>
      </c>
      <c r="EC1076" s="2" t="s">
        <v>3</v>
      </c>
      <c r="ED1076" s="2"/>
      <c r="EE1076" s="2">
        <v>55586499</v>
      </c>
      <c r="EF1076" s="2">
        <v>30</v>
      </c>
      <c r="EG1076" s="2" t="s">
        <v>117</v>
      </c>
      <c r="EH1076" s="2">
        <v>0</v>
      </c>
      <c r="EI1076" s="2" t="s">
        <v>3</v>
      </c>
      <c r="EJ1076" s="2">
        <v>1</v>
      </c>
      <c r="EK1076" s="2">
        <v>61</v>
      </c>
      <c r="EL1076" s="2" t="s">
        <v>563</v>
      </c>
      <c r="EM1076" s="2" t="s">
        <v>564</v>
      </c>
      <c r="EN1076" s="2"/>
      <c r="EO1076" s="2" t="s">
        <v>3</v>
      </c>
      <c r="EP1076" s="2"/>
      <c r="EQ1076" s="2">
        <v>0</v>
      </c>
      <c r="ER1076" s="2">
        <v>2200.7600000000002</v>
      </c>
      <c r="ES1076" s="2">
        <v>2200.7600000000002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>
        <v>0</v>
      </c>
      <c r="FR1076" s="2">
        <v>0</v>
      </c>
      <c r="FS1076" s="2">
        <v>0</v>
      </c>
      <c r="FT1076" s="2"/>
      <c r="FU1076" s="2"/>
      <c r="FV1076" s="2"/>
      <c r="FW1076" s="2"/>
      <c r="FX1076" s="2">
        <v>87</v>
      </c>
      <c r="FY1076" s="2">
        <v>47</v>
      </c>
      <c r="FZ1076" s="2"/>
      <c r="GA1076" s="2" t="s">
        <v>3</v>
      </c>
      <c r="GB1076" s="2"/>
      <c r="GC1076" s="2"/>
      <c r="GD1076" s="2">
        <v>1</v>
      </c>
      <c r="GE1076" s="2"/>
      <c r="GF1076" s="2">
        <v>-1082220246</v>
      </c>
      <c r="GG1076" s="2">
        <v>2</v>
      </c>
      <c r="GH1076" s="2">
        <v>1</v>
      </c>
      <c r="GI1076" s="2">
        <v>-2</v>
      </c>
      <c r="GJ1076" s="2">
        <v>0</v>
      </c>
      <c r="GK1076" s="2">
        <v>0</v>
      </c>
      <c r="GL1076" s="2">
        <f t="shared" si="1113"/>
        <v>0</v>
      </c>
      <c r="GM1076" s="2">
        <f t="shared" si="1114"/>
        <v>2287.4299999999998</v>
      </c>
      <c r="GN1076" s="2">
        <f t="shared" si="1115"/>
        <v>2287.4299999999998</v>
      </c>
      <c r="GO1076" s="2">
        <f t="shared" si="1116"/>
        <v>0</v>
      </c>
      <c r="GP1076" s="2">
        <f t="shared" si="1117"/>
        <v>0</v>
      </c>
      <c r="GQ1076" s="2"/>
      <c r="GR1076" s="2">
        <v>0</v>
      </c>
      <c r="GS1076" s="2">
        <v>3</v>
      </c>
      <c r="GT1076" s="2">
        <v>0</v>
      </c>
      <c r="GU1076" s="2" t="s">
        <v>3</v>
      </c>
      <c r="GV1076" s="2">
        <f t="shared" si="1118"/>
        <v>0</v>
      </c>
      <c r="GW1076" s="2">
        <v>1</v>
      </c>
      <c r="GX1076" s="2">
        <f t="shared" si="1119"/>
        <v>0</v>
      </c>
      <c r="GY1076" s="2"/>
      <c r="GZ1076" s="2"/>
      <c r="HA1076" s="2">
        <v>0</v>
      </c>
      <c r="HB1076" s="2">
        <v>0</v>
      </c>
      <c r="HC1076" s="2">
        <f t="shared" si="1120"/>
        <v>0</v>
      </c>
      <c r="HD1076" s="2"/>
      <c r="HE1076" s="2" t="s">
        <v>3</v>
      </c>
      <c r="HF1076" s="2" t="s">
        <v>3</v>
      </c>
      <c r="HG1076" s="2"/>
      <c r="HH1076" s="2"/>
      <c r="HI1076" s="2"/>
      <c r="HJ1076" s="2"/>
      <c r="HK1076" s="2"/>
      <c r="HL1076" s="2"/>
      <c r="HM1076" s="2" t="s">
        <v>3</v>
      </c>
      <c r="HN1076" s="2" t="s">
        <v>3</v>
      </c>
      <c r="HO1076" s="2" t="s">
        <v>3</v>
      </c>
      <c r="HP1076" s="2" t="s">
        <v>3</v>
      </c>
      <c r="HQ1076" s="2" t="s">
        <v>3</v>
      </c>
      <c r="HR1076" s="2"/>
      <c r="HS1076" s="2">
        <v>0</v>
      </c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>
        <v>0</v>
      </c>
      <c r="IL1076" s="2"/>
      <c r="IM1076" s="2"/>
      <c r="IN1076" s="2"/>
      <c r="IO1076" s="2"/>
      <c r="IP1076" s="2"/>
      <c r="IQ1076" s="2"/>
      <c r="IR1076" s="2"/>
      <c r="IS1076" s="2"/>
      <c r="IT1076" s="2"/>
      <c r="IU1076" s="2"/>
    </row>
    <row r="1077" spans="1:255" x14ac:dyDescent="0.25">
      <c r="A1077">
        <v>18</v>
      </c>
      <c r="B1077">
        <v>1</v>
      </c>
      <c r="C1077">
        <v>1046</v>
      </c>
      <c r="E1077" t="s">
        <v>596</v>
      </c>
      <c r="F1077" t="s">
        <v>435</v>
      </c>
      <c r="G1077" t="s">
        <v>1040</v>
      </c>
      <c r="H1077" t="s">
        <v>158</v>
      </c>
      <c r="I1077">
        <f>I1075*J1077</f>
        <v>1.02</v>
      </c>
      <c r="J1077">
        <v>1.02</v>
      </c>
      <c r="K1077">
        <v>1.02</v>
      </c>
      <c r="O1077">
        <f t="shared" si="1089"/>
        <v>24864.36</v>
      </c>
      <c r="P1077">
        <f t="shared" si="1090"/>
        <v>24864.36</v>
      </c>
      <c r="Q1077">
        <f>(ROUND((ROUND(((ET1077)*AV1077*I1077),2)*BB1077),2)+ROUND((ROUND(((AE1077-(EU1077))*AV1077*I1077),2)*BS1077),2))</f>
        <v>0</v>
      </c>
      <c r="R1077">
        <f t="shared" si="1091"/>
        <v>0</v>
      </c>
      <c r="S1077">
        <f t="shared" si="1092"/>
        <v>0</v>
      </c>
      <c r="T1077">
        <f t="shared" si="1093"/>
        <v>0</v>
      </c>
      <c r="U1077">
        <f t="shared" si="1094"/>
        <v>0</v>
      </c>
      <c r="V1077">
        <f t="shared" si="1095"/>
        <v>0</v>
      </c>
      <c r="W1077">
        <f t="shared" si="1096"/>
        <v>0</v>
      </c>
      <c r="X1077">
        <f t="shared" si="1097"/>
        <v>0</v>
      </c>
      <c r="Y1077">
        <f t="shared" si="1098"/>
        <v>0</v>
      </c>
      <c r="AA1077">
        <v>56481267</v>
      </c>
      <c r="AB1077">
        <f t="shared" si="1099"/>
        <v>2200.7600000000002</v>
      </c>
      <c r="AC1077">
        <f t="shared" si="1100"/>
        <v>2200.7600000000002</v>
      </c>
      <c r="AD1077">
        <f>ROUND((((ET1077)-(EU1077))+AE1077),6)</f>
        <v>0</v>
      </c>
      <c r="AE1077">
        <f>ROUND((EU1077),6)</f>
        <v>0</v>
      </c>
      <c r="AF1077">
        <f>ROUND((EV1077),6)</f>
        <v>0</v>
      </c>
      <c r="AG1077">
        <f t="shared" si="1101"/>
        <v>0</v>
      </c>
      <c r="AH1077">
        <f>(EW1077)</f>
        <v>0</v>
      </c>
      <c r="AI1077">
        <f>(EX1077)</f>
        <v>0</v>
      </c>
      <c r="AJ1077">
        <f t="shared" si="1102"/>
        <v>0</v>
      </c>
      <c r="AK1077">
        <v>2200.7600000000002</v>
      </c>
      <c r="AL1077">
        <v>2200.7600000000002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87</v>
      </c>
      <c r="AU1077">
        <v>47</v>
      </c>
      <c r="AV1077">
        <v>1</v>
      </c>
      <c r="AW1077">
        <v>1.0189999999999999</v>
      </c>
      <c r="AZ1077">
        <v>1</v>
      </c>
      <c r="BA1077">
        <v>1</v>
      </c>
      <c r="BB1077">
        <v>1</v>
      </c>
      <c r="BC1077">
        <v>10.87</v>
      </c>
      <c r="BD1077" t="s">
        <v>3</v>
      </c>
      <c r="BE1077" t="s">
        <v>3</v>
      </c>
      <c r="BF1077" t="s">
        <v>3</v>
      </c>
      <c r="BG1077" t="s">
        <v>3</v>
      </c>
      <c r="BH1077">
        <v>3</v>
      </c>
      <c r="BI1077">
        <v>1</v>
      </c>
      <c r="BJ1077" t="s">
        <v>436</v>
      </c>
      <c r="BM1077">
        <v>61</v>
      </c>
      <c r="BN1077">
        <v>0</v>
      </c>
      <c r="BO1077" t="s">
        <v>435</v>
      </c>
      <c r="BP1077">
        <v>1</v>
      </c>
      <c r="BQ1077">
        <v>30</v>
      </c>
      <c r="BR1077">
        <v>0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 t="s">
        <v>3</v>
      </c>
      <c r="BZ1077">
        <v>87</v>
      </c>
      <c r="CA1077">
        <v>47</v>
      </c>
      <c r="CB1077" t="s">
        <v>3</v>
      </c>
      <c r="CE1077">
        <v>30</v>
      </c>
      <c r="CF1077">
        <v>0</v>
      </c>
      <c r="CG1077">
        <v>0</v>
      </c>
      <c r="CM1077">
        <v>0</v>
      </c>
      <c r="CN1077" t="s">
        <v>3</v>
      </c>
      <c r="CO1077">
        <v>0</v>
      </c>
      <c r="CP1077">
        <f t="shared" si="1103"/>
        <v>24864.36</v>
      </c>
      <c r="CQ1077">
        <f t="shared" si="1104"/>
        <v>24376.74</v>
      </c>
      <c r="CR1077">
        <f>(ROUND((ROUND(((ET1077)*AV1077*1),2)*BB1077),2)+ROUND((ROUND(((AE1077-(EU1077))*AV1077*1),2)*BS1077),2))</f>
        <v>0</v>
      </c>
      <c r="CS1077">
        <f t="shared" si="1105"/>
        <v>0</v>
      </c>
      <c r="CT1077">
        <f t="shared" si="1106"/>
        <v>0</v>
      </c>
      <c r="CU1077">
        <f t="shared" si="1107"/>
        <v>0</v>
      </c>
      <c r="CV1077">
        <f t="shared" si="1108"/>
        <v>0</v>
      </c>
      <c r="CW1077">
        <f t="shared" si="1109"/>
        <v>0</v>
      </c>
      <c r="CX1077">
        <f t="shared" si="1110"/>
        <v>0</v>
      </c>
      <c r="CY1077">
        <f t="shared" si="1111"/>
        <v>0</v>
      </c>
      <c r="CZ1077">
        <f t="shared" si="1112"/>
        <v>0</v>
      </c>
      <c r="DC1077" t="s">
        <v>3</v>
      </c>
      <c r="DD1077" t="s">
        <v>3</v>
      </c>
      <c r="DE1077" t="s">
        <v>3</v>
      </c>
      <c r="DF1077" t="s">
        <v>3</v>
      </c>
      <c r="DG1077" t="s">
        <v>3</v>
      </c>
      <c r="DH1077" t="s">
        <v>3</v>
      </c>
      <c r="DI1077" t="s">
        <v>3</v>
      </c>
      <c r="DJ1077" t="s">
        <v>3</v>
      </c>
      <c r="DK1077" t="s">
        <v>3</v>
      </c>
      <c r="DL1077" t="s">
        <v>3</v>
      </c>
      <c r="DM1077" t="s">
        <v>3</v>
      </c>
      <c r="DN1077">
        <v>0</v>
      </c>
      <c r="DO1077">
        <v>0</v>
      </c>
      <c r="DP1077">
        <v>1</v>
      </c>
      <c r="DQ1077">
        <v>1</v>
      </c>
      <c r="DU1077">
        <v>1007</v>
      </c>
      <c r="DV1077" t="s">
        <v>158</v>
      </c>
      <c r="DW1077" t="s">
        <v>158</v>
      </c>
      <c r="DX1077">
        <v>1</v>
      </c>
      <c r="DZ1077" t="s">
        <v>3</v>
      </c>
      <c r="EA1077" t="s">
        <v>3</v>
      </c>
      <c r="EB1077" t="s">
        <v>3</v>
      </c>
      <c r="EC1077" t="s">
        <v>3</v>
      </c>
      <c r="EE1077">
        <v>55586499</v>
      </c>
      <c r="EF1077">
        <v>30</v>
      </c>
      <c r="EG1077" t="s">
        <v>117</v>
      </c>
      <c r="EH1077">
        <v>0</v>
      </c>
      <c r="EI1077" t="s">
        <v>3</v>
      </c>
      <c r="EJ1077">
        <v>1</v>
      </c>
      <c r="EK1077">
        <v>61</v>
      </c>
      <c r="EL1077" t="s">
        <v>563</v>
      </c>
      <c r="EM1077" t="s">
        <v>564</v>
      </c>
      <c r="EO1077" t="s">
        <v>3</v>
      </c>
      <c r="EQ1077">
        <v>0</v>
      </c>
      <c r="ER1077">
        <v>2200.7600000000002</v>
      </c>
      <c r="ES1077">
        <v>2200.7600000000002</v>
      </c>
      <c r="ET1077">
        <v>0</v>
      </c>
      <c r="EU1077">
        <v>0</v>
      </c>
      <c r="EV1077">
        <v>0</v>
      </c>
      <c r="EW1077">
        <v>0</v>
      </c>
      <c r="EX1077">
        <v>0</v>
      </c>
      <c r="FQ1077">
        <v>0</v>
      </c>
      <c r="FR1077">
        <v>0</v>
      </c>
      <c r="FS1077">
        <v>0</v>
      </c>
      <c r="FX1077">
        <v>87</v>
      </c>
      <c r="FY1077">
        <v>47</v>
      </c>
      <c r="GA1077" t="s">
        <v>3</v>
      </c>
      <c r="GD1077">
        <v>1</v>
      </c>
      <c r="GF1077">
        <v>-1082220246</v>
      </c>
      <c r="GG1077">
        <v>2</v>
      </c>
      <c r="GH1077">
        <v>1</v>
      </c>
      <c r="GI1077">
        <v>2</v>
      </c>
      <c r="GJ1077">
        <v>0</v>
      </c>
      <c r="GK1077">
        <v>0</v>
      </c>
      <c r="GL1077">
        <f t="shared" si="1113"/>
        <v>0</v>
      </c>
      <c r="GM1077">
        <f t="shared" si="1114"/>
        <v>24864.36</v>
      </c>
      <c r="GN1077">
        <f t="shared" si="1115"/>
        <v>24864.36</v>
      </c>
      <c r="GO1077">
        <f t="shared" si="1116"/>
        <v>0</v>
      </c>
      <c r="GP1077">
        <f t="shared" si="1117"/>
        <v>0</v>
      </c>
      <c r="GR1077">
        <v>0</v>
      </c>
      <c r="GS1077">
        <v>3</v>
      </c>
      <c r="GT1077">
        <v>0</v>
      </c>
      <c r="GU1077" t="s">
        <v>3</v>
      </c>
      <c r="GV1077">
        <f t="shared" si="1118"/>
        <v>0</v>
      </c>
      <c r="GW1077">
        <v>1</v>
      </c>
      <c r="GX1077">
        <f t="shared" si="1119"/>
        <v>0</v>
      </c>
      <c r="HA1077">
        <v>0</v>
      </c>
      <c r="HB1077">
        <v>0</v>
      </c>
      <c r="HC1077">
        <f t="shared" si="1120"/>
        <v>0</v>
      </c>
      <c r="HE1077" t="s">
        <v>3</v>
      </c>
      <c r="HF1077" t="s">
        <v>3</v>
      </c>
      <c r="HM1077" t="s">
        <v>3</v>
      </c>
      <c r="HN1077" t="s">
        <v>3</v>
      </c>
      <c r="HO1077" t="s">
        <v>3</v>
      </c>
      <c r="HP1077" t="s">
        <v>3</v>
      </c>
      <c r="HQ1077" t="s">
        <v>3</v>
      </c>
      <c r="HS1077">
        <v>0</v>
      </c>
      <c r="IK1077">
        <v>0</v>
      </c>
    </row>
    <row r="1079" spans="1:255" ht="13" x14ac:dyDescent="0.3">
      <c r="A1079" s="3">
        <v>51</v>
      </c>
      <c r="B1079" s="3">
        <f>B1028</f>
        <v>1</v>
      </c>
      <c r="C1079" s="3">
        <f>A1028</f>
        <v>4</v>
      </c>
      <c r="D1079" s="3">
        <f>ROW(A1028)</f>
        <v>1028</v>
      </c>
      <c r="E1079" s="3"/>
      <c r="F1079" s="3" t="str">
        <f>IF(F1028&lt;&gt;"",F1028,"")</f>
        <v/>
      </c>
      <c r="G1079" s="3" t="str">
        <f>IF(G1028&lt;&gt;"",G1028,"")</f>
        <v>Замена конструкций входа №7 в осях К/3-6 (КР-19)</v>
      </c>
      <c r="H1079" s="3">
        <v>0</v>
      </c>
      <c r="I1079" s="3"/>
      <c r="J1079" s="3"/>
      <c r="K1079" s="3"/>
      <c r="L1079" s="3"/>
      <c r="M1079" s="3"/>
      <c r="N1079" s="3"/>
      <c r="O1079" s="3">
        <f t="shared" ref="O1079:T1079" si="1128">ROUND(AB1079,2)</f>
        <v>35791.08</v>
      </c>
      <c r="P1079" s="3">
        <f t="shared" si="1128"/>
        <v>32900.99</v>
      </c>
      <c r="Q1079" s="3">
        <f t="shared" si="1128"/>
        <v>236.64</v>
      </c>
      <c r="R1079" s="3">
        <f t="shared" si="1128"/>
        <v>18.23</v>
      </c>
      <c r="S1079" s="3">
        <f t="shared" si="1128"/>
        <v>2653.45</v>
      </c>
      <c r="T1079" s="3">
        <f t="shared" si="1128"/>
        <v>0</v>
      </c>
      <c r="U1079" s="3">
        <f>AH1079</f>
        <v>210.12945058930001</v>
      </c>
      <c r="V1079" s="3">
        <f>AI1079</f>
        <v>0</v>
      </c>
      <c r="W1079" s="3">
        <f>ROUND(AJ1079,2)</f>
        <v>0</v>
      </c>
      <c r="X1079" s="3">
        <f>ROUND(AK1079,2)</f>
        <v>2340.86</v>
      </c>
      <c r="Y1079" s="3">
        <f>ROUND(AL1079,2)</f>
        <v>1354.35</v>
      </c>
      <c r="Z1079" s="3"/>
      <c r="AA1079" s="3"/>
      <c r="AB1079" s="3">
        <f>ROUND(SUMIF(AA1032:AA1077,"=56481265",O1032:O1077),2)</f>
        <v>35791.08</v>
      </c>
      <c r="AC1079" s="3">
        <f>ROUND(SUMIF(AA1032:AA1077,"=56481265",P1032:P1077),2)</f>
        <v>32900.99</v>
      </c>
      <c r="AD1079" s="3">
        <f>ROUND(SUMIF(AA1032:AA1077,"=56481265",Q1032:Q1077),2)</f>
        <v>236.64</v>
      </c>
      <c r="AE1079" s="3">
        <f>ROUND(SUMIF(AA1032:AA1077,"=56481265",R1032:R1077),2)</f>
        <v>18.23</v>
      </c>
      <c r="AF1079" s="3">
        <f>ROUND(SUMIF(AA1032:AA1077,"=56481265",S1032:S1077),2)</f>
        <v>2653.45</v>
      </c>
      <c r="AG1079" s="3">
        <f>ROUND(SUMIF(AA1032:AA1077,"=56481265",T1032:T1077),2)</f>
        <v>0</v>
      </c>
      <c r="AH1079" s="3">
        <f>SUMIF(AA1032:AA1077,"=56481265",U1032:U1077)</f>
        <v>210.12945058930001</v>
      </c>
      <c r="AI1079" s="3">
        <f>SUMIF(AA1032:AA1077,"=56481265",V1032:V1077)</f>
        <v>0</v>
      </c>
      <c r="AJ1079" s="3">
        <f>ROUND(SUMIF(AA1032:AA1077,"=56481265",W1032:W1077),2)</f>
        <v>0</v>
      </c>
      <c r="AK1079" s="3">
        <f>ROUND(SUMIF(AA1032:AA1077,"=56481265",X1032:X1077),2)</f>
        <v>2340.86</v>
      </c>
      <c r="AL1079" s="3">
        <f>ROUND(SUMIF(AA1032:AA1077,"=56481265",Y1032:Y1077),2)</f>
        <v>1354.35</v>
      </c>
      <c r="AM1079" s="3"/>
      <c r="AN1079" s="3"/>
      <c r="AO1079" s="3">
        <f t="shared" ref="AO1079:BD1079" si="1129">ROUND(BX1079,2)</f>
        <v>0</v>
      </c>
      <c r="AP1079" s="3">
        <f t="shared" si="1129"/>
        <v>0</v>
      </c>
      <c r="AQ1079" s="3">
        <f t="shared" si="1129"/>
        <v>0</v>
      </c>
      <c r="AR1079" s="3">
        <f t="shared" si="1129"/>
        <v>39486.29</v>
      </c>
      <c r="AS1079" s="3">
        <f t="shared" si="1129"/>
        <v>39486.29</v>
      </c>
      <c r="AT1079" s="3">
        <f t="shared" si="1129"/>
        <v>0</v>
      </c>
      <c r="AU1079" s="3">
        <f t="shared" si="1129"/>
        <v>0</v>
      </c>
      <c r="AV1079" s="3">
        <f t="shared" si="1129"/>
        <v>32900.99</v>
      </c>
      <c r="AW1079" s="3">
        <f t="shared" si="1129"/>
        <v>32900.99</v>
      </c>
      <c r="AX1079" s="3">
        <f t="shared" si="1129"/>
        <v>0</v>
      </c>
      <c r="AY1079" s="3">
        <f t="shared" si="1129"/>
        <v>32900.99</v>
      </c>
      <c r="AZ1079" s="3">
        <f t="shared" si="1129"/>
        <v>0</v>
      </c>
      <c r="BA1079" s="3">
        <f t="shared" si="1129"/>
        <v>0</v>
      </c>
      <c r="BB1079" s="3">
        <f t="shared" si="1129"/>
        <v>0</v>
      </c>
      <c r="BC1079" s="3">
        <f t="shared" si="1129"/>
        <v>0</v>
      </c>
      <c r="BD1079" s="3">
        <f t="shared" si="1129"/>
        <v>0</v>
      </c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>
        <f>ROUND(SUMIF(AA1032:AA1077,"=56481265",FQ1032:FQ1077),2)</f>
        <v>0</v>
      </c>
      <c r="BY1079" s="3">
        <f>ROUND(SUMIF(AA1032:AA1077,"=56481265",FR1032:FR1077),2)</f>
        <v>0</v>
      </c>
      <c r="BZ1079" s="3">
        <f>ROUND(SUMIF(AA1032:AA1077,"=56481265",GL1032:GL1077),2)</f>
        <v>0</v>
      </c>
      <c r="CA1079" s="3">
        <f>ROUND(SUMIF(AA1032:AA1077,"=56481265",GM1032:GM1077),2)</f>
        <v>39486.29</v>
      </c>
      <c r="CB1079" s="3">
        <f>ROUND(SUMIF(AA1032:AA1077,"=56481265",GN1032:GN1077),2)</f>
        <v>39486.29</v>
      </c>
      <c r="CC1079" s="3">
        <f>ROUND(SUMIF(AA1032:AA1077,"=56481265",GO1032:GO1077),2)</f>
        <v>0</v>
      </c>
      <c r="CD1079" s="3">
        <f>ROUND(SUMIF(AA1032:AA1077,"=56481265",GP1032:GP1077),2)</f>
        <v>0</v>
      </c>
      <c r="CE1079" s="3">
        <f>AC1079-BX1079</f>
        <v>32900.99</v>
      </c>
      <c r="CF1079" s="3">
        <f>AC1079-BY1079</f>
        <v>32900.99</v>
      </c>
      <c r="CG1079" s="3">
        <f>BX1079-BZ1079</f>
        <v>0</v>
      </c>
      <c r="CH1079" s="3">
        <f>AC1079-BX1079-BY1079+BZ1079</f>
        <v>32900.99</v>
      </c>
      <c r="CI1079" s="3">
        <f>BY1079-BZ1079</f>
        <v>0</v>
      </c>
      <c r="CJ1079" s="3">
        <f>ROUND(SUMIF(AA1032:AA1077,"=56481265",GX1032:GX1077),2)</f>
        <v>0</v>
      </c>
      <c r="CK1079" s="3">
        <f>ROUND(SUMIF(AA1032:AA1077,"=56481265",GY1032:GY1077),2)</f>
        <v>0</v>
      </c>
      <c r="CL1079" s="3">
        <f>ROUND(SUMIF(AA1032:AA1077,"=56481265",GZ1032:GZ1077),2)</f>
        <v>0</v>
      </c>
      <c r="CM1079" s="3">
        <f>ROUND(SUMIF(AA1032:AA1077,"=56481265",HD1032:HD1077),2)</f>
        <v>0</v>
      </c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4">
        <f t="shared" ref="DG1079:DL1079" si="1130">ROUND(DT1079,2)</f>
        <v>451318.47</v>
      </c>
      <c r="DH1079" s="4">
        <f t="shared" si="1130"/>
        <v>321405.76</v>
      </c>
      <c r="DI1079" s="4">
        <f t="shared" si="1130"/>
        <v>3024.72</v>
      </c>
      <c r="DJ1079" s="4">
        <f t="shared" si="1130"/>
        <v>871.76</v>
      </c>
      <c r="DK1079" s="4">
        <f t="shared" si="1130"/>
        <v>126887.99</v>
      </c>
      <c r="DL1079" s="4">
        <f t="shared" si="1130"/>
        <v>0</v>
      </c>
      <c r="DM1079" s="4">
        <f>DZ1079</f>
        <v>210.12945058930001</v>
      </c>
      <c r="DN1079" s="4">
        <f>EA1079</f>
        <v>0</v>
      </c>
      <c r="DO1079" s="4">
        <f>ROUND(EB1079,2)</f>
        <v>0</v>
      </c>
      <c r="DP1079" s="4">
        <f>ROUND(EC1079,2)</f>
        <v>111939.59</v>
      </c>
      <c r="DQ1079" s="4">
        <f>ROUND(ED1079,2)</f>
        <v>64765.53</v>
      </c>
      <c r="DR1079" s="4"/>
      <c r="DS1079" s="4"/>
      <c r="DT1079" s="4">
        <f>ROUND(SUMIF(AA1032:AA1077,"=56481267",O1032:O1077),2)</f>
        <v>451318.47</v>
      </c>
      <c r="DU1079" s="4">
        <f>ROUND(SUMIF(AA1032:AA1077,"=56481267",P1032:P1077),2)</f>
        <v>321405.76</v>
      </c>
      <c r="DV1079" s="4">
        <f>ROUND(SUMIF(AA1032:AA1077,"=56481267",Q1032:Q1077),2)</f>
        <v>3024.72</v>
      </c>
      <c r="DW1079" s="4">
        <f>ROUND(SUMIF(AA1032:AA1077,"=56481267",R1032:R1077),2)</f>
        <v>871.76</v>
      </c>
      <c r="DX1079" s="4">
        <f>ROUND(SUMIF(AA1032:AA1077,"=56481267",S1032:S1077),2)</f>
        <v>126887.99</v>
      </c>
      <c r="DY1079" s="4">
        <f>ROUND(SUMIF(AA1032:AA1077,"=56481267",T1032:T1077),2)</f>
        <v>0</v>
      </c>
      <c r="DZ1079" s="4">
        <f>SUMIF(AA1032:AA1077,"=56481267",U1032:U1077)</f>
        <v>210.12945058930001</v>
      </c>
      <c r="EA1079" s="4">
        <f>SUMIF(AA1032:AA1077,"=56481267",V1032:V1077)</f>
        <v>0</v>
      </c>
      <c r="EB1079" s="4">
        <f>ROUND(SUMIF(AA1032:AA1077,"=56481267",W1032:W1077),2)</f>
        <v>0</v>
      </c>
      <c r="EC1079" s="4">
        <f>ROUND(SUMIF(AA1032:AA1077,"=56481267",X1032:X1077),2)</f>
        <v>111939.59</v>
      </c>
      <c r="ED1079" s="4">
        <f>ROUND(SUMIF(AA1032:AA1077,"=56481267",Y1032:Y1077),2)</f>
        <v>64765.53</v>
      </c>
      <c r="EE1079" s="4"/>
      <c r="EF1079" s="4"/>
      <c r="EG1079" s="4">
        <f t="shared" ref="EG1079:EV1079" si="1131">ROUND(FP1079,2)</f>
        <v>0</v>
      </c>
      <c r="EH1079" s="4">
        <f t="shared" si="1131"/>
        <v>0</v>
      </c>
      <c r="EI1079" s="4">
        <f t="shared" si="1131"/>
        <v>0</v>
      </c>
      <c r="EJ1079" s="4">
        <f t="shared" si="1131"/>
        <v>628023.59</v>
      </c>
      <c r="EK1079" s="4">
        <f t="shared" si="1131"/>
        <v>628023.59</v>
      </c>
      <c r="EL1079" s="4">
        <f t="shared" si="1131"/>
        <v>0</v>
      </c>
      <c r="EM1079" s="4">
        <f t="shared" si="1131"/>
        <v>0</v>
      </c>
      <c r="EN1079" s="4">
        <f t="shared" si="1131"/>
        <v>321405.76</v>
      </c>
      <c r="EO1079" s="4">
        <f t="shared" si="1131"/>
        <v>321405.76</v>
      </c>
      <c r="EP1079" s="4">
        <f t="shared" si="1131"/>
        <v>0</v>
      </c>
      <c r="EQ1079" s="4">
        <f t="shared" si="1131"/>
        <v>321405.76</v>
      </c>
      <c r="ER1079" s="4">
        <f t="shared" si="1131"/>
        <v>0</v>
      </c>
      <c r="ES1079" s="4">
        <f t="shared" si="1131"/>
        <v>0</v>
      </c>
      <c r="ET1079" s="4">
        <f t="shared" si="1131"/>
        <v>0</v>
      </c>
      <c r="EU1079" s="4">
        <f t="shared" si="1131"/>
        <v>0</v>
      </c>
      <c r="EV1079" s="4">
        <f t="shared" si="1131"/>
        <v>0</v>
      </c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>
        <f>ROUND(SUMIF(AA1032:AA1077,"=56481267",FQ1032:FQ1077),2)</f>
        <v>0</v>
      </c>
      <c r="FQ1079" s="4">
        <f>ROUND(SUMIF(AA1032:AA1077,"=56481267",FR1032:FR1077),2)</f>
        <v>0</v>
      </c>
      <c r="FR1079" s="4">
        <f>ROUND(SUMIF(AA1032:AA1077,"=56481267",GL1032:GL1077),2)</f>
        <v>0</v>
      </c>
      <c r="FS1079" s="4">
        <f>ROUND(SUMIF(AA1032:AA1077,"=56481267",GM1032:GM1077),2)</f>
        <v>628023.59</v>
      </c>
      <c r="FT1079" s="4">
        <f>ROUND(SUMIF(AA1032:AA1077,"=56481267",GN1032:GN1077),2)</f>
        <v>628023.59</v>
      </c>
      <c r="FU1079" s="4">
        <f>ROUND(SUMIF(AA1032:AA1077,"=56481267",GO1032:GO1077),2)</f>
        <v>0</v>
      </c>
      <c r="FV1079" s="4">
        <f>ROUND(SUMIF(AA1032:AA1077,"=56481267",GP1032:GP1077),2)</f>
        <v>0</v>
      </c>
      <c r="FW1079" s="4">
        <f>DU1079-FP1079</f>
        <v>321405.76</v>
      </c>
      <c r="FX1079" s="4">
        <f>DU1079-FQ1079</f>
        <v>321405.76</v>
      </c>
      <c r="FY1079" s="4">
        <f>FP1079-FR1079</f>
        <v>0</v>
      </c>
      <c r="FZ1079" s="4">
        <f>DU1079-FP1079-FQ1079+FR1079</f>
        <v>321405.76</v>
      </c>
      <c r="GA1079" s="4">
        <f>FQ1079-FR1079</f>
        <v>0</v>
      </c>
      <c r="GB1079" s="4">
        <f>ROUND(SUMIF(AA1032:AA1077,"=56481267",GX1032:GX1077),2)</f>
        <v>0</v>
      </c>
      <c r="GC1079" s="4">
        <f>ROUND(SUMIF(AA1032:AA1077,"=56481267",GY1032:GY1077),2)</f>
        <v>0</v>
      </c>
      <c r="GD1079" s="4">
        <f>ROUND(SUMIF(AA1032:AA1077,"=56481267",GZ1032:GZ1077),2)</f>
        <v>0</v>
      </c>
      <c r="GE1079" s="4">
        <f>ROUND(SUMIF(AA1032:AA1077,"=56481267",HD1032:HD1077),2)</f>
        <v>0</v>
      </c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>
        <v>0</v>
      </c>
    </row>
    <row r="1081" spans="1:255" ht="13" x14ac:dyDescent="0.3">
      <c r="A1081" s="5">
        <v>50</v>
      </c>
      <c r="B1081" s="5">
        <v>0</v>
      </c>
      <c r="C1081" s="5">
        <v>0</v>
      </c>
      <c r="D1081" s="5">
        <v>1</v>
      </c>
      <c r="E1081" s="5">
        <v>201</v>
      </c>
      <c r="F1081" s="5">
        <f>ROUND(Source!O1079,O1081)</f>
        <v>35791.08</v>
      </c>
      <c r="G1081" s="5" t="s">
        <v>57</v>
      </c>
      <c r="H1081" s="5" t="s">
        <v>58</v>
      </c>
      <c r="I1081" s="5"/>
      <c r="J1081" s="5"/>
      <c r="K1081" s="5">
        <v>201</v>
      </c>
      <c r="L1081" s="5">
        <v>1</v>
      </c>
      <c r="M1081" s="5">
        <v>3</v>
      </c>
      <c r="N1081" s="5" t="s">
        <v>3</v>
      </c>
      <c r="O1081" s="5">
        <v>2</v>
      </c>
      <c r="P1081" s="5">
        <f>ROUND(Source!DG1079,O1081)</f>
        <v>451318.47</v>
      </c>
      <c r="Q1081" s="5"/>
      <c r="R1081" s="5"/>
      <c r="S1081" s="5"/>
      <c r="T1081" s="5"/>
      <c r="U1081" s="5"/>
      <c r="V1081" s="5"/>
      <c r="W1081" s="5">
        <v>35791.08</v>
      </c>
      <c r="X1081" s="5">
        <v>1</v>
      </c>
      <c r="Y1081" s="5">
        <v>35791.08</v>
      </c>
      <c r="Z1081" s="5">
        <v>451318.47</v>
      </c>
      <c r="AA1081" s="5">
        <v>1</v>
      </c>
      <c r="AB1081" s="5">
        <v>451318.47</v>
      </c>
    </row>
    <row r="1082" spans="1:255" ht="13" x14ac:dyDescent="0.3">
      <c r="A1082" s="5">
        <v>50</v>
      </c>
      <c r="B1082" s="5">
        <v>0</v>
      </c>
      <c r="C1082" s="5">
        <v>0</v>
      </c>
      <c r="D1082" s="5">
        <v>1</v>
      </c>
      <c r="E1082" s="5">
        <v>202</v>
      </c>
      <c r="F1082" s="5">
        <f>ROUND(Source!P1079,O1082)</f>
        <v>32900.99</v>
      </c>
      <c r="G1082" s="5" t="s">
        <v>59</v>
      </c>
      <c r="H1082" s="5" t="s">
        <v>60</v>
      </c>
      <c r="I1082" s="5"/>
      <c r="J1082" s="5"/>
      <c r="K1082" s="5">
        <v>202</v>
      </c>
      <c r="L1082" s="5">
        <v>2</v>
      </c>
      <c r="M1082" s="5">
        <v>3</v>
      </c>
      <c r="N1082" s="5" t="s">
        <v>3</v>
      </c>
      <c r="O1082" s="5">
        <v>2</v>
      </c>
      <c r="P1082" s="5">
        <f>ROUND(Source!DH1079,O1082)</f>
        <v>321405.76</v>
      </c>
      <c r="Q1082" s="5"/>
      <c r="R1082" s="5"/>
      <c r="S1082" s="5"/>
      <c r="T1082" s="5"/>
      <c r="U1082" s="5"/>
      <c r="V1082" s="5"/>
      <c r="W1082" s="5">
        <v>32900.99</v>
      </c>
      <c r="X1082" s="5">
        <v>1</v>
      </c>
      <c r="Y1082" s="5">
        <v>32900.99</v>
      </c>
      <c r="Z1082" s="5">
        <v>321405.76</v>
      </c>
      <c r="AA1082" s="5">
        <v>1</v>
      </c>
      <c r="AB1082" s="5">
        <v>321405.76</v>
      </c>
    </row>
    <row r="1083" spans="1:255" ht="13" x14ac:dyDescent="0.3">
      <c r="A1083" s="5">
        <v>50</v>
      </c>
      <c r="B1083" s="5">
        <v>0</v>
      </c>
      <c r="C1083" s="5">
        <v>0</v>
      </c>
      <c r="D1083" s="5">
        <v>1</v>
      </c>
      <c r="E1083" s="5">
        <v>222</v>
      </c>
      <c r="F1083" s="5">
        <f>ROUND(Source!AO1079,O1083)</f>
        <v>0</v>
      </c>
      <c r="G1083" s="5" t="s">
        <v>61</v>
      </c>
      <c r="H1083" s="5" t="s">
        <v>62</v>
      </c>
      <c r="I1083" s="5"/>
      <c r="J1083" s="5"/>
      <c r="K1083" s="5">
        <v>222</v>
      </c>
      <c r="L1083" s="5">
        <v>3</v>
      </c>
      <c r="M1083" s="5">
        <v>3</v>
      </c>
      <c r="N1083" s="5" t="s">
        <v>3</v>
      </c>
      <c r="O1083" s="5">
        <v>2</v>
      </c>
      <c r="P1083" s="5">
        <f>ROUND(Source!EG1079,O1083)</f>
        <v>0</v>
      </c>
      <c r="Q1083" s="5"/>
      <c r="R1083" s="5"/>
      <c r="S1083" s="5"/>
      <c r="T1083" s="5"/>
      <c r="U1083" s="5"/>
      <c r="V1083" s="5"/>
      <c r="W1083" s="5">
        <v>0</v>
      </c>
      <c r="X1083" s="5">
        <v>1</v>
      </c>
      <c r="Y1083" s="5">
        <v>0</v>
      </c>
      <c r="Z1083" s="5">
        <v>0</v>
      </c>
      <c r="AA1083" s="5">
        <v>1</v>
      </c>
      <c r="AB1083" s="5">
        <v>0</v>
      </c>
    </row>
    <row r="1084" spans="1:255" ht="13" x14ac:dyDescent="0.3">
      <c r="A1084" s="5">
        <v>50</v>
      </c>
      <c r="B1084" s="5">
        <v>0</v>
      </c>
      <c r="C1084" s="5">
        <v>0</v>
      </c>
      <c r="D1084" s="5">
        <v>1</v>
      </c>
      <c r="E1084" s="5">
        <v>225</v>
      </c>
      <c r="F1084" s="5">
        <f>ROUND(Source!AV1079,O1084)</f>
        <v>32900.99</v>
      </c>
      <c r="G1084" s="5" t="s">
        <v>63</v>
      </c>
      <c r="H1084" s="5" t="s">
        <v>64</v>
      </c>
      <c r="I1084" s="5"/>
      <c r="J1084" s="5"/>
      <c r="K1084" s="5">
        <v>225</v>
      </c>
      <c r="L1084" s="5">
        <v>4</v>
      </c>
      <c r="M1084" s="5">
        <v>3</v>
      </c>
      <c r="N1084" s="5" t="s">
        <v>3</v>
      </c>
      <c r="O1084" s="5">
        <v>2</v>
      </c>
      <c r="P1084" s="5">
        <f>ROUND(Source!EN1079,O1084)</f>
        <v>321405.76</v>
      </c>
      <c r="Q1084" s="5"/>
      <c r="R1084" s="5"/>
      <c r="S1084" s="5"/>
      <c r="T1084" s="5"/>
      <c r="U1084" s="5"/>
      <c r="V1084" s="5"/>
      <c r="W1084" s="5">
        <v>32900.99</v>
      </c>
      <c r="X1084" s="5">
        <v>1</v>
      </c>
      <c r="Y1084" s="5">
        <v>32900.99</v>
      </c>
      <c r="Z1084" s="5">
        <v>321405.76</v>
      </c>
      <c r="AA1084" s="5">
        <v>1</v>
      </c>
      <c r="AB1084" s="5">
        <v>321405.76</v>
      </c>
    </row>
    <row r="1085" spans="1:255" ht="13" x14ac:dyDescent="0.3">
      <c r="A1085" s="5">
        <v>50</v>
      </c>
      <c r="B1085" s="5">
        <v>0</v>
      </c>
      <c r="C1085" s="5">
        <v>0</v>
      </c>
      <c r="D1085" s="5">
        <v>1</v>
      </c>
      <c r="E1085" s="5">
        <v>226</v>
      </c>
      <c r="F1085" s="5">
        <f>ROUND(Source!AW1079,O1085)</f>
        <v>32900.99</v>
      </c>
      <c r="G1085" s="5" t="s">
        <v>65</v>
      </c>
      <c r="H1085" s="5" t="s">
        <v>66</v>
      </c>
      <c r="I1085" s="5"/>
      <c r="J1085" s="5"/>
      <c r="K1085" s="5">
        <v>226</v>
      </c>
      <c r="L1085" s="5">
        <v>5</v>
      </c>
      <c r="M1085" s="5">
        <v>3</v>
      </c>
      <c r="N1085" s="5" t="s">
        <v>3</v>
      </c>
      <c r="O1085" s="5">
        <v>2</v>
      </c>
      <c r="P1085" s="5">
        <f>ROUND(Source!EO1079,O1085)</f>
        <v>321405.76</v>
      </c>
      <c r="Q1085" s="5"/>
      <c r="R1085" s="5"/>
      <c r="S1085" s="5"/>
      <c r="T1085" s="5"/>
      <c r="U1085" s="5"/>
      <c r="V1085" s="5"/>
      <c r="W1085" s="5">
        <v>32900.99</v>
      </c>
      <c r="X1085" s="5">
        <v>1</v>
      </c>
      <c r="Y1085" s="5">
        <v>32900.99</v>
      </c>
      <c r="Z1085" s="5">
        <v>321405.76</v>
      </c>
      <c r="AA1085" s="5">
        <v>1</v>
      </c>
      <c r="AB1085" s="5">
        <v>321405.76</v>
      </c>
    </row>
    <row r="1086" spans="1:255" ht="13" x14ac:dyDescent="0.3">
      <c r="A1086" s="5">
        <v>50</v>
      </c>
      <c r="B1086" s="5">
        <v>0</v>
      </c>
      <c r="C1086" s="5">
        <v>0</v>
      </c>
      <c r="D1086" s="5">
        <v>1</v>
      </c>
      <c r="E1086" s="5">
        <v>227</v>
      </c>
      <c r="F1086" s="5">
        <f>ROUND(Source!AX1079,O1086)</f>
        <v>0</v>
      </c>
      <c r="G1086" s="5" t="s">
        <v>67</v>
      </c>
      <c r="H1086" s="5" t="s">
        <v>68</v>
      </c>
      <c r="I1086" s="5"/>
      <c r="J1086" s="5"/>
      <c r="K1086" s="5">
        <v>227</v>
      </c>
      <c r="L1086" s="5">
        <v>6</v>
      </c>
      <c r="M1086" s="5">
        <v>3</v>
      </c>
      <c r="N1086" s="5" t="s">
        <v>3</v>
      </c>
      <c r="O1086" s="5">
        <v>2</v>
      </c>
      <c r="P1086" s="5">
        <f>ROUND(Source!EP1079,O1086)</f>
        <v>0</v>
      </c>
      <c r="Q1086" s="5"/>
      <c r="R1086" s="5"/>
      <c r="S1086" s="5"/>
      <c r="T1086" s="5"/>
      <c r="U1086" s="5"/>
      <c r="V1086" s="5"/>
      <c r="W1086" s="5">
        <v>0</v>
      </c>
      <c r="X1086" s="5">
        <v>1</v>
      </c>
      <c r="Y1086" s="5">
        <v>0</v>
      </c>
      <c r="Z1086" s="5">
        <v>0</v>
      </c>
      <c r="AA1086" s="5">
        <v>1</v>
      </c>
      <c r="AB1086" s="5">
        <v>0</v>
      </c>
    </row>
    <row r="1087" spans="1:255" ht="13" x14ac:dyDescent="0.3">
      <c r="A1087" s="5">
        <v>50</v>
      </c>
      <c r="B1087" s="5">
        <v>0</v>
      </c>
      <c r="C1087" s="5">
        <v>0</v>
      </c>
      <c r="D1087" s="5">
        <v>1</v>
      </c>
      <c r="E1087" s="5">
        <v>228</v>
      </c>
      <c r="F1087" s="5">
        <f>ROUND(Source!AY1079,O1087)</f>
        <v>32900.99</v>
      </c>
      <c r="G1087" s="5" t="s">
        <v>69</v>
      </c>
      <c r="H1087" s="5" t="s">
        <v>70</v>
      </c>
      <c r="I1087" s="5"/>
      <c r="J1087" s="5"/>
      <c r="K1087" s="5">
        <v>228</v>
      </c>
      <c r="L1087" s="5">
        <v>7</v>
      </c>
      <c r="M1087" s="5">
        <v>3</v>
      </c>
      <c r="N1087" s="5" t="s">
        <v>3</v>
      </c>
      <c r="O1087" s="5">
        <v>2</v>
      </c>
      <c r="P1087" s="5">
        <f>ROUND(Source!EQ1079,O1087)</f>
        <v>321405.76</v>
      </c>
      <c r="Q1087" s="5"/>
      <c r="R1087" s="5"/>
      <c r="S1087" s="5"/>
      <c r="T1087" s="5"/>
      <c r="U1087" s="5"/>
      <c r="V1087" s="5"/>
      <c r="W1087" s="5">
        <v>32900.99</v>
      </c>
      <c r="X1087" s="5">
        <v>1</v>
      </c>
      <c r="Y1087" s="5">
        <v>32900.99</v>
      </c>
      <c r="Z1087" s="5">
        <v>321405.76</v>
      </c>
      <c r="AA1087" s="5">
        <v>1</v>
      </c>
      <c r="AB1087" s="5">
        <v>321405.76</v>
      </c>
    </row>
    <row r="1088" spans="1:255" ht="13" x14ac:dyDescent="0.3">
      <c r="A1088" s="5">
        <v>50</v>
      </c>
      <c r="B1088" s="5">
        <v>0</v>
      </c>
      <c r="C1088" s="5">
        <v>0</v>
      </c>
      <c r="D1088" s="5">
        <v>1</v>
      </c>
      <c r="E1088" s="5">
        <v>216</v>
      </c>
      <c r="F1088" s="5">
        <f>ROUND(Source!AP1079,O1088)</f>
        <v>0</v>
      </c>
      <c r="G1088" s="5" t="s">
        <v>71</v>
      </c>
      <c r="H1088" s="5" t="s">
        <v>72</v>
      </c>
      <c r="I1088" s="5"/>
      <c r="J1088" s="5"/>
      <c r="K1088" s="5">
        <v>216</v>
      </c>
      <c r="L1088" s="5">
        <v>8</v>
      </c>
      <c r="M1088" s="5">
        <v>3</v>
      </c>
      <c r="N1088" s="5" t="s">
        <v>3</v>
      </c>
      <c r="O1088" s="5">
        <v>2</v>
      </c>
      <c r="P1088" s="5">
        <f>ROUND(Source!EH1079,O1088)</f>
        <v>0</v>
      </c>
      <c r="Q1088" s="5"/>
      <c r="R1088" s="5"/>
      <c r="S1088" s="5"/>
      <c r="T1088" s="5"/>
      <c r="U1088" s="5"/>
      <c r="V1088" s="5"/>
      <c r="W1088" s="5">
        <v>0</v>
      </c>
      <c r="X1088" s="5">
        <v>1</v>
      </c>
      <c r="Y1088" s="5">
        <v>0</v>
      </c>
      <c r="Z1088" s="5">
        <v>0</v>
      </c>
      <c r="AA1088" s="5">
        <v>1</v>
      </c>
      <c r="AB1088" s="5">
        <v>0</v>
      </c>
    </row>
    <row r="1089" spans="1:28" ht="13" x14ac:dyDescent="0.3">
      <c r="A1089" s="5">
        <v>50</v>
      </c>
      <c r="B1089" s="5">
        <v>0</v>
      </c>
      <c r="C1089" s="5">
        <v>0</v>
      </c>
      <c r="D1089" s="5">
        <v>1</v>
      </c>
      <c r="E1089" s="5">
        <v>223</v>
      </c>
      <c r="F1089" s="5">
        <f>ROUND(Source!AQ1079,O1089)</f>
        <v>0</v>
      </c>
      <c r="G1089" s="5" t="s">
        <v>73</v>
      </c>
      <c r="H1089" s="5" t="s">
        <v>74</v>
      </c>
      <c r="I1089" s="5"/>
      <c r="J1089" s="5"/>
      <c r="K1089" s="5">
        <v>223</v>
      </c>
      <c r="L1089" s="5">
        <v>9</v>
      </c>
      <c r="M1089" s="5">
        <v>3</v>
      </c>
      <c r="N1089" s="5" t="s">
        <v>3</v>
      </c>
      <c r="O1089" s="5">
        <v>2</v>
      </c>
      <c r="P1089" s="5">
        <f>ROUND(Source!EI1079,O1089)</f>
        <v>0</v>
      </c>
      <c r="Q1089" s="5"/>
      <c r="R1089" s="5"/>
      <c r="S1089" s="5"/>
      <c r="T1089" s="5"/>
      <c r="U1089" s="5"/>
      <c r="V1089" s="5"/>
      <c r="W1089" s="5">
        <v>0</v>
      </c>
      <c r="X1089" s="5">
        <v>1</v>
      </c>
      <c r="Y1089" s="5">
        <v>0</v>
      </c>
      <c r="Z1089" s="5">
        <v>0</v>
      </c>
      <c r="AA1089" s="5">
        <v>1</v>
      </c>
      <c r="AB1089" s="5">
        <v>0</v>
      </c>
    </row>
    <row r="1090" spans="1:28" ht="13" x14ac:dyDescent="0.3">
      <c r="A1090" s="5">
        <v>50</v>
      </c>
      <c r="B1090" s="5">
        <v>0</v>
      </c>
      <c r="C1090" s="5">
        <v>0</v>
      </c>
      <c r="D1090" s="5">
        <v>1</v>
      </c>
      <c r="E1090" s="5">
        <v>229</v>
      </c>
      <c r="F1090" s="5">
        <f>ROUND(Source!AZ1079,O1090)</f>
        <v>0</v>
      </c>
      <c r="G1090" s="5" t="s">
        <v>75</v>
      </c>
      <c r="H1090" s="5" t="s">
        <v>76</v>
      </c>
      <c r="I1090" s="5"/>
      <c r="J1090" s="5"/>
      <c r="K1090" s="5">
        <v>229</v>
      </c>
      <c r="L1090" s="5">
        <v>10</v>
      </c>
      <c r="M1090" s="5">
        <v>3</v>
      </c>
      <c r="N1090" s="5" t="s">
        <v>3</v>
      </c>
      <c r="O1090" s="5">
        <v>2</v>
      </c>
      <c r="P1090" s="5">
        <f>ROUND(Source!ER1079,O1090)</f>
        <v>0</v>
      </c>
      <c r="Q1090" s="5"/>
      <c r="R1090" s="5"/>
      <c r="S1090" s="5"/>
      <c r="T1090" s="5"/>
      <c r="U1090" s="5"/>
      <c r="V1090" s="5"/>
      <c r="W1090" s="5">
        <v>0</v>
      </c>
      <c r="X1090" s="5">
        <v>1</v>
      </c>
      <c r="Y1090" s="5">
        <v>0</v>
      </c>
      <c r="Z1090" s="5">
        <v>0</v>
      </c>
      <c r="AA1090" s="5">
        <v>1</v>
      </c>
      <c r="AB1090" s="5">
        <v>0</v>
      </c>
    </row>
    <row r="1091" spans="1:28" ht="13" x14ac:dyDescent="0.3">
      <c r="A1091" s="5">
        <v>50</v>
      </c>
      <c r="B1091" s="5">
        <v>0</v>
      </c>
      <c r="C1091" s="5">
        <v>0</v>
      </c>
      <c r="D1091" s="5">
        <v>1</v>
      </c>
      <c r="E1091" s="5">
        <v>203</v>
      </c>
      <c r="F1091" s="5">
        <f>ROUND(Source!Q1079,O1091)</f>
        <v>236.64</v>
      </c>
      <c r="G1091" s="5" t="s">
        <v>77</v>
      </c>
      <c r="H1091" s="5" t="s">
        <v>78</v>
      </c>
      <c r="I1091" s="5"/>
      <c r="J1091" s="5"/>
      <c r="K1091" s="5">
        <v>203</v>
      </c>
      <c r="L1091" s="5">
        <v>11</v>
      </c>
      <c r="M1091" s="5">
        <v>3</v>
      </c>
      <c r="N1091" s="5" t="s">
        <v>3</v>
      </c>
      <c r="O1091" s="5">
        <v>2</v>
      </c>
      <c r="P1091" s="5">
        <f>ROUND(Source!DI1079,O1091)</f>
        <v>3024.72</v>
      </c>
      <c r="Q1091" s="5"/>
      <c r="R1091" s="5"/>
      <c r="S1091" s="5"/>
      <c r="T1091" s="5"/>
      <c r="U1091" s="5"/>
      <c r="V1091" s="5"/>
      <c r="W1091" s="5">
        <v>236.64</v>
      </c>
      <c r="X1091" s="5">
        <v>1</v>
      </c>
      <c r="Y1091" s="5">
        <v>236.64</v>
      </c>
      <c r="Z1091" s="5">
        <v>3024.72</v>
      </c>
      <c r="AA1091" s="5">
        <v>1</v>
      </c>
      <c r="AB1091" s="5">
        <v>3024.72</v>
      </c>
    </row>
    <row r="1092" spans="1:28" ht="13" x14ac:dyDescent="0.3">
      <c r="A1092" s="5">
        <v>50</v>
      </c>
      <c r="B1092" s="5">
        <v>0</v>
      </c>
      <c r="C1092" s="5">
        <v>0</v>
      </c>
      <c r="D1092" s="5">
        <v>1</v>
      </c>
      <c r="E1092" s="5">
        <v>231</v>
      </c>
      <c r="F1092" s="5">
        <f>ROUND(Source!BB1079,O1092)</f>
        <v>0</v>
      </c>
      <c r="G1092" s="5" t="s">
        <v>79</v>
      </c>
      <c r="H1092" s="5" t="s">
        <v>80</v>
      </c>
      <c r="I1092" s="5"/>
      <c r="J1092" s="5"/>
      <c r="K1092" s="5">
        <v>231</v>
      </c>
      <c r="L1092" s="5">
        <v>12</v>
      </c>
      <c r="M1092" s="5">
        <v>3</v>
      </c>
      <c r="N1092" s="5" t="s">
        <v>3</v>
      </c>
      <c r="O1092" s="5">
        <v>2</v>
      </c>
      <c r="P1092" s="5">
        <f>ROUND(Source!ET1079,O1092)</f>
        <v>0</v>
      </c>
      <c r="Q1092" s="5"/>
      <c r="R1092" s="5"/>
      <c r="S1092" s="5"/>
      <c r="T1092" s="5"/>
      <c r="U1092" s="5"/>
      <c r="V1092" s="5"/>
      <c r="W1092" s="5">
        <v>0</v>
      </c>
      <c r="X1092" s="5">
        <v>1</v>
      </c>
      <c r="Y1092" s="5">
        <v>0</v>
      </c>
      <c r="Z1092" s="5">
        <v>0</v>
      </c>
      <c r="AA1092" s="5">
        <v>1</v>
      </c>
      <c r="AB1092" s="5">
        <v>0</v>
      </c>
    </row>
    <row r="1093" spans="1:28" ht="13" x14ac:dyDescent="0.3">
      <c r="A1093" s="5">
        <v>50</v>
      </c>
      <c r="B1093" s="5">
        <v>0</v>
      </c>
      <c r="C1093" s="5">
        <v>0</v>
      </c>
      <c r="D1093" s="5">
        <v>1</v>
      </c>
      <c r="E1093" s="5">
        <v>204</v>
      </c>
      <c r="F1093" s="5">
        <f>ROUND(Source!R1079,O1093)</f>
        <v>18.23</v>
      </c>
      <c r="G1093" s="5" t="s">
        <v>81</v>
      </c>
      <c r="H1093" s="5" t="s">
        <v>82</v>
      </c>
      <c r="I1093" s="5"/>
      <c r="J1093" s="5"/>
      <c r="K1093" s="5">
        <v>204</v>
      </c>
      <c r="L1093" s="5">
        <v>13</v>
      </c>
      <c r="M1093" s="5">
        <v>3</v>
      </c>
      <c r="N1093" s="5" t="s">
        <v>3</v>
      </c>
      <c r="O1093" s="5">
        <v>2</v>
      </c>
      <c r="P1093" s="5">
        <f>ROUND(Source!DJ1079,O1093)</f>
        <v>871.76</v>
      </c>
      <c r="Q1093" s="5"/>
      <c r="R1093" s="5"/>
      <c r="S1093" s="5"/>
      <c r="T1093" s="5"/>
      <c r="U1093" s="5"/>
      <c r="V1093" s="5"/>
      <c r="W1093" s="5">
        <v>18.23</v>
      </c>
      <c r="X1093" s="5">
        <v>1</v>
      </c>
      <c r="Y1093" s="5">
        <v>18.23</v>
      </c>
      <c r="Z1093" s="5">
        <v>871.76</v>
      </c>
      <c r="AA1093" s="5">
        <v>1</v>
      </c>
      <c r="AB1093" s="5">
        <v>871.76</v>
      </c>
    </row>
    <row r="1094" spans="1:28" ht="13" x14ac:dyDescent="0.3">
      <c r="A1094" s="5">
        <v>50</v>
      </c>
      <c r="B1094" s="5">
        <v>0</v>
      </c>
      <c r="C1094" s="5">
        <v>0</v>
      </c>
      <c r="D1094" s="5">
        <v>1</v>
      </c>
      <c r="E1094" s="5">
        <v>205</v>
      </c>
      <c r="F1094" s="5">
        <f>ROUND(Source!S1079,O1094)</f>
        <v>2653.45</v>
      </c>
      <c r="G1094" s="5" t="s">
        <v>83</v>
      </c>
      <c r="H1094" s="5" t="s">
        <v>84</v>
      </c>
      <c r="I1094" s="5"/>
      <c r="J1094" s="5"/>
      <c r="K1094" s="5">
        <v>205</v>
      </c>
      <c r="L1094" s="5">
        <v>14</v>
      </c>
      <c r="M1094" s="5">
        <v>3</v>
      </c>
      <c r="N1094" s="5" t="s">
        <v>3</v>
      </c>
      <c r="O1094" s="5">
        <v>2</v>
      </c>
      <c r="P1094" s="5">
        <f>ROUND(Source!DK1079,O1094)</f>
        <v>126887.99</v>
      </c>
      <c r="Q1094" s="5"/>
      <c r="R1094" s="5"/>
      <c r="S1094" s="5"/>
      <c r="T1094" s="5"/>
      <c r="U1094" s="5"/>
      <c r="V1094" s="5"/>
      <c r="W1094" s="5">
        <v>2653.45</v>
      </c>
      <c r="X1094" s="5">
        <v>1</v>
      </c>
      <c r="Y1094" s="5">
        <v>2653.45</v>
      </c>
      <c r="Z1094" s="5">
        <v>126887.99</v>
      </c>
      <c r="AA1094" s="5">
        <v>1</v>
      </c>
      <c r="AB1094" s="5">
        <v>126887.99</v>
      </c>
    </row>
    <row r="1095" spans="1:28" ht="13" x14ac:dyDescent="0.3">
      <c r="A1095" s="5">
        <v>50</v>
      </c>
      <c r="B1095" s="5">
        <v>0</v>
      </c>
      <c r="C1095" s="5">
        <v>0</v>
      </c>
      <c r="D1095" s="5">
        <v>1</v>
      </c>
      <c r="E1095" s="5">
        <v>232</v>
      </c>
      <c r="F1095" s="5">
        <f>ROUND(Source!BC1079,O1095)</f>
        <v>0</v>
      </c>
      <c r="G1095" s="5" t="s">
        <v>85</v>
      </c>
      <c r="H1095" s="5" t="s">
        <v>86</v>
      </c>
      <c r="I1095" s="5"/>
      <c r="J1095" s="5"/>
      <c r="K1095" s="5">
        <v>232</v>
      </c>
      <c r="L1095" s="5">
        <v>15</v>
      </c>
      <c r="M1095" s="5">
        <v>3</v>
      </c>
      <c r="N1095" s="5" t="s">
        <v>3</v>
      </c>
      <c r="O1095" s="5">
        <v>2</v>
      </c>
      <c r="P1095" s="5">
        <f>ROUND(Source!EU1079,O1095)</f>
        <v>0</v>
      </c>
      <c r="Q1095" s="5"/>
      <c r="R1095" s="5"/>
      <c r="S1095" s="5"/>
      <c r="T1095" s="5"/>
      <c r="U1095" s="5"/>
      <c r="V1095" s="5"/>
      <c r="W1095" s="5">
        <v>0</v>
      </c>
      <c r="X1095" s="5">
        <v>1</v>
      </c>
      <c r="Y1095" s="5">
        <v>0</v>
      </c>
      <c r="Z1095" s="5">
        <v>0</v>
      </c>
      <c r="AA1095" s="5">
        <v>1</v>
      </c>
      <c r="AB1095" s="5">
        <v>0</v>
      </c>
    </row>
    <row r="1096" spans="1:28" ht="13" x14ac:dyDescent="0.3">
      <c r="A1096" s="5">
        <v>50</v>
      </c>
      <c r="B1096" s="5">
        <v>0</v>
      </c>
      <c r="C1096" s="5">
        <v>0</v>
      </c>
      <c r="D1096" s="5">
        <v>1</v>
      </c>
      <c r="E1096" s="5">
        <v>214</v>
      </c>
      <c r="F1096" s="5">
        <f>ROUND(Source!AS1079,O1096)</f>
        <v>39486.29</v>
      </c>
      <c r="G1096" s="5" t="s">
        <v>87</v>
      </c>
      <c r="H1096" s="5" t="s">
        <v>88</v>
      </c>
      <c r="I1096" s="5"/>
      <c r="J1096" s="5"/>
      <c r="K1096" s="5">
        <v>214</v>
      </c>
      <c r="L1096" s="5">
        <v>16</v>
      </c>
      <c r="M1096" s="5">
        <v>3</v>
      </c>
      <c r="N1096" s="5" t="s">
        <v>3</v>
      </c>
      <c r="O1096" s="5">
        <v>2</v>
      </c>
      <c r="P1096" s="5">
        <f>ROUND(Source!EK1079,O1096)</f>
        <v>628023.59</v>
      </c>
      <c r="Q1096" s="5"/>
      <c r="R1096" s="5"/>
      <c r="S1096" s="5"/>
      <c r="T1096" s="5"/>
      <c r="U1096" s="5"/>
      <c r="V1096" s="5"/>
      <c r="W1096" s="5">
        <v>39486.29</v>
      </c>
      <c r="X1096" s="5">
        <v>1</v>
      </c>
      <c r="Y1096" s="5">
        <v>39486.29</v>
      </c>
      <c r="Z1096" s="5">
        <v>628023.59</v>
      </c>
      <c r="AA1096" s="5">
        <v>1</v>
      </c>
      <c r="AB1096" s="5">
        <v>628023.59</v>
      </c>
    </row>
    <row r="1097" spans="1:28" ht="13" x14ac:dyDescent="0.3">
      <c r="A1097" s="5">
        <v>50</v>
      </c>
      <c r="B1097" s="5">
        <v>0</v>
      </c>
      <c r="C1097" s="5">
        <v>0</v>
      </c>
      <c r="D1097" s="5">
        <v>1</v>
      </c>
      <c r="E1097" s="5">
        <v>215</v>
      </c>
      <c r="F1097" s="5">
        <f>ROUND(Source!AT1079,O1097)</f>
        <v>0</v>
      </c>
      <c r="G1097" s="5" t="s">
        <v>89</v>
      </c>
      <c r="H1097" s="5" t="s">
        <v>90</v>
      </c>
      <c r="I1097" s="5"/>
      <c r="J1097" s="5"/>
      <c r="K1097" s="5">
        <v>215</v>
      </c>
      <c r="L1097" s="5">
        <v>17</v>
      </c>
      <c r="M1097" s="5">
        <v>3</v>
      </c>
      <c r="N1097" s="5" t="s">
        <v>3</v>
      </c>
      <c r="O1097" s="5">
        <v>2</v>
      </c>
      <c r="P1097" s="5">
        <f>ROUND(Source!EL1079,O1097)</f>
        <v>0</v>
      </c>
      <c r="Q1097" s="5"/>
      <c r="R1097" s="5"/>
      <c r="S1097" s="5"/>
      <c r="T1097" s="5"/>
      <c r="U1097" s="5"/>
      <c r="V1097" s="5"/>
      <c r="W1097" s="5">
        <v>0</v>
      </c>
      <c r="X1097" s="5">
        <v>1</v>
      </c>
      <c r="Y1097" s="5">
        <v>0</v>
      </c>
      <c r="Z1097" s="5">
        <v>0</v>
      </c>
      <c r="AA1097" s="5">
        <v>1</v>
      </c>
      <c r="AB1097" s="5">
        <v>0</v>
      </c>
    </row>
    <row r="1098" spans="1:28" ht="13" x14ac:dyDescent="0.3">
      <c r="A1098" s="5">
        <v>50</v>
      </c>
      <c r="B1098" s="5">
        <v>0</v>
      </c>
      <c r="C1098" s="5">
        <v>0</v>
      </c>
      <c r="D1098" s="5">
        <v>1</v>
      </c>
      <c r="E1098" s="5">
        <v>217</v>
      </c>
      <c r="F1098" s="5">
        <f>ROUND(Source!AU1079,O1098)</f>
        <v>0</v>
      </c>
      <c r="G1098" s="5" t="s">
        <v>91</v>
      </c>
      <c r="H1098" s="5" t="s">
        <v>92</v>
      </c>
      <c r="I1098" s="5"/>
      <c r="J1098" s="5"/>
      <c r="K1098" s="5">
        <v>217</v>
      </c>
      <c r="L1098" s="5">
        <v>18</v>
      </c>
      <c r="M1098" s="5">
        <v>3</v>
      </c>
      <c r="N1098" s="5" t="s">
        <v>3</v>
      </c>
      <c r="O1098" s="5">
        <v>2</v>
      </c>
      <c r="P1098" s="5">
        <f>ROUND(Source!EM1079,O1098)</f>
        <v>0</v>
      </c>
      <c r="Q1098" s="5"/>
      <c r="R1098" s="5"/>
      <c r="S1098" s="5"/>
      <c r="T1098" s="5"/>
      <c r="U1098" s="5"/>
      <c r="V1098" s="5"/>
      <c r="W1098" s="5">
        <v>0</v>
      </c>
      <c r="X1098" s="5">
        <v>1</v>
      </c>
      <c r="Y1098" s="5">
        <v>0</v>
      </c>
      <c r="Z1098" s="5">
        <v>0</v>
      </c>
      <c r="AA1098" s="5">
        <v>1</v>
      </c>
      <c r="AB1098" s="5">
        <v>0</v>
      </c>
    </row>
    <row r="1099" spans="1:28" ht="13" x14ac:dyDescent="0.3">
      <c r="A1099" s="5">
        <v>50</v>
      </c>
      <c r="B1099" s="5">
        <v>0</v>
      </c>
      <c r="C1099" s="5">
        <v>0</v>
      </c>
      <c r="D1099" s="5">
        <v>1</v>
      </c>
      <c r="E1099" s="5">
        <v>230</v>
      </c>
      <c r="F1099" s="5">
        <f>ROUND(Source!BA1079,O1099)</f>
        <v>0</v>
      </c>
      <c r="G1099" s="5" t="s">
        <v>93</v>
      </c>
      <c r="H1099" s="5" t="s">
        <v>94</v>
      </c>
      <c r="I1099" s="5"/>
      <c r="J1099" s="5"/>
      <c r="K1099" s="5">
        <v>230</v>
      </c>
      <c r="L1099" s="5">
        <v>19</v>
      </c>
      <c r="M1099" s="5">
        <v>3</v>
      </c>
      <c r="N1099" s="5" t="s">
        <v>3</v>
      </c>
      <c r="O1099" s="5">
        <v>2</v>
      </c>
      <c r="P1099" s="5">
        <f>ROUND(Source!ES1079,O1099)</f>
        <v>0</v>
      </c>
      <c r="Q1099" s="5"/>
      <c r="R1099" s="5"/>
      <c r="S1099" s="5"/>
      <c r="T1099" s="5"/>
      <c r="U1099" s="5"/>
      <c r="V1099" s="5"/>
      <c r="W1099" s="5">
        <v>0</v>
      </c>
      <c r="X1099" s="5">
        <v>1</v>
      </c>
      <c r="Y1099" s="5">
        <v>0</v>
      </c>
      <c r="Z1099" s="5">
        <v>0</v>
      </c>
      <c r="AA1099" s="5">
        <v>1</v>
      </c>
      <c r="AB1099" s="5">
        <v>0</v>
      </c>
    </row>
    <row r="1100" spans="1:28" ht="13" x14ac:dyDescent="0.3">
      <c r="A1100" s="5">
        <v>50</v>
      </c>
      <c r="B1100" s="5">
        <v>0</v>
      </c>
      <c r="C1100" s="5">
        <v>0</v>
      </c>
      <c r="D1100" s="5">
        <v>1</v>
      </c>
      <c r="E1100" s="5">
        <v>206</v>
      </c>
      <c r="F1100" s="5">
        <f>ROUND(Source!T1079,O1100)</f>
        <v>0</v>
      </c>
      <c r="G1100" s="5" t="s">
        <v>95</v>
      </c>
      <c r="H1100" s="5" t="s">
        <v>96</v>
      </c>
      <c r="I1100" s="5"/>
      <c r="J1100" s="5"/>
      <c r="K1100" s="5">
        <v>206</v>
      </c>
      <c r="L1100" s="5">
        <v>20</v>
      </c>
      <c r="M1100" s="5">
        <v>3</v>
      </c>
      <c r="N1100" s="5" t="s">
        <v>3</v>
      </c>
      <c r="O1100" s="5">
        <v>2</v>
      </c>
      <c r="P1100" s="5">
        <f>ROUND(Source!DL1079,O1100)</f>
        <v>0</v>
      </c>
      <c r="Q1100" s="5"/>
      <c r="R1100" s="5"/>
      <c r="S1100" s="5"/>
      <c r="T1100" s="5"/>
      <c r="U1100" s="5"/>
      <c r="V1100" s="5"/>
      <c r="W1100" s="5">
        <v>0</v>
      </c>
      <c r="X1100" s="5">
        <v>1</v>
      </c>
      <c r="Y1100" s="5">
        <v>0</v>
      </c>
      <c r="Z1100" s="5">
        <v>0</v>
      </c>
      <c r="AA1100" s="5">
        <v>1</v>
      </c>
      <c r="AB1100" s="5">
        <v>0</v>
      </c>
    </row>
    <row r="1101" spans="1:28" ht="13" x14ac:dyDescent="0.3">
      <c r="A1101" s="5">
        <v>50</v>
      </c>
      <c r="B1101" s="5">
        <v>0</v>
      </c>
      <c r="C1101" s="5">
        <v>0</v>
      </c>
      <c r="D1101" s="5">
        <v>1</v>
      </c>
      <c r="E1101" s="5">
        <v>207</v>
      </c>
      <c r="F1101" s="5">
        <f>Source!U1079</f>
        <v>210.12945058930001</v>
      </c>
      <c r="G1101" s="5" t="s">
        <v>97</v>
      </c>
      <c r="H1101" s="5" t="s">
        <v>98</v>
      </c>
      <c r="I1101" s="5"/>
      <c r="J1101" s="5"/>
      <c r="K1101" s="5">
        <v>207</v>
      </c>
      <c r="L1101" s="5">
        <v>21</v>
      </c>
      <c r="M1101" s="5">
        <v>3</v>
      </c>
      <c r="N1101" s="5" t="s">
        <v>3</v>
      </c>
      <c r="O1101" s="5">
        <v>-1</v>
      </c>
      <c r="P1101" s="5">
        <f>Source!DM1079</f>
        <v>210.12945058930001</v>
      </c>
      <c r="Q1101" s="5"/>
      <c r="R1101" s="5"/>
      <c r="S1101" s="5"/>
      <c r="T1101" s="5"/>
      <c r="U1101" s="5"/>
      <c r="V1101" s="5"/>
      <c r="W1101" s="5">
        <v>210.12945058930001</v>
      </c>
      <c r="X1101" s="5">
        <v>1</v>
      </c>
      <c r="Y1101" s="5">
        <v>210.12945058930001</v>
      </c>
      <c r="Z1101" s="5">
        <v>210.12945058930001</v>
      </c>
      <c r="AA1101" s="5">
        <v>1</v>
      </c>
      <c r="AB1101" s="5">
        <v>210.12945058930001</v>
      </c>
    </row>
    <row r="1102" spans="1:28" ht="13" x14ac:dyDescent="0.3">
      <c r="A1102" s="5">
        <v>50</v>
      </c>
      <c r="B1102" s="5">
        <v>0</v>
      </c>
      <c r="C1102" s="5">
        <v>0</v>
      </c>
      <c r="D1102" s="5">
        <v>1</v>
      </c>
      <c r="E1102" s="5">
        <v>208</v>
      </c>
      <c r="F1102" s="5">
        <f>Source!V1079</f>
        <v>0</v>
      </c>
      <c r="G1102" s="5" t="s">
        <v>99</v>
      </c>
      <c r="H1102" s="5" t="s">
        <v>100</v>
      </c>
      <c r="I1102" s="5"/>
      <c r="J1102" s="5"/>
      <c r="K1102" s="5">
        <v>208</v>
      </c>
      <c r="L1102" s="5">
        <v>22</v>
      </c>
      <c r="M1102" s="5">
        <v>3</v>
      </c>
      <c r="N1102" s="5" t="s">
        <v>3</v>
      </c>
      <c r="O1102" s="5">
        <v>-1</v>
      </c>
      <c r="P1102" s="5">
        <f>Source!DN1079</f>
        <v>0</v>
      </c>
      <c r="Q1102" s="5"/>
      <c r="R1102" s="5"/>
      <c r="S1102" s="5"/>
      <c r="T1102" s="5"/>
      <c r="U1102" s="5"/>
      <c r="V1102" s="5"/>
      <c r="W1102" s="5">
        <v>0</v>
      </c>
      <c r="X1102" s="5">
        <v>1</v>
      </c>
      <c r="Y1102" s="5">
        <v>0</v>
      </c>
      <c r="Z1102" s="5">
        <v>0</v>
      </c>
      <c r="AA1102" s="5">
        <v>1</v>
      </c>
      <c r="AB1102" s="5">
        <v>0</v>
      </c>
    </row>
    <row r="1103" spans="1:28" ht="13" x14ac:dyDescent="0.3">
      <c r="A1103" s="5">
        <v>50</v>
      </c>
      <c r="B1103" s="5">
        <v>0</v>
      </c>
      <c r="C1103" s="5">
        <v>0</v>
      </c>
      <c r="D1103" s="5">
        <v>1</v>
      </c>
      <c r="E1103" s="5">
        <v>209</v>
      </c>
      <c r="F1103" s="5">
        <f>ROUND(Source!W1079,O1103)</f>
        <v>0</v>
      </c>
      <c r="G1103" s="5" t="s">
        <v>101</v>
      </c>
      <c r="H1103" s="5" t="s">
        <v>102</v>
      </c>
      <c r="I1103" s="5"/>
      <c r="J1103" s="5"/>
      <c r="K1103" s="5">
        <v>209</v>
      </c>
      <c r="L1103" s="5">
        <v>23</v>
      </c>
      <c r="M1103" s="5">
        <v>3</v>
      </c>
      <c r="N1103" s="5" t="s">
        <v>3</v>
      </c>
      <c r="O1103" s="5">
        <v>2</v>
      </c>
      <c r="P1103" s="5">
        <f>ROUND(Source!DO1079,O1103)</f>
        <v>0</v>
      </c>
      <c r="Q1103" s="5"/>
      <c r="R1103" s="5"/>
      <c r="S1103" s="5"/>
      <c r="T1103" s="5"/>
      <c r="U1103" s="5"/>
      <c r="V1103" s="5"/>
      <c r="W1103" s="5">
        <v>0</v>
      </c>
      <c r="X1103" s="5">
        <v>1</v>
      </c>
      <c r="Y1103" s="5">
        <v>0</v>
      </c>
      <c r="Z1103" s="5">
        <v>0</v>
      </c>
      <c r="AA1103" s="5">
        <v>1</v>
      </c>
      <c r="AB1103" s="5">
        <v>0</v>
      </c>
    </row>
    <row r="1104" spans="1:28" ht="13" x14ac:dyDescent="0.3">
      <c r="A1104" s="5">
        <v>50</v>
      </c>
      <c r="B1104" s="5">
        <v>0</v>
      </c>
      <c r="C1104" s="5">
        <v>0</v>
      </c>
      <c r="D1104" s="5">
        <v>1</v>
      </c>
      <c r="E1104" s="5">
        <v>233</v>
      </c>
      <c r="F1104" s="5">
        <f>ROUND(Source!BD1079,O1104)</f>
        <v>0</v>
      </c>
      <c r="G1104" s="5" t="s">
        <v>103</v>
      </c>
      <c r="H1104" s="5" t="s">
        <v>104</v>
      </c>
      <c r="I1104" s="5"/>
      <c r="J1104" s="5"/>
      <c r="K1104" s="5">
        <v>233</v>
      </c>
      <c r="L1104" s="5">
        <v>24</v>
      </c>
      <c r="M1104" s="5">
        <v>3</v>
      </c>
      <c r="N1104" s="5" t="s">
        <v>3</v>
      </c>
      <c r="O1104" s="5">
        <v>2</v>
      </c>
      <c r="P1104" s="5">
        <f>ROUND(Source!EV1079,O1104)</f>
        <v>0</v>
      </c>
      <c r="Q1104" s="5"/>
      <c r="R1104" s="5"/>
      <c r="S1104" s="5"/>
      <c r="T1104" s="5"/>
      <c r="U1104" s="5"/>
      <c r="V1104" s="5"/>
      <c r="W1104" s="5">
        <v>0</v>
      </c>
      <c r="X1104" s="5">
        <v>1</v>
      </c>
      <c r="Y1104" s="5">
        <v>0</v>
      </c>
      <c r="Z1104" s="5">
        <v>0</v>
      </c>
      <c r="AA1104" s="5">
        <v>1</v>
      </c>
      <c r="AB1104" s="5">
        <v>0</v>
      </c>
    </row>
    <row r="1105" spans="1:255" ht="13" x14ac:dyDescent="0.3">
      <c r="A1105" s="5">
        <v>50</v>
      </c>
      <c r="B1105" s="5">
        <v>0</v>
      </c>
      <c r="C1105" s="5">
        <v>0</v>
      </c>
      <c r="D1105" s="5">
        <v>1</v>
      </c>
      <c r="E1105" s="5">
        <v>210</v>
      </c>
      <c r="F1105" s="5">
        <f>ROUND(Source!X1079,O1105)</f>
        <v>2340.86</v>
      </c>
      <c r="G1105" s="5" t="s">
        <v>105</v>
      </c>
      <c r="H1105" s="5" t="s">
        <v>106</v>
      </c>
      <c r="I1105" s="5"/>
      <c r="J1105" s="5"/>
      <c r="K1105" s="5">
        <v>210</v>
      </c>
      <c r="L1105" s="5">
        <v>25</v>
      </c>
      <c r="M1105" s="5">
        <v>3</v>
      </c>
      <c r="N1105" s="5" t="s">
        <v>3</v>
      </c>
      <c r="O1105" s="5">
        <v>2</v>
      </c>
      <c r="P1105" s="5">
        <f>ROUND(Source!DP1079,O1105)</f>
        <v>111939.59</v>
      </c>
      <c r="Q1105" s="5"/>
      <c r="R1105" s="5"/>
      <c r="S1105" s="5"/>
      <c r="T1105" s="5"/>
      <c r="U1105" s="5"/>
      <c r="V1105" s="5"/>
      <c r="W1105" s="5">
        <v>2340.86</v>
      </c>
      <c r="X1105" s="5">
        <v>1</v>
      </c>
      <c r="Y1105" s="5">
        <v>2340.86</v>
      </c>
      <c r="Z1105" s="5">
        <v>111939.59</v>
      </c>
      <c r="AA1105" s="5">
        <v>1</v>
      </c>
      <c r="AB1105" s="5">
        <v>111939.59</v>
      </c>
    </row>
    <row r="1106" spans="1:255" ht="13" x14ac:dyDescent="0.3">
      <c r="A1106" s="5">
        <v>50</v>
      </c>
      <c r="B1106" s="5">
        <v>0</v>
      </c>
      <c r="C1106" s="5">
        <v>0</v>
      </c>
      <c r="D1106" s="5">
        <v>1</v>
      </c>
      <c r="E1106" s="5">
        <v>211</v>
      </c>
      <c r="F1106" s="5">
        <f>ROUND(Source!Y1079,O1106)</f>
        <v>1354.35</v>
      </c>
      <c r="G1106" s="5" t="s">
        <v>107</v>
      </c>
      <c r="H1106" s="5" t="s">
        <v>108</v>
      </c>
      <c r="I1106" s="5"/>
      <c r="J1106" s="5"/>
      <c r="K1106" s="5">
        <v>211</v>
      </c>
      <c r="L1106" s="5">
        <v>26</v>
      </c>
      <c r="M1106" s="5">
        <v>3</v>
      </c>
      <c r="N1106" s="5" t="s">
        <v>3</v>
      </c>
      <c r="O1106" s="5">
        <v>2</v>
      </c>
      <c r="P1106" s="5">
        <f>ROUND(Source!DQ1079,O1106)</f>
        <v>64765.53</v>
      </c>
      <c r="Q1106" s="5"/>
      <c r="R1106" s="5"/>
      <c r="S1106" s="5"/>
      <c r="T1106" s="5"/>
      <c r="U1106" s="5"/>
      <c r="V1106" s="5"/>
      <c r="W1106" s="5">
        <v>1354.35</v>
      </c>
      <c r="X1106" s="5">
        <v>1</v>
      </c>
      <c r="Y1106" s="5">
        <v>1354.35</v>
      </c>
      <c r="Z1106" s="5">
        <v>64765.53</v>
      </c>
      <c r="AA1106" s="5">
        <v>1</v>
      </c>
      <c r="AB1106" s="5">
        <v>64765.53</v>
      </c>
    </row>
    <row r="1107" spans="1:255" ht="13" x14ac:dyDescent="0.3">
      <c r="A1107" s="5">
        <v>50</v>
      </c>
      <c r="B1107" s="5">
        <v>0</v>
      </c>
      <c r="C1107" s="5">
        <v>0</v>
      </c>
      <c r="D1107" s="5">
        <v>1</v>
      </c>
      <c r="E1107" s="5">
        <v>224</v>
      </c>
      <c r="F1107" s="5">
        <f>ROUND(Source!AR1079,O1107)</f>
        <v>39486.29</v>
      </c>
      <c r="G1107" s="5" t="s">
        <v>109</v>
      </c>
      <c r="H1107" s="5" t="s">
        <v>110</v>
      </c>
      <c r="I1107" s="5"/>
      <c r="J1107" s="5"/>
      <c r="K1107" s="5">
        <v>224</v>
      </c>
      <c r="L1107" s="5">
        <v>27</v>
      </c>
      <c r="M1107" s="5">
        <v>3</v>
      </c>
      <c r="N1107" s="5" t="s">
        <v>3</v>
      </c>
      <c r="O1107" s="5">
        <v>2</v>
      </c>
      <c r="P1107" s="5">
        <f>ROUND(Source!EJ1079,O1107)</f>
        <v>628023.59</v>
      </c>
      <c r="Q1107" s="5"/>
      <c r="R1107" s="5"/>
      <c r="S1107" s="5"/>
      <c r="T1107" s="5"/>
      <c r="U1107" s="5"/>
      <c r="V1107" s="5"/>
      <c r="W1107" s="5">
        <v>39486.29</v>
      </c>
      <c r="X1107" s="5">
        <v>1</v>
      </c>
      <c r="Y1107" s="5">
        <v>39486.29</v>
      </c>
      <c r="Z1107" s="5">
        <v>628023.59</v>
      </c>
      <c r="AA1107" s="5">
        <v>1</v>
      </c>
      <c r="AB1107" s="5">
        <v>628023.59</v>
      </c>
    </row>
    <row r="1109" spans="1:255" ht="13" x14ac:dyDescent="0.3">
      <c r="A1109" s="1">
        <v>4</v>
      </c>
      <c r="B1109" s="1">
        <v>1</v>
      </c>
      <c r="C1109" s="1"/>
      <c r="D1109" s="1">
        <f>ROW(A1133)</f>
        <v>1133</v>
      </c>
      <c r="E1109" s="1"/>
      <c r="F1109" s="1" t="s">
        <v>3</v>
      </c>
      <c r="G1109" s="1" t="s">
        <v>597</v>
      </c>
      <c r="H1109" s="1" t="s">
        <v>3</v>
      </c>
      <c r="I1109" s="1">
        <v>0</v>
      </c>
      <c r="J1109" s="1"/>
      <c r="K1109" s="1">
        <v>-1</v>
      </c>
      <c r="L1109" s="1"/>
      <c r="M1109" s="1" t="s">
        <v>3</v>
      </c>
      <c r="N1109" s="1"/>
      <c r="O1109" s="1"/>
      <c r="P1109" s="1"/>
      <c r="Q1109" s="1"/>
      <c r="R1109" s="1"/>
      <c r="S1109" s="1">
        <v>0</v>
      </c>
      <c r="T1109" s="1">
        <v>0</v>
      </c>
      <c r="U1109" s="1" t="s">
        <v>3</v>
      </c>
      <c r="V1109" s="1">
        <v>0</v>
      </c>
      <c r="W1109" s="1"/>
      <c r="X1109" s="1"/>
      <c r="Y1109" s="1"/>
      <c r="Z1109" s="1"/>
      <c r="AA1109" s="1"/>
      <c r="AB1109" s="1" t="s">
        <v>3</v>
      </c>
      <c r="AC1109" s="1" t="s">
        <v>3</v>
      </c>
      <c r="AD1109" s="1" t="s">
        <v>3</v>
      </c>
      <c r="AE1109" s="1" t="s">
        <v>3</v>
      </c>
      <c r="AF1109" s="1" t="s">
        <v>3</v>
      </c>
      <c r="AG1109" s="1" t="s">
        <v>3</v>
      </c>
      <c r="AH1109" s="1"/>
      <c r="AI1109" s="1"/>
      <c r="AJ1109" s="1"/>
      <c r="AK1109" s="1"/>
      <c r="AL1109" s="1"/>
      <c r="AM1109" s="1"/>
      <c r="AN1109" s="1"/>
      <c r="AO1109" s="1"/>
      <c r="AP1109" s="1" t="s">
        <v>3</v>
      </c>
      <c r="AQ1109" s="1" t="s">
        <v>3</v>
      </c>
      <c r="AR1109" s="1" t="s">
        <v>3</v>
      </c>
      <c r="AS1109" s="1"/>
      <c r="AT1109" s="1"/>
      <c r="AU1109" s="1"/>
      <c r="AV1109" s="1"/>
      <c r="AW1109" s="1"/>
      <c r="AX1109" s="1"/>
      <c r="AY1109" s="1"/>
      <c r="AZ1109" s="1" t="s">
        <v>3</v>
      </c>
      <c r="BA1109" s="1"/>
      <c r="BB1109" s="1" t="s">
        <v>3</v>
      </c>
      <c r="BC1109" s="1" t="s">
        <v>3</v>
      </c>
      <c r="BD1109" s="1" t="s">
        <v>3</v>
      </c>
      <c r="BE1109" s="1" t="s">
        <v>3</v>
      </c>
      <c r="BF1109" s="1" t="s">
        <v>3</v>
      </c>
      <c r="BG1109" s="1" t="s">
        <v>3</v>
      </c>
      <c r="BH1109" s="1" t="s">
        <v>3</v>
      </c>
      <c r="BI1109" s="1" t="s">
        <v>3</v>
      </c>
      <c r="BJ1109" s="1" t="s">
        <v>3</v>
      </c>
      <c r="BK1109" s="1" t="s">
        <v>3</v>
      </c>
      <c r="BL1109" s="1" t="s">
        <v>3</v>
      </c>
      <c r="BM1109" s="1" t="s">
        <v>3</v>
      </c>
      <c r="BN1109" s="1" t="s">
        <v>3</v>
      </c>
      <c r="BO1109" s="1" t="s">
        <v>3</v>
      </c>
      <c r="BP1109" s="1" t="s">
        <v>3</v>
      </c>
      <c r="BQ1109" s="1"/>
      <c r="BR1109" s="1"/>
      <c r="BS1109" s="1"/>
      <c r="BT1109" s="1"/>
      <c r="BU1109" s="1"/>
      <c r="BV1109" s="1"/>
      <c r="BW1109" s="1"/>
      <c r="BX1109" s="1">
        <v>0</v>
      </c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>
        <v>0</v>
      </c>
    </row>
    <row r="1111" spans="1:255" ht="13" x14ac:dyDescent="0.3">
      <c r="A1111" s="3">
        <v>52</v>
      </c>
      <c r="B1111" s="3">
        <f t="shared" ref="B1111:G1111" si="1132">B1133</f>
        <v>1</v>
      </c>
      <c r="C1111" s="3">
        <f t="shared" si="1132"/>
        <v>4</v>
      </c>
      <c r="D1111" s="3">
        <f t="shared" si="1132"/>
        <v>1109</v>
      </c>
      <c r="E1111" s="3">
        <f t="shared" si="1132"/>
        <v>0</v>
      </c>
      <c r="F1111" s="3" t="str">
        <f t="shared" si="1132"/>
        <v/>
      </c>
      <c r="G1111" s="3" t="str">
        <f t="shared" si="1132"/>
        <v>Замена крыльца №6 по оси К/18-19 (КР-18)</v>
      </c>
      <c r="H1111" s="3"/>
      <c r="I1111" s="3"/>
      <c r="J1111" s="3"/>
      <c r="K1111" s="3"/>
      <c r="L1111" s="3"/>
      <c r="M1111" s="3"/>
      <c r="N1111" s="3"/>
      <c r="O1111" s="3">
        <f t="shared" ref="O1111:AT1111" si="1133">O1133</f>
        <v>3125.12</v>
      </c>
      <c r="P1111" s="3">
        <f t="shared" si="1133"/>
        <v>2961.34</v>
      </c>
      <c r="Q1111" s="3">
        <f t="shared" si="1133"/>
        <v>39.78</v>
      </c>
      <c r="R1111" s="3">
        <f t="shared" si="1133"/>
        <v>2.2599999999999998</v>
      </c>
      <c r="S1111" s="3">
        <f t="shared" si="1133"/>
        <v>124</v>
      </c>
      <c r="T1111" s="3">
        <f t="shared" si="1133"/>
        <v>0</v>
      </c>
      <c r="U1111" s="3">
        <f t="shared" si="1133"/>
        <v>10.209428922000001</v>
      </c>
      <c r="V1111" s="3">
        <f t="shared" si="1133"/>
        <v>0</v>
      </c>
      <c r="W1111" s="3">
        <f t="shared" si="1133"/>
        <v>0</v>
      </c>
      <c r="X1111" s="3">
        <f t="shared" si="1133"/>
        <v>113.36</v>
      </c>
      <c r="Y1111" s="3">
        <f t="shared" si="1133"/>
        <v>61.48</v>
      </c>
      <c r="Z1111" s="3">
        <f t="shared" si="1133"/>
        <v>0</v>
      </c>
      <c r="AA1111" s="3">
        <f t="shared" si="1133"/>
        <v>0</v>
      </c>
      <c r="AB1111" s="3">
        <f t="shared" si="1133"/>
        <v>3125.12</v>
      </c>
      <c r="AC1111" s="3">
        <f t="shared" si="1133"/>
        <v>2961.34</v>
      </c>
      <c r="AD1111" s="3">
        <f t="shared" si="1133"/>
        <v>39.78</v>
      </c>
      <c r="AE1111" s="3">
        <f t="shared" si="1133"/>
        <v>2.2599999999999998</v>
      </c>
      <c r="AF1111" s="3">
        <f t="shared" si="1133"/>
        <v>124</v>
      </c>
      <c r="AG1111" s="3">
        <f t="shared" si="1133"/>
        <v>0</v>
      </c>
      <c r="AH1111" s="3">
        <f t="shared" si="1133"/>
        <v>10.209428922000001</v>
      </c>
      <c r="AI1111" s="3">
        <f t="shared" si="1133"/>
        <v>0</v>
      </c>
      <c r="AJ1111" s="3">
        <f t="shared" si="1133"/>
        <v>0</v>
      </c>
      <c r="AK1111" s="3">
        <f t="shared" si="1133"/>
        <v>113.36</v>
      </c>
      <c r="AL1111" s="3">
        <f t="shared" si="1133"/>
        <v>61.48</v>
      </c>
      <c r="AM1111" s="3">
        <f t="shared" si="1133"/>
        <v>0</v>
      </c>
      <c r="AN1111" s="3">
        <f t="shared" si="1133"/>
        <v>0</v>
      </c>
      <c r="AO1111" s="3">
        <f t="shared" si="1133"/>
        <v>0</v>
      </c>
      <c r="AP1111" s="3">
        <f t="shared" si="1133"/>
        <v>0</v>
      </c>
      <c r="AQ1111" s="3">
        <f t="shared" si="1133"/>
        <v>0</v>
      </c>
      <c r="AR1111" s="3">
        <f t="shared" si="1133"/>
        <v>3299.96</v>
      </c>
      <c r="AS1111" s="3">
        <f t="shared" si="1133"/>
        <v>3299.96</v>
      </c>
      <c r="AT1111" s="3">
        <f t="shared" si="1133"/>
        <v>0</v>
      </c>
      <c r="AU1111" s="3">
        <f t="shared" ref="AU1111:BZ1111" si="1134">AU1133</f>
        <v>0</v>
      </c>
      <c r="AV1111" s="3">
        <f t="shared" si="1134"/>
        <v>2961.34</v>
      </c>
      <c r="AW1111" s="3">
        <f t="shared" si="1134"/>
        <v>2961.34</v>
      </c>
      <c r="AX1111" s="3">
        <f t="shared" si="1134"/>
        <v>0</v>
      </c>
      <c r="AY1111" s="3">
        <f t="shared" si="1134"/>
        <v>2961.34</v>
      </c>
      <c r="AZ1111" s="3">
        <f t="shared" si="1134"/>
        <v>0</v>
      </c>
      <c r="BA1111" s="3">
        <f t="shared" si="1134"/>
        <v>0</v>
      </c>
      <c r="BB1111" s="3">
        <f t="shared" si="1134"/>
        <v>0</v>
      </c>
      <c r="BC1111" s="3">
        <f t="shared" si="1134"/>
        <v>0</v>
      </c>
      <c r="BD1111" s="3">
        <f t="shared" si="1134"/>
        <v>0</v>
      </c>
      <c r="BE1111" s="3">
        <f t="shared" si="1134"/>
        <v>0</v>
      </c>
      <c r="BF1111" s="3">
        <f t="shared" si="1134"/>
        <v>0</v>
      </c>
      <c r="BG1111" s="3">
        <f t="shared" si="1134"/>
        <v>0</v>
      </c>
      <c r="BH1111" s="3">
        <f t="shared" si="1134"/>
        <v>0</v>
      </c>
      <c r="BI1111" s="3">
        <f t="shared" si="1134"/>
        <v>0</v>
      </c>
      <c r="BJ1111" s="3">
        <f t="shared" si="1134"/>
        <v>0</v>
      </c>
      <c r="BK1111" s="3">
        <f t="shared" si="1134"/>
        <v>0</v>
      </c>
      <c r="BL1111" s="3">
        <f t="shared" si="1134"/>
        <v>0</v>
      </c>
      <c r="BM1111" s="3">
        <f t="shared" si="1134"/>
        <v>0</v>
      </c>
      <c r="BN1111" s="3">
        <f t="shared" si="1134"/>
        <v>0</v>
      </c>
      <c r="BO1111" s="3">
        <f t="shared" si="1134"/>
        <v>0</v>
      </c>
      <c r="BP1111" s="3">
        <f t="shared" si="1134"/>
        <v>0</v>
      </c>
      <c r="BQ1111" s="3">
        <f t="shared" si="1134"/>
        <v>0</v>
      </c>
      <c r="BR1111" s="3">
        <f t="shared" si="1134"/>
        <v>0</v>
      </c>
      <c r="BS1111" s="3">
        <f t="shared" si="1134"/>
        <v>0</v>
      </c>
      <c r="BT1111" s="3">
        <f t="shared" si="1134"/>
        <v>0</v>
      </c>
      <c r="BU1111" s="3">
        <f t="shared" si="1134"/>
        <v>0</v>
      </c>
      <c r="BV1111" s="3">
        <f t="shared" si="1134"/>
        <v>0</v>
      </c>
      <c r="BW1111" s="3">
        <f t="shared" si="1134"/>
        <v>0</v>
      </c>
      <c r="BX1111" s="3">
        <f t="shared" si="1134"/>
        <v>0</v>
      </c>
      <c r="BY1111" s="3">
        <f t="shared" si="1134"/>
        <v>0</v>
      </c>
      <c r="BZ1111" s="3">
        <f t="shared" si="1134"/>
        <v>0</v>
      </c>
      <c r="CA1111" s="3">
        <f t="shared" ref="CA1111:DF1111" si="1135">CA1133</f>
        <v>3299.96</v>
      </c>
      <c r="CB1111" s="3">
        <f t="shared" si="1135"/>
        <v>3299.96</v>
      </c>
      <c r="CC1111" s="3">
        <f t="shared" si="1135"/>
        <v>0</v>
      </c>
      <c r="CD1111" s="3">
        <f t="shared" si="1135"/>
        <v>0</v>
      </c>
      <c r="CE1111" s="3">
        <f t="shared" si="1135"/>
        <v>2961.34</v>
      </c>
      <c r="CF1111" s="3">
        <f t="shared" si="1135"/>
        <v>2961.34</v>
      </c>
      <c r="CG1111" s="3">
        <f t="shared" si="1135"/>
        <v>0</v>
      </c>
      <c r="CH1111" s="3">
        <f t="shared" si="1135"/>
        <v>2961.34</v>
      </c>
      <c r="CI1111" s="3">
        <f t="shared" si="1135"/>
        <v>0</v>
      </c>
      <c r="CJ1111" s="3">
        <f t="shared" si="1135"/>
        <v>0</v>
      </c>
      <c r="CK1111" s="3">
        <f t="shared" si="1135"/>
        <v>0</v>
      </c>
      <c r="CL1111" s="3">
        <f t="shared" si="1135"/>
        <v>0</v>
      </c>
      <c r="CM1111" s="3">
        <f t="shared" si="1135"/>
        <v>0</v>
      </c>
      <c r="CN1111" s="3">
        <f t="shared" si="1135"/>
        <v>0</v>
      </c>
      <c r="CO1111" s="3">
        <f t="shared" si="1135"/>
        <v>0</v>
      </c>
      <c r="CP1111" s="3">
        <f t="shared" si="1135"/>
        <v>0</v>
      </c>
      <c r="CQ1111" s="3">
        <f t="shared" si="1135"/>
        <v>0</v>
      </c>
      <c r="CR1111" s="3">
        <f t="shared" si="1135"/>
        <v>0</v>
      </c>
      <c r="CS1111" s="3">
        <f t="shared" si="1135"/>
        <v>0</v>
      </c>
      <c r="CT1111" s="3">
        <f t="shared" si="1135"/>
        <v>0</v>
      </c>
      <c r="CU1111" s="3">
        <f t="shared" si="1135"/>
        <v>0</v>
      </c>
      <c r="CV1111" s="3">
        <f t="shared" si="1135"/>
        <v>0</v>
      </c>
      <c r="CW1111" s="3">
        <f t="shared" si="1135"/>
        <v>0</v>
      </c>
      <c r="CX1111" s="3">
        <f t="shared" si="1135"/>
        <v>0</v>
      </c>
      <c r="CY1111" s="3">
        <f t="shared" si="1135"/>
        <v>0</v>
      </c>
      <c r="CZ1111" s="3">
        <f t="shared" si="1135"/>
        <v>0</v>
      </c>
      <c r="DA1111" s="3">
        <f t="shared" si="1135"/>
        <v>0</v>
      </c>
      <c r="DB1111" s="3">
        <f t="shared" si="1135"/>
        <v>0</v>
      </c>
      <c r="DC1111" s="3">
        <f t="shared" si="1135"/>
        <v>0</v>
      </c>
      <c r="DD1111" s="3">
        <f t="shared" si="1135"/>
        <v>0</v>
      </c>
      <c r="DE1111" s="3">
        <f t="shared" si="1135"/>
        <v>0</v>
      </c>
      <c r="DF1111" s="3">
        <f t="shared" si="1135"/>
        <v>0</v>
      </c>
      <c r="DG1111" s="4">
        <f t="shared" ref="DG1111:EL1111" si="1136">DG1133</f>
        <v>37773.74</v>
      </c>
      <c r="DH1111" s="4">
        <f t="shared" si="1136"/>
        <v>31335.48</v>
      </c>
      <c r="DI1111" s="4">
        <f t="shared" si="1136"/>
        <v>508.58</v>
      </c>
      <c r="DJ1111" s="4">
        <f t="shared" si="1136"/>
        <v>108.08</v>
      </c>
      <c r="DK1111" s="4">
        <f t="shared" si="1136"/>
        <v>5929.68</v>
      </c>
      <c r="DL1111" s="4">
        <f t="shared" si="1136"/>
        <v>0</v>
      </c>
      <c r="DM1111" s="4">
        <f t="shared" si="1136"/>
        <v>10.209428922000001</v>
      </c>
      <c r="DN1111" s="4">
        <f t="shared" si="1136"/>
        <v>0</v>
      </c>
      <c r="DO1111" s="4">
        <f t="shared" si="1136"/>
        <v>0</v>
      </c>
      <c r="DP1111" s="4">
        <f t="shared" si="1136"/>
        <v>5420.83</v>
      </c>
      <c r="DQ1111" s="4">
        <f t="shared" si="1136"/>
        <v>2939.82</v>
      </c>
      <c r="DR1111" s="4">
        <f t="shared" si="1136"/>
        <v>0</v>
      </c>
      <c r="DS1111" s="4">
        <f t="shared" si="1136"/>
        <v>0</v>
      </c>
      <c r="DT1111" s="4">
        <f t="shared" si="1136"/>
        <v>37773.74</v>
      </c>
      <c r="DU1111" s="4">
        <f t="shared" si="1136"/>
        <v>31335.48</v>
      </c>
      <c r="DV1111" s="4">
        <f t="shared" si="1136"/>
        <v>508.58</v>
      </c>
      <c r="DW1111" s="4">
        <f t="shared" si="1136"/>
        <v>108.08</v>
      </c>
      <c r="DX1111" s="4">
        <f t="shared" si="1136"/>
        <v>5929.68</v>
      </c>
      <c r="DY1111" s="4">
        <f t="shared" si="1136"/>
        <v>0</v>
      </c>
      <c r="DZ1111" s="4">
        <f t="shared" si="1136"/>
        <v>10.209428922000001</v>
      </c>
      <c r="EA1111" s="4">
        <f t="shared" si="1136"/>
        <v>0</v>
      </c>
      <c r="EB1111" s="4">
        <f t="shared" si="1136"/>
        <v>0</v>
      </c>
      <c r="EC1111" s="4">
        <f t="shared" si="1136"/>
        <v>5420.83</v>
      </c>
      <c r="ED1111" s="4">
        <f t="shared" si="1136"/>
        <v>2939.82</v>
      </c>
      <c r="EE1111" s="4">
        <f t="shared" si="1136"/>
        <v>0</v>
      </c>
      <c r="EF1111" s="4">
        <f t="shared" si="1136"/>
        <v>0</v>
      </c>
      <c r="EG1111" s="4">
        <f t="shared" si="1136"/>
        <v>0</v>
      </c>
      <c r="EH1111" s="4">
        <f t="shared" si="1136"/>
        <v>0</v>
      </c>
      <c r="EI1111" s="4">
        <f t="shared" si="1136"/>
        <v>0</v>
      </c>
      <c r="EJ1111" s="4">
        <f t="shared" si="1136"/>
        <v>46134.39</v>
      </c>
      <c r="EK1111" s="4">
        <f t="shared" si="1136"/>
        <v>46134.39</v>
      </c>
      <c r="EL1111" s="4">
        <f t="shared" si="1136"/>
        <v>0</v>
      </c>
      <c r="EM1111" s="4">
        <f t="shared" ref="EM1111:FR1111" si="1137">EM1133</f>
        <v>0</v>
      </c>
      <c r="EN1111" s="4">
        <f t="shared" si="1137"/>
        <v>31335.48</v>
      </c>
      <c r="EO1111" s="4">
        <f t="shared" si="1137"/>
        <v>31335.48</v>
      </c>
      <c r="EP1111" s="4">
        <f t="shared" si="1137"/>
        <v>0</v>
      </c>
      <c r="EQ1111" s="4">
        <f t="shared" si="1137"/>
        <v>31335.48</v>
      </c>
      <c r="ER1111" s="4">
        <f t="shared" si="1137"/>
        <v>0</v>
      </c>
      <c r="ES1111" s="4">
        <f t="shared" si="1137"/>
        <v>0</v>
      </c>
      <c r="ET1111" s="4">
        <f t="shared" si="1137"/>
        <v>0</v>
      </c>
      <c r="EU1111" s="4">
        <f t="shared" si="1137"/>
        <v>0</v>
      </c>
      <c r="EV1111" s="4">
        <f t="shared" si="1137"/>
        <v>0</v>
      </c>
      <c r="EW1111" s="4">
        <f t="shared" si="1137"/>
        <v>0</v>
      </c>
      <c r="EX1111" s="4">
        <f t="shared" si="1137"/>
        <v>0</v>
      </c>
      <c r="EY1111" s="4">
        <f t="shared" si="1137"/>
        <v>0</v>
      </c>
      <c r="EZ1111" s="4">
        <f t="shared" si="1137"/>
        <v>0</v>
      </c>
      <c r="FA1111" s="4">
        <f t="shared" si="1137"/>
        <v>0</v>
      </c>
      <c r="FB1111" s="4">
        <f t="shared" si="1137"/>
        <v>0</v>
      </c>
      <c r="FC1111" s="4">
        <f t="shared" si="1137"/>
        <v>0</v>
      </c>
      <c r="FD1111" s="4">
        <f t="shared" si="1137"/>
        <v>0</v>
      </c>
      <c r="FE1111" s="4">
        <f t="shared" si="1137"/>
        <v>0</v>
      </c>
      <c r="FF1111" s="4">
        <f t="shared" si="1137"/>
        <v>0</v>
      </c>
      <c r="FG1111" s="4">
        <f t="shared" si="1137"/>
        <v>0</v>
      </c>
      <c r="FH1111" s="4">
        <f t="shared" si="1137"/>
        <v>0</v>
      </c>
      <c r="FI1111" s="4">
        <f t="shared" si="1137"/>
        <v>0</v>
      </c>
      <c r="FJ1111" s="4">
        <f t="shared" si="1137"/>
        <v>0</v>
      </c>
      <c r="FK1111" s="4">
        <f t="shared" si="1137"/>
        <v>0</v>
      </c>
      <c r="FL1111" s="4">
        <f t="shared" si="1137"/>
        <v>0</v>
      </c>
      <c r="FM1111" s="4">
        <f t="shared" si="1137"/>
        <v>0</v>
      </c>
      <c r="FN1111" s="4">
        <f t="shared" si="1137"/>
        <v>0</v>
      </c>
      <c r="FO1111" s="4">
        <f t="shared" si="1137"/>
        <v>0</v>
      </c>
      <c r="FP1111" s="4">
        <f t="shared" si="1137"/>
        <v>0</v>
      </c>
      <c r="FQ1111" s="4">
        <f t="shared" si="1137"/>
        <v>0</v>
      </c>
      <c r="FR1111" s="4">
        <f t="shared" si="1137"/>
        <v>0</v>
      </c>
      <c r="FS1111" s="4">
        <f t="shared" ref="FS1111:GX1111" si="1138">FS1133</f>
        <v>46134.39</v>
      </c>
      <c r="FT1111" s="4">
        <f t="shared" si="1138"/>
        <v>46134.39</v>
      </c>
      <c r="FU1111" s="4">
        <f t="shared" si="1138"/>
        <v>0</v>
      </c>
      <c r="FV1111" s="4">
        <f t="shared" si="1138"/>
        <v>0</v>
      </c>
      <c r="FW1111" s="4">
        <f t="shared" si="1138"/>
        <v>31335.48</v>
      </c>
      <c r="FX1111" s="4">
        <f t="shared" si="1138"/>
        <v>31335.48</v>
      </c>
      <c r="FY1111" s="4">
        <f t="shared" si="1138"/>
        <v>0</v>
      </c>
      <c r="FZ1111" s="4">
        <f t="shared" si="1138"/>
        <v>31335.48</v>
      </c>
      <c r="GA1111" s="4">
        <f t="shared" si="1138"/>
        <v>0</v>
      </c>
      <c r="GB1111" s="4">
        <f t="shared" si="1138"/>
        <v>0</v>
      </c>
      <c r="GC1111" s="4">
        <f t="shared" si="1138"/>
        <v>0</v>
      </c>
      <c r="GD1111" s="4">
        <f t="shared" si="1138"/>
        <v>0</v>
      </c>
      <c r="GE1111" s="4">
        <f t="shared" si="1138"/>
        <v>0</v>
      </c>
      <c r="GF1111" s="4">
        <f t="shared" si="1138"/>
        <v>0</v>
      </c>
      <c r="GG1111" s="4">
        <f t="shared" si="1138"/>
        <v>0</v>
      </c>
      <c r="GH1111" s="4">
        <f t="shared" si="1138"/>
        <v>0</v>
      </c>
      <c r="GI1111" s="4">
        <f t="shared" si="1138"/>
        <v>0</v>
      </c>
      <c r="GJ1111" s="4">
        <f t="shared" si="1138"/>
        <v>0</v>
      </c>
      <c r="GK1111" s="4">
        <f t="shared" si="1138"/>
        <v>0</v>
      </c>
      <c r="GL1111" s="4">
        <f t="shared" si="1138"/>
        <v>0</v>
      </c>
      <c r="GM1111" s="4">
        <f t="shared" si="1138"/>
        <v>0</v>
      </c>
      <c r="GN1111" s="4">
        <f t="shared" si="1138"/>
        <v>0</v>
      </c>
      <c r="GO1111" s="4">
        <f t="shared" si="1138"/>
        <v>0</v>
      </c>
      <c r="GP1111" s="4">
        <f t="shared" si="1138"/>
        <v>0</v>
      </c>
      <c r="GQ1111" s="4">
        <f t="shared" si="1138"/>
        <v>0</v>
      </c>
      <c r="GR1111" s="4">
        <f t="shared" si="1138"/>
        <v>0</v>
      </c>
      <c r="GS1111" s="4">
        <f t="shared" si="1138"/>
        <v>0</v>
      </c>
      <c r="GT1111" s="4">
        <f t="shared" si="1138"/>
        <v>0</v>
      </c>
      <c r="GU1111" s="4">
        <f t="shared" si="1138"/>
        <v>0</v>
      </c>
      <c r="GV1111" s="4">
        <f t="shared" si="1138"/>
        <v>0</v>
      </c>
      <c r="GW1111" s="4">
        <f t="shared" si="1138"/>
        <v>0</v>
      </c>
      <c r="GX1111" s="4">
        <f t="shared" si="1138"/>
        <v>0</v>
      </c>
    </row>
    <row r="1113" spans="1:255" x14ac:dyDescent="0.25">
      <c r="A1113" s="2">
        <v>19</v>
      </c>
      <c r="B1113" s="2">
        <v>1</v>
      </c>
      <c r="C1113" s="2"/>
      <c r="D1113" s="2"/>
      <c r="E1113" s="2"/>
      <c r="F1113" s="2" t="s">
        <v>3</v>
      </c>
      <c r="G1113" s="2" t="s">
        <v>567</v>
      </c>
      <c r="H1113" s="2" t="s">
        <v>3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>
        <v>1</v>
      </c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>
        <v>0</v>
      </c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</row>
    <row r="1114" spans="1:255" x14ac:dyDescent="0.25">
      <c r="A1114" s="2">
        <v>17</v>
      </c>
      <c r="B1114" s="2">
        <v>1</v>
      </c>
      <c r="C1114" s="2">
        <f>ROW(SmtRes!A1055)</f>
        <v>1055</v>
      </c>
      <c r="D1114" s="2">
        <f>ROW(EtalonRes!A1025)</f>
        <v>1025</v>
      </c>
      <c r="E1114" s="2" t="s">
        <v>598</v>
      </c>
      <c r="F1114" s="2" t="s">
        <v>409</v>
      </c>
      <c r="G1114" s="2" t="s">
        <v>410</v>
      </c>
      <c r="H1114" s="2" t="s">
        <v>258</v>
      </c>
      <c r="I1114" s="2">
        <v>0.22</v>
      </c>
      <c r="J1114" s="2">
        <v>0</v>
      </c>
      <c r="K1114" s="2">
        <v>0.22</v>
      </c>
      <c r="L1114" s="2"/>
      <c r="M1114" s="2"/>
      <c r="N1114" s="2"/>
      <c r="O1114" s="2">
        <f t="shared" ref="O1114:O1131" si="1139">ROUND(CP1114,2)</f>
        <v>185.81</v>
      </c>
      <c r="P1114" s="2">
        <f t="shared" ref="P1114:P1131" si="1140">ROUND((ROUND((AC1114*AW1114*I1114),2)*BC1114),2)</f>
        <v>106</v>
      </c>
      <c r="Q1114" s="2">
        <f>(ROUND((ROUND((((ET1114*1.25*1.1))*AV1114*I1114),2)*BB1114),2)+ROUND((ROUND(((AE1114-((EU1114*1.25*1.1)))*AV1114*I1114),2)*BS1114),2))</f>
        <v>10.98</v>
      </c>
      <c r="R1114" s="2">
        <f t="shared" ref="R1114:R1131" si="1141">ROUND((ROUND((AE1114*AV1114*I1114),2)*BS1114),2)</f>
        <v>1.36</v>
      </c>
      <c r="S1114" s="2">
        <f t="shared" ref="S1114:S1131" si="1142">ROUND((ROUND((AF1114*AV1114*I1114),2)*BA1114),2)</f>
        <v>68.83</v>
      </c>
      <c r="T1114" s="2">
        <f t="shared" ref="T1114:T1131" si="1143">ROUND(CU1114*I1114,2)</f>
        <v>0</v>
      </c>
      <c r="U1114" s="2">
        <f t="shared" ref="U1114:U1131" si="1144">CV1114*I1114</f>
        <v>5.2943764170000005</v>
      </c>
      <c r="V1114" s="2">
        <f t="shared" ref="V1114:V1131" si="1145">CW1114*I1114</f>
        <v>0</v>
      </c>
      <c r="W1114" s="2">
        <f t="shared" ref="W1114:W1131" si="1146">ROUND(CX1114*I1114,2)</f>
        <v>0</v>
      </c>
      <c r="X1114" s="2">
        <f t="shared" ref="X1114:X1131" si="1147">ROUND(CY1114,2)</f>
        <v>61.07</v>
      </c>
      <c r="Y1114" s="2">
        <f t="shared" ref="Y1114:Y1131" si="1148">ROUND(CZ1114,2)</f>
        <v>32.99</v>
      </c>
      <c r="Z1114" s="2"/>
      <c r="AA1114" s="2">
        <v>56481265</v>
      </c>
      <c r="AB1114" s="2">
        <f t="shared" ref="AB1114:AB1131" si="1149">ROUND((AC1114+AD1114+AF1114),6)</f>
        <v>819.30690000000004</v>
      </c>
      <c r="AC1114" s="2">
        <f t="shared" ref="AC1114:AC1131" si="1150">ROUND((ES1114),6)</f>
        <v>472.83</v>
      </c>
      <c r="AD1114" s="2">
        <f>ROUND(((((ET1114*1.25*1.1))-((EU1114*1.25*1.1)))+AE1114),6)</f>
        <v>47.671250000000001</v>
      </c>
      <c r="AE1114" s="2">
        <f>ROUND(((EU1114*1.25*1.1)),6)</f>
        <v>5.8987499999999997</v>
      </c>
      <c r="AF1114" s="2">
        <f>ROUND(((EV1114*1.15*1.1)),6)</f>
        <v>298.80565000000001</v>
      </c>
      <c r="AG1114" s="2">
        <f t="shared" ref="AG1114:AG1131" si="1151">ROUND((AP1114),6)</f>
        <v>0</v>
      </c>
      <c r="AH1114" s="2">
        <f>((EW1114*1.15*1.1))</f>
        <v>22.985050000000005</v>
      </c>
      <c r="AI1114" s="2">
        <f>((EX1114*1.25*1.1))</f>
        <v>0</v>
      </c>
      <c r="AJ1114" s="2">
        <f t="shared" ref="AJ1114:AJ1131" si="1152">(AS1114)</f>
        <v>0</v>
      </c>
      <c r="AK1114" s="2">
        <v>743.71</v>
      </c>
      <c r="AL1114" s="2">
        <v>472.83</v>
      </c>
      <c r="AM1114" s="2">
        <v>34.67</v>
      </c>
      <c r="AN1114" s="2">
        <v>4.29</v>
      </c>
      <c r="AO1114" s="2">
        <v>236.21</v>
      </c>
      <c r="AP1114" s="2">
        <v>0</v>
      </c>
      <c r="AQ1114" s="2">
        <v>18.170000000000002</v>
      </c>
      <c r="AR1114" s="2">
        <v>0</v>
      </c>
      <c r="AS1114" s="2">
        <v>0</v>
      </c>
      <c r="AT1114" s="2">
        <v>87</v>
      </c>
      <c r="AU1114" s="2">
        <v>47</v>
      </c>
      <c r="AV1114" s="2">
        <v>1.0469999999999999</v>
      </c>
      <c r="AW1114" s="2">
        <v>1.0189999999999999</v>
      </c>
      <c r="AX1114" s="2"/>
      <c r="AY1114" s="2"/>
      <c r="AZ1114" s="2">
        <v>1</v>
      </c>
      <c r="BA1114" s="2">
        <v>1</v>
      </c>
      <c r="BB1114" s="2">
        <v>1</v>
      </c>
      <c r="BC1114" s="2">
        <v>1</v>
      </c>
      <c r="BD1114" s="2" t="s">
        <v>3</v>
      </c>
      <c r="BE1114" s="2" t="s">
        <v>3</v>
      </c>
      <c r="BF1114" s="2" t="s">
        <v>3</v>
      </c>
      <c r="BG1114" s="2" t="s">
        <v>3</v>
      </c>
      <c r="BH1114" s="2">
        <v>0</v>
      </c>
      <c r="BI1114" s="2">
        <v>1</v>
      </c>
      <c r="BJ1114" s="2" t="s">
        <v>411</v>
      </c>
      <c r="BK1114" s="2"/>
      <c r="BL1114" s="2"/>
      <c r="BM1114" s="2">
        <v>29</v>
      </c>
      <c r="BN1114" s="2">
        <v>0</v>
      </c>
      <c r="BO1114" s="2" t="s">
        <v>409</v>
      </c>
      <c r="BP1114" s="2">
        <v>1</v>
      </c>
      <c r="BQ1114" s="2">
        <v>30</v>
      </c>
      <c r="BR1114" s="2">
        <v>0</v>
      </c>
      <c r="BS1114" s="2">
        <v>1</v>
      </c>
      <c r="BT1114" s="2">
        <v>1</v>
      </c>
      <c r="BU1114" s="2">
        <v>1</v>
      </c>
      <c r="BV1114" s="2">
        <v>1</v>
      </c>
      <c r="BW1114" s="2">
        <v>1</v>
      </c>
      <c r="BX1114" s="2">
        <v>1</v>
      </c>
      <c r="BY1114" s="2" t="s">
        <v>3</v>
      </c>
      <c r="BZ1114" s="2">
        <v>87</v>
      </c>
      <c r="CA1114" s="2">
        <v>47</v>
      </c>
      <c r="CB1114" s="2" t="s">
        <v>3</v>
      </c>
      <c r="CC1114" s="2"/>
      <c r="CD1114" s="2"/>
      <c r="CE1114" s="2">
        <v>30</v>
      </c>
      <c r="CF1114" s="2">
        <v>0</v>
      </c>
      <c r="CG1114" s="2">
        <v>0</v>
      </c>
      <c r="CH1114" s="2"/>
      <c r="CI1114" s="2"/>
      <c r="CJ1114" s="2"/>
      <c r="CK1114" s="2"/>
      <c r="CL1114" s="2"/>
      <c r="CM1114" s="2">
        <v>0</v>
      </c>
      <c r="CN1114" s="2" t="s">
        <v>3</v>
      </c>
      <c r="CO1114" s="2">
        <v>0</v>
      </c>
      <c r="CP1114" s="2">
        <f t="shared" ref="CP1114:CP1131" si="1153">(P1114+Q1114+S1114)</f>
        <v>185.81</v>
      </c>
      <c r="CQ1114" s="2">
        <f t="shared" ref="CQ1114:CQ1131" si="1154">ROUND((ROUND((AC1114*AW1114*1),2)*BC1114),2)</f>
        <v>481.81</v>
      </c>
      <c r="CR1114" s="2">
        <f>(ROUND((ROUND((((ET1114*1.25*1.1))*AV1114*1),2)*BB1114),2)+ROUND((ROUND(((AE1114-((EU1114*1.25*1.1)))*AV1114*1),2)*BS1114),2))</f>
        <v>49.91</v>
      </c>
      <c r="CS1114" s="2">
        <f t="shared" ref="CS1114:CS1131" si="1155">ROUND((ROUND((AE1114*AV1114*1),2)*BS1114),2)</f>
        <v>6.18</v>
      </c>
      <c r="CT1114" s="2">
        <f t="shared" ref="CT1114:CT1131" si="1156">ROUND((ROUND((AF1114*AV1114*1),2)*BA1114),2)</f>
        <v>312.85000000000002</v>
      </c>
      <c r="CU1114" s="2">
        <f t="shared" ref="CU1114:CU1131" si="1157">AG1114</f>
        <v>0</v>
      </c>
      <c r="CV1114" s="2">
        <f t="shared" ref="CV1114:CV1131" si="1158">(AH1114*AV1114)</f>
        <v>24.065347350000003</v>
      </c>
      <c r="CW1114" s="2">
        <f t="shared" ref="CW1114:CW1131" si="1159">AI1114</f>
        <v>0</v>
      </c>
      <c r="CX1114" s="2">
        <f t="shared" ref="CX1114:CX1131" si="1160">AJ1114</f>
        <v>0</v>
      </c>
      <c r="CY1114" s="2">
        <f t="shared" ref="CY1114:CY1131" si="1161">(((S1114+R1114)*AT1114)/100)</f>
        <v>61.065300000000001</v>
      </c>
      <c r="CZ1114" s="2">
        <f t="shared" ref="CZ1114:CZ1131" si="1162">(((S1114+R1114)*AU1114)/100)</f>
        <v>32.9893</v>
      </c>
      <c r="DA1114" s="2"/>
      <c r="DB1114" s="2"/>
      <c r="DC1114" s="2" t="s">
        <v>3</v>
      </c>
      <c r="DD1114" s="2" t="s">
        <v>3</v>
      </c>
      <c r="DE1114" s="2" t="s">
        <v>165</v>
      </c>
      <c r="DF1114" s="2" t="s">
        <v>165</v>
      </c>
      <c r="DG1114" s="2" t="s">
        <v>166</v>
      </c>
      <c r="DH1114" s="2" t="s">
        <v>3</v>
      </c>
      <c r="DI1114" s="2" t="s">
        <v>166</v>
      </c>
      <c r="DJ1114" s="2" t="s">
        <v>165</v>
      </c>
      <c r="DK1114" s="2" t="s">
        <v>3</v>
      </c>
      <c r="DL1114" s="2" t="s">
        <v>3</v>
      </c>
      <c r="DM1114" s="2" t="s">
        <v>3</v>
      </c>
      <c r="DN1114" s="2">
        <v>0</v>
      </c>
      <c r="DO1114" s="2">
        <v>0</v>
      </c>
      <c r="DP1114" s="2">
        <v>1</v>
      </c>
      <c r="DQ1114" s="2">
        <v>1</v>
      </c>
      <c r="DR1114" s="2"/>
      <c r="DS1114" s="2"/>
      <c r="DT1114" s="2"/>
      <c r="DU1114" s="2">
        <v>1013</v>
      </c>
      <c r="DV1114" s="2" t="s">
        <v>258</v>
      </c>
      <c r="DW1114" s="2" t="s">
        <v>258</v>
      </c>
      <c r="DX1114" s="2">
        <v>1</v>
      </c>
      <c r="DY1114" s="2"/>
      <c r="DZ1114" s="2" t="s">
        <v>3</v>
      </c>
      <c r="EA1114" s="2" t="s">
        <v>3</v>
      </c>
      <c r="EB1114" s="2" t="s">
        <v>3</v>
      </c>
      <c r="EC1114" s="2" t="s">
        <v>3</v>
      </c>
      <c r="ED1114" s="2"/>
      <c r="EE1114" s="2">
        <v>55586465</v>
      </c>
      <c r="EF1114" s="2">
        <v>30</v>
      </c>
      <c r="EG1114" s="2" t="s">
        <v>117</v>
      </c>
      <c r="EH1114" s="2">
        <v>0</v>
      </c>
      <c r="EI1114" s="2" t="s">
        <v>3</v>
      </c>
      <c r="EJ1114" s="2">
        <v>1</v>
      </c>
      <c r="EK1114" s="2">
        <v>29</v>
      </c>
      <c r="EL1114" s="2" t="s">
        <v>412</v>
      </c>
      <c r="EM1114" s="2" t="s">
        <v>413</v>
      </c>
      <c r="EN1114" s="2"/>
      <c r="EO1114" s="2" t="s">
        <v>52</v>
      </c>
      <c r="EP1114" s="2"/>
      <c r="EQ1114" s="2">
        <v>0</v>
      </c>
      <c r="ER1114" s="2">
        <v>743.71</v>
      </c>
      <c r="ES1114" s="2">
        <v>472.83</v>
      </c>
      <c r="ET1114" s="2">
        <v>34.67</v>
      </c>
      <c r="EU1114" s="2">
        <v>4.29</v>
      </c>
      <c r="EV1114" s="2">
        <v>236.21</v>
      </c>
      <c r="EW1114" s="2">
        <v>18.170000000000002</v>
      </c>
      <c r="EX1114" s="2">
        <v>0</v>
      </c>
      <c r="EY1114" s="2">
        <v>0</v>
      </c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>
        <v>0</v>
      </c>
      <c r="FR1114" s="2">
        <v>0</v>
      </c>
      <c r="FS1114" s="2">
        <v>0</v>
      </c>
      <c r="FT1114" s="2"/>
      <c r="FU1114" s="2"/>
      <c r="FV1114" s="2"/>
      <c r="FW1114" s="2"/>
      <c r="FX1114" s="2">
        <v>87</v>
      </c>
      <c r="FY1114" s="2">
        <v>47</v>
      </c>
      <c r="FZ1114" s="2"/>
      <c r="GA1114" s="2" t="s">
        <v>3</v>
      </c>
      <c r="GB1114" s="2"/>
      <c r="GC1114" s="2"/>
      <c r="GD1114" s="2">
        <v>1</v>
      </c>
      <c r="GE1114" s="2"/>
      <c r="GF1114" s="2">
        <v>939905489</v>
      </c>
      <c r="GG1114" s="2">
        <v>2</v>
      </c>
      <c r="GH1114" s="2">
        <v>1</v>
      </c>
      <c r="GI1114" s="2">
        <v>2</v>
      </c>
      <c r="GJ1114" s="2">
        <v>0</v>
      </c>
      <c r="GK1114" s="2">
        <v>0</v>
      </c>
      <c r="GL1114" s="2">
        <f t="shared" ref="GL1114:GL1131" si="1163">ROUND(IF(AND(BH1114=3,BI1114=3,FS1114&lt;&gt;0),P1114,0),2)</f>
        <v>0</v>
      </c>
      <c r="GM1114" s="2">
        <f t="shared" ref="GM1114:GM1131" si="1164">ROUND(O1114+X1114+Y1114,2)+GX1114</f>
        <v>279.87</v>
      </c>
      <c r="GN1114" s="2">
        <f t="shared" ref="GN1114:GN1131" si="1165">IF(OR(BI1114=0,BI1114=1),GM1114-GX1114,0)</f>
        <v>279.87</v>
      </c>
      <c r="GO1114" s="2">
        <f t="shared" ref="GO1114:GO1131" si="1166">IF(BI1114=2,GM1114-GX1114,0)</f>
        <v>0</v>
      </c>
      <c r="GP1114" s="2">
        <f t="shared" ref="GP1114:GP1131" si="1167">IF(BI1114=4,GM1114-GX1114,0)</f>
        <v>0</v>
      </c>
      <c r="GQ1114" s="2"/>
      <c r="GR1114" s="2">
        <v>0</v>
      </c>
      <c r="GS1114" s="2">
        <v>3</v>
      </c>
      <c r="GT1114" s="2">
        <v>0</v>
      </c>
      <c r="GU1114" s="2" t="s">
        <v>3</v>
      </c>
      <c r="GV1114" s="2">
        <f t="shared" ref="GV1114:GV1131" si="1168">ROUND((GT1114),6)</f>
        <v>0</v>
      </c>
      <c r="GW1114" s="2">
        <v>1</v>
      </c>
      <c r="GX1114" s="2">
        <f t="shared" ref="GX1114:GX1131" si="1169">ROUND(HC1114*I1114,2)</f>
        <v>0</v>
      </c>
      <c r="GY1114" s="2"/>
      <c r="GZ1114" s="2"/>
      <c r="HA1114" s="2">
        <v>0</v>
      </c>
      <c r="HB1114" s="2">
        <v>0</v>
      </c>
      <c r="HC1114" s="2">
        <f t="shared" ref="HC1114:HC1131" si="1170">GV1114*GW1114</f>
        <v>0</v>
      </c>
      <c r="HD1114" s="2"/>
      <c r="HE1114" s="2" t="s">
        <v>3</v>
      </c>
      <c r="HF1114" s="2" t="s">
        <v>3</v>
      </c>
      <c r="HG1114" s="2"/>
      <c r="HH1114" s="2"/>
      <c r="HI1114" s="2"/>
      <c r="HJ1114" s="2"/>
      <c r="HK1114" s="2"/>
      <c r="HL1114" s="2"/>
      <c r="HM1114" s="2" t="s">
        <v>3</v>
      </c>
      <c r="HN1114" s="2" t="s">
        <v>3</v>
      </c>
      <c r="HO1114" s="2" t="s">
        <v>3</v>
      </c>
      <c r="HP1114" s="2" t="s">
        <v>3</v>
      </c>
      <c r="HQ1114" s="2" t="s">
        <v>3</v>
      </c>
      <c r="HR1114" s="2"/>
      <c r="HS1114" s="2">
        <v>0</v>
      </c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>
        <v>0</v>
      </c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</row>
    <row r="1115" spans="1:255" x14ac:dyDescent="0.25">
      <c r="A1115">
        <v>17</v>
      </c>
      <c r="B1115">
        <v>1</v>
      </c>
      <c r="C1115">
        <f>ROW(SmtRes!A1064)</f>
        <v>1064</v>
      </c>
      <c r="D1115">
        <f>ROW(EtalonRes!A1034)</f>
        <v>1034</v>
      </c>
      <c r="E1115" t="s">
        <v>598</v>
      </c>
      <c r="F1115" t="s">
        <v>409</v>
      </c>
      <c r="G1115" t="s">
        <v>410</v>
      </c>
      <c r="H1115" t="s">
        <v>258</v>
      </c>
      <c r="I1115">
        <v>0.22</v>
      </c>
      <c r="J1115">
        <v>0</v>
      </c>
      <c r="K1115">
        <v>0.22</v>
      </c>
      <c r="O1115">
        <f t="shared" si="1139"/>
        <v>4152.2299999999996</v>
      </c>
      <c r="P1115">
        <f t="shared" si="1140"/>
        <v>702.78</v>
      </c>
      <c r="Q1115">
        <f>(ROUND((ROUND((((ET1115*1.25*1.1))*AV1115*I1115),2)*BB1115),2)+ROUND((ROUND(((AE1115-((EU1115*1.25*1.1)))*AV1115*I1115),2)*BS1115),2))</f>
        <v>158</v>
      </c>
      <c r="R1115">
        <f t="shared" si="1141"/>
        <v>65.040000000000006</v>
      </c>
      <c r="S1115">
        <f t="shared" si="1142"/>
        <v>3291.45</v>
      </c>
      <c r="T1115">
        <f t="shared" si="1143"/>
        <v>0</v>
      </c>
      <c r="U1115">
        <f t="shared" si="1144"/>
        <v>5.2943764170000005</v>
      </c>
      <c r="V1115">
        <f t="shared" si="1145"/>
        <v>0</v>
      </c>
      <c r="W1115">
        <f t="shared" si="1146"/>
        <v>0</v>
      </c>
      <c r="X1115">
        <f t="shared" si="1147"/>
        <v>2920.15</v>
      </c>
      <c r="Y1115">
        <f t="shared" si="1148"/>
        <v>1577.55</v>
      </c>
      <c r="AA1115">
        <v>56481267</v>
      </c>
      <c r="AB1115">
        <f t="shared" si="1149"/>
        <v>819.30690000000004</v>
      </c>
      <c r="AC1115">
        <f t="shared" si="1150"/>
        <v>472.83</v>
      </c>
      <c r="AD1115">
        <f>ROUND(((((ET1115*1.25*1.1))-((EU1115*1.25*1.1)))+AE1115),6)</f>
        <v>47.671250000000001</v>
      </c>
      <c r="AE1115">
        <f>ROUND(((EU1115*1.25*1.1)),6)</f>
        <v>5.8987499999999997</v>
      </c>
      <c r="AF1115">
        <f>ROUND(((EV1115*1.15*1.1)),6)</f>
        <v>298.80565000000001</v>
      </c>
      <c r="AG1115">
        <f t="shared" si="1151"/>
        <v>0</v>
      </c>
      <c r="AH1115">
        <f>((EW1115*1.15*1.1))</f>
        <v>22.985050000000005</v>
      </c>
      <c r="AI1115">
        <f>((EX1115*1.25*1.1))</f>
        <v>0</v>
      </c>
      <c r="AJ1115">
        <f t="shared" si="1152"/>
        <v>0</v>
      </c>
      <c r="AK1115">
        <v>743.71</v>
      </c>
      <c r="AL1115">
        <v>472.83</v>
      </c>
      <c r="AM1115">
        <v>34.67</v>
      </c>
      <c r="AN1115">
        <v>4.29</v>
      </c>
      <c r="AO1115">
        <v>236.21</v>
      </c>
      <c r="AP1115">
        <v>0</v>
      </c>
      <c r="AQ1115">
        <v>18.170000000000002</v>
      </c>
      <c r="AR1115">
        <v>0</v>
      </c>
      <c r="AS1115">
        <v>0</v>
      </c>
      <c r="AT1115">
        <v>87</v>
      </c>
      <c r="AU1115">
        <v>47</v>
      </c>
      <c r="AV1115">
        <v>1.0469999999999999</v>
      </c>
      <c r="AW1115">
        <v>1.0189999999999999</v>
      </c>
      <c r="AZ1115">
        <v>1</v>
      </c>
      <c r="BA1115">
        <v>47.82</v>
      </c>
      <c r="BB1115">
        <v>14.39</v>
      </c>
      <c r="BC1115">
        <v>6.63</v>
      </c>
      <c r="BD1115" t="s">
        <v>3</v>
      </c>
      <c r="BE1115" t="s">
        <v>3</v>
      </c>
      <c r="BF1115" t="s">
        <v>3</v>
      </c>
      <c r="BG1115" t="s">
        <v>3</v>
      </c>
      <c r="BH1115">
        <v>0</v>
      </c>
      <c r="BI1115">
        <v>1</v>
      </c>
      <c r="BJ1115" t="s">
        <v>411</v>
      </c>
      <c r="BM1115">
        <v>29</v>
      </c>
      <c r="BN1115">
        <v>0</v>
      </c>
      <c r="BO1115" t="s">
        <v>409</v>
      </c>
      <c r="BP1115">
        <v>1</v>
      </c>
      <c r="BQ1115">
        <v>30</v>
      </c>
      <c r="BR1115">
        <v>0</v>
      </c>
      <c r="BS1115">
        <v>47.82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 t="s">
        <v>3</v>
      </c>
      <c r="BZ1115">
        <v>87</v>
      </c>
      <c r="CA1115">
        <v>47</v>
      </c>
      <c r="CB1115" t="s">
        <v>3</v>
      </c>
      <c r="CE1115">
        <v>30</v>
      </c>
      <c r="CF1115">
        <v>0</v>
      </c>
      <c r="CG1115">
        <v>0</v>
      </c>
      <c r="CM1115">
        <v>0</v>
      </c>
      <c r="CN1115" t="s">
        <v>3</v>
      </c>
      <c r="CO1115">
        <v>0</v>
      </c>
      <c r="CP1115">
        <f t="shared" si="1153"/>
        <v>4152.2299999999996</v>
      </c>
      <c r="CQ1115">
        <f t="shared" si="1154"/>
        <v>3194.4</v>
      </c>
      <c r="CR1115">
        <f>(ROUND((ROUND((((ET1115*1.25*1.1))*AV1115*1),2)*BB1115),2)+ROUND((ROUND(((AE1115-((EU1115*1.25*1.1)))*AV1115*1),2)*BS1115),2))</f>
        <v>718.2</v>
      </c>
      <c r="CS1115">
        <f t="shared" si="1155"/>
        <v>295.52999999999997</v>
      </c>
      <c r="CT1115">
        <f t="shared" si="1156"/>
        <v>14960.49</v>
      </c>
      <c r="CU1115">
        <f t="shared" si="1157"/>
        <v>0</v>
      </c>
      <c r="CV1115">
        <f t="shared" si="1158"/>
        <v>24.065347350000003</v>
      </c>
      <c r="CW1115">
        <f t="shared" si="1159"/>
        <v>0</v>
      </c>
      <c r="CX1115">
        <f t="shared" si="1160"/>
        <v>0</v>
      </c>
      <c r="CY1115">
        <f t="shared" si="1161"/>
        <v>2920.1462999999999</v>
      </c>
      <c r="CZ1115">
        <f t="shared" si="1162"/>
        <v>1577.5502999999999</v>
      </c>
      <c r="DC1115" t="s">
        <v>3</v>
      </c>
      <c r="DD1115" t="s">
        <v>3</v>
      </c>
      <c r="DE1115" t="s">
        <v>165</v>
      </c>
      <c r="DF1115" t="s">
        <v>165</v>
      </c>
      <c r="DG1115" t="s">
        <v>166</v>
      </c>
      <c r="DH1115" t="s">
        <v>3</v>
      </c>
      <c r="DI1115" t="s">
        <v>166</v>
      </c>
      <c r="DJ1115" t="s">
        <v>165</v>
      </c>
      <c r="DK1115" t="s">
        <v>3</v>
      </c>
      <c r="DL1115" t="s">
        <v>3</v>
      </c>
      <c r="DM1115" t="s">
        <v>3</v>
      </c>
      <c r="DN1115">
        <v>0</v>
      </c>
      <c r="DO1115">
        <v>0</v>
      </c>
      <c r="DP1115">
        <v>1</v>
      </c>
      <c r="DQ1115">
        <v>1</v>
      </c>
      <c r="DU1115">
        <v>1013</v>
      </c>
      <c r="DV1115" t="s">
        <v>258</v>
      </c>
      <c r="DW1115" t="s">
        <v>258</v>
      </c>
      <c r="DX1115">
        <v>1</v>
      </c>
      <c r="DZ1115" t="s">
        <v>3</v>
      </c>
      <c r="EA1115" t="s">
        <v>3</v>
      </c>
      <c r="EB1115" t="s">
        <v>3</v>
      </c>
      <c r="EC1115" t="s">
        <v>3</v>
      </c>
      <c r="EE1115">
        <v>55586465</v>
      </c>
      <c r="EF1115">
        <v>30</v>
      </c>
      <c r="EG1115" t="s">
        <v>117</v>
      </c>
      <c r="EH1115">
        <v>0</v>
      </c>
      <c r="EI1115" t="s">
        <v>3</v>
      </c>
      <c r="EJ1115">
        <v>1</v>
      </c>
      <c r="EK1115">
        <v>29</v>
      </c>
      <c r="EL1115" t="s">
        <v>412</v>
      </c>
      <c r="EM1115" t="s">
        <v>413</v>
      </c>
      <c r="EO1115" t="s">
        <v>52</v>
      </c>
      <c r="EQ1115">
        <v>0</v>
      </c>
      <c r="ER1115">
        <v>743.71</v>
      </c>
      <c r="ES1115">
        <v>472.83</v>
      </c>
      <c r="ET1115">
        <v>34.67</v>
      </c>
      <c r="EU1115">
        <v>4.29</v>
      </c>
      <c r="EV1115">
        <v>236.21</v>
      </c>
      <c r="EW1115">
        <v>18.170000000000002</v>
      </c>
      <c r="EX1115">
        <v>0</v>
      </c>
      <c r="EY1115">
        <v>0</v>
      </c>
      <c r="FQ1115">
        <v>0</v>
      </c>
      <c r="FR1115">
        <v>0</v>
      </c>
      <c r="FS1115">
        <v>0</v>
      </c>
      <c r="FX1115">
        <v>87</v>
      </c>
      <c r="FY1115">
        <v>47</v>
      </c>
      <c r="GA1115" t="s">
        <v>3</v>
      </c>
      <c r="GD1115">
        <v>1</v>
      </c>
      <c r="GF1115">
        <v>939905489</v>
      </c>
      <c r="GG1115">
        <v>2</v>
      </c>
      <c r="GH1115">
        <v>1</v>
      </c>
      <c r="GI1115">
        <v>2</v>
      </c>
      <c r="GJ1115">
        <v>0</v>
      </c>
      <c r="GK1115">
        <v>0</v>
      </c>
      <c r="GL1115">
        <f t="shared" si="1163"/>
        <v>0</v>
      </c>
      <c r="GM1115">
        <f t="shared" si="1164"/>
        <v>8649.93</v>
      </c>
      <c r="GN1115">
        <f t="shared" si="1165"/>
        <v>8649.93</v>
      </c>
      <c r="GO1115">
        <f t="shared" si="1166"/>
        <v>0</v>
      </c>
      <c r="GP1115">
        <f t="shared" si="1167"/>
        <v>0</v>
      </c>
      <c r="GR1115">
        <v>0</v>
      </c>
      <c r="GS1115">
        <v>3</v>
      </c>
      <c r="GT1115">
        <v>0</v>
      </c>
      <c r="GU1115" t="s">
        <v>3</v>
      </c>
      <c r="GV1115">
        <f t="shared" si="1168"/>
        <v>0</v>
      </c>
      <c r="GW1115">
        <v>1</v>
      </c>
      <c r="GX1115">
        <f t="shared" si="1169"/>
        <v>0</v>
      </c>
      <c r="HA1115">
        <v>0</v>
      </c>
      <c r="HB1115">
        <v>0</v>
      </c>
      <c r="HC1115">
        <f t="shared" si="1170"/>
        <v>0</v>
      </c>
      <c r="HE1115" t="s">
        <v>3</v>
      </c>
      <c r="HF1115" t="s">
        <v>3</v>
      </c>
      <c r="HM1115" t="s">
        <v>3</v>
      </c>
      <c r="HN1115" t="s">
        <v>3</v>
      </c>
      <c r="HO1115" t="s">
        <v>3</v>
      </c>
      <c r="HP1115" t="s">
        <v>3</v>
      </c>
      <c r="HQ1115" t="s">
        <v>3</v>
      </c>
      <c r="HS1115">
        <v>0</v>
      </c>
      <c r="IK1115">
        <v>0</v>
      </c>
    </row>
    <row r="1116" spans="1:255" x14ac:dyDescent="0.25">
      <c r="A1116" s="2">
        <v>18</v>
      </c>
      <c r="B1116" s="2">
        <v>1</v>
      </c>
      <c r="C1116" s="2">
        <v>1055</v>
      </c>
      <c r="D1116" s="2"/>
      <c r="E1116" s="2" t="s">
        <v>599</v>
      </c>
      <c r="F1116" s="2" t="s">
        <v>415</v>
      </c>
      <c r="G1116" s="2" t="s">
        <v>416</v>
      </c>
      <c r="H1116" s="2" t="s">
        <v>158</v>
      </c>
      <c r="I1116" s="2">
        <f>I1114*J1116</f>
        <v>0.21560000000000001</v>
      </c>
      <c r="J1116" s="2">
        <v>0.98000000000000009</v>
      </c>
      <c r="K1116" s="2">
        <v>0.98</v>
      </c>
      <c r="L1116" s="2"/>
      <c r="M1116" s="2"/>
      <c r="N1116" s="2"/>
      <c r="O1116" s="2">
        <f t="shared" si="1139"/>
        <v>400.12</v>
      </c>
      <c r="P1116" s="2">
        <f t="shared" si="1140"/>
        <v>400.12</v>
      </c>
      <c r="Q1116" s="2">
        <f>(ROUND((ROUND(((ET1116)*AV1116*I1116),2)*BB1116),2)+ROUND((ROUND(((AE1116-(EU1116))*AV1116*I1116),2)*BS1116),2))</f>
        <v>0</v>
      </c>
      <c r="R1116" s="2">
        <f t="shared" si="1141"/>
        <v>0</v>
      </c>
      <c r="S1116" s="2">
        <f t="shared" si="1142"/>
        <v>0</v>
      </c>
      <c r="T1116" s="2">
        <f t="shared" si="1143"/>
        <v>0</v>
      </c>
      <c r="U1116" s="2">
        <f t="shared" si="1144"/>
        <v>0</v>
      </c>
      <c r="V1116" s="2">
        <f t="shared" si="1145"/>
        <v>0</v>
      </c>
      <c r="W1116" s="2">
        <f t="shared" si="1146"/>
        <v>0</v>
      </c>
      <c r="X1116" s="2">
        <f t="shared" si="1147"/>
        <v>0</v>
      </c>
      <c r="Y1116" s="2">
        <f t="shared" si="1148"/>
        <v>0</v>
      </c>
      <c r="Z1116" s="2"/>
      <c r="AA1116" s="2">
        <v>56481265</v>
      </c>
      <c r="AB1116" s="2">
        <f t="shared" si="1149"/>
        <v>1821.25</v>
      </c>
      <c r="AC1116" s="2">
        <f t="shared" si="1150"/>
        <v>1821.25</v>
      </c>
      <c r="AD1116" s="2">
        <f>ROUND((((ET1116)-(EU1116))+AE1116),6)</f>
        <v>0</v>
      </c>
      <c r="AE1116" s="2">
        <f>ROUND((EU1116),6)</f>
        <v>0</v>
      </c>
      <c r="AF1116" s="2">
        <f>ROUND((EV1116),6)</f>
        <v>0</v>
      </c>
      <c r="AG1116" s="2">
        <f t="shared" si="1151"/>
        <v>0</v>
      </c>
      <c r="AH1116" s="2">
        <f>(EW1116)</f>
        <v>0</v>
      </c>
      <c r="AI1116" s="2">
        <f>(EX1116)</f>
        <v>0</v>
      </c>
      <c r="AJ1116" s="2">
        <f t="shared" si="1152"/>
        <v>0</v>
      </c>
      <c r="AK1116" s="2">
        <v>1821.25</v>
      </c>
      <c r="AL1116" s="2">
        <v>1821.25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87</v>
      </c>
      <c r="AU1116" s="2">
        <v>47</v>
      </c>
      <c r="AV1116" s="2">
        <v>1</v>
      </c>
      <c r="AW1116" s="2">
        <v>1.0189999999999999</v>
      </c>
      <c r="AX1116" s="2"/>
      <c r="AY1116" s="2"/>
      <c r="AZ1116" s="2">
        <v>1</v>
      </c>
      <c r="BA1116" s="2">
        <v>1</v>
      </c>
      <c r="BB1116" s="2">
        <v>1</v>
      </c>
      <c r="BC1116" s="2">
        <v>1</v>
      </c>
      <c r="BD1116" s="2" t="s">
        <v>3</v>
      </c>
      <c r="BE1116" s="2" t="s">
        <v>3</v>
      </c>
      <c r="BF1116" s="2" t="s">
        <v>3</v>
      </c>
      <c r="BG1116" s="2" t="s">
        <v>3</v>
      </c>
      <c r="BH1116" s="2">
        <v>3</v>
      </c>
      <c r="BI1116" s="2">
        <v>1</v>
      </c>
      <c r="BJ1116" s="2" t="s">
        <v>417</v>
      </c>
      <c r="BK1116" s="2"/>
      <c r="BL1116" s="2"/>
      <c r="BM1116" s="2">
        <v>29</v>
      </c>
      <c r="BN1116" s="2">
        <v>0</v>
      </c>
      <c r="BO1116" s="2" t="s">
        <v>3</v>
      </c>
      <c r="BP1116" s="2">
        <v>0</v>
      </c>
      <c r="BQ1116" s="2">
        <v>30</v>
      </c>
      <c r="BR1116" s="2">
        <v>0</v>
      </c>
      <c r="BS1116" s="2">
        <v>1</v>
      </c>
      <c r="BT1116" s="2">
        <v>1</v>
      </c>
      <c r="BU1116" s="2">
        <v>1</v>
      </c>
      <c r="BV1116" s="2">
        <v>1</v>
      </c>
      <c r="BW1116" s="2">
        <v>1</v>
      </c>
      <c r="BX1116" s="2">
        <v>1</v>
      </c>
      <c r="BY1116" s="2" t="s">
        <v>3</v>
      </c>
      <c r="BZ1116" s="2">
        <v>87</v>
      </c>
      <c r="CA1116" s="2">
        <v>47</v>
      </c>
      <c r="CB1116" s="2" t="s">
        <v>3</v>
      </c>
      <c r="CC1116" s="2"/>
      <c r="CD1116" s="2"/>
      <c r="CE1116" s="2">
        <v>30</v>
      </c>
      <c r="CF1116" s="2">
        <v>0</v>
      </c>
      <c r="CG1116" s="2">
        <v>0</v>
      </c>
      <c r="CH1116" s="2"/>
      <c r="CI1116" s="2"/>
      <c r="CJ1116" s="2"/>
      <c r="CK1116" s="2"/>
      <c r="CL1116" s="2"/>
      <c r="CM1116" s="2">
        <v>0</v>
      </c>
      <c r="CN1116" s="2" t="s">
        <v>3</v>
      </c>
      <c r="CO1116" s="2">
        <v>0</v>
      </c>
      <c r="CP1116" s="2">
        <f t="shared" si="1153"/>
        <v>400.12</v>
      </c>
      <c r="CQ1116" s="2">
        <f t="shared" si="1154"/>
        <v>1855.85</v>
      </c>
      <c r="CR1116" s="2">
        <f>(ROUND((ROUND(((ET1116)*AV1116*1),2)*BB1116),2)+ROUND((ROUND(((AE1116-(EU1116))*AV1116*1),2)*BS1116),2))</f>
        <v>0</v>
      </c>
      <c r="CS1116" s="2">
        <f t="shared" si="1155"/>
        <v>0</v>
      </c>
      <c r="CT1116" s="2">
        <f t="shared" si="1156"/>
        <v>0</v>
      </c>
      <c r="CU1116" s="2">
        <f t="shared" si="1157"/>
        <v>0</v>
      </c>
      <c r="CV1116" s="2">
        <f t="shared" si="1158"/>
        <v>0</v>
      </c>
      <c r="CW1116" s="2">
        <f t="shared" si="1159"/>
        <v>0</v>
      </c>
      <c r="CX1116" s="2">
        <f t="shared" si="1160"/>
        <v>0</v>
      </c>
      <c r="CY1116" s="2">
        <f t="shared" si="1161"/>
        <v>0</v>
      </c>
      <c r="CZ1116" s="2">
        <f t="shared" si="1162"/>
        <v>0</v>
      </c>
      <c r="DA1116" s="2"/>
      <c r="DB1116" s="2"/>
      <c r="DC1116" s="2" t="s">
        <v>3</v>
      </c>
      <c r="DD1116" s="2" t="s">
        <v>3</v>
      </c>
      <c r="DE1116" s="2" t="s">
        <v>3</v>
      </c>
      <c r="DF1116" s="2" t="s">
        <v>3</v>
      </c>
      <c r="DG1116" s="2" t="s">
        <v>3</v>
      </c>
      <c r="DH1116" s="2" t="s">
        <v>3</v>
      </c>
      <c r="DI1116" s="2" t="s">
        <v>3</v>
      </c>
      <c r="DJ1116" s="2" t="s">
        <v>3</v>
      </c>
      <c r="DK1116" s="2" t="s">
        <v>3</v>
      </c>
      <c r="DL1116" s="2" t="s">
        <v>3</v>
      </c>
      <c r="DM1116" s="2" t="s">
        <v>3</v>
      </c>
      <c r="DN1116" s="2">
        <v>0</v>
      </c>
      <c r="DO1116" s="2">
        <v>0</v>
      </c>
      <c r="DP1116" s="2">
        <v>1</v>
      </c>
      <c r="DQ1116" s="2">
        <v>1</v>
      </c>
      <c r="DR1116" s="2"/>
      <c r="DS1116" s="2"/>
      <c r="DT1116" s="2"/>
      <c r="DU1116" s="2">
        <v>1007</v>
      </c>
      <c r="DV1116" s="2" t="s">
        <v>158</v>
      </c>
      <c r="DW1116" s="2" t="s">
        <v>158</v>
      </c>
      <c r="DX1116" s="2">
        <v>1</v>
      </c>
      <c r="DY1116" s="2"/>
      <c r="DZ1116" s="2" t="s">
        <v>3</v>
      </c>
      <c r="EA1116" s="2" t="s">
        <v>3</v>
      </c>
      <c r="EB1116" s="2" t="s">
        <v>3</v>
      </c>
      <c r="EC1116" s="2" t="s">
        <v>3</v>
      </c>
      <c r="ED1116" s="2"/>
      <c r="EE1116" s="2">
        <v>55586465</v>
      </c>
      <c r="EF1116" s="2">
        <v>30</v>
      </c>
      <c r="EG1116" s="2" t="s">
        <v>117</v>
      </c>
      <c r="EH1116" s="2">
        <v>0</v>
      </c>
      <c r="EI1116" s="2" t="s">
        <v>3</v>
      </c>
      <c r="EJ1116" s="2">
        <v>1</v>
      </c>
      <c r="EK1116" s="2">
        <v>29</v>
      </c>
      <c r="EL1116" s="2" t="s">
        <v>412</v>
      </c>
      <c r="EM1116" s="2" t="s">
        <v>413</v>
      </c>
      <c r="EN1116" s="2"/>
      <c r="EO1116" s="2" t="s">
        <v>3</v>
      </c>
      <c r="EP1116" s="2"/>
      <c r="EQ1116" s="2">
        <v>0</v>
      </c>
      <c r="ER1116" s="2">
        <v>1821.25</v>
      </c>
      <c r="ES1116" s="2">
        <v>1821.25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>
        <v>0</v>
      </c>
      <c r="FR1116" s="2">
        <v>0</v>
      </c>
      <c r="FS1116" s="2">
        <v>0</v>
      </c>
      <c r="FT1116" s="2"/>
      <c r="FU1116" s="2"/>
      <c r="FV1116" s="2"/>
      <c r="FW1116" s="2"/>
      <c r="FX1116" s="2">
        <v>87</v>
      </c>
      <c r="FY1116" s="2">
        <v>47</v>
      </c>
      <c r="FZ1116" s="2"/>
      <c r="GA1116" s="2" t="s">
        <v>3</v>
      </c>
      <c r="GB1116" s="2"/>
      <c r="GC1116" s="2"/>
      <c r="GD1116" s="2">
        <v>1</v>
      </c>
      <c r="GE1116" s="2"/>
      <c r="GF1116" s="2">
        <v>-482484867</v>
      </c>
      <c r="GG1116" s="2">
        <v>2</v>
      </c>
      <c r="GH1116" s="2">
        <v>1</v>
      </c>
      <c r="GI1116" s="2">
        <v>-2</v>
      </c>
      <c r="GJ1116" s="2">
        <v>0</v>
      </c>
      <c r="GK1116" s="2">
        <v>0</v>
      </c>
      <c r="GL1116" s="2">
        <f t="shared" si="1163"/>
        <v>0</v>
      </c>
      <c r="GM1116" s="2">
        <f t="shared" si="1164"/>
        <v>400.12</v>
      </c>
      <c r="GN1116" s="2">
        <f t="shared" si="1165"/>
        <v>400.12</v>
      </c>
      <c r="GO1116" s="2">
        <f t="shared" si="1166"/>
        <v>0</v>
      </c>
      <c r="GP1116" s="2">
        <f t="shared" si="1167"/>
        <v>0</v>
      </c>
      <c r="GQ1116" s="2"/>
      <c r="GR1116" s="2">
        <v>0</v>
      </c>
      <c r="GS1116" s="2">
        <v>3</v>
      </c>
      <c r="GT1116" s="2">
        <v>0</v>
      </c>
      <c r="GU1116" s="2" t="s">
        <v>3</v>
      </c>
      <c r="GV1116" s="2">
        <f t="shared" si="1168"/>
        <v>0</v>
      </c>
      <c r="GW1116" s="2">
        <v>1</v>
      </c>
      <c r="GX1116" s="2">
        <f t="shared" si="1169"/>
        <v>0</v>
      </c>
      <c r="GY1116" s="2"/>
      <c r="GZ1116" s="2"/>
      <c r="HA1116" s="2">
        <v>0</v>
      </c>
      <c r="HB1116" s="2">
        <v>0</v>
      </c>
      <c r="HC1116" s="2">
        <f t="shared" si="1170"/>
        <v>0</v>
      </c>
      <c r="HD1116" s="2"/>
      <c r="HE1116" s="2" t="s">
        <v>3</v>
      </c>
      <c r="HF1116" s="2" t="s">
        <v>3</v>
      </c>
      <c r="HG1116" s="2"/>
      <c r="HH1116" s="2"/>
      <c r="HI1116" s="2"/>
      <c r="HJ1116" s="2"/>
      <c r="HK1116" s="2"/>
      <c r="HL1116" s="2"/>
      <c r="HM1116" s="2" t="s">
        <v>3</v>
      </c>
      <c r="HN1116" s="2" t="s">
        <v>3</v>
      </c>
      <c r="HO1116" s="2" t="s">
        <v>3</v>
      </c>
      <c r="HP1116" s="2" t="s">
        <v>3</v>
      </c>
      <c r="HQ1116" s="2" t="s">
        <v>3</v>
      </c>
      <c r="HR1116" s="2"/>
      <c r="HS1116" s="2">
        <v>0</v>
      </c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>
        <v>0</v>
      </c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</row>
    <row r="1117" spans="1:255" x14ac:dyDescent="0.25">
      <c r="A1117">
        <v>18</v>
      </c>
      <c r="B1117">
        <v>1</v>
      </c>
      <c r="C1117">
        <v>1064</v>
      </c>
      <c r="E1117" t="s">
        <v>599</v>
      </c>
      <c r="F1117" t="s">
        <v>415</v>
      </c>
      <c r="G1117" t="s">
        <v>416</v>
      </c>
      <c r="H1117" t="s">
        <v>158</v>
      </c>
      <c r="I1117">
        <f>I1115*J1117</f>
        <v>0.21560000000000001</v>
      </c>
      <c r="J1117">
        <v>0.98000000000000009</v>
      </c>
      <c r="K1117">
        <v>0.98</v>
      </c>
      <c r="O1117">
        <f t="shared" si="1139"/>
        <v>1756.53</v>
      </c>
      <c r="P1117">
        <f t="shared" si="1140"/>
        <v>1756.53</v>
      </c>
      <c r="Q1117">
        <f>(ROUND((ROUND(((ET1117)*AV1117*I1117),2)*BB1117),2)+ROUND((ROUND(((AE1117-(EU1117))*AV1117*I1117),2)*BS1117),2))</f>
        <v>0</v>
      </c>
      <c r="R1117">
        <f t="shared" si="1141"/>
        <v>0</v>
      </c>
      <c r="S1117">
        <f t="shared" si="1142"/>
        <v>0</v>
      </c>
      <c r="T1117">
        <f t="shared" si="1143"/>
        <v>0</v>
      </c>
      <c r="U1117">
        <f t="shared" si="1144"/>
        <v>0</v>
      </c>
      <c r="V1117">
        <f t="shared" si="1145"/>
        <v>0</v>
      </c>
      <c r="W1117">
        <f t="shared" si="1146"/>
        <v>0</v>
      </c>
      <c r="X1117">
        <f t="shared" si="1147"/>
        <v>0</v>
      </c>
      <c r="Y1117">
        <f t="shared" si="1148"/>
        <v>0</v>
      </c>
      <c r="AA1117">
        <v>56481267</v>
      </c>
      <c r="AB1117">
        <f t="shared" si="1149"/>
        <v>1821.25</v>
      </c>
      <c r="AC1117">
        <f t="shared" si="1150"/>
        <v>1821.25</v>
      </c>
      <c r="AD1117">
        <f>ROUND((((ET1117)-(EU1117))+AE1117),6)</f>
        <v>0</v>
      </c>
      <c r="AE1117">
        <f>ROUND((EU1117),6)</f>
        <v>0</v>
      </c>
      <c r="AF1117">
        <f>ROUND((EV1117),6)</f>
        <v>0</v>
      </c>
      <c r="AG1117">
        <f t="shared" si="1151"/>
        <v>0</v>
      </c>
      <c r="AH1117">
        <f>(EW1117)</f>
        <v>0</v>
      </c>
      <c r="AI1117">
        <f>(EX1117)</f>
        <v>0</v>
      </c>
      <c r="AJ1117">
        <f t="shared" si="1152"/>
        <v>0</v>
      </c>
      <c r="AK1117">
        <v>1821.25</v>
      </c>
      <c r="AL1117">
        <v>1821.25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87</v>
      </c>
      <c r="AU1117">
        <v>47</v>
      </c>
      <c r="AV1117">
        <v>1</v>
      </c>
      <c r="AW1117">
        <v>1.0189999999999999</v>
      </c>
      <c r="AZ1117">
        <v>1</v>
      </c>
      <c r="BA1117">
        <v>1</v>
      </c>
      <c r="BB1117">
        <v>1</v>
      </c>
      <c r="BC1117">
        <v>4.3899999999999997</v>
      </c>
      <c r="BD1117" t="s">
        <v>3</v>
      </c>
      <c r="BE1117" t="s">
        <v>3</v>
      </c>
      <c r="BF1117" t="s">
        <v>3</v>
      </c>
      <c r="BG1117" t="s">
        <v>3</v>
      </c>
      <c r="BH1117">
        <v>3</v>
      </c>
      <c r="BI1117">
        <v>1</v>
      </c>
      <c r="BJ1117" t="s">
        <v>417</v>
      </c>
      <c r="BM1117">
        <v>29</v>
      </c>
      <c r="BN1117">
        <v>0</v>
      </c>
      <c r="BO1117" t="s">
        <v>415</v>
      </c>
      <c r="BP1117">
        <v>1</v>
      </c>
      <c r="BQ1117">
        <v>30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 t="s">
        <v>3</v>
      </c>
      <c r="BZ1117">
        <v>87</v>
      </c>
      <c r="CA1117">
        <v>47</v>
      </c>
      <c r="CB1117" t="s">
        <v>3</v>
      </c>
      <c r="CE1117">
        <v>30</v>
      </c>
      <c r="CF1117">
        <v>0</v>
      </c>
      <c r="CG1117">
        <v>0</v>
      </c>
      <c r="CM1117">
        <v>0</v>
      </c>
      <c r="CN1117" t="s">
        <v>3</v>
      </c>
      <c r="CO1117">
        <v>0</v>
      </c>
      <c r="CP1117">
        <f t="shared" si="1153"/>
        <v>1756.53</v>
      </c>
      <c r="CQ1117">
        <f t="shared" si="1154"/>
        <v>8147.18</v>
      </c>
      <c r="CR1117">
        <f>(ROUND((ROUND(((ET1117)*AV1117*1),2)*BB1117),2)+ROUND((ROUND(((AE1117-(EU1117))*AV1117*1),2)*BS1117),2))</f>
        <v>0</v>
      </c>
      <c r="CS1117">
        <f t="shared" si="1155"/>
        <v>0</v>
      </c>
      <c r="CT1117">
        <f t="shared" si="1156"/>
        <v>0</v>
      </c>
      <c r="CU1117">
        <f t="shared" si="1157"/>
        <v>0</v>
      </c>
      <c r="CV1117">
        <f t="shared" si="1158"/>
        <v>0</v>
      </c>
      <c r="CW1117">
        <f t="shared" si="1159"/>
        <v>0</v>
      </c>
      <c r="CX1117">
        <f t="shared" si="1160"/>
        <v>0</v>
      </c>
      <c r="CY1117">
        <f t="shared" si="1161"/>
        <v>0</v>
      </c>
      <c r="CZ1117">
        <f t="shared" si="1162"/>
        <v>0</v>
      </c>
      <c r="DC1117" t="s">
        <v>3</v>
      </c>
      <c r="DD1117" t="s">
        <v>3</v>
      </c>
      <c r="DE1117" t="s">
        <v>3</v>
      </c>
      <c r="DF1117" t="s">
        <v>3</v>
      </c>
      <c r="DG1117" t="s">
        <v>3</v>
      </c>
      <c r="DH1117" t="s">
        <v>3</v>
      </c>
      <c r="DI1117" t="s">
        <v>3</v>
      </c>
      <c r="DJ1117" t="s">
        <v>3</v>
      </c>
      <c r="DK1117" t="s">
        <v>3</v>
      </c>
      <c r="DL1117" t="s">
        <v>3</v>
      </c>
      <c r="DM1117" t="s">
        <v>3</v>
      </c>
      <c r="DN1117">
        <v>0</v>
      </c>
      <c r="DO1117">
        <v>0</v>
      </c>
      <c r="DP1117">
        <v>1</v>
      </c>
      <c r="DQ1117">
        <v>1</v>
      </c>
      <c r="DU1117">
        <v>1007</v>
      </c>
      <c r="DV1117" t="s">
        <v>158</v>
      </c>
      <c r="DW1117" t="s">
        <v>158</v>
      </c>
      <c r="DX1117">
        <v>1</v>
      </c>
      <c r="DZ1117" t="s">
        <v>3</v>
      </c>
      <c r="EA1117" t="s">
        <v>3</v>
      </c>
      <c r="EB1117" t="s">
        <v>3</v>
      </c>
      <c r="EC1117" t="s">
        <v>3</v>
      </c>
      <c r="EE1117">
        <v>55586465</v>
      </c>
      <c r="EF1117">
        <v>30</v>
      </c>
      <c r="EG1117" t="s">
        <v>117</v>
      </c>
      <c r="EH1117">
        <v>0</v>
      </c>
      <c r="EI1117" t="s">
        <v>3</v>
      </c>
      <c r="EJ1117">
        <v>1</v>
      </c>
      <c r="EK1117">
        <v>29</v>
      </c>
      <c r="EL1117" t="s">
        <v>412</v>
      </c>
      <c r="EM1117" t="s">
        <v>413</v>
      </c>
      <c r="EO1117" t="s">
        <v>3</v>
      </c>
      <c r="EQ1117">
        <v>0</v>
      </c>
      <c r="ER1117">
        <v>1821.25</v>
      </c>
      <c r="ES1117">
        <v>1821.25</v>
      </c>
      <c r="ET1117">
        <v>0</v>
      </c>
      <c r="EU1117">
        <v>0</v>
      </c>
      <c r="EV1117">
        <v>0</v>
      </c>
      <c r="EW1117">
        <v>0</v>
      </c>
      <c r="EX1117">
        <v>0</v>
      </c>
      <c r="FQ1117">
        <v>0</v>
      </c>
      <c r="FR1117">
        <v>0</v>
      </c>
      <c r="FS1117">
        <v>0</v>
      </c>
      <c r="FX1117">
        <v>87</v>
      </c>
      <c r="FY1117">
        <v>47</v>
      </c>
      <c r="GA1117" t="s">
        <v>3</v>
      </c>
      <c r="GD1117">
        <v>1</v>
      </c>
      <c r="GF1117">
        <v>-482484867</v>
      </c>
      <c r="GG1117">
        <v>2</v>
      </c>
      <c r="GH1117">
        <v>1</v>
      </c>
      <c r="GI1117">
        <v>2</v>
      </c>
      <c r="GJ1117">
        <v>0</v>
      </c>
      <c r="GK1117">
        <v>0</v>
      </c>
      <c r="GL1117">
        <f t="shared" si="1163"/>
        <v>0</v>
      </c>
      <c r="GM1117">
        <f t="shared" si="1164"/>
        <v>1756.53</v>
      </c>
      <c r="GN1117">
        <f t="shared" si="1165"/>
        <v>1756.53</v>
      </c>
      <c r="GO1117">
        <f t="shared" si="1166"/>
        <v>0</v>
      </c>
      <c r="GP1117">
        <f t="shared" si="1167"/>
        <v>0</v>
      </c>
      <c r="GR1117">
        <v>0</v>
      </c>
      <c r="GS1117">
        <v>3</v>
      </c>
      <c r="GT1117">
        <v>0</v>
      </c>
      <c r="GU1117" t="s">
        <v>3</v>
      </c>
      <c r="GV1117">
        <f t="shared" si="1168"/>
        <v>0</v>
      </c>
      <c r="GW1117">
        <v>1</v>
      </c>
      <c r="GX1117">
        <f t="shared" si="1169"/>
        <v>0</v>
      </c>
      <c r="HA1117">
        <v>0</v>
      </c>
      <c r="HB1117">
        <v>0</v>
      </c>
      <c r="HC1117">
        <f t="shared" si="1170"/>
        <v>0</v>
      </c>
      <c r="HE1117" t="s">
        <v>3</v>
      </c>
      <c r="HF1117" t="s">
        <v>3</v>
      </c>
      <c r="HM1117" t="s">
        <v>3</v>
      </c>
      <c r="HN1117" t="s">
        <v>3</v>
      </c>
      <c r="HO1117" t="s">
        <v>3</v>
      </c>
      <c r="HP1117" t="s">
        <v>3</v>
      </c>
      <c r="HQ1117" t="s">
        <v>3</v>
      </c>
      <c r="HS1117">
        <v>0</v>
      </c>
      <c r="IK1117">
        <v>0</v>
      </c>
    </row>
    <row r="1118" spans="1:255" x14ac:dyDescent="0.25">
      <c r="A1118" s="2">
        <v>17</v>
      </c>
      <c r="B1118" s="2">
        <v>1</v>
      </c>
      <c r="C1118" s="2">
        <f>ROW(SmtRes!A1067)</f>
        <v>1067</v>
      </c>
      <c r="D1118" s="2">
        <f>ROW(EtalonRes!A1037)</f>
        <v>1037</v>
      </c>
      <c r="E1118" s="2" t="s">
        <v>600</v>
      </c>
      <c r="F1118" s="2" t="s">
        <v>389</v>
      </c>
      <c r="G1118" s="2" t="s">
        <v>390</v>
      </c>
      <c r="H1118" s="2" t="s">
        <v>46</v>
      </c>
      <c r="I1118" s="2">
        <f>ROUND(5/100,9)</f>
        <v>0.05</v>
      </c>
      <c r="J1118" s="2">
        <v>0</v>
      </c>
      <c r="K1118" s="2">
        <f>ROUND(5/100,9)</f>
        <v>0.05</v>
      </c>
      <c r="L1118" s="2"/>
      <c r="M1118" s="2"/>
      <c r="N1118" s="2"/>
      <c r="O1118" s="2">
        <f t="shared" si="1139"/>
        <v>10.23</v>
      </c>
      <c r="P1118" s="2">
        <f t="shared" si="1140"/>
        <v>0</v>
      </c>
      <c r="Q1118" s="2">
        <f>(ROUND((ROUND((((ET1118*1.25*1.1))*AV1118*I1118),2)*BB1118),2)+ROUND((ROUND(((AE1118-((EU1118*1.25*1.1)))*AV1118*I1118),2)*BS1118),2))</f>
        <v>0.12</v>
      </c>
      <c r="R1118" s="2">
        <f t="shared" si="1141"/>
        <v>0.02</v>
      </c>
      <c r="S1118" s="2">
        <f t="shared" si="1142"/>
        <v>10.11</v>
      </c>
      <c r="T1118" s="2">
        <f t="shared" si="1143"/>
        <v>0</v>
      </c>
      <c r="U1118" s="2">
        <f t="shared" si="1144"/>
        <v>0.88473594000000011</v>
      </c>
      <c r="V1118" s="2">
        <f t="shared" si="1145"/>
        <v>0</v>
      </c>
      <c r="W1118" s="2">
        <f t="shared" si="1146"/>
        <v>0</v>
      </c>
      <c r="X1118" s="2">
        <f t="shared" si="1147"/>
        <v>10.029999999999999</v>
      </c>
      <c r="Y1118" s="2">
        <f t="shared" si="1148"/>
        <v>5.98</v>
      </c>
      <c r="Z1118" s="2"/>
      <c r="AA1118" s="2">
        <v>56481265</v>
      </c>
      <c r="AB1118" s="2">
        <f t="shared" si="1149"/>
        <v>195.3468</v>
      </c>
      <c r="AC1118" s="2">
        <f t="shared" si="1150"/>
        <v>0</v>
      </c>
      <c r="AD1118" s="2">
        <f>ROUND(((((ET1118*1.25*1.1))-((EU1118*1.25*1.1)))+AE1118),6)</f>
        <v>2.2825000000000002</v>
      </c>
      <c r="AE1118" s="2">
        <f>ROUND(((EU1118*1.25*1.1)),6)</f>
        <v>0.34375</v>
      </c>
      <c r="AF1118" s="2">
        <f>ROUND(((EV1118*1.15*1.1)),6)</f>
        <v>193.0643</v>
      </c>
      <c r="AG1118" s="2">
        <f t="shared" si="1151"/>
        <v>0</v>
      </c>
      <c r="AH1118" s="2">
        <f>((EW1118*1.15*1.1))</f>
        <v>16.900400000000001</v>
      </c>
      <c r="AI1118" s="2">
        <f>((EX1118*1.25*1.1))</f>
        <v>0</v>
      </c>
      <c r="AJ1118" s="2">
        <f t="shared" si="1152"/>
        <v>0</v>
      </c>
      <c r="AK1118" s="2">
        <v>154.28</v>
      </c>
      <c r="AL1118" s="2">
        <v>0</v>
      </c>
      <c r="AM1118" s="2">
        <v>1.66</v>
      </c>
      <c r="AN1118" s="2">
        <v>0.25</v>
      </c>
      <c r="AO1118" s="2">
        <v>152.62</v>
      </c>
      <c r="AP1118" s="2">
        <v>0</v>
      </c>
      <c r="AQ1118" s="2">
        <v>13.36</v>
      </c>
      <c r="AR1118" s="2">
        <v>0</v>
      </c>
      <c r="AS1118" s="2">
        <v>0</v>
      </c>
      <c r="AT1118" s="2">
        <v>99</v>
      </c>
      <c r="AU1118" s="2">
        <v>59</v>
      </c>
      <c r="AV1118" s="2">
        <v>1.0469999999999999</v>
      </c>
      <c r="AW1118" s="2">
        <v>1.002</v>
      </c>
      <c r="AX1118" s="2"/>
      <c r="AY1118" s="2"/>
      <c r="AZ1118" s="2">
        <v>1</v>
      </c>
      <c r="BA1118" s="2">
        <v>1</v>
      </c>
      <c r="BB1118" s="2">
        <v>1</v>
      </c>
      <c r="BC1118" s="2">
        <v>1</v>
      </c>
      <c r="BD1118" s="2" t="s">
        <v>3</v>
      </c>
      <c r="BE1118" s="2" t="s">
        <v>3</v>
      </c>
      <c r="BF1118" s="2" t="s">
        <v>3</v>
      </c>
      <c r="BG1118" s="2" t="s">
        <v>3</v>
      </c>
      <c r="BH1118" s="2">
        <v>0</v>
      </c>
      <c r="BI1118" s="2">
        <v>1</v>
      </c>
      <c r="BJ1118" s="2" t="s">
        <v>391</v>
      </c>
      <c r="BK1118" s="2"/>
      <c r="BL1118" s="2"/>
      <c r="BM1118" s="2">
        <v>12</v>
      </c>
      <c r="BN1118" s="2">
        <v>0</v>
      </c>
      <c r="BO1118" s="2" t="s">
        <v>389</v>
      </c>
      <c r="BP1118" s="2">
        <v>1</v>
      </c>
      <c r="BQ1118" s="2">
        <v>30</v>
      </c>
      <c r="BR1118" s="2">
        <v>0</v>
      </c>
      <c r="BS1118" s="2">
        <v>1</v>
      </c>
      <c r="BT1118" s="2">
        <v>1</v>
      </c>
      <c r="BU1118" s="2">
        <v>1</v>
      </c>
      <c r="BV1118" s="2">
        <v>1</v>
      </c>
      <c r="BW1118" s="2">
        <v>1</v>
      </c>
      <c r="BX1118" s="2">
        <v>1</v>
      </c>
      <c r="BY1118" s="2" t="s">
        <v>3</v>
      </c>
      <c r="BZ1118" s="2">
        <v>99</v>
      </c>
      <c r="CA1118" s="2">
        <v>59</v>
      </c>
      <c r="CB1118" s="2" t="s">
        <v>3</v>
      </c>
      <c r="CC1118" s="2"/>
      <c r="CD1118" s="2"/>
      <c r="CE1118" s="2">
        <v>30</v>
      </c>
      <c r="CF1118" s="2">
        <v>0</v>
      </c>
      <c r="CG1118" s="2">
        <v>0</v>
      </c>
      <c r="CH1118" s="2"/>
      <c r="CI1118" s="2"/>
      <c r="CJ1118" s="2"/>
      <c r="CK1118" s="2"/>
      <c r="CL1118" s="2"/>
      <c r="CM1118" s="2">
        <v>0</v>
      </c>
      <c r="CN1118" s="2" t="s">
        <v>3</v>
      </c>
      <c r="CO1118" s="2">
        <v>0</v>
      </c>
      <c r="CP1118" s="2">
        <f t="shared" si="1153"/>
        <v>10.229999999999999</v>
      </c>
      <c r="CQ1118" s="2">
        <f t="shared" si="1154"/>
        <v>0</v>
      </c>
      <c r="CR1118" s="2">
        <f>(ROUND((ROUND((((ET1118*1.25*1.1))*AV1118*1),2)*BB1118),2)+ROUND((ROUND(((AE1118-((EU1118*1.25*1.1)))*AV1118*1),2)*BS1118),2))</f>
        <v>2.39</v>
      </c>
      <c r="CS1118" s="2">
        <f t="shared" si="1155"/>
        <v>0.36</v>
      </c>
      <c r="CT1118" s="2">
        <f t="shared" si="1156"/>
        <v>202.14</v>
      </c>
      <c r="CU1118" s="2">
        <f t="shared" si="1157"/>
        <v>0</v>
      </c>
      <c r="CV1118" s="2">
        <f t="shared" si="1158"/>
        <v>17.6947188</v>
      </c>
      <c r="CW1118" s="2">
        <f t="shared" si="1159"/>
        <v>0</v>
      </c>
      <c r="CX1118" s="2">
        <f t="shared" si="1160"/>
        <v>0</v>
      </c>
      <c r="CY1118" s="2">
        <f t="shared" si="1161"/>
        <v>10.028699999999999</v>
      </c>
      <c r="CZ1118" s="2">
        <f t="shared" si="1162"/>
        <v>5.9766999999999992</v>
      </c>
      <c r="DA1118" s="2"/>
      <c r="DB1118" s="2"/>
      <c r="DC1118" s="2" t="s">
        <v>3</v>
      </c>
      <c r="DD1118" s="2" t="s">
        <v>3</v>
      </c>
      <c r="DE1118" s="2" t="s">
        <v>165</v>
      </c>
      <c r="DF1118" s="2" t="s">
        <v>165</v>
      </c>
      <c r="DG1118" s="2" t="s">
        <v>166</v>
      </c>
      <c r="DH1118" s="2" t="s">
        <v>3</v>
      </c>
      <c r="DI1118" s="2" t="s">
        <v>166</v>
      </c>
      <c r="DJ1118" s="2" t="s">
        <v>165</v>
      </c>
      <c r="DK1118" s="2" t="s">
        <v>3</v>
      </c>
      <c r="DL1118" s="2" t="s">
        <v>3</v>
      </c>
      <c r="DM1118" s="2" t="s">
        <v>3</v>
      </c>
      <c r="DN1118" s="2">
        <v>0</v>
      </c>
      <c r="DO1118" s="2">
        <v>0</v>
      </c>
      <c r="DP1118" s="2">
        <v>1</v>
      </c>
      <c r="DQ1118" s="2">
        <v>1</v>
      </c>
      <c r="DR1118" s="2"/>
      <c r="DS1118" s="2"/>
      <c r="DT1118" s="2"/>
      <c r="DU1118" s="2">
        <v>1005</v>
      </c>
      <c r="DV1118" s="2" t="s">
        <v>46</v>
      </c>
      <c r="DW1118" s="2" t="s">
        <v>46</v>
      </c>
      <c r="DX1118" s="2">
        <v>100</v>
      </c>
      <c r="DY1118" s="2"/>
      <c r="DZ1118" s="2" t="s">
        <v>3</v>
      </c>
      <c r="EA1118" s="2" t="s">
        <v>3</v>
      </c>
      <c r="EB1118" s="2" t="s">
        <v>3</v>
      </c>
      <c r="EC1118" s="2" t="s">
        <v>3</v>
      </c>
      <c r="ED1118" s="2"/>
      <c r="EE1118" s="2">
        <v>55586448</v>
      </c>
      <c r="EF1118" s="2">
        <v>30</v>
      </c>
      <c r="EG1118" s="2" t="s">
        <v>117</v>
      </c>
      <c r="EH1118" s="2">
        <v>0</v>
      </c>
      <c r="EI1118" s="2" t="s">
        <v>3</v>
      </c>
      <c r="EJ1118" s="2">
        <v>1</v>
      </c>
      <c r="EK1118" s="2">
        <v>12</v>
      </c>
      <c r="EL1118" s="2" t="s">
        <v>392</v>
      </c>
      <c r="EM1118" s="2" t="s">
        <v>393</v>
      </c>
      <c r="EN1118" s="2"/>
      <c r="EO1118" s="2" t="s">
        <v>52</v>
      </c>
      <c r="EP1118" s="2"/>
      <c r="EQ1118" s="2">
        <v>0</v>
      </c>
      <c r="ER1118" s="2">
        <v>154.28</v>
      </c>
      <c r="ES1118" s="2">
        <v>0</v>
      </c>
      <c r="ET1118" s="2">
        <v>1.66</v>
      </c>
      <c r="EU1118" s="2">
        <v>0.25</v>
      </c>
      <c r="EV1118" s="2">
        <v>152.62</v>
      </c>
      <c r="EW1118" s="2">
        <v>13.36</v>
      </c>
      <c r="EX1118" s="2">
        <v>0</v>
      </c>
      <c r="EY1118" s="2">
        <v>0</v>
      </c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>
        <v>0</v>
      </c>
      <c r="FR1118" s="2">
        <v>0</v>
      </c>
      <c r="FS1118" s="2">
        <v>0</v>
      </c>
      <c r="FT1118" s="2"/>
      <c r="FU1118" s="2"/>
      <c r="FV1118" s="2"/>
      <c r="FW1118" s="2"/>
      <c r="FX1118" s="2">
        <v>99</v>
      </c>
      <c r="FY1118" s="2">
        <v>59</v>
      </c>
      <c r="FZ1118" s="2"/>
      <c r="GA1118" s="2" t="s">
        <v>3</v>
      </c>
      <c r="GB1118" s="2"/>
      <c r="GC1118" s="2"/>
      <c r="GD1118" s="2">
        <v>1</v>
      </c>
      <c r="GE1118" s="2"/>
      <c r="GF1118" s="2">
        <v>320421637</v>
      </c>
      <c r="GG1118" s="2">
        <v>2</v>
      </c>
      <c r="GH1118" s="2">
        <v>1</v>
      </c>
      <c r="GI1118" s="2">
        <v>2</v>
      </c>
      <c r="GJ1118" s="2">
        <v>0</v>
      </c>
      <c r="GK1118" s="2">
        <v>0</v>
      </c>
      <c r="GL1118" s="2">
        <f t="shared" si="1163"/>
        <v>0</v>
      </c>
      <c r="GM1118" s="2">
        <f t="shared" si="1164"/>
        <v>26.24</v>
      </c>
      <c r="GN1118" s="2">
        <f t="shared" si="1165"/>
        <v>26.24</v>
      </c>
      <c r="GO1118" s="2">
        <f t="shared" si="1166"/>
        <v>0</v>
      </c>
      <c r="GP1118" s="2">
        <f t="shared" si="1167"/>
        <v>0</v>
      </c>
      <c r="GQ1118" s="2"/>
      <c r="GR1118" s="2">
        <v>0</v>
      </c>
      <c r="GS1118" s="2">
        <v>3</v>
      </c>
      <c r="GT1118" s="2">
        <v>0</v>
      </c>
      <c r="GU1118" s="2" t="s">
        <v>3</v>
      </c>
      <c r="GV1118" s="2">
        <f t="shared" si="1168"/>
        <v>0</v>
      </c>
      <c r="GW1118" s="2">
        <v>1</v>
      </c>
      <c r="GX1118" s="2">
        <f t="shared" si="1169"/>
        <v>0</v>
      </c>
      <c r="GY1118" s="2"/>
      <c r="GZ1118" s="2"/>
      <c r="HA1118" s="2">
        <v>0</v>
      </c>
      <c r="HB1118" s="2">
        <v>0</v>
      </c>
      <c r="HC1118" s="2">
        <f t="shared" si="1170"/>
        <v>0</v>
      </c>
      <c r="HD1118" s="2"/>
      <c r="HE1118" s="2" t="s">
        <v>3</v>
      </c>
      <c r="HF1118" s="2" t="s">
        <v>3</v>
      </c>
      <c r="HG1118" s="2"/>
      <c r="HH1118" s="2"/>
      <c r="HI1118" s="2"/>
      <c r="HJ1118" s="2"/>
      <c r="HK1118" s="2"/>
      <c r="HL1118" s="2"/>
      <c r="HM1118" s="2" t="s">
        <v>3</v>
      </c>
      <c r="HN1118" s="2" t="s">
        <v>3</v>
      </c>
      <c r="HO1118" s="2" t="s">
        <v>3</v>
      </c>
      <c r="HP1118" s="2" t="s">
        <v>3</v>
      </c>
      <c r="HQ1118" s="2" t="s">
        <v>3</v>
      </c>
      <c r="HR1118" s="2"/>
      <c r="HS1118" s="2">
        <v>0</v>
      </c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>
        <v>0</v>
      </c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</row>
    <row r="1119" spans="1:255" x14ac:dyDescent="0.25">
      <c r="A1119">
        <v>17</v>
      </c>
      <c r="B1119">
        <v>1</v>
      </c>
      <c r="C1119">
        <f>ROW(SmtRes!A1070)</f>
        <v>1070</v>
      </c>
      <c r="D1119">
        <f>ROW(EtalonRes!A1040)</f>
        <v>1040</v>
      </c>
      <c r="E1119" t="s">
        <v>600</v>
      </c>
      <c r="F1119" t="s">
        <v>389</v>
      </c>
      <c r="G1119" t="s">
        <v>390</v>
      </c>
      <c r="H1119" t="s">
        <v>46</v>
      </c>
      <c r="I1119">
        <f>ROUND(5/100,9)</f>
        <v>0.05</v>
      </c>
      <c r="J1119">
        <v>0</v>
      </c>
      <c r="K1119">
        <f>ROUND(5/100,9)</f>
        <v>0.05</v>
      </c>
      <c r="O1119">
        <f t="shared" si="1139"/>
        <v>485.29</v>
      </c>
      <c r="P1119">
        <f t="shared" si="1140"/>
        <v>0</v>
      </c>
      <c r="Q1119">
        <f>(ROUND((ROUND((((ET1119*1.25*1.1))*AV1119*I1119),2)*BB1119),2)+ROUND((ROUND(((AE1119-((EU1119*1.25*1.1)))*AV1119*I1119),2)*BS1119),2))</f>
        <v>1.83</v>
      </c>
      <c r="R1119">
        <f t="shared" si="1141"/>
        <v>0.96</v>
      </c>
      <c r="S1119">
        <f t="shared" si="1142"/>
        <v>483.46</v>
      </c>
      <c r="T1119">
        <f t="shared" si="1143"/>
        <v>0</v>
      </c>
      <c r="U1119">
        <f t="shared" si="1144"/>
        <v>0.88473594000000011</v>
      </c>
      <c r="V1119">
        <f t="shared" si="1145"/>
        <v>0</v>
      </c>
      <c r="W1119">
        <f t="shared" si="1146"/>
        <v>0</v>
      </c>
      <c r="X1119">
        <f t="shared" si="1147"/>
        <v>479.58</v>
      </c>
      <c r="Y1119">
        <f t="shared" si="1148"/>
        <v>285.81</v>
      </c>
      <c r="AA1119">
        <v>56481267</v>
      </c>
      <c r="AB1119">
        <f t="shared" si="1149"/>
        <v>195.3468</v>
      </c>
      <c r="AC1119">
        <f t="shared" si="1150"/>
        <v>0</v>
      </c>
      <c r="AD1119">
        <f>ROUND(((((ET1119*1.25*1.1))-((EU1119*1.25*1.1)))+AE1119),6)</f>
        <v>2.2825000000000002</v>
      </c>
      <c r="AE1119">
        <f>ROUND(((EU1119*1.25*1.1)),6)</f>
        <v>0.34375</v>
      </c>
      <c r="AF1119">
        <f>ROUND(((EV1119*1.15*1.1)),6)</f>
        <v>193.0643</v>
      </c>
      <c r="AG1119">
        <f t="shared" si="1151"/>
        <v>0</v>
      </c>
      <c r="AH1119">
        <f>((EW1119*1.15*1.1))</f>
        <v>16.900400000000001</v>
      </c>
      <c r="AI1119">
        <f>((EX1119*1.25*1.1))</f>
        <v>0</v>
      </c>
      <c r="AJ1119">
        <f t="shared" si="1152"/>
        <v>0</v>
      </c>
      <c r="AK1119">
        <v>154.28</v>
      </c>
      <c r="AL1119">
        <v>0</v>
      </c>
      <c r="AM1119">
        <v>1.66</v>
      </c>
      <c r="AN1119">
        <v>0.25</v>
      </c>
      <c r="AO1119">
        <v>152.62</v>
      </c>
      <c r="AP1119">
        <v>0</v>
      </c>
      <c r="AQ1119">
        <v>13.36</v>
      </c>
      <c r="AR1119">
        <v>0</v>
      </c>
      <c r="AS1119">
        <v>0</v>
      </c>
      <c r="AT1119">
        <v>99</v>
      </c>
      <c r="AU1119">
        <v>59</v>
      </c>
      <c r="AV1119">
        <v>1.0469999999999999</v>
      </c>
      <c r="AW1119">
        <v>1.002</v>
      </c>
      <c r="AZ1119">
        <v>1</v>
      </c>
      <c r="BA1119">
        <v>47.82</v>
      </c>
      <c r="BB1119">
        <v>15.23</v>
      </c>
      <c r="BC1119">
        <v>1</v>
      </c>
      <c r="BD1119" t="s">
        <v>3</v>
      </c>
      <c r="BE1119" t="s">
        <v>3</v>
      </c>
      <c r="BF1119" t="s">
        <v>3</v>
      </c>
      <c r="BG1119" t="s">
        <v>3</v>
      </c>
      <c r="BH1119">
        <v>0</v>
      </c>
      <c r="BI1119">
        <v>1</v>
      </c>
      <c r="BJ1119" t="s">
        <v>391</v>
      </c>
      <c r="BM1119">
        <v>12</v>
      </c>
      <c r="BN1119">
        <v>0</v>
      </c>
      <c r="BO1119" t="s">
        <v>389</v>
      </c>
      <c r="BP1119">
        <v>1</v>
      </c>
      <c r="BQ1119">
        <v>30</v>
      </c>
      <c r="BR1119">
        <v>0</v>
      </c>
      <c r="BS1119">
        <v>47.82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 t="s">
        <v>3</v>
      </c>
      <c r="BZ1119">
        <v>99</v>
      </c>
      <c r="CA1119">
        <v>59</v>
      </c>
      <c r="CB1119" t="s">
        <v>3</v>
      </c>
      <c r="CE1119">
        <v>30</v>
      </c>
      <c r="CF1119">
        <v>0</v>
      </c>
      <c r="CG1119">
        <v>0</v>
      </c>
      <c r="CM1119">
        <v>0</v>
      </c>
      <c r="CN1119" t="s">
        <v>3</v>
      </c>
      <c r="CO1119">
        <v>0</v>
      </c>
      <c r="CP1119">
        <f t="shared" si="1153"/>
        <v>485.28999999999996</v>
      </c>
      <c r="CQ1119">
        <f t="shared" si="1154"/>
        <v>0</v>
      </c>
      <c r="CR1119">
        <f>(ROUND((ROUND((((ET1119*1.25*1.1))*AV1119*1),2)*BB1119),2)+ROUND((ROUND(((AE1119-((EU1119*1.25*1.1)))*AV1119*1),2)*BS1119),2))</f>
        <v>36.4</v>
      </c>
      <c r="CS1119">
        <f t="shared" si="1155"/>
        <v>17.22</v>
      </c>
      <c r="CT1119">
        <f t="shared" si="1156"/>
        <v>9666.33</v>
      </c>
      <c r="CU1119">
        <f t="shared" si="1157"/>
        <v>0</v>
      </c>
      <c r="CV1119">
        <f t="shared" si="1158"/>
        <v>17.6947188</v>
      </c>
      <c r="CW1119">
        <f t="shared" si="1159"/>
        <v>0</v>
      </c>
      <c r="CX1119">
        <f t="shared" si="1160"/>
        <v>0</v>
      </c>
      <c r="CY1119">
        <f t="shared" si="1161"/>
        <v>479.57579999999996</v>
      </c>
      <c r="CZ1119">
        <f t="shared" si="1162"/>
        <v>285.80779999999999</v>
      </c>
      <c r="DC1119" t="s">
        <v>3</v>
      </c>
      <c r="DD1119" t="s">
        <v>3</v>
      </c>
      <c r="DE1119" t="s">
        <v>165</v>
      </c>
      <c r="DF1119" t="s">
        <v>165</v>
      </c>
      <c r="DG1119" t="s">
        <v>166</v>
      </c>
      <c r="DH1119" t="s">
        <v>3</v>
      </c>
      <c r="DI1119" t="s">
        <v>166</v>
      </c>
      <c r="DJ1119" t="s">
        <v>165</v>
      </c>
      <c r="DK1119" t="s">
        <v>3</v>
      </c>
      <c r="DL1119" t="s">
        <v>3</v>
      </c>
      <c r="DM1119" t="s">
        <v>3</v>
      </c>
      <c r="DN1119">
        <v>0</v>
      </c>
      <c r="DO1119">
        <v>0</v>
      </c>
      <c r="DP1119">
        <v>1</v>
      </c>
      <c r="DQ1119">
        <v>1</v>
      </c>
      <c r="DU1119">
        <v>1005</v>
      </c>
      <c r="DV1119" t="s">
        <v>46</v>
      </c>
      <c r="DW1119" t="s">
        <v>46</v>
      </c>
      <c r="DX1119">
        <v>100</v>
      </c>
      <c r="DZ1119" t="s">
        <v>3</v>
      </c>
      <c r="EA1119" t="s">
        <v>3</v>
      </c>
      <c r="EB1119" t="s">
        <v>3</v>
      </c>
      <c r="EC1119" t="s">
        <v>3</v>
      </c>
      <c r="EE1119">
        <v>55586448</v>
      </c>
      <c r="EF1119">
        <v>30</v>
      </c>
      <c r="EG1119" t="s">
        <v>117</v>
      </c>
      <c r="EH1119">
        <v>0</v>
      </c>
      <c r="EI1119" t="s">
        <v>3</v>
      </c>
      <c r="EJ1119">
        <v>1</v>
      </c>
      <c r="EK1119">
        <v>12</v>
      </c>
      <c r="EL1119" t="s">
        <v>392</v>
      </c>
      <c r="EM1119" t="s">
        <v>393</v>
      </c>
      <c r="EO1119" t="s">
        <v>52</v>
      </c>
      <c r="EQ1119">
        <v>0</v>
      </c>
      <c r="ER1119">
        <v>154.28</v>
      </c>
      <c r="ES1119">
        <v>0</v>
      </c>
      <c r="ET1119">
        <v>1.66</v>
      </c>
      <c r="EU1119">
        <v>0.25</v>
      </c>
      <c r="EV1119">
        <v>152.62</v>
      </c>
      <c r="EW1119">
        <v>13.36</v>
      </c>
      <c r="EX1119">
        <v>0</v>
      </c>
      <c r="EY1119">
        <v>0</v>
      </c>
      <c r="FQ1119">
        <v>0</v>
      </c>
      <c r="FR1119">
        <v>0</v>
      </c>
      <c r="FS1119">
        <v>0</v>
      </c>
      <c r="FX1119">
        <v>99</v>
      </c>
      <c r="FY1119">
        <v>59</v>
      </c>
      <c r="GA1119" t="s">
        <v>3</v>
      </c>
      <c r="GD1119">
        <v>1</v>
      </c>
      <c r="GF1119">
        <v>320421637</v>
      </c>
      <c r="GG1119">
        <v>2</v>
      </c>
      <c r="GH1119">
        <v>1</v>
      </c>
      <c r="GI1119">
        <v>2</v>
      </c>
      <c r="GJ1119">
        <v>0</v>
      </c>
      <c r="GK1119">
        <v>0</v>
      </c>
      <c r="GL1119">
        <f t="shared" si="1163"/>
        <v>0</v>
      </c>
      <c r="GM1119">
        <f t="shared" si="1164"/>
        <v>1250.68</v>
      </c>
      <c r="GN1119">
        <f t="shared" si="1165"/>
        <v>1250.68</v>
      </c>
      <c r="GO1119">
        <f t="shared" si="1166"/>
        <v>0</v>
      </c>
      <c r="GP1119">
        <f t="shared" si="1167"/>
        <v>0</v>
      </c>
      <c r="GR1119">
        <v>0</v>
      </c>
      <c r="GS1119">
        <v>3</v>
      </c>
      <c r="GT1119">
        <v>0</v>
      </c>
      <c r="GU1119" t="s">
        <v>3</v>
      </c>
      <c r="GV1119">
        <f t="shared" si="1168"/>
        <v>0</v>
      </c>
      <c r="GW1119">
        <v>1</v>
      </c>
      <c r="GX1119">
        <f t="shared" si="1169"/>
        <v>0</v>
      </c>
      <c r="HA1119">
        <v>0</v>
      </c>
      <c r="HB1119">
        <v>0</v>
      </c>
      <c r="HC1119">
        <f t="shared" si="1170"/>
        <v>0</v>
      </c>
      <c r="HE1119" t="s">
        <v>3</v>
      </c>
      <c r="HF1119" t="s">
        <v>3</v>
      </c>
      <c r="HM1119" t="s">
        <v>3</v>
      </c>
      <c r="HN1119" t="s">
        <v>3</v>
      </c>
      <c r="HO1119" t="s">
        <v>3</v>
      </c>
      <c r="HP1119" t="s">
        <v>3</v>
      </c>
      <c r="HQ1119" t="s">
        <v>3</v>
      </c>
      <c r="HS1119">
        <v>0</v>
      </c>
      <c r="IK1119">
        <v>0</v>
      </c>
    </row>
    <row r="1120" spans="1:255" x14ac:dyDescent="0.25">
      <c r="A1120" s="2">
        <v>18</v>
      </c>
      <c r="B1120" s="2">
        <v>1</v>
      </c>
      <c r="C1120" s="2">
        <v>1067</v>
      </c>
      <c r="D1120" s="2"/>
      <c r="E1120" s="2" t="s">
        <v>601</v>
      </c>
      <c r="F1120" s="2" t="s">
        <v>395</v>
      </c>
      <c r="G1120" s="2" t="s">
        <v>396</v>
      </c>
      <c r="H1120" s="2" t="s">
        <v>214</v>
      </c>
      <c r="I1120" s="2">
        <f>I1118*J1120</f>
        <v>6</v>
      </c>
      <c r="J1120" s="2">
        <v>120</v>
      </c>
      <c r="K1120" s="2">
        <v>120</v>
      </c>
      <c r="L1120" s="2"/>
      <c r="M1120" s="2"/>
      <c r="N1120" s="2"/>
      <c r="O1120" s="2">
        <f t="shared" si="1139"/>
        <v>237.17</v>
      </c>
      <c r="P1120" s="2">
        <f t="shared" si="1140"/>
        <v>237.17</v>
      </c>
      <c r="Q1120" s="2">
        <f>(ROUND((ROUND(((ET1120)*AV1120*I1120),2)*BB1120),2)+ROUND((ROUND(((AE1120-(EU1120))*AV1120*I1120),2)*BS1120),2))</f>
        <v>0</v>
      </c>
      <c r="R1120" s="2">
        <f t="shared" si="1141"/>
        <v>0</v>
      </c>
      <c r="S1120" s="2">
        <f t="shared" si="1142"/>
        <v>0</v>
      </c>
      <c r="T1120" s="2">
        <f t="shared" si="1143"/>
        <v>0</v>
      </c>
      <c r="U1120" s="2">
        <f t="shared" si="1144"/>
        <v>0</v>
      </c>
      <c r="V1120" s="2">
        <f t="shared" si="1145"/>
        <v>0</v>
      </c>
      <c r="W1120" s="2">
        <f t="shared" si="1146"/>
        <v>0</v>
      </c>
      <c r="X1120" s="2">
        <f t="shared" si="1147"/>
        <v>0</v>
      </c>
      <c r="Y1120" s="2">
        <f t="shared" si="1148"/>
        <v>0</v>
      </c>
      <c r="Z1120" s="2"/>
      <c r="AA1120" s="2">
        <v>56481265</v>
      </c>
      <c r="AB1120" s="2">
        <f t="shared" si="1149"/>
        <v>39.450000000000003</v>
      </c>
      <c r="AC1120" s="2">
        <f t="shared" si="1150"/>
        <v>39.450000000000003</v>
      </c>
      <c r="AD1120" s="2">
        <f>ROUND((((ET1120)-(EU1120))+AE1120),6)</f>
        <v>0</v>
      </c>
      <c r="AE1120" s="2">
        <f>ROUND((EU1120),6)</f>
        <v>0</v>
      </c>
      <c r="AF1120" s="2">
        <f>ROUND((EV1120),6)</f>
        <v>0</v>
      </c>
      <c r="AG1120" s="2">
        <f t="shared" si="1151"/>
        <v>0</v>
      </c>
      <c r="AH1120" s="2">
        <f>(EW1120)</f>
        <v>0</v>
      </c>
      <c r="AI1120" s="2">
        <f>(EX1120)</f>
        <v>0</v>
      </c>
      <c r="AJ1120" s="2">
        <f t="shared" si="1152"/>
        <v>0</v>
      </c>
      <c r="AK1120" s="2">
        <v>39.450000000000003</v>
      </c>
      <c r="AL1120" s="2">
        <v>39.450000000000003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99</v>
      </c>
      <c r="AU1120" s="2">
        <v>59</v>
      </c>
      <c r="AV1120" s="2">
        <v>1</v>
      </c>
      <c r="AW1120" s="2">
        <v>1.002</v>
      </c>
      <c r="AX1120" s="2"/>
      <c r="AY1120" s="2"/>
      <c r="AZ1120" s="2">
        <v>1</v>
      </c>
      <c r="BA1120" s="2">
        <v>1</v>
      </c>
      <c r="BB1120" s="2">
        <v>1</v>
      </c>
      <c r="BC1120" s="2">
        <v>1</v>
      </c>
      <c r="BD1120" s="2" t="s">
        <v>3</v>
      </c>
      <c r="BE1120" s="2" t="s">
        <v>3</v>
      </c>
      <c r="BF1120" s="2" t="s">
        <v>3</v>
      </c>
      <c r="BG1120" s="2" t="s">
        <v>3</v>
      </c>
      <c r="BH1120" s="2">
        <v>3</v>
      </c>
      <c r="BI1120" s="2">
        <v>1</v>
      </c>
      <c r="BJ1120" s="2" t="s">
        <v>397</v>
      </c>
      <c r="BK1120" s="2"/>
      <c r="BL1120" s="2"/>
      <c r="BM1120" s="2">
        <v>12</v>
      </c>
      <c r="BN1120" s="2">
        <v>0</v>
      </c>
      <c r="BO1120" s="2" t="s">
        <v>3</v>
      </c>
      <c r="BP1120" s="2">
        <v>0</v>
      </c>
      <c r="BQ1120" s="2">
        <v>30</v>
      </c>
      <c r="BR1120" s="2">
        <v>0</v>
      </c>
      <c r="BS1120" s="2">
        <v>1</v>
      </c>
      <c r="BT1120" s="2">
        <v>1</v>
      </c>
      <c r="BU1120" s="2">
        <v>1</v>
      </c>
      <c r="BV1120" s="2">
        <v>1</v>
      </c>
      <c r="BW1120" s="2">
        <v>1</v>
      </c>
      <c r="BX1120" s="2">
        <v>1</v>
      </c>
      <c r="BY1120" s="2" t="s">
        <v>3</v>
      </c>
      <c r="BZ1120" s="2">
        <v>99</v>
      </c>
      <c r="CA1120" s="2">
        <v>59</v>
      </c>
      <c r="CB1120" s="2" t="s">
        <v>3</v>
      </c>
      <c r="CC1120" s="2"/>
      <c r="CD1120" s="2"/>
      <c r="CE1120" s="2">
        <v>30</v>
      </c>
      <c r="CF1120" s="2">
        <v>0</v>
      </c>
      <c r="CG1120" s="2">
        <v>0</v>
      </c>
      <c r="CH1120" s="2"/>
      <c r="CI1120" s="2"/>
      <c r="CJ1120" s="2"/>
      <c r="CK1120" s="2"/>
      <c r="CL1120" s="2"/>
      <c r="CM1120" s="2">
        <v>0</v>
      </c>
      <c r="CN1120" s="2" t="s">
        <v>3</v>
      </c>
      <c r="CO1120" s="2">
        <v>0</v>
      </c>
      <c r="CP1120" s="2">
        <f t="shared" si="1153"/>
        <v>237.17</v>
      </c>
      <c r="CQ1120" s="2">
        <f t="shared" si="1154"/>
        <v>39.53</v>
      </c>
      <c r="CR1120" s="2">
        <f>(ROUND((ROUND(((ET1120)*AV1120*1),2)*BB1120),2)+ROUND((ROUND(((AE1120-(EU1120))*AV1120*1),2)*BS1120),2))</f>
        <v>0</v>
      </c>
      <c r="CS1120" s="2">
        <f t="shared" si="1155"/>
        <v>0</v>
      </c>
      <c r="CT1120" s="2">
        <f t="shared" si="1156"/>
        <v>0</v>
      </c>
      <c r="CU1120" s="2">
        <f t="shared" si="1157"/>
        <v>0</v>
      </c>
      <c r="CV1120" s="2">
        <f t="shared" si="1158"/>
        <v>0</v>
      </c>
      <c r="CW1120" s="2">
        <f t="shared" si="1159"/>
        <v>0</v>
      </c>
      <c r="CX1120" s="2">
        <f t="shared" si="1160"/>
        <v>0</v>
      </c>
      <c r="CY1120" s="2">
        <f t="shared" si="1161"/>
        <v>0</v>
      </c>
      <c r="CZ1120" s="2">
        <f t="shared" si="1162"/>
        <v>0</v>
      </c>
      <c r="DA1120" s="2"/>
      <c r="DB1120" s="2"/>
      <c r="DC1120" s="2" t="s">
        <v>3</v>
      </c>
      <c r="DD1120" s="2" t="s">
        <v>3</v>
      </c>
      <c r="DE1120" s="2" t="s">
        <v>3</v>
      </c>
      <c r="DF1120" s="2" t="s">
        <v>3</v>
      </c>
      <c r="DG1120" s="2" t="s">
        <v>3</v>
      </c>
      <c r="DH1120" s="2" t="s">
        <v>3</v>
      </c>
      <c r="DI1120" s="2" t="s">
        <v>3</v>
      </c>
      <c r="DJ1120" s="2" t="s">
        <v>3</v>
      </c>
      <c r="DK1120" s="2" t="s">
        <v>3</v>
      </c>
      <c r="DL1120" s="2" t="s">
        <v>3</v>
      </c>
      <c r="DM1120" s="2" t="s">
        <v>3</v>
      </c>
      <c r="DN1120" s="2">
        <v>0</v>
      </c>
      <c r="DO1120" s="2">
        <v>0</v>
      </c>
      <c r="DP1120" s="2">
        <v>1</v>
      </c>
      <c r="DQ1120" s="2">
        <v>1</v>
      </c>
      <c r="DR1120" s="2"/>
      <c r="DS1120" s="2"/>
      <c r="DT1120" s="2"/>
      <c r="DU1120" s="2">
        <v>1005</v>
      </c>
      <c r="DV1120" s="2" t="s">
        <v>214</v>
      </c>
      <c r="DW1120" s="2" t="s">
        <v>214</v>
      </c>
      <c r="DX1120" s="2">
        <v>1</v>
      </c>
      <c r="DY1120" s="2"/>
      <c r="DZ1120" s="2" t="s">
        <v>3</v>
      </c>
      <c r="EA1120" s="2" t="s">
        <v>3</v>
      </c>
      <c r="EB1120" s="2" t="s">
        <v>3</v>
      </c>
      <c r="EC1120" s="2" t="s">
        <v>3</v>
      </c>
      <c r="ED1120" s="2"/>
      <c r="EE1120" s="2">
        <v>55586448</v>
      </c>
      <c r="EF1120" s="2">
        <v>30</v>
      </c>
      <c r="EG1120" s="2" t="s">
        <v>117</v>
      </c>
      <c r="EH1120" s="2">
        <v>0</v>
      </c>
      <c r="EI1120" s="2" t="s">
        <v>3</v>
      </c>
      <c r="EJ1120" s="2">
        <v>1</v>
      </c>
      <c r="EK1120" s="2">
        <v>12</v>
      </c>
      <c r="EL1120" s="2" t="s">
        <v>392</v>
      </c>
      <c r="EM1120" s="2" t="s">
        <v>393</v>
      </c>
      <c r="EN1120" s="2"/>
      <c r="EO1120" s="2" t="s">
        <v>3</v>
      </c>
      <c r="EP1120" s="2"/>
      <c r="EQ1120" s="2">
        <v>0</v>
      </c>
      <c r="ER1120" s="2">
        <v>39.450000000000003</v>
      </c>
      <c r="ES1120" s="2">
        <v>39.450000000000003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>
        <v>0</v>
      </c>
      <c r="FR1120" s="2">
        <v>0</v>
      </c>
      <c r="FS1120" s="2">
        <v>0</v>
      </c>
      <c r="FT1120" s="2"/>
      <c r="FU1120" s="2"/>
      <c r="FV1120" s="2"/>
      <c r="FW1120" s="2"/>
      <c r="FX1120" s="2">
        <v>99</v>
      </c>
      <c r="FY1120" s="2">
        <v>59</v>
      </c>
      <c r="FZ1120" s="2"/>
      <c r="GA1120" s="2" t="s">
        <v>3</v>
      </c>
      <c r="GB1120" s="2"/>
      <c r="GC1120" s="2"/>
      <c r="GD1120" s="2">
        <v>1</v>
      </c>
      <c r="GE1120" s="2"/>
      <c r="GF1120" s="2">
        <v>1053069243</v>
      </c>
      <c r="GG1120" s="2">
        <v>2</v>
      </c>
      <c r="GH1120" s="2">
        <v>1</v>
      </c>
      <c r="GI1120" s="2">
        <v>-2</v>
      </c>
      <c r="GJ1120" s="2">
        <v>0</v>
      </c>
      <c r="GK1120" s="2">
        <v>0</v>
      </c>
      <c r="GL1120" s="2">
        <f t="shared" si="1163"/>
        <v>0</v>
      </c>
      <c r="GM1120" s="2">
        <f t="shared" si="1164"/>
        <v>237.17</v>
      </c>
      <c r="GN1120" s="2">
        <f t="shared" si="1165"/>
        <v>237.17</v>
      </c>
      <c r="GO1120" s="2">
        <f t="shared" si="1166"/>
        <v>0</v>
      </c>
      <c r="GP1120" s="2">
        <f t="shared" si="1167"/>
        <v>0</v>
      </c>
      <c r="GQ1120" s="2"/>
      <c r="GR1120" s="2">
        <v>0</v>
      </c>
      <c r="GS1120" s="2">
        <v>3</v>
      </c>
      <c r="GT1120" s="2">
        <v>0</v>
      </c>
      <c r="GU1120" s="2" t="s">
        <v>3</v>
      </c>
      <c r="GV1120" s="2">
        <f t="shared" si="1168"/>
        <v>0</v>
      </c>
      <c r="GW1120" s="2">
        <v>1</v>
      </c>
      <c r="GX1120" s="2">
        <f t="shared" si="1169"/>
        <v>0</v>
      </c>
      <c r="GY1120" s="2"/>
      <c r="GZ1120" s="2"/>
      <c r="HA1120" s="2">
        <v>0</v>
      </c>
      <c r="HB1120" s="2">
        <v>0</v>
      </c>
      <c r="HC1120" s="2">
        <f t="shared" si="1170"/>
        <v>0</v>
      </c>
      <c r="HD1120" s="2"/>
      <c r="HE1120" s="2" t="s">
        <v>3</v>
      </c>
      <c r="HF1120" s="2" t="s">
        <v>3</v>
      </c>
      <c r="HG1120" s="2"/>
      <c r="HH1120" s="2"/>
      <c r="HI1120" s="2"/>
      <c r="HJ1120" s="2"/>
      <c r="HK1120" s="2"/>
      <c r="HL1120" s="2"/>
      <c r="HM1120" s="2" t="s">
        <v>3</v>
      </c>
      <c r="HN1120" s="2" t="s">
        <v>3</v>
      </c>
      <c r="HO1120" s="2" t="s">
        <v>3</v>
      </c>
      <c r="HP1120" s="2" t="s">
        <v>3</v>
      </c>
      <c r="HQ1120" s="2" t="s">
        <v>3</v>
      </c>
      <c r="HR1120" s="2"/>
      <c r="HS1120" s="2">
        <v>0</v>
      </c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>
        <v>0</v>
      </c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</row>
    <row r="1121" spans="1:255" x14ac:dyDescent="0.25">
      <c r="A1121">
        <v>18</v>
      </c>
      <c r="B1121">
        <v>1</v>
      </c>
      <c r="C1121">
        <v>1070</v>
      </c>
      <c r="E1121" t="s">
        <v>601</v>
      </c>
      <c r="F1121" t="s">
        <v>395</v>
      </c>
      <c r="G1121" t="s">
        <v>396</v>
      </c>
      <c r="H1121" t="s">
        <v>214</v>
      </c>
      <c r="I1121">
        <f>I1119*J1121</f>
        <v>6</v>
      </c>
      <c r="J1121">
        <v>120</v>
      </c>
      <c r="K1121">
        <v>120</v>
      </c>
      <c r="O1121">
        <f t="shared" si="1139"/>
        <v>1166.8800000000001</v>
      </c>
      <c r="P1121">
        <f t="shared" si="1140"/>
        <v>1166.8800000000001</v>
      </c>
      <c r="Q1121">
        <f>(ROUND((ROUND(((ET1121)*AV1121*I1121),2)*BB1121),2)+ROUND((ROUND(((AE1121-(EU1121))*AV1121*I1121),2)*BS1121),2))</f>
        <v>0</v>
      </c>
      <c r="R1121">
        <f t="shared" si="1141"/>
        <v>0</v>
      </c>
      <c r="S1121">
        <f t="shared" si="1142"/>
        <v>0</v>
      </c>
      <c r="T1121">
        <f t="shared" si="1143"/>
        <v>0</v>
      </c>
      <c r="U1121">
        <f t="shared" si="1144"/>
        <v>0</v>
      </c>
      <c r="V1121">
        <f t="shared" si="1145"/>
        <v>0</v>
      </c>
      <c r="W1121">
        <f t="shared" si="1146"/>
        <v>0</v>
      </c>
      <c r="X1121">
        <f t="shared" si="1147"/>
        <v>0</v>
      </c>
      <c r="Y1121">
        <f t="shared" si="1148"/>
        <v>0</v>
      </c>
      <c r="AA1121">
        <v>56481267</v>
      </c>
      <c r="AB1121">
        <f t="shared" si="1149"/>
        <v>39.450000000000003</v>
      </c>
      <c r="AC1121">
        <f t="shared" si="1150"/>
        <v>39.450000000000003</v>
      </c>
      <c r="AD1121">
        <f>ROUND((((ET1121)-(EU1121))+AE1121),6)</f>
        <v>0</v>
      </c>
      <c r="AE1121">
        <f>ROUND((EU1121),6)</f>
        <v>0</v>
      </c>
      <c r="AF1121">
        <f>ROUND((EV1121),6)</f>
        <v>0</v>
      </c>
      <c r="AG1121">
        <f t="shared" si="1151"/>
        <v>0</v>
      </c>
      <c r="AH1121">
        <f>(EW1121)</f>
        <v>0</v>
      </c>
      <c r="AI1121">
        <f>(EX1121)</f>
        <v>0</v>
      </c>
      <c r="AJ1121">
        <f t="shared" si="1152"/>
        <v>0</v>
      </c>
      <c r="AK1121">
        <v>39.450000000000003</v>
      </c>
      <c r="AL1121">
        <v>39.450000000000003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99</v>
      </c>
      <c r="AU1121">
        <v>59</v>
      </c>
      <c r="AV1121">
        <v>1</v>
      </c>
      <c r="AW1121">
        <v>1.002</v>
      </c>
      <c r="AZ1121">
        <v>1</v>
      </c>
      <c r="BA1121">
        <v>1</v>
      </c>
      <c r="BB1121">
        <v>1</v>
      </c>
      <c r="BC1121">
        <v>4.92</v>
      </c>
      <c r="BD1121" t="s">
        <v>3</v>
      </c>
      <c r="BE1121" t="s">
        <v>3</v>
      </c>
      <c r="BF1121" t="s">
        <v>3</v>
      </c>
      <c r="BG1121" t="s">
        <v>3</v>
      </c>
      <c r="BH1121">
        <v>3</v>
      </c>
      <c r="BI1121">
        <v>1</v>
      </c>
      <c r="BJ1121" t="s">
        <v>397</v>
      </c>
      <c r="BM1121">
        <v>12</v>
      </c>
      <c r="BN1121">
        <v>0</v>
      </c>
      <c r="BO1121" t="s">
        <v>395</v>
      </c>
      <c r="BP1121">
        <v>1</v>
      </c>
      <c r="BQ1121">
        <v>30</v>
      </c>
      <c r="BR1121">
        <v>0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 t="s">
        <v>3</v>
      </c>
      <c r="BZ1121">
        <v>99</v>
      </c>
      <c r="CA1121">
        <v>59</v>
      </c>
      <c r="CB1121" t="s">
        <v>3</v>
      </c>
      <c r="CE1121">
        <v>30</v>
      </c>
      <c r="CF1121">
        <v>0</v>
      </c>
      <c r="CG1121">
        <v>0</v>
      </c>
      <c r="CM1121">
        <v>0</v>
      </c>
      <c r="CN1121" t="s">
        <v>3</v>
      </c>
      <c r="CO1121">
        <v>0</v>
      </c>
      <c r="CP1121">
        <f t="shared" si="1153"/>
        <v>1166.8800000000001</v>
      </c>
      <c r="CQ1121">
        <f t="shared" si="1154"/>
        <v>194.49</v>
      </c>
      <c r="CR1121">
        <f>(ROUND((ROUND(((ET1121)*AV1121*1),2)*BB1121),2)+ROUND((ROUND(((AE1121-(EU1121))*AV1121*1),2)*BS1121),2))</f>
        <v>0</v>
      </c>
      <c r="CS1121">
        <f t="shared" si="1155"/>
        <v>0</v>
      </c>
      <c r="CT1121">
        <f t="shared" si="1156"/>
        <v>0</v>
      </c>
      <c r="CU1121">
        <f t="shared" si="1157"/>
        <v>0</v>
      </c>
      <c r="CV1121">
        <f t="shared" si="1158"/>
        <v>0</v>
      </c>
      <c r="CW1121">
        <f t="shared" si="1159"/>
        <v>0</v>
      </c>
      <c r="CX1121">
        <f t="shared" si="1160"/>
        <v>0</v>
      </c>
      <c r="CY1121">
        <f t="shared" si="1161"/>
        <v>0</v>
      </c>
      <c r="CZ1121">
        <f t="shared" si="1162"/>
        <v>0</v>
      </c>
      <c r="DC1121" t="s">
        <v>3</v>
      </c>
      <c r="DD1121" t="s">
        <v>3</v>
      </c>
      <c r="DE1121" t="s">
        <v>3</v>
      </c>
      <c r="DF1121" t="s">
        <v>3</v>
      </c>
      <c r="DG1121" t="s">
        <v>3</v>
      </c>
      <c r="DH1121" t="s">
        <v>3</v>
      </c>
      <c r="DI1121" t="s">
        <v>3</v>
      </c>
      <c r="DJ1121" t="s">
        <v>3</v>
      </c>
      <c r="DK1121" t="s">
        <v>3</v>
      </c>
      <c r="DL1121" t="s">
        <v>3</v>
      </c>
      <c r="DM1121" t="s">
        <v>3</v>
      </c>
      <c r="DN1121">
        <v>0</v>
      </c>
      <c r="DO1121">
        <v>0</v>
      </c>
      <c r="DP1121">
        <v>1</v>
      </c>
      <c r="DQ1121">
        <v>1</v>
      </c>
      <c r="DU1121">
        <v>1005</v>
      </c>
      <c r="DV1121" t="s">
        <v>214</v>
      </c>
      <c r="DW1121" t="s">
        <v>214</v>
      </c>
      <c r="DX1121">
        <v>1</v>
      </c>
      <c r="DZ1121" t="s">
        <v>3</v>
      </c>
      <c r="EA1121" t="s">
        <v>3</v>
      </c>
      <c r="EB1121" t="s">
        <v>3</v>
      </c>
      <c r="EC1121" t="s">
        <v>3</v>
      </c>
      <c r="EE1121">
        <v>55586448</v>
      </c>
      <c r="EF1121">
        <v>30</v>
      </c>
      <c r="EG1121" t="s">
        <v>117</v>
      </c>
      <c r="EH1121">
        <v>0</v>
      </c>
      <c r="EI1121" t="s">
        <v>3</v>
      </c>
      <c r="EJ1121">
        <v>1</v>
      </c>
      <c r="EK1121">
        <v>12</v>
      </c>
      <c r="EL1121" t="s">
        <v>392</v>
      </c>
      <c r="EM1121" t="s">
        <v>393</v>
      </c>
      <c r="EO1121" t="s">
        <v>3</v>
      </c>
      <c r="EQ1121">
        <v>0</v>
      </c>
      <c r="ER1121">
        <v>39.450000000000003</v>
      </c>
      <c r="ES1121">
        <v>39.450000000000003</v>
      </c>
      <c r="ET1121">
        <v>0</v>
      </c>
      <c r="EU1121">
        <v>0</v>
      </c>
      <c r="EV1121">
        <v>0</v>
      </c>
      <c r="EW1121">
        <v>0</v>
      </c>
      <c r="EX1121">
        <v>0</v>
      </c>
      <c r="FQ1121">
        <v>0</v>
      </c>
      <c r="FR1121">
        <v>0</v>
      </c>
      <c r="FS1121">
        <v>0</v>
      </c>
      <c r="FX1121">
        <v>99</v>
      </c>
      <c r="FY1121">
        <v>59</v>
      </c>
      <c r="GA1121" t="s">
        <v>3</v>
      </c>
      <c r="GD1121">
        <v>1</v>
      </c>
      <c r="GF1121">
        <v>1053069243</v>
      </c>
      <c r="GG1121">
        <v>2</v>
      </c>
      <c r="GH1121">
        <v>1</v>
      </c>
      <c r="GI1121">
        <v>2</v>
      </c>
      <c r="GJ1121">
        <v>0</v>
      </c>
      <c r="GK1121">
        <v>0</v>
      </c>
      <c r="GL1121">
        <f t="shared" si="1163"/>
        <v>0</v>
      </c>
      <c r="GM1121">
        <f t="shared" si="1164"/>
        <v>1166.8800000000001</v>
      </c>
      <c r="GN1121">
        <f t="shared" si="1165"/>
        <v>1166.8800000000001</v>
      </c>
      <c r="GO1121">
        <f t="shared" si="1166"/>
        <v>0</v>
      </c>
      <c r="GP1121">
        <f t="shared" si="1167"/>
        <v>0</v>
      </c>
      <c r="GR1121">
        <v>0</v>
      </c>
      <c r="GS1121">
        <v>3</v>
      </c>
      <c r="GT1121">
        <v>0</v>
      </c>
      <c r="GU1121" t="s">
        <v>3</v>
      </c>
      <c r="GV1121">
        <f t="shared" si="1168"/>
        <v>0</v>
      </c>
      <c r="GW1121">
        <v>1</v>
      </c>
      <c r="GX1121">
        <f t="shared" si="1169"/>
        <v>0</v>
      </c>
      <c r="HA1121">
        <v>0</v>
      </c>
      <c r="HB1121">
        <v>0</v>
      </c>
      <c r="HC1121">
        <f t="shared" si="1170"/>
        <v>0</v>
      </c>
      <c r="HE1121" t="s">
        <v>3</v>
      </c>
      <c r="HF1121" t="s">
        <v>3</v>
      </c>
      <c r="HM1121" t="s">
        <v>3</v>
      </c>
      <c r="HN1121" t="s">
        <v>3</v>
      </c>
      <c r="HO1121" t="s">
        <v>3</v>
      </c>
      <c r="HP1121" t="s">
        <v>3</v>
      </c>
      <c r="HQ1121" t="s">
        <v>3</v>
      </c>
      <c r="HS1121">
        <v>0</v>
      </c>
      <c r="IK1121">
        <v>0</v>
      </c>
    </row>
    <row r="1122" spans="1:255" x14ac:dyDescent="0.25">
      <c r="A1122" s="2">
        <v>17</v>
      </c>
      <c r="B1122" s="2">
        <v>1</v>
      </c>
      <c r="C1122" s="2">
        <f>ROW(SmtRes!A1088)</f>
        <v>1088</v>
      </c>
      <c r="D1122" s="2">
        <f>ROW(EtalonRes!A1056)</f>
        <v>1056</v>
      </c>
      <c r="E1122" s="2" t="s">
        <v>602</v>
      </c>
      <c r="F1122" s="2" t="s">
        <v>399</v>
      </c>
      <c r="G1122" s="2" t="s">
        <v>400</v>
      </c>
      <c r="H1122" s="2" t="s">
        <v>231</v>
      </c>
      <c r="I1122" s="2">
        <f>ROUND(1.7/100,9)</f>
        <v>1.7000000000000001E-2</v>
      </c>
      <c r="J1122" s="2">
        <v>0</v>
      </c>
      <c r="K1122" s="2">
        <f>ROUND(1.7/100,9)</f>
        <v>1.7000000000000001E-2</v>
      </c>
      <c r="L1122" s="2"/>
      <c r="M1122" s="2"/>
      <c r="N1122" s="2"/>
      <c r="O1122" s="2">
        <f t="shared" si="1139"/>
        <v>105</v>
      </c>
      <c r="P1122" s="2">
        <f t="shared" si="1140"/>
        <v>31.26</v>
      </c>
      <c r="Q1122" s="2">
        <f>(ROUND((ROUND((((ET1122*1.25*1.1))*AV1122*I1122),2)*BB1122),2)+ROUND((ROUND(((AE1122-((EU1122*1.25*1.1)))*AV1122*I1122),2)*BS1122),2))</f>
        <v>28.68</v>
      </c>
      <c r="R1122" s="2">
        <f t="shared" si="1141"/>
        <v>0.88</v>
      </c>
      <c r="S1122" s="2">
        <f t="shared" si="1142"/>
        <v>45.06</v>
      </c>
      <c r="T1122" s="2">
        <f t="shared" si="1143"/>
        <v>0</v>
      </c>
      <c r="U1122" s="2">
        <f t="shared" si="1144"/>
        <v>4.0303165649999997</v>
      </c>
      <c r="V1122" s="2">
        <f t="shared" si="1145"/>
        <v>0</v>
      </c>
      <c r="W1122" s="2">
        <f t="shared" si="1146"/>
        <v>0</v>
      </c>
      <c r="X1122" s="2">
        <f t="shared" si="1147"/>
        <v>42.26</v>
      </c>
      <c r="Y1122" s="2">
        <f t="shared" si="1148"/>
        <v>22.51</v>
      </c>
      <c r="Z1122" s="2"/>
      <c r="AA1122" s="2">
        <v>56481265</v>
      </c>
      <c r="AB1122" s="2">
        <f t="shared" si="1149"/>
        <v>5941.6808000000001</v>
      </c>
      <c r="AC1122" s="2">
        <f t="shared" si="1150"/>
        <v>1799.05</v>
      </c>
      <c r="AD1122" s="2">
        <f>ROUND(((((ET1122*1.25*1.1))-((EU1122*1.25*1.1)))+AE1122),6)</f>
        <v>1611.0875000000001</v>
      </c>
      <c r="AE1122" s="2">
        <f>ROUND(((EU1122*1.25*1.1)),6)</f>
        <v>49.376249999999999</v>
      </c>
      <c r="AF1122" s="2">
        <f>ROUND(((EV1122*1.15*1.1)),6)</f>
        <v>2531.5432999999998</v>
      </c>
      <c r="AG1122" s="2">
        <f t="shared" si="1151"/>
        <v>0</v>
      </c>
      <c r="AH1122" s="2">
        <f>((EW1122*1.15*1.1))</f>
        <v>226.435</v>
      </c>
      <c r="AI1122" s="2">
        <f>((EX1122*1.25*1.1))</f>
        <v>0</v>
      </c>
      <c r="AJ1122" s="2">
        <f t="shared" si="1152"/>
        <v>0</v>
      </c>
      <c r="AK1122" s="2">
        <v>4971.97</v>
      </c>
      <c r="AL1122" s="2">
        <v>1799.05</v>
      </c>
      <c r="AM1122" s="2">
        <v>1171.7</v>
      </c>
      <c r="AN1122" s="2">
        <v>35.909999999999997</v>
      </c>
      <c r="AO1122" s="2">
        <v>2001.22</v>
      </c>
      <c r="AP1122" s="2">
        <v>0</v>
      </c>
      <c r="AQ1122" s="2">
        <v>179</v>
      </c>
      <c r="AR1122" s="2">
        <v>0</v>
      </c>
      <c r="AS1122" s="2">
        <v>0</v>
      </c>
      <c r="AT1122" s="2">
        <v>92</v>
      </c>
      <c r="AU1122" s="2">
        <v>49</v>
      </c>
      <c r="AV1122" s="2">
        <v>1.0469999999999999</v>
      </c>
      <c r="AW1122" s="2">
        <v>1.022</v>
      </c>
      <c r="AX1122" s="2"/>
      <c r="AY1122" s="2"/>
      <c r="AZ1122" s="2">
        <v>1</v>
      </c>
      <c r="BA1122" s="2">
        <v>1</v>
      </c>
      <c r="BB1122" s="2">
        <v>1</v>
      </c>
      <c r="BC1122" s="2">
        <v>1</v>
      </c>
      <c r="BD1122" s="2" t="s">
        <v>3</v>
      </c>
      <c r="BE1122" s="2" t="s">
        <v>3</v>
      </c>
      <c r="BF1122" s="2" t="s">
        <v>3</v>
      </c>
      <c r="BG1122" s="2" t="s">
        <v>3</v>
      </c>
      <c r="BH1122" s="2">
        <v>0</v>
      </c>
      <c r="BI1122" s="2">
        <v>1</v>
      </c>
      <c r="BJ1122" s="2" t="s">
        <v>401</v>
      </c>
      <c r="BK1122" s="2"/>
      <c r="BL1122" s="2"/>
      <c r="BM1122" s="2">
        <v>8</v>
      </c>
      <c r="BN1122" s="2">
        <v>0</v>
      </c>
      <c r="BO1122" s="2" t="s">
        <v>399</v>
      </c>
      <c r="BP1122" s="2">
        <v>1</v>
      </c>
      <c r="BQ1122" s="2">
        <v>30</v>
      </c>
      <c r="BR1122" s="2">
        <v>0</v>
      </c>
      <c r="BS1122" s="2">
        <v>1</v>
      </c>
      <c r="BT1122" s="2">
        <v>1</v>
      </c>
      <c r="BU1122" s="2">
        <v>1</v>
      </c>
      <c r="BV1122" s="2">
        <v>1</v>
      </c>
      <c r="BW1122" s="2">
        <v>1</v>
      </c>
      <c r="BX1122" s="2">
        <v>1</v>
      </c>
      <c r="BY1122" s="2" t="s">
        <v>3</v>
      </c>
      <c r="BZ1122" s="2">
        <v>92</v>
      </c>
      <c r="CA1122" s="2">
        <v>49</v>
      </c>
      <c r="CB1122" s="2" t="s">
        <v>3</v>
      </c>
      <c r="CC1122" s="2"/>
      <c r="CD1122" s="2"/>
      <c r="CE1122" s="2">
        <v>30</v>
      </c>
      <c r="CF1122" s="2">
        <v>0</v>
      </c>
      <c r="CG1122" s="2">
        <v>0</v>
      </c>
      <c r="CH1122" s="2"/>
      <c r="CI1122" s="2"/>
      <c r="CJ1122" s="2"/>
      <c r="CK1122" s="2"/>
      <c r="CL1122" s="2"/>
      <c r="CM1122" s="2">
        <v>0</v>
      </c>
      <c r="CN1122" s="2" t="s">
        <v>3</v>
      </c>
      <c r="CO1122" s="2">
        <v>0</v>
      </c>
      <c r="CP1122" s="2">
        <f t="shared" si="1153"/>
        <v>105</v>
      </c>
      <c r="CQ1122" s="2">
        <f t="shared" si="1154"/>
        <v>1838.63</v>
      </c>
      <c r="CR1122" s="2">
        <f>(ROUND((ROUND((((ET1122*1.25*1.1))*AV1122*1),2)*BB1122),2)+ROUND((ROUND(((AE1122-((EU1122*1.25*1.1)))*AV1122*1),2)*BS1122),2))</f>
        <v>1686.81</v>
      </c>
      <c r="CS1122" s="2">
        <f t="shared" si="1155"/>
        <v>51.7</v>
      </c>
      <c r="CT1122" s="2">
        <f t="shared" si="1156"/>
        <v>2650.53</v>
      </c>
      <c r="CU1122" s="2">
        <f t="shared" si="1157"/>
        <v>0</v>
      </c>
      <c r="CV1122" s="2">
        <f t="shared" si="1158"/>
        <v>237.07744499999998</v>
      </c>
      <c r="CW1122" s="2">
        <f t="shared" si="1159"/>
        <v>0</v>
      </c>
      <c r="CX1122" s="2">
        <f t="shared" si="1160"/>
        <v>0</v>
      </c>
      <c r="CY1122" s="2">
        <f t="shared" si="1161"/>
        <v>42.264800000000008</v>
      </c>
      <c r="CZ1122" s="2">
        <f t="shared" si="1162"/>
        <v>22.510600000000004</v>
      </c>
      <c r="DA1122" s="2"/>
      <c r="DB1122" s="2"/>
      <c r="DC1122" s="2" t="s">
        <v>3</v>
      </c>
      <c r="DD1122" s="2" t="s">
        <v>3</v>
      </c>
      <c r="DE1122" s="2" t="s">
        <v>165</v>
      </c>
      <c r="DF1122" s="2" t="s">
        <v>165</v>
      </c>
      <c r="DG1122" s="2" t="s">
        <v>166</v>
      </c>
      <c r="DH1122" s="2" t="s">
        <v>3</v>
      </c>
      <c r="DI1122" s="2" t="s">
        <v>166</v>
      </c>
      <c r="DJ1122" s="2" t="s">
        <v>165</v>
      </c>
      <c r="DK1122" s="2" t="s">
        <v>3</v>
      </c>
      <c r="DL1122" s="2" t="s">
        <v>3</v>
      </c>
      <c r="DM1122" s="2" t="s">
        <v>3</v>
      </c>
      <c r="DN1122" s="2">
        <v>0</v>
      </c>
      <c r="DO1122" s="2">
        <v>0</v>
      </c>
      <c r="DP1122" s="2">
        <v>1</v>
      </c>
      <c r="DQ1122" s="2">
        <v>1</v>
      </c>
      <c r="DR1122" s="2"/>
      <c r="DS1122" s="2"/>
      <c r="DT1122" s="2"/>
      <c r="DU1122" s="2">
        <v>1013</v>
      </c>
      <c r="DV1122" s="2" t="s">
        <v>231</v>
      </c>
      <c r="DW1122" s="2" t="s">
        <v>231</v>
      </c>
      <c r="DX1122" s="2">
        <v>1</v>
      </c>
      <c r="DY1122" s="2"/>
      <c r="DZ1122" s="2" t="s">
        <v>3</v>
      </c>
      <c r="EA1122" s="2" t="s">
        <v>3</v>
      </c>
      <c r="EB1122" s="2" t="s">
        <v>3</v>
      </c>
      <c r="EC1122" s="2" t="s">
        <v>3</v>
      </c>
      <c r="ED1122" s="2"/>
      <c r="EE1122" s="2">
        <v>55586444</v>
      </c>
      <c r="EF1122" s="2">
        <v>30</v>
      </c>
      <c r="EG1122" s="2" t="s">
        <v>117</v>
      </c>
      <c r="EH1122" s="2">
        <v>0</v>
      </c>
      <c r="EI1122" s="2" t="s">
        <v>3</v>
      </c>
      <c r="EJ1122" s="2">
        <v>1</v>
      </c>
      <c r="EK1122" s="2">
        <v>8</v>
      </c>
      <c r="EL1122" s="2" t="s">
        <v>233</v>
      </c>
      <c r="EM1122" s="2" t="s">
        <v>234</v>
      </c>
      <c r="EN1122" s="2"/>
      <c r="EO1122" s="2" t="s">
        <v>52</v>
      </c>
      <c r="EP1122" s="2"/>
      <c r="EQ1122" s="2">
        <v>0</v>
      </c>
      <c r="ER1122" s="2">
        <v>4971.97</v>
      </c>
      <c r="ES1122" s="2">
        <v>1799.05</v>
      </c>
      <c r="ET1122" s="2">
        <v>1171.7</v>
      </c>
      <c r="EU1122" s="2">
        <v>35.909999999999997</v>
      </c>
      <c r="EV1122" s="2">
        <v>2001.22</v>
      </c>
      <c r="EW1122" s="2">
        <v>179</v>
      </c>
      <c r="EX1122" s="2">
        <v>0</v>
      </c>
      <c r="EY1122" s="2">
        <v>0</v>
      </c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>
        <v>0</v>
      </c>
      <c r="FR1122" s="2">
        <v>0</v>
      </c>
      <c r="FS1122" s="2">
        <v>0</v>
      </c>
      <c r="FT1122" s="2"/>
      <c r="FU1122" s="2"/>
      <c r="FV1122" s="2"/>
      <c r="FW1122" s="2"/>
      <c r="FX1122" s="2">
        <v>92</v>
      </c>
      <c r="FY1122" s="2">
        <v>49</v>
      </c>
      <c r="FZ1122" s="2"/>
      <c r="GA1122" s="2" t="s">
        <v>3</v>
      </c>
      <c r="GB1122" s="2"/>
      <c r="GC1122" s="2"/>
      <c r="GD1122" s="2">
        <v>1</v>
      </c>
      <c r="GE1122" s="2"/>
      <c r="GF1122" s="2">
        <v>-1676319000</v>
      </c>
      <c r="GG1122" s="2">
        <v>2</v>
      </c>
      <c r="GH1122" s="2">
        <v>1</v>
      </c>
      <c r="GI1122" s="2">
        <v>2</v>
      </c>
      <c r="GJ1122" s="2">
        <v>0</v>
      </c>
      <c r="GK1122" s="2">
        <v>0</v>
      </c>
      <c r="GL1122" s="2">
        <f t="shared" si="1163"/>
        <v>0</v>
      </c>
      <c r="GM1122" s="2">
        <f t="shared" si="1164"/>
        <v>169.77</v>
      </c>
      <c r="GN1122" s="2">
        <f t="shared" si="1165"/>
        <v>169.77</v>
      </c>
      <c r="GO1122" s="2">
        <f t="shared" si="1166"/>
        <v>0</v>
      </c>
      <c r="GP1122" s="2">
        <f t="shared" si="1167"/>
        <v>0</v>
      </c>
      <c r="GQ1122" s="2"/>
      <c r="GR1122" s="2">
        <v>0</v>
      </c>
      <c r="GS1122" s="2">
        <v>3</v>
      </c>
      <c r="GT1122" s="2">
        <v>0</v>
      </c>
      <c r="GU1122" s="2" t="s">
        <v>3</v>
      </c>
      <c r="GV1122" s="2">
        <f t="shared" si="1168"/>
        <v>0</v>
      </c>
      <c r="GW1122" s="2">
        <v>1</v>
      </c>
      <c r="GX1122" s="2">
        <f t="shared" si="1169"/>
        <v>0</v>
      </c>
      <c r="GY1122" s="2"/>
      <c r="GZ1122" s="2"/>
      <c r="HA1122" s="2">
        <v>0</v>
      </c>
      <c r="HB1122" s="2">
        <v>0</v>
      </c>
      <c r="HC1122" s="2">
        <f t="shared" si="1170"/>
        <v>0</v>
      </c>
      <c r="HD1122" s="2"/>
      <c r="HE1122" s="2" t="s">
        <v>3</v>
      </c>
      <c r="HF1122" s="2" t="s">
        <v>3</v>
      </c>
      <c r="HG1122" s="2"/>
      <c r="HH1122" s="2"/>
      <c r="HI1122" s="2"/>
      <c r="HJ1122" s="2"/>
      <c r="HK1122" s="2"/>
      <c r="HL1122" s="2"/>
      <c r="HM1122" s="2" t="s">
        <v>3</v>
      </c>
      <c r="HN1122" s="2" t="s">
        <v>3</v>
      </c>
      <c r="HO1122" s="2" t="s">
        <v>3</v>
      </c>
      <c r="HP1122" s="2" t="s">
        <v>3</v>
      </c>
      <c r="HQ1122" s="2" t="s">
        <v>3</v>
      </c>
      <c r="HR1122" s="2"/>
      <c r="HS1122" s="2">
        <v>0</v>
      </c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>
        <v>0</v>
      </c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</row>
    <row r="1123" spans="1:255" x14ac:dyDescent="0.25">
      <c r="A1123">
        <v>17</v>
      </c>
      <c r="B1123">
        <v>1</v>
      </c>
      <c r="C1123">
        <f>ROW(SmtRes!A1106)</f>
        <v>1106</v>
      </c>
      <c r="D1123">
        <f>ROW(EtalonRes!A1072)</f>
        <v>1072</v>
      </c>
      <c r="E1123" t="s">
        <v>602</v>
      </c>
      <c r="F1123" t="s">
        <v>399</v>
      </c>
      <c r="G1123" t="s">
        <v>400</v>
      </c>
      <c r="H1123" t="s">
        <v>231</v>
      </c>
      <c r="I1123">
        <f>ROUND(1.7/100,9)</f>
        <v>1.7000000000000001E-2</v>
      </c>
      <c r="J1123">
        <v>0</v>
      </c>
      <c r="K1123">
        <f>ROUND(1.7/100,9)</f>
        <v>1.7000000000000001E-2</v>
      </c>
      <c r="O1123">
        <f t="shared" si="1139"/>
        <v>2824.25</v>
      </c>
      <c r="P1123">
        <f t="shared" si="1140"/>
        <v>320.73</v>
      </c>
      <c r="Q1123">
        <f>(ROUND((ROUND((((ET1123*1.25*1.1))*AV1123*I1123),2)*BB1123),2)+ROUND((ROUND(((AE1123-((EU1123*1.25*1.1)))*AV1123*I1123),2)*BS1123),2))</f>
        <v>348.75</v>
      </c>
      <c r="R1123">
        <f t="shared" si="1141"/>
        <v>42.08</v>
      </c>
      <c r="S1123">
        <f t="shared" si="1142"/>
        <v>2154.77</v>
      </c>
      <c r="T1123">
        <f t="shared" si="1143"/>
        <v>0</v>
      </c>
      <c r="U1123">
        <f t="shared" si="1144"/>
        <v>4.0303165649999997</v>
      </c>
      <c r="V1123">
        <f t="shared" si="1145"/>
        <v>0</v>
      </c>
      <c r="W1123">
        <f t="shared" si="1146"/>
        <v>0</v>
      </c>
      <c r="X1123">
        <f t="shared" si="1147"/>
        <v>2021.1</v>
      </c>
      <c r="Y1123">
        <f t="shared" si="1148"/>
        <v>1076.46</v>
      </c>
      <c r="AA1123">
        <v>56481267</v>
      </c>
      <c r="AB1123">
        <f t="shared" si="1149"/>
        <v>5941.6808000000001</v>
      </c>
      <c r="AC1123">
        <f t="shared" si="1150"/>
        <v>1799.05</v>
      </c>
      <c r="AD1123">
        <f>ROUND(((((ET1123*1.25*1.1))-((EU1123*1.25*1.1)))+AE1123),6)</f>
        <v>1611.0875000000001</v>
      </c>
      <c r="AE1123">
        <f>ROUND(((EU1123*1.25*1.1)),6)</f>
        <v>49.376249999999999</v>
      </c>
      <c r="AF1123">
        <f>ROUND(((EV1123*1.15*1.1)),6)</f>
        <v>2531.5432999999998</v>
      </c>
      <c r="AG1123">
        <f t="shared" si="1151"/>
        <v>0</v>
      </c>
      <c r="AH1123">
        <f>((EW1123*1.15*1.1))</f>
        <v>226.435</v>
      </c>
      <c r="AI1123">
        <f>((EX1123*1.25*1.1))</f>
        <v>0</v>
      </c>
      <c r="AJ1123">
        <f t="shared" si="1152"/>
        <v>0</v>
      </c>
      <c r="AK1123">
        <v>4971.97</v>
      </c>
      <c r="AL1123">
        <v>1799.05</v>
      </c>
      <c r="AM1123">
        <v>1171.7</v>
      </c>
      <c r="AN1123">
        <v>35.909999999999997</v>
      </c>
      <c r="AO1123">
        <v>2001.22</v>
      </c>
      <c r="AP1123">
        <v>0</v>
      </c>
      <c r="AQ1123">
        <v>179</v>
      </c>
      <c r="AR1123">
        <v>0</v>
      </c>
      <c r="AS1123">
        <v>0</v>
      </c>
      <c r="AT1123">
        <v>92</v>
      </c>
      <c r="AU1123">
        <v>49</v>
      </c>
      <c r="AV1123">
        <v>1.0469999999999999</v>
      </c>
      <c r="AW1123">
        <v>1.022</v>
      </c>
      <c r="AZ1123">
        <v>1</v>
      </c>
      <c r="BA1123">
        <v>47.82</v>
      </c>
      <c r="BB1123">
        <v>12.16</v>
      </c>
      <c r="BC1123">
        <v>10.26</v>
      </c>
      <c r="BD1123" t="s">
        <v>3</v>
      </c>
      <c r="BE1123" t="s">
        <v>3</v>
      </c>
      <c r="BF1123" t="s">
        <v>3</v>
      </c>
      <c r="BG1123" t="s">
        <v>3</v>
      </c>
      <c r="BH1123">
        <v>0</v>
      </c>
      <c r="BI1123">
        <v>1</v>
      </c>
      <c r="BJ1123" t="s">
        <v>401</v>
      </c>
      <c r="BM1123">
        <v>8</v>
      </c>
      <c r="BN1123">
        <v>0</v>
      </c>
      <c r="BO1123" t="s">
        <v>399</v>
      </c>
      <c r="BP1123">
        <v>1</v>
      </c>
      <c r="BQ1123">
        <v>30</v>
      </c>
      <c r="BR1123">
        <v>0</v>
      </c>
      <c r="BS1123">
        <v>47.82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 t="s">
        <v>3</v>
      </c>
      <c r="BZ1123">
        <v>92</v>
      </c>
      <c r="CA1123">
        <v>49</v>
      </c>
      <c r="CB1123" t="s">
        <v>3</v>
      </c>
      <c r="CE1123">
        <v>30</v>
      </c>
      <c r="CF1123">
        <v>0</v>
      </c>
      <c r="CG1123">
        <v>0</v>
      </c>
      <c r="CM1123">
        <v>0</v>
      </c>
      <c r="CN1123" t="s">
        <v>3</v>
      </c>
      <c r="CO1123">
        <v>0</v>
      </c>
      <c r="CP1123">
        <f t="shared" si="1153"/>
        <v>2824.25</v>
      </c>
      <c r="CQ1123">
        <f t="shared" si="1154"/>
        <v>18864.34</v>
      </c>
      <c r="CR1123">
        <f>(ROUND((ROUND((((ET1123*1.25*1.1))*AV1123*1),2)*BB1123),2)+ROUND((ROUND(((AE1123-((EU1123*1.25*1.1)))*AV1123*1),2)*BS1123),2))</f>
        <v>20511.61</v>
      </c>
      <c r="CS1123">
        <f t="shared" si="1155"/>
        <v>2472.29</v>
      </c>
      <c r="CT1123">
        <f t="shared" si="1156"/>
        <v>126748.34</v>
      </c>
      <c r="CU1123">
        <f t="shared" si="1157"/>
        <v>0</v>
      </c>
      <c r="CV1123">
        <f t="shared" si="1158"/>
        <v>237.07744499999998</v>
      </c>
      <c r="CW1123">
        <f t="shared" si="1159"/>
        <v>0</v>
      </c>
      <c r="CX1123">
        <f t="shared" si="1160"/>
        <v>0</v>
      </c>
      <c r="CY1123">
        <f t="shared" si="1161"/>
        <v>2021.1019999999999</v>
      </c>
      <c r="CZ1123">
        <f t="shared" si="1162"/>
        <v>1076.4565</v>
      </c>
      <c r="DC1123" t="s">
        <v>3</v>
      </c>
      <c r="DD1123" t="s">
        <v>3</v>
      </c>
      <c r="DE1123" t="s">
        <v>165</v>
      </c>
      <c r="DF1123" t="s">
        <v>165</v>
      </c>
      <c r="DG1123" t="s">
        <v>166</v>
      </c>
      <c r="DH1123" t="s">
        <v>3</v>
      </c>
      <c r="DI1123" t="s">
        <v>166</v>
      </c>
      <c r="DJ1123" t="s">
        <v>165</v>
      </c>
      <c r="DK1123" t="s">
        <v>3</v>
      </c>
      <c r="DL1123" t="s">
        <v>3</v>
      </c>
      <c r="DM1123" t="s">
        <v>3</v>
      </c>
      <c r="DN1123">
        <v>0</v>
      </c>
      <c r="DO1123">
        <v>0</v>
      </c>
      <c r="DP1123">
        <v>1</v>
      </c>
      <c r="DQ1123">
        <v>1</v>
      </c>
      <c r="DU1123">
        <v>1013</v>
      </c>
      <c r="DV1123" t="s">
        <v>231</v>
      </c>
      <c r="DW1123" t="s">
        <v>231</v>
      </c>
      <c r="DX1123">
        <v>1</v>
      </c>
      <c r="DZ1123" t="s">
        <v>3</v>
      </c>
      <c r="EA1123" t="s">
        <v>3</v>
      </c>
      <c r="EB1123" t="s">
        <v>3</v>
      </c>
      <c r="EC1123" t="s">
        <v>3</v>
      </c>
      <c r="EE1123">
        <v>55586444</v>
      </c>
      <c r="EF1123">
        <v>30</v>
      </c>
      <c r="EG1123" t="s">
        <v>117</v>
      </c>
      <c r="EH1123">
        <v>0</v>
      </c>
      <c r="EI1123" t="s">
        <v>3</v>
      </c>
      <c r="EJ1123">
        <v>1</v>
      </c>
      <c r="EK1123">
        <v>8</v>
      </c>
      <c r="EL1123" t="s">
        <v>233</v>
      </c>
      <c r="EM1123" t="s">
        <v>234</v>
      </c>
      <c r="EO1123" t="s">
        <v>52</v>
      </c>
      <c r="EQ1123">
        <v>0</v>
      </c>
      <c r="ER1123">
        <v>4971.97</v>
      </c>
      <c r="ES1123">
        <v>1799.05</v>
      </c>
      <c r="ET1123">
        <v>1171.7</v>
      </c>
      <c r="EU1123">
        <v>35.909999999999997</v>
      </c>
      <c r="EV1123">
        <v>2001.22</v>
      </c>
      <c r="EW1123">
        <v>179</v>
      </c>
      <c r="EX1123">
        <v>0</v>
      </c>
      <c r="EY1123">
        <v>0</v>
      </c>
      <c r="FQ1123">
        <v>0</v>
      </c>
      <c r="FR1123">
        <v>0</v>
      </c>
      <c r="FS1123">
        <v>0</v>
      </c>
      <c r="FX1123">
        <v>92</v>
      </c>
      <c r="FY1123">
        <v>49</v>
      </c>
      <c r="GA1123" t="s">
        <v>3</v>
      </c>
      <c r="GD1123">
        <v>1</v>
      </c>
      <c r="GF1123">
        <v>-1676319000</v>
      </c>
      <c r="GG1123">
        <v>2</v>
      </c>
      <c r="GH1123">
        <v>1</v>
      </c>
      <c r="GI1123">
        <v>2</v>
      </c>
      <c r="GJ1123">
        <v>0</v>
      </c>
      <c r="GK1123">
        <v>0</v>
      </c>
      <c r="GL1123">
        <f t="shared" si="1163"/>
        <v>0</v>
      </c>
      <c r="GM1123">
        <f t="shared" si="1164"/>
        <v>5921.81</v>
      </c>
      <c r="GN1123">
        <f t="shared" si="1165"/>
        <v>5921.81</v>
      </c>
      <c r="GO1123">
        <f t="shared" si="1166"/>
        <v>0</v>
      </c>
      <c r="GP1123">
        <f t="shared" si="1167"/>
        <v>0</v>
      </c>
      <c r="GR1123">
        <v>0</v>
      </c>
      <c r="GS1123">
        <v>3</v>
      </c>
      <c r="GT1123">
        <v>0</v>
      </c>
      <c r="GU1123" t="s">
        <v>3</v>
      </c>
      <c r="GV1123">
        <f t="shared" si="1168"/>
        <v>0</v>
      </c>
      <c r="GW1123">
        <v>1</v>
      </c>
      <c r="GX1123">
        <f t="shared" si="1169"/>
        <v>0</v>
      </c>
      <c r="HA1123">
        <v>0</v>
      </c>
      <c r="HB1123">
        <v>0</v>
      </c>
      <c r="HC1123">
        <f t="shared" si="1170"/>
        <v>0</v>
      </c>
      <c r="HE1123" t="s">
        <v>3</v>
      </c>
      <c r="HF1123" t="s">
        <v>3</v>
      </c>
      <c r="HM1123" t="s">
        <v>3</v>
      </c>
      <c r="HN1123" t="s">
        <v>3</v>
      </c>
      <c r="HO1123" t="s">
        <v>3</v>
      </c>
      <c r="HP1123" t="s">
        <v>3</v>
      </c>
      <c r="HQ1123" t="s">
        <v>3</v>
      </c>
      <c r="HS1123">
        <v>0</v>
      </c>
      <c r="IK1123">
        <v>0</v>
      </c>
    </row>
    <row r="1124" spans="1:255" x14ac:dyDescent="0.25">
      <c r="A1124" s="2">
        <v>18</v>
      </c>
      <c r="B1124" s="2">
        <v>1</v>
      </c>
      <c r="C1124" s="2">
        <v>1087</v>
      </c>
      <c r="D1124" s="2"/>
      <c r="E1124" s="2" t="s">
        <v>603</v>
      </c>
      <c r="F1124" s="2" t="s">
        <v>240</v>
      </c>
      <c r="G1124" s="2" t="s">
        <v>241</v>
      </c>
      <c r="H1124" s="2" t="s">
        <v>32</v>
      </c>
      <c r="I1124" s="2">
        <f>I1122*J1124</f>
        <v>0.11544</v>
      </c>
      <c r="J1124" s="2">
        <v>6.7905882352941171</v>
      </c>
      <c r="K1124" s="2">
        <v>6.7905879999999996</v>
      </c>
      <c r="L1124" s="2"/>
      <c r="M1124" s="2"/>
      <c r="N1124" s="2"/>
      <c r="O1124" s="2">
        <f t="shared" si="1139"/>
        <v>677.64</v>
      </c>
      <c r="P1124" s="2">
        <f t="shared" si="1140"/>
        <v>677.64</v>
      </c>
      <c r="Q1124" s="2">
        <f t="shared" ref="Q1124:Q1131" si="1171">(ROUND((ROUND(((ET1124)*AV1124*I1124),2)*BB1124),2)+ROUND((ROUND(((AE1124-(EU1124))*AV1124*I1124),2)*BS1124),2))</f>
        <v>0</v>
      </c>
      <c r="R1124" s="2">
        <f t="shared" si="1141"/>
        <v>0</v>
      </c>
      <c r="S1124" s="2">
        <f t="shared" si="1142"/>
        <v>0</v>
      </c>
      <c r="T1124" s="2">
        <f t="shared" si="1143"/>
        <v>0</v>
      </c>
      <c r="U1124" s="2">
        <f t="shared" si="1144"/>
        <v>0</v>
      </c>
      <c r="V1124" s="2">
        <f t="shared" si="1145"/>
        <v>0</v>
      </c>
      <c r="W1124" s="2">
        <f t="shared" si="1146"/>
        <v>0</v>
      </c>
      <c r="X1124" s="2">
        <f t="shared" si="1147"/>
        <v>0</v>
      </c>
      <c r="Y1124" s="2">
        <f t="shared" si="1148"/>
        <v>0</v>
      </c>
      <c r="Z1124" s="2"/>
      <c r="AA1124" s="2">
        <v>56481265</v>
      </c>
      <c r="AB1124" s="2">
        <f t="shared" si="1149"/>
        <v>5743.69</v>
      </c>
      <c r="AC1124" s="2">
        <f t="shared" si="1150"/>
        <v>5743.69</v>
      </c>
      <c r="AD1124" s="2">
        <f t="shared" ref="AD1124:AD1131" si="1172">ROUND((((ET1124)-(EU1124))+AE1124),6)</f>
        <v>0</v>
      </c>
      <c r="AE1124" s="2">
        <f t="shared" ref="AE1124:AF1131" si="1173">ROUND((EU1124),6)</f>
        <v>0</v>
      </c>
      <c r="AF1124" s="2">
        <f t="shared" si="1173"/>
        <v>0</v>
      </c>
      <c r="AG1124" s="2">
        <f t="shared" si="1151"/>
        <v>0</v>
      </c>
      <c r="AH1124" s="2">
        <f t="shared" ref="AH1124:AI1131" si="1174">(EW1124)</f>
        <v>0</v>
      </c>
      <c r="AI1124" s="2">
        <f t="shared" si="1174"/>
        <v>0</v>
      </c>
      <c r="AJ1124" s="2">
        <f t="shared" si="1152"/>
        <v>0</v>
      </c>
      <c r="AK1124" s="2">
        <v>5743.69</v>
      </c>
      <c r="AL1124" s="2">
        <v>5743.69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92</v>
      </c>
      <c r="AU1124" s="2">
        <v>49</v>
      </c>
      <c r="AV1124" s="2">
        <v>1</v>
      </c>
      <c r="AW1124" s="2">
        <v>1.022</v>
      </c>
      <c r="AX1124" s="2"/>
      <c r="AY1124" s="2"/>
      <c r="AZ1124" s="2">
        <v>1</v>
      </c>
      <c r="BA1124" s="2">
        <v>1</v>
      </c>
      <c r="BB1124" s="2">
        <v>1</v>
      </c>
      <c r="BC1124" s="2">
        <v>1</v>
      </c>
      <c r="BD1124" s="2" t="s">
        <v>3</v>
      </c>
      <c r="BE1124" s="2" t="s">
        <v>3</v>
      </c>
      <c r="BF1124" s="2" t="s">
        <v>3</v>
      </c>
      <c r="BG1124" s="2" t="s">
        <v>3</v>
      </c>
      <c r="BH1124" s="2">
        <v>3</v>
      </c>
      <c r="BI1124" s="2">
        <v>1</v>
      </c>
      <c r="BJ1124" s="2" t="s">
        <v>242</v>
      </c>
      <c r="BK1124" s="2"/>
      <c r="BL1124" s="2"/>
      <c r="BM1124" s="2">
        <v>8</v>
      </c>
      <c r="BN1124" s="2">
        <v>0</v>
      </c>
      <c r="BO1124" s="2" t="s">
        <v>3</v>
      </c>
      <c r="BP1124" s="2">
        <v>0</v>
      </c>
      <c r="BQ1124" s="2">
        <v>30</v>
      </c>
      <c r="BR1124" s="2">
        <v>0</v>
      </c>
      <c r="BS1124" s="2">
        <v>1</v>
      </c>
      <c r="BT1124" s="2">
        <v>1</v>
      </c>
      <c r="BU1124" s="2">
        <v>1</v>
      </c>
      <c r="BV1124" s="2">
        <v>1</v>
      </c>
      <c r="BW1124" s="2">
        <v>1</v>
      </c>
      <c r="BX1124" s="2">
        <v>1</v>
      </c>
      <c r="BY1124" s="2" t="s">
        <v>3</v>
      </c>
      <c r="BZ1124" s="2">
        <v>92</v>
      </c>
      <c r="CA1124" s="2">
        <v>49</v>
      </c>
      <c r="CB1124" s="2" t="s">
        <v>3</v>
      </c>
      <c r="CC1124" s="2"/>
      <c r="CD1124" s="2"/>
      <c r="CE1124" s="2">
        <v>30</v>
      </c>
      <c r="CF1124" s="2">
        <v>0</v>
      </c>
      <c r="CG1124" s="2">
        <v>0</v>
      </c>
      <c r="CH1124" s="2"/>
      <c r="CI1124" s="2"/>
      <c r="CJ1124" s="2"/>
      <c r="CK1124" s="2"/>
      <c r="CL1124" s="2"/>
      <c r="CM1124" s="2">
        <v>0</v>
      </c>
      <c r="CN1124" s="2" t="s">
        <v>3</v>
      </c>
      <c r="CO1124" s="2">
        <v>0</v>
      </c>
      <c r="CP1124" s="2">
        <f t="shared" si="1153"/>
        <v>677.64</v>
      </c>
      <c r="CQ1124" s="2">
        <f t="shared" si="1154"/>
        <v>5870.05</v>
      </c>
      <c r="CR1124" s="2">
        <f t="shared" ref="CR1124:CR1131" si="1175">(ROUND((ROUND(((ET1124)*AV1124*1),2)*BB1124),2)+ROUND((ROUND(((AE1124-(EU1124))*AV1124*1),2)*BS1124),2))</f>
        <v>0</v>
      </c>
      <c r="CS1124" s="2">
        <f t="shared" si="1155"/>
        <v>0</v>
      </c>
      <c r="CT1124" s="2">
        <f t="shared" si="1156"/>
        <v>0</v>
      </c>
      <c r="CU1124" s="2">
        <f t="shared" si="1157"/>
        <v>0</v>
      </c>
      <c r="CV1124" s="2">
        <f t="shared" si="1158"/>
        <v>0</v>
      </c>
      <c r="CW1124" s="2">
        <f t="shared" si="1159"/>
        <v>0</v>
      </c>
      <c r="CX1124" s="2">
        <f t="shared" si="1160"/>
        <v>0</v>
      </c>
      <c r="CY1124" s="2">
        <f t="shared" si="1161"/>
        <v>0</v>
      </c>
      <c r="CZ1124" s="2">
        <f t="shared" si="1162"/>
        <v>0</v>
      </c>
      <c r="DA1124" s="2"/>
      <c r="DB1124" s="2"/>
      <c r="DC1124" s="2" t="s">
        <v>3</v>
      </c>
      <c r="DD1124" s="2" t="s">
        <v>3</v>
      </c>
      <c r="DE1124" s="2" t="s">
        <v>3</v>
      </c>
      <c r="DF1124" s="2" t="s">
        <v>3</v>
      </c>
      <c r="DG1124" s="2" t="s">
        <v>3</v>
      </c>
      <c r="DH1124" s="2" t="s">
        <v>3</v>
      </c>
      <c r="DI1124" s="2" t="s">
        <v>3</v>
      </c>
      <c r="DJ1124" s="2" t="s">
        <v>3</v>
      </c>
      <c r="DK1124" s="2" t="s">
        <v>3</v>
      </c>
      <c r="DL1124" s="2" t="s">
        <v>3</v>
      </c>
      <c r="DM1124" s="2" t="s">
        <v>3</v>
      </c>
      <c r="DN1124" s="2">
        <v>0</v>
      </c>
      <c r="DO1124" s="2">
        <v>0</v>
      </c>
      <c r="DP1124" s="2">
        <v>1</v>
      </c>
      <c r="DQ1124" s="2">
        <v>1</v>
      </c>
      <c r="DR1124" s="2"/>
      <c r="DS1124" s="2"/>
      <c r="DT1124" s="2"/>
      <c r="DU1124" s="2">
        <v>1009</v>
      </c>
      <c r="DV1124" s="2" t="s">
        <v>32</v>
      </c>
      <c r="DW1124" s="2" t="s">
        <v>32</v>
      </c>
      <c r="DX1124" s="2">
        <v>1000</v>
      </c>
      <c r="DY1124" s="2"/>
      <c r="DZ1124" s="2" t="s">
        <v>3</v>
      </c>
      <c r="EA1124" s="2" t="s">
        <v>3</v>
      </c>
      <c r="EB1124" s="2" t="s">
        <v>3</v>
      </c>
      <c r="EC1124" s="2" t="s">
        <v>3</v>
      </c>
      <c r="ED1124" s="2"/>
      <c r="EE1124" s="2">
        <v>55586444</v>
      </c>
      <c r="EF1124" s="2">
        <v>30</v>
      </c>
      <c r="EG1124" s="2" t="s">
        <v>117</v>
      </c>
      <c r="EH1124" s="2">
        <v>0</v>
      </c>
      <c r="EI1124" s="2" t="s">
        <v>3</v>
      </c>
      <c r="EJ1124" s="2">
        <v>1</v>
      </c>
      <c r="EK1124" s="2">
        <v>8</v>
      </c>
      <c r="EL1124" s="2" t="s">
        <v>233</v>
      </c>
      <c r="EM1124" s="2" t="s">
        <v>234</v>
      </c>
      <c r="EN1124" s="2"/>
      <c r="EO1124" s="2" t="s">
        <v>3</v>
      </c>
      <c r="EP1124" s="2"/>
      <c r="EQ1124" s="2">
        <v>0</v>
      </c>
      <c r="ER1124" s="2">
        <v>5743.69</v>
      </c>
      <c r="ES1124" s="2">
        <v>5743.69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>
        <v>0</v>
      </c>
      <c r="FR1124" s="2">
        <v>0</v>
      </c>
      <c r="FS1124" s="2">
        <v>0</v>
      </c>
      <c r="FT1124" s="2"/>
      <c r="FU1124" s="2"/>
      <c r="FV1124" s="2"/>
      <c r="FW1124" s="2"/>
      <c r="FX1124" s="2">
        <v>92</v>
      </c>
      <c r="FY1124" s="2">
        <v>49</v>
      </c>
      <c r="FZ1124" s="2"/>
      <c r="GA1124" s="2" t="s">
        <v>3</v>
      </c>
      <c r="GB1124" s="2"/>
      <c r="GC1124" s="2"/>
      <c r="GD1124" s="2">
        <v>1</v>
      </c>
      <c r="GE1124" s="2"/>
      <c r="GF1124" s="2">
        <v>1611312075</v>
      </c>
      <c r="GG1124" s="2">
        <v>2</v>
      </c>
      <c r="GH1124" s="2">
        <v>1</v>
      </c>
      <c r="GI1124" s="2">
        <v>-2</v>
      </c>
      <c r="GJ1124" s="2">
        <v>0</v>
      </c>
      <c r="GK1124" s="2">
        <v>0</v>
      </c>
      <c r="GL1124" s="2">
        <f t="shared" si="1163"/>
        <v>0</v>
      </c>
      <c r="GM1124" s="2">
        <f t="shared" si="1164"/>
        <v>677.64</v>
      </c>
      <c r="GN1124" s="2">
        <f t="shared" si="1165"/>
        <v>677.64</v>
      </c>
      <c r="GO1124" s="2">
        <f t="shared" si="1166"/>
        <v>0</v>
      </c>
      <c r="GP1124" s="2">
        <f t="shared" si="1167"/>
        <v>0</v>
      </c>
      <c r="GQ1124" s="2"/>
      <c r="GR1124" s="2">
        <v>0</v>
      </c>
      <c r="GS1124" s="2">
        <v>3</v>
      </c>
      <c r="GT1124" s="2">
        <v>0</v>
      </c>
      <c r="GU1124" s="2" t="s">
        <v>3</v>
      </c>
      <c r="GV1124" s="2">
        <f t="shared" si="1168"/>
        <v>0</v>
      </c>
      <c r="GW1124" s="2">
        <v>1</v>
      </c>
      <c r="GX1124" s="2">
        <f t="shared" si="1169"/>
        <v>0</v>
      </c>
      <c r="GY1124" s="2"/>
      <c r="GZ1124" s="2"/>
      <c r="HA1124" s="2">
        <v>0</v>
      </c>
      <c r="HB1124" s="2">
        <v>0</v>
      </c>
      <c r="HC1124" s="2">
        <f t="shared" si="1170"/>
        <v>0</v>
      </c>
      <c r="HD1124" s="2"/>
      <c r="HE1124" s="2" t="s">
        <v>3</v>
      </c>
      <c r="HF1124" s="2" t="s">
        <v>3</v>
      </c>
      <c r="HG1124" s="2"/>
      <c r="HH1124" s="2"/>
      <c r="HI1124" s="2"/>
      <c r="HJ1124" s="2"/>
      <c r="HK1124" s="2"/>
      <c r="HL1124" s="2"/>
      <c r="HM1124" s="2" t="s">
        <v>3</v>
      </c>
      <c r="HN1124" s="2" t="s">
        <v>3</v>
      </c>
      <c r="HO1124" s="2" t="s">
        <v>3</v>
      </c>
      <c r="HP1124" s="2" t="s">
        <v>3</v>
      </c>
      <c r="HQ1124" s="2" t="s">
        <v>3</v>
      </c>
      <c r="HR1124" s="2"/>
      <c r="HS1124" s="2">
        <v>0</v>
      </c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>
        <v>0</v>
      </c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</row>
    <row r="1125" spans="1:255" x14ac:dyDescent="0.25">
      <c r="A1125">
        <v>18</v>
      </c>
      <c r="B1125">
        <v>1</v>
      </c>
      <c r="C1125">
        <v>1105</v>
      </c>
      <c r="E1125" t="s">
        <v>603</v>
      </c>
      <c r="F1125" t="s">
        <v>240</v>
      </c>
      <c r="G1125" t="s">
        <v>241</v>
      </c>
      <c r="H1125" t="s">
        <v>32</v>
      </c>
      <c r="I1125">
        <f>I1123*J1125</f>
        <v>0.11544</v>
      </c>
      <c r="J1125">
        <v>6.7905882352941171</v>
      </c>
      <c r="K1125">
        <v>6.7905879999999996</v>
      </c>
      <c r="O1125">
        <f t="shared" si="1139"/>
        <v>10720.26</v>
      </c>
      <c r="P1125">
        <f t="shared" si="1140"/>
        <v>10720.26</v>
      </c>
      <c r="Q1125">
        <f t="shared" si="1171"/>
        <v>0</v>
      </c>
      <c r="R1125">
        <f t="shared" si="1141"/>
        <v>0</v>
      </c>
      <c r="S1125">
        <f t="shared" si="1142"/>
        <v>0</v>
      </c>
      <c r="T1125">
        <f t="shared" si="1143"/>
        <v>0</v>
      </c>
      <c r="U1125">
        <f t="shared" si="1144"/>
        <v>0</v>
      </c>
      <c r="V1125">
        <f t="shared" si="1145"/>
        <v>0</v>
      </c>
      <c r="W1125">
        <f t="shared" si="1146"/>
        <v>0</v>
      </c>
      <c r="X1125">
        <f t="shared" si="1147"/>
        <v>0</v>
      </c>
      <c r="Y1125">
        <f t="shared" si="1148"/>
        <v>0</v>
      </c>
      <c r="AA1125">
        <v>56481267</v>
      </c>
      <c r="AB1125">
        <f t="shared" si="1149"/>
        <v>5743.69</v>
      </c>
      <c r="AC1125">
        <f t="shared" si="1150"/>
        <v>5743.69</v>
      </c>
      <c r="AD1125">
        <f t="shared" si="1172"/>
        <v>0</v>
      </c>
      <c r="AE1125">
        <f t="shared" si="1173"/>
        <v>0</v>
      </c>
      <c r="AF1125">
        <f t="shared" si="1173"/>
        <v>0</v>
      </c>
      <c r="AG1125">
        <f t="shared" si="1151"/>
        <v>0</v>
      </c>
      <c r="AH1125">
        <f t="shared" si="1174"/>
        <v>0</v>
      </c>
      <c r="AI1125">
        <f t="shared" si="1174"/>
        <v>0</v>
      </c>
      <c r="AJ1125">
        <f t="shared" si="1152"/>
        <v>0</v>
      </c>
      <c r="AK1125">
        <v>5743.69</v>
      </c>
      <c r="AL1125">
        <v>5743.69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92</v>
      </c>
      <c r="AU1125">
        <v>49</v>
      </c>
      <c r="AV1125">
        <v>1</v>
      </c>
      <c r="AW1125">
        <v>1.022</v>
      </c>
      <c r="AZ1125">
        <v>1</v>
      </c>
      <c r="BA1125">
        <v>1</v>
      </c>
      <c r="BB1125">
        <v>1</v>
      </c>
      <c r="BC1125">
        <v>15.82</v>
      </c>
      <c r="BD1125" t="s">
        <v>3</v>
      </c>
      <c r="BE1125" t="s">
        <v>3</v>
      </c>
      <c r="BF1125" t="s">
        <v>3</v>
      </c>
      <c r="BG1125" t="s">
        <v>3</v>
      </c>
      <c r="BH1125">
        <v>3</v>
      </c>
      <c r="BI1125">
        <v>1</v>
      </c>
      <c r="BJ1125" t="s">
        <v>242</v>
      </c>
      <c r="BM1125">
        <v>8</v>
      </c>
      <c r="BN1125">
        <v>0</v>
      </c>
      <c r="BO1125" t="s">
        <v>240</v>
      </c>
      <c r="BP1125">
        <v>1</v>
      </c>
      <c r="BQ1125">
        <v>30</v>
      </c>
      <c r="BR1125">
        <v>0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 t="s">
        <v>3</v>
      </c>
      <c r="BZ1125">
        <v>92</v>
      </c>
      <c r="CA1125">
        <v>49</v>
      </c>
      <c r="CB1125" t="s">
        <v>3</v>
      </c>
      <c r="CE1125">
        <v>30</v>
      </c>
      <c r="CF1125">
        <v>0</v>
      </c>
      <c r="CG1125">
        <v>0</v>
      </c>
      <c r="CM1125">
        <v>0</v>
      </c>
      <c r="CN1125" t="s">
        <v>3</v>
      </c>
      <c r="CO1125">
        <v>0</v>
      </c>
      <c r="CP1125">
        <f t="shared" si="1153"/>
        <v>10720.26</v>
      </c>
      <c r="CQ1125">
        <f t="shared" si="1154"/>
        <v>92864.19</v>
      </c>
      <c r="CR1125">
        <f t="shared" si="1175"/>
        <v>0</v>
      </c>
      <c r="CS1125">
        <f t="shared" si="1155"/>
        <v>0</v>
      </c>
      <c r="CT1125">
        <f t="shared" si="1156"/>
        <v>0</v>
      </c>
      <c r="CU1125">
        <f t="shared" si="1157"/>
        <v>0</v>
      </c>
      <c r="CV1125">
        <f t="shared" si="1158"/>
        <v>0</v>
      </c>
      <c r="CW1125">
        <f t="shared" si="1159"/>
        <v>0</v>
      </c>
      <c r="CX1125">
        <f t="shared" si="1160"/>
        <v>0</v>
      </c>
      <c r="CY1125">
        <f t="shared" si="1161"/>
        <v>0</v>
      </c>
      <c r="CZ1125">
        <f t="shared" si="1162"/>
        <v>0</v>
      </c>
      <c r="DC1125" t="s">
        <v>3</v>
      </c>
      <c r="DD1125" t="s">
        <v>3</v>
      </c>
      <c r="DE1125" t="s">
        <v>3</v>
      </c>
      <c r="DF1125" t="s">
        <v>3</v>
      </c>
      <c r="DG1125" t="s">
        <v>3</v>
      </c>
      <c r="DH1125" t="s">
        <v>3</v>
      </c>
      <c r="DI1125" t="s">
        <v>3</v>
      </c>
      <c r="DJ1125" t="s">
        <v>3</v>
      </c>
      <c r="DK1125" t="s">
        <v>3</v>
      </c>
      <c r="DL1125" t="s">
        <v>3</v>
      </c>
      <c r="DM1125" t="s">
        <v>3</v>
      </c>
      <c r="DN1125">
        <v>0</v>
      </c>
      <c r="DO1125">
        <v>0</v>
      </c>
      <c r="DP1125">
        <v>1</v>
      </c>
      <c r="DQ1125">
        <v>1</v>
      </c>
      <c r="DU1125">
        <v>1009</v>
      </c>
      <c r="DV1125" t="s">
        <v>32</v>
      </c>
      <c r="DW1125" t="s">
        <v>32</v>
      </c>
      <c r="DX1125">
        <v>1000</v>
      </c>
      <c r="DZ1125" t="s">
        <v>3</v>
      </c>
      <c r="EA1125" t="s">
        <v>3</v>
      </c>
      <c r="EB1125" t="s">
        <v>3</v>
      </c>
      <c r="EC1125" t="s">
        <v>3</v>
      </c>
      <c r="EE1125">
        <v>55586444</v>
      </c>
      <c r="EF1125">
        <v>30</v>
      </c>
      <c r="EG1125" t="s">
        <v>117</v>
      </c>
      <c r="EH1125">
        <v>0</v>
      </c>
      <c r="EI1125" t="s">
        <v>3</v>
      </c>
      <c r="EJ1125">
        <v>1</v>
      </c>
      <c r="EK1125">
        <v>8</v>
      </c>
      <c r="EL1125" t="s">
        <v>233</v>
      </c>
      <c r="EM1125" t="s">
        <v>234</v>
      </c>
      <c r="EO1125" t="s">
        <v>3</v>
      </c>
      <c r="EQ1125">
        <v>0</v>
      </c>
      <c r="ER1125">
        <v>5743.69</v>
      </c>
      <c r="ES1125">
        <v>5743.69</v>
      </c>
      <c r="ET1125">
        <v>0</v>
      </c>
      <c r="EU1125">
        <v>0</v>
      </c>
      <c r="EV1125">
        <v>0</v>
      </c>
      <c r="EW1125">
        <v>0</v>
      </c>
      <c r="EX1125">
        <v>0</v>
      </c>
      <c r="FQ1125">
        <v>0</v>
      </c>
      <c r="FR1125">
        <v>0</v>
      </c>
      <c r="FS1125">
        <v>0</v>
      </c>
      <c r="FX1125">
        <v>92</v>
      </c>
      <c r="FY1125">
        <v>49</v>
      </c>
      <c r="GA1125" t="s">
        <v>3</v>
      </c>
      <c r="GD1125">
        <v>1</v>
      </c>
      <c r="GF1125">
        <v>1611312075</v>
      </c>
      <c r="GG1125">
        <v>2</v>
      </c>
      <c r="GH1125">
        <v>1</v>
      </c>
      <c r="GI1125">
        <v>2</v>
      </c>
      <c r="GJ1125">
        <v>0</v>
      </c>
      <c r="GK1125">
        <v>0</v>
      </c>
      <c r="GL1125">
        <f t="shared" si="1163"/>
        <v>0</v>
      </c>
      <c r="GM1125">
        <f t="shared" si="1164"/>
        <v>10720.26</v>
      </c>
      <c r="GN1125">
        <f t="shared" si="1165"/>
        <v>10720.26</v>
      </c>
      <c r="GO1125">
        <f t="shared" si="1166"/>
        <v>0</v>
      </c>
      <c r="GP1125">
        <f t="shared" si="1167"/>
        <v>0</v>
      </c>
      <c r="GR1125">
        <v>0</v>
      </c>
      <c r="GS1125">
        <v>3</v>
      </c>
      <c r="GT1125">
        <v>0</v>
      </c>
      <c r="GU1125" t="s">
        <v>3</v>
      </c>
      <c r="GV1125">
        <f t="shared" si="1168"/>
        <v>0</v>
      </c>
      <c r="GW1125">
        <v>1</v>
      </c>
      <c r="GX1125">
        <f t="shared" si="1169"/>
        <v>0</v>
      </c>
      <c r="HA1125">
        <v>0</v>
      </c>
      <c r="HB1125">
        <v>0</v>
      </c>
      <c r="HC1125">
        <f t="shared" si="1170"/>
        <v>0</v>
      </c>
      <c r="HE1125" t="s">
        <v>3</v>
      </c>
      <c r="HF1125" t="s">
        <v>3</v>
      </c>
      <c r="HM1125" t="s">
        <v>3</v>
      </c>
      <c r="HN1125" t="s">
        <v>3</v>
      </c>
      <c r="HO1125" t="s">
        <v>3</v>
      </c>
      <c r="HP1125" t="s">
        <v>3</v>
      </c>
      <c r="HQ1125" t="s">
        <v>3</v>
      </c>
      <c r="HS1125">
        <v>0</v>
      </c>
      <c r="IK1125">
        <v>0</v>
      </c>
    </row>
    <row r="1126" spans="1:255" x14ac:dyDescent="0.25">
      <c r="A1126" s="2">
        <v>18</v>
      </c>
      <c r="B1126" s="2">
        <v>1</v>
      </c>
      <c r="C1126" s="2">
        <v>1086</v>
      </c>
      <c r="D1126" s="2"/>
      <c r="E1126" s="2" t="s">
        <v>604</v>
      </c>
      <c r="F1126" s="2" t="s">
        <v>330</v>
      </c>
      <c r="G1126" s="2" t="s">
        <v>331</v>
      </c>
      <c r="H1126" s="2" t="s">
        <v>32</v>
      </c>
      <c r="I1126" s="2">
        <f>I1122*J1126</f>
        <v>3.7870000000000001E-2</v>
      </c>
      <c r="J1126" s="2">
        <v>2.2276470588235293</v>
      </c>
      <c r="K1126" s="2">
        <v>2.2276470000000002</v>
      </c>
      <c r="L1126" s="2"/>
      <c r="M1126" s="2"/>
      <c r="N1126" s="2"/>
      <c r="O1126" s="2">
        <f t="shared" si="1139"/>
        <v>222.3</v>
      </c>
      <c r="P1126" s="2">
        <f t="shared" si="1140"/>
        <v>222.3</v>
      </c>
      <c r="Q1126" s="2">
        <f t="shared" si="1171"/>
        <v>0</v>
      </c>
      <c r="R1126" s="2">
        <f t="shared" si="1141"/>
        <v>0</v>
      </c>
      <c r="S1126" s="2">
        <f t="shared" si="1142"/>
        <v>0</v>
      </c>
      <c r="T1126" s="2">
        <f t="shared" si="1143"/>
        <v>0</v>
      </c>
      <c r="U1126" s="2">
        <f t="shared" si="1144"/>
        <v>0</v>
      </c>
      <c r="V1126" s="2">
        <f t="shared" si="1145"/>
        <v>0</v>
      </c>
      <c r="W1126" s="2">
        <f t="shared" si="1146"/>
        <v>0</v>
      </c>
      <c r="X1126" s="2">
        <f t="shared" si="1147"/>
        <v>0</v>
      </c>
      <c r="Y1126" s="2">
        <f t="shared" si="1148"/>
        <v>0</v>
      </c>
      <c r="Z1126" s="2"/>
      <c r="AA1126" s="2">
        <v>56481265</v>
      </c>
      <c r="AB1126" s="2">
        <f t="shared" si="1149"/>
        <v>5743.69</v>
      </c>
      <c r="AC1126" s="2">
        <f t="shared" si="1150"/>
        <v>5743.69</v>
      </c>
      <c r="AD1126" s="2">
        <f t="shared" si="1172"/>
        <v>0</v>
      </c>
      <c r="AE1126" s="2">
        <f t="shared" si="1173"/>
        <v>0</v>
      </c>
      <c r="AF1126" s="2">
        <f t="shared" si="1173"/>
        <v>0</v>
      </c>
      <c r="AG1126" s="2">
        <f t="shared" si="1151"/>
        <v>0</v>
      </c>
      <c r="AH1126" s="2">
        <f t="shared" si="1174"/>
        <v>0</v>
      </c>
      <c r="AI1126" s="2">
        <f t="shared" si="1174"/>
        <v>0</v>
      </c>
      <c r="AJ1126" s="2">
        <f t="shared" si="1152"/>
        <v>0</v>
      </c>
      <c r="AK1126" s="2">
        <v>5743.69</v>
      </c>
      <c r="AL1126" s="2">
        <v>5743.69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92</v>
      </c>
      <c r="AU1126" s="2">
        <v>49</v>
      </c>
      <c r="AV1126" s="2">
        <v>1</v>
      </c>
      <c r="AW1126" s="2">
        <v>1.022</v>
      </c>
      <c r="AX1126" s="2"/>
      <c r="AY1126" s="2"/>
      <c r="AZ1126" s="2">
        <v>1</v>
      </c>
      <c r="BA1126" s="2">
        <v>1</v>
      </c>
      <c r="BB1126" s="2">
        <v>1</v>
      </c>
      <c r="BC1126" s="2">
        <v>1</v>
      </c>
      <c r="BD1126" s="2" t="s">
        <v>3</v>
      </c>
      <c r="BE1126" s="2" t="s">
        <v>3</v>
      </c>
      <c r="BF1126" s="2" t="s">
        <v>3</v>
      </c>
      <c r="BG1126" s="2" t="s">
        <v>3</v>
      </c>
      <c r="BH1126" s="2">
        <v>3</v>
      </c>
      <c r="BI1126" s="2">
        <v>1</v>
      </c>
      <c r="BJ1126" s="2" t="s">
        <v>332</v>
      </c>
      <c r="BK1126" s="2"/>
      <c r="BL1126" s="2"/>
      <c r="BM1126" s="2">
        <v>8</v>
      </c>
      <c r="BN1126" s="2">
        <v>0</v>
      </c>
      <c r="BO1126" s="2" t="s">
        <v>3</v>
      </c>
      <c r="BP1126" s="2">
        <v>0</v>
      </c>
      <c r="BQ1126" s="2">
        <v>30</v>
      </c>
      <c r="BR1126" s="2">
        <v>0</v>
      </c>
      <c r="BS1126" s="2">
        <v>1</v>
      </c>
      <c r="BT1126" s="2">
        <v>1</v>
      </c>
      <c r="BU1126" s="2">
        <v>1</v>
      </c>
      <c r="BV1126" s="2">
        <v>1</v>
      </c>
      <c r="BW1126" s="2">
        <v>1</v>
      </c>
      <c r="BX1126" s="2">
        <v>1</v>
      </c>
      <c r="BY1126" s="2" t="s">
        <v>3</v>
      </c>
      <c r="BZ1126" s="2">
        <v>92</v>
      </c>
      <c r="CA1126" s="2">
        <v>49</v>
      </c>
      <c r="CB1126" s="2" t="s">
        <v>3</v>
      </c>
      <c r="CC1126" s="2"/>
      <c r="CD1126" s="2"/>
      <c r="CE1126" s="2">
        <v>30</v>
      </c>
      <c r="CF1126" s="2">
        <v>0</v>
      </c>
      <c r="CG1126" s="2">
        <v>0</v>
      </c>
      <c r="CH1126" s="2"/>
      <c r="CI1126" s="2"/>
      <c r="CJ1126" s="2"/>
      <c r="CK1126" s="2"/>
      <c r="CL1126" s="2"/>
      <c r="CM1126" s="2">
        <v>0</v>
      </c>
      <c r="CN1126" s="2" t="s">
        <v>3</v>
      </c>
      <c r="CO1126" s="2">
        <v>0</v>
      </c>
      <c r="CP1126" s="2">
        <f t="shared" si="1153"/>
        <v>222.3</v>
      </c>
      <c r="CQ1126" s="2">
        <f t="shared" si="1154"/>
        <v>5870.05</v>
      </c>
      <c r="CR1126" s="2">
        <f t="shared" si="1175"/>
        <v>0</v>
      </c>
      <c r="CS1126" s="2">
        <f t="shared" si="1155"/>
        <v>0</v>
      </c>
      <c r="CT1126" s="2">
        <f t="shared" si="1156"/>
        <v>0</v>
      </c>
      <c r="CU1126" s="2">
        <f t="shared" si="1157"/>
        <v>0</v>
      </c>
      <c r="CV1126" s="2">
        <f t="shared" si="1158"/>
        <v>0</v>
      </c>
      <c r="CW1126" s="2">
        <f t="shared" si="1159"/>
        <v>0</v>
      </c>
      <c r="CX1126" s="2">
        <f t="shared" si="1160"/>
        <v>0</v>
      </c>
      <c r="CY1126" s="2">
        <f t="shared" si="1161"/>
        <v>0</v>
      </c>
      <c r="CZ1126" s="2">
        <f t="shared" si="1162"/>
        <v>0</v>
      </c>
      <c r="DA1126" s="2"/>
      <c r="DB1126" s="2"/>
      <c r="DC1126" s="2" t="s">
        <v>3</v>
      </c>
      <c r="DD1126" s="2" t="s">
        <v>3</v>
      </c>
      <c r="DE1126" s="2" t="s">
        <v>3</v>
      </c>
      <c r="DF1126" s="2" t="s">
        <v>3</v>
      </c>
      <c r="DG1126" s="2" t="s">
        <v>3</v>
      </c>
      <c r="DH1126" s="2" t="s">
        <v>3</v>
      </c>
      <c r="DI1126" s="2" t="s">
        <v>3</v>
      </c>
      <c r="DJ1126" s="2" t="s">
        <v>3</v>
      </c>
      <c r="DK1126" s="2" t="s">
        <v>3</v>
      </c>
      <c r="DL1126" s="2" t="s">
        <v>3</v>
      </c>
      <c r="DM1126" s="2" t="s">
        <v>3</v>
      </c>
      <c r="DN1126" s="2">
        <v>0</v>
      </c>
      <c r="DO1126" s="2">
        <v>0</v>
      </c>
      <c r="DP1126" s="2">
        <v>1</v>
      </c>
      <c r="DQ1126" s="2">
        <v>1</v>
      </c>
      <c r="DR1126" s="2"/>
      <c r="DS1126" s="2"/>
      <c r="DT1126" s="2"/>
      <c r="DU1126" s="2">
        <v>1009</v>
      </c>
      <c r="DV1126" s="2" t="s">
        <v>32</v>
      </c>
      <c r="DW1126" s="2" t="s">
        <v>32</v>
      </c>
      <c r="DX1126" s="2">
        <v>1000</v>
      </c>
      <c r="DY1126" s="2"/>
      <c r="DZ1126" s="2" t="s">
        <v>3</v>
      </c>
      <c r="EA1126" s="2" t="s">
        <v>3</v>
      </c>
      <c r="EB1126" s="2" t="s">
        <v>3</v>
      </c>
      <c r="EC1126" s="2" t="s">
        <v>3</v>
      </c>
      <c r="ED1126" s="2"/>
      <c r="EE1126" s="2">
        <v>55586444</v>
      </c>
      <c r="EF1126" s="2">
        <v>30</v>
      </c>
      <c r="EG1126" s="2" t="s">
        <v>117</v>
      </c>
      <c r="EH1126" s="2">
        <v>0</v>
      </c>
      <c r="EI1126" s="2" t="s">
        <v>3</v>
      </c>
      <c r="EJ1126" s="2">
        <v>1</v>
      </c>
      <c r="EK1126" s="2">
        <v>8</v>
      </c>
      <c r="EL1126" s="2" t="s">
        <v>233</v>
      </c>
      <c r="EM1126" s="2" t="s">
        <v>234</v>
      </c>
      <c r="EN1126" s="2"/>
      <c r="EO1126" s="2" t="s">
        <v>3</v>
      </c>
      <c r="EP1126" s="2"/>
      <c r="EQ1126" s="2">
        <v>0</v>
      </c>
      <c r="ER1126" s="2">
        <v>5743.69</v>
      </c>
      <c r="ES1126" s="2">
        <v>5743.69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>
        <v>0</v>
      </c>
      <c r="FR1126" s="2">
        <v>0</v>
      </c>
      <c r="FS1126" s="2">
        <v>0</v>
      </c>
      <c r="FT1126" s="2"/>
      <c r="FU1126" s="2"/>
      <c r="FV1126" s="2"/>
      <c r="FW1126" s="2"/>
      <c r="FX1126" s="2">
        <v>92</v>
      </c>
      <c r="FY1126" s="2">
        <v>49</v>
      </c>
      <c r="FZ1126" s="2"/>
      <c r="GA1126" s="2" t="s">
        <v>3</v>
      </c>
      <c r="GB1126" s="2"/>
      <c r="GC1126" s="2"/>
      <c r="GD1126" s="2">
        <v>1</v>
      </c>
      <c r="GE1126" s="2"/>
      <c r="GF1126" s="2">
        <v>-977438433</v>
      </c>
      <c r="GG1126" s="2">
        <v>2</v>
      </c>
      <c r="GH1126" s="2">
        <v>1</v>
      </c>
      <c r="GI1126" s="2">
        <v>-2</v>
      </c>
      <c r="GJ1126" s="2">
        <v>0</v>
      </c>
      <c r="GK1126" s="2">
        <v>0</v>
      </c>
      <c r="GL1126" s="2">
        <f t="shared" si="1163"/>
        <v>0</v>
      </c>
      <c r="GM1126" s="2">
        <f t="shared" si="1164"/>
        <v>222.3</v>
      </c>
      <c r="GN1126" s="2">
        <f t="shared" si="1165"/>
        <v>222.3</v>
      </c>
      <c r="GO1126" s="2">
        <f t="shared" si="1166"/>
        <v>0</v>
      </c>
      <c r="GP1126" s="2">
        <f t="shared" si="1167"/>
        <v>0</v>
      </c>
      <c r="GQ1126" s="2"/>
      <c r="GR1126" s="2">
        <v>0</v>
      </c>
      <c r="GS1126" s="2">
        <v>3</v>
      </c>
      <c r="GT1126" s="2">
        <v>0</v>
      </c>
      <c r="GU1126" s="2" t="s">
        <v>3</v>
      </c>
      <c r="GV1126" s="2">
        <f t="shared" si="1168"/>
        <v>0</v>
      </c>
      <c r="GW1126" s="2">
        <v>1</v>
      </c>
      <c r="GX1126" s="2">
        <f t="shared" si="1169"/>
        <v>0</v>
      </c>
      <c r="GY1126" s="2"/>
      <c r="GZ1126" s="2"/>
      <c r="HA1126" s="2">
        <v>0</v>
      </c>
      <c r="HB1126" s="2">
        <v>0</v>
      </c>
      <c r="HC1126" s="2">
        <f t="shared" si="1170"/>
        <v>0</v>
      </c>
      <c r="HD1126" s="2"/>
      <c r="HE1126" s="2" t="s">
        <v>3</v>
      </c>
      <c r="HF1126" s="2" t="s">
        <v>3</v>
      </c>
      <c r="HG1126" s="2"/>
      <c r="HH1126" s="2"/>
      <c r="HI1126" s="2"/>
      <c r="HJ1126" s="2"/>
      <c r="HK1126" s="2"/>
      <c r="HL1126" s="2"/>
      <c r="HM1126" s="2" t="s">
        <v>3</v>
      </c>
      <c r="HN1126" s="2" t="s">
        <v>3</v>
      </c>
      <c r="HO1126" s="2" t="s">
        <v>3</v>
      </c>
      <c r="HP1126" s="2" t="s">
        <v>3</v>
      </c>
      <c r="HQ1126" s="2" t="s">
        <v>3</v>
      </c>
      <c r="HR1126" s="2"/>
      <c r="HS1126" s="2">
        <v>0</v>
      </c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>
        <v>0</v>
      </c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</row>
    <row r="1127" spans="1:255" x14ac:dyDescent="0.25">
      <c r="A1127">
        <v>18</v>
      </c>
      <c r="B1127">
        <v>1</v>
      </c>
      <c r="C1127">
        <v>1104</v>
      </c>
      <c r="E1127" t="s">
        <v>604</v>
      </c>
      <c r="F1127" t="s">
        <v>330</v>
      </c>
      <c r="G1127" t="s">
        <v>331</v>
      </c>
      <c r="H1127" t="s">
        <v>32</v>
      </c>
      <c r="I1127">
        <f>I1123*J1127</f>
        <v>3.7870000000000001E-2</v>
      </c>
      <c r="J1127">
        <v>2.2276470588235293</v>
      </c>
      <c r="K1127">
        <v>2.2276470000000002</v>
      </c>
      <c r="O1127">
        <f t="shared" si="1139"/>
        <v>3696.85</v>
      </c>
      <c r="P1127">
        <f t="shared" si="1140"/>
        <v>3696.85</v>
      </c>
      <c r="Q1127">
        <f t="shared" si="1171"/>
        <v>0</v>
      </c>
      <c r="R1127">
        <f t="shared" si="1141"/>
        <v>0</v>
      </c>
      <c r="S1127">
        <f t="shared" si="1142"/>
        <v>0</v>
      </c>
      <c r="T1127">
        <f t="shared" si="1143"/>
        <v>0</v>
      </c>
      <c r="U1127">
        <f t="shared" si="1144"/>
        <v>0</v>
      </c>
      <c r="V1127">
        <f t="shared" si="1145"/>
        <v>0</v>
      </c>
      <c r="W1127">
        <f t="shared" si="1146"/>
        <v>0</v>
      </c>
      <c r="X1127">
        <f t="shared" si="1147"/>
        <v>0</v>
      </c>
      <c r="Y1127">
        <f t="shared" si="1148"/>
        <v>0</v>
      </c>
      <c r="AA1127">
        <v>56481267</v>
      </c>
      <c r="AB1127">
        <f t="shared" si="1149"/>
        <v>5743.69</v>
      </c>
      <c r="AC1127">
        <f t="shared" si="1150"/>
        <v>5743.69</v>
      </c>
      <c r="AD1127">
        <f t="shared" si="1172"/>
        <v>0</v>
      </c>
      <c r="AE1127">
        <f t="shared" si="1173"/>
        <v>0</v>
      </c>
      <c r="AF1127">
        <f t="shared" si="1173"/>
        <v>0</v>
      </c>
      <c r="AG1127">
        <f t="shared" si="1151"/>
        <v>0</v>
      </c>
      <c r="AH1127">
        <f t="shared" si="1174"/>
        <v>0</v>
      </c>
      <c r="AI1127">
        <f t="shared" si="1174"/>
        <v>0</v>
      </c>
      <c r="AJ1127">
        <f t="shared" si="1152"/>
        <v>0</v>
      </c>
      <c r="AK1127">
        <v>5743.69</v>
      </c>
      <c r="AL1127">
        <v>5743.69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92</v>
      </c>
      <c r="AU1127">
        <v>49</v>
      </c>
      <c r="AV1127">
        <v>1</v>
      </c>
      <c r="AW1127">
        <v>1.022</v>
      </c>
      <c r="AZ1127">
        <v>1</v>
      </c>
      <c r="BA1127">
        <v>1</v>
      </c>
      <c r="BB1127">
        <v>1</v>
      </c>
      <c r="BC1127">
        <v>16.63</v>
      </c>
      <c r="BD1127" t="s">
        <v>3</v>
      </c>
      <c r="BE1127" t="s">
        <v>3</v>
      </c>
      <c r="BF1127" t="s">
        <v>3</v>
      </c>
      <c r="BG1127" t="s">
        <v>3</v>
      </c>
      <c r="BH1127">
        <v>3</v>
      </c>
      <c r="BI1127">
        <v>1</v>
      </c>
      <c r="BJ1127" t="s">
        <v>332</v>
      </c>
      <c r="BM1127">
        <v>8</v>
      </c>
      <c r="BN1127">
        <v>0</v>
      </c>
      <c r="BO1127" t="s">
        <v>330</v>
      </c>
      <c r="BP1127">
        <v>1</v>
      </c>
      <c r="BQ1127">
        <v>30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 t="s">
        <v>3</v>
      </c>
      <c r="BZ1127">
        <v>92</v>
      </c>
      <c r="CA1127">
        <v>49</v>
      </c>
      <c r="CB1127" t="s">
        <v>3</v>
      </c>
      <c r="CE1127">
        <v>30</v>
      </c>
      <c r="CF1127">
        <v>0</v>
      </c>
      <c r="CG1127">
        <v>0</v>
      </c>
      <c r="CM1127">
        <v>0</v>
      </c>
      <c r="CN1127" t="s">
        <v>3</v>
      </c>
      <c r="CO1127">
        <v>0</v>
      </c>
      <c r="CP1127">
        <f t="shared" si="1153"/>
        <v>3696.85</v>
      </c>
      <c r="CQ1127">
        <f t="shared" si="1154"/>
        <v>97618.93</v>
      </c>
      <c r="CR1127">
        <f t="shared" si="1175"/>
        <v>0</v>
      </c>
      <c r="CS1127">
        <f t="shared" si="1155"/>
        <v>0</v>
      </c>
      <c r="CT1127">
        <f t="shared" si="1156"/>
        <v>0</v>
      </c>
      <c r="CU1127">
        <f t="shared" si="1157"/>
        <v>0</v>
      </c>
      <c r="CV1127">
        <f t="shared" si="1158"/>
        <v>0</v>
      </c>
      <c r="CW1127">
        <f t="shared" si="1159"/>
        <v>0</v>
      </c>
      <c r="CX1127">
        <f t="shared" si="1160"/>
        <v>0</v>
      </c>
      <c r="CY1127">
        <f t="shared" si="1161"/>
        <v>0</v>
      </c>
      <c r="CZ1127">
        <f t="shared" si="1162"/>
        <v>0</v>
      </c>
      <c r="DC1127" t="s">
        <v>3</v>
      </c>
      <c r="DD1127" t="s">
        <v>3</v>
      </c>
      <c r="DE1127" t="s">
        <v>3</v>
      </c>
      <c r="DF1127" t="s">
        <v>3</v>
      </c>
      <c r="DG1127" t="s">
        <v>3</v>
      </c>
      <c r="DH1127" t="s">
        <v>3</v>
      </c>
      <c r="DI1127" t="s">
        <v>3</v>
      </c>
      <c r="DJ1127" t="s">
        <v>3</v>
      </c>
      <c r="DK1127" t="s">
        <v>3</v>
      </c>
      <c r="DL1127" t="s">
        <v>3</v>
      </c>
      <c r="DM1127" t="s">
        <v>3</v>
      </c>
      <c r="DN1127">
        <v>0</v>
      </c>
      <c r="DO1127">
        <v>0</v>
      </c>
      <c r="DP1127">
        <v>1</v>
      </c>
      <c r="DQ1127">
        <v>1</v>
      </c>
      <c r="DU1127">
        <v>1009</v>
      </c>
      <c r="DV1127" t="s">
        <v>32</v>
      </c>
      <c r="DW1127" t="s">
        <v>32</v>
      </c>
      <c r="DX1127">
        <v>1000</v>
      </c>
      <c r="DZ1127" t="s">
        <v>3</v>
      </c>
      <c r="EA1127" t="s">
        <v>3</v>
      </c>
      <c r="EB1127" t="s">
        <v>3</v>
      </c>
      <c r="EC1127" t="s">
        <v>3</v>
      </c>
      <c r="EE1127">
        <v>55586444</v>
      </c>
      <c r="EF1127">
        <v>30</v>
      </c>
      <c r="EG1127" t="s">
        <v>117</v>
      </c>
      <c r="EH1127">
        <v>0</v>
      </c>
      <c r="EI1127" t="s">
        <v>3</v>
      </c>
      <c r="EJ1127">
        <v>1</v>
      </c>
      <c r="EK1127">
        <v>8</v>
      </c>
      <c r="EL1127" t="s">
        <v>233</v>
      </c>
      <c r="EM1127" t="s">
        <v>234</v>
      </c>
      <c r="EO1127" t="s">
        <v>3</v>
      </c>
      <c r="EQ1127">
        <v>0</v>
      </c>
      <c r="ER1127">
        <v>5743.69</v>
      </c>
      <c r="ES1127">
        <v>5743.69</v>
      </c>
      <c r="ET1127">
        <v>0</v>
      </c>
      <c r="EU1127">
        <v>0</v>
      </c>
      <c r="EV1127">
        <v>0</v>
      </c>
      <c r="EW1127">
        <v>0</v>
      </c>
      <c r="EX1127">
        <v>0</v>
      </c>
      <c r="FQ1127">
        <v>0</v>
      </c>
      <c r="FR1127">
        <v>0</v>
      </c>
      <c r="FS1127">
        <v>0</v>
      </c>
      <c r="FX1127">
        <v>92</v>
      </c>
      <c r="FY1127">
        <v>49</v>
      </c>
      <c r="GA1127" t="s">
        <v>3</v>
      </c>
      <c r="GD1127">
        <v>1</v>
      </c>
      <c r="GF1127">
        <v>-977438433</v>
      </c>
      <c r="GG1127">
        <v>2</v>
      </c>
      <c r="GH1127">
        <v>1</v>
      </c>
      <c r="GI1127">
        <v>2</v>
      </c>
      <c r="GJ1127">
        <v>0</v>
      </c>
      <c r="GK1127">
        <v>0</v>
      </c>
      <c r="GL1127">
        <f t="shared" si="1163"/>
        <v>0</v>
      </c>
      <c r="GM1127">
        <f t="shared" si="1164"/>
        <v>3696.85</v>
      </c>
      <c r="GN1127">
        <f t="shared" si="1165"/>
        <v>3696.85</v>
      </c>
      <c r="GO1127">
        <f t="shared" si="1166"/>
        <v>0</v>
      </c>
      <c r="GP1127">
        <f t="shared" si="1167"/>
        <v>0</v>
      </c>
      <c r="GR1127">
        <v>0</v>
      </c>
      <c r="GS1127">
        <v>3</v>
      </c>
      <c r="GT1127">
        <v>0</v>
      </c>
      <c r="GU1127" t="s">
        <v>3</v>
      </c>
      <c r="GV1127">
        <f t="shared" si="1168"/>
        <v>0</v>
      </c>
      <c r="GW1127">
        <v>1</v>
      </c>
      <c r="GX1127">
        <f t="shared" si="1169"/>
        <v>0</v>
      </c>
      <c r="HA1127">
        <v>0</v>
      </c>
      <c r="HB1127">
        <v>0</v>
      </c>
      <c r="HC1127">
        <f t="shared" si="1170"/>
        <v>0</v>
      </c>
      <c r="HE1127" t="s">
        <v>3</v>
      </c>
      <c r="HF1127" t="s">
        <v>3</v>
      </c>
      <c r="HM1127" t="s">
        <v>3</v>
      </c>
      <c r="HN1127" t="s">
        <v>3</v>
      </c>
      <c r="HO1127" t="s">
        <v>3</v>
      </c>
      <c r="HP1127" t="s">
        <v>3</v>
      </c>
      <c r="HQ1127" t="s">
        <v>3</v>
      </c>
      <c r="HS1127">
        <v>0</v>
      </c>
      <c r="IK1127">
        <v>0</v>
      </c>
    </row>
    <row r="1128" spans="1:255" x14ac:dyDescent="0.25">
      <c r="A1128" s="2">
        <v>18</v>
      </c>
      <c r="B1128" s="2">
        <v>1</v>
      </c>
      <c r="C1128" s="2">
        <v>1085</v>
      </c>
      <c r="D1128" s="2"/>
      <c r="E1128" s="2" t="s">
        <v>605</v>
      </c>
      <c r="F1128" s="2" t="s">
        <v>502</v>
      </c>
      <c r="G1128" s="2" t="s">
        <v>503</v>
      </c>
      <c r="H1128" s="2" t="s">
        <v>32</v>
      </c>
      <c r="I1128" s="2">
        <f>I1122*J1128</f>
        <v>0</v>
      </c>
      <c r="J1128" s="2">
        <v>0</v>
      </c>
      <c r="K1128" s="2">
        <v>0</v>
      </c>
      <c r="L1128" s="2"/>
      <c r="M1128" s="2"/>
      <c r="N1128" s="2"/>
      <c r="O1128" s="2">
        <f t="shared" si="1139"/>
        <v>0</v>
      </c>
      <c r="P1128" s="2">
        <f t="shared" si="1140"/>
        <v>0</v>
      </c>
      <c r="Q1128" s="2">
        <f t="shared" si="1171"/>
        <v>0</v>
      </c>
      <c r="R1128" s="2">
        <f t="shared" si="1141"/>
        <v>0</v>
      </c>
      <c r="S1128" s="2">
        <f t="shared" si="1142"/>
        <v>0</v>
      </c>
      <c r="T1128" s="2">
        <f t="shared" si="1143"/>
        <v>0</v>
      </c>
      <c r="U1128" s="2">
        <f t="shared" si="1144"/>
        <v>0</v>
      </c>
      <c r="V1128" s="2">
        <f t="shared" si="1145"/>
        <v>0</v>
      </c>
      <c r="W1128" s="2">
        <f t="shared" si="1146"/>
        <v>0</v>
      </c>
      <c r="X1128" s="2">
        <f t="shared" si="1147"/>
        <v>0</v>
      </c>
      <c r="Y1128" s="2">
        <f t="shared" si="1148"/>
        <v>0</v>
      </c>
      <c r="Z1128" s="2"/>
      <c r="AA1128" s="2">
        <v>56481265</v>
      </c>
      <c r="AB1128" s="2">
        <f t="shared" si="1149"/>
        <v>6332.03</v>
      </c>
      <c r="AC1128" s="2">
        <f t="shared" si="1150"/>
        <v>6332.03</v>
      </c>
      <c r="AD1128" s="2">
        <f t="shared" si="1172"/>
        <v>0</v>
      </c>
      <c r="AE1128" s="2">
        <f t="shared" si="1173"/>
        <v>0</v>
      </c>
      <c r="AF1128" s="2">
        <f t="shared" si="1173"/>
        <v>0</v>
      </c>
      <c r="AG1128" s="2">
        <f t="shared" si="1151"/>
        <v>0</v>
      </c>
      <c r="AH1128" s="2">
        <f t="shared" si="1174"/>
        <v>0</v>
      </c>
      <c r="AI1128" s="2">
        <f t="shared" si="1174"/>
        <v>0</v>
      </c>
      <c r="AJ1128" s="2">
        <f t="shared" si="1152"/>
        <v>0</v>
      </c>
      <c r="AK1128" s="2">
        <v>6332.03</v>
      </c>
      <c r="AL1128" s="2">
        <v>6332.03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92</v>
      </c>
      <c r="AU1128" s="2">
        <v>49</v>
      </c>
      <c r="AV1128" s="2">
        <v>1</v>
      </c>
      <c r="AW1128" s="2">
        <v>1.022</v>
      </c>
      <c r="AX1128" s="2"/>
      <c r="AY1128" s="2"/>
      <c r="AZ1128" s="2">
        <v>1</v>
      </c>
      <c r="BA1128" s="2">
        <v>1</v>
      </c>
      <c r="BB1128" s="2">
        <v>1</v>
      </c>
      <c r="BC1128" s="2">
        <v>1</v>
      </c>
      <c r="BD1128" s="2" t="s">
        <v>3</v>
      </c>
      <c r="BE1128" s="2" t="s">
        <v>3</v>
      </c>
      <c r="BF1128" s="2" t="s">
        <v>3</v>
      </c>
      <c r="BG1128" s="2" t="s">
        <v>3</v>
      </c>
      <c r="BH1128" s="2">
        <v>3</v>
      </c>
      <c r="BI1128" s="2">
        <v>1</v>
      </c>
      <c r="BJ1128" s="2" t="s">
        <v>504</v>
      </c>
      <c r="BK1128" s="2"/>
      <c r="BL1128" s="2"/>
      <c r="BM1128" s="2">
        <v>8</v>
      </c>
      <c r="BN1128" s="2">
        <v>0</v>
      </c>
      <c r="BO1128" s="2" t="s">
        <v>3</v>
      </c>
      <c r="BP1128" s="2">
        <v>0</v>
      </c>
      <c r="BQ1128" s="2">
        <v>30</v>
      </c>
      <c r="BR1128" s="2">
        <v>0</v>
      </c>
      <c r="BS1128" s="2">
        <v>1</v>
      </c>
      <c r="BT1128" s="2">
        <v>1</v>
      </c>
      <c r="BU1128" s="2">
        <v>1</v>
      </c>
      <c r="BV1128" s="2">
        <v>1</v>
      </c>
      <c r="BW1128" s="2">
        <v>1</v>
      </c>
      <c r="BX1128" s="2">
        <v>1</v>
      </c>
      <c r="BY1128" s="2" t="s">
        <v>3</v>
      </c>
      <c r="BZ1128" s="2">
        <v>92</v>
      </c>
      <c r="CA1128" s="2">
        <v>49</v>
      </c>
      <c r="CB1128" s="2" t="s">
        <v>3</v>
      </c>
      <c r="CC1128" s="2"/>
      <c r="CD1128" s="2"/>
      <c r="CE1128" s="2">
        <v>30</v>
      </c>
      <c r="CF1128" s="2">
        <v>0</v>
      </c>
      <c r="CG1128" s="2">
        <v>0</v>
      </c>
      <c r="CH1128" s="2"/>
      <c r="CI1128" s="2"/>
      <c r="CJ1128" s="2"/>
      <c r="CK1128" s="2"/>
      <c r="CL1128" s="2"/>
      <c r="CM1128" s="2">
        <v>0</v>
      </c>
      <c r="CN1128" s="2" t="s">
        <v>3</v>
      </c>
      <c r="CO1128" s="2">
        <v>0</v>
      </c>
      <c r="CP1128" s="2">
        <f t="shared" si="1153"/>
        <v>0</v>
      </c>
      <c r="CQ1128" s="2">
        <f t="shared" si="1154"/>
        <v>6471.33</v>
      </c>
      <c r="CR1128" s="2">
        <f t="shared" si="1175"/>
        <v>0</v>
      </c>
      <c r="CS1128" s="2">
        <f t="shared" si="1155"/>
        <v>0</v>
      </c>
      <c r="CT1128" s="2">
        <f t="shared" si="1156"/>
        <v>0</v>
      </c>
      <c r="CU1128" s="2">
        <f t="shared" si="1157"/>
        <v>0</v>
      </c>
      <c r="CV1128" s="2">
        <f t="shared" si="1158"/>
        <v>0</v>
      </c>
      <c r="CW1128" s="2">
        <f t="shared" si="1159"/>
        <v>0</v>
      </c>
      <c r="CX1128" s="2">
        <f t="shared" si="1160"/>
        <v>0</v>
      </c>
      <c r="CY1128" s="2">
        <f t="shared" si="1161"/>
        <v>0</v>
      </c>
      <c r="CZ1128" s="2">
        <f t="shared" si="1162"/>
        <v>0</v>
      </c>
      <c r="DA1128" s="2"/>
      <c r="DB1128" s="2"/>
      <c r="DC1128" s="2" t="s">
        <v>3</v>
      </c>
      <c r="DD1128" s="2" t="s">
        <v>3</v>
      </c>
      <c r="DE1128" s="2" t="s">
        <v>3</v>
      </c>
      <c r="DF1128" s="2" t="s">
        <v>3</v>
      </c>
      <c r="DG1128" s="2" t="s">
        <v>3</v>
      </c>
      <c r="DH1128" s="2" t="s">
        <v>3</v>
      </c>
      <c r="DI1128" s="2" t="s">
        <v>3</v>
      </c>
      <c r="DJ1128" s="2" t="s">
        <v>3</v>
      </c>
      <c r="DK1128" s="2" t="s">
        <v>3</v>
      </c>
      <c r="DL1128" s="2" t="s">
        <v>3</v>
      </c>
      <c r="DM1128" s="2" t="s">
        <v>3</v>
      </c>
      <c r="DN1128" s="2">
        <v>0</v>
      </c>
      <c r="DO1128" s="2">
        <v>0</v>
      </c>
      <c r="DP1128" s="2">
        <v>1</v>
      </c>
      <c r="DQ1128" s="2">
        <v>1</v>
      </c>
      <c r="DR1128" s="2"/>
      <c r="DS1128" s="2"/>
      <c r="DT1128" s="2"/>
      <c r="DU1128" s="2">
        <v>1009</v>
      </c>
      <c r="DV1128" s="2" t="s">
        <v>32</v>
      </c>
      <c r="DW1128" s="2" t="s">
        <v>32</v>
      </c>
      <c r="DX1128" s="2">
        <v>1000</v>
      </c>
      <c r="DY1128" s="2"/>
      <c r="DZ1128" s="2" t="s">
        <v>3</v>
      </c>
      <c r="EA1128" s="2" t="s">
        <v>3</v>
      </c>
      <c r="EB1128" s="2" t="s">
        <v>3</v>
      </c>
      <c r="EC1128" s="2" t="s">
        <v>3</v>
      </c>
      <c r="ED1128" s="2"/>
      <c r="EE1128" s="2">
        <v>55586444</v>
      </c>
      <c r="EF1128" s="2">
        <v>30</v>
      </c>
      <c r="EG1128" s="2" t="s">
        <v>117</v>
      </c>
      <c r="EH1128" s="2">
        <v>0</v>
      </c>
      <c r="EI1128" s="2" t="s">
        <v>3</v>
      </c>
      <c r="EJ1128" s="2">
        <v>1</v>
      </c>
      <c r="EK1128" s="2">
        <v>8</v>
      </c>
      <c r="EL1128" s="2" t="s">
        <v>233</v>
      </c>
      <c r="EM1128" s="2" t="s">
        <v>234</v>
      </c>
      <c r="EN1128" s="2"/>
      <c r="EO1128" s="2" t="s">
        <v>3</v>
      </c>
      <c r="EP1128" s="2"/>
      <c r="EQ1128" s="2">
        <v>0</v>
      </c>
      <c r="ER1128" s="2">
        <v>6332.03</v>
      </c>
      <c r="ES1128" s="2">
        <v>6332.03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>
        <v>0</v>
      </c>
      <c r="FR1128" s="2">
        <v>0</v>
      </c>
      <c r="FS1128" s="2">
        <v>0</v>
      </c>
      <c r="FT1128" s="2"/>
      <c r="FU1128" s="2"/>
      <c r="FV1128" s="2"/>
      <c r="FW1128" s="2"/>
      <c r="FX1128" s="2">
        <v>92</v>
      </c>
      <c r="FY1128" s="2">
        <v>49</v>
      </c>
      <c r="FZ1128" s="2"/>
      <c r="GA1128" s="2" t="s">
        <v>3</v>
      </c>
      <c r="GB1128" s="2"/>
      <c r="GC1128" s="2"/>
      <c r="GD1128" s="2">
        <v>1</v>
      </c>
      <c r="GE1128" s="2"/>
      <c r="GF1128" s="2">
        <v>72089298</v>
      </c>
      <c r="GG1128" s="2">
        <v>2</v>
      </c>
      <c r="GH1128" s="2">
        <v>1</v>
      </c>
      <c r="GI1128" s="2">
        <v>-2</v>
      </c>
      <c r="GJ1128" s="2">
        <v>0</v>
      </c>
      <c r="GK1128" s="2">
        <v>0</v>
      </c>
      <c r="GL1128" s="2">
        <f t="shared" si="1163"/>
        <v>0</v>
      </c>
      <c r="GM1128" s="2">
        <f t="shared" si="1164"/>
        <v>0</v>
      </c>
      <c r="GN1128" s="2">
        <f t="shared" si="1165"/>
        <v>0</v>
      </c>
      <c r="GO1128" s="2">
        <f t="shared" si="1166"/>
        <v>0</v>
      </c>
      <c r="GP1128" s="2">
        <f t="shared" si="1167"/>
        <v>0</v>
      </c>
      <c r="GQ1128" s="2"/>
      <c r="GR1128" s="2">
        <v>0</v>
      </c>
      <c r="GS1128" s="2">
        <v>3</v>
      </c>
      <c r="GT1128" s="2">
        <v>0</v>
      </c>
      <c r="GU1128" s="2" t="s">
        <v>3</v>
      </c>
      <c r="GV1128" s="2">
        <f t="shared" si="1168"/>
        <v>0</v>
      </c>
      <c r="GW1128" s="2">
        <v>1</v>
      </c>
      <c r="GX1128" s="2">
        <f t="shared" si="1169"/>
        <v>0</v>
      </c>
      <c r="GY1128" s="2"/>
      <c r="GZ1128" s="2"/>
      <c r="HA1128" s="2">
        <v>0</v>
      </c>
      <c r="HB1128" s="2">
        <v>0</v>
      </c>
      <c r="HC1128" s="2">
        <f t="shared" si="1170"/>
        <v>0</v>
      </c>
      <c r="HD1128" s="2"/>
      <c r="HE1128" s="2" t="s">
        <v>3</v>
      </c>
      <c r="HF1128" s="2" t="s">
        <v>3</v>
      </c>
      <c r="HG1128" s="2"/>
      <c r="HH1128" s="2"/>
      <c r="HI1128" s="2"/>
      <c r="HJ1128" s="2"/>
      <c r="HK1128" s="2"/>
      <c r="HL1128" s="2"/>
      <c r="HM1128" s="2" t="s">
        <v>3</v>
      </c>
      <c r="HN1128" s="2" t="s">
        <v>3</v>
      </c>
      <c r="HO1128" s="2" t="s">
        <v>3</v>
      </c>
      <c r="HP1128" s="2" t="s">
        <v>3</v>
      </c>
      <c r="HQ1128" s="2" t="s">
        <v>3</v>
      </c>
      <c r="HR1128" s="2"/>
      <c r="HS1128" s="2">
        <v>0</v>
      </c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>
        <v>0</v>
      </c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</row>
    <row r="1129" spans="1:255" x14ac:dyDescent="0.25">
      <c r="A1129">
        <v>18</v>
      </c>
      <c r="B1129">
        <v>1</v>
      </c>
      <c r="C1129">
        <v>1103</v>
      </c>
      <c r="E1129" t="s">
        <v>605</v>
      </c>
      <c r="F1129" t="s">
        <v>502</v>
      </c>
      <c r="G1129" t="s">
        <v>503</v>
      </c>
      <c r="H1129" t="s">
        <v>32</v>
      </c>
      <c r="I1129">
        <f>I1123*J1129</f>
        <v>0</v>
      </c>
      <c r="J1129">
        <v>0</v>
      </c>
      <c r="K1129">
        <v>0</v>
      </c>
      <c r="O1129">
        <f t="shared" si="1139"/>
        <v>0</v>
      </c>
      <c r="P1129">
        <f t="shared" si="1140"/>
        <v>0</v>
      </c>
      <c r="Q1129">
        <f t="shared" si="1171"/>
        <v>0</v>
      </c>
      <c r="R1129">
        <f t="shared" si="1141"/>
        <v>0</v>
      </c>
      <c r="S1129">
        <f t="shared" si="1142"/>
        <v>0</v>
      </c>
      <c r="T1129">
        <f t="shared" si="1143"/>
        <v>0</v>
      </c>
      <c r="U1129">
        <f t="shared" si="1144"/>
        <v>0</v>
      </c>
      <c r="V1129">
        <f t="shared" si="1145"/>
        <v>0</v>
      </c>
      <c r="W1129">
        <f t="shared" si="1146"/>
        <v>0</v>
      </c>
      <c r="X1129">
        <f t="shared" si="1147"/>
        <v>0</v>
      </c>
      <c r="Y1129">
        <f t="shared" si="1148"/>
        <v>0</v>
      </c>
      <c r="AA1129">
        <v>56481267</v>
      </c>
      <c r="AB1129">
        <f t="shared" si="1149"/>
        <v>6332.03</v>
      </c>
      <c r="AC1129">
        <f t="shared" si="1150"/>
        <v>6332.03</v>
      </c>
      <c r="AD1129">
        <f t="shared" si="1172"/>
        <v>0</v>
      </c>
      <c r="AE1129">
        <f t="shared" si="1173"/>
        <v>0</v>
      </c>
      <c r="AF1129">
        <f t="shared" si="1173"/>
        <v>0</v>
      </c>
      <c r="AG1129">
        <f t="shared" si="1151"/>
        <v>0</v>
      </c>
      <c r="AH1129">
        <f t="shared" si="1174"/>
        <v>0</v>
      </c>
      <c r="AI1129">
        <f t="shared" si="1174"/>
        <v>0</v>
      </c>
      <c r="AJ1129">
        <f t="shared" si="1152"/>
        <v>0</v>
      </c>
      <c r="AK1129">
        <v>6332.03</v>
      </c>
      <c r="AL1129">
        <v>6332.03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92</v>
      </c>
      <c r="AU1129">
        <v>49</v>
      </c>
      <c r="AV1129">
        <v>1</v>
      </c>
      <c r="AW1129">
        <v>1.022</v>
      </c>
      <c r="AZ1129">
        <v>1</v>
      </c>
      <c r="BA1129">
        <v>1</v>
      </c>
      <c r="BB1129">
        <v>1</v>
      </c>
      <c r="BC1129">
        <v>16.489999999999998</v>
      </c>
      <c r="BD1129" t="s">
        <v>3</v>
      </c>
      <c r="BE1129" t="s">
        <v>3</v>
      </c>
      <c r="BF1129" t="s">
        <v>3</v>
      </c>
      <c r="BG1129" t="s">
        <v>3</v>
      </c>
      <c r="BH1129">
        <v>3</v>
      </c>
      <c r="BI1129">
        <v>1</v>
      </c>
      <c r="BJ1129" t="s">
        <v>504</v>
      </c>
      <c r="BM1129">
        <v>8</v>
      </c>
      <c r="BN1129">
        <v>0</v>
      </c>
      <c r="BO1129" t="s">
        <v>502</v>
      </c>
      <c r="BP1129">
        <v>1</v>
      </c>
      <c r="BQ1129">
        <v>30</v>
      </c>
      <c r="BR1129">
        <v>0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 t="s">
        <v>3</v>
      </c>
      <c r="BZ1129">
        <v>92</v>
      </c>
      <c r="CA1129">
        <v>49</v>
      </c>
      <c r="CB1129" t="s">
        <v>3</v>
      </c>
      <c r="CE1129">
        <v>30</v>
      </c>
      <c r="CF1129">
        <v>0</v>
      </c>
      <c r="CG1129">
        <v>0</v>
      </c>
      <c r="CM1129">
        <v>0</v>
      </c>
      <c r="CN1129" t="s">
        <v>3</v>
      </c>
      <c r="CO1129">
        <v>0</v>
      </c>
      <c r="CP1129">
        <f t="shared" si="1153"/>
        <v>0</v>
      </c>
      <c r="CQ1129">
        <f t="shared" si="1154"/>
        <v>106712.23</v>
      </c>
      <c r="CR1129">
        <f t="shared" si="1175"/>
        <v>0</v>
      </c>
      <c r="CS1129">
        <f t="shared" si="1155"/>
        <v>0</v>
      </c>
      <c r="CT1129">
        <f t="shared" si="1156"/>
        <v>0</v>
      </c>
      <c r="CU1129">
        <f t="shared" si="1157"/>
        <v>0</v>
      </c>
      <c r="CV1129">
        <f t="shared" si="1158"/>
        <v>0</v>
      </c>
      <c r="CW1129">
        <f t="shared" si="1159"/>
        <v>0</v>
      </c>
      <c r="CX1129">
        <f t="shared" si="1160"/>
        <v>0</v>
      </c>
      <c r="CY1129">
        <f t="shared" si="1161"/>
        <v>0</v>
      </c>
      <c r="CZ1129">
        <f t="shared" si="1162"/>
        <v>0</v>
      </c>
      <c r="DC1129" t="s">
        <v>3</v>
      </c>
      <c r="DD1129" t="s">
        <v>3</v>
      </c>
      <c r="DE1129" t="s">
        <v>3</v>
      </c>
      <c r="DF1129" t="s">
        <v>3</v>
      </c>
      <c r="DG1129" t="s">
        <v>3</v>
      </c>
      <c r="DH1129" t="s">
        <v>3</v>
      </c>
      <c r="DI1129" t="s">
        <v>3</v>
      </c>
      <c r="DJ1129" t="s">
        <v>3</v>
      </c>
      <c r="DK1129" t="s">
        <v>3</v>
      </c>
      <c r="DL1129" t="s">
        <v>3</v>
      </c>
      <c r="DM1129" t="s">
        <v>3</v>
      </c>
      <c r="DN1129">
        <v>0</v>
      </c>
      <c r="DO1129">
        <v>0</v>
      </c>
      <c r="DP1129">
        <v>1</v>
      </c>
      <c r="DQ1129">
        <v>1</v>
      </c>
      <c r="DU1129">
        <v>1009</v>
      </c>
      <c r="DV1129" t="s">
        <v>32</v>
      </c>
      <c r="DW1129" t="s">
        <v>32</v>
      </c>
      <c r="DX1129">
        <v>1000</v>
      </c>
      <c r="DZ1129" t="s">
        <v>3</v>
      </c>
      <c r="EA1129" t="s">
        <v>3</v>
      </c>
      <c r="EB1129" t="s">
        <v>3</v>
      </c>
      <c r="EC1129" t="s">
        <v>3</v>
      </c>
      <c r="EE1129">
        <v>55586444</v>
      </c>
      <c r="EF1129">
        <v>30</v>
      </c>
      <c r="EG1129" t="s">
        <v>117</v>
      </c>
      <c r="EH1129">
        <v>0</v>
      </c>
      <c r="EI1129" t="s">
        <v>3</v>
      </c>
      <c r="EJ1129">
        <v>1</v>
      </c>
      <c r="EK1129">
        <v>8</v>
      </c>
      <c r="EL1129" t="s">
        <v>233</v>
      </c>
      <c r="EM1129" t="s">
        <v>234</v>
      </c>
      <c r="EO1129" t="s">
        <v>3</v>
      </c>
      <c r="EQ1129">
        <v>0</v>
      </c>
      <c r="ER1129">
        <v>6332.03</v>
      </c>
      <c r="ES1129">
        <v>6332.03</v>
      </c>
      <c r="ET1129">
        <v>0</v>
      </c>
      <c r="EU1129">
        <v>0</v>
      </c>
      <c r="EV1129">
        <v>0</v>
      </c>
      <c r="EW1129">
        <v>0</v>
      </c>
      <c r="EX1129">
        <v>0</v>
      </c>
      <c r="FQ1129">
        <v>0</v>
      </c>
      <c r="FR1129">
        <v>0</v>
      </c>
      <c r="FS1129">
        <v>0</v>
      </c>
      <c r="FX1129">
        <v>92</v>
      </c>
      <c r="FY1129">
        <v>49</v>
      </c>
      <c r="GA1129" t="s">
        <v>3</v>
      </c>
      <c r="GD1129">
        <v>1</v>
      </c>
      <c r="GF1129">
        <v>72089298</v>
      </c>
      <c r="GG1129">
        <v>2</v>
      </c>
      <c r="GH1129">
        <v>1</v>
      </c>
      <c r="GI1129">
        <v>2</v>
      </c>
      <c r="GJ1129">
        <v>0</v>
      </c>
      <c r="GK1129">
        <v>0</v>
      </c>
      <c r="GL1129">
        <f t="shared" si="1163"/>
        <v>0</v>
      </c>
      <c r="GM1129">
        <f t="shared" si="1164"/>
        <v>0</v>
      </c>
      <c r="GN1129">
        <f t="shared" si="1165"/>
        <v>0</v>
      </c>
      <c r="GO1129">
        <f t="shared" si="1166"/>
        <v>0</v>
      </c>
      <c r="GP1129">
        <f t="shared" si="1167"/>
        <v>0</v>
      </c>
      <c r="GR1129">
        <v>0</v>
      </c>
      <c r="GS1129">
        <v>3</v>
      </c>
      <c r="GT1129">
        <v>0</v>
      </c>
      <c r="GU1129" t="s">
        <v>3</v>
      </c>
      <c r="GV1129">
        <f t="shared" si="1168"/>
        <v>0</v>
      </c>
      <c r="GW1129">
        <v>1</v>
      </c>
      <c r="GX1129">
        <f t="shared" si="1169"/>
        <v>0</v>
      </c>
      <c r="HA1129">
        <v>0</v>
      </c>
      <c r="HB1129">
        <v>0</v>
      </c>
      <c r="HC1129">
        <f t="shared" si="1170"/>
        <v>0</v>
      </c>
      <c r="HE1129" t="s">
        <v>3</v>
      </c>
      <c r="HF1129" t="s">
        <v>3</v>
      </c>
      <c r="HM1129" t="s">
        <v>3</v>
      </c>
      <c r="HN1129" t="s">
        <v>3</v>
      </c>
      <c r="HO1129" t="s">
        <v>3</v>
      </c>
      <c r="HP1129" t="s">
        <v>3</v>
      </c>
      <c r="HQ1129" t="s">
        <v>3</v>
      </c>
      <c r="HS1129">
        <v>0</v>
      </c>
      <c r="IK1129">
        <v>0</v>
      </c>
    </row>
    <row r="1130" spans="1:255" x14ac:dyDescent="0.25">
      <c r="A1130" s="2">
        <v>18</v>
      </c>
      <c r="B1130" s="2">
        <v>1</v>
      </c>
      <c r="C1130" s="2">
        <v>1084</v>
      </c>
      <c r="D1130" s="2"/>
      <c r="E1130" s="2" t="s">
        <v>606</v>
      </c>
      <c r="F1130" s="2" t="s">
        <v>248</v>
      </c>
      <c r="G1130" s="2" t="s">
        <v>249</v>
      </c>
      <c r="H1130" s="2" t="s">
        <v>158</v>
      </c>
      <c r="I1130" s="2">
        <f>I1122*J1130</f>
        <v>1.7255</v>
      </c>
      <c r="J1130" s="2">
        <v>101.5</v>
      </c>
      <c r="K1130" s="2">
        <v>101.5</v>
      </c>
      <c r="L1130" s="2"/>
      <c r="M1130" s="2"/>
      <c r="N1130" s="2"/>
      <c r="O1130" s="2">
        <f t="shared" si="1139"/>
        <v>1286.8499999999999</v>
      </c>
      <c r="P1130" s="2">
        <f t="shared" si="1140"/>
        <v>1286.8499999999999</v>
      </c>
      <c r="Q1130" s="2">
        <f t="shared" si="1171"/>
        <v>0</v>
      </c>
      <c r="R1130" s="2">
        <f t="shared" si="1141"/>
        <v>0</v>
      </c>
      <c r="S1130" s="2">
        <f t="shared" si="1142"/>
        <v>0</v>
      </c>
      <c r="T1130" s="2">
        <f t="shared" si="1143"/>
        <v>0</v>
      </c>
      <c r="U1130" s="2">
        <f t="shared" si="1144"/>
        <v>0</v>
      </c>
      <c r="V1130" s="2">
        <f t="shared" si="1145"/>
        <v>0</v>
      </c>
      <c r="W1130" s="2">
        <f t="shared" si="1146"/>
        <v>0</v>
      </c>
      <c r="X1130" s="2">
        <f t="shared" si="1147"/>
        <v>0</v>
      </c>
      <c r="Y1130" s="2">
        <f t="shared" si="1148"/>
        <v>0</v>
      </c>
      <c r="Z1130" s="2"/>
      <c r="AA1130" s="2">
        <v>56481265</v>
      </c>
      <c r="AB1130" s="2">
        <f t="shared" si="1149"/>
        <v>729.73</v>
      </c>
      <c r="AC1130" s="2">
        <f t="shared" si="1150"/>
        <v>729.73</v>
      </c>
      <c r="AD1130" s="2">
        <f t="shared" si="1172"/>
        <v>0</v>
      </c>
      <c r="AE1130" s="2">
        <f t="shared" si="1173"/>
        <v>0</v>
      </c>
      <c r="AF1130" s="2">
        <f t="shared" si="1173"/>
        <v>0</v>
      </c>
      <c r="AG1130" s="2">
        <f t="shared" si="1151"/>
        <v>0</v>
      </c>
      <c r="AH1130" s="2">
        <f t="shared" si="1174"/>
        <v>0</v>
      </c>
      <c r="AI1130" s="2">
        <f t="shared" si="1174"/>
        <v>0</v>
      </c>
      <c r="AJ1130" s="2">
        <f t="shared" si="1152"/>
        <v>0</v>
      </c>
      <c r="AK1130" s="2">
        <v>729.73</v>
      </c>
      <c r="AL1130" s="2">
        <v>729.73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92</v>
      </c>
      <c r="AU1130" s="2">
        <v>49</v>
      </c>
      <c r="AV1130" s="2">
        <v>1</v>
      </c>
      <c r="AW1130" s="2">
        <v>1.022</v>
      </c>
      <c r="AX1130" s="2"/>
      <c r="AY1130" s="2"/>
      <c r="AZ1130" s="2">
        <v>1</v>
      </c>
      <c r="BA1130" s="2">
        <v>1</v>
      </c>
      <c r="BB1130" s="2">
        <v>1</v>
      </c>
      <c r="BC1130" s="2">
        <v>1</v>
      </c>
      <c r="BD1130" s="2" t="s">
        <v>3</v>
      </c>
      <c r="BE1130" s="2" t="s">
        <v>3</v>
      </c>
      <c r="BF1130" s="2" t="s">
        <v>3</v>
      </c>
      <c r="BG1130" s="2" t="s">
        <v>3</v>
      </c>
      <c r="BH1130" s="2">
        <v>3</v>
      </c>
      <c r="BI1130" s="2">
        <v>1</v>
      </c>
      <c r="BJ1130" s="2" t="s">
        <v>250</v>
      </c>
      <c r="BK1130" s="2"/>
      <c r="BL1130" s="2"/>
      <c r="BM1130" s="2">
        <v>8</v>
      </c>
      <c r="BN1130" s="2">
        <v>0</v>
      </c>
      <c r="BO1130" s="2" t="s">
        <v>3</v>
      </c>
      <c r="BP1130" s="2">
        <v>0</v>
      </c>
      <c r="BQ1130" s="2">
        <v>30</v>
      </c>
      <c r="BR1130" s="2">
        <v>0</v>
      </c>
      <c r="BS1130" s="2">
        <v>1</v>
      </c>
      <c r="BT1130" s="2">
        <v>1</v>
      </c>
      <c r="BU1130" s="2">
        <v>1</v>
      </c>
      <c r="BV1130" s="2">
        <v>1</v>
      </c>
      <c r="BW1130" s="2">
        <v>1</v>
      </c>
      <c r="BX1130" s="2">
        <v>1</v>
      </c>
      <c r="BY1130" s="2" t="s">
        <v>3</v>
      </c>
      <c r="BZ1130" s="2">
        <v>92</v>
      </c>
      <c r="CA1130" s="2">
        <v>49</v>
      </c>
      <c r="CB1130" s="2" t="s">
        <v>3</v>
      </c>
      <c r="CC1130" s="2"/>
      <c r="CD1130" s="2"/>
      <c r="CE1130" s="2">
        <v>30</v>
      </c>
      <c r="CF1130" s="2">
        <v>0</v>
      </c>
      <c r="CG1130" s="2">
        <v>0</v>
      </c>
      <c r="CH1130" s="2"/>
      <c r="CI1130" s="2"/>
      <c r="CJ1130" s="2"/>
      <c r="CK1130" s="2"/>
      <c r="CL1130" s="2"/>
      <c r="CM1130" s="2">
        <v>0</v>
      </c>
      <c r="CN1130" s="2" t="s">
        <v>3</v>
      </c>
      <c r="CO1130" s="2">
        <v>0</v>
      </c>
      <c r="CP1130" s="2">
        <f t="shared" si="1153"/>
        <v>1286.8499999999999</v>
      </c>
      <c r="CQ1130" s="2">
        <f t="shared" si="1154"/>
        <v>745.78</v>
      </c>
      <c r="CR1130" s="2">
        <f t="shared" si="1175"/>
        <v>0</v>
      </c>
      <c r="CS1130" s="2">
        <f t="shared" si="1155"/>
        <v>0</v>
      </c>
      <c r="CT1130" s="2">
        <f t="shared" si="1156"/>
        <v>0</v>
      </c>
      <c r="CU1130" s="2">
        <f t="shared" si="1157"/>
        <v>0</v>
      </c>
      <c r="CV1130" s="2">
        <f t="shared" si="1158"/>
        <v>0</v>
      </c>
      <c r="CW1130" s="2">
        <f t="shared" si="1159"/>
        <v>0</v>
      </c>
      <c r="CX1130" s="2">
        <f t="shared" si="1160"/>
        <v>0</v>
      </c>
      <c r="CY1130" s="2">
        <f t="shared" si="1161"/>
        <v>0</v>
      </c>
      <c r="CZ1130" s="2">
        <f t="shared" si="1162"/>
        <v>0</v>
      </c>
      <c r="DA1130" s="2"/>
      <c r="DB1130" s="2"/>
      <c r="DC1130" s="2" t="s">
        <v>3</v>
      </c>
      <c r="DD1130" s="2" t="s">
        <v>3</v>
      </c>
      <c r="DE1130" s="2" t="s">
        <v>3</v>
      </c>
      <c r="DF1130" s="2" t="s">
        <v>3</v>
      </c>
      <c r="DG1130" s="2" t="s">
        <v>3</v>
      </c>
      <c r="DH1130" s="2" t="s">
        <v>3</v>
      </c>
      <c r="DI1130" s="2" t="s">
        <v>3</v>
      </c>
      <c r="DJ1130" s="2" t="s">
        <v>3</v>
      </c>
      <c r="DK1130" s="2" t="s">
        <v>3</v>
      </c>
      <c r="DL1130" s="2" t="s">
        <v>3</v>
      </c>
      <c r="DM1130" s="2" t="s">
        <v>3</v>
      </c>
      <c r="DN1130" s="2">
        <v>0</v>
      </c>
      <c r="DO1130" s="2">
        <v>0</v>
      </c>
      <c r="DP1130" s="2">
        <v>1</v>
      </c>
      <c r="DQ1130" s="2">
        <v>1</v>
      </c>
      <c r="DR1130" s="2"/>
      <c r="DS1130" s="2"/>
      <c r="DT1130" s="2"/>
      <c r="DU1130" s="2">
        <v>1007</v>
      </c>
      <c r="DV1130" s="2" t="s">
        <v>158</v>
      </c>
      <c r="DW1130" s="2" t="s">
        <v>158</v>
      </c>
      <c r="DX1130" s="2">
        <v>1</v>
      </c>
      <c r="DY1130" s="2"/>
      <c r="DZ1130" s="2" t="s">
        <v>3</v>
      </c>
      <c r="EA1130" s="2" t="s">
        <v>3</v>
      </c>
      <c r="EB1130" s="2" t="s">
        <v>3</v>
      </c>
      <c r="EC1130" s="2" t="s">
        <v>3</v>
      </c>
      <c r="ED1130" s="2"/>
      <c r="EE1130" s="2">
        <v>55586444</v>
      </c>
      <c r="EF1130" s="2">
        <v>30</v>
      </c>
      <c r="EG1130" s="2" t="s">
        <v>117</v>
      </c>
      <c r="EH1130" s="2">
        <v>0</v>
      </c>
      <c r="EI1130" s="2" t="s">
        <v>3</v>
      </c>
      <c r="EJ1130" s="2">
        <v>1</v>
      </c>
      <c r="EK1130" s="2">
        <v>8</v>
      </c>
      <c r="EL1130" s="2" t="s">
        <v>233</v>
      </c>
      <c r="EM1130" s="2" t="s">
        <v>234</v>
      </c>
      <c r="EN1130" s="2"/>
      <c r="EO1130" s="2" t="s">
        <v>3</v>
      </c>
      <c r="EP1130" s="2"/>
      <c r="EQ1130" s="2">
        <v>0</v>
      </c>
      <c r="ER1130" s="2">
        <v>729.73</v>
      </c>
      <c r="ES1130" s="2">
        <v>729.73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>
        <v>0</v>
      </c>
      <c r="FR1130" s="2">
        <v>0</v>
      </c>
      <c r="FS1130" s="2">
        <v>0</v>
      </c>
      <c r="FT1130" s="2"/>
      <c r="FU1130" s="2"/>
      <c r="FV1130" s="2"/>
      <c r="FW1130" s="2"/>
      <c r="FX1130" s="2">
        <v>92</v>
      </c>
      <c r="FY1130" s="2">
        <v>49</v>
      </c>
      <c r="FZ1130" s="2"/>
      <c r="GA1130" s="2" t="s">
        <v>3</v>
      </c>
      <c r="GB1130" s="2"/>
      <c r="GC1130" s="2"/>
      <c r="GD1130" s="2">
        <v>1</v>
      </c>
      <c r="GE1130" s="2"/>
      <c r="GF1130" s="2">
        <v>-1447999952</v>
      </c>
      <c r="GG1130" s="2">
        <v>2</v>
      </c>
      <c r="GH1130" s="2">
        <v>1</v>
      </c>
      <c r="GI1130" s="2">
        <v>-2</v>
      </c>
      <c r="GJ1130" s="2">
        <v>0</v>
      </c>
      <c r="GK1130" s="2">
        <v>0</v>
      </c>
      <c r="GL1130" s="2">
        <f t="shared" si="1163"/>
        <v>0</v>
      </c>
      <c r="GM1130" s="2">
        <f t="shared" si="1164"/>
        <v>1286.8499999999999</v>
      </c>
      <c r="GN1130" s="2">
        <f t="shared" si="1165"/>
        <v>1286.8499999999999</v>
      </c>
      <c r="GO1130" s="2">
        <f t="shared" si="1166"/>
        <v>0</v>
      </c>
      <c r="GP1130" s="2">
        <f t="shared" si="1167"/>
        <v>0</v>
      </c>
      <c r="GQ1130" s="2"/>
      <c r="GR1130" s="2">
        <v>0</v>
      </c>
      <c r="GS1130" s="2">
        <v>3</v>
      </c>
      <c r="GT1130" s="2">
        <v>0</v>
      </c>
      <c r="GU1130" s="2" t="s">
        <v>3</v>
      </c>
      <c r="GV1130" s="2">
        <f t="shared" si="1168"/>
        <v>0</v>
      </c>
      <c r="GW1130" s="2">
        <v>1</v>
      </c>
      <c r="GX1130" s="2">
        <f t="shared" si="1169"/>
        <v>0</v>
      </c>
      <c r="GY1130" s="2"/>
      <c r="GZ1130" s="2"/>
      <c r="HA1130" s="2">
        <v>0</v>
      </c>
      <c r="HB1130" s="2">
        <v>0</v>
      </c>
      <c r="HC1130" s="2">
        <f t="shared" si="1170"/>
        <v>0</v>
      </c>
      <c r="HD1130" s="2"/>
      <c r="HE1130" s="2" t="s">
        <v>3</v>
      </c>
      <c r="HF1130" s="2" t="s">
        <v>3</v>
      </c>
      <c r="HG1130" s="2"/>
      <c r="HH1130" s="2"/>
      <c r="HI1130" s="2"/>
      <c r="HJ1130" s="2"/>
      <c r="HK1130" s="2"/>
      <c r="HL1130" s="2"/>
      <c r="HM1130" s="2" t="s">
        <v>3</v>
      </c>
      <c r="HN1130" s="2" t="s">
        <v>3</v>
      </c>
      <c r="HO1130" s="2" t="s">
        <v>3</v>
      </c>
      <c r="HP1130" s="2" t="s">
        <v>3</v>
      </c>
      <c r="HQ1130" s="2" t="s">
        <v>3</v>
      </c>
      <c r="HR1130" s="2"/>
      <c r="HS1130" s="2">
        <v>0</v>
      </c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>
        <v>0</v>
      </c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</row>
    <row r="1131" spans="1:255" x14ac:dyDescent="0.25">
      <c r="A1131">
        <v>18</v>
      </c>
      <c r="B1131">
        <v>1</v>
      </c>
      <c r="C1131">
        <v>1102</v>
      </c>
      <c r="E1131" t="s">
        <v>606</v>
      </c>
      <c r="F1131" t="s">
        <v>248</v>
      </c>
      <c r="G1131" t="s">
        <v>249</v>
      </c>
      <c r="H1131" t="s">
        <v>158</v>
      </c>
      <c r="I1131">
        <f>I1123*J1131</f>
        <v>1.7255</v>
      </c>
      <c r="J1131">
        <v>101.5</v>
      </c>
      <c r="K1131">
        <v>101.5</v>
      </c>
      <c r="O1131">
        <f t="shared" si="1139"/>
        <v>12971.45</v>
      </c>
      <c r="P1131">
        <f t="shared" si="1140"/>
        <v>12971.45</v>
      </c>
      <c r="Q1131">
        <f t="shared" si="1171"/>
        <v>0</v>
      </c>
      <c r="R1131">
        <f t="shared" si="1141"/>
        <v>0</v>
      </c>
      <c r="S1131">
        <f t="shared" si="1142"/>
        <v>0</v>
      </c>
      <c r="T1131">
        <f t="shared" si="1143"/>
        <v>0</v>
      </c>
      <c r="U1131">
        <f t="shared" si="1144"/>
        <v>0</v>
      </c>
      <c r="V1131">
        <f t="shared" si="1145"/>
        <v>0</v>
      </c>
      <c r="W1131">
        <f t="shared" si="1146"/>
        <v>0</v>
      </c>
      <c r="X1131">
        <f t="shared" si="1147"/>
        <v>0</v>
      </c>
      <c r="Y1131">
        <f t="shared" si="1148"/>
        <v>0</v>
      </c>
      <c r="AA1131">
        <v>56481267</v>
      </c>
      <c r="AB1131">
        <f t="shared" si="1149"/>
        <v>729.73</v>
      </c>
      <c r="AC1131">
        <f t="shared" si="1150"/>
        <v>729.73</v>
      </c>
      <c r="AD1131">
        <f t="shared" si="1172"/>
        <v>0</v>
      </c>
      <c r="AE1131">
        <f t="shared" si="1173"/>
        <v>0</v>
      </c>
      <c r="AF1131">
        <f t="shared" si="1173"/>
        <v>0</v>
      </c>
      <c r="AG1131">
        <f t="shared" si="1151"/>
        <v>0</v>
      </c>
      <c r="AH1131">
        <f t="shared" si="1174"/>
        <v>0</v>
      </c>
      <c r="AI1131">
        <f t="shared" si="1174"/>
        <v>0</v>
      </c>
      <c r="AJ1131">
        <f t="shared" si="1152"/>
        <v>0</v>
      </c>
      <c r="AK1131">
        <v>729.73</v>
      </c>
      <c r="AL1131">
        <v>729.73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92</v>
      </c>
      <c r="AU1131">
        <v>49</v>
      </c>
      <c r="AV1131">
        <v>1</v>
      </c>
      <c r="AW1131">
        <v>1.022</v>
      </c>
      <c r="AZ1131">
        <v>1</v>
      </c>
      <c r="BA1131">
        <v>1</v>
      </c>
      <c r="BB1131">
        <v>1</v>
      </c>
      <c r="BC1131">
        <v>10.08</v>
      </c>
      <c r="BD1131" t="s">
        <v>3</v>
      </c>
      <c r="BE1131" t="s">
        <v>3</v>
      </c>
      <c r="BF1131" t="s">
        <v>3</v>
      </c>
      <c r="BG1131" t="s">
        <v>3</v>
      </c>
      <c r="BH1131">
        <v>3</v>
      </c>
      <c r="BI1131">
        <v>1</v>
      </c>
      <c r="BJ1131" t="s">
        <v>250</v>
      </c>
      <c r="BM1131">
        <v>8</v>
      </c>
      <c r="BN1131">
        <v>0</v>
      </c>
      <c r="BO1131" t="s">
        <v>248</v>
      </c>
      <c r="BP1131">
        <v>1</v>
      </c>
      <c r="BQ1131">
        <v>30</v>
      </c>
      <c r="BR1131">
        <v>0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 t="s">
        <v>3</v>
      </c>
      <c r="BZ1131">
        <v>92</v>
      </c>
      <c r="CA1131">
        <v>49</v>
      </c>
      <c r="CB1131" t="s">
        <v>3</v>
      </c>
      <c r="CE1131">
        <v>30</v>
      </c>
      <c r="CF1131">
        <v>0</v>
      </c>
      <c r="CG1131">
        <v>0</v>
      </c>
      <c r="CM1131">
        <v>0</v>
      </c>
      <c r="CN1131" t="s">
        <v>3</v>
      </c>
      <c r="CO1131">
        <v>0</v>
      </c>
      <c r="CP1131">
        <f t="shared" si="1153"/>
        <v>12971.45</v>
      </c>
      <c r="CQ1131">
        <f t="shared" si="1154"/>
        <v>7517.46</v>
      </c>
      <c r="CR1131">
        <f t="shared" si="1175"/>
        <v>0</v>
      </c>
      <c r="CS1131">
        <f t="shared" si="1155"/>
        <v>0</v>
      </c>
      <c r="CT1131">
        <f t="shared" si="1156"/>
        <v>0</v>
      </c>
      <c r="CU1131">
        <f t="shared" si="1157"/>
        <v>0</v>
      </c>
      <c r="CV1131">
        <f t="shared" si="1158"/>
        <v>0</v>
      </c>
      <c r="CW1131">
        <f t="shared" si="1159"/>
        <v>0</v>
      </c>
      <c r="CX1131">
        <f t="shared" si="1160"/>
        <v>0</v>
      </c>
      <c r="CY1131">
        <f t="shared" si="1161"/>
        <v>0</v>
      </c>
      <c r="CZ1131">
        <f t="shared" si="1162"/>
        <v>0</v>
      </c>
      <c r="DC1131" t="s">
        <v>3</v>
      </c>
      <c r="DD1131" t="s">
        <v>3</v>
      </c>
      <c r="DE1131" t="s">
        <v>3</v>
      </c>
      <c r="DF1131" t="s">
        <v>3</v>
      </c>
      <c r="DG1131" t="s">
        <v>3</v>
      </c>
      <c r="DH1131" t="s">
        <v>3</v>
      </c>
      <c r="DI1131" t="s">
        <v>3</v>
      </c>
      <c r="DJ1131" t="s">
        <v>3</v>
      </c>
      <c r="DK1131" t="s">
        <v>3</v>
      </c>
      <c r="DL1131" t="s">
        <v>3</v>
      </c>
      <c r="DM1131" t="s">
        <v>3</v>
      </c>
      <c r="DN1131">
        <v>0</v>
      </c>
      <c r="DO1131">
        <v>0</v>
      </c>
      <c r="DP1131">
        <v>1</v>
      </c>
      <c r="DQ1131">
        <v>1</v>
      </c>
      <c r="DU1131">
        <v>1007</v>
      </c>
      <c r="DV1131" t="s">
        <v>158</v>
      </c>
      <c r="DW1131" t="s">
        <v>158</v>
      </c>
      <c r="DX1131">
        <v>1</v>
      </c>
      <c r="DZ1131" t="s">
        <v>3</v>
      </c>
      <c r="EA1131" t="s">
        <v>3</v>
      </c>
      <c r="EB1131" t="s">
        <v>3</v>
      </c>
      <c r="EC1131" t="s">
        <v>3</v>
      </c>
      <c r="EE1131">
        <v>55586444</v>
      </c>
      <c r="EF1131">
        <v>30</v>
      </c>
      <c r="EG1131" t="s">
        <v>117</v>
      </c>
      <c r="EH1131">
        <v>0</v>
      </c>
      <c r="EI1131" t="s">
        <v>3</v>
      </c>
      <c r="EJ1131">
        <v>1</v>
      </c>
      <c r="EK1131">
        <v>8</v>
      </c>
      <c r="EL1131" t="s">
        <v>233</v>
      </c>
      <c r="EM1131" t="s">
        <v>234</v>
      </c>
      <c r="EO1131" t="s">
        <v>3</v>
      </c>
      <c r="EQ1131">
        <v>0</v>
      </c>
      <c r="ER1131">
        <v>729.73</v>
      </c>
      <c r="ES1131">
        <v>729.73</v>
      </c>
      <c r="ET1131">
        <v>0</v>
      </c>
      <c r="EU1131">
        <v>0</v>
      </c>
      <c r="EV1131">
        <v>0</v>
      </c>
      <c r="EW1131">
        <v>0</v>
      </c>
      <c r="EX1131">
        <v>0</v>
      </c>
      <c r="FQ1131">
        <v>0</v>
      </c>
      <c r="FR1131">
        <v>0</v>
      </c>
      <c r="FS1131">
        <v>0</v>
      </c>
      <c r="FX1131">
        <v>92</v>
      </c>
      <c r="FY1131">
        <v>49</v>
      </c>
      <c r="GA1131" t="s">
        <v>3</v>
      </c>
      <c r="GD1131">
        <v>1</v>
      </c>
      <c r="GF1131">
        <v>-1447999952</v>
      </c>
      <c r="GG1131">
        <v>2</v>
      </c>
      <c r="GH1131">
        <v>1</v>
      </c>
      <c r="GI1131">
        <v>2</v>
      </c>
      <c r="GJ1131">
        <v>0</v>
      </c>
      <c r="GK1131">
        <v>0</v>
      </c>
      <c r="GL1131">
        <f t="shared" si="1163"/>
        <v>0</v>
      </c>
      <c r="GM1131">
        <f t="shared" si="1164"/>
        <v>12971.45</v>
      </c>
      <c r="GN1131">
        <f t="shared" si="1165"/>
        <v>12971.45</v>
      </c>
      <c r="GO1131">
        <f t="shared" si="1166"/>
        <v>0</v>
      </c>
      <c r="GP1131">
        <f t="shared" si="1167"/>
        <v>0</v>
      </c>
      <c r="GR1131">
        <v>0</v>
      </c>
      <c r="GS1131">
        <v>3</v>
      </c>
      <c r="GT1131">
        <v>0</v>
      </c>
      <c r="GU1131" t="s">
        <v>3</v>
      </c>
      <c r="GV1131">
        <f t="shared" si="1168"/>
        <v>0</v>
      </c>
      <c r="GW1131">
        <v>1</v>
      </c>
      <c r="GX1131">
        <f t="shared" si="1169"/>
        <v>0</v>
      </c>
      <c r="HA1131">
        <v>0</v>
      </c>
      <c r="HB1131">
        <v>0</v>
      </c>
      <c r="HC1131">
        <f t="shared" si="1170"/>
        <v>0</v>
      </c>
      <c r="HE1131" t="s">
        <v>3</v>
      </c>
      <c r="HF1131" t="s">
        <v>3</v>
      </c>
      <c r="HM1131" t="s">
        <v>3</v>
      </c>
      <c r="HN1131" t="s">
        <v>3</v>
      </c>
      <c r="HO1131" t="s">
        <v>3</v>
      </c>
      <c r="HP1131" t="s">
        <v>3</v>
      </c>
      <c r="HQ1131" t="s">
        <v>3</v>
      </c>
      <c r="HS1131">
        <v>0</v>
      </c>
      <c r="IK1131">
        <v>0</v>
      </c>
    </row>
    <row r="1133" spans="1:255" ht="13" x14ac:dyDescent="0.3">
      <c r="A1133" s="3">
        <v>51</v>
      </c>
      <c r="B1133" s="3">
        <f>B1109</f>
        <v>1</v>
      </c>
      <c r="C1133" s="3">
        <f>A1109</f>
        <v>4</v>
      </c>
      <c r="D1133" s="3">
        <f>ROW(A1109)</f>
        <v>1109</v>
      </c>
      <c r="E1133" s="3"/>
      <c r="F1133" s="3" t="str">
        <f>IF(F1109&lt;&gt;"",F1109,"")</f>
        <v/>
      </c>
      <c r="G1133" s="3" t="str">
        <f>IF(G1109&lt;&gt;"",G1109,"")</f>
        <v>Замена крыльца №6 по оси К/18-19 (КР-18)</v>
      </c>
      <c r="H1133" s="3">
        <v>0</v>
      </c>
      <c r="I1133" s="3"/>
      <c r="J1133" s="3"/>
      <c r="K1133" s="3"/>
      <c r="L1133" s="3"/>
      <c r="M1133" s="3"/>
      <c r="N1133" s="3"/>
      <c r="O1133" s="3">
        <f t="shared" ref="O1133:T1133" si="1176">ROUND(AB1133,2)</f>
        <v>3125.12</v>
      </c>
      <c r="P1133" s="3">
        <f t="shared" si="1176"/>
        <v>2961.34</v>
      </c>
      <c r="Q1133" s="3">
        <f t="shared" si="1176"/>
        <v>39.78</v>
      </c>
      <c r="R1133" s="3">
        <f t="shared" si="1176"/>
        <v>2.2599999999999998</v>
      </c>
      <c r="S1133" s="3">
        <f t="shared" si="1176"/>
        <v>124</v>
      </c>
      <c r="T1133" s="3">
        <f t="shared" si="1176"/>
        <v>0</v>
      </c>
      <c r="U1133" s="3">
        <f>AH1133</f>
        <v>10.209428922000001</v>
      </c>
      <c r="V1133" s="3">
        <f>AI1133</f>
        <v>0</v>
      </c>
      <c r="W1133" s="3">
        <f>ROUND(AJ1133,2)</f>
        <v>0</v>
      </c>
      <c r="X1133" s="3">
        <f>ROUND(AK1133,2)</f>
        <v>113.36</v>
      </c>
      <c r="Y1133" s="3">
        <f>ROUND(AL1133,2)</f>
        <v>61.48</v>
      </c>
      <c r="Z1133" s="3"/>
      <c r="AA1133" s="3"/>
      <c r="AB1133" s="3">
        <f>ROUND(SUMIF(AA1113:AA1131,"=56481265",O1113:O1131),2)</f>
        <v>3125.12</v>
      </c>
      <c r="AC1133" s="3">
        <f>ROUND(SUMIF(AA1113:AA1131,"=56481265",P1113:P1131),2)</f>
        <v>2961.34</v>
      </c>
      <c r="AD1133" s="3">
        <f>ROUND(SUMIF(AA1113:AA1131,"=56481265",Q1113:Q1131),2)</f>
        <v>39.78</v>
      </c>
      <c r="AE1133" s="3">
        <f>ROUND(SUMIF(AA1113:AA1131,"=56481265",R1113:R1131),2)</f>
        <v>2.2599999999999998</v>
      </c>
      <c r="AF1133" s="3">
        <f>ROUND(SUMIF(AA1113:AA1131,"=56481265",S1113:S1131),2)</f>
        <v>124</v>
      </c>
      <c r="AG1133" s="3">
        <f>ROUND(SUMIF(AA1113:AA1131,"=56481265",T1113:T1131),2)</f>
        <v>0</v>
      </c>
      <c r="AH1133" s="3">
        <f>SUMIF(AA1113:AA1131,"=56481265",U1113:U1131)</f>
        <v>10.209428922000001</v>
      </c>
      <c r="AI1133" s="3">
        <f>SUMIF(AA1113:AA1131,"=56481265",V1113:V1131)</f>
        <v>0</v>
      </c>
      <c r="AJ1133" s="3">
        <f>ROUND(SUMIF(AA1113:AA1131,"=56481265",W1113:W1131),2)</f>
        <v>0</v>
      </c>
      <c r="AK1133" s="3">
        <f>ROUND(SUMIF(AA1113:AA1131,"=56481265",X1113:X1131),2)</f>
        <v>113.36</v>
      </c>
      <c r="AL1133" s="3">
        <f>ROUND(SUMIF(AA1113:AA1131,"=56481265",Y1113:Y1131),2)</f>
        <v>61.48</v>
      </c>
      <c r="AM1133" s="3"/>
      <c r="AN1133" s="3"/>
      <c r="AO1133" s="3">
        <f t="shared" ref="AO1133:BD1133" si="1177">ROUND(BX1133,2)</f>
        <v>0</v>
      </c>
      <c r="AP1133" s="3">
        <f t="shared" si="1177"/>
        <v>0</v>
      </c>
      <c r="AQ1133" s="3">
        <f t="shared" si="1177"/>
        <v>0</v>
      </c>
      <c r="AR1133" s="3">
        <f t="shared" si="1177"/>
        <v>3299.96</v>
      </c>
      <c r="AS1133" s="3">
        <f t="shared" si="1177"/>
        <v>3299.96</v>
      </c>
      <c r="AT1133" s="3">
        <f t="shared" si="1177"/>
        <v>0</v>
      </c>
      <c r="AU1133" s="3">
        <f t="shared" si="1177"/>
        <v>0</v>
      </c>
      <c r="AV1133" s="3">
        <f t="shared" si="1177"/>
        <v>2961.34</v>
      </c>
      <c r="AW1133" s="3">
        <f t="shared" si="1177"/>
        <v>2961.34</v>
      </c>
      <c r="AX1133" s="3">
        <f t="shared" si="1177"/>
        <v>0</v>
      </c>
      <c r="AY1133" s="3">
        <f t="shared" si="1177"/>
        <v>2961.34</v>
      </c>
      <c r="AZ1133" s="3">
        <f t="shared" si="1177"/>
        <v>0</v>
      </c>
      <c r="BA1133" s="3">
        <f t="shared" si="1177"/>
        <v>0</v>
      </c>
      <c r="BB1133" s="3">
        <f t="shared" si="1177"/>
        <v>0</v>
      </c>
      <c r="BC1133" s="3">
        <f t="shared" si="1177"/>
        <v>0</v>
      </c>
      <c r="BD1133" s="3">
        <f t="shared" si="1177"/>
        <v>0</v>
      </c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>
        <f>ROUND(SUMIF(AA1113:AA1131,"=56481265",FQ1113:FQ1131),2)</f>
        <v>0</v>
      </c>
      <c r="BY1133" s="3">
        <f>ROUND(SUMIF(AA1113:AA1131,"=56481265",FR1113:FR1131),2)</f>
        <v>0</v>
      </c>
      <c r="BZ1133" s="3">
        <f>ROUND(SUMIF(AA1113:AA1131,"=56481265",GL1113:GL1131),2)</f>
        <v>0</v>
      </c>
      <c r="CA1133" s="3">
        <f>ROUND(SUMIF(AA1113:AA1131,"=56481265",GM1113:GM1131),2)</f>
        <v>3299.96</v>
      </c>
      <c r="CB1133" s="3">
        <f>ROUND(SUMIF(AA1113:AA1131,"=56481265",GN1113:GN1131),2)</f>
        <v>3299.96</v>
      </c>
      <c r="CC1133" s="3">
        <f>ROUND(SUMIF(AA1113:AA1131,"=56481265",GO1113:GO1131),2)</f>
        <v>0</v>
      </c>
      <c r="CD1133" s="3">
        <f>ROUND(SUMIF(AA1113:AA1131,"=56481265",GP1113:GP1131),2)</f>
        <v>0</v>
      </c>
      <c r="CE1133" s="3">
        <f>AC1133-BX1133</f>
        <v>2961.34</v>
      </c>
      <c r="CF1133" s="3">
        <f>AC1133-BY1133</f>
        <v>2961.34</v>
      </c>
      <c r="CG1133" s="3">
        <f>BX1133-BZ1133</f>
        <v>0</v>
      </c>
      <c r="CH1133" s="3">
        <f>AC1133-BX1133-BY1133+BZ1133</f>
        <v>2961.34</v>
      </c>
      <c r="CI1133" s="3">
        <f>BY1133-BZ1133</f>
        <v>0</v>
      </c>
      <c r="CJ1133" s="3">
        <f>ROUND(SUMIF(AA1113:AA1131,"=56481265",GX1113:GX1131),2)</f>
        <v>0</v>
      </c>
      <c r="CK1133" s="3">
        <f>ROUND(SUMIF(AA1113:AA1131,"=56481265",GY1113:GY1131),2)</f>
        <v>0</v>
      </c>
      <c r="CL1133" s="3">
        <f>ROUND(SUMIF(AA1113:AA1131,"=56481265",GZ1113:GZ1131),2)</f>
        <v>0</v>
      </c>
      <c r="CM1133" s="3">
        <f>ROUND(SUMIF(AA1113:AA1131,"=56481265",HD1113:HD1131),2)</f>
        <v>0</v>
      </c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4">
        <f t="shared" ref="DG1133:DL1133" si="1178">ROUND(DT1133,2)</f>
        <v>37773.74</v>
      </c>
      <c r="DH1133" s="4">
        <f t="shared" si="1178"/>
        <v>31335.48</v>
      </c>
      <c r="DI1133" s="4">
        <f t="shared" si="1178"/>
        <v>508.58</v>
      </c>
      <c r="DJ1133" s="4">
        <f t="shared" si="1178"/>
        <v>108.08</v>
      </c>
      <c r="DK1133" s="4">
        <f t="shared" si="1178"/>
        <v>5929.68</v>
      </c>
      <c r="DL1133" s="4">
        <f t="shared" si="1178"/>
        <v>0</v>
      </c>
      <c r="DM1133" s="4">
        <f>DZ1133</f>
        <v>10.209428922000001</v>
      </c>
      <c r="DN1133" s="4">
        <f>EA1133</f>
        <v>0</v>
      </c>
      <c r="DO1133" s="4">
        <f>ROUND(EB1133,2)</f>
        <v>0</v>
      </c>
      <c r="DP1133" s="4">
        <f>ROUND(EC1133,2)</f>
        <v>5420.83</v>
      </c>
      <c r="DQ1133" s="4">
        <f>ROUND(ED1133,2)</f>
        <v>2939.82</v>
      </c>
      <c r="DR1133" s="4"/>
      <c r="DS1133" s="4"/>
      <c r="DT1133" s="4">
        <f>ROUND(SUMIF(AA1113:AA1131,"=56481267",O1113:O1131),2)</f>
        <v>37773.74</v>
      </c>
      <c r="DU1133" s="4">
        <f>ROUND(SUMIF(AA1113:AA1131,"=56481267",P1113:P1131),2)</f>
        <v>31335.48</v>
      </c>
      <c r="DV1133" s="4">
        <f>ROUND(SUMIF(AA1113:AA1131,"=56481267",Q1113:Q1131),2)</f>
        <v>508.58</v>
      </c>
      <c r="DW1133" s="4">
        <f>ROUND(SUMIF(AA1113:AA1131,"=56481267",R1113:R1131),2)</f>
        <v>108.08</v>
      </c>
      <c r="DX1133" s="4">
        <f>ROUND(SUMIF(AA1113:AA1131,"=56481267",S1113:S1131),2)</f>
        <v>5929.68</v>
      </c>
      <c r="DY1133" s="4">
        <f>ROUND(SUMIF(AA1113:AA1131,"=56481267",T1113:T1131),2)</f>
        <v>0</v>
      </c>
      <c r="DZ1133" s="4">
        <f>SUMIF(AA1113:AA1131,"=56481267",U1113:U1131)</f>
        <v>10.209428922000001</v>
      </c>
      <c r="EA1133" s="4">
        <f>SUMIF(AA1113:AA1131,"=56481267",V1113:V1131)</f>
        <v>0</v>
      </c>
      <c r="EB1133" s="4">
        <f>ROUND(SUMIF(AA1113:AA1131,"=56481267",W1113:W1131),2)</f>
        <v>0</v>
      </c>
      <c r="EC1133" s="4">
        <f>ROUND(SUMIF(AA1113:AA1131,"=56481267",X1113:X1131),2)</f>
        <v>5420.83</v>
      </c>
      <c r="ED1133" s="4">
        <f>ROUND(SUMIF(AA1113:AA1131,"=56481267",Y1113:Y1131),2)</f>
        <v>2939.82</v>
      </c>
      <c r="EE1133" s="4"/>
      <c r="EF1133" s="4"/>
      <c r="EG1133" s="4">
        <f t="shared" ref="EG1133:EV1133" si="1179">ROUND(FP1133,2)</f>
        <v>0</v>
      </c>
      <c r="EH1133" s="4">
        <f t="shared" si="1179"/>
        <v>0</v>
      </c>
      <c r="EI1133" s="4">
        <f t="shared" si="1179"/>
        <v>0</v>
      </c>
      <c r="EJ1133" s="4">
        <f t="shared" si="1179"/>
        <v>46134.39</v>
      </c>
      <c r="EK1133" s="4">
        <f t="shared" si="1179"/>
        <v>46134.39</v>
      </c>
      <c r="EL1133" s="4">
        <f t="shared" si="1179"/>
        <v>0</v>
      </c>
      <c r="EM1133" s="4">
        <f t="shared" si="1179"/>
        <v>0</v>
      </c>
      <c r="EN1133" s="4">
        <f t="shared" si="1179"/>
        <v>31335.48</v>
      </c>
      <c r="EO1133" s="4">
        <f t="shared" si="1179"/>
        <v>31335.48</v>
      </c>
      <c r="EP1133" s="4">
        <f t="shared" si="1179"/>
        <v>0</v>
      </c>
      <c r="EQ1133" s="4">
        <f t="shared" si="1179"/>
        <v>31335.48</v>
      </c>
      <c r="ER1133" s="4">
        <f t="shared" si="1179"/>
        <v>0</v>
      </c>
      <c r="ES1133" s="4">
        <f t="shared" si="1179"/>
        <v>0</v>
      </c>
      <c r="ET1133" s="4">
        <f t="shared" si="1179"/>
        <v>0</v>
      </c>
      <c r="EU1133" s="4">
        <f t="shared" si="1179"/>
        <v>0</v>
      </c>
      <c r="EV1133" s="4">
        <f t="shared" si="1179"/>
        <v>0</v>
      </c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>
        <f>ROUND(SUMIF(AA1113:AA1131,"=56481267",FQ1113:FQ1131),2)</f>
        <v>0</v>
      </c>
      <c r="FQ1133" s="4">
        <f>ROUND(SUMIF(AA1113:AA1131,"=56481267",FR1113:FR1131),2)</f>
        <v>0</v>
      </c>
      <c r="FR1133" s="4">
        <f>ROUND(SUMIF(AA1113:AA1131,"=56481267",GL1113:GL1131),2)</f>
        <v>0</v>
      </c>
      <c r="FS1133" s="4">
        <f>ROUND(SUMIF(AA1113:AA1131,"=56481267",GM1113:GM1131),2)</f>
        <v>46134.39</v>
      </c>
      <c r="FT1133" s="4">
        <f>ROUND(SUMIF(AA1113:AA1131,"=56481267",GN1113:GN1131),2)</f>
        <v>46134.39</v>
      </c>
      <c r="FU1133" s="4">
        <f>ROUND(SUMIF(AA1113:AA1131,"=56481267",GO1113:GO1131),2)</f>
        <v>0</v>
      </c>
      <c r="FV1133" s="4">
        <f>ROUND(SUMIF(AA1113:AA1131,"=56481267",GP1113:GP1131),2)</f>
        <v>0</v>
      </c>
      <c r="FW1133" s="4">
        <f>DU1133-FP1133</f>
        <v>31335.48</v>
      </c>
      <c r="FX1133" s="4">
        <f>DU1133-FQ1133</f>
        <v>31335.48</v>
      </c>
      <c r="FY1133" s="4">
        <f>FP1133-FR1133</f>
        <v>0</v>
      </c>
      <c r="FZ1133" s="4">
        <f>DU1133-FP1133-FQ1133+FR1133</f>
        <v>31335.48</v>
      </c>
      <c r="GA1133" s="4">
        <f>FQ1133-FR1133</f>
        <v>0</v>
      </c>
      <c r="GB1133" s="4">
        <f>ROUND(SUMIF(AA1113:AA1131,"=56481267",GX1113:GX1131),2)</f>
        <v>0</v>
      </c>
      <c r="GC1133" s="4">
        <f>ROUND(SUMIF(AA1113:AA1131,"=56481267",GY1113:GY1131),2)</f>
        <v>0</v>
      </c>
      <c r="GD1133" s="4">
        <f>ROUND(SUMIF(AA1113:AA1131,"=56481267",GZ1113:GZ1131),2)</f>
        <v>0</v>
      </c>
      <c r="GE1133" s="4">
        <f>ROUND(SUMIF(AA1113:AA1131,"=56481267",HD1113:HD1131),2)</f>
        <v>0</v>
      </c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>
        <v>0</v>
      </c>
    </row>
    <row r="1135" spans="1:255" ht="13" x14ac:dyDescent="0.3">
      <c r="A1135" s="5">
        <v>50</v>
      </c>
      <c r="B1135" s="5">
        <v>0</v>
      </c>
      <c r="C1135" s="5">
        <v>0</v>
      </c>
      <c r="D1135" s="5">
        <v>1</v>
      </c>
      <c r="E1135" s="5">
        <v>201</v>
      </c>
      <c r="F1135" s="5">
        <f>ROUND(Source!O1133,O1135)</f>
        <v>3125.12</v>
      </c>
      <c r="G1135" s="5" t="s">
        <v>57</v>
      </c>
      <c r="H1135" s="5" t="s">
        <v>58</v>
      </c>
      <c r="I1135" s="5"/>
      <c r="J1135" s="5"/>
      <c r="K1135" s="5">
        <v>201</v>
      </c>
      <c r="L1135" s="5">
        <v>1</v>
      </c>
      <c r="M1135" s="5">
        <v>3</v>
      </c>
      <c r="N1135" s="5" t="s">
        <v>3</v>
      </c>
      <c r="O1135" s="5">
        <v>2</v>
      </c>
      <c r="P1135" s="5">
        <f>ROUND(Source!DG1133,O1135)</f>
        <v>37773.74</v>
      </c>
      <c r="Q1135" s="5"/>
      <c r="R1135" s="5"/>
      <c r="S1135" s="5"/>
      <c r="T1135" s="5"/>
      <c r="U1135" s="5"/>
      <c r="V1135" s="5"/>
      <c r="W1135" s="5">
        <v>3125.12</v>
      </c>
      <c r="X1135" s="5">
        <v>1</v>
      </c>
      <c r="Y1135" s="5">
        <v>3125.12</v>
      </c>
      <c r="Z1135" s="5">
        <v>37773.74</v>
      </c>
      <c r="AA1135" s="5">
        <v>1</v>
      </c>
      <c r="AB1135" s="5">
        <v>37773.74</v>
      </c>
    </row>
    <row r="1136" spans="1:255" ht="13" x14ac:dyDescent="0.3">
      <c r="A1136" s="5">
        <v>50</v>
      </c>
      <c r="B1136" s="5">
        <v>0</v>
      </c>
      <c r="C1136" s="5">
        <v>0</v>
      </c>
      <c r="D1136" s="5">
        <v>1</v>
      </c>
      <c r="E1136" s="5">
        <v>202</v>
      </c>
      <c r="F1136" s="5">
        <f>ROUND(Source!P1133,O1136)</f>
        <v>2961.34</v>
      </c>
      <c r="G1136" s="5" t="s">
        <v>59</v>
      </c>
      <c r="H1136" s="5" t="s">
        <v>60</v>
      </c>
      <c r="I1136" s="5"/>
      <c r="J1136" s="5"/>
      <c r="K1136" s="5">
        <v>202</v>
      </c>
      <c r="L1136" s="5">
        <v>2</v>
      </c>
      <c r="M1136" s="5">
        <v>3</v>
      </c>
      <c r="N1136" s="5" t="s">
        <v>3</v>
      </c>
      <c r="O1136" s="5">
        <v>2</v>
      </c>
      <c r="P1136" s="5">
        <f>ROUND(Source!DH1133,O1136)</f>
        <v>31335.48</v>
      </c>
      <c r="Q1136" s="5"/>
      <c r="R1136" s="5"/>
      <c r="S1136" s="5"/>
      <c r="T1136" s="5"/>
      <c r="U1136" s="5"/>
      <c r="V1136" s="5"/>
      <c r="W1136" s="5">
        <v>2961.34</v>
      </c>
      <c r="X1136" s="5">
        <v>1</v>
      </c>
      <c r="Y1136" s="5">
        <v>2961.34</v>
      </c>
      <c r="Z1136" s="5">
        <v>31335.48</v>
      </c>
      <c r="AA1136" s="5">
        <v>1</v>
      </c>
      <c r="AB1136" s="5">
        <v>31335.48</v>
      </c>
    </row>
    <row r="1137" spans="1:28" ht="13" x14ac:dyDescent="0.3">
      <c r="A1137" s="5">
        <v>50</v>
      </c>
      <c r="B1137" s="5">
        <v>0</v>
      </c>
      <c r="C1137" s="5">
        <v>0</v>
      </c>
      <c r="D1137" s="5">
        <v>1</v>
      </c>
      <c r="E1137" s="5">
        <v>222</v>
      </c>
      <c r="F1137" s="5">
        <f>ROUND(Source!AO1133,O1137)</f>
        <v>0</v>
      </c>
      <c r="G1137" s="5" t="s">
        <v>61</v>
      </c>
      <c r="H1137" s="5" t="s">
        <v>62</v>
      </c>
      <c r="I1137" s="5"/>
      <c r="J1137" s="5"/>
      <c r="K1137" s="5">
        <v>222</v>
      </c>
      <c r="L1137" s="5">
        <v>3</v>
      </c>
      <c r="M1137" s="5">
        <v>3</v>
      </c>
      <c r="N1137" s="5" t="s">
        <v>3</v>
      </c>
      <c r="O1137" s="5">
        <v>2</v>
      </c>
      <c r="P1137" s="5">
        <f>ROUND(Source!EG1133,O1137)</f>
        <v>0</v>
      </c>
      <c r="Q1137" s="5"/>
      <c r="R1137" s="5"/>
      <c r="S1137" s="5"/>
      <c r="T1137" s="5"/>
      <c r="U1137" s="5"/>
      <c r="V1137" s="5"/>
      <c r="W1137" s="5">
        <v>0</v>
      </c>
      <c r="X1137" s="5">
        <v>1</v>
      </c>
      <c r="Y1137" s="5">
        <v>0</v>
      </c>
      <c r="Z1137" s="5">
        <v>0</v>
      </c>
      <c r="AA1137" s="5">
        <v>1</v>
      </c>
      <c r="AB1137" s="5">
        <v>0</v>
      </c>
    </row>
    <row r="1138" spans="1:28" ht="13" x14ac:dyDescent="0.3">
      <c r="A1138" s="5">
        <v>50</v>
      </c>
      <c r="B1138" s="5">
        <v>0</v>
      </c>
      <c r="C1138" s="5">
        <v>0</v>
      </c>
      <c r="D1138" s="5">
        <v>1</v>
      </c>
      <c r="E1138" s="5">
        <v>225</v>
      </c>
      <c r="F1138" s="5">
        <f>ROUND(Source!AV1133,O1138)</f>
        <v>2961.34</v>
      </c>
      <c r="G1138" s="5" t="s">
        <v>63</v>
      </c>
      <c r="H1138" s="5" t="s">
        <v>64</v>
      </c>
      <c r="I1138" s="5"/>
      <c r="J1138" s="5"/>
      <c r="K1138" s="5">
        <v>225</v>
      </c>
      <c r="L1138" s="5">
        <v>4</v>
      </c>
      <c r="M1138" s="5">
        <v>3</v>
      </c>
      <c r="N1138" s="5" t="s">
        <v>3</v>
      </c>
      <c r="O1138" s="5">
        <v>2</v>
      </c>
      <c r="P1138" s="5">
        <f>ROUND(Source!EN1133,O1138)</f>
        <v>31335.48</v>
      </c>
      <c r="Q1138" s="5"/>
      <c r="R1138" s="5"/>
      <c r="S1138" s="5"/>
      <c r="T1138" s="5"/>
      <c r="U1138" s="5"/>
      <c r="V1138" s="5"/>
      <c r="W1138" s="5">
        <v>2961.34</v>
      </c>
      <c r="X1138" s="5">
        <v>1</v>
      </c>
      <c r="Y1138" s="5">
        <v>2961.34</v>
      </c>
      <c r="Z1138" s="5">
        <v>31335.48</v>
      </c>
      <c r="AA1138" s="5">
        <v>1</v>
      </c>
      <c r="AB1138" s="5">
        <v>31335.48</v>
      </c>
    </row>
    <row r="1139" spans="1:28" ht="13" x14ac:dyDescent="0.3">
      <c r="A1139" s="5">
        <v>50</v>
      </c>
      <c r="B1139" s="5">
        <v>0</v>
      </c>
      <c r="C1139" s="5">
        <v>0</v>
      </c>
      <c r="D1139" s="5">
        <v>1</v>
      </c>
      <c r="E1139" s="5">
        <v>226</v>
      </c>
      <c r="F1139" s="5">
        <f>ROUND(Source!AW1133,O1139)</f>
        <v>2961.34</v>
      </c>
      <c r="G1139" s="5" t="s">
        <v>65</v>
      </c>
      <c r="H1139" s="5" t="s">
        <v>66</v>
      </c>
      <c r="I1139" s="5"/>
      <c r="J1139" s="5"/>
      <c r="K1139" s="5">
        <v>226</v>
      </c>
      <c r="L1139" s="5">
        <v>5</v>
      </c>
      <c r="M1139" s="5">
        <v>3</v>
      </c>
      <c r="N1139" s="5" t="s">
        <v>3</v>
      </c>
      <c r="O1139" s="5">
        <v>2</v>
      </c>
      <c r="P1139" s="5">
        <f>ROUND(Source!EO1133,O1139)</f>
        <v>31335.48</v>
      </c>
      <c r="Q1139" s="5"/>
      <c r="R1139" s="5"/>
      <c r="S1139" s="5"/>
      <c r="T1139" s="5"/>
      <c r="U1139" s="5"/>
      <c r="V1139" s="5"/>
      <c r="W1139" s="5">
        <v>2961.34</v>
      </c>
      <c r="X1139" s="5">
        <v>1</v>
      </c>
      <c r="Y1139" s="5">
        <v>2961.34</v>
      </c>
      <c r="Z1139" s="5">
        <v>31335.48</v>
      </c>
      <c r="AA1139" s="5">
        <v>1</v>
      </c>
      <c r="AB1139" s="5">
        <v>31335.48</v>
      </c>
    </row>
    <row r="1140" spans="1:28" ht="13" x14ac:dyDescent="0.3">
      <c r="A1140" s="5">
        <v>50</v>
      </c>
      <c r="B1140" s="5">
        <v>0</v>
      </c>
      <c r="C1140" s="5">
        <v>0</v>
      </c>
      <c r="D1140" s="5">
        <v>1</v>
      </c>
      <c r="E1140" s="5">
        <v>227</v>
      </c>
      <c r="F1140" s="5">
        <f>ROUND(Source!AX1133,O1140)</f>
        <v>0</v>
      </c>
      <c r="G1140" s="5" t="s">
        <v>67</v>
      </c>
      <c r="H1140" s="5" t="s">
        <v>68</v>
      </c>
      <c r="I1140" s="5"/>
      <c r="J1140" s="5"/>
      <c r="K1140" s="5">
        <v>227</v>
      </c>
      <c r="L1140" s="5">
        <v>6</v>
      </c>
      <c r="M1140" s="5">
        <v>3</v>
      </c>
      <c r="N1140" s="5" t="s">
        <v>3</v>
      </c>
      <c r="O1140" s="5">
        <v>2</v>
      </c>
      <c r="P1140" s="5">
        <f>ROUND(Source!EP1133,O1140)</f>
        <v>0</v>
      </c>
      <c r="Q1140" s="5"/>
      <c r="R1140" s="5"/>
      <c r="S1140" s="5"/>
      <c r="T1140" s="5"/>
      <c r="U1140" s="5"/>
      <c r="V1140" s="5"/>
      <c r="W1140" s="5">
        <v>0</v>
      </c>
      <c r="X1140" s="5">
        <v>1</v>
      </c>
      <c r="Y1140" s="5">
        <v>0</v>
      </c>
      <c r="Z1140" s="5">
        <v>0</v>
      </c>
      <c r="AA1140" s="5">
        <v>1</v>
      </c>
      <c r="AB1140" s="5">
        <v>0</v>
      </c>
    </row>
    <row r="1141" spans="1:28" ht="13" x14ac:dyDescent="0.3">
      <c r="A1141" s="5">
        <v>50</v>
      </c>
      <c r="B1141" s="5">
        <v>0</v>
      </c>
      <c r="C1141" s="5">
        <v>0</v>
      </c>
      <c r="D1141" s="5">
        <v>1</v>
      </c>
      <c r="E1141" s="5">
        <v>228</v>
      </c>
      <c r="F1141" s="5">
        <f>ROUND(Source!AY1133,O1141)</f>
        <v>2961.34</v>
      </c>
      <c r="G1141" s="5" t="s">
        <v>69</v>
      </c>
      <c r="H1141" s="5" t="s">
        <v>70</v>
      </c>
      <c r="I1141" s="5"/>
      <c r="J1141" s="5"/>
      <c r="K1141" s="5">
        <v>228</v>
      </c>
      <c r="L1141" s="5">
        <v>7</v>
      </c>
      <c r="M1141" s="5">
        <v>3</v>
      </c>
      <c r="N1141" s="5" t="s">
        <v>3</v>
      </c>
      <c r="O1141" s="5">
        <v>2</v>
      </c>
      <c r="P1141" s="5">
        <f>ROUND(Source!EQ1133,O1141)</f>
        <v>31335.48</v>
      </c>
      <c r="Q1141" s="5"/>
      <c r="R1141" s="5"/>
      <c r="S1141" s="5"/>
      <c r="T1141" s="5"/>
      <c r="U1141" s="5"/>
      <c r="V1141" s="5"/>
      <c r="W1141" s="5">
        <v>2961.34</v>
      </c>
      <c r="X1141" s="5">
        <v>1</v>
      </c>
      <c r="Y1141" s="5">
        <v>2961.34</v>
      </c>
      <c r="Z1141" s="5">
        <v>31335.48</v>
      </c>
      <c r="AA1141" s="5">
        <v>1</v>
      </c>
      <c r="AB1141" s="5">
        <v>31335.48</v>
      </c>
    </row>
    <row r="1142" spans="1:28" ht="13" x14ac:dyDescent="0.3">
      <c r="A1142" s="5">
        <v>50</v>
      </c>
      <c r="B1142" s="5">
        <v>0</v>
      </c>
      <c r="C1142" s="5">
        <v>0</v>
      </c>
      <c r="D1142" s="5">
        <v>1</v>
      </c>
      <c r="E1142" s="5">
        <v>216</v>
      </c>
      <c r="F1142" s="5">
        <f>ROUND(Source!AP1133,O1142)</f>
        <v>0</v>
      </c>
      <c r="G1142" s="5" t="s">
        <v>71</v>
      </c>
      <c r="H1142" s="5" t="s">
        <v>72</v>
      </c>
      <c r="I1142" s="5"/>
      <c r="J1142" s="5"/>
      <c r="K1142" s="5">
        <v>216</v>
      </c>
      <c r="L1142" s="5">
        <v>8</v>
      </c>
      <c r="M1142" s="5">
        <v>3</v>
      </c>
      <c r="N1142" s="5" t="s">
        <v>3</v>
      </c>
      <c r="O1142" s="5">
        <v>2</v>
      </c>
      <c r="P1142" s="5">
        <f>ROUND(Source!EH1133,O1142)</f>
        <v>0</v>
      </c>
      <c r="Q1142" s="5"/>
      <c r="R1142" s="5"/>
      <c r="S1142" s="5"/>
      <c r="T1142" s="5"/>
      <c r="U1142" s="5"/>
      <c r="V1142" s="5"/>
      <c r="W1142" s="5">
        <v>0</v>
      </c>
      <c r="X1142" s="5">
        <v>1</v>
      </c>
      <c r="Y1142" s="5">
        <v>0</v>
      </c>
      <c r="Z1142" s="5">
        <v>0</v>
      </c>
      <c r="AA1142" s="5">
        <v>1</v>
      </c>
      <c r="AB1142" s="5">
        <v>0</v>
      </c>
    </row>
    <row r="1143" spans="1:28" ht="13" x14ac:dyDescent="0.3">
      <c r="A1143" s="5">
        <v>50</v>
      </c>
      <c r="B1143" s="5">
        <v>0</v>
      </c>
      <c r="C1143" s="5">
        <v>0</v>
      </c>
      <c r="D1143" s="5">
        <v>1</v>
      </c>
      <c r="E1143" s="5">
        <v>223</v>
      </c>
      <c r="F1143" s="5">
        <f>ROUND(Source!AQ1133,O1143)</f>
        <v>0</v>
      </c>
      <c r="G1143" s="5" t="s">
        <v>73</v>
      </c>
      <c r="H1143" s="5" t="s">
        <v>74</v>
      </c>
      <c r="I1143" s="5"/>
      <c r="J1143" s="5"/>
      <c r="K1143" s="5">
        <v>223</v>
      </c>
      <c r="L1143" s="5">
        <v>9</v>
      </c>
      <c r="M1143" s="5">
        <v>3</v>
      </c>
      <c r="N1143" s="5" t="s">
        <v>3</v>
      </c>
      <c r="O1143" s="5">
        <v>2</v>
      </c>
      <c r="P1143" s="5">
        <f>ROUND(Source!EI1133,O1143)</f>
        <v>0</v>
      </c>
      <c r="Q1143" s="5"/>
      <c r="R1143" s="5"/>
      <c r="S1143" s="5"/>
      <c r="T1143" s="5"/>
      <c r="U1143" s="5"/>
      <c r="V1143" s="5"/>
      <c r="W1143" s="5">
        <v>0</v>
      </c>
      <c r="X1143" s="5">
        <v>1</v>
      </c>
      <c r="Y1143" s="5">
        <v>0</v>
      </c>
      <c r="Z1143" s="5">
        <v>0</v>
      </c>
      <c r="AA1143" s="5">
        <v>1</v>
      </c>
      <c r="AB1143" s="5">
        <v>0</v>
      </c>
    </row>
    <row r="1144" spans="1:28" ht="13" x14ac:dyDescent="0.3">
      <c r="A1144" s="5">
        <v>50</v>
      </c>
      <c r="B1144" s="5">
        <v>0</v>
      </c>
      <c r="C1144" s="5">
        <v>0</v>
      </c>
      <c r="D1144" s="5">
        <v>1</v>
      </c>
      <c r="E1144" s="5">
        <v>229</v>
      </c>
      <c r="F1144" s="5">
        <f>ROUND(Source!AZ1133,O1144)</f>
        <v>0</v>
      </c>
      <c r="G1144" s="5" t="s">
        <v>75</v>
      </c>
      <c r="H1144" s="5" t="s">
        <v>76</v>
      </c>
      <c r="I1144" s="5"/>
      <c r="J1144" s="5"/>
      <c r="K1144" s="5">
        <v>229</v>
      </c>
      <c r="L1144" s="5">
        <v>10</v>
      </c>
      <c r="M1144" s="5">
        <v>3</v>
      </c>
      <c r="N1144" s="5" t="s">
        <v>3</v>
      </c>
      <c r="O1144" s="5">
        <v>2</v>
      </c>
      <c r="P1144" s="5">
        <f>ROUND(Source!ER1133,O1144)</f>
        <v>0</v>
      </c>
      <c r="Q1144" s="5"/>
      <c r="R1144" s="5"/>
      <c r="S1144" s="5"/>
      <c r="T1144" s="5"/>
      <c r="U1144" s="5"/>
      <c r="V1144" s="5"/>
      <c r="W1144" s="5">
        <v>0</v>
      </c>
      <c r="X1144" s="5">
        <v>1</v>
      </c>
      <c r="Y1144" s="5">
        <v>0</v>
      </c>
      <c r="Z1144" s="5">
        <v>0</v>
      </c>
      <c r="AA1144" s="5">
        <v>1</v>
      </c>
      <c r="AB1144" s="5">
        <v>0</v>
      </c>
    </row>
    <row r="1145" spans="1:28" ht="13" x14ac:dyDescent="0.3">
      <c r="A1145" s="5">
        <v>50</v>
      </c>
      <c r="B1145" s="5">
        <v>0</v>
      </c>
      <c r="C1145" s="5">
        <v>0</v>
      </c>
      <c r="D1145" s="5">
        <v>1</v>
      </c>
      <c r="E1145" s="5">
        <v>203</v>
      </c>
      <c r="F1145" s="5">
        <f>ROUND(Source!Q1133,O1145)</f>
        <v>39.78</v>
      </c>
      <c r="G1145" s="5" t="s">
        <v>77</v>
      </c>
      <c r="H1145" s="5" t="s">
        <v>78</v>
      </c>
      <c r="I1145" s="5"/>
      <c r="J1145" s="5"/>
      <c r="K1145" s="5">
        <v>203</v>
      </c>
      <c r="L1145" s="5">
        <v>11</v>
      </c>
      <c r="M1145" s="5">
        <v>3</v>
      </c>
      <c r="N1145" s="5" t="s">
        <v>3</v>
      </c>
      <c r="O1145" s="5">
        <v>2</v>
      </c>
      <c r="P1145" s="5">
        <f>ROUND(Source!DI1133,O1145)</f>
        <v>508.58</v>
      </c>
      <c r="Q1145" s="5"/>
      <c r="R1145" s="5"/>
      <c r="S1145" s="5"/>
      <c r="T1145" s="5"/>
      <c r="U1145" s="5"/>
      <c r="V1145" s="5"/>
      <c r="W1145" s="5">
        <v>39.78</v>
      </c>
      <c r="X1145" s="5">
        <v>1</v>
      </c>
      <c r="Y1145" s="5">
        <v>39.78</v>
      </c>
      <c r="Z1145" s="5">
        <v>508.58</v>
      </c>
      <c r="AA1145" s="5">
        <v>1</v>
      </c>
      <c r="AB1145" s="5">
        <v>508.58</v>
      </c>
    </row>
    <row r="1146" spans="1:28" ht="13" x14ac:dyDescent="0.3">
      <c r="A1146" s="5">
        <v>50</v>
      </c>
      <c r="B1146" s="5">
        <v>0</v>
      </c>
      <c r="C1146" s="5">
        <v>0</v>
      </c>
      <c r="D1146" s="5">
        <v>1</v>
      </c>
      <c r="E1146" s="5">
        <v>231</v>
      </c>
      <c r="F1146" s="5">
        <f>ROUND(Source!BB1133,O1146)</f>
        <v>0</v>
      </c>
      <c r="G1146" s="5" t="s">
        <v>79</v>
      </c>
      <c r="H1146" s="5" t="s">
        <v>80</v>
      </c>
      <c r="I1146" s="5"/>
      <c r="J1146" s="5"/>
      <c r="K1146" s="5">
        <v>231</v>
      </c>
      <c r="L1146" s="5">
        <v>12</v>
      </c>
      <c r="M1146" s="5">
        <v>3</v>
      </c>
      <c r="N1146" s="5" t="s">
        <v>3</v>
      </c>
      <c r="O1146" s="5">
        <v>2</v>
      </c>
      <c r="P1146" s="5">
        <f>ROUND(Source!ET1133,O1146)</f>
        <v>0</v>
      </c>
      <c r="Q1146" s="5"/>
      <c r="R1146" s="5"/>
      <c r="S1146" s="5"/>
      <c r="T1146" s="5"/>
      <c r="U1146" s="5"/>
      <c r="V1146" s="5"/>
      <c r="W1146" s="5">
        <v>0</v>
      </c>
      <c r="X1146" s="5">
        <v>1</v>
      </c>
      <c r="Y1146" s="5">
        <v>0</v>
      </c>
      <c r="Z1146" s="5">
        <v>0</v>
      </c>
      <c r="AA1146" s="5">
        <v>1</v>
      </c>
      <c r="AB1146" s="5">
        <v>0</v>
      </c>
    </row>
    <row r="1147" spans="1:28" ht="13" x14ac:dyDescent="0.3">
      <c r="A1147" s="5">
        <v>50</v>
      </c>
      <c r="B1147" s="5">
        <v>0</v>
      </c>
      <c r="C1147" s="5">
        <v>0</v>
      </c>
      <c r="D1147" s="5">
        <v>1</v>
      </c>
      <c r="E1147" s="5">
        <v>204</v>
      </c>
      <c r="F1147" s="5">
        <f>ROUND(Source!R1133,O1147)</f>
        <v>2.2599999999999998</v>
      </c>
      <c r="G1147" s="5" t="s">
        <v>81</v>
      </c>
      <c r="H1147" s="5" t="s">
        <v>82</v>
      </c>
      <c r="I1147" s="5"/>
      <c r="J1147" s="5"/>
      <c r="K1147" s="5">
        <v>204</v>
      </c>
      <c r="L1147" s="5">
        <v>13</v>
      </c>
      <c r="M1147" s="5">
        <v>3</v>
      </c>
      <c r="N1147" s="5" t="s">
        <v>3</v>
      </c>
      <c r="O1147" s="5">
        <v>2</v>
      </c>
      <c r="P1147" s="5">
        <f>ROUND(Source!DJ1133,O1147)</f>
        <v>108.08</v>
      </c>
      <c r="Q1147" s="5"/>
      <c r="R1147" s="5"/>
      <c r="S1147" s="5"/>
      <c r="T1147" s="5"/>
      <c r="U1147" s="5"/>
      <c r="V1147" s="5"/>
      <c r="W1147" s="5">
        <v>2.2599999999999998</v>
      </c>
      <c r="X1147" s="5">
        <v>1</v>
      </c>
      <c r="Y1147" s="5">
        <v>2.2599999999999998</v>
      </c>
      <c r="Z1147" s="5">
        <v>108.08</v>
      </c>
      <c r="AA1147" s="5">
        <v>1</v>
      </c>
      <c r="AB1147" s="5">
        <v>108.08</v>
      </c>
    </row>
    <row r="1148" spans="1:28" ht="13" x14ac:dyDescent="0.3">
      <c r="A1148" s="5">
        <v>50</v>
      </c>
      <c r="B1148" s="5">
        <v>0</v>
      </c>
      <c r="C1148" s="5">
        <v>0</v>
      </c>
      <c r="D1148" s="5">
        <v>1</v>
      </c>
      <c r="E1148" s="5">
        <v>205</v>
      </c>
      <c r="F1148" s="5">
        <f>ROUND(Source!S1133,O1148)</f>
        <v>124</v>
      </c>
      <c r="G1148" s="5" t="s">
        <v>83</v>
      </c>
      <c r="H1148" s="5" t="s">
        <v>84</v>
      </c>
      <c r="I1148" s="5"/>
      <c r="J1148" s="5"/>
      <c r="K1148" s="5">
        <v>205</v>
      </c>
      <c r="L1148" s="5">
        <v>14</v>
      </c>
      <c r="M1148" s="5">
        <v>3</v>
      </c>
      <c r="N1148" s="5" t="s">
        <v>3</v>
      </c>
      <c r="O1148" s="5">
        <v>2</v>
      </c>
      <c r="P1148" s="5">
        <f>ROUND(Source!DK1133,O1148)</f>
        <v>5929.68</v>
      </c>
      <c r="Q1148" s="5"/>
      <c r="R1148" s="5"/>
      <c r="S1148" s="5"/>
      <c r="T1148" s="5"/>
      <c r="U1148" s="5"/>
      <c r="V1148" s="5"/>
      <c r="W1148" s="5">
        <v>124</v>
      </c>
      <c r="X1148" s="5">
        <v>1</v>
      </c>
      <c r="Y1148" s="5">
        <v>124</v>
      </c>
      <c r="Z1148" s="5">
        <v>5929.68</v>
      </c>
      <c r="AA1148" s="5">
        <v>1</v>
      </c>
      <c r="AB1148" s="5">
        <v>5929.68</v>
      </c>
    </row>
    <row r="1149" spans="1:28" ht="13" x14ac:dyDescent="0.3">
      <c r="A1149" s="5">
        <v>50</v>
      </c>
      <c r="B1149" s="5">
        <v>0</v>
      </c>
      <c r="C1149" s="5">
        <v>0</v>
      </c>
      <c r="D1149" s="5">
        <v>1</v>
      </c>
      <c r="E1149" s="5">
        <v>232</v>
      </c>
      <c r="F1149" s="5">
        <f>ROUND(Source!BC1133,O1149)</f>
        <v>0</v>
      </c>
      <c r="G1149" s="5" t="s">
        <v>85</v>
      </c>
      <c r="H1149" s="5" t="s">
        <v>86</v>
      </c>
      <c r="I1149" s="5"/>
      <c r="J1149" s="5"/>
      <c r="K1149" s="5">
        <v>232</v>
      </c>
      <c r="L1149" s="5">
        <v>15</v>
      </c>
      <c r="M1149" s="5">
        <v>3</v>
      </c>
      <c r="N1149" s="5" t="s">
        <v>3</v>
      </c>
      <c r="O1149" s="5">
        <v>2</v>
      </c>
      <c r="P1149" s="5">
        <f>ROUND(Source!EU1133,O1149)</f>
        <v>0</v>
      </c>
      <c r="Q1149" s="5"/>
      <c r="R1149" s="5"/>
      <c r="S1149" s="5"/>
      <c r="T1149" s="5"/>
      <c r="U1149" s="5"/>
      <c r="V1149" s="5"/>
      <c r="W1149" s="5">
        <v>0</v>
      </c>
      <c r="X1149" s="5">
        <v>1</v>
      </c>
      <c r="Y1149" s="5">
        <v>0</v>
      </c>
      <c r="Z1149" s="5">
        <v>0</v>
      </c>
      <c r="AA1149" s="5">
        <v>1</v>
      </c>
      <c r="AB1149" s="5">
        <v>0</v>
      </c>
    </row>
    <row r="1150" spans="1:28" ht="13" x14ac:dyDescent="0.3">
      <c r="A1150" s="5">
        <v>50</v>
      </c>
      <c r="B1150" s="5">
        <v>0</v>
      </c>
      <c r="C1150" s="5">
        <v>0</v>
      </c>
      <c r="D1150" s="5">
        <v>1</v>
      </c>
      <c r="E1150" s="5">
        <v>214</v>
      </c>
      <c r="F1150" s="5">
        <f>ROUND(Source!AS1133,O1150)</f>
        <v>3299.96</v>
      </c>
      <c r="G1150" s="5" t="s">
        <v>87</v>
      </c>
      <c r="H1150" s="5" t="s">
        <v>88</v>
      </c>
      <c r="I1150" s="5"/>
      <c r="J1150" s="5"/>
      <c r="K1150" s="5">
        <v>214</v>
      </c>
      <c r="L1150" s="5">
        <v>16</v>
      </c>
      <c r="M1150" s="5">
        <v>3</v>
      </c>
      <c r="N1150" s="5" t="s">
        <v>3</v>
      </c>
      <c r="O1150" s="5">
        <v>2</v>
      </c>
      <c r="P1150" s="5">
        <f>ROUND(Source!EK1133,O1150)</f>
        <v>46134.39</v>
      </c>
      <c r="Q1150" s="5"/>
      <c r="R1150" s="5"/>
      <c r="S1150" s="5"/>
      <c r="T1150" s="5"/>
      <c r="U1150" s="5"/>
      <c r="V1150" s="5"/>
      <c r="W1150" s="5">
        <v>3299.96</v>
      </c>
      <c r="X1150" s="5">
        <v>1</v>
      </c>
      <c r="Y1150" s="5">
        <v>3299.96</v>
      </c>
      <c r="Z1150" s="5">
        <v>46134.39</v>
      </c>
      <c r="AA1150" s="5">
        <v>1</v>
      </c>
      <c r="AB1150" s="5">
        <v>46134.39</v>
      </c>
    </row>
    <row r="1151" spans="1:28" ht="13" x14ac:dyDescent="0.3">
      <c r="A1151" s="5">
        <v>50</v>
      </c>
      <c r="B1151" s="5">
        <v>0</v>
      </c>
      <c r="C1151" s="5">
        <v>0</v>
      </c>
      <c r="D1151" s="5">
        <v>1</v>
      </c>
      <c r="E1151" s="5">
        <v>215</v>
      </c>
      <c r="F1151" s="5">
        <f>ROUND(Source!AT1133,O1151)</f>
        <v>0</v>
      </c>
      <c r="G1151" s="5" t="s">
        <v>89</v>
      </c>
      <c r="H1151" s="5" t="s">
        <v>90</v>
      </c>
      <c r="I1151" s="5"/>
      <c r="J1151" s="5"/>
      <c r="K1151" s="5">
        <v>215</v>
      </c>
      <c r="L1151" s="5">
        <v>17</v>
      </c>
      <c r="M1151" s="5">
        <v>3</v>
      </c>
      <c r="N1151" s="5" t="s">
        <v>3</v>
      </c>
      <c r="O1151" s="5">
        <v>2</v>
      </c>
      <c r="P1151" s="5">
        <f>ROUND(Source!EL1133,O1151)</f>
        <v>0</v>
      </c>
      <c r="Q1151" s="5"/>
      <c r="R1151" s="5"/>
      <c r="S1151" s="5"/>
      <c r="T1151" s="5"/>
      <c r="U1151" s="5"/>
      <c r="V1151" s="5"/>
      <c r="W1151" s="5">
        <v>0</v>
      </c>
      <c r="X1151" s="5">
        <v>1</v>
      </c>
      <c r="Y1151" s="5">
        <v>0</v>
      </c>
      <c r="Z1151" s="5">
        <v>0</v>
      </c>
      <c r="AA1151" s="5">
        <v>1</v>
      </c>
      <c r="AB1151" s="5">
        <v>0</v>
      </c>
    </row>
    <row r="1152" spans="1:28" ht="13" x14ac:dyDescent="0.3">
      <c r="A1152" s="5">
        <v>50</v>
      </c>
      <c r="B1152" s="5">
        <v>0</v>
      </c>
      <c r="C1152" s="5">
        <v>0</v>
      </c>
      <c r="D1152" s="5">
        <v>1</v>
      </c>
      <c r="E1152" s="5">
        <v>217</v>
      </c>
      <c r="F1152" s="5">
        <f>ROUND(Source!AU1133,O1152)</f>
        <v>0</v>
      </c>
      <c r="G1152" s="5" t="s">
        <v>91</v>
      </c>
      <c r="H1152" s="5" t="s">
        <v>92</v>
      </c>
      <c r="I1152" s="5"/>
      <c r="J1152" s="5"/>
      <c r="K1152" s="5">
        <v>217</v>
      </c>
      <c r="L1152" s="5">
        <v>18</v>
      </c>
      <c r="M1152" s="5">
        <v>3</v>
      </c>
      <c r="N1152" s="5" t="s">
        <v>3</v>
      </c>
      <c r="O1152" s="5">
        <v>2</v>
      </c>
      <c r="P1152" s="5">
        <f>ROUND(Source!EM1133,O1152)</f>
        <v>0</v>
      </c>
      <c r="Q1152" s="5"/>
      <c r="R1152" s="5"/>
      <c r="S1152" s="5"/>
      <c r="T1152" s="5"/>
      <c r="U1152" s="5"/>
      <c r="V1152" s="5"/>
      <c r="W1152" s="5">
        <v>0</v>
      </c>
      <c r="X1152" s="5">
        <v>1</v>
      </c>
      <c r="Y1152" s="5">
        <v>0</v>
      </c>
      <c r="Z1152" s="5">
        <v>0</v>
      </c>
      <c r="AA1152" s="5">
        <v>1</v>
      </c>
      <c r="AB1152" s="5">
        <v>0</v>
      </c>
    </row>
    <row r="1153" spans="1:255" ht="13" x14ac:dyDescent="0.3">
      <c r="A1153" s="5">
        <v>50</v>
      </c>
      <c r="B1153" s="5">
        <v>0</v>
      </c>
      <c r="C1153" s="5">
        <v>0</v>
      </c>
      <c r="D1153" s="5">
        <v>1</v>
      </c>
      <c r="E1153" s="5">
        <v>230</v>
      </c>
      <c r="F1153" s="5">
        <f>ROUND(Source!BA1133,O1153)</f>
        <v>0</v>
      </c>
      <c r="G1153" s="5" t="s">
        <v>93</v>
      </c>
      <c r="H1153" s="5" t="s">
        <v>94</v>
      </c>
      <c r="I1153" s="5"/>
      <c r="J1153" s="5"/>
      <c r="K1153" s="5">
        <v>230</v>
      </c>
      <c r="L1153" s="5">
        <v>19</v>
      </c>
      <c r="M1153" s="5">
        <v>3</v>
      </c>
      <c r="N1153" s="5" t="s">
        <v>3</v>
      </c>
      <c r="O1153" s="5">
        <v>2</v>
      </c>
      <c r="P1153" s="5">
        <f>ROUND(Source!ES1133,O1153)</f>
        <v>0</v>
      </c>
      <c r="Q1153" s="5"/>
      <c r="R1153" s="5"/>
      <c r="S1153" s="5"/>
      <c r="T1153" s="5"/>
      <c r="U1153" s="5"/>
      <c r="V1153" s="5"/>
      <c r="W1153" s="5">
        <v>0</v>
      </c>
      <c r="X1153" s="5">
        <v>1</v>
      </c>
      <c r="Y1153" s="5">
        <v>0</v>
      </c>
      <c r="Z1153" s="5">
        <v>0</v>
      </c>
      <c r="AA1153" s="5">
        <v>1</v>
      </c>
      <c r="AB1153" s="5">
        <v>0</v>
      </c>
    </row>
    <row r="1154" spans="1:255" ht="13" x14ac:dyDescent="0.3">
      <c r="A1154" s="5">
        <v>50</v>
      </c>
      <c r="B1154" s="5">
        <v>0</v>
      </c>
      <c r="C1154" s="5">
        <v>0</v>
      </c>
      <c r="D1154" s="5">
        <v>1</v>
      </c>
      <c r="E1154" s="5">
        <v>206</v>
      </c>
      <c r="F1154" s="5">
        <f>ROUND(Source!T1133,O1154)</f>
        <v>0</v>
      </c>
      <c r="G1154" s="5" t="s">
        <v>95</v>
      </c>
      <c r="H1154" s="5" t="s">
        <v>96</v>
      </c>
      <c r="I1154" s="5"/>
      <c r="J1154" s="5"/>
      <c r="K1154" s="5">
        <v>206</v>
      </c>
      <c r="L1154" s="5">
        <v>20</v>
      </c>
      <c r="M1154" s="5">
        <v>3</v>
      </c>
      <c r="N1154" s="5" t="s">
        <v>3</v>
      </c>
      <c r="O1154" s="5">
        <v>2</v>
      </c>
      <c r="P1154" s="5">
        <f>ROUND(Source!DL1133,O1154)</f>
        <v>0</v>
      </c>
      <c r="Q1154" s="5"/>
      <c r="R1154" s="5"/>
      <c r="S1154" s="5"/>
      <c r="T1154" s="5"/>
      <c r="U1154" s="5"/>
      <c r="V1154" s="5"/>
      <c r="W1154" s="5">
        <v>0</v>
      </c>
      <c r="X1154" s="5">
        <v>1</v>
      </c>
      <c r="Y1154" s="5">
        <v>0</v>
      </c>
      <c r="Z1154" s="5">
        <v>0</v>
      </c>
      <c r="AA1154" s="5">
        <v>1</v>
      </c>
      <c r="AB1154" s="5">
        <v>0</v>
      </c>
    </row>
    <row r="1155" spans="1:255" ht="13" x14ac:dyDescent="0.3">
      <c r="A1155" s="5">
        <v>50</v>
      </c>
      <c r="B1155" s="5">
        <v>0</v>
      </c>
      <c r="C1155" s="5">
        <v>0</v>
      </c>
      <c r="D1155" s="5">
        <v>1</v>
      </c>
      <c r="E1155" s="5">
        <v>207</v>
      </c>
      <c r="F1155" s="5">
        <f>Source!U1133</f>
        <v>10.209428922000001</v>
      </c>
      <c r="G1155" s="5" t="s">
        <v>97</v>
      </c>
      <c r="H1155" s="5" t="s">
        <v>98</v>
      </c>
      <c r="I1155" s="5"/>
      <c r="J1155" s="5"/>
      <c r="K1155" s="5">
        <v>207</v>
      </c>
      <c r="L1155" s="5">
        <v>21</v>
      </c>
      <c r="M1155" s="5">
        <v>3</v>
      </c>
      <c r="N1155" s="5" t="s">
        <v>3</v>
      </c>
      <c r="O1155" s="5">
        <v>-1</v>
      </c>
      <c r="P1155" s="5">
        <f>Source!DM1133</f>
        <v>10.209428922000001</v>
      </c>
      <c r="Q1155" s="5"/>
      <c r="R1155" s="5"/>
      <c r="S1155" s="5"/>
      <c r="T1155" s="5"/>
      <c r="U1155" s="5"/>
      <c r="V1155" s="5"/>
      <c r="W1155" s="5">
        <v>10.209428921999999</v>
      </c>
      <c r="X1155" s="5">
        <v>1</v>
      </c>
      <c r="Y1155" s="5">
        <v>10.209428921999999</v>
      </c>
      <c r="Z1155" s="5">
        <v>10.209428921999999</v>
      </c>
      <c r="AA1155" s="5">
        <v>1</v>
      </c>
      <c r="AB1155" s="5">
        <v>10.209428921999999</v>
      </c>
    </row>
    <row r="1156" spans="1:255" ht="13" x14ac:dyDescent="0.3">
      <c r="A1156" s="5">
        <v>50</v>
      </c>
      <c r="B1156" s="5">
        <v>0</v>
      </c>
      <c r="C1156" s="5">
        <v>0</v>
      </c>
      <c r="D1156" s="5">
        <v>1</v>
      </c>
      <c r="E1156" s="5">
        <v>208</v>
      </c>
      <c r="F1156" s="5">
        <f>Source!V1133</f>
        <v>0</v>
      </c>
      <c r="G1156" s="5" t="s">
        <v>99</v>
      </c>
      <c r="H1156" s="5" t="s">
        <v>100</v>
      </c>
      <c r="I1156" s="5"/>
      <c r="J1156" s="5"/>
      <c r="K1156" s="5">
        <v>208</v>
      </c>
      <c r="L1156" s="5">
        <v>22</v>
      </c>
      <c r="M1156" s="5">
        <v>3</v>
      </c>
      <c r="N1156" s="5" t="s">
        <v>3</v>
      </c>
      <c r="O1156" s="5">
        <v>-1</v>
      </c>
      <c r="P1156" s="5">
        <f>Source!DN1133</f>
        <v>0</v>
      </c>
      <c r="Q1156" s="5"/>
      <c r="R1156" s="5"/>
      <c r="S1156" s="5"/>
      <c r="T1156" s="5"/>
      <c r="U1156" s="5"/>
      <c r="V1156" s="5"/>
      <c r="W1156" s="5">
        <v>0</v>
      </c>
      <c r="X1156" s="5">
        <v>1</v>
      </c>
      <c r="Y1156" s="5">
        <v>0</v>
      </c>
      <c r="Z1156" s="5">
        <v>0</v>
      </c>
      <c r="AA1156" s="5">
        <v>1</v>
      </c>
      <c r="AB1156" s="5">
        <v>0</v>
      </c>
    </row>
    <row r="1157" spans="1:255" ht="13" x14ac:dyDescent="0.3">
      <c r="A1157" s="5">
        <v>50</v>
      </c>
      <c r="B1157" s="5">
        <v>0</v>
      </c>
      <c r="C1157" s="5">
        <v>0</v>
      </c>
      <c r="D1157" s="5">
        <v>1</v>
      </c>
      <c r="E1157" s="5">
        <v>209</v>
      </c>
      <c r="F1157" s="5">
        <f>ROUND(Source!W1133,O1157)</f>
        <v>0</v>
      </c>
      <c r="G1157" s="5" t="s">
        <v>101</v>
      </c>
      <c r="H1157" s="5" t="s">
        <v>102</v>
      </c>
      <c r="I1157" s="5"/>
      <c r="J1157" s="5"/>
      <c r="K1157" s="5">
        <v>209</v>
      </c>
      <c r="L1157" s="5">
        <v>23</v>
      </c>
      <c r="M1157" s="5">
        <v>3</v>
      </c>
      <c r="N1157" s="5" t="s">
        <v>3</v>
      </c>
      <c r="O1157" s="5">
        <v>2</v>
      </c>
      <c r="P1157" s="5">
        <f>ROUND(Source!DO1133,O1157)</f>
        <v>0</v>
      </c>
      <c r="Q1157" s="5"/>
      <c r="R1157" s="5"/>
      <c r="S1157" s="5"/>
      <c r="T1157" s="5"/>
      <c r="U1157" s="5"/>
      <c r="V1157" s="5"/>
      <c r="W1157" s="5">
        <v>0</v>
      </c>
      <c r="X1157" s="5">
        <v>1</v>
      </c>
      <c r="Y1157" s="5">
        <v>0</v>
      </c>
      <c r="Z1157" s="5">
        <v>0</v>
      </c>
      <c r="AA1157" s="5">
        <v>1</v>
      </c>
      <c r="AB1157" s="5">
        <v>0</v>
      </c>
    </row>
    <row r="1158" spans="1:255" ht="13" x14ac:dyDescent="0.3">
      <c r="A1158" s="5">
        <v>50</v>
      </c>
      <c r="B1158" s="5">
        <v>0</v>
      </c>
      <c r="C1158" s="5">
        <v>0</v>
      </c>
      <c r="D1158" s="5">
        <v>1</v>
      </c>
      <c r="E1158" s="5">
        <v>233</v>
      </c>
      <c r="F1158" s="5">
        <f>ROUND(Source!BD1133,O1158)</f>
        <v>0</v>
      </c>
      <c r="G1158" s="5" t="s">
        <v>103</v>
      </c>
      <c r="H1158" s="5" t="s">
        <v>104</v>
      </c>
      <c r="I1158" s="5"/>
      <c r="J1158" s="5"/>
      <c r="K1158" s="5">
        <v>233</v>
      </c>
      <c r="L1158" s="5">
        <v>24</v>
      </c>
      <c r="M1158" s="5">
        <v>3</v>
      </c>
      <c r="N1158" s="5" t="s">
        <v>3</v>
      </c>
      <c r="O1158" s="5">
        <v>2</v>
      </c>
      <c r="P1158" s="5">
        <f>ROUND(Source!EV1133,O1158)</f>
        <v>0</v>
      </c>
      <c r="Q1158" s="5"/>
      <c r="R1158" s="5"/>
      <c r="S1158" s="5"/>
      <c r="T1158" s="5"/>
      <c r="U1158" s="5"/>
      <c r="V1158" s="5"/>
      <c r="W1158" s="5">
        <v>0</v>
      </c>
      <c r="X1158" s="5">
        <v>1</v>
      </c>
      <c r="Y1158" s="5">
        <v>0</v>
      </c>
      <c r="Z1158" s="5">
        <v>0</v>
      </c>
      <c r="AA1158" s="5">
        <v>1</v>
      </c>
      <c r="AB1158" s="5">
        <v>0</v>
      </c>
    </row>
    <row r="1159" spans="1:255" ht="13" x14ac:dyDescent="0.3">
      <c r="A1159" s="5">
        <v>50</v>
      </c>
      <c r="B1159" s="5">
        <v>0</v>
      </c>
      <c r="C1159" s="5">
        <v>0</v>
      </c>
      <c r="D1159" s="5">
        <v>1</v>
      </c>
      <c r="E1159" s="5">
        <v>210</v>
      </c>
      <c r="F1159" s="5">
        <f>ROUND(Source!X1133,O1159)</f>
        <v>113.36</v>
      </c>
      <c r="G1159" s="5" t="s">
        <v>105</v>
      </c>
      <c r="H1159" s="5" t="s">
        <v>106</v>
      </c>
      <c r="I1159" s="5"/>
      <c r="J1159" s="5"/>
      <c r="K1159" s="5">
        <v>210</v>
      </c>
      <c r="L1159" s="5">
        <v>25</v>
      </c>
      <c r="M1159" s="5">
        <v>3</v>
      </c>
      <c r="N1159" s="5" t="s">
        <v>3</v>
      </c>
      <c r="O1159" s="5">
        <v>2</v>
      </c>
      <c r="P1159" s="5">
        <f>ROUND(Source!DP1133,O1159)</f>
        <v>5420.83</v>
      </c>
      <c r="Q1159" s="5"/>
      <c r="R1159" s="5"/>
      <c r="S1159" s="5"/>
      <c r="T1159" s="5"/>
      <c r="U1159" s="5"/>
      <c r="V1159" s="5"/>
      <c r="W1159" s="5">
        <v>113.36</v>
      </c>
      <c r="X1159" s="5">
        <v>1</v>
      </c>
      <c r="Y1159" s="5">
        <v>113.36</v>
      </c>
      <c r="Z1159" s="5">
        <v>5420.83</v>
      </c>
      <c r="AA1159" s="5">
        <v>1</v>
      </c>
      <c r="AB1159" s="5">
        <v>5420.83</v>
      </c>
    </row>
    <row r="1160" spans="1:255" ht="13" x14ac:dyDescent="0.3">
      <c r="A1160" s="5">
        <v>50</v>
      </c>
      <c r="B1160" s="5">
        <v>0</v>
      </c>
      <c r="C1160" s="5">
        <v>0</v>
      </c>
      <c r="D1160" s="5">
        <v>1</v>
      </c>
      <c r="E1160" s="5">
        <v>211</v>
      </c>
      <c r="F1160" s="5">
        <f>ROUND(Source!Y1133,O1160)</f>
        <v>61.48</v>
      </c>
      <c r="G1160" s="5" t="s">
        <v>107</v>
      </c>
      <c r="H1160" s="5" t="s">
        <v>108</v>
      </c>
      <c r="I1160" s="5"/>
      <c r="J1160" s="5"/>
      <c r="K1160" s="5">
        <v>211</v>
      </c>
      <c r="L1160" s="5">
        <v>26</v>
      </c>
      <c r="M1160" s="5">
        <v>3</v>
      </c>
      <c r="N1160" s="5" t="s">
        <v>3</v>
      </c>
      <c r="O1160" s="5">
        <v>2</v>
      </c>
      <c r="P1160" s="5">
        <f>ROUND(Source!DQ1133,O1160)</f>
        <v>2939.82</v>
      </c>
      <c r="Q1160" s="5"/>
      <c r="R1160" s="5"/>
      <c r="S1160" s="5"/>
      <c r="T1160" s="5"/>
      <c r="U1160" s="5"/>
      <c r="V1160" s="5"/>
      <c r="W1160" s="5">
        <v>61.48</v>
      </c>
      <c r="X1160" s="5">
        <v>1</v>
      </c>
      <c r="Y1160" s="5">
        <v>61.48</v>
      </c>
      <c r="Z1160" s="5">
        <v>2939.82</v>
      </c>
      <c r="AA1160" s="5">
        <v>1</v>
      </c>
      <c r="AB1160" s="5">
        <v>2939.82</v>
      </c>
    </row>
    <row r="1161" spans="1:255" ht="13" x14ac:dyDescent="0.3">
      <c r="A1161" s="5">
        <v>50</v>
      </c>
      <c r="B1161" s="5">
        <v>0</v>
      </c>
      <c r="C1161" s="5">
        <v>0</v>
      </c>
      <c r="D1161" s="5">
        <v>1</v>
      </c>
      <c r="E1161" s="5">
        <v>224</v>
      </c>
      <c r="F1161" s="5">
        <f>ROUND(Source!AR1133,O1161)</f>
        <v>3299.96</v>
      </c>
      <c r="G1161" s="5" t="s">
        <v>109</v>
      </c>
      <c r="H1161" s="5" t="s">
        <v>110</v>
      </c>
      <c r="I1161" s="5"/>
      <c r="J1161" s="5"/>
      <c r="K1161" s="5">
        <v>224</v>
      </c>
      <c r="L1161" s="5">
        <v>27</v>
      </c>
      <c r="M1161" s="5">
        <v>3</v>
      </c>
      <c r="N1161" s="5" t="s">
        <v>3</v>
      </c>
      <c r="O1161" s="5">
        <v>2</v>
      </c>
      <c r="P1161" s="5">
        <f>ROUND(Source!EJ1133,O1161)</f>
        <v>46134.39</v>
      </c>
      <c r="Q1161" s="5"/>
      <c r="R1161" s="5"/>
      <c r="S1161" s="5"/>
      <c r="T1161" s="5"/>
      <c r="U1161" s="5"/>
      <c r="V1161" s="5"/>
      <c r="W1161" s="5">
        <v>3299.96</v>
      </c>
      <c r="X1161" s="5">
        <v>1</v>
      </c>
      <c r="Y1161" s="5">
        <v>3299.96</v>
      </c>
      <c r="Z1161" s="5">
        <v>46134.39</v>
      </c>
      <c r="AA1161" s="5">
        <v>1</v>
      </c>
      <c r="AB1161" s="5">
        <v>46134.39</v>
      </c>
    </row>
    <row r="1163" spans="1:255" ht="13" x14ac:dyDescent="0.3">
      <c r="A1163" s="1">
        <v>4</v>
      </c>
      <c r="B1163" s="1">
        <v>1</v>
      </c>
      <c r="C1163" s="1"/>
      <c r="D1163" s="1">
        <f>ROW(A1189)</f>
        <v>1189</v>
      </c>
      <c r="E1163" s="1"/>
      <c r="F1163" s="1" t="s">
        <v>3</v>
      </c>
      <c r="G1163" s="1" t="s">
        <v>607</v>
      </c>
      <c r="H1163" s="1" t="s">
        <v>3</v>
      </c>
      <c r="I1163" s="1">
        <v>0</v>
      </c>
      <c r="J1163" s="1"/>
      <c r="K1163" s="1">
        <v>-1</v>
      </c>
      <c r="L1163" s="1"/>
      <c r="M1163" s="1" t="s">
        <v>3</v>
      </c>
      <c r="N1163" s="1"/>
      <c r="O1163" s="1"/>
      <c r="P1163" s="1"/>
      <c r="Q1163" s="1"/>
      <c r="R1163" s="1"/>
      <c r="S1163" s="1">
        <v>0</v>
      </c>
      <c r="T1163" s="1">
        <v>0</v>
      </c>
      <c r="U1163" s="1" t="s">
        <v>3</v>
      </c>
      <c r="V1163" s="1">
        <v>0</v>
      </c>
      <c r="W1163" s="1"/>
      <c r="X1163" s="1"/>
      <c r="Y1163" s="1"/>
      <c r="Z1163" s="1"/>
      <c r="AA1163" s="1"/>
      <c r="AB1163" s="1" t="s">
        <v>3</v>
      </c>
      <c r="AC1163" s="1" t="s">
        <v>3</v>
      </c>
      <c r="AD1163" s="1" t="s">
        <v>3</v>
      </c>
      <c r="AE1163" s="1" t="s">
        <v>3</v>
      </c>
      <c r="AF1163" s="1" t="s">
        <v>3</v>
      </c>
      <c r="AG1163" s="1" t="s">
        <v>3</v>
      </c>
      <c r="AH1163" s="1"/>
      <c r="AI1163" s="1"/>
      <c r="AJ1163" s="1"/>
      <c r="AK1163" s="1"/>
      <c r="AL1163" s="1"/>
      <c r="AM1163" s="1"/>
      <c r="AN1163" s="1"/>
      <c r="AO1163" s="1"/>
      <c r="AP1163" s="1" t="s">
        <v>3</v>
      </c>
      <c r="AQ1163" s="1" t="s">
        <v>3</v>
      </c>
      <c r="AR1163" s="1" t="s">
        <v>3</v>
      </c>
      <c r="AS1163" s="1"/>
      <c r="AT1163" s="1"/>
      <c r="AU1163" s="1"/>
      <c r="AV1163" s="1"/>
      <c r="AW1163" s="1"/>
      <c r="AX1163" s="1"/>
      <c r="AY1163" s="1"/>
      <c r="AZ1163" s="1" t="s">
        <v>3</v>
      </c>
      <c r="BA1163" s="1"/>
      <c r="BB1163" s="1" t="s">
        <v>3</v>
      </c>
      <c r="BC1163" s="1" t="s">
        <v>3</v>
      </c>
      <c r="BD1163" s="1" t="s">
        <v>3</v>
      </c>
      <c r="BE1163" s="1" t="s">
        <v>3</v>
      </c>
      <c r="BF1163" s="1" t="s">
        <v>3</v>
      </c>
      <c r="BG1163" s="1" t="s">
        <v>3</v>
      </c>
      <c r="BH1163" s="1" t="s">
        <v>3</v>
      </c>
      <c r="BI1163" s="1" t="s">
        <v>3</v>
      </c>
      <c r="BJ1163" s="1" t="s">
        <v>3</v>
      </c>
      <c r="BK1163" s="1" t="s">
        <v>3</v>
      </c>
      <c r="BL1163" s="1" t="s">
        <v>3</v>
      </c>
      <c r="BM1163" s="1" t="s">
        <v>3</v>
      </c>
      <c r="BN1163" s="1" t="s">
        <v>3</v>
      </c>
      <c r="BO1163" s="1" t="s">
        <v>3</v>
      </c>
      <c r="BP1163" s="1" t="s">
        <v>3</v>
      </c>
      <c r="BQ1163" s="1"/>
      <c r="BR1163" s="1"/>
      <c r="BS1163" s="1"/>
      <c r="BT1163" s="1"/>
      <c r="BU1163" s="1"/>
      <c r="BV1163" s="1"/>
      <c r="BW1163" s="1"/>
      <c r="BX1163" s="1">
        <v>0</v>
      </c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>
        <v>0</v>
      </c>
    </row>
    <row r="1165" spans="1:255" ht="13" x14ac:dyDescent="0.3">
      <c r="A1165" s="3">
        <v>52</v>
      </c>
      <c r="B1165" s="3">
        <f t="shared" ref="B1165:G1165" si="1180">B1189</f>
        <v>1</v>
      </c>
      <c r="C1165" s="3">
        <f t="shared" si="1180"/>
        <v>4</v>
      </c>
      <c r="D1165" s="3">
        <f t="shared" si="1180"/>
        <v>1163</v>
      </c>
      <c r="E1165" s="3">
        <f t="shared" si="1180"/>
        <v>0</v>
      </c>
      <c r="F1165" s="3" t="str">
        <f t="shared" si="1180"/>
        <v/>
      </c>
      <c r="G1165" s="3" t="str">
        <f t="shared" si="1180"/>
        <v>Замена крыльца №5 по оси 23/Б-В (КР-18)</v>
      </c>
      <c r="H1165" s="3"/>
      <c r="I1165" s="3"/>
      <c r="J1165" s="3"/>
      <c r="K1165" s="3"/>
      <c r="L1165" s="3"/>
      <c r="M1165" s="3"/>
      <c r="N1165" s="3"/>
      <c r="O1165" s="3">
        <f t="shared" ref="O1165:AT1165" si="1181">O1189</f>
        <v>3596.05</v>
      </c>
      <c r="P1165" s="3">
        <f t="shared" si="1181"/>
        <v>3165.22</v>
      </c>
      <c r="Q1165" s="3">
        <f t="shared" si="1181"/>
        <v>263.99</v>
      </c>
      <c r="R1165" s="3">
        <f t="shared" si="1181"/>
        <v>26.88</v>
      </c>
      <c r="S1165" s="3">
        <f t="shared" si="1181"/>
        <v>166.84</v>
      </c>
      <c r="T1165" s="3">
        <f t="shared" si="1181"/>
        <v>0</v>
      </c>
      <c r="U1165" s="3">
        <f t="shared" si="1181"/>
        <v>14.333887748399999</v>
      </c>
      <c r="V1165" s="3">
        <f t="shared" si="1181"/>
        <v>0</v>
      </c>
      <c r="W1165" s="3">
        <f t="shared" si="1181"/>
        <v>0</v>
      </c>
      <c r="X1165" s="3">
        <f t="shared" si="1181"/>
        <v>178.55</v>
      </c>
      <c r="Y1165" s="3">
        <f t="shared" si="1181"/>
        <v>95.9</v>
      </c>
      <c r="Z1165" s="3">
        <f t="shared" si="1181"/>
        <v>0</v>
      </c>
      <c r="AA1165" s="3">
        <f t="shared" si="1181"/>
        <v>0</v>
      </c>
      <c r="AB1165" s="3">
        <f t="shared" si="1181"/>
        <v>3596.05</v>
      </c>
      <c r="AC1165" s="3">
        <f t="shared" si="1181"/>
        <v>3165.22</v>
      </c>
      <c r="AD1165" s="3">
        <f t="shared" si="1181"/>
        <v>263.99</v>
      </c>
      <c r="AE1165" s="3">
        <f t="shared" si="1181"/>
        <v>26.88</v>
      </c>
      <c r="AF1165" s="3">
        <f t="shared" si="1181"/>
        <v>166.84</v>
      </c>
      <c r="AG1165" s="3">
        <f t="shared" si="1181"/>
        <v>0</v>
      </c>
      <c r="AH1165" s="3">
        <f t="shared" si="1181"/>
        <v>14.333887748399999</v>
      </c>
      <c r="AI1165" s="3">
        <f t="shared" si="1181"/>
        <v>0</v>
      </c>
      <c r="AJ1165" s="3">
        <f t="shared" si="1181"/>
        <v>0</v>
      </c>
      <c r="AK1165" s="3">
        <f t="shared" si="1181"/>
        <v>178.55</v>
      </c>
      <c r="AL1165" s="3">
        <f t="shared" si="1181"/>
        <v>95.9</v>
      </c>
      <c r="AM1165" s="3">
        <f t="shared" si="1181"/>
        <v>0</v>
      </c>
      <c r="AN1165" s="3">
        <f t="shared" si="1181"/>
        <v>0</v>
      </c>
      <c r="AO1165" s="3">
        <f t="shared" si="1181"/>
        <v>0</v>
      </c>
      <c r="AP1165" s="3">
        <f t="shared" si="1181"/>
        <v>0</v>
      </c>
      <c r="AQ1165" s="3">
        <f t="shared" si="1181"/>
        <v>0</v>
      </c>
      <c r="AR1165" s="3">
        <f t="shared" si="1181"/>
        <v>3870.5</v>
      </c>
      <c r="AS1165" s="3">
        <f t="shared" si="1181"/>
        <v>3870.5</v>
      </c>
      <c r="AT1165" s="3">
        <f t="shared" si="1181"/>
        <v>0</v>
      </c>
      <c r="AU1165" s="3">
        <f t="shared" ref="AU1165:BZ1165" si="1182">AU1189</f>
        <v>0</v>
      </c>
      <c r="AV1165" s="3">
        <f t="shared" si="1182"/>
        <v>3165.22</v>
      </c>
      <c r="AW1165" s="3">
        <f t="shared" si="1182"/>
        <v>3165.22</v>
      </c>
      <c r="AX1165" s="3">
        <f t="shared" si="1182"/>
        <v>0</v>
      </c>
      <c r="AY1165" s="3">
        <f t="shared" si="1182"/>
        <v>3165.22</v>
      </c>
      <c r="AZ1165" s="3">
        <f t="shared" si="1182"/>
        <v>0</v>
      </c>
      <c r="BA1165" s="3">
        <f t="shared" si="1182"/>
        <v>0</v>
      </c>
      <c r="BB1165" s="3">
        <f t="shared" si="1182"/>
        <v>0</v>
      </c>
      <c r="BC1165" s="3">
        <f t="shared" si="1182"/>
        <v>0</v>
      </c>
      <c r="BD1165" s="3">
        <f t="shared" si="1182"/>
        <v>0</v>
      </c>
      <c r="BE1165" s="3">
        <f t="shared" si="1182"/>
        <v>0</v>
      </c>
      <c r="BF1165" s="3">
        <f t="shared" si="1182"/>
        <v>0</v>
      </c>
      <c r="BG1165" s="3">
        <f t="shared" si="1182"/>
        <v>0</v>
      </c>
      <c r="BH1165" s="3">
        <f t="shared" si="1182"/>
        <v>0</v>
      </c>
      <c r="BI1165" s="3">
        <f t="shared" si="1182"/>
        <v>0</v>
      </c>
      <c r="BJ1165" s="3">
        <f t="shared" si="1182"/>
        <v>0</v>
      </c>
      <c r="BK1165" s="3">
        <f t="shared" si="1182"/>
        <v>0</v>
      </c>
      <c r="BL1165" s="3">
        <f t="shared" si="1182"/>
        <v>0</v>
      </c>
      <c r="BM1165" s="3">
        <f t="shared" si="1182"/>
        <v>0</v>
      </c>
      <c r="BN1165" s="3">
        <f t="shared" si="1182"/>
        <v>0</v>
      </c>
      <c r="BO1165" s="3">
        <f t="shared" si="1182"/>
        <v>0</v>
      </c>
      <c r="BP1165" s="3">
        <f t="shared" si="1182"/>
        <v>0</v>
      </c>
      <c r="BQ1165" s="3">
        <f t="shared" si="1182"/>
        <v>0</v>
      </c>
      <c r="BR1165" s="3">
        <f t="shared" si="1182"/>
        <v>0</v>
      </c>
      <c r="BS1165" s="3">
        <f t="shared" si="1182"/>
        <v>0</v>
      </c>
      <c r="BT1165" s="3">
        <f t="shared" si="1182"/>
        <v>0</v>
      </c>
      <c r="BU1165" s="3">
        <f t="shared" si="1182"/>
        <v>0</v>
      </c>
      <c r="BV1165" s="3">
        <f t="shared" si="1182"/>
        <v>0</v>
      </c>
      <c r="BW1165" s="3">
        <f t="shared" si="1182"/>
        <v>0</v>
      </c>
      <c r="BX1165" s="3">
        <f t="shared" si="1182"/>
        <v>0</v>
      </c>
      <c r="BY1165" s="3">
        <f t="shared" si="1182"/>
        <v>0</v>
      </c>
      <c r="BZ1165" s="3">
        <f t="shared" si="1182"/>
        <v>0</v>
      </c>
      <c r="CA1165" s="3">
        <f t="shared" ref="CA1165:DF1165" si="1183">CA1189</f>
        <v>3870.5</v>
      </c>
      <c r="CB1165" s="3">
        <f t="shared" si="1183"/>
        <v>3870.5</v>
      </c>
      <c r="CC1165" s="3">
        <f t="shared" si="1183"/>
        <v>0</v>
      </c>
      <c r="CD1165" s="3">
        <f t="shared" si="1183"/>
        <v>0</v>
      </c>
      <c r="CE1165" s="3">
        <f t="shared" si="1183"/>
        <v>3165.22</v>
      </c>
      <c r="CF1165" s="3">
        <f t="shared" si="1183"/>
        <v>3165.22</v>
      </c>
      <c r="CG1165" s="3">
        <f t="shared" si="1183"/>
        <v>0</v>
      </c>
      <c r="CH1165" s="3">
        <f t="shared" si="1183"/>
        <v>3165.22</v>
      </c>
      <c r="CI1165" s="3">
        <f t="shared" si="1183"/>
        <v>0</v>
      </c>
      <c r="CJ1165" s="3">
        <f t="shared" si="1183"/>
        <v>0</v>
      </c>
      <c r="CK1165" s="3">
        <f t="shared" si="1183"/>
        <v>0</v>
      </c>
      <c r="CL1165" s="3">
        <f t="shared" si="1183"/>
        <v>0</v>
      </c>
      <c r="CM1165" s="3">
        <f t="shared" si="1183"/>
        <v>0</v>
      </c>
      <c r="CN1165" s="3">
        <f t="shared" si="1183"/>
        <v>0</v>
      </c>
      <c r="CO1165" s="3">
        <f t="shared" si="1183"/>
        <v>0</v>
      </c>
      <c r="CP1165" s="3">
        <f t="shared" si="1183"/>
        <v>0</v>
      </c>
      <c r="CQ1165" s="3">
        <f t="shared" si="1183"/>
        <v>0</v>
      </c>
      <c r="CR1165" s="3">
        <f t="shared" si="1183"/>
        <v>0</v>
      </c>
      <c r="CS1165" s="3">
        <f t="shared" si="1183"/>
        <v>0</v>
      </c>
      <c r="CT1165" s="3">
        <f t="shared" si="1183"/>
        <v>0</v>
      </c>
      <c r="CU1165" s="3">
        <f t="shared" si="1183"/>
        <v>0</v>
      </c>
      <c r="CV1165" s="3">
        <f t="shared" si="1183"/>
        <v>0</v>
      </c>
      <c r="CW1165" s="3">
        <f t="shared" si="1183"/>
        <v>0</v>
      </c>
      <c r="CX1165" s="3">
        <f t="shared" si="1183"/>
        <v>0</v>
      </c>
      <c r="CY1165" s="3">
        <f t="shared" si="1183"/>
        <v>0</v>
      </c>
      <c r="CZ1165" s="3">
        <f t="shared" si="1183"/>
        <v>0</v>
      </c>
      <c r="DA1165" s="3">
        <f t="shared" si="1183"/>
        <v>0</v>
      </c>
      <c r="DB1165" s="3">
        <f t="shared" si="1183"/>
        <v>0</v>
      </c>
      <c r="DC1165" s="3">
        <f t="shared" si="1183"/>
        <v>0</v>
      </c>
      <c r="DD1165" s="3">
        <f t="shared" si="1183"/>
        <v>0</v>
      </c>
      <c r="DE1165" s="3">
        <f t="shared" si="1183"/>
        <v>0</v>
      </c>
      <c r="DF1165" s="3">
        <f t="shared" si="1183"/>
        <v>0</v>
      </c>
      <c r="DG1165" s="4">
        <f t="shared" ref="DG1165:EL1165" si="1184">DG1189</f>
        <v>48091.360000000001</v>
      </c>
      <c r="DH1165" s="4">
        <f t="shared" si="1184"/>
        <v>36378.54</v>
      </c>
      <c r="DI1165" s="4">
        <f t="shared" si="1184"/>
        <v>3734.53</v>
      </c>
      <c r="DJ1165" s="4">
        <f t="shared" si="1184"/>
        <v>1285.4100000000001</v>
      </c>
      <c r="DK1165" s="4">
        <f t="shared" si="1184"/>
        <v>7978.29</v>
      </c>
      <c r="DL1165" s="4">
        <f t="shared" si="1184"/>
        <v>0</v>
      </c>
      <c r="DM1165" s="4">
        <f t="shared" si="1184"/>
        <v>14.333887748399999</v>
      </c>
      <c r="DN1165" s="4">
        <f t="shared" si="1184"/>
        <v>0</v>
      </c>
      <c r="DO1165" s="4">
        <f t="shared" si="1184"/>
        <v>0</v>
      </c>
      <c r="DP1165" s="4">
        <f t="shared" si="1184"/>
        <v>8538.99</v>
      </c>
      <c r="DQ1165" s="4">
        <f t="shared" si="1184"/>
        <v>4586.1899999999996</v>
      </c>
      <c r="DR1165" s="4">
        <f t="shared" si="1184"/>
        <v>0</v>
      </c>
      <c r="DS1165" s="4">
        <f t="shared" si="1184"/>
        <v>0</v>
      </c>
      <c r="DT1165" s="4">
        <f t="shared" si="1184"/>
        <v>48091.360000000001</v>
      </c>
      <c r="DU1165" s="4">
        <f t="shared" si="1184"/>
        <v>36378.54</v>
      </c>
      <c r="DV1165" s="4">
        <f t="shared" si="1184"/>
        <v>3734.53</v>
      </c>
      <c r="DW1165" s="4">
        <f t="shared" si="1184"/>
        <v>1285.4100000000001</v>
      </c>
      <c r="DX1165" s="4">
        <f t="shared" si="1184"/>
        <v>7978.29</v>
      </c>
      <c r="DY1165" s="4">
        <f t="shared" si="1184"/>
        <v>0</v>
      </c>
      <c r="DZ1165" s="4">
        <f t="shared" si="1184"/>
        <v>14.333887748399999</v>
      </c>
      <c r="EA1165" s="4">
        <f t="shared" si="1184"/>
        <v>0</v>
      </c>
      <c r="EB1165" s="4">
        <f t="shared" si="1184"/>
        <v>0</v>
      </c>
      <c r="EC1165" s="4">
        <f t="shared" si="1184"/>
        <v>8538.99</v>
      </c>
      <c r="ED1165" s="4">
        <f t="shared" si="1184"/>
        <v>4586.1899999999996</v>
      </c>
      <c r="EE1165" s="4">
        <f t="shared" si="1184"/>
        <v>0</v>
      </c>
      <c r="EF1165" s="4">
        <f t="shared" si="1184"/>
        <v>0</v>
      </c>
      <c r="EG1165" s="4">
        <f t="shared" si="1184"/>
        <v>0</v>
      </c>
      <c r="EH1165" s="4">
        <f t="shared" si="1184"/>
        <v>0</v>
      </c>
      <c r="EI1165" s="4">
        <f t="shared" si="1184"/>
        <v>0</v>
      </c>
      <c r="EJ1165" s="4">
        <f t="shared" si="1184"/>
        <v>61216.54</v>
      </c>
      <c r="EK1165" s="4">
        <f t="shared" si="1184"/>
        <v>61216.54</v>
      </c>
      <c r="EL1165" s="4">
        <f t="shared" si="1184"/>
        <v>0</v>
      </c>
      <c r="EM1165" s="4">
        <f t="shared" ref="EM1165:FR1165" si="1185">EM1189</f>
        <v>0</v>
      </c>
      <c r="EN1165" s="4">
        <f t="shared" si="1185"/>
        <v>36378.54</v>
      </c>
      <c r="EO1165" s="4">
        <f t="shared" si="1185"/>
        <v>36378.54</v>
      </c>
      <c r="EP1165" s="4">
        <f t="shared" si="1185"/>
        <v>0</v>
      </c>
      <c r="EQ1165" s="4">
        <f t="shared" si="1185"/>
        <v>36378.54</v>
      </c>
      <c r="ER1165" s="4">
        <f t="shared" si="1185"/>
        <v>0</v>
      </c>
      <c r="ES1165" s="4">
        <f t="shared" si="1185"/>
        <v>0</v>
      </c>
      <c r="ET1165" s="4">
        <f t="shared" si="1185"/>
        <v>0</v>
      </c>
      <c r="EU1165" s="4">
        <f t="shared" si="1185"/>
        <v>0</v>
      </c>
      <c r="EV1165" s="4">
        <f t="shared" si="1185"/>
        <v>0</v>
      </c>
      <c r="EW1165" s="4">
        <f t="shared" si="1185"/>
        <v>0</v>
      </c>
      <c r="EX1165" s="4">
        <f t="shared" si="1185"/>
        <v>0</v>
      </c>
      <c r="EY1165" s="4">
        <f t="shared" si="1185"/>
        <v>0</v>
      </c>
      <c r="EZ1165" s="4">
        <f t="shared" si="1185"/>
        <v>0</v>
      </c>
      <c r="FA1165" s="4">
        <f t="shared" si="1185"/>
        <v>0</v>
      </c>
      <c r="FB1165" s="4">
        <f t="shared" si="1185"/>
        <v>0</v>
      </c>
      <c r="FC1165" s="4">
        <f t="shared" si="1185"/>
        <v>0</v>
      </c>
      <c r="FD1165" s="4">
        <f t="shared" si="1185"/>
        <v>0</v>
      </c>
      <c r="FE1165" s="4">
        <f t="shared" si="1185"/>
        <v>0</v>
      </c>
      <c r="FF1165" s="4">
        <f t="shared" si="1185"/>
        <v>0</v>
      </c>
      <c r="FG1165" s="4">
        <f t="shared" si="1185"/>
        <v>0</v>
      </c>
      <c r="FH1165" s="4">
        <f t="shared" si="1185"/>
        <v>0</v>
      </c>
      <c r="FI1165" s="4">
        <f t="shared" si="1185"/>
        <v>0</v>
      </c>
      <c r="FJ1165" s="4">
        <f t="shared" si="1185"/>
        <v>0</v>
      </c>
      <c r="FK1165" s="4">
        <f t="shared" si="1185"/>
        <v>0</v>
      </c>
      <c r="FL1165" s="4">
        <f t="shared" si="1185"/>
        <v>0</v>
      </c>
      <c r="FM1165" s="4">
        <f t="shared" si="1185"/>
        <v>0</v>
      </c>
      <c r="FN1165" s="4">
        <f t="shared" si="1185"/>
        <v>0</v>
      </c>
      <c r="FO1165" s="4">
        <f t="shared" si="1185"/>
        <v>0</v>
      </c>
      <c r="FP1165" s="4">
        <f t="shared" si="1185"/>
        <v>0</v>
      </c>
      <c r="FQ1165" s="4">
        <f t="shared" si="1185"/>
        <v>0</v>
      </c>
      <c r="FR1165" s="4">
        <f t="shared" si="1185"/>
        <v>0</v>
      </c>
      <c r="FS1165" s="4">
        <f t="shared" ref="FS1165:GX1165" si="1186">FS1189</f>
        <v>61216.54</v>
      </c>
      <c r="FT1165" s="4">
        <f t="shared" si="1186"/>
        <v>61216.54</v>
      </c>
      <c r="FU1165" s="4">
        <f t="shared" si="1186"/>
        <v>0</v>
      </c>
      <c r="FV1165" s="4">
        <f t="shared" si="1186"/>
        <v>0</v>
      </c>
      <c r="FW1165" s="4">
        <f t="shared" si="1186"/>
        <v>36378.54</v>
      </c>
      <c r="FX1165" s="4">
        <f t="shared" si="1186"/>
        <v>36378.54</v>
      </c>
      <c r="FY1165" s="4">
        <f t="shared" si="1186"/>
        <v>0</v>
      </c>
      <c r="FZ1165" s="4">
        <f t="shared" si="1186"/>
        <v>36378.54</v>
      </c>
      <c r="GA1165" s="4">
        <f t="shared" si="1186"/>
        <v>0</v>
      </c>
      <c r="GB1165" s="4">
        <f t="shared" si="1186"/>
        <v>0</v>
      </c>
      <c r="GC1165" s="4">
        <f t="shared" si="1186"/>
        <v>0</v>
      </c>
      <c r="GD1165" s="4">
        <f t="shared" si="1186"/>
        <v>0</v>
      </c>
      <c r="GE1165" s="4">
        <f t="shared" si="1186"/>
        <v>0</v>
      </c>
      <c r="GF1165" s="4">
        <f t="shared" si="1186"/>
        <v>0</v>
      </c>
      <c r="GG1165" s="4">
        <f t="shared" si="1186"/>
        <v>0</v>
      </c>
      <c r="GH1165" s="4">
        <f t="shared" si="1186"/>
        <v>0</v>
      </c>
      <c r="GI1165" s="4">
        <f t="shared" si="1186"/>
        <v>0</v>
      </c>
      <c r="GJ1165" s="4">
        <f t="shared" si="1186"/>
        <v>0</v>
      </c>
      <c r="GK1165" s="4">
        <f t="shared" si="1186"/>
        <v>0</v>
      </c>
      <c r="GL1165" s="4">
        <f t="shared" si="1186"/>
        <v>0</v>
      </c>
      <c r="GM1165" s="4">
        <f t="shared" si="1186"/>
        <v>0</v>
      </c>
      <c r="GN1165" s="4">
        <f t="shared" si="1186"/>
        <v>0</v>
      </c>
      <c r="GO1165" s="4">
        <f t="shared" si="1186"/>
        <v>0</v>
      </c>
      <c r="GP1165" s="4">
        <f t="shared" si="1186"/>
        <v>0</v>
      </c>
      <c r="GQ1165" s="4">
        <f t="shared" si="1186"/>
        <v>0</v>
      </c>
      <c r="GR1165" s="4">
        <f t="shared" si="1186"/>
        <v>0</v>
      </c>
      <c r="GS1165" s="4">
        <f t="shared" si="1186"/>
        <v>0</v>
      </c>
      <c r="GT1165" s="4">
        <f t="shared" si="1186"/>
        <v>0</v>
      </c>
      <c r="GU1165" s="4">
        <f t="shared" si="1186"/>
        <v>0</v>
      </c>
      <c r="GV1165" s="4">
        <f t="shared" si="1186"/>
        <v>0</v>
      </c>
      <c r="GW1165" s="4">
        <f t="shared" si="1186"/>
        <v>0</v>
      </c>
      <c r="GX1165" s="4">
        <f t="shared" si="1186"/>
        <v>0</v>
      </c>
    </row>
    <row r="1167" spans="1:255" x14ac:dyDescent="0.25">
      <c r="A1167" s="2">
        <v>19</v>
      </c>
      <c r="B1167" s="2">
        <v>1</v>
      </c>
      <c r="C1167" s="2"/>
      <c r="D1167" s="2"/>
      <c r="E1167" s="2"/>
      <c r="F1167" s="2" t="s">
        <v>3</v>
      </c>
      <c r="G1167" s="2" t="s">
        <v>608</v>
      </c>
      <c r="H1167" s="2" t="s">
        <v>3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>
        <v>1</v>
      </c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>
        <v>0</v>
      </c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</row>
    <row r="1168" spans="1:255" x14ac:dyDescent="0.25">
      <c r="A1168" s="2">
        <v>17</v>
      </c>
      <c r="B1168" s="2">
        <v>1</v>
      </c>
      <c r="C1168" s="2">
        <f>ROW(SmtRes!A1115)</f>
        <v>1115</v>
      </c>
      <c r="D1168" s="2">
        <f>ROW(EtalonRes!A1081)</f>
        <v>1081</v>
      </c>
      <c r="E1168" s="2" t="s">
        <v>609</v>
      </c>
      <c r="F1168" s="2" t="s">
        <v>409</v>
      </c>
      <c r="G1168" s="2" t="s">
        <v>410</v>
      </c>
      <c r="H1168" s="2" t="s">
        <v>258</v>
      </c>
      <c r="I1168" s="2">
        <v>0.03</v>
      </c>
      <c r="J1168" s="2">
        <v>0</v>
      </c>
      <c r="K1168" s="2">
        <v>0.03</v>
      </c>
      <c r="L1168" s="2"/>
      <c r="M1168" s="2"/>
      <c r="N1168" s="2"/>
      <c r="O1168" s="2">
        <f t="shared" ref="O1168:O1187" si="1187">ROUND(CP1168,2)</f>
        <v>25.34</v>
      </c>
      <c r="P1168" s="2">
        <f t="shared" ref="P1168:P1187" si="1188">ROUND((ROUND((AC1168*AW1168*I1168),2)*BC1168),2)</f>
        <v>14.45</v>
      </c>
      <c r="Q1168" s="2">
        <f>(ROUND((ROUND((((ET1168*1.25*1.1))*AV1168*I1168),2)*BB1168),2)+ROUND((ROUND(((AE1168-((EU1168*1.25*1.1)))*AV1168*I1168),2)*BS1168),2))</f>
        <v>1.5</v>
      </c>
      <c r="R1168" s="2">
        <f t="shared" ref="R1168:R1187" si="1189">ROUND((ROUND((AE1168*AV1168*I1168),2)*BS1168),2)</f>
        <v>0.19</v>
      </c>
      <c r="S1168" s="2">
        <f t="shared" ref="S1168:S1187" si="1190">ROUND((ROUND((AF1168*AV1168*I1168),2)*BA1168),2)</f>
        <v>9.39</v>
      </c>
      <c r="T1168" s="2">
        <f t="shared" ref="T1168:T1187" si="1191">ROUND(CU1168*I1168,2)</f>
        <v>0</v>
      </c>
      <c r="U1168" s="2">
        <f t="shared" ref="U1168:U1187" si="1192">CV1168*I1168</f>
        <v>0.72196042050000009</v>
      </c>
      <c r="V1168" s="2">
        <f t="shared" ref="V1168:V1187" si="1193">CW1168*I1168</f>
        <v>0</v>
      </c>
      <c r="W1168" s="2">
        <f t="shared" ref="W1168:W1187" si="1194">ROUND(CX1168*I1168,2)</f>
        <v>0</v>
      </c>
      <c r="X1168" s="2">
        <f t="shared" ref="X1168:X1187" si="1195">ROUND(CY1168,2)</f>
        <v>8.33</v>
      </c>
      <c r="Y1168" s="2">
        <f t="shared" ref="Y1168:Y1187" si="1196">ROUND(CZ1168,2)</f>
        <v>4.5</v>
      </c>
      <c r="Z1168" s="2"/>
      <c r="AA1168" s="2">
        <v>56481265</v>
      </c>
      <c r="AB1168" s="2">
        <f t="shared" ref="AB1168:AB1187" si="1197">ROUND((AC1168+AD1168+AF1168),6)</f>
        <v>819.30690000000004</v>
      </c>
      <c r="AC1168" s="2">
        <f t="shared" ref="AC1168:AC1187" si="1198">ROUND((ES1168),6)</f>
        <v>472.83</v>
      </c>
      <c r="AD1168" s="2">
        <f>ROUND(((((ET1168*1.25*1.1))-((EU1168*1.25*1.1)))+AE1168),6)</f>
        <v>47.671250000000001</v>
      </c>
      <c r="AE1168" s="2">
        <f>ROUND(((EU1168*1.25*1.1)),6)</f>
        <v>5.8987499999999997</v>
      </c>
      <c r="AF1168" s="2">
        <f>ROUND(((EV1168*1.15*1.1)),6)</f>
        <v>298.80565000000001</v>
      </c>
      <c r="AG1168" s="2">
        <f t="shared" ref="AG1168:AG1187" si="1199">ROUND((AP1168),6)</f>
        <v>0</v>
      </c>
      <c r="AH1168" s="2">
        <f>((EW1168*1.15*1.1))</f>
        <v>22.985050000000005</v>
      </c>
      <c r="AI1168" s="2">
        <f>((EX1168*1.25*1.1))</f>
        <v>0</v>
      </c>
      <c r="AJ1168" s="2">
        <f t="shared" ref="AJ1168:AJ1187" si="1200">(AS1168)</f>
        <v>0</v>
      </c>
      <c r="AK1168" s="2">
        <v>743.71</v>
      </c>
      <c r="AL1168" s="2">
        <v>472.83</v>
      </c>
      <c r="AM1168" s="2">
        <v>34.67</v>
      </c>
      <c r="AN1168" s="2">
        <v>4.29</v>
      </c>
      <c r="AO1168" s="2">
        <v>236.21</v>
      </c>
      <c r="AP1168" s="2">
        <v>0</v>
      </c>
      <c r="AQ1168" s="2">
        <v>18.170000000000002</v>
      </c>
      <c r="AR1168" s="2">
        <v>0</v>
      </c>
      <c r="AS1168" s="2">
        <v>0</v>
      </c>
      <c r="AT1168" s="2">
        <v>87</v>
      </c>
      <c r="AU1168" s="2">
        <v>47</v>
      </c>
      <c r="AV1168" s="2">
        <v>1.0469999999999999</v>
      </c>
      <c r="AW1168" s="2">
        <v>1.0189999999999999</v>
      </c>
      <c r="AX1168" s="2"/>
      <c r="AY1168" s="2"/>
      <c r="AZ1168" s="2">
        <v>1</v>
      </c>
      <c r="BA1168" s="2">
        <v>1</v>
      </c>
      <c r="BB1168" s="2">
        <v>1</v>
      </c>
      <c r="BC1168" s="2">
        <v>1</v>
      </c>
      <c r="BD1168" s="2" t="s">
        <v>3</v>
      </c>
      <c r="BE1168" s="2" t="s">
        <v>3</v>
      </c>
      <c r="BF1168" s="2" t="s">
        <v>3</v>
      </c>
      <c r="BG1168" s="2" t="s">
        <v>3</v>
      </c>
      <c r="BH1168" s="2">
        <v>0</v>
      </c>
      <c r="BI1168" s="2">
        <v>1</v>
      </c>
      <c r="BJ1168" s="2" t="s">
        <v>411</v>
      </c>
      <c r="BK1168" s="2"/>
      <c r="BL1168" s="2"/>
      <c r="BM1168" s="2">
        <v>29</v>
      </c>
      <c r="BN1168" s="2">
        <v>0</v>
      </c>
      <c r="BO1168" s="2" t="s">
        <v>409</v>
      </c>
      <c r="BP1168" s="2">
        <v>1</v>
      </c>
      <c r="BQ1168" s="2">
        <v>30</v>
      </c>
      <c r="BR1168" s="2">
        <v>0</v>
      </c>
      <c r="BS1168" s="2">
        <v>1</v>
      </c>
      <c r="BT1168" s="2">
        <v>1</v>
      </c>
      <c r="BU1168" s="2">
        <v>1</v>
      </c>
      <c r="BV1168" s="2">
        <v>1</v>
      </c>
      <c r="BW1168" s="2">
        <v>1</v>
      </c>
      <c r="BX1168" s="2">
        <v>1</v>
      </c>
      <c r="BY1168" s="2" t="s">
        <v>3</v>
      </c>
      <c r="BZ1168" s="2">
        <v>87</v>
      </c>
      <c r="CA1168" s="2">
        <v>47</v>
      </c>
      <c r="CB1168" s="2" t="s">
        <v>3</v>
      </c>
      <c r="CC1168" s="2"/>
      <c r="CD1168" s="2"/>
      <c r="CE1168" s="2">
        <v>30</v>
      </c>
      <c r="CF1168" s="2">
        <v>0</v>
      </c>
      <c r="CG1168" s="2">
        <v>0</v>
      </c>
      <c r="CH1168" s="2"/>
      <c r="CI1168" s="2"/>
      <c r="CJ1168" s="2"/>
      <c r="CK1168" s="2"/>
      <c r="CL1168" s="2"/>
      <c r="CM1168" s="2">
        <v>0</v>
      </c>
      <c r="CN1168" s="2" t="s">
        <v>3</v>
      </c>
      <c r="CO1168" s="2">
        <v>0</v>
      </c>
      <c r="CP1168" s="2">
        <f t="shared" ref="CP1168:CP1187" si="1201">(P1168+Q1168+S1168)</f>
        <v>25.34</v>
      </c>
      <c r="CQ1168" s="2">
        <f t="shared" ref="CQ1168:CQ1187" si="1202">ROUND((ROUND((AC1168*AW1168*1),2)*BC1168),2)</f>
        <v>481.81</v>
      </c>
      <c r="CR1168" s="2">
        <f>(ROUND((ROUND((((ET1168*1.25*1.1))*AV1168*1),2)*BB1168),2)+ROUND((ROUND(((AE1168-((EU1168*1.25*1.1)))*AV1168*1),2)*BS1168),2))</f>
        <v>49.91</v>
      </c>
      <c r="CS1168" s="2">
        <f t="shared" ref="CS1168:CS1187" si="1203">ROUND((ROUND((AE1168*AV1168*1),2)*BS1168),2)</f>
        <v>6.18</v>
      </c>
      <c r="CT1168" s="2">
        <f t="shared" ref="CT1168:CT1187" si="1204">ROUND((ROUND((AF1168*AV1168*1),2)*BA1168),2)</f>
        <v>312.85000000000002</v>
      </c>
      <c r="CU1168" s="2">
        <f t="shared" ref="CU1168:CU1187" si="1205">AG1168</f>
        <v>0</v>
      </c>
      <c r="CV1168" s="2">
        <f t="shared" ref="CV1168:CV1187" si="1206">(AH1168*AV1168)</f>
        <v>24.065347350000003</v>
      </c>
      <c r="CW1168" s="2">
        <f t="shared" ref="CW1168:CW1187" si="1207">AI1168</f>
        <v>0</v>
      </c>
      <c r="CX1168" s="2">
        <f t="shared" ref="CX1168:CX1187" si="1208">AJ1168</f>
        <v>0</v>
      </c>
      <c r="CY1168" s="2">
        <f t="shared" ref="CY1168:CY1187" si="1209">(((S1168+R1168)*AT1168)/100)</f>
        <v>8.3346</v>
      </c>
      <c r="CZ1168" s="2">
        <f t="shared" ref="CZ1168:CZ1187" si="1210">(((S1168+R1168)*AU1168)/100)</f>
        <v>4.5026000000000002</v>
      </c>
      <c r="DA1168" s="2"/>
      <c r="DB1168" s="2"/>
      <c r="DC1168" s="2" t="s">
        <v>3</v>
      </c>
      <c r="DD1168" s="2" t="s">
        <v>3</v>
      </c>
      <c r="DE1168" s="2" t="s">
        <v>165</v>
      </c>
      <c r="DF1168" s="2" t="s">
        <v>165</v>
      </c>
      <c r="DG1168" s="2" t="s">
        <v>166</v>
      </c>
      <c r="DH1168" s="2" t="s">
        <v>3</v>
      </c>
      <c r="DI1168" s="2" t="s">
        <v>166</v>
      </c>
      <c r="DJ1168" s="2" t="s">
        <v>165</v>
      </c>
      <c r="DK1168" s="2" t="s">
        <v>3</v>
      </c>
      <c r="DL1168" s="2" t="s">
        <v>3</v>
      </c>
      <c r="DM1168" s="2" t="s">
        <v>3</v>
      </c>
      <c r="DN1168" s="2">
        <v>0</v>
      </c>
      <c r="DO1168" s="2">
        <v>0</v>
      </c>
      <c r="DP1168" s="2">
        <v>1</v>
      </c>
      <c r="DQ1168" s="2">
        <v>1</v>
      </c>
      <c r="DR1168" s="2"/>
      <c r="DS1168" s="2"/>
      <c r="DT1168" s="2"/>
      <c r="DU1168" s="2">
        <v>1013</v>
      </c>
      <c r="DV1168" s="2" t="s">
        <v>258</v>
      </c>
      <c r="DW1168" s="2" t="s">
        <v>258</v>
      </c>
      <c r="DX1168" s="2">
        <v>1</v>
      </c>
      <c r="DY1168" s="2"/>
      <c r="DZ1168" s="2" t="s">
        <v>3</v>
      </c>
      <c r="EA1168" s="2" t="s">
        <v>3</v>
      </c>
      <c r="EB1168" s="2" t="s">
        <v>3</v>
      </c>
      <c r="EC1168" s="2" t="s">
        <v>3</v>
      </c>
      <c r="ED1168" s="2"/>
      <c r="EE1168" s="2">
        <v>55586465</v>
      </c>
      <c r="EF1168" s="2">
        <v>30</v>
      </c>
      <c r="EG1168" s="2" t="s">
        <v>117</v>
      </c>
      <c r="EH1168" s="2">
        <v>0</v>
      </c>
      <c r="EI1168" s="2" t="s">
        <v>3</v>
      </c>
      <c r="EJ1168" s="2">
        <v>1</v>
      </c>
      <c r="EK1168" s="2">
        <v>29</v>
      </c>
      <c r="EL1168" s="2" t="s">
        <v>412</v>
      </c>
      <c r="EM1168" s="2" t="s">
        <v>413</v>
      </c>
      <c r="EN1168" s="2"/>
      <c r="EO1168" s="2" t="s">
        <v>52</v>
      </c>
      <c r="EP1168" s="2"/>
      <c r="EQ1168" s="2">
        <v>0</v>
      </c>
      <c r="ER1168" s="2">
        <v>743.71</v>
      </c>
      <c r="ES1168" s="2">
        <v>472.83</v>
      </c>
      <c r="ET1168" s="2">
        <v>34.67</v>
      </c>
      <c r="EU1168" s="2">
        <v>4.29</v>
      </c>
      <c r="EV1168" s="2">
        <v>236.21</v>
      </c>
      <c r="EW1168" s="2">
        <v>18.170000000000002</v>
      </c>
      <c r="EX1168" s="2">
        <v>0</v>
      </c>
      <c r="EY1168" s="2">
        <v>0</v>
      </c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>
        <v>0</v>
      </c>
      <c r="FR1168" s="2">
        <v>0</v>
      </c>
      <c r="FS1168" s="2">
        <v>0</v>
      </c>
      <c r="FT1168" s="2"/>
      <c r="FU1168" s="2"/>
      <c r="FV1168" s="2"/>
      <c r="FW1168" s="2"/>
      <c r="FX1168" s="2">
        <v>87</v>
      </c>
      <c r="FY1168" s="2">
        <v>47</v>
      </c>
      <c r="FZ1168" s="2"/>
      <c r="GA1168" s="2" t="s">
        <v>3</v>
      </c>
      <c r="GB1168" s="2"/>
      <c r="GC1168" s="2"/>
      <c r="GD1168" s="2">
        <v>1</v>
      </c>
      <c r="GE1168" s="2"/>
      <c r="GF1168" s="2">
        <v>939905489</v>
      </c>
      <c r="GG1168" s="2">
        <v>2</v>
      </c>
      <c r="GH1168" s="2">
        <v>1</v>
      </c>
      <c r="GI1168" s="2">
        <v>2</v>
      </c>
      <c r="GJ1168" s="2">
        <v>0</v>
      </c>
      <c r="GK1168" s="2">
        <v>0</v>
      </c>
      <c r="GL1168" s="2">
        <f t="shared" ref="GL1168:GL1187" si="1211">ROUND(IF(AND(BH1168=3,BI1168=3,FS1168&lt;&gt;0),P1168,0),2)</f>
        <v>0</v>
      </c>
      <c r="GM1168" s="2">
        <f t="shared" ref="GM1168:GM1187" si="1212">ROUND(O1168+X1168+Y1168,2)+GX1168</f>
        <v>38.17</v>
      </c>
      <c r="GN1168" s="2">
        <f t="shared" ref="GN1168:GN1187" si="1213">IF(OR(BI1168=0,BI1168=1),GM1168-GX1168,0)</f>
        <v>38.17</v>
      </c>
      <c r="GO1168" s="2">
        <f t="shared" ref="GO1168:GO1187" si="1214">IF(BI1168=2,GM1168-GX1168,0)</f>
        <v>0</v>
      </c>
      <c r="GP1168" s="2">
        <f t="shared" ref="GP1168:GP1187" si="1215">IF(BI1168=4,GM1168-GX1168,0)</f>
        <v>0</v>
      </c>
      <c r="GQ1168" s="2"/>
      <c r="GR1168" s="2">
        <v>0</v>
      </c>
      <c r="GS1168" s="2">
        <v>3</v>
      </c>
      <c r="GT1168" s="2">
        <v>0</v>
      </c>
      <c r="GU1168" s="2" t="s">
        <v>3</v>
      </c>
      <c r="GV1168" s="2">
        <f t="shared" ref="GV1168:GV1187" si="1216">ROUND((GT1168),6)</f>
        <v>0</v>
      </c>
      <c r="GW1168" s="2">
        <v>1</v>
      </c>
      <c r="GX1168" s="2">
        <f t="shared" ref="GX1168:GX1187" si="1217">ROUND(HC1168*I1168,2)</f>
        <v>0</v>
      </c>
      <c r="GY1168" s="2"/>
      <c r="GZ1168" s="2"/>
      <c r="HA1168" s="2">
        <v>0</v>
      </c>
      <c r="HB1168" s="2">
        <v>0</v>
      </c>
      <c r="HC1168" s="2">
        <f t="shared" ref="HC1168:HC1187" si="1218">GV1168*GW1168</f>
        <v>0</v>
      </c>
      <c r="HD1168" s="2"/>
      <c r="HE1168" s="2" t="s">
        <v>3</v>
      </c>
      <c r="HF1168" s="2" t="s">
        <v>3</v>
      </c>
      <c r="HG1168" s="2"/>
      <c r="HH1168" s="2"/>
      <c r="HI1168" s="2"/>
      <c r="HJ1168" s="2"/>
      <c r="HK1168" s="2"/>
      <c r="HL1168" s="2"/>
      <c r="HM1168" s="2" t="s">
        <v>3</v>
      </c>
      <c r="HN1168" s="2" t="s">
        <v>3</v>
      </c>
      <c r="HO1168" s="2" t="s">
        <v>3</v>
      </c>
      <c r="HP1168" s="2" t="s">
        <v>3</v>
      </c>
      <c r="HQ1168" s="2" t="s">
        <v>3</v>
      </c>
      <c r="HR1168" s="2"/>
      <c r="HS1168" s="2">
        <v>0</v>
      </c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>
        <v>0</v>
      </c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</row>
    <row r="1169" spans="1:255" x14ac:dyDescent="0.25">
      <c r="A1169">
        <v>17</v>
      </c>
      <c r="B1169">
        <v>1</v>
      </c>
      <c r="C1169">
        <f>ROW(SmtRes!A1124)</f>
        <v>1124</v>
      </c>
      <c r="D1169">
        <f>ROW(EtalonRes!A1090)</f>
        <v>1090</v>
      </c>
      <c r="E1169" t="s">
        <v>609</v>
      </c>
      <c r="F1169" t="s">
        <v>409</v>
      </c>
      <c r="G1169" t="s">
        <v>410</v>
      </c>
      <c r="H1169" t="s">
        <v>258</v>
      </c>
      <c r="I1169">
        <v>0.03</v>
      </c>
      <c r="J1169">
        <v>0</v>
      </c>
      <c r="K1169">
        <v>0.03</v>
      </c>
      <c r="O1169">
        <f t="shared" si="1187"/>
        <v>566.41999999999996</v>
      </c>
      <c r="P1169">
        <f t="shared" si="1188"/>
        <v>95.8</v>
      </c>
      <c r="Q1169">
        <f>(ROUND((ROUND((((ET1169*1.25*1.1))*AV1169*I1169),2)*BB1169),2)+ROUND((ROUND(((AE1169-((EU1169*1.25*1.1)))*AV1169*I1169),2)*BS1169),2))</f>
        <v>21.59</v>
      </c>
      <c r="R1169">
        <f t="shared" si="1189"/>
        <v>9.09</v>
      </c>
      <c r="S1169">
        <f t="shared" si="1190"/>
        <v>449.03</v>
      </c>
      <c r="T1169">
        <f t="shared" si="1191"/>
        <v>0</v>
      </c>
      <c r="U1169">
        <f t="shared" si="1192"/>
        <v>0.72196042050000009</v>
      </c>
      <c r="V1169">
        <f t="shared" si="1193"/>
        <v>0</v>
      </c>
      <c r="W1169">
        <f t="shared" si="1194"/>
        <v>0</v>
      </c>
      <c r="X1169">
        <f t="shared" si="1195"/>
        <v>398.56</v>
      </c>
      <c r="Y1169">
        <f t="shared" si="1196"/>
        <v>215.32</v>
      </c>
      <c r="AA1169">
        <v>56481267</v>
      </c>
      <c r="AB1169">
        <f t="shared" si="1197"/>
        <v>819.30690000000004</v>
      </c>
      <c r="AC1169">
        <f t="shared" si="1198"/>
        <v>472.83</v>
      </c>
      <c r="AD1169">
        <f>ROUND(((((ET1169*1.25*1.1))-((EU1169*1.25*1.1)))+AE1169),6)</f>
        <v>47.671250000000001</v>
      </c>
      <c r="AE1169">
        <f>ROUND(((EU1169*1.25*1.1)),6)</f>
        <v>5.8987499999999997</v>
      </c>
      <c r="AF1169">
        <f>ROUND(((EV1169*1.15*1.1)),6)</f>
        <v>298.80565000000001</v>
      </c>
      <c r="AG1169">
        <f t="shared" si="1199"/>
        <v>0</v>
      </c>
      <c r="AH1169">
        <f>((EW1169*1.15*1.1))</f>
        <v>22.985050000000005</v>
      </c>
      <c r="AI1169">
        <f>((EX1169*1.25*1.1))</f>
        <v>0</v>
      </c>
      <c r="AJ1169">
        <f t="shared" si="1200"/>
        <v>0</v>
      </c>
      <c r="AK1169">
        <v>743.71</v>
      </c>
      <c r="AL1169">
        <v>472.83</v>
      </c>
      <c r="AM1169">
        <v>34.67</v>
      </c>
      <c r="AN1169">
        <v>4.29</v>
      </c>
      <c r="AO1169">
        <v>236.21</v>
      </c>
      <c r="AP1169">
        <v>0</v>
      </c>
      <c r="AQ1169">
        <v>18.170000000000002</v>
      </c>
      <c r="AR1169">
        <v>0</v>
      </c>
      <c r="AS1169">
        <v>0</v>
      </c>
      <c r="AT1169">
        <v>87</v>
      </c>
      <c r="AU1169">
        <v>47</v>
      </c>
      <c r="AV1169">
        <v>1.0469999999999999</v>
      </c>
      <c r="AW1169">
        <v>1.0189999999999999</v>
      </c>
      <c r="AZ1169">
        <v>1</v>
      </c>
      <c r="BA1169">
        <v>47.82</v>
      </c>
      <c r="BB1169">
        <v>14.39</v>
      </c>
      <c r="BC1169">
        <v>6.63</v>
      </c>
      <c r="BD1169" t="s">
        <v>3</v>
      </c>
      <c r="BE1169" t="s">
        <v>3</v>
      </c>
      <c r="BF1169" t="s">
        <v>3</v>
      </c>
      <c r="BG1169" t="s">
        <v>3</v>
      </c>
      <c r="BH1169">
        <v>0</v>
      </c>
      <c r="BI1169">
        <v>1</v>
      </c>
      <c r="BJ1169" t="s">
        <v>411</v>
      </c>
      <c r="BM1169">
        <v>29</v>
      </c>
      <c r="BN1169">
        <v>0</v>
      </c>
      <c r="BO1169" t="s">
        <v>409</v>
      </c>
      <c r="BP1169">
        <v>1</v>
      </c>
      <c r="BQ1169">
        <v>30</v>
      </c>
      <c r="BR1169">
        <v>0</v>
      </c>
      <c r="BS1169">
        <v>47.82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 t="s">
        <v>3</v>
      </c>
      <c r="BZ1169">
        <v>87</v>
      </c>
      <c r="CA1169">
        <v>47</v>
      </c>
      <c r="CB1169" t="s">
        <v>3</v>
      </c>
      <c r="CE1169">
        <v>30</v>
      </c>
      <c r="CF1169">
        <v>0</v>
      </c>
      <c r="CG1169">
        <v>0</v>
      </c>
      <c r="CM1169">
        <v>0</v>
      </c>
      <c r="CN1169" t="s">
        <v>3</v>
      </c>
      <c r="CO1169">
        <v>0</v>
      </c>
      <c r="CP1169">
        <f t="shared" si="1201"/>
        <v>566.41999999999996</v>
      </c>
      <c r="CQ1169">
        <f t="shared" si="1202"/>
        <v>3194.4</v>
      </c>
      <c r="CR1169">
        <f>(ROUND((ROUND((((ET1169*1.25*1.1))*AV1169*1),2)*BB1169),2)+ROUND((ROUND(((AE1169-((EU1169*1.25*1.1)))*AV1169*1),2)*BS1169),2))</f>
        <v>718.2</v>
      </c>
      <c r="CS1169">
        <f t="shared" si="1203"/>
        <v>295.52999999999997</v>
      </c>
      <c r="CT1169">
        <f t="shared" si="1204"/>
        <v>14960.49</v>
      </c>
      <c r="CU1169">
        <f t="shared" si="1205"/>
        <v>0</v>
      </c>
      <c r="CV1169">
        <f t="shared" si="1206"/>
        <v>24.065347350000003</v>
      </c>
      <c r="CW1169">
        <f t="shared" si="1207"/>
        <v>0</v>
      </c>
      <c r="CX1169">
        <f t="shared" si="1208"/>
        <v>0</v>
      </c>
      <c r="CY1169">
        <f t="shared" si="1209"/>
        <v>398.56439999999998</v>
      </c>
      <c r="CZ1169">
        <f t="shared" si="1210"/>
        <v>215.31639999999996</v>
      </c>
      <c r="DC1169" t="s">
        <v>3</v>
      </c>
      <c r="DD1169" t="s">
        <v>3</v>
      </c>
      <c r="DE1169" t="s">
        <v>165</v>
      </c>
      <c r="DF1169" t="s">
        <v>165</v>
      </c>
      <c r="DG1169" t="s">
        <v>166</v>
      </c>
      <c r="DH1169" t="s">
        <v>3</v>
      </c>
      <c r="DI1169" t="s">
        <v>166</v>
      </c>
      <c r="DJ1169" t="s">
        <v>165</v>
      </c>
      <c r="DK1169" t="s">
        <v>3</v>
      </c>
      <c r="DL1169" t="s">
        <v>3</v>
      </c>
      <c r="DM1169" t="s">
        <v>3</v>
      </c>
      <c r="DN1169">
        <v>0</v>
      </c>
      <c r="DO1169">
        <v>0</v>
      </c>
      <c r="DP1169">
        <v>1</v>
      </c>
      <c r="DQ1169">
        <v>1</v>
      </c>
      <c r="DU1169">
        <v>1013</v>
      </c>
      <c r="DV1169" t="s">
        <v>258</v>
      </c>
      <c r="DW1169" t="s">
        <v>258</v>
      </c>
      <c r="DX1169">
        <v>1</v>
      </c>
      <c r="DZ1169" t="s">
        <v>3</v>
      </c>
      <c r="EA1169" t="s">
        <v>3</v>
      </c>
      <c r="EB1169" t="s">
        <v>3</v>
      </c>
      <c r="EC1169" t="s">
        <v>3</v>
      </c>
      <c r="EE1169">
        <v>55586465</v>
      </c>
      <c r="EF1169">
        <v>30</v>
      </c>
      <c r="EG1169" t="s">
        <v>117</v>
      </c>
      <c r="EH1169">
        <v>0</v>
      </c>
      <c r="EI1169" t="s">
        <v>3</v>
      </c>
      <c r="EJ1169">
        <v>1</v>
      </c>
      <c r="EK1169">
        <v>29</v>
      </c>
      <c r="EL1169" t="s">
        <v>412</v>
      </c>
      <c r="EM1169" t="s">
        <v>413</v>
      </c>
      <c r="EO1169" t="s">
        <v>52</v>
      </c>
      <c r="EQ1169">
        <v>0</v>
      </c>
      <c r="ER1169">
        <v>743.71</v>
      </c>
      <c r="ES1169">
        <v>472.83</v>
      </c>
      <c r="ET1169">
        <v>34.67</v>
      </c>
      <c r="EU1169">
        <v>4.29</v>
      </c>
      <c r="EV1169">
        <v>236.21</v>
      </c>
      <c r="EW1169">
        <v>18.170000000000002</v>
      </c>
      <c r="EX1169">
        <v>0</v>
      </c>
      <c r="EY1169">
        <v>0</v>
      </c>
      <c r="FQ1169">
        <v>0</v>
      </c>
      <c r="FR1169">
        <v>0</v>
      </c>
      <c r="FS1169">
        <v>0</v>
      </c>
      <c r="FX1169">
        <v>87</v>
      </c>
      <c r="FY1169">
        <v>47</v>
      </c>
      <c r="GA1169" t="s">
        <v>3</v>
      </c>
      <c r="GD1169">
        <v>1</v>
      </c>
      <c r="GF1169">
        <v>939905489</v>
      </c>
      <c r="GG1169">
        <v>2</v>
      </c>
      <c r="GH1169">
        <v>1</v>
      </c>
      <c r="GI1169">
        <v>2</v>
      </c>
      <c r="GJ1169">
        <v>0</v>
      </c>
      <c r="GK1169">
        <v>0</v>
      </c>
      <c r="GL1169">
        <f t="shared" si="1211"/>
        <v>0</v>
      </c>
      <c r="GM1169">
        <f t="shared" si="1212"/>
        <v>1180.3</v>
      </c>
      <c r="GN1169">
        <f t="shared" si="1213"/>
        <v>1180.3</v>
      </c>
      <c r="GO1169">
        <f t="shared" si="1214"/>
        <v>0</v>
      </c>
      <c r="GP1169">
        <f t="shared" si="1215"/>
        <v>0</v>
      </c>
      <c r="GR1169">
        <v>0</v>
      </c>
      <c r="GS1169">
        <v>3</v>
      </c>
      <c r="GT1169">
        <v>0</v>
      </c>
      <c r="GU1169" t="s">
        <v>3</v>
      </c>
      <c r="GV1169">
        <f t="shared" si="1216"/>
        <v>0</v>
      </c>
      <c r="GW1169">
        <v>1</v>
      </c>
      <c r="GX1169">
        <f t="shared" si="1217"/>
        <v>0</v>
      </c>
      <c r="HA1169">
        <v>0</v>
      </c>
      <c r="HB1169">
        <v>0</v>
      </c>
      <c r="HC1169">
        <f t="shared" si="1218"/>
        <v>0</v>
      </c>
      <c r="HE1169" t="s">
        <v>3</v>
      </c>
      <c r="HF1169" t="s">
        <v>3</v>
      </c>
      <c r="HM1169" t="s">
        <v>3</v>
      </c>
      <c r="HN1169" t="s">
        <v>3</v>
      </c>
      <c r="HO1169" t="s">
        <v>3</v>
      </c>
      <c r="HP1169" t="s">
        <v>3</v>
      </c>
      <c r="HQ1169" t="s">
        <v>3</v>
      </c>
      <c r="HS1169">
        <v>0</v>
      </c>
      <c r="IK1169">
        <v>0</v>
      </c>
    </row>
    <row r="1170" spans="1:255" x14ac:dyDescent="0.25">
      <c r="A1170" s="2">
        <v>18</v>
      </c>
      <c r="B1170" s="2">
        <v>1</v>
      </c>
      <c r="C1170" s="2">
        <v>1115</v>
      </c>
      <c r="D1170" s="2"/>
      <c r="E1170" s="2" t="s">
        <v>610</v>
      </c>
      <c r="F1170" s="2" t="s">
        <v>415</v>
      </c>
      <c r="G1170" s="2" t="s">
        <v>416</v>
      </c>
      <c r="H1170" s="2" t="s">
        <v>158</v>
      </c>
      <c r="I1170" s="2">
        <f>I1168*J1170</f>
        <v>2.9399999999999999E-2</v>
      </c>
      <c r="J1170" s="2">
        <v>0.98</v>
      </c>
      <c r="K1170" s="2">
        <v>0.98</v>
      </c>
      <c r="L1170" s="2"/>
      <c r="M1170" s="2"/>
      <c r="N1170" s="2"/>
      <c r="O1170" s="2">
        <f t="shared" si="1187"/>
        <v>54.56</v>
      </c>
      <c r="P1170" s="2">
        <f t="shared" si="1188"/>
        <v>54.56</v>
      </c>
      <c r="Q1170" s="2">
        <f>(ROUND((ROUND(((ET1170)*AV1170*I1170),2)*BB1170),2)+ROUND((ROUND(((AE1170-(EU1170))*AV1170*I1170),2)*BS1170),2))</f>
        <v>0</v>
      </c>
      <c r="R1170" s="2">
        <f t="shared" si="1189"/>
        <v>0</v>
      </c>
      <c r="S1170" s="2">
        <f t="shared" si="1190"/>
        <v>0</v>
      </c>
      <c r="T1170" s="2">
        <f t="shared" si="1191"/>
        <v>0</v>
      </c>
      <c r="U1170" s="2">
        <f t="shared" si="1192"/>
        <v>0</v>
      </c>
      <c r="V1170" s="2">
        <f t="shared" si="1193"/>
        <v>0</v>
      </c>
      <c r="W1170" s="2">
        <f t="shared" si="1194"/>
        <v>0</v>
      </c>
      <c r="X1170" s="2">
        <f t="shared" si="1195"/>
        <v>0</v>
      </c>
      <c r="Y1170" s="2">
        <f t="shared" si="1196"/>
        <v>0</v>
      </c>
      <c r="Z1170" s="2"/>
      <c r="AA1170" s="2">
        <v>56481265</v>
      </c>
      <c r="AB1170" s="2">
        <f t="shared" si="1197"/>
        <v>1821.25</v>
      </c>
      <c r="AC1170" s="2">
        <f t="shared" si="1198"/>
        <v>1821.25</v>
      </c>
      <c r="AD1170" s="2">
        <f>ROUND((((ET1170)-(EU1170))+AE1170),6)</f>
        <v>0</v>
      </c>
      <c r="AE1170" s="2">
        <f>ROUND((EU1170),6)</f>
        <v>0</v>
      </c>
      <c r="AF1170" s="2">
        <f>ROUND((EV1170),6)</f>
        <v>0</v>
      </c>
      <c r="AG1170" s="2">
        <f t="shared" si="1199"/>
        <v>0</v>
      </c>
      <c r="AH1170" s="2">
        <f>(EW1170)</f>
        <v>0</v>
      </c>
      <c r="AI1170" s="2">
        <f>(EX1170)</f>
        <v>0</v>
      </c>
      <c r="AJ1170" s="2">
        <f t="shared" si="1200"/>
        <v>0</v>
      </c>
      <c r="AK1170" s="2">
        <v>1821.25</v>
      </c>
      <c r="AL1170" s="2">
        <v>1821.25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87</v>
      </c>
      <c r="AU1170" s="2">
        <v>47</v>
      </c>
      <c r="AV1170" s="2">
        <v>1</v>
      </c>
      <c r="AW1170" s="2">
        <v>1.0189999999999999</v>
      </c>
      <c r="AX1170" s="2"/>
      <c r="AY1170" s="2"/>
      <c r="AZ1170" s="2">
        <v>1</v>
      </c>
      <c r="BA1170" s="2">
        <v>1</v>
      </c>
      <c r="BB1170" s="2">
        <v>1</v>
      </c>
      <c r="BC1170" s="2">
        <v>1</v>
      </c>
      <c r="BD1170" s="2" t="s">
        <v>3</v>
      </c>
      <c r="BE1170" s="2" t="s">
        <v>3</v>
      </c>
      <c r="BF1170" s="2" t="s">
        <v>3</v>
      </c>
      <c r="BG1170" s="2" t="s">
        <v>3</v>
      </c>
      <c r="BH1170" s="2">
        <v>3</v>
      </c>
      <c r="BI1170" s="2">
        <v>1</v>
      </c>
      <c r="BJ1170" s="2" t="s">
        <v>417</v>
      </c>
      <c r="BK1170" s="2"/>
      <c r="BL1170" s="2"/>
      <c r="BM1170" s="2">
        <v>29</v>
      </c>
      <c r="BN1170" s="2">
        <v>0</v>
      </c>
      <c r="BO1170" s="2" t="s">
        <v>3</v>
      </c>
      <c r="BP1170" s="2">
        <v>0</v>
      </c>
      <c r="BQ1170" s="2">
        <v>30</v>
      </c>
      <c r="BR1170" s="2">
        <v>0</v>
      </c>
      <c r="BS1170" s="2">
        <v>1</v>
      </c>
      <c r="BT1170" s="2">
        <v>1</v>
      </c>
      <c r="BU1170" s="2">
        <v>1</v>
      </c>
      <c r="BV1170" s="2">
        <v>1</v>
      </c>
      <c r="BW1170" s="2">
        <v>1</v>
      </c>
      <c r="BX1170" s="2">
        <v>1</v>
      </c>
      <c r="BY1170" s="2" t="s">
        <v>3</v>
      </c>
      <c r="BZ1170" s="2">
        <v>87</v>
      </c>
      <c r="CA1170" s="2">
        <v>47</v>
      </c>
      <c r="CB1170" s="2" t="s">
        <v>3</v>
      </c>
      <c r="CC1170" s="2"/>
      <c r="CD1170" s="2"/>
      <c r="CE1170" s="2">
        <v>30</v>
      </c>
      <c r="CF1170" s="2">
        <v>0</v>
      </c>
      <c r="CG1170" s="2">
        <v>0</v>
      </c>
      <c r="CH1170" s="2"/>
      <c r="CI1170" s="2"/>
      <c r="CJ1170" s="2"/>
      <c r="CK1170" s="2"/>
      <c r="CL1170" s="2"/>
      <c r="CM1170" s="2">
        <v>0</v>
      </c>
      <c r="CN1170" s="2" t="s">
        <v>3</v>
      </c>
      <c r="CO1170" s="2">
        <v>0</v>
      </c>
      <c r="CP1170" s="2">
        <f t="shared" si="1201"/>
        <v>54.56</v>
      </c>
      <c r="CQ1170" s="2">
        <f t="shared" si="1202"/>
        <v>1855.85</v>
      </c>
      <c r="CR1170" s="2">
        <f>(ROUND((ROUND(((ET1170)*AV1170*1),2)*BB1170),2)+ROUND((ROUND(((AE1170-(EU1170))*AV1170*1),2)*BS1170),2))</f>
        <v>0</v>
      </c>
      <c r="CS1170" s="2">
        <f t="shared" si="1203"/>
        <v>0</v>
      </c>
      <c r="CT1170" s="2">
        <f t="shared" si="1204"/>
        <v>0</v>
      </c>
      <c r="CU1170" s="2">
        <f t="shared" si="1205"/>
        <v>0</v>
      </c>
      <c r="CV1170" s="2">
        <f t="shared" si="1206"/>
        <v>0</v>
      </c>
      <c r="CW1170" s="2">
        <f t="shared" si="1207"/>
        <v>0</v>
      </c>
      <c r="CX1170" s="2">
        <f t="shared" si="1208"/>
        <v>0</v>
      </c>
      <c r="CY1170" s="2">
        <f t="shared" si="1209"/>
        <v>0</v>
      </c>
      <c r="CZ1170" s="2">
        <f t="shared" si="1210"/>
        <v>0</v>
      </c>
      <c r="DA1170" s="2"/>
      <c r="DB1170" s="2"/>
      <c r="DC1170" s="2" t="s">
        <v>3</v>
      </c>
      <c r="DD1170" s="2" t="s">
        <v>3</v>
      </c>
      <c r="DE1170" s="2" t="s">
        <v>3</v>
      </c>
      <c r="DF1170" s="2" t="s">
        <v>3</v>
      </c>
      <c r="DG1170" s="2" t="s">
        <v>3</v>
      </c>
      <c r="DH1170" s="2" t="s">
        <v>3</v>
      </c>
      <c r="DI1170" s="2" t="s">
        <v>3</v>
      </c>
      <c r="DJ1170" s="2" t="s">
        <v>3</v>
      </c>
      <c r="DK1170" s="2" t="s">
        <v>3</v>
      </c>
      <c r="DL1170" s="2" t="s">
        <v>3</v>
      </c>
      <c r="DM1170" s="2" t="s">
        <v>3</v>
      </c>
      <c r="DN1170" s="2">
        <v>0</v>
      </c>
      <c r="DO1170" s="2">
        <v>0</v>
      </c>
      <c r="DP1170" s="2">
        <v>1</v>
      </c>
      <c r="DQ1170" s="2">
        <v>1</v>
      </c>
      <c r="DR1170" s="2"/>
      <c r="DS1170" s="2"/>
      <c r="DT1170" s="2"/>
      <c r="DU1170" s="2">
        <v>1007</v>
      </c>
      <c r="DV1170" s="2" t="s">
        <v>158</v>
      </c>
      <c r="DW1170" s="2" t="s">
        <v>158</v>
      </c>
      <c r="DX1170" s="2">
        <v>1</v>
      </c>
      <c r="DY1170" s="2"/>
      <c r="DZ1170" s="2" t="s">
        <v>3</v>
      </c>
      <c r="EA1170" s="2" t="s">
        <v>3</v>
      </c>
      <c r="EB1170" s="2" t="s">
        <v>3</v>
      </c>
      <c r="EC1170" s="2" t="s">
        <v>3</v>
      </c>
      <c r="ED1170" s="2"/>
      <c r="EE1170" s="2">
        <v>55586465</v>
      </c>
      <c r="EF1170" s="2">
        <v>30</v>
      </c>
      <c r="EG1170" s="2" t="s">
        <v>117</v>
      </c>
      <c r="EH1170" s="2">
        <v>0</v>
      </c>
      <c r="EI1170" s="2" t="s">
        <v>3</v>
      </c>
      <c r="EJ1170" s="2">
        <v>1</v>
      </c>
      <c r="EK1170" s="2">
        <v>29</v>
      </c>
      <c r="EL1170" s="2" t="s">
        <v>412</v>
      </c>
      <c r="EM1170" s="2" t="s">
        <v>413</v>
      </c>
      <c r="EN1170" s="2"/>
      <c r="EO1170" s="2" t="s">
        <v>3</v>
      </c>
      <c r="EP1170" s="2"/>
      <c r="EQ1170" s="2">
        <v>0</v>
      </c>
      <c r="ER1170" s="2">
        <v>1821.25</v>
      </c>
      <c r="ES1170" s="2">
        <v>1821.25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>
        <v>0</v>
      </c>
      <c r="FR1170" s="2">
        <v>0</v>
      </c>
      <c r="FS1170" s="2">
        <v>0</v>
      </c>
      <c r="FT1170" s="2"/>
      <c r="FU1170" s="2"/>
      <c r="FV1170" s="2"/>
      <c r="FW1170" s="2"/>
      <c r="FX1170" s="2">
        <v>87</v>
      </c>
      <c r="FY1170" s="2">
        <v>47</v>
      </c>
      <c r="FZ1170" s="2"/>
      <c r="GA1170" s="2" t="s">
        <v>3</v>
      </c>
      <c r="GB1170" s="2"/>
      <c r="GC1170" s="2"/>
      <c r="GD1170" s="2">
        <v>1</v>
      </c>
      <c r="GE1170" s="2"/>
      <c r="GF1170" s="2">
        <v>-482484867</v>
      </c>
      <c r="GG1170" s="2">
        <v>2</v>
      </c>
      <c r="GH1170" s="2">
        <v>1</v>
      </c>
      <c r="GI1170" s="2">
        <v>-2</v>
      </c>
      <c r="GJ1170" s="2">
        <v>0</v>
      </c>
      <c r="GK1170" s="2">
        <v>0</v>
      </c>
      <c r="GL1170" s="2">
        <f t="shared" si="1211"/>
        <v>0</v>
      </c>
      <c r="GM1170" s="2">
        <f t="shared" si="1212"/>
        <v>54.56</v>
      </c>
      <c r="GN1170" s="2">
        <f t="shared" si="1213"/>
        <v>54.56</v>
      </c>
      <c r="GO1170" s="2">
        <f t="shared" si="1214"/>
        <v>0</v>
      </c>
      <c r="GP1170" s="2">
        <f t="shared" si="1215"/>
        <v>0</v>
      </c>
      <c r="GQ1170" s="2"/>
      <c r="GR1170" s="2">
        <v>0</v>
      </c>
      <c r="GS1170" s="2">
        <v>3</v>
      </c>
      <c r="GT1170" s="2">
        <v>0</v>
      </c>
      <c r="GU1170" s="2" t="s">
        <v>3</v>
      </c>
      <c r="GV1170" s="2">
        <f t="shared" si="1216"/>
        <v>0</v>
      </c>
      <c r="GW1170" s="2">
        <v>1</v>
      </c>
      <c r="GX1170" s="2">
        <f t="shared" si="1217"/>
        <v>0</v>
      </c>
      <c r="GY1170" s="2"/>
      <c r="GZ1170" s="2"/>
      <c r="HA1170" s="2">
        <v>0</v>
      </c>
      <c r="HB1170" s="2">
        <v>0</v>
      </c>
      <c r="HC1170" s="2">
        <f t="shared" si="1218"/>
        <v>0</v>
      </c>
      <c r="HD1170" s="2"/>
      <c r="HE1170" s="2" t="s">
        <v>3</v>
      </c>
      <c r="HF1170" s="2" t="s">
        <v>3</v>
      </c>
      <c r="HG1170" s="2"/>
      <c r="HH1170" s="2"/>
      <c r="HI1170" s="2"/>
      <c r="HJ1170" s="2"/>
      <c r="HK1170" s="2"/>
      <c r="HL1170" s="2"/>
      <c r="HM1170" s="2" t="s">
        <v>3</v>
      </c>
      <c r="HN1170" s="2" t="s">
        <v>3</v>
      </c>
      <c r="HO1170" s="2" t="s">
        <v>3</v>
      </c>
      <c r="HP1170" s="2" t="s">
        <v>3</v>
      </c>
      <c r="HQ1170" s="2" t="s">
        <v>3</v>
      </c>
      <c r="HR1170" s="2"/>
      <c r="HS1170" s="2">
        <v>0</v>
      </c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>
        <v>0</v>
      </c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</row>
    <row r="1171" spans="1:255" x14ac:dyDescent="0.25">
      <c r="A1171">
        <v>18</v>
      </c>
      <c r="B1171">
        <v>1</v>
      </c>
      <c r="C1171">
        <v>1124</v>
      </c>
      <c r="E1171" t="s">
        <v>610</v>
      </c>
      <c r="F1171" t="s">
        <v>415</v>
      </c>
      <c r="G1171" t="s">
        <v>416</v>
      </c>
      <c r="H1171" t="s">
        <v>158</v>
      </c>
      <c r="I1171">
        <f>I1169*J1171</f>
        <v>2.9399999999999999E-2</v>
      </c>
      <c r="J1171">
        <v>0.98</v>
      </c>
      <c r="K1171">
        <v>0.98</v>
      </c>
      <c r="O1171">
        <f t="shared" si="1187"/>
        <v>239.52</v>
      </c>
      <c r="P1171">
        <f t="shared" si="1188"/>
        <v>239.52</v>
      </c>
      <c r="Q1171">
        <f>(ROUND((ROUND(((ET1171)*AV1171*I1171),2)*BB1171),2)+ROUND((ROUND(((AE1171-(EU1171))*AV1171*I1171),2)*BS1171),2))</f>
        <v>0</v>
      </c>
      <c r="R1171">
        <f t="shared" si="1189"/>
        <v>0</v>
      </c>
      <c r="S1171">
        <f t="shared" si="1190"/>
        <v>0</v>
      </c>
      <c r="T1171">
        <f t="shared" si="1191"/>
        <v>0</v>
      </c>
      <c r="U1171">
        <f t="shared" si="1192"/>
        <v>0</v>
      </c>
      <c r="V1171">
        <f t="shared" si="1193"/>
        <v>0</v>
      </c>
      <c r="W1171">
        <f t="shared" si="1194"/>
        <v>0</v>
      </c>
      <c r="X1171">
        <f t="shared" si="1195"/>
        <v>0</v>
      </c>
      <c r="Y1171">
        <f t="shared" si="1196"/>
        <v>0</v>
      </c>
      <c r="AA1171">
        <v>56481267</v>
      </c>
      <c r="AB1171">
        <f t="shared" si="1197"/>
        <v>1821.25</v>
      </c>
      <c r="AC1171">
        <f t="shared" si="1198"/>
        <v>1821.25</v>
      </c>
      <c r="AD1171">
        <f>ROUND((((ET1171)-(EU1171))+AE1171),6)</f>
        <v>0</v>
      </c>
      <c r="AE1171">
        <f>ROUND((EU1171),6)</f>
        <v>0</v>
      </c>
      <c r="AF1171">
        <f>ROUND((EV1171),6)</f>
        <v>0</v>
      </c>
      <c r="AG1171">
        <f t="shared" si="1199"/>
        <v>0</v>
      </c>
      <c r="AH1171">
        <f>(EW1171)</f>
        <v>0</v>
      </c>
      <c r="AI1171">
        <f>(EX1171)</f>
        <v>0</v>
      </c>
      <c r="AJ1171">
        <f t="shared" si="1200"/>
        <v>0</v>
      </c>
      <c r="AK1171">
        <v>1821.25</v>
      </c>
      <c r="AL1171">
        <v>1821.25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87</v>
      </c>
      <c r="AU1171">
        <v>47</v>
      </c>
      <c r="AV1171">
        <v>1</v>
      </c>
      <c r="AW1171">
        <v>1.0189999999999999</v>
      </c>
      <c r="AZ1171">
        <v>1</v>
      </c>
      <c r="BA1171">
        <v>1</v>
      </c>
      <c r="BB1171">
        <v>1</v>
      </c>
      <c r="BC1171">
        <v>4.3899999999999997</v>
      </c>
      <c r="BD1171" t="s">
        <v>3</v>
      </c>
      <c r="BE1171" t="s">
        <v>3</v>
      </c>
      <c r="BF1171" t="s">
        <v>3</v>
      </c>
      <c r="BG1171" t="s">
        <v>3</v>
      </c>
      <c r="BH1171">
        <v>3</v>
      </c>
      <c r="BI1171">
        <v>1</v>
      </c>
      <c r="BJ1171" t="s">
        <v>417</v>
      </c>
      <c r="BM1171">
        <v>29</v>
      </c>
      <c r="BN1171">
        <v>0</v>
      </c>
      <c r="BO1171" t="s">
        <v>415</v>
      </c>
      <c r="BP1171">
        <v>1</v>
      </c>
      <c r="BQ1171">
        <v>30</v>
      </c>
      <c r="BR1171">
        <v>0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 t="s">
        <v>3</v>
      </c>
      <c r="BZ1171">
        <v>87</v>
      </c>
      <c r="CA1171">
        <v>47</v>
      </c>
      <c r="CB1171" t="s">
        <v>3</v>
      </c>
      <c r="CE1171">
        <v>30</v>
      </c>
      <c r="CF1171">
        <v>0</v>
      </c>
      <c r="CG1171">
        <v>0</v>
      </c>
      <c r="CM1171">
        <v>0</v>
      </c>
      <c r="CN1171" t="s">
        <v>3</v>
      </c>
      <c r="CO1171">
        <v>0</v>
      </c>
      <c r="CP1171">
        <f t="shared" si="1201"/>
        <v>239.52</v>
      </c>
      <c r="CQ1171">
        <f t="shared" si="1202"/>
        <v>8147.18</v>
      </c>
      <c r="CR1171">
        <f>(ROUND((ROUND(((ET1171)*AV1171*1),2)*BB1171),2)+ROUND((ROUND(((AE1171-(EU1171))*AV1171*1),2)*BS1171),2))</f>
        <v>0</v>
      </c>
      <c r="CS1171">
        <f t="shared" si="1203"/>
        <v>0</v>
      </c>
      <c r="CT1171">
        <f t="shared" si="1204"/>
        <v>0</v>
      </c>
      <c r="CU1171">
        <f t="shared" si="1205"/>
        <v>0</v>
      </c>
      <c r="CV1171">
        <f t="shared" si="1206"/>
        <v>0</v>
      </c>
      <c r="CW1171">
        <f t="shared" si="1207"/>
        <v>0</v>
      </c>
      <c r="CX1171">
        <f t="shared" si="1208"/>
        <v>0</v>
      </c>
      <c r="CY1171">
        <f t="shared" si="1209"/>
        <v>0</v>
      </c>
      <c r="CZ1171">
        <f t="shared" si="1210"/>
        <v>0</v>
      </c>
      <c r="DC1171" t="s">
        <v>3</v>
      </c>
      <c r="DD1171" t="s">
        <v>3</v>
      </c>
      <c r="DE1171" t="s">
        <v>3</v>
      </c>
      <c r="DF1171" t="s">
        <v>3</v>
      </c>
      <c r="DG1171" t="s">
        <v>3</v>
      </c>
      <c r="DH1171" t="s">
        <v>3</v>
      </c>
      <c r="DI1171" t="s">
        <v>3</v>
      </c>
      <c r="DJ1171" t="s">
        <v>3</v>
      </c>
      <c r="DK1171" t="s">
        <v>3</v>
      </c>
      <c r="DL1171" t="s">
        <v>3</v>
      </c>
      <c r="DM1171" t="s">
        <v>3</v>
      </c>
      <c r="DN1171">
        <v>0</v>
      </c>
      <c r="DO1171">
        <v>0</v>
      </c>
      <c r="DP1171">
        <v>1</v>
      </c>
      <c r="DQ1171">
        <v>1</v>
      </c>
      <c r="DU1171">
        <v>1007</v>
      </c>
      <c r="DV1171" t="s">
        <v>158</v>
      </c>
      <c r="DW1171" t="s">
        <v>158</v>
      </c>
      <c r="DX1171">
        <v>1</v>
      </c>
      <c r="DZ1171" t="s">
        <v>3</v>
      </c>
      <c r="EA1171" t="s">
        <v>3</v>
      </c>
      <c r="EB1171" t="s">
        <v>3</v>
      </c>
      <c r="EC1171" t="s">
        <v>3</v>
      </c>
      <c r="EE1171">
        <v>55586465</v>
      </c>
      <c r="EF1171">
        <v>30</v>
      </c>
      <c r="EG1171" t="s">
        <v>117</v>
      </c>
      <c r="EH1171">
        <v>0</v>
      </c>
      <c r="EI1171" t="s">
        <v>3</v>
      </c>
      <c r="EJ1171">
        <v>1</v>
      </c>
      <c r="EK1171">
        <v>29</v>
      </c>
      <c r="EL1171" t="s">
        <v>412</v>
      </c>
      <c r="EM1171" t="s">
        <v>413</v>
      </c>
      <c r="EO1171" t="s">
        <v>3</v>
      </c>
      <c r="EQ1171">
        <v>0</v>
      </c>
      <c r="ER1171">
        <v>1821.25</v>
      </c>
      <c r="ES1171">
        <v>1821.25</v>
      </c>
      <c r="ET1171">
        <v>0</v>
      </c>
      <c r="EU1171">
        <v>0</v>
      </c>
      <c r="EV1171">
        <v>0</v>
      </c>
      <c r="EW1171">
        <v>0</v>
      </c>
      <c r="EX1171">
        <v>0</v>
      </c>
      <c r="FQ1171">
        <v>0</v>
      </c>
      <c r="FR1171">
        <v>0</v>
      </c>
      <c r="FS1171">
        <v>0</v>
      </c>
      <c r="FX1171">
        <v>87</v>
      </c>
      <c r="FY1171">
        <v>47</v>
      </c>
      <c r="GA1171" t="s">
        <v>3</v>
      </c>
      <c r="GD1171">
        <v>1</v>
      </c>
      <c r="GF1171">
        <v>-482484867</v>
      </c>
      <c r="GG1171">
        <v>2</v>
      </c>
      <c r="GH1171">
        <v>1</v>
      </c>
      <c r="GI1171">
        <v>2</v>
      </c>
      <c r="GJ1171">
        <v>0</v>
      </c>
      <c r="GK1171">
        <v>0</v>
      </c>
      <c r="GL1171">
        <f t="shared" si="1211"/>
        <v>0</v>
      </c>
      <c r="GM1171">
        <f t="shared" si="1212"/>
        <v>239.52</v>
      </c>
      <c r="GN1171">
        <f t="shared" si="1213"/>
        <v>239.52</v>
      </c>
      <c r="GO1171">
        <f t="shared" si="1214"/>
        <v>0</v>
      </c>
      <c r="GP1171">
        <f t="shared" si="1215"/>
        <v>0</v>
      </c>
      <c r="GR1171">
        <v>0</v>
      </c>
      <c r="GS1171">
        <v>3</v>
      </c>
      <c r="GT1171">
        <v>0</v>
      </c>
      <c r="GU1171" t="s">
        <v>3</v>
      </c>
      <c r="GV1171">
        <f t="shared" si="1216"/>
        <v>0</v>
      </c>
      <c r="GW1171">
        <v>1</v>
      </c>
      <c r="GX1171">
        <f t="shared" si="1217"/>
        <v>0</v>
      </c>
      <c r="HA1171">
        <v>0</v>
      </c>
      <c r="HB1171">
        <v>0</v>
      </c>
      <c r="HC1171">
        <f t="shared" si="1218"/>
        <v>0</v>
      </c>
      <c r="HE1171" t="s">
        <v>3</v>
      </c>
      <c r="HF1171" t="s">
        <v>3</v>
      </c>
      <c r="HM1171" t="s">
        <v>3</v>
      </c>
      <c r="HN1171" t="s">
        <v>3</v>
      </c>
      <c r="HO1171" t="s">
        <v>3</v>
      </c>
      <c r="HP1171" t="s">
        <v>3</v>
      </c>
      <c r="HQ1171" t="s">
        <v>3</v>
      </c>
      <c r="HS1171">
        <v>0</v>
      </c>
      <c r="IK1171">
        <v>0</v>
      </c>
    </row>
    <row r="1172" spans="1:255" x14ac:dyDescent="0.25">
      <c r="A1172" s="2">
        <v>17</v>
      </c>
      <c r="B1172" s="2">
        <v>1</v>
      </c>
      <c r="C1172" s="2">
        <f>ROW(SmtRes!A1127)</f>
        <v>1127</v>
      </c>
      <c r="D1172" s="2">
        <f>ROW(EtalonRes!A1093)</f>
        <v>1093</v>
      </c>
      <c r="E1172" s="2" t="s">
        <v>611</v>
      </c>
      <c r="F1172" s="2" t="s">
        <v>389</v>
      </c>
      <c r="G1172" s="2" t="s">
        <v>390</v>
      </c>
      <c r="H1172" s="2" t="s">
        <v>46</v>
      </c>
      <c r="I1172" s="2">
        <f>ROUND(5.8/100,9)</f>
        <v>5.8000000000000003E-2</v>
      </c>
      <c r="J1172" s="2">
        <v>0</v>
      </c>
      <c r="K1172" s="2">
        <f>ROUND(5.8/100,9)</f>
        <v>5.8000000000000003E-2</v>
      </c>
      <c r="L1172" s="2"/>
      <c r="M1172" s="2"/>
      <c r="N1172" s="2"/>
      <c r="O1172" s="2">
        <f t="shared" si="1187"/>
        <v>11.86</v>
      </c>
      <c r="P1172" s="2">
        <f t="shared" si="1188"/>
        <v>0</v>
      </c>
      <c r="Q1172" s="2">
        <f>(ROUND((ROUND((((ET1172*1.25*1.1))*AV1172*I1172),2)*BB1172),2)+ROUND((ROUND(((AE1172-((EU1172*1.25*1.1)))*AV1172*I1172),2)*BS1172),2))</f>
        <v>0.14000000000000001</v>
      </c>
      <c r="R1172" s="2">
        <f t="shared" si="1189"/>
        <v>0.02</v>
      </c>
      <c r="S1172" s="2">
        <f t="shared" si="1190"/>
        <v>11.72</v>
      </c>
      <c r="T1172" s="2">
        <f t="shared" si="1191"/>
        <v>0</v>
      </c>
      <c r="U1172" s="2">
        <f t="shared" si="1192"/>
        <v>1.0262936904000002</v>
      </c>
      <c r="V1172" s="2">
        <f t="shared" si="1193"/>
        <v>0</v>
      </c>
      <c r="W1172" s="2">
        <f t="shared" si="1194"/>
        <v>0</v>
      </c>
      <c r="X1172" s="2">
        <f t="shared" si="1195"/>
        <v>11.62</v>
      </c>
      <c r="Y1172" s="2">
        <f t="shared" si="1196"/>
        <v>6.93</v>
      </c>
      <c r="Z1172" s="2"/>
      <c r="AA1172" s="2">
        <v>56481265</v>
      </c>
      <c r="AB1172" s="2">
        <f t="shared" si="1197"/>
        <v>195.3468</v>
      </c>
      <c r="AC1172" s="2">
        <f t="shared" si="1198"/>
        <v>0</v>
      </c>
      <c r="AD1172" s="2">
        <f>ROUND(((((ET1172*1.25*1.1))-((EU1172*1.25*1.1)))+AE1172),6)</f>
        <v>2.2825000000000002</v>
      </c>
      <c r="AE1172" s="2">
        <f>ROUND(((EU1172*1.25*1.1)),6)</f>
        <v>0.34375</v>
      </c>
      <c r="AF1172" s="2">
        <f>ROUND(((EV1172*1.15*1.1)),6)</f>
        <v>193.0643</v>
      </c>
      <c r="AG1172" s="2">
        <f t="shared" si="1199"/>
        <v>0</v>
      </c>
      <c r="AH1172" s="2">
        <f>((EW1172*1.15*1.1))</f>
        <v>16.900400000000001</v>
      </c>
      <c r="AI1172" s="2">
        <f>((EX1172*1.25*1.1))</f>
        <v>0</v>
      </c>
      <c r="AJ1172" s="2">
        <f t="shared" si="1200"/>
        <v>0</v>
      </c>
      <c r="AK1172" s="2">
        <v>154.28</v>
      </c>
      <c r="AL1172" s="2">
        <v>0</v>
      </c>
      <c r="AM1172" s="2">
        <v>1.66</v>
      </c>
      <c r="AN1172" s="2">
        <v>0.25</v>
      </c>
      <c r="AO1172" s="2">
        <v>152.62</v>
      </c>
      <c r="AP1172" s="2">
        <v>0</v>
      </c>
      <c r="AQ1172" s="2">
        <v>13.36</v>
      </c>
      <c r="AR1172" s="2">
        <v>0</v>
      </c>
      <c r="AS1172" s="2">
        <v>0</v>
      </c>
      <c r="AT1172" s="2">
        <v>99</v>
      </c>
      <c r="AU1172" s="2">
        <v>59</v>
      </c>
      <c r="AV1172" s="2">
        <v>1.0469999999999999</v>
      </c>
      <c r="AW1172" s="2">
        <v>1.002</v>
      </c>
      <c r="AX1172" s="2"/>
      <c r="AY1172" s="2"/>
      <c r="AZ1172" s="2">
        <v>1</v>
      </c>
      <c r="BA1172" s="2">
        <v>1</v>
      </c>
      <c r="BB1172" s="2">
        <v>1</v>
      </c>
      <c r="BC1172" s="2">
        <v>1</v>
      </c>
      <c r="BD1172" s="2" t="s">
        <v>3</v>
      </c>
      <c r="BE1172" s="2" t="s">
        <v>3</v>
      </c>
      <c r="BF1172" s="2" t="s">
        <v>3</v>
      </c>
      <c r="BG1172" s="2" t="s">
        <v>3</v>
      </c>
      <c r="BH1172" s="2">
        <v>0</v>
      </c>
      <c r="BI1172" s="2">
        <v>1</v>
      </c>
      <c r="BJ1172" s="2" t="s">
        <v>391</v>
      </c>
      <c r="BK1172" s="2"/>
      <c r="BL1172" s="2"/>
      <c r="BM1172" s="2">
        <v>12</v>
      </c>
      <c r="BN1172" s="2">
        <v>0</v>
      </c>
      <c r="BO1172" s="2" t="s">
        <v>389</v>
      </c>
      <c r="BP1172" s="2">
        <v>1</v>
      </c>
      <c r="BQ1172" s="2">
        <v>30</v>
      </c>
      <c r="BR1172" s="2">
        <v>0</v>
      </c>
      <c r="BS1172" s="2">
        <v>1</v>
      </c>
      <c r="BT1172" s="2">
        <v>1</v>
      </c>
      <c r="BU1172" s="2">
        <v>1</v>
      </c>
      <c r="BV1172" s="2">
        <v>1</v>
      </c>
      <c r="BW1172" s="2">
        <v>1</v>
      </c>
      <c r="BX1172" s="2">
        <v>1</v>
      </c>
      <c r="BY1172" s="2" t="s">
        <v>3</v>
      </c>
      <c r="BZ1172" s="2">
        <v>99</v>
      </c>
      <c r="CA1172" s="2">
        <v>59</v>
      </c>
      <c r="CB1172" s="2" t="s">
        <v>3</v>
      </c>
      <c r="CC1172" s="2"/>
      <c r="CD1172" s="2"/>
      <c r="CE1172" s="2">
        <v>30</v>
      </c>
      <c r="CF1172" s="2">
        <v>0</v>
      </c>
      <c r="CG1172" s="2">
        <v>0</v>
      </c>
      <c r="CH1172" s="2"/>
      <c r="CI1172" s="2"/>
      <c r="CJ1172" s="2"/>
      <c r="CK1172" s="2"/>
      <c r="CL1172" s="2"/>
      <c r="CM1172" s="2">
        <v>0</v>
      </c>
      <c r="CN1172" s="2" t="s">
        <v>3</v>
      </c>
      <c r="CO1172" s="2">
        <v>0</v>
      </c>
      <c r="CP1172" s="2">
        <f t="shared" si="1201"/>
        <v>11.860000000000001</v>
      </c>
      <c r="CQ1172" s="2">
        <f t="shared" si="1202"/>
        <v>0</v>
      </c>
      <c r="CR1172" s="2">
        <f>(ROUND((ROUND((((ET1172*1.25*1.1))*AV1172*1),2)*BB1172),2)+ROUND((ROUND(((AE1172-((EU1172*1.25*1.1)))*AV1172*1),2)*BS1172),2))</f>
        <v>2.39</v>
      </c>
      <c r="CS1172" s="2">
        <f t="shared" si="1203"/>
        <v>0.36</v>
      </c>
      <c r="CT1172" s="2">
        <f t="shared" si="1204"/>
        <v>202.14</v>
      </c>
      <c r="CU1172" s="2">
        <f t="shared" si="1205"/>
        <v>0</v>
      </c>
      <c r="CV1172" s="2">
        <f t="shared" si="1206"/>
        <v>17.6947188</v>
      </c>
      <c r="CW1172" s="2">
        <f t="shared" si="1207"/>
        <v>0</v>
      </c>
      <c r="CX1172" s="2">
        <f t="shared" si="1208"/>
        <v>0</v>
      </c>
      <c r="CY1172" s="2">
        <f t="shared" si="1209"/>
        <v>11.6226</v>
      </c>
      <c r="CZ1172" s="2">
        <f t="shared" si="1210"/>
        <v>6.9265999999999996</v>
      </c>
      <c r="DA1172" s="2"/>
      <c r="DB1172" s="2"/>
      <c r="DC1172" s="2" t="s">
        <v>3</v>
      </c>
      <c r="DD1172" s="2" t="s">
        <v>3</v>
      </c>
      <c r="DE1172" s="2" t="s">
        <v>165</v>
      </c>
      <c r="DF1172" s="2" t="s">
        <v>165</v>
      </c>
      <c r="DG1172" s="2" t="s">
        <v>166</v>
      </c>
      <c r="DH1172" s="2" t="s">
        <v>3</v>
      </c>
      <c r="DI1172" s="2" t="s">
        <v>166</v>
      </c>
      <c r="DJ1172" s="2" t="s">
        <v>165</v>
      </c>
      <c r="DK1172" s="2" t="s">
        <v>3</v>
      </c>
      <c r="DL1172" s="2" t="s">
        <v>3</v>
      </c>
      <c r="DM1172" s="2" t="s">
        <v>3</v>
      </c>
      <c r="DN1172" s="2">
        <v>0</v>
      </c>
      <c r="DO1172" s="2">
        <v>0</v>
      </c>
      <c r="DP1172" s="2">
        <v>1</v>
      </c>
      <c r="DQ1172" s="2">
        <v>1</v>
      </c>
      <c r="DR1172" s="2"/>
      <c r="DS1172" s="2"/>
      <c r="DT1172" s="2"/>
      <c r="DU1172" s="2">
        <v>1005</v>
      </c>
      <c r="DV1172" s="2" t="s">
        <v>46</v>
      </c>
      <c r="DW1172" s="2" t="s">
        <v>46</v>
      </c>
      <c r="DX1172" s="2">
        <v>100</v>
      </c>
      <c r="DY1172" s="2"/>
      <c r="DZ1172" s="2" t="s">
        <v>3</v>
      </c>
      <c r="EA1172" s="2" t="s">
        <v>3</v>
      </c>
      <c r="EB1172" s="2" t="s">
        <v>3</v>
      </c>
      <c r="EC1172" s="2" t="s">
        <v>3</v>
      </c>
      <c r="ED1172" s="2"/>
      <c r="EE1172" s="2">
        <v>55586448</v>
      </c>
      <c r="EF1172" s="2">
        <v>30</v>
      </c>
      <c r="EG1172" s="2" t="s">
        <v>117</v>
      </c>
      <c r="EH1172" s="2">
        <v>0</v>
      </c>
      <c r="EI1172" s="2" t="s">
        <v>3</v>
      </c>
      <c r="EJ1172" s="2">
        <v>1</v>
      </c>
      <c r="EK1172" s="2">
        <v>12</v>
      </c>
      <c r="EL1172" s="2" t="s">
        <v>392</v>
      </c>
      <c r="EM1172" s="2" t="s">
        <v>393</v>
      </c>
      <c r="EN1172" s="2"/>
      <c r="EO1172" s="2" t="s">
        <v>52</v>
      </c>
      <c r="EP1172" s="2"/>
      <c r="EQ1172" s="2">
        <v>0</v>
      </c>
      <c r="ER1172" s="2">
        <v>154.28</v>
      </c>
      <c r="ES1172" s="2">
        <v>0</v>
      </c>
      <c r="ET1172" s="2">
        <v>1.66</v>
      </c>
      <c r="EU1172" s="2">
        <v>0.25</v>
      </c>
      <c r="EV1172" s="2">
        <v>152.62</v>
      </c>
      <c r="EW1172" s="2">
        <v>13.36</v>
      </c>
      <c r="EX1172" s="2">
        <v>0</v>
      </c>
      <c r="EY1172" s="2">
        <v>0</v>
      </c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>
        <v>0</v>
      </c>
      <c r="FR1172" s="2">
        <v>0</v>
      </c>
      <c r="FS1172" s="2">
        <v>0</v>
      </c>
      <c r="FT1172" s="2"/>
      <c r="FU1172" s="2"/>
      <c r="FV1172" s="2"/>
      <c r="FW1172" s="2"/>
      <c r="FX1172" s="2">
        <v>99</v>
      </c>
      <c r="FY1172" s="2">
        <v>59</v>
      </c>
      <c r="FZ1172" s="2"/>
      <c r="GA1172" s="2" t="s">
        <v>3</v>
      </c>
      <c r="GB1172" s="2"/>
      <c r="GC1172" s="2"/>
      <c r="GD1172" s="2">
        <v>1</v>
      </c>
      <c r="GE1172" s="2"/>
      <c r="GF1172" s="2">
        <v>320421637</v>
      </c>
      <c r="GG1172" s="2">
        <v>2</v>
      </c>
      <c r="GH1172" s="2">
        <v>1</v>
      </c>
      <c r="GI1172" s="2">
        <v>2</v>
      </c>
      <c r="GJ1172" s="2">
        <v>0</v>
      </c>
      <c r="GK1172" s="2">
        <v>0</v>
      </c>
      <c r="GL1172" s="2">
        <f t="shared" si="1211"/>
        <v>0</v>
      </c>
      <c r="GM1172" s="2">
        <f t="shared" si="1212"/>
        <v>30.41</v>
      </c>
      <c r="GN1172" s="2">
        <f t="shared" si="1213"/>
        <v>30.41</v>
      </c>
      <c r="GO1172" s="2">
        <f t="shared" si="1214"/>
        <v>0</v>
      </c>
      <c r="GP1172" s="2">
        <f t="shared" si="1215"/>
        <v>0</v>
      </c>
      <c r="GQ1172" s="2"/>
      <c r="GR1172" s="2">
        <v>0</v>
      </c>
      <c r="GS1172" s="2">
        <v>3</v>
      </c>
      <c r="GT1172" s="2">
        <v>0</v>
      </c>
      <c r="GU1172" s="2" t="s">
        <v>3</v>
      </c>
      <c r="GV1172" s="2">
        <f t="shared" si="1216"/>
        <v>0</v>
      </c>
      <c r="GW1172" s="2">
        <v>1</v>
      </c>
      <c r="GX1172" s="2">
        <f t="shared" si="1217"/>
        <v>0</v>
      </c>
      <c r="GY1172" s="2"/>
      <c r="GZ1172" s="2"/>
      <c r="HA1172" s="2">
        <v>0</v>
      </c>
      <c r="HB1172" s="2">
        <v>0</v>
      </c>
      <c r="HC1172" s="2">
        <f t="shared" si="1218"/>
        <v>0</v>
      </c>
      <c r="HD1172" s="2"/>
      <c r="HE1172" s="2" t="s">
        <v>3</v>
      </c>
      <c r="HF1172" s="2" t="s">
        <v>3</v>
      </c>
      <c r="HG1172" s="2"/>
      <c r="HH1172" s="2"/>
      <c r="HI1172" s="2"/>
      <c r="HJ1172" s="2"/>
      <c r="HK1172" s="2"/>
      <c r="HL1172" s="2"/>
      <c r="HM1172" s="2" t="s">
        <v>3</v>
      </c>
      <c r="HN1172" s="2" t="s">
        <v>3</v>
      </c>
      <c r="HO1172" s="2" t="s">
        <v>3</v>
      </c>
      <c r="HP1172" s="2" t="s">
        <v>3</v>
      </c>
      <c r="HQ1172" s="2" t="s">
        <v>3</v>
      </c>
      <c r="HR1172" s="2"/>
      <c r="HS1172" s="2">
        <v>0</v>
      </c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>
        <v>0</v>
      </c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</row>
    <row r="1173" spans="1:255" x14ac:dyDescent="0.25">
      <c r="A1173">
        <v>17</v>
      </c>
      <c r="B1173">
        <v>1</v>
      </c>
      <c r="C1173">
        <f>ROW(SmtRes!A1130)</f>
        <v>1130</v>
      </c>
      <c r="D1173">
        <f>ROW(EtalonRes!A1096)</f>
        <v>1096</v>
      </c>
      <c r="E1173" t="s">
        <v>611</v>
      </c>
      <c r="F1173" t="s">
        <v>389</v>
      </c>
      <c r="G1173" t="s">
        <v>390</v>
      </c>
      <c r="H1173" t="s">
        <v>46</v>
      </c>
      <c r="I1173">
        <f>ROUND(5.8/100,9)</f>
        <v>5.8000000000000003E-2</v>
      </c>
      <c r="J1173">
        <v>0</v>
      </c>
      <c r="K1173">
        <f>ROUND(5.8/100,9)</f>
        <v>5.8000000000000003E-2</v>
      </c>
      <c r="O1173">
        <f t="shared" si="1187"/>
        <v>562.58000000000004</v>
      </c>
      <c r="P1173">
        <f t="shared" si="1188"/>
        <v>0</v>
      </c>
      <c r="Q1173">
        <f>(ROUND((ROUND((((ET1173*1.25*1.1))*AV1173*I1173),2)*BB1173),2)+ROUND((ROUND(((AE1173-((EU1173*1.25*1.1)))*AV1173*I1173),2)*BS1173),2))</f>
        <v>2.13</v>
      </c>
      <c r="R1173">
        <f t="shared" si="1189"/>
        <v>0.96</v>
      </c>
      <c r="S1173">
        <f t="shared" si="1190"/>
        <v>560.45000000000005</v>
      </c>
      <c r="T1173">
        <f t="shared" si="1191"/>
        <v>0</v>
      </c>
      <c r="U1173">
        <f t="shared" si="1192"/>
        <v>1.0262936904000002</v>
      </c>
      <c r="V1173">
        <f t="shared" si="1193"/>
        <v>0</v>
      </c>
      <c r="W1173">
        <f t="shared" si="1194"/>
        <v>0</v>
      </c>
      <c r="X1173">
        <f t="shared" si="1195"/>
        <v>555.79999999999995</v>
      </c>
      <c r="Y1173">
        <f t="shared" si="1196"/>
        <v>331.23</v>
      </c>
      <c r="AA1173">
        <v>56481267</v>
      </c>
      <c r="AB1173">
        <f t="shared" si="1197"/>
        <v>195.3468</v>
      </c>
      <c r="AC1173">
        <f t="shared" si="1198"/>
        <v>0</v>
      </c>
      <c r="AD1173">
        <f>ROUND(((((ET1173*1.25*1.1))-((EU1173*1.25*1.1)))+AE1173),6)</f>
        <v>2.2825000000000002</v>
      </c>
      <c r="AE1173">
        <f>ROUND(((EU1173*1.25*1.1)),6)</f>
        <v>0.34375</v>
      </c>
      <c r="AF1173">
        <f>ROUND(((EV1173*1.15*1.1)),6)</f>
        <v>193.0643</v>
      </c>
      <c r="AG1173">
        <f t="shared" si="1199"/>
        <v>0</v>
      </c>
      <c r="AH1173">
        <f>((EW1173*1.15*1.1))</f>
        <v>16.900400000000001</v>
      </c>
      <c r="AI1173">
        <f>((EX1173*1.25*1.1))</f>
        <v>0</v>
      </c>
      <c r="AJ1173">
        <f t="shared" si="1200"/>
        <v>0</v>
      </c>
      <c r="AK1173">
        <v>154.28</v>
      </c>
      <c r="AL1173">
        <v>0</v>
      </c>
      <c r="AM1173">
        <v>1.66</v>
      </c>
      <c r="AN1173">
        <v>0.25</v>
      </c>
      <c r="AO1173">
        <v>152.62</v>
      </c>
      <c r="AP1173">
        <v>0</v>
      </c>
      <c r="AQ1173">
        <v>13.36</v>
      </c>
      <c r="AR1173">
        <v>0</v>
      </c>
      <c r="AS1173">
        <v>0</v>
      </c>
      <c r="AT1173">
        <v>99</v>
      </c>
      <c r="AU1173">
        <v>59</v>
      </c>
      <c r="AV1173">
        <v>1.0469999999999999</v>
      </c>
      <c r="AW1173">
        <v>1.002</v>
      </c>
      <c r="AZ1173">
        <v>1</v>
      </c>
      <c r="BA1173">
        <v>47.82</v>
      </c>
      <c r="BB1173">
        <v>15.23</v>
      </c>
      <c r="BC1173">
        <v>1</v>
      </c>
      <c r="BD1173" t="s">
        <v>3</v>
      </c>
      <c r="BE1173" t="s">
        <v>3</v>
      </c>
      <c r="BF1173" t="s">
        <v>3</v>
      </c>
      <c r="BG1173" t="s">
        <v>3</v>
      </c>
      <c r="BH1173">
        <v>0</v>
      </c>
      <c r="BI1173">
        <v>1</v>
      </c>
      <c r="BJ1173" t="s">
        <v>391</v>
      </c>
      <c r="BM1173">
        <v>12</v>
      </c>
      <c r="BN1173">
        <v>0</v>
      </c>
      <c r="BO1173" t="s">
        <v>389</v>
      </c>
      <c r="BP1173">
        <v>1</v>
      </c>
      <c r="BQ1173">
        <v>30</v>
      </c>
      <c r="BR1173">
        <v>0</v>
      </c>
      <c r="BS1173">
        <v>47.82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 t="s">
        <v>3</v>
      </c>
      <c r="BZ1173">
        <v>99</v>
      </c>
      <c r="CA1173">
        <v>59</v>
      </c>
      <c r="CB1173" t="s">
        <v>3</v>
      </c>
      <c r="CE1173">
        <v>30</v>
      </c>
      <c r="CF1173">
        <v>0</v>
      </c>
      <c r="CG1173">
        <v>0</v>
      </c>
      <c r="CM1173">
        <v>0</v>
      </c>
      <c r="CN1173" t="s">
        <v>3</v>
      </c>
      <c r="CO1173">
        <v>0</v>
      </c>
      <c r="CP1173">
        <f t="shared" si="1201"/>
        <v>562.58000000000004</v>
      </c>
      <c r="CQ1173">
        <f t="shared" si="1202"/>
        <v>0</v>
      </c>
      <c r="CR1173">
        <f>(ROUND((ROUND((((ET1173*1.25*1.1))*AV1173*1),2)*BB1173),2)+ROUND((ROUND(((AE1173-((EU1173*1.25*1.1)))*AV1173*1),2)*BS1173),2))</f>
        <v>36.4</v>
      </c>
      <c r="CS1173">
        <f t="shared" si="1203"/>
        <v>17.22</v>
      </c>
      <c r="CT1173">
        <f t="shared" si="1204"/>
        <v>9666.33</v>
      </c>
      <c r="CU1173">
        <f t="shared" si="1205"/>
        <v>0</v>
      </c>
      <c r="CV1173">
        <f t="shared" si="1206"/>
        <v>17.6947188</v>
      </c>
      <c r="CW1173">
        <f t="shared" si="1207"/>
        <v>0</v>
      </c>
      <c r="CX1173">
        <f t="shared" si="1208"/>
        <v>0</v>
      </c>
      <c r="CY1173">
        <f t="shared" si="1209"/>
        <v>555.79590000000007</v>
      </c>
      <c r="CZ1173">
        <f t="shared" si="1210"/>
        <v>331.2319</v>
      </c>
      <c r="DC1173" t="s">
        <v>3</v>
      </c>
      <c r="DD1173" t="s">
        <v>3</v>
      </c>
      <c r="DE1173" t="s">
        <v>165</v>
      </c>
      <c r="DF1173" t="s">
        <v>165</v>
      </c>
      <c r="DG1173" t="s">
        <v>166</v>
      </c>
      <c r="DH1173" t="s">
        <v>3</v>
      </c>
      <c r="DI1173" t="s">
        <v>166</v>
      </c>
      <c r="DJ1173" t="s">
        <v>165</v>
      </c>
      <c r="DK1173" t="s">
        <v>3</v>
      </c>
      <c r="DL1173" t="s">
        <v>3</v>
      </c>
      <c r="DM1173" t="s">
        <v>3</v>
      </c>
      <c r="DN1173">
        <v>0</v>
      </c>
      <c r="DO1173">
        <v>0</v>
      </c>
      <c r="DP1173">
        <v>1</v>
      </c>
      <c r="DQ1173">
        <v>1</v>
      </c>
      <c r="DU1173">
        <v>1005</v>
      </c>
      <c r="DV1173" t="s">
        <v>46</v>
      </c>
      <c r="DW1173" t="s">
        <v>46</v>
      </c>
      <c r="DX1173">
        <v>100</v>
      </c>
      <c r="DZ1173" t="s">
        <v>3</v>
      </c>
      <c r="EA1173" t="s">
        <v>3</v>
      </c>
      <c r="EB1173" t="s">
        <v>3</v>
      </c>
      <c r="EC1173" t="s">
        <v>3</v>
      </c>
      <c r="EE1173">
        <v>55586448</v>
      </c>
      <c r="EF1173">
        <v>30</v>
      </c>
      <c r="EG1173" t="s">
        <v>117</v>
      </c>
      <c r="EH1173">
        <v>0</v>
      </c>
      <c r="EI1173" t="s">
        <v>3</v>
      </c>
      <c r="EJ1173">
        <v>1</v>
      </c>
      <c r="EK1173">
        <v>12</v>
      </c>
      <c r="EL1173" t="s">
        <v>392</v>
      </c>
      <c r="EM1173" t="s">
        <v>393</v>
      </c>
      <c r="EO1173" t="s">
        <v>52</v>
      </c>
      <c r="EQ1173">
        <v>0</v>
      </c>
      <c r="ER1173">
        <v>154.28</v>
      </c>
      <c r="ES1173">
        <v>0</v>
      </c>
      <c r="ET1173">
        <v>1.66</v>
      </c>
      <c r="EU1173">
        <v>0.25</v>
      </c>
      <c r="EV1173">
        <v>152.62</v>
      </c>
      <c r="EW1173">
        <v>13.36</v>
      </c>
      <c r="EX1173">
        <v>0</v>
      </c>
      <c r="EY1173">
        <v>0</v>
      </c>
      <c r="FQ1173">
        <v>0</v>
      </c>
      <c r="FR1173">
        <v>0</v>
      </c>
      <c r="FS1173">
        <v>0</v>
      </c>
      <c r="FX1173">
        <v>99</v>
      </c>
      <c r="FY1173">
        <v>59</v>
      </c>
      <c r="GA1173" t="s">
        <v>3</v>
      </c>
      <c r="GD1173">
        <v>1</v>
      </c>
      <c r="GF1173">
        <v>320421637</v>
      </c>
      <c r="GG1173">
        <v>2</v>
      </c>
      <c r="GH1173">
        <v>1</v>
      </c>
      <c r="GI1173">
        <v>2</v>
      </c>
      <c r="GJ1173">
        <v>0</v>
      </c>
      <c r="GK1173">
        <v>0</v>
      </c>
      <c r="GL1173">
        <f t="shared" si="1211"/>
        <v>0</v>
      </c>
      <c r="GM1173">
        <f t="shared" si="1212"/>
        <v>1449.61</v>
      </c>
      <c r="GN1173">
        <f t="shared" si="1213"/>
        <v>1449.61</v>
      </c>
      <c r="GO1173">
        <f t="shared" si="1214"/>
        <v>0</v>
      </c>
      <c r="GP1173">
        <f t="shared" si="1215"/>
        <v>0</v>
      </c>
      <c r="GR1173">
        <v>0</v>
      </c>
      <c r="GS1173">
        <v>3</v>
      </c>
      <c r="GT1173">
        <v>0</v>
      </c>
      <c r="GU1173" t="s">
        <v>3</v>
      </c>
      <c r="GV1173">
        <f t="shared" si="1216"/>
        <v>0</v>
      </c>
      <c r="GW1173">
        <v>1</v>
      </c>
      <c r="GX1173">
        <f t="shared" si="1217"/>
        <v>0</v>
      </c>
      <c r="HA1173">
        <v>0</v>
      </c>
      <c r="HB1173">
        <v>0</v>
      </c>
      <c r="HC1173">
        <f t="shared" si="1218"/>
        <v>0</v>
      </c>
      <c r="HE1173" t="s">
        <v>3</v>
      </c>
      <c r="HF1173" t="s">
        <v>3</v>
      </c>
      <c r="HM1173" t="s">
        <v>3</v>
      </c>
      <c r="HN1173" t="s">
        <v>3</v>
      </c>
      <c r="HO1173" t="s">
        <v>3</v>
      </c>
      <c r="HP1173" t="s">
        <v>3</v>
      </c>
      <c r="HQ1173" t="s">
        <v>3</v>
      </c>
      <c r="HS1173">
        <v>0</v>
      </c>
      <c r="IK1173">
        <v>0</v>
      </c>
    </row>
    <row r="1174" spans="1:255" x14ac:dyDescent="0.25">
      <c r="A1174" s="2">
        <v>18</v>
      </c>
      <c r="B1174" s="2">
        <v>1</v>
      </c>
      <c r="C1174" s="2">
        <v>1127</v>
      </c>
      <c r="D1174" s="2"/>
      <c r="E1174" s="2" t="s">
        <v>612</v>
      </c>
      <c r="F1174" s="2" t="s">
        <v>395</v>
      </c>
      <c r="G1174" s="2" t="s">
        <v>396</v>
      </c>
      <c r="H1174" s="2" t="s">
        <v>214</v>
      </c>
      <c r="I1174" s="2">
        <f>I1172*J1174</f>
        <v>6.96</v>
      </c>
      <c r="J1174" s="2">
        <v>120</v>
      </c>
      <c r="K1174" s="2">
        <v>120</v>
      </c>
      <c r="L1174" s="2"/>
      <c r="M1174" s="2"/>
      <c r="N1174" s="2"/>
      <c r="O1174" s="2">
        <f t="shared" si="1187"/>
        <v>275.12</v>
      </c>
      <c r="P1174" s="2">
        <f t="shared" si="1188"/>
        <v>275.12</v>
      </c>
      <c r="Q1174" s="2">
        <f>(ROUND((ROUND(((ET1174)*AV1174*I1174),2)*BB1174),2)+ROUND((ROUND(((AE1174-(EU1174))*AV1174*I1174),2)*BS1174),2))</f>
        <v>0</v>
      </c>
      <c r="R1174" s="2">
        <f t="shared" si="1189"/>
        <v>0</v>
      </c>
      <c r="S1174" s="2">
        <f t="shared" si="1190"/>
        <v>0</v>
      </c>
      <c r="T1174" s="2">
        <f t="shared" si="1191"/>
        <v>0</v>
      </c>
      <c r="U1174" s="2">
        <f t="shared" si="1192"/>
        <v>0</v>
      </c>
      <c r="V1174" s="2">
        <f t="shared" si="1193"/>
        <v>0</v>
      </c>
      <c r="W1174" s="2">
        <f t="shared" si="1194"/>
        <v>0</v>
      </c>
      <c r="X1174" s="2">
        <f t="shared" si="1195"/>
        <v>0</v>
      </c>
      <c r="Y1174" s="2">
        <f t="shared" si="1196"/>
        <v>0</v>
      </c>
      <c r="Z1174" s="2"/>
      <c r="AA1174" s="2">
        <v>56481265</v>
      </c>
      <c r="AB1174" s="2">
        <f t="shared" si="1197"/>
        <v>39.450000000000003</v>
      </c>
      <c r="AC1174" s="2">
        <f t="shared" si="1198"/>
        <v>39.450000000000003</v>
      </c>
      <c r="AD1174" s="2">
        <f>ROUND((((ET1174)-(EU1174))+AE1174),6)</f>
        <v>0</v>
      </c>
      <c r="AE1174" s="2">
        <f>ROUND((EU1174),6)</f>
        <v>0</v>
      </c>
      <c r="AF1174" s="2">
        <f>ROUND((EV1174),6)</f>
        <v>0</v>
      </c>
      <c r="AG1174" s="2">
        <f t="shared" si="1199"/>
        <v>0</v>
      </c>
      <c r="AH1174" s="2">
        <f>(EW1174)</f>
        <v>0</v>
      </c>
      <c r="AI1174" s="2">
        <f>(EX1174)</f>
        <v>0</v>
      </c>
      <c r="AJ1174" s="2">
        <f t="shared" si="1200"/>
        <v>0</v>
      </c>
      <c r="AK1174" s="2">
        <v>39.450000000000003</v>
      </c>
      <c r="AL1174" s="2">
        <v>39.450000000000003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99</v>
      </c>
      <c r="AU1174" s="2">
        <v>59</v>
      </c>
      <c r="AV1174" s="2">
        <v>1</v>
      </c>
      <c r="AW1174" s="2">
        <v>1.002</v>
      </c>
      <c r="AX1174" s="2"/>
      <c r="AY1174" s="2"/>
      <c r="AZ1174" s="2">
        <v>1</v>
      </c>
      <c r="BA1174" s="2">
        <v>1</v>
      </c>
      <c r="BB1174" s="2">
        <v>1</v>
      </c>
      <c r="BC1174" s="2">
        <v>1</v>
      </c>
      <c r="BD1174" s="2" t="s">
        <v>3</v>
      </c>
      <c r="BE1174" s="2" t="s">
        <v>3</v>
      </c>
      <c r="BF1174" s="2" t="s">
        <v>3</v>
      </c>
      <c r="BG1174" s="2" t="s">
        <v>3</v>
      </c>
      <c r="BH1174" s="2">
        <v>3</v>
      </c>
      <c r="BI1174" s="2">
        <v>1</v>
      </c>
      <c r="BJ1174" s="2" t="s">
        <v>397</v>
      </c>
      <c r="BK1174" s="2"/>
      <c r="BL1174" s="2"/>
      <c r="BM1174" s="2">
        <v>12</v>
      </c>
      <c r="BN1174" s="2">
        <v>0</v>
      </c>
      <c r="BO1174" s="2" t="s">
        <v>3</v>
      </c>
      <c r="BP1174" s="2">
        <v>0</v>
      </c>
      <c r="BQ1174" s="2">
        <v>30</v>
      </c>
      <c r="BR1174" s="2">
        <v>0</v>
      </c>
      <c r="BS1174" s="2">
        <v>1</v>
      </c>
      <c r="BT1174" s="2">
        <v>1</v>
      </c>
      <c r="BU1174" s="2">
        <v>1</v>
      </c>
      <c r="BV1174" s="2">
        <v>1</v>
      </c>
      <c r="BW1174" s="2">
        <v>1</v>
      </c>
      <c r="BX1174" s="2">
        <v>1</v>
      </c>
      <c r="BY1174" s="2" t="s">
        <v>3</v>
      </c>
      <c r="BZ1174" s="2">
        <v>99</v>
      </c>
      <c r="CA1174" s="2">
        <v>59</v>
      </c>
      <c r="CB1174" s="2" t="s">
        <v>3</v>
      </c>
      <c r="CC1174" s="2"/>
      <c r="CD1174" s="2"/>
      <c r="CE1174" s="2">
        <v>30</v>
      </c>
      <c r="CF1174" s="2">
        <v>0</v>
      </c>
      <c r="CG1174" s="2">
        <v>0</v>
      </c>
      <c r="CH1174" s="2"/>
      <c r="CI1174" s="2"/>
      <c r="CJ1174" s="2"/>
      <c r="CK1174" s="2"/>
      <c r="CL1174" s="2"/>
      <c r="CM1174" s="2">
        <v>0</v>
      </c>
      <c r="CN1174" s="2" t="s">
        <v>3</v>
      </c>
      <c r="CO1174" s="2">
        <v>0</v>
      </c>
      <c r="CP1174" s="2">
        <f t="shared" si="1201"/>
        <v>275.12</v>
      </c>
      <c r="CQ1174" s="2">
        <f t="shared" si="1202"/>
        <v>39.53</v>
      </c>
      <c r="CR1174" s="2">
        <f>(ROUND((ROUND(((ET1174)*AV1174*1),2)*BB1174),2)+ROUND((ROUND(((AE1174-(EU1174))*AV1174*1),2)*BS1174),2))</f>
        <v>0</v>
      </c>
      <c r="CS1174" s="2">
        <f t="shared" si="1203"/>
        <v>0</v>
      </c>
      <c r="CT1174" s="2">
        <f t="shared" si="1204"/>
        <v>0</v>
      </c>
      <c r="CU1174" s="2">
        <f t="shared" si="1205"/>
        <v>0</v>
      </c>
      <c r="CV1174" s="2">
        <f t="shared" si="1206"/>
        <v>0</v>
      </c>
      <c r="CW1174" s="2">
        <f t="shared" si="1207"/>
        <v>0</v>
      </c>
      <c r="CX1174" s="2">
        <f t="shared" si="1208"/>
        <v>0</v>
      </c>
      <c r="CY1174" s="2">
        <f t="shared" si="1209"/>
        <v>0</v>
      </c>
      <c r="CZ1174" s="2">
        <f t="shared" si="1210"/>
        <v>0</v>
      </c>
      <c r="DA1174" s="2"/>
      <c r="DB1174" s="2"/>
      <c r="DC1174" s="2" t="s">
        <v>3</v>
      </c>
      <c r="DD1174" s="2" t="s">
        <v>3</v>
      </c>
      <c r="DE1174" s="2" t="s">
        <v>3</v>
      </c>
      <c r="DF1174" s="2" t="s">
        <v>3</v>
      </c>
      <c r="DG1174" s="2" t="s">
        <v>3</v>
      </c>
      <c r="DH1174" s="2" t="s">
        <v>3</v>
      </c>
      <c r="DI1174" s="2" t="s">
        <v>3</v>
      </c>
      <c r="DJ1174" s="2" t="s">
        <v>3</v>
      </c>
      <c r="DK1174" s="2" t="s">
        <v>3</v>
      </c>
      <c r="DL1174" s="2" t="s">
        <v>3</v>
      </c>
      <c r="DM1174" s="2" t="s">
        <v>3</v>
      </c>
      <c r="DN1174" s="2">
        <v>0</v>
      </c>
      <c r="DO1174" s="2">
        <v>0</v>
      </c>
      <c r="DP1174" s="2">
        <v>1</v>
      </c>
      <c r="DQ1174" s="2">
        <v>1</v>
      </c>
      <c r="DR1174" s="2"/>
      <c r="DS1174" s="2"/>
      <c r="DT1174" s="2"/>
      <c r="DU1174" s="2">
        <v>1005</v>
      </c>
      <c r="DV1174" s="2" t="s">
        <v>214</v>
      </c>
      <c r="DW1174" s="2" t="s">
        <v>214</v>
      </c>
      <c r="DX1174" s="2">
        <v>1</v>
      </c>
      <c r="DY1174" s="2"/>
      <c r="DZ1174" s="2" t="s">
        <v>3</v>
      </c>
      <c r="EA1174" s="2" t="s">
        <v>3</v>
      </c>
      <c r="EB1174" s="2" t="s">
        <v>3</v>
      </c>
      <c r="EC1174" s="2" t="s">
        <v>3</v>
      </c>
      <c r="ED1174" s="2"/>
      <c r="EE1174" s="2">
        <v>55586448</v>
      </c>
      <c r="EF1174" s="2">
        <v>30</v>
      </c>
      <c r="EG1174" s="2" t="s">
        <v>117</v>
      </c>
      <c r="EH1174" s="2">
        <v>0</v>
      </c>
      <c r="EI1174" s="2" t="s">
        <v>3</v>
      </c>
      <c r="EJ1174" s="2">
        <v>1</v>
      </c>
      <c r="EK1174" s="2">
        <v>12</v>
      </c>
      <c r="EL1174" s="2" t="s">
        <v>392</v>
      </c>
      <c r="EM1174" s="2" t="s">
        <v>393</v>
      </c>
      <c r="EN1174" s="2"/>
      <c r="EO1174" s="2" t="s">
        <v>3</v>
      </c>
      <c r="EP1174" s="2"/>
      <c r="EQ1174" s="2">
        <v>0</v>
      </c>
      <c r="ER1174" s="2">
        <v>39.450000000000003</v>
      </c>
      <c r="ES1174" s="2">
        <v>39.450000000000003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>
        <v>0</v>
      </c>
      <c r="FR1174" s="2">
        <v>0</v>
      </c>
      <c r="FS1174" s="2">
        <v>0</v>
      </c>
      <c r="FT1174" s="2"/>
      <c r="FU1174" s="2"/>
      <c r="FV1174" s="2"/>
      <c r="FW1174" s="2"/>
      <c r="FX1174" s="2">
        <v>99</v>
      </c>
      <c r="FY1174" s="2">
        <v>59</v>
      </c>
      <c r="FZ1174" s="2"/>
      <c r="GA1174" s="2" t="s">
        <v>3</v>
      </c>
      <c r="GB1174" s="2"/>
      <c r="GC1174" s="2"/>
      <c r="GD1174" s="2">
        <v>1</v>
      </c>
      <c r="GE1174" s="2"/>
      <c r="GF1174" s="2">
        <v>1053069243</v>
      </c>
      <c r="GG1174" s="2">
        <v>2</v>
      </c>
      <c r="GH1174" s="2">
        <v>1</v>
      </c>
      <c r="GI1174" s="2">
        <v>-2</v>
      </c>
      <c r="GJ1174" s="2">
        <v>0</v>
      </c>
      <c r="GK1174" s="2">
        <v>0</v>
      </c>
      <c r="GL1174" s="2">
        <f t="shared" si="1211"/>
        <v>0</v>
      </c>
      <c r="GM1174" s="2">
        <f t="shared" si="1212"/>
        <v>275.12</v>
      </c>
      <c r="GN1174" s="2">
        <f t="shared" si="1213"/>
        <v>275.12</v>
      </c>
      <c r="GO1174" s="2">
        <f t="shared" si="1214"/>
        <v>0</v>
      </c>
      <c r="GP1174" s="2">
        <f t="shared" si="1215"/>
        <v>0</v>
      </c>
      <c r="GQ1174" s="2"/>
      <c r="GR1174" s="2">
        <v>0</v>
      </c>
      <c r="GS1174" s="2">
        <v>3</v>
      </c>
      <c r="GT1174" s="2">
        <v>0</v>
      </c>
      <c r="GU1174" s="2" t="s">
        <v>3</v>
      </c>
      <c r="GV1174" s="2">
        <f t="shared" si="1216"/>
        <v>0</v>
      </c>
      <c r="GW1174" s="2">
        <v>1</v>
      </c>
      <c r="GX1174" s="2">
        <f t="shared" si="1217"/>
        <v>0</v>
      </c>
      <c r="GY1174" s="2"/>
      <c r="GZ1174" s="2"/>
      <c r="HA1174" s="2">
        <v>0</v>
      </c>
      <c r="HB1174" s="2">
        <v>0</v>
      </c>
      <c r="HC1174" s="2">
        <f t="shared" si="1218"/>
        <v>0</v>
      </c>
      <c r="HD1174" s="2"/>
      <c r="HE1174" s="2" t="s">
        <v>3</v>
      </c>
      <c r="HF1174" s="2" t="s">
        <v>3</v>
      </c>
      <c r="HG1174" s="2"/>
      <c r="HH1174" s="2"/>
      <c r="HI1174" s="2"/>
      <c r="HJ1174" s="2"/>
      <c r="HK1174" s="2"/>
      <c r="HL1174" s="2"/>
      <c r="HM1174" s="2" t="s">
        <v>3</v>
      </c>
      <c r="HN1174" s="2" t="s">
        <v>3</v>
      </c>
      <c r="HO1174" s="2" t="s">
        <v>3</v>
      </c>
      <c r="HP1174" s="2" t="s">
        <v>3</v>
      </c>
      <c r="HQ1174" s="2" t="s">
        <v>3</v>
      </c>
      <c r="HR1174" s="2"/>
      <c r="HS1174" s="2">
        <v>0</v>
      </c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>
        <v>0</v>
      </c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</row>
    <row r="1175" spans="1:255" x14ac:dyDescent="0.25">
      <c r="A1175">
        <v>18</v>
      </c>
      <c r="B1175">
        <v>1</v>
      </c>
      <c r="C1175">
        <v>1130</v>
      </c>
      <c r="E1175" t="s">
        <v>612</v>
      </c>
      <c r="F1175" t="s">
        <v>395</v>
      </c>
      <c r="G1175" t="s">
        <v>396</v>
      </c>
      <c r="H1175" t="s">
        <v>214</v>
      </c>
      <c r="I1175">
        <f>I1173*J1175</f>
        <v>6.96</v>
      </c>
      <c r="J1175">
        <v>120</v>
      </c>
      <c r="K1175">
        <v>120</v>
      </c>
      <c r="O1175">
        <f t="shared" si="1187"/>
        <v>1353.59</v>
      </c>
      <c r="P1175">
        <f t="shared" si="1188"/>
        <v>1353.59</v>
      </c>
      <c r="Q1175">
        <f>(ROUND((ROUND(((ET1175)*AV1175*I1175),2)*BB1175),2)+ROUND((ROUND(((AE1175-(EU1175))*AV1175*I1175),2)*BS1175),2))</f>
        <v>0</v>
      </c>
      <c r="R1175">
        <f t="shared" si="1189"/>
        <v>0</v>
      </c>
      <c r="S1175">
        <f t="shared" si="1190"/>
        <v>0</v>
      </c>
      <c r="T1175">
        <f t="shared" si="1191"/>
        <v>0</v>
      </c>
      <c r="U1175">
        <f t="shared" si="1192"/>
        <v>0</v>
      </c>
      <c r="V1175">
        <f t="shared" si="1193"/>
        <v>0</v>
      </c>
      <c r="W1175">
        <f t="shared" si="1194"/>
        <v>0</v>
      </c>
      <c r="X1175">
        <f t="shared" si="1195"/>
        <v>0</v>
      </c>
      <c r="Y1175">
        <f t="shared" si="1196"/>
        <v>0</v>
      </c>
      <c r="AA1175">
        <v>56481267</v>
      </c>
      <c r="AB1175">
        <f t="shared" si="1197"/>
        <v>39.450000000000003</v>
      </c>
      <c r="AC1175">
        <f t="shared" si="1198"/>
        <v>39.450000000000003</v>
      </c>
      <c r="AD1175">
        <f>ROUND((((ET1175)-(EU1175))+AE1175),6)</f>
        <v>0</v>
      </c>
      <c r="AE1175">
        <f>ROUND((EU1175),6)</f>
        <v>0</v>
      </c>
      <c r="AF1175">
        <f>ROUND((EV1175),6)</f>
        <v>0</v>
      </c>
      <c r="AG1175">
        <f t="shared" si="1199"/>
        <v>0</v>
      </c>
      <c r="AH1175">
        <f>(EW1175)</f>
        <v>0</v>
      </c>
      <c r="AI1175">
        <f>(EX1175)</f>
        <v>0</v>
      </c>
      <c r="AJ1175">
        <f t="shared" si="1200"/>
        <v>0</v>
      </c>
      <c r="AK1175">
        <v>39.450000000000003</v>
      </c>
      <c r="AL1175">
        <v>39.450000000000003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99</v>
      </c>
      <c r="AU1175">
        <v>59</v>
      </c>
      <c r="AV1175">
        <v>1</v>
      </c>
      <c r="AW1175">
        <v>1.002</v>
      </c>
      <c r="AZ1175">
        <v>1</v>
      </c>
      <c r="BA1175">
        <v>1</v>
      </c>
      <c r="BB1175">
        <v>1</v>
      </c>
      <c r="BC1175">
        <v>4.92</v>
      </c>
      <c r="BD1175" t="s">
        <v>3</v>
      </c>
      <c r="BE1175" t="s">
        <v>3</v>
      </c>
      <c r="BF1175" t="s">
        <v>3</v>
      </c>
      <c r="BG1175" t="s">
        <v>3</v>
      </c>
      <c r="BH1175">
        <v>3</v>
      </c>
      <c r="BI1175">
        <v>1</v>
      </c>
      <c r="BJ1175" t="s">
        <v>397</v>
      </c>
      <c r="BM1175">
        <v>12</v>
      </c>
      <c r="BN1175">
        <v>0</v>
      </c>
      <c r="BO1175" t="s">
        <v>395</v>
      </c>
      <c r="BP1175">
        <v>1</v>
      </c>
      <c r="BQ1175">
        <v>30</v>
      </c>
      <c r="BR1175">
        <v>0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 t="s">
        <v>3</v>
      </c>
      <c r="BZ1175">
        <v>99</v>
      </c>
      <c r="CA1175">
        <v>59</v>
      </c>
      <c r="CB1175" t="s">
        <v>3</v>
      </c>
      <c r="CE1175">
        <v>30</v>
      </c>
      <c r="CF1175">
        <v>0</v>
      </c>
      <c r="CG1175">
        <v>0</v>
      </c>
      <c r="CM1175">
        <v>0</v>
      </c>
      <c r="CN1175" t="s">
        <v>3</v>
      </c>
      <c r="CO1175">
        <v>0</v>
      </c>
      <c r="CP1175">
        <f t="shared" si="1201"/>
        <v>1353.59</v>
      </c>
      <c r="CQ1175">
        <f t="shared" si="1202"/>
        <v>194.49</v>
      </c>
      <c r="CR1175">
        <f>(ROUND((ROUND(((ET1175)*AV1175*1),2)*BB1175),2)+ROUND((ROUND(((AE1175-(EU1175))*AV1175*1),2)*BS1175),2))</f>
        <v>0</v>
      </c>
      <c r="CS1175">
        <f t="shared" si="1203"/>
        <v>0</v>
      </c>
      <c r="CT1175">
        <f t="shared" si="1204"/>
        <v>0</v>
      </c>
      <c r="CU1175">
        <f t="shared" si="1205"/>
        <v>0</v>
      </c>
      <c r="CV1175">
        <f t="shared" si="1206"/>
        <v>0</v>
      </c>
      <c r="CW1175">
        <f t="shared" si="1207"/>
        <v>0</v>
      </c>
      <c r="CX1175">
        <f t="shared" si="1208"/>
        <v>0</v>
      </c>
      <c r="CY1175">
        <f t="shared" si="1209"/>
        <v>0</v>
      </c>
      <c r="CZ1175">
        <f t="shared" si="1210"/>
        <v>0</v>
      </c>
      <c r="DC1175" t="s">
        <v>3</v>
      </c>
      <c r="DD1175" t="s">
        <v>3</v>
      </c>
      <c r="DE1175" t="s">
        <v>3</v>
      </c>
      <c r="DF1175" t="s">
        <v>3</v>
      </c>
      <c r="DG1175" t="s">
        <v>3</v>
      </c>
      <c r="DH1175" t="s">
        <v>3</v>
      </c>
      <c r="DI1175" t="s">
        <v>3</v>
      </c>
      <c r="DJ1175" t="s">
        <v>3</v>
      </c>
      <c r="DK1175" t="s">
        <v>3</v>
      </c>
      <c r="DL1175" t="s">
        <v>3</v>
      </c>
      <c r="DM1175" t="s">
        <v>3</v>
      </c>
      <c r="DN1175">
        <v>0</v>
      </c>
      <c r="DO1175">
        <v>0</v>
      </c>
      <c r="DP1175">
        <v>1</v>
      </c>
      <c r="DQ1175">
        <v>1</v>
      </c>
      <c r="DU1175">
        <v>1005</v>
      </c>
      <c r="DV1175" t="s">
        <v>214</v>
      </c>
      <c r="DW1175" t="s">
        <v>214</v>
      </c>
      <c r="DX1175">
        <v>1</v>
      </c>
      <c r="DZ1175" t="s">
        <v>3</v>
      </c>
      <c r="EA1175" t="s">
        <v>3</v>
      </c>
      <c r="EB1175" t="s">
        <v>3</v>
      </c>
      <c r="EC1175" t="s">
        <v>3</v>
      </c>
      <c r="EE1175">
        <v>55586448</v>
      </c>
      <c r="EF1175">
        <v>30</v>
      </c>
      <c r="EG1175" t="s">
        <v>117</v>
      </c>
      <c r="EH1175">
        <v>0</v>
      </c>
      <c r="EI1175" t="s">
        <v>3</v>
      </c>
      <c r="EJ1175">
        <v>1</v>
      </c>
      <c r="EK1175">
        <v>12</v>
      </c>
      <c r="EL1175" t="s">
        <v>392</v>
      </c>
      <c r="EM1175" t="s">
        <v>393</v>
      </c>
      <c r="EO1175" t="s">
        <v>3</v>
      </c>
      <c r="EQ1175">
        <v>0</v>
      </c>
      <c r="ER1175">
        <v>39.450000000000003</v>
      </c>
      <c r="ES1175">
        <v>39.450000000000003</v>
      </c>
      <c r="ET1175">
        <v>0</v>
      </c>
      <c r="EU1175">
        <v>0</v>
      </c>
      <c r="EV1175">
        <v>0</v>
      </c>
      <c r="EW1175">
        <v>0</v>
      </c>
      <c r="EX1175">
        <v>0</v>
      </c>
      <c r="FQ1175">
        <v>0</v>
      </c>
      <c r="FR1175">
        <v>0</v>
      </c>
      <c r="FS1175">
        <v>0</v>
      </c>
      <c r="FX1175">
        <v>99</v>
      </c>
      <c r="FY1175">
        <v>59</v>
      </c>
      <c r="GA1175" t="s">
        <v>3</v>
      </c>
      <c r="GD1175">
        <v>1</v>
      </c>
      <c r="GF1175">
        <v>1053069243</v>
      </c>
      <c r="GG1175">
        <v>2</v>
      </c>
      <c r="GH1175">
        <v>1</v>
      </c>
      <c r="GI1175">
        <v>2</v>
      </c>
      <c r="GJ1175">
        <v>0</v>
      </c>
      <c r="GK1175">
        <v>0</v>
      </c>
      <c r="GL1175">
        <f t="shared" si="1211"/>
        <v>0</v>
      </c>
      <c r="GM1175">
        <f t="shared" si="1212"/>
        <v>1353.59</v>
      </c>
      <c r="GN1175">
        <f t="shared" si="1213"/>
        <v>1353.59</v>
      </c>
      <c r="GO1175">
        <f t="shared" si="1214"/>
        <v>0</v>
      </c>
      <c r="GP1175">
        <f t="shared" si="1215"/>
        <v>0</v>
      </c>
      <c r="GR1175">
        <v>0</v>
      </c>
      <c r="GS1175">
        <v>3</v>
      </c>
      <c r="GT1175">
        <v>0</v>
      </c>
      <c r="GU1175" t="s">
        <v>3</v>
      </c>
      <c r="GV1175">
        <f t="shared" si="1216"/>
        <v>0</v>
      </c>
      <c r="GW1175">
        <v>1</v>
      </c>
      <c r="GX1175">
        <f t="shared" si="1217"/>
        <v>0</v>
      </c>
      <c r="HA1175">
        <v>0</v>
      </c>
      <c r="HB1175">
        <v>0</v>
      </c>
      <c r="HC1175">
        <f t="shared" si="1218"/>
        <v>0</v>
      </c>
      <c r="HE1175" t="s">
        <v>3</v>
      </c>
      <c r="HF1175" t="s">
        <v>3</v>
      </c>
      <c r="HM1175" t="s">
        <v>3</v>
      </c>
      <c r="HN1175" t="s">
        <v>3</v>
      </c>
      <c r="HO1175" t="s">
        <v>3</v>
      </c>
      <c r="HP1175" t="s">
        <v>3</v>
      </c>
      <c r="HQ1175" t="s">
        <v>3</v>
      </c>
      <c r="HS1175">
        <v>0</v>
      </c>
      <c r="IK1175">
        <v>0</v>
      </c>
    </row>
    <row r="1176" spans="1:255" x14ac:dyDescent="0.25">
      <c r="A1176" s="2">
        <v>17</v>
      </c>
      <c r="B1176" s="2">
        <v>1</v>
      </c>
      <c r="C1176" s="2">
        <f>ROW(SmtRes!A1147)</f>
        <v>1147</v>
      </c>
      <c r="D1176" s="2">
        <f>ROW(EtalonRes!A1112)</f>
        <v>1112</v>
      </c>
      <c r="E1176" s="2" t="s">
        <v>613</v>
      </c>
      <c r="F1176" s="2" t="s">
        <v>399</v>
      </c>
      <c r="G1176" s="2" t="s">
        <v>400</v>
      </c>
      <c r="H1176" s="2" t="s">
        <v>231</v>
      </c>
      <c r="I1176" s="2">
        <f>ROUND(1.65/100,9)</f>
        <v>1.6500000000000001E-2</v>
      </c>
      <c r="J1176" s="2">
        <v>0</v>
      </c>
      <c r="K1176" s="2">
        <f>ROUND(1.65/100,9)</f>
        <v>1.6500000000000001E-2</v>
      </c>
      <c r="L1176" s="2"/>
      <c r="M1176" s="2"/>
      <c r="N1176" s="2"/>
      <c r="O1176" s="2">
        <f t="shared" si="1187"/>
        <v>101.9</v>
      </c>
      <c r="P1176" s="2">
        <f t="shared" si="1188"/>
        <v>30.34</v>
      </c>
      <c r="Q1176" s="2">
        <f>(ROUND((ROUND((((ET1176*1.25*1.1))*AV1176*I1176),2)*BB1176),2)+ROUND((ROUND(((AE1176-((EU1176*1.25*1.1)))*AV1176*I1176),2)*BS1176),2))</f>
        <v>27.83</v>
      </c>
      <c r="R1176" s="2">
        <f t="shared" si="1189"/>
        <v>0.85</v>
      </c>
      <c r="S1176" s="2">
        <f t="shared" si="1190"/>
        <v>43.73</v>
      </c>
      <c r="T1176" s="2">
        <f t="shared" si="1191"/>
        <v>0</v>
      </c>
      <c r="U1176" s="2">
        <f t="shared" si="1192"/>
        <v>3.9117778424999998</v>
      </c>
      <c r="V1176" s="2">
        <f t="shared" si="1193"/>
        <v>0</v>
      </c>
      <c r="W1176" s="2">
        <f t="shared" si="1194"/>
        <v>0</v>
      </c>
      <c r="X1176" s="2">
        <f t="shared" si="1195"/>
        <v>41.01</v>
      </c>
      <c r="Y1176" s="2">
        <f t="shared" si="1196"/>
        <v>21.84</v>
      </c>
      <c r="Z1176" s="2"/>
      <c r="AA1176" s="2">
        <v>56481265</v>
      </c>
      <c r="AB1176" s="2">
        <f t="shared" si="1197"/>
        <v>5941.6808000000001</v>
      </c>
      <c r="AC1176" s="2">
        <f t="shared" si="1198"/>
        <v>1799.05</v>
      </c>
      <c r="AD1176" s="2">
        <f>ROUND(((((ET1176*1.25*1.1))-((EU1176*1.25*1.1)))+AE1176),6)</f>
        <v>1611.0875000000001</v>
      </c>
      <c r="AE1176" s="2">
        <f>ROUND(((EU1176*1.25*1.1)),6)</f>
        <v>49.376249999999999</v>
      </c>
      <c r="AF1176" s="2">
        <f>ROUND(((EV1176*1.15*1.1)),6)</f>
        <v>2531.5432999999998</v>
      </c>
      <c r="AG1176" s="2">
        <f t="shared" si="1199"/>
        <v>0</v>
      </c>
      <c r="AH1176" s="2">
        <f>((EW1176*1.15*1.1))</f>
        <v>226.435</v>
      </c>
      <c r="AI1176" s="2">
        <f>((EX1176*1.25*1.1))</f>
        <v>0</v>
      </c>
      <c r="AJ1176" s="2">
        <f t="shared" si="1200"/>
        <v>0</v>
      </c>
      <c r="AK1176" s="2">
        <v>4971.97</v>
      </c>
      <c r="AL1176" s="2">
        <v>1799.05</v>
      </c>
      <c r="AM1176" s="2">
        <v>1171.7</v>
      </c>
      <c r="AN1176" s="2">
        <v>35.909999999999997</v>
      </c>
      <c r="AO1176" s="2">
        <v>2001.22</v>
      </c>
      <c r="AP1176" s="2">
        <v>0</v>
      </c>
      <c r="AQ1176" s="2">
        <v>179</v>
      </c>
      <c r="AR1176" s="2">
        <v>0</v>
      </c>
      <c r="AS1176" s="2">
        <v>0</v>
      </c>
      <c r="AT1176" s="2">
        <v>92</v>
      </c>
      <c r="AU1176" s="2">
        <v>49</v>
      </c>
      <c r="AV1176" s="2">
        <v>1.0469999999999999</v>
      </c>
      <c r="AW1176" s="2">
        <v>1.022</v>
      </c>
      <c r="AX1176" s="2"/>
      <c r="AY1176" s="2"/>
      <c r="AZ1176" s="2">
        <v>1</v>
      </c>
      <c r="BA1176" s="2">
        <v>1</v>
      </c>
      <c r="BB1176" s="2">
        <v>1</v>
      </c>
      <c r="BC1176" s="2">
        <v>1</v>
      </c>
      <c r="BD1176" s="2" t="s">
        <v>3</v>
      </c>
      <c r="BE1176" s="2" t="s">
        <v>3</v>
      </c>
      <c r="BF1176" s="2" t="s">
        <v>3</v>
      </c>
      <c r="BG1176" s="2" t="s">
        <v>3</v>
      </c>
      <c r="BH1176" s="2">
        <v>0</v>
      </c>
      <c r="BI1176" s="2">
        <v>1</v>
      </c>
      <c r="BJ1176" s="2" t="s">
        <v>401</v>
      </c>
      <c r="BK1176" s="2"/>
      <c r="BL1176" s="2"/>
      <c r="BM1176" s="2">
        <v>8</v>
      </c>
      <c r="BN1176" s="2">
        <v>0</v>
      </c>
      <c r="BO1176" s="2" t="s">
        <v>399</v>
      </c>
      <c r="BP1176" s="2">
        <v>1</v>
      </c>
      <c r="BQ1176" s="2">
        <v>30</v>
      </c>
      <c r="BR1176" s="2">
        <v>0</v>
      </c>
      <c r="BS1176" s="2">
        <v>1</v>
      </c>
      <c r="BT1176" s="2">
        <v>1</v>
      </c>
      <c r="BU1176" s="2">
        <v>1</v>
      </c>
      <c r="BV1176" s="2">
        <v>1</v>
      </c>
      <c r="BW1176" s="2">
        <v>1</v>
      </c>
      <c r="BX1176" s="2">
        <v>1</v>
      </c>
      <c r="BY1176" s="2" t="s">
        <v>3</v>
      </c>
      <c r="BZ1176" s="2">
        <v>92</v>
      </c>
      <c r="CA1176" s="2">
        <v>49</v>
      </c>
      <c r="CB1176" s="2" t="s">
        <v>3</v>
      </c>
      <c r="CC1176" s="2"/>
      <c r="CD1176" s="2"/>
      <c r="CE1176" s="2">
        <v>30</v>
      </c>
      <c r="CF1176" s="2">
        <v>0</v>
      </c>
      <c r="CG1176" s="2">
        <v>0</v>
      </c>
      <c r="CH1176" s="2"/>
      <c r="CI1176" s="2"/>
      <c r="CJ1176" s="2"/>
      <c r="CK1176" s="2"/>
      <c r="CL1176" s="2"/>
      <c r="CM1176" s="2">
        <v>0</v>
      </c>
      <c r="CN1176" s="2" t="s">
        <v>3</v>
      </c>
      <c r="CO1176" s="2">
        <v>0</v>
      </c>
      <c r="CP1176" s="2">
        <f t="shared" si="1201"/>
        <v>101.9</v>
      </c>
      <c r="CQ1176" s="2">
        <f t="shared" si="1202"/>
        <v>1838.63</v>
      </c>
      <c r="CR1176" s="2">
        <f>(ROUND((ROUND((((ET1176*1.25*1.1))*AV1176*1),2)*BB1176),2)+ROUND((ROUND(((AE1176-((EU1176*1.25*1.1)))*AV1176*1),2)*BS1176),2))</f>
        <v>1686.81</v>
      </c>
      <c r="CS1176" s="2">
        <f t="shared" si="1203"/>
        <v>51.7</v>
      </c>
      <c r="CT1176" s="2">
        <f t="shared" si="1204"/>
        <v>2650.53</v>
      </c>
      <c r="CU1176" s="2">
        <f t="shared" si="1205"/>
        <v>0</v>
      </c>
      <c r="CV1176" s="2">
        <f t="shared" si="1206"/>
        <v>237.07744499999998</v>
      </c>
      <c r="CW1176" s="2">
        <f t="shared" si="1207"/>
        <v>0</v>
      </c>
      <c r="CX1176" s="2">
        <f t="shared" si="1208"/>
        <v>0</v>
      </c>
      <c r="CY1176" s="2">
        <f t="shared" si="1209"/>
        <v>41.013599999999997</v>
      </c>
      <c r="CZ1176" s="2">
        <f t="shared" si="1210"/>
        <v>21.844200000000001</v>
      </c>
      <c r="DA1176" s="2"/>
      <c r="DB1176" s="2"/>
      <c r="DC1176" s="2" t="s">
        <v>3</v>
      </c>
      <c r="DD1176" s="2" t="s">
        <v>3</v>
      </c>
      <c r="DE1176" s="2" t="s">
        <v>165</v>
      </c>
      <c r="DF1176" s="2" t="s">
        <v>165</v>
      </c>
      <c r="DG1176" s="2" t="s">
        <v>166</v>
      </c>
      <c r="DH1176" s="2" t="s">
        <v>3</v>
      </c>
      <c r="DI1176" s="2" t="s">
        <v>166</v>
      </c>
      <c r="DJ1176" s="2" t="s">
        <v>165</v>
      </c>
      <c r="DK1176" s="2" t="s">
        <v>3</v>
      </c>
      <c r="DL1176" s="2" t="s">
        <v>3</v>
      </c>
      <c r="DM1176" s="2" t="s">
        <v>3</v>
      </c>
      <c r="DN1176" s="2">
        <v>0</v>
      </c>
      <c r="DO1176" s="2">
        <v>0</v>
      </c>
      <c r="DP1176" s="2">
        <v>1</v>
      </c>
      <c r="DQ1176" s="2">
        <v>1</v>
      </c>
      <c r="DR1176" s="2"/>
      <c r="DS1176" s="2"/>
      <c r="DT1176" s="2"/>
      <c r="DU1176" s="2">
        <v>1013</v>
      </c>
      <c r="DV1176" s="2" t="s">
        <v>231</v>
      </c>
      <c r="DW1176" s="2" t="s">
        <v>231</v>
      </c>
      <c r="DX1176" s="2">
        <v>1</v>
      </c>
      <c r="DY1176" s="2"/>
      <c r="DZ1176" s="2" t="s">
        <v>3</v>
      </c>
      <c r="EA1176" s="2" t="s">
        <v>3</v>
      </c>
      <c r="EB1176" s="2" t="s">
        <v>3</v>
      </c>
      <c r="EC1176" s="2" t="s">
        <v>3</v>
      </c>
      <c r="ED1176" s="2"/>
      <c r="EE1176" s="2">
        <v>55586444</v>
      </c>
      <c r="EF1176" s="2">
        <v>30</v>
      </c>
      <c r="EG1176" s="2" t="s">
        <v>117</v>
      </c>
      <c r="EH1176" s="2">
        <v>0</v>
      </c>
      <c r="EI1176" s="2" t="s">
        <v>3</v>
      </c>
      <c r="EJ1176" s="2">
        <v>1</v>
      </c>
      <c r="EK1176" s="2">
        <v>8</v>
      </c>
      <c r="EL1176" s="2" t="s">
        <v>233</v>
      </c>
      <c r="EM1176" s="2" t="s">
        <v>234</v>
      </c>
      <c r="EN1176" s="2"/>
      <c r="EO1176" s="2" t="s">
        <v>52</v>
      </c>
      <c r="EP1176" s="2"/>
      <c r="EQ1176" s="2">
        <v>0</v>
      </c>
      <c r="ER1176" s="2">
        <v>4971.97</v>
      </c>
      <c r="ES1176" s="2">
        <v>1799.05</v>
      </c>
      <c r="ET1176" s="2">
        <v>1171.7</v>
      </c>
      <c r="EU1176" s="2">
        <v>35.909999999999997</v>
      </c>
      <c r="EV1176" s="2">
        <v>2001.22</v>
      </c>
      <c r="EW1176" s="2">
        <v>179</v>
      </c>
      <c r="EX1176" s="2">
        <v>0</v>
      </c>
      <c r="EY1176" s="2">
        <v>0</v>
      </c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>
        <v>0</v>
      </c>
      <c r="FR1176" s="2">
        <v>0</v>
      </c>
      <c r="FS1176" s="2">
        <v>0</v>
      </c>
      <c r="FT1176" s="2"/>
      <c r="FU1176" s="2"/>
      <c r="FV1176" s="2"/>
      <c r="FW1176" s="2"/>
      <c r="FX1176" s="2">
        <v>92</v>
      </c>
      <c r="FY1176" s="2">
        <v>49</v>
      </c>
      <c r="FZ1176" s="2"/>
      <c r="GA1176" s="2" t="s">
        <v>3</v>
      </c>
      <c r="GB1176" s="2"/>
      <c r="GC1176" s="2"/>
      <c r="GD1176" s="2">
        <v>1</v>
      </c>
      <c r="GE1176" s="2"/>
      <c r="GF1176" s="2">
        <v>-1676319000</v>
      </c>
      <c r="GG1176" s="2">
        <v>2</v>
      </c>
      <c r="GH1176" s="2">
        <v>1</v>
      </c>
      <c r="GI1176" s="2">
        <v>2</v>
      </c>
      <c r="GJ1176" s="2">
        <v>0</v>
      </c>
      <c r="GK1176" s="2">
        <v>0</v>
      </c>
      <c r="GL1176" s="2">
        <f t="shared" si="1211"/>
        <v>0</v>
      </c>
      <c r="GM1176" s="2">
        <f t="shared" si="1212"/>
        <v>164.75</v>
      </c>
      <c r="GN1176" s="2">
        <f t="shared" si="1213"/>
        <v>164.75</v>
      </c>
      <c r="GO1176" s="2">
        <f t="shared" si="1214"/>
        <v>0</v>
      </c>
      <c r="GP1176" s="2">
        <f t="shared" si="1215"/>
        <v>0</v>
      </c>
      <c r="GQ1176" s="2"/>
      <c r="GR1176" s="2">
        <v>0</v>
      </c>
      <c r="GS1176" s="2">
        <v>3</v>
      </c>
      <c r="GT1176" s="2">
        <v>0</v>
      </c>
      <c r="GU1176" s="2" t="s">
        <v>3</v>
      </c>
      <c r="GV1176" s="2">
        <f t="shared" si="1216"/>
        <v>0</v>
      </c>
      <c r="GW1176" s="2">
        <v>1</v>
      </c>
      <c r="GX1176" s="2">
        <f t="shared" si="1217"/>
        <v>0</v>
      </c>
      <c r="GY1176" s="2"/>
      <c r="GZ1176" s="2"/>
      <c r="HA1176" s="2">
        <v>0</v>
      </c>
      <c r="HB1176" s="2">
        <v>0</v>
      </c>
      <c r="HC1176" s="2">
        <f t="shared" si="1218"/>
        <v>0</v>
      </c>
      <c r="HD1176" s="2"/>
      <c r="HE1176" s="2" t="s">
        <v>3</v>
      </c>
      <c r="HF1176" s="2" t="s">
        <v>3</v>
      </c>
      <c r="HG1176" s="2"/>
      <c r="HH1176" s="2"/>
      <c r="HI1176" s="2"/>
      <c r="HJ1176" s="2"/>
      <c r="HK1176" s="2"/>
      <c r="HL1176" s="2"/>
      <c r="HM1176" s="2" t="s">
        <v>3</v>
      </c>
      <c r="HN1176" s="2" t="s">
        <v>3</v>
      </c>
      <c r="HO1176" s="2" t="s">
        <v>3</v>
      </c>
      <c r="HP1176" s="2" t="s">
        <v>3</v>
      </c>
      <c r="HQ1176" s="2" t="s">
        <v>3</v>
      </c>
      <c r="HR1176" s="2"/>
      <c r="HS1176" s="2">
        <v>0</v>
      </c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>
        <v>0</v>
      </c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</row>
    <row r="1177" spans="1:255" x14ac:dyDescent="0.25">
      <c r="A1177">
        <v>17</v>
      </c>
      <c r="B1177">
        <v>1</v>
      </c>
      <c r="C1177">
        <f>ROW(SmtRes!A1164)</f>
        <v>1164</v>
      </c>
      <c r="D1177">
        <f>ROW(EtalonRes!A1128)</f>
        <v>1128</v>
      </c>
      <c r="E1177" t="s">
        <v>613</v>
      </c>
      <c r="F1177" t="s">
        <v>399</v>
      </c>
      <c r="G1177" t="s">
        <v>400</v>
      </c>
      <c r="H1177" t="s">
        <v>231</v>
      </c>
      <c r="I1177">
        <f>ROUND(1.65/100,9)</f>
        <v>1.6500000000000001E-2</v>
      </c>
      <c r="J1177">
        <v>0</v>
      </c>
      <c r="K1177">
        <f>ROUND(1.65/100,9)</f>
        <v>1.6500000000000001E-2</v>
      </c>
      <c r="O1177">
        <f t="shared" si="1187"/>
        <v>2740.87</v>
      </c>
      <c r="P1177">
        <f t="shared" si="1188"/>
        <v>311.29000000000002</v>
      </c>
      <c r="Q1177">
        <f>(ROUND((ROUND((((ET1177*1.25*1.1))*AV1177*I1177),2)*BB1177),2)+ROUND((ROUND(((AE1177-((EU1177*1.25*1.1)))*AV1177*I1177),2)*BS1177),2))</f>
        <v>338.41</v>
      </c>
      <c r="R1177">
        <f t="shared" si="1189"/>
        <v>40.65</v>
      </c>
      <c r="S1177">
        <f t="shared" si="1190"/>
        <v>2091.17</v>
      </c>
      <c r="T1177">
        <f t="shared" si="1191"/>
        <v>0</v>
      </c>
      <c r="U1177">
        <f t="shared" si="1192"/>
        <v>3.9117778424999998</v>
      </c>
      <c r="V1177">
        <f t="shared" si="1193"/>
        <v>0</v>
      </c>
      <c r="W1177">
        <f t="shared" si="1194"/>
        <v>0</v>
      </c>
      <c r="X1177">
        <f t="shared" si="1195"/>
        <v>1961.27</v>
      </c>
      <c r="Y1177">
        <f t="shared" si="1196"/>
        <v>1044.5899999999999</v>
      </c>
      <c r="AA1177">
        <v>56481267</v>
      </c>
      <c r="AB1177">
        <f t="shared" si="1197"/>
        <v>5941.6808000000001</v>
      </c>
      <c r="AC1177">
        <f t="shared" si="1198"/>
        <v>1799.05</v>
      </c>
      <c r="AD1177">
        <f>ROUND(((((ET1177*1.25*1.1))-((EU1177*1.25*1.1)))+AE1177),6)</f>
        <v>1611.0875000000001</v>
      </c>
      <c r="AE1177">
        <f>ROUND(((EU1177*1.25*1.1)),6)</f>
        <v>49.376249999999999</v>
      </c>
      <c r="AF1177">
        <f>ROUND(((EV1177*1.15*1.1)),6)</f>
        <v>2531.5432999999998</v>
      </c>
      <c r="AG1177">
        <f t="shared" si="1199"/>
        <v>0</v>
      </c>
      <c r="AH1177">
        <f>((EW1177*1.15*1.1))</f>
        <v>226.435</v>
      </c>
      <c r="AI1177">
        <f>((EX1177*1.25*1.1))</f>
        <v>0</v>
      </c>
      <c r="AJ1177">
        <f t="shared" si="1200"/>
        <v>0</v>
      </c>
      <c r="AK1177">
        <v>4971.97</v>
      </c>
      <c r="AL1177">
        <v>1799.05</v>
      </c>
      <c r="AM1177">
        <v>1171.7</v>
      </c>
      <c r="AN1177">
        <v>35.909999999999997</v>
      </c>
      <c r="AO1177">
        <v>2001.22</v>
      </c>
      <c r="AP1177">
        <v>0</v>
      </c>
      <c r="AQ1177">
        <v>179</v>
      </c>
      <c r="AR1177">
        <v>0</v>
      </c>
      <c r="AS1177">
        <v>0</v>
      </c>
      <c r="AT1177">
        <v>92</v>
      </c>
      <c r="AU1177">
        <v>49</v>
      </c>
      <c r="AV1177">
        <v>1.0469999999999999</v>
      </c>
      <c r="AW1177">
        <v>1.022</v>
      </c>
      <c r="AZ1177">
        <v>1</v>
      </c>
      <c r="BA1177">
        <v>47.82</v>
      </c>
      <c r="BB1177">
        <v>12.16</v>
      </c>
      <c r="BC1177">
        <v>10.26</v>
      </c>
      <c r="BD1177" t="s">
        <v>3</v>
      </c>
      <c r="BE1177" t="s">
        <v>3</v>
      </c>
      <c r="BF1177" t="s">
        <v>3</v>
      </c>
      <c r="BG1177" t="s">
        <v>3</v>
      </c>
      <c r="BH1177">
        <v>0</v>
      </c>
      <c r="BI1177">
        <v>1</v>
      </c>
      <c r="BJ1177" t="s">
        <v>401</v>
      </c>
      <c r="BM1177">
        <v>8</v>
      </c>
      <c r="BN1177">
        <v>0</v>
      </c>
      <c r="BO1177" t="s">
        <v>399</v>
      </c>
      <c r="BP1177">
        <v>1</v>
      </c>
      <c r="BQ1177">
        <v>30</v>
      </c>
      <c r="BR1177">
        <v>0</v>
      </c>
      <c r="BS1177">
        <v>47.82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 t="s">
        <v>3</v>
      </c>
      <c r="BZ1177">
        <v>92</v>
      </c>
      <c r="CA1177">
        <v>49</v>
      </c>
      <c r="CB1177" t="s">
        <v>3</v>
      </c>
      <c r="CE1177">
        <v>30</v>
      </c>
      <c r="CF1177">
        <v>0</v>
      </c>
      <c r="CG1177">
        <v>0</v>
      </c>
      <c r="CM1177">
        <v>0</v>
      </c>
      <c r="CN1177" t="s">
        <v>3</v>
      </c>
      <c r="CO1177">
        <v>0</v>
      </c>
      <c r="CP1177">
        <f t="shared" si="1201"/>
        <v>2740.87</v>
      </c>
      <c r="CQ1177">
        <f t="shared" si="1202"/>
        <v>18864.34</v>
      </c>
      <c r="CR1177">
        <f>(ROUND((ROUND((((ET1177*1.25*1.1))*AV1177*1),2)*BB1177),2)+ROUND((ROUND(((AE1177-((EU1177*1.25*1.1)))*AV1177*1),2)*BS1177),2))</f>
        <v>20511.61</v>
      </c>
      <c r="CS1177">
        <f t="shared" si="1203"/>
        <v>2472.29</v>
      </c>
      <c r="CT1177">
        <f t="shared" si="1204"/>
        <v>126748.34</v>
      </c>
      <c r="CU1177">
        <f t="shared" si="1205"/>
        <v>0</v>
      </c>
      <c r="CV1177">
        <f t="shared" si="1206"/>
        <v>237.07744499999998</v>
      </c>
      <c r="CW1177">
        <f t="shared" si="1207"/>
        <v>0</v>
      </c>
      <c r="CX1177">
        <f t="shared" si="1208"/>
        <v>0</v>
      </c>
      <c r="CY1177">
        <f t="shared" si="1209"/>
        <v>1961.2744</v>
      </c>
      <c r="CZ1177">
        <f t="shared" si="1210"/>
        <v>1044.5918000000001</v>
      </c>
      <c r="DC1177" t="s">
        <v>3</v>
      </c>
      <c r="DD1177" t="s">
        <v>3</v>
      </c>
      <c r="DE1177" t="s">
        <v>165</v>
      </c>
      <c r="DF1177" t="s">
        <v>165</v>
      </c>
      <c r="DG1177" t="s">
        <v>166</v>
      </c>
      <c r="DH1177" t="s">
        <v>3</v>
      </c>
      <c r="DI1177" t="s">
        <v>166</v>
      </c>
      <c r="DJ1177" t="s">
        <v>165</v>
      </c>
      <c r="DK1177" t="s">
        <v>3</v>
      </c>
      <c r="DL1177" t="s">
        <v>3</v>
      </c>
      <c r="DM1177" t="s">
        <v>3</v>
      </c>
      <c r="DN1177">
        <v>0</v>
      </c>
      <c r="DO1177">
        <v>0</v>
      </c>
      <c r="DP1177">
        <v>1</v>
      </c>
      <c r="DQ1177">
        <v>1</v>
      </c>
      <c r="DU1177">
        <v>1013</v>
      </c>
      <c r="DV1177" t="s">
        <v>231</v>
      </c>
      <c r="DW1177" t="s">
        <v>231</v>
      </c>
      <c r="DX1177">
        <v>1</v>
      </c>
      <c r="DZ1177" t="s">
        <v>3</v>
      </c>
      <c r="EA1177" t="s">
        <v>3</v>
      </c>
      <c r="EB1177" t="s">
        <v>3</v>
      </c>
      <c r="EC1177" t="s">
        <v>3</v>
      </c>
      <c r="EE1177">
        <v>55586444</v>
      </c>
      <c r="EF1177">
        <v>30</v>
      </c>
      <c r="EG1177" t="s">
        <v>117</v>
      </c>
      <c r="EH1177">
        <v>0</v>
      </c>
      <c r="EI1177" t="s">
        <v>3</v>
      </c>
      <c r="EJ1177">
        <v>1</v>
      </c>
      <c r="EK1177">
        <v>8</v>
      </c>
      <c r="EL1177" t="s">
        <v>233</v>
      </c>
      <c r="EM1177" t="s">
        <v>234</v>
      </c>
      <c r="EO1177" t="s">
        <v>52</v>
      </c>
      <c r="EQ1177">
        <v>0</v>
      </c>
      <c r="ER1177">
        <v>4971.97</v>
      </c>
      <c r="ES1177">
        <v>1799.05</v>
      </c>
      <c r="ET1177">
        <v>1171.7</v>
      </c>
      <c r="EU1177">
        <v>35.909999999999997</v>
      </c>
      <c r="EV1177">
        <v>2001.22</v>
      </c>
      <c r="EW1177">
        <v>179</v>
      </c>
      <c r="EX1177">
        <v>0</v>
      </c>
      <c r="EY1177">
        <v>0</v>
      </c>
      <c r="FQ1177">
        <v>0</v>
      </c>
      <c r="FR1177">
        <v>0</v>
      </c>
      <c r="FS1177">
        <v>0</v>
      </c>
      <c r="FX1177">
        <v>92</v>
      </c>
      <c r="FY1177">
        <v>49</v>
      </c>
      <c r="GA1177" t="s">
        <v>3</v>
      </c>
      <c r="GD1177">
        <v>1</v>
      </c>
      <c r="GF1177">
        <v>-1676319000</v>
      </c>
      <c r="GG1177">
        <v>2</v>
      </c>
      <c r="GH1177">
        <v>1</v>
      </c>
      <c r="GI1177">
        <v>2</v>
      </c>
      <c r="GJ1177">
        <v>0</v>
      </c>
      <c r="GK1177">
        <v>0</v>
      </c>
      <c r="GL1177">
        <f t="shared" si="1211"/>
        <v>0</v>
      </c>
      <c r="GM1177">
        <f t="shared" si="1212"/>
        <v>5746.73</v>
      </c>
      <c r="GN1177">
        <f t="shared" si="1213"/>
        <v>5746.73</v>
      </c>
      <c r="GO1177">
        <f t="shared" si="1214"/>
        <v>0</v>
      </c>
      <c r="GP1177">
        <f t="shared" si="1215"/>
        <v>0</v>
      </c>
      <c r="GR1177">
        <v>0</v>
      </c>
      <c r="GS1177">
        <v>3</v>
      </c>
      <c r="GT1177">
        <v>0</v>
      </c>
      <c r="GU1177" t="s">
        <v>3</v>
      </c>
      <c r="GV1177">
        <f t="shared" si="1216"/>
        <v>0</v>
      </c>
      <c r="GW1177">
        <v>1</v>
      </c>
      <c r="GX1177">
        <f t="shared" si="1217"/>
        <v>0</v>
      </c>
      <c r="HA1177">
        <v>0</v>
      </c>
      <c r="HB1177">
        <v>0</v>
      </c>
      <c r="HC1177">
        <f t="shared" si="1218"/>
        <v>0</v>
      </c>
      <c r="HE1177" t="s">
        <v>3</v>
      </c>
      <c r="HF1177" t="s">
        <v>3</v>
      </c>
      <c r="HM1177" t="s">
        <v>3</v>
      </c>
      <c r="HN1177" t="s">
        <v>3</v>
      </c>
      <c r="HO1177" t="s">
        <v>3</v>
      </c>
      <c r="HP1177" t="s">
        <v>3</v>
      </c>
      <c r="HQ1177" t="s">
        <v>3</v>
      </c>
      <c r="HS1177">
        <v>0</v>
      </c>
      <c r="IK1177">
        <v>0</v>
      </c>
    </row>
    <row r="1178" spans="1:255" x14ac:dyDescent="0.25">
      <c r="A1178" s="2">
        <v>18</v>
      </c>
      <c r="B1178" s="2">
        <v>1</v>
      </c>
      <c r="C1178" s="2">
        <v>1146</v>
      </c>
      <c r="D1178" s="2"/>
      <c r="E1178" s="2" t="s">
        <v>614</v>
      </c>
      <c r="F1178" s="2" t="s">
        <v>240</v>
      </c>
      <c r="G1178" s="2" t="s">
        <v>241</v>
      </c>
      <c r="H1178" s="2" t="s">
        <v>32</v>
      </c>
      <c r="I1178" s="2">
        <f>I1176*J1178</f>
        <v>0.15984000000000001</v>
      </c>
      <c r="J1178" s="2">
        <v>9.6872727272727275</v>
      </c>
      <c r="K1178" s="2">
        <v>9.6872729999999994</v>
      </c>
      <c r="L1178" s="2"/>
      <c r="M1178" s="2"/>
      <c r="N1178" s="2"/>
      <c r="O1178" s="2">
        <f t="shared" si="1187"/>
        <v>938.27</v>
      </c>
      <c r="P1178" s="2">
        <f t="shared" si="1188"/>
        <v>938.27</v>
      </c>
      <c r="Q1178" s="2">
        <f t="shared" ref="Q1178:Q1183" si="1219">(ROUND((ROUND(((ET1178)*AV1178*I1178),2)*BB1178),2)+ROUND((ROUND(((AE1178-(EU1178))*AV1178*I1178),2)*BS1178),2))</f>
        <v>0</v>
      </c>
      <c r="R1178" s="2">
        <f t="shared" si="1189"/>
        <v>0</v>
      </c>
      <c r="S1178" s="2">
        <f t="shared" si="1190"/>
        <v>0</v>
      </c>
      <c r="T1178" s="2">
        <f t="shared" si="1191"/>
        <v>0</v>
      </c>
      <c r="U1178" s="2">
        <f t="shared" si="1192"/>
        <v>0</v>
      </c>
      <c r="V1178" s="2">
        <f t="shared" si="1193"/>
        <v>0</v>
      </c>
      <c r="W1178" s="2">
        <f t="shared" si="1194"/>
        <v>0</v>
      </c>
      <c r="X1178" s="2">
        <f t="shared" si="1195"/>
        <v>0</v>
      </c>
      <c r="Y1178" s="2">
        <f t="shared" si="1196"/>
        <v>0</v>
      </c>
      <c r="Z1178" s="2"/>
      <c r="AA1178" s="2">
        <v>56481265</v>
      </c>
      <c r="AB1178" s="2">
        <f t="shared" si="1197"/>
        <v>5743.69</v>
      </c>
      <c r="AC1178" s="2">
        <f t="shared" si="1198"/>
        <v>5743.69</v>
      </c>
      <c r="AD1178" s="2">
        <f t="shared" ref="AD1178:AD1183" si="1220">ROUND((((ET1178)-(EU1178))+AE1178),6)</f>
        <v>0</v>
      </c>
      <c r="AE1178" s="2">
        <f t="shared" ref="AE1178:AF1183" si="1221">ROUND((EU1178),6)</f>
        <v>0</v>
      </c>
      <c r="AF1178" s="2">
        <f t="shared" si="1221"/>
        <v>0</v>
      </c>
      <c r="AG1178" s="2">
        <f t="shared" si="1199"/>
        <v>0</v>
      </c>
      <c r="AH1178" s="2">
        <f t="shared" ref="AH1178:AI1183" si="1222">(EW1178)</f>
        <v>0</v>
      </c>
      <c r="AI1178" s="2">
        <f t="shared" si="1222"/>
        <v>0</v>
      </c>
      <c r="AJ1178" s="2">
        <f t="shared" si="1200"/>
        <v>0</v>
      </c>
      <c r="AK1178" s="2">
        <v>5743.69</v>
      </c>
      <c r="AL1178" s="2">
        <v>5743.69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92</v>
      </c>
      <c r="AU1178" s="2">
        <v>49</v>
      </c>
      <c r="AV1178" s="2">
        <v>1</v>
      </c>
      <c r="AW1178" s="2">
        <v>1.022</v>
      </c>
      <c r="AX1178" s="2"/>
      <c r="AY1178" s="2"/>
      <c r="AZ1178" s="2">
        <v>1</v>
      </c>
      <c r="BA1178" s="2">
        <v>1</v>
      </c>
      <c r="BB1178" s="2">
        <v>1</v>
      </c>
      <c r="BC1178" s="2">
        <v>1</v>
      </c>
      <c r="BD1178" s="2" t="s">
        <v>3</v>
      </c>
      <c r="BE1178" s="2" t="s">
        <v>3</v>
      </c>
      <c r="BF1178" s="2" t="s">
        <v>3</v>
      </c>
      <c r="BG1178" s="2" t="s">
        <v>3</v>
      </c>
      <c r="BH1178" s="2">
        <v>3</v>
      </c>
      <c r="BI1178" s="2">
        <v>1</v>
      </c>
      <c r="BJ1178" s="2" t="s">
        <v>242</v>
      </c>
      <c r="BK1178" s="2"/>
      <c r="BL1178" s="2"/>
      <c r="BM1178" s="2">
        <v>8</v>
      </c>
      <c r="BN1178" s="2">
        <v>0</v>
      </c>
      <c r="BO1178" s="2" t="s">
        <v>3</v>
      </c>
      <c r="BP1178" s="2">
        <v>0</v>
      </c>
      <c r="BQ1178" s="2">
        <v>30</v>
      </c>
      <c r="BR1178" s="2">
        <v>0</v>
      </c>
      <c r="BS1178" s="2">
        <v>1</v>
      </c>
      <c r="BT1178" s="2">
        <v>1</v>
      </c>
      <c r="BU1178" s="2">
        <v>1</v>
      </c>
      <c r="BV1178" s="2">
        <v>1</v>
      </c>
      <c r="BW1178" s="2">
        <v>1</v>
      </c>
      <c r="BX1178" s="2">
        <v>1</v>
      </c>
      <c r="BY1178" s="2" t="s">
        <v>3</v>
      </c>
      <c r="BZ1178" s="2">
        <v>92</v>
      </c>
      <c r="CA1178" s="2">
        <v>49</v>
      </c>
      <c r="CB1178" s="2" t="s">
        <v>3</v>
      </c>
      <c r="CC1178" s="2"/>
      <c r="CD1178" s="2"/>
      <c r="CE1178" s="2">
        <v>30</v>
      </c>
      <c r="CF1178" s="2">
        <v>0</v>
      </c>
      <c r="CG1178" s="2">
        <v>0</v>
      </c>
      <c r="CH1178" s="2"/>
      <c r="CI1178" s="2"/>
      <c r="CJ1178" s="2"/>
      <c r="CK1178" s="2"/>
      <c r="CL1178" s="2"/>
      <c r="CM1178" s="2">
        <v>0</v>
      </c>
      <c r="CN1178" s="2" t="s">
        <v>3</v>
      </c>
      <c r="CO1178" s="2">
        <v>0</v>
      </c>
      <c r="CP1178" s="2">
        <f t="shared" si="1201"/>
        <v>938.27</v>
      </c>
      <c r="CQ1178" s="2">
        <f t="shared" si="1202"/>
        <v>5870.05</v>
      </c>
      <c r="CR1178" s="2">
        <f t="shared" ref="CR1178:CR1183" si="1223">(ROUND((ROUND(((ET1178)*AV1178*1),2)*BB1178),2)+ROUND((ROUND(((AE1178-(EU1178))*AV1178*1),2)*BS1178),2))</f>
        <v>0</v>
      </c>
      <c r="CS1178" s="2">
        <f t="shared" si="1203"/>
        <v>0</v>
      </c>
      <c r="CT1178" s="2">
        <f t="shared" si="1204"/>
        <v>0</v>
      </c>
      <c r="CU1178" s="2">
        <f t="shared" si="1205"/>
        <v>0</v>
      </c>
      <c r="CV1178" s="2">
        <f t="shared" si="1206"/>
        <v>0</v>
      </c>
      <c r="CW1178" s="2">
        <f t="shared" si="1207"/>
        <v>0</v>
      </c>
      <c r="CX1178" s="2">
        <f t="shared" si="1208"/>
        <v>0</v>
      </c>
      <c r="CY1178" s="2">
        <f t="shared" si="1209"/>
        <v>0</v>
      </c>
      <c r="CZ1178" s="2">
        <f t="shared" si="1210"/>
        <v>0</v>
      </c>
      <c r="DA1178" s="2"/>
      <c r="DB1178" s="2"/>
      <c r="DC1178" s="2" t="s">
        <v>3</v>
      </c>
      <c r="DD1178" s="2" t="s">
        <v>3</v>
      </c>
      <c r="DE1178" s="2" t="s">
        <v>3</v>
      </c>
      <c r="DF1178" s="2" t="s">
        <v>3</v>
      </c>
      <c r="DG1178" s="2" t="s">
        <v>3</v>
      </c>
      <c r="DH1178" s="2" t="s">
        <v>3</v>
      </c>
      <c r="DI1178" s="2" t="s">
        <v>3</v>
      </c>
      <c r="DJ1178" s="2" t="s">
        <v>3</v>
      </c>
      <c r="DK1178" s="2" t="s">
        <v>3</v>
      </c>
      <c r="DL1178" s="2" t="s">
        <v>3</v>
      </c>
      <c r="DM1178" s="2" t="s">
        <v>3</v>
      </c>
      <c r="DN1178" s="2">
        <v>0</v>
      </c>
      <c r="DO1178" s="2">
        <v>0</v>
      </c>
      <c r="DP1178" s="2">
        <v>1</v>
      </c>
      <c r="DQ1178" s="2">
        <v>1</v>
      </c>
      <c r="DR1178" s="2"/>
      <c r="DS1178" s="2"/>
      <c r="DT1178" s="2"/>
      <c r="DU1178" s="2">
        <v>1009</v>
      </c>
      <c r="DV1178" s="2" t="s">
        <v>32</v>
      </c>
      <c r="DW1178" s="2" t="s">
        <v>32</v>
      </c>
      <c r="DX1178" s="2">
        <v>1000</v>
      </c>
      <c r="DY1178" s="2"/>
      <c r="DZ1178" s="2" t="s">
        <v>3</v>
      </c>
      <c r="EA1178" s="2" t="s">
        <v>3</v>
      </c>
      <c r="EB1178" s="2" t="s">
        <v>3</v>
      </c>
      <c r="EC1178" s="2" t="s">
        <v>3</v>
      </c>
      <c r="ED1178" s="2"/>
      <c r="EE1178" s="2">
        <v>55586444</v>
      </c>
      <c r="EF1178" s="2">
        <v>30</v>
      </c>
      <c r="EG1178" s="2" t="s">
        <v>117</v>
      </c>
      <c r="EH1178" s="2">
        <v>0</v>
      </c>
      <c r="EI1178" s="2" t="s">
        <v>3</v>
      </c>
      <c r="EJ1178" s="2">
        <v>1</v>
      </c>
      <c r="EK1178" s="2">
        <v>8</v>
      </c>
      <c r="EL1178" s="2" t="s">
        <v>233</v>
      </c>
      <c r="EM1178" s="2" t="s">
        <v>234</v>
      </c>
      <c r="EN1178" s="2"/>
      <c r="EO1178" s="2" t="s">
        <v>3</v>
      </c>
      <c r="EP1178" s="2"/>
      <c r="EQ1178" s="2">
        <v>0</v>
      </c>
      <c r="ER1178" s="2">
        <v>5743.69</v>
      </c>
      <c r="ES1178" s="2">
        <v>5743.69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>
        <v>0</v>
      </c>
      <c r="FR1178" s="2">
        <v>0</v>
      </c>
      <c r="FS1178" s="2">
        <v>0</v>
      </c>
      <c r="FT1178" s="2"/>
      <c r="FU1178" s="2"/>
      <c r="FV1178" s="2"/>
      <c r="FW1178" s="2"/>
      <c r="FX1178" s="2">
        <v>92</v>
      </c>
      <c r="FY1178" s="2">
        <v>49</v>
      </c>
      <c r="FZ1178" s="2"/>
      <c r="GA1178" s="2" t="s">
        <v>3</v>
      </c>
      <c r="GB1178" s="2"/>
      <c r="GC1178" s="2"/>
      <c r="GD1178" s="2">
        <v>1</v>
      </c>
      <c r="GE1178" s="2"/>
      <c r="GF1178" s="2">
        <v>1611312075</v>
      </c>
      <c r="GG1178" s="2">
        <v>2</v>
      </c>
      <c r="GH1178" s="2">
        <v>1</v>
      </c>
      <c r="GI1178" s="2">
        <v>-2</v>
      </c>
      <c r="GJ1178" s="2">
        <v>0</v>
      </c>
      <c r="GK1178" s="2">
        <v>0</v>
      </c>
      <c r="GL1178" s="2">
        <f t="shared" si="1211"/>
        <v>0</v>
      </c>
      <c r="GM1178" s="2">
        <f t="shared" si="1212"/>
        <v>938.27</v>
      </c>
      <c r="GN1178" s="2">
        <f t="shared" si="1213"/>
        <v>938.27</v>
      </c>
      <c r="GO1178" s="2">
        <f t="shared" si="1214"/>
        <v>0</v>
      </c>
      <c r="GP1178" s="2">
        <f t="shared" si="1215"/>
        <v>0</v>
      </c>
      <c r="GQ1178" s="2"/>
      <c r="GR1178" s="2">
        <v>0</v>
      </c>
      <c r="GS1178" s="2">
        <v>3</v>
      </c>
      <c r="GT1178" s="2">
        <v>0</v>
      </c>
      <c r="GU1178" s="2" t="s">
        <v>3</v>
      </c>
      <c r="GV1178" s="2">
        <f t="shared" si="1216"/>
        <v>0</v>
      </c>
      <c r="GW1178" s="2">
        <v>1</v>
      </c>
      <c r="GX1178" s="2">
        <f t="shared" si="1217"/>
        <v>0</v>
      </c>
      <c r="GY1178" s="2"/>
      <c r="GZ1178" s="2"/>
      <c r="HA1178" s="2">
        <v>0</v>
      </c>
      <c r="HB1178" s="2">
        <v>0</v>
      </c>
      <c r="HC1178" s="2">
        <f t="shared" si="1218"/>
        <v>0</v>
      </c>
      <c r="HD1178" s="2"/>
      <c r="HE1178" s="2" t="s">
        <v>3</v>
      </c>
      <c r="HF1178" s="2" t="s">
        <v>3</v>
      </c>
      <c r="HG1178" s="2"/>
      <c r="HH1178" s="2"/>
      <c r="HI1178" s="2"/>
      <c r="HJ1178" s="2"/>
      <c r="HK1178" s="2"/>
      <c r="HL1178" s="2"/>
      <c r="HM1178" s="2" t="s">
        <v>3</v>
      </c>
      <c r="HN1178" s="2" t="s">
        <v>3</v>
      </c>
      <c r="HO1178" s="2" t="s">
        <v>3</v>
      </c>
      <c r="HP1178" s="2" t="s">
        <v>3</v>
      </c>
      <c r="HQ1178" s="2" t="s">
        <v>3</v>
      </c>
      <c r="HR1178" s="2"/>
      <c r="HS1178" s="2">
        <v>0</v>
      </c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>
        <v>0</v>
      </c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</row>
    <row r="1179" spans="1:255" x14ac:dyDescent="0.25">
      <c r="A1179">
        <v>18</v>
      </c>
      <c r="B1179">
        <v>1</v>
      </c>
      <c r="C1179">
        <v>1163</v>
      </c>
      <c r="E1179" t="s">
        <v>614</v>
      </c>
      <c r="F1179" t="s">
        <v>240</v>
      </c>
      <c r="G1179" t="s">
        <v>241</v>
      </c>
      <c r="H1179" t="s">
        <v>32</v>
      </c>
      <c r="I1179">
        <f>I1177*J1179</f>
        <v>0.15984000000000001</v>
      </c>
      <c r="J1179">
        <v>9.6872727272727275</v>
      </c>
      <c r="K1179">
        <v>9.6872729999999994</v>
      </c>
      <c r="O1179">
        <f t="shared" si="1187"/>
        <v>14843.43</v>
      </c>
      <c r="P1179">
        <f t="shared" si="1188"/>
        <v>14843.43</v>
      </c>
      <c r="Q1179">
        <f t="shared" si="1219"/>
        <v>0</v>
      </c>
      <c r="R1179">
        <f t="shared" si="1189"/>
        <v>0</v>
      </c>
      <c r="S1179">
        <f t="shared" si="1190"/>
        <v>0</v>
      </c>
      <c r="T1179">
        <f t="shared" si="1191"/>
        <v>0</v>
      </c>
      <c r="U1179">
        <f t="shared" si="1192"/>
        <v>0</v>
      </c>
      <c r="V1179">
        <f t="shared" si="1193"/>
        <v>0</v>
      </c>
      <c r="W1179">
        <f t="shared" si="1194"/>
        <v>0</v>
      </c>
      <c r="X1179">
        <f t="shared" si="1195"/>
        <v>0</v>
      </c>
      <c r="Y1179">
        <f t="shared" si="1196"/>
        <v>0</v>
      </c>
      <c r="AA1179">
        <v>56481267</v>
      </c>
      <c r="AB1179">
        <f t="shared" si="1197"/>
        <v>5743.69</v>
      </c>
      <c r="AC1179">
        <f t="shared" si="1198"/>
        <v>5743.69</v>
      </c>
      <c r="AD1179">
        <f t="shared" si="1220"/>
        <v>0</v>
      </c>
      <c r="AE1179">
        <f t="shared" si="1221"/>
        <v>0</v>
      </c>
      <c r="AF1179">
        <f t="shared" si="1221"/>
        <v>0</v>
      </c>
      <c r="AG1179">
        <f t="shared" si="1199"/>
        <v>0</v>
      </c>
      <c r="AH1179">
        <f t="shared" si="1222"/>
        <v>0</v>
      </c>
      <c r="AI1179">
        <f t="shared" si="1222"/>
        <v>0</v>
      </c>
      <c r="AJ1179">
        <f t="shared" si="1200"/>
        <v>0</v>
      </c>
      <c r="AK1179">
        <v>5743.69</v>
      </c>
      <c r="AL1179">
        <v>5743.69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92</v>
      </c>
      <c r="AU1179">
        <v>49</v>
      </c>
      <c r="AV1179">
        <v>1</v>
      </c>
      <c r="AW1179">
        <v>1.022</v>
      </c>
      <c r="AZ1179">
        <v>1</v>
      </c>
      <c r="BA1179">
        <v>1</v>
      </c>
      <c r="BB1179">
        <v>1</v>
      </c>
      <c r="BC1179">
        <v>15.82</v>
      </c>
      <c r="BD1179" t="s">
        <v>3</v>
      </c>
      <c r="BE1179" t="s">
        <v>3</v>
      </c>
      <c r="BF1179" t="s">
        <v>3</v>
      </c>
      <c r="BG1179" t="s">
        <v>3</v>
      </c>
      <c r="BH1179">
        <v>3</v>
      </c>
      <c r="BI1179">
        <v>1</v>
      </c>
      <c r="BJ1179" t="s">
        <v>242</v>
      </c>
      <c r="BM1179">
        <v>8</v>
      </c>
      <c r="BN1179">
        <v>0</v>
      </c>
      <c r="BO1179" t="s">
        <v>240</v>
      </c>
      <c r="BP1179">
        <v>1</v>
      </c>
      <c r="BQ1179">
        <v>30</v>
      </c>
      <c r="BR1179">
        <v>0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 t="s">
        <v>3</v>
      </c>
      <c r="BZ1179">
        <v>92</v>
      </c>
      <c r="CA1179">
        <v>49</v>
      </c>
      <c r="CB1179" t="s">
        <v>3</v>
      </c>
      <c r="CE1179">
        <v>30</v>
      </c>
      <c r="CF1179">
        <v>0</v>
      </c>
      <c r="CG1179">
        <v>0</v>
      </c>
      <c r="CM1179">
        <v>0</v>
      </c>
      <c r="CN1179" t="s">
        <v>3</v>
      </c>
      <c r="CO1179">
        <v>0</v>
      </c>
      <c r="CP1179">
        <f t="shared" si="1201"/>
        <v>14843.43</v>
      </c>
      <c r="CQ1179">
        <f t="shared" si="1202"/>
        <v>92864.19</v>
      </c>
      <c r="CR1179">
        <f t="shared" si="1223"/>
        <v>0</v>
      </c>
      <c r="CS1179">
        <f t="shared" si="1203"/>
        <v>0</v>
      </c>
      <c r="CT1179">
        <f t="shared" si="1204"/>
        <v>0</v>
      </c>
      <c r="CU1179">
        <f t="shared" si="1205"/>
        <v>0</v>
      </c>
      <c r="CV1179">
        <f t="shared" si="1206"/>
        <v>0</v>
      </c>
      <c r="CW1179">
        <f t="shared" si="1207"/>
        <v>0</v>
      </c>
      <c r="CX1179">
        <f t="shared" si="1208"/>
        <v>0</v>
      </c>
      <c r="CY1179">
        <f t="shared" si="1209"/>
        <v>0</v>
      </c>
      <c r="CZ1179">
        <f t="shared" si="1210"/>
        <v>0</v>
      </c>
      <c r="DC1179" t="s">
        <v>3</v>
      </c>
      <c r="DD1179" t="s">
        <v>3</v>
      </c>
      <c r="DE1179" t="s">
        <v>3</v>
      </c>
      <c r="DF1179" t="s">
        <v>3</v>
      </c>
      <c r="DG1179" t="s">
        <v>3</v>
      </c>
      <c r="DH1179" t="s">
        <v>3</v>
      </c>
      <c r="DI1179" t="s">
        <v>3</v>
      </c>
      <c r="DJ1179" t="s">
        <v>3</v>
      </c>
      <c r="DK1179" t="s">
        <v>3</v>
      </c>
      <c r="DL1179" t="s">
        <v>3</v>
      </c>
      <c r="DM1179" t="s">
        <v>3</v>
      </c>
      <c r="DN1179">
        <v>0</v>
      </c>
      <c r="DO1179">
        <v>0</v>
      </c>
      <c r="DP1179">
        <v>1</v>
      </c>
      <c r="DQ1179">
        <v>1</v>
      </c>
      <c r="DU1179">
        <v>1009</v>
      </c>
      <c r="DV1179" t="s">
        <v>32</v>
      </c>
      <c r="DW1179" t="s">
        <v>32</v>
      </c>
      <c r="DX1179">
        <v>1000</v>
      </c>
      <c r="DZ1179" t="s">
        <v>3</v>
      </c>
      <c r="EA1179" t="s">
        <v>3</v>
      </c>
      <c r="EB1179" t="s">
        <v>3</v>
      </c>
      <c r="EC1179" t="s">
        <v>3</v>
      </c>
      <c r="EE1179">
        <v>55586444</v>
      </c>
      <c r="EF1179">
        <v>30</v>
      </c>
      <c r="EG1179" t="s">
        <v>117</v>
      </c>
      <c r="EH1179">
        <v>0</v>
      </c>
      <c r="EI1179" t="s">
        <v>3</v>
      </c>
      <c r="EJ1179">
        <v>1</v>
      </c>
      <c r="EK1179">
        <v>8</v>
      </c>
      <c r="EL1179" t="s">
        <v>233</v>
      </c>
      <c r="EM1179" t="s">
        <v>234</v>
      </c>
      <c r="EO1179" t="s">
        <v>3</v>
      </c>
      <c r="EQ1179">
        <v>0</v>
      </c>
      <c r="ER1179">
        <v>5743.69</v>
      </c>
      <c r="ES1179">
        <v>5743.69</v>
      </c>
      <c r="ET1179">
        <v>0</v>
      </c>
      <c r="EU1179">
        <v>0</v>
      </c>
      <c r="EV1179">
        <v>0</v>
      </c>
      <c r="EW1179">
        <v>0</v>
      </c>
      <c r="EX1179">
        <v>0</v>
      </c>
      <c r="FQ1179">
        <v>0</v>
      </c>
      <c r="FR1179">
        <v>0</v>
      </c>
      <c r="FS1179">
        <v>0</v>
      </c>
      <c r="FX1179">
        <v>92</v>
      </c>
      <c r="FY1179">
        <v>49</v>
      </c>
      <c r="GA1179" t="s">
        <v>3</v>
      </c>
      <c r="GD1179">
        <v>1</v>
      </c>
      <c r="GF1179">
        <v>1611312075</v>
      </c>
      <c r="GG1179">
        <v>2</v>
      </c>
      <c r="GH1179">
        <v>1</v>
      </c>
      <c r="GI1179">
        <v>2</v>
      </c>
      <c r="GJ1179">
        <v>0</v>
      </c>
      <c r="GK1179">
        <v>0</v>
      </c>
      <c r="GL1179">
        <f t="shared" si="1211"/>
        <v>0</v>
      </c>
      <c r="GM1179">
        <f t="shared" si="1212"/>
        <v>14843.43</v>
      </c>
      <c r="GN1179">
        <f t="shared" si="1213"/>
        <v>14843.43</v>
      </c>
      <c r="GO1179">
        <f t="shared" si="1214"/>
        <v>0</v>
      </c>
      <c r="GP1179">
        <f t="shared" si="1215"/>
        <v>0</v>
      </c>
      <c r="GR1179">
        <v>0</v>
      </c>
      <c r="GS1179">
        <v>3</v>
      </c>
      <c r="GT1179">
        <v>0</v>
      </c>
      <c r="GU1179" t="s">
        <v>3</v>
      </c>
      <c r="GV1179">
        <f t="shared" si="1216"/>
        <v>0</v>
      </c>
      <c r="GW1179">
        <v>1</v>
      </c>
      <c r="GX1179">
        <f t="shared" si="1217"/>
        <v>0</v>
      </c>
      <c r="HA1179">
        <v>0</v>
      </c>
      <c r="HB1179">
        <v>0</v>
      </c>
      <c r="HC1179">
        <f t="shared" si="1218"/>
        <v>0</v>
      </c>
      <c r="HE1179" t="s">
        <v>3</v>
      </c>
      <c r="HF1179" t="s">
        <v>3</v>
      </c>
      <c r="HM1179" t="s">
        <v>3</v>
      </c>
      <c r="HN1179" t="s">
        <v>3</v>
      </c>
      <c r="HO1179" t="s">
        <v>3</v>
      </c>
      <c r="HP1179" t="s">
        <v>3</v>
      </c>
      <c r="HQ1179" t="s">
        <v>3</v>
      </c>
      <c r="HS1179">
        <v>0</v>
      </c>
      <c r="IK1179">
        <v>0</v>
      </c>
    </row>
    <row r="1180" spans="1:255" x14ac:dyDescent="0.25">
      <c r="A1180" s="2">
        <v>18</v>
      </c>
      <c r="B1180" s="2">
        <v>1</v>
      </c>
      <c r="C1180" s="2">
        <v>1145</v>
      </c>
      <c r="D1180" s="2"/>
      <c r="E1180" s="2" t="s">
        <v>615</v>
      </c>
      <c r="F1180" s="2" t="s">
        <v>330</v>
      </c>
      <c r="G1180" s="2" t="s">
        <v>331</v>
      </c>
      <c r="H1180" s="2" t="s">
        <v>32</v>
      </c>
      <c r="I1180" s="2">
        <f>I1176*J1180</f>
        <v>3.6490000000000002E-2</v>
      </c>
      <c r="J1180" s="2">
        <v>2.2115151515151514</v>
      </c>
      <c r="K1180" s="2">
        <v>2.2115149999999999</v>
      </c>
      <c r="L1180" s="2"/>
      <c r="M1180" s="2"/>
      <c r="N1180" s="2"/>
      <c r="O1180" s="2">
        <f t="shared" si="1187"/>
        <v>214.2</v>
      </c>
      <c r="P1180" s="2">
        <f t="shared" si="1188"/>
        <v>214.2</v>
      </c>
      <c r="Q1180" s="2">
        <f t="shared" si="1219"/>
        <v>0</v>
      </c>
      <c r="R1180" s="2">
        <f t="shared" si="1189"/>
        <v>0</v>
      </c>
      <c r="S1180" s="2">
        <f t="shared" si="1190"/>
        <v>0</v>
      </c>
      <c r="T1180" s="2">
        <f t="shared" si="1191"/>
        <v>0</v>
      </c>
      <c r="U1180" s="2">
        <f t="shared" si="1192"/>
        <v>0</v>
      </c>
      <c r="V1180" s="2">
        <f t="shared" si="1193"/>
        <v>0</v>
      </c>
      <c r="W1180" s="2">
        <f t="shared" si="1194"/>
        <v>0</v>
      </c>
      <c r="X1180" s="2">
        <f t="shared" si="1195"/>
        <v>0</v>
      </c>
      <c r="Y1180" s="2">
        <f t="shared" si="1196"/>
        <v>0</v>
      </c>
      <c r="Z1180" s="2"/>
      <c r="AA1180" s="2">
        <v>56481265</v>
      </c>
      <c r="AB1180" s="2">
        <f t="shared" si="1197"/>
        <v>5743.69</v>
      </c>
      <c r="AC1180" s="2">
        <f t="shared" si="1198"/>
        <v>5743.69</v>
      </c>
      <c r="AD1180" s="2">
        <f t="shared" si="1220"/>
        <v>0</v>
      </c>
      <c r="AE1180" s="2">
        <f t="shared" si="1221"/>
        <v>0</v>
      </c>
      <c r="AF1180" s="2">
        <f t="shared" si="1221"/>
        <v>0</v>
      </c>
      <c r="AG1180" s="2">
        <f t="shared" si="1199"/>
        <v>0</v>
      </c>
      <c r="AH1180" s="2">
        <f t="shared" si="1222"/>
        <v>0</v>
      </c>
      <c r="AI1180" s="2">
        <f t="shared" si="1222"/>
        <v>0</v>
      </c>
      <c r="AJ1180" s="2">
        <f t="shared" si="1200"/>
        <v>0</v>
      </c>
      <c r="AK1180" s="2">
        <v>5743.69</v>
      </c>
      <c r="AL1180" s="2">
        <v>5743.69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92</v>
      </c>
      <c r="AU1180" s="2">
        <v>49</v>
      </c>
      <c r="AV1180" s="2">
        <v>1</v>
      </c>
      <c r="AW1180" s="2">
        <v>1.022</v>
      </c>
      <c r="AX1180" s="2"/>
      <c r="AY1180" s="2"/>
      <c r="AZ1180" s="2">
        <v>1</v>
      </c>
      <c r="BA1180" s="2">
        <v>1</v>
      </c>
      <c r="BB1180" s="2">
        <v>1</v>
      </c>
      <c r="BC1180" s="2">
        <v>1</v>
      </c>
      <c r="BD1180" s="2" t="s">
        <v>3</v>
      </c>
      <c r="BE1180" s="2" t="s">
        <v>3</v>
      </c>
      <c r="BF1180" s="2" t="s">
        <v>3</v>
      </c>
      <c r="BG1180" s="2" t="s">
        <v>3</v>
      </c>
      <c r="BH1180" s="2">
        <v>3</v>
      </c>
      <c r="BI1180" s="2">
        <v>1</v>
      </c>
      <c r="BJ1180" s="2" t="s">
        <v>332</v>
      </c>
      <c r="BK1180" s="2"/>
      <c r="BL1180" s="2"/>
      <c r="BM1180" s="2">
        <v>8</v>
      </c>
      <c r="BN1180" s="2">
        <v>0</v>
      </c>
      <c r="BO1180" s="2" t="s">
        <v>3</v>
      </c>
      <c r="BP1180" s="2">
        <v>0</v>
      </c>
      <c r="BQ1180" s="2">
        <v>30</v>
      </c>
      <c r="BR1180" s="2">
        <v>0</v>
      </c>
      <c r="BS1180" s="2">
        <v>1</v>
      </c>
      <c r="BT1180" s="2">
        <v>1</v>
      </c>
      <c r="BU1180" s="2">
        <v>1</v>
      </c>
      <c r="BV1180" s="2">
        <v>1</v>
      </c>
      <c r="BW1180" s="2">
        <v>1</v>
      </c>
      <c r="BX1180" s="2">
        <v>1</v>
      </c>
      <c r="BY1180" s="2" t="s">
        <v>3</v>
      </c>
      <c r="BZ1180" s="2">
        <v>92</v>
      </c>
      <c r="CA1180" s="2">
        <v>49</v>
      </c>
      <c r="CB1180" s="2" t="s">
        <v>3</v>
      </c>
      <c r="CC1180" s="2"/>
      <c r="CD1180" s="2"/>
      <c r="CE1180" s="2">
        <v>30</v>
      </c>
      <c r="CF1180" s="2">
        <v>0</v>
      </c>
      <c r="CG1180" s="2">
        <v>0</v>
      </c>
      <c r="CH1180" s="2"/>
      <c r="CI1180" s="2"/>
      <c r="CJ1180" s="2"/>
      <c r="CK1180" s="2"/>
      <c r="CL1180" s="2"/>
      <c r="CM1180" s="2">
        <v>0</v>
      </c>
      <c r="CN1180" s="2" t="s">
        <v>3</v>
      </c>
      <c r="CO1180" s="2">
        <v>0</v>
      </c>
      <c r="CP1180" s="2">
        <f t="shared" si="1201"/>
        <v>214.2</v>
      </c>
      <c r="CQ1180" s="2">
        <f t="shared" si="1202"/>
        <v>5870.05</v>
      </c>
      <c r="CR1180" s="2">
        <f t="shared" si="1223"/>
        <v>0</v>
      </c>
      <c r="CS1180" s="2">
        <f t="shared" si="1203"/>
        <v>0</v>
      </c>
      <c r="CT1180" s="2">
        <f t="shared" si="1204"/>
        <v>0</v>
      </c>
      <c r="CU1180" s="2">
        <f t="shared" si="1205"/>
        <v>0</v>
      </c>
      <c r="CV1180" s="2">
        <f t="shared" si="1206"/>
        <v>0</v>
      </c>
      <c r="CW1180" s="2">
        <f t="shared" si="1207"/>
        <v>0</v>
      </c>
      <c r="CX1180" s="2">
        <f t="shared" si="1208"/>
        <v>0</v>
      </c>
      <c r="CY1180" s="2">
        <f t="shared" si="1209"/>
        <v>0</v>
      </c>
      <c r="CZ1180" s="2">
        <f t="shared" si="1210"/>
        <v>0</v>
      </c>
      <c r="DA1180" s="2"/>
      <c r="DB1180" s="2"/>
      <c r="DC1180" s="2" t="s">
        <v>3</v>
      </c>
      <c r="DD1180" s="2" t="s">
        <v>3</v>
      </c>
      <c r="DE1180" s="2" t="s">
        <v>3</v>
      </c>
      <c r="DF1180" s="2" t="s">
        <v>3</v>
      </c>
      <c r="DG1180" s="2" t="s">
        <v>3</v>
      </c>
      <c r="DH1180" s="2" t="s">
        <v>3</v>
      </c>
      <c r="DI1180" s="2" t="s">
        <v>3</v>
      </c>
      <c r="DJ1180" s="2" t="s">
        <v>3</v>
      </c>
      <c r="DK1180" s="2" t="s">
        <v>3</v>
      </c>
      <c r="DL1180" s="2" t="s">
        <v>3</v>
      </c>
      <c r="DM1180" s="2" t="s">
        <v>3</v>
      </c>
      <c r="DN1180" s="2">
        <v>0</v>
      </c>
      <c r="DO1180" s="2">
        <v>0</v>
      </c>
      <c r="DP1180" s="2">
        <v>1</v>
      </c>
      <c r="DQ1180" s="2">
        <v>1</v>
      </c>
      <c r="DR1180" s="2"/>
      <c r="DS1180" s="2"/>
      <c r="DT1180" s="2"/>
      <c r="DU1180" s="2">
        <v>1009</v>
      </c>
      <c r="DV1180" s="2" t="s">
        <v>32</v>
      </c>
      <c r="DW1180" s="2" t="s">
        <v>32</v>
      </c>
      <c r="DX1180" s="2">
        <v>1000</v>
      </c>
      <c r="DY1180" s="2"/>
      <c r="DZ1180" s="2" t="s">
        <v>3</v>
      </c>
      <c r="EA1180" s="2" t="s">
        <v>3</v>
      </c>
      <c r="EB1180" s="2" t="s">
        <v>3</v>
      </c>
      <c r="EC1180" s="2" t="s">
        <v>3</v>
      </c>
      <c r="ED1180" s="2"/>
      <c r="EE1180" s="2">
        <v>55586444</v>
      </c>
      <c r="EF1180" s="2">
        <v>30</v>
      </c>
      <c r="EG1180" s="2" t="s">
        <v>117</v>
      </c>
      <c r="EH1180" s="2">
        <v>0</v>
      </c>
      <c r="EI1180" s="2" t="s">
        <v>3</v>
      </c>
      <c r="EJ1180" s="2">
        <v>1</v>
      </c>
      <c r="EK1180" s="2">
        <v>8</v>
      </c>
      <c r="EL1180" s="2" t="s">
        <v>233</v>
      </c>
      <c r="EM1180" s="2" t="s">
        <v>234</v>
      </c>
      <c r="EN1180" s="2"/>
      <c r="EO1180" s="2" t="s">
        <v>3</v>
      </c>
      <c r="EP1180" s="2"/>
      <c r="EQ1180" s="2">
        <v>0</v>
      </c>
      <c r="ER1180" s="2">
        <v>5743.69</v>
      </c>
      <c r="ES1180" s="2">
        <v>5743.69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>
        <v>0</v>
      </c>
      <c r="FR1180" s="2">
        <v>0</v>
      </c>
      <c r="FS1180" s="2">
        <v>0</v>
      </c>
      <c r="FT1180" s="2"/>
      <c r="FU1180" s="2"/>
      <c r="FV1180" s="2"/>
      <c r="FW1180" s="2"/>
      <c r="FX1180" s="2">
        <v>92</v>
      </c>
      <c r="FY1180" s="2">
        <v>49</v>
      </c>
      <c r="FZ1180" s="2"/>
      <c r="GA1180" s="2" t="s">
        <v>3</v>
      </c>
      <c r="GB1180" s="2"/>
      <c r="GC1180" s="2"/>
      <c r="GD1180" s="2">
        <v>1</v>
      </c>
      <c r="GE1180" s="2"/>
      <c r="GF1180" s="2">
        <v>-977438433</v>
      </c>
      <c r="GG1180" s="2">
        <v>2</v>
      </c>
      <c r="GH1180" s="2">
        <v>1</v>
      </c>
      <c r="GI1180" s="2">
        <v>-2</v>
      </c>
      <c r="GJ1180" s="2">
        <v>0</v>
      </c>
      <c r="GK1180" s="2">
        <v>0</v>
      </c>
      <c r="GL1180" s="2">
        <f t="shared" si="1211"/>
        <v>0</v>
      </c>
      <c r="GM1180" s="2">
        <f t="shared" si="1212"/>
        <v>214.2</v>
      </c>
      <c r="GN1180" s="2">
        <f t="shared" si="1213"/>
        <v>214.2</v>
      </c>
      <c r="GO1180" s="2">
        <f t="shared" si="1214"/>
        <v>0</v>
      </c>
      <c r="GP1180" s="2">
        <f t="shared" si="1215"/>
        <v>0</v>
      </c>
      <c r="GQ1180" s="2"/>
      <c r="GR1180" s="2">
        <v>0</v>
      </c>
      <c r="GS1180" s="2">
        <v>3</v>
      </c>
      <c r="GT1180" s="2">
        <v>0</v>
      </c>
      <c r="GU1180" s="2" t="s">
        <v>3</v>
      </c>
      <c r="GV1180" s="2">
        <f t="shared" si="1216"/>
        <v>0</v>
      </c>
      <c r="GW1180" s="2">
        <v>1</v>
      </c>
      <c r="GX1180" s="2">
        <f t="shared" si="1217"/>
        <v>0</v>
      </c>
      <c r="GY1180" s="2"/>
      <c r="GZ1180" s="2"/>
      <c r="HA1180" s="2">
        <v>0</v>
      </c>
      <c r="HB1180" s="2">
        <v>0</v>
      </c>
      <c r="HC1180" s="2">
        <f t="shared" si="1218"/>
        <v>0</v>
      </c>
      <c r="HD1180" s="2"/>
      <c r="HE1180" s="2" t="s">
        <v>3</v>
      </c>
      <c r="HF1180" s="2" t="s">
        <v>3</v>
      </c>
      <c r="HG1180" s="2"/>
      <c r="HH1180" s="2"/>
      <c r="HI1180" s="2"/>
      <c r="HJ1180" s="2"/>
      <c r="HK1180" s="2"/>
      <c r="HL1180" s="2"/>
      <c r="HM1180" s="2" t="s">
        <v>3</v>
      </c>
      <c r="HN1180" s="2" t="s">
        <v>3</v>
      </c>
      <c r="HO1180" s="2" t="s">
        <v>3</v>
      </c>
      <c r="HP1180" s="2" t="s">
        <v>3</v>
      </c>
      <c r="HQ1180" s="2" t="s">
        <v>3</v>
      </c>
      <c r="HR1180" s="2"/>
      <c r="HS1180" s="2">
        <v>0</v>
      </c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>
        <v>0</v>
      </c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</row>
    <row r="1181" spans="1:255" x14ac:dyDescent="0.25">
      <c r="A1181">
        <v>18</v>
      </c>
      <c r="B1181">
        <v>1</v>
      </c>
      <c r="C1181">
        <v>1162</v>
      </c>
      <c r="E1181" t="s">
        <v>615</v>
      </c>
      <c r="F1181" t="s">
        <v>330</v>
      </c>
      <c r="G1181" t="s">
        <v>331</v>
      </c>
      <c r="H1181" t="s">
        <v>32</v>
      </c>
      <c r="I1181">
        <f>I1177*J1181</f>
        <v>3.6490000000000002E-2</v>
      </c>
      <c r="J1181">
        <v>2.2115151515151514</v>
      </c>
      <c r="K1181">
        <v>2.2115149999999999</v>
      </c>
      <c r="O1181">
        <f t="shared" si="1187"/>
        <v>3562.15</v>
      </c>
      <c r="P1181">
        <f t="shared" si="1188"/>
        <v>3562.15</v>
      </c>
      <c r="Q1181">
        <f t="shared" si="1219"/>
        <v>0</v>
      </c>
      <c r="R1181">
        <f t="shared" si="1189"/>
        <v>0</v>
      </c>
      <c r="S1181">
        <f t="shared" si="1190"/>
        <v>0</v>
      </c>
      <c r="T1181">
        <f t="shared" si="1191"/>
        <v>0</v>
      </c>
      <c r="U1181">
        <f t="shared" si="1192"/>
        <v>0</v>
      </c>
      <c r="V1181">
        <f t="shared" si="1193"/>
        <v>0</v>
      </c>
      <c r="W1181">
        <f t="shared" si="1194"/>
        <v>0</v>
      </c>
      <c r="X1181">
        <f t="shared" si="1195"/>
        <v>0</v>
      </c>
      <c r="Y1181">
        <f t="shared" si="1196"/>
        <v>0</v>
      </c>
      <c r="AA1181">
        <v>56481267</v>
      </c>
      <c r="AB1181">
        <f t="shared" si="1197"/>
        <v>5743.69</v>
      </c>
      <c r="AC1181">
        <f t="shared" si="1198"/>
        <v>5743.69</v>
      </c>
      <c r="AD1181">
        <f t="shared" si="1220"/>
        <v>0</v>
      </c>
      <c r="AE1181">
        <f t="shared" si="1221"/>
        <v>0</v>
      </c>
      <c r="AF1181">
        <f t="shared" si="1221"/>
        <v>0</v>
      </c>
      <c r="AG1181">
        <f t="shared" si="1199"/>
        <v>0</v>
      </c>
      <c r="AH1181">
        <f t="shared" si="1222"/>
        <v>0</v>
      </c>
      <c r="AI1181">
        <f t="shared" si="1222"/>
        <v>0</v>
      </c>
      <c r="AJ1181">
        <f t="shared" si="1200"/>
        <v>0</v>
      </c>
      <c r="AK1181">
        <v>5743.69</v>
      </c>
      <c r="AL1181">
        <v>5743.69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92</v>
      </c>
      <c r="AU1181">
        <v>49</v>
      </c>
      <c r="AV1181">
        <v>1</v>
      </c>
      <c r="AW1181">
        <v>1.022</v>
      </c>
      <c r="AZ1181">
        <v>1</v>
      </c>
      <c r="BA1181">
        <v>1</v>
      </c>
      <c r="BB1181">
        <v>1</v>
      </c>
      <c r="BC1181">
        <v>16.63</v>
      </c>
      <c r="BD1181" t="s">
        <v>3</v>
      </c>
      <c r="BE1181" t="s">
        <v>3</v>
      </c>
      <c r="BF1181" t="s">
        <v>3</v>
      </c>
      <c r="BG1181" t="s">
        <v>3</v>
      </c>
      <c r="BH1181">
        <v>3</v>
      </c>
      <c r="BI1181">
        <v>1</v>
      </c>
      <c r="BJ1181" t="s">
        <v>332</v>
      </c>
      <c r="BM1181">
        <v>8</v>
      </c>
      <c r="BN1181">
        <v>0</v>
      </c>
      <c r="BO1181" t="s">
        <v>330</v>
      </c>
      <c r="BP1181">
        <v>1</v>
      </c>
      <c r="BQ1181">
        <v>30</v>
      </c>
      <c r="BR1181">
        <v>0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 t="s">
        <v>3</v>
      </c>
      <c r="BZ1181">
        <v>92</v>
      </c>
      <c r="CA1181">
        <v>49</v>
      </c>
      <c r="CB1181" t="s">
        <v>3</v>
      </c>
      <c r="CE1181">
        <v>30</v>
      </c>
      <c r="CF1181">
        <v>0</v>
      </c>
      <c r="CG1181">
        <v>0</v>
      </c>
      <c r="CM1181">
        <v>0</v>
      </c>
      <c r="CN1181" t="s">
        <v>3</v>
      </c>
      <c r="CO1181">
        <v>0</v>
      </c>
      <c r="CP1181">
        <f t="shared" si="1201"/>
        <v>3562.15</v>
      </c>
      <c r="CQ1181">
        <f t="shared" si="1202"/>
        <v>97618.93</v>
      </c>
      <c r="CR1181">
        <f t="shared" si="1223"/>
        <v>0</v>
      </c>
      <c r="CS1181">
        <f t="shared" si="1203"/>
        <v>0</v>
      </c>
      <c r="CT1181">
        <f t="shared" si="1204"/>
        <v>0</v>
      </c>
      <c r="CU1181">
        <f t="shared" si="1205"/>
        <v>0</v>
      </c>
      <c r="CV1181">
        <f t="shared" si="1206"/>
        <v>0</v>
      </c>
      <c r="CW1181">
        <f t="shared" si="1207"/>
        <v>0</v>
      </c>
      <c r="CX1181">
        <f t="shared" si="1208"/>
        <v>0</v>
      </c>
      <c r="CY1181">
        <f t="shared" si="1209"/>
        <v>0</v>
      </c>
      <c r="CZ1181">
        <f t="shared" si="1210"/>
        <v>0</v>
      </c>
      <c r="DC1181" t="s">
        <v>3</v>
      </c>
      <c r="DD1181" t="s">
        <v>3</v>
      </c>
      <c r="DE1181" t="s">
        <v>3</v>
      </c>
      <c r="DF1181" t="s">
        <v>3</v>
      </c>
      <c r="DG1181" t="s">
        <v>3</v>
      </c>
      <c r="DH1181" t="s">
        <v>3</v>
      </c>
      <c r="DI1181" t="s">
        <v>3</v>
      </c>
      <c r="DJ1181" t="s">
        <v>3</v>
      </c>
      <c r="DK1181" t="s">
        <v>3</v>
      </c>
      <c r="DL1181" t="s">
        <v>3</v>
      </c>
      <c r="DM1181" t="s">
        <v>3</v>
      </c>
      <c r="DN1181">
        <v>0</v>
      </c>
      <c r="DO1181">
        <v>0</v>
      </c>
      <c r="DP1181">
        <v>1</v>
      </c>
      <c r="DQ1181">
        <v>1</v>
      </c>
      <c r="DU1181">
        <v>1009</v>
      </c>
      <c r="DV1181" t="s">
        <v>32</v>
      </c>
      <c r="DW1181" t="s">
        <v>32</v>
      </c>
      <c r="DX1181">
        <v>1000</v>
      </c>
      <c r="DZ1181" t="s">
        <v>3</v>
      </c>
      <c r="EA1181" t="s">
        <v>3</v>
      </c>
      <c r="EB1181" t="s">
        <v>3</v>
      </c>
      <c r="EC1181" t="s">
        <v>3</v>
      </c>
      <c r="EE1181">
        <v>55586444</v>
      </c>
      <c r="EF1181">
        <v>30</v>
      </c>
      <c r="EG1181" t="s">
        <v>117</v>
      </c>
      <c r="EH1181">
        <v>0</v>
      </c>
      <c r="EI1181" t="s">
        <v>3</v>
      </c>
      <c r="EJ1181">
        <v>1</v>
      </c>
      <c r="EK1181">
        <v>8</v>
      </c>
      <c r="EL1181" t="s">
        <v>233</v>
      </c>
      <c r="EM1181" t="s">
        <v>234</v>
      </c>
      <c r="EO1181" t="s">
        <v>3</v>
      </c>
      <c r="EQ1181">
        <v>0</v>
      </c>
      <c r="ER1181">
        <v>5743.69</v>
      </c>
      <c r="ES1181">
        <v>5743.69</v>
      </c>
      <c r="ET1181">
        <v>0</v>
      </c>
      <c r="EU1181">
        <v>0</v>
      </c>
      <c r="EV1181">
        <v>0</v>
      </c>
      <c r="EW1181">
        <v>0</v>
      </c>
      <c r="EX1181">
        <v>0</v>
      </c>
      <c r="FQ1181">
        <v>0</v>
      </c>
      <c r="FR1181">
        <v>0</v>
      </c>
      <c r="FS1181">
        <v>0</v>
      </c>
      <c r="FX1181">
        <v>92</v>
      </c>
      <c r="FY1181">
        <v>49</v>
      </c>
      <c r="GA1181" t="s">
        <v>3</v>
      </c>
      <c r="GD1181">
        <v>1</v>
      </c>
      <c r="GF1181">
        <v>-977438433</v>
      </c>
      <c r="GG1181">
        <v>2</v>
      </c>
      <c r="GH1181">
        <v>1</v>
      </c>
      <c r="GI1181">
        <v>2</v>
      </c>
      <c r="GJ1181">
        <v>0</v>
      </c>
      <c r="GK1181">
        <v>0</v>
      </c>
      <c r="GL1181">
        <f t="shared" si="1211"/>
        <v>0</v>
      </c>
      <c r="GM1181">
        <f t="shared" si="1212"/>
        <v>3562.15</v>
      </c>
      <c r="GN1181">
        <f t="shared" si="1213"/>
        <v>3562.15</v>
      </c>
      <c r="GO1181">
        <f t="shared" si="1214"/>
        <v>0</v>
      </c>
      <c r="GP1181">
        <f t="shared" si="1215"/>
        <v>0</v>
      </c>
      <c r="GR1181">
        <v>0</v>
      </c>
      <c r="GS1181">
        <v>3</v>
      </c>
      <c r="GT1181">
        <v>0</v>
      </c>
      <c r="GU1181" t="s">
        <v>3</v>
      </c>
      <c r="GV1181">
        <f t="shared" si="1216"/>
        <v>0</v>
      </c>
      <c r="GW1181">
        <v>1</v>
      </c>
      <c r="GX1181">
        <f t="shared" si="1217"/>
        <v>0</v>
      </c>
      <c r="HA1181">
        <v>0</v>
      </c>
      <c r="HB1181">
        <v>0</v>
      </c>
      <c r="HC1181">
        <f t="shared" si="1218"/>
        <v>0</v>
      </c>
      <c r="HE1181" t="s">
        <v>3</v>
      </c>
      <c r="HF1181" t="s">
        <v>3</v>
      </c>
      <c r="HM1181" t="s">
        <v>3</v>
      </c>
      <c r="HN1181" t="s">
        <v>3</v>
      </c>
      <c r="HO1181" t="s">
        <v>3</v>
      </c>
      <c r="HP1181" t="s">
        <v>3</v>
      </c>
      <c r="HQ1181" t="s">
        <v>3</v>
      </c>
      <c r="HS1181">
        <v>0</v>
      </c>
      <c r="IK1181">
        <v>0</v>
      </c>
    </row>
    <row r="1182" spans="1:255" x14ac:dyDescent="0.25">
      <c r="A1182" s="2">
        <v>18</v>
      </c>
      <c r="B1182" s="2">
        <v>1</v>
      </c>
      <c r="C1182" s="2">
        <v>1144</v>
      </c>
      <c r="D1182" s="2"/>
      <c r="E1182" s="2" t="s">
        <v>616</v>
      </c>
      <c r="F1182" s="2" t="s">
        <v>248</v>
      </c>
      <c r="G1182" s="2" t="s">
        <v>249</v>
      </c>
      <c r="H1182" s="2" t="s">
        <v>158</v>
      </c>
      <c r="I1182" s="2">
        <f>I1176*J1182</f>
        <v>1.6747499999999997</v>
      </c>
      <c r="J1182" s="2">
        <v>101.49999999999999</v>
      </c>
      <c r="K1182" s="2">
        <v>101.5</v>
      </c>
      <c r="L1182" s="2"/>
      <c r="M1182" s="2"/>
      <c r="N1182" s="2"/>
      <c r="O1182" s="2">
        <f t="shared" si="1187"/>
        <v>1249</v>
      </c>
      <c r="P1182" s="2">
        <f t="shared" si="1188"/>
        <v>1249</v>
      </c>
      <c r="Q1182" s="2">
        <f t="shared" si="1219"/>
        <v>0</v>
      </c>
      <c r="R1182" s="2">
        <f t="shared" si="1189"/>
        <v>0</v>
      </c>
      <c r="S1182" s="2">
        <f t="shared" si="1190"/>
        <v>0</v>
      </c>
      <c r="T1182" s="2">
        <f t="shared" si="1191"/>
        <v>0</v>
      </c>
      <c r="U1182" s="2">
        <f t="shared" si="1192"/>
        <v>0</v>
      </c>
      <c r="V1182" s="2">
        <f t="shared" si="1193"/>
        <v>0</v>
      </c>
      <c r="W1182" s="2">
        <f t="shared" si="1194"/>
        <v>0</v>
      </c>
      <c r="X1182" s="2">
        <f t="shared" si="1195"/>
        <v>0</v>
      </c>
      <c r="Y1182" s="2">
        <f t="shared" si="1196"/>
        <v>0</v>
      </c>
      <c r="Z1182" s="2"/>
      <c r="AA1182" s="2">
        <v>56481265</v>
      </c>
      <c r="AB1182" s="2">
        <f t="shared" si="1197"/>
        <v>729.73</v>
      </c>
      <c r="AC1182" s="2">
        <f t="shared" si="1198"/>
        <v>729.73</v>
      </c>
      <c r="AD1182" s="2">
        <f t="shared" si="1220"/>
        <v>0</v>
      </c>
      <c r="AE1182" s="2">
        <f t="shared" si="1221"/>
        <v>0</v>
      </c>
      <c r="AF1182" s="2">
        <f t="shared" si="1221"/>
        <v>0</v>
      </c>
      <c r="AG1182" s="2">
        <f t="shared" si="1199"/>
        <v>0</v>
      </c>
      <c r="AH1182" s="2">
        <f t="shared" si="1222"/>
        <v>0</v>
      </c>
      <c r="AI1182" s="2">
        <f t="shared" si="1222"/>
        <v>0</v>
      </c>
      <c r="AJ1182" s="2">
        <f t="shared" si="1200"/>
        <v>0</v>
      </c>
      <c r="AK1182" s="2">
        <v>729.73</v>
      </c>
      <c r="AL1182" s="2">
        <v>729.73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92</v>
      </c>
      <c r="AU1182" s="2">
        <v>49</v>
      </c>
      <c r="AV1182" s="2">
        <v>1</v>
      </c>
      <c r="AW1182" s="2">
        <v>1.022</v>
      </c>
      <c r="AX1182" s="2"/>
      <c r="AY1182" s="2"/>
      <c r="AZ1182" s="2">
        <v>1</v>
      </c>
      <c r="BA1182" s="2">
        <v>1</v>
      </c>
      <c r="BB1182" s="2">
        <v>1</v>
      </c>
      <c r="BC1182" s="2">
        <v>1</v>
      </c>
      <c r="BD1182" s="2" t="s">
        <v>3</v>
      </c>
      <c r="BE1182" s="2" t="s">
        <v>3</v>
      </c>
      <c r="BF1182" s="2" t="s">
        <v>3</v>
      </c>
      <c r="BG1182" s="2" t="s">
        <v>3</v>
      </c>
      <c r="BH1182" s="2">
        <v>3</v>
      </c>
      <c r="BI1182" s="2">
        <v>1</v>
      </c>
      <c r="BJ1182" s="2" t="s">
        <v>250</v>
      </c>
      <c r="BK1182" s="2"/>
      <c r="BL1182" s="2"/>
      <c r="BM1182" s="2">
        <v>8</v>
      </c>
      <c r="BN1182" s="2">
        <v>0</v>
      </c>
      <c r="BO1182" s="2" t="s">
        <v>3</v>
      </c>
      <c r="BP1182" s="2">
        <v>0</v>
      </c>
      <c r="BQ1182" s="2">
        <v>30</v>
      </c>
      <c r="BR1182" s="2">
        <v>0</v>
      </c>
      <c r="BS1182" s="2">
        <v>1</v>
      </c>
      <c r="BT1182" s="2">
        <v>1</v>
      </c>
      <c r="BU1182" s="2">
        <v>1</v>
      </c>
      <c r="BV1182" s="2">
        <v>1</v>
      </c>
      <c r="BW1182" s="2">
        <v>1</v>
      </c>
      <c r="BX1182" s="2">
        <v>1</v>
      </c>
      <c r="BY1182" s="2" t="s">
        <v>3</v>
      </c>
      <c r="BZ1182" s="2">
        <v>92</v>
      </c>
      <c r="CA1182" s="2">
        <v>49</v>
      </c>
      <c r="CB1182" s="2" t="s">
        <v>3</v>
      </c>
      <c r="CC1182" s="2"/>
      <c r="CD1182" s="2"/>
      <c r="CE1182" s="2">
        <v>30</v>
      </c>
      <c r="CF1182" s="2">
        <v>0</v>
      </c>
      <c r="CG1182" s="2">
        <v>0</v>
      </c>
      <c r="CH1182" s="2"/>
      <c r="CI1182" s="2"/>
      <c r="CJ1182" s="2"/>
      <c r="CK1182" s="2"/>
      <c r="CL1182" s="2"/>
      <c r="CM1182" s="2">
        <v>0</v>
      </c>
      <c r="CN1182" s="2" t="s">
        <v>3</v>
      </c>
      <c r="CO1182" s="2">
        <v>0</v>
      </c>
      <c r="CP1182" s="2">
        <f t="shared" si="1201"/>
        <v>1249</v>
      </c>
      <c r="CQ1182" s="2">
        <f t="shared" si="1202"/>
        <v>745.78</v>
      </c>
      <c r="CR1182" s="2">
        <f t="shared" si="1223"/>
        <v>0</v>
      </c>
      <c r="CS1182" s="2">
        <f t="shared" si="1203"/>
        <v>0</v>
      </c>
      <c r="CT1182" s="2">
        <f t="shared" si="1204"/>
        <v>0</v>
      </c>
      <c r="CU1182" s="2">
        <f t="shared" si="1205"/>
        <v>0</v>
      </c>
      <c r="CV1182" s="2">
        <f t="shared" si="1206"/>
        <v>0</v>
      </c>
      <c r="CW1182" s="2">
        <f t="shared" si="1207"/>
        <v>0</v>
      </c>
      <c r="CX1182" s="2">
        <f t="shared" si="1208"/>
        <v>0</v>
      </c>
      <c r="CY1182" s="2">
        <f t="shared" si="1209"/>
        <v>0</v>
      </c>
      <c r="CZ1182" s="2">
        <f t="shared" si="1210"/>
        <v>0</v>
      </c>
      <c r="DA1182" s="2"/>
      <c r="DB1182" s="2"/>
      <c r="DC1182" s="2" t="s">
        <v>3</v>
      </c>
      <c r="DD1182" s="2" t="s">
        <v>3</v>
      </c>
      <c r="DE1182" s="2" t="s">
        <v>3</v>
      </c>
      <c r="DF1182" s="2" t="s">
        <v>3</v>
      </c>
      <c r="DG1182" s="2" t="s">
        <v>3</v>
      </c>
      <c r="DH1182" s="2" t="s">
        <v>3</v>
      </c>
      <c r="DI1182" s="2" t="s">
        <v>3</v>
      </c>
      <c r="DJ1182" s="2" t="s">
        <v>3</v>
      </c>
      <c r="DK1182" s="2" t="s">
        <v>3</v>
      </c>
      <c r="DL1182" s="2" t="s">
        <v>3</v>
      </c>
      <c r="DM1182" s="2" t="s">
        <v>3</v>
      </c>
      <c r="DN1182" s="2">
        <v>0</v>
      </c>
      <c r="DO1182" s="2">
        <v>0</v>
      </c>
      <c r="DP1182" s="2">
        <v>1</v>
      </c>
      <c r="DQ1182" s="2">
        <v>1</v>
      </c>
      <c r="DR1182" s="2"/>
      <c r="DS1182" s="2"/>
      <c r="DT1182" s="2"/>
      <c r="DU1182" s="2">
        <v>1007</v>
      </c>
      <c r="DV1182" s="2" t="s">
        <v>158</v>
      </c>
      <c r="DW1182" s="2" t="s">
        <v>158</v>
      </c>
      <c r="DX1182" s="2">
        <v>1</v>
      </c>
      <c r="DY1182" s="2"/>
      <c r="DZ1182" s="2" t="s">
        <v>3</v>
      </c>
      <c r="EA1182" s="2" t="s">
        <v>3</v>
      </c>
      <c r="EB1182" s="2" t="s">
        <v>3</v>
      </c>
      <c r="EC1182" s="2" t="s">
        <v>3</v>
      </c>
      <c r="ED1182" s="2"/>
      <c r="EE1182" s="2">
        <v>55586444</v>
      </c>
      <c r="EF1182" s="2">
        <v>30</v>
      </c>
      <c r="EG1182" s="2" t="s">
        <v>117</v>
      </c>
      <c r="EH1182" s="2">
        <v>0</v>
      </c>
      <c r="EI1182" s="2" t="s">
        <v>3</v>
      </c>
      <c r="EJ1182" s="2">
        <v>1</v>
      </c>
      <c r="EK1182" s="2">
        <v>8</v>
      </c>
      <c r="EL1182" s="2" t="s">
        <v>233</v>
      </c>
      <c r="EM1182" s="2" t="s">
        <v>234</v>
      </c>
      <c r="EN1182" s="2"/>
      <c r="EO1182" s="2" t="s">
        <v>3</v>
      </c>
      <c r="EP1182" s="2"/>
      <c r="EQ1182" s="2">
        <v>0</v>
      </c>
      <c r="ER1182" s="2">
        <v>729.73</v>
      </c>
      <c r="ES1182" s="2">
        <v>729.73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>
        <v>0</v>
      </c>
      <c r="FR1182" s="2">
        <v>0</v>
      </c>
      <c r="FS1182" s="2">
        <v>0</v>
      </c>
      <c r="FT1182" s="2"/>
      <c r="FU1182" s="2"/>
      <c r="FV1182" s="2"/>
      <c r="FW1182" s="2"/>
      <c r="FX1182" s="2">
        <v>92</v>
      </c>
      <c r="FY1182" s="2">
        <v>49</v>
      </c>
      <c r="FZ1182" s="2"/>
      <c r="GA1182" s="2" t="s">
        <v>3</v>
      </c>
      <c r="GB1182" s="2"/>
      <c r="GC1182" s="2"/>
      <c r="GD1182" s="2">
        <v>1</v>
      </c>
      <c r="GE1182" s="2"/>
      <c r="GF1182" s="2">
        <v>-1447999952</v>
      </c>
      <c r="GG1182" s="2">
        <v>2</v>
      </c>
      <c r="GH1182" s="2">
        <v>1</v>
      </c>
      <c r="GI1182" s="2">
        <v>-2</v>
      </c>
      <c r="GJ1182" s="2">
        <v>0</v>
      </c>
      <c r="GK1182" s="2">
        <v>0</v>
      </c>
      <c r="GL1182" s="2">
        <f t="shared" si="1211"/>
        <v>0</v>
      </c>
      <c r="GM1182" s="2">
        <f t="shared" si="1212"/>
        <v>1249</v>
      </c>
      <c r="GN1182" s="2">
        <f t="shared" si="1213"/>
        <v>1249</v>
      </c>
      <c r="GO1182" s="2">
        <f t="shared" si="1214"/>
        <v>0</v>
      </c>
      <c r="GP1182" s="2">
        <f t="shared" si="1215"/>
        <v>0</v>
      </c>
      <c r="GQ1182" s="2"/>
      <c r="GR1182" s="2">
        <v>0</v>
      </c>
      <c r="GS1182" s="2">
        <v>3</v>
      </c>
      <c r="GT1182" s="2">
        <v>0</v>
      </c>
      <c r="GU1182" s="2" t="s">
        <v>3</v>
      </c>
      <c r="GV1182" s="2">
        <f t="shared" si="1216"/>
        <v>0</v>
      </c>
      <c r="GW1182" s="2">
        <v>1</v>
      </c>
      <c r="GX1182" s="2">
        <f t="shared" si="1217"/>
        <v>0</v>
      </c>
      <c r="GY1182" s="2"/>
      <c r="GZ1182" s="2"/>
      <c r="HA1182" s="2">
        <v>0</v>
      </c>
      <c r="HB1182" s="2">
        <v>0</v>
      </c>
      <c r="HC1182" s="2">
        <f t="shared" si="1218"/>
        <v>0</v>
      </c>
      <c r="HD1182" s="2"/>
      <c r="HE1182" s="2" t="s">
        <v>3</v>
      </c>
      <c r="HF1182" s="2" t="s">
        <v>3</v>
      </c>
      <c r="HG1182" s="2"/>
      <c r="HH1182" s="2"/>
      <c r="HI1182" s="2"/>
      <c r="HJ1182" s="2"/>
      <c r="HK1182" s="2"/>
      <c r="HL1182" s="2"/>
      <c r="HM1182" s="2" t="s">
        <v>3</v>
      </c>
      <c r="HN1182" s="2" t="s">
        <v>3</v>
      </c>
      <c r="HO1182" s="2" t="s">
        <v>3</v>
      </c>
      <c r="HP1182" s="2" t="s">
        <v>3</v>
      </c>
      <c r="HQ1182" s="2" t="s">
        <v>3</v>
      </c>
      <c r="HR1182" s="2"/>
      <c r="HS1182" s="2">
        <v>0</v>
      </c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>
        <v>0</v>
      </c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</row>
    <row r="1183" spans="1:255" x14ac:dyDescent="0.25">
      <c r="A1183">
        <v>18</v>
      </c>
      <c r="B1183">
        <v>1</v>
      </c>
      <c r="C1183">
        <v>1161</v>
      </c>
      <c r="E1183" t="s">
        <v>616</v>
      </c>
      <c r="F1183" t="s">
        <v>248</v>
      </c>
      <c r="G1183" t="s">
        <v>249</v>
      </c>
      <c r="H1183" t="s">
        <v>158</v>
      </c>
      <c r="I1183">
        <f>I1177*J1183</f>
        <v>1.6747499999999997</v>
      </c>
      <c r="J1183">
        <v>101.49999999999999</v>
      </c>
      <c r="K1183">
        <v>101.5</v>
      </c>
      <c r="O1183">
        <f t="shared" si="1187"/>
        <v>12589.92</v>
      </c>
      <c r="P1183">
        <f t="shared" si="1188"/>
        <v>12589.92</v>
      </c>
      <c r="Q1183">
        <f t="shared" si="1219"/>
        <v>0</v>
      </c>
      <c r="R1183">
        <f t="shared" si="1189"/>
        <v>0</v>
      </c>
      <c r="S1183">
        <f t="shared" si="1190"/>
        <v>0</v>
      </c>
      <c r="T1183">
        <f t="shared" si="1191"/>
        <v>0</v>
      </c>
      <c r="U1183">
        <f t="shared" si="1192"/>
        <v>0</v>
      </c>
      <c r="V1183">
        <f t="shared" si="1193"/>
        <v>0</v>
      </c>
      <c r="W1183">
        <f t="shared" si="1194"/>
        <v>0</v>
      </c>
      <c r="X1183">
        <f t="shared" si="1195"/>
        <v>0</v>
      </c>
      <c r="Y1183">
        <f t="shared" si="1196"/>
        <v>0</v>
      </c>
      <c r="AA1183">
        <v>56481267</v>
      </c>
      <c r="AB1183">
        <f t="shared" si="1197"/>
        <v>729.73</v>
      </c>
      <c r="AC1183">
        <f t="shared" si="1198"/>
        <v>729.73</v>
      </c>
      <c r="AD1183">
        <f t="shared" si="1220"/>
        <v>0</v>
      </c>
      <c r="AE1183">
        <f t="shared" si="1221"/>
        <v>0</v>
      </c>
      <c r="AF1183">
        <f t="shared" si="1221"/>
        <v>0</v>
      </c>
      <c r="AG1183">
        <f t="shared" si="1199"/>
        <v>0</v>
      </c>
      <c r="AH1183">
        <f t="shared" si="1222"/>
        <v>0</v>
      </c>
      <c r="AI1183">
        <f t="shared" si="1222"/>
        <v>0</v>
      </c>
      <c r="AJ1183">
        <f t="shared" si="1200"/>
        <v>0</v>
      </c>
      <c r="AK1183">
        <v>729.73</v>
      </c>
      <c r="AL1183">
        <v>729.73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92</v>
      </c>
      <c r="AU1183">
        <v>49</v>
      </c>
      <c r="AV1183">
        <v>1</v>
      </c>
      <c r="AW1183">
        <v>1.022</v>
      </c>
      <c r="AZ1183">
        <v>1</v>
      </c>
      <c r="BA1183">
        <v>1</v>
      </c>
      <c r="BB1183">
        <v>1</v>
      </c>
      <c r="BC1183">
        <v>10.08</v>
      </c>
      <c r="BD1183" t="s">
        <v>3</v>
      </c>
      <c r="BE1183" t="s">
        <v>3</v>
      </c>
      <c r="BF1183" t="s">
        <v>3</v>
      </c>
      <c r="BG1183" t="s">
        <v>3</v>
      </c>
      <c r="BH1183">
        <v>3</v>
      </c>
      <c r="BI1183">
        <v>1</v>
      </c>
      <c r="BJ1183" t="s">
        <v>250</v>
      </c>
      <c r="BM1183">
        <v>8</v>
      </c>
      <c r="BN1183">
        <v>0</v>
      </c>
      <c r="BO1183" t="s">
        <v>248</v>
      </c>
      <c r="BP1183">
        <v>1</v>
      </c>
      <c r="BQ1183">
        <v>30</v>
      </c>
      <c r="BR1183">
        <v>0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 t="s">
        <v>3</v>
      </c>
      <c r="BZ1183">
        <v>92</v>
      </c>
      <c r="CA1183">
        <v>49</v>
      </c>
      <c r="CB1183" t="s">
        <v>3</v>
      </c>
      <c r="CE1183">
        <v>30</v>
      </c>
      <c r="CF1183">
        <v>0</v>
      </c>
      <c r="CG1183">
        <v>0</v>
      </c>
      <c r="CM1183">
        <v>0</v>
      </c>
      <c r="CN1183" t="s">
        <v>3</v>
      </c>
      <c r="CO1183">
        <v>0</v>
      </c>
      <c r="CP1183">
        <f t="shared" si="1201"/>
        <v>12589.92</v>
      </c>
      <c r="CQ1183">
        <f t="shared" si="1202"/>
        <v>7517.46</v>
      </c>
      <c r="CR1183">
        <f t="shared" si="1223"/>
        <v>0</v>
      </c>
      <c r="CS1183">
        <f t="shared" si="1203"/>
        <v>0</v>
      </c>
      <c r="CT1183">
        <f t="shared" si="1204"/>
        <v>0</v>
      </c>
      <c r="CU1183">
        <f t="shared" si="1205"/>
        <v>0</v>
      </c>
      <c r="CV1183">
        <f t="shared" si="1206"/>
        <v>0</v>
      </c>
      <c r="CW1183">
        <f t="shared" si="1207"/>
        <v>0</v>
      </c>
      <c r="CX1183">
        <f t="shared" si="1208"/>
        <v>0</v>
      </c>
      <c r="CY1183">
        <f t="shared" si="1209"/>
        <v>0</v>
      </c>
      <c r="CZ1183">
        <f t="shared" si="1210"/>
        <v>0</v>
      </c>
      <c r="DC1183" t="s">
        <v>3</v>
      </c>
      <c r="DD1183" t="s">
        <v>3</v>
      </c>
      <c r="DE1183" t="s">
        <v>3</v>
      </c>
      <c r="DF1183" t="s">
        <v>3</v>
      </c>
      <c r="DG1183" t="s">
        <v>3</v>
      </c>
      <c r="DH1183" t="s">
        <v>3</v>
      </c>
      <c r="DI1183" t="s">
        <v>3</v>
      </c>
      <c r="DJ1183" t="s">
        <v>3</v>
      </c>
      <c r="DK1183" t="s">
        <v>3</v>
      </c>
      <c r="DL1183" t="s">
        <v>3</v>
      </c>
      <c r="DM1183" t="s">
        <v>3</v>
      </c>
      <c r="DN1183">
        <v>0</v>
      </c>
      <c r="DO1183">
        <v>0</v>
      </c>
      <c r="DP1183">
        <v>1</v>
      </c>
      <c r="DQ1183">
        <v>1</v>
      </c>
      <c r="DU1183">
        <v>1007</v>
      </c>
      <c r="DV1183" t="s">
        <v>158</v>
      </c>
      <c r="DW1183" t="s">
        <v>158</v>
      </c>
      <c r="DX1183">
        <v>1</v>
      </c>
      <c r="DZ1183" t="s">
        <v>3</v>
      </c>
      <c r="EA1183" t="s">
        <v>3</v>
      </c>
      <c r="EB1183" t="s">
        <v>3</v>
      </c>
      <c r="EC1183" t="s">
        <v>3</v>
      </c>
      <c r="EE1183">
        <v>55586444</v>
      </c>
      <c r="EF1183">
        <v>30</v>
      </c>
      <c r="EG1183" t="s">
        <v>117</v>
      </c>
      <c r="EH1183">
        <v>0</v>
      </c>
      <c r="EI1183" t="s">
        <v>3</v>
      </c>
      <c r="EJ1183">
        <v>1</v>
      </c>
      <c r="EK1183">
        <v>8</v>
      </c>
      <c r="EL1183" t="s">
        <v>233</v>
      </c>
      <c r="EM1183" t="s">
        <v>234</v>
      </c>
      <c r="EO1183" t="s">
        <v>3</v>
      </c>
      <c r="EQ1183">
        <v>0</v>
      </c>
      <c r="ER1183">
        <v>729.73</v>
      </c>
      <c r="ES1183">
        <v>729.73</v>
      </c>
      <c r="ET1183">
        <v>0</v>
      </c>
      <c r="EU1183">
        <v>0</v>
      </c>
      <c r="EV1183">
        <v>0</v>
      </c>
      <c r="EW1183">
        <v>0</v>
      </c>
      <c r="EX1183">
        <v>0</v>
      </c>
      <c r="FQ1183">
        <v>0</v>
      </c>
      <c r="FR1183">
        <v>0</v>
      </c>
      <c r="FS1183">
        <v>0</v>
      </c>
      <c r="FX1183">
        <v>92</v>
      </c>
      <c r="FY1183">
        <v>49</v>
      </c>
      <c r="GA1183" t="s">
        <v>3</v>
      </c>
      <c r="GD1183">
        <v>1</v>
      </c>
      <c r="GF1183">
        <v>-1447999952</v>
      </c>
      <c r="GG1183">
        <v>2</v>
      </c>
      <c r="GH1183">
        <v>1</v>
      </c>
      <c r="GI1183">
        <v>2</v>
      </c>
      <c r="GJ1183">
        <v>0</v>
      </c>
      <c r="GK1183">
        <v>0</v>
      </c>
      <c r="GL1183">
        <f t="shared" si="1211"/>
        <v>0</v>
      </c>
      <c r="GM1183">
        <f t="shared" si="1212"/>
        <v>12589.92</v>
      </c>
      <c r="GN1183">
        <f t="shared" si="1213"/>
        <v>12589.92</v>
      </c>
      <c r="GO1183">
        <f t="shared" si="1214"/>
        <v>0</v>
      </c>
      <c r="GP1183">
        <f t="shared" si="1215"/>
        <v>0</v>
      </c>
      <c r="GR1183">
        <v>0</v>
      </c>
      <c r="GS1183">
        <v>3</v>
      </c>
      <c r="GT1183">
        <v>0</v>
      </c>
      <c r="GU1183" t="s">
        <v>3</v>
      </c>
      <c r="GV1183">
        <f t="shared" si="1216"/>
        <v>0</v>
      </c>
      <c r="GW1183">
        <v>1</v>
      </c>
      <c r="GX1183">
        <f t="shared" si="1217"/>
        <v>0</v>
      </c>
      <c r="HA1183">
        <v>0</v>
      </c>
      <c r="HB1183">
        <v>0</v>
      </c>
      <c r="HC1183">
        <f t="shared" si="1218"/>
        <v>0</v>
      </c>
      <c r="HE1183" t="s">
        <v>3</v>
      </c>
      <c r="HF1183" t="s">
        <v>3</v>
      </c>
      <c r="HM1183" t="s">
        <v>3</v>
      </c>
      <c r="HN1183" t="s">
        <v>3</v>
      </c>
      <c r="HO1183" t="s">
        <v>3</v>
      </c>
      <c r="HP1183" t="s">
        <v>3</v>
      </c>
      <c r="HQ1183" t="s">
        <v>3</v>
      </c>
      <c r="HS1183">
        <v>0</v>
      </c>
      <c r="IK1183">
        <v>0</v>
      </c>
    </row>
    <row r="1184" spans="1:255" x14ac:dyDescent="0.25">
      <c r="A1184" s="2">
        <v>17</v>
      </c>
      <c r="B1184" s="2">
        <v>1</v>
      </c>
      <c r="C1184" s="2">
        <f>ROW(SmtRes!A1170)</f>
        <v>1170</v>
      </c>
      <c r="D1184" s="2">
        <f>ROW(EtalonRes!A1134)</f>
        <v>1134</v>
      </c>
      <c r="E1184" s="2" t="s">
        <v>617</v>
      </c>
      <c r="F1184" s="2" t="s">
        <v>527</v>
      </c>
      <c r="G1184" s="2" t="s">
        <v>528</v>
      </c>
      <c r="H1184" s="2" t="s">
        <v>529</v>
      </c>
      <c r="I1184" s="2">
        <f>ROUND(3.7/100,9)</f>
        <v>3.6999999999999998E-2</v>
      </c>
      <c r="J1184" s="2">
        <v>0</v>
      </c>
      <c r="K1184" s="2">
        <f>ROUND(3.7/100,9)</f>
        <v>3.6999999999999998E-2</v>
      </c>
      <c r="L1184" s="2"/>
      <c r="M1184" s="2"/>
      <c r="N1184" s="2"/>
      <c r="O1184" s="2">
        <f t="shared" si="1187"/>
        <v>336.52</v>
      </c>
      <c r="P1184" s="2">
        <f t="shared" si="1188"/>
        <v>0</v>
      </c>
      <c r="Q1184" s="2">
        <f>(ROUND((ROUND((((ET1184*1.25*1.1))*AV1184*I1184),2)*BB1184),2)+ROUND((ROUND(((AE1184-((EU1184*1.25*1.1)))*AV1184*I1184),2)*BS1184),2))</f>
        <v>234.52</v>
      </c>
      <c r="R1184" s="2">
        <f t="shared" si="1189"/>
        <v>25.82</v>
      </c>
      <c r="S1184" s="2">
        <f t="shared" si="1190"/>
        <v>102</v>
      </c>
      <c r="T1184" s="2">
        <f t="shared" si="1191"/>
        <v>0</v>
      </c>
      <c r="U1184" s="2">
        <f t="shared" si="1192"/>
        <v>8.6738557949999997</v>
      </c>
      <c r="V1184" s="2">
        <f t="shared" si="1193"/>
        <v>0</v>
      </c>
      <c r="W1184" s="2">
        <f t="shared" si="1194"/>
        <v>0</v>
      </c>
      <c r="X1184" s="2">
        <f t="shared" si="1195"/>
        <v>117.59</v>
      </c>
      <c r="Y1184" s="2">
        <f t="shared" si="1196"/>
        <v>62.63</v>
      </c>
      <c r="Z1184" s="2"/>
      <c r="AA1184" s="2">
        <v>56481265</v>
      </c>
      <c r="AB1184" s="2">
        <f t="shared" si="1197"/>
        <v>8687.0277999999998</v>
      </c>
      <c r="AC1184" s="2">
        <f t="shared" si="1198"/>
        <v>0</v>
      </c>
      <c r="AD1184" s="2">
        <f>ROUND(((((ET1184*1.25*1.1))-((EU1184*1.25*1.1)))+AE1184),6)</f>
        <v>6053.9049999999997</v>
      </c>
      <c r="AE1184" s="2">
        <f>ROUND(((EU1184*1.25*1.1)),6)</f>
        <v>666.62750000000005</v>
      </c>
      <c r="AF1184" s="2">
        <f>ROUND(((EV1184*1.15*1.1)),6)</f>
        <v>2633.1228000000001</v>
      </c>
      <c r="AG1184" s="2">
        <f t="shared" si="1199"/>
        <v>0</v>
      </c>
      <c r="AH1184" s="2">
        <f>((EW1184*1.15*1.1))</f>
        <v>223.905</v>
      </c>
      <c r="AI1184" s="2">
        <f>((EX1184*1.25*1.1))</f>
        <v>0</v>
      </c>
      <c r="AJ1184" s="2">
        <f t="shared" si="1200"/>
        <v>0</v>
      </c>
      <c r="AK1184" s="2">
        <v>6484.36</v>
      </c>
      <c r="AL1184" s="2">
        <v>0</v>
      </c>
      <c r="AM1184" s="2">
        <v>4402.84</v>
      </c>
      <c r="AN1184" s="2">
        <v>484.82</v>
      </c>
      <c r="AO1184" s="2">
        <v>2081.52</v>
      </c>
      <c r="AP1184" s="2">
        <v>0</v>
      </c>
      <c r="AQ1184" s="2">
        <v>177</v>
      </c>
      <c r="AR1184" s="2">
        <v>0</v>
      </c>
      <c r="AS1184" s="2">
        <v>0</v>
      </c>
      <c r="AT1184" s="2">
        <v>92</v>
      </c>
      <c r="AU1184" s="2">
        <v>49</v>
      </c>
      <c r="AV1184" s="2">
        <v>1.0469999999999999</v>
      </c>
      <c r="AW1184" s="2">
        <v>1.0029999999999999</v>
      </c>
      <c r="AX1184" s="2"/>
      <c r="AY1184" s="2"/>
      <c r="AZ1184" s="2">
        <v>1</v>
      </c>
      <c r="BA1184" s="2">
        <v>1</v>
      </c>
      <c r="BB1184" s="2">
        <v>1</v>
      </c>
      <c r="BC1184" s="2">
        <v>1</v>
      </c>
      <c r="BD1184" s="2" t="s">
        <v>3</v>
      </c>
      <c r="BE1184" s="2" t="s">
        <v>3</v>
      </c>
      <c r="BF1184" s="2" t="s">
        <v>3</v>
      </c>
      <c r="BG1184" s="2" t="s">
        <v>3</v>
      </c>
      <c r="BH1184" s="2">
        <v>0</v>
      </c>
      <c r="BI1184" s="2">
        <v>1</v>
      </c>
      <c r="BJ1184" s="2" t="s">
        <v>530</v>
      </c>
      <c r="BK1184" s="2"/>
      <c r="BL1184" s="2"/>
      <c r="BM1184" s="2">
        <v>8</v>
      </c>
      <c r="BN1184" s="2">
        <v>0</v>
      </c>
      <c r="BO1184" s="2" t="s">
        <v>527</v>
      </c>
      <c r="BP1184" s="2">
        <v>1</v>
      </c>
      <c r="BQ1184" s="2">
        <v>30</v>
      </c>
      <c r="BR1184" s="2">
        <v>0</v>
      </c>
      <c r="BS1184" s="2">
        <v>1</v>
      </c>
      <c r="BT1184" s="2">
        <v>1</v>
      </c>
      <c r="BU1184" s="2">
        <v>1</v>
      </c>
      <c r="BV1184" s="2">
        <v>1</v>
      </c>
      <c r="BW1184" s="2">
        <v>1</v>
      </c>
      <c r="BX1184" s="2">
        <v>1</v>
      </c>
      <c r="BY1184" s="2" t="s">
        <v>3</v>
      </c>
      <c r="BZ1184" s="2">
        <v>92</v>
      </c>
      <c r="CA1184" s="2">
        <v>49</v>
      </c>
      <c r="CB1184" s="2" t="s">
        <v>3</v>
      </c>
      <c r="CC1184" s="2"/>
      <c r="CD1184" s="2"/>
      <c r="CE1184" s="2">
        <v>30</v>
      </c>
      <c r="CF1184" s="2">
        <v>0</v>
      </c>
      <c r="CG1184" s="2">
        <v>0</v>
      </c>
      <c r="CH1184" s="2"/>
      <c r="CI1184" s="2"/>
      <c r="CJ1184" s="2"/>
      <c r="CK1184" s="2"/>
      <c r="CL1184" s="2"/>
      <c r="CM1184" s="2">
        <v>0</v>
      </c>
      <c r="CN1184" s="2" t="s">
        <v>3</v>
      </c>
      <c r="CO1184" s="2">
        <v>0</v>
      </c>
      <c r="CP1184" s="2">
        <f t="shared" si="1201"/>
        <v>336.52</v>
      </c>
      <c r="CQ1184" s="2">
        <f t="shared" si="1202"/>
        <v>0</v>
      </c>
      <c r="CR1184" s="2">
        <f>(ROUND((ROUND((((ET1184*1.25*1.1))*AV1184*1),2)*BB1184),2)+ROUND((ROUND(((AE1184-((EU1184*1.25*1.1)))*AV1184*1),2)*BS1184),2))</f>
        <v>6338.44</v>
      </c>
      <c r="CS1184" s="2">
        <f t="shared" si="1203"/>
        <v>697.96</v>
      </c>
      <c r="CT1184" s="2">
        <f t="shared" si="1204"/>
        <v>2756.88</v>
      </c>
      <c r="CU1184" s="2">
        <f t="shared" si="1205"/>
        <v>0</v>
      </c>
      <c r="CV1184" s="2">
        <f t="shared" si="1206"/>
        <v>234.42853499999998</v>
      </c>
      <c r="CW1184" s="2">
        <f t="shared" si="1207"/>
        <v>0</v>
      </c>
      <c r="CX1184" s="2">
        <f t="shared" si="1208"/>
        <v>0</v>
      </c>
      <c r="CY1184" s="2">
        <f t="shared" si="1209"/>
        <v>117.59439999999999</v>
      </c>
      <c r="CZ1184" s="2">
        <f t="shared" si="1210"/>
        <v>62.631799999999991</v>
      </c>
      <c r="DA1184" s="2"/>
      <c r="DB1184" s="2"/>
      <c r="DC1184" s="2" t="s">
        <v>3</v>
      </c>
      <c r="DD1184" s="2" t="s">
        <v>3</v>
      </c>
      <c r="DE1184" s="2" t="s">
        <v>165</v>
      </c>
      <c r="DF1184" s="2" t="s">
        <v>165</v>
      </c>
      <c r="DG1184" s="2" t="s">
        <v>166</v>
      </c>
      <c r="DH1184" s="2" t="s">
        <v>3</v>
      </c>
      <c r="DI1184" s="2" t="s">
        <v>166</v>
      </c>
      <c r="DJ1184" s="2" t="s">
        <v>165</v>
      </c>
      <c r="DK1184" s="2" t="s">
        <v>3</v>
      </c>
      <c r="DL1184" s="2" t="s">
        <v>3</v>
      </c>
      <c r="DM1184" s="2" t="s">
        <v>3</v>
      </c>
      <c r="DN1184" s="2">
        <v>0</v>
      </c>
      <c r="DO1184" s="2">
        <v>0</v>
      </c>
      <c r="DP1184" s="2">
        <v>1</v>
      </c>
      <c r="DQ1184" s="2">
        <v>1</v>
      </c>
      <c r="DR1184" s="2"/>
      <c r="DS1184" s="2"/>
      <c r="DT1184" s="2"/>
      <c r="DU1184" s="2">
        <v>1013</v>
      </c>
      <c r="DV1184" s="2" t="s">
        <v>529</v>
      </c>
      <c r="DW1184" s="2" t="s">
        <v>529</v>
      </c>
      <c r="DX1184" s="2">
        <v>1</v>
      </c>
      <c r="DY1184" s="2"/>
      <c r="DZ1184" s="2" t="s">
        <v>3</v>
      </c>
      <c r="EA1184" s="2" t="s">
        <v>3</v>
      </c>
      <c r="EB1184" s="2" t="s">
        <v>3</v>
      </c>
      <c r="EC1184" s="2" t="s">
        <v>3</v>
      </c>
      <c r="ED1184" s="2"/>
      <c r="EE1184" s="2">
        <v>55586444</v>
      </c>
      <c r="EF1184" s="2">
        <v>30</v>
      </c>
      <c r="EG1184" s="2" t="s">
        <v>117</v>
      </c>
      <c r="EH1184" s="2">
        <v>0</v>
      </c>
      <c r="EI1184" s="2" t="s">
        <v>3</v>
      </c>
      <c r="EJ1184" s="2">
        <v>1</v>
      </c>
      <c r="EK1184" s="2">
        <v>8</v>
      </c>
      <c r="EL1184" s="2" t="s">
        <v>233</v>
      </c>
      <c r="EM1184" s="2" t="s">
        <v>234</v>
      </c>
      <c r="EN1184" s="2"/>
      <c r="EO1184" s="2" t="s">
        <v>52</v>
      </c>
      <c r="EP1184" s="2"/>
      <c r="EQ1184" s="2">
        <v>0</v>
      </c>
      <c r="ER1184" s="2">
        <v>6484.36</v>
      </c>
      <c r="ES1184" s="2">
        <v>0</v>
      </c>
      <c r="ET1184" s="2">
        <v>4402.84</v>
      </c>
      <c r="EU1184" s="2">
        <v>484.82</v>
      </c>
      <c r="EV1184" s="2">
        <v>2081.52</v>
      </c>
      <c r="EW1184" s="2">
        <v>177</v>
      </c>
      <c r="EX1184" s="2">
        <v>0</v>
      </c>
      <c r="EY1184" s="2">
        <v>0</v>
      </c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>
        <v>0</v>
      </c>
      <c r="FR1184" s="2">
        <v>0</v>
      </c>
      <c r="FS1184" s="2">
        <v>0</v>
      </c>
      <c r="FT1184" s="2"/>
      <c r="FU1184" s="2"/>
      <c r="FV1184" s="2"/>
      <c r="FW1184" s="2"/>
      <c r="FX1184" s="2">
        <v>92</v>
      </c>
      <c r="FY1184" s="2">
        <v>49</v>
      </c>
      <c r="FZ1184" s="2"/>
      <c r="GA1184" s="2" t="s">
        <v>3</v>
      </c>
      <c r="GB1184" s="2"/>
      <c r="GC1184" s="2"/>
      <c r="GD1184" s="2">
        <v>1</v>
      </c>
      <c r="GE1184" s="2"/>
      <c r="GF1184" s="2">
        <v>1720707639</v>
      </c>
      <c r="GG1184" s="2">
        <v>2</v>
      </c>
      <c r="GH1184" s="2">
        <v>1</v>
      </c>
      <c r="GI1184" s="2">
        <v>2</v>
      </c>
      <c r="GJ1184" s="2">
        <v>0</v>
      </c>
      <c r="GK1184" s="2">
        <v>0</v>
      </c>
      <c r="GL1184" s="2">
        <f t="shared" si="1211"/>
        <v>0</v>
      </c>
      <c r="GM1184" s="2">
        <f t="shared" si="1212"/>
        <v>516.74</v>
      </c>
      <c r="GN1184" s="2">
        <f t="shared" si="1213"/>
        <v>516.74</v>
      </c>
      <c r="GO1184" s="2">
        <f t="shared" si="1214"/>
        <v>0</v>
      </c>
      <c r="GP1184" s="2">
        <f t="shared" si="1215"/>
        <v>0</v>
      </c>
      <c r="GQ1184" s="2"/>
      <c r="GR1184" s="2">
        <v>0</v>
      </c>
      <c r="GS1184" s="2">
        <v>3</v>
      </c>
      <c r="GT1184" s="2">
        <v>0</v>
      </c>
      <c r="GU1184" s="2" t="s">
        <v>3</v>
      </c>
      <c r="GV1184" s="2">
        <f t="shared" si="1216"/>
        <v>0</v>
      </c>
      <c r="GW1184" s="2">
        <v>1</v>
      </c>
      <c r="GX1184" s="2">
        <f t="shared" si="1217"/>
        <v>0</v>
      </c>
      <c r="GY1184" s="2"/>
      <c r="GZ1184" s="2"/>
      <c r="HA1184" s="2">
        <v>0</v>
      </c>
      <c r="HB1184" s="2">
        <v>0</v>
      </c>
      <c r="HC1184" s="2">
        <f t="shared" si="1218"/>
        <v>0</v>
      </c>
      <c r="HD1184" s="2"/>
      <c r="HE1184" s="2" t="s">
        <v>3</v>
      </c>
      <c r="HF1184" s="2" t="s">
        <v>3</v>
      </c>
      <c r="HG1184" s="2"/>
      <c r="HH1184" s="2"/>
      <c r="HI1184" s="2"/>
      <c r="HJ1184" s="2"/>
      <c r="HK1184" s="2"/>
      <c r="HL1184" s="2"/>
      <c r="HM1184" s="2" t="s">
        <v>3</v>
      </c>
      <c r="HN1184" s="2" t="s">
        <v>3</v>
      </c>
      <c r="HO1184" s="2" t="s">
        <v>3</v>
      </c>
      <c r="HP1184" s="2" t="s">
        <v>3</v>
      </c>
      <c r="HQ1184" s="2" t="s">
        <v>3</v>
      </c>
      <c r="HR1184" s="2"/>
      <c r="HS1184" s="2">
        <v>0</v>
      </c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>
        <v>0</v>
      </c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</row>
    <row r="1185" spans="1:255" x14ac:dyDescent="0.25">
      <c r="A1185">
        <v>17</v>
      </c>
      <c r="B1185">
        <v>1</v>
      </c>
      <c r="C1185">
        <f>ROW(SmtRes!A1176)</f>
        <v>1176</v>
      </c>
      <c r="D1185">
        <f>ROW(EtalonRes!A1140)</f>
        <v>1140</v>
      </c>
      <c r="E1185" t="s">
        <v>617</v>
      </c>
      <c r="F1185" t="s">
        <v>527</v>
      </c>
      <c r="G1185" t="s">
        <v>528</v>
      </c>
      <c r="H1185" t="s">
        <v>529</v>
      </c>
      <c r="I1185">
        <f>ROUND(3.7/100,9)</f>
        <v>3.6999999999999998E-2</v>
      </c>
      <c r="J1185">
        <v>0</v>
      </c>
      <c r="K1185">
        <f>ROUND(3.7/100,9)</f>
        <v>3.6999999999999998E-2</v>
      </c>
      <c r="O1185">
        <f t="shared" si="1187"/>
        <v>8250.0400000000009</v>
      </c>
      <c r="P1185">
        <f t="shared" si="1188"/>
        <v>0</v>
      </c>
      <c r="Q1185">
        <f>(ROUND((ROUND((((ET1185*1.25*1.1))*AV1185*I1185),2)*BB1185),2)+ROUND((ROUND(((AE1185-((EU1185*1.25*1.1)))*AV1185*I1185),2)*BS1185),2))</f>
        <v>3372.4</v>
      </c>
      <c r="R1185">
        <f t="shared" si="1189"/>
        <v>1234.71</v>
      </c>
      <c r="S1185">
        <f t="shared" si="1190"/>
        <v>4877.6400000000003</v>
      </c>
      <c r="T1185">
        <f t="shared" si="1191"/>
        <v>0</v>
      </c>
      <c r="U1185">
        <f t="shared" si="1192"/>
        <v>8.6738557949999997</v>
      </c>
      <c r="V1185">
        <f t="shared" si="1193"/>
        <v>0</v>
      </c>
      <c r="W1185">
        <f t="shared" si="1194"/>
        <v>0</v>
      </c>
      <c r="X1185">
        <f t="shared" si="1195"/>
        <v>5623.36</v>
      </c>
      <c r="Y1185">
        <f t="shared" si="1196"/>
        <v>2995.05</v>
      </c>
      <c r="AA1185">
        <v>56481267</v>
      </c>
      <c r="AB1185">
        <f t="shared" si="1197"/>
        <v>8687.0277999999998</v>
      </c>
      <c r="AC1185">
        <f t="shared" si="1198"/>
        <v>0</v>
      </c>
      <c r="AD1185">
        <f>ROUND(((((ET1185*1.25*1.1))-((EU1185*1.25*1.1)))+AE1185),6)</f>
        <v>6053.9049999999997</v>
      </c>
      <c r="AE1185">
        <f>ROUND(((EU1185*1.25*1.1)),6)</f>
        <v>666.62750000000005</v>
      </c>
      <c r="AF1185">
        <f>ROUND(((EV1185*1.15*1.1)),6)</f>
        <v>2633.1228000000001</v>
      </c>
      <c r="AG1185">
        <f t="shared" si="1199"/>
        <v>0</v>
      </c>
      <c r="AH1185">
        <f>((EW1185*1.15*1.1))</f>
        <v>223.905</v>
      </c>
      <c r="AI1185">
        <f>((EX1185*1.25*1.1))</f>
        <v>0</v>
      </c>
      <c r="AJ1185">
        <f t="shared" si="1200"/>
        <v>0</v>
      </c>
      <c r="AK1185">
        <v>6484.36</v>
      </c>
      <c r="AL1185">
        <v>0</v>
      </c>
      <c r="AM1185">
        <v>4402.84</v>
      </c>
      <c r="AN1185">
        <v>484.82</v>
      </c>
      <c r="AO1185">
        <v>2081.52</v>
      </c>
      <c r="AP1185">
        <v>0</v>
      </c>
      <c r="AQ1185">
        <v>177</v>
      </c>
      <c r="AR1185">
        <v>0</v>
      </c>
      <c r="AS1185">
        <v>0</v>
      </c>
      <c r="AT1185">
        <v>92</v>
      </c>
      <c r="AU1185">
        <v>49</v>
      </c>
      <c r="AV1185">
        <v>1.0469999999999999</v>
      </c>
      <c r="AW1185">
        <v>1.0029999999999999</v>
      </c>
      <c r="AZ1185">
        <v>1</v>
      </c>
      <c r="BA1185">
        <v>47.82</v>
      </c>
      <c r="BB1185">
        <v>14.38</v>
      </c>
      <c r="BC1185">
        <v>1</v>
      </c>
      <c r="BD1185" t="s">
        <v>3</v>
      </c>
      <c r="BE1185" t="s">
        <v>3</v>
      </c>
      <c r="BF1185" t="s">
        <v>3</v>
      </c>
      <c r="BG1185" t="s">
        <v>3</v>
      </c>
      <c r="BH1185">
        <v>0</v>
      </c>
      <c r="BI1185">
        <v>1</v>
      </c>
      <c r="BJ1185" t="s">
        <v>530</v>
      </c>
      <c r="BM1185">
        <v>8</v>
      </c>
      <c r="BN1185">
        <v>0</v>
      </c>
      <c r="BO1185" t="s">
        <v>527</v>
      </c>
      <c r="BP1185">
        <v>1</v>
      </c>
      <c r="BQ1185">
        <v>30</v>
      </c>
      <c r="BR1185">
        <v>0</v>
      </c>
      <c r="BS1185">
        <v>47.82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 t="s">
        <v>3</v>
      </c>
      <c r="BZ1185">
        <v>92</v>
      </c>
      <c r="CA1185">
        <v>49</v>
      </c>
      <c r="CB1185" t="s">
        <v>3</v>
      </c>
      <c r="CE1185">
        <v>30</v>
      </c>
      <c r="CF1185">
        <v>0</v>
      </c>
      <c r="CG1185">
        <v>0</v>
      </c>
      <c r="CM1185">
        <v>0</v>
      </c>
      <c r="CN1185" t="s">
        <v>3</v>
      </c>
      <c r="CO1185">
        <v>0</v>
      </c>
      <c r="CP1185">
        <f t="shared" si="1201"/>
        <v>8250.0400000000009</v>
      </c>
      <c r="CQ1185">
        <f t="shared" si="1202"/>
        <v>0</v>
      </c>
      <c r="CR1185">
        <f>(ROUND((ROUND((((ET1185*1.25*1.1))*AV1185*1),2)*BB1185),2)+ROUND((ROUND(((AE1185-((EU1185*1.25*1.1)))*AV1185*1),2)*BS1185),2))</f>
        <v>91146.77</v>
      </c>
      <c r="CS1185">
        <f t="shared" si="1203"/>
        <v>33376.449999999997</v>
      </c>
      <c r="CT1185">
        <f t="shared" si="1204"/>
        <v>131834</v>
      </c>
      <c r="CU1185">
        <f t="shared" si="1205"/>
        <v>0</v>
      </c>
      <c r="CV1185">
        <f t="shared" si="1206"/>
        <v>234.42853499999998</v>
      </c>
      <c r="CW1185">
        <f t="shared" si="1207"/>
        <v>0</v>
      </c>
      <c r="CX1185">
        <f t="shared" si="1208"/>
        <v>0</v>
      </c>
      <c r="CY1185">
        <f t="shared" si="1209"/>
        <v>5623.362000000001</v>
      </c>
      <c r="CZ1185">
        <f t="shared" si="1210"/>
        <v>2995.0515</v>
      </c>
      <c r="DC1185" t="s">
        <v>3</v>
      </c>
      <c r="DD1185" t="s">
        <v>3</v>
      </c>
      <c r="DE1185" t="s">
        <v>165</v>
      </c>
      <c r="DF1185" t="s">
        <v>165</v>
      </c>
      <c r="DG1185" t="s">
        <v>166</v>
      </c>
      <c r="DH1185" t="s">
        <v>3</v>
      </c>
      <c r="DI1185" t="s">
        <v>166</v>
      </c>
      <c r="DJ1185" t="s">
        <v>165</v>
      </c>
      <c r="DK1185" t="s">
        <v>3</v>
      </c>
      <c r="DL1185" t="s">
        <v>3</v>
      </c>
      <c r="DM1185" t="s">
        <v>3</v>
      </c>
      <c r="DN1185">
        <v>0</v>
      </c>
      <c r="DO1185">
        <v>0</v>
      </c>
      <c r="DP1185">
        <v>1</v>
      </c>
      <c r="DQ1185">
        <v>1</v>
      </c>
      <c r="DU1185">
        <v>1013</v>
      </c>
      <c r="DV1185" t="s">
        <v>529</v>
      </c>
      <c r="DW1185" t="s">
        <v>529</v>
      </c>
      <c r="DX1185">
        <v>1</v>
      </c>
      <c r="DZ1185" t="s">
        <v>3</v>
      </c>
      <c r="EA1185" t="s">
        <v>3</v>
      </c>
      <c r="EB1185" t="s">
        <v>3</v>
      </c>
      <c r="EC1185" t="s">
        <v>3</v>
      </c>
      <c r="EE1185">
        <v>55586444</v>
      </c>
      <c r="EF1185">
        <v>30</v>
      </c>
      <c r="EG1185" t="s">
        <v>117</v>
      </c>
      <c r="EH1185">
        <v>0</v>
      </c>
      <c r="EI1185" t="s">
        <v>3</v>
      </c>
      <c r="EJ1185">
        <v>1</v>
      </c>
      <c r="EK1185">
        <v>8</v>
      </c>
      <c r="EL1185" t="s">
        <v>233</v>
      </c>
      <c r="EM1185" t="s">
        <v>234</v>
      </c>
      <c r="EO1185" t="s">
        <v>52</v>
      </c>
      <c r="EQ1185">
        <v>0</v>
      </c>
      <c r="ER1185">
        <v>6484.36</v>
      </c>
      <c r="ES1185">
        <v>0</v>
      </c>
      <c r="ET1185">
        <v>4402.84</v>
      </c>
      <c r="EU1185">
        <v>484.82</v>
      </c>
      <c r="EV1185">
        <v>2081.52</v>
      </c>
      <c r="EW1185">
        <v>177</v>
      </c>
      <c r="EX1185">
        <v>0</v>
      </c>
      <c r="EY1185">
        <v>0</v>
      </c>
      <c r="FQ1185">
        <v>0</v>
      </c>
      <c r="FR1185">
        <v>0</v>
      </c>
      <c r="FS1185">
        <v>0</v>
      </c>
      <c r="FX1185">
        <v>92</v>
      </c>
      <c r="FY1185">
        <v>49</v>
      </c>
      <c r="GA1185" t="s">
        <v>3</v>
      </c>
      <c r="GD1185">
        <v>1</v>
      </c>
      <c r="GF1185">
        <v>1720707639</v>
      </c>
      <c r="GG1185">
        <v>2</v>
      </c>
      <c r="GH1185">
        <v>1</v>
      </c>
      <c r="GI1185">
        <v>2</v>
      </c>
      <c r="GJ1185">
        <v>0</v>
      </c>
      <c r="GK1185">
        <v>0</v>
      </c>
      <c r="GL1185">
        <f t="shared" si="1211"/>
        <v>0</v>
      </c>
      <c r="GM1185">
        <f t="shared" si="1212"/>
        <v>16868.45</v>
      </c>
      <c r="GN1185">
        <f t="shared" si="1213"/>
        <v>16868.45</v>
      </c>
      <c r="GO1185">
        <f t="shared" si="1214"/>
        <v>0</v>
      </c>
      <c r="GP1185">
        <f t="shared" si="1215"/>
        <v>0</v>
      </c>
      <c r="GR1185">
        <v>0</v>
      </c>
      <c r="GS1185">
        <v>3</v>
      </c>
      <c r="GT1185">
        <v>0</v>
      </c>
      <c r="GU1185" t="s">
        <v>3</v>
      </c>
      <c r="GV1185">
        <f t="shared" si="1216"/>
        <v>0</v>
      </c>
      <c r="GW1185">
        <v>1</v>
      </c>
      <c r="GX1185">
        <f t="shared" si="1217"/>
        <v>0</v>
      </c>
      <c r="HA1185">
        <v>0</v>
      </c>
      <c r="HB1185">
        <v>0</v>
      </c>
      <c r="HC1185">
        <f t="shared" si="1218"/>
        <v>0</v>
      </c>
      <c r="HE1185" t="s">
        <v>3</v>
      </c>
      <c r="HF1185" t="s">
        <v>3</v>
      </c>
      <c r="HM1185" t="s">
        <v>3</v>
      </c>
      <c r="HN1185" t="s">
        <v>3</v>
      </c>
      <c r="HO1185" t="s">
        <v>3</v>
      </c>
      <c r="HP1185" t="s">
        <v>3</v>
      </c>
      <c r="HQ1185" t="s">
        <v>3</v>
      </c>
      <c r="HS1185">
        <v>0</v>
      </c>
      <c r="IK1185">
        <v>0</v>
      </c>
    </row>
    <row r="1186" spans="1:255" x14ac:dyDescent="0.25">
      <c r="A1186" s="2">
        <v>18</v>
      </c>
      <c r="B1186" s="2">
        <v>1</v>
      </c>
      <c r="C1186" s="2">
        <v>1170</v>
      </c>
      <c r="D1186" s="2"/>
      <c r="E1186" s="2" t="s">
        <v>618</v>
      </c>
      <c r="F1186" s="2" t="s">
        <v>532</v>
      </c>
      <c r="G1186" s="2" t="s">
        <v>533</v>
      </c>
      <c r="H1186" s="2" t="s">
        <v>158</v>
      </c>
      <c r="I1186" s="2">
        <f>I1184*J1186</f>
        <v>3.8849999999999998</v>
      </c>
      <c r="J1186" s="2">
        <v>105</v>
      </c>
      <c r="K1186" s="2">
        <v>105</v>
      </c>
      <c r="L1186" s="2"/>
      <c r="M1186" s="2"/>
      <c r="N1186" s="2"/>
      <c r="O1186" s="2">
        <f t="shared" si="1187"/>
        <v>389.28</v>
      </c>
      <c r="P1186" s="2">
        <f t="shared" si="1188"/>
        <v>389.28</v>
      </c>
      <c r="Q1186" s="2">
        <f>(ROUND((ROUND(((ET1186)*AV1186*I1186),2)*BB1186),2)+ROUND((ROUND(((AE1186-(EU1186))*AV1186*I1186),2)*BS1186),2))</f>
        <v>0</v>
      </c>
      <c r="R1186" s="2">
        <f t="shared" si="1189"/>
        <v>0</v>
      </c>
      <c r="S1186" s="2">
        <f t="shared" si="1190"/>
        <v>0</v>
      </c>
      <c r="T1186" s="2">
        <f t="shared" si="1191"/>
        <v>0</v>
      </c>
      <c r="U1186" s="2">
        <f t="shared" si="1192"/>
        <v>0</v>
      </c>
      <c r="V1186" s="2">
        <f t="shared" si="1193"/>
        <v>0</v>
      </c>
      <c r="W1186" s="2">
        <f t="shared" si="1194"/>
        <v>0</v>
      </c>
      <c r="X1186" s="2">
        <f t="shared" si="1195"/>
        <v>0</v>
      </c>
      <c r="Y1186" s="2">
        <f t="shared" si="1196"/>
        <v>0</v>
      </c>
      <c r="Z1186" s="2"/>
      <c r="AA1186" s="2">
        <v>56481265</v>
      </c>
      <c r="AB1186" s="2">
        <f t="shared" si="1197"/>
        <v>99.9</v>
      </c>
      <c r="AC1186" s="2">
        <f t="shared" si="1198"/>
        <v>99.9</v>
      </c>
      <c r="AD1186" s="2">
        <f>ROUND((((ET1186)-(EU1186))+AE1186),6)</f>
        <v>0</v>
      </c>
      <c r="AE1186" s="2">
        <f>ROUND((EU1186),6)</f>
        <v>0</v>
      </c>
      <c r="AF1186" s="2">
        <f>ROUND((EV1186),6)</f>
        <v>0</v>
      </c>
      <c r="AG1186" s="2">
        <f t="shared" si="1199"/>
        <v>0</v>
      </c>
      <c r="AH1186" s="2">
        <f>(EW1186)</f>
        <v>0</v>
      </c>
      <c r="AI1186" s="2">
        <f>(EX1186)</f>
        <v>0</v>
      </c>
      <c r="AJ1186" s="2">
        <f t="shared" si="1200"/>
        <v>0</v>
      </c>
      <c r="AK1186" s="2">
        <v>99.9</v>
      </c>
      <c r="AL1186" s="2">
        <v>99.9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92</v>
      </c>
      <c r="AU1186" s="2">
        <v>49</v>
      </c>
      <c r="AV1186" s="2">
        <v>1</v>
      </c>
      <c r="AW1186" s="2">
        <v>1.0029999999999999</v>
      </c>
      <c r="AX1186" s="2"/>
      <c r="AY1186" s="2"/>
      <c r="AZ1186" s="2">
        <v>1</v>
      </c>
      <c r="BA1186" s="2">
        <v>1</v>
      </c>
      <c r="BB1186" s="2">
        <v>1</v>
      </c>
      <c r="BC1186" s="2">
        <v>1</v>
      </c>
      <c r="BD1186" s="2" t="s">
        <v>3</v>
      </c>
      <c r="BE1186" s="2" t="s">
        <v>3</v>
      </c>
      <c r="BF1186" s="2" t="s">
        <v>3</v>
      </c>
      <c r="BG1186" s="2" t="s">
        <v>3</v>
      </c>
      <c r="BH1186" s="2">
        <v>3</v>
      </c>
      <c r="BI1186" s="2">
        <v>1</v>
      </c>
      <c r="BJ1186" s="2" t="s">
        <v>534</v>
      </c>
      <c r="BK1186" s="2"/>
      <c r="BL1186" s="2"/>
      <c r="BM1186" s="2">
        <v>8</v>
      </c>
      <c r="BN1186" s="2">
        <v>0</v>
      </c>
      <c r="BO1186" s="2" t="s">
        <v>3</v>
      </c>
      <c r="BP1186" s="2">
        <v>0</v>
      </c>
      <c r="BQ1186" s="2">
        <v>30</v>
      </c>
      <c r="BR1186" s="2">
        <v>0</v>
      </c>
      <c r="BS1186" s="2">
        <v>1</v>
      </c>
      <c r="BT1186" s="2">
        <v>1</v>
      </c>
      <c r="BU1186" s="2">
        <v>1</v>
      </c>
      <c r="BV1186" s="2">
        <v>1</v>
      </c>
      <c r="BW1186" s="2">
        <v>1</v>
      </c>
      <c r="BX1186" s="2">
        <v>1</v>
      </c>
      <c r="BY1186" s="2" t="s">
        <v>3</v>
      </c>
      <c r="BZ1186" s="2">
        <v>92</v>
      </c>
      <c r="CA1186" s="2">
        <v>49</v>
      </c>
      <c r="CB1186" s="2" t="s">
        <v>3</v>
      </c>
      <c r="CC1186" s="2"/>
      <c r="CD1186" s="2"/>
      <c r="CE1186" s="2">
        <v>30</v>
      </c>
      <c r="CF1186" s="2">
        <v>0</v>
      </c>
      <c r="CG1186" s="2">
        <v>0</v>
      </c>
      <c r="CH1186" s="2"/>
      <c r="CI1186" s="2"/>
      <c r="CJ1186" s="2"/>
      <c r="CK1186" s="2"/>
      <c r="CL1186" s="2"/>
      <c r="CM1186" s="2">
        <v>0</v>
      </c>
      <c r="CN1186" s="2" t="s">
        <v>3</v>
      </c>
      <c r="CO1186" s="2">
        <v>0</v>
      </c>
      <c r="CP1186" s="2">
        <f t="shared" si="1201"/>
        <v>389.28</v>
      </c>
      <c r="CQ1186" s="2">
        <f t="shared" si="1202"/>
        <v>100.2</v>
      </c>
      <c r="CR1186" s="2">
        <f>(ROUND((ROUND(((ET1186)*AV1186*1),2)*BB1186),2)+ROUND((ROUND(((AE1186-(EU1186))*AV1186*1),2)*BS1186),2))</f>
        <v>0</v>
      </c>
      <c r="CS1186" s="2">
        <f t="shared" si="1203"/>
        <v>0</v>
      </c>
      <c r="CT1186" s="2">
        <f t="shared" si="1204"/>
        <v>0</v>
      </c>
      <c r="CU1186" s="2">
        <f t="shared" si="1205"/>
        <v>0</v>
      </c>
      <c r="CV1186" s="2">
        <f t="shared" si="1206"/>
        <v>0</v>
      </c>
      <c r="CW1186" s="2">
        <f t="shared" si="1207"/>
        <v>0</v>
      </c>
      <c r="CX1186" s="2">
        <f t="shared" si="1208"/>
        <v>0</v>
      </c>
      <c r="CY1186" s="2">
        <f t="shared" si="1209"/>
        <v>0</v>
      </c>
      <c r="CZ1186" s="2">
        <f t="shared" si="1210"/>
        <v>0</v>
      </c>
      <c r="DA1186" s="2"/>
      <c r="DB1186" s="2"/>
      <c r="DC1186" s="2" t="s">
        <v>3</v>
      </c>
      <c r="DD1186" s="2" t="s">
        <v>3</v>
      </c>
      <c r="DE1186" s="2" t="s">
        <v>3</v>
      </c>
      <c r="DF1186" s="2" t="s">
        <v>3</v>
      </c>
      <c r="DG1186" s="2" t="s">
        <v>3</v>
      </c>
      <c r="DH1186" s="2" t="s">
        <v>3</v>
      </c>
      <c r="DI1186" s="2" t="s">
        <v>3</v>
      </c>
      <c r="DJ1186" s="2" t="s">
        <v>3</v>
      </c>
      <c r="DK1186" s="2" t="s">
        <v>3</v>
      </c>
      <c r="DL1186" s="2" t="s">
        <v>3</v>
      </c>
      <c r="DM1186" s="2" t="s">
        <v>3</v>
      </c>
      <c r="DN1186" s="2">
        <v>0</v>
      </c>
      <c r="DO1186" s="2">
        <v>0</v>
      </c>
      <c r="DP1186" s="2">
        <v>1</v>
      </c>
      <c r="DQ1186" s="2">
        <v>1</v>
      </c>
      <c r="DR1186" s="2"/>
      <c r="DS1186" s="2"/>
      <c r="DT1186" s="2"/>
      <c r="DU1186" s="2">
        <v>1007</v>
      </c>
      <c r="DV1186" s="2" t="s">
        <v>158</v>
      </c>
      <c r="DW1186" s="2" t="s">
        <v>158</v>
      </c>
      <c r="DX1186" s="2">
        <v>1</v>
      </c>
      <c r="DY1186" s="2"/>
      <c r="DZ1186" s="2" t="s">
        <v>3</v>
      </c>
      <c r="EA1186" s="2" t="s">
        <v>3</v>
      </c>
      <c r="EB1186" s="2" t="s">
        <v>3</v>
      </c>
      <c r="EC1186" s="2" t="s">
        <v>3</v>
      </c>
      <c r="ED1186" s="2"/>
      <c r="EE1186" s="2">
        <v>55586444</v>
      </c>
      <c r="EF1186" s="2">
        <v>30</v>
      </c>
      <c r="EG1186" s="2" t="s">
        <v>117</v>
      </c>
      <c r="EH1186" s="2">
        <v>0</v>
      </c>
      <c r="EI1186" s="2" t="s">
        <v>3</v>
      </c>
      <c r="EJ1186" s="2">
        <v>1</v>
      </c>
      <c r="EK1186" s="2">
        <v>8</v>
      </c>
      <c r="EL1186" s="2" t="s">
        <v>233</v>
      </c>
      <c r="EM1186" s="2" t="s">
        <v>234</v>
      </c>
      <c r="EN1186" s="2"/>
      <c r="EO1186" s="2" t="s">
        <v>3</v>
      </c>
      <c r="EP1186" s="2"/>
      <c r="EQ1186" s="2">
        <v>0</v>
      </c>
      <c r="ER1186" s="2">
        <v>99.9</v>
      </c>
      <c r="ES1186" s="2">
        <v>99.9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>
        <v>0</v>
      </c>
      <c r="FR1186" s="2">
        <v>0</v>
      </c>
      <c r="FS1186" s="2">
        <v>0</v>
      </c>
      <c r="FT1186" s="2"/>
      <c r="FU1186" s="2"/>
      <c r="FV1186" s="2"/>
      <c r="FW1186" s="2"/>
      <c r="FX1186" s="2">
        <v>92</v>
      </c>
      <c r="FY1186" s="2">
        <v>49</v>
      </c>
      <c r="FZ1186" s="2"/>
      <c r="GA1186" s="2" t="s">
        <v>3</v>
      </c>
      <c r="GB1186" s="2"/>
      <c r="GC1186" s="2"/>
      <c r="GD1186" s="2">
        <v>1</v>
      </c>
      <c r="GE1186" s="2"/>
      <c r="GF1186" s="2">
        <v>-1921538256</v>
      </c>
      <c r="GG1186" s="2">
        <v>2</v>
      </c>
      <c r="GH1186" s="2">
        <v>1</v>
      </c>
      <c r="GI1186" s="2">
        <v>-2</v>
      </c>
      <c r="GJ1186" s="2">
        <v>0</v>
      </c>
      <c r="GK1186" s="2">
        <v>0</v>
      </c>
      <c r="GL1186" s="2">
        <f t="shared" si="1211"/>
        <v>0</v>
      </c>
      <c r="GM1186" s="2">
        <f t="shared" si="1212"/>
        <v>389.28</v>
      </c>
      <c r="GN1186" s="2">
        <f t="shared" si="1213"/>
        <v>389.28</v>
      </c>
      <c r="GO1186" s="2">
        <f t="shared" si="1214"/>
        <v>0</v>
      </c>
      <c r="GP1186" s="2">
        <f t="shared" si="1215"/>
        <v>0</v>
      </c>
      <c r="GQ1186" s="2"/>
      <c r="GR1186" s="2">
        <v>0</v>
      </c>
      <c r="GS1186" s="2">
        <v>3</v>
      </c>
      <c r="GT1186" s="2">
        <v>0</v>
      </c>
      <c r="GU1186" s="2" t="s">
        <v>3</v>
      </c>
      <c r="GV1186" s="2">
        <f t="shared" si="1216"/>
        <v>0</v>
      </c>
      <c r="GW1186" s="2">
        <v>1</v>
      </c>
      <c r="GX1186" s="2">
        <f t="shared" si="1217"/>
        <v>0</v>
      </c>
      <c r="GY1186" s="2"/>
      <c r="GZ1186" s="2"/>
      <c r="HA1186" s="2">
        <v>0</v>
      </c>
      <c r="HB1186" s="2">
        <v>0</v>
      </c>
      <c r="HC1186" s="2">
        <f t="shared" si="1218"/>
        <v>0</v>
      </c>
      <c r="HD1186" s="2"/>
      <c r="HE1186" s="2" t="s">
        <v>3</v>
      </c>
      <c r="HF1186" s="2" t="s">
        <v>3</v>
      </c>
      <c r="HG1186" s="2"/>
      <c r="HH1186" s="2"/>
      <c r="HI1186" s="2"/>
      <c r="HJ1186" s="2"/>
      <c r="HK1186" s="2"/>
      <c r="HL1186" s="2"/>
      <c r="HM1186" s="2" t="s">
        <v>3</v>
      </c>
      <c r="HN1186" s="2" t="s">
        <v>3</v>
      </c>
      <c r="HO1186" s="2" t="s">
        <v>3</v>
      </c>
      <c r="HP1186" s="2" t="s">
        <v>3</v>
      </c>
      <c r="HQ1186" s="2" t="s">
        <v>3</v>
      </c>
      <c r="HR1186" s="2"/>
      <c r="HS1186" s="2">
        <v>0</v>
      </c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>
        <v>0</v>
      </c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</row>
    <row r="1187" spans="1:255" x14ac:dyDescent="0.25">
      <c r="A1187">
        <v>18</v>
      </c>
      <c r="B1187">
        <v>1</v>
      </c>
      <c r="C1187">
        <v>1176</v>
      </c>
      <c r="E1187" t="s">
        <v>618</v>
      </c>
      <c r="F1187" t="s">
        <v>532</v>
      </c>
      <c r="G1187" t="s">
        <v>533</v>
      </c>
      <c r="H1187" t="s">
        <v>158</v>
      </c>
      <c r="I1187">
        <f>I1185*J1187</f>
        <v>3.8849999999999998</v>
      </c>
      <c r="J1187">
        <v>105</v>
      </c>
      <c r="K1187">
        <v>105</v>
      </c>
      <c r="O1187">
        <f t="shared" si="1187"/>
        <v>3382.84</v>
      </c>
      <c r="P1187">
        <f t="shared" si="1188"/>
        <v>3382.84</v>
      </c>
      <c r="Q1187">
        <f>(ROUND((ROUND(((ET1187)*AV1187*I1187),2)*BB1187),2)+ROUND((ROUND(((AE1187-(EU1187))*AV1187*I1187),2)*BS1187),2))</f>
        <v>0</v>
      </c>
      <c r="R1187">
        <f t="shared" si="1189"/>
        <v>0</v>
      </c>
      <c r="S1187">
        <f t="shared" si="1190"/>
        <v>0</v>
      </c>
      <c r="T1187">
        <f t="shared" si="1191"/>
        <v>0</v>
      </c>
      <c r="U1187">
        <f t="shared" si="1192"/>
        <v>0</v>
      </c>
      <c r="V1187">
        <f t="shared" si="1193"/>
        <v>0</v>
      </c>
      <c r="W1187">
        <f t="shared" si="1194"/>
        <v>0</v>
      </c>
      <c r="X1187">
        <f t="shared" si="1195"/>
        <v>0</v>
      </c>
      <c r="Y1187">
        <f t="shared" si="1196"/>
        <v>0</v>
      </c>
      <c r="AA1187">
        <v>56481267</v>
      </c>
      <c r="AB1187">
        <f t="shared" si="1197"/>
        <v>99.9</v>
      </c>
      <c r="AC1187">
        <f t="shared" si="1198"/>
        <v>99.9</v>
      </c>
      <c r="AD1187">
        <f>ROUND((((ET1187)-(EU1187))+AE1187),6)</f>
        <v>0</v>
      </c>
      <c r="AE1187">
        <f>ROUND((EU1187),6)</f>
        <v>0</v>
      </c>
      <c r="AF1187">
        <f>ROUND((EV1187),6)</f>
        <v>0</v>
      </c>
      <c r="AG1187">
        <f t="shared" si="1199"/>
        <v>0</v>
      </c>
      <c r="AH1187">
        <f>(EW1187)</f>
        <v>0</v>
      </c>
      <c r="AI1187">
        <f>(EX1187)</f>
        <v>0</v>
      </c>
      <c r="AJ1187">
        <f t="shared" si="1200"/>
        <v>0</v>
      </c>
      <c r="AK1187">
        <v>99.9</v>
      </c>
      <c r="AL1187">
        <v>99.9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92</v>
      </c>
      <c r="AU1187">
        <v>49</v>
      </c>
      <c r="AV1187">
        <v>1</v>
      </c>
      <c r="AW1187">
        <v>1.0029999999999999</v>
      </c>
      <c r="AZ1187">
        <v>1</v>
      </c>
      <c r="BA1187">
        <v>1</v>
      </c>
      <c r="BB1187">
        <v>1</v>
      </c>
      <c r="BC1187">
        <v>8.69</v>
      </c>
      <c r="BD1187" t="s">
        <v>3</v>
      </c>
      <c r="BE1187" t="s">
        <v>3</v>
      </c>
      <c r="BF1187" t="s">
        <v>3</v>
      </c>
      <c r="BG1187" t="s">
        <v>3</v>
      </c>
      <c r="BH1187">
        <v>3</v>
      </c>
      <c r="BI1187">
        <v>1</v>
      </c>
      <c r="BJ1187" t="s">
        <v>534</v>
      </c>
      <c r="BM1187">
        <v>8</v>
      </c>
      <c r="BN1187">
        <v>0</v>
      </c>
      <c r="BO1187" t="s">
        <v>532</v>
      </c>
      <c r="BP1187">
        <v>1</v>
      </c>
      <c r="BQ1187">
        <v>30</v>
      </c>
      <c r="BR1187">
        <v>0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 t="s">
        <v>3</v>
      </c>
      <c r="BZ1187">
        <v>92</v>
      </c>
      <c r="CA1187">
        <v>49</v>
      </c>
      <c r="CB1187" t="s">
        <v>3</v>
      </c>
      <c r="CE1187">
        <v>30</v>
      </c>
      <c r="CF1187">
        <v>0</v>
      </c>
      <c r="CG1187">
        <v>0</v>
      </c>
      <c r="CM1187">
        <v>0</v>
      </c>
      <c r="CN1187" t="s">
        <v>3</v>
      </c>
      <c r="CO1187">
        <v>0</v>
      </c>
      <c r="CP1187">
        <f t="shared" si="1201"/>
        <v>3382.84</v>
      </c>
      <c r="CQ1187">
        <f t="shared" si="1202"/>
        <v>870.74</v>
      </c>
      <c r="CR1187">
        <f>(ROUND((ROUND(((ET1187)*AV1187*1),2)*BB1187),2)+ROUND((ROUND(((AE1187-(EU1187))*AV1187*1),2)*BS1187),2))</f>
        <v>0</v>
      </c>
      <c r="CS1187">
        <f t="shared" si="1203"/>
        <v>0</v>
      </c>
      <c r="CT1187">
        <f t="shared" si="1204"/>
        <v>0</v>
      </c>
      <c r="CU1187">
        <f t="shared" si="1205"/>
        <v>0</v>
      </c>
      <c r="CV1187">
        <f t="shared" si="1206"/>
        <v>0</v>
      </c>
      <c r="CW1187">
        <f t="shared" si="1207"/>
        <v>0</v>
      </c>
      <c r="CX1187">
        <f t="shared" si="1208"/>
        <v>0</v>
      </c>
      <c r="CY1187">
        <f t="shared" si="1209"/>
        <v>0</v>
      </c>
      <c r="CZ1187">
        <f t="shared" si="1210"/>
        <v>0</v>
      </c>
      <c r="DC1187" t="s">
        <v>3</v>
      </c>
      <c r="DD1187" t="s">
        <v>3</v>
      </c>
      <c r="DE1187" t="s">
        <v>3</v>
      </c>
      <c r="DF1187" t="s">
        <v>3</v>
      </c>
      <c r="DG1187" t="s">
        <v>3</v>
      </c>
      <c r="DH1187" t="s">
        <v>3</v>
      </c>
      <c r="DI1187" t="s">
        <v>3</v>
      </c>
      <c r="DJ1187" t="s">
        <v>3</v>
      </c>
      <c r="DK1187" t="s">
        <v>3</v>
      </c>
      <c r="DL1187" t="s">
        <v>3</v>
      </c>
      <c r="DM1187" t="s">
        <v>3</v>
      </c>
      <c r="DN1187">
        <v>0</v>
      </c>
      <c r="DO1187">
        <v>0</v>
      </c>
      <c r="DP1187">
        <v>1</v>
      </c>
      <c r="DQ1187">
        <v>1</v>
      </c>
      <c r="DU1187">
        <v>1007</v>
      </c>
      <c r="DV1187" t="s">
        <v>158</v>
      </c>
      <c r="DW1187" t="s">
        <v>158</v>
      </c>
      <c r="DX1187">
        <v>1</v>
      </c>
      <c r="DZ1187" t="s">
        <v>3</v>
      </c>
      <c r="EA1187" t="s">
        <v>3</v>
      </c>
      <c r="EB1187" t="s">
        <v>3</v>
      </c>
      <c r="EC1187" t="s">
        <v>3</v>
      </c>
      <c r="EE1187">
        <v>55586444</v>
      </c>
      <c r="EF1187">
        <v>30</v>
      </c>
      <c r="EG1187" t="s">
        <v>117</v>
      </c>
      <c r="EH1187">
        <v>0</v>
      </c>
      <c r="EI1187" t="s">
        <v>3</v>
      </c>
      <c r="EJ1187">
        <v>1</v>
      </c>
      <c r="EK1187">
        <v>8</v>
      </c>
      <c r="EL1187" t="s">
        <v>233</v>
      </c>
      <c r="EM1187" t="s">
        <v>234</v>
      </c>
      <c r="EO1187" t="s">
        <v>3</v>
      </c>
      <c r="EQ1187">
        <v>0</v>
      </c>
      <c r="ER1187">
        <v>99.9</v>
      </c>
      <c r="ES1187">
        <v>99.9</v>
      </c>
      <c r="ET1187">
        <v>0</v>
      </c>
      <c r="EU1187">
        <v>0</v>
      </c>
      <c r="EV1187">
        <v>0</v>
      </c>
      <c r="EW1187">
        <v>0</v>
      </c>
      <c r="EX1187">
        <v>0</v>
      </c>
      <c r="FQ1187">
        <v>0</v>
      </c>
      <c r="FR1187">
        <v>0</v>
      </c>
      <c r="FS1187">
        <v>0</v>
      </c>
      <c r="FX1187">
        <v>92</v>
      </c>
      <c r="FY1187">
        <v>49</v>
      </c>
      <c r="GA1187" t="s">
        <v>3</v>
      </c>
      <c r="GD1187">
        <v>1</v>
      </c>
      <c r="GF1187">
        <v>-1921538256</v>
      </c>
      <c r="GG1187">
        <v>2</v>
      </c>
      <c r="GH1187">
        <v>1</v>
      </c>
      <c r="GI1187">
        <v>2</v>
      </c>
      <c r="GJ1187">
        <v>0</v>
      </c>
      <c r="GK1187">
        <v>0</v>
      </c>
      <c r="GL1187">
        <f t="shared" si="1211"/>
        <v>0</v>
      </c>
      <c r="GM1187">
        <f t="shared" si="1212"/>
        <v>3382.84</v>
      </c>
      <c r="GN1187">
        <f t="shared" si="1213"/>
        <v>3382.84</v>
      </c>
      <c r="GO1187">
        <f t="shared" si="1214"/>
        <v>0</v>
      </c>
      <c r="GP1187">
        <f t="shared" si="1215"/>
        <v>0</v>
      </c>
      <c r="GR1187">
        <v>0</v>
      </c>
      <c r="GS1187">
        <v>3</v>
      </c>
      <c r="GT1187">
        <v>0</v>
      </c>
      <c r="GU1187" t="s">
        <v>3</v>
      </c>
      <c r="GV1187">
        <f t="shared" si="1216"/>
        <v>0</v>
      </c>
      <c r="GW1187">
        <v>1</v>
      </c>
      <c r="GX1187">
        <f t="shared" si="1217"/>
        <v>0</v>
      </c>
      <c r="HA1187">
        <v>0</v>
      </c>
      <c r="HB1187">
        <v>0</v>
      </c>
      <c r="HC1187">
        <f t="shared" si="1218"/>
        <v>0</v>
      </c>
      <c r="HE1187" t="s">
        <v>3</v>
      </c>
      <c r="HF1187" t="s">
        <v>3</v>
      </c>
      <c r="HM1187" t="s">
        <v>3</v>
      </c>
      <c r="HN1187" t="s">
        <v>3</v>
      </c>
      <c r="HO1187" t="s">
        <v>3</v>
      </c>
      <c r="HP1187" t="s">
        <v>3</v>
      </c>
      <c r="HQ1187" t="s">
        <v>3</v>
      </c>
      <c r="HS1187">
        <v>0</v>
      </c>
      <c r="IK1187">
        <v>0</v>
      </c>
    </row>
    <row r="1189" spans="1:255" ht="13" x14ac:dyDescent="0.3">
      <c r="A1189" s="3">
        <v>51</v>
      </c>
      <c r="B1189" s="3">
        <f>B1163</f>
        <v>1</v>
      </c>
      <c r="C1189" s="3">
        <f>A1163</f>
        <v>4</v>
      </c>
      <c r="D1189" s="3">
        <f>ROW(A1163)</f>
        <v>1163</v>
      </c>
      <c r="E1189" s="3"/>
      <c r="F1189" s="3" t="str">
        <f>IF(F1163&lt;&gt;"",F1163,"")</f>
        <v/>
      </c>
      <c r="G1189" s="3" t="str">
        <f>IF(G1163&lt;&gt;"",G1163,"")</f>
        <v>Замена крыльца №5 по оси 23/Б-В (КР-18)</v>
      </c>
      <c r="H1189" s="3">
        <v>0</v>
      </c>
      <c r="I1189" s="3"/>
      <c r="J1189" s="3"/>
      <c r="K1189" s="3"/>
      <c r="L1189" s="3"/>
      <c r="M1189" s="3"/>
      <c r="N1189" s="3"/>
      <c r="O1189" s="3">
        <f t="shared" ref="O1189:T1189" si="1224">ROUND(AB1189,2)</f>
        <v>3596.05</v>
      </c>
      <c r="P1189" s="3">
        <f t="shared" si="1224"/>
        <v>3165.22</v>
      </c>
      <c r="Q1189" s="3">
        <f t="shared" si="1224"/>
        <v>263.99</v>
      </c>
      <c r="R1189" s="3">
        <f t="shared" si="1224"/>
        <v>26.88</v>
      </c>
      <c r="S1189" s="3">
        <f t="shared" si="1224"/>
        <v>166.84</v>
      </c>
      <c r="T1189" s="3">
        <f t="shared" si="1224"/>
        <v>0</v>
      </c>
      <c r="U1189" s="3">
        <f>AH1189</f>
        <v>14.333887748399999</v>
      </c>
      <c r="V1189" s="3">
        <f>AI1189</f>
        <v>0</v>
      </c>
      <c r="W1189" s="3">
        <f>ROUND(AJ1189,2)</f>
        <v>0</v>
      </c>
      <c r="X1189" s="3">
        <f>ROUND(AK1189,2)</f>
        <v>178.55</v>
      </c>
      <c r="Y1189" s="3">
        <f>ROUND(AL1189,2)</f>
        <v>95.9</v>
      </c>
      <c r="Z1189" s="3"/>
      <c r="AA1189" s="3"/>
      <c r="AB1189" s="3">
        <f>ROUND(SUMIF(AA1167:AA1187,"=56481265",O1167:O1187),2)</f>
        <v>3596.05</v>
      </c>
      <c r="AC1189" s="3">
        <f>ROUND(SUMIF(AA1167:AA1187,"=56481265",P1167:P1187),2)</f>
        <v>3165.22</v>
      </c>
      <c r="AD1189" s="3">
        <f>ROUND(SUMIF(AA1167:AA1187,"=56481265",Q1167:Q1187),2)</f>
        <v>263.99</v>
      </c>
      <c r="AE1189" s="3">
        <f>ROUND(SUMIF(AA1167:AA1187,"=56481265",R1167:R1187),2)</f>
        <v>26.88</v>
      </c>
      <c r="AF1189" s="3">
        <f>ROUND(SUMIF(AA1167:AA1187,"=56481265",S1167:S1187),2)</f>
        <v>166.84</v>
      </c>
      <c r="AG1189" s="3">
        <f>ROUND(SUMIF(AA1167:AA1187,"=56481265",T1167:T1187),2)</f>
        <v>0</v>
      </c>
      <c r="AH1189" s="3">
        <f>SUMIF(AA1167:AA1187,"=56481265",U1167:U1187)</f>
        <v>14.333887748399999</v>
      </c>
      <c r="AI1189" s="3">
        <f>SUMIF(AA1167:AA1187,"=56481265",V1167:V1187)</f>
        <v>0</v>
      </c>
      <c r="AJ1189" s="3">
        <f>ROUND(SUMIF(AA1167:AA1187,"=56481265",W1167:W1187),2)</f>
        <v>0</v>
      </c>
      <c r="AK1189" s="3">
        <f>ROUND(SUMIF(AA1167:AA1187,"=56481265",X1167:X1187),2)</f>
        <v>178.55</v>
      </c>
      <c r="AL1189" s="3">
        <f>ROUND(SUMIF(AA1167:AA1187,"=56481265",Y1167:Y1187),2)</f>
        <v>95.9</v>
      </c>
      <c r="AM1189" s="3"/>
      <c r="AN1189" s="3"/>
      <c r="AO1189" s="3">
        <f t="shared" ref="AO1189:BD1189" si="1225">ROUND(BX1189,2)</f>
        <v>0</v>
      </c>
      <c r="AP1189" s="3">
        <f t="shared" si="1225"/>
        <v>0</v>
      </c>
      <c r="AQ1189" s="3">
        <f t="shared" si="1225"/>
        <v>0</v>
      </c>
      <c r="AR1189" s="3">
        <f t="shared" si="1225"/>
        <v>3870.5</v>
      </c>
      <c r="AS1189" s="3">
        <f t="shared" si="1225"/>
        <v>3870.5</v>
      </c>
      <c r="AT1189" s="3">
        <f t="shared" si="1225"/>
        <v>0</v>
      </c>
      <c r="AU1189" s="3">
        <f t="shared" si="1225"/>
        <v>0</v>
      </c>
      <c r="AV1189" s="3">
        <f t="shared" si="1225"/>
        <v>3165.22</v>
      </c>
      <c r="AW1189" s="3">
        <f t="shared" si="1225"/>
        <v>3165.22</v>
      </c>
      <c r="AX1189" s="3">
        <f t="shared" si="1225"/>
        <v>0</v>
      </c>
      <c r="AY1189" s="3">
        <f t="shared" si="1225"/>
        <v>3165.22</v>
      </c>
      <c r="AZ1189" s="3">
        <f t="shared" si="1225"/>
        <v>0</v>
      </c>
      <c r="BA1189" s="3">
        <f t="shared" si="1225"/>
        <v>0</v>
      </c>
      <c r="BB1189" s="3">
        <f t="shared" si="1225"/>
        <v>0</v>
      </c>
      <c r="BC1189" s="3">
        <f t="shared" si="1225"/>
        <v>0</v>
      </c>
      <c r="BD1189" s="3">
        <f t="shared" si="1225"/>
        <v>0</v>
      </c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>
        <f>ROUND(SUMIF(AA1167:AA1187,"=56481265",FQ1167:FQ1187),2)</f>
        <v>0</v>
      </c>
      <c r="BY1189" s="3">
        <f>ROUND(SUMIF(AA1167:AA1187,"=56481265",FR1167:FR1187),2)</f>
        <v>0</v>
      </c>
      <c r="BZ1189" s="3">
        <f>ROUND(SUMIF(AA1167:AA1187,"=56481265",GL1167:GL1187),2)</f>
        <v>0</v>
      </c>
      <c r="CA1189" s="3">
        <f>ROUND(SUMIF(AA1167:AA1187,"=56481265",GM1167:GM1187),2)</f>
        <v>3870.5</v>
      </c>
      <c r="CB1189" s="3">
        <f>ROUND(SUMIF(AA1167:AA1187,"=56481265",GN1167:GN1187),2)</f>
        <v>3870.5</v>
      </c>
      <c r="CC1189" s="3">
        <f>ROUND(SUMIF(AA1167:AA1187,"=56481265",GO1167:GO1187),2)</f>
        <v>0</v>
      </c>
      <c r="CD1189" s="3">
        <f>ROUND(SUMIF(AA1167:AA1187,"=56481265",GP1167:GP1187),2)</f>
        <v>0</v>
      </c>
      <c r="CE1189" s="3">
        <f>AC1189-BX1189</f>
        <v>3165.22</v>
      </c>
      <c r="CF1189" s="3">
        <f>AC1189-BY1189</f>
        <v>3165.22</v>
      </c>
      <c r="CG1189" s="3">
        <f>BX1189-BZ1189</f>
        <v>0</v>
      </c>
      <c r="CH1189" s="3">
        <f>AC1189-BX1189-BY1189+BZ1189</f>
        <v>3165.22</v>
      </c>
      <c r="CI1189" s="3">
        <f>BY1189-BZ1189</f>
        <v>0</v>
      </c>
      <c r="CJ1189" s="3">
        <f>ROUND(SUMIF(AA1167:AA1187,"=56481265",GX1167:GX1187),2)</f>
        <v>0</v>
      </c>
      <c r="CK1189" s="3">
        <f>ROUND(SUMIF(AA1167:AA1187,"=56481265",GY1167:GY1187),2)</f>
        <v>0</v>
      </c>
      <c r="CL1189" s="3">
        <f>ROUND(SUMIF(AA1167:AA1187,"=56481265",GZ1167:GZ1187),2)</f>
        <v>0</v>
      </c>
      <c r="CM1189" s="3">
        <f>ROUND(SUMIF(AA1167:AA1187,"=56481265",HD1167:HD1187),2)</f>
        <v>0</v>
      </c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4">
        <f t="shared" ref="DG1189:DL1189" si="1226">ROUND(DT1189,2)</f>
        <v>48091.360000000001</v>
      </c>
      <c r="DH1189" s="4">
        <f t="shared" si="1226"/>
        <v>36378.54</v>
      </c>
      <c r="DI1189" s="4">
        <f t="shared" si="1226"/>
        <v>3734.53</v>
      </c>
      <c r="DJ1189" s="4">
        <f t="shared" si="1226"/>
        <v>1285.4100000000001</v>
      </c>
      <c r="DK1189" s="4">
        <f t="shared" si="1226"/>
        <v>7978.29</v>
      </c>
      <c r="DL1189" s="4">
        <f t="shared" si="1226"/>
        <v>0</v>
      </c>
      <c r="DM1189" s="4">
        <f>DZ1189</f>
        <v>14.333887748399999</v>
      </c>
      <c r="DN1189" s="4">
        <f>EA1189</f>
        <v>0</v>
      </c>
      <c r="DO1189" s="4">
        <f>ROUND(EB1189,2)</f>
        <v>0</v>
      </c>
      <c r="DP1189" s="4">
        <f>ROUND(EC1189,2)</f>
        <v>8538.99</v>
      </c>
      <c r="DQ1189" s="4">
        <f>ROUND(ED1189,2)</f>
        <v>4586.1899999999996</v>
      </c>
      <c r="DR1189" s="4"/>
      <c r="DS1189" s="4"/>
      <c r="DT1189" s="4">
        <f>ROUND(SUMIF(AA1167:AA1187,"=56481267",O1167:O1187),2)</f>
        <v>48091.360000000001</v>
      </c>
      <c r="DU1189" s="4">
        <f>ROUND(SUMIF(AA1167:AA1187,"=56481267",P1167:P1187),2)</f>
        <v>36378.54</v>
      </c>
      <c r="DV1189" s="4">
        <f>ROUND(SUMIF(AA1167:AA1187,"=56481267",Q1167:Q1187),2)</f>
        <v>3734.53</v>
      </c>
      <c r="DW1189" s="4">
        <f>ROUND(SUMIF(AA1167:AA1187,"=56481267",R1167:R1187),2)</f>
        <v>1285.4100000000001</v>
      </c>
      <c r="DX1189" s="4">
        <f>ROUND(SUMIF(AA1167:AA1187,"=56481267",S1167:S1187),2)</f>
        <v>7978.29</v>
      </c>
      <c r="DY1189" s="4">
        <f>ROUND(SUMIF(AA1167:AA1187,"=56481267",T1167:T1187),2)</f>
        <v>0</v>
      </c>
      <c r="DZ1189" s="4">
        <f>SUMIF(AA1167:AA1187,"=56481267",U1167:U1187)</f>
        <v>14.333887748399999</v>
      </c>
      <c r="EA1189" s="4">
        <f>SUMIF(AA1167:AA1187,"=56481267",V1167:V1187)</f>
        <v>0</v>
      </c>
      <c r="EB1189" s="4">
        <f>ROUND(SUMIF(AA1167:AA1187,"=56481267",W1167:W1187),2)</f>
        <v>0</v>
      </c>
      <c r="EC1189" s="4">
        <f>ROUND(SUMIF(AA1167:AA1187,"=56481267",X1167:X1187),2)</f>
        <v>8538.99</v>
      </c>
      <c r="ED1189" s="4">
        <f>ROUND(SUMIF(AA1167:AA1187,"=56481267",Y1167:Y1187),2)</f>
        <v>4586.1899999999996</v>
      </c>
      <c r="EE1189" s="4"/>
      <c r="EF1189" s="4"/>
      <c r="EG1189" s="4">
        <f t="shared" ref="EG1189:EV1189" si="1227">ROUND(FP1189,2)</f>
        <v>0</v>
      </c>
      <c r="EH1189" s="4">
        <f t="shared" si="1227"/>
        <v>0</v>
      </c>
      <c r="EI1189" s="4">
        <f t="shared" si="1227"/>
        <v>0</v>
      </c>
      <c r="EJ1189" s="4">
        <f t="shared" si="1227"/>
        <v>61216.54</v>
      </c>
      <c r="EK1189" s="4">
        <f t="shared" si="1227"/>
        <v>61216.54</v>
      </c>
      <c r="EL1189" s="4">
        <f t="shared" si="1227"/>
        <v>0</v>
      </c>
      <c r="EM1189" s="4">
        <f t="shared" si="1227"/>
        <v>0</v>
      </c>
      <c r="EN1189" s="4">
        <f t="shared" si="1227"/>
        <v>36378.54</v>
      </c>
      <c r="EO1189" s="4">
        <f t="shared" si="1227"/>
        <v>36378.54</v>
      </c>
      <c r="EP1189" s="4">
        <f t="shared" si="1227"/>
        <v>0</v>
      </c>
      <c r="EQ1189" s="4">
        <f t="shared" si="1227"/>
        <v>36378.54</v>
      </c>
      <c r="ER1189" s="4">
        <f t="shared" si="1227"/>
        <v>0</v>
      </c>
      <c r="ES1189" s="4">
        <f t="shared" si="1227"/>
        <v>0</v>
      </c>
      <c r="ET1189" s="4">
        <f t="shared" si="1227"/>
        <v>0</v>
      </c>
      <c r="EU1189" s="4">
        <f t="shared" si="1227"/>
        <v>0</v>
      </c>
      <c r="EV1189" s="4">
        <f t="shared" si="1227"/>
        <v>0</v>
      </c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>
        <f>ROUND(SUMIF(AA1167:AA1187,"=56481267",FQ1167:FQ1187),2)</f>
        <v>0</v>
      </c>
      <c r="FQ1189" s="4">
        <f>ROUND(SUMIF(AA1167:AA1187,"=56481267",FR1167:FR1187),2)</f>
        <v>0</v>
      </c>
      <c r="FR1189" s="4">
        <f>ROUND(SUMIF(AA1167:AA1187,"=56481267",GL1167:GL1187),2)</f>
        <v>0</v>
      </c>
      <c r="FS1189" s="4">
        <f>ROUND(SUMIF(AA1167:AA1187,"=56481267",GM1167:GM1187),2)</f>
        <v>61216.54</v>
      </c>
      <c r="FT1189" s="4">
        <f>ROUND(SUMIF(AA1167:AA1187,"=56481267",GN1167:GN1187),2)</f>
        <v>61216.54</v>
      </c>
      <c r="FU1189" s="4">
        <f>ROUND(SUMIF(AA1167:AA1187,"=56481267",GO1167:GO1187),2)</f>
        <v>0</v>
      </c>
      <c r="FV1189" s="4">
        <f>ROUND(SUMIF(AA1167:AA1187,"=56481267",GP1167:GP1187),2)</f>
        <v>0</v>
      </c>
      <c r="FW1189" s="4">
        <f>DU1189-FP1189</f>
        <v>36378.54</v>
      </c>
      <c r="FX1189" s="4">
        <f>DU1189-FQ1189</f>
        <v>36378.54</v>
      </c>
      <c r="FY1189" s="4">
        <f>FP1189-FR1189</f>
        <v>0</v>
      </c>
      <c r="FZ1189" s="4">
        <f>DU1189-FP1189-FQ1189+FR1189</f>
        <v>36378.54</v>
      </c>
      <c r="GA1189" s="4">
        <f>FQ1189-FR1189</f>
        <v>0</v>
      </c>
      <c r="GB1189" s="4">
        <f>ROUND(SUMIF(AA1167:AA1187,"=56481267",GX1167:GX1187),2)</f>
        <v>0</v>
      </c>
      <c r="GC1189" s="4">
        <f>ROUND(SUMIF(AA1167:AA1187,"=56481267",GY1167:GY1187),2)</f>
        <v>0</v>
      </c>
      <c r="GD1189" s="4">
        <f>ROUND(SUMIF(AA1167:AA1187,"=56481267",GZ1167:GZ1187),2)</f>
        <v>0</v>
      </c>
      <c r="GE1189" s="4">
        <f>ROUND(SUMIF(AA1167:AA1187,"=56481267",HD1167:HD1187),2)</f>
        <v>0</v>
      </c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>
        <v>0</v>
      </c>
    </row>
    <row r="1191" spans="1:255" ht="13" x14ac:dyDescent="0.3">
      <c r="A1191" s="5">
        <v>50</v>
      </c>
      <c r="B1191" s="5">
        <v>0</v>
      </c>
      <c r="C1191" s="5">
        <v>0</v>
      </c>
      <c r="D1191" s="5">
        <v>1</v>
      </c>
      <c r="E1191" s="5">
        <v>201</v>
      </c>
      <c r="F1191" s="5">
        <f>ROUND(Source!O1189,O1191)</f>
        <v>3596.05</v>
      </c>
      <c r="G1191" s="5" t="s">
        <v>57</v>
      </c>
      <c r="H1191" s="5" t="s">
        <v>58</v>
      </c>
      <c r="I1191" s="5"/>
      <c r="J1191" s="5"/>
      <c r="K1191" s="5">
        <v>201</v>
      </c>
      <c r="L1191" s="5">
        <v>1</v>
      </c>
      <c r="M1191" s="5">
        <v>3</v>
      </c>
      <c r="N1191" s="5" t="s">
        <v>3</v>
      </c>
      <c r="O1191" s="5">
        <v>2</v>
      </c>
      <c r="P1191" s="5">
        <f>ROUND(Source!DG1189,O1191)</f>
        <v>48091.360000000001</v>
      </c>
      <c r="Q1191" s="5"/>
      <c r="R1191" s="5"/>
      <c r="S1191" s="5"/>
      <c r="T1191" s="5"/>
      <c r="U1191" s="5"/>
      <c r="V1191" s="5"/>
      <c r="W1191" s="5">
        <v>3596.05</v>
      </c>
      <c r="X1191" s="5">
        <v>1</v>
      </c>
      <c r="Y1191" s="5">
        <v>3596.05</v>
      </c>
      <c r="Z1191" s="5">
        <v>48091.360000000001</v>
      </c>
      <c r="AA1191" s="5">
        <v>1</v>
      </c>
      <c r="AB1191" s="5">
        <v>48091.360000000001</v>
      </c>
    </row>
    <row r="1192" spans="1:255" ht="13" x14ac:dyDescent="0.3">
      <c r="A1192" s="5">
        <v>50</v>
      </c>
      <c r="B1192" s="5">
        <v>0</v>
      </c>
      <c r="C1192" s="5">
        <v>0</v>
      </c>
      <c r="D1192" s="5">
        <v>1</v>
      </c>
      <c r="E1192" s="5">
        <v>202</v>
      </c>
      <c r="F1192" s="5">
        <f>ROUND(Source!P1189,O1192)</f>
        <v>3165.22</v>
      </c>
      <c r="G1192" s="5" t="s">
        <v>59</v>
      </c>
      <c r="H1192" s="5" t="s">
        <v>60</v>
      </c>
      <c r="I1192" s="5"/>
      <c r="J1192" s="5"/>
      <c r="K1192" s="5">
        <v>202</v>
      </c>
      <c r="L1192" s="5">
        <v>2</v>
      </c>
      <c r="M1192" s="5">
        <v>3</v>
      </c>
      <c r="N1192" s="5" t="s">
        <v>3</v>
      </c>
      <c r="O1192" s="5">
        <v>2</v>
      </c>
      <c r="P1192" s="5">
        <f>ROUND(Source!DH1189,O1192)</f>
        <v>36378.54</v>
      </c>
      <c r="Q1192" s="5"/>
      <c r="R1192" s="5"/>
      <c r="S1192" s="5"/>
      <c r="T1192" s="5"/>
      <c r="U1192" s="5"/>
      <c r="V1192" s="5"/>
      <c r="W1192" s="5">
        <v>3165.22</v>
      </c>
      <c r="X1192" s="5">
        <v>1</v>
      </c>
      <c r="Y1192" s="5">
        <v>3165.22</v>
      </c>
      <c r="Z1192" s="5">
        <v>36378.54</v>
      </c>
      <c r="AA1192" s="5">
        <v>1</v>
      </c>
      <c r="AB1192" s="5">
        <v>36378.54</v>
      </c>
    </row>
    <row r="1193" spans="1:255" ht="13" x14ac:dyDescent="0.3">
      <c r="A1193" s="5">
        <v>50</v>
      </c>
      <c r="B1193" s="5">
        <v>0</v>
      </c>
      <c r="C1193" s="5">
        <v>0</v>
      </c>
      <c r="D1193" s="5">
        <v>1</v>
      </c>
      <c r="E1193" s="5">
        <v>222</v>
      </c>
      <c r="F1193" s="5">
        <f>ROUND(Source!AO1189,O1193)</f>
        <v>0</v>
      </c>
      <c r="G1193" s="5" t="s">
        <v>61</v>
      </c>
      <c r="H1193" s="5" t="s">
        <v>62</v>
      </c>
      <c r="I1193" s="5"/>
      <c r="J1193" s="5"/>
      <c r="K1193" s="5">
        <v>222</v>
      </c>
      <c r="L1193" s="5">
        <v>3</v>
      </c>
      <c r="M1193" s="5">
        <v>3</v>
      </c>
      <c r="N1193" s="5" t="s">
        <v>3</v>
      </c>
      <c r="O1193" s="5">
        <v>2</v>
      </c>
      <c r="P1193" s="5">
        <f>ROUND(Source!EG1189,O1193)</f>
        <v>0</v>
      </c>
      <c r="Q1193" s="5"/>
      <c r="R1193" s="5"/>
      <c r="S1193" s="5"/>
      <c r="T1193" s="5"/>
      <c r="U1193" s="5"/>
      <c r="V1193" s="5"/>
      <c r="W1193" s="5">
        <v>0</v>
      </c>
      <c r="X1193" s="5">
        <v>1</v>
      </c>
      <c r="Y1193" s="5">
        <v>0</v>
      </c>
      <c r="Z1193" s="5">
        <v>0</v>
      </c>
      <c r="AA1193" s="5">
        <v>1</v>
      </c>
      <c r="AB1193" s="5">
        <v>0</v>
      </c>
    </row>
    <row r="1194" spans="1:255" ht="13" x14ac:dyDescent="0.3">
      <c r="A1194" s="5">
        <v>50</v>
      </c>
      <c r="B1194" s="5">
        <v>0</v>
      </c>
      <c r="C1194" s="5">
        <v>0</v>
      </c>
      <c r="D1194" s="5">
        <v>1</v>
      </c>
      <c r="E1194" s="5">
        <v>225</v>
      </c>
      <c r="F1194" s="5">
        <f>ROUND(Source!AV1189,O1194)</f>
        <v>3165.22</v>
      </c>
      <c r="G1194" s="5" t="s">
        <v>63</v>
      </c>
      <c r="H1194" s="5" t="s">
        <v>64</v>
      </c>
      <c r="I1194" s="5"/>
      <c r="J1194" s="5"/>
      <c r="K1194" s="5">
        <v>225</v>
      </c>
      <c r="L1194" s="5">
        <v>4</v>
      </c>
      <c r="M1194" s="5">
        <v>3</v>
      </c>
      <c r="N1194" s="5" t="s">
        <v>3</v>
      </c>
      <c r="O1194" s="5">
        <v>2</v>
      </c>
      <c r="P1194" s="5">
        <f>ROUND(Source!EN1189,O1194)</f>
        <v>36378.54</v>
      </c>
      <c r="Q1194" s="5"/>
      <c r="R1194" s="5"/>
      <c r="S1194" s="5"/>
      <c r="T1194" s="5"/>
      <c r="U1194" s="5"/>
      <c r="V1194" s="5"/>
      <c r="W1194" s="5">
        <v>3165.22</v>
      </c>
      <c r="X1194" s="5">
        <v>1</v>
      </c>
      <c r="Y1194" s="5">
        <v>3165.22</v>
      </c>
      <c r="Z1194" s="5">
        <v>36378.54</v>
      </c>
      <c r="AA1194" s="5">
        <v>1</v>
      </c>
      <c r="AB1194" s="5">
        <v>36378.54</v>
      </c>
    </row>
    <row r="1195" spans="1:255" ht="13" x14ac:dyDescent="0.3">
      <c r="A1195" s="5">
        <v>50</v>
      </c>
      <c r="B1195" s="5">
        <v>0</v>
      </c>
      <c r="C1195" s="5">
        <v>0</v>
      </c>
      <c r="D1195" s="5">
        <v>1</v>
      </c>
      <c r="E1195" s="5">
        <v>226</v>
      </c>
      <c r="F1195" s="5">
        <f>ROUND(Source!AW1189,O1195)</f>
        <v>3165.22</v>
      </c>
      <c r="G1195" s="5" t="s">
        <v>65</v>
      </c>
      <c r="H1195" s="5" t="s">
        <v>66</v>
      </c>
      <c r="I1195" s="5"/>
      <c r="J1195" s="5"/>
      <c r="K1195" s="5">
        <v>226</v>
      </c>
      <c r="L1195" s="5">
        <v>5</v>
      </c>
      <c r="M1195" s="5">
        <v>3</v>
      </c>
      <c r="N1195" s="5" t="s">
        <v>3</v>
      </c>
      <c r="O1195" s="5">
        <v>2</v>
      </c>
      <c r="P1195" s="5">
        <f>ROUND(Source!EO1189,O1195)</f>
        <v>36378.54</v>
      </c>
      <c r="Q1195" s="5"/>
      <c r="R1195" s="5"/>
      <c r="S1195" s="5"/>
      <c r="T1195" s="5"/>
      <c r="U1195" s="5"/>
      <c r="V1195" s="5"/>
      <c r="W1195" s="5">
        <v>3165.22</v>
      </c>
      <c r="X1195" s="5">
        <v>1</v>
      </c>
      <c r="Y1195" s="5">
        <v>3165.22</v>
      </c>
      <c r="Z1195" s="5">
        <v>36378.54</v>
      </c>
      <c r="AA1195" s="5">
        <v>1</v>
      </c>
      <c r="AB1195" s="5">
        <v>36378.54</v>
      </c>
    </row>
    <row r="1196" spans="1:255" ht="13" x14ac:dyDescent="0.3">
      <c r="A1196" s="5">
        <v>50</v>
      </c>
      <c r="B1196" s="5">
        <v>0</v>
      </c>
      <c r="C1196" s="5">
        <v>0</v>
      </c>
      <c r="D1196" s="5">
        <v>1</v>
      </c>
      <c r="E1196" s="5">
        <v>227</v>
      </c>
      <c r="F1196" s="5">
        <f>ROUND(Source!AX1189,O1196)</f>
        <v>0</v>
      </c>
      <c r="G1196" s="5" t="s">
        <v>67</v>
      </c>
      <c r="H1196" s="5" t="s">
        <v>68</v>
      </c>
      <c r="I1196" s="5"/>
      <c r="J1196" s="5"/>
      <c r="K1196" s="5">
        <v>227</v>
      </c>
      <c r="L1196" s="5">
        <v>6</v>
      </c>
      <c r="M1196" s="5">
        <v>3</v>
      </c>
      <c r="N1196" s="5" t="s">
        <v>3</v>
      </c>
      <c r="O1196" s="5">
        <v>2</v>
      </c>
      <c r="P1196" s="5">
        <f>ROUND(Source!EP1189,O1196)</f>
        <v>0</v>
      </c>
      <c r="Q1196" s="5"/>
      <c r="R1196" s="5"/>
      <c r="S1196" s="5"/>
      <c r="T1196" s="5"/>
      <c r="U1196" s="5"/>
      <c r="V1196" s="5"/>
      <c r="W1196" s="5">
        <v>0</v>
      </c>
      <c r="X1196" s="5">
        <v>1</v>
      </c>
      <c r="Y1196" s="5">
        <v>0</v>
      </c>
      <c r="Z1196" s="5">
        <v>0</v>
      </c>
      <c r="AA1196" s="5">
        <v>1</v>
      </c>
      <c r="AB1196" s="5">
        <v>0</v>
      </c>
    </row>
    <row r="1197" spans="1:255" ht="13" x14ac:dyDescent="0.3">
      <c r="A1197" s="5">
        <v>50</v>
      </c>
      <c r="B1197" s="5">
        <v>0</v>
      </c>
      <c r="C1197" s="5">
        <v>0</v>
      </c>
      <c r="D1197" s="5">
        <v>1</v>
      </c>
      <c r="E1197" s="5">
        <v>228</v>
      </c>
      <c r="F1197" s="5">
        <f>ROUND(Source!AY1189,O1197)</f>
        <v>3165.22</v>
      </c>
      <c r="G1197" s="5" t="s">
        <v>69</v>
      </c>
      <c r="H1197" s="5" t="s">
        <v>70</v>
      </c>
      <c r="I1197" s="5"/>
      <c r="J1197" s="5"/>
      <c r="K1197" s="5">
        <v>228</v>
      </c>
      <c r="L1197" s="5">
        <v>7</v>
      </c>
      <c r="M1197" s="5">
        <v>3</v>
      </c>
      <c r="N1197" s="5" t="s">
        <v>3</v>
      </c>
      <c r="O1197" s="5">
        <v>2</v>
      </c>
      <c r="P1197" s="5">
        <f>ROUND(Source!EQ1189,O1197)</f>
        <v>36378.54</v>
      </c>
      <c r="Q1197" s="5"/>
      <c r="R1197" s="5"/>
      <c r="S1197" s="5"/>
      <c r="T1197" s="5"/>
      <c r="U1197" s="5"/>
      <c r="V1197" s="5"/>
      <c r="W1197" s="5">
        <v>3165.22</v>
      </c>
      <c r="X1197" s="5">
        <v>1</v>
      </c>
      <c r="Y1197" s="5">
        <v>3165.22</v>
      </c>
      <c r="Z1197" s="5">
        <v>36378.54</v>
      </c>
      <c r="AA1197" s="5">
        <v>1</v>
      </c>
      <c r="AB1197" s="5">
        <v>36378.54</v>
      </c>
    </row>
    <row r="1198" spans="1:255" ht="13" x14ac:dyDescent="0.3">
      <c r="A1198" s="5">
        <v>50</v>
      </c>
      <c r="B1198" s="5">
        <v>0</v>
      </c>
      <c r="C1198" s="5">
        <v>0</v>
      </c>
      <c r="D1198" s="5">
        <v>1</v>
      </c>
      <c r="E1198" s="5">
        <v>216</v>
      </c>
      <c r="F1198" s="5">
        <f>ROUND(Source!AP1189,O1198)</f>
        <v>0</v>
      </c>
      <c r="G1198" s="5" t="s">
        <v>71</v>
      </c>
      <c r="H1198" s="5" t="s">
        <v>72</v>
      </c>
      <c r="I1198" s="5"/>
      <c r="J1198" s="5"/>
      <c r="K1198" s="5">
        <v>216</v>
      </c>
      <c r="L1198" s="5">
        <v>8</v>
      </c>
      <c r="M1198" s="5">
        <v>3</v>
      </c>
      <c r="N1198" s="5" t="s">
        <v>3</v>
      </c>
      <c r="O1198" s="5">
        <v>2</v>
      </c>
      <c r="P1198" s="5">
        <f>ROUND(Source!EH1189,O1198)</f>
        <v>0</v>
      </c>
      <c r="Q1198" s="5"/>
      <c r="R1198" s="5"/>
      <c r="S1198" s="5"/>
      <c r="T1198" s="5"/>
      <c r="U1198" s="5"/>
      <c r="V1198" s="5"/>
      <c r="W1198" s="5">
        <v>0</v>
      </c>
      <c r="X1198" s="5">
        <v>1</v>
      </c>
      <c r="Y1198" s="5">
        <v>0</v>
      </c>
      <c r="Z1198" s="5">
        <v>0</v>
      </c>
      <c r="AA1198" s="5">
        <v>1</v>
      </c>
      <c r="AB1198" s="5">
        <v>0</v>
      </c>
    </row>
    <row r="1199" spans="1:255" ht="13" x14ac:dyDescent="0.3">
      <c r="A1199" s="5">
        <v>50</v>
      </c>
      <c r="B1199" s="5">
        <v>0</v>
      </c>
      <c r="C1199" s="5">
        <v>0</v>
      </c>
      <c r="D1199" s="5">
        <v>1</v>
      </c>
      <c r="E1199" s="5">
        <v>223</v>
      </c>
      <c r="F1199" s="5">
        <f>ROUND(Source!AQ1189,O1199)</f>
        <v>0</v>
      </c>
      <c r="G1199" s="5" t="s">
        <v>73</v>
      </c>
      <c r="H1199" s="5" t="s">
        <v>74</v>
      </c>
      <c r="I1199" s="5"/>
      <c r="J1199" s="5"/>
      <c r="K1199" s="5">
        <v>223</v>
      </c>
      <c r="L1199" s="5">
        <v>9</v>
      </c>
      <c r="M1199" s="5">
        <v>3</v>
      </c>
      <c r="N1199" s="5" t="s">
        <v>3</v>
      </c>
      <c r="O1199" s="5">
        <v>2</v>
      </c>
      <c r="P1199" s="5">
        <f>ROUND(Source!EI1189,O1199)</f>
        <v>0</v>
      </c>
      <c r="Q1199" s="5"/>
      <c r="R1199" s="5"/>
      <c r="S1199" s="5"/>
      <c r="T1199" s="5"/>
      <c r="U1199" s="5"/>
      <c r="V1199" s="5"/>
      <c r="W1199" s="5">
        <v>0</v>
      </c>
      <c r="X1199" s="5">
        <v>1</v>
      </c>
      <c r="Y1199" s="5">
        <v>0</v>
      </c>
      <c r="Z1199" s="5">
        <v>0</v>
      </c>
      <c r="AA1199" s="5">
        <v>1</v>
      </c>
      <c r="AB1199" s="5">
        <v>0</v>
      </c>
    </row>
    <row r="1200" spans="1:255" ht="13" x14ac:dyDescent="0.3">
      <c r="A1200" s="5">
        <v>50</v>
      </c>
      <c r="B1200" s="5">
        <v>0</v>
      </c>
      <c r="C1200" s="5">
        <v>0</v>
      </c>
      <c r="D1200" s="5">
        <v>1</v>
      </c>
      <c r="E1200" s="5">
        <v>229</v>
      </c>
      <c r="F1200" s="5">
        <f>ROUND(Source!AZ1189,O1200)</f>
        <v>0</v>
      </c>
      <c r="G1200" s="5" t="s">
        <v>75</v>
      </c>
      <c r="H1200" s="5" t="s">
        <v>76</v>
      </c>
      <c r="I1200" s="5"/>
      <c r="J1200" s="5"/>
      <c r="K1200" s="5">
        <v>229</v>
      </c>
      <c r="L1200" s="5">
        <v>10</v>
      </c>
      <c r="M1200" s="5">
        <v>3</v>
      </c>
      <c r="N1200" s="5" t="s">
        <v>3</v>
      </c>
      <c r="O1200" s="5">
        <v>2</v>
      </c>
      <c r="P1200" s="5">
        <f>ROUND(Source!ER1189,O1200)</f>
        <v>0</v>
      </c>
      <c r="Q1200" s="5"/>
      <c r="R1200" s="5"/>
      <c r="S1200" s="5"/>
      <c r="T1200" s="5"/>
      <c r="U1200" s="5"/>
      <c r="V1200" s="5"/>
      <c r="W1200" s="5">
        <v>0</v>
      </c>
      <c r="X1200" s="5">
        <v>1</v>
      </c>
      <c r="Y1200" s="5">
        <v>0</v>
      </c>
      <c r="Z1200" s="5">
        <v>0</v>
      </c>
      <c r="AA1200" s="5">
        <v>1</v>
      </c>
      <c r="AB1200" s="5">
        <v>0</v>
      </c>
    </row>
    <row r="1201" spans="1:28" ht="13" x14ac:dyDescent="0.3">
      <c r="A1201" s="5">
        <v>50</v>
      </c>
      <c r="B1201" s="5">
        <v>0</v>
      </c>
      <c r="C1201" s="5">
        <v>0</v>
      </c>
      <c r="D1201" s="5">
        <v>1</v>
      </c>
      <c r="E1201" s="5">
        <v>203</v>
      </c>
      <c r="F1201" s="5">
        <f>ROUND(Source!Q1189,O1201)</f>
        <v>263.99</v>
      </c>
      <c r="G1201" s="5" t="s">
        <v>77</v>
      </c>
      <c r="H1201" s="5" t="s">
        <v>78</v>
      </c>
      <c r="I1201" s="5"/>
      <c r="J1201" s="5"/>
      <c r="K1201" s="5">
        <v>203</v>
      </c>
      <c r="L1201" s="5">
        <v>11</v>
      </c>
      <c r="M1201" s="5">
        <v>3</v>
      </c>
      <c r="N1201" s="5" t="s">
        <v>3</v>
      </c>
      <c r="O1201" s="5">
        <v>2</v>
      </c>
      <c r="P1201" s="5">
        <f>ROUND(Source!DI1189,O1201)</f>
        <v>3734.53</v>
      </c>
      <c r="Q1201" s="5"/>
      <c r="R1201" s="5"/>
      <c r="S1201" s="5"/>
      <c r="T1201" s="5"/>
      <c r="U1201" s="5"/>
      <c r="V1201" s="5"/>
      <c r="W1201" s="5">
        <v>263.99</v>
      </c>
      <c r="X1201" s="5">
        <v>1</v>
      </c>
      <c r="Y1201" s="5">
        <v>263.99</v>
      </c>
      <c r="Z1201" s="5">
        <v>3734.53</v>
      </c>
      <c r="AA1201" s="5">
        <v>1</v>
      </c>
      <c r="AB1201" s="5">
        <v>3734.53</v>
      </c>
    </row>
    <row r="1202" spans="1:28" ht="13" x14ac:dyDescent="0.3">
      <c r="A1202" s="5">
        <v>50</v>
      </c>
      <c r="B1202" s="5">
        <v>0</v>
      </c>
      <c r="C1202" s="5">
        <v>0</v>
      </c>
      <c r="D1202" s="5">
        <v>1</v>
      </c>
      <c r="E1202" s="5">
        <v>231</v>
      </c>
      <c r="F1202" s="5">
        <f>ROUND(Source!BB1189,O1202)</f>
        <v>0</v>
      </c>
      <c r="G1202" s="5" t="s">
        <v>79</v>
      </c>
      <c r="H1202" s="5" t="s">
        <v>80</v>
      </c>
      <c r="I1202" s="5"/>
      <c r="J1202" s="5"/>
      <c r="K1202" s="5">
        <v>231</v>
      </c>
      <c r="L1202" s="5">
        <v>12</v>
      </c>
      <c r="M1202" s="5">
        <v>3</v>
      </c>
      <c r="N1202" s="5" t="s">
        <v>3</v>
      </c>
      <c r="O1202" s="5">
        <v>2</v>
      </c>
      <c r="P1202" s="5">
        <f>ROUND(Source!ET1189,O1202)</f>
        <v>0</v>
      </c>
      <c r="Q1202" s="5"/>
      <c r="R1202" s="5"/>
      <c r="S1202" s="5"/>
      <c r="T1202" s="5"/>
      <c r="U1202" s="5"/>
      <c r="V1202" s="5"/>
      <c r="W1202" s="5">
        <v>0</v>
      </c>
      <c r="X1202" s="5">
        <v>1</v>
      </c>
      <c r="Y1202" s="5">
        <v>0</v>
      </c>
      <c r="Z1202" s="5">
        <v>0</v>
      </c>
      <c r="AA1202" s="5">
        <v>1</v>
      </c>
      <c r="AB1202" s="5">
        <v>0</v>
      </c>
    </row>
    <row r="1203" spans="1:28" ht="13" x14ac:dyDescent="0.3">
      <c r="A1203" s="5">
        <v>50</v>
      </c>
      <c r="B1203" s="5">
        <v>0</v>
      </c>
      <c r="C1203" s="5">
        <v>0</v>
      </c>
      <c r="D1203" s="5">
        <v>1</v>
      </c>
      <c r="E1203" s="5">
        <v>204</v>
      </c>
      <c r="F1203" s="5">
        <f>ROUND(Source!R1189,O1203)</f>
        <v>26.88</v>
      </c>
      <c r="G1203" s="5" t="s">
        <v>81</v>
      </c>
      <c r="H1203" s="5" t="s">
        <v>82</v>
      </c>
      <c r="I1203" s="5"/>
      <c r="J1203" s="5"/>
      <c r="K1203" s="5">
        <v>204</v>
      </c>
      <c r="L1203" s="5">
        <v>13</v>
      </c>
      <c r="M1203" s="5">
        <v>3</v>
      </c>
      <c r="N1203" s="5" t="s">
        <v>3</v>
      </c>
      <c r="O1203" s="5">
        <v>2</v>
      </c>
      <c r="P1203" s="5">
        <f>ROUND(Source!DJ1189,O1203)</f>
        <v>1285.4100000000001</v>
      </c>
      <c r="Q1203" s="5"/>
      <c r="R1203" s="5"/>
      <c r="S1203" s="5"/>
      <c r="T1203" s="5"/>
      <c r="U1203" s="5"/>
      <c r="V1203" s="5"/>
      <c r="W1203" s="5">
        <v>26.88</v>
      </c>
      <c r="X1203" s="5">
        <v>1</v>
      </c>
      <c r="Y1203" s="5">
        <v>26.88</v>
      </c>
      <c r="Z1203" s="5">
        <v>1285.4100000000001</v>
      </c>
      <c r="AA1203" s="5">
        <v>1</v>
      </c>
      <c r="AB1203" s="5">
        <v>1285.4100000000001</v>
      </c>
    </row>
    <row r="1204" spans="1:28" ht="13" x14ac:dyDescent="0.3">
      <c r="A1204" s="5">
        <v>50</v>
      </c>
      <c r="B1204" s="5">
        <v>0</v>
      </c>
      <c r="C1204" s="5">
        <v>0</v>
      </c>
      <c r="D1204" s="5">
        <v>1</v>
      </c>
      <c r="E1204" s="5">
        <v>205</v>
      </c>
      <c r="F1204" s="5">
        <f>ROUND(Source!S1189,O1204)</f>
        <v>166.84</v>
      </c>
      <c r="G1204" s="5" t="s">
        <v>83</v>
      </c>
      <c r="H1204" s="5" t="s">
        <v>84</v>
      </c>
      <c r="I1204" s="5"/>
      <c r="J1204" s="5"/>
      <c r="K1204" s="5">
        <v>205</v>
      </c>
      <c r="L1204" s="5">
        <v>14</v>
      </c>
      <c r="M1204" s="5">
        <v>3</v>
      </c>
      <c r="N1204" s="5" t="s">
        <v>3</v>
      </c>
      <c r="O1204" s="5">
        <v>2</v>
      </c>
      <c r="P1204" s="5">
        <f>ROUND(Source!DK1189,O1204)</f>
        <v>7978.29</v>
      </c>
      <c r="Q1204" s="5"/>
      <c r="R1204" s="5"/>
      <c r="S1204" s="5"/>
      <c r="T1204" s="5"/>
      <c r="U1204" s="5"/>
      <c r="V1204" s="5"/>
      <c r="W1204" s="5">
        <v>166.84</v>
      </c>
      <c r="X1204" s="5">
        <v>1</v>
      </c>
      <c r="Y1204" s="5">
        <v>166.84</v>
      </c>
      <c r="Z1204" s="5">
        <v>7978.29</v>
      </c>
      <c r="AA1204" s="5">
        <v>1</v>
      </c>
      <c r="AB1204" s="5">
        <v>7978.29</v>
      </c>
    </row>
    <row r="1205" spans="1:28" ht="13" x14ac:dyDescent="0.3">
      <c r="A1205" s="5">
        <v>50</v>
      </c>
      <c r="B1205" s="5">
        <v>0</v>
      </c>
      <c r="C1205" s="5">
        <v>0</v>
      </c>
      <c r="D1205" s="5">
        <v>1</v>
      </c>
      <c r="E1205" s="5">
        <v>232</v>
      </c>
      <c r="F1205" s="5">
        <f>ROUND(Source!BC1189,O1205)</f>
        <v>0</v>
      </c>
      <c r="G1205" s="5" t="s">
        <v>85</v>
      </c>
      <c r="H1205" s="5" t="s">
        <v>86</v>
      </c>
      <c r="I1205" s="5"/>
      <c r="J1205" s="5"/>
      <c r="K1205" s="5">
        <v>232</v>
      </c>
      <c r="L1205" s="5">
        <v>15</v>
      </c>
      <c r="M1205" s="5">
        <v>3</v>
      </c>
      <c r="N1205" s="5" t="s">
        <v>3</v>
      </c>
      <c r="O1205" s="5">
        <v>2</v>
      </c>
      <c r="P1205" s="5">
        <f>ROUND(Source!EU1189,O1205)</f>
        <v>0</v>
      </c>
      <c r="Q1205" s="5"/>
      <c r="R1205" s="5"/>
      <c r="S1205" s="5"/>
      <c r="T1205" s="5"/>
      <c r="U1205" s="5"/>
      <c r="V1205" s="5"/>
      <c r="W1205" s="5">
        <v>0</v>
      </c>
      <c r="X1205" s="5">
        <v>1</v>
      </c>
      <c r="Y1205" s="5">
        <v>0</v>
      </c>
      <c r="Z1205" s="5">
        <v>0</v>
      </c>
      <c r="AA1205" s="5">
        <v>1</v>
      </c>
      <c r="AB1205" s="5">
        <v>0</v>
      </c>
    </row>
    <row r="1206" spans="1:28" ht="13" x14ac:dyDescent="0.3">
      <c r="A1206" s="5">
        <v>50</v>
      </c>
      <c r="B1206" s="5">
        <v>0</v>
      </c>
      <c r="C1206" s="5">
        <v>0</v>
      </c>
      <c r="D1206" s="5">
        <v>1</v>
      </c>
      <c r="E1206" s="5">
        <v>214</v>
      </c>
      <c r="F1206" s="5">
        <f>ROUND(Source!AS1189,O1206)</f>
        <v>3870.5</v>
      </c>
      <c r="G1206" s="5" t="s">
        <v>87</v>
      </c>
      <c r="H1206" s="5" t="s">
        <v>88</v>
      </c>
      <c r="I1206" s="5"/>
      <c r="J1206" s="5"/>
      <c r="K1206" s="5">
        <v>214</v>
      </c>
      <c r="L1206" s="5">
        <v>16</v>
      </c>
      <c r="M1206" s="5">
        <v>3</v>
      </c>
      <c r="N1206" s="5" t="s">
        <v>3</v>
      </c>
      <c r="O1206" s="5">
        <v>2</v>
      </c>
      <c r="P1206" s="5">
        <f>ROUND(Source!EK1189,O1206)</f>
        <v>61216.54</v>
      </c>
      <c r="Q1206" s="5"/>
      <c r="R1206" s="5"/>
      <c r="S1206" s="5"/>
      <c r="T1206" s="5"/>
      <c r="U1206" s="5"/>
      <c r="V1206" s="5"/>
      <c r="W1206" s="5">
        <v>3870.5</v>
      </c>
      <c r="X1206" s="5">
        <v>1</v>
      </c>
      <c r="Y1206" s="5">
        <v>3870.5</v>
      </c>
      <c r="Z1206" s="5">
        <v>61216.54</v>
      </c>
      <c r="AA1206" s="5">
        <v>1</v>
      </c>
      <c r="AB1206" s="5">
        <v>61216.54</v>
      </c>
    </row>
    <row r="1207" spans="1:28" ht="13" x14ac:dyDescent="0.3">
      <c r="A1207" s="5">
        <v>50</v>
      </c>
      <c r="B1207" s="5">
        <v>0</v>
      </c>
      <c r="C1207" s="5">
        <v>0</v>
      </c>
      <c r="D1207" s="5">
        <v>1</v>
      </c>
      <c r="E1207" s="5">
        <v>215</v>
      </c>
      <c r="F1207" s="5">
        <f>ROUND(Source!AT1189,O1207)</f>
        <v>0</v>
      </c>
      <c r="G1207" s="5" t="s">
        <v>89</v>
      </c>
      <c r="H1207" s="5" t="s">
        <v>90</v>
      </c>
      <c r="I1207" s="5"/>
      <c r="J1207" s="5"/>
      <c r="K1207" s="5">
        <v>215</v>
      </c>
      <c r="L1207" s="5">
        <v>17</v>
      </c>
      <c r="M1207" s="5">
        <v>3</v>
      </c>
      <c r="N1207" s="5" t="s">
        <v>3</v>
      </c>
      <c r="O1207" s="5">
        <v>2</v>
      </c>
      <c r="P1207" s="5">
        <f>ROUND(Source!EL1189,O1207)</f>
        <v>0</v>
      </c>
      <c r="Q1207" s="5"/>
      <c r="R1207" s="5"/>
      <c r="S1207" s="5"/>
      <c r="T1207" s="5"/>
      <c r="U1207" s="5"/>
      <c r="V1207" s="5"/>
      <c r="W1207" s="5">
        <v>0</v>
      </c>
      <c r="X1207" s="5">
        <v>1</v>
      </c>
      <c r="Y1207" s="5">
        <v>0</v>
      </c>
      <c r="Z1207" s="5">
        <v>0</v>
      </c>
      <c r="AA1207" s="5">
        <v>1</v>
      </c>
      <c r="AB1207" s="5">
        <v>0</v>
      </c>
    </row>
    <row r="1208" spans="1:28" ht="13" x14ac:dyDescent="0.3">
      <c r="A1208" s="5">
        <v>50</v>
      </c>
      <c r="B1208" s="5">
        <v>0</v>
      </c>
      <c r="C1208" s="5">
        <v>0</v>
      </c>
      <c r="D1208" s="5">
        <v>1</v>
      </c>
      <c r="E1208" s="5">
        <v>217</v>
      </c>
      <c r="F1208" s="5">
        <f>ROUND(Source!AU1189,O1208)</f>
        <v>0</v>
      </c>
      <c r="G1208" s="5" t="s">
        <v>91</v>
      </c>
      <c r="H1208" s="5" t="s">
        <v>92</v>
      </c>
      <c r="I1208" s="5"/>
      <c r="J1208" s="5"/>
      <c r="K1208" s="5">
        <v>217</v>
      </c>
      <c r="L1208" s="5">
        <v>18</v>
      </c>
      <c r="M1208" s="5">
        <v>3</v>
      </c>
      <c r="N1208" s="5" t="s">
        <v>3</v>
      </c>
      <c r="O1208" s="5">
        <v>2</v>
      </c>
      <c r="P1208" s="5">
        <f>ROUND(Source!EM1189,O1208)</f>
        <v>0</v>
      </c>
      <c r="Q1208" s="5"/>
      <c r="R1208" s="5"/>
      <c r="S1208" s="5"/>
      <c r="T1208" s="5"/>
      <c r="U1208" s="5"/>
      <c r="V1208" s="5"/>
      <c r="W1208" s="5">
        <v>0</v>
      </c>
      <c r="X1208" s="5">
        <v>1</v>
      </c>
      <c r="Y1208" s="5">
        <v>0</v>
      </c>
      <c r="Z1208" s="5">
        <v>0</v>
      </c>
      <c r="AA1208" s="5">
        <v>1</v>
      </c>
      <c r="AB1208" s="5">
        <v>0</v>
      </c>
    </row>
    <row r="1209" spans="1:28" ht="13" x14ac:dyDescent="0.3">
      <c r="A1209" s="5">
        <v>50</v>
      </c>
      <c r="B1209" s="5">
        <v>0</v>
      </c>
      <c r="C1209" s="5">
        <v>0</v>
      </c>
      <c r="D1209" s="5">
        <v>1</v>
      </c>
      <c r="E1209" s="5">
        <v>230</v>
      </c>
      <c r="F1209" s="5">
        <f>ROUND(Source!BA1189,O1209)</f>
        <v>0</v>
      </c>
      <c r="G1209" s="5" t="s">
        <v>93</v>
      </c>
      <c r="H1209" s="5" t="s">
        <v>94</v>
      </c>
      <c r="I1209" s="5"/>
      <c r="J1209" s="5"/>
      <c r="K1209" s="5">
        <v>230</v>
      </c>
      <c r="L1209" s="5">
        <v>19</v>
      </c>
      <c r="M1209" s="5">
        <v>3</v>
      </c>
      <c r="N1209" s="5" t="s">
        <v>3</v>
      </c>
      <c r="O1209" s="5">
        <v>2</v>
      </c>
      <c r="P1209" s="5">
        <f>ROUND(Source!ES1189,O1209)</f>
        <v>0</v>
      </c>
      <c r="Q1209" s="5"/>
      <c r="R1209" s="5"/>
      <c r="S1209" s="5"/>
      <c r="T1209" s="5"/>
      <c r="U1209" s="5"/>
      <c r="V1209" s="5"/>
      <c r="W1209" s="5">
        <v>0</v>
      </c>
      <c r="X1209" s="5">
        <v>1</v>
      </c>
      <c r="Y1209" s="5">
        <v>0</v>
      </c>
      <c r="Z1209" s="5">
        <v>0</v>
      </c>
      <c r="AA1209" s="5">
        <v>1</v>
      </c>
      <c r="AB1209" s="5">
        <v>0</v>
      </c>
    </row>
    <row r="1210" spans="1:28" ht="13" x14ac:dyDescent="0.3">
      <c r="A1210" s="5">
        <v>50</v>
      </c>
      <c r="B1210" s="5">
        <v>0</v>
      </c>
      <c r="C1210" s="5">
        <v>0</v>
      </c>
      <c r="D1210" s="5">
        <v>1</v>
      </c>
      <c r="E1210" s="5">
        <v>206</v>
      </c>
      <c r="F1210" s="5">
        <f>ROUND(Source!T1189,O1210)</f>
        <v>0</v>
      </c>
      <c r="G1210" s="5" t="s">
        <v>95</v>
      </c>
      <c r="H1210" s="5" t="s">
        <v>96</v>
      </c>
      <c r="I1210" s="5"/>
      <c r="J1210" s="5"/>
      <c r="K1210" s="5">
        <v>206</v>
      </c>
      <c r="L1210" s="5">
        <v>20</v>
      </c>
      <c r="M1210" s="5">
        <v>3</v>
      </c>
      <c r="N1210" s="5" t="s">
        <v>3</v>
      </c>
      <c r="O1210" s="5">
        <v>2</v>
      </c>
      <c r="P1210" s="5">
        <f>ROUND(Source!DL1189,O1210)</f>
        <v>0</v>
      </c>
      <c r="Q1210" s="5"/>
      <c r="R1210" s="5"/>
      <c r="S1210" s="5"/>
      <c r="T1210" s="5"/>
      <c r="U1210" s="5"/>
      <c r="V1210" s="5"/>
      <c r="W1210" s="5">
        <v>0</v>
      </c>
      <c r="X1210" s="5">
        <v>1</v>
      </c>
      <c r="Y1210" s="5">
        <v>0</v>
      </c>
      <c r="Z1210" s="5">
        <v>0</v>
      </c>
      <c r="AA1210" s="5">
        <v>1</v>
      </c>
      <c r="AB1210" s="5">
        <v>0</v>
      </c>
    </row>
    <row r="1211" spans="1:28" ht="13" x14ac:dyDescent="0.3">
      <c r="A1211" s="5">
        <v>50</v>
      </c>
      <c r="B1211" s="5">
        <v>0</v>
      </c>
      <c r="C1211" s="5">
        <v>0</v>
      </c>
      <c r="D1211" s="5">
        <v>1</v>
      </c>
      <c r="E1211" s="5">
        <v>207</v>
      </c>
      <c r="F1211" s="5">
        <f>Source!U1189</f>
        <v>14.333887748399999</v>
      </c>
      <c r="G1211" s="5" t="s">
        <v>97</v>
      </c>
      <c r="H1211" s="5" t="s">
        <v>98</v>
      </c>
      <c r="I1211" s="5"/>
      <c r="J1211" s="5"/>
      <c r="K1211" s="5">
        <v>207</v>
      </c>
      <c r="L1211" s="5">
        <v>21</v>
      </c>
      <c r="M1211" s="5">
        <v>3</v>
      </c>
      <c r="N1211" s="5" t="s">
        <v>3</v>
      </c>
      <c r="O1211" s="5">
        <v>-1</v>
      </c>
      <c r="P1211" s="5">
        <f>Source!DM1189</f>
        <v>14.333887748399999</v>
      </c>
      <c r="Q1211" s="5"/>
      <c r="R1211" s="5"/>
      <c r="S1211" s="5"/>
      <c r="T1211" s="5"/>
      <c r="U1211" s="5"/>
      <c r="V1211" s="5"/>
      <c r="W1211" s="5">
        <v>14.333887748399999</v>
      </c>
      <c r="X1211" s="5">
        <v>1</v>
      </c>
      <c r="Y1211" s="5">
        <v>14.333887748399999</v>
      </c>
      <c r="Z1211" s="5">
        <v>14.333887748399999</v>
      </c>
      <c r="AA1211" s="5">
        <v>1</v>
      </c>
      <c r="AB1211" s="5">
        <v>14.333887748399999</v>
      </c>
    </row>
    <row r="1212" spans="1:28" ht="13" x14ac:dyDescent="0.3">
      <c r="A1212" s="5">
        <v>50</v>
      </c>
      <c r="B1212" s="5">
        <v>0</v>
      </c>
      <c r="C1212" s="5">
        <v>0</v>
      </c>
      <c r="D1212" s="5">
        <v>1</v>
      </c>
      <c r="E1212" s="5">
        <v>208</v>
      </c>
      <c r="F1212" s="5">
        <f>Source!V1189</f>
        <v>0</v>
      </c>
      <c r="G1212" s="5" t="s">
        <v>99</v>
      </c>
      <c r="H1212" s="5" t="s">
        <v>100</v>
      </c>
      <c r="I1212" s="5"/>
      <c r="J1212" s="5"/>
      <c r="K1212" s="5">
        <v>208</v>
      </c>
      <c r="L1212" s="5">
        <v>22</v>
      </c>
      <c r="M1212" s="5">
        <v>3</v>
      </c>
      <c r="N1212" s="5" t="s">
        <v>3</v>
      </c>
      <c r="O1212" s="5">
        <v>-1</v>
      </c>
      <c r="P1212" s="5">
        <f>Source!DN1189</f>
        <v>0</v>
      </c>
      <c r="Q1212" s="5"/>
      <c r="R1212" s="5"/>
      <c r="S1212" s="5"/>
      <c r="T1212" s="5"/>
      <c r="U1212" s="5"/>
      <c r="V1212" s="5"/>
      <c r="W1212" s="5">
        <v>0</v>
      </c>
      <c r="X1212" s="5">
        <v>1</v>
      </c>
      <c r="Y1212" s="5">
        <v>0</v>
      </c>
      <c r="Z1212" s="5">
        <v>0</v>
      </c>
      <c r="AA1212" s="5">
        <v>1</v>
      </c>
      <c r="AB1212" s="5">
        <v>0</v>
      </c>
    </row>
    <row r="1213" spans="1:28" ht="13" x14ac:dyDescent="0.3">
      <c r="A1213" s="5">
        <v>50</v>
      </c>
      <c r="B1213" s="5">
        <v>0</v>
      </c>
      <c r="C1213" s="5">
        <v>0</v>
      </c>
      <c r="D1213" s="5">
        <v>1</v>
      </c>
      <c r="E1213" s="5">
        <v>209</v>
      </c>
      <c r="F1213" s="5">
        <f>ROUND(Source!W1189,O1213)</f>
        <v>0</v>
      </c>
      <c r="G1213" s="5" t="s">
        <v>101</v>
      </c>
      <c r="H1213" s="5" t="s">
        <v>102</v>
      </c>
      <c r="I1213" s="5"/>
      <c r="J1213" s="5"/>
      <c r="K1213" s="5">
        <v>209</v>
      </c>
      <c r="L1213" s="5">
        <v>23</v>
      </c>
      <c r="M1213" s="5">
        <v>3</v>
      </c>
      <c r="N1213" s="5" t="s">
        <v>3</v>
      </c>
      <c r="O1213" s="5">
        <v>2</v>
      </c>
      <c r="P1213" s="5">
        <f>ROUND(Source!DO1189,O1213)</f>
        <v>0</v>
      </c>
      <c r="Q1213" s="5"/>
      <c r="R1213" s="5"/>
      <c r="S1213" s="5"/>
      <c r="T1213" s="5"/>
      <c r="U1213" s="5"/>
      <c r="V1213" s="5"/>
      <c r="W1213" s="5">
        <v>0</v>
      </c>
      <c r="X1213" s="5">
        <v>1</v>
      </c>
      <c r="Y1213" s="5">
        <v>0</v>
      </c>
      <c r="Z1213" s="5">
        <v>0</v>
      </c>
      <c r="AA1213" s="5">
        <v>1</v>
      </c>
      <c r="AB1213" s="5">
        <v>0</v>
      </c>
    </row>
    <row r="1214" spans="1:28" ht="13" x14ac:dyDescent="0.3">
      <c r="A1214" s="5">
        <v>50</v>
      </c>
      <c r="B1214" s="5">
        <v>0</v>
      </c>
      <c r="C1214" s="5">
        <v>0</v>
      </c>
      <c r="D1214" s="5">
        <v>1</v>
      </c>
      <c r="E1214" s="5">
        <v>233</v>
      </c>
      <c r="F1214" s="5">
        <f>ROUND(Source!BD1189,O1214)</f>
        <v>0</v>
      </c>
      <c r="G1214" s="5" t="s">
        <v>103</v>
      </c>
      <c r="H1214" s="5" t="s">
        <v>104</v>
      </c>
      <c r="I1214" s="5"/>
      <c r="J1214" s="5"/>
      <c r="K1214" s="5">
        <v>233</v>
      </c>
      <c r="L1214" s="5">
        <v>24</v>
      </c>
      <c r="M1214" s="5">
        <v>3</v>
      </c>
      <c r="N1214" s="5" t="s">
        <v>3</v>
      </c>
      <c r="O1214" s="5">
        <v>2</v>
      </c>
      <c r="P1214" s="5">
        <f>ROUND(Source!EV1189,O1214)</f>
        <v>0</v>
      </c>
      <c r="Q1214" s="5"/>
      <c r="R1214" s="5"/>
      <c r="S1214" s="5"/>
      <c r="T1214" s="5"/>
      <c r="U1214" s="5"/>
      <c r="V1214" s="5"/>
      <c r="W1214" s="5">
        <v>0</v>
      </c>
      <c r="X1214" s="5">
        <v>1</v>
      </c>
      <c r="Y1214" s="5">
        <v>0</v>
      </c>
      <c r="Z1214" s="5">
        <v>0</v>
      </c>
      <c r="AA1214" s="5">
        <v>1</v>
      </c>
      <c r="AB1214" s="5">
        <v>0</v>
      </c>
    </row>
    <row r="1215" spans="1:28" ht="13" x14ac:dyDescent="0.3">
      <c r="A1215" s="5">
        <v>50</v>
      </c>
      <c r="B1215" s="5">
        <v>0</v>
      </c>
      <c r="C1215" s="5">
        <v>0</v>
      </c>
      <c r="D1215" s="5">
        <v>1</v>
      </c>
      <c r="E1215" s="5">
        <v>210</v>
      </c>
      <c r="F1215" s="5">
        <f>ROUND(Source!X1189,O1215)</f>
        <v>178.55</v>
      </c>
      <c r="G1215" s="5" t="s">
        <v>105</v>
      </c>
      <c r="H1215" s="5" t="s">
        <v>106</v>
      </c>
      <c r="I1215" s="5"/>
      <c r="J1215" s="5"/>
      <c r="K1215" s="5">
        <v>210</v>
      </c>
      <c r="L1215" s="5">
        <v>25</v>
      </c>
      <c r="M1215" s="5">
        <v>3</v>
      </c>
      <c r="N1215" s="5" t="s">
        <v>3</v>
      </c>
      <c r="O1215" s="5">
        <v>2</v>
      </c>
      <c r="P1215" s="5">
        <f>ROUND(Source!DP1189,O1215)</f>
        <v>8538.99</v>
      </c>
      <c r="Q1215" s="5"/>
      <c r="R1215" s="5"/>
      <c r="S1215" s="5"/>
      <c r="T1215" s="5"/>
      <c r="U1215" s="5"/>
      <c r="V1215" s="5"/>
      <c r="W1215" s="5">
        <v>178.55</v>
      </c>
      <c r="X1215" s="5">
        <v>1</v>
      </c>
      <c r="Y1215" s="5">
        <v>178.55</v>
      </c>
      <c r="Z1215" s="5">
        <v>8538.99</v>
      </c>
      <c r="AA1215" s="5">
        <v>1</v>
      </c>
      <c r="AB1215" s="5">
        <v>8538.99</v>
      </c>
    </row>
    <row r="1216" spans="1:28" ht="13" x14ac:dyDescent="0.3">
      <c r="A1216" s="5">
        <v>50</v>
      </c>
      <c r="B1216" s="5">
        <v>0</v>
      </c>
      <c r="C1216" s="5">
        <v>0</v>
      </c>
      <c r="D1216" s="5">
        <v>1</v>
      </c>
      <c r="E1216" s="5">
        <v>211</v>
      </c>
      <c r="F1216" s="5">
        <f>ROUND(Source!Y1189,O1216)</f>
        <v>95.9</v>
      </c>
      <c r="G1216" s="5" t="s">
        <v>107</v>
      </c>
      <c r="H1216" s="5" t="s">
        <v>108</v>
      </c>
      <c r="I1216" s="5"/>
      <c r="J1216" s="5"/>
      <c r="K1216" s="5">
        <v>211</v>
      </c>
      <c r="L1216" s="5">
        <v>26</v>
      </c>
      <c r="M1216" s="5">
        <v>3</v>
      </c>
      <c r="N1216" s="5" t="s">
        <v>3</v>
      </c>
      <c r="O1216" s="5">
        <v>2</v>
      </c>
      <c r="P1216" s="5">
        <f>ROUND(Source!DQ1189,O1216)</f>
        <v>4586.1899999999996</v>
      </c>
      <c r="Q1216" s="5"/>
      <c r="R1216" s="5"/>
      <c r="S1216" s="5"/>
      <c r="T1216" s="5"/>
      <c r="U1216" s="5"/>
      <c r="V1216" s="5"/>
      <c r="W1216" s="5">
        <v>95.9</v>
      </c>
      <c r="X1216" s="5">
        <v>1</v>
      </c>
      <c r="Y1216" s="5">
        <v>95.9</v>
      </c>
      <c r="Z1216" s="5">
        <v>4586.1899999999996</v>
      </c>
      <c r="AA1216" s="5">
        <v>1</v>
      </c>
      <c r="AB1216" s="5">
        <v>4586.1899999999996</v>
      </c>
    </row>
    <row r="1217" spans="1:255" ht="13" x14ac:dyDescent="0.3">
      <c r="A1217" s="5">
        <v>50</v>
      </c>
      <c r="B1217" s="5">
        <v>0</v>
      </c>
      <c r="C1217" s="5">
        <v>0</v>
      </c>
      <c r="D1217" s="5">
        <v>1</v>
      </c>
      <c r="E1217" s="5">
        <v>224</v>
      </c>
      <c r="F1217" s="5">
        <f>ROUND(Source!AR1189,O1217)</f>
        <v>3870.5</v>
      </c>
      <c r="G1217" s="5" t="s">
        <v>109</v>
      </c>
      <c r="H1217" s="5" t="s">
        <v>110</v>
      </c>
      <c r="I1217" s="5"/>
      <c r="J1217" s="5"/>
      <c r="K1217" s="5">
        <v>224</v>
      </c>
      <c r="L1217" s="5">
        <v>27</v>
      </c>
      <c r="M1217" s="5">
        <v>3</v>
      </c>
      <c r="N1217" s="5" t="s">
        <v>3</v>
      </c>
      <c r="O1217" s="5">
        <v>2</v>
      </c>
      <c r="P1217" s="5">
        <f>ROUND(Source!EJ1189,O1217)</f>
        <v>61216.54</v>
      </c>
      <c r="Q1217" s="5"/>
      <c r="R1217" s="5"/>
      <c r="S1217" s="5"/>
      <c r="T1217" s="5"/>
      <c r="U1217" s="5"/>
      <c r="V1217" s="5"/>
      <c r="W1217" s="5">
        <v>3870.5</v>
      </c>
      <c r="X1217" s="5">
        <v>1</v>
      </c>
      <c r="Y1217" s="5">
        <v>3870.5</v>
      </c>
      <c r="Z1217" s="5">
        <v>61216.54</v>
      </c>
      <c r="AA1217" s="5">
        <v>1</v>
      </c>
      <c r="AB1217" s="5">
        <v>61216.54</v>
      </c>
    </row>
    <row r="1219" spans="1:255" ht="13" x14ac:dyDescent="0.3">
      <c r="A1219" s="1">
        <v>4</v>
      </c>
      <c r="B1219" s="1">
        <v>1</v>
      </c>
      <c r="C1219" s="1"/>
      <c r="D1219" s="1">
        <f>ROW(A1245)</f>
        <v>1245</v>
      </c>
      <c r="E1219" s="1"/>
      <c r="F1219" s="1" t="s">
        <v>3</v>
      </c>
      <c r="G1219" s="1" t="s">
        <v>619</v>
      </c>
      <c r="H1219" s="1" t="s">
        <v>3</v>
      </c>
      <c r="I1219" s="1">
        <v>0</v>
      </c>
      <c r="J1219" s="1"/>
      <c r="K1219" s="1">
        <v>-1</v>
      </c>
      <c r="L1219" s="1"/>
      <c r="M1219" s="1" t="s">
        <v>3</v>
      </c>
      <c r="N1219" s="1"/>
      <c r="O1219" s="1"/>
      <c r="P1219" s="1"/>
      <c r="Q1219" s="1"/>
      <c r="R1219" s="1"/>
      <c r="S1219" s="1">
        <v>0</v>
      </c>
      <c r="T1219" s="1">
        <v>0</v>
      </c>
      <c r="U1219" s="1" t="s">
        <v>3</v>
      </c>
      <c r="V1219" s="1">
        <v>0</v>
      </c>
      <c r="W1219" s="1"/>
      <c r="X1219" s="1"/>
      <c r="Y1219" s="1"/>
      <c r="Z1219" s="1"/>
      <c r="AA1219" s="1"/>
      <c r="AB1219" s="1" t="s">
        <v>3</v>
      </c>
      <c r="AC1219" s="1" t="s">
        <v>3</v>
      </c>
      <c r="AD1219" s="1" t="s">
        <v>3</v>
      </c>
      <c r="AE1219" s="1" t="s">
        <v>3</v>
      </c>
      <c r="AF1219" s="1" t="s">
        <v>3</v>
      </c>
      <c r="AG1219" s="1" t="s">
        <v>3</v>
      </c>
      <c r="AH1219" s="1"/>
      <c r="AI1219" s="1"/>
      <c r="AJ1219" s="1"/>
      <c r="AK1219" s="1"/>
      <c r="AL1219" s="1"/>
      <c r="AM1219" s="1"/>
      <c r="AN1219" s="1"/>
      <c r="AO1219" s="1"/>
      <c r="AP1219" s="1" t="s">
        <v>3</v>
      </c>
      <c r="AQ1219" s="1" t="s">
        <v>3</v>
      </c>
      <c r="AR1219" s="1" t="s">
        <v>3</v>
      </c>
      <c r="AS1219" s="1"/>
      <c r="AT1219" s="1"/>
      <c r="AU1219" s="1"/>
      <c r="AV1219" s="1"/>
      <c r="AW1219" s="1"/>
      <c r="AX1219" s="1"/>
      <c r="AY1219" s="1"/>
      <c r="AZ1219" s="1" t="s">
        <v>3</v>
      </c>
      <c r="BA1219" s="1"/>
      <c r="BB1219" s="1" t="s">
        <v>3</v>
      </c>
      <c r="BC1219" s="1" t="s">
        <v>3</v>
      </c>
      <c r="BD1219" s="1" t="s">
        <v>3</v>
      </c>
      <c r="BE1219" s="1" t="s">
        <v>3</v>
      </c>
      <c r="BF1219" s="1" t="s">
        <v>3</v>
      </c>
      <c r="BG1219" s="1" t="s">
        <v>3</v>
      </c>
      <c r="BH1219" s="1" t="s">
        <v>3</v>
      </c>
      <c r="BI1219" s="1" t="s">
        <v>3</v>
      </c>
      <c r="BJ1219" s="1" t="s">
        <v>3</v>
      </c>
      <c r="BK1219" s="1" t="s">
        <v>3</v>
      </c>
      <c r="BL1219" s="1" t="s">
        <v>3</v>
      </c>
      <c r="BM1219" s="1" t="s">
        <v>3</v>
      </c>
      <c r="BN1219" s="1" t="s">
        <v>3</v>
      </c>
      <c r="BO1219" s="1" t="s">
        <v>3</v>
      </c>
      <c r="BP1219" s="1" t="s">
        <v>3</v>
      </c>
      <c r="BQ1219" s="1"/>
      <c r="BR1219" s="1"/>
      <c r="BS1219" s="1"/>
      <c r="BT1219" s="1"/>
      <c r="BU1219" s="1"/>
      <c r="BV1219" s="1"/>
      <c r="BW1219" s="1"/>
      <c r="BX1219" s="1">
        <v>0</v>
      </c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>
        <v>0</v>
      </c>
    </row>
    <row r="1221" spans="1:255" ht="13" x14ac:dyDescent="0.3">
      <c r="A1221" s="3">
        <v>52</v>
      </c>
      <c r="B1221" s="3">
        <f t="shared" ref="B1221:G1221" si="1228">B1245</f>
        <v>1</v>
      </c>
      <c r="C1221" s="3">
        <f t="shared" si="1228"/>
        <v>4</v>
      </c>
      <c r="D1221" s="3">
        <f t="shared" si="1228"/>
        <v>1219</v>
      </c>
      <c r="E1221" s="3">
        <f t="shared" si="1228"/>
        <v>0</v>
      </c>
      <c r="F1221" s="3" t="str">
        <f t="shared" si="1228"/>
        <v/>
      </c>
      <c r="G1221" s="3" t="str">
        <f t="shared" si="1228"/>
        <v>Замена входных площадок: №2 в осях 1/Б-В, №3 в осях 1/Г-Д, №4 в осях 23/Г-Д (КР-18)</v>
      </c>
      <c r="H1221" s="3"/>
      <c r="I1221" s="3"/>
      <c r="J1221" s="3"/>
      <c r="K1221" s="3"/>
      <c r="L1221" s="3"/>
      <c r="M1221" s="3"/>
      <c r="N1221" s="3"/>
      <c r="O1221" s="3">
        <f t="shared" ref="O1221:AT1221" si="1229">O1245</f>
        <v>6523</v>
      </c>
      <c r="P1221" s="3">
        <f t="shared" si="1229"/>
        <v>5872.1</v>
      </c>
      <c r="Q1221" s="3">
        <f t="shared" si="1229"/>
        <v>349.81</v>
      </c>
      <c r="R1221" s="3">
        <f t="shared" si="1229"/>
        <v>34.229999999999997</v>
      </c>
      <c r="S1221" s="3">
        <f t="shared" si="1229"/>
        <v>301.08999999999997</v>
      </c>
      <c r="T1221" s="3">
        <f t="shared" si="1229"/>
        <v>0</v>
      </c>
      <c r="U1221" s="3">
        <f t="shared" si="1229"/>
        <v>25.648998193499999</v>
      </c>
      <c r="V1221" s="3">
        <f t="shared" si="1229"/>
        <v>0</v>
      </c>
      <c r="W1221" s="3">
        <f t="shared" si="1229"/>
        <v>0</v>
      </c>
      <c r="X1221" s="3">
        <f t="shared" si="1229"/>
        <v>308.33999999999997</v>
      </c>
      <c r="Y1221" s="3">
        <f t="shared" si="1229"/>
        <v>166.87</v>
      </c>
      <c r="Z1221" s="3">
        <f t="shared" si="1229"/>
        <v>0</v>
      </c>
      <c r="AA1221" s="3">
        <f t="shared" si="1229"/>
        <v>0</v>
      </c>
      <c r="AB1221" s="3">
        <f t="shared" si="1229"/>
        <v>6523</v>
      </c>
      <c r="AC1221" s="3">
        <f t="shared" si="1229"/>
        <v>5872.1</v>
      </c>
      <c r="AD1221" s="3">
        <f t="shared" si="1229"/>
        <v>349.81</v>
      </c>
      <c r="AE1221" s="3">
        <f t="shared" si="1229"/>
        <v>34.229999999999997</v>
      </c>
      <c r="AF1221" s="3">
        <f t="shared" si="1229"/>
        <v>301.08999999999997</v>
      </c>
      <c r="AG1221" s="3">
        <f t="shared" si="1229"/>
        <v>0</v>
      </c>
      <c r="AH1221" s="3">
        <f t="shared" si="1229"/>
        <v>25.648998193499999</v>
      </c>
      <c r="AI1221" s="3">
        <f t="shared" si="1229"/>
        <v>0</v>
      </c>
      <c r="AJ1221" s="3">
        <f t="shared" si="1229"/>
        <v>0</v>
      </c>
      <c r="AK1221" s="3">
        <f t="shared" si="1229"/>
        <v>308.33999999999997</v>
      </c>
      <c r="AL1221" s="3">
        <f t="shared" si="1229"/>
        <v>166.87</v>
      </c>
      <c r="AM1221" s="3">
        <f t="shared" si="1229"/>
        <v>0</v>
      </c>
      <c r="AN1221" s="3">
        <f t="shared" si="1229"/>
        <v>0</v>
      </c>
      <c r="AO1221" s="3">
        <f t="shared" si="1229"/>
        <v>0</v>
      </c>
      <c r="AP1221" s="3">
        <f t="shared" si="1229"/>
        <v>0</v>
      </c>
      <c r="AQ1221" s="3">
        <f t="shared" si="1229"/>
        <v>0</v>
      </c>
      <c r="AR1221" s="3">
        <f t="shared" si="1229"/>
        <v>6998.21</v>
      </c>
      <c r="AS1221" s="3">
        <f t="shared" si="1229"/>
        <v>6998.21</v>
      </c>
      <c r="AT1221" s="3">
        <f t="shared" si="1229"/>
        <v>0</v>
      </c>
      <c r="AU1221" s="3">
        <f t="shared" ref="AU1221:BZ1221" si="1230">AU1245</f>
        <v>0</v>
      </c>
      <c r="AV1221" s="3">
        <f t="shared" si="1230"/>
        <v>5872.1</v>
      </c>
      <c r="AW1221" s="3">
        <f t="shared" si="1230"/>
        <v>5872.1</v>
      </c>
      <c r="AX1221" s="3">
        <f t="shared" si="1230"/>
        <v>0</v>
      </c>
      <c r="AY1221" s="3">
        <f t="shared" si="1230"/>
        <v>5872.1</v>
      </c>
      <c r="AZ1221" s="3">
        <f t="shared" si="1230"/>
        <v>0</v>
      </c>
      <c r="BA1221" s="3">
        <f t="shared" si="1230"/>
        <v>0</v>
      </c>
      <c r="BB1221" s="3">
        <f t="shared" si="1230"/>
        <v>0</v>
      </c>
      <c r="BC1221" s="3">
        <f t="shared" si="1230"/>
        <v>0</v>
      </c>
      <c r="BD1221" s="3">
        <f t="shared" si="1230"/>
        <v>0</v>
      </c>
      <c r="BE1221" s="3">
        <f t="shared" si="1230"/>
        <v>0</v>
      </c>
      <c r="BF1221" s="3">
        <f t="shared" si="1230"/>
        <v>0</v>
      </c>
      <c r="BG1221" s="3">
        <f t="shared" si="1230"/>
        <v>0</v>
      </c>
      <c r="BH1221" s="3">
        <f t="shared" si="1230"/>
        <v>0</v>
      </c>
      <c r="BI1221" s="3">
        <f t="shared" si="1230"/>
        <v>0</v>
      </c>
      <c r="BJ1221" s="3">
        <f t="shared" si="1230"/>
        <v>0</v>
      </c>
      <c r="BK1221" s="3">
        <f t="shared" si="1230"/>
        <v>0</v>
      </c>
      <c r="BL1221" s="3">
        <f t="shared" si="1230"/>
        <v>0</v>
      </c>
      <c r="BM1221" s="3">
        <f t="shared" si="1230"/>
        <v>0</v>
      </c>
      <c r="BN1221" s="3">
        <f t="shared" si="1230"/>
        <v>0</v>
      </c>
      <c r="BO1221" s="3">
        <f t="shared" si="1230"/>
        <v>0</v>
      </c>
      <c r="BP1221" s="3">
        <f t="shared" si="1230"/>
        <v>0</v>
      </c>
      <c r="BQ1221" s="3">
        <f t="shared" si="1230"/>
        <v>0</v>
      </c>
      <c r="BR1221" s="3">
        <f t="shared" si="1230"/>
        <v>0</v>
      </c>
      <c r="BS1221" s="3">
        <f t="shared" si="1230"/>
        <v>0</v>
      </c>
      <c r="BT1221" s="3">
        <f t="shared" si="1230"/>
        <v>0</v>
      </c>
      <c r="BU1221" s="3">
        <f t="shared" si="1230"/>
        <v>0</v>
      </c>
      <c r="BV1221" s="3">
        <f t="shared" si="1230"/>
        <v>0</v>
      </c>
      <c r="BW1221" s="3">
        <f t="shared" si="1230"/>
        <v>0</v>
      </c>
      <c r="BX1221" s="3">
        <f t="shared" si="1230"/>
        <v>0</v>
      </c>
      <c r="BY1221" s="3">
        <f t="shared" si="1230"/>
        <v>0</v>
      </c>
      <c r="BZ1221" s="3">
        <f t="shared" si="1230"/>
        <v>0</v>
      </c>
      <c r="CA1221" s="3">
        <f t="shared" ref="CA1221:DF1221" si="1231">CA1245</f>
        <v>6998.21</v>
      </c>
      <c r="CB1221" s="3">
        <f t="shared" si="1231"/>
        <v>6998.21</v>
      </c>
      <c r="CC1221" s="3">
        <f t="shared" si="1231"/>
        <v>0</v>
      </c>
      <c r="CD1221" s="3">
        <f t="shared" si="1231"/>
        <v>0</v>
      </c>
      <c r="CE1221" s="3">
        <f t="shared" si="1231"/>
        <v>5872.1</v>
      </c>
      <c r="CF1221" s="3">
        <f t="shared" si="1231"/>
        <v>5872.1</v>
      </c>
      <c r="CG1221" s="3">
        <f t="shared" si="1231"/>
        <v>0</v>
      </c>
      <c r="CH1221" s="3">
        <f t="shared" si="1231"/>
        <v>5872.1</v>
      </c>
      <c r="CI1221" s="3">
        <f t="shared" si="1231"/>
        <v>0</v>
      </c>
      <c r="CJ1221" s="3">
        <f t="shared" si="1231"/>
        <v>0</v>
      </c>
      <c r="CK1221" s="3">
        <f t="shared" si="1231"/>
        <v>0</v>
      </c>
      <c r="CL1221" s="3">
        <f t="shared" si="1231"/>
        <v>0</v>
      </c>
      <c r="CM1221" s="3">
        <f t="shared" si="1231"/>
        <v>0</v>
      </c>
      <c r="CN1221" s="3">
        <f t="shared" si="1231"/>
        <v>0</v>
      </c>
      <c r="CO1221" s="3">
        <f t="shared" si="1231"/>
        <v>0</v>
      </c>
      <c r="CP1221" s="3">
        <f t="shared" si="1231"/>
        <v>0</v>
      </c>
      <c r="CQ1221" s="3">
        <f t="shared" si="1231"/>
        <v>0</v>
      </c>
      <c r="CR1221" s="3">
        <f t="shared" si="1231"/>
        <v>0</v>
      </c>
      <c r="CS1221" s="3">
        <f t="shared" si="1231"/>
        <v>0</v>
      </c>
      <c r="CT1221" s="3">
        <f t="shared" si="1231"/>
        <v>0</v>
      </c>
      <c r="CU1221" s="3">
        <f t="shared" si="1231"/>
        <v>0</v>
      </c>
      <c r="CV1221" s="3">
        <f t="shared" si="1231"/>
        <v>0</v>
      </c>
      <c r="CW1221" s="3">
        <f t="shared" si="1231"/>
        <v>0</v>
      </c>
      <c r="CX1221" s="3">
        <f t="shared" si="1231"/>
        <v>0</v>
      </c>
      <c r="CY1221" s="3">
        <f t="shared" si="1231"/>
        <v>0</v>
      </c>
      <c r="CZ1221" s="3">
        <f t="shared" si="1231"/>
        <v>0</v>
      </c>
      <c r="DA1221" s="3">
        <f t="shared" si="1231"/>
        <v>0</v>
      </c>
      <c r="DB1221" s="3">
        <f t="shared" si="1231"/>
        <v>0</v>
      </c>
      <c r="DC1221" s="3">
        <f t="shared" si="1231"/>
        <v>0</v>
      </c>
      <c r="DD1221" s="3">
        <f t="shared" si="1231"/>
        <v>0</v>
      </c>
      <c r="DE1221" s="3">
        <f t="shared" si="1231"/>
        <v>0</v>
      </c>
      <c r="DF1221" s="3">
        <f t="shared" si="1231"/>
        <v>0</v>
      </c>
      <c r="DG1221" s="4">
        <f t="shared" ref="DG1221:EL1221" si="1232">DG1245</f>
        <v>81152.33</v>
      </c>
      <c r="DH1221" s="4">
        <f t="shared" si="1232"/>
        <v>61847.040000000001</v>
      </c>
      <c r="DI1221" s="4">
        <f t="shared" si="1232"/>
        <v>4907.16</v>
      </c>
      <c r="DJ1221" s="4">
        <f t="shared" si="1232"/>
        <v>1636.88</v>
      </c>
      <c r="DK1221" s="4">
        <f t="shared" si="1232"/>
        <v>14398.13</v>
      </c>
      <c r="DL1221" s="4">
        <f t="shared" si="1232"/>
        <v>0</v>
      </c>
      <c r="DM1221" s="4">
        <f t="shared" si="1232"/>
        <v>25.648998193499999</v>
      </c>
      <c r="DN1221" s="4">
        <f t="shared" si="1232"/>
        <v>0</v>
      </c>
      <c r="DO1221" s="4">
        <f t="shared" si="1232"/>
        <v>0</v>
      </c>
      <c r="DP1221" s="4">
        <f t="shared" si="1232"/>
        <v>14744.51</v>
      </c>
      <c r="DQ1221" s="4">
        <f t="shared" si="1232"/>
        <v>7979.54</v>
      </c>
      <c r="DR1221" s="4">
        <f t="shared" si="1232"/>
        <v>0</v>
      </c>
      <c r="DS1221" s="4">
        <f t="shared" si="1232"/>
        <v>0</v>
      </c>
      <c r="DT1221" s="4">
        <f t="shared" si="1232"/>
        <v>81152.33</v>
      </c>
      <c r="DU1221" s="4">
        <f t="shared" si="1232"/>
        <v>61847.040000000001</v>
      </c>
      <c r="DV1221" s="4">
        <f t="shared" si="1232"/>
        <v>4907.16</v>
      </c>
      <c r="DW1221" s="4">
        <f t="shared" si="1232"/>
        <v>1636.88</v>
      </c>
      <c r="DX1221" s="4">
        <f t="shared" si="1232"/>
        <v>14398.13</v>
      </c>
      <c r="DY1221" s="4">
        <f t="shared" si="1232"/>
        <v>0</v>
      </c>
      <c r="DZ1221" s="4">
        <f t="shared" si="1232"/>
        <v>25.648998193499999</v>
      </c>
      <c r="EA1221" s="4">
        <f t="shared" si="1232"/>
        <v>0</v>
      </c>
      <c r="EB1221" s="4">
        <f t="shared" si="1232"/>
        <v>0</v>
      </c>
      <c r="EC1221" s="4">
        <f t="shared" si="1232"/>
        <v>14744.51</v>
      </c>
      <c r="ED1221" s="4">
        <f t="shared" si="1232"/>
        <v>7979.54</v>
      </c>
      <c r="EE1221" s="4">
        <f t="shared" si="1232"/>
        <v>0</v>
      </c>
      <c r="EF1221" s="4">
        <f t="shared" si="1232"/>
        <v>0</v>
      </c>
      <c r="EG1221" s="4">
        <f t="shared" si="1232"/>
        <v>0</v>
      </c>
      <c r="EH1221" s="4">
        <f t="shared" si="1232"/>
        <v>0</v>
      </c>
      <c r="EI1221" s="4">
        <f t="shared" si="1232"/>
        <v>0</v>
      </c>
      <c r="EJ1221" s="4">
        <f t="shared" si="1232"/>
        <v>103876.38</v>
      </c>
      <c r="EK1221" s="4">
        <f t="shared" si="1232"/>
        <v>103876.38</v>
      </c>
      <c r="EL1221" s="4">
        <f t="shared" si="1232"/>
        <v>0</v>
      </c>
      <c r="EM1221" s="4">
        <f t="shared" ref="EM1221:FR1221" si="1233">EM1245</f>
        <v>0</v>
      </c>
      <c r="EN1221" s="4">
        <f t="shared" si="1233"/>
        <v>61847.040000000001</v>
      </c>
      <c r="EO1221" s="4">
        <f t="shared" si="1233"/>
        <v>61847.040000000001</v>
      </c>
      <c r="EP1221" s="4">
        <f t="shared" si="1233"/>
        <v>0</v>
      </c>
      <c r="EQ1221" s="4">
        <f t="shared" si="1233"/>
        <v>61847.040000000001</v>
      </c>
      <c r="ER1221" s="4">
        <f t="shared" si="1233"/>
        <v>0</v>
      </c>
      <c r="ES1221" s="4">
        <f t="shared" si="1233"/>
        <v>0</v>
      </c>
      <c r="ET1221" s="4">
        <f t="shared" si="1233"/>
        <v>0</v>
      </c>
      <c r="EU1221" s="4">
        <f t="shared" si="1233"/>
        <v>0</v>
      </c>
      <c r="EV1221" s="4">
        <f t="shared" si="1233"/>
        <v>0</v>
      </c>
      <c r="EW1221" s="4">
        <f t="shared" si="1233"/>
        <v>0</v>
      </c>
      <c r="EX1221" s="4">
        <f t="shared" si="1233"/>
        <v>0</v>
      </c>
      <c r="EY1221" s="4">
        <f t="shared" si="1233"/>
        <v>0</v>
      </c>
      <c r="EZ1221" s="4">
        <f t="shared" si="1233"/>
        <v>0</v>
      </c>
      <c r="FA1221" s="4">
        <f t="shared" si="1233"/>
        <v>0</v>
      </c>
      <c r="FB1221" s="4">
        <f t="shared" si="1233"/>
        <v>0</v>
      </c>
      <c r="FC1221" s="4">
        <f t="shared" si="1233"/>
        <v>0</v>
      </c>
      <c r="FD1221" s="4">
        <f t="shared" si="1233"/>
        <v>0</v>
      </c>
      <c r="FE1221" s="4">
        <f t="shared" si="1233"/>
        <v>0</v>
      </c>
      <c r="FF1221" s="4">
        <f t="shared" si="1233"/>
        <v>0</v>
      </c>
      <c r="FG1221" s="4">
        <f t="shared" si="1233"/>
        <v>0</v>
      </c>
      <c r="FH1221" s="4">
        <f t="shared" si="1233"/>
        <v>0</v>
      </c>
      <c r="FI1221" s="4">
        <f t="shared" si="1233"/>
        <v>0</v>
      </c>
      <c r="FJ1221" s="4">
        <f t="shared" si="1233"/>
        <v>0</v>
      </c>
      <c r="FK1221" s="4">
        <f t="shared" si="1233"/>
        <v>0</v>
      </c>
      <c r="FL1221" s="4">
        <f t="shared" si="1233"/>
        <v>0</v>
      </c>
      <c r="FM1221" s="4">
        <f t="shared" si="1233"/>
        <v>0</v>
      </c>
      <c r="FN1221" s="4">
        <f t="shared" si="1233"/>
        <v>0</v>
      </c>
      <c r="FO1221" s="4">
        <f t="shared" si="1233"/>
        <v>0</v>
      </c>
      <c r="FP1221" s="4">
        <f t="shared" si="1233"/>
        <v>0</v>
      </c>
      <c r="FQ1221" s="4">
        <f t="shared" si="1233"/>
        <v>0</v>
      </c>
      <c r="FR1221" s="4">
        <f t="shared" si="1233"/>
        <v>0</v>
      </c>
      <c r="FS1221" s="4">
        <f t="shared" ref="FS1221:GX1221" si="1234">FS1245</f>
        <v>103876.38</v>
      </c>
      <c r="FT1221" s="4">
        <f t="shared" si="1234"/>
        <v>103876.38</v>
      </c>
      <c r="FU1221" s="4">
        <f t="shared" si="1234"/>
        <v>0</v>
      </c>
      <c r="FV1221" s="4">
        <f t="shared" si="1234"/>
        <v>0</v>
      </c>
      <c r="FW1221" s="4">
        <f t="shared" si="1234"/>
        <v>61847.040000000001</v>
      </c>
      <c r="FX1221" s="4">
        <f t="shared" si="1234"/>
        <v>61847.040000000001</v>
      </c>
      <c r="FY1221" s="4">
        <f t="shared" si="1234"/>
        <v>0</v>
      </c>
      <c r="FZ1221" s="4">
        <f t="shared" si="1234"/>
        <v>61847.040000000001</v>
      </c>
      <c r="GA1221" s="4">
        <f t="shared" si="1234"/>
        <v>0</v>
      </c>
      <c r="GB1221" s="4">
        <f t="shared" si="1234"/>
        <v>0</v>
      </c>
      <c r="GC1221" s="4">
        <f t="shared" si="1234"/>
        <v>0</v>
      </c>
      <c r="GD1221" s="4">
        <f t="shared" si="1234"/>
        <v>0</v>
      </c>
      <c r="GE1221" s="4">
        <f t="shared" si="1234"/>
        <v>0</v>
      </c>
      <c r="GF1221" s="4">
        <f t="shared" si="1234"/>
        <v>0</v>
      </c>
      <c r="GG1221" s="4">
        <f t="shared" si="1234"/>
        <v>0</v>
      </c>
      <c r="GH1221" s="4">
        <f t="shared" si="1234"/>
        <v>0</v>
      </c>
      <c r="GI1221" s="4">
        <f t="shared" si="1234"/>
        <v>0</v>
      </c>
      <c r="GJ1221" s="4">
        <f t="shared" si="1234"/>
        <v>0</v>
      </c>
      <c r="GK1221" s="4">
        <f t="shared" si="1234"/>
        <v>0</v>
      </c>
      <c r="GL1221" s="4">
        <f t="shared" si="1234"/>
        <v>0</v>
      </c>
      <c r="GM1221" s="4">
        <f t="shared" si="1234"/>
        <v>0</v>
      </c>
      <c r="GN1221" s="4">
        <f t="shared" si="1234"/>
        <v>0</v>
      </c>
      <c r="GO1221" s="4">
        <f t="shared" si="1234"/>
        <v>0</v>
      </c>
      <c r="GP1221" s="4">
        <f t="shared" si="1234"/>
        <v>0</v>
      </c>
      <c r="GQ1221" s="4">
        <f t="shared" si="1234"/>
        <v>0</v>
      </c>
      <c r="GR1221" s="4">
        <f t="shared" si="1234"/>
        <v>0</v>
      </c>
      <c r="GS1221" s="4">
        <f t="shared" si="1234"/>
        <v>0</v>
      </c>
      <c r="GT1221" s="4">
        <f t="shared" si="1234"/>
        <v>0</v>
      </c>
      <c r="GU1221" s="4">
        <f t="shared" si="1234"/>
        <v>0</v>
      </c>
      <c r="GV1221" s="4">
        <f t="shared" si="1234"/>
        <v>0</v>
      </c>
      <c r="GW1221" s="4">
        <f t="shared" si="1234"/>
        <v>0</v>
      </c>
      <c r="GX1221" s="4">
        <f t="shared" si="1234"/>
        <v>0</v>
      </c>
    </row>
    <row r="1223" spans="1:255" x14ac:dyDescent="0.25">
      <c r="A1223" s="2">
        <v>19</v>
      </c>
      <c r="B1223" s="2">
        <v>1</v>
      </c>
      <c r="C1223" s="2"/>
      <c r="D1223" s="2"/>
      <c r="E1223" s="2"/>
      <c r="F1223" s="2" t="s">
        <v>3</v>
      </c>
      <c r="G1223" s="2" t="s">
        <v>620</v>
      </c>
      <c r="H1223" s="2" t="s">
        <v>3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>
        <v>1</v>
      </c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>
        <v>0</v>
      </c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</row>
    <row r="1224" spans="1:255" x14ac:dyDescent="0.25">
      <c r="A1224" s="2">
        <v>17</v>
      </c>
      <c r="B1224" s="2">
        <v>1</v>
      </c>
      <c r="C1224" s="2">
        <f>ROW(SmtRes!A1185)</f>
        <v>1185</v>
      </c>
      <c r="D1224" s="2">
        <f>ROW(EtalonRes!A1149)</f>
        <v>1149</v>
      </c>
      <c r="E1224" s="2" t="s">
        <v>621</v>
      </c>
      <c r="F1224" s="2" t="s">
        <v>409</v>
      </c>
      <c r="G1224" s="2" t="s">
        <v>410</v>
      </c>
      <c r="H1224" s="2" t="s">
        <v>258</v>
      </c>
      <c r="I1224" s="2">
        <v>0.17</v>
      </c>
      <c r="J1224" s="2">
        <v>0</v>
      </c>
      <c r="K1224" s="2">
        <v>0.17</v>
      </c>
      <c r="L1224" s="2"/>
      <c r="M1224" s="2"/>
      <c r="N1224" s="2"/>
      <c r="O1224" s="2">
        <f t="shared" ref="O1224:O1243" si="1235">ROUND(CP1224,2)</f>
        <v>143.58000000000001</v>
      </c>
      <c r="P1224" s="2">
        <f t="shared" ref="P1224:P1243" si="1236">ROUND((ROUND((AC1224*AW1224*I1224),2)*BC1224),2)</f>
        <v>81.91</v>
      </c>
      <c r="Q1224" s="2">
        <f>(ROUND((ROUND((((ET1224*1.25*1.1))*AV1224*I1224),2)*BB1224),2)+ROUND((ROUND(((AE1224-((EU1224*1.25*1.1)))*AV1224*I1224),2)*BS1224),2))</f>
        <v>8.49</v>
      </c>
      <c r="R1224" s="2">
        <f t="shared" ref="R1224:R1243" si="1237">ROUND((ROUND((AE1224*AV1224*I1224),2)*BS1224),2)</f>
        <v>1.05</v>
      </c>
      <c r="S1224" s="2">
        <f t="shared" ref="S1224:S1243" si="1238">ROUND((ROUND((AF1224*AV1224*I1224),2)*BA1224),2)</f>
        <v>53.18</v>
      </c>
      <c r="T1224" s="2">
        <f t="shared" ref="T1224:T1243" si="1239">ROUND(CU1224*I1224,2)</f>
        <v>0</v>
      </c>
      <c r="U1224" s="2">
        <f t="shared" ref="U1224:U1243" si="1240">CV1224*I1224</f>
        <v>4.0911090495000009</v>
      </c>
      <c r="V1224" s="2">
        <f t="shared" ref="V1224:V1243" si="1241">CW1224*I1224</f>
        <v>0</v>
      </c>
      <c r="W1224" s="2">
        <f t="shared" ref="W1224:W1243" si="1242">ROUND(CX1224*I1224,2)</f>
        <v>0</v>
      </c>
      <c r="X1224" s="2">
        <f t="shared" ref="X1224:X1243" si="1243">ROUND(CY1224,2)</f>
        <v>47.18</v>
      </c>
      <c r="Y1224" s="2">
        <f t="shared" ref="Y1224:Y1243" si="1244">ROUND(CZ1224,2)</f>
        <v>25.49</v>
      </c>
      <c r="Z1224" s="2"/>
      <c r="AA1224" s="2">
        <v>56481265</v>
      </c>
      <c r="AB1224" s="2">
        <f t="shared" ref="AB1224:AB1243" si="1245">ROUND((AC1224+AD1224+AF1224),6)</f>
        <v>819.30690000000004</v>
      </c>
      <c r="AC1224" s="2">
        <f t="shared" ref="AC1224:AC1243" si="1246">ROUND((ES1224),6)</f>
        <v>472.83</v>
      </c>
      <c r="AD1224" s="2">
        <f>ROUND(((((ET1224*1.25*1.1))-((EU1224*1.25*1.1)))+AE1224),6)</f>
        <v>47.671250000000001</v>
      </c>
      <c r="AE1224" s="2">
        <f>ROUND(((EU1224*1.25*1.1)),6)</f>
        <v>5.8987499999999997</v>
      </c>
      <c r="AF1224" s="2">
        <f>ROUND(((EV1224*1.15*1.1)),6)</f>
        <v>298.80565000000001</v>
      </c>
      <c r="AG1224" s="2">
        <f t="shared" ref="AG1224:AG1243" si="1247">ROUND((AP1224),6)</f>
        <v>0</v>
      </c>
      <c r="AH1224" s="2">
        <f>((EW1224*1.15*1.1))</f>
        <v>22.985050000000005</v>
      </c>
      <c r="AI1224" s="2">
        <f>((EX1224*1.25*1.1))</f>
        <v>0</v>
      </c>
      <c r="AJ1224" s="2">
        <f t="shared" ref="AJ1224:AJ1243" si="1248">(AS1224)</f>
        <v>0</v>
      </c>
      <c r="AK1224" s="2">
        <v>743.71</v>
      </c>
      <c r="AL1224" s="2">
        <v>472.83</v>
      </c>
      <c r="AM1224" s="2">
        <v>34.67</v>
      </c>
      <c r="AN1224" s="2">
        <v>4.29</v>
      </c>
      <c r="AO1224" s="2">
        <v>236.21</v>
      </c>
      <c r="AP1224" s="2">
        <v>0</v>
      </c>
      <c r="AQ1224" s="2">
        <v>18.170000000000002</v>
      </c>
      <c r="AR1224" s="2">
        <v>0</v>
      </c>
      <c r="AS1224" s="2">
        <v>0</v>
      </c>
      <c r="AT1224" s="2">
        <v>87</v>
      </c>
      <c r="AU1224" s="2">
        <v>47</v>
      </c>
      <c r="AV1224" s="2">
        <v>1.0469999999999999</v>
      </c>
      <c r="AW1224" s="2">
        <v>1.0189999999999999</v>
      </c>
      <c r="AX1224" s="2"/>
      <c r="AY1224" s="2"/>
      <c r="AZ1224" s="2">
        <v>1</v>
      </c>
      <c r="BA1224" s="2">
        <v>1</v>
      </c>
      <c r="BB1224" s="2">
        <v>1</v>
      </c>
      <c r="BC1224" s="2">
        <v>1</v>
      </c>
      <c r="BD1224" s="2" t="s">
        <v>3</v>
      </c>
      <c r="BE1224" s="2" t="s">
        <v>3</v>
      </c>
      <c r="BF1224" s="2" t="s">
        <v>3</v>
      </c>
      <c r="BG1224" s="2" t="s">
        <v>3</v>
      </c>
      <c r="BH1224" s="2">
        <v>0</v>
      </c>
      <c r="BI1224" s="2">
        <v>1</v>
      </c>
      <c r="BJ1224" s="2" t="s">
        <v>411</v>
      </c>
      <c r="BK1224" s="2"/>
      <c r="BL1224" s="2"/>
      <c r="BM1224" s="2">
        <v>29</v>
      </c>
      <c r="BN1224" s="2">
        <v>0</v>
      </c>
      <c r="BO1224" s="2" t="s">
        <v>409</v>
      </c>
      <c r="BP1224" s="2">
        <v>1</v>
      </c>
      <c r="BQ1224" s="2">
        <v>30</v>
      </c>
      <c r="BR1224" s="2">
        <v>0</v>
      </c>
      <c r="BS1224" s="2">
        <v>1</v>
      </c>
      <c r="BT1224" s="2">
        <v>1</v>
      </c>
      <c r="BU1224" s="2">
        <v>1</v>
      </c>
      <c r="BV1224" s="2">
        <v>1</v>
      </c>
      <c r="BW1224" s="2">
        <v>1</v>
      </c>
      <c r="BX1224" s="2">
        <v>1</v>
      </c>
      <c r="BY1224" s="2" t="s">
        <v>3</v>
      </c>
      <c r="BZ1224" s="2">
        <v>87</v>
      </c>
      <c r="CA1224" s="2">
        <v>47</v>
      </c>
      <c r="CB1224" s="2" t="s">
        <v>3</v>
      </c>
      <c r="CC1224" s="2"/>
      <c r="CD1224" s="2"/>
      <c r="CE1224" s="2">
        <v>30</v>
      </c>
      <c r="CF1224" s="2">
        <v>0</v>
      </c>
      <c r="CG1224" s="2">
        <v>0</v>
      </c>
      <c r="CH1224" s="2"/>
      <c r="CI1224" s="2"/>
      <c r="CJ1224" s="2"/>
      <c r="CK1224" s="2"/>
      <c r="CL1224" s="2"/>
      <c r="CM1224" s="2">
        <v>0</v>
      </c>
      <c r="CN1224" s="2" t="s">
        <v>3</v>
      </c>
      <c r="CO1224" s="2">
        <v>0</v>
      </c>
      <c r="CP1224" s="2">
        <f t="shared" ref="CP1224:CP1243" si="1249">(P1224+Q1224+S1224)</f>
        <v>143.57999999999998</v>
      </c>
      <c r="CQ1224" s="2">
        <f t="shared" ref="CQ1224:CQ1243" si="1250">ROUND((ROUND((AC1224*AW1224*1),2)*BC1224),2)</f>
        <v>481.81</v>
      </c>
      <c r="CR1224" s="2">
        <f>(ROUND((ROUND((((ET1224*1.25*1.1))*AV1224*1),2)*BB1224),2)+ROUND((ROUND(((AE1224-((EU1224*1.25*1.1)))*AV1224*1),2)*BS1224),2))</f>
        <v>49.91</v>
      </c>
      <c r="CS1224" s="2">
        <f t="shared" ref="CS1224:CS1243" si="1251">ROUND((ROUND((AE1224*AV1224*1),2)*BS1224),2)</f>
        <v>6.18</v>
      </c>
      <c r="CT1224" s="2">
        <f t="shared" ref="CT1224:CT1243" si="1252">ROUND((ROUND((AF1224*AV1224*1),2)*BA1224),2)</f>
        <v>312.85000000000002</v>
      </c>
      <c r="CU1224" s="2">
        <f t="shared" ref="CU1224:CU1243" si="1253">AG1224</f>
        <v>0</v>
      </c>
      <c r="CV1224" s="2">
        <f t="shared" ref="CV1224:CV1243" si="1254">(AH1224*AV1224)</f>
        <v>24.065347350000003</v>
      </c>
      <c r="CW1224" s="2">
        <f t="shared" ref="CW1224:CW1243" si="1255">AI1224</f>
        <v>0</v>
      </c>
      <c r="CX1224" s="2">
        <f t="shared" ref="CX1224:CX1243" si="1256">AJ1224</f>
        <v>0</v>
      </c>
      <c r="CY1224" s="2">
        <f t="shared" ref="CY1224:CY1243" si="1257">(((S1224+R1224)*AT1224)/100)</f>
        <v>47.180099999999996</v>
      </c>
      <c r="CZ1224" s="2">
        <f t="shared" ref="CZ1224:CZ1243" si="1258">(((S1224+R1224)*AU1224)/100)</f>
        <v>25.488099999999999</v>
      </c>
      <c r="DA1224" s="2"/>
      <c r="DB1224" s="2"/>
      <c r="DC1224" s="2" t="s">
        <v>3</v>
      </c>
      <c r="DD1224" s="2" t="s">
        <v>3</v>
      </c>
      <c r="DE1224" s="2" t="s">
        <v>165</v>
      </c>
      <c r="DF1224" s="2" t="s">
        <v>165</v>
      </c>
      <c r="DG1224" s="2" t="s">
        <v>166</v>
      </c>
      <c r="DH1224" s="2" t="s">
        <v>3</v>
      </c>
      <c r="DI1224" s="2" t="s">
        <v>166</v>
      </c>
      <c r="DJ1224" s="2" t="s">
        <v>165</v>
      </c>
      <c r="DK1224" s="2" t="s">
        <v>3</v>
      </c>
      <c r="DL1224" s="2" t="s">
        <v>3</v>
      </c>
      <c r="DM1224" s="2" t="s">
        <v>3</v>
      </c>
      <c r="DN1224" s="2">
        <v>0</v>
      </c>
      <c r="DO1224" s="2">
        <v>0</v>
      </c>
      <c r="DP1224" s="2">
        <v>1</v>
      </c>
      <c r="DQ1224" s="2">
        <v>1</v>
      </c>
      <c r="DR1224" s="2"/>
      <c r="DS1224" s="2"/>
      <c r="DT1224" s="2"/>
      <c r="DU1224" s="2">
        <v>1013</v>
      </c>
      <c r="DV1224" s="2" t="s">
        <v>258</v>
      </c>
      <c r="DW1224" s="2" t="s">
        <v>258</v>
      </c>
      <c r="DX1224" s="2">
        <v>1</v>
      </c>
      <c r="DY1224" s="2"/>
      <c r="DZ1224" s="2" t="s">
        <v>3</v>
      </c>
      <c r="EA1224" s="2" t="s">
        <v>3</v>
      </c>
      <c r="EB1224" s="2" t="s">
        <v>3</v>
      </c>
      <c r="EC1224" s="2" t="s">
        <v>3</v>
      </c>
      <c r="ED1224" s="2"/>
      <c r="EE1224" s="2">
        <v>55586465</v>
      </c>
      <c r="EF1224" s="2">
        <v>30</v>
      </c>
      <c r="EG1224" s="2" t="s">
        <v>117</v>
      </c>
      <c r="EH1224" s="2">
        <v>0</v>
      </c>
      <c r="EI1224" s="2" t="s">
        <v>3</v>
      </c>
      <c r="EJ1224" s="2">
        <v>1</v>
      </c>
      <c r="EK1224" s="2">
        <v>29</v>
      </c>
      <c r="EL1224" s="2" t="s">
        <v>412</v>
      </c>
      <c r="EM1224" s="2" t="s">
        <v>413</v>
      </c>
      <c r="EN1224" s="2"/>
      <c r="EO1224" s="2" t="s">
        <v>52</v>
      </c>
      <c r="EP1224" s="2"/>
      <c r="EQ1224" s="2">
        <v>0</v>
      </c>
      <c r="ER1224" s="2">
        <v>743.71</v>
      </c>
      <c r="ES1224" s="2">
        <v>472.83</v>
      </c>
      <c r="ET1224" s="2">
        <v>34.67</v>
      </c>
      <c r="EU1224" s="2">
        <v>4.29</v>
      </c>
      <c r="EV1224" s="2">
        <v>236.21</v>
      </c>
      <c r="EW1224" s="2">
        <v>18.170000000000002</v>
      </c>
      <c r="EX1224" s="2">
        <v>0</v>
      </c>
      <c r="EY1224" s="2">
        <v>0</v>
      </c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>
        <v>0</v>
      </c>
      <c r="FR1224" s="2">
        <v>0</v>
      </c>
      <c r="FS1224" s="2">
        <v>0</v>
      </c>
      <c r="FT1224" s="2"/>
      <c r="FU1224" s="2"/>
      <c r="FV1224" s="2"/>
      <c r="FW1224" s="2"/>
      <c r="FX1224" s="2">
        <v>87</v>
      </c>
      <c r="FY1224" s="2">
        <v>47</v>
      </c>
      <c r="FZ1224" s="2"/>
      <c r="GA1224" s="2" t="s">
        <v>3</v>
      </c>
      <c r="GB1224" s="2"/>
      <c r="GC1224" s="2"/>
      <c r="GD1224" s="2">
        <v>1</v>
      </c>
      <c r="GE1224" s="2"/>
      <c r="GF1224" s="2">
        <v>939905489</v>
      </c>
      <c r="GG1224" s="2">
        <v>2</v>
      </c>
      <c r="GH1224" s="2">
        <v>1</v>
      </c>
      <c r="GI1224" s="2">
        <v>2</v>
      </c>
      <c r="GJ1224" s="2">
        <v>0</v>
      </c>
      <c r="GK1224" s="2">
        <v>0</v>
      </c>
      <c r="GL1224" s="2">
        <f t="shared" ref="GL1224:GL1243" si="1259">ROUND(IF(AND(BH1224=3,BI1224=3,FS1224&lt;&gt;0),P1224,0),2)</f>
        <v>0</v>
      </c>
      <c r="GM1224" s="2">
        <f t="shared" ref="GM1224:GM1243" si="1260">ROUND(O1224+X1224+Y1224,2)+GX1224</f>
        <v>216.25</v>
      </c>
      <c r="GN1224" s="2">
        <f t="shared" ref="GN1224:GN1243" si="1261">IF(OR(BI1224=0,BI1224=1),GM1224-GX1224,0)</f>
        <v>216.25</v>
      </c>
      <c r="GO1224" s="2">
        <f t="shared" ref="GO1224:GO1243" si="1262">IF(BI1224=2,GM1224-GX1224,0)</f>
        <v>0</v>
      </c>
      <c r="GP1224" s="2">
        <f t="shared" ref="GP1224:GP1243" si="1263">IF(BI1224=4,GM1224-GX1224,0)</f>
        <v>0</v>
      </c>
      <c r="GQ1224" s="2"/>
      <c r="GR1224" s="2">
        <v>0</v>
      </c>
      <c r="GS1224" s="2">
        <v>3</v>
      </c>
      <c r="GT1224" s="2">
        <v>0</v>
      </c>
      <c r="GU1224" s="2" t="s">
        <v>3</v>
      </c>
      <c r="GV1224" s="2">
        <f t="shared" ref="GV1224:GV1243" si="1264">ROUND((GT1224),6)</f>
        <v>0</v>
      </c>
      <c r="GW1224" s="2">
        <v>1</v>
      </c>
      <c r="GX1224" s="2">
        <f t="shared" ref="GX1224:GX1243" si="1265">ROUND(HC1224*I1224,2)</f>
        <v>0</v>
      </c>
      <c r="GY1224" s="2"/>
      <c r="GZ1224" s="2"/>
      <c r="HA1224" s="2">
        <v>0</v>
      </c>
      <c r="HB1224" s="2">
        <v>0</v>
      </c>
      <c r="HC1224" s="2">
        <f t="shared" ref="HC1224:HC1243" si="1266">GV1224*GW1224</f>
        <v>0</v>
      </c>
      <c r="HD1224" s="2"/>
      <c r="HE1224" s="2" t="s">
        <v>3</v>
      </c>
      <c r="HF1224" s="2" t="s">
        <v>3</v>
      </c>
      <c r="HG1224" s="2"/>
      <c r="HH1224" s="2"/>
      <c r="HI1224" s="2"/>
      <c r="HJ1224" s="2"/>
      <c r="HK1224" s="2"/>
      <c r="HL1224" s="2"/>
      <c r="HM1224" s="2" t="s">
        <v>3</v>
      </c>
      <c r="HN1224" s="2" t="s">
        <v>3</v>
      </c>
      <c r="HO1224" s="2" t="s">
        <v>3</v>
      </c>
      <c r="HP1224" s="2" t="s">
        <v>3</v>
      </c>
      <c r="HQ1224" s="2" t="s">
        <v>3</v>
      </c>
      <c r="HR1224" s="2"/>
      <c r="HS1224" s="2">
        <v>0</v>
      </c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>
        <v>0</v>
      </c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</row>
    <row r="1225" spans="1:255" x14ac:dyDescent="0.25">
      <c r="A1225">
        <v>17</v>
      </c>
      <c r="B1225">
        <v>1</v>
      </c>
      <c r="C1225">
        <f>ROW(SmtRes!A1194)</f>
        <v>1194</v>
      </c>
      <c r="D1225">
        <f>ROW(EtalonRes!A1158)</f>
        <v>1158</v>
      </c>
      <c r="E1225" t="s">
        <v>621</v>
      </c>
      <c r="F1225" t="s">
        <v>409</v>
      </c>
      <c r="G1225" t="s">
        <v>410</v>
      </c>
      <c r="H1225" t="s">
        <v>258</v>
      </c>
      <c r="I1225">
        <v>0.17</v>
      </c>
      <c r="J1225">
        <v>0</v>
      </c>
      <c r="K1225">
        <v>0.17</v>
      </c>
      <c r="O1225">
        <f t="shared" si="1235"/>
        <v>3208.3</v>
      </c>
      <c r="P1225">
        <f t="shared" si="1236"/>
        <v>543.05999999999995</v>
      </c>
      <c r="Q1225">
        <f>(ROUND((ROUND((((ET1225*1.25*1.1))*AV1225*I1225),2)*BB1225),2)+ROUND((ROUND(((AE1225-((EU1225*1.25*1.1)))*AV1225*I1225),2)*BS1225),2))</f>
        <v>122.17</v>
      </c>
      <c r="R1225">
        <f t="shared" si="1237"/>
        <v>50.21</v>
      </c>
      <c r="S1225">
        <f t="shared" si="1238"/>
        <v>2543.0700000000002</v>
      </c>
      <c r="T1225">
        <f t="shared" si="1239"/>
        <v>0</v>
      </c>
      <c r="U1225">
        <f t="shared" si="1240"/>
        <v>4.0911090495000009</v>
      </c>
      <c r="V1225">
        <f t="shared" si="1241"/>
        <v>0</v>
      </c>
      <c r="W1225">
        <f t="shared" si="1242"/>
        <v>0</v>
      </c>
      <c r="X1225">
        <f t="shared" si="1243"/>
        <v>2256.15</v>
      </c>
      <c r="Y1225">
        <f t="shared" si="1244"/>
        <v>1218.8399999999999</v>
      </c>
      <c r="AA1225">
        <v>56481267</v>
      </c>
      <c r="AB1225">
        <f t="shared" si="1245"/>
        <v>819.30690000000004</v>
      </c>
      <c r="AC1225">
        <f t="shared" si="1246"/>
        <v>472.83</v>
      </c>
      <c r="AD1225">
        <f>ROUND(((((ET1225*1.25*1.1))-((EU1225*1.25*1.1)))+AE1225),6)</f>
        <v>47.671250000000001</v>
      </c>
      <c r="AE1225">
        <f>ROUND(((EU1225*1.25*1.1)),6)</f>
        <v>5.8987499999999997</v>
      </c>
      <c r="AF1225">
        <f>ROUND(((EV1225*1.15*1.1)),6)</f>
        <v>298.80565000000001</v>
      </c>
      <c r="AG1225">
        <f t="shared" si="1247"/>
        <v>0</v>
      </c>
      <c r="AH1225">
        <f>((EW1225*1.15*1.1))</f>
        <v>22.985050000000005</v>
      </c>
      <c r="AI1225">
        <f>((EX1225*1.25*1.1))</f>
        <v>0</v>
      </c>
      <c r="AJ1225">
        <f t="shared" si="1248"/>
        <v>0</v>
      </c>
      <c r="AK1225">
        <v>743.71</v>
      </c>
      <c r="AL1225">
        <v>472.83</v>
      </c>
      <c r="AM1225">
        <v>34.67</v>
      </c>
      <c r="AN1225">
        <v>4.29</v>
      </c>
      <c r="AO1225">
        <v>236.21</v>
      </c>
      <c r="AP1225">
        <v>0</v>
      </c>
      <c r="AQ1225">
        <v>18.170000000000002</v>
      </c>
      <c r="AR1225">
        <v>0</v>
      </c>
      <c r="AS1225">
        <v>0</v>
      </c>
      <c r="AT1225">
        <v>87</v>
      </c>
      <c r="AU1225">
        <v>47</v>
      </c>
      <c r="AV1225">
        <v>1.0469999999999999</v>
      </c>
      <c r="AW1225">
        <v>1.0189999999999999</v>
      </c>
      <c r="AZ1225">
        <v>1</v>
      </c>
      <c r="BA1225">
        <v>47.82</v>
      </c>
      <c r="BB1225">
        <v>14.39</v>
      </c>
      <c r="BC1225">
        <v>6.63</v>
      </c>
      <c r="BD1225" t="s">
        <v>3</v>
      </c>
      <c r="BE1225" t="s">
        <v>3</v>
      </c>
      <c r="BF1225" t="s">
        <v>3</v>
      </c>
      <c r="BG1225" t="s">
        <v>3</v>
      </c>
      <c r="BH1225">
        <v>0</v>
      </c>
      <c r="BI1225">
        <v>1</v>
      </c>
      <c r="BJ1225" t="s">
        <v>411</v>
      </c>
      <c r="BM1225">
        <v>29</v>
      </c>
      <c r="BN1225">
        <v>0</v>
      </c>
      <c r="BO1225" t="s">
        <v>409</v>
      </c>
      <c r="BP1225">
        <v>1</v>
      </c>
      <c r="BQ1225">
        <v>30</v>
      </c>
      <c r="BR1225">
        <v>0</v>
      </c>
      <c r="BS1225">
        <v>47.82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 t="s">
        <v>3</v>
      </c>
      <c r="BZ1225">
        <v>87</v>
      </c>
      <c r="CA1225">
        <v>47</v>
      </c>
      <c r="CB1225" t="s">
        <v>3</v>
      </c>
      <c r="CE1225">
        <v>30</v>
      </c>
      <c r="CF1225">
        <v>0</v>
      </c>
      <c r="CG1225">
        <v>0</v>
      </c>
      <c r="CM1225">
        <v>0</v>
      </c>
      <c r="CN1225" t="s">
        <v>3</v>
      </c>
      <c r="CO1225">
        <v>0</v>
      </c>
      <c r="CP1225">
        <f t="shared" si="1249"/>
        <v>3208.3</v>
      </c>
      <c r="CQ1225">
        <f t="shared" si="1250"/>
        <v>3194.4</v>
      </c>
      <c r="CR1225">
        <f>(ROUND((ROUND((((ET1225*1.25*1.1))*AV1225*1),2)*BB1225),2)+ROUND((ROUND(((AE1225-((EU1225*1.25*1.1)))*AV1225*1),2)*BS1225),2))</f>
        <v>718.2</v>
      </c>
      <c r="CS1225">
        <f t="shared" si="1251"/>
        <v>295.52999999999997</v>
      </c>
      <c r="CT1225">
        <f t="shared" si="1252"/>
        <v>14960.49</v>
      </c>
      <c r="CU1225">
        <f t="shared" si="1253"/>
        <v>0</v>
      </c>
      <c r="CV1225">
        <f t="shared" si="1254"/>
        <v>24.065347350000003</v>
      </c>
      <c r="CW1225">
        <f t="shared" si="1255"/>
        <v>0</v>
      </c>
      <c r="CX1225">
        <f t="shared" si="1256"/>
        <v>0</v>
      </c>
      <c r="CY1225">
        <f t="shared" si="1257"/>
        <v>2256.1536000000001</v>
      </c>
      <c r="CZ1225">
        <f t="shared" si="1258"/>
        <v>1218.8416</v>
      </c>
      <c r="DC1225" t="s">
        <v>3</v>
      </c>
      <c r="DD1225" t="s">
        <v>3</v>
      </c>
      <c r="DE1225" t="s">
        <v>165</v>
      </c>
      <c r="DF1225" t="s">
        <v>165</v>
      </c>
      <c r="DG1225" t="s">
        <v>166</v>
      </c>
      <c r="DH1225" t="s">
        <v>3</v>
      </c>
      <c r="DI1225" t="s">
        <v>166</v>
      </c>
      <c r="DJ1225" t="s">
        <v>165</v>
      </c>
      <c r="DK1225" t="s">
        <v>3</v>
      </c>
      <c r="DL1225" t="s">
        <v>3</v>
      </c>
      <c r="DM1225" t="s">
        <v>3</v>
      </c>
      <c r="DN1225">
        <v>0</v>
      </c>
      <c r="DO1225">
        <v>0</v>
      </c>
      <c r="DP1225">
        <v>1</v>
      </c>
      <c r="DQ1225">
        <v>1</v>
      </c>
      <c r="DU1225">
        <v>1013</v>
      </c>
      <c r="DV1225" t="s">
        <v>258</v>
      </c>
      <c r="DW1225" t="s">
        <v>258</v>
      </c>
      <c r="DX1225">
        <v>1</v>
      </c>
      <c r="DZ1225" t="s">
        <v>3</v>
      </c>
      <c r="EA1225" t="s">
        <v>3</v>
      </c>
      <c r="EB1225" t="s">
        <v>3</v>
      </c>
      <c r="EC1225" t="s">
        <v>3</v>
      </c>
      <c r="EE1225">
        <v>55586465</v>
      </c>
      <c r="EF1225">
        <v>30</v>
      </c>
      <c r="EG1225" t="s">
        <v>117</v>
      </c>
      <c r="EH1225">
        <v>0</v>
      </c>
      <c r="EI1225" t="s">
        <v>3</v>
      </c>
      <c r="EJ1225">
        <v>1</v>
      </c>
      <c r="EK1225">
        <v>29</v>
      </c>
      <c r="EL1225" t="s">
        <v>412</v>
      </c>
      <c r="EM1225" t="s">
        <v>413</v>
      </c>
      <c r="EO1225" t="s">
        <v>52</v>
      </c>
      <c r="EQ1225">
        <v>0</v>
      </c>
      <c r="ER1225">
        <v>743.71</v>
      </c>
      <c r="ES1225">
        <v>472.83</v>
      </c>
      <c r="ET1225">
        <v>34.67</v>
      </c>
      <c r="EU1225">
        <v>4.29</v>
      </c>
      <c r="EV1225">
        <v>236.21</v>
      </c>
      <c r="EW1225">
        <v>18.170000000000002</v>
      </c>
      <c r="EX1225">
        <v>0</v>
      </c>
      <c r="EY1225">
        <v>0</v>
      </c>
      <c r="FQ1225">
        <v>0</v>
      </c>
      <c r="FR1225">
        <v>0</v>
      </c>
      <c r="FS1225">
        <v>0</v>
      </c>
      <c r="FX1225">
        <v>87</v>
      </c>
      <c r="FY1225">
        <v>47</v>
      </c>
      <c r="GA1225" t="s">
        <v>3</v>
      </c>
      <c r="GD1225">
        <v>1</v>
      </c>
      <c r="GF1225">
        <v>939905489</v>
      </c>
      <c r="GG1225">
        <v>2</v>
      </c>
      <c r="GH1225">
        <v>1</v>
      </c>
      <c r="GI1225">
        <v>2</v>
      </c>
      <c r="GJ1225">
        <v>0</v>
      </c>
      <c r="GK1225">
        <v>0</v>
      </c>
      <c r="GL1225">
        <f t="shared" si="1259"/>
        <v>0</v>
      </c>
      <c r="GM1225">
        <f t="shared" si="1260"/>
        <v>6683.29</v>
      </c>
      <c r="GN1225">
        <f t="shared" si="1261"/>
        <v>6683.29</v>
      </c>
      <c r="GO1225">
        <f t="shared" si="1262"/>
        <v>0</v>
      </c>
      <c r="GP1225">
        <f t="shared" si="1263"/>
        <v>0</v>
      </c>
      <c r="GR1225">
        <v>0</v>
      </c>
      <c r="GS1225">
        <v>3</v>
      </c>
      <c r="GT1225">
        <v>0</v>
      </c>
      <c r="GU1225" t="s">
        <v>3</v>
      </c>
      <c r="GV1225">
        <f t="shared" si="1264"/>
        <v>0</v>
      </c>
      <c r="GW1225">
        <v>1</v>
      </c>
      <c r="GX1225">
        <f t="shared" si="1265"/>
        <v>0</v>
      </c>
      <c r="HA1225">
        <v>0</v>
      </c>
      <c r="HB1225">
        <v>0</v>
      </c>
      <c r="HC1225">
        <f t="shared" si="1266"/>
        <v>0</v>
      </c>
      <c r="HE1225" t="s">
        <v>3</v>
      </c>
      <c r="HF1225" t="s">
        <v>3</v>
      </c>
      <c r="HM1225" t="s">
        <v>3</v>
      </c>
      <c r="HN1225" t="s">
        <v>3</v>
      </c>
      <c r="HO1225" t="s">
        <v>3</v>
      </c>
      <c r="HP1225" t="s">
        <v>3</v>
      </c>
      <c r="HQ1225" t="s">
        <v>3</v>
      </c>
      <c r="HS1225">
        <v>0</v>
      </c>
      <c r="IK1225">
        <v>0</v>
      </c>
    </row>
    <row r="1226" spans="1:255" x14ac:dyDescent="0.25">
      <c r="A1226" s="2">
        <v>18</v>
      </c>
      <c r="B1226" s="2">
        <v>1</v>
      </c>
      <c r="C1226" s="2">
        <v>1185</v>
      </c>
      <c r="D1226" s="2"/>
      <c r="E1226" s="2" t="s">
        <v>622</v>
      </c>
      <c r="F1226" s="2" t="s">
        <v>415</v>
      </c>
      <c r="G1226" s="2" t="s">
        <v>416</v>
      </c>
      <c r="H1226" s="2" t="s">
        <v>158</v>
      </c>
      <c r="I1226" s="2">
        <f>I1224*J1226</f>
        <v>0.1666</v>
      </c>
      <c r="J1226" s="2">
        <v>0.97999999999999987</v>
      </c>
      <c r="K1226" s="2">
        <v>0.98</v>
      </c>
      <c r="L1226" s="2"/>
      <c r="M1226" s="2"/>
      <c r="N1226" s="2"/>
      <c r="O1226" s="2">
        <f t="shared" si="1235"/>
        <v>309.19</v>
      </c>
      <c r="P1226" s="2">
        <f t="shared" si="1236"/>
        <v>309.19</v>
      </c>
      <c r="Q1226" s="2">
        <f>(ROUND((ROUND(((ET1226)*AV1226*I1226),2)*BB1226),2)+ROUND((ROUND(((AE1226-(EU1226))*AV1226*I1226),2)*BS1226),2))</f>
        <v>0</v>
      </c>
      <c r="R1226" s="2">
        <f t="shared" si="1237"/>
        <v>0</v>
      </c>
      <c r="S1226" s="2">
        <f t="shared" si="1238"/>
        <v>0</v>
      </c>
      <c r="T1226" s="2">
        <f t="shared" si="1239"/>
        <v>0</v>
      </c>
      <c r="U1226" s="2">
        <f t="shared" si="1240"/>
        <v>0</v>
      </c>
      <c r="V1226" s="2">
        <f t="shared" si="1241"/>
        <v>0</v>
      </c>
      <c r="W1226" s="2">
        <f t="shared" si="1242"/>
        <v>0</v>
      </c>
      <c r="X1226" s="2">
        <f t="shared" si="1243"/>
        <v>0</v>
      </c>
      <c r="Y1226" s="2">
        <f t="shared" si="1244"/>
        <v>0</v>
      </c>
      <c r="Z1226" s="2"/>
      <c r="AA1226" s="2">
        <v>56481265</v>
      </c>
      <c r="AB1226" s="2">
        <f t="shared" si="1245"/>
        <v>1821.25</v>
      </c>
      <c r="AC1226" s="2">
        <f t="shared" si="1246"/>
        <v>1821.25</v>
      </c>
      <c r="AD1226" s="2">
        <f>ROUND((((ET1226)-(EU1226))+AE1226),6)</f>
        <v>0</v>
      </c>
      <c r="AE1226" s="2">
        <f>ROUND((EU1226),6)</f>
        <v>0</v>
      </c>
      <c r="AF1226" s="2">
        <f>ROUND((EV1226),6)</f>
        <v>0</v>
      </c>
      <c r="AG1226" s="2">
        <f t="shared" si="1247"/>
        <v>0</v>
      </c>
      <c r="AH1226" s="2">
        <f>(EW1226)</f>
        <v>0</v>
      </c>
      <c r="AI1226" s="2">
        <f>(EX1226)</f>
        <v>0</v>
      </c>
      <c r="AJ1226" s="2">
        <f t="shared" si="1248"/>
        <v>0</v>
      </c>
      <c r="AK1226" s="2">
        <v>1821.25</v>
      </c>
      <c r="AL1226" s="2">
        <v>1821.25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87</v>
      </c>
      <c r="AU1226" s="2">
        <v>47</v>
      </c>
      <c r="AV1226" s="2">
        <v>1</v>
      </c>
      <c r="AW1226" s="2">
        <v>1.0189999999999999</v>
      </c>
      <c r="AX1226" s="2"/>
      <c r="AY1226" s="2"/>
      <c r="AZ1226" s="2">
        <v>1</v>
      </c>
      <c r="BA1226" s="2">
        <v>1</v>
      </c>
      <c r="BB1226" s="2">
        <v>1</v>
      </c>
      <c r="BC1226" s="2">
        <v>1</v>
      </c>
      <c r="BD1226" s="2" t="s">
        <v>3</v>
      </c>
      <c r="BE1226" s="2" t="s">
        <v>3</v>
      </c>
      <c r="BF1226" s="2" t="s">
        <v>3</v>
      </c>
      <c r="BG1226" s="2" t="s">
        <v>3</v>
      </c>
      <c r="BH1226" s="2">
        <v>3</v>
      </c>
      <c r="BI1226" s="2">
        <v>1</v>
      </c>
      <c r="BJ1226" s="2" t="s">
        <v>417</v>
      </c>
      <c r="BK1226" s="2"/>
      <c r="BL1226" s="2"/>
      <c r="BM1226" s="2">
        <v>29</v>
      </c>
      <c r="BN1226" s="2">
        <v>0</v>
      </c>
      <c r="BO1226" s="2" t="s">
        <v>3</v>
      </c>
      <c r="BP1226" s="2">
        <v>0</v>
      </c>
      <c r="BQ1226" s="2">
        <v>30</v>
      </c>
      <c r="BR1226" s="2">
        <v>0</v>
      </c>
      <c r="BS1226" s="2">
        <v>1</v>
      </c>
      <c r="BT1226" s="2">
        <v>1</v>
      </c>
      <c r="BU1226" s="2">
        <v>1</v>
      </c>
      <c r="BV1226" s="2">
        <v>1</v>
      </c>
      <c r="BW1226" s="2">
        <v>1</v>
      </c>
      <c r="BX1226" s="2">
        <v>1</v>
      </c>
      <c r="BY1226" s="2" t="s">
        <v>3</v>
      </c>
      <c r="BZ1226" s="2">
        <v>87</v>
      </c>
      <c r="CA1226" s="2">
        <v>47</v>
      </c>
      <c r="CB1226" s="2" t="s">
        <v>3</v>
      </c>
      <c r="CC1226" s="2"/>
      <c r="CD1226" s="2"/>
      <c r="CE1226" s="2">
        <v>30</v>
      </c>
      <c r="CF1226" s="2">
        <v>0</v>
      </c>
      <c r="CG1226" s="2">
        <v>0</v>
      </c>
      <c r="CH1226" s="2"/>
      <c r="CI1226" s="2"/>
      <c r="CJ1226" s="2"/>
      <c r="CK1226" s="2"/>
      <c r="CL1226" s="2"/>
      <c r="CM1226" s="2">
        <v>0</v>
      </c>
      <c r="CN1226" s="2" t="s">
        <v>3</v>
      </c>
      <c r="CO1226" s="2">
        <v>0</v>
      </c>
      <c r="CP1226" s="2">
        <f t="shared" si="1249"/>
        <v>309.19</v>
      </c>
      <c r="CQ1226" s="2">
        <f t="shared" si="1250"/>
        <v>1855.85</v>
      </c>
      <c r="CR1226" s="2">
        <f>(ROUND((ROUND(((ET1226)*AV1226*1),2)*BB1226),2)+ROUND((ROUND(((AE1226-(EU1226))*AV1226*1),2)*BS1226),2))</f>
        <v>0</v>
      </c>
      <c r="CS1226" s="2">
        <f t="shared" si="1251"/>
        <v>0</v>
      </c>
      <c r="CT1226" s="2">
        <f t="shared" si="1252"/>
        <v>0</v>
      </c>
      <c r="CU1226" s="2">
        <f t="shared" si="1253"/>
        <v>0</v>
      </c>
      <c r="CV1226" s="2">
        <f t="shared" si="1254"/>
        <v>0</v>
      </c>
      <c r="CW1226" s="2">
        <f t="shared" si="1255"/>
        <v>0</v>
      </c>
      <c r="CX1226" s="2">
        <f t="shared" si="1256"/>
        <v>0</v>
      </c>
      <c r="CY1226" s="2">
        <f t="shared" si="1257"/>
        <v>0</v>
      </c>
      <c r="CZ1226" s="2">
        <f t="shared" si="1258"/>
        <v>0</v>
      </c>
      <c r="DA1226" s="2"/>
      <c r="DB1226" s="2"/>
      <c r="DC1226" s="2" t="s">
        <v>3</v>
      </c>
      <c r="DD1226" s="2" t="s">
        <v>3</v>
      </c>
      <c r="DE1226" s="2" t="s">
        <v>3</v>
      </c>
      <c r="DF1226" s="2" t="s">
        <v>3</v>
      </c>
      <c r="DG1226" s="2" t="s">
        <v>3</v>
      </c>
      <c r="DH1226" s="2" t="s">
        <v>3</v>
      </c>
      <c r="DI1226" s="2" t="s">
        <v>3</v>
      </c>
      <c r="DJ1226" s="2" t="s">
        <v>3</v>
      </c>
      <c r="DK1226" s="2" t="s">
        <v>3</v>
      </c>
      <c r="DL1226" s="2" t="s">
        <v>3</v>
      </c>
      <c r="DM1226" s="2" t="s">
        <v>3</v>
      </c>
      <c r="DN1226" s="2">
        <v>0</v>
      </c>
      <c r="DO1226" s="2">
        <v>0</v>
      </c>
      <c r="DP1226" s="2">
        <v>1</v>
      </c>
      <c r="DQ1226" s="2">
        <v>1</v>
      </c>
      <c r="DR1226" s="2"/>
      <c r="DS1226" s="2"/>
      <c r="DT1226" s="2"/>
      <c r="DU1226" s="2">
        <v>1007</v>
      </c>
      <c r="DV1226" s="2" t="s">
        <v>158</v>
      </c>
      <c r="DW1226" s="2" t="s">
        <v>158</v>
      </c>
      <c r="DX1226" s="2">
        <v>1</v>
      </c>
      <c r="DY1226" s="2"/>
      <c r="DZ1226" s="2" t="s">
        <v>3</v>
      </c>
      <c r="EA1226" s="2" t="s">
        <v>3</v>
      </c>
      <c r="EB1226" s="2" t="s">
        <v>3</v>
      </c>
      <c r="EC1226" s="2" t="s">
        <v>3</v>
      </c>
      <c r="ED1226" s="2"/>
      <c r="EE1226" s="2">
        <v>55586465</v>
      </c>
      <c r="EF1226" s="2">
        <v>30</v>
      </c>
      <c r="EG1226" s="2" t="s">
        <v>117</v>
      </c>
      <c r="EH1226" s="2">
        <v>0</v>
      </c>
      <c r="EI1226" s="2" t="s">
        <v>3</v>
      </c>
      <c r="EJ1226" s="2">
        <v>1</v>
      </c>
      <c r="EK1226" s="2">
        <v>29</v>
      </c>
      <c r="EL1226" s="2" t="s">
        <v>412</v>
      </c>
      <c r="EM1226" s="2" t="s">
        <v>413</v>
      </c>
      <c r="EN1226" s="2"/>
      <c r="EO1226" s="2" t="s">
        <v>3</v>
      </c>
      <c r="EP1226" s="2"/>
      <c r="EQ1226" s="2">
        <v>0</v>
      </c>
      <c r="ER1226" s="2">
        <v>1821.25</v>
      </c>
      <c r="ES1226" s="2">
        <v>1821.25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>
        <v>0</v>
      </c>
      <c r="FR1226" s="2">
        <v>0</v>
      </c>
      <c r="FS1226" s="2">
        <v>0</v>
      </c>
      <c r="FT1226" s="2"/>
      <c r="FU1226" s="2"/>
      <c r="FV1226" s="2"/>
      <c r="FW1226" s="2"/>
      <c r="FX1226" s="2">
        <v>87</v>
      </c>
      <c r="FY1226" s="2">
        <v>47</v>
      </c>
      <c r="FZ1226" s="2"/>
      <c r="GA1226" s="2" t="s">
        <v>3</v>
      </c>
      <c r="GB1226" s="2"/>
      <c r="GC1226" s="2"/>
      <c r="GD1226" s="2">
        <v>1</v>
      </c>
      <c r="GE1226" s="2"/>
      <c r="GF1226" s="2">
        <v>-482484867</v>
      </c>
      <c r="GG1226" s="2">
        <v>2</v>
      </c>
      <c r="GH1226" s="2">
        <v>1</v>
      </c>
      <c r="GI1226" s="2">
        <v>-2</v>
      </c>
      <c r="GJ1226" s="2">
        <v>0</v>
      </c>
      <c r="GK1226" s="2">
        <v>0</v>
      </c>
      <c r="GL1226" s="2">
        <f t="shared" si="1259"/>
        <v>0</v>
      </c>
      <c r="GM1226" s="2">
        <f t="shared" si="1260"/>
        <v>309.19</v>
      </c>
      <c r="GN1226" s="2">
        <f t="shared" si="1261"/>
        <v>309.19</v>
      </c>
      <c r="GO1226" s="2">
        <f t="shared" si="1262"/>
        <v>0</v>
      </c>
      <c r="GP1226" s="2">
        <f t="shared" si="1263"/>
        <v>0</v>
      </c>
      <c r="GQ1226" s="2"/>
      <c r="GR1226" s="2">
        <v>0</v>
      </c>
      <c r="GS1226" s="2">
        <v>3</v>
      </c>
      <c r="GT1226" s="2">
        <v>0</v>
      </c>
      <c r="GU1226" s="2" t="s">
        <v>3</v>
      </c>
      <c r="GV1226" s="2">
        <f t="shared" si="1264"/>
        <v>0</v>
      </c>
      <c r="GW1226" s="2">
        <v>1</v>
      </c>
      <c r="GX1226" s="2">
        <f t="shared" si="1265"/>
        <v>0</v>
      </c>
      <c r="GY1226" s="2"/>
      <c r="GZ1226" s="2"/>
      <c r="HA1226" s="2">
        <v>0</v>
      </c>
      <c r="HB1226" s="2">
        <v>0</v>
      </c>
      <c r="HC1226" s="2">
        <f t="shared" si="1266"/>
        <v>0</v>
      </c>
      <c r="HD1226" s="2"/>
      <c r="HE1226" s="2" t="s">
        <v>3</v>
      </c>
      <c r="HF1226" s="2" t="s">
        <v>3</v>
      </c>
      <c r="HG1226" s="2"/>
      <c r="HH1226" s="2"/>
      <c r="HI1226" s="2"/>
      <c r="HJ1226" s="2"/>
      <c r="HK1226" s="2"/>
      <c r="HL1226" s="2"/>
      <c r="HM1226" s="2" t="s">
        <v>3</v>
      </c>
      <c r="HN1226" s="2" t="s">
        <v>3</v>
      </c>
      <c r="HO1226" s="2" t="s">
        <v>3</v>
      </c>
      <c r="HP1226" s="2" t="s">
        <v>3</v>
      </c>
      <c r="HQ1226" s="2" t="s">
        <v>3</v>
      </c>
      <c r="HR1226" s="2"/>
      <c r="HS1226" s="2">
        <v>0</v>
      </c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>
        <v>0</v>
      </c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</row>
    <row r="1227" spans="1:255" x14ac:dyDescent="0.25">
      <c r="A1227">
        <v>18</v>
      </c>
      <c r="B1227">
        <v>1</v>
      </c>
      <c r="C1227">
        <v>1194</v>
      </c>
      <c r="E1227" t="s">
        <v>622</v>
      </c>
      <c r="F1227" t="s">
        <v>415</v>
      </c>
      <c r="G1227" t="s">
        <v>416</v>
      </c>
      <c r="H1227" t="s">
        <v>158</v>
      </c>
      <c r="I1227">
        <f>I1225*J1227</f>
        <v>0.1666</v>
      </c>
      <c r="J1227">
        <v>0.97999999999999987</v>
      </c>
      <c r="K1227">
        <v>0.98</v>
      </c>
      <c r="O1227">
        <f t="shared" si="1235"/>
        <v>1357.34</v>
      </c>
      <c r="P1227">
        <f t="shared" si="1236"/>
        <v>1357.34</v>
      </c>
      <c r="Q1227">
        <f>(ROUND((ROUND(((ET1227)*AV1227*I1227),2)*BB1227),2)+ROUND((ROUND(((AE1227-(EU1227))*AV1227*I1227),2)*BS1227),2))</f>
        <v>0</v>
      </c>
      <c r="R1227">
        <f t="shared" si="1237"/>
        <v>0</v>
      </c>
      <c r="S1227">
        <f t="shared" si="1238"/>
        <v>0</v>
      </c>
      <c r="T1227">
        <f t="shared" si="1239"/>
        <v>0</v>
      </c>
      <c r="U1227">
        <f t="shared" si="1240"/>
        <v>0</v>
      </c>
      <c r="V1227">
        <f t="shared" si="1241"/>
        <v>0</v>
      </c>
      <c r="W1227">
        <f t="shared" si="1242"/>
        <v>0</v>
      </c>
      <c r="X1227">
        <f t="shared" si="1243"/>
        <v>0</v>
      </c>
      <c r="Y1227">
        <f t="shared" si="1244"/>
        <v>0</v>
      </c>
      <c r="AA1227">
        <v>56481267</v>
      </c>
      <c r="AB1227">
        <f t="shared" si="1245"/>
        <v>1821.25</v>
      </c>
      <c r="AC1227">
        <f t="shared" si="1246"/>
        <v>1821.25</v>
      </c>
      <c r="AD1227">
        <f>ROUND((((ET1227)-(EU1227))+AE1227),6)</f>
        <v>0</v>
      </c>
      <c r="AE1227">
        <f>ROUND((EU1227),6)</f>
        <v>0</v>
      </c>
      <c r="AF1227">
        <f>ROUND((EV1227),6)</f>
        <v>0</v>
      </c>
      <c r="AG1227">
        <f t="shared" si="1247"/>
        <v>0</v>
      </c>
      <c r="AH1227">
        <f>(EW1227)</f>
        <v>0</v>
      </c>
      <c r="AI1227">
        <f>(EX1227)</f>
        <v>0</v>
      </c>
      <c r="AJ1227">
        <f t="shared" si="1248"/>
        <v>0</v>
      </c>
      <c r="AK1227">
        <v>1821.25</v>
      </c>
      <c r="AL1227">
        <v>1821.25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87</v>
      </c>
      <c r="AU1227">
        <v>47</v>
      </c>
      <c r="AV1227">
        <v>1</v>
      </c>
      <c r="AW1227">
        <v>1.0189999999999999</v>
      </c>
      <c r="AZ1227">
        <v>1</v>
      </c>
      <c r="BA1227">
        <v>1</v>
      </c>
      <c r="BB1227">
        <v>1</v>
      </c>
      <c r="BC1227">
        <v>4.3899999999999997</v>
      </c>
      <c r="BD1227" t="s">
        <v>3</v>
      </c>
      <c r="BE1227" t="s">
        <v>3</v>
      </c>
      <c r="BF1227" t="s">
        <v>3</v>
      </c>
      <c r="BG1227" t="s">
        <v>3</v>
      </c>
      <c r="BH1227">
        <v>3</v>
      </c>
      <c r="BI1227">
        <v>1</v>
      </c>
      <c r="BJ1227" t="s">
        <v>417</v>
      </c>
      <c r="BM1227">
        <v>29</v>
      </c>
      <c r="BN1227">
        <v>0</v>
      </c>
      <c r="BO1227" t="s">
        <v>415</v>
      </c>
      <c r="BP1227">
        <v>1</v>
      </c>
      <c r="BQ1227">
        <v>30</v>
      </c>
      <c r="BR1227">
        <v>0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 t="s">
        <v>3</v>
      </c>
      <c r="BZ1227">
        <v>87</v>
      </c>
      <c r="CA1227">
        <v>47</v>
      </c>
      <c r="CB1227" t="s">
        <v>3</v>
      </c>
      <c r="CE1227">
        <v>30</v>
      </c>
      <c r="CF1227">
        <v>0</v>
      </c>
      <c r="CG1227">
        <v>0</v>
      </c>
      <c r="CM1227">
        <v>0</v>
      </c>
      <c r="CN1227" t="s">
        <v>3</v>
      </c>
      <c r="CO1227">
        <v>0</v>
      </c>
      <c r="CP1227">
        <f t="shared" si="1249"/>
        <v>1357.34</v>
      </c>
      <c r="CQ1227">
        <f t="shared" si="1250"/>
        <v>8147.18</v>
      </c>
      <c r="CR1227">
        <f>(ROUND((ROUND(((ET1227)*AV1227*1),2)*BB1227),2)+ROUND((ROUND(((AE1227-(EU1227))*AV1227*1),2)*BS1227),2))</f>
        <v>0</v>
      </c>
      <c r="CS1227">
        <f t="shared" si="1251"/>
        <v>0</v>
      </c>
      <c r="CT1227">
        <f t="shared" si="1252"/>
        <v>0</v>
      </c>
      <c r="CU1227">
        <f t="shared" si="1253"/>
        <v>0</v>
      </c>
      <c r="CV1227">
        <f t="shared" si="1254"/>
        <v>0</v>
      </c>
      <c r="CW1227">
        <f t="shared" si="1255"/>
        <v>0</v>
      </c>
      <c r="CX1227">
        <f t="shared" si="1256"/>
        <v>0</v>
      </c>
      <c r="CY1227">
        <f t="shared" si="1257"/>
        <v>0</v>
      </c>
      <c r="CZ1227">
        <f t="shared" si="1258"/>
        <v>0</v>
      </c>
      <c r="DC1227" t="s">
        <v>3</v>
      </c>
      <c r="DD1227" t="s">
        <v>3</v>
      </c>
      <c r="DE1227" t="s">
        <v>3</v>
      </c>
      <c r="DF1227" t="s">
        <v>3</v>
      </c>
      <c r="DG1227" t="s">
        <v>3</v>
      </c>
      <c r="DH1227" t="s">
        <v>3</v>
      </c>
      <c r="DI1227" t="s">
        <v>3</v>
      </c>
      <c r="DJ1227" t="s">
        <v>3</v>
      </c>
      <c r="DK1227" t="s">
        <v>3</v>
      </c>
      <c r="DL1227" t="s">
        <v>3</v>
      </c>
      <c r="DM1227" t="s">
        <v>3</v>
      </c>
      <c r="DN1227">
        <v>0</v>
      </c>
      <c r="DO1227">
        <v>0</v>
      </c>
      <c r="DP1227">
        <v>1</v>
      </c>
      <c r="DQ1227">
        <v>1</v>
      </c>
      <c r="DU1227">
        <v>1007</v>
      </c>
      <c r="DV1227" t="s">
        <v>158</v>
      </c>
      <c r="DW1227" t="s">
        <v>158</v>
      </c>
      <c r="DX1227">
        <v>1</v>
      </c>
      <c r="DZ1227" t="s">
        <v>3</v>
      </c>
      <c r="EA1227" t="s">
        <v>3</v>
      </c>
      <c r="EB1227" t="s">
        <v>3</v>
      </c>
      <c r="EC1227" t="s">
        <v>3</v>
      </c>
      <c r="EE1227">
        <v>55586465</v>
      </c>
      <c r="EF1227">
        <v>30</v>
      </c>
      <c r="EG1227" t="s">
        <v>117</v>
      </c>
      <c r="EH1227">
        <v>0</v>
      </c>
      <c r="EI1227" t="s">
        <v>3</v>
      </c>
      <c r="EJ1227">
        <v>1</v>
      </c>
      <c r="EK1227">
        <v>29</v>
      </c>
      <c r="EL1227" t="s">
        <v>412</v>
      </c>
      <c r="EM1227" t="s">
        <v>413</v>
      </c>
      <c r="EO1227" t="s">
        <v>3</v>
      </c>
      <c r="EQ1227">
        <v>0</v>
      </c>
      <c r="ER1227">
        <v>1821.25</v>
      </c>
      <c r="ES1227">
        <v>1821.25</v>
      </c>
      <c r="ET1227">
        <v>0</v>
      </c>
      <c r="EU1227">
        <v>0</v>
      </c>
      <c r="EV1227">
        <v>0</v>
      </c>
      <c r="EW1227">
        <v>0</v>
      </c>
      <c r="EX1227">
        <v>0</v>
      </c>
      <c r="FQ1227">
        <v>0</v>
      </c>
      <c r="FR1227">
        <v>0</v>
      </c>
      <c r="FS1227">
        <v>0</v>
      </c>
      <c r="FX1227">
        <v>87</v>
      </c>
      <c r="FY1227">
        <v>47</v>
      </c>
      <c r="GA1227" t="s">
        <v>3</v>
      </c>
      <c r="GD1227">
        <v>1</v>
      </c>
      <c r="GF1227">
        <v>-482484867</v>
      </c>
      <c r="GG1227">
        <v>2</v>
      </c>
      <c r="GH1227">
        <v>1</v>
      </c>
      <c r="GI1227">
        <v>2</v>
      </c>
      <c r="GJ1227">
        <v>0</v>
      </c>
      <c r="GK1227">
        <v>0</v>
      </c>
      <c r="GL1227">
        <f t="shared" si="1259"/>
        <v>0</v>
      </c>
      <c r="GM1227">
        <f t="shared" si="1260"/>
        <v>1357.34</v>
      </c>
      <c r="GN1227">
        <f t="shared" si="1261"/>
        <v>1357.34</v>
      </c>
      <c r="GO1227">
        <f t="shared" si="1262"/>
        <v>0</v>
      </c>
      <c r="GP1227">
        <f t="shared" si="1263"/>
        <v>0</v>
      </c>
      <c r="GR1227">
        <v>0</v>
      </c>
      <c r="GS1227">
        <v>3</v>
      </c>
      <c r="GT1227">
        <v>0</v>
      </c>
      <c r="GU1227" t="s">
        <v>3</v>
      </c>
      <c r="GV1227">
        <f t="shared" si="1264"/>
        <v>0</v>
      </c>
      <c r="GW1227">
        <v>1</v>
      </c>
      <c r="GX1227">
        <f t="shared" si="1265"/>
        <v>0</v>
      </c>
      <c r="HA1227">
        <v>0</v>
      </c>
      <c r="HB1227">
        <v>0</v>
      </c>
      <c r="HC1227">
        <f t="shared" si="1266"/>
        <v>0</v>
      </c>
      <c r="HE1227" t="s">
        <v>3</v>
      </c>
      <c r="HF1227" t="s">
        <v>3</v>
      </c>
      <c r="HM1227" t="s">
        <v>3</v>
      </c>
      <c r="HN1227" t="s">
        <v>3</v>
      </c>
      <c r="HO1227" t="s">
        <v>3</v>
      </c>
      <c r="HP1227" t="s">
        <v>3</v>
      </c>
      <c r="HQ1227" t="s">
        <v>3</v>
      </c>
      <c r="HS1227">
        <v>0</v>
      </c>
      <c r="IK1227">
        <v>0</v>
      </c>
    </row>
    <row r="1228" spans="1:255" x14ac:dyDescent="0.25">
      <c r="A1228" s="2">
        <v>17</v>
      </c>
      <c r="B1228" s="2">
        <v>1</v>
      </c>
      <c r="C1228" s="2">
        <f>ROW(SmtRes!A1200)</f>
        <v>1200</v>
      </c>
      <c r="D1228" s="2">
        <f>ROW(EtalonRes!A1164)</f>
        <v>1164</v>
      </c>
      <c r="E1228" s="2" t="s">
        <v>623</v>
      </c>
      <c r="F1228" s="2" t="s">
        <v>527</v>
      </c>
      <c r="G1228" s="2" t="s">
        <v>528</v>
      </c>
      <c r="H1228" s="2" t="s">
        <v>529</v>
      </c>
      <c r="I1228" s="2">
        <f>ROUND(4.5/100,9)</f>
        <v>4.4999999999999998E-2</v>
      </c>
      <c r="J1228" s="2">
        <v>0</v>
      </c>
      <c r="K1228" s="2">
        <f>ROUND(4.5/100,9)</f>
        <v>4.4999999999999998E-2</v>
      </c>
      <c r="L1228" s="2"/>
      <c r="M1228" s="2"/>
      <c r="N1228" s="2"/>
      <c r="O1228" s="2">
        <f t="shared" si="1235"/>
        <v>409.29</v>
      </c>
      <c r="P1228" s="2">
        <f t="shared" si="1236"/>
        <v>0</v>
      </c>
      <c r="Q1228" s="2">
        <f>(ROUND((ROUND((((ET1228*1.25*1.1))*AV1228*I1228),2)*BB1228),2)+ROUND((ROUND(((AE1228-((EU1228*1.25*1.1)))*AV1228*I1228),2)*BS1228),2))</f>
        <v>285.23</v>
      </c>
      <c r="R1228" s="2">
        <f t="shared" si="1237"/>
        <v>31.41</v>
      </c>
      <c r="S1228" s="2">
        <f t="shared" si="1238"/>
        <v>124.06</v>
      </c>
      <c r="T1228" s="2">
        <f t="shared" si="1239"/>
        <v>0</v>
      </c>
      <c r="U1228" s="2">
        <f t="shared" si="1240"/>
        <v>10.549284074999999</v>
      </c>
      <c r="V1228" s="2">
        <f t="shared" si="1241"/>
        <v>0</v>
      </c>
      <c r="W1228" s="2">
        <f t="shared" si="1242"/>
        <v>0</v>
      </c>
      <c r="X1228" s="2">
        <f t="shared" si="1243"/>
        <v>143.03</v>
      </c>
      <c r="Y1228" s="2">
        <f t="shared" si="1244"/>
        <v>76.180000000000007</v>
      </c>
      <c r="Z1228" s="2"/>
      <c r="AA1228" s="2">
        <v>56481265</v>
      </c>
      <c r="AB1228" s="2">
        <f t="shared" si="1245"/>
        <v>8687.0277999999998</v>
      </c>
      <c r="AC1228" s="2">
        <f t="shared" si="1246"/>
        <v>0</v>
      </c>
      <c r="AD1228" s="2">
        <f>ROUND(((((ET1228*1.25*1.1))-((EU1228*1.25*1.1)))+AE1228),6)</f>
        <v>6053.9049999999997</v>
      </c>
      <c r="AE1228" s="2">
        <f>ROUND(((EU1228*1.25*1.1)),6)</f>
        <v>666.62750000000005</v>
      </c>
      <c r="AF1228" s="2">
        <f>ROUND(((EV1228*1.15*1.1)),6)</f>
        <v>2633.1228000000001</v>
      </c>
      <c r="AG1228" s="2">
        <f t="shared" si="1247"/>
        <v>0</v>
      </c>
      <c r="AH1228" s="2">
        <f>((EW1228*1.15*1.1))</f>
        <v>223.905</v>
      </c>
      <c r="AI1228" s="2">
        <f>((EX1228*1.25*1.1))</f>
        <v>0</v>
      </c>
      <c r="AJ1228" s="2">
        <f t="shared" si="1248"/>
        <v>0</v>
      </c>
      <c r="AK1228" s="2">
        <v>6484.36</v>
      </c>
      <c r="AL1228" s="2">
        <v>0</v>
      </c>
      <c r="AM1228" s="2">
        <v>4402.84</v>
      </c>
      <c r="AN1228" s="2">
        <v>484.82</v>
      </c>
      <c r="AO1228" s="2">
        <v>2081.52</v>
      </c>
      <c r="AP1228" s="2">
        <v>0</v>
      </c>
      <c r="AQ1228" s="2">
        <v>177</v>
      </c>
      <c r="AR1228" s="2">
        <v>0</v>
      </c>
      <c r="AS1228" s="2">
        <v>0</v>
      </c>
      <c r="AT1228" s="2">
        <v>92</v>
      </c>
      <c r="AU1228" s="2">
        <v>49</v>
      </c>
      <c r="AV1228" s="2">
        <v>1.0469999999999999</v>
      </c>
      <c r="AW1228" s="2">
        <v>1.0029999999999999</v>
      </c>
      <c r="AX1228" s="2"/>
      <c r="AY1228" s="2"/>
      <c r="AZ1228" s="2">
        <v>1</v>
      </c>
      <c r="BA1228" s="2">
        <v>1</v>
      </c>
      <c r="BB1228" s="2">
        <v>1</v>
      </c>
      <c r="BC1228" s="2">
        <v>1</v>
      </c>
      <c r="BD1228" s="2" t="s">
        <v>3</v>
      </c>
      <c r="BE1228" s="2" t="s">
        <v>3</v>
      </c>
      <c r="BF1228" s="2" t="s">
        <v>3</v>
      </c>
      <c r="BG1228" s="2" t="s">
        <v>3</v>
      </c>
      <c r="BH1228" s="2">
        <v>0</v>
      </c>
      <c r="BI1228" s="2">
        <v>1</v>
      </c>
      <c r="BJ1228" s="2" t="s">
        <v>530</v>
      </c>
      <c r="BK1228" s="2"/>
      <c r="BL1228" s="2"/>
      <c r="BM1228" s="2">
        <v>8</v>
      </c>
      <c r="BN1228" s="2">
        <v>0</v>
      </c>
      <c r="BO1228" s="2" t="s">
        <v>527</v>
      </c>
      <c r="BP1228" s="2">
        <v>1</v>
      </c>
      <c r="BQ1228" s="2">
        <v>30</v>
      </c>
      <c r="BR1228" s="2">
        <v>0</v>
      </c>
      <c r="BS1228" s="2">
        <v>1</v>
      </c>
      <c r="BT1228" s="2">
        <v>1</v>
      </c>
      <c r="BU1228" s="2">
        <v>1</v>
      </c>
      <c r="BV1228" s="2">
        <v>1</v>
      </c>
      <c r="BW1228" s="2">
        <v>1</v>
      </c>
      <c r="BX1228" s="2">
        <v>1</v>
      </c>
      <c r="BY1228" s="2" t="s">
        <v>3</v>
      </c>
      <c r="BZ1228" s="2">
        <v>92</v>
      </c>
      <c r="CA1228" s="2">
        <v>49</v>
      </c>
      <c r="CB1228" s="2" t="s">
        <v>3</v>
      </c>
      <c r="CC1228" s="2"/>
      <c r="CD1228" s="2"/>
      <c r="CE1228" s="2">
        <v>30</v>
      </c>
      <c r="CF1228" s="2">
        <v>0</v>
      </c>
      <c r="CG1228" s="2">
        <v>0</v>
      </c>
      <c r="CH1228" s="2"/>
      <c r="CI1228" s="2"/>
      <c r="CJ1228" s="2"/>
      <c r="CK1228" s="2"/>
      <c r="CL1228" s="2"/>
      <c r="CM1228" s="2">
        <v>0</v>
      </c>
      <c r="CN1228" s="2" t="s">
        <v>3</v>
      </c>
      <c r="CO1228" s="2">
        <v>0</v>
      </c>
      <c r="CP1228" s="2">
        <f t="shared" si="1249"/>
        <v>409.29</v>
      </c>
      <c r="CQ1228" s="2">
        <f t="shared" si="1250"/>
        <v>0</v>
      </c>
      <c r="CR1228" s="2">
        <f>(ROUND((ROUND((((ET1228*1.25*1.1))*AV1228*1),2)*BB1228),2)+ROUND((ROUND(((AE1228-((EU1228*1.25*1.1)))*AV1228*1),2)*BS1228),2))</f>
        <v>6338.44</v>
      </c>
      <c r="CS1228" s="2">
        <f t="shared" si="1251"/>
        <v>697.96</v>
      </c>
      <c r="CT1228" s="2">
        <f t="shared" si="1252"/>
        <v>2756.88</v>
      </c>
      <c r="CU1228" s="2">
        <f t="shared" si="1253"/>
        <v>0</v>
      </c>
      <c r="CV1228" s="2">
        <f t="shared" si="1254"/>
        <v>234.42853499999998</v>
      </c>
      <c r="CW1228" s="2">
        <f t="shared" si="1255"/>
        <v>0</v>
      </c>
      <c r="CX1228" s="2">
        <f t="shared" si="1256"/>
        <v>0</v>
      </c>
      <c r="CY1228" s="2">
        <f t="shared" si="1257"/>
        <v>143.0324</v>
      </c>
      <c r="CZ1228" s="2">
        <f t="shared" si="1258"/>
        <v>76.180300000000003</v>
      </c>
      <c r="DA1228" s="2"/>
      <c r="DB1228" s="2"/>
      <c r="DC1228" s="2" t="s">
        <v>3</v>
      </c>
      <c r="DD1228" s="2" t="s">
        <v>3</v>
      </c>
      <c r="DE1228" s="2" t="s">
        <v>165</v>
      </c>
      <c r="DF1228" s="2" t="s">
        <v>165</v>
      </c>
      <c r="DG1228" s="2" t="s">
        <v>166</v>
      </c>
      <c r="DH1228" s="2" t="s">
        <v>3</v>
      </c>
      <c r="DI1228" s="2" t="s">
        <v>166</v>
      </c>
      <c r="DJ1228" s="2" t="s">
        <v>165</v>
      </c>
      <c r="DK1228" s="2" t="s">
        <v>3</v>
      </c>
      <c r="DL1228" s="2" t="s">
        <v>3</v>
      </c>
      <c r="DM1228" s="2" t="s">
        <v>3</v>
      </c>
      <c r="DN1228" s="2">
        <v>0</v>
      </c>
      <c r="DO1228" s="2">
        <v>0</v>
      </c>
      <c r="DP1228" s="2">
        <v>1</v>
      </c>
      <c r="DQ1228" s="2">
        <v>1</v>
      </c>
      <c r="DR1228" s="2"/>
      <c r="DS1228" s="2"/>
      <c r="DT1228" s="2"/>
      <c r="DU1228" s="2">
        <v>1013</v>
      </c>
      <c r="DV1228" s="2" t="s">
        <v>529</v>
      </c>
      <c r="DW1228" s="2" t="s">
        <v>529</v>
      </c>
      <c r="DX1228" s="2">
        <v>1</v>
      </c>
      <c r="DY1228" s="2"/>
      <c r="DZ1228" s="2" t="s">
        <v>3</v>
      </c>
      <c r="EA1228" s="2" t="s">
        <v>3</v>
      </c>
      <c r="EB1228" s="2" t="s">
        <v>3</v>
      </c>
      <c r="EC1228" s="2" t="s">
        <v>3</v>
      </c>
      <c r="ED1228" s="2"/>
      <c r="EE1228" s="2">
        <v>55586444</v>
      </c>
      <c r="EF1228" s="2">
        <v>30</v>
      </c>
      <c r="EG1228" s="2" t="s">
        <v>117</v>
      </c>
      <c r="EH1228" s="2">
        <v>0</v>
      </c>
      <c r="EI1228" s="2" t="s">
        <v>3</v>
      </c>
      <c r="EJ1228" s="2">
        <v>1</v>
      </c>
      <c r="EK1228" s="2">
        <v>8</v>
      </c>
      <c r="EL1228" s="2" t="s">
        <v>233</v>
      </c>
      <c r="EM1228" s="2" t="s">
        <v>234</v>
      </c>
      <c r="EN1228" s="2"/>
      <c r="EO1228" s="2" t="s">
        <v>52</v>
      </c>
      <c r="EP1228" s="2"/>
      <c r="EQ1228" s="2">
        <v>0</v>
      </c>
      <c r="ER1228" s="2">
        <v>6484.36</v>
      </c>
      <c r="ES1228" s="2">
        <v>0</v>
      </c>
      <c r="ET1228" s="2">
        <v>4402.84</v>
      </c>
      <c r="EU1228" s="2">
        <v>484.82</v>
      </c>
      <c r="EV1228" s="2">
        <v>2081.52</v>
      </c>
      <c r="EW1228" s="2">
        <v>177</v>
      </c>
      <c r="EX1228" s="2">
        <v>0</v>
      </c>
      <c r="EY1228" s="2">
        <v>0</v>
      </c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>
        <v>0</v>
      </c>
      <c r="FR1228" s="2">
        <v>0</v>
      </c>
      <c r="FS1228" s="2">
        <v>0</v>
      </c>
      <c r="FT1228" s="2"/>
      <c r="FU1228" s="2"/>
      <c r="FV1228" s="2"/>
      <c r="FW1228" s="2"/>
      <c r="FX1228" s="2">
        <v>92</v>
      </c>
      <c r="FY1228" s="2">
        <v>49</v>
      </c>
      <c r="FZ1228" s="2"/>
      <c r="GA1228" s="2" t="s">
        <v>3</v>
      </c>
      <c r="GB1228" s="2"/>
      <c r="GC1228" s="2"/>
      <c r="GD1228" s="2">
        <v>1</v>
      </c>
      <c r="GE1228" s="2"/>
      <c r="GF1228" s="2">
        <v>1720707639</v>
      </c>
      <c r="GG1228" s="2">
        <v>2</v>
      </c>
      <c r="GH1228" s="2">
        <v>1</v>
      </c>
      <c r="GI1228" s="2">
        <v>2</v>
      </c>
      <c r="GJ1228" s="2">
        <v>0</v>
      </c>
      <c r="GK1228" s="2">
        <v>0</v>
      </c>
      <c r="GL1228" s="2">
        <f t="shared" si="1259"/>
        <v>0</v>
      </c>
      <c r="GM1228" s="2">
        <f t="shared" si="1260"/>
        <v>628.5</v>
      </c>
      <c r="GN1228" s="2">
        <f t="shared" si="1261"/>
        <v>628.5</v>
      </c>
      <c r="GO1228" s="2">
        <f t="shared" si="1262"/>
        <v>0</v>
      </c>
      <c r="GP1228" s="2">
        <f t="shared" si="1263"/>
        <v>0</v>
      </c>
      <c r="GQ1228" s="2"/>
      <c r="GR1228" s="2">
        <v>0</v>
      </c>
      <c r="GS1228" s="2">
        <v>3</v>
      </c>
      <c r="GT1228" s="2">
        <v>0</v>
      </c>
      <c r="GU1228" s="2" t="s">
        <v>3</v>
      </c>
      <c r="GV1228" s="2">
        <f t="shared" si="1264"/>
        <v>0</v>
      </c>
      <c r="GW1228" s="2">
        <v>1</v>
      </c>
      <c r="GX1228" s="2">
        <f t="shared" si="1265"/>
        <v>0</v>
      </c>
      <c r="GY1228" s="2"/>
      <c r="GZ1228" s="2"/>
      <c r="HA1228" s="2">
        <v>0</v>
      </c>
      <c r="HB1228" s="2">
        <v>0</v>
      </c>
      <c r="HC1228" s="2">
        <f t="shared" si="1266"/>
        <v>0</v>
      </c>
      <c r="HD1228" s="2"/>
      <c r="HE1228" s="2" t="s">
        <v>3</v>
      </c>
      <c r="HF1228" s="2" t="s">
        <v>3</v>
      </c>
      <c r="HG1228" s="2"/>
      <c r="HH1228" s="2"/>
      <c r="HI1228" s="2"/>
      <c r="HJ1228" s="2"/>
      <c r="HK1228" s="2"/>
      <c r="HL1228" s="2"/>
      <c r="HM1228" s="2" t="s">
        <v>3</v>
      </c>
      <c r="HN1228" s="2" t="s">
        <v>3</v>
      </c>
      <c r="HO1228" s="2" t="s">
        <v>3</v>
      </c>
      <c r="HP1228" s="2" t="s">
        <v>3</v>
      </c>
      <c r="HQ1228" s="2" t="s">
        <v>3</v>
      </c>
      <c r="HR1228" s="2"/>
      <c r="HS1228" s="2">
        <v>0</v>
      </c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>
        <v>0</v>
      </c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</row>
    <row r="1229" spans="1:255" x14ac:dyDescent="0.25">
      <c r="A1229">
        <v>17</v>
      </c>
      <c r="B1229">
        <v>1</v>
      </c>
      <c r="C1229">
        <f>ROW(SmtRes!A1206)</f>
        <v>1206</v>
      </c>
      <c r="D1229">
        <f>ROW(EtalonRes!A1170)</f>
        <v>1170</v>
      </c>
      <c r="E1229" t="s">
        <v>623</v>
      </c>
      <c r="F1229" t="s">
        <v>527</v>
      </c>
      <c r="G1229" t="s">
        <v>528</v>
      </c>
      <c r="H1229" t="s">
        <v>529</v>
      </c>
      <c r="I1229">
        <f>ROUND(4.5/100,9)</f>
        <v>4.4999999999999998E-2</v>
      </c>
      <c r="J1229">
        <v>0</v>
      </c>
      <c r="K1229">
        <f>ROUND(4.5/100,9)</f>
        <v>4.4999999999999998E-2</v>
      </c>
      <c r="O1229">
        <f t="shared" si="1235"/>
        <v>10034.16</v>
      </c>
      <c r="P1229">
        <f t="shared" si="1236"/>
        <v>0</v>
      </c>
      <c r="Q1229">
        <f>(ROUND((ROUND((((ET1229*1.25*1.1))*AV1229*I1229),2)*BB1229),2)+ROUND((ROUND(((AE1229-((EU1229*1.25*1.1)))*AV1229*I1229),2)*BS1229),2))</f>
        <v>4101.6099999999997</v>
      </c>
      <c r="R1229">
        <f t="shared" si="1237"/>
        <v>1502.03</v>
      </c>
      <c r="S1229">
        <f t="shared" si="1238"/>
        <v>5932.55</v>
      </c>
      <c r="T1229">
        <f t="shared" si="1239"/>
        <v>0</v>
      </c>
      <c r="U1229">
        <f t="shared" si="1240"/>
        <v>10.549284074999999</v>
      </c>
      <c r="V1229">
        <f t="shared" si="1241"/>
        <v>0</v>
      </c>
      <c r="W1229">
        <f t="shared" si="1242"/>
        <v>0</v>
      </c>
      <c r="X1229">
        <f t="shared" si="1243"/>
        <v>6839.81</v>
      </c>
      <c r="Y1229">
        <f t="shared" si="1244"/>
        <v>3642.94</v>
      </c>
      <c r="AA1229">
        <v>56481267</v>
      </c>
      <c r="AB1229">
        <f t="shared" si="1245"/>
        <v>8687.0277999999998</v>
      </c>
      <c r="AC1229">
        <f t="shared" si="1246"/>
        <v>0</v>
      </c>
      <c r="AD1229">
        <f>ROUND(((((ET1229*1.25*1.1))-((EU1229*1.25*1.1)))+AE1229),6)</f>
        <v>6053.9049999999997</v>
      </c>
      <c r="AE1229">
        <f>ROUND(((EU1229*1.25*1.1)),6)</f>
        <v>666.62750000000005</v>
      </c>
      <c r="AF1229">
        <f>ROUND(((EV1229*1.15*1.1)),6)</f>
        <v>2633.1228000000001</v>
      </c>
      <c r="AG1229">
        <f t="shared" si="1247"/>
        <v>0</v>
      </c>
      <c r="AH1229">
        <f>((EW1229*1.15*1.1))</f>
        <v>223.905</v>
      </c>
      <c r="AI1229">
        <f>((EX1229*1.25*1.1))</f>
        <v>0</v>
      </c>
      <c r="AJ1229">
        <f t="shared" si="1248"/>
        <v>0</v>
      </c>
      <c r="AK1229">
        <v>6484.36</v>
      </c>
      <c r="AL1229">
        <v>0</v>
      </c>
      <c r="AM1229">
        <v>4402.84</v>
      </c>
      <c r="AN1229">
        <v>484.82</v>
      </c>
      <c r="AO1229">
        <v>2081.52</v>
      </c>
      <c r="AP1229">
        <v>0</v>
      </c>
      <c r="AQ1229">
        <v>177</v>
      </c>
      <c r="AR1229">
        <v>0</v>
      </c>
      <c r="AS1229">
        <v>0</v>
      </c>
      <c r="AT1229">
        <v>92</v>
      </c>
      <c r="AU1229">
        <v>49</v>
      </c>
      <c r="AV1229">
        <v>1.0469999999999999</v>
      </c>
      <c r="AW1229">
        <v>1.0029999999999999</v>
      </c>
      <c r="AZ1229">
        <v>1</v>
      </c>
      <c r="BA1229">
        <v>47.82</v>
      </c>
      <c r="BB1229">
        <v>14.38</v>
      </c>
      <c r="BC1229">
        <v>1</v>
      </c>
      <c r="BD1229" t="s">
        <v>3</v>
      </c>
      <c r="BE1229" t="s">
        <v>3</v>
      </c>
      <c r="BF1229" t="s">
        <v>3</v>
      </c>
      <c r="BG1229" t="s">
        <v>3</v>
      </c>
      <c r="BH1229">
        <v>0</v>
      </c>
      <c r="BI1229">
        <v>1</v>
      </c>
      <c r="BJ1229" t="s">
        <v>530</v>
      </c>
      <c r="BM1229">
        <v>8</v>
      </c>
      <c r="BN1229">
        <v>0</v>
      </c>
      <c r="BO1229" t="s">
        <v>527</v>
      </c>
      <c r="BP1229">
        <v>1</v>
      </c>
      <c r="BQ1229">
        <v>30</v>
      </c>
      <c r="BR1229">
        <v>0</v>
      </c>
      <c r="BS1229">
        <v>47.82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 t="s">
        <v>3</v>
      </c>
      <c r="BZ1229">
        <v>92</v>
      </c>
      <c r="CA1229">
        <v>49</v>
      </c>
      <c r="CB1229" t="s">
        <v>3</v>
      </c>
      <c r="CE1229">
        <v>30</v>
      </c>
      <c r="CF1229">
        <v>0</v>
      </c>
      <c r="CG1229">
        <v>0</v>
      </c>
      <c r="CM1229">
        <v>0</v>
      </c>
      <c r="CN1229" t="s">
        <v>3</v>
      </c>
      <c r="CO1229">
        <v>0</v>
      </c>
      <c r="CP1229">
        <f t="shared" si="1249"/>
        <v>10034.16</v>
      </c>
      <c r="CQ1229">
        <f t="shared" si="1250"/>
        <v>0</v>
      </c>
      <c r="CR1229">
        <f>(ROUND((ROUND((((ET1229*1.25*1.1))*AV1229*1),2)*BB1229),2)+ROUND((ROUND(((AE1229-((EU1229*1.25*1.1)))*AV1229*1),2)*BS1229),2))</f>
        <v>91146.77</v>
      </c>
      <c r="CS1229">
        <f t="shared" si="1251"/>
        <v>33376.449999999997</v>
      </c>
      <c r="CT1229">
        <f t="shared" si="1252"/>
        <v>131834</v>
      </c>
      <c r="CU1229">
        <f t="shared" si="1253"/>
        <v>0</v>
      </c>
      <c r="CV1229">
        <f t="shared" si="1254"/>
        <v>234.42853499999998</v>
      </c>
      <c r="CW1229">
        <f t="shared" si="1255"/>
        <v>0</v>
      </c>
      <c r="CX1229">
        <f t="shared" si="1256"/>
        <v>0</v>
      </c>
      <c r="CY1229">
        <f t="shared" si="1257"/>
        <v>6839.8135999999995</v>
      </c>
      <c r="CZ1229">
        <f t="shared" si="1258"/>
        <v>3642.9441999999999</v>
      </c>
      <c r="DC1229" t="s">
        <v>3</v>
      </c>
      <c r="DD1229" t="s">
        <v>3</v>
      </c>
      <c r="DE1229" t="s">
        <v>165</v>
      </c>
      <c r="DF1229" t="s">
        <v>165</v>
      </c>
      <c r="DG1229" t="s">
        <v>166</v>
      </c>
      <c r="DH1229" t="s">
        <v>3</v>
      </c>
      <c r="DI1229" t="s">
        <v>166</v>
      </c>
      <c r="DJ1229" t="s">
        <v>165</v>
      </c>
      <c r="DK1229" t="s">
        <v>3</v>
      </c>
      <c r="DL1229" t="s">
        <v>3</v>
      </c>
      <c r="DM1229" t="s">
        <v>3</v>
      </c>
      <c r="DN1229">
        <v>0</v>
      </c>
      <c r="DO1229">
        <v>0</v>
      </c>
      <c r="DP1229">
        <v>1</v>
      </c>
      <c r="DQ1229">
        <v>1</v>
      </c>
      <c r="DU1229">
        <v>1013</v>
      </c>
      <c r="DV1229" t="s">
        <v>529</v>
      </c>
      <c r="DW1229" t="s">
        <v>529</v>
      </c>
      <c r="DX1229">
        <v>1</v>
      </c>
      <c r="DZ1229" t="s">
        <v>3</v>
      </c>
      <c r="EA1229" t="s">
        <v>3</v>
      </c>
      <c r="EB1229" t="s">
        <v>3</v>
      </c>
      <c r="EC1229" t="s">
        <v>3</v>
      </c>
      <c r="EE1229">
        <v>55586444</v>
      </c>
      <c r="EF1229">
        <v>30</v>
      </c>
      <c r="EG1229" t="s">
        <v>117</v>
      </c>
      <c r="EH1229">
        <v>0</v>
      </c>
      <c r="EI1229" t="s">
        <v>3</v>
      </c>
      <c r="EJ1229">
        <v>1</v>
      </c>
      <c r="EK1229">
        <v>8</v>
      </c>
      <c r="EL1229" t="s">
        <v>233</v>
      </c>
      <c r="EM1229" t="s">
        <v>234</v>
      </c>
      <c r="EO1229" t="s">
        <v>52</v>
      </c>
      <c r="EQ1229">
        <v>0</v>
      </c>
      <c r="ER1229">
        <v>6484.36</v>
      </c>
      <c r="ES1229">
        <v>0</v>
      </c>
      <c r="ET1229">
        <v>4402.84</v>
      </c>
      <c r="EU1229">
        <v>484.82</v>
      </c>
      <c r="EV1229">
        <v>2081.52</v>
      </c>
      <c r="EW1229">
        <v>177</v>
      </c>
      <c r="EX1229">
        <v>0</v>
      </c>
      <c r="EY1229">
        <v>0</v>
      </c>
      <c r="FQ1229">
        <v>0</v>
      </c>
      <c r="FR1229">
        <v>0</v>
      </c>
      <c r="FS1229">
        <v>0</v>
      </c>
      <c r="FX1229">
        <v>92</v>
      </c>
      <c r="FY1229">
        <v>49</v>
      </c>
      <c r="GA1229" t="s">
        <v>3</v>
      </c>
      <c r="GD1229">
        <v>1</v>
      </c>
      <c r="GF1229">
        <v>1720707639</v>
      </c>
      <c r="GG1229">
        <v>2</v>
      </c>
      <c r="GH1229">
        <v>1</v>
      </c>
      <c r="GI1229">
        <v>2</v>
      </c>
      <c r="GJ1229">
        <v>0</v>
      </c>
      <c r="GK1229">
        <v>0</v>
      </c>
      <c r="GL1229">
        <f t="shared" si="1259"/>
        <v>0</v>
      </c>
      <c r="GM1229">
        <f t="shared" si="1260"/>
        <v>20516.91</v>
      </c>
      <c r="GN1229">
        <f t="shared" si="1261"/>
        <v>20516.91</v>
      </c>
      <c r="GO1229">
        <f t="shared" si="1262"/>
        <v>0</v>
      </c>
      <c r="GP1229">
        <f t="shared" si="1263"/>
        <v>0</v>
      </c>
      <c r="GR1229">
        <v>0</v>
      </c>
      <c r="GS1229">
        <v>3</v>
      </c>
      <c r="GT1229">
        <v>0</v>
      </c>
      <c r="GU1229" t="s">
        <v>3</v>
      </c>
      <c r="GV1229">
        <f t="shared" si="1264"/>
        <v>0</v>
      </c>
      <c r="GW1229">
        <v>1</v>
      </c>
      <c r="GX1229">
        <f t="shared" si="1265"/>
        <v>0</v>
      </c>
      <c r="HA1229">
        <v>0</v>
      </c>
      <c r="HB1229">
        <v>0</v>
      </c>
      <c r="HC1229">
        <f t="shared" si="1266"/>
        <v>0</v>
      </c>
      <c r="HE1229" t="s">
        <v>3</v>
      </c>
      <c r="HF1229" t="s">
        <v>3</v>
      </c>
      <c r="HM1229" t="s">
        <v>3</v>
      </c>
      <c r="HN1229" t="s">
        <v>3</v>
      </c>
      <c r="HO1229" t="s">
        <v>3</v>
      </c>
      <c r="HP1229" t="s">
        <v>3</v>
      </c>
      <c r="HQ1229" t="s">
        <v>3</v>
      </c>
      <c r="HS1229">
        <v>0</v>
      </c>
      <c r="IK1229">
        <v>0</v>
      </c>
    </row>
    <row r="1230" spans="1:255" x14ac:dyDescent="0.25">
      <c r="A1230" s="2">
        <v>18</v>
      </c>
      <c r="B1230" s="2">
        <v>1</v>
      </c>
      <c r="C1230" s="2">
        <v>1200</v>
      </c>
      <c r="D1230" s="2"/>
      <c r="E1230" s="2" t="s">
        <v>624</v>
      </c>
      <c r="F1230" s="2" t="s">
        <v>532</v>
      </c>
      <c r="G1230" s="2" t="s">
        <v>533</v>
      </c>
      <c r="H1230" s="2" t="s">
        <v>158</v>
      </c>
      <c r="I1230" s="2">
        <f>I1228*J1230</f>
        <v>4.7249999999999996</v>
      </c>
      <c r="J1230" s="2">
        <v>105</v>
      </c>
      <c r="K1230" s="2">
        <v>105</v>
      </c>
      <c r="L1230" s="2"/>
      <c r="M1230" s="2"/>
      <c r="N1230" s="2"/>
      <c r="O1230" s="2">
        <f t="shared" si="1235"/>
        <v>473.44</v>
      </c>
      <c r="P1230" s="2">
        <f t="shared" si="1236"/>
        <v>473.44</v>
      </c>
      <c r="Q1230" s="2">
        <f>(ROUND((ROUND(((ET1230)*AV1230*I1230),2)*BB1230),2)+ROUND((ROUND(((AE1230-(EU1230))*AV1230*I1230),2)*BS1230),2))</f>
        <v>0</v>
      </c>
      <c r="R1230" s="2">
        <f t="shared" si="1237"/>
        <v>0</v>
      </c>
      <c r="S1230" s="2">
        <f t="shared" si="1238"/>
        <v>0</v>
      </c>
      <c r="T1230" s="2">
        <f t="shared" si="1239"/>
        <v>0</v>
      </c>
      <c r="U1230" s="2">
        <f t="shared" si="1240"/>
        <v>0</v>
      </c>
      <c r="V1230" s="2">
        <f t="shared" si="1241"/>
        <v>0</v>
      </c>
      <c r="W1230" s="2">
        <f t="shared" si="1242"/>
        <v>0</v>
      </c>
      <c r="X1230" s="2">
        <f t="shared" si="1243"/>
        <v>0</v>
      </c>
      <c r="Y1230" s="2">
        <f t="shared" si="1244"/>
        <v>0</v>
      </c>
      <c r="Z1230" s="2"/>
      <c r="AA1230" s="2">
        <v>56481265</v>
      </c>
      <c r="AB1230" s="2">
        <f t="shared" si="1245"/>
        <v>99.9</v>
      </c>
      <c r="AC1230" s="2">
        <f t="shared" si="1246"/>
        <v>99.9</v>
      </c>
      <c r="AD1230" s="2">
        <f>ROUND((((ET1230)-(EU1230))+AE1230),6)</f>
        <v>0</v>
      </c>
      <c r="AE1230" s="2">
        <f>ROUND((EU1230),6)</f>
        <v>0</v>
      </c>
      <c r="AF1230" s="2">
        <f>ROUND((EV1230),6)</f>
        <v>0</v>
      </c>
      <c r="AG1230" s="2">
        <f t="shared" si="1247"/>
        <v>0</v>
      </c>
      <c r="AH1230" s="2">
        <f>(EW1230)</f>
        <v>0</v>
      </c>
      <c r="AI1230" s="2">
        <f>(EX1230)</f>
        <v>0</v>
      </c>
      <c r="AJ1230" s="2">
        <f t="shared" si="1248"/>
        <v>0</v>
      </c>
      <c r="AK1230" s="2">
        <v>99.9</v>
      </c>
      <c r="AL1230" s="2">
        <v>99.9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92</v>
      </c>
      <c r="AU1230" s="2">
        <v>49</v>
      </c>
      <c r="AV1230" s="2">
        <v>1</v>
      </c>
      <c r="AW1230" s="2">
        <v>1.0029999999999999</v>
      </c>
      <c r="AX1230" s="2"/>
      <c r="AY1230" s="2"/>
      <c r="AZ1230" s="2">
        <v>1</v>
      </c>
      <c r="BA1230" s="2">
        <v>1</v>
      </c>
      <c r="BB1230" s="2">
        <v>1</v>
      </c>
      <c r="BC1230" s="2">
        <v>1</v>
      </c>
      <c r="BD1230" s="2" t="s">
        <v>3</v>
      </c>
      <c r="BE1230" s="2" t="s">
        <v>3</v>
      </c>
      <c r="BF1230" s="2" t="s">
        <v>3</v>
      </c>
      <c r="BG1230" s="2" t="s">
        <v>3</v>
      </c>
      <c r="BH1230" s="2">
        <v>3</v>
      </c>
      <c r="BI1230" s="2">
        <v>1</v>
      </c>
      <c r="BJ1230" s="2" t="s">
        <v>534</v>
      </c>
      <c r="BK1230" s="2"/>
      <c r="BL1230" s="2"/>
      <c r="BM1230" s="2">
        <v>8</v>
      </c>
      <c r="BN1230" s="2">
        <v>0</v>
      </c>
      <c r="BO1230" s="2" t="s">
        <v>3</v>
      </c>
      <c r="BP1230" s="2">
        <v>0</v>
      </c>
      <c r="BQ1230" s="2">
        <v>30</v>
      </c>
      <c r="BR1230" s="2">
        <v>0</v>
      </c>
      <c r="BS1230" s="2">
        <v>1</v>
      </c>
      <c r="BT1230" s="2">
        <v>1</v>
      </c>
      <c r="BU1230" s="2">
        <v>1</v>
      </c>
      <c r="BV1230" s="2">
        <v>1</v>
      </c>
      <c r="BW1230" s="2">
        <v>1</v>
      </c>
      <c r="BX1230" s="2">
        <v>1</v>
      </c>
      <c r="BY1230" s="2" t="s">
        <v>3</v>
      </c>
      <c r="BZ1230" s="2">
        <v>92</v>
      </c>
      <c r="CA1230" s="2">
        <v>49</v>
      </c>
      <c r="CB1230" s="2" t="s">
        <v>3</v>
      </c>
      <c r="CC1230" s="2"/>
      <c r="CD1230" s="2"/>
      <c r="CE1230" s="2">
        <v>30</v>
      </c>
      <c r="CF1230" s="2">
        <v>0</v>
      </c>
      <c r="CG1230" s="2">
        <v>0</v>
      </c>
      <c r="CH1230" s="2"/>
      <c r="CI1230" s="2"/>
      <c r="CJ1230" s="2"/>
      <c r="CK1230" s="2"/>
      <c r="CL1230" s="2"/>
      <c r="CM1230" s="2">
        <v>0</v>
      </c>
      <c r="CN1230" s="2" t="s">
        <v>3</v>
      </c>
      <c r="CO1230" s="2">
        <v>0</v>
      </c>
      <c r="CP1230" s="2">
        <f t="shared" si="1249"/>
        <v>473.44</v>
      </c>
      <c r="CQ1230" s="2">
        <f t="shared" si="1250"/>
        <v>100.2</v>
      </c>
      <c r="CR1230" s="2">
        <f>(ROUND((ROUND(((ET1230)*AV1230*1),2)*BB1230),2)+ROUND((ROUND(((AE1230-(EU1230))*AV1230*1),2)*BS1230),2))</f>
        <v>0</v>
      </c>
      <c r="CS1230" s="2">
        <f t="shared" si="1251"/>
        <v>0</v>
      </c>
      <c r="CT1230" s="2">
        <f t="shared" si="1252"/>
        <v>0</v>
      </c>
      <c r="CU1230" s="2">
        <f t="shared" si="1253"/>
        <v>0</v>
      </c>
      <c r="CV1230" s="2">
        <f t="shared" si="1254"/>
        <v>0</v>
      </c>
      <c r="CW1230" s="2">
        <f t="shared" si="1255"/>
        <v>0</v>
      </c>
      <c r="CX1230" s="2">
        <f t="shared" si="1256"/>
        <v>0</v>
      </c>
      <c r="CY1230" s="2">
        <f t="shared" si="1257"/>
        <v>0</v>
      </c>
      <c r="CZ1230" s="2">
        <f t="shared" si="1258"/>
        <v>0</v>
      </c>
      <c r="DA1230" s="2"/>
      <c r="DB1230" s="2"/>
      <c r="DC1230" s="2" t="s">
        <v>3</v>
      </c>
      <c r="DD1230" s="2" t="s">
        <v>3</v>
      </c>
      <c r="DE1230" s="2" t="s">
        <v>3</v>
      </c>
      <c r="DF1230" s="2" t="s">
        <v>3</v>
      </c>
      <c r="DG1230" s="2" t="s">
        <v>3</v>
      </c>
      <c r="DH1230" s="2" t="s">
        <v>3</v>
      </c>
      <c r="DI1230" s="2" t="s">
        <v>3</v>
      </c>
      <c r="DJ1230" s="2" t="s">
        <v>3</v>
      </c>
      <c r="DK1230" s="2" t="s">
        <v>3</v>
      </c>
      <c r="DL1230" s="2" t="s">
        <v>3</v>
      </c>
      <c r="DM1230" s="2" t="s">
        <v>3</v>
      </c>
      <c r="DN1230" s="2">
        <v>0</v>
      </c>
      <c r="DO1230" s="2">
        <v>0</v>
      </c>
      <c r="DP1230" s="2">
        <v>1</v>
      </c>
      <c r="DQ1230" s="2">
        <v>1</v>
      </c>
      <c r="DR1230" s="2"/>
      <c r="DS1230" s="2"/>
      <c r="DT1230" s="2"/>
      <c r="DU1230" s="2">
        <v>1007</v>
      </c>
      <c r="DV1230" s="2" t="s">
        <v>158</v>
      </c>
      <c r="DW1230" s="2" t="s">
        <v>158</v>
      </c>
      <c r="DX1230" s="2">
        <v>1</v>
      </c>
      <c r="DY1230" s="2"/>
      <c r="DZ1230" s="2" t="s">
        <v>3</v>
      </c>
      <c r="EA1230" s="2" t="s">
        <v>3</v>
      </c>
      <c r="EB1230" s="2" t="s">
        <v>3</v>
      </c>
      <c r="EC1230" s="2" t="s">
        <v>3</v>
      </c>
      <c r="ED1230" s="2"/>
      <c r="EE1230" s="2">
        <v>55586444</v>
      </c>
      <c r="EF1230" s="2">
        <v>30</v>
      </c>
      <c r="EG1230" s="2" t="s">
        <v>117</v>
      </c>
      <c r="EH1230" s="2">
        <v>0</v>
      </c>
      <c r="EI1230" s="2" t="s">
        <v>3</v>
      </c>
      <c r="EJ1230" s="2">
        <v>1</v>
      </c>
      <c r="EK1230" s="2">
        <v>8</v>
      </c>
      <c r="EL1230" s="2" t="s">
        <v>233</v>
      </c>
      <c r="EM1230" s="2" t="s">
        <v>234</v>
      </c>
      <c r="EN1230" s="2"/>
      <c r="EO1230" s="2" t="s">
        <v>3</v>
      </c>
      <c r="EP1230" s="2"/>
      <c r="EQ1230" s="2">
        <v>0</v>
      </c>
      <c r="ER1230" s="2">
        <v>99.9</v>
      </c>
      <c r="ES1230" s="2">
        <v>99.9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>
        <v>0</v>
      </c>
      <c r="FR1230" s="2">
        <v>0</v>
      </c>
      <c r="FS1230" s="2">
        <v>0</v>
      </c>
      <c r="FT1230" s="2"/>
      <c r="FU1230" s="2"/>
      <c r="FV1230" s="2"/>
      <c r="FW1230" s="2"/>
      <c r="FX1230" s="2">
        <v>92</v>
      </c>
      <c r="FY1230" s="2">
        <v>49</v>
      </c>
      <c r="FZ1230" s="2"/>
      <c r="GA1230" s="2" t="s">
        <v>3</v>
      </c>
      <c r="GB1230" s="2"/>
      <c r="GC1230" s="2"/>
      <c r="GD1230" s="2">
        <v>1</v>
      </c>
      <c r="GE1230" s="2"/>
      <c r="GF1230" s="2">
        <v>-1921538256</v>
      </c>
      <c r="GG1230" s="2">
        <v>2</v>
      </c>
      <c r="GH1230" s="2">
        <v>1</v>
      </c>
      <c r="GI1230" s="2">
        <v>-2</v>
      </c>
      <c r="GJ1230" s="2">
        <v>0</v>
      </c>
      <c r="GK1230" s="2">
        <v>0</v>
      </c>
      <c r="GL1230" s="2">
        <f t="shared" si="1259"/>
        <v>0</v>
      </c>
      <c r="GM1230" s="2">
        <f t="shared" si="1260"/>
        <v>473.44</v>
      </c>
      <c r="GN1230" s="2">
        <f t="shared" si="1261"/>
        <v>473.44</v>
      </c>
      <c r="GO1230" s="2">
        <f t="shared" si="1262"/>
        <v>0</v>
      </c>
      <c r="GP1230" s="2">
        <f t="shared" si="1263"/>
        <v>0</v>
      </c>
      <c r="GQ1230" s="2"/>
      <c r="GR1230" s="2">
        <v>0</v>
      </c>
      <c r="GS1230" s="2">
        <v>3</v>
      </c>
      <c r="GT1230" s="2">
        <v>0</v>
      </c>
      <c r="GU1230" s="2" t="s">
        <v>3</v>
      </c>
      <c r="GV1230" s="2">
        <f t="shared" si="1264"/>
        <v>0</v>
      </c>
      <c r="GW1230" s="2">
        <v>1</v>
      </c>
      <c r="GX1230" s="2">
        <f t="shared" si="1265"/>
        <v>0</v>
      </c>
      <c r="GY1230" s="2"/>
      <c r="GZ1230" s="2"/>
      <c r="HA1230" s="2">
        <v>0</v>
      </c>
      <c r="HB1230" s="2">
        <v>0</v>
      </c>
      <c r="HC1230" s="2">
        <f t="shared" si="1266"/>
        <v>0</v>
      </c>
      <c r="HD1230" s="2"/>
      <c r="HE1230" s="2" t="s">
        <v>3</v>
      </c>
      <c r="HF1230" s="2" t="s">
        <v>3</v>
      </c>
      <c r="HG1230" s="2"/>
      <c r="HH1230" s="2"/>
      <c r="HI1230" s="2"/>
      <c r="HJ1230" s="2"/>
      <c r="HK1230" s="2"/>
      <c r="HL1230" s="2"/>
      <c r="HM1230" s="2" t="s">
        <v>3</v>
      </c>
      <c r="HN1230" s="2" t="s">
        <v>3</v>
      </c>
      <c r="HO1230" s="2" t="s">
        <v>3</v>
      </c>
      <c r="HP1230" s="2" t="s">
        <v>3</v>
      </c>
      <c r="HQ1230" s="2" t="s">
        <v>3</v>
      </c>
      <c r="HR1230" s="2"/>
      <c r="HS1230" s="2">
        <v>0</v>
      </c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>
        <v>0</v>
      </c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</row>
    <row r="1231" spans="1:255" x14ac:dyDescent="0.25">
      <c r="A1231">
        <v>18</v>
      </c>
      <c r="B1231">
        <v>1</v>
      </c>
      <c r="C1231">
        <v>1206</v>
      </c>
      <c r="E1231" t="s">
        <v>624</v>
      </c>
      <c r="F1231" t="s">
        <v>532</v>
      </c>
      <c r="G1231" t="s">
        <v>533</v>
      </c>
      <c r="H1231" t="s">
        <v>158</v>
      </c>
      <c r="I1231">
        <f>I1229*J1231</f>
        <v>4.7249999999999996</v>
      </c>
      <c r="J1231">
        <v>105</v>
      </c>
      <c r="K1231">
        <v>105</v>
      </c>
      <c r="O1231">
        <f t="shared" si="1235"/>
        <v>4114.1899999999996</v>
      </c>
      <c r="P1231">
        <f t="shared" si="1236"/>
        <v>4114.1899999999996</v>
      </c>
      <c r="Q1231">
        <f>(ROUND((ROUND(((ET1231)*AV1231*I1231),2)*BB1231),2)+ROUND((ROUND(((AE1231-(EU1231))*AV1231*I1231),2)*BS1231),2))</f>
        <v>0</v>
      </c>
      <c r="R1231">
        <f t="shared" si="1237"/>
        <v>0</v>
      </c>
      <c r="S1231">
        <f t="shared" si="1238"/>
        <v>0</v>
      </c>
      <c r="T1231">
        <f t="shared" si="1239"/>
        <v>0</v>
      </c>
      <c r="U1231">
        <f t="shared" si="1240"/>
        <v>0</v>
      </c>
      <c r="V1231">
        <f t="shared" si="1241"/>
        <v>0</v>
      </c>
      <c r="W1231">
        <f t="shared" si="1242"/>
        <v>0</v>
      </c>
      <c r="X1231">
        <f t="shared" si="1243"/>
        <v>0</v>
      </c>
      <c r="Y1231">
        <f t="shared" si="1244"/>
        <v>0</v>
      </c>
      <c r="AA1231">
        <v>56481267</v>
      </c>
      <c r="AB1231">
        <f t="shared" si="1245"/>
        <v>99.9</v>
      </c>
      <c r="AC1231">
        <f t="shared" si="1246"/>
        <v>99.9</v>
      </c>
      <c r="AD1231">
        <f>ROUND((((ET1231)-(EU1231))+AE1231),6)</f>
        <v>0</v>
      </c>
      <c r="AE1231">
        <f>ROUND((EU1231),6)</f>
        <v>0</v>
      </c>
      <c r="AF1231">
        <f>ROUND((EV1231),6)</f>
        <v>0</v>
      </c>
      <c r="AG1231">
        <f t="shared" si="1247"/>
        <v>0</v>
      </c>
      <c r="AH1231">
        <f>(EW1231)</f>
        <v>0</v>
      </c>
      <c r="AI1231">
        <f>(EX1231)</f>
        <v>0</v>
      </c>
      <c r="AJ1231">
        <f t="shared" si="1248"/>
        <v>0</v>
      </c>
      <c r="AK1231">
        <v>99.9</v>
      </c>
      <c r="AL1231">
        <v>99.9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92</v>
      </c>
      <c r="AU1231">
        <v>49</v>
      </c>
      <c r="AV1231">
        <v>1</v>
      </c>
      <c r="AW1231">
        <v>1.0029999999999999</v>
      </c>
      <c r="AZ1231">
        <v>1</v>
      </c>
      <c r="BA1231">
        <v>1</v>
      </c>
      <c r="BB1231">
        <v>1</v>
      </c>
      <c r="BC1231">
        <v>8.69</v>
      </c>
      <c r="BD1231" t="s">
        <v>3</v>
      </c>
      <c r="BE1231" t="s">
        <v>3</v>
      </c>
      <c r="BF1231" t="s">
        <v>3</v>
      </c>
      <c r="BG1231" t="s">
        <v>3</v>
      </c>
      <c r="BH1231">
        <v>3</v>
      </c>
      <c r="BI1231">
        <v>1</v>
      </c>
      <c r="BJ1231" t="s">
        <v>534</v>
      </c>
      <c r="BM1231">
        <v>8</v>
      </c>
      <c r="BN1231">
        <v>0</v>
      </c>
      <c r="BO1231" t="s">
        <v>532</v>
      </c>
      <c r="BP1231">
        <v>1</v>
      </c>
      <c r="BQ1231">
        <v>30</v>
      </c>
      <c r="BR1231">
        <v>0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 t="s">
        <v>3</v>
      </c>
      <c r="BZ1231">
        <v>92</v>
      </c>
      <c r="CA1231">
        <v>49</v>
      </c>
      <c r="CB1231" t="s">
        <v>3</v>
      </c>
      <c r="CE1231">
        <v>30</v>
      </c>
      <c r="CF1231">
        <v>0</v>
      </c>
      <c r="CG1231">
        <v>0</v>
      </c>
      <c r="CM1231">
        <v>0</v>
      </c>
      <c r="CN1231" t="s">
        <v>3</v>
      </c>
      <c r="CO1231">
        <v>0</v>
      </c>
      <c r="CP1231">
        <f t="shared" si="1249"/>
        <v>4114.1899999999996</v>
      </c>
      <c r="CQ1231">
        <f t="shared" si="1250"/>
        <v>870.74</v>
      </c>
      <c r="CR1231">
        <f>(ROUND((ROUND(((ET1231)*AV1231*1),2)*BB1231),2)+ROUND((ROUND(((AE1231-(EU1231))*AV1231*1),2)*BS1231),2))</f>
        <v>0</v>
      </c>
      <c r="CS1231">
        <f t="shared" si="1251"/>
        <v>0</v>
      </c>
      <c r="CT1231">
        <f t="shared" si="1252"/>
        <v>0</v>
      </c>
      <c r="CU1231">
        <f t="shared" si="1253"/>
        <v>0</v>
      </c>
      <c r="CV1231">
        <f t="shared" si="1254"/>
        <v>0</v>
      </c>
      <c r="CW1231">
        <f t="shared" si="1255"/>
        <v>0</v>
      </c>
      <c r="CX1231">
        <f t="shared" si="1256"/>
        <v>0</v>
      </c>
      <c r="CY1231">
        <f t="shared" si="1257"/>
        <v>0</v>
      </c>
      <c r="CZ1231">
        <f t="shared" si="1258"/>
        <v>0</v>
      </c>
      <c r="DC1231" t="s">
        <v>3</v>
      </c>
      <c r="DD1231" t="s">
        <v>3</v>
      </c>
      <c r="DE1231" t="s">
        <v>3</v>
      </c>
      <c r="DF1231" t="s">
        <v>3</v>
      </c>
      <c r="DG1231" t="s">
        <v>3</v>
      </c>
      <c r="DH1231" t="s">
        <v>3</v>
      </c>
      <c r="DI1231" t="s">
        <v>3</v>
      </c>
      <c r="DJ1231" t="s">
        <v>3</v>
      </c>
      <c r="DK1231" t="s">
        <v>3</v>
      </c>
      <c r="DL1231" t="s">
        <v>3</v>
      </c>
      <c r="DM1231" t="s">
        <v>3</v>
      </c>
      <c r="DN1231">
        <v>0</v>
      </c>
      <c r="DO1231">
        <v>0</v>
      </c>
      <c r="DP1231">
        <v>1</v>
      </c>
      <c r="DQ1231">
        <v>1</v>
      </c>
      <c r="DU1231">
        <v>1007</v>
      </c>
      <c r="DV1231" t="s">
        <v>158</v>
      </c>
      <c r="DW1231" t="s">
        <v>158</v>
      </c>
      <c r="DX1231">
        <v>1</v>
      </c>
      <c r="DZ1231" t="s">
        <v>3</v>
      </c>
      <c r="EA1231" t="s">
        <v>3</v>
      </c>
      <c r="EB1231" t="s">
        <v>3</v>
      </c>
      <c r="EC1231" t="s">
        <v>3</v>
      </c>
      <c r="EE1231">
        <v>55586444</v>
      </c>
      <c r="EF1231">
        <v>30</v>
      </c>
      <c r="EG1231" t="s">
        <v>117</v>
      </c>
      <c r="EH1231">
        <v>0</v>
      </c>
      <c r="EI1231" t="s">
        <v>3</v>
      </c>
      <c r="EJ1231">
        <v>1</v>
      </c>
      <c r="EK1231">
        <v>8</v>
      </c>
      <c r="EL1231" t="s">
        <v>233</v>
      </c>
      <c r="EM1231" t="s">
        <v>234</v>
      </c>
      <c r="EO1231" t="s">
        <v>3</v>
      </c>
      <c r="EQ1231">
        <v>0</v>
      </c>
      <c r="ER1231">
        <v>99.9</v>
      </c>
      <c r="ES1231">
        <v>99.9</v>
      </c>
      <c r="ET1231">
        <v>0</v>
      </c>
      <c r="EU1231">
        <v>0</v>
      </c>
      <c r="EV1231">
        <v>0</v>
      </c>
      <c r="EW1231">
        <v>0</v>
      </c>
      <c r="EX1231">
        <v>0</v>
      </c>
      <c r="FQ1231">
        <v>0</v>
      </c>
      <c r="FR1231">
        <v>0</v>
      </c>
      <c r="FS1231">
        <v>0</v>
      </c>
      <c r="FX1231">
        <v>92</v>
      </c>
      <c r="FY1231">
        <v>49</v>
      </c>
      <c r="GA1231" t="s">
        <v>3</v>
      </c>
      <c r="GD1231">
        <v>1</v>
      </c>
      <c r="GF1231">
        <v>-1921538256</v>
      </c>
      <c r="GG1231">
        <v>2</v>
      </c>
      <c r="GH1231">
        <v>1</v>
      </c>
      <c r="GI1231">
        <v>2</v>
      </c>
      <c r="GJ1231">
        <v>0</v>
      </c>
      <c r="GK1231">
        <v>0</v>
      </c>
      <c r="GL1231">
        <f t="shared" si="1259"/>
        <v>0</v>
      </c>
      <c r="GM1231">
        <f t="shared" si="1260"/>
        <v>4114.1899999999996</v>
      </c>
      <c r="GN1231">
        <f t="shared" si="1261"/>
        <v>4114.1899999999996</v>
      </c>
      <c r="GO1231">
        <f t="shared" si="1262"/>
        <v>0</v>
      </c>
      <c r="GP1231">
        <f t="shared" si="1263"/>
        <v>0</v>
      </c>
      <c r="GR1231">
        <v>0</v>
      </c>
      <c r="GS1231">
        <v>3</v>
      </c>
      <c r="GT1231">
        <v>0</v>
      </c>
      <c r="GU1231" t="s">
        <v>3</v>
      </c>
      <c r="GV1231">
        <f t="shared" si="1264"/>
        <v>0</v>
      </c>
      <c r="GW1231">
        <v>1</v>
      </c>
      <c r="GX1231">
        <f t="shared" si="1265"/>
        <v>0</v>
      </c>
      <c r="HA1231">
        <v>0</v>
      </c>
      <c r="HB1231">
        <v>0</v>
      </c>
      <c r="HC1231">
        <f t="shared" si="1266"/>
        <v>0</v>
      </c>
      <c r="HE1231" t="s">
        <v>3</v>
      </c>
      <c r="HF1231" t="s">
        <v>3</v>
      </c>
      <c r="HM1231" t="s">
        <v>3</v>
      </c>
      <c r="HN1231" t="s">
        <v>3</v>
      </c>
      <c r="HO1231" t="s">
        <v>3</v>
      </c>
      <c r="HP1231" t="s">
        <v>3</v>
      </c>
      <c r="HQ1231" t="s">
        <v>3</v>
      </c>
      <c r="HS1231">
        <v>0</v>
      </c>
      <c r="IK1231">
        <v>0</v>
      </c>
    </row>
    <row r="1232" spans="1:255" x14ac:dyDescent="0.25">
      <c r="A1232" s="2">
        <v>17</v>
      </c>
      <c r="B1232" s="2">
        <v>1</v>
      </c>
      <c r="C1232" s="2">
        <f>ROW(SmtRes!A1209)</f>
        <v>1209</v>
      </c>
      <c r="D1232" s="2">
        <f>ROW(EtalonRes!A1173)</f>
        <v>1173</v>
      </c>
      <c r="E1232" s="2" t="s">
        <v>625</v>
      </c>
      <c r="F1232" s="2" t="s">
        <v>389</v>
      </c>
      <c r="G1232" s="2" t="s">
        <v>390</v>
      </c>
      <c r="H1232" s="2" t="s">
        <v>46</v>
      </c>
      <c r="I1232" s="2">
        <f>ROUND(18/100,9)</f>
        <v>0.18</v>
      </c>
      <c r="J1232" s="2">
        <v>0</v>
      </c>
      <c r="K1232" s="2">
        <f>ROUND(18/100,9)</f>
        <v>0.18</v>
      </c>
      <c r="L1232" s="2"/>
      <c r="M1232" s="2"/>
      <c r="N1232" s="2"/>
      <c r="O1232" s="2">
        <f t="shared" si="1235"/>
        <v>36.81</v>
      </c>
      <c r="P1232" s="2">
        <f t="shared" si="1236"/>
        <v>0</v>
      </c>
      <c r="Q1232" s="2">
        <f>(ROUND((ROUND((((ET1232*1.25*1.1))*AV1232*I1232),2)*BB1232),2)+ROUND((ROUND(((AE1232-((EU1232*1.25*1.1)))*AV1232*I1232),2)*BS1232),2))</f>
        <v>0.43</v>
      </c>
      <c r="R1232" s="2">
        <f t="shared" si="1237"/>
        <v>0.06</v>
      </c>
      <c r="S1232" s="2">
        <f t="shared" si="1238"/>
        <v>36.380000000000003</v>
      </c>
      <c r="T1232" s="2">
        <f t="shared" si="1239"/>
        <v>0</v>
      </c>
      <c r="U1232" s="2">
        <f t="shared" si="1240"/>
        <v>3.185049384</v>
      </c>
      <c r="V1232" s="2">
        <f t="shared" si="1241"/>
        <v>0</v>
      </c>
      <c r="W1232" s="2">
        <f t="shared" si="1242"/>
        <v>0</v>
      </c>
      <c r="X1232" s="2">
        <f t="shared" si="1243"/>
        <v>36.08</v>
      </c>
      <c r="Y1232" s="2">
        <f t="shared" si="1244"/>
        <v>21.5</v>
      </c>
      <c r="Z1232" s="2"/>
      <c r="AA1232" s="2">
        <v>56481265</v>
      </c>
      <c r="AB1232" s="2">
        <f t="shared" si="1245"/>
        <v>195.3468</v>
      </c>
      <c r="AC1232" s="2">
        <f t="shared" si="1246"/>
        <v>0</v>
      </c>
      <c r="AD1232" s="2">
        <f>ROUND(((((ET1232*1.25*1.1))-((EU1232*1.25*1.1)))+AE1232),6)</f>
        <v>2.2825000000000002</v>
      </c>
      <c r="AE1232" s="2">
        <f>ROUND(((EU1232*1.25*1.1)),6)</f>
        <v>0.34375</v>
      </c>
      <c r="AF1232" s="2">
        <f>ROUND(((EV1232*1.15*1.1)),6)</f>
        <v>193.0643</v>
      </c>
      <c r="AG1232" s="2">
        <f t="shared" si="1247"/>
        <v>0</v>
      </c>
      <c r="AH1232" s="2">
        <f>((EW1232*1.15*1.1))</f>
        <v>16.900400000000001</v>
      </c>
      <c r="AI1232" s="2">
        <f>((EX1232*1.25*1.1))</f>
        <v>0</v>
      </c>
      <c r="AJ1232" s="2">
        <f t="shared" si="1248"/>
        <v>0</v>
      </c>
      <c r="AK1232" s="2">
        <v>154.28</v>
      </c>
      <c r="AL1232" s="2">
        <v>0</v>
      </c>
      <c r="AM1232" s="2">
        <v>1.66</v>
      </c>
      <c r="AN1232" s="2">
        <v>0.25</v>
      </c>
      <c r="AO1232" s="2">
        <v>152.62</v>
      </c>
      <c r="AP1232" s="2">
        <v>0</v>
      </c>
      <c r="AQ1232" s="2">
        <v>13.36</v>
      </c>
      <c r="AR1232" s="2">
        <v>0</v>
      </c>
      <c r="AS1232" s="2">
        <v>0</v>
      </c>
      <c r="AT1232" s="2">
        <v>99</v>
      </c>
      <c r="AU1232" s="2">
        <v>59</v>
      </c>
      <c r="AV1232" s="2">
        <v>1.0469999999999999</v>
      </c>
      <c r="AW1232" s="2">
        <v>1.002</v>
      </c>
      <c r="AX1232" s="2"/>
      <c r="AY1232" s="2"/>
      <c r="AZ1232" s="2">
        <v>1</v>
      </c>
      <c r="BA1232" s="2">
        <v>1</v>
      </c>
      <c r="BB1232" s="2">
        <v>1</v>
      </c>
      <c r="BC1232" s="2">
        <v>1</v>
      </c>
      <c r="BD1232" s="2" t="s">
        <v>3</v>
      </c>
      <c r="BE1232" s="2" t="s">
        <v>3</v>
      </c>
      <c r="BF1232" s="2" t="s">
        <v>3</v>
      </c>
      <c r="BG1232" s="2" t="s">
        <v>3</v>
      </c>
      <c r="BH1232" s="2">
        <v>0</v>
      </c>
      <c r="BI1232" s="2">
        <v>1</v>
      </c>
      <c r="BJ1232" s="2" t="s">
        <v>391</v>
      </c>
      <c r="BK1232" s="2"/>
      <c r="BL1232" s="2"/>
      <c r="BM1232" s="2">
        <v>12</v>
      </c>
      <c r="BN1232" s="2">
        <v>0</v>
      </c>
      <c r="BO1232" s="2" t="s">
        <v>389</v>
      </c>
      <c r="BP1232" s="2">
        <v>1</v>
      </c>
      <c r="BQ1232" s="2">
        <v>30</v>
      </c>
      <c r="BR1232" s="2">
        <v>0</v>
      </c>
      <c r="BS1232" s="2">
        <v>1</v>
      </c>
      <c r="BT1232" s="2">
        <v>1</v>
      </c>
      <c r="BU1232" s="2">
        <v>1</v>
      </c>
      <c r="BV1232" s="2">
        <v>1</v>
      </c>
      <c r="BW1232" s="2">
        <v>1</v>
      </c>
      <c r="BX1232" s="2">
        <v>1</v>
      </c>
      <c r="BY1232" s="2" t="s">
        <v>3</v>
      </c>
      <c r="BZ1232" s="2">
        <v>99</v>
      </c>
      <c r="CA1232" s="2">
        <v>59</v>
      </c>
      <c r="CB1232" s="2" t="s">
        <v>3</v>
      </c>
      <c r="CC1232" s="2"/>
      <c r="CD1232" s="2"/>
      <c r="CE1232" s="2">
        <v>30</v>
      </c>
      <c r="CF1232" s="2">
        <v>0</v>
      </c>
      <c r="CG1232" s="2">
        <v>0</v>
      </c>
      <c r="CH1232" s="2"/>
      <c r="CI1232" s="2"/>
      <c r="CJ1232" s="2"/>
      <c r="CK1232" s="2"/>
      <c r="CL1232" s="2"/>
      <c r="CM1232" s="2">
        <v>0</v>
      </c>
      <c r="CN1232" s="2" t="s">
        <v>3</v>
      </c>
      <c r="CO1232" s="2">
        <v>0</v>
      </c>
      <c r="CP1232" s="2">
        <f t="shared" si="1249"/>
        <v>36.81</v>
      </c>
      <c r="CQ1232" s="2">
        <f t="shared" si="1250"/>
        <v>0</v>
      </c>
      <c r="CR1232" s="2">
        <f>(ROUND((ROUND((((ET1232*1.25*1.1))*AV1232*1),2)*BB1232),2)+ROUND((ROUND(((AE1232-((EU1232*1.25*1.1)))*AV1232*1),2)*BS1232),2))</f>
        <v>2.39</v>
      </c>
      <c r="CS1232" s="2">
        <f t="shared" si="1251"/>
        <v>0.36</v>
      </c>
      <c r="CT1232" s="2">
        <f t="shared" si="1252"/>
        <v>202.14</v>
      </c>
      <c r="CU1232" s="2">
        <f t="shared" si="1253"/>
        <v>0</v>
      </c>
      <c r="CV1232" s="2">
        <f t="shared" si="1254"/>
        <v>17.6947188</v>
      </c>
      <c r="CW1232" s="2">
        <f t="shared" si="1255"/>
        <v>0</v>
      </c>
      <c r="CX1232" s="2">
        <f t="shared" si="1256"/>
        <v>0</v>
      </c>
      <c r="CY1232" s="2">
        <f t="shared" si="1257"/>
        <v>36.075600000000001</v>
      </c>
      <c r="CZ1232" s="2">
        <f t="shared" si="1258"/>
        <v>21.499600000000004</v>
      </c>
      <c r="DA1232" s="2"/>
      <c r="DB1232" s="2"/>
      <c r="DC1232" s="2" t="s">
        <v>3</v>
      </c>
      <c r="DD1232" s="2" t="s">
        <v>3</v>
      </c>
      <c r="DE1232" s="2" t="s">
        <v>165</v>
      </c>
      <c r="DF1232" s="2" t="s">
        <v>165</v>
      </c>
      <c r="DG1232" s="2" t="s">
        <v>166</v>
      </c>
      <c r="DH1232" s="2" t="s">
        <v>3</v>
      </c>
      <c r="DI1232" s="2" t="s">
        <v>166</v>
      </c>
      <c r="DJ1232" s="2" t="s">
        <v>165</v>
      </c>
      <c r="DK1232" s="2" t="s">
        <v>3</v>
      </c>
      <c r="DL1232" s="2" t="s">
        <v>3</v>
      </c>
      <c r="DM1232" s="2" t="s">
        <v>3</v>
      </c>
      <c r="DN1232" s="2">
        <v>0</v>
      </c>
      <c r="DO1232" s="2">
        <v>0</v>
      </c>
      <c r="DP1232" s="2">
        <v>1</v>
      </c>
      <c r="DQ1232" s="2">
        <v>1</v>
      </c>
      <c r="DR1232" s="2"/>
      <c r="DS1232" s="2"/>
      <c r="DT1232" s="2"/>
      <c r="DU1232" s="2">
        <v>1005</v>
      </c>
      <c r="DV1232" s="2" t="s">
        <v>46</v>
      </c>
      <c r="DW1232" s="2" t="s">
        <v>46</v>
      </c>
      <c r="DX1232" s="2">
        <v>100</v>
      </c>
      <c r="DY1232" s="2"/>
      <c r="DZ1232" s="2" t="s">
        <v>3</v>
      </c>
      <c r="EA1232" s="2" t="s">
        <v>3</v>
      </c>
      <c r="EB1232" s="2" t="s">
        <v>3</v>
      </c>
      <c r="EC1232" s="2" t="s">
        <v>3</v>
      </c>
      <c r="ED1232" s="2"/>
      <c r="EE1232" s="2">
        <v>55586448</v>
      </c>
      <c r="EF1232" s="2">
        <v>30</v>
      </c>
      <c r="EG1232" s="2" t="s">
        <v>117</v>
      </c>
      <c r="EH1232" s="2">
        <v>0</v>
      </c>
      <c r="EI1232" s="2" t="s">
        <v>3</v>
      </c>
      <c r="EJ1232" s="2">
        <v>1</v>
      </c>
      <c r="EK1232" s="2">
        <v>12</v>
      </c>
      <c r="EL1232" s="2" t="s">
        <v>392</v>
      </c>
      <c r="EM1232" s="2" t="s">
        <v>393</v>
      </c>
      <c r="EN1232" s="2"/>
      <c r="EO1232" s="2" t="s">
        <v>52</v>
      </c>
      <c r="EP1232" s="2"/>
      <c r="EQ1232" s="2">
        <v>0</v>
      </c>
      <c r="ER1232" s="2">
        <v>154.28</v>
      </c>
      <c r="ES1232" s="2">
        <v>0</v>
      </c>
      <c r="ET1232" s="2">
        <v>1.66</v>
      </c>
      <c r="EU1232" s="2">
        <v>0.25</v>
      </c>
      <c r="EV1232" s="2">
        <v>152.62</v>
      </c>
      <c r="EW1232" s="2">
        <v>13.36</v>
      </c>
      <c r="EX1232" s="2">
        <v>0</v>
      </c>
      <c r="EY1232" s="2">
        <v>0</v>
      </c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>
        <v>0</v>
      </c>
      <c r="FR1232" s="2">
        <v>0</v>
      </c>
      <c r="FS1232" s="2">
        <v>0</v>
      </c>
      <c r="FT1232" s="2"/>
      <c r="FU1232" s="2"/>
      <c r="FV1232" s="2"/>
      <c r="FW1232" s="2"/>
      <c r="FX1232" s="2">
        <v>99</v>
      </c>
      <c r="FY1232" s="2">
        <v>59</v>
      </c>
      <c r="FZ1232" s="2"/>
      <c r="GA1232" s="2" t="s">
        <v>3</v>
      </c>
      <c r="GB1232" s="2"/>
      <c r="GC1232" s="2"/>
      <c r="GD1232" s="2">
        <v>1</v>
      </c>
      <c r="GE1232" s="2"/>
      <c r="GF1232" s="2">
        <v>320421637</v>
      </c>
      <c r="GG1232" s="2">
        <v>2</v>
      </c>
      <c r="GH1232" s="2">
        <v>1</v>
      </c>
      <c r="GI1232" s="2">
        <v>2</v>
      </c>
      <c r="GJ1232" s="2">
        <v>0</v>
      </c>
      <c r="GK1232" s="2">
        <v>0</v>
      </c>
      <c r="GL1232" s="2">
        <f t="shared" si="1259"/>
        <v>0</v>
      </c>
      <c r="GM1232" s="2">
        <f t="shared" si="1260"/>
        <v>94.39</v>
      </c>
      <c r="GN1232" s="2">
        <f t="shared" si="1261"/>
        <v>94.39</v>
      </c>
      <c r="GO1232" s="2">
        <f t="shared" si="1262"/>
        <v>0</v>
      </c>
      <c r="GP1232" s="2">
        <f t="shared" si="1263"/>
        <v>0</v>
      </c>
      <c r="GQ1232" s="2"/>
      <c r="GR1232" s="2">
        <v>0</v>
      </c>
      <c r="GS1232" s="2">
        <v>3</v>
      </c>
      <c r="GT1232" s="2">
        <v>0</v>
      </c>
      <c r="GU1232" s="2" t="s">
        <v>3</v>
      </c>
      <c r="GV1232" s="2">
        <f t="shared" si="1264"/>
        <v>0</v>
      </c>
      <c r="GW1232" s="2">
        <v>1</v>
      </c>
      <c r="GX1232" s="2">
        <f t="shared" si="1265"/>
        <v>0</v>
      </c>
      <c r="GY1232" s="2"/>
      <c r="GZ1232" s="2"/>
      <c r="HA1232" s="2">
        <v>0</v>
      </c>
      <c r="HB1232" s="2">
        <v>0</v>
      </c>
      <c r="HC1232" s="2">
        <f t="shared" si="1266"/>
        <v>0</v>
      </c>
      <c r="HD1232" s="2"/>
      <c r="HE1232" s="2" t="s">
        <v>3</v>
      </c>
      <c r="HF1232" s="2" t="s">
        <v>3</v>
      </c>
      <c r="HG1232" s="2"/>
      <c r="HH1232" s="2"/>
      <c r="HI1232" s="2"/>
      <c r="HJ1232" s="2"/>
      <c r="HK1232" s="2"/>
      <c r="HL1232" s="2"/>
      <c r="HM1232" s="2" t="s">
        <v>3</v>
      </c>
      <c r="HN1232" s="2" t="s">
        <v>3</v>
      </c>
      <c r="HO1232" s="2" t="s">
        <v>3</v>
      </c>
      <c r="HP1232" s="2" t="s">
        <v>3</v>
      </c>
      <c r="HQ1232" s="2" t="s">
        <v>3</v>
      </c>
      <c r="HR1232" s="2"/>
      <c r="HS1232" s="2">
        <v>0</v>
      </c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>
        <v>0</v>
      </c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</row>
    <row r="1233" spans="1:255" x14ac:dyDescent="0.25">
      <c r="A1233">
        <v>17</v>
      </c>
      <c r="B1233">
        <v>1</v>
      </c>
      <c r="C1233">
        <f>ROW(SmtRes!A1212)</f>
        <v>1212</v>
      </c>
      <c r="D1233">
        <f>ROW(EtalonRes!A1176)</f>
        <v>1176</v>
      </c>
      <c r="E1233" t="s">
        <v>625</v>
      </c>
      <c r="F1233" t="s">
        <v>389</v>
      </c>
      <c r="G1233" t="s">
        <v>390</v>
      </c>
      <c r="H1233" t="s">
        <v>46</v>
      </c>
      <c r="I1233">
        <f>ROUND(18/100,9)</f>
        <v>0.18</v>
      </c>
      <c r="J1233">
        <v>0</v>
      </c>
      <c r="K1233">
        <f>ROUND(18/100,9)</f>
        <v>0.18</v>
      </c>
      <c r="O1233">
        <f t="shared" si="1235"/>
        <v>1746.24</v>
      </c>
      <c r="P1233">
        <f t="shared" si="1236"/>
        <v>0</v>
      </c>
      <c r="Q1233">
        <f>(ROUND((ROUND((((ET1233*1.25*1.1))*AV1233*I1233),2)*BB1233),2)+ROUND((ROUND(((AE1233-((EU1233*1.25*1.1)))*AV1233*I1233),2)*BS1233),2))</f>
        <v>6.55</v>
      </c>
      <c r="R1233">
        <f t="shared" si="1237"/>
        <v>2.87</v>
      </c>
      <c r="S1233">
        <f t="shared" si="1238"/>
        <v>1739.69</v>
      </c>
      <c r="T1233">
        <f t="shared" si="1239"/>
        <v>0</v>
      </c>
      <c r="U1233">
        <f t="shared" si="1240"/>
        <v>3.185049384</v>
      </c>
      <c r="V1233">
        <f t="shared" si="1241"/>
        <v>0</v>
      </c>
      <c r="W1233">
        <f t="shared" si="1242"/>
        <v>0</v>
      </c>
      <c r="X1233">
        <f t="shared" si="1243"/>
        <v>1725.13</v>
      </c>
      <c r="Y1233">
        <f t="shared" si="1244"/>
        <v>1028.1099999999999</v>
      </c>
      <c r="AA1233">
        <v>56481267</v>
      </c>
      <c r="AB1233">
        <f t="shared" si="1245"/>
        <v>195.3468</v>
      </c>
      <c r="AC1233">
        <f t="shared" si="1246"/>
        <v>0</v>
      </c>
      <c r="AD1233">
        <f>ROUND(((((ET1233*1.25*1.1))-((EU1233*1.25*1.1)))+AE1233),6)</f>
        <v>2.2825000000000002</v>
      </c>
      <c r="AE1233">
        <f>ROUND(((EU1233*1.25*1.1)),6)</f>
        <v>0.34375</v>
      </c>
      <c r="AF1233">
        <f>ROUND(((EV1233*1.15*1.1)),6)</f>
        <v>193.0643</v>
      </c>
      <c r="AG1233">
        <f t="shared" si="1247"/>
        <v>0</v>
      </c>
      <c r="AH1233">
        <f>((EW1233*1.15*1.1))</f>
        <v>16.900400000000001</v>
      </c>
      <c r="AI1233">
        <f>((EX1233*1.25*1.1))</f>
        <v>0</v>
      </c>
      <c r="AJ1233">
        <f t="shared" si="1248"/>
        <v>0</v>
      </c>
      <c r="AK1233">
        <v>154.28</v>
      </c>
      <c r="AL1233">
        <v>0</v>
      </c>
      <c r="AM1233">
        <v>1.66</v>
      </c>
      <c r="AN1233">
        <v>0.25</v>
      </c>
      <c r="AO1233">
        <v>152.62</v>
      </c>
      <c r="AP1233">
        <v>0</v>
      </c>
      <c r="AQ1233">
        <v>13.36</v>
      </c>
      <c r="AR1233">
        <v>0</v>
      </c>
      <c r="AS1233">
        <v>0</v>
      </c>
      <c r="AT1233">
        <v>99</v>
      </c>
      <c r="AU1233">
        <v>59</v>
      </c>
      <c r="AV1233">
        <v>1.0469999999999999</v>
      </c>
      <c r="AW1233">
        <v>1.002</v>
      </c>
      <c r="AZ1233">
        <v>1</v>
      </c>
      <c r="BA1233">
        <v>47.82</v>
      </c>
      <c r="BB1233">
        <v>15.23</v>
      </c>
      <c r="BC1233">
        <v>1</v>
      </c>
      <c r="BD1233" t="s">
        <v>3</v>
      </c>
      <c r="BE1233" t="s">
        <v>3</v>
      </c>
      <c r="BF1233" t="s">
        <v>3</v>
      </c>
      <c r="BG1233" t="s">
        <v>3</v>
      </c>
      <c r="BH1233">
        <v>0</v>
      </c>
      <c r="BI1233">
        <v>1</v>
      </c>
      <c r="BJ1233" t="s">
        <v>391</v>
      </c>
      <c r="BM1233">
        <v>12</v>
      </c>
      <c r="BN1233">
        <v>0</v>
      </c>
      <c r="BO1233" t="s">
        <v>389</v>
      </c>
      <c r="BP1233">
        <v>1</v>
      </c>
      <c r="BQ1233">
        <v>30</v>
      </c>
      <c r="BR1233">
        <v>0</v>
      </c>
      <c r="BS1233">
        <v>47.82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 t="s">
        <v>3</v>
      </c>
      <c r="BZ1233">
        <v>99</v>
      </c>
      <c r="CA1233">
        <v>59</v>
      </c>
      <c r="CB1233" t="s">
        <v>3</v>
      </c>
      <c r="CE1233">
        <v>30</v>
      </c>
      <c r="CF1233">
        <v>0</v>
      </c>
      <c r="CG1233">
        <v>0</v>
      </c>
      <c r="CM1233">
        <v>0</v>
      </c>
      <c r="CN1233" t="s">
        <v>3</v>
      </c>
      <c r="CO1233">
        <v>0</v>
      </c>
      <c r="CP1233">
        <f t="shared" si="1249"/>
        <v>1746.24</v>
      </c>
      <c r="CQ1233">
        <f t="shared" si="1250"/>
        <v>0</v>
      </c>
      <c r="CR1233">
        <f>(ROUND((ROUND((((ET1233*1.25*1.1))*AV1233*1),2)*BB1233),2)+ROUND((ROUND(((AE1233-((EU1233*1.25*1.1)))*AV1233*1),2)*BS1233),2))</f>
        <v>36.4</v>
      </c>
      <c r="CS1233">
        <f t="shared" si="1251"/>
        <v>17.22</v>
      </c>
      <c r="CT1233">
        <f t="shared" si="1252"/>
        <v>9666.33</v>
      </c>
      <c r="CU1233">
        <f t="shared" si="1253"/>
        <v>0</v>
      </c>
      <c r="CV1233">
        <f t="shared" si="1254"/>
        <v>17.6947188</v>
      </c>
      <c r="CW1233">
        <f t="shared" si="1255"/>
        <v>0</v>
      </c>
      <c r="CX1233">
        <f t="shared" si="1256"/>
        <v>0</v>
      </c>
      <c r="CY1233">
        <f t="shared" si="1257"/>
        <v>1725.1343999999999</v>
      </c>
      <c r="CZ1233">
        <f t="shared" si="1258"/>
        <v>1028.1104</v>
      </c>
      <c r="DC1233" t="s">
        <v>3</v>
      </c>
      <c r="DD1233" t="s">
        <v>3</v>
      </c>
      <c r="DE1233" t="s">
        <v>165</v>
      </c>
      <c r="DF1233" t="s">
        <v>165</v>
      </c>
      <c r="DG1233" t="s">
        <v>166</v>
      </c>
      <c r="DH1233" t="s">
        <v>3</v>
      </c>
      <c r="DI1233" t="s">
        <v>166</v>
      </c>
      <c r="DJ1233" t="s">
        <v>165</v>
      </c>
      <c r="DK1233" t="s">
        <v>3</v>
      </c>
      <c r="DL1233" t="s">
        <v>3</v>
      </c>
      <c r="DM1233" t="s">
        <v>3</v>
      </c>
      <c r="DN1233">
        <v>0</v>
      </c>
      <c r="DO1233">
        <v>0</v>
      </c>
      <c r="DP1233">
        <v>1</v>
      </c>
      <c r="DQ1233">
        <v>1</v>
      </c>
      <c r="DU1233">
        <v>1005</v>
      </c>
      <c r="DV1233" t="s">
        <v>46</v>
      </c>
      <c r="DW1233" t="s">
        <v>46</v>
      </c>
      <c r="DX1233">
        <v>100</v>
      </c>
      <c r="DZ1233" t="s">
        <v>3</v>
      </c>
      <c r="EA1233" t="s">
        <v>3</v>
      </c>
      <c r="EB1233" t="s">
        <v>3</v>
      </c>
      <c r="EC1233" t="s">
        <v>3</v>
      </c>
      <c r="EE1233">
        <v>55586448</v>
      </c>
      <c r="EF1233">
        <v>30</v>
      </c>
      <c r="EG1233" t="s">
        <v>117</v>
      </c>
      <c r="EH1233">
        <v>0</v>
      </c>
      <c r="EI1233" t="s">
        <v>3</v>
      </c>
      <c r="EJ1233">
        <v>1</v>
      </c>
      <c r="EK1233">
        <v>12</v>
      </c>
      <c r="EL1233" t="s">
        <v>392</v>
      </c>
      <c r="EM1233" t="s">
        <v>393</v>
      </c>
      <c r="EO1233" t="s">
        <v>52</v>
      </c>
      <c r="EQ1233">
        <v>0</v>
      </c>
      <c r="ER1233">
        <v>154.28</v>
      </c>
      <c r="ES1233">
        <v>0</v>
      </c>
      <c r="ET1233">
        <v>1.66</v>
      </c>
      <c r="EU1233">
        <v>0.25</v>
      </c>
      <c r="EV1233">
        <v>152.62</v>
      </c>
      <c r="EW1233">
        <v>13.36</v>
      </c>
      <c r="EX1233">
        <v>0</v>
      </c>
      <c r="EY1233">
        <v>0</v>
      </c>
      <c r="FQ1233">
        <v>0</v>
      </c>
      <c r="FR1233">
        <v>0</v>
      </c>
      <c r="FS1233">
        <v>0</v>
      </c>
      <c r="FX1233">
        <v>99</v>
      </c>
      <c r="FY1233">
        <v>59</v>
      </c>
      <c r="GA1233" t="s">
        <v>3</v>
      </c>
      <c r="GD1233">
        <v>1</v>
      </c>
      <c r="GF1233">
        <v>320421637</v>
      </c>
      <c r="GG1233">
        <v>2</v>
      </c>
      <c r="GH1233">
        <v>1</v>
      </c>
      <c r="GI1233">
        <v>2</v>
      </c>
      <c r="GJ1233">
        <v>0</v>
      </c>
      <c r="GK1233">
        <v>0</v>
      </c>
      <c r="GL1233">
        <f t="shared" si="1259"/>
        <v>0</v>
      </c>
      <c r="GM1233">
        <f t="shared" si="1260"/>
        <v>4499.4799999999996</v>
      </c>
      <c r="GN1233">
        <f t="shared" si="1261"/>
        <v>4499.4799999999996</v>
      </c>
      <c r="GO1233">
        <f t="shared" si="1262"/>
        <v>0</v>
      </c>
      <c r="GP1233">
        <f t="shared" si="1263"/>
        <v>0</v>
      </c>
      <c r="GR1233">
        <v>0</v>
      </c>
      <c r="GS1233">
        <v>3</v>
      </c>
      <c r="GT1233">
        <v>0</v>
      </c>
      <c r="GU1233" t="s">
        <v>3</v>
      </c>
      <c r="GV1233">
        <f t="shared" si="1264"/>
        <v>0</v>
      </c>
      <c r="GW1233">
        <v>1</v>
      </c>
      <c r="GX1233">
        <f t="shared" si="1265"/>
        <v>0</v>
      </c>
      <c r="HA1233">
        <v>0</v>
      </c>
      <c r="HB1233">
        <v>0</v>
      </c>
      <c r="HC1233">
        <f t="shared" si="1266"/>
        <v>0</v>
      </c>
      <c r="HE1233" t="s">
        <v>3</v>
      </c>
      <c r="HF1233" t="s">
        <v>3</v>
      </c>
      <c r="HM1233" t="s">
        <v>3</v>
      </c>
      <c r="HN1233" t="s">
        <v>3</v>
      </c>
      <c r="HO1233" t="s">
        <v>3</v>
      </c>
      <c r="HP1233" t="s">
        <v>3</v>
      </c>
      <c r="HQ1233" t="s">
        <v>3</v>
      </c>
      <c r="HS1233">
        <v>0</v>
      </c>
      <c r="IK1233">
        <v>0</v>
      </c>
    </row>
    <row r="1234" spans="1:255" x14ac:dyDescent="0.25">
      <c r="A1234" s="2">
        <v>18</v>
      </c>
      <c r="B1234" s="2">
        <v>1</v>
      </c>
      <c r="C1234" s="2">
        <v>1209</v>
      </c>
      <c r="D1234" s="2"/>
      <c r="E1234" s="2" t="s">
        <v>626</v>
      </c>
      <c r="F1234" s="2" t="s">
        <v>395</v>
      </c>
      <c r="G1234" s="2" t="s">
        <v>396</v>
      </c>
      <c r="H1234" s="2" t="s">
        <v>214</v>
      </c>
      <c r="I1234" s="2">
        <f>I1232*J1234</f>
        <v>21.6</v>
      </c>
      <c r="J1234" s="2">
        <v>120.00000000000001</v>
      </c>
      <c r="K1234" s="2">
        <v>120</v>
      </c>
      <c r="L1234" s="2"/>
      <c r="M1234" s="2"/>
      <c r="N1234" s="2"/>
      <c r="O1234" s="2">
        <f t="shared" si="1235"/>
        <v>853.82</v>
      </c>
      <c r="P1234" s="2">
        <f t="shared" si="1236"/>
        <v>853.82</v>
      </c>
      <c r="Q1234" s="2">
        <f>(ROUND((ROUND(((ET1234)*AV1234*I1234),2)*BB1234),2)+ROUND((ROUND(((AE1234-(EU1234))*AV1234*I1234),2)*BS1234),2))</f>
        <v>0</v>
      </c>
      <c r="R1234" s="2">
        <f t="shared" si="1237"/>
        <v>0</v>
      </c>
      <c r="S1234" s="2">
        <f t="shared" si="1238"/>
        <v>0</v>
      </c>
      <c r="T1234" s="2">
        <f t="shared" si="1239"/>
        <v>0</v>
      </c>
      <c r="U1234" s="2">
        <f t="shared" si="1240"/>
        <v>0</v>
      </c>
      <c r="V1234" s="2">
        <f t="shared" si="1241"/>
        <v>0</v>
      </c>
      <c r="W1234" s="2">
        <f t="shared" si="1242"/>
        <v>0</v>
      </c>
      <c r="X1234" s="2">
        <f t="shared" si="1243"/>
        <v>0</v>
      </c>
      <c r="Y1234" s="2">
        <f t="shared" si="1244"/>
        <v>0</v>
      </c>
      <c r="Z1234" s="2"/>
      <c r="AA1234" s="2">
        <v>56481265</v>
      </c>
      <c r="AB1234" s="2">
        <f t="shared" si="1245"/>
        <v>39.450000000000003</v>
      </c>
      <c r="AC1234" s="2">
        <f t="shared" si="1246"/>
        <v>39.450000000000003</v>
      </c>
      <c r="AD1234" s="2">
        <f>ROUND((((ET1234)-(EU1234))+AE1234),6)</f>
        <v>0</v>
      </c>
      <c r="AE1234" s="2">
        <f>ROUND((EU1234),6)</f>
        <v>0</v>
      </c>
      <c r="AF1234" s="2">
        <f>ROUND((EV1234),6)</f>
        <v>0</v>
      </c>
      <c r="AG1234" s="2">
        <f t="shared" si="1247"/>
        <v>0</v>
      </c>
      <c r="AH1234" s="2">
        <f>(EW1234)</f>
        <v>0</v>
      </c>
      <c r="AI1234" s="2">
        <f>(EX1234)</f>
        <v>0</v>
      </c>
      <c r="AJ1234" s="2">
        <f t="shared" si="1248"/>
        <v>0</v>
      </c>
      <c r="AK1234" s="2">
        <v>39.450000000000003</v>
      </c>
      <c r="AL1234" s="2">
        <v>39.450000000000003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99</v>
      </c>
      <c r="AU1234" s="2">
        <v>59</v>
      </c>
      <c r="AV1234" s="2">
        <v>1</v>
      </c>
      <c r="AW1234" s="2">
        <v>1.002</v>
      </c>
      <c r="AX1234" s="2"/>
      <c r="AY1234" s="2"/>
      <c r="AZ1234" s="2">
        <v>1</v>
      </c>
      <c r="BA1234" s="2">
        <v>1</v>
      </c>
      <c r="BB1234" s="2">
        <v>1</v>
      </c>
      <c r="BC1234" s="2">
        <v>1</v>
      </c>
      <c r="BD1234" s="2" t="s">
        <v>3</v>
      </c>
      <c r="BE1234" s="2" t="s">
        <v>3</v>
      </c>
      <c r="BF1234" s="2" t="s">
        <v>3</v>
      </c>
      <c r="BG1234" s="2" t="s">
        <v>3</v>
      </c>
      <c r="BH1234" s="2">
        <v>3</v>
      </c>
      <c r="BI1234" s="2">
        <v>1</v>
      </c>
      <c r="BJ1234" s="2" t="s">
        <v>397</v>
      </c>
      <c r="BK1234" s="2"/>
      <c r="BL1234" s="2"/>
      <c r="BM1234" s="2">
        <v>12</v>
      </c>
      <c r="BN1234" s="2">
        <v>0</v>
      </c>
      <c r="BO1234" s="2" t="s">
        <v>3</v>
      </c>
      <c r="BP1234" s="2">
        <v>0</v>
      </c>
      <c r="BQ1234" s="2">
        <v>30</v>
      </c>
      <c r="BR1234" s="2">
        <v>0</v>
      </c>
      <c r="BS1234" s="2">
        <v>1</v>
      </c>
      <c r="BT1234" s="2">
        <v>1</v>
      </c>
      <c r="BU1234" s="2">
        <v>1</v>
      </c>
      <c r="BV1234" s="2">
        <v>1</v>
      </c>
      <c r="BW1234" s="2">
        <v>1</v>
      </c>
      <c r="BX1234" s="2">
        <v>1</v>
      </c>
      <c r="BY1234" s="2" t="s">
        <v>3</v>
      </c>
      <c r="BZ1234" s="2">
        <v>99</v>
      </c>
      <c r="CA1234" s="2">
        <v>59</v>
      </c>
      <c r="CB1234" s="2" t="s">
        <v>3</v>
      </c>
      <c r="CC1234" s="2"/>
      <c r="CD1234" s="2"/>
      <c r="CE1234" s="2">
        <v>30</v>
      </c>
      <c r="CF1234" s="2">
        <v>0</v>
      </c>
      <c r="CG1234" s="2">
        <v>0</v>
      </c>
      <c r="CH1234" s="2"/>
      <c r="CI1234" s="2"/>
      <c r="CJ1234" s="2"/>
      <c r="CK1234" s="2"/>
      <c r="CL1234" s="2"/>
      <c r="CM1234" s="2">
        <v>0</v>
      </c>
      <c r="CN1234" s="2" t="s">
        <v>3</v>
      </c>
      <c r="CO1234" s="2">
        <v>0</v>
      </c>
      <c r="CP1234" s="2">
        <f t="shared" si="1249"/>
        <v>853.82</v>
      </c>
      <c r="CQ1234" s="2">
        <f t="shared" si="1250"/>
        <v>39.53</v>
      </c>
      <c r="CR1234" s="2">
        <f>(ROUND((ROUND(((ET1234)*AV1234*1),2)*BB1234),2)+ROUND((ROUND(((AE1234-(EU1234))*AV1234*1),2)*BS1234),2))</f>
        <v>0</v>
      </c>
      <c r="CS1234" s="2">
        <f t="shared" si="1251"/>
        <v>0</v>
      </c>
      <c r="CT1234" s="2">
        <f t="shared" si="1252"/>
        <v>0</v>
      </c>
      <c r="CU1234" s="2">
        <f t="shared" si="1253"/>
        <v>0</v>
      </c>
      <c r="CV1234" s="2">
        <f t="shared" si="1254"/>
        <v>0</v>
      </c>
      <c r="CW1234" s="2">
        <f t="shared" si="1255"/>
        <v>0</v>
      </c>
      <c r="CX1234" s="2">
        <f t="shared" si="1256"/>
        <v>0</v>
      </c>
      <c r="CY1234" s="2">
        <f t="shared" si="1257"/>
        <v>0</v>
      </c>
      <c r="CZ1234" s="2">
        <f t="shared" si="1258"/>
        <v>0</v>
      </c>
      <c r="DA1234" s="2"/>
      <c r="DB1234" s="2"/>
      <c r="DC1234" s="2" t="s">
        <v>3</v>
      </c>
      <c r="DD1234" s="2" t="s">
        <v>3</v>
      </c>
      <c r="DE1234" s="2" t="s">
        <v>3</v>
      </c>
      <c r="DF1234" s="2" t="s">
        <v>3</v>
      </c>
      <c r="DG1234" s="2" t="s">
        <v>3</v>
      </c>
      <c r="DH1234" s="2" t="s">
        <v>3</v>
      </c>
      <c r="DI1234" s="2" t="s">
        <v>3</v>
      </c>
      <c r="DJ1234" s="2" t="s">
        <v>3</v>
      </c>
      <c r="DK1234" s="2" t="s">
        <v>3</v>
      </c>
      <c r="DL1234" s="2" t="s">
        <v>3</v>
      </c>
      <c r="DM1234" s="2" t="s">
        <v>3</v>
      </c>
      <c r="DN1234" s="2">
        <v>0</v>
      </c>
      <c r="DO1234" s="2">
        <v>0</v>
      </c>
      <c r="DP1234" s="2">
        <v>1</v>
      </c>
      <c r="DQ1234" s="2">
        <v>1</v>
      </c>
      <c r="DR1234" s="2"/>
      <c r="DS1234" s="2"/>
      <c r="DT1234" s="2"/>
      <c r="DU1234" s="2">
        <v>1005</v>
      </c>
      <c r="DV1234" s="2" t="s">
        <v>214</v>
      </c>
      <c r="DW1234" s="2" t="s">
        <v>214</v>
      </c>
      <c r="DX1234" s="2">
        <v>1</v>
      </c>
      <c r="DY1234" s="2"/>
      <c r="DZ1234" s="2" t="s">
        <v>3</v>
      </c>
      <c r="EA1234" s="2" t="s">
        <v>3</v>
      </c>
      <c r="EB1234" s="2" t="s">
        <v>3</v>
      </c>
      <c r="EC1234" s="2" t="s">
        <v>3</v>
      </c>
      <c r="ED1234" s="2"/>
      <c r="EE1234" s="2">
        <v>55586448</v>
      </c>
      <c r="EF1234" s="2">
        <v>30</v>
      </c>
      <c r="EG1234" s="2" t="s">
        <v>117</v>
      </c>
      <c r="EH1234" s="2">
        <v>0</v>
      </c>
      <c r="EI1234" s="2" t="s">
        <v>3</v>
      </c>
      <c r="EJ1234" s="2">
        <v>1</v>
      </c>
      <c r="EK1234" s="2">
        <v>12</v>
      </c>
      <c r="EL1234" s="2" t="s">
        <v>392</v>
      </c>
      <c r="EM1234" s="2" t="s">
        <v>393</v>
      </c>
      <c r="EN1234" s="2"/>
      <c r="EO1234" s="2" t="s">
        <v>3</v>
      </c>
      <c r="EP1234" s="2"/>
      <c r="EQ1234" s="2">
        <v>0</v>
      </c>
      <c r="ER1234" s="2">
        <v>39.450000000000003</v>
      </c>
      <c r="ES1234" s="2">
        <v>39.450000000000003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>
        <v>0</v>
      </c>
      <c r="FR1234" s="2">
        <v>0</v>
      </c>
      <c r="FS1234" s="2">
        <v>0</v>
      </c>
      <c r="FT1234" s="2"/>
      <c r="FU1234" s="2"/>
      <c r="FV1234" s="2"/>
      <c r="FW1234" s="2"/>
      <c r="FX1234" s="2">
        <v>99</v>
      </c>
      <c r="FY1234" s="2">
        <v>59</v>
      </c>
      <c r="FZ1234" s="2"/>
      <c r="GA1234" s="2" t="s">
        <v>3</v>
      </c>
      <c r="GB1234" s="2"/>
      <c r="GC1234" s="2"/>
      <c r="GD1234" s="2">
        <v>1</v>
      </c>
      <c r="GE1234" s="2"/>
      <c r="GF1234" s="2">
        <v>1053069243</v>
      </c>
      <c r="GG1234" s="2">
        <v>2</v>
      </c>
      <c r="GH1234" s="2">
        <v>1</v>
      </c>
      <c r="GI1234" s="2">
        <v>-2</v>
      </c>
      <c r="GJ1234" s="2">
        <v>0</v>
      </c>
      <c r="GK1234" s="2">
        <v>0</v>
      </c>
      <c r="GL1234" s="2">
        <f t="shared" si="1259"/>
        <v>0</v>
      </c>
      <c r="GM1234" s="2">
        <f t="shared" si="1260"/>
        <v>853.82</v>
      </c>
      <c r="GN1234" s="2">
        <f t="shared" si="1261"/>
        <v>853.82</v>
      </c>
      <c r="GO1234" s="2">
        <f t="shared" si="1262"/>
        <v>0</v>
      </c>
      <c r="GP1234" s="2">
        <f t="shared" si="1263"/>
        <v>0</v>
      </c>
      <c r="GQ1234" s="2"/>
      <c r="GR1234" s="2">
        <v>0</v>
      </c>
      <c r="GS1234" s="2">
        <v>3</v>
      </c>
      <c r="GT1234" s="2">
        <v>0</v>
      </c>
      <c r="GU1234" s="2" t="s">
        <v>3</v>
      </c>
      <c r="GV1234" s="2">
        <f t="shared" si="1264"/>
        <v>0</v>
      </c>
      <c r="GW1234" s="2">
        <v>1</v>
      </c>
      <c r="GX1234" s="2">
        <f t="shared" si="1265"/>
        <v>0</v>
      </c>
      <c r="GY1234" s="2"/>
      <c r="GZ1234" s="2"/>
      <c r="HA1234" s="2">
        <v>0</v>
      </c>
      <c r="HB1234" s="2">
        <v>0</v>
      </c>
      <c r="HC1234" s="2">
        <f t="shared" si="1266"/>
        <v>0</v>
      </c>
      <c r="HD1234" s="2"/>
      <c r="HE1234" s="2" t="s">
        <v>3</v>
      </c>
      <c r="HF1234" s="2" t="s">
        <v>3</v>
      </c>
      <c r="HG1234" s="2"/>
      <c r="HH1234" s="2"/>
      <c r="HI1234" s="2"/>
      <c r="HJ1234" s="2"/>
      <c r="HK1234" s="2"/>
      <c r="HL1234" s="2"/>
      <c r="HM1234" s="2" t="s">
        <v>3</v>
      </c>
      <c r="HN1234" s="2" t="s">
        <v>3</v>
      </c>
      <c r="HO1234" s="2" t="s">
        <v>3</v>
      </c>
      <c r="HP1234" s="2" t="s">
        <v>3</v>
      </c>
      <c r="HQ1234" s="2" t="s">
        <v>3</v>
      </c>
      <c r="HR1234" s="2"/>
      <c r="HS1234" s="2">
        <v>0</v>
      </c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>
        <v>0</v>
      </c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</row>
    <row r="1235" spans="1:255" x14ac:dyDescent="0.25">
      <c r="A1235">
        <v>18</v>
      </c>
      <c r="B1235">
        <v>1</v>
      </c>
      <c r="C1235">
        <v>1212</v>
      </c>
      <c r="E1235" t="s">
        <v>626</v>
      </c>
      <c r="F1235" t="s">
        <v>395</v>
      </c>
      <c r="G1235" t="s">
        <v>396</v>
      </c>
      <c r="H1235" t="s">
        <v>214</v>
      </c>
      <c r="I1235">
        <f>I1233*J1235</f>
        <v>21.6</v>
      </c>
      <c r="J1235">
        <v>120.00000000000001</v>
      </c>
      <c r="K1235">
        <v>120</v>
      </c>
      <c r="O1235">
        <f t="shared" si="1235"/>
        <v>4200.79</v>
      </c>
      <c r="P1235">
        <f t="shared" si="1236"/>
        <v>4200.79</v>
      </c>
      <c r="Q1235">
        <f>(ROUND((ROUND(((ET1235)*AV1235*I1235),2)*BB1235),2)+ROUND((ROUND(((AE1235-(EU1235))*AV1235*I1235),2)*BS1235),2))</f>
        <v>0</v>
      </c>
      <c r="R1235">
        <f t="shared" si="1237"/>
        <v>0</v>
      </c>
      <c r="S1235">
        <f t="shared" si="1238"/>
        <v>0</v>
      </c>
      <c r="T1235">
        <f t="shared" si="1239"/>
        <v>0</v>
      </c>
      <c r="U1235">
        <f t="shared" si="1240"/>
        <v>0</v>
      </c>
      <c r="V1235">
        <f t="shared" si="1241"/>
        <v>0</v>
      </c>
      <c r="W1235">
        <f t="shared" si="1242"/>
        <v>0</v>
      </c>
      <c r="X1235">
        <f t="shared" si="1243"/>
        <v>0</v>
      </c>
      <c r="Y1235">
        <f t="shared" si="1244"/>
        <v>0</v>
      </c>
      <c r="AA1235">
        <v>56481267</v>
      </c>
      <c r="AB1235">
        <f t="shared" si="1245"/>
        <v>39.450000000000003</v>
      </c>
      <c r="AC1235">
        <f t="shared" si="1246"/>
        <v>39.450000000000003</v>
      </c>
      <c r="AD1235">
        <f>ROUND((((ET1235)-(EU1235))+AE1235),6)</f>
        <v>0</v>
      </c>
      <c r="AE1235">
        <f>ROUND((EU1235),6)</f>
        <v>0</v>
      </c>
      <c r="AF1235">
        <f>ROUND((EV1235),6)</f>
        <v>0</v>
      </c>
      <c r="AG1235">
        <f t="shared" si="1247"/>
        <v>0</v>
      </c>
      <c r="AH1235">
        <f>(EW1235)</f>
        <v>0</v>
      </c>
      <c r="AI1235">
        <f>(EX1235)</f>
        <v>0</v>
      </c>
      <c r="AJ1235">
        <f t="shared" si="1248"/>
        <v>0</v>
      </c>
      <c r="AK1235">
        <v>39.450000000000003</v>
      </c>
      <c r="AL1235">
        <v>39.450000000000003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99</v>
      </c>
      <c r="AU1235">
        <v>59</v>
      </c>
      <c r="AV1235">
        <v>1</v>
      </c>
      <c r="AW1235">
        <v>1.002</v>
      </c>
      <c r="AZ1235">
        <v>1</v>
      </c>
      <c r="BA1235">
        <v>1</v>
      </c>
      <c r="BB1235">
        <v>1</v>
      </c>
      <c r="BC1235">
        <v>4.92</v>
      </c>
      <c r="BD1235" t="s">
        <v>3</v>
      </c>
      <c r="BE1235" t="s">
        <v>3</v>
      </c>
      <c r="BF1235" t="s">
        <v>3</v>
      </c>
      <c r="BG1235" t="s">
        <v>3</v>
      </c>
      <c r="BH1235">
        <v>3</v>
      </c>
      <c r="BI1235">
        <v>1</v>
      </c>
      <c r="BJ1235" t="s">
        <v>397</v>
      </c>
      <c r="BM1235">
        <v>12</v>
      </c>
      <c r="BN1235">
        <v>0</v>
      </c>
      <c r="BO1235" t="s">
        <v>395</v>
      </c>
      <c r="BP1235">
        <v>1</v>
      </c>
      <c r="BQ1235">
        <v>30</v>
      </c>
      <c r="BR1235">
        <v>0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 t="s">
        <v>3</v>
      </c>
      <c r="BZ1235">
        <v>99</v>
      </c>
      <c r="CA1235">
        <v>59</v>
      </c>
      <c r="CB1235" t="s">
        <v>3</v>
      </c>
      <c r="CE1235">
        <v>30</v>
      </c>
      <c r="CF1235">
        <v>0</v>
      </c>
      <c r="CG1235">
        <v>0</v>
      </c>
      <c r="CM1235">
        <v>0</v>
      </c>
      <c r="CN1235" t="s">
        <v>3</v>
      </c>
      <c r="CO1235">
        <v>0</v>
      </c>
      <c r="CP1235">
        <f t="shared" si="1249"/>
        <v>4200.79</v>
      </c>
      <c r="CQ1235">
        <f t="shared" si="1250"/>
        <v>194.49</v>
      </c>
      <c r="CR1235">
        <f>(ROUND((ROUND(((ET1235)*AV1235*1),2)*BB1235),2)+ROUND((ROUND(((AE1235-(EU1235))*AV1235*1),2)*BS1235),2))</f>
        <v>0</v>
      </c>
      <c r="CS1235">
        <f t="shared" si="1251"/>
        <v>0</v>
      </c>
      <c r="CT1235">
        <f t="shared" si="1252"/>
        <v>0</v>
      </c>
      <c r="CU1235">
        <f t="shared" si="1253"/>
        <v>0</v>
      </c>
      <c r="CV1235">
        <f t="shared" si="1254"/>
        <v>0</v>
      </c>
      <c r="CW1235">
        <f t="shared" si="1255"/>
        <v>0</v>
      </c>
      <c r="CX1235">
        <f t="shared" si="1256"/>
        <v>0</v>
      </c>
      <c r="CY1235">
        <f t="shared" si="1257"/>
        <v>0</v>
      </c>
      <c r="CZ1235">
        <f t="shared" si="1258"/>
        <v>0</v>
      </c>
      <c r="DC1235" t="s">
        <v>3</v>
      </c>
      <c r="DD1235" t="s">
        <v>3</v>
      </c>
      <c r="DE1235" t="s">
        <v>3</v>
      </c>
      <c r="DF1235" t="s">
        <v>3</v>
      </c>
      <c r="DG1235" t="s">
        <v>3</v>
      </c>
      <c r="DH1235" t="s">
        <v>3</v>
      </c>
      <c r="DI1235" t="s">
        <v>3</v>
      </c>
      <c r="DJ1235" t="s">
        <v>3</v>
      </c>
      <c r="DK1235" t="s">
        <v>3</v>
      </c>
      <c r="DL1235" t="s">
        <v>3</v>
      </c>
      <c r="DM1235" t="s">
        <v>3</v>
      </c>
      <c r="DN1235">
        <v>0</v>
      </c>
      <c r="DO1235">
        <v>0</v>
      </c>
      <c r="DP1235">
        <v>1</v>
      </c>
      <c r="DQ1235">
        <v>1</v>
      </c>
      <c r="DU1235">
        <v>1005</v>
      </c>
      <c r="DV1235" t="s">
        <v>214</v>
      </c>
      <c r="DW1235" t="s">
        <v>214</v>
      </c>
      <c r="DX1235">
        <v>1</v>
      </c>
      <c r="DZ1235" t="s">
        <v>3</v>
      </c>
      <c r="EA1235" t="s">
        <v>3</v>
      </c>
      <c r="EB1235" t="s">
        <v>3</v>
      </c>
      <c r="EC1235" t="s">
        <v>3</v>
      </c>
      <c r="EE1235">
        <v>55586448</v>
      </c>
      <c r="EF1235">
        <v>30</v>
      </c>
      <c r="EG1235" t="s">
        <v>117</v>
      </c>
      <c r="EH1235">
        <v>0</v>
      </c>
      <c r="EI1235" t="s">
        <v>3</v>
      </c>
      <c r="EJ1235">
        <v>1</v>
      </c>
      <c r="EK1235">
        <v>12</v>
      </c>
      <c r="EL1235" t="s">
        <v>392</v>
      </c>
      <c r="EM1235" t="s">
        <v>393</v>
      </c>
      <c r="EO1235" t="s">
        <v>3</v>
      </c>
      <c r="EQ1235">
        <v>0</v>
      </c>
      <c r="ER1235">
        <v>39.450000000000003</v>
      </c>
      <c r="ES1235">
        <v>39.450000000000003</v>
      </c>
      <c r="ET1235">
        <v>0</v>
      </c>
      <c r="EU1235">
        <v>0</v>
      </c>
      <c r="EV1235">
        <v>0</v>
      </c>
      <c r="EW1235">
        <v>0</v>
      </c>
      <c r="EX1235">
        <v>0</v>
      </c>
      <c r="FQ1235">
        <v>0</v>
      </c>
      <c r="FR1235">
        <v>0</v>
      </c>
      <c r="FS1235">
        <v>0</v>
      </c>
      <c r="FX1235">
        <v>99</v>
      </c>
      <c r="FY1235">
        <v>59</v>
      </c>
      <c r="GA1235" t="s">
        <v>3</v>
      </c>
      <c r="GD1235">
        <v>1</v>
      </c>
      <c r="GF1235">
        <v>1053069243</v>
      </c>
      <c r="GG1235">
        <v>2</v>
      </c>
      <c r="GH1235">
        <v>1</v>
      </c>
      <c r="GI1235">
        <v>2</v>
      </c>
      <c r="GJ1235">
        <v>0</v>
      </c>
      <c r="GK1235">
        <v>0</v>
      </c>
      <c r="GL1235">
        <f t="shared" si="1259"/>
        <v>0</v>
      </c>
      <c r="GM1235">
        <f t="shared" si="1260"/>
        <v>4200.79</v>
      </c>
      <c r="GN1235">
        <f t="shared" si="1261"/>
        <v>4200.79</v>
      </c>
      <c r="GO1235">
        <f t="shared" si="1262"/>
        <v>0</v>
      </c>
      <c r="GP1235">
        <f t="shared" si="1263"/>
        <v>0</v>
      </c>
      <c r="GR1235">
        <v>0</v>
      </c>
      <c r="GS1235">
        <v>3</v>
      </c>
      <c r="GT1235">
        <v>0</v>
      </c>
      <c r="GU1235" t="s">
        <v>3</v>
      </c>
      <c r="GV1235">
        <f t="shared" si="1264"/>
        <v>0</v>
      </c>
      <c r="GW1235">
        <v>1</v>
      </c>
      <c r="GX1235">
        <f t="shared" si="1265"/>
        <v>0</v>
      </c>
      <c r="HA1235">
        <v>0</v>
      </c>
      <c r="HB1235">
        <v>0</v>
      </c>
      <c r="HC1235">
        <f t="shared" si="1266"/>
        <v>0</v>
      </c>
      <c r="HE1235" t="s">
        <v>3</v>
      </c>
      <c r="HF1235" t="s">
        <v>3</v>
      </c>
      <c r="HM1235" t="s">
        <v>3</v>
      </c>
      <c r="HN1235" t="s">
        <v>3</v>
      </c>
      <c r="HO1235" t="s">
        <v>3</v>
      </c>
      <c r="HP1235" t="s">
        <v>3</v>
      </c>
      <c r="HQ1235" t="s">
        <v>3</v>
      </c>
      <c r="HS1235">
        <v>0</v>
      </c>
      <c r="IK1235">
        <v>0</v>
      </c>
    </row>
    <row r="1236" spans="1:255" x14ac:dyDescent="0.25">
      <c r="A1236" s="2">
        <v>17</v>
      </c>
      <c r="B1236" s="2">
        <v>1</v>
      </c>
      <c r="C1236" s="2">
        <f>ROW(SmtRes!A1229)</f>
        <v>1229</v>
      </c>
      <c r="D1236" s="2">
        <f>ROW(EtalonRes!A1192)</f>
        <v>1192</v>
      </c>
      <c r="E1236" s="2" t="s">
        <v>627</v>
      </c>
      <c r="F1236" s="2" t="s">
        <v>399</v>
      </c>
      <c r="G1236" s="2" t="s">
        <v>400</v>
      </c>
      <c r="H1236" s="2" t="s">
        <v>231</v>
      </c>
      <c r="I1236" s="2">
        <f>ROUND(3.3/100,9)</f>
        <v>3.3000000000000002E-2</v>
      </c>
      <c r="J1236" s="2">
        <v>0</v>
      </c>
      <c r="K1236" s="2">
        <f>ROUND(3.3/100,9)</f>
        <v>3.3000000000000002E-2</v>
      </c>
      <c r="L1236" s="2"/>
      <c r="M1236" s="2"/>
      <c r="N1236" s="2"/>
      <c r="O1236" s="2">
        <f t="shared" si="1235"/>
        <v>203.8</v>
      </c>
      <c r="P1236" s="2">
        <f t="shared" si="1236"/>
        <v>60.67</v>
      </c>
      <c r="Q1236" s="2">
        <f>(ROUND((ROUND((((ET1236*1.25*1.1))*AV1236*I1236),2)*BB1236),2)+ROUND((ROUND(((AE1236-((EU1236*1.25*1.1)))*AV1236*I1236),2)*BS1236),2))</f>
        <v>55.66</v>
      </c>
      <c r="R1236" s="2">
        <f t="shared" si="1237"/>
        <v>1.71</v>
      </c>
      <c r="S1236" s="2">
        <f t="shared" si="1238"/>
        <v>87.47</v>
      </c>
      <c r="T1236" s="2">
        <f t="shared" si="1239"/>
        <v>0</v>
      </c>
      <c r="U1236" s="2">
        <f t="shared" si="1240"/>
        <v>7.8235556849999996</v>
      </c>
      <c r="V1236" s="2">
        <f t="shared" si="1241"/>
        <v>0</v>
      </c>
      <c r="W1236" s="2">
        <f t="shared" si="1242"/>
        <v>0</v>
      </c>
      <c r="X1236" s="2">
        <f t="shared" si="1243"/>
        <v>82.05</v>
      </c>
      <c r="Y1236" s="2">
        <f t="shared" si="1244"/>
        <v>43.7</v>
      </c>
      <c r="Z1236" s="2"/>
      <c r="AA1236" s="2">
        <v>56481265</v>
      </c>
      <c r="AB1236" s="2">
        <f t="shared" si="1245"/>
        <v>5941.6808000000001</v>
      </c>
      <c r="AC1236" s="2">
        <f t="shared" si="1246"/>
        <v>1799.05</v>
      </c>
      <c r="AD1236" s="2">
        <f>ROUND(((((ET1236*1.25*1.1))-((EU1236*1.25*1.1)))+AE1236),6)</f>
        <v>1611.0875000000001</v>
      </c>
      <c r="AE1236" s="2">
        <f>ROUND(((EU1236*1.25*1.1)),6)</f>
        <v>49.376249999999999</v>
      </c>
      <c r="AF1236" s="2">
        <f>ROUND(((EV1236*1.15*1.1)),6)</f>
        <v>2531.5432999999998</v>
      </c>
      <c r="AG1236" s="2">
        <f t="shared" si="1247"/>
        <v>0</v>
      </c>
      <c r="AH1236" s="2">
        <f>((EW1236*1.15*1.1))</f>
        <v>226.435</v>
      </c>
      <c r="AI1236" s="2">
        <f>((EX1236*1.25*1.1))</f>
        <v>0</v>
      </c>
      <c r="AJ1236" s="2">
        <f t="shared" si="1248"/>
        <v>0</v>
      </c>
      <c r="AK1236" s="2">
        <v>4971.97</v>
      </c>
      <c r="AL1236" s="2">
        <v>1799.05</v>
      </c>
      <c r="AM1236" s="2">
        <v>1171.7</v>
      </c>
      <c r="AN1236" s="2">
        <v>35.909999999999997</v>
      </c>
      <c r="AO1236" s="2">
        <v>2001.22</v>
      </c>
      <c r="AP1236" s="2">
        <v>0</v>
      </c>
      <c r="AQ1236" s="2">
        <v>179</v>
      </c>
      <c r="AR1236" s="2">
        <v>0</v>
      </c>
      <c r="AS1236" s="2">
        <v>0</v>
      </c>
      <c r="AT1236" s="2">
        <v>92</v>
      </c>
      <c r="AU1236" s="2">
        <v>49</v>
      </c>
      <c r="AV1236" s="2">
        <v>1.0469999999999999</v>
      </c>
      <c r="AW1236" s="2">
        <v>1.022</v>
      </c>
      <c r="AX1236" s="2"/>
      <c r="AY1236" s="2"/>
      <c r="AZ1236" s="2">
        <v>1</v>
      </c>
      <c r="BA1236" s="2">
        <v>1</v>
      </c>
      <c r="BB1236" s="2">
        <v>1</v>
      </c>
      <c r="BC1236" s="2">
        <v>1</v>
      </c>
      <c r="BD1236" s="2" t="s">
        <v>3</v>
      </c>
      <c r="BE1236" s="2" t="s">
        <v>3</v>
      </c>
      <c r="BF1236" s="2" t="s">
        <v>3</v>
      </c>
      <c r="BG1236" s="2" t="s">
        <v>3</v>
      </c>
      <c r="BH1236" s="2">
        <v>0</v>
      </c>
      <c r="BI1236" s="2">
        <v>1</v>
      </c>
      <c r="BJ1236" s="2" t="s">
        <v>401</v>
      </c>
      <c r="BK1236" s="2"/>
      <c r="BL1236" s="2"/>
      <c r="BM1236" s="2">
        <v>8</v>
      </c>
      <c r="BN1236" s="2">
        <v>0</v>
      </c>
      <c r="BO1236" s="2" t="s">
        <v>399</v>
      </c>
      <c r="BP1236" s="2">
        <v>1</v>
      </c>
      <c r="BQ1236" s="2">
        <v>30</v>
      </c>
      <c r="BR1236" s="2">
        <v>0</v>
      </c>
      <c r="BS1236" s="2">
        <v>1</v>
      </c>
      <c r="BT1236" s="2">
        <v>1</v>
      </c>
      <c r="BU1236" s="2">
        <v>1</v>
      </c>
      <c r="BV1236" s="2">
        <v>1</v>
      </c>
      <c r="BW1236" s="2">
        <v>1</v>
      </c>
      <c r="BX1236" s="2">
        <v>1</v>
      </c>
      <c r="BY1236" s="2" t="s">
        <v>3</v>
      </c>
      <c r="BZ1236" s="2">
        <v>92</v>
      </c>
      <c r="CA1236" s="2">
        <v>49</v>
      </c>
      <c r="CB1236" s="2" t="s">
        <v>3</v>
      </c>
      <c r="CC1236" s="2"/>
      <c r="CD1236" s="2"/>
      <c r="CE1236" s="2">
        <v>30</v>
      </c>
      <c r="CF1236" s="2">
        <v>0</v>
      </c>
      <c r="CG1236" s="2">
        <v>0</v>
      </c>
      <c r="CH1236" s="2"/>
      <c r="CI1236" s="2"/>
      <c r="CJ1236" s="2"/>
      <c r="CK1236" s="2"/>
      <c r="CL1236" s="2"/>
      <c r="CM1236" s="2">
        <v>0</v>
      </c>
      <c r="CN1236" s="2" t="s">
        <v>3</v>
      </c>
      <c r="CO1236" s="2">
        <v>0</v>
      </c>
      <c r="CP1236" s="2">
        <f t="shared" si="1249"/>
        <v>203.8</v>
      </c>
      <c r="CQ1236" s="2">
        <f t="shared" si="1250"/>
        <v>1838.63</v>
      </c>
      <c r="CR1236" s="2">
        <f>(ROUND((ROUND((((ET1236*1.25*1.1))*AV1236*1),2)*BB1236),2)+ROUND((ROUND(((AE1236-((EU1236*1.25*1.1)))*AV1236*1),2)*BS1236),2))</f>
        <v>1686.81</v>
      </c>
      <c r="CS1236" s="2">
        <f t="shared" si="1251"/>
        <v>51.7</v>
      </c>
      <c r="CT1236" s="2">
        <f t="shared" si="1252"/>
        <v>2650.53</v>
      </c>
      <c r="CU1236" s="2">
        <f t="shared" si="1253"/>
        <v>0</v>
      </c>
      <c r="CV1236" s="2">
        <f t="shared" si="1254"/>
        <v>237.07744499999998</v>
      </c>
      <c r="CW1236" s="2">
        <f t="shared" si="1255"/>
        <v>0</v>
      </c>
      <c r="CX1236" s="2">
        <f t="shared" si="1256"/>
        <v>0</v>
      </c>
      <c r="CY1236" s="2">
        <f t="shared" si="1257"/>
        <v>82.045599999999993</v>
      </c>
      <c r="CZ1236" s="2">
        <f t="shared" si="1258"/>
        <v>43.6982</v>
      </c>
      <c r="DA1236" s="2"/>
      <c r="DB1236" s="2"/>
      <c r="DC1236" s="2" t="s">
        <v>3</v>
      </c>
      <c r="DD1236" s="2" t="s">
        <v>3</v>
      </c>
      <c r="DE1236" s="2" t="s">
        <v>165</v>
      </c>
      <c r="DF1236" s="2" t="s">
        <v>165</v>
      </c>
      <c r="DG1236" s="2" t="s">
        <v>166</v>
      </c>
      <c r="DH1236" s="2" t="s">
        <v>3</v>
      </c>
      <c r="DI1236" s="2" t="s">
        <v>166</v>
      </c>
      <c r="DJ1236" s="2" t="s">
        <v>165</v>
      </c>
      <c r="DK1236" s="2" t="s">
        <v>3</v>
      </c>
      <c r="DL1236" s="2" t="s">
        <v>3</v>
      </c>
      <c r="DM1236" s="2" t="s">
        <v>3</v>
      </c>
      <c r="DN1236" s="2">
        <v>0</v>
      </c>
      <c r="DO1236" s="2">
        <v>0</v>
      </c>
      <c r="DP1236" s="2">
        <v>1</v>
      </c>
      <c r="DQ1236" s="2">
        <v>1</v>
      </c>
      <c r="DR1236" s="2"/>
      <c r="DS1236" s="2"/>
      <c r="DT1236" s="2"/>
      <c r="DU1236" s="2">
        <v>1013</v>
      </c>
      <c r="DV1236" s="2" t="s">
        <v>231</v>
      </c>
      <c r="DW1236" s="2" t="s">
        <v>231</v>
      </c>
      <c r="DX1236" s="2">
        <v>1</v>
      </c>
      <c r="DY1236" s="2"/>
      <c r="DZ1236" s="2" t="s">
        <v>3</v>
      </c>
      <c r="EA1236" s="2" t="s">
        <v>3</v>
      </c>
      <c r="EB1236" s="2" t="s">
        <v>3</v>
      </c>
      <c r="EC1236" s="2" t="s">
        <v>3</v>
      </c>
      <c r="ED1236" s="2"/>
      <c r="EE1236" s="2">
        <v>55586444</v>
      </c>
      <c r="EF1236" s="2">
        <v>30</v>
      </c>
      <c r="EG1236" s="2" t="s">
        <v>117</v>
      </c>
      <c r="EH1236" s="2">
        <v>0</v>
      </c>
      <c r="EI1236" s="2" t="s">
        <v>3</v>
      </c>
      <c r="EJ1236" s="2">
        <v>1</v>
      </c>
      <c r="EK1236" s="2">
        <v>8</v>
      </c>
      <c r="EL1236" s="2" t="s">
        <v>233</v>
      </c>
      <c r="EM1236" s="2" t="s">
        <v>234</v>
      </c>
      <c r="EN1236" s="2"/>
      <c r="EO1236" s="2" t="s">
        <v>52</v>
      </c>
      <c r="EP1236" s="2"/>
      <c r="EQ1236" s="2">
        <v>0</v>
      </c>
      <c r="ER1236" s="2">
        <v>4971.97</v>
      </c>
      <c r="ES1236" s="2">
        <v>1799.05</v>
      </c>
      <c r="ET1236" s="2">
        <v>1171.7</v>
      </c>
      <c r="EU1236" s="2">
        <v>35.909999999999997</v>
      </c>
      <c r="EV1236" s="2">
        <v>2001.22</v>
      </c>
      <c r="EW1236" s="2">
        <v>179</v>
      </c>
      <c r="EX1236" s="2">
        <v>0</v>
      </c>
      <c r="EY1236" s="2">
        <v>0</v>
      </c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>
        <v>0</v>
      </c>
      <c r="FR1236" s="2">
        <v>0</v>
      </c>
      <c r="FS1236" s="2">
        <v>0</v>
      </c>
      <c r="FT1236" s="2"/>
      <c r="FU1236" s="2"/>
      <c r="FV1236" s="2"/>
      <c r="FW1236" s="2"/>
      <c r="FX1236" s="2">
        <v>92</v>
      </c>
      <c r="FY1236" s="2">
        <v>49</v>
      </c>
      <c r="FZ1236" s="2"/>
      <c r="GA1236" s="2" t="s">
        <v>3</v>
      </c>
      <c r="GB1236" s="2"/>
      <c r="GC1236" s="2"/>
      <c r="GD1236" s="2">
        <v>1</v>
      </c>
      <c r="GE1236" s="2"/>
      <c r="GF1236" s="2">
        <v>-1676319000</v>
      </c>
      <c r="GG1236" s="2">
        <v>2</v>
      </c>
      <c r="GH1236" s="2">
        <v>1</v>
      </c>
      <c r="GI1236" s="2">
        <v>2</v>
      </c>
      <c r="GJ1236" s="2">
        <v>0</v>
      </c>
      <c r="GK1236" s="2">
        <v>0</v>
      </c>
      <c r="GL1236" s="2">
        <f t="shared" si="1259"/>
        <v>0</v>
      </c>
      <c r="GM1236" s="2">
        <f t="shared" si="1260"/>
        <v>329.55</v>
      </c>
      <c r="GN1236" s="2">
        <f t="shared" si="1261"/>
        <v>329.55</v>
      </c>
      <c r="GO1236" s="2">
        <f t="shared" si="1262"/>
        <v>0</v>
      </c>
      <c r="GP1236" s="2">
        <f t="shared" si="1263"/>
        <v>0</v>
      </c>
      <c r="GQ1236" s="2"/>
      <c r="GR1236" s="2">
        <v>0</v>
      </c>
      <c r="GS1236" s="2">
        <v>3</v>
      </c>
      <c r="GT1236" s="2">
        <v>0</v>
      </c>
      <c r="GU1236" s="2" t="s">
        <v>3</v>
      </c>
      <c r="GV1236" s="2">
        <f t="shared" si="1264"/>
        <v>0</v>
      </c>
      <c r="GW1236" s="2">
        <v>1</v>
      </c>
      <c r="GX1236" s="2">
        <f t="shared" si="1265"/>
        <v>0</v>
      </c>
      <c r="GY1236" s="2"/>
      <c r="GZ1236" s="2"/>
      <c r="HA1236" s="2">
        <v>0</v>
      </c>
      <c r="HB1236" s="2">
        <v>0</v>
      </c>
      <c r="HC1236" s="2">
        <f t="shared" si="1266"/>
        <v>0</v>
      </c>
      <c r="HD1236" s="2"/>
      <c r="HE1236" s="2" t="s">
        <v>3</v>
      </c>
      <c r="HF1236" s="2" t="s">
        <v>3</v>
      </c>
      <c r="HG1236" s="2"/>
      <c r="HH1236" s="2"/>
      <c r="HI1236" s="2"/>
      <c r="HJ1236" s="2"/>
      <c r="HK1236" s="2"/>
      <c r="HL1236" s="2"/>
      <c r="HM1236" s="2" t="s">
        <v>3</v>
      </c>
      <c r="HN1236" s="2" t="s">
        <v>3</v>
      </c>
      <c r="HO1236" s="2" t="s">
        <v>3</v>
      </c>
      <c r="HP1236" s="2" t="s">
        <v>3</v>
      </c>
      <c r="HQ1236" s="2" t="s">
        <v>3</v>
      </c>
      <c r="HR1236" s="2"/>
      <c r="HS1236" s="2">
        <v>0</v>
      </c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>
        <v>0</v>
      </c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</row>
    <row r="1237" spans="1:255" x14ac:dyDescent="0.25">
      <c r="A1237">
        <v>17</v>
      </c>
      <c r="B1237">
        <v>1</v>
      </c>
      <c r="C1237">
        <f>ROW(SmtRes!A1246)</f>
        <v>1246</v>
      </c>
      <c r="D1237">
        <f>ROW(EtalonRes!A1208)</f>
        <v>1208</v>
      </c>
      <c r="E1237" t="s">
        <v>627</v>
      </c>
      <c r="F1237" t="s">
        <v>399</v>
      </c>
      <c r="G1237" t="s">
        <v>400</v>
      </c>
      <c r="H1237" t="s">
        <v>231</v>
      </c>
      <c r="I1237">
        <f>ROUND(3.3/100,9)</f>
        <v>3.3000000000000002E-2</v>
      </c>
      <c r="J1237">
        <v>0</v>
      </c>
      <c r="K1237">
        <f>ROUND(3.3/100,9)</f>
        <v>3.3000000000000002E-2</v>
      </c>
      <c r="O1237">
        <f t="shared" si="1235"/>
        <v>5482.12</v>
      </c>
      <c r="P1237">
        <f t="shared" si="1236"/>
        <v>622.47</v>
      </c>
      <c r="Q1237">
        <f>(ROUND((ROUND((((ET1237*1.25*1.1))*AV1237*I1237),2)*BB1237),2)+ROUND((ROUND(((AE1237-((EU1237*1.25*1.1)))*AV1237*I1237),2)*BS1237),2))</f>
        <v>676.83</v>
      </c>
      <c r="R1237">
        <f t="shared" si="1237"/>
        <v>81.77</v>
      </c>
      <c r="S1237">
        <f t="shared" si="1238"/>
        <v>4182.82</v>
      </c>
      <c r="T1237">
        <f t="shared" si="1239"/>
        <v>0</v>
      </c>
      <c r="U1237">
        <f t="shared" si="1240"/>
        <v>7.8235556849999996</v>
      </c>
      <c r="V1237">
        <f t="shared" si="1241"/>
        <v>0</v>
      </c>
      <c r="W1237">
        <f t="shared" si="1242"/>
        <v>0</v>
      </c>
      <c r="X1237">
        <f t="shared" si="1243"/>
        <v>3923.42</v>
      </c>
      <c r="Y1237">
        <f t="shared" si="1244"/>
        <v>2089.65</v>
      </c>
      <c r="AA1237">
        <v>56481267</v>
      </c>
      <c r="AB1237">
        <f t="shared" si="1245"/>
        <v>5941.6808000000001</v>
      </c>
      <c r="AC1237">
        <f t="shared" si="1246"/>
        <v>1799.05</v>
      </c>
      <c r="AD1237">
        <f>ROUND(((((ET1237*1.25*1.1))-((EU1237*1.25*1.1)))+AE1237),6)</f>
        <v>1611.0875000000001</v>
      </c>
      <c r="AE1237">
        <f>ROUND(((EU1237*1.25*1.1)),6)</f>
        <v>49.376249999999999</v>
      </c>
      <c r="AF1237">
        <f>ROUND(((EV1237*1.15*1.1)),6)</f>
        <v>2531.5432999999998</v>
      </c>
      <c r="AG1237">
        <f t="shared" si="1247"/>
        <v>0</v>
      </c>
      <c r="AH1237">
        <f>((EW1237*1.15*1.1))</f>
        <v>226.435</v>
      </c>
      <c r="AI1237">
        <f>((EX1237*1.25*1.1))</f>
        <v>0</v>
      </c>
      <c r="AJ1237">
        <f t="shared" si="1248"/>
        <v>0</v>
      </c>
      <c r="AK1237">
        <v>4971.97</v>
      </c>
      <c r="AL1237">
        <v>1799.05</v>
      </c>
      <c r="AM1237">
        <v>1171.7</v>
      </c>
      <c r="AN1237">
        <v>35.909999999999997</v>
      </c>
      <c r="AO1237">
        <v>2001.22</v>
      </c>
      <c r="AP1237">
        <v>0</v>
      </c>
      <c r="AQ1237">
        <v>179</v>
      </c>
      <c r="AR1237">
        <v>0</v>
      </c>
      <c r="AS1237">
        <v>0</v>
      </c>
      <c r="AT1237">
        <v>92</v>
      </c>
      <c r="AU1237">
        <v>49</v>
      </c>
      <c r="AV1237">
        <v>1.0469999999999999</v>
      </c>
      <c r="AW1237">
        <v>1.022</v>
      </c>
      <c r="AZ1237">
        <v>1</v>
      </c>
      <c r="BA1237">
        <v>47.82</v>
      </c>
      <c r="BB1237">
        <v>12.16</v>
      </c>
      <c r="BC1237">
        <v>10.26</v>
      </c>
      <c r="BD1237" t="s">
        <v>3</v>
      </c>
      <c r="BE1237" t="s">
        <v>3</v>
      </c>
      <c r="BF1237" t="s">
        <v>3</v>
      </c>
      <c r="BG1237" t="s">
        <v>3</v>
      </c>
      <c r="BH1237">
        <v>0</v>
      </c>
      <c r="BI1237">
        <v>1</v>
      </c>
      <c r="BJ1237" t="s">
        <v>401</v>
      </c>
      <c r="BM1237">
        <v>8</v>
      </c>
      <c r="BN1237">
        <v>0</v>
      </c>
      <c r="BO1237" t="s">
        <v>399</v>
      </c>
      <c r="BP1237">
        <v>1</v>
      </c>
      <c r="BQ1237">
        <v>30</v>
      </c>
      <c r="BR1237">
        <v>0</v>
      </c>
      <c r="BS1237">
        <v>47.82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 t="s">
        <v>3</v>
      </c>
      <c r="BZ1237">
        <v>92</v>
      </c>
      <c r="CA1237">
        <v>49</v>
      </c>
      <c r="CB1237" t="s">
        <v>3</v>
      </c>
      <c r="CE1237">
        <v>30</v>
      </c>
      <c r="CF1237">
        <v>0</v>
      </c>
      <c r="CG1237">
        <v>0</v>
      </c>
      <c r="CM1237">
        <v>0</v>
      </c>
      <c r="CN1237" t="s">
        <v>3</v>
      </c>
      <c r="CO1237">
        <v>0</v>
      </c>
      <c r="CP1237">
        <f t="shared" si="1249"/>
        <v>5482.12</v>
      </c>
      <c r="CQ1237">
        <f t="shared" si="1250"/>
        <v>18864.34</v>
      </c>
      <c r="CR1237">
        <f>(ROUND((ROUND((((ET1237*1.25*1.1))*AV1237*1),2)*BB1237),2)+ROUND((ROUND(((AE1237-((EU1237*1.25*1.1)))*AV1237*1),2)*BS1237),2))</f>
        <v>20511.61</v>
      </c>
      <c r="CS1237">
        <f t="shared" si="1251"/>
        <v>2472.29</v>
      </c>
      <c r="CT1237">
        <f t="shared" si="1252"/>
        <v>126748.34</v>
      </c>
      <c r="CU1237">
        <f t="shared" si="1253"/>
        <v>0</v>
      </c>
      <c r="CV1237">
        <f t="shared" si="1254"/>
        <v>237.07744499999998</v>
      </c>
      <c r="CW1237">
        <f t="shared" si="1255"/>
        <v>0</v>
      </c>
      <c r="CX1237">
        <f t="shared" si="1256"/>
        <v>0</v>
      </c>
      <c r="CY1237">
        <f t="shared" si="1257"/>
        <v>3923.4228000000003</v>
      </c>
      <c r="CZ1237">
        <f t="shared" si="1258"/>
        <v>2089.6491000000001</v>
      </c>
      <c r="DC1237" t="s">
        <v>3</v>
      </c>
      <c r="DD1237" t="s">
        <v>3</v>
      </c>
      <c r="DE1237" t="s">
        <v>165</v>
      </c>
      <c r="DF1237" t="s">
        <v>165</v>
      </c>
      <c r="DG1237" t="s">
        <v>166</v>
      </c>
      <c r="DH1237" t="s">
        <v>3</v>
      </c>
      <c r="DI1237" t="s">
        <v>166</v>
      </c>
      <c r="DJ1237" t="s">
        <v>165</v>
      </c>
      <c r="DK1237" t="s">
        <v>3</v>
      </c>
      <c r="DL1237" t="s">
        <v>3</v>
      </c>
      <c r="DM1237" t="s">
        <v>3</v>
      </c>
      <c r="DN1237">
        <v>0</v>
      </c>
      <c r="DO1237">
        <v>0</v>
      </c>
      <c r="DP1237">
        <v>1</v>
      </c>
      <c r="DQ1237">
        <v>1</v>
      </c>
      <c r="DU1237">
        <v>1013</v>
      </c>
      <c r="DV1237" t="s">
        <v>231</v>
      </c>
      <c r="DW1237" t="s">
        <v>231</v>
      </c>
      <c r="DX1237">
        <v>1</v>
      </c>
      <c r="DZ1237" t="s">
        <v>3</v>
      </c>
      <c r="EA1237" t="s">
        <v>3</v>
      </c>
      <c r="EB1237" t="s">
        <v>3</v>
      </c>
      <c r="EC1237" t="s">
        <v>3</v>
      </c>
      <c r="EE1237">
        <v>55586444</v>
      </c>
      <c r="EF1237">
        <v>30</v>
      </c>
      <c r="EG1237" t="s">
        <v>117</v>
      </c>
      <c r="EH1237">
        <v>0</v>
      </c>
      <c r="EI1237" t="s">
        <v>3</v>
      </c>
      <c r="EJ1237">
        <v>1</v>
      </c>
      <c r="EK1237">
        <v>8</v>
      </c>
      <c r="EL1237" t="s">
        <v>233</v>
      </c>
      <c r="EM1237" t="s">
        <v>234</v>
      </c>
      <c r="EO1237" t="s">
        <v>52</v>
      </c>
      <c r="EQ1237">
        <v>0</v>
      </c>
      <c r="ER1237">
        <v>4971.97</v>
      </c>
      <c r="ES1237">
        <v>1799.05</v>
      </c>
      <c r="ET1237">
        <v>1171.7</v>
      </c>
      <c r="EU1237">
        <v>35.909999999999997</v>
      </c>
      <c r="EV1237">
        <v>2001.22</v>
      </c>
      <c r="EW1237">
        <v>179</v>
      </c>
      <c r="EX1237">
        <v>0</v>
      </c>
      <c r="EY1237">
        <v>0</v>
      </c>
      <c r="FQ1237">
        <v>0</v>
      </c>
      <c r="FR1237">
        <v>0</v>
      </c>
      <c r="FS1237">
        <v>0</v>
      </c>
      <c r="FX1237">
        <v>92</v>
      </c>
      <c r="FY1237">
        <v>49</v>
      </c>
      <c r="GA1237" t="s">
        <v>3</v>
      </c>
      <c r="GD1237">
        <v>1</v>
      </c>
      <c r="GF1237">
        <v>-1676319000</v>
      </c>
      <c r="GG1237">
        <v>2</v>
      </c>
      <c r="GH1237">
        <v>1</v>
      </c>
      <c r="GI1237">
        <v>2</v>
      </c>
      <c r="GJ1237">
        <v>0</v>
      </c>
      <c r="GK1237">
        <v>0</v>
      </c>
      <c r="GL1237">
        <f t="shared" si="1259"/>
        <v>0</v>
      </c>
      <c r="GM1237">
        <f t="shared" si="1260"/>
        <v>11495.19</v>
      </c>
      <c r="GN1237">
        <f t="shared" si="1261"/>
        <v>11495.19</v>
      </c>
      <c r="GO1237">
        <f t="shared" si="1262"/>
        <v>0</v>
      </c>
      <c r="GP1237">
        <f t="shared" si="1263"/>
        <v>0</v>
      </c>
      <c r="GR1237">
        <v>0</v>
      </c>
      <c r="GS1237">
        <v>3</v>
      </c>
      <c r="GT1237">
        <v>0</v>
      </c>
      <c r="GU1237" t="s">
        <v>3</v>
      </c>
      <c r="GV1237">
        <f t="shared" si="1264"/>
        <v>0</v>
      </c>
      <c r="GW1237">
        <v>1</v>
      </c>
      <c r="GX1237">
        <f t="shared" si="1265"/>
        <v>0</v>
      </c>
      <c r="HA1237">
        <v>0</v>
      </c>
      <c r="HB1237">
        <v>0</v>
      </c>
      <c r="HC1237">
        <f t="shared" si="1266"/>
        <v>0</v>
      </c>
      <c r="HE1237" t="s">
        <v>3</v>
      </c>
      <c r="HF1237" t="s">
        <v>3</v>
      </c>
      <c r="HM1237" t="s">
        <v>3</v>
      </c>
      <c r="HN1237" t="s">
        <v>3</v>
      </c>
      <c r="HO1237" t="s">
        <v>3</v>
      </c>
      <c r="HP1237" t="s">
        <v>3</v>
      </c>
      <c r="HQ1237" t="s">
        <v>3</v>
      </c>
      <c r="HS1237">
        <v>0</v>
      </c>
      <c r="IK1237">
        <v>0</v>
      </c>
    </row>
    <row r="1238" spans="1:255" x14ac:dyDescent="0.25">
      <c r="A1238" s="2">
        <v>18</v>
      </c>
      <c r="B1238" s="2">
        <v>1</v>
      </c>
      <c r="C1238" s="2">
        <v>1228</v>
      </c>
      <c r="D1238" s="2"/>
      <c r="E1238" s="2" t="s">
        <v>628</v>
      </c>
      <c r="F1238" s="2" t="s">
        <v>240</v>
      </c>
      <c r="G1238" s="2" t="s">
        <v>241</v>
      </c>
      <c r="H1238" s="2" t="s">
        <v>32</v>
      </c>
      <c r="I1238" s="2">
        <f>I1236*J1238</f>
        <v>0.14652000000000001</v>
      </c>
      <c r="J1238" s="2">
        <v>4.4400000000000004</v>
      </c>
      <c r="K1238" s="2">
        <v>4.4400000000000004</v>
      </c>
      <c r="L1238" s="2"/>
      <c r="M1238" s="2"/>
      <c r="N1238" s="2"/>
      <c r="O1238" s="2">
        <f t="shared" si="1235"/>
        <v>860.08</v>
      </c>
      <c r="P1238" s="2">
        <f t="shared" si="1236"/>
        <v>860.08</v>
      </c>
      <c r="Q1238" s="2">
        <f t="shared" ref="Q1238:Q1243" si="1267">(ROUND((ROUND(((ET1238)*AV1238*I1238),2)*BB1238),2)+ROUND((ROUND(((AE1238-(EU1238))*AV1238*I1238),2)*BS1238),2))</f>
        <v>0</v>
      </c>
      <c r="R1238" s="2">
        <f t="shared" si="1237"/>
        <v>0</v>
      </c>
      <c r="S1238" s="2">
        <f t="shared" si="1238"/>
        <v>0</v>
      </c>
      <c r="T1238" s="2">
        <f t="shared" si="1239"/>
        <v>0</v>
      </c>
      <c r="U1238" s="2">
        <f t="shared" si="1240"/>
        <v>0</v>
      </c>
      <c r="V1238" s="2">
        <f t="shared" si="1241"/>
        <v>0</v>
      </c>
      <c r="W1238" s="2">
        <f t="shared" si="1242"/>
        <v>0</v>
      </c>
      <c r="X1238" s="2">
        <f t="shared" si="1243"/>
        <v>0</v>
      </c>
      <c r="Y1238" s="2">
        <f t="shared" si="1244"/>
        <v>0</v>
      </c>
      <c r="Z1238" s="2"/>
      <c r="AA1238" s="2">
        <v>56481265</v>
      </c>
      <c r="AB1238" s="2">
        <f t="shared" si="1245"/>
        <v>5743.69</v>
      </c>
      <c r="AC1238" s="2">
        <f t="shared" si="1246"/>
        <v>5743.69</v>
      </c>
      <c r="AD1238" s="2">
        <f t="shared" ref="AD1238:AD1243" si="1268">ROUND((((ET1238)-(EU1238))+AE1238),6)</f>
        <v>0</v>
      </c>
      <c r="AE1238" s="2">
        <f t="shared" ref="AE1238:AF1243" si="1269">ROUND((EU1238),6)</f>
        <v>0</v>
      </c>
      <c r="AF1238" s="2">
        <f t="shared" si="1269"/>
        <v>0</v>
      </c>
      <c r="AG1238" s="2">
        <f t="shared" si="1247"/>
        <v>0</v>
      </c>
      <c r="AH1238" s="2">
        <f t="shared" ref="AH1238:AI1243" si="1270">(EW1238)</f>
        <v>0</v>
      </c>
      <c r="AI1238" s="2">
        <f t="shared" si="1270"/>
        <v>0</v>
      </c>
      <c r="AJ1238" s="2">
        <f t="shared" si="1248"/>
        <v>0</v>
      </c>
      <c r="AK1238" s="2">
        <v>5743.69</v>
      </c>
      <c r="AL1238" s="2">
        <v>5743.69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92</v>
      </c>
      <c r="AU1238" s="2">
        <v>49</v>
      </c>
      <c r="AV1238" s="2">
        <v>1</v>
      </c>
      <c r="AW1238" s="2">
        <v>1.022</v>
      </c>
      <c r="AX1238" s="2"/>
      <c r="AY1238" s="2"/>
      <c r="AZ1238" s="2">
        <v>1</v>
      </c>
      <c r="BA1238" s="2">
        <v>1</v>
      </c>
      <c r="BB1238" s="2">
        <v>1</v>
      </c>
      <c r="BC1238" s="2">
        <v>1</v>
      </c>
      <c r="BD1238" s="2" t="s">
        <v>3</v>
      </c>
      <c r="BE1238" s="2" t="s">
        <v>3</v>
      </c>
      <c r="BF1238" s="2" t="s">
        <v>3</v>
      </c>
      <c r="BG1238" s="2" t="s">
        <v>3</v>
      </c>
      <c r="BH1238" s="2">
        <v>3</v>
      </c>
      <c r="BI1238" s="2">
        <v>1</v>
      </c>
      <c r="BJ1238" s="2" t="s">
        <v>242</v>
      </c>
      <c r="BK1238" s="2"/>
      <c r="BL1238" s="2"/>
      <c r="BM1238" s="2">
        <v>8</v>
      </c>
      <c r="BN1238" s="2">
        <v>0</v>
      </c>
      <c r="BO1238" s="2" t="s">
        <v>3</v>
      </c>
      <c r="BP1238" s="2">
        <v>0</v>
      </c>
      <c r="BQ1238" s="2">
        <v>30</v>
      </c>
      <c r="BR1238" s="2">
        <v>0</v>
      </c>
      <c r="BS1238" s="2">
        <v>1</v>
      </c>
      <c r="BT1238" s="2">
        <v>1</v>
      </c>
      <c r="BU1238" s="2">
        <v>1</v>
      </c>
      <c r="BV1238" s="2">
        <v>1</v>
      </c>
      <c r="BW1238" s="2">
        <v>1</v>
      </c>
      <c r="BX1238" s="2">
        <v>1</v>
      </c>
      <c r="BY1238" s="2" t="s">
        <v>3</v>
      </c>
      <c r="BZ1238" s="2">
        <v>92</v>
      </c>
      <c r="CA1238" s="2">
        <v>49</v>
      </c>
      <c r="CB1238" s="2" t="s">
        <v>3</v>
      </c>
      <c r="CC1238" s="2"/>
      <c r="CD1238" s="2"/>
      <c r="CE1238" s="2">
        <v>30</v>
      </c>
      <c r="CF1238" s="2">
        <v>0</v>
      </c>
      <c r="CG1238" s="2">
        <v>0</v>
      </c>
      <c r="CH1238" s="2"/>
      <c r="CI1238" s="2"/>
      <c r="CJ1238" s="2"/>
      <c r="CK1238" s="2"/>
      <c r="CL1238" s="2"/>
      <c r="CM1238" s="2">
        <v>0</v>
      </c>
      <c r="CN1238" s="2" t="s">
        <v>3</v>
      </c>
      <c r="CO1238" s="2">
        <v>0</v>
      </c>
      <c r="CP1238" s="2">
        <f t="shared" si="1249"/>
        <v>860.08</v>
      </c>
      <c r="CQ1238" s="2">
        <f t="shared" si="1250"/>
        <v>5870.05</v>
      </c>
      <c r="CR1238" s="2">
        <f t="shared" ref="CR1238:CR1243" si="1271">(ROUND((ROUND(((ET1238)*AV1238*1),2)*BB1238),2)+ROUND((ROUND(((AE1238-(EU1238))*AV1238*1),2)*BS1238),2))</f>
        <v>0</v>
      </c>
      <c r="CS1238" s="2">
        <f t="shared" si="1251"/>
        <v>0</v>
      </c>
      <c r="CT1238" s="2">
        <f t="shared" si="1252"/>
        <v>0</v>
      </c>
      <c r="CU1238" s="2">
        <f t="shared" si="1253"/>
        <v>0</v>
      </c>
      <c r="CV1238" s="2">
        <f t="shared" si="1254"/>
        <v>0</v>
      </c>
      <c r="CW1238" s="2">
        <f t="shared" si="1255"/>
        <v>0</v>
      </c>
      <c r="CX1238" s="2">
        <f t="shared" si="1256"/>
        <v>0</v>
      </c>
      <c r="CY1238" s="2">
        <f t="shared" si="1257"/>
        <v>0</v>
      </c>
      <c r="CZ1238" s="2">
        <f t="shared" si="1258"/>
        <v>0</v>
      </c>
      <c r="DA1238" s="2"/>
      <c r="DB1238" s="2"/>
      <c r="DC1238" s="2" t="s">
        <v>3</v>
      </c>
      <c r="DD1238" s="2" t="s">
        <v>3</v>
      </c>
      <c r="DE1238" s="2" t="s">
        <v>3</v>
      </c>
      <c r="DF1238" s="2" t="s">
        <v>3</v>
      </c>
      <c r="DG1238" s="2" t="s">
        <v>3</v>
      </c>
      <c r="DH1238" s="2" t="s">
        <v>3</v>
      </c>
      <c r="DI1238" s="2" t="s">
        <v>3</v>
      </c>
      <c r="DJ1238" s="2" t="s">
        <v>3</v>
      </c>
      <c r="DK1238" s="2" t="s">
        <v>3</v>
      </c>
      <c r="DL1238" s="2" t="s">
        <v>3</v>
      </c>
      <c r="DM1238" s="2" t="s">
        <v>3</v>
      </c>
      <c r="DN1238" s="2">
        <v>0</v>
      </c>
      <c r="DO1238" s="2">
        <v>0</v>
      </c>
      <c r="DP1238" s="2">
        <v>1</v>
      </c>
      <c r="DQ1238" s="2">
        <v>1</v>
      </c>
      <c r="DR1238" s="2"/>
      <c r="DS1238" s="2"/>
      <c r="DT1238" s="2"/>
      <c r="DU1238" s="2">
        <v>1009</v>
      </c>
      <c r="DV1238" s="2" t="s">
        <v>32</v>
      </c>
      <c r="DW1238" s="2" t="s">
        <v>32</v>
      </c>
      <c r="DX1238" s="2">
        <v>1000</v>
      </c>
      <c r="DY1238" s="2"/>
      <c r="DZ1238" s="2" t="s">
        <v>3</v>
      </c>
      <c r="EA1238" s="2" t="s">
        <v>3</v>
      </c>
      <c r="EB1238" s="2" t="s">
        <v>3</v>
      </c>
      <c r="EC1238" s="2" t="s">
        <v>3</v>
      </c>
      <c r="ED1238" s="2"/>
      <c r="EE1238" s="2">
        <v>55586444</v>
      </c>
      <c r="EF1238" s="2">
        <v>30</v>
      </c>
      <c r="EG1238" s="2" t="s">
        <v>117</v>
      </c>
      <c r="EH1238" s="2">
        <v>0</v>
      </c>
      <c r="EI1238" s="2" t="s">
        <v>3</v>
      </c>
      <c r="EJ1238" s="2">
        <v>1</v>
      </c>
      <c r="EK1238" s="2">
        <v>8</v>
      </c>
      <c r="EL1238" s="2" t="s">
        <v>233</v>
      </c>
      <c r="EM1238" s="2" t="s">
        <v>234</v>
      </c>
      <c r="EN1238" s="2"/>
      <c r="EO1238" s="2" t="s">
        <v>3</v>
      </c>
      <c r="EP1238" s="2"/>
      <c r="EQ1238" s="2">
        <v>0</v>
      </c>
      <c r="ER1238" s="2">
        <v>5743.69</v>
      </c>
      <c r="ES1238" s="2">
        <v>5743.69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>
        <v>0</v>
      </c>
      <c r="FR1238" s="2">
        <v>0</v>
      </c>
      <c r="FS1238" s="2">
        <v>0</v>
      </c>
      <c r="FT1238" s="2"/>
      <c r="FU1238" s="2"/>
      <c r="FV1238" s="2"/>
      <c r="FW1238" s="2"/>
      <c r="FX1238" s="2">
        <v>92</v>
      </c>
      <c r="FY1238" s="2">
        <v>49</v>
      </c>
      <c r="FZ1238" s="2"/>
      <c r="GA1238" s="2" t="s">
        <v>3</v>
      </c>
      <c r="GB1238" s="2"/>
      <c r="GC1238" s="2"/>
      <c r="GD1238" s="2">
        <v>1</v>
      </c>
      <c r="GE1238" s="2"/>
      <c r="GF1238" s="2">
        <v>1611312075</v>
      </c>
      <c r="GG1238" s="2">
        <v>2</v>
      </c>
      <c r="GH1238" s="2">
        <v>1</v>
      </c>
      <c r="GI1238" s="2">
        <v>-2</v>
      </c>
      <c r="GJ1238" s="2">
        <v>0</v>
      </c>
      <c r="GK1238" s="2">
        <v>0</v>
      </c>
      <c r="GL1238" s="2">
        <f t="shared" si="1259"/>
        <v>0</v>
      </c>
      <c r="GM1238" s="2">
        <f t="shared" si="1260"/>
        <v>860.08</v>
      </c>
      <c r="GN1238" s="2">
        <f t="shared" si="1261"/>
        <v>860.08</v>
      </c>
      <c r="GO1238" s="2">
        <f t="shared" si="1262"/>
        <v>0</v>
      </c>
      <c r="GP1238" s="2">
        <f t="shared" si="1263"/>
        <v>0</v>
      </c>
      <c r="GQ1238" s="2"/>
      <c r="GR1238" s="2">
        <v>0</v>
      </c>
      <c r="GS1238" s="2">
        <v>3</v>
      </c>
      <c r="GT1238" s="2">
        <v>0</v>
      </c>
      <c r="GU1238" s="2" t="s">
        <v>3</v>
      </c>
      <c r="GV1238" s="2">
        <f t="shared" si="1264"/>
        <v>0</v>
      </c>
      <c r="GW1238" s="2">
        <v>1</v>
      </c>
      <c r="GX1238" s="2">
        <f t="shared" si="1265"/>
        <v>0</v>
      </c>
      <c r="GY1238" s="2"/>
      <c r="GZ1238" s="2"/>
      <c r="HA1238" s="2">
        <v>0</v>
      </c>
      <c r="HB1238" s="2">
        <v>0</v>
      </c>
      <c r="HC1238" s="2">
        <f t="shared" si="1266"/>
        <v>0</v>
      </c>
      <c r="HD1238" s="2"/>
      <c r="HE1238" s="2" t="s">
        <v>3</v>
      </c>
      <c r="HF1238" s="2" t="s">
        <v>3</v>
      </c>
      <c r="HG1238" s="2"/>
      <c r="HH1238" s="2"/>
      <c r="HI1238" s="2"/>
      <c r="HJ1238" s="2"/>
      <c r="HK1238" s="2"/>
      <c r="HL1238" s="2"/>
      <c r="HM1238" s="2" t="s">
        <v>3</v>
      </c>
      <c r="HN1238" s="2" t="s">
        <v>3</v>
      </c>
      <c r="HO1238" s="2" t="s">
        <v>3</v>
      </c>
      <c r="HP1238" s="2" t="s">
        <v>3</v>
      </c>
      <c r="HQ1238" s="2" t="s">
        <v>3</v>
      </c>
      <c r="HR1238" s="2"/>
      <c r="HS1238" s="2">
        <v>0</v>
      </c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>
        <v>0</v>
      </c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</row>
    <row r="1239" spans="1:255" x14ac:dyDescent="0.25">
      <c r="A1239">
        <v>18</v>
      </c>
      <c r="B1239">
        <v>1</v>
      </c>
      <c r="C1239">
        <v>1245</v>
      </c>
      <c r="E1239" t="s">
        <v>628</v>
      </c>
      <c r="F1239" t="s">
        <v>240</v>
      </c>
      <c r="G1239" t="s">
        <v>241</v>
      </c>
      <c r="H1239" t="s">
        <v>32</v>
      </c>
      <c r="I1239">
        <f>I1237*J1239</f>
        <v>0.14652000000000001</v>
      </c>
      <c r="J1239">
        <v>4.4400000000000004</v>
      </c>
      <c r="K1239">
        <v>4.4400000000000004</v>
      </c>
      <c r="O1239">
        <f t="shared" si="1235"/>
        <v>13606.47</v>
      </c>
      <c r="P1239">
        <f t="shared" si="1236"/>
        <v>13606.47</v>
      </c>
      <c r="Q1239">
        <f t="shared" si="1267"/>
        <v>0</v>
      </c>
      <c r="R1239">
        <f t="shared" si="1237"/>
        <v>0</v>
      </c>
      <c r="S1239">
        <f t="shared" si="1238"/>
        <v>0</v>
      </c>
      <c r="T1239">
        <f t="shared" si="1239"/>
        <v>0</v>
      </c>
      <c r="U1239">
        <f t="shared" si="1240"/>
        <v>0</v>
      </c>
      <c r="V1239">
        <f t="shared" si="1241"/>
        <v>0</v>
      </c>
      <c r="W1239">
        <f t="shared" si="1242"/>
        <v>0</v>
      </c>
      <c r="X1239">
        <f t="shared" si="1243"/>
        <v>0</v>
      </c>
      <c r="Y1239">
        <f t="shared" si="1244"/>
        <v>0</v>
      </c>
      <c r="AA1239">
        <v>56481267</v>
      </c>
      <c r="AB1239">
        <f t="shared" si="1245"/>
        <v>5743.69</v>
      </c>
      <c r="AC1239">
        <f t="shared" si="1246"/>
        <v>5743.69</v>
      </c>
      <c r="AD1239">
        <f t="shared" si="1268"/>
        <v>0</v>
      </c>
      <c r="AE1239">
        <f t="shared" si="1269"/>
        <v>0</v>
      </c>
      <c r="AF1239">
        <f t="shared" si="1269"/>
        <v>0</v>
      </c>
      <c r="AG1239">
        <f t="shared" si="1247"/>
        <v>0</v>
      </c>
      <c r="AH1239">
        <f t="shared" si="1270"/>
        <v>0</v>
      </c>
      <c r="AI1239">
        <f t="shared" si="1270"/>
        <v>0</v>
      </c>
      <c r="AJ1239">
        <f t="shared" si="1248"/>
        <v>0</v>
      </c>
      <c r="AK1239">
        <v>5743.69</v>
      </c>
      <c r="AL1239">
        <v>5743.69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92</v>
      </c>
      <c r="AU1239">
        <v>49</v>
      </c>
      <c r="AV1239">
        <v>1</v>
      </c>
      <c r="AW1239">
        <v>1.022</v>
      </c>
      <c r="AZ1239">
        <v>1</v>
      </c>
      <c r="BA1239">
        <v>1</v>
      </c>
      <c r="BB1239">
        <v>1</v>
      </c>
      <c r="BC1239">
        <v>15.82</v>
      </c>
      <c r="BD1239" t="s">
        <v>3</v>
      </c>
      <c r="BE1239" t="s">
        <v>3</v>
      </c>
      <c r="BF1239" t="s">
        <v>3</v>
      </c>
      <c r="BG1239" t="s">
        <v>3</v>
      </c>
      <c r="BH1239">
        <v>3</v>
      </c>
      <c r="BI1239">
        <v>1</v>
      </c>
      <c r="BJ1239" t="s">
        <v>242</v>
      </c>
      <c r="BM1239">
        <v>8</v>
      </c>
      <c r="BN1239">
        <v>0</v>
      </c>
      <c r="BO1239" t="s">
        <v>240</v>
      </c>
      <c r="BP1239">
        <v>1</v>
      </c>
      <c r="BQ1239">
        <v>30</v>
      </c>
      <c r="BR1239">
        <v>0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 t="s">
        <v>3</v>
      </c>
      <c r="BZ1239">
        <v>92</v>
      </c>
      <c r="CA1239">
        <v>49</v>
      </c>
      <c r="CB1239" t="s">
        <v>3</v>
      </c>
      <c r="CE1239">
        <v>30</v>
      </c>
      <c r="CF1239">
        <v>0</v>
      </c>
      <c r="CG1239">
        <v>0</v>
      </c>
      <c r="CM1239">
        <v>0</v>
      </c>
      <c r="CN1239" t="s">
        <v>3</v>
      </c>
      <c r="CO1239">
        <v>0</v>
      </c>
      <c r="CP1239">
        <f t="shared" si="1249"/>
        <v>13606.47</v>
      </c>
      <c r="CQ1239">
        <f t="shared" si="1250"/>
        <v>92864.19</v>
      </c>
      <c r="CR1239">
        <f t="shared" si="1271"/>
        <v>0</v>
      </c>
      <c r="CS1239">
        <f t="shared" si="1251"/>
        <v>0</v>
      </c>
      <c r="CT1239">
        <f t="shared" si="1252"/>
        <v>0</v>
      </c>
      <c r="CU1239">
        <f t="shared" si="1253"/>
        <v>0</v>
      </c>
      <c r="CV1239">
        <f t="shared" si="1254"/>
        <v>0</v>
      </c>
      <c r="CW1239">
        <f t="shared" si="1255"/>
        <v>0</v>
      </c>
      <c r="CX1239">
        <f t="shared" si="1256"/>
        <v>0</v>
      </c>
      <c r="CY1239">
        <f t="shared" si="1257"/>
        <v>0</v>
      </c>
      <c r="CZ1239">
        <f t="shared" si="1258"/>
        <v>0</v>
      </c>
      <c r="DC1239" t="s">
        <v>3</v>
      </c>
      <c r="DD1239" t="s">
        <v>3</v>
      </c>
      <c r="DE1239" t="s">
        <v>3</v>
      </c>
      <c r="DF1239" t="s">
        <v>3</v>
      </c>
      <c r="DG1239" t="s">
        <v>3</v>
      </c>
      <c r="DH1239" t="s">
        <v>3</v>
      </c>
      <c r="DI1239" t="s">
        <v>3</v>
      </c>
      <c r="DJ1239" t="s">
        <v>3</v>
      </c>
      <c r="DK1239" t="s">
        <v>3</v>
      </c>
      <c r="DL1239" t="s">
        <v>3</v>
      </c>
      <c r="DM1239" t="s">
        <v>3</v>
      </c>
      <c r="DN1239">
        <v>0</v>
      </c>
      <c r="DO1239">
        <v>0</v>
      </c>
      <c r="DP1239">
        <v>1</v>
      </c>
      <c r="DQ1239">
        <v>1</v>
      </c>
      <c r="DU1239">
        <v>1009</v>
      </c>
      <c r="DV1239" t="s">
        <v>32</v>
      </c>
      <c r="DW1239" t="s">
        <v>32</v>
      </c>
      <c r="DX1239">
        <v>1000</v>
      </c>
      <c r="DZ1239" t="s">
        <v>3</v>
      </c>
      <c r="EA1239" t="s">
        <v>3</v>
      </c>
      <c r="EB1239" t="s">
        <v>3</v>
      </c>
      <c r="EC1239" t="s">
        <v>3</v>
      </c>
      <c r="EE1239">
        <v>55586444</v>
      </c>
      <c r="EF1239">
        <v>30</v>
      </c>
      <c r="EG1239" t="s">
        <v>117</v>
      </c>
      <c r="EH1239">
        <v>0</v>
      </c>
      <c r="EI1239" t="s">
        <v>3</v>
      </c>
      <c r="EJ1239">
        <v>1</v>
      </c>
      <c r="EK1239">
        <v>8</v>
      </c>
      <c r="EL1239" t="s">
        <v>233</v>
      </c>
      <c r="EM1239" t="s">
        <v>234</v>
      </c>
      <c r="EO1239" t="s">
        <v>3</v>
      </c>
      <c r="EQ1239">
        <v>0</v>
      </c>
      <c r="ER1239">
        <v>5743.69</v>
      </c>
      <c r="ES1239">
        <v>5743.69</v>
      </c>
      <c r="ET1239">
        <v>0</v>
      </c>
      <c r="EU1239">
        <v>0</v>
      </c>
      <c r="EV1239">
        <v>0</v>
      </c>
      <c r="EW1239">
        <v>0</v>
      </c>
      <c r="EX1239">
        <v>0</v>
      </c>
      <c r="FQ1239">
        <v>0</v>
      </c>
      <c r="FR1239">
        <v>0</v>
      </c>
      <c r="FS1239">
        <v>0</v>
      </c>
      <c r="FX1239">
        <v>92</v>
      </c>
      <c r="FY1239">
        <v>49</v>
      </c>
      <c r="GA1239" t="s">
        <v>3</v>
      </c>
      <c r="GD1239">
        <v>1</v>
      </c>
      <c r="GF1239">
        <v>1611312075</v>
      </c>
      <c r="GG1239">
        <v>2</v>
      </c>
      <c r="GH1239">
        <v>1</v>
      </c>
      <c r="GI1239">
        <v>2</v>
      </c>
      <c r="GJ1239">
        <v>0</v>
      </c>
      <c r="GK1239">
        <v>0</v>
      </c>
      <c r="GL1239">
        <f t="shared" si="1259"/>
        <v>0</v>
      </c>
      <c r="GM1239">
        <f t="shared" si="1260"/>
        <v>13606.47</v>
      </c>
      <c r="GN1239">
        <f t="shared" si="1261"/>
        <v>13606.47</v>
      </c>
      <c r="GO1239">
        <f t="shared" si="1262"/>
        <v>0</v>
      </c>
      <c r="GP1239">
        <f t="shared" si="1263"/>
        <v>0</v>
      </c>
      <c r="GR1239">
        <v>0</v>
      </c>
      <c r="GS1239">
        <v>3</v>
      </c>
      <c r="GT1239">
        <v>0</v>
      </c>
      <c r="GU1239" t="s">
        <v>3</v>
      </c>
      <c r="GV1239">
        <f t="shared" si="1264"/>
        <v>0</v>
      </c>
      <c r="GW1239">
        <v>1</v>
      </c>
      <c r="GX1239">
        <f t="shared" si="1265"/>
        <v>0</v>
      </c>
      <c r="HA1239">
        <v>0</v>
      </c>
      <c r="HB1239">
        <v>0</v>
      </c>
      <c r="HC1239">
        <f t="shared" si="1266"/>
        <v>0</v>
      </c>
      <c r="HE1239" t="s">
        <v>3</v>
      </c>
      <c r="HF1239" t="s">
        <v>3</v>
      </c>
      <c r="HM1239" t="s">
        <v>3</v>
      </c>
      <c r="HN1239" t="s">
        <v>3</v>
      </c>
      <c r="HO1239" t="s">
        <v>3</v>
      </c>
      <c r="HP1239" t="s">
        <v>3</v>
      </c>
      <c r="HQ1239" t="s">
        <v>3</v>
      </c>
      <c r="HS1239">
        <v>0</v>
      </c>
      <c r="IK1239">
        <v>0</v>
      </c>
    </row>
    <row r="1240" spans="1:255" x14ac:dyDescent="0.25">
      <c r="A1240" s="2">
        <v>18</v>
      </c>
      <c r="B1240" s="2">
        <v>1</v>
      </c>
      <c r="C1240" s="2">
        <v>1227</v>
      </c>
      <c r="D1240" s="2"/>
      <c r="E1240" s="2" t="s">
        <v>629</v>
      </c>
      <c r="F1240" s="2" t="s">
        <v>330</v>
      </c>
      <c r="G1240" s="2" t="s">
        <v>331</v>
      </c>
      <c r="H1240" s="2" t="s">
        <v>32</v>
      </c>
      <c r="I1240" s="2">
        <f>I1236*J1240</f>
        <v>0.12520999999999999</v>
      </c>
      <c r="J1240" s="2">
        <v>3.7942424242424235</v>
      </c>
      <c r="K1240" s="2">
        <v>3.7942420000000001</v>
      </c>
      <c r="L1240" s="2"/>
      <c r="M1240" s="2"/>
      <c r="N1240" s="2"/>
      <c r="O1240" s="2">
        <f t="shared" si="1235"/>
        <v>734.99</v>
      </c>
      <c r="P1240" s="2">
        <f t="shared" si="1236"/>
        <v>734.99</v>
      </c>
      <c r="Q1240" s="2">
        <f t="shared" si="1267"/>
        <v>0</v>
      </c>
      <c r="R1240" s="2">
        <f t="shared" si="1237"/>
        <v>0</v>
      </c>
      <c r="S1240" s="2">
        <f t="shared" si="1238"/>
        <v>0</v>
      </c>
      <c r="T1240" s="2">
        <f t="shared" si="1239"/>
        <v>0</v>
      </c>
      <c r="U1240" s="2">
        <f t="shared" si="1240"/>
        <v>0</v>
      </c>
      <c r="V1240" s="2">
        <f t="shared" si="1241"/>
        <v>0</v>
      </c>
      <c r="W1240" s="2">
        <f t="shared" si="1242"/>
        <v>0</v>
      </c>
      <c r="X1240" s="2">
        <f t="shared" si="1243"/>
        <v>0</v>
      </c>
      <c r="Y1240" s="2">
        <f t="shared" si="1244"/>
        <v>0</v>
      </c>
      <c r="Z1240" s="2"/>
      <c r="AA1240" s="2">
        <v>56481265</v>
      </c>
      <c r="AB1240" s="2">
        <f t="shared" si="1245"/>
        <v>5743.69</v>
      </c>
      <c r="AC1240" s="2">
        <f t="shared" si="1246"/>
        <v>5743.69</v>
      </c>
      <c r="AD1240" s="2">
        <f t="shared" si="1268"/>
        <v>0</v>
      </c>
      <c r="AE1240" s="2">
        <f t="shared" si="1269"/>
        <v>0</v>
      </c>
      <c r="AF1240" s="2">
        <f t="shared" si="1269"/>
        <v>0</v>
      </c>
      <c r="AG1240" s="2">
        <f t="shared" si="1247"/>
        <v>0</v>
      </c>
      <c r="AH1240" s="2">
        <f t="shared" si="1270"/>
        <v>0</v>
      </c>
      <c r="AI1240" s="2">
        <f t="shared" si="1270"/>
        <v>0</v>
      </c>
      <c r="AJ1240" s="2">
        <f t="shared" si="1248"/>
        <v>0</v>
      </c>
      <c r="AK1240" s="2">
        <v>5743.69</v>
      </c>
      <c r="AL1240" s="2">
        <v>5743.69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92</v>
      </c>
      <c r="AU1240" s="2">
        <v>49</v>
      </c>
      <c r="AV1240" s="2">
        <v>1</v>
      </c>
      <c r="AW1240" s="2">
        <v>1.022</v>
      </c>
      <c r="AX1240" s="2"/>
      <c r="AY1240" s="2"/>
      <c r="AZ1240" s="2">
        <v>1</v>
      </c>
      <c r="BA1240" s="2">
        <v>1</v>
      </c>
      <c r="BB1240" s="2">
        <v>1</v>
      </c>
      <c r="BC1240" s="2">
        <v>1</v>
      </c>
      <c r="BD1240" s="2" t="s">
        <v>3</v>
      </c>
      <c r="BE1240" s="2" t="s">
        <v>3</v>
      </c>
      <c r="BF1240" s="2" t="s">
        <v>3</v>
      </c>
      <c r="BG1240" s="2" t="s">
        <v>3</v>
      </c>
      <c r="BH1240" s="2">
        <v>3</v>
      </c>
      <c r="BI1240" s="2">
        <v>1</v>
      </c>
      <c r="BJ1240" s="2" t="s">
        <v>332</v>
      </c>
      <c r="BK1240" s="2"/>
      <c r="BL1240" s="2"/>
      <c r="BM1240" s="2">
        <v>8</v>
      </c>
      <c r="BN1240" s="2">
        <v>0</v>
      </c>
      <c r="BO1240" s="2" t="s">
        <v>3</v>
      </c>
      <c r="BP1240" s="2">
        <v>0</v>
      </c>
      <c r="BQ1240" s="2">
        <v>30</v>
      </c>
      <c r="BR1240" s="2">
        <v>0</v>
      </c>
      <c r="BS1240" s="2">
        <v>1</v>
      </c>
      <c r="BT1240" s="2">
        <v>1</v>
      </c>
      <c r="BU1240" s="2">
        <v>1</v>
      </c>
      <c r="BV1240" s="2">
        <v>1</v>
      </c>
      <c r="BW1240" s="2">
        <v>1</v>
      </c>
      <c r="BX1240" s="2">
        <v>1</v>
      </c>
      <c r="BY1240" s="2" t="s">
        <v>3</v>
      </c>
      <c r="BZ1240" s="2">
        <v>92</v>
      </c>
      <c r="CA1240" s="2">
        <v>49</v>
      </c>
      <c r="CB1240" s="2" t="s">
        <v>3</v>
      </c>
      <c r="CC1240" s="2"/>
      <c r="CD1240" s="2"/>
      <c r="CE1240" s="2">
        <v>30</v>
      </c>
      <c r="CF1240" s="2">
        <v>0</v>
      </c>
      <c r="CG1240" s="2">
        <v>0</v>
      </c>
      <c r="CH1240" s="2"/>
      <c r="CI1240" s="2"/>
      <c r="CJ1240" s="2"/>
      <c r="CK1240" s="2"/>
      <c r="CL1240" s="2"/>
      <c r="CM1240" s="2">
        <v>0</v>
      </c>
      <c r="CN1240" s="2" t="s">
        <v>3</v>
      </c>
      <c r="CO1240" s="2">
        <v>0</v>
      </c>
      <c r="CP1240" s="2">
        <f t="shared" si="1249"/>
        <v>734.99</v>
      </c>
      <c r="CQ1240" s="2">
        <f t="shared" si="1250"/>
        <v>5870.05</v>
      </c>
      <c r="CR1240" s="2">
        <f t="shared" si="1271"/>
        <v>0</v>
      </c>
      <c r="CS1240" s="2">
        <f t="shared" si="1251"/>
        <v>0</v>
      </c>
      <c r="CT1240" s="2">
        <f t="shared" si="1252"/>
        <v>0</v>
      </c>
      <c r="CU1240" s="2">
        <f t="shared" si="1253"/>
        <v>0</v>
      </c>
      <c r="CV1240" s="2">
        <f t="shared" si="1254"/>
        <v>0</v>
      </c>
      <c r="CW1240" s="2">
        <f t="shared" si="1255"/>
        <v>0</v>
      </c>
      <c r="CX1240" s="2">
        <f t="shared" si="1256"/>
        <v>0</v>
      </c>
      <c r="CY1240" s="2">
        <f t="shared" si="1257"/>
        <v>0</v>
      </c>
      <c r="CZ1240" s="2">
        <f t="shared" si="1258"/>
        <v>0</v>
      </c>
      <c r="DA1240" s="2"/>
      <c r="DB1240" s="2"/>
      <c r="DC1240" s="2" t="s">
        <v>3</v>
      </c>
      <c r="DD1240" s="2" t="s">
        <v>3</v>
      </c>
      <c r="DE1240" s="2" t="s">
        <v>3</v>
      </c>
      <c r="DF1240" s="2" t="s">
        <v>3</v>
      </c>
      <c r="DG1240" s="2" t="s">
        <v>3</v>
      </c>
      <c r="DH1240" s="2" t="s">
        <v>3</v>
      </c>
      <c r="DI1240" s="2" t="s">
        <v>3</v>
      </c>
      <c r="DJ1240" s="2" t="s">
        <v>3</v>
      </c>
      <c r="DK1240" s="2" t="s">
        <v>3</v>
      </c>
      <c r="DL1240" s="2" t="s">
        <v>3</v>
      </c>
      <c r="DM1240" s="2" t="s">
        <v>3</v>
      </c>
      <c r="DN1240" s="2">
        <v>0</v>
      </c>
      <c r="DO1240" s="2">
        <v>0</v>
      </c>
      <c r="DP1240" s="2">
        <v>1</v>
      </c>
      <c r="DQ1240" s="2">
        <v>1</v>
      </c>
      <c r="DR1240" s="2"/>
      <c r="DS1240" s="2"/>
      <c r="DT1240" s="2"/>
      <c r="DU1240" s="2">
        <v>1009</v>
      </c>
      <c r="DV1240" s="2" t="s">
        <v>32</v>
      </c>
      <c r="DW1240" s="2" t="s">
        <v>32</v>
      </c>
      <c r="DX1240" s="2">
        <v>1000</v>
      </c>
      <c r="DY1240" s="2"/>
      <c r="DZ1240" s="2" t="s">
        <v>3</v>
      </c>
      <c r="EA1240" s="2" t="s">
        <v>3</v>
      </c>
      <c r="EB1240" s="2" t="s">
        <v>3</v>
      </c>
      <c r="EC1240" s="2" t="s">
        <v>3</v>
      </c>
      <c r="ED1240" s="2"/>
      <c r="EE1240" s="2">
        <v>55586444</v>
      </c>
      <c r="EF1240" s="2">
        <v>30</v>
      </c>
      <c r="EG1240" s="2" t="s">
        <v>117</v>
      </c>
      <c r="EH1240" s="2">
        <v>0</v>
      </c>
      <c r="EI1240" s="2" t="s">
        <v>3</v>
      </c>
      <c r="EJ1240" s="2">
        <v>1</v>
      </c>
      <c r="EK1240" s="2">
        <v>8</v>
      </c>
      <c r="EL1240" s="2" t="s">
        <v>233</v>
      </c>
      <c r="EM1240" s="2" t="s">
        <v>234</v>
      </c>
      <c r="EN1240" s="2"/>
      <c r="EO1240" s="2" t="s">
        <v>3</v>
      </c>
      <c r="EP1240" s="2"/>
      <c r="EQ1240" s="2">
        <v>0</v>
      </c>
      <c r="ER1240" s="2">
        <v>5743.69</v>
      </c>
      <c r="ES1240" s="2">
        <v>5743.69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>
        <v>0</v>
      </c>
      <c r="FR1240" s="2">
        <v>0</v>
      </c>
      <c r="FS1240" s="2">
        <v>0</v>
      </c>
      <c r="FT1240" s="2"/>
      <c r="FU1240" s="2"/>
      <c r="FV1240" s="2"/>
      <c r="FW1240" s="2"/>
      <c r="FX1240" s="2">
        <v>92</v>
      </c>
      <c r="FY1240" s="2">
        <v>49</v>
      </c>
      <c r="FZ1240" s="2"/>
      <c r="GA1240" s="2" t="s">
        <v>3</v>
      </c>
      <c r="GB1240" s="2"/>
      <c r="GC1240" s="2"/>
      <c r="GD1240" s="2">
        <v>1</v>
      </c>
      <c r="GE1240" s="2"/>
      <c r="GF1240" s="2">
        <v>-977438433</v>
      </c>
      <c r="GG1240" s="2">
        <v>2</v>
      </c>
      <c r="GH1240" s="2">
        <v>1</v>
      </c>
      <c r="GI1240" s="2">
        <v>-2</v>
      </c>
      <c r="GJ1240" s="2">
        <v>0</v>
      </c>
      <c r="GK1240" s="2">
        <v>0</v>
      </c>
      <c r="GL1240" s="2">
        <f t="shared" si="1259"/>
        <v>0</v>
      </c>
      <c r="GM1240" s="2">
        <f t="shared" si="1260"/>
        <v>734.99</v>
      </c>
      <c r="GN1240" s="2">
        <f t="shared" si="1261"/>
        <v>734.99</v>
      </c>
      <c r="GO1240" s="2">
        <f t="shared" si="1262"/>
        <v>0</v>
      </c>
      <c r="GP1240" s="2">
        <f t="shared" si="1263"/>
        <v>0</v>
      </c>
      <c r="GQ1240" s="2"/>
      <c r="GR1240" s="2">
        <v>0</v>
      </c>
      <c r="GS1240" s="2">
        <v>3</v>
      </c>
      <c r="GT1240" s="2">
        <v>0</v>
      </c>
      <c r="GU1240" s="2" t="s">
        <v>3</v>
      </c>
      <c r="GV1240" s="2">
        <f t="shared" si="1264"/>
        <v>0</v>
      </c>
      <c r="GW1240" s="2">
        <v>1</v>
      </c>
      <c r="GX1240" s="2">
        <f t="shared" si="1265"/>
        <v>0</v>
      </c>
      <c r="GY1240" s="2"/>
      <c r="GZ1240" s="2"/>
      <c r="HA1240" s="2">
        <v>0</v>
      </c>
      <c r="HB1240" s="2">
        <v>0</v>
      </c>
      <c r="HC1240" s="2">
        <f t="shared" si="1266"/>
        <v>0</v>
      </c>
      <c r="HD1240" s="2"/>
      <c r="HE1240" s="2" t="s">
        <v>3</v>
      </c>
      <c r="HF1240" s="2" t="s">
        <v>3</v>
      </c>
      <c r="HG1240" s="2"/>
      <c r="HH1240" s="2"/>
      <c r="HI1240" s="2"/>
      <c r="HJ1240" s="2"/>
      <c r="HK1240" s="2"/>
      <c r="HL1240" s="2"/>
      <c r="HM1240" s="2" t="s">
        <v>3</v>
      </c>
      <c r="HN1240" s="2" t="s">
        <v>3</v>
      </c>
      <c r="HO1240" s="2" t="s">
        <v>3</v>
      </c>
      <c r="HP1240" s="2" t="s">
        <v>3</v>
      </c>
      <c r="HQ1240" s="2" t="s">
        <v>3</v>
      </c>
      <c r="HR1240" s="2"/>
      <c r="HS1240" s="2">
        <v>0</v>
      </c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>
        <v>0</v>
      </c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</row>
    <row r="1241" spans="1:255" x14ac:dyDescent="0.25">
      <c r="A1241">
        <v>18</v>
      </c>
      <c r="B1241">
        <v>1</v>
      </c>
      <c r="C1241">
        <v>1244</v>
      </c>
      <c r="E1241" t="s">
        <v>629</v>
      </c>
      <c r="F1241" t="s">
        <v>330</v>
      </c>
      <c r="G1241" t="s">
        <v>331</v>
      </c>
      <c r="H1241" t="s">
        <v>32</v>
      </c>
      <c r="I1241">
        <f>I1237*J1241</f>
        <v>0.12520999999999999</v>
      </c>
      <c r="J1241">
        <v>3.7942424242424235</v>
      </c>
      <c r="K1241">
        <v>3.7942420000000001</v>
      </c>
      <c r="O1241">
        <f t="shared" si="1235"/>
        <v>12222.88</v>
      </c>
      <c r="P1241">
        <f t="shared" si="1236"/>
        <v>12222.88</v>
      </c>
      <c r="Q1241">
        <f t="shared" si="1267"/>
        <v>0</v>
      </c>
      <c r="R1241">
        <f t="shared" si="1237"/>
        <v>0</v>
      </c>
      <c r="S1241">
        <f t="shared" si="1238"/>
        <v>0</v>
      </c>
      <c r="T1241">
        <f t="shared" si="1239"/>
        <v>0</v>
      </c>
      <c r="U1241">
        <f t="shared" si="1240"/>
        <v>0</v>
      </c>
      <c r="V1241">
        <f t="shared" si="1241"/>
        <v>0</v>
      </c>
      <c r="W1241">
        <f t="shared" si="1242"/>
        <v>0</v>
      </c>
      <c r="X1241">
        <f t="shared" si="1243"/>
        <v>0</v>
      </c>
      <c r="Y1241">
        <f t="shared" si="1244"/>
        <v>0</v>
      </c>
      <c r="AA1241">
        <v>56481267</v>
      </c>
      <c r="AB1241">
        <f t="shared" si="1245"/>
        <v>5743.69</v>
      </c>
      <c r="AC1241">
        <f t="shared" si="1246"/>
        <v>5743.69</v>
      </c>
      <c r="AD1241">
        <f t="shared" si="1268"/>
        <v>0</v>
      </c>
      <c r="AE1241">
        <f t="shared" si="1269"/>
        <v>0</v>
      </c>
      <c r="AF1241">
        <f t="shared" si="1269"/>
        <v>0</v>
      </c>
      <c r="AG1241">
        <f t="shared" si="1247"/>
        <v>0</v>
      </c>
      <c r="AH1241">
        <f t="shared" si="1270"/>
        <v>0</v>
      </c>
      <c r="AI1241">
        <f t="shared" si="1270"/>
        <v>0</v>
      </c>
      <c r="AJ1241">
        <f t="shared" si="1248"/>
        <v>0</v>
      </c>
      <c r="AK1241">
        <v>5743.69</v>
      </c>
      <c r="AL1241">
        <v>5743.69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92</v>
      </c>
      <c r="AU1241">
        <v>49</v>
      </c>
      <c r="AV1241">
        <v>1</v>
      </c>
      <c r="AW1241">
        <v>1.022</v>
      </c>
      <c r="AZ1241">
        <v>1</v>
      </c>
      <c r="BA1241">
        <v>1</v>
      </c>
      <c r="BB1241">
        <v>1</v>
      </c>
      <c r="BC1241">
        <v>16.63</v>
      </c>
      <c r="BD1241" t="s">
        <v>3</v>
      </c>
      <c r="BE1241" t="s">
        <v>3</v>
      </c>
      <c r="BF1241" t="s">
        <v>3</v>
      </c>
      <c r="BG1241" t="s">
        <v>3</v>
      </c>
      <c r="BH1241">
        <v>3</v>
      </c>
      <c r="BI1241">
        <v>1</v>
      </c>
      <c r="BJ1241" t="s">
        <v>332</v>
      </c>
      <c r="BM1241">
        <v>8</v>
      </c>
      <c r="BN1241">
        <v>0</v>
      </c>
      <c r="BO1241" t="s">
        <v>330</v>
      </c>
      <c r="BP1241">
        <v>1</v>
      </c>
      <c r="BQ1241">
        <v>30</v>
      </c>
      <c r="BR1241">
        <v>0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 t="s">
        <v>3</v>
      </c>
      <c r="BZ1241">
        <v>92</v>
      </c>
      <c r="CA1241">
        <v>49</v>
      </c>
      <c r="CB1241" t="s">
        <v>3</v>
      </c>
      <c r="CE1241">
        <v>30</v>
      </c>
      <c r="CF1241">
        <v>0</v>
      </c>
      <c r="CG1241">
        <v>0</v>
      </c>
      <c r="CM1241">
        <v>0</v>
      </c>
      <c r="CN1241" t="s">
        <v>3</v>
      </c>
      <c r="CO1241">
        <v>0</v>
      </c>
      <c r="CP1241">
        <f t="shared" si="1249"/>
        <v>12222.88</v>
      </c>
      <c r="CQ1241">
        <f t="shared" si="1250"/>
        <v>97618.93</v>
      </c>
      <c r="CR1241">
        <f t="shared" si="1271"/>
        <v>0</v>
      </c>
      <c r="CS1241">
        <f t="shared" si="1251"/>
        <v>0</v>
      </c>
      <c r="CT1241">
        <f t="shared" si="1252"/>
        <v>0</v>
      </c>
      <c r="CU1241">
        <f t="shared" si="1253"/>
        <v>0</v>
      </c>
      <c r="CV1241">
        <f t="shared" si="1254"/>
        <v>0</v>
      </c>
      <c r="CW1241">
        <f t="shared" si="1255"/>
        <v>0</v>
      </c>
      <c r="CX1241">
        <f t="shared" si="1256"/>
        <v>0</v>
      </c>
      <c r="CY1241">
        <f t="shared" si="1257"/>
        <v>0</v>
      </c>
      <c r="CZ1241">
        <f t="shared" si="1258"/>
        <v>0</v>
      </c>
      <c r="DC1241" t="s">
        <v>3</v>
      </c>
      <c r="DD1241" t="s">
        <v>3</v>
      </c>
      <c r="DE1241" t="s">
        <v>3</v>
      </c>
      <c r="DF1241" t="s">
        <v>3</v>
      </c>
      <c r="DG1241" t="s">
        <v>3</v>
      </c>
      <c r="DH1241" t="s">
        <v>3</v>
      </c>
      <c r="DI1241" t="s">
        <v>3</v>
      </c>
      <c r="DJ1241" t="s">
        <v>3</v>
      </c>
      <c r="DK1241" t="s">
        <v>3</v>
      </c>
      <c r="DL1241" t="s">
        <v>3</v>
      </c>
      <c r="DM1241" t="s">
        <v>3</v>
      </c>
      <c r="DN1241">
        <v>0</v>
      </c>
      <c r="DO1241">
        <v>0</v>
      </c>
      <c r="DP1241">
        <v>1</v>
      </c>
      <c r="DQ1241">
        <v>1</v>
      </c>
      <c r="DU1241">
        <v>1009</v>
      </c>
      <c r="DV1241" t="s">
        <v>32</v>
      </c>
      <c r="DW1241" t="s">
        <v>32</v>
      </c>
      <c r="DX1241">
        <v>1000</v>
      </c>
      <c r="DZ1241" t="s">
        <v>3</v>
      </c>
      <c r="EA1241" t="s">
        <v>3</v>
      </c>
      <c r="EB1241" t="s">
        <v>3</v>
      </c>
      <c r="EC1241" t="s">
        <v>3</v>
      </c>
      <c r="EE1241">
        <v>55586444</v>
      </c>
      <c r="EF1241">
        <v>30</v>
      </c>
      <c r="EG1241" t="s">
        <v>117</v>
      </c>
      <c r="EH1241">
        <v>0</v>
      </c>
      <c r="EI1241" t="s">
        <v>3</v>
      </c>
      <c r="EJ1241">
        <v>1</v>
      </c>
      <c r="EK1241">
        <v>8</v>
      </c>
      <c r="EL1241" t="s">
        <v>233</v>
      </c>
      <c r="EM1241" t="s">
        <v>234</v>
      </c>
      <c r="EO1241" t="s">
        <v>3</v>
      </c>
      <c r="EQ1241">
        <v>0</v>
      </c>
      <c r="ER1241">
        <v>5743.69</v>
      </c>
      <c r="ES1241">
        <v>5743.69</v>
      </c>
      <c r="ET1241">
        <v>0</v>
      </c>
      <c r="EU1241">
        <v>0</v>
      </c>
      <c r="EV1241">
        <v>0</v>
      </c>
      <c r="EW1241">
        <v>0</v>
      </c>
      <c r="EX1241">
        <v>0</v>
      </c>
      <c r="FQ1241">
        <v>0</v>
      </c>
      <c r="FR1241">
        <v>0</v>
      </c>
      <c r="FS1241">
        <v>0</v>
      </c>
      <c r="FX1241">
        <v>92</v>
      </c>
      <c r="FY1241">
        <v>49</v>
      </c>
      <c r="GA1241" t="s">
        <v>3</v>
      </c>
      <c r="GD1241">
        <v>1</v>
      </c>
      <c r="GF1241">
        <v>-977438433</v>
      </c>
      <c r="GG1241">
        <v>2</v>
      </c>
      <c r="GH1241">
        <v>1</v>
      </c>
      <c r="GI1241">
        <v>2</v>
      </c>
      <c r="GJ1241">
        <v>0</v>
      </c>
      <c r="GK1241">
        <v>0</v>
      </c>
      <c r="GL1241">
        <f t="shared" si="1259"/>
        <v>0</v>
      </c>
      <c r="GM1241">
        <f t="shared" si="1260"/>
        <v>12222.88</v>
      </c>
      <c r="GN1241">
        <f t="shared" si="1261"/>
        <v>12222.88</v>
      </c>
      <c r="GO1241">
        <f t="shared" si="1262"/>
        <v>0</v>
      </c>
      <c r="GP1241">
        <f t="shared" si="1263"/>
        <v>0</v>
      </c>
      <c r="GR1241">
        <v>0</v>
      </c>
      <c r="GS1241">
        <v>3</v>
      </c>
      <c r="GT1241">
        <v>0</v>
      </c>
      <c r="GU1241" t="s">
        <v>3</v>
      </c>
      <c r="GV1241">
        <f t="shared" si="1264"/>
        <v>0</v>
      </c>
      <c r="GW1241">
        <v>1</v>
      </c>
      <c r="GX1241">
        <f t="shared" si="1265"/>
        <v>0</v>
      </c>
      <c r="HA1241">
        <v>0</v>
      </c>
      <c r="HB1241">
        <v>0</v>
      </c>
      <c r="HC1241">
        <f t="shared" si="1266"/>
        <v>0</v>
      </c>
      <c r="HE1241" t="s">
        <v>3</v>
      </c>
      <c r="HF1241" t="s">
        <v>3</v>
      </c>
      <c r="HM1241" t="s">
        <v>3</v>
      </c>
      <c r="HN1241" t="s">
        <v>3</v>
      </c>
      <c r="HO1241" t="s">
        <v>3</v>
      </c>
      <c r="HP1241" t="s">
        <v>3</v>
      </c>
      <c r="HQ1241" t="s">
        <v>3</v>
      </c>
      <c r="HS1241">
        <v>0</v>
      </c>
      <c r="IK1241">
        <v>0</v>
      </c>
    </row>
    <row r="1242" spans="1:255" x14ac:dyDescent="0.25">
      <c r="A1242" s="2">
        <v>18</v>
      </c>
      <c r="B1242" s="2">
        <v>1</v>
      </c>
      <c r="C1242" s="2">
        <v>1226</v>
      </c>
      <c r="D1242" s="2"/>
      <c r="E1242" s="2" t="s">
        <v>630</v>
      </c>
      <c r="F1242" s="2" t="s">
        <v>248</v>
      </c>
      <c r="G1242" s="2" t="s">
        <v>249</v>
      </c>
      <c r="H1242" s="2" t="s">
        <v>158</v>
      </c>
      <c r="I1242" s="2">
        <f>I1236*J1242</f>
        <v>3.3494999999999995</v>
      </c>
      <c r="J1242" s="2">
        <v>101.49999999999999</v>
      </c>
      <c r="K1242" s="2">
        <v>101.5</v>
      </c>
      <c r="L1242" s="2"/>
      <c r="M1242" s="2"/>
      <c r="N1242" s="2"/>
      <c r="O1242" s="2">
        <f t="shared" si="1235"/>
        <v>2498</v>
      </c>
      <c r="P1242" s="2">
        <f t="shared" si="1236"/>
        <v>2498</v>
      </c>
      <c r="Q1242" s="2">
        <f t="shared" si="1267"/>
        <v>0</v>
      </c>
      <c r="R1242" s="2">
        <f t="shared" si="1237"/>
        <v>0</v>
      </c>
      <c r="S1242" s="2">
        <f t="shared" si="1238"/>
        <v>0</v>
      </c>
      <c r="T1242" s="2">
        <f t="shared" si="1239"/>
        <v>0</v>
      </c>
      <c r="U1242" s="2">
        <f t="shared" si="1240"/>
        <v>0</v>
      </c>
      <c r="V1242" s="2">
        <f t="shared" si="1241"/>
        <v>0</v>
      </c>
      <c r="W1242" s="2">
        <f t="shared" si="1242"/>
        <v>0</v>
      </c>
      <c r="X1242" s="2">
        <f t="shared" si="1243"/>
        <v>0</v>
      </c>
      <c r="Y1242" s="2">
        <f t="shared" si="1244"/>
        <v>0</v>
      </c>
      <c r="Z1242" s="2"/>
      <c r="AA1242" s="2">
        <v>56481265</v>
      </c>
      <c r="AB1242" s="2">
        <f t="shared" si="1245"/>
        <v>729.73</v>
      </c>
      <c r="AC1242" s="2">
        <f t="shared" si="1246"/>
        <v>729.73</v>
      </c>
      <c r="AD1242" s="2">
        <f t="shared" si="1268"/>
        <v>0</v>
      </c>
      <c r="AE1242" s="2">
        <f t="shared" si="1269"/>
        <v>0</v>
      </c>
      <c r="AF1242" s="2">
        <f t="shared" si="1269"/>
        <v>0</v>
      </c>
      <c r="AG1242" s="2">
        <f t="shared" si="1247"/>
        <v>0</v>
      </c>
      <c r="AH1242" s="2">
        <f t="shared" si="1270"/>
        <v>0</v>
      </c>
      <c r="AI1242" s="2">
        <f t="shared" si="1270"/>
        <v>0</v>
      </c>
      <c r="AJ1242" s="2">
        <f t="shared" si="1248"/>
        <v>0</v>
      </c>
      <c r="AK1242" s="2">
        <v>729.73</v>
      </c>
      <c r="AL1242" s="2">
        <v>729.73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92</v>
      </c>
      <c r="AU1242" s="2">
        <v>49</v>
      </c>
      <c r="AV1242" s="2">
        <v>1</v>
      </c>
      <c r="AW1242" s="2">
        <v>1.022</v>
      </c>
      <c r="AX1242" s="2"/>
      <c r="AY1242" s="2"/>
      <c r="AZ1242" s="2">
        <v>1</v>
      </c>
      <c r="BA1242" s="2">
        <v>1</v>
      </c>
      <c r="BB1242" s="2">
        <v>1</v>
      </c>
      <c r="BC1242" s="2">
        <v>1</v>
      </c>
      <c r="BD1242" s="2" t="s">
        <v>3</v>
      </c>
      <c r="BE1242" s="2" t="s">
        <v>3</v>
      </c>
      <c r="BF1242" s="2" t="s">
        <v>3</v>
      </c>
      <c r="BG1242" s="2" t="s">
        <v>3</v>
      </c>
      <c r="BH1242" s="2">
        <v>3</v>
      </c>
      <c r="BI1242" s="2">
        <v>1</v>
      </c>
      <c r="BJ1242" s="2" t="s">
        <v>250</v>
      </c>
      <c r="BK1242" s="2"/>
      <c r="BL1242" s="2"/>
      <c r="BM1242" s="2">
        <v>8</v>
      </c>
      <c r="BN1242" s="2">
        <v>0</v>
      </c>
      <c r="BO1242" s="2" t="s">
        <v>3</v>
      </c>
      <c r="BP1242" s="2">
        <v>0</v>
      </c>
      <c r="BQ1242" s="2">
        <v>30</v>
      </c>
      <c r="BR1242" s="2">
        <v>0</v>
      </c>
      <c r="BS1242" s="2">
        <v>1</v>
      </c>
      <c r="BT1242" s="2">
        <v>1</v>
      </c>
      <c r="BU1242" s="2">
        <v>1</v>
      </c>
      <c r="BV1242" s="2">
        <v>1</v>
      </c>
      <c r="BW1242" s="2">
        <v>1</v>
      </c>
      <c r="BX1242" s="2">
        <v>1</v>
      </c>
      <c r="BY1242" s="2" t="s">
        <v>3</v>
      </c>
      <c r="BZ1242" s="2">
        <v>92</v>
      </c>
      <c r="CA1242" s="2">
        <v>49</v>
      </c>
      <c r="CB1242" s="2" t="s">
        <v>3</v>
      </c>
      <c r="CC1242" s="2"/>
      <c r="CD1242" s="2"/>
      <c r="CE1242" s="2">
        <v>30</v>
      </c>
      <c r="CF1242" s="2">
        <v>0</v>
      </c>
      <c r="CG1242" s="2">
        <v>0</v>
      </c>
      <c r="CH1242" s="2"/>
      <c r="CI1242" s="2"/>
      <c r="CJ1242" s="2"/>
      <c r="CK1242" s="2"/>
      <c r="CL1242" s="2"/>
      <c r="CM1242" s="2">
        <v>0</v>
      </c>
      <c r="CN1242" s="2" t="s">
        <v>3</v>
      </c>
      <c r="CO1242" s="2">
        <v>0</v>
      </c>
      <c r="CP1242" s="2">
        <f t="shared" si="1249"/>
        <v>2498</v>
      </c>
      <c r="CQ1242" s="2">
        <f t="shared" si="1250"/>
        <v>745.78</v>
      </c>
      <c r="CR1242" s="2">
        <f t="shared" si="1271"/>
        <v>0</v>
      </c>
      <c r="CS1242" s="2">
        <f t="shared" si="1251"/>
        <v>0</v>
      </c>
      <c r="CT1242" s="2">
        <f t="shared" si="1252"/>
        <v>0</v>
      </c>
      <c r="CU1242" s="2">
        <f t="shared" si="1253"/>
        <v>0</v>
      </c>
      <c r="CV1242" s="2">
        <f t="shared" si="1254"/>
        <v>0</v>
      </c>
      <c r="CW1242" s="2">
        <f t="shared" si="1255"/>
        <v>0</v>
      </c>
      <c r="CX1242" s="2">
        <f t="shared" si="1256"/>
        <v>0</v>
      </c>
      <c r="CY1242" s="2">
        <f t="shared" si="1257"/>
        <v>0</v>
      </c>
      <c r="CZ1242" s="2">
        <f t="shared" si="1258"/>
        <v>0</v>
      </c>
      <c r="DA1242" s="2"/>
      <c r="DB1242" s="2"/>
      <c r="DC1242" s="2" t="s">
        <v>3</v>
      </c>
      <c r="DD1242" s="2" t="s">
        <v>3</v>
      </c>
      <c r="DE1242" s="2" t="s">
        <v>3</v>
      </c>
      <c r="DF1242" s="2" t="s">
        <v>3</v>
      </c>
      <c r="DG1242" s="2" t="s">
        <v>3</v>
      </c>
      <c r="DH1242" s="2" t="s">
        <v>3</v>
      </c>
      <c r="DI1242" s="2" t="s">
        <v>3</v>
      </c>
      <c r="DJ1242" s="2" t="s">
        <v>3</v>
      </c>
      <c r="DK1242" s="2" t="s">
        <v>3</v>
      </c>
      <c r="DL1242" s="2" t="s">
        <v>3</v>
      </c>
      <c r="DM1242" s="2" t="s">
        <v>3</v>
      </c>
      <c r="DN1242" s="2">
        <v>0</v>
      </c>
      <c r="DO1242" s="2">
        <v>0</v>
      </c>
      <c r="DP1242" s="2">
        <v>1</v>
      </c>
      <c r="DQ1242" s="2">
        <v>1</v>
      </c>
      <c r="DR1242" s="2"/>
      <c r="DS1242" s="2"/>
      <c r="DT1242" s="2"/>
      <c r="DU1242" s="2">
        <v>1007</v>
      </c>
      <c r="DV1242" s="2" t="s">
        <v>158</v>
      </c>
      <c r="DW1242" s="2" t="s">
        <v>158</v>
      </c>
      <c r="DX1242" s="2">
        <v>1</v>
      </c>
      <c r="DY1242" s="2"/>
      <c r="DZ1242" s="2" t="s">
        <v>3</v>
      </c>
      <c r="EA1242" s="2" t="s">
        <v>3</v>
      </c>
      <c r="EB1242" s="2" t="s">
        <v>3</v>
      </c>
      <c r="EC1242" s="2" t="s">
        <v>3</v>
      </c>
      <c r="ED1242" s="2"/>
      <c r="EE1242" s="2">
        <v>55586444</v>
      </c>
      <c r="EF1242" s="2">
        <v>30</v>
      </c>
      <c r="EG1242" s="2" t="s">
        <v>117</v>
      </c>
      <c r="EH1242" s="2">
        <v>0</v>
      </c>
      <c r="EI1242" s="2" t="s">
        <v>3</v>
      </c>
      <c r="EJ1242" s="2">
        <v>1</v>
      </c>
      <c r="EK1242" s="2">
        <v>8</v>
      </c>
      <c r="EL1242" s="2" t="s">
        <v>233</v>
      </c>
      <c r="EM1242" s="2" t="s">
        <v>234</v>
      </c>
      <c r="EN1242" s="2"/>
      <c r="EO1242" s="2" t="s">
        <v>3</v>
      </c>
      <c r="EP1242" s="2"/>
      <c r="EQ1242" s="2">
        <v>0</v>
      </c>
      <c r="ER1242" s="2">
        <v>729.73</v>
      </c>
      <c r="ES1242" s="2">
        <v>729.73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>
        <v>0</v>
      </c>
      <c r="FR1242" s="2">
        <v>0</v>
      </c>
      <c r="FS1242" s="2">
        <v>0</v>
      </c>
      <c r="FT1242" s="2"/>
      <c r="FU1242" s="2"/>
      <c r="FV1242" s="2"/>
      <c r="FW1242" s="2"/>
      <c r="FX1242" s="2">
        <v>92</v>
      </c>
      <c r="FY1242" s="2">
        <v>49</v>
      </c>
      <c r="FZ1242" s="2"/>
      <c r="GA1242" s="2" t="s">
        <v>3</v>
      </c>
      <c r="GB1242" s="2"/>
      <c r="GC1242" s="2"/>
      <c r="GD1242" s="2">
        <v>1</v>
      </c>
      <c r="GE1242" s="2"/>
      <c r="GF1242" s="2">
        <v>-1447999952</v>
      </c>
      <c r="GG1242" s="2">
        <v>2</v>
      </c>
      <c r="GH1242" s="2">
        <v>1</v>
      </c>
      <c r="GI1242" s="2">
        <v>-2</v>
      </c>
      <c r="GJ1242" s="2">
        <v>0</v>
      </c>
      <c r="GK1242" s="2">
        <v>0</v>
      </c>
      <c r="GL1242" s="2">
        <f t="shared" si="1259"/>
        <v>0</v>
      </c>
      <c r="GM1242" s="2">
        <f t="shared" si="1260"/>
        <v>2498</v>
      </c>
      <c r="GN1242" s="2">
        <f t="shared" si="1261"/>
        <v>2498</v>
      </c>
      <c r="GO1242" s="2">
        <f t="shared" si="1262"/>
        <v>0</v>
      </c>
      <c r="GP1242" s="2">
        <f t="shared" si="1263"/>
        <v>0</v>
      </c>
      <c r="GQ1242" s="2"/>
      <c r="GR1242" s="2">
        <v>0</v>
      </c>
      <c r="GS1242" s="2">
        <v>3</v>
      </c>
      <c r="GT1242" s="2">
        <v>0</v>
      </c>
      <c r="GU1242" s="2" t="s">
        <v>3</v>
      </c>
      <c r="GV1242" s="2">
        <f t="shared" si="1264"/>
        <v>0</v>
      </c>
      <c r="GW1242" s="2">
        <v>1</v>
      </c>
      <c r="GX1242" s="2">
        <f t="shared" si="1265"/>
        <v>0</v>
      </c>
      <c r="GY1242" s="2"/>
      <c r="GZ1242" s="2"/>
      <c r="HA1242" s="2">
        <v>0</v>
      </c>
      <c r="HB1242" s="2">
        <v>0</v>
      </c>
      <c r="HC1242" s="2">
        <f t="shared" si="1266"/>
        <v>0</v>
      </c>
      <c r="HD1242" s="2"/>
      <c r="HE1242" s="2" t="s">
        <v>3</v>
      </c>
      <c r="HF1242" s="2" t="s">
        <v>3</v>
      </c>
      <c r="HG1242" s="2"/>
      <c r="HH1242" s="2"/>
      <c r="HI1242" s="2"/>
      <c r="HJ1242" s="2"/>
      <c r="HK1242" s="2"/>
      <c r="HL1242" s="2"/>
      <c r="HM1242" s="2" t="s">
        <v>3</v>
      </c>
      <c r="HN1242" s="2" t="s">
        <v>3</v>
      </c>
      <c r="HO1242" s="2" t="s">
        <v>3</v>
      </c>
      <c r="HP1242" s="2" t="s">
        <v>3</v>
      </c>
      <c r="HQ1242" s="2" t="s">
        <v>3</v>
      </c>
      <c r="HR1242" s="2"/>
      <c r="HS1242" s="2">
        <v>0</v>
      </c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>
        <v>0</v>
      </c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</row>
    <row r="1243" spans="1:255" x14ac:dyDescent="0.25">
      <c r="A1243">
        <v>18</v>
      </c>
      <c r="B1243">
        <v>1</v>
      </c>
      <c r="C1243">
        <v>1243</v>
      </c>
      <c r="E1243" t="s">
        <v>630</v>
      </c>
      <c r="F1243" t="s">
        <v>248</v>
      </c>
      <c r="G1243" t="s">
        <v>249</v>
      </c>
      <c r="H1243" t="s">
        <v>158</v>
      </c>
      <c r="I1243">
        <f>I1237*J1243</f>
        <v>3.3494999999999995</v>
      </c>
      <c r="J1243">
        <v>101.49999999999999</v>
      </c>
      <c r="K1243">
        <v>101.5</v>
      </c>
      <c r="O1243">
        <f t="shared" si="1235"/>
        <v>25179.84</v>
      </c>
      <c r="P1243">
        <f t="shared" si="1236"/>
        <v>25179.84</v>
      </c>
      <c r="Q1243">
        <f t="shared" si="1267"/>
        <v>0</v>
      </c>
      <c r="R1243">
        <f t="shared" si="1237"/>
        <v>0</v>
      </c>
      <c r="S1243">
        <f t="shared" si="1238"/>
        <v>0</v>
      </c>
      <c r="T1243">
        <f t="shared" si="1239"/>
        <v>0</v>
      </c>
      <c r="U1243">
        <f t="shared" si="1240"/>
        <v>0</v>
      </c>
      <c r="V1243">
        <f t="shared" si="1241"/>
        <v>0</v>
      </c>
      <c r="W1243">
        <f t="shared" si="1242"/>
        <v>0</v>
      </c>
      <c r="X1243">
        <f t="shared" si="1243"/>
        <v>0</v>
      </c>
      <c r="Y1243">
        <f t="shared" si="1244"/>
        <v>0</v>
      </c>
      <c r="AA1243">
        <v>56481267</v>
      </c>
      <c r="AB1243">
        <f t="shared" si="1245"/>
        <v>729.73</v>
      </c>
      <c r="AC1243">
        <f t="shared" si="1246"/>
        <v>729.73</v>
      </c>
      <c r="AD1243">
        <f t="shared" si="1268"/>
        <v>0</v>
      </c>
      <c r="AE1243">
        <f t="shared" si="1269"/>
        <v>0</v>
      </c>
      <c r="AF1243">
        <f t="shared" si="1269"/>
        <v>0</v>
      </c>
      <c r="AG1243">
        <f t="shared" si="1247"/>
        <v>0</v>
      </c>
      <c r="AH1243">
        <f t="shared" si="1270"/>
        <v>0</v>
      </c>
      <c r="AI1243">
        <f t="shared" si="1270"/>
        <v>0</v>
      </c>
      <c r="AJ1243">
        <f t="shared" si="1248"/>
        <v>0</v>
      </c>
      <c r="AK1243">
        <v>729.73</v>
      </c>
      <c r="AL1243">
        <v>729.73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92</v>
      </c>
      <c r="AU1243">
        <v>49</v>
      </c>
      <c r="AV1243">
        <v>1</v>
      </c>
      <c r="AW1243">
        <v>1.022</v>
      </c>
      <c r="AZ1243">
        <v>1</v>
      </c>
      <c r="BA1243">
        <v>1</v>
      </c>
      <c r="BB1243">
        <v>1</v>
      </c>
      <c r="BC1243">
        <v>10.08</v>
      </c>
      <c r="BD1243" t="s">
        <v>3</v>
      </c>
      <c r="BE1243" t="s">
        <v>3</v>
      </c>
      <c r="BF1243" t="s">
        <v>3</v>
      </c>
      <c r="BG1243" t="s">
        <v>3</v>
      </c>
      <c r="BH1243">
        <v>3</v>
      </c>
      <c r="BI1243">
        <v>1</v>
      </c>
      <c r="BJ1243" t="s">
        <v>250</v>
      </c>
      <c r="BM1243">
        <v>8</v>
      </c>
      <c r="BN1243">
        <v>0</v>
      </c>
      <c r="BO1243" t="s">
        <v>248</v>
      </c>
      <c r="BP1243">
        <v>1</v>
      </c>
      <c r="BQ1243">
        <v>30</v>
      </c>
      <c r="BR1243">
        <v>0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 t="s">
        <v>3</v>
      </c>
      <c r="BZ1243">
        <v>92</v>
      </c>
      <c r="CA1243">
        <v>49</v>
      </c>
      <c r="CB1243" t="s">
        <v>3</v>
      </c>
      <c r="CE1243">
        <v>30</v>
      </c>
      <c r="CF1243">
        <v>0</v>
      </c>
      <c r="CG1243">
        <v>0</v>
      </c>
      <c r="CM1243">
        <v>0</v>
      </c>
      <c r="CN1243" t="s">
        <v>3</v>
      </c>
      <c r="CO1243">
        <v>0</v>
      </c>
      <c r="CP1243">
        <f t="shared" si="1249"/>
        <v>25179.84</v>
      </c>
      <c r="CQ1243">
        <f t="shared" si="1250"/>
        <v>7517.46</v>
      </c>
      <c r="CR1243">
        <f t="shared" si="1271"/>
        <v>0</v>
      </c>
      <c r="CS1243">
        <f t="shared" si="1251"/>
        <v>0</v>
      </c>
      <c r="CT1243">
        <f t="shared" si="1252"/>
        <v>0</v>
      </c>
      <c r="CU1243">
        <f t="shared" si="1253"/>
        <v>0</v>
      </c>
      <c r="CV1243">
        <f t="shared" si="1254"/>
        <v>0</v>
      </c>
      <c r="CW1243">
        <f t="shared" si="1255"/>
        <v>0</v>
      </c>
      <c r="CX1243">
        <f t="shared" si="1256"/>
        <v>0</v>
      </c>
      <c r="CY1243">
        <f t="shared" si="1257"/>
        <v>0</v>
      </c>
      <c r="CZ1243">
        <f t="shared" si="1258"/>
        <v>0</v>
      </c>
      <c r="DC1243" t="s">
        <v>3</v>
      </c>
      <c r="DD1243" t="s">
        <v>3</v>
      </c>
      <c r="DE1243" t="s">
        <v>3</v>
      </c>
      <c r="DF1243" t="s">
        <v>3</v>
      </c>
      <c r="DG1243" t="s">
        <v>3</v>
      </c>
      <c r="DH1243" t="s">
        <v>3</v>
      </c>
      <c r="DI1243" t="s">
        <v>3</v>
      </c>
      <c r="DJ1243" t="s">
        <v>3</v>
      </c>
      <c r="DK1243" t="s">
        <v>3</v>
      </c>
      <c r="DL1243" t="s">
        <v>3</v>
      </c>
      <c r="DM1243" t="s">
        <v>3</v>
      </c>
      <c r="DN1243">
        <v>0</v>
      </c>
      <c r="DO1243">
        <v>0</v>
      </c>
      <c r="DP1243">
        <v>1</v>
      </c>
      <c r="DQ1243">
        <v>1</v>
      </c>
      <c r="DU1243">
        <v>1007</v>
      </c>
      <c r="DV1243" t="s">
        <v>158</v>
      </c>
      <c r="DW1243" t="s">
        <v>158</v>
      </c>
      <c r="DX1243">
        <v>1</v>
      </c>
      <c r="DZ1243" t="s">
        <v>3</v>
      </c>
      <c r="EA1243" t="s">
        <v>3</v>
      </c>
      <c r="EB1243" t="s">
        <v>3</v>
      </c>
      <c r="EC1243" t="s">
        <v>3</v>
      </c>
      <c r="EE1243">
        <v>55586444</v>
      </c>
      <c r="EF1243">
        <v>30</v>
      </c>
      <c r="EG1243" t="s">
        <v>117</v>
      </c>
      <c r="EH1243">
        <v>0</v>
      </c>
      <c r="EI1243" t="s">
        <v>3</v>
      </c>
      <c r="EJ1243">
        <v>1</v>
      </c>
      <c r="EK1243">
        <v>8</v>
      </c>
      <c r="EL1243" t="s">
        <v>233</v>
      </c>
      <c r="EM1243" t="s">
        <v>234</v>
      </c>
      <c r="EO1243" t="s">
        <v>3</v>
      </c>
      <c r="EQ1243">
        <v>0</v>
      </c>
      <c r="ER1243">
        <v>729.73</v>
      </c>
      <c r="ES1243">
        <v>729.73</v>
      </c>
      <c r="ET1243">
        <v>0</v>
      </c>
      <c r="EU1243">
        <v>0</v>
      </c>
      <c r="EV1243">
        <v>0</v>
      </c>
      <c r="EW1243">
        <v>0</v>
      </c>
      <c r="EX1243">
        <v>0</v>
      </c>
      <c r="FQ1243">
        <v>0</v>
      </c>
      <c r="FR1243">
        <v>0</v>
      </c>
      <c r="FS1243">
        <v>0</v>
      </c>
      <c r="FX1243">
        <v>92</v>
      </c>
      <c r="FY1243">
        <v>49</v>
      </c>
      <c r="GA1243" t="s">
        <v>3</v>
      </c>
      <c r="GD1243">
        <v>1</v>
      </c>
      <c r="GF1243">
        <v>-1447999952</v>
      </c>
      <c r="GG1243">
        <v>2</v>
      </c>
      <c r="GH1243">
        <v>1</v>
      </c>
      <c r="GI1243">
        <v>2</v>
      </c>
      <c r="GJ1243">
        <v>0</v>
      </c>
      <c r="GK1243">
        <v>0</v>
      </c>
      <c r="GL1243">
        <f t="shared" si="1259"/>
        <v>0</v>
      </c>
      <c r="GM1243">
        <f t="shared" si="1260"/>
        <v>25179.84</v>
      </c>
      <c r="GN1243">
        <f t="shared" si="1261"/>
        <v>25179.84</v>
      </c>
      <c r="GO1243">
        <f t="shared" si="1262"/>
        <v>0</v>
      </c>
      <c r="GP1243">
        <f t="shared" si="1263"/>
        <v>0</v>
      </c>
      <c r="GR1243">
        <v>0</v>
      </c>
      <c r="GS1243">
        <v>3</v>
      </c>
      <c r="GT1243">
        <v>0</v>
      </c>
      <c r="GU1243" t="s">
        <v>3</v>
      </c>
      <c r="GV1243">
        <f t="shared" si="1264"/>
        <v>0</v>
      </c>
      <c r="GW1243">
        <v>1</v>
      </c>
      <c r="GX1243">
        <f t="shared" si="1265"/>
        <v>0</v>
      </c>
      <c r="HA1243">
        <v>0</v>
      </c>
      <c r="HB1243">
        <v>0</v>
      </c>
      <c r="HC1243">
        <f t="shared" si="1266"/>
        <v>0</v>
      </c>
      <c r="HE1243" t="s">
        <v>3</v>
      </c>
      <c r="HF1243" t="s">
        <v>3</v>
      </c>
      <c r="HM1243" t="s">
        <v>3</v>
      </c>
      <c r="HN1243" t="s">
        <v>3</v>
      </c>
      <c r="HO1243" t="s">
        <v>3</v>
      </c>
      <c r="HP1243" t="s">
        <v>3</v>
      </c>
      <c r="HQ1243" t="s">
        <v>3</v>
      </c>
      <c r="HS1243">
        <v>0</v>
      </c>
      <c r="IK1243">
        <v>0</v>
      </c>
    </row>
    <row r="1245" spans="1:255" ht="13" x14ac:dyDescent="0.3">
      <c r="A1245" s="3">
        <v>51</v>
      </c>
      <c r="B1245" s="3">
        <f>B1219</f>
        <v>1</v>
      </c>
      <c r="C1245" s="3">
        <f>A1219</f>
        <v>4</v>
      </c>
      <c r="D1245" s="3">
        <f>ROW(A1219)</f>
        <v>1219</v>
      </c>
      <c r="E1245" s="3"/>
      <c r="F1245" s="3" t="str">
        <f>IF(F1219&lt;&gt;"",F1219,"")</f>
        <v/>
      </c>
      <c r="G1245" s="3" t="str">
        <f>IF(G1219&lt;&gt;"",G1219,"")</f>
        <v>Замена входных площадок: №2 в осях 1/Б-В, №3 в осях 1/Г-Д, №4 в осях 23/Г-Д (КР-18)</v>
      </c>
      <c r="H1245" s="3">
        <v>0</v>
      </c>
      <c r="I1245" s="3"/>
      <c r="J1245" s="3"/>
      <c r="K1245" s="3"/>
      <c r="L1245" s="3"/>
      <c r="M1245" s="3"/>
      <c r="N1245" s="3"/>
      <c r="O1245" s="3">
        <f t="shared" ref="O1245:T1245" si="1272">ROUND(AB1245,2)</f>
        <v>6523</v>
      </c>
      <c r="P1245" s="3">
        <f t="shared" si="1272"/>
        <v>5872.1</v>
      </c>
      <c r="Q1245" s="3">
        <f t="shared" si="1272"/>
        <v>349.81</v>
      </c>
      <c r="R1245" s="3">
        <f t="shared" si="1272"/>
        <v>34.229999999999997</v>
      </c>
      <c r="S1245" s="3">
        <f t="shared" si="1272"/>
        <v>301.08999999999997</v>
      </c>
      <c r="T1245" s="3">
        <f t="shared" si="1272"/>
        <v>0</v>
      </c>
      <c r="U1245" s="3">
        <f>AH1245</f>
        <v>25.648998193499999</v>
      </c>
      <c r="V1245" s="3">
        <f>AI1245</f>
        <v>0</v>
      </c>
      <c r="W1245" s="3">
        <f>ROUND(AJ1245,2)</f>
        <v>0</v>
      </c>
      <c r="X1245" s="3">
        <f>ROUND(AK1245,2)</f>
        <v>308.33999999999997</v>
      </c>
      <c r="Y1245" s="3">
        <f>ROUND(AL1245,2)</f>
        <v>166.87</v>
      </c>
      <c r="Z1245" s="3"/>
      <c r="AA1245" s="3"/>
      <c r="AB1245" s="3">
        <f>ROUND(SUMIF(AA1223:AA1243,"=56481265",O1223:O1243),2)</f>
        <v>6523</v>
      </c>
      <c r="AC1245" s="3">
        <f>ROUND(SUMIF(AA1223:AA1243,"=56481265",P1223:P1243),2)</f>
        <v>5872.1</v>
      </c>
      <c r="AD1245" s="3">
        <f>ROUND(SUMIF(AA1223:AA1243,"=56481265",Q1223:Q1243),2)</f>
        <v>349.81</v>
      </c>
      <c r="AE1245" s="3">
        <f>ROUND(SUMIF(AA1223:AA1243,"=56481265",R1223:R1243),2)</f>
        <v>34.229999999999997</v>
      </c>
      <c r="AF1245" s="3">
        <f>ROUND(SUMIF(AA1223:AA1243,"=56481265",S1223:S1243),2)</f>
        <v>301.08999999999997</v>
      </c>
      <c r="AG1245" s="3">
        <f>ROUND(SUMIF(AA1223:AA1243,"=56481265",T1223:T1243),2)</f>
        <v>0</v>
      </c>
      <c r="AH1245" s="3">
        <f>SUMIF(AA1223:AA1243,"=56481265",U1223:U1243)</f>
        <v>25.648998193499999</v>
      </c>
      <c r="AI1245" s="3">
        <f>SUMIF(AA1223:AA1243,"=56481265",V1223:V1243)</f>
        <v>0</v>
      </c>
      <c r="AJ1245" s="3">
        <f>ROUND(SUMIF(AA1223:AA1243,"=56481265",W1223:W1243),2)</f>
        <v>0</v>
      </c>
      <c r="AK1245" s="3">
        <f>ROUND(SUMIF(AA1223:AA1243,"=56481265",X1223:X1243),2)</f>
        <v>308.33999999999997</v>
      </c>
      <c r="AL1245" s="3">
        <f>ROUND(SUMIF(AA1223:AA1243,"=56481265",Y1223:Y1243),2)</f>
        <v>166.87</v>
      </c>
      <c r="AM1245" s="3"/>
      <c r="AN1245" s="3"/>
      <c r="AO1245" s="3">
        <f t="shared" ref="AO1245:BD1245" si="1273">ROUND(BX1245,2)</f>
        <v>0</v>
      </c>
      <c r="AP1245" s="3">
        <f t="shared" si="1273"/>
        <v>0</v>
      </c>
      <c r="AQ1245" s="3">
        <f t="shared" si="1273"/>
        <v>0</v>
      </c>
      <c r="AR1245" s="3">
        <f t="shared" si="1273"/>
        <v>6998.21</v>
      </c>
      <c r="AS1245" s="3">
        <f t="shared" si="1273"/>
        <v>6998.21</v>
      </c>
      <c r="AT1245" s="3">
        <f t="shared" si="1273"/>
        <v>0</v>
      </c>
      <c r="AU1245" s="3">
        <f t="shared" si="1273"/>
        <v>0</v>
      </c>
      <c r="AV1245" s="3">
        <f t="shared" si="1273"/>
        <v>5872.1</v>
      </c>
      <c r="AW1245" s="3">
        <f t="shared" si="1273"/>
        <v>5872.1</v>
      </c>
      <c r="AX1245" s="3">
        <f t="shared" si="1273"/>
        <v>0</v>
      </c>
      <c r="AY1245" s="3">
        <f t="shared" si="1273"/>
        <v>5872.1</v>
      </c>
      <c r="AZ1245" s="3">
        <f t="shared" si="1273"/>
        <v>0</v>
      </c>
      <c r="BA1245" s="3">
        <f t="shared" si="1273"/>
        <v>0</v>
      </c>
      <c r="BB1245" s="3">
        <f t="shared" si="1273"/>
        <v>0</v>
      </c>
      <c r="BC1245" s="3">
        <f t="shared" si="1273"/>
        <v>0</v>
      </c>
      <c r="BD1245" s="3">
        <f t="shared" si="1273"/>
        <v>0</v>
      </c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>
        <f>ROUND(SUMIF(AA1223:AA1243,"=56481265",FQ1223:FQ1243),2)</f>
        <v>0</v>
      </c>
      <c r="BY1245" s="3">
        <f>ROUND(SUMIF(AA1223:AA1243,"=56481265",FR1223:FR1243),2)</f>
        <v>0</v>
      </c>
      <c r="BZ1245" s="3">
        <f>ROUND(SUMIF(AA1223:AA1243,"=56481265",GL1223:GL1243),2)</f>
        <v>0</v>
      </c>
      <c r="CA1245" s="3">
        <f>ROUND(SUMIF(AA1223:AA1243,"=56481265",GM1223:GM1243),2)</f>
        <v>6998.21</v>
      </c>
      <c r="CB1245" s="3">
        <f>ROUND(SUMIF(AA1223:AA1243,"=56481265",GN1223:GN1243),2)</f>
        <v>6998.21</v>
      </c>
      <c r="CC1245" s="3">
        <f>ROUND(SUMIF(AA1223:AA1243,"=56481265",GO1223:GO1243),2)</f>
        <v>0</v>
      </c>
      <c r="CD1245" s="3">
        <f>ROUND(SUMIF(AA1223:AA1243,"=56481265",GP1223:GP1243),2)</f>
        <v>0</v>
      </c>
      <c r="CE1245" s="3">
        <f>AC1245-BX1245</f>
        <v>5872.1</v>
      </c>
      <c r="CF1245" s="3">
        <f>AC1245-BY1245</f>
        <v>5872.1</v>
      </c>
      <c r="CG1245" s="3">
        <f>BX1245-BZ1245</f>
        <v>0</v>
      </c>
      <c r="CH1245" s="3">
        <f>AC1245-BX1245-BY1245+BZ1245</f>
        <v>5872.1</v>
      </c>
      <c r="CI1245" s="3">
        <f>BY1245-BZ1245</f>
        <v>0</v>
      </c>
      <c r="CJ1245" s="3">
        <f>ROUND(SUMIF(AA1223:AA1243,"=56481265",GX1223:GX1243),2)</f>
        <v>0</v>
      </c>
      <c r="CK1245" s="3">
        <f>ROUND(SUMIF(AA1223:AA1243,"=56481265",GY1223:GY1243),2)</f>
        <v>0</v>
      </c>
      <c r="CL1245" s="3">
        <f>ROUND(SUMIF(AA1223:AA1243,"=56481265",GZ1223:GZ1243),2)</f>
        <v>0</v>
      </c>
      <c r="CM1245" s="3">
        <f>ROUND(SUMIF(AA1223:AA1243,"=56481265",HD1223:HD1243),2)</f>
        <v>0</v>
      </c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4">
        <f t="shared" ref="DG1245:DL1245" si="1274">ROUND(DT1245,2)</f>
        <v>81152.33</v>
      </c>
      <c r="DH1245" s="4">
        <f t="shared" si="1274"/>
        <v>61847.040000000001</v>
      </c>
      <c r="DI1245" s="4">
        <f t="shared" si="1274"/>
        <v>4907.16</v>
      </c>
      <c r="DJ1245" s="4">
        <f t="shared" si="1274"/>
        <v>1636.88</v>
      </c>
      <c r="DK1245" s="4">
        <f t="shared" si="1274"/>
        <v>14398.13</v>
      </c>
      <c r="DL1245" s="4">
        <f t="shared" si="1274"/>
        <v>0</v>
      </c>
      <c r="DM1245" s="4">
        <f>DZ1245</f>
        <v>25.648998193499999</v>
      </c>
      <c r="DN1245" s="4">
        <f>EA1245</f>
        <v>0</v>
      </c>
      <c r="DO1245" s="4">
        <f>ROUND(EB1245,2)</f>
        <v>0</v>
      </c>
      <c r="DP1245" s="4">
        <f>ROUND(EC1245,2)</f>
        <v>14744.51</v>
      </c>
      <c r="DQ1245" s="4">
        <f>ROUND(ED1245,2)</f>
        <v>7979.54</v>
      </c>
      <c r="DR1245" s="4"/>
      <c r="DS1245" s="4"/>
      <c r="DT1245" s="4">
        <f>ROUND(SUMIF(AA1223:AA1243,"=56481267",O1223:O1243),2)</f>
        <v>81152.33</v>
      </c>
      <c r="DU1245" s="4">
        <f>ROUND(SUMIF(AA1223:AA1243,"=56481267",P1223:P1243),2)</f>
        <v>61847.040000000001</v>
      </c>
      <c r="DV1245" s="4">
        <f>ROUND(SUMIF(AA1223:AA1243,"=56481267",Q1223:Q1243),2)</f>
        <v>4907.16</v>
      </c>
      <c r="DW1245" s="4">
        <f>ROUND(SUMIF(AA1223:AA1243,"=56481267",R1223:R1243),2)</f>
        <v>1636.88</v>
      </c>
      <c r="DX1245" s="4">
        <f>ROUND(SUMIF(AA1223:AA1243,"=56481267",S1223:S1243),2)</f>
        <v>14398.13</v>
      </c>
      <c r="DY1245" s="4">
        <f>ROUND(SUMIF(AA1223:AA1243,"=56481267",T1223:T1243),2)</f>
        <v>0</v>
      </c>
      <c r="DZ1245" s="4">
        <f>SUMIF(AA1223:AA1243,"=56481267",U1223:U1243)</f>
        <v>25.648998193499999</v>
      </c>
      <c r="EA1245" s="4">
        <f>SUMIF(AA1223:AA1243,"=56481267",V1223:V1243)</f>
        <v>0</v>
      </c>
      <c r="EB1245" s="4">
        <f>ROUND(SUMIF(AA1223:AA1243,"=56481267",W1223:W1243),2)</f>
        <v>0</v>
      </c>
      <c r="EC1245" s="4">
        <f>ROUND(SUMIF(AA1223:AA1243,"=56481267",X1223:X1243),2)</f>
        <v>14744.51</v>
      </c>
      <c r="ED1245" s="4">
        <f>ROUND(SUMIF(AA1223:AA1243,"=56481267",Y1223:Y1243),2)</f>
        <v>7979.54</v>
      </c>
      <c r="EE1245" s="4"/>
      <c r="EF1245" s="4"/>
      <c r="EG1245" s="4">
        <f t="shared" ref="EG1245:EV1245" si="1275">ROUND(FP1245,2)</f>
        <v>0</v>
      </c>
      <c r="EH1245" s="4">
        <f t="shared" si="1275"/>
        <v>0</v>
      </c>
      <c r="EI1245" s="4">
        <f t="shared" si="1275"/>
        <v>0</v>
      </c>
      <c r="EJ1245" s="4">
        <f t="shared" si="1275"/>
        <v>103876.38</v>
      </c>
      <c r="EK1245" s="4">
        <f t="shared" si="1275"/>
        <v>103876.38</v>
      </c>
      <c r="EL1245" s="4">
        <f t="shared" si="1275"/>
        <v>0</v>
      </c>
      <c r="EM1245" s="4">
        <f t="shared" si="1275"/>
        <v>0</v>
      </c>
      <c r="EN1245" s="4">
        <f t="shared" si="1275"/>
        <v>61847.040000000001</v>
      </c>
      <c r="EO1245" s="4">
        <f t="shared" si="1275"/>
        <v>61847.040000000001</v>
      </c>
      <c r="EP1245" s="4">
        <f t="shared" si="1275"/>
        <v>0</v>
      </c>
      <c r="EQ1245" s="4">
        <f t="shared" si="1275"/>
        <v>61847.040000000001</v>
      </c>
      <c r="ER1245" s="4">
        <f t="shared" si="1275"/>
        <v>0</v>
      </c>
      <c r="ES1245" s="4">
        <f t="shared" si="1275"/>
        <v>0</v>
      </c>
      <c r="ET1245" s="4">
        <f t="shared" si="1275"/>
        <v>0</v>
      </c>
      <c r="EU1245" s="4">
        <f t="shared" si="1275"/>
        <v>0</v>
      </c>
      <c r="EV1245" s="4">
        <f t="shared" si="1275"/>
        <v>0</v>
      </c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>
        <f>ROUND(SUMIF(AA1223:AA1243,"=56481267",FQ1223:FQ1243),2)</f>
        <v>0</v>
      </c>
      <c r="FQ1245" s="4">
        <f>ROUND(SUMIF(AA1223:AA1243,"=56481267",FR1223:FR1243),2)</f>
        <v>0</v>
      </c>
      <c r="FR1245" s="4">
        <f>ROUND(SUMIF(AA1223:AA1243,"=56481267",GL1223:GL1243),2)</f>
        <v>0</v>
      </c>
      <c r="FS1245" s="4">
        <f>ROUND(SUMIF(AA1223:AA1243,"=56481267",GM1223:GM1243),2)</f>
        <v>103876.38</v>
      </c>
      <c r="FT1245" s="4">
        <f>ROUND(SUMIF(AA1223:AA1243,"=56481267",GN1223:GN1243),2)</f>
        <v>103876.38</v>
      </c>
      <c r="FU1245" s="4">
        <f>ROUND(SUMIF(AA1223:AA1243,"=56481267",GO1223:GO1243),2)</f>
        <v>0</v>
      </c>
      <c r="FV1245" s="4">
        <f>ROUND(SUMIF(AA1223:AA1243,"=56481267",GP1223:GP1243),2)</f>
        <v>0</v>
      </c>
      <c r="FW1245" s="4">
        <f>DU1245-FP1245</f>
        <v>61847.040000000001</v>
      </c>
      <c r="FX1245" s="4">
        <f>DU1245-FQ1245</f>
        <v>61847.040000000001</v>
      </c>
      <c r="FY1245" s="4">
        <f>FP1245-FR1245</f>
        <v>0</v>
      </c>
      <c r="FZ1245" s="4">
        <f>DU1245-FP1245-FQ1245+FR1245</f>
        <v>61847.040000000001</v>
      </c>
      <c r="GA1245" s="4">
        <f>FQ1245-FR1245</f>
        <v>0</v>
      </c>
      <c r="GB1245" s="4">
        <f>ROUND(SUMIF(AA1223:AA1243,"=56481267",GX1223:GX1243),2)</f>
        <v>0</v>
      </c>
      <c r="GC1245" s="4">
        <f>ROUND(SUMIF(AA1223:AA1243,"=56481267",GY1223:GY1243),2)</f>
        <v>0</v>
      </c>
      <c r="GD1245" s="4">
        <f>ROUND(SUMIF(AA1223:AA1243,"=56481267",GZ1223:GZ1243),2)</f>
        <v>0</v>
      </c>
      <c r="GE1245" s="4">
        <f>ROUND(SUMIF(AA1223:AA1243,"=56481267",HD1223:HD1243),2)</f>
        <v>0</v>
      </c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>
        <v>0</v>
      </c>
    </row>
    <row r="1247" spans="1:255" ht="13" x14ac:dyDescent="0.3">
      <c r="A1247" s="5">
        <v>50</v>
      </c>
      <c r="B1247" s="5">
        <v>0</v>
      </c>
      <c r="C1247" s="5">
        <v>0</v>
      </c>
      <c r="D1247" s="5">
        <v>1</v>
      </c>
      <c r="E1247" s="5">
        <v>201</v>
      </c>
      <c r="F1247" s="5">
        <f>ROUND(Source!O1245,O1247)</f>
        <v>6523</v>
      </c>
      <c r="G1247" s="5" t="s">
        <v>57</v>
      </c>
      <c r="H1247" s="5" t="s">
        <v>58</v>
      </c>
      <c r="I1247" s="5"/>
      <c r="J1247" s="5"/>
      <c r="K1247" s="5">
        <v>201</v>
      </c>
      <c r="L1247" s="5">
        <v>1</v>
      </c>
      <c r="M1247" s="5">
        <v>3</v>
      </c>
      <c r="N1247" s="5" t="s">
        <v>3</v>
      </c>
      <c r="O1247" s="5">
        <v>2</v>
      </c>
      <c r="P1247" s="5">
        <f>ROUND(Source!DG1245,O1247)</f>
        <v>81152.33</v>
      </c>
      <c r="Q1247" s="5"/>
      <c r="R1247" s="5"/>
      <c r="S1247" s="5"/>
      <c r="T1247" s="5"/>
      <c r="U1247" s="5"/>
      <c r="V1247" s="5"/>
      <c r="W1247" s="5">
        <v>6523</v>
      </c>
      <c r="X1247" s="5">
        <v>1</v>
      </c>
      <c r="Y1247" s="5">
        <v>6523</v>
      </c>
      <c r="Z1247" s="5">
        <v>81152.33</v>
      </c>
      <c r="AA1247" s="5">
        <v>1</v>
      </c>
      <c r="AB1247" s="5">
        <v>81152.33</v>
      </c>
    </row>
    <row r="1248" spans="1:255" ht="13" x14ac:dyDescent="0.3">
      <c r="A1248" s="5">
        <v>50</v>
      </c>
      <c r="B1248" s="5">
        <v>0</v>
      </c>
      <c r="C1248" s="5">
        <v>0</v>
      </c>
      <c r="D1248" s="5">
        <v>1</v>
      </c>
      <c r="E1248" s="5">
        <v>202</v>
      </c>
      <c r="F1248" s="5">
        <f>ROUND(Source!P1245,O1248)</f>
        <v>5872.1</v>
      </c>
      <c r="G1248" s="5" t="s">
        <v>59</v>
      </c>
      <c r="H1248" s="5" t="s">
        <v>60</v>
      </c>
      <c r="I1248" s="5"/>
      <c r="J1248" s="5"/>
      <c r="K1248" s="5">
        <v>202</v>
      </c>
      <c r="L1248" s="5">
        <v>2</v>
      </c>
      <c r="M1248" s="5">
        <v>3</v>
      </c>
      <c r="N1248" s="5" t="s">
        <v>3</v>
      </c>
      <c r="O1248" s="5">
        <v>2</v>
      </c>
      <c r="P1248" s="5">
        <f>ROUND(Source!DH1245,O1248)</f>
        <v>61847.040000000001</v>
      </c>
      <c r="Q1248" s="5"/>
      <c r="R1248" s="5"/>
      <c r="S1248" s="5"/>
      <c r="T1248" s="5"/>
      <c r="U1248" s="5"/>
      <c r="V1248" s="5"/>
      <c r="W1248" s="5">
        <v>5872.1</v>
      </c>
      <c r="X1248" s="5">
        <v>1</v>
      </c>
      <c r="Y1248" s="5">
        <v>5872.1</v>
      </c>
      <c r="Z1248" s="5">
        <v>61847.040000000001</v>
      </c>
      <c r="AA1248" s="5">
        <v>1</v>
      </c>
      <c r="AB1248" s="5">
        <v>61847.040000000001</v>
      </c>
    </row>
    <row r="1249" spans="1:28" ht="13" x14ac:dyDescent="0.3">
      <c r="A1249" s="5">
        <v>50</v>
      </c>
      <c r="B1249" s="5">
        <v>0</v>
      </c>
      <c r="C1249" s="5">
        <v>0</v>
      </c>
      <c r="D1249" s="5">
        <v>1</v>
      </c>
      <c r="E1249" s="5">
        <v>222</v>
      </c>
      <c r="F1249" s="5">
        <f>ROUND(Source!AO1245,O1249)</f>
        <v>0</v>
      </c>
      <c r="G1249" s="5" t="s">
        <v>61</v>
      </c>
      <c r="H1249" s="5" t="s">
        <v>62</v>
      </c>
      <c r="I1249" s="5"/>
      <c r="J1249" s="5"/>
      <c r="K1249" s="5">
        <v>222</v>
      </c>
      <c r="L1249" s="5">
        <v>3</v>
      </c>
      <c r="M1249" s="5">
        <v>3</v>
      </c>
      <c r="N1249" s="5" t="s">
        <v>3</v>
      </c>
      <c r="O1249" s="5">
        <v>2</v>
      </c>
      <c r="P1249" s="5">
        <f>ROUND(Source!EG1245,O1249)</f>
        <v>0</v>
      </c>
      <c r="Q1249" s="5"/>
      <c r="R1249" s="5"/>
      <c r="S1249" s="5"/>
      <c r="T1249" s="5"/>
      <c r="U1249" s="5"/>
      <c r="V1249" s="5"/>
      <c r="W1249" s="5">
        <v>0</v>
      </c>
      <c r="X1249" s="5">
        <v>1</v>
      </c>
      <c r="Y1249" s="5">
        <v>0</v>
      </c>
      <c r="Z1249" s="5">
        <v>0</v>
      </c>
      <c r="AA1249" s="5">
        <v>1</v>
      </c>
      <c r="AB1249" s="5">
        <v>0</v>
      </c>
    </row>
    <row r="1250" spans="1:28" ht="13" x14ac:dyDescent="0.3">
      <c r="A1250" s="5">
        <v>50</v>
      </c>
      <c r="B1250" s="5">
        <v>0</v>
      </c>
      <c r="C1250" s="5">
        <v>0</v>
      </c>
      <c r="D1250" s="5">
        <v>1</v>
      </c>
      <c r="E1250" s="5">
        <v>225</v>
      </c>
      <c r="F1250" s="5">
        <f>ROUND(Source!AV1245,O1250)</f>
        <v>5872.1</v>
      </c>
      <c r="G1250" s="5" t="s">
        <v>63</v>
      </c>
      <c r="H1250" s="5" t="s">
        <v>64</v>
      </c>
      <c r="I1250" s="5"/>
      <c r="J1250" s="5"/>
      <c r="K1250" s="5">
        <v>225</v>
      </c>
      <c r="L1250" s="5">
        <v>4</v>
      </c>
      <c r="M1250" s="5">
        <v>3</v>
      </c>
      <c r="N1250" s="5" t="s">
        <v>3</v>
      </c>
      <c r="O1250" s="5">
        <v>2</v>
      </c>
      <c r="P1250" s="5">
        <f>ROUND(Source!EN1245,O1250)</f>
        <v>61847.040000000001</v>
      </c>
      <c r="Q1250" s="5"/>
      <c r="R1250" s="5"/>
      <c r="S1250" s="5"/>
      <c r="T1250" s="5"/>
      <c r="U1250" s="5"/>
      <c r="V1250" s="5"/>
      <c r="W1250" s="5">
        <v>5872.1</v>
      </c>
      <c r="X1250" s="5">
        <v>1</v>
      </c>
      <c r="Y1250" s="5">
        <v>5872.1</v>
      </c>
      <c r="Z1250" s="5">
        <v>61847.040000000001</v>
      </c>
      <c r="AA1250" s="5">
        <v>1</v>
      </c>
      <c r="AB1250" s="5">
        <v>61847.040000000001</v>
      </c>
    </row>
    <row r="1251" spans="1:28" ht="13" x14ac:dyDescent="0.3">
      <c r="A1251" s="5">
        <v>50</v>
      </c>
      <c r="B1251" s="5">
        <v>0</v>
      </c>
      <c r="C1251" s="5">
        <v>0</v>
      </c>
      <c r="D1251" s="5">
        <v>1</v>
      </c>
      <c r="E1251" s="5">
        <v>226</v>
      </c>
      <c r="F1251" s="5">
        <f>ROUND(Source!AW1245,O1251)</f>
        <v>5872.1</v>
      </c>
      <c r="G1251" s="5" t="s">
        <v>65</v>
      </c>
      <c r="H1251" s="5" t="s">
        <v>66</v>
      </c>
      <c r="I1251" s="5"/>
      <c r="J1251" s="5"/>
      <c r="K1251" s="5">
        <v>226</v>
      </c>
      <c r="L1251" s="5">
        <v>5</v>
      </c>
      <c r="M1251" s="5">
        <v>3</v>
      </c>
      <c r="N1251" s="5" t="s">
        <v>3</v>
      </c>
      <c r="O1251" s="5">
        <v>2</v>
      </c>
      <c r="P1251" s="5">
        <f>ROUND(Source!EO1245,O1251)</f>
        <v>61847.040000000001</v>
      </c>
      <c r="Q1251" s="5"/>
      <c r="R1251" s="5"/>
      <c r="S1251" s="5"/>
      <c r="T1251" s="5"/>
      <c r="U1251" s="5"/>
      <c r="V1251" s="5"/>
      <c r="W1251" s="5">
        <v>5872.1</v>
      </c>
      <c r="X1251" s="5">
        <v>1</v>
      </c>
      <c r="Y1251" s="5">
        <v>5872.1</v>
      </c>
      <c r="Z1251" s="5">
        <v>61847.040000000001</v>
      </c>
      <c r="AA1251" s="5">
        <v>1</v>
      </c>
      <c r="AB1251" s="5">
        <v>61847.040000000001</v>
      </c>
    </row>
    <row r="1252" spans="1:28" ht="13" x14ac:dyDescent="0.3">
      <c r="A1252" s="5">
        <v>50</v>
      </c>
      <c r="B1252" s="5">
        <v>0</v>
      </c>
      <c r="C1252" s="5">
        <v>0</v>
      </c>
      <c r="D1252" s="5">
        <v>1</v>
      </c>
      <c r="E1252" s="5">
        <v>227</v>
      </c>
      <c r="F1252" s="5">
        <f>ROUND(Source!AX1245,O1252)</f>
        <v>0</v>
      </c>
      <c r="G1252" s="5" t="s">
        <v>67</v>
      </c>
      <c r="H1252" s="5" t="s">
        <v>68</v>
      </c>
      <c r="I1252" s="5"/>
      <c r="J1252" s="5"/>
      <c r="K1252" s="5">
        <v>227</v>
      </c>
      <c r="L1252" s="5">
        <v>6</v>
      </c>
      <c r="M1252" s="5">
        <v>3</v>
      </c>
      <c r="N1252" s="5" t="s">
        <v>3</v>
      </c>
      <c r="O1252" s="5">
        <v>2</v>
      </c>
      <c r="P1252" s="5">
        <f>ROUND(Source!EP1245,O1252)</f>
        <v>0</v>
      </c>
      <c r="Q1252" s="5"/>
      <c r="R1252" s="5"/>
      <c r="S1252" s="5"/>
      <c r="T1252" s="5"/>
      <c r="U1252" s="5"/>
      <c r="V1252" s="5"/>
      <c r="W1252" s="5">
        <v>0</v>
      </c>
      <c r="X1252" s="5">
        <v>1</v>
      </c>
      <c r="Y1252" s="5">
        <v>0</v>
      </c>
      <c r="Z1252" s="5">
        <v>0</v>
      </c>
      <c r="AA1252" s="5">
        <v>1</v>
      </c>
      <c r="AB1252" s="5">
        <v>0</v>
      </c>
    </row>
    <row r="1253" spans="1:28" ht="13" x14ac:dyDescent="0.3">
      <c r="A1253" s="5">
        <v>50</v>
      </c>
      <c r="B1253" s="5">
        <v>0</v>
      </c>
      <c r="C1253" s="5">
        <v>0</v>
      </c>
      <c r="D1253" s="5">
        <v>1</v>
      </c>
      <c r="E1253" s="5">
        <v>228</v>
      </c>
      <c r="F1253" s="5">
        <f>ROUND(Source!AY1245,O1253)</f>
        <v>5872.1</v>
      </c>
      <c r="G1253" s="5" t="s">
        <v>69</v>
      </c>
      <c r="H1253" s="5" t="s">
        <v>70</v>
      </c>
      <c r="I1253" s="5"/>
      <c r="J1253" s="5"/>
      <c r="K1253" s="5">
        <v>228</v>
      </c>
      <c r="L1253" s="5">
        <v>7</v>
      </c>
      <c r="M1253" s="5">
        <v>3</v>
      </c>
      <c r="N1253" s="5" t="s">
        <v>3</v>
      </c>
      <c r="O1253" s="5">
        <v>2</v>
      </c>
      <c r="P1253" s="5">
        <f>ROUND(Source!EQ1245,O1253)</f>
        <v>61847.040000000001</v>
      </c>
      <c r="Q1253" s="5"/>
      <c r="R1253" s="5"/>
      <c r="S1253" s="5"/>
      <c r="T1253" s="5"/>
      <c r="U1253" s="5"/>
      <c r="V1253" s="5"/>
      <c r="W1253" s="5">
        <v>5872.1</v>
      </c>
      <c r="X1253" s="5">
        <v>1</v>
      </c>
      <c r="Y1253" s="5">
        <v>5872.1</v>
      </c>
      <c r="Z1253" s="5">
        <v>61847.040000000001</v>
      </c>
      <c r="AA1253" s="5">
        <v>1</v>
      </c>
      <c r="AB1253" s="5">
        <v>61847.040000000001</v>
      </c>
    </row>
    <row r="1254" spans="1:28" ht="13" x14ac:dyDescent="0.3">
      <c r="A1254" s="5">
        <v>50</v>
      </c>
      <c r="B1254" s="5">
        <v>0</v>
      </c>
      <c r="C1254" s="5">
        <v>0</v>
      </c>
      <c r="D1254" s="5">
        <v>1</v>
      </c>
      <c r="E1254" s="5">
        <v>216</v>
      </c>
      <c r="F1254" s="5">
        <f>ROUND(Source!AP1245,O1254)</f>
        <v>0</v>
      </c>
      <c r="G1254" s="5" t="s">
        <v>71</v>
      </c>
      <c r="H1254" s="5" t="s">
        <v>72</v>
      </c>
      <c r="I1254" s="5"/>
      <c r="J1254" s="5"/>
      <c r="K1254" s="5">
        <v>216</v>
      </c>
      <c r="L1254" s="5">
        <v>8</v>
      </c>
      <c r="M1254" s="5">
        <v>3</v>
      </c>
      <c r="N1254" s="5" t="s">
        <v>3</v>
      </c>
      <c r="O1254" s="5">
        <v>2</v>
      </c>
      <c r="P1254" s="5">
        <f>ROUND(Source!EH1245,O1254)</f>
        <v>0</v>
      </c>
      <c r="Q1254" s="5"/>
      <c r="R1254" s="5"/>
      <c r="S1254" s="5"/>
      <c r="T1254" s="5"/>
      <c r="U1254" s="5"/>
      <c r="V1254" s="5"/>
      <c r="W1254" s="5">
        <v>0</v>
      </c>
      <c r="X1254" s="5">
        <v>1</v>
      </c>
      <c r="Y1254" s="5">
        <v>0</v>
      </c>
      <c r="Z1254" s="5">
        <v>0</v>
      </c>
      <c r="AA1254" s="5">
        <v>1</v>
      </c>
      <c r="AB1254" s="5">
        <v>0</v>
      </c>
    </row>
    <row r="1255" spans="1:28" ht="13" x14ac:dyDescent="0.3">
      <c r="A1255" s="5">
        <v>50</v>
      </c>
      <c r="B1255" s="5">
        <v>0</v>
      </c>
      <c r="C1255" s="5">
        <v>0</v>
      </c>
      <c r="D1255" s="5">
        <v>1</v>
      </c>
      <c r="E1255" s="5">
        <v>223</v>
      </c>
      <c r="F1255" s="5">
        <f>ROUND(Source!AQ1245,O1255)</f>
        <v>0</v>
      </c>
      <c r="G1255" s="5" t="s">
        <v>73</v>
      </c>
      <c r="H1255" s="5" t="s">
        <v>74</v>
      </c>
      <c r="I1255" s="5"/>
      <c r="J1255" s="5"/>
      <c r="K1255" s="5">
        <v>223</v>
      </c>
      <c r="L1255" s="5">
        <v>9</v>
      </c>
      <c r="M1255" s="5">
        <v>3</v>
      </c>
      <c r="N1255" s="5" t="s">
        <v>3</v>
      </c>
      <c r="O1255" s="5">
        <v>2</v>
      </c>
      <c r="P1255" s="5">
        <f>ROUND(Source!EI1245,O1255)</f>
        <v>0</v>
      </c>
      <c r="Q1255" s="5"/>
      <c r="R1255" s="5"/>
      <c r="S1255" s="5"/>
      <c r="T1255" s="5"/>
      <c r="U1255" s="5"/>
      <c r="V1255" s="5"/>
      <c r="W1255" s="5">
        <v>0</v>
      </c>
      <c r="X1255" s="5">
        <v>1</v>
      </c>
      <c r="Y1255" s="5">
        <v>0</v>
      </c>
      <c r="Z1255" s="5">
        <v>0</v>
      </c>
      <c r="AA1255" s="5">
        <v>1</v>
      </c>
      <c r="AB1255" s="5">
        <v>0</v>
      </c>
    </row>
    <row r="1256" spans="1:28" ht="13" x14ac:dyDescent="0.3">
      <c r="A1256" s="5">
        <v>50</v>
      </c>
      <c r="B1256" s="5">
        <v>0</v>
      </c>
      <c r="C1256" s="5">
        <v>0</v>
      </c>
      <c r="D1256" s="5">
        <v>1</v>
      </c>
      <c r="E1256" s="5">
        <v>229</v>
      </c>
      <c r="F1256" s="5">
        <f>ROUND(Source!AZ1245,O1256)</f>
        <v>0</v>
      </c>
      <c r="G1256" s="5" t="s">
        <v>75</v>
      </c>
      <c r="H1256" s="5" t="s">
        <v>76</v>
      </c>
      <c r="I1256" s="5"/>
      <c r="J1256" s="5"/>
      <c r="K1256" s="5">
        <v>229</v>
      </c>
      <c r="L1256" s="5">
        <v>10</v>
      </c>
      <c r="M1256" s="5">
        <v>3</v>
      </c>
      <c r="N1256" s="5" t="s">
        <v>3</v>
      </c>
      <c r="O1256" s="5">
        <v>2</v>
      </c>
      <c r="P1256" s="5">
        <f>ROUND(Source!ER1245,O1256)</f>
        <v>0</v>
      </c>
      <c r="Q1256" s="5"/>
      <c r="R1256" s="5"/>
      <c r="S1256" s="5"/>
      <c r="T1256" s="5"/>
      <c r="U1256" s="5"/>
      <c r="V1256" s="5"/>
      <c r="W1256" s="5">
        <v>0</v>
      </c>
      <c r="X1256" s="5">
        <v>1</v>
      </c>
      <c r="Y1256" s="5">
        <v>0</v>
      </c>
      <c r="Z1256" s="5">
        <v>0</v>
      </c>
      <c r="AA1256" s="5">
        <v>1</v>
      </c>
      <c r="AB1256" s="5">
        <v>0</v>
      </c>
    </row>
    <row r="1257" spans="1:28" ht="13" x14ac:dyDescent="0.3">
      <c r="A1257" s="5">
        <v>50</v>
      </c>
      <c r="B1257" s="5">
        <v>0</v>
      </c>
      <c r="C1257" s="5">
        <v>0</v>
      </c>
      <c r="D1257" s="5">
        <v>1</v>
      </c>
      <c r="E1257" s="5">
        <v>203</v>
      </c>
      <c r="F1257" s="5">
        <f>ROUND(Source!Q1245,O1257)</f>
        <v>349.81</v>
      </c>
      <c r="G1257" s="5" t="s">
        <v>77</v>
      </c>
      <c r="H1257" s="5" t="s">
        <v>78</v>
      </c>
      <c r="I1257" s="5"/>
      <c r="J1257" s="5"/>
      <c r="K1257" s="5">
        <v>203</v>
      </c>
      <c r="L1257" s="5">
        <v>11</v>
      </c>
      <c r="M1257" s="5">
        <v>3</v>
      </c>
      <c r="N1257" s="5" t="s">
        <v>3</v>
      </c>
      <c r="O1257" s="5">
        <v>2</v>
      </c>
      <c r="P1257" s="5">
        <f>ROUND(Source!DI1245,O1257)</f>
        <v>4907.16</v>
      </c>
      <c r="Q1257" s="5"/>
      <c r="R1257" s="5"/>
      <c r="S1257" s="5"/>
      <c r="T1257" s="5"/>
      <c r="U1257" s="5"/>
      <c r="V1257" s="5"/>
      <c r="W1257" s="5">
        <v>349.81</v>
      </c>
      <c r="X1257" s="5">
        <v>1</v>
      </c>
      <c r="Y1257" s="5">
        <v>349.81</v>
      </c>
      <c r="Z1257" s="5">
        <v>4907.16</v>
      </c>
      <c r="AA1257" s="5">
        <v>1</v>
      </c>
      <c r="AB1257" s="5">
        <v>4907.16</v>
      </c>
    </row>
    <row r="1258" spans="1:28" ht="13" x14ac:dyDescent="0.3">
      <c r="A1258" s="5">
        <v>50</v>
      </c>
      <c r="B1258" s="5">
        <v>0</v>
      </c>
      <c r="C1258" s="5">
        <v>0</v>
      </c>
      <c r="D1258" s="5">
        <v>1</v>
      </c>
      <c r="E1258" s="5">
        <v>231</v>
      </c>
      <c r="F1258" s="5">
        <f>ROUND(Source!BB1245,O1258)</f>
        <v>0</v>
      </c>
      <c r="G1258" s="5" t="s">
        <v>79</v>
      </c>
      <c r="H1258" s="5" t="s">
        <v>80</v>
      </c>
      <c r="I1258" s="5"/>
      <c r="J1258" s="5"/>
      <c r="K1258" s="5">
        <v>231</v>
      </c>
      <c r="L1258" s="5">
        <v>12</v>
      </c>
      <c r="M1258" s="5">
        <v>3</v>
      </c>
      <c r="N1258" s="5" t="s">
        <v>3</v>
      </c>
      <c r="O1258" s="5">
        <v>2</v>
      </c>
      <c r="P1258" s="5">
        <f>ROUND(Source!ET1245,O1258)</f>
        <v>0</v>
      </c>
      <c r="Q1258" s="5"/>
      <c r="R1258" s="5"/>
      <c r="S1258" s="5"/>
      <c r="T1258" s="5"/>
      <c r="U1258" s="5"/>
      <c r="V1258" s="5"/>
      <c r="W1258" s="5">
        <v>0</v>
      </c>
      <c r="X1258" s="5">
        <v>1</v>
      </c>
      <c r="Y1258" s="5">
        <v>0</v>
      </c>
      <c r="Z1258" s="5">
        <v>0</v>
      </c>
      <c r="AA1258" s="5">
        <v>1</v>
      </c>
      <c r="AB1258" s="5">
        <v>0</v>
      </c>
    </row>
    <row r="1259" spans="1:28" ht="13" x14ac:dyDescent="0.3">
      <c r="A1259" s="5">
        <v>50</v>
      </c>
      <c r="B1259" s="5">
        <v>0</v>
      </c>
      <c r="C1259" s="5">
        <v>0</v>
      </c>
      <c r="D1259" s="5">
        <v>1</v>
      </c>
      <c r="E1259" s="5">
        <v>204</v>
      </c>
      <c r="F1259" s="5">
        <f>ROUND(Source!R1245,O1259)</f>
        <v>34.229999999999997</v>
      </c>
      <c r="G1259" s="5" t="s">
        <v>81</v>
      </c>
      <c r="H1259" s="5" t="s">
        <v>82</v>
      </c>
      <c r="I1259" s="5"/>
      <c r="J1259" s="5"/>
      <c r="K1259" s="5">
        <v>204</v>
      </c>
      <c r="L1259" s="5">
        <v>13</v>
      </c>
      <c r="M1259" s="5">
        <v>3</v>
      </c>
      <c r="N1259" s="5" t="s">
        <v>3</v>
      </c>
      <c r="O1259" s="5">
        <v>2</v>
      </c>
      <c r="P1259" s="5">
        <f>ROUND(Source!DJ1245,O1259)</f>
        <v>1636.88</v>
      </c>
      <c r="Q1259" s="5"/>
      <c r="R1259" s="5"/>
      <c r="S1259" s="5"/>
      <c r="T1259" s="5"/>
      <c r="U1259" s="5"/>
      <c r="V1259" s="5"/>
      <c r="W1259" s="5">
        <v>34.229999999999997</v>
      </c>
      <c r="X1259" s="5">
        <v>1</v>
      </c>
      <c r="Y1259" s="5">
        <v>34.229999999999997</v>
      </c>
      <c r="Z1259" s="5">
        <v>1636.88</v>
      </c>
      <c r="AA1259" s="5">
        <v>1</v>
      </c>
      <c r="AB1259" s="5">
        <v>1636.88</v>
      </c>
    </row>
    <row r="1260" spans="1:28" ht="13" x14ac:dyDescent="0.3">
      <c r="A1260" s="5">
        <v>50</v>
      </c>
      <c r="B1260" s="5">
        <v>0</v>
      </c>
      <c r="C1260" s="5">
        <v>0</v>
      </c>
      <c r="D1260" s="5">
        <v>1</v>
      </c>
      <c r="E1260" s="5">
        <v>205</v>
      </c>
      <c r="F1260" s="5">
        <f>ROUND(Source!S1245,O1260)</f>
        <v>301.08999999999997</v>
      </c>
      <c r="G1260" s="5" t="s">
        <v>83</v>
      </c>
      <c r="H1260" s="5" t="s">
        <v>84</v>
      </c>
      <c r="I1260" s="5"/>
      <c r="J1260" s="5"/>
      <c r="K1260" s="5">
        <v>205</v>
      </c>
      <c r="L1260" s="5">
        <v>14</v>
      </c>
      <c r="M1260" s="5">
        <v>3</v>
      </c>
      <c r="N1260" s="5" t="s">
        <v>3</v>
      </c>
      <c r="O1260" s="5">
        <v>2</v>
      </c>
      <c r="P1260" s="5">
        <f>ROUND(Source!DK1245,O1260)</f>
        <v>14398.13</v>
      </c>
      <c r="Q1260" s="5"/>
      <c r="R1260" s="5"/>
      <c r="S1260" s="5"/>
      <c r="T1260" s="5"/>
      <c r="U1260" s="5"/>
      <c r="V1260" s="5"/>
      <c r="W1260" s="5">
        <v>301.08999999999997</v>
      </c>
      <c r="X1260" s="5">
        <v>1</v>
      </c>
      <c r="Y1260" s="5">
        <v>301.08999999999997</v>
      </c>
      <c r="Z1260" s="5">
        <v>14398.13</v>
      </c>
      <c r="AA1260" s="5">
        <v>1</v>
      </c>
      <c r="AB1260" s="5">
        <v>14398.13</v>
      </c>
    </row>
    <row r="1261" spans="1:28" ht="13" x14ac:dyDescent="0.3">
      <c r="A1261" s="5">
        <v>50</v>
      </c>
      <c r="B1261" s="5">
        <v>0</v>
      </c>
      <c r="C1261" s="5">
        <v>0</v>
      </c>
      <c r="D1261" s="5">
        <v>1</v>
      </c>
      <c r="E1261" s="5">
        <v>232</v>
      </c>
      <c r="F1261" s="5">
        <f>ROUND(Source!BC1245,O1261)</f>
        <v>0</v>
      </c>
      <c r="G1261" s="5" t="s">
        <v>85</v>
      </c>
      <c r="H1261" s="5" t="s">
        <v>86</v>
      </c>
      <c r="I1261" s="5"/>
      <c r="J1261" s="5"/>
      <c r="K1261" s="5">
        <v>232</v>
      </c>
      <c r="L1261" s="5">
        <v>15</v>
      </c>
      <c r="M1261" s="5">
        <v>3</v>
      </c>
      <c r="N1261" s="5" t="s">
        <v>3</v>
      </c>
      <c r="O1261" s="5">
        <v>2</v>
      </c>
      <c r="P1261" s="5">
        <f>ROUND(Source!EU1245,O1261)</f>
        <v>0</v>
      </c>
      <c r="Q1261" s="5"/>
      <c r="R1261" s="5"/>
      <c r="S1261" s="5"/>
      <c r="T1261" s="5"/>
      <c r="U1261" s="5"/>
      <c r="V1261" s="5"/>
      <c r="W1261" s="5">
        <v>0</v>
      </c>
      <c r="X1261" s="5">
        <v>1</v>
      </c>
      <c r="Y1261" s="5">
        <v>0</v>
      </c>
      <c r="Z1261" s="5">
        <v>0</v>
      </c>
      <c r="AA1261" s="5">
        <v>1</v>
      </c>
      <c r="AB1261" s="5">
        <v>0</v>
      </c>
    </row>
    <row r="1262" spans="1:28" ht="13" x14ac:dyDescent="0.3">
      <c r="A1262" s="5">
        <v>50</v>
      </c>
      <c r="B1262" s="5">
        <v>0</v>
      </c>
      <c r="C1262" s="5">
        <v>0</v>
      </c>
      <c r="D1262" s="5">
        <v>1</v>
      </c>
      <c r="E1262" s="5">
        <v>214</v>
      </c>
      <c r="F1262" s="5">
        <f>ROUND(Source!AS1245,O1262)</f>
        <v>6998.21</v>
      </c>
      <c r="G1262" s="5" t="s">
        <v>87</v>
      </c>
      <c r="H1262" s="5" t="s">
        <v>88</v>
      </c>
      <c r="I1262" s="5"/>
      <c r="J1262" s="5"/>
      <c r="K1262" s="5">
        <v>214</v>
      </c>
      <c r="L1262" s="5">
        <v>16</v>
      </c>
      <c r="M1262" s="5">
        <v>3</v>
      </c>
      <c r="N1262" s="5" t="s">
        <v>3</v>
      </c>
      <c r="O1262" s="5">
        <v>2</v>
      </c>
      <c r="P1262" s="5">
        <f>ROUND(Source!EK1245,O1262)</f>
        <v>103876.38</v>
      </c>
      <c r="Q1262" s="5"/>
      <c r="R1262" s="5"/>
      <c r="S1262" s="5"/>
      <c r="T1262" s="5"/>
      <c r="U1262" s="5"/>
      <c r="V1262" s="5"/>
      <c r="W1262" s="5">
        <v>6998.21</v>
      </c>
      <c r="X1262" s="5">
        <v>1</v>
      </c>
      <c r="Y1262" s="5">
        <v>6998.21</v>
      </c>
      <c r="Z1262" s="5">
        <v>103876.38</v>
      </c>
      <c r="AA1262" s="5">
        <v>1</v>
      </c>
      <c r="AB1262" s="5">
        <v>103876.38</v>
      </c>
    </row>
    <row r="1263" spans="1:28" ht="13" x14ac:dyDescent="0.3">
      <c r="A1263" s="5">
        <v>50</v>
      </c>
      <c r="B1263" s="5">
        <v>0</v>
      </c>
      <c r="C1263" s="5">
        <v>0</v>
      </c>
      <c r="D1263" s="5">
        <v>1</v>
      </c>
      <c r="E1263" s="5">
        <v>215</v>
      </c>
      <c r="F1263" s="5">
        <f>ROUND(Source!AT1245,O1263)</f>
        <v>0</v>
      </c>
      <c r="G1263" s="5" t="s">
        <v>89</v>
      </c>
      <c r="H1263" s="5" t="s">
        <v>90</v>
      </c>
      <c r="I1263" s="5"/>
      <c r="J1263" s="5"/>
      <c r="K1263" s="5">
        <v>215</v>
      </c>
      <c r="L1263" s="5">
        <v>17</v>
      </c>
      <c r="M1263" s="5">
        <v>3</v>
      </c>
      <c r="N1263" s="5" t="s">
        <v>3</v>
      </c>
      <c r="O1263" s="5">
        <v>2</v>
      </c>
      <c r="P1263" s="5">
        <f>ROUND(Source!EL1245,O1263)</f>
        <v>0</v>
      </c>
      <c r="Q1263" s="5"/>
      <c r="R1263" s="5"/>
      <c r="S1263" s="5"/>
      <c r="T1263" s="5"/>
      <c r="U1263" s="5"/>
      <c r="V1263" s="5"/>
      <c r="W1263" s="5">
        <v>0</v>
      </c>
      <c r="X1263" s="5">
        <v>1</v>
      </c>
      <c r="Y1263" s="5">
        <v>0</v>
      </c>
      <c r="Z1263" s="5">
        <v>0</v>
      </c>
      <c r="AA1263" s="5">
        <v>1</v>
      </c>
      <c r="AB1263" s="5">
        <v>0</v>
      </c>
    </row>
    <row r="1264" spans="1:28" ht="13" x14ac:dyDescent="0.3">
      <c r="A1264" s="5">
        <v>50</v>
      </c>
      <c r="B1264" s="5">
        <v>0</v>
      </c>
      <c r="C1264" s="5">
        <v>0</v>
      </c>
      <c r="D1264" s="5">
        <v>1</v>
      </c>
      <c r="E1264" s="5">
        <v>217</v>
      </c>
      <c r="F1264" s="5">
        <f>ROUND(Source!AU1245,O1264)</f>
        <v>0</v>
      </c>
      <c r="G1264" s="5" t="s">
        <v>91</v>
      </c>
      <c r="H1264" s="5" t="s">
        <v>92</v>
      </c>
      <c r="I1264" s="5"/>
      <c r="J1264" s="5"/>
      <c r="K1264" s="5">
        <v>217</v>
      </c>
      <c r="L1264" s="5">
        <v>18</v>
      </c>
      <c r="M1264" s="5">
        <v>3</v>
      </c>
      <c r="N1264" s="5" t="s">
        <v>3</v>
      </c>
      <c r="O1264" s="5">
        <v>2</v>
      </c>
      <c r="P1264" s="5">
        <f>ROUND(Source!EM1245,O1264)</f>
        <v>0</v>
      </c>
      <c r="Q1264" s="5"/>
      <c r="R1264" s="5"/>
      <c r="S1264" s="5"/>
      <c r="T1264" s="5"/>
      <c r="U1264" s="5"/>
      <c r="V1264" s="5"/>
      <c r="W1264" s="5">
        <v>0</v>
      </c>
      <c r="X1264" s="5">
        <v>1</v>
      </c>
      <c r="Y1264" s="5">
        <v>0</v>
      </c>
      <c r="Z1264" s="5">
        <v>0</v>
      </c>
      <c r="AA1264" s="5">
        <v>1</v>
      </c>
      <c r="AB1264" s="5">
        <v>0</v>
      </c>
    </row>
    <row r="1265" spans="1:255" ht="13" x14ac:dyDescent="0.3">
      <c r="A1265" s="5">
        <v>50</v>
      </c>
      <c r="B1265" s="5">
        <v>0</v>
      </c>
      <c r="C1265" s="5">
        <v>0</v>
      </c>
      <c r="D1265" s="5">
        <v>1</v>
      </c>
      <c r="E1265" s="5">
        <v>230</v>
      </c>
      <c r="F1265" s="5">
        <f>ROUND(Source!BA1245,O1265)</f>
        <v>0</v>
      </c>
      <c r="G1265" s="5" t="s">
        <v>93</v>
      </c>
      <c r="H1265" s="5" t="s">
        <v>94</v>
      </c>
      <c r="I1265" s="5"/>
      <c r="J1265" s="5"/>
      <c r="K1265" s="5">
        <v>230</v>
      </c>
      <c r="L1265" s="5">
        <v>19</v>
      </c>
      <c r="M1265" s="5">
        <v>3</v>
      </c>
      <c r="N1265" s="5" t="s">
        <v>3</v>
      </c>
      <c r="O1265" s="5">
        <v>2</v>
      </c>
      <c r="P1265" s="5">
        <f>ROUND(Source!ES1245,O1265)</f>
        <v>0</v>
      </c>
      <c r="Q1265" s="5"/>
      <c r="R1265" s="5"/>
      <c r="S1265" s="5"/>
      <c r="T1265" s="5"/>
      <c r="U1265" s="5"/>
      <c r="V1265" s="5"/>
      <c r="W1265" s="5">
        <v>0</v>
      </c>
      <c r="X1265" s="5">
        <v>1</v>
      </c>
      <c r="Y1265" s="5">
        <v>0</v>
      </c>
      <c r="Z1265" s="5">
        <v>0</v>
      </c>
      <c r="AA1265" s="5">
        <v>1</v>
      </c>
      <c r="AB1265" s="5">
        <v>0</v>
      </c>
    </row>
    <row r="1266" spans="1:255" ht="13" x14ac:dyDescent="0.3">
      <c r="A1266" s="5">
        <v>50</v>
      </c>
      <c r="B1266" s="5">
        <v>0</v>
      </c>
      <c r="C1266" s="5">
        <v>0</v>
      </c>
      <c r="D1266" s="5">
        <v>1</v>
      </c>
      <c r="E1266" s="5">
        <v>206</v>
      </c>
      <c r="F1266" s="5">
        <f>ROUND(Source!T1245,O1266)</f>
        <v>0</v>
      </c>
      <c r="G1266" s="5" t="s">
        <v>95</v>
      </c>
      <c r="H1266" s="5" t="s">
        <v>96</v>
      </c>
      <c r="I1266" s="5"/>
      <c r="J1266" s="5"/>
      <c r="K1266" s="5">
        <v>206</v>
      </c>
      <c r="L1266" s="5">
        <v>20</v>
      </c>
      <c r="M1266" s="5">
        <v>3</v>
      </c>
      <c r="N1266" s="5" t="s">
        <v>3</v>
      </c>
      <c r="O1266" s="5">
        <v>2</v>
      </c>
      <c r="P1266" s="5">
        <f>ROUND(Source!DL1245,O1266)</f>
        <v>0</v>
      </c>
      <c r="Q1266" s="5"/>
      <c r="R1266" s="5"/>
      <c r="S1266" s="5"/>
      <c r="T1266" s="5"/>
      <c r="U1266" s="5"/>
      <c r="V1266" s="5"/>
      <c r="W1266" s="5">
        <v>0</v>
      </c>
      <c r="X1266" s="5">
        <v>1</v>
      </c>
      <c r="Y1266" s="5">
        <v>0</v>
      </c>
      <c r="Z1266" s="5">
        <v>0</v>
      </c>
      <c r="AA1266" s="5">
        <v>1</v>
      </c>
      <c r="AB1266" s="5">
        <v>0</v>
      </c>
    </row>
    <row r="1267" spans="1:255" ht="13" x14ac:dyDescent="0.3">
      <c r="A1267" s="5">
        <v>50</v>
      </c>
      <c r="B1267" s="5">
        <v>0</v>
      </c>
      <c r="C1267" s="5">
        <v>0</v>
      </c>
      <c r="D1267" s="5">
        <v>1</v>
      </c>
      <c r="E1267" s="5">
        <v>207</v>
      </c>
      <c r="F1267" s="5">
        <f>Source!U1245</f>
        <v>25.648998193499999</v>
      </c>
      <c r="G1267" s="5" t="s">
        <v>97</v>
      </c>
      <c r="H1267" s="5" t="s">
        <v>98</v>
      </c>
      <c r="I1267" s="5"/>
      <c r="J1267" s="5"/>
      <c r="K1267" s="5">
        <v>207</v>
      </c>
      <c r="L1267" s="5">
        <v>21</v>
      </c>
      <c r="M1267" s="5">
        <v>3</v>
      </c>
      <c r="N1267" s="5" t="s">
        <v>3</v>
      </c>
      <c r="O1267" s="5">
        <v>-1</v>
      </c>
      <c r="P1267" s="5">
        <f>Source!DM1245</f>
        <v>25.648998193499999</v>
      </c>
      <c r="Q1267" s="5"/>
      <c r="R1267" s="5"/>
      <c r="S1267" s="5"/>
      <c r="T1267" s="5"/>
      <c r="U1267" s="5"/>
      <c r="V1267" s="5"/>
      <c r="W1267" s="5">
        <v>25.648998193499999</v>
      </c>
      <c r="X1267" s="5">
        <v>1</v>
      </c>
      <c r="Y1267" s="5">
        <v>25.648998193499999</v>
      </c>
      <c r="Z1267" s="5">
        <v>25.648998193499999</v>
      </c>
      <c r="AA1267" s="5">
        <v>1</v>
      </c>
      <c r="AB1267" s="5">
        <v>25.648998193499999</v>
      </c>
    </row>
    <row r="1268" spans="1:255" ht="13" x14ac:dyDescent="0.3">
      <c r="A1268" s="5">
        <v>50</v>
      </c>
      <c r="B1268" s="5">
        <v>0</v>
      </c>
      <c r="C1268" s="5">
        <v>0</v>
      </c>
      <c r="D1268" s="5">
        <v>1</v>
      </c>
      <c r="E1268" s="5">
        <v>208</v>
      </c>
      <c r="F1268" s="5">
        <f>Source!V1245</f>
        <v>0</v>
      </c>
      <c r="G1268" s="5" t="s">
        <v>99</v>
      </c>
      <c r="H1268" s="5" t="s">
        <v>100</v>
      </c>
      <c r="I1268" s="5"/>
      <c r="J1268" s="5"/>
      <c r="K1268" s="5">
        <v>208</v>
      </c>
      <c r="L1268" s="5">
        <v>22</v>
      </c>
      <c r="M1268" s="5">
        <v>3</v>
      </c>
      <c r="N1268" s="5" t="s">
        <v>3</v>
      </c>
      <c r="O1268" s="5">
        <v>-1</v>
      </c>
      <c r="P1268" s="5">
        <f>Source!DN1245</f>
        <v>0</v>
      </c>
      <c r="Q1268" s="5"/>
      <c r="R1268" s="5"/>
      <c r="S1268" s="5"/>
      <c r="T1268" s="5"/>
      <c r="U1268" s="5"/>
      <c r="V1268" s="5"/>
      <c r="W1268" s="5">
        <v>0</v>
      </c>
      <c r="X1268" s="5">
        <v>1</v>
      </c>
      <c r="Y1268" s="5">
        <v>0</v>
      </c>
      <c r="Z1268" s="5">
        <v>0</v>
      </c>
      <c r="AA1268" s="5">
        <v>1</v>
      </c>
      <c r="AB1268" s="5">
        <v>0</v>
      </c>
    </row>
    <row r="1269" spans="1:255" ht="13" x14ac:dyDescent="0.3">
      <c r="A1269" s="5">
        <v>50</v>
      </c>
      <c r="B1269" s="5">
        <v>0</v>
      </c>
      <c r="C1269" s="5">
        <v>0</v>
      </c>
      <c r="D1269" s="5">
        <v>1</v>
      </c>
      <c r="E1269" s="5">
        <v>209</v>
      </c>
      <c r="F1269" s="5">
        <f>ROUND(Source!W1245,O1269)</f>
        <v>0</v>
      </c>
      <c r="G1269" s="5" t="s">
        <v>101</v>
      </c>
      <c r="H1269" s="5" t="s">
        <v>102</v>
      </c>
      <c r="I1269" s="5"/>
      <c r="J1269" s="5"/>
      <c r="K1269" s="5">
        <v>209</v>
      </c>
      <c r="L1269" s="5">
        <v>23</v>
      </c>
      <c r="M1269" s="5">
        <v>3</v>
      </c>
      <c r="N1269" s="5" t="s">
        <v>3</v>
      </c>
      <c r="O1269" s="5">
        <v>2</v>
      </c>
      <c r="P1269" s="5">
        <f>ROUND(Source!DO1245,O1269)</f>
        <v>0</v>
      </c>
      <c r="Q1269" s="5"/>
      <c r="R1269" s="5"/>
      <c r="S1269" s="5"/>
      <c r="T1269" s="5"/>
      <c r="U1269" s="5"/>
      <c r="V1269" s="5"/>
      <c r="W1269" s="5">
        <v>0</v>
      </c>
      <c r="X1269" s="5">
        <v>1</v>
      </c>
      <c r="Y1269" s="5">
        <v>0</v>
      </c>
      <c r="Z1269" s="5">
        <v>0</v>
      </c>
      <c r="AA1269" s="5">
        <v>1</v>
      </c>
      <c r="AB1269" s="5">
        <v>0</v>
      </c>
    </row>
    <row r="1270" spans="1:255" ht="13" x14ac:dyDescent="0.3">
      <c r="A1270" s="5">
        <v>50</v>
      </c>
      <c r="B1270" s="5">
        <v>0</v>
      </c>
      <c r="C1270" s="5">
        <v>0</v>
      </c>
      <c r="D1270" s="5">
        <v>1</v>
      </c>
      <c r="E1270" s="5">
        <v>233</v>
      </c>
      <c r="F1270" s="5">
        <f>ROUND(Source!BD1245,O1270)</f>
        <v>0</v>
      </c>
      <c r="G1270" s="5" t="s">
        <v>103</v>
      </c>
      <c r="H1270" s="5" t="s">
        <v>104</v>
      </c>
      <c r="I1270" s="5"/>
      <c r="J1270" s="5"/>
      <c r="K1270" s="5">
        <v>233</v>
      </c>
      <c r="L1270" s="5">
        <v>24</v>
      </c>
      <c r="M1270" s="5">
        <v>3</v>
      </c>
      <c r="N1270" s="5" t="s">
        <v>3</v>
      </c>
      <c r="O1270" s="5">
        <v>2</v>
      </c>
      <c r="P1270" s="5">
        <f>ROUND(Source!EV1245,O1270)</f>
        <v>0</v>
      </c>
      <c r="Q1270" s="5"/>
      <c r="R1270" s="5"/>
      <c r="S1270" s="5"/>
      <c r="T1270" s="5"/>
      <c r="U1270" s="5"/>
      <c r="V1270" s="5"/>
      <c r="W1270" s="5">
        <v>0</v>
      </c>
      <c r="X1270" s="5">
        <v>1</v>
      </c>
      <c r="Y1270" s="5">
        <v>0</v>
      </c>
      <c r="Z1270" s="5">
        <v>0</v>
      </c>
      <c r="AA1270" s="5">
        <v>1</v>
      </c>
      <c r="AB1270" s="5">
        <v>0</v>
      </c>
    </row>
    <row r="1271" spans="1:255" ht="13" x14ac:dyDescent="0.3">
      <c r="A1271" s="5">
        <v>50</v>
      </c>
      <c r="B1271" s="5">
        <v>0</v>
      </c>
      <c r="C1271" s="5">
        <v>0</v>
      </c>
      <c r="D1271" s="5">
        <v>1</v>
      </c>
      <c r="E1271" s="5">
        <v>210</v>
      </c>
      <c r="F1271" s="5">
        <f>ROUND(Source!X1245,O1271)</f>
        <v>308.33999999999997</v>
      </c>
      <c r="G1271" s="5" t="s">
        <v>105</v>
      </c>
      <c r="H1271" s="5" t="s">
        <v>106</v>
      </c>
      <c r="I1271" s="5"/>
      <c r="J1271" s="5"/>
      <c r="K1271" s="5">
        <v>210</v>
      </c>
      <c r="L1271" s="5">
        <v>25</v>
      </c>
      <c r="M1271" s="5">
        <v>3</v>
      </c>
      <c r="N1271" s="5" t="s">
        <v>3</v>
      </c>
      <c r="O1271" s="5">
        <v>2</v>
      </c>
      <c r="P1271" s="5">
        <f>ROUND(Source!DP1245,O1271)</f>
        <v>14744.51</v>
      </c>
      <c r="Q1271" s="5"/>
      <c r="R1271" s="5"/>
      <c r="S1271" s="5"/>
      <c r="T1271" s="5"/>
      <c r="U1271" s="5"/>
      <c r="V1271" s="5"/>
      <c r="W1271" s="5">
        <v>308.33999999999997</v>
      </c>
      <c r="X1271" s="5">
        <v>1</v>
      </c>
      <c r="Y1271" s="5">
        <v>308.33999999999997</v>
      </c>
      <c r="Z1271" s="5">
        <v>14744.51</v>
      </c>
      <c r="AA1271" s="5">
        <v>1</v>
      </c>
      <c r="AB1271" s="5">
        <v>14744.51</v>
      </c>
    </row>
    <row r="1272" spans="1:255" ht="13" x14ac:dyDescent="0.3">
      <c r="A1272" s="5">
        <v>50</v>
      </c>
      <c r="B1272" s="5">
        <v>0</v>
      </c>
      <c r="C1272" s="5">
        <v>0</v>
      </c>
      <c r="D1272" s="5">
        <v>1</v>
      </c>
      <c r="E1272" s="5">
        <v>211</v>
      </c>
      <c r="F1272" s="5">
        <f>ROUND(Source!Y1245,O1272)</f>
        <v>166.87</v>
      </c>
      <c r="G1272" s="5" t="s">
        <v>107</v>
      </c>
      <c r="H1272" s="5" t="s">
        <v>108</v>
      </c>
      <c r="I1272" s="5"/>
      <c r="J1272" s="5"/>
      <c r="K1272" s="5">
        <v>211</v>
      </c>
      <c r="L1272" s="5">
        <v>26</v>
      </c>
      <c r="M1272" s="5">
        <v>3</v>
      </c>
      <c r="N1272" s="5" t="s">
        <v>3</v>
      </c>
      <c r="O1272" s="5">
        <v>2</v>
      </c>
      <c r="P1272" s="5">
        <f>ROUND(Source!DQ1245,O1272)</f>
        <v>7979.54</v>
      </c>
      <c r="Q1272" s="5"/>
      <c r="R1272" s="5"/>
      <c r="S1272" s="5"/>
      <c r="T1272" s="5"/>
      <c r="U1272" s="5"/>
      <c r="V1272" s="5"/>
      <c r="W1272" s="5">
        <v>166.87</v>
      </c>
      <c r="X1272" s="5">
        <v>1</v>
      </c>
      <c r="Y1272" s="5">
        <v>166.87</v>
      </c>
      <c r="Z1272" s="5">
        <v>7979.54</v>
      </c>
      <c r="AA1272" s="5">
        <v>1</v>
      </c>
      <c r="AB1272" s="5">
        <v>7979.54</v>
      </c>
    </row>
    <row r="1273" spans="1:255" ht="13" x14ac:dyDescent="0.3">
      <c r="A1273" s="5">
        <v>50</v>
      </c>
      <c r="B1273" s="5">
        <v>0</v>
      </c>
      <c r="C1273" s="5">
        <v>0</v>
      </c>
      <c r="D1273" s="5">
        <v>1</v>
      </c>
      <c r="E1273" s="5">
        <v>224</v>
      </c>
      <c r="F1273" s="5">
        <f>ROUND(Source!AR1245,O1273)</f>
        <v>6998.21</v>
      </c>
      <c r="G1273" s="5" t="s">
        <v>109</v>
      </c>
      <c r="H1273" s="5" t="s">
        <v>110</v>
      </c>
      <c r="I1273" s="5"/>
      <c r="J1273" s="5"/>
      <c r="K1273" s="5">
        <v>224</v>
      </c>
      <c r="L1273" s="5">
        <v>27</v>
      </c>
      <c r="M1273" s="5">
        <v>3</v>
      </c>
      <c r="N1273" s="5" t="s">
        <v>3</v>
      </c>
      <c r="O1273" s="5">
        <v>2</v>
      </c>
      <c r="P1273" s="5">
        <f>ROUND(Source!EJ1245,O1273)</f>
        <v>103876.38</v>
      </c>
      <c r="Q1273" s="5"/>
      <c r="R1273" s="5"/>
      <c r="S1273" s="5"/>
      <c r="T1273" s="5"/>
      <c r="U1273" s="5"/>
      <c r="V1273" s="5"/>
      <c r="W1273" s="5">
        <v>6998.21</v>
      </c>
      <c r="X1273" s="5">
        <v>1</v>
      </c>
      <c r="Y1273" s="5">
        <v>6998.21</v>
      </c>
      <c r="Z1273" s="5">
        <v>103876.38</v>
      </c>
      <c r="AA1273" s="5">
        <v>1</v>
      </c>
      <c r="AB1273" s="5">
        <v>103876.38</v>
      </c>
    </row>
    <row r="1275" spans="1:255" ht="13" x14ac:dyDescent="0.3">
      <c r="A1275" s="1">
        <v>4</v>
      </c>
      <c r="B1275" s="1">
        <v>1</v>
      </c>
      <c r="C1275" s="1"/>
      <c r="D1275" s="1">
        <f>ROW(A1302)</f>
        <v>1302</v>
      </c>
      <c r="E1275" s="1"/>
      <c r="F1275" s="1" t="s">
        <v>3</v>
      </c>
      <c r="G1275" s="1" t="s">
        <v>631</v>
      </c>
      <c r="H1275" s="1" t="s">
        <v>3</v>
      </c>
      <c r="I1275" s="1">
        <v>0</v>
      </c>
      <c r="J1275" s="1"/>
      <c r="K1275" s="1">
        <v>-1</v>
      </c>
      <c r="L1275" s="1"/>
      <c r="M1275" s="1" t="s">
        <v>3</v>
      </c>
      <c r="N1275" s="1"/>
      <c r="O1275" s="1"/>
      <c r="P1275" s="1"/>
      <c r="Q1275" s="1"/>
      <c r="R1275" s="1"/>
      <c r="S1275" s="1">
        <v>0</v>
      </c>
      <c r="T1275" s="1">
        <v>0</v>
      </c>
      <c r="U1275" s="1" t="s">
        <v>3</v>
      </c>
      <c r="V1275" s="1">
        <v>0</v>
      </c>
      <c r="W1275" s="1"/>
      <c r="X1275" s="1"/>
      <c r="Y1275" s="1"/>
      <c r="Z1275" s="1"/>
      <c r="AA1275" s="1"/>
      <c r="AB1275" s="1" t="s">
        <v>3</v>
      </c>
      <c r="AC1275" s="1" t="s">
        <v>3</v>
      </c>
      <c r="AD1275" s="1" t="s">
        <v>3</v>
      </c>
      <c r="AE1275" s="1" t="s">
        <v>3</v>
      </c>
      <c r="AF1275" s="1" t="s">
        <v>3</v>
      </c>
      <c r="AG1275" s="1" t="s">
        <v>3</v>
      </c>
      <c r="AH1275" s="1"/>
      <c r="AI1275" s="1"/>
      <c r="AJ1275" s="1"/>
      <c r="AK1275" s="1"/>
      <c r="AL1275" s="1"/>
      <c r="AM1275" s="1"/>
      <c r="AN1275" s="1"/>
      <c r="AO1275" s="1"/>
      <c r="AP1275" s="1" t="s">
        <v>3</v>
      </c>
      <c r="AQ1275" s="1" t="s">
        <v>3</v>
      </c>
      <c r="AR1275" s="1" t="s">
        <v>3</v>
      </c>
      <c r="AS1275" s="1"/>
      <c r="AT1275" s="1"/>
      <c r="AU1275" s="1"/>
      <c r="AV1275" s="1"/>
      <c r="AW1275" s="1"/>
      <c r="AX1275" s="1"/>
      <c r="AY1275" s="1"/>
      <c r="AZ1275" s="1" t="s">
        <v>3</v>
      </c>
      <c r="BA1275" s="1"/>
      <c r="BB1275" s="1" t="s">
        <v>3</v>
      </c>
      <c r="BC1275" s="1" t="s">
        <v>3</v>
      </c>
      <c r="BD1275" s="1" t="s">
        <v>3</v>
      </c>
      <c r="BE1275" s="1" t="s">
        <v>3</v>
      </c>
      <c r="BF1275" s="1" t="s">
        <v>3</v>
      </c>
      <c r="BG1275" s="1" t="s">
        <v>3</v>
      </c>
      <c r="BH1275" s="1" t="s">
        <v>3</v>
      </c>
      <c r="BI1275" s="1" t="s">
        <v>3</v>
      </c>
      <c r="BJ1275" s="1" t="s">
        <v>3</v>
      </c>
      <c r="BK1275" s="1" t="s">
        <v>3</v>
      </c>
      <c r="BL1275" s="1" t="s">
        <v>3</v>
      </c>
      <c r="BM1275" s="1" t="s">
        <v>3</v>
      </c>
      <c r="BN1275" s="1" t="s">
        <v>3</v>
      </c>
      <c r="BO1275" s="1" t="s">
        <v>3</v>
      </c>
      <c r="BP1275" s="1" t="s">
        <v>3</v>
      </c>
      <c r="BQ1275" s="1"/>
      <c r="BR1275" s="1"/>
      <c r="BS1275" s="1"/>
      <c r="BT1275" s="1"/>
      <c r="BU1275" s="1"/>
      <c r="BV1275" s="1"/>
      <c r="BW1275" s="1"/>
      <c r="BX1275" s="1">
        <v>0</v>
      </c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>
        <v>0</v>
      </c>
    </row>
    <row r="1277" spans="1:255" ht="13" x14ac:dyDescent="0.3">
      <c r="A1277" s="3">
        <v>52</v>
      </c>
      <c r="B1277" s="3">
        <f t="shared" ref="B1277:G1277" si="1276">B1302</f>
        <v>1</v>
      </c>
      <c r="C1277" s="3">
        <f t="shared" si="1276"/>
        <v>4</v>
      </c>
      <c r="D1277" s="3">
        <f t="shared" si="1276"/>
        <v>1275</v>
      </c>
      <c r="E1277" s="3">
        <f t="shared" si="1276"/>
        <v>0</v>
      </c>
      <c r="F1277" s="3" t="str">
        <f t="shared" si="1276"/>
        <v/>
      </c>
      <c r="G1277" s="3" t="str">
        <f t="shared" si="1276"/>
        <v>Замена приямков №1,2,3,4 спуска в подвал в осях А-Б/2-3, А-Б/21-23, 3/Е-Ж, 21/Е-Ж (КР-20)</v>
      </c>
      <c r="H1277" s="3"/>
      <c r="I1277" s="3"/>
      <c r="J1277" s="3"/>
      <c r="K1277" s="3"/>
      <c r="L1277" s="3"/>
      <c r="M1277" s="3"/>
      <c r="N1277" s="3"/>
      <c r="O1277" s="3">
        <f t="shared" ref="O1277:AT1277" si="1277">O1302</f>
        <v>14737.05</v>
      </c>
      <c r="P1277" s="3">
        <f t="shared" si="1277"/>
        <v>13124.61</v>
      </c>
      <c r="Q1277" s="3">
        <f t="shared" si="1277"/>
        <v>794.64</v>
      </c>
      <c r="R1277" s="3">
        <f t="shared" si="1277"/>
        <v>78.17</v>
      </c>
      <c r="S1277" s="3">
        <f t="shared" si="1277"/>
        <v>817.8</v>
      </c>
      <c r="T1277" s="3">
        <f t="shared" si="1277"/>
        <v>0</v>
      </c>
      <c r="U1277" s="3">
        <f t="shared" si="1277"/>
        <v>63.872954917199991</v>
      </c>
      <c r="V1277" s="3">
        <f t="shared" si="1277"/>
        <v>0</v>
      </c>
      <c r="W1277" s="3">
        <f t="shared" si="1277"/>
        <v>0</v>
      </c>
      <c r="X1277" s="3">
        <f t="shared" si="1277"/>
        <v>827.41</v>
      </c>
      <c r="Y1277" s="3">
        <f t="shared" si="1277"/>
        <v>443.47</v>
      </c>
      <c r="Z1277" s="3">
        <f t="shared" si="1277"/>
        <v>0</v>
      </c>
      <c r="AA1277" s="3">
        <f t="shared" si="1277"/>
        <v>0</v>
      </c>
      <c r="AB1277" s="3">
        <f t="shared" si="1277"/>
        <v>14737.05</v>
      </c>
      <c r="AC1277" s="3">
        <f t="shared" si="1277"/>
        <v>13124.61</v>
      </c>
      <c r="AD1277" s="3">
        <f t="shared" si="1277"/>
        <v>794.64</v>
      </c>
      <c r="AE1277" s="3">
        <f t="shared" si="1277"/>
        <v>78.17</v>
      </c>
      <c r="AF1277" s="3">
        <f t="shared" si="1277"/>
        <v>817.8</v>
      </c>
      <c r="AG1277" s="3">
        <f t="shared" si="1277"/>
        <v>0</v>
      </c>
      <c r="AH1277" s="3">
        <f t="shared" si="1277"/>
        <v>63.872954917199991</v>
      </c>
      <c r="AI1277" s="3">
        <f t="shared" si="1277"/>
        <v>0</v>
      </c>
      <c r="AJ1277" s="3">
        <f t="shared" si="1277"/>
        <v>0</v>
      </c>
      <c r="AK1277" s="3">
        <f t="shared" si="1277"/>
        <v>827.41</v>
      </c>
      <c r="AL1277" s="3">
        <f t="shared" si="1277"/>
        <v>443.47</v>
      </c>
      <c r="AM1277" s="3">
        <f t="shared" si="1277"/>
        <v>0</v>
      </c>
      <c r="AN1277" s="3">
        <f t="shared" si="1277"/>
        <v>0</v>
      </c>
      <c r="AO1277" s="3">
        <f t="shared" si="1277"/>
        <v>0</v>
      </c>
      <c r="AP1277" s="3">
        <f t="shared" si="1277"/>
        <v>0</v>
      </c>
      <c r="AQ1277" s="3">
        <f t="shared" si="1277"/>
        <v>0</v>
      </c>
      <c r="AR1277" s="3">
        <f t="shared" si="1277"/>
        <v>16007.93</v>
      </c>
      <c r="AS1277" s="3">
        <f t="shared" si="1277"/>
        <v>16007.93</v>
      </c>
      <c r="AT1277" s="3">
        <f t="shared" si="1277"/>
        <v>0</v>
      </c>
      <c r="AU1277" s="3">
        <f t="shared" ref="AU1277:BZ1277" si="1278">AU1302</f>
        <v>0</v>
      </c>
      <c r="AV1277" s="3">
        <f t="shared" si="1278"/>
        <v>13124.61</v>
      </c>
      <c r="AW1277" s="3">
        <f t="shared" si="1278"/>
        <v>13124.61</v>
      </c>
      <c r="AX1277" s="3">
        <f t="shared" si="1278"/>
        <v>0</v>
      </c>
      <c r="AY1277" s="3">
        <f t="shared" si="1278"/>
        <v>13124.61</v>
      </c>
      <c r="AZ1277" s="3">
        <f t="shared" si="1278"/>
        <v>0</v>
      </c>
      <c r="BA1277" s="3">
        <f t="shared" si="1278"/>
        <v>0</v>
      </c>
      <c r="BB1277" s="3">
        <f t="shared" si="1278"/>
        <v>0</v>
      </c>
      <c r="BC1277" s="3">
        <f t="shared" si="1278"/>
        <v>0</v>
      </c>
      <c r="BD1277" s="3">
        <f t="shared" si="1278"/>
        <v>0</v>
      </c>
      <c r="BE1277" s="3">
        <f t="shared" si="1278"/>
        <v>0</v>
      </c>
      <c r="BF1277" s="3">
        <f t="shared" si="1278"/>
        <v>0</v>
      </c>
      <c r="BG1277" s="3">
        <f t="shared" si="1278"/>
        <v>0</v>
      </c>
      <c r="BH1277" s="3">
        <f t="shared" si="1278"/>
        <v>0</v>
      </c>
      <c r="BI1277" s="3">
        <f t="shared" si="1278"/>
        <v>0</v>
      </c>
      <c r="BJ1277" s="3">
        <f t="shared" si="1278"/>
        <v>0</v>
      </c>
      <c r="BK1277" s="3">
        <f t="shared" si="1278"/>
        <v>0</v>
      </c>
      <c r="BL1277" s="3">
        <f t="shared" si="1278"/>
        <v>0</v>
      </c>
      <c r="BM1277" s="3">
        <f t="shared" si="1278"/>
        <v>0</v>
      </c>
      <c r="BN1277" s="3">
        <f t="shared" si="1278"/>
        <v>0</v>
      </c>
      <c r="BO1277" s="3">
        <f t="shared" si="1278"/>
        <v>0</v>
      </c>
      <c r="BP1277" s="3">
        <f t="shared" si="1278"/>
        <v>0</v>
      </c>
      <c r="BQ1277" s="3">
        <f t="shared" si="1278"/>
        <v>0</v>
      </c>
      <c r="BR1277" s="3">
        <f t="shared" si="1278"/>
        <v>0</v>
      </c>
      <c r="BS1277" s="3">
        <f t="shared" si="1278"/>
        <v>0</v>
      </c>
      <c r="BT1277" s="3">
        <f t="shared" si="1278"/>
        <v>0</v>
      </c>
      <c r="BU1277" s="3">
        <f t="shared" si="1278"/>
        <v>0</v>
      </c>
      <c r="BV1277" s="3">
        <f t="shared" si="1278"/>
        <v>0</v>
      </c>
      <c r="BW1277" s="3">
        <f t="shared" si="1278"/>
        <v>0</v>
      </c>
      <c r="BX1277" s="3">
        <f t="shared" si="1278"/>
        <v>0</v>
      </c>
      <c r="BY1277" s="3">
        <f t="shared" si="1278"/>
        <v>0</v>
      </c>
      <c r="BZ1277" s="3">
        <f t="shared" si="1278"/>
        <v>0</v>
      </c>
      <c r="CA1277" s="3">
        <f t="shared" ref="CA1277:DF1277" si="1279">CA1302</f>
        <v>16007.93</v>
      </c>
      <c r="CB1277" s="3">
        <f t="shared" si="1279"/>
        <v>16007.93</v>
      </c>
      <c r="CC1277" s="3">
        <f t="shared" si="1279"/>
        <v>0</v>
      </c>
      <c r="CD1277" s="3">
        <f t="shared" si="1279"/>
        <v>0</v>
      </c>
      <c r="CE1277" s="3">
        <f t="shared" si="1279"/>
        <v>13124.61</v>
      </c>
      <c r="CF1277" s="3">
        <f t="shared" si="1279"/>
        <v>13124.61</v>
      </c>
      <c r="CG1277" s="3">
        <f t="shared" si="1279"/>
        <v>0</v>
      </c>
      <c r="CH1277" s="3">
        <f t="shared" si="1279"/>
        <v>13124.61</v>
      </c>
      <c r="CI1277" s="3">
        <f t="shared" si="1279"/>
        <v>0</v>
      </c>
      <c r="CJ1277" s="3">
        <f t="shared" si="1279"/>
        <v>0</v>
      </c>
      <c r="CK1277" s="3">
        <f t="shared" si="1279"/>
        <v>0</v>
      </c>
      <c r="CL1277" s="3">
        <f t="shared" si="1279"/>
        <v>0</v>
      </c>
      <c r="CM1277" s="3">
        <f t="shared" si="1279"/>
        <v>0</v>
      </c>
      <c r="CN1277" s="3">
        <f t="shared" si="1279"/>
        <v>0</v>
      </c>
      <c r="CO1277" s="3">
        <f t="shared" si="1279"/>
        <v>0</v>
      </c>
      <c r="CP1277" s="3">
        <f t="shared" si="1279"/>
        <v>0</v>
      </c>
      <c r="CQ1277" s="3">
        <f t="shared" si="1279"/>
        <v>0</v>
      </c>
      <c r="CR1277" s="3">
        <f t="shared" si="1279"/>
        <v>0</v>
      </c>
      <c r="CS1277" s="3">
        <f t="shared" si="1279"/>
        <v>0</v>
      </c>
      <c r="CT1277" s="3">
        <f t="shared" si="1279"/>
        <v>0</v>
      </c>
      <c r="CU1277" s="3">
        <f t="shared" si="1279"/>
        <v>0</v>
      </c>
      <c r="CV1277" s="3">
        <f t="shared" si="1279"/>
        <v>0</v>
      </c>
      <c r="CW1277" s="3">
        <f t="shared" si="1279"/>
        <v>0</v>
      </c>
      <c r="CX1277" s="3">
        <f t="shared" si="1279"/>
        <v>0</v>
      </c>
      <c r="CY1277" s="3">
        <f t="shared" si="1279"/>
        <v>0</v>
      </c>
      <c r="CZ1277" s="3">
        <f t="shared" si="1279"/>
        <v>0</v>
      </c>
      <c r="DA1277" s="3">
        <f t="shared" si="1279"/>
        <v>0</v>
      </c>
      <c r="DB1277" s="3">
        <f t="shared" si="1279"/>
        <v>0</v>
      </c>
      <c r="DC1277" s="3">
        <f t="shared" si="1279"/>
        <v>0</v>
      </c>
      <c r="DD1277" s="3">
        <f t="shared" si="1279"/>
        <v>0</v>
      </c>
      <c r="DE1277" s="3">
        <f t="shared" si="1279"/>
        <v>0</v>
      </c>
      <c r="DF1277" s="3">
        <f t="shared" si="1279"/>
        <v>0</v>
      </c>
      <c r="DG1277" s="4">
        <f t="shared" ref="DG1277:EL1277" si="1280">DG1302</f>
        <v>206596.49</v>
      </c>
      <c r="DH1277" s="4">
        <f t="shared" si="1280"/>
        <v>156326.06</v>
      </c>
      <c r="DI1277" s="4">
        <f t="shared" si="1280"/>
        <v>11163.23</v>
      </c>
      <c r="DJ1277" s="4">
        <f t="shared" si="1280"/>
        <v>3738.09</v>
      </c>
      <c r="DK1277" s="4">
        <f t="shared" si="1280"/>
        <v>39107.199999999997</v>
      </c>
      <c r="DL1277" s="4">
        <f t="shared" si="1280"/>
        <v>0</v>
      </c>
      <c r="DM1277" s="4">
        <f t="shared" si="1280"/>
        <v>63.872954917199991</v>
      </c>
      <c r="DN1277" s="4">
        <f t="shared" si="1280"/>
        <v>0</v>
      </c>
      <c r="DO1277" s="4">
        <f t="shared" si="1280"/>
        <v>0</v>
      </c>
      <c r="DP1277" s="4">
        <f t="shared" si="1280"/>
        <v>39566.800000000003</v>
      </c>
      <c r="DQ1277" s="4">
        <f t="shared" si="1280"/>
        <v>21207.23</v>
      </c>
      <c r="DR1277" s="4">
        <f t="shared" si="1280"/>
        <v>0</v>
      </c>
      <c r="DS1277" s="4">
        <f t="shared" si="1280"/>
        <v>0</v>
      </c>
      <c r="DT1277" s="4">
        <f t="shared" si="1280"/>
        <v>206596.49</v>
      </c>
      <c r="DU1277" s="4">
        <f t="shared" si="1280"/>
        <v>156326.06</v>
      </c>
      <c r="DV1277" s="4">
        <f t="shared" si="1280"/>
        <v>11163.23</v>
      </c>
      <c r="DW1277" s="4">
        <f t="shared" si="1280"/>
        <v>3738.09</v>
      </c>
      <c r="DX1277" s="4">
        <f t="shared" si="1280"/>
        <v>39107.199999999997</v>
      </c>
      <c r="DY1277" s="4">
        <f t="shared" si="1280"/>
        <v>0</v>
      </c>
      <c r="DZ1277" s="4">
        <f t="shared" si="1280"/>
        <v>63.872954917199991</v>
      </c>
      <c r="EA1277" s="4">
        <f t="shared" si="1280"/>
        <v>0</v>
      </c>
      <c r="EB1277" s="4">
        <f t="shared" si="1280"/>
        <v>0</v>
      </c>
      <c r="EC1277" s="4">
        <f t="shared" si="1280"/>
        <v>39566.800000000003</v>
      </c>
      <c r="ED1277" s="4">
        <f t="shared" si="1280"/>
        <v>21207.23</v>
      </c>
      <c r="EE1277" s="4">
        <f t="shared" si="1280"/>
        <v>0</v>
      </c>
      <c r="EF1277" s="4">
        <f t="shared" si="1280"/>
        <v>0</v>
      </c>
      <c r="EG1277" s="4">
        <f t="shared" si="1280"/>
        <v>0</v>
      </c>
      <c r="EH1277" s="4">
        <f t="shared" si="1280"/>
        <v>0</v>
      </c>
      <c r="EI1277" s="4">
        <f t="shared" si="1280"/>
        <v>0</v>
      </c>
      <c r="EJ1277" s="4">
        <f t="shared" si="1280"/>
        <v>267370.52</v>
      </c>
      <c r="EK1277" s="4">
        <f t="shared" si="1280"/>
        <v>267370.52</v>
      </c>
      <c r="EL1277" s="4">
        <f t="shared" si="1280"/>
        <v>0</v>
      </c>
      <c r="EM1277" s="4">
        <f t="shared" ref="EM1277:FR1277" si="1281">EM1302</f>
        <v>0</v>
      </c>
      <c r="EN1277" s="4">
        <f t="shared" si="1281"/>
        <v>156326.06</v>
      </c>
      <c r="EO1277" s="4">
        <f t="shared" si="1281"/>
        <v>156326.06</v>
      </c>
      <c r="EP1277" s="4">
        <f t="shared" si="1281"/>
        <v>0</v>
      </c>
      <c r="EQ1277" s="4">
        <f t="shared" si="1281"/>
        <v>156326.06</v>
      </c>
      <c r="ER1277" s="4">
        <f t="shared" si="1281"/>
        <v>0</v>
      </c>
      <c r="ES1277" s="4">
        <f t="shared" si="1281"/>
        <v>0</v>
      </c>
      <c r="ET1277" s="4">
        <f t="shared" si="1281"/>
        <v>0</v>
      </c>
      <c r="EU1277" s="4">
        <f t="shared" si="1281"/>
        <v>0</v>
      </c>
      <c r="EV1277" s="4">
        <f t="shared" si="1281"/>
        <v>0</v>
      </c>
      <c r="EW1277" s="4">
        <f t="shared" si="1281"/>
        <v>0</v>
      </c>
      <c r="EX1277" s="4">
        <f t="shared" si="1281"/>
        <v>0</v>
      </c>
      <c r="EY1277" s="4">
        <f t="shared" si="1281"/>
        <v>0</v>
      </c>
      <c r="EZ1277" s="4">
        <f t="shared" si="1281"/>
        <v>0</v>
      </c>
      <c r="FA1277" s="4">
        <f t="shared" si="1281"/>
        <v>0</v>
      </c>
      <c r="FB1277" s="4">
        <f t="shared" si="1281"/>
        <v>0</v>
      </c>
      <c r="FC1277" s="4">
        <f t="shared" si="1281"/>
        <v>0</v>
      </c>
      <c r="FD1277" s="4">
        <f t="shared" si="1281"/>
        <v>0</v>
      </c>
      <c r="FE1277" s="4">
        <f t="shared" si="1281"/>
        <v>0</v>
      </c>
      <c r="FF1277" s="4">
        <f t="shared" si="1281"/>
        <v>0</v>
      </c>
      <c r="FG1277" s="4">
        <f t="shared" si="1281"/>
        <v>0</v>
      </c>
      <c r="FH1277" s="4">
        <f t="shared" si="1281"/>
        <v>0</v>
      </c>
      <c r="FI1277" s="4">
        <f t="shared" si="1281"/>
        <v>0</v>
      </c>
      <c r="FJ1277" s="4">
        <f t="shared" si="1281"/>
        <v>0</v>
      </c>
      <c r="FK1277" s="4">
        <f t="shared" si="1281"/>
        <v>0</v>
      </c>
      <c r="FL1277" s="4">
        <f t="shared" si="1281"/>
        <v>0</v>
      </c>
      <c r="FM1277" s="4">
        <f t="shared" si="1281"/>
        <v>0</v>
      </c>
      <c r="FN1277" s="4">
        <f t="shared" si="1281"/>
        <v>0</v>
      </c>
      <c r="FO1277" s="4">
        <f t="shared" si="1281"/>
        <v>0</v>
      </c>
      <c r="FP1277" s="4">
        <f t="shared" si="1281"/>
        <v>0</v>
      </c>
      <c r="FQ1277" s="4">
        <f t="shared" si="1281"/>
        <v>0</v>
      </c>
      <c r="FR1277" s="4">
        <f t="shared" si="1281"/>
        <v>0</v>
      </c>
      <c r="FS1277" s="4">
        <f t="shared" ref="FS1277:GX1277" si="1282">FS1302</f>
        <v>267370.52</v>
      </c>
      <c r="FT1277" s="4">
        <f t="shared" si="1282"/>
        <v>267370.52</v>
      </c>
      <c r="FU1277" s="4">
        <f t="shared" si="1282"/>
        <v>0</v>
      </c>
      <c r="FV1277" s="4">
        <f t="shared" si="1282"/>
        <v>0</v>
      </c>
      <c r="FW1277" s="4">
        <f t="shared" si="1282"/>
        <v>156326.06</v>
      </c>
      <c r="FX1277" s="4">
        <f t="shared" si="1282"/>
        <v>156326.06</v>
      </c>
      <c r="FY1277" s="4">
        <f t="shared" si="1282"/>
        <v>0</v>
      </c>
      <c r="FZ1277" s="4">
        <f t="shared" si="1282"/>
        <v>156326.06</v>
      </c>
      <c r="GA1277" s="4">
        <f t="shared" si="1282"/>
        <v>0</v>
      </c>
      <c r="GB1277" s="4">
        <f t="shared" si="1282"/>
        <v>0</v>
      </c>
      <c r="GC1277" s="4">
        <f t="shared" si="1282"/>
        <v>0</v>
      </c>
      <c r="GD1277" s="4">
        <f t="shared" si="1282"/>
        <v>0</v>
      </c>
      <c r="GE1277" s="4">
        <f t="shared" si="1282"/>
        <v>0</v>
      </c>
      <c r="GF1277" s="4">
        <f t="shared" si="1282"/>
        <v>0</v>
      </c>
      <c r="GG1277" s="4">
        <f t="shared" si="1282"/>
        <v>0</v>
      </c>
      <c r="GH1277" s="4">
        <f t="shared" si="1282"/>
        <v>0</v>
      </c>
      <c r="GI1277" s="4">
        <f t="shared" si="1282"/>
        <v>0</v>
      </c>
      <c r="GJ1277" s="4">
        <f t="shared" si="1282"/>
        <v>0</v>
      </c>
      <c r="GK1277" s="4">
        <f t="shared" si="1282"/>
        <v>0</v>
      </c>
      <c r="GL1277" s="4">
        <f t="shared" si="1282"/>
        <v>0</v>
      </c>
      <c r="GM1277" s="4">
        <f t="shared" si="1282"/>
        <v>0</v>
      </c>
      <c r="GN1277" s="4">
        <f t="shared" si="1282"/>
        <v>0</v>
      </c>
      <c r="GO1277" s="4">
        <f t="shared" si="1282"/>
        <v>0</v>
      </c>
      <c r="GP1277" s="4">
        <f t="shared" si="1282"/>
        <v>0</v>
      </c>
      <c r="GQ1277" s="4">
        <f t="shared" si="1282"/>
        <v>0</v>
      </c>
      <c r="GR1277" s="4">
        <f t="shared" si="1282"/>
        <v>0</v>
      </c>
      <c r="GS1277" s="4">
        <f t="shared" si="1282"/>
        <v>0</v>
      </c>
      <c r="GT1277" s="4">
        <f t="shared" si="1282"/>
        <v>0</v>
      </c>
      <c r="GU1277" s="4">
        <f t="shared" si="1282"/>
        <v>0</v>
      </c>
      <c r="GV1277" s="4">
        <f t="shared" si="1282"/>
        <v>0</v>
      </c>
      <c r="GW1277" s="4">
        <f t="shared" si="1282"/>
        <v>0</v>
      </c>
      <c r="GX1277" s="4">
        <f t="shared" si="1282"/>
        <v>0</v>
      </c>
    </row>
    <row r="1279" spans="1:255" x14ac:dyDescent="0.25">
      <c r="A1279" s="2">
        <v>17</v>
      </c>
      <c r="B1279" s="2">
        <v>1</v>
      </c>
      <c r="C1279" s="2">
        <f>ROW(SmtRes!A1252)</f>
        <v>1252</v>
      </c>
      <c r="D1279" s="2">
        <f>ROW(EtalonRes!A1214)</f>
        <v>1214</v>
      </c>
      <c r="E1279" s="2" t="s">
        <v>632</v>
      </c>
      <c r="F1279" s="2" t="s">
        <v>527</v>
      </c>
      <c r="G1279" s="2" t="s">
        <v>528</v>
      </c>
      <c r="H1279" s="2" t="s">
        <v>529</v>
      </c>
      <c r="I1279" s="2">
        <f>ROUND(10.6/100,9)</f>
        <v>0.106</v>
      </c>
      <c r="J1279" s="2">
        <v>0</v>
      </c>
      <c r="K1279" s="2">
        <f>ROUND(10.6/100,9)</f>
        <v>0.106</v>
      </c>
      <c r="L1279" s="2"/>
      <c r="M1279" s="2"/>
      <c r="N1279" s="2"/>
      <c r="O1279" s="2">
        <f t="shared" ref="O1279:O1300" si="1283">ROUND(CP1279,2)</f>
        <v>964.1</v>
      </c>
      <c r="P1279" s="2">
        <f t="shared" ref="P1279:P1300" si="1284">ROUND((ROUND((AC1279*AW1279*I1279),2)*BC1279),2)</f>
        <v>0</v>
      </c>
      <c r="Q1279" s="2">
        <f>(ROUND((ROUND((((ET1279*1.25*1.1))*AV1279*I1279),2)*BB1279),2)+ROUND((ROUND(((AE1279-((EU1279*1.25*1.1)))*AV1279*I1279),2)*BS1279),2))</f>
        <v>671.87</v>
      </c>
      <c r="R1279" s="2">
        <f t="shared" ref="R1279:R1300" si="1285">ROUND((ROUND((AE1279*AV1279*I1279),2)*BS1279),2)</f>
        <v>73.98</v>
      </c>
      <c r="S1279" s="2">
        <f t="shared" ref="S1279:S1300" si="1286">ROUND((ROUND((AF1279*AV1279*I1279),2)*BA1279),2)</f>
        <v>292.23</v>
      </c>
      <c r="T1279" s="2">
        <f t="shared" ref="T1279:T1300" si="1287">ROUND(CU1279*I1279,2)</f>
        <v>0</v>
      </c>
      <c r="U1279" s="2">
        <f t="shared" ref="U1279:U1300" si="1288">CV1279*I1279</f>
        <v>24.849424709999997</v>
      </c>
      <c r="V1279" s="2">
        <f t="shared" ref="V1279:V1300" si="1289">CW1279*I1279</f>
        <v>0</v>
      </c>
      <c r="W1279" s="2">
        <f t="shared" ref="W1279:W1300" si="1290">ROUND(CX1279*I1279,2)</f>
        <v>0</v>
      </c>
      <c r="X1279" s="2">
        <f t="shared" ref="X1279:X1300" si="1291">ROUND(CY1279,2)</f>
        <v>336.91</v>
      </c>
      <c r="Y1279" s="2">
        <f t="shared" ref="Y1279:Y1300" si="1292">ROUND(CZ1279,2)</f>
        <v>179.44</v>
      </c>
      <c r="Z1279" s="2"/>
      <c r="AA1279" s="2">
        <v>56481265</v>
      </c>
      <c r="AB1279" s="2">
        <f t="shared" ref="AB1279:AB1300" si="1293">ROUND((AC1279+AD1279+AF1279),6)</f>
        <v>8687.0277999999998</v>
      </c>
      <c r="AC1279" s="2">
        <f t="shared" ref="AC1279:AC1300" si="1294">ROUND((ES1279),6)</f>
        <v>0</v>
      </c>
      <c r="AD1279" s="2">
        <f>ROUND(((((ET1279*1.25*1.1))-((EU1279*1.25*1.1)))+AE1279),6)</f>
        <v>6053.9049999999997</v>
      </c>
      <c r="AE1279" s="2">
        <f>ROUND(((EU1279*1.25*1.1)),6)</f>
        <v>666.62750000000005</v>
      </c>
      <c r="AF1279" s="2">
        <f>ROUND(((EV1279*1.15*1.1)),6)</f>
        <v>2633.1228000000001</v>
      </c>
      <c r="AG1279" s="2">
        <f t="shared" ref="AG1279:AG1300" si="1295">ROUND((AP1279),6)</f>
        <v>0</v>
      </c>
      <c r="AH1279" s="2">
        <f>((EW1279*1.15*1.1))</f>
        <v>223.905</v>
      </c>
      <c r="AI1279" s="2">
        <f>((EX1279*1.25*1.1))</f>
        <v>0</v>
      </c>
      <c r="AJ1279" s="2">
        <f t="shared" ref="AJ1279:AJ1300" si="1296">(AS1279)</f>
        <v>0</v>
      </c>
      <c r="AK1279" s="2">
        <v>6484.36</v>
      </c>
      <c r="AL1279" s="2">
        <v>0</v>
      </c>
      <c r="AM1279" s="2">
        <v>4402.84</v>
      </c>
      <c r="AN1279" s="2">
        <v>484.82</v>
      </c>
      <c r="AO1279" s="2">
        <v>2081.52</v>
      </c>
      <c r="AP1279" s="2">
        <v>0</v>
      </c>
      <c r="AQ1279" s="2">
        <v>177</v>
      </c>
      <c r="AR1279" s="2">
        <v>0</v>
      </c>
      <c r="AS1279" s="2">
        <v>0</v>
      </c>
      <c r="AT1279" s="2">
        <v>92</v>
      </c>
      <c r="AU1279" s="2">
        <v>49</v>
      </c>
      <c r="AV1279" s="2">
        <v>1.0469999999999999</v>
      </c>
      <c r="AW1279" s="2">
        <v>1.0029999999999999</v>
      </c>
      <c r="AX1279" s="2"/>
      <c r="AY1279" s="2"/>
      <c r="AZ1279" s="2">
        <v>1</v>
      </c>
      <c r="BA1279" s="2">
        <v>1</v>
      </c>
      <c r="BB1279" s="2">
        <v>1</v>
      </c>
      <c r="BC1279" s="2">
        <v>1</v>
      </c>
      <c r="BD1279" s="2" t="s">
        <v>3</v>
      </c>
      <c r="BE1279" s="2" t="s">
        <v>3</v>
      </c>
      <c r="BF1279" s="2" t="s">
        <v>3</v>
      </c>
      <c r="BG1279" s="2" t="s">
        <v>3</v>
      </c>
      <c r="BH1279" s="2">
        <v>0</v>
      </c>
      <c r="BI1279" s="2">
        <v>1</v>
      </c>
      <c r="BJ1279" s="2" t="s">
        <v>530</v>
      </c>
      <c r="BK1279" s="2"/>
      <c r="BL1279" s="2"/>
      <c r="BM1279" s="2">
        <v>8</v>
      </c>
      <c r="BN1279" s="2">
        <v>0</v>
      </c>
      <c r="BO1279" s="2" t="s">
        <v>527</v>
      </c>
      <c r="BP1279" s="2">
        <v>1</v>
      </c>
      <c r="BQ1279" s="2">
        <v>30</v>
      </c>
      <c r="BR1279" s="2">
        <v>0</v>
      </c>
      <c r="BS1279" s="2">
        <v>1</v>
      </c>
      <c r="BT1279" s="2">
        <v>1</v>
      </c>
      <c r="BU1279" s="2">
        <v>1</v>
      </c>
      <c r="BV1279" s="2">
        <v>1</v>
      </c>
      <c r="BW1279" s="2">
        <v>1</v>
      </c>
      <c r="BX1279" s="2">
        <v>1</v>
      </c>
      <c r="BY1279" s="2" t="s">
        <v>3</v>
      </c>
      <c r="BZ1279" s="2">
        <v>92</v>
      </c>
      <c r="CA1279" s="2">
        <v>49</v>
      </c>
      <c r="CB1279" s="2" t="s">
        <v>3</v>
      </c>
      <c r="CC1279" s="2"/>
      <c r="CD1279" s="2"/>
      <c r="CE1279" s="2">
        <v>30</v>
      </c>
      <c r="CF1279" s="2">
        <v>0</v>
      </c>
      <c r="CG1279" s="2">
        <v>0</v>
      </c>
      <c r="CH1279" s="2"/>
      <c r="CI1279" s="2"/>
      <c r="CJ1279" s="2"/>
      <c r="CK1279" s="2"/>
      <c r="CL1279" s="2"/>
      <c r="CM1279" s="2">
        <v>0</v>
      </c>
      <c r="CN1279" s="2" t="s">
        <v>3</v>
      </c>
      <c r="CO1279" s="2">
        <v>0</v>
      </c>
      <c r="CP1279" s="2">
        <f t="shared" ref="CP1279:CP1300" si="1297">(P1279+Q1279+S1279)</f>
        <v>964.1</v>
      </c>
      <c r="CQ1279" s="2">
        <f t="shared" ref="CQ1279:CQ1300" si="1298">ROUND((ROUND((AC1279*AW1279*1),2)*BC1279),2)</f>
        <v>0</v>
      </c>
      <c r="CR1279" s="2">
        <f>(ROUND((ROUND((((ET1279*1.25*1.1))*AV1279*1),2)*BB1279),2)+ROUND((ROUND(((AE1279-((EU1279*1.25*1.1)))*AV1279*1),2)*BS1279),2))</f>
        <v>6338.44</v>
      </c>
      <c r="CS1279" s="2">
        <f t="shared" ref="CS1279:CS1300" si="1299">ROUND((ROUND((AE1279*AV1279*1),2)*BS1279),2)</f>
        <v>697.96</v>
      </c>
      <c r="CT1279" s="2">
        <f t="shared" ref="CT1279:CT1300" si="1300">ROUND((ROUND((AF1279*AV1279*1),2)*BA1279),2)</f>
        <v>2756.88</v>
      </c>
      <c r="CU1279" s="2">
        <f t="shared" ref="CU1279:CU1300" si="1301">AG1279</f>
        <v>0</v>
      </c>
      <c r="CV1279" s="2">
        <f t="shared" ref="CV1279:CV1300" si="1302">(AH1279*AV1279)</f>
        <v>234.42853499999998</v>
      </c>
      <c r="CW1279" s="2">
        <f t="shared" ref="CW1279:CW1300" si="1303">AI1279</f>
        <v>0</v>
      </c>
      <c r="CX1279" s="2">
        <f t="shared" ref="CX1279:CX1300" si="1304">AJ1279</f>
        <v>0</v>
      </c>
      <c r="CY1279" s="2">
        <f t="shared" ref="CY1279:CY1300" si="1305">(((S1279+R1279)*AT1279)/100)</f>
        <v>336.91320000000007</v>
      </c>
      <c r="CZ1279" s="2">
        <f t="shared" ref="CZ1279:CZ1300" si="1306">(((S1279+R1279)*AU1279)/100)</f>
        <v>179.44290000000001</v>
      </c>
      <c r="DA1279" s="2"/>
      <c r="DB1279" s="2"/>
      <c r="DC1279" s="2" t="s">
        <v>3</v>
      </c>
      <c r="DD1279" s="2" t="s">
        <v>3</v>
      </c>
      <c r="DE1279" s="2" t="s">
        <v>165</v>
      </c>
      <c r="DF1279" s="2" t="s">
        <v>165</v>
      </c>
      <c r="DG1279" s="2" t="s">
        <v>166</v>
      </c>
      <c r="DH1279" s="2" t="s">
        <v>3</v>
      </c>
      <c r="DI1279" s="2" t="s">
        <v>166</v>
      </c>
      <c r="DJ1279" s="2" t="s">
        <v>165</v>
      </c>
      <c r="DK1279" s="2" t="s">
        <v>3</v>
      </c>
      <c r="DL1279" s="2" t="s">
        <v>3</v>
      </c>
      <c r="DM1279" s="2" t="s">
        <v>3</v>
      </c>
      <c r="DN1279" s="2">
        <v>0</v>
      </c>
      <c r="DO1279" s="2">
        <v>0</v>
      </c>
      <c r="DP1279" s="2">
        <v>1</v>
      </c>
      <c r="DQ1279" s="2">
        <v>1</v>
      </c>
      <c r="DR1279" s="2"/>
      <c r="DS1279" s="2"/>
      <c r="DT1279" s="2"/>
      <c r="DU1279" s="2">
        <v>1013</v>
      </c>
      <c r="DV1279" s="2" t="s">
        <v>529</v>
      </c>
      <c r="DW1279" s="2" t="s">
        <v>529</v>
      </c>
      <c r="DX1279" s="2">
        <v>1</v>
      </c>
      <c r="DY1279" s="2"/>
      <c r="DZ1279" s="2" t="s">
        <v>3</v>
      </c>
      <c r="EA1279" s="2" t="s">
        <v>3</v>
      </c>
      <c r="EB1279" s="2" t="s">
        <v>3</v>
      </c>
      <c r="EC1279" s="2" t="s">
        <v>3</v>
      </c>
      <c r="ED1279" s="2"/>
      <c r="EE1279" s="2">
        <v>55586444</v>
      </c>
      <c r="EF1279" s="2">
        <v>30</v>
      </c>
      <c r="EG1279" s="2" t="s">
        <v>117</v>
      </c>
      <c r="EH1279" s="2">
        <v>0</v>
      </c>
      <c r="EI1279" s="2" t="s">
        <v>3</v>
      </c>
      <c r="EJ1279" s="2">
        <v>1</v>
      </c>
      <c r="EK1279" s="2">
        <v>8</v>
      </c>
      <c r="EL1279" s="2" t="s">
        <v>233</v>
      </c>
      <c r="EM1279" s="2" t="s">
        <v>234</v>
      </c>
      <c r="EN1279" s="2"/>
      <c r="EO1279" s="2" t="s">
        <v>52</v>
      </c>
      <c r="EP1279" s="2"/>
      <c r="EQ1279" s="2">
        <v>0</v>
      </c>
      <c r="ER1279" s="2">
        <v>6484.36</v>
      </c>
      <c r="ES1279" s="2">
        <v>0</v>
      </c>
      <c r="ET1279" s="2">
        <v>4402.84</v>
      </c>
      <c r="EU1279" s="2">
        <v>484.82</v>
      </c>
      <c r="EV1279" s="2">
        <v>2081.52</v>
      </c>
      <c r="EW1279" s="2">
        <v>177</v>
      </c>
      <c r="EX1279" s="2">
        <v>0</v>
      </c>
      <c r="EY1279" s="2">
        <v>0</v>
      </c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>
        <v>0</v>
      </c>
      <c r="FR1279" s="2">
        <v>0</v>
      </c>
      <c r="FS1279" s="2">
        <v>0</v>
      </c>
      <c r="FT1279" s="2"/>
      <c r="FU1279" s="2"/>
      <c r="FV1279" s="2"/>
      <c r="FW1279" s="2"/>
      <c r="FX1279" s="2">
        <v>92</v>
      </c>
      <c r="FY1279" s="2">
        <v>49</v>
      </c>
      <c r="FZ1279" s="2"/>
      <c r="GA1279" s="2" t="s">
        <v>3</v>
      </c>
      <c r="GB1279" s="2"/>
      <c r="GC1279" s="2"/>
      <c r="GD1279" s="2">
        <v>1</v>
      </c>
      <c r="GE1279" s="2"/>
      <c r="GF1279" s="2">
        <v>1720707639</v>
      </c>
      <c r="GG1279" s="2">
        <v>2</v>
      </c>
      <c r="GH1279" s="2">
        <v>1</v>
      </c>
      <c r="GI1279" s="2">
        <v>2</v>
      </c>
      <c r="GJ1279" s="2">
        <v>0</v>
      </c>
      <c r="GK1279" s="2">
        <v>0</v>
      </c>
      <c r="GL1279" s="2">
        <f t="shared" ref="GL1279:GL1300" si="1307">ROUND(IF(AND(BH1279=3,BI1279=3,FS1279&lt;&gt;0),P1279,0),2)</f>
        <v>0</v>
      </c>
      <c r="GM1279" s="2">
        <f t="shared" ref="GM1279:GM1300" si="1308">ROUND(O1279+X1279+Y1279,2)+GX1279</f>
        <v>1480.45</v>
      </c>
      <c r="GN1279" s="2">
        <f t="shared" ref="GN1279:GN1300" si="1309">IF(OR(BI1279=0,BI1279=1),GM1279-GX1279,0)</f>
        <v>1480.45</v>
      </c>
      <c r="GO1279" s="2">
        <f t="shared" ref="GO1279:GO1300" si="1310">IF(BI1279=2,GM1279-GX1279,0)</f>
        <v>0</v>
      </c>
      <c r="GP1279" s="2">
        <f t="shared" ref="GP1279:GP1300" si="1311">IF(BI1279=4,GM1279-GX1279,0)</f>
        <v>0</v>
      </c>
      <c r="GQ1279" s="2"/>
      <c r="GR1279" s="2">
        <v>0</v>
      </c>
      <c r="GS1279" s="2">
        <v>3</v>
      </c>
      <c r="GT1279" s="2">
        <v>0</v>
      </c>
      <c r="GU1279" s="2" t="s">
        <v>3</v>
      </c>
      <c r="GV1279" s="2">
        <f t="shared" ref="GV1279:GV1300" si="1312">ROUND((GT1279),6)</f>
        <v>0</v>
      </c>
      <c r="GW1279" s="2">
        <v>1</v>
      </c>
      <c r="GX1279" s="2">
        <f t="shared" ref="GX1279:GX1300" si="1313">ROUND(HC1279*I1279,2)</f>
        <v>0</v>
      </c>
      <c r="GY1279" s="2"/>
      <c r="GZ1279" s="2"/>
      <c r="HA1279" s="2">
        <v>0</v>
      </c>
      <c r="HB1279" s="2">
        <v>0</v>
      </c>
      <c r="HC1279" s="2">
        <f t="shared" ref="HC1279:HC1300" si="1314">GV1279*GW1279</f>
        <v>0</v>
      </c>
      <c r="HD1279" s="2"/>
      <c r="HE1279" s="2" t="s">
        <v>3</v>
      </c>
      <c r="HF1279" s="2" t="s">
        <v>3</v>
      </c>
      <c r="HG1279" s="2"/>
      <c r="HH1279" s="2"/>
      <c r="HI1279" s="2"/>
      <c r="HJ1279" s="2"/>
      <c r="HK1279" s="2"/>
      <c r="HL1279" s="2"/>
      <c r="HM1279" s="2" t="s">
        <v>3</v>
      </c>
      <c r="HN1279" s="2" t="s">
        <v>3</v>
      </c>
      <c r="HO1279" s="2" t="s">
        <v>3</v>
      </c>
      <c r="HP1279" s="2" t="s">
        <v>3</v>
      </c>
      <c r="HQ1279" s="2" t="s">
        <v>3</v>
      </c>
      <c r="HR1279" s="2"/>
      <c r="HS1279" s="2">
        <v>0</v>
      </c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>
        <v>0</v>
      </c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</row>
    <row r="1280" spans="1:255" x14ac:dyDescent="0.25">
      <c r="A1280">
        <v>17</v>
      </c>
      <c r="B1280">
        <v>1</v>
      </c>
      <c r="C1280">
        <f>ROW(SmtRes!A1258)</f>
        <v>1258</v>
      </c>
      <c r="D1280">
        <f>ROW(EtalonRes!A1220)</f>
        <v>1220</v>
      </c>
      <c r="E1280" t="s">
        <v>632</v>
      </c>
      <c r="F1280" t="s">
        <v>527</v>
      </c>
      <c r="G1280" t="s">
        <v>528</v>
      </c>
      <c r="H1280" t="s">
        <v>529</v>
      </c>
      <c r="I1280">
        <f>ROUND(10.6/100,9)</f>
        <v>0.106</v>
      </c>
      <c r="J1280">
        <v>0</v>
      </c>
      <c r="K1280">
        <f>ROUND(10.6/100,9)</f>
        <v>0.106</v>
      </c>
      <c r="O1280">
        <f t="shared" si="1283"/>
        <v>23635.93</v>
      </c>
      <c r="P1280">
        <f t="shared" si="1284"/>
        <v>0</v>
      </c>
      <c r="Q1280">
        <f>(ROUND((ROUND((((ET1280*1.25*1.1))*AV1280*I1280),2)*BB1280),2)+ROUND((ROUND(((AE1280-((EU1280*1.25*1.1)))*AV1280*I1280),2)*BS1280),2))</f>
        <v>9661.49</v>
      </c>
      <c r="R1280">
        <f t="shared" si="1285"/>
        <v>3537.72</v>
      </c>
      <c r="S1280">
        <f t="shared" si="1286"/>
        <v>13974.44</v>
      </c>
      <c r="T1280">
        <f t="shared" si="1287"/>
        <v>0</v>
      </c>
      <c r="U1280">
        <f t="shared" si="1288"/>
        <v>24.849424709999997</v>
      </c>
      <c r="V1280">
        <f t="shared" si="1289"/>
        <v>0</v>
      </c>
      <c r="W1280">
        <f t="shared" si="1290"/>
        <v>0</v>
      </c>
      <c r="X1280">
        <f t="shared" si="1291"/>
        <v>16111.19</v>
      </c>
      <c r="Y1280">
        <f t="shared" si="1292"/>
        <v>8580.9599999999991</v>
      </c>
      <c r="AA1280">
        <v>56481267</v>
      </c>
      <c r="AB1280">
        <f t="shared" si="1293"/>
        <v>8687.0277999999998</v>
      </c>
      <c r="AC1280">
        <f t="shared" si="1294"/>
        <v>0</v>
      </c>
      <c r="AD1280">
        <f>ROUND(((((ET1280*1.25*1.1))-((EU1280*1.25*1.1)))+AE1280),6)</f>
        <v>6053.9049999999997</v>
      </c>
      <c r="AE1280">
        <f>ROUND(((EU1280*1.25*1.1)),6)</f>
        <v>666.62750000000005</v>
      </c>
      <c r="AF1280">
        <f>ROUND(((EV1280*1.15*1.1)),6)</f>
        <v>2633.1228000000001</v>
      </c>
      <c r="AG1280">
        <f t="shared" si="1295"/>
        <v>0</v>
      </c>
      <c r="AH1280">
        <f>((EW1280*1.15*1.1))</f>
        <v>223.905</v>
      </c>
      <c r="AI1280">
        <f>((EX1280*1.25*1.1))</f>
        <v>0</v>
      </c>
      <c r="AJ1280">
        <f t="shared" si="1296"/>
        <v>0</v>
      </c>
      <c r="AK1280">
        <v>6484.36</v>
      </c>
      <c r="AL1280">
        <v>0</v>
      </c>
      <c r="AM1280">
        <v>4402.84</v>
      </c>
      <c r="AN1280">
        <v>484.82</v>
      </c>
      <c r="AO1280">
        <v>2081.52</v>
      </c>
      <c r="AP1280">
        <v>0</v>
      </c>
      <c r="AQ1280">
        <v>177</v>
      </c>
      <c r="AR1280">
        <v>0</v>
      </c>
      <c r="AS1280">
        <v>0</v>
      </c>
      <c r="AT1280">
        <v>92</v>
      </c>
      <c r="AU1280">
        <v>49</v>
      </c>
      <c r="AV1280">
        <v>1.0469999999999999</v>
      </c>
      <c r="AW1280">
        <v>1.0029999999999999</v>
      </c>
      <c r="AZ1280">
        <v>1</v>
      </c>
      <c r="BA1280">
        <v>47.82</v>
      </c>
      <c r="BB1280">
        <v>14.38</v>
      </c>
      <c r="BC1280">
        <v>1</v>
      </c>
      <c r="BD1280" t="s">
        <v>3</v>
      </c>
      <c r="BE1280" t="s">
        <v>3</v>
      </c>
      <c r="BF1280" t="s">
        <v>3</v>
      </c>
      <c r="BG1280" t="s">
        <v>3</v>
      </c>
      <c r="BH1280">
        <v>0</v>
      </c>
      <c r="BI1280">
        <v>1</v>
      </c>
      <c r="BJ1280" t="s">
        <v>530</v>
      </c>
      <c r="BM1280">
        <v>8</v>
      </c>
      <c r="BN1280">
        <v>0</v>
      </c>
      <c r="BO1280" t="s">
        <v>527</v>
      </c>
      <c r="BP1280">
        <v>1</v>
      </c>
      <c r="BQ1280">
        <v>30</v>
      </c>
      <c r="BR1280">
        <v>0</v>
      </c>
      <c r="BS1280">
        <v>47.82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 t="s">
        <v>3</v>
      </c>
      <c r="BZ1280">
        <v>92</v>
      </c>
      <c r="CA1280">
        <v>49</v>
      </c>
      <c r="CB1280" t="s">
        <v>3</v>
      </c>
      <c r="CE1280">
        <v>30</v>
      </c>
      <c r="CF1280">
        <v>0</v>
      </c>
      <c r="CG1280">
        <v>0</v>
      </c>
      <c r="CM1280">
        <v>0</v>
      </c>
      <c r="CN1280" t="s">
        <v>3</v>
      </c>
      <c r="CO1280">
        <v>0</v>
      </c>
      <c r="CP1280">
        <f t="shared" si="1297"/>
        <v>23635.93</v>
      </c>
      <c r="CQ1280">
        <f t="shared" si="1298"/>
        <v>0</v>
      </c>
      <c r="CR1280">
        <f>(ROUND((ROUND((((ET1280*1.25*1.1))*AV1280*1),2)*BB1280),2)+ROUND((ROUND(((AE1280-((EU1280*1.25*1.1)))*AV1280*1),2)*BS1280),2))</f>
        <v>91146.77</v>
      </c>
      <c r="CS1280">
        <f t="shared" si="1299"/>
        <v>33376.449999999997</v>
      </c>
      <c r="CT1280">
        <f t="shared" si="1300"/>
        <v>131834</v>
      </c>
      <c r="CU1280">
        <f t="shared" si="1301"/>
        <v>0</v>
      </c>
      <c r="CV1280">
        <f t="shared" si="1302"/>
        <v>234.42853499999998</v>
      </c>
      <c r="CW1280">
        <f t="shared" si="1303"/>
        <v>0</v>
      </c>
      <c r="CX1280">
        <f t="shared" si="1304"/>
        <v>0</v>
      </c>
      <c r="CY1280">
        <f t="shared" si="1305"/>
        <v>16111.1872</v>
      </c>
      <c r="CZ1280">
        <f t="shared" si="1306"/>
        <v>8580.9583999999995</v>
      </c>
      <c r="DC1280" t="s">
        <v>3</v>
      </c>
      <c r="DD1280" t="s">
        <v>3</v>
      </c>
      <c r="DE1280" t="s">
        <v>165</v>
      </c>
      <c r="DF1280" t="s">
        <v>165</v>
      </c>
      <c r="DG1280" t="s">
        <v>166</v>
      </c>
      <c r="DH1280" t="s">
        <v>3</v>
      </c>
      <c r="DI1280" t="s">
        <v>166</v>
      </c>
      <c r="DJ1280" t="s">
        <v>165</v>
      </c>
      <c r="DK1280" t="s">
        <v>3</v>
      </c>
      <c r="DL1280" t="s">
        <v>3</v>
      </c>
      <c r="DM1280" t="s">
        <v>3</v>
      </c>
      <c r="DN1280">
        <v>0</v>
      </c>
      <c r="DO1280">
        <v>0</v>
      </c>
      <c r="DP1280">
        <v>1</v>
      </c>
      <c r="DQ1280">
        <v>1</v>
      </c>
      <c r="DU1280">
        <v>1013</v>
      </c>
      <c r="DV1280" t="s">
        <v>529</v>
      </c>
      <c r="DW1280" t="s">
        <v>529</v>
      </c>
      <c r="DX1280">
        <v>1</v>
      </c>
      <c r="DZ1280" t="s">
        <v>3</v>
      </c>
      <c r="EA1280" t="s">
        <v>3</v>
      </c>
      <c r="EB1280" t="s">
        <v>3</v>
      </c>
      <c r="EC1280" t="s">
        <v>3</v>
      </c>
      <c r="EE1280">
        <v>55586444</v>
      </c>
      <c r="EF1280">
        <v>30</v>
      </c>
      <c r="EG1280" t="s">
        <v>117</v>
      </c>
      <c r="EH1280">
        <v>0</v>
      </c>
      <c r="EI1280" t="s">
        <v>3</v>
      </c>
      <c r="EJ1280">
        <v>1</v>
      </c>
      <c r="EK1280">
        <v>8</v>
      </c>
      <c r="EL1280" t="s">
        <v>233</v>
      </c>
      <c r="EM1280" t="s">
        <v>234</v>
      </c>
      <c r="EO1280" t="s">
        <v>52</v>
      </c>
      <c r="EQ1280">
        <v>0</v>
      </c>
      <c r="ER1280">
        <v>6484.36</v>
      </c>
      <c r="ES1280">
        <v>0</v>
      </c>
      <c r="ET1280">
        <v>4402.84</v>
      </c>
      <c r="EU1280">
        <v>484.82</v>
      </c>
      <c r="EV1280">
        <v>2081.52</v>
      </c>
      <c r="EW1280">
        <v>177</v>
      </c>
      <c r="EX1280">
        <v>0</v>
      </c>
      <c r="EY1280">
        <v>0</v>
      </c>
      <c r="FQ1280">
        <v>0</v>
      </c>
      <c r="FR1280">
        <v>0</v>
      </c>
      <c r="FS1280">
        <v>0</v>
      </c>
      <c r="FX1280">
        <v>92</v>
      </c>
      <c r="FY1280">
        <v>49</v>
      </c>
      <c r="GA1280" t="s">
        <v>3</v>
      </c>
      <c r="GD1280">
        <v>1</v>
      </c>
      <c r="GF1280">
        <v>1720707639</v>
      </c>
      <c r="GG1280">
        <v>2</v>
      </c>
      <c r="GH1280">
        <v>1</v>
      </c>
      <c r="GI1280">
        <v>2</v>
      </c>
      <c r="GJ1280">
        <v>0</v>
      </c>
      <c r="GK1280">
        <v>0</v>
      </c>
      <c r="GL1280">
        <f t="shared" si="1307"/>
        <v>0</v>
      </c>
      <c r="GM1280">
        <f t="shared" si="1308"/>
        <v>48328.08</v>
      </c>
      <c r="GN1280">
        <f t="shared" si="1309"/>
        <v>48328.08</v>
      </c>
      <c r="GO1280">
        <f t="shared" si="1310"/>
        <v>0</v>
      </c>
      <c r="GP1280">
        <f t="shared" si="1311"/>
        <v>0</v>
      </c>
      <c r="GR1280">
        <v>0</v>
      </c>
      <c r="GS1280">
        <v>3</v>
      </c>
      <c r="GT1280">
        <v>0</v>
      </c>
      <c r="GU1280" t="s">
        <v>3</v>
      </c>
      <c r="GV1280">
        <f t="shared" si="1312"/>
        <v>0</v>
      </c>
      <c r="GW1280">
        <v>1</v>
      </c>
      <c r="GX1280">
        <f t="shared" si="1313"/>
        <v>0</v>
      </c>
      <c r="HA1280">
        <v>0</v>
      </c>
      <c r="HB1280">
        <v>0</v>
      </c>
      <c r="HC1280">
        <f t="shared" si="1314"/>
        <v>0</v>
      </c>
      <c r="HE1280" t="s">
        <v>3</v>
      </c>
      <c r="HF1280" t="s">
        <v>3</v>
      </c>
      <c r="HM1280" t="s">
        <v>3</v>
      </c>
      <c r="HN1280" t="s">
        <v>3</v>
      </c>
      <c r="HO1280" t="s">
        <v>3</v>
      </c>
      <c r="HP1280" t="s">
        <v>3</v>
      </c>
      <c r="HQ1280" t="s">
        <v>3</v>
      </c>
      <c r="HS1280">
        <v>0</v>
      </c>
      <c r="IK1280">
        <v>0</v>
      </c>
    </row>
    <row r="1281" spans="1:255" x14ac:dyDescent="0.25">
      <c r="A1281" s="2">
        <v>18</v>
      </c>
      <c r="B1281" s="2">
        <v>1</v>
      </c>
      <c r="C1281" s="2">
        <v>1252</v>
      </c>
      <c r="D1281" s="2"/>
      <c r="E1281" s="2" t="s">
        <v>633</v>
      </c>
      <c r="F1281" s="2" t="s">
        <v>532</v>
      </c>
      <c r="G1281" s="2" t="s">
        <v>533</v>
      </c>
      <c r="H1281" s="2" t="s">
        <v>158</v>
      </c>
      <c r="I1281" s="2">
        <f>I1279*J1281</f>
        <v>11.13</v>
      </c>
      <c r="J1281" s="2">
        <v>105.00000000000001</v>
      </c>
      <c r="K1281" s="2">
        <v>105</v>
      </c>
      <c r="L1281" s="2"/>
      <c r="M1281" s="2"/>
      <c r="N1281" s="2"/>
      <c r="O1281" s="2">
        <f t="shared" si="1283"/>
        <v>1115.22</v>
      </c>
      <c r="P1281" s="2">
        <f t="shared" si="1284"/>
        <v>1115.22</v>
      </c>
      <c r="Q1281" s="2">
        <f>(ROUND((ROUND(((ET1281)*AV1281*I1281),2)*BB1281),2)+ROUND((ROUND(((AE1281-(EU1281))*AV1281*I1281),2)*BS1281),2))</f>
        <v>0</v>
      </c>
      <c r="R1281" s="2">
        <f t="shared" si="1285"/>
        <v>0</v>
      </c>
      <c r="S1281" s="2">
        <f t="shared" si="1286"/>
        <v>0</v>
      </c>
      <c r="T1281" s="2">
        <f t="shared" si="1287"/>
        <v>0</v>
      </c>
      <c r="U1281" s="2">
        <f t="shared" si="1288"/>
        <v>0</v>
      </c>
      <c r="V1281" s="2">
        <f t="shared" si="1289"/>
        <v>0</v>
      </c>
      <c r="W1281" s="2">
        <f t="shared" si="1290"/>
        <v>0</v>
      </c>
      <c r="X1281" s="2">
        <f t="shared" si="1291"/>
        <v>0</v>
      </c>
      <c r="Y1281" s="2">
        <f t="shared" si="1292"/>
        <v>0</v>
      </c>
      <c r="Z1281" s="2"/>
      <c r="AA1281" s="2">
        <v>56481265</v>
      </c>
      <c r="AB1281" s="2">
        <f t="shared" si="1293"/>
        <v>99.9</v>
      </c>
      <c r="AC1281" s="2">
        <f t="shared" si="1294"/>
        <v>99.9</v>
      </c>
      <c r="AD1281" s="2">
        <f>ROUND((((ET1281)-(EU1281))+AE1281),6)</f>
        <v>0</v>
      </c>
      <c r="AE1281" s="2">
        <f>ROUND((EU1281),6)</f>
        <v>0</v>
      </c>
      <c r="AF1281" s="2">
        <f>ROUND((EV1281),6)</f>
        <v>0</v>
      </c>
      <c r="AG1281" s="2">
        <f t="shared" si="1295"/>
        <v>0</v>
      </c>
      <c r="AH1281" s="2">
        <f>(EW1281)</f>
        <v>0</v>
      </c>
      <c r="AI1281" s="2">
        <f>(EX1281)</f>
        <v>0</v>
      </c>
      <c r="AJ1281" s="2">
        <f t="shared" si="1296"/>
        <v>0</v>
      </c>
      <c r="AK1281" s="2">
        <v>99.9</v>
      </c>
      <c r="AL1281" s="2">
        <v>99.9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92</v>
      </c>
      <c r="AU1281" s="2">
        <v>49</v>
      </c>
      <c r="AV1281" s="2">
        <v>1</v>
      </c>
      <c r="AW1281" s="2">
        <v>1.0029999999999999</v>
      </c>
      <c r="AX1281" s="2"/>
      <c r="AY1281" s="2"/>
      <c r="AZ1281" s="2">
        <v>1</v>
      </c>
      <c r="BA1281" s="2">
        <v>1</v>
      </c>
      <c r="BB1281" s="2">
        <v>1</v>
      </c>
      <c r="BC1281" s="2">
        <v>1</v>
      </c>
      <c r="BD1281" s="2" t="s">
        <v>3</v>
      </c>
      <c r="BE1281" s="2" t="s">
        <v>3</v>
      </c>
      <c r="BF1281" s="2" t="s">
        <v>3</v>
      </c>
      <c r="BG1281" s="2" t="s">
        <v>3</v>
      </c>
      <c r="BH1281" s="2">
        <v>3</v>
      </c>
      <c r="BI1281" s="2">
        <v>1</v>
      </c>
      <c r="BJ1281" s="2" t="s">
        <v>534</v>
      </c>
      <c r="BK1281" s="2"/>
      <c r="BL1281" s="2"/>
      <c r="BM1281" s="2">
        <v>8</v>
      </c>
      <c r="BN1281" s="2">
        <v>0</v>
      </c>
      <c r="BO1281" s="2" t="s">
        <v>3</v>
      </c>
      <c r="BP1281" s="2">
        <v>0</v>
      </c>
      <c r="BQ1281" s="2">
        <v>30</v>
      </c>
      <c r="BR1281" s="2">
        <v>0</v>
      </c>
      <c r="BS1281" s="2">
        <v>1</v>
      </c>
      <c r="BT1281" s="2">
        <v>1</v>
      </c>
      <c r="BU1281" s="2">
        <v>1</v>
      </c>
      <c r="BV1281" s="2">
        <v>1</v>
      </c>
      <c r="BW1281" s="2">
        <v>1</v>
      </c>
      <c r="BX1281" s="2">
        <v>1</v>
      </c>
      <c r="BY1281" s="2" t="s">
        <v>3</v>
      </c>
      <c r="BZ1281" s="2">
        <v>92</v>
      </c>
      <c r="CA1281" s="2">
        <v>49</v>
      </c>
      <c r="CB1281" s="2" t="s">
        <v>3</v>
      </c>
      <c r="CC1281" s="2"/>
      <c r="CD1281" s="2"/>
      <c r="CE1281" s="2">
        <v>30</v>
      </c>
      <c r="CF1281" s="2">
        <v>0</v>
      </c>
      <c r="CG1281" s="2">
        <v>0</v>
      </c>
      <c r="CH1281" s="2"/>
      <c r="CI1281" s="2"/>
      <c r="CJ1281" s="2"/>
      <c r="CK1281" s="2"/>
      <c r="CL1281" s="2"/>
      <c r="CM1281" s="2">
        <v>0</v>
      </c>
      <c r="CN1281" s="2" t="s">
        <v>3</v>
      </c>
      <c r="CO1281" s="2">
        <v>0</v>
      </c>
      <c r="CP1281" s="2">
        <f t="shared" si="1297"/>
        <v>1115.22</v>
      </c>
      <c r="CQ1281" s="2">
        <f t="shared" si="1298"/>
        <v>100.2</v>
      </c>
      <c r="CR1281" s="2">
        <f>(ROUND((ROUND(((ET1281)*AV1281*1),2)*BB1281),2)+ROUND((ROUND(((AE1281-(EU1281))*AV1281*1),2)*BS1281),2))</f>
        <v>0</v>
      </c>
      <c r="CS1281" s="2">
        <f t="shared" si="1299"/>
        <v>0</v>
      </c>
      <c r="CT1281" s="2">
        <f t="shared" si="1300"/>
        <v>0</v>
      </c>
      <c r="CU1281" s="2">
        <f t="shared" si="1301"/>
        <v>0</v>
      </c>
      <c r="CV1281" s="2">
        <f t="shared" si="1302"/>
        <v>0</v>
      </c>
      <c r="CW1281" s="2">
        <f t="shared" si="1303"/>
        <v>0</v>
      </c>
      <c r="CX1281" s="2">
        <f t="shared" si="1304"/>
        <v>0</v>
      </c>
      <c r="CY1281" s="2">
        <f t="shared" si="1305"/>
        <v>0</v>
      </c>
      <c r="CZ1281" s="2">
        <f t="shared" si="1306"/>
        <v>0</v>
      </c>
      <c r="DA1281" s="2"/>
      <c r="DB1281" s="2"/>
      <c r="DC1281" s="2" t="s">
        <v>3</v>
      </c>
      <c r="DD1281" s="2" t="s">
        <v>3</v>
      </c>
      <c r="DE1281" s="2" t="s">
        <v>3</v>
      </c>
      <c r="DF1281" s="2" t="s">
        <v>3</v>
      </c>
      <c r="DG1281" s="2" t="s">
        <v>3</v>
      </c>
      <c r="DH1281" s="2" t="s">
        <v>3</v>
      </c>
      <c r="DI1281" s="2" t="s">
        <v>3</v>
      </c>
      <c r="DJ1281" s="2" t="s">
        <v>3</v>
      </c>
      <c r="DK1281" s="2" t="s">
        <v>3</v>
      </c>
      <c r="DL1281" s="2" t="s">
        <v>3</v>
      </c>
      <c r="DM1281" s="2" t="s">
        <v>3</v>
      </c>
      <c r="DN1281" s="2">
        <v>0</v>
      </c>
      <c r="DO1281" s="2">
        <v>0</v>
      </c>
      <c r="DP1281" s="2">
        <v>1</v>
      </c>
      <c r="DQ1281" s="2">
        <v>1</v>
      </c>
      <c r="DR1281" s="2"/>
      <c r="DS1281" s="2"/>
      <c r="DT1281" s="2"/>
      <c r="DU1281" s="2">
        <v>1007</v>
      </c>
      <c r="DV1281" s="2" t="s">
        <v>158</v>
      </c>
      <c r="DW1281" s="2" t="s">
        <v>158</v>
      </c>
      <c r="DX1281" s="2">
        <v>1</v>
      </c>
      <c r="DY1281" s="2"/>
      <c r="DZ1281" s="2" t="s">
        <v>3</v>
      </c>
      <c r="EA1281" s="2" t="s">
        <v>3</v>
      </c>
      <c r="EB1281" s="2" t="s">
        <v>3</v>
      </c>
      <c r="EC1281" s="2" t="s">
        <v>3</v>
      </c>
      <c r="ED1281" s="2"/>
      <c r="EE1281" s="2">
        <v>55586444</v>
      </c>
      <c r="EF1281" s="2">
        <v>30</v>
      </c>
      <c r="EG1281" s="2" t="s">
        <v>117</v>
      </c>
      <c r="EH1281" s="2">
        <v>0</v>
      </c>
      <c r="EI1281" s="2" t="s">
        <v>3</v>
      </c>
      <c r="EJ1281" s="2">
        <v>1</v>
      </c>
      <c r="EK1281" s="2">
        <v>8</v>
      </c>
      <c r="EL1281" s="2" t="s">
        <v>233</v>
      </c>
      <c r="EM1281" s="2" t="s">
        <v>234</v>
      </c>
      <c r="EN1281" s="2"/>
      <c r="EO1281" s="2" t="s">
        <v>3</v>
      </c>
      <c r="EP1281" s="2"/>
      <c r="EQ1281" s="2">
        <v>0</v>
      </c>
      <c r="ER1281" s="2">
        <v>99.9</v>
      </c>
      <c r="ES1281" s="2">
        <v>99.9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>
        <v>0</v>
      </c>
      <c r="FR1281" s="2">
        <v>0</v>
      </c>
      <c r="FS1281" s="2">
        <v>0</v>
      </c>
      <c r="FT1281" s="2"/>
      <c r="FU1281" s="2"/>
      <c r="FV1281" s="2"/>
      <c r="FW1281" s="2"/>
      <c r="FX1281" s="2">
        <v>92</v>
      </c>
      <c r="FY1281" s="2">
        <v>49</v>
      </c>
      <c r="FZ1281" s="2"/>
      <c r="GA1281" s="2" t="s">
        <v>3</v>
      </c>
      <c r="GB1281" s="2"/>
      <c r="GC1281" s="2"/>
      <c r="GD1281" s="2">
        <v>1</v>
      </c>
      <c r="GE1281" s="2"/>
      <c r="GF1281" s="2">
        <v>-1921538256</v>
      </c>
      <c r="GG1281" s="2">
        <v>2</v>
      </c>
      <c r="GH1281" s="2">
        <v>1</v>
      </c>
      <c r="GI1281" s="2">
        <v>-2</v>
      </c>
      <c r="GJ1281" s="2">
        <v>0</v>
      </c>
      <c r="GK1281" s="2">
        <v>0</v>
      </c>
      <c r="GL1281" s="2">
        <f t="shared" si="1307"/>
        <v>0</v>
      </c>
      <c r="GM1281" s="2">
        <f t="shared" si="1308"/>
        <v>1115.22</v>
      </c>
      <c r="GN1281" s="2">
        <f t="shared" si="1309"/>
        <v>1115.22</v>
      </c>
      <c r="GO1281" s="2">
        <f t="shared" si="1310"/>
        <v>0</v>
      </c>
      <c r="GP1281" s="2">
        <f t="shared" si="1311"/>
        <v>0</v>
      </c>
      <c r="GQ1281" s="2"/>
      <c r="GR1281" s="2">
        <v>0</v>
      </c>
      <c r="GS1281" s="2">
        <v>3</v>
      </c>
      <c r="GT1281" s="2">
        <v>0</v>
      </c>
      <c r="GU1281" s="2" t="s">
        <v>3</v>
      </c>
      <c r="GV1281" s="2">
        <f t="shared" si="1312"/>
        <v>0</v>
      </c>
      <c r="GW1281" s="2">
        <v>1</v>
      </c>
      <c r="GX1281" s="2">
        <f t="shared" si="1313"/>
        <v>0</v>
      </c>
      <c r="GY1281" s="2"/>
      <c r="GZ1281" s="2"/>
      <c r="HA1281" s="2">
        <v>0</v>
      </c>
      <c r="HB1281" s="2">
        <v>0</v>
      </c>
      <c r="HC1281" s="2">
        <f t="shared" si="1314"/>
        <v>0</v>
      </c>
      <c r="HD1281" s="2"/>
      <c r="HE1281" s="2" t="s">
        <v>3</v>
      </c>
      <c r="HF1281" s="2" t="s">
        <v>3</v>
      </c>
      <c r="HG1281" s="2"/>
      <c r="HH1281" s="2"/>
      <c r="HI1281" s="2"/>
      <c r="HJ1281" s="2"/>
      <c r="HK1281" s="2"/>
      <c r="HL1281" s="2"/>
      <c r="HM1281" s="2" t="s">
        <v>3</v>
      </c>
      <c r="HN1281" s="2" t="s">
        <v>3</v>
      </c>
      <c r="HO1281" s="2" t="s">
        <v>3</v>
      </c>
      <c r="HP1281" s="2" t="s">
        <v>3</v>
      </c>
      <c r="HQ1281" s="2" t="s">
        <v>3</v>
      </c>
      <c r="HR1281" s="2"/>
      <c r="HS1281" s="2">
        <v>0</v>
      </c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>
        <v>0</v>
      </c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</row>
    <row r="1282" spans="1:255" x14ac:dyDescent="0.25">
      <c r="A1282">
        <v>18</v>
      </c>
      <c r="B1282">
        <v>1</v>
      </c>
      <c r="C1282">
        <v>1258</v>
      </c>
      <c r="E1282" t="s">
        <v>633</v>
      </c>
      <c r="F1282" t="s">
        <v>532</v>
      </c>
      <c r="G1282" t="s">
        <v>533</v>
      </c>
      <c r="H1282" t="s">
        <v>158</v>
      </c>
      <c r="I1282">
        <f>I1280*J1282</f>
        <v>11.13</v>
      </c>
      <c r="J1282">
        <v>105.00000000000001</v>
      </c>
      <c r="K1282">
        <v>105</v>
      </c>
      <c r="O1282">
        <f t="shared" si="1283"/>
        <v>9691.26</v>
      </c>
      <c r="P1282">
        <f t="shared" si="1284"/>
        <v>9691.26</v>
      </c>
      <c r="Q1282">
        <f>(ROUND((ROUND(((ET1282)*AV1282*I1282),2)*BB1282),2)+ROUND((ROUND(((AE1282-(EU1282))*AV1282*I1282),2)*BS1282),2))</f>
        <v>0</v>
      </c>
      <c r="R1282">
        <f t="shared" si="1285"/>
        <v>0</v>
      </c>
      <c r="S1282">
        <f t="shared" si="1286"/>
        <v>0</v>
      </c>
      <c r="T1282">
        <f t="shared" si="1287"/>
        <v>0</v>
      </c>
      <c r="U1282">
        <f t="shared" si="1288"/>
        <v>0</v>
      </c>
      <c r="V1282">
        <f t="shared" si="1289"/>
        <v>0</v>
      </c>
      <c r="W1282">
        <f t="shared" si="1290"/>
        <v>0</v>
      </c>
      <c r="X1282">
        <f t="shared" si="1291"/>
        <v>0</v>
      </c>
      <c r="Y1282">
        <f t="shared" si="1292"/>
        <v>0</v>
      </c>
      <c r="AA1282">
        <v>56481267</v>
      </c>
      <c r="AB1282">
        <f t="shared" si="1293"/>
        <v>99.9</v>
      </c>
      <c r="AC1282">
        <f t="shared" si="1294"/>
        <v>99.9</v>
      </c>
      <c r="AD1282">
        <f>ROUND((((ET1282)-(EU1282))+AE1282),6)</f>
        <v>0</v>
      </c>
      <c r="AE1282">
        <f>ROUND((EU1282),6)</f>
        <v>0</v>
      </c>
      <c r="AF1282">
        <f>ROUND((EV1282),6)</f>
        <v>0</v>
      </c>
      <c r="AG1282">
        <f t="shared" si="1295"/>
        <v>0</v>
      </c>
      <c r="AH1282">
        <f>(EW1282)</f>
        <v>0</v>
      </c>
      <c r="AI1282">
        <f>(EX1282)</f>
        <v>0</v>
      </c>
      <c r="AJ1282">
        <f t="shared" si="1296"/>
        <v>0</v>
      </c>
      <c r="AK1282">
        <v>99.9</v>
      </c>
      <c r="AL1282">
        <v>99.9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92</v>
      </c>
      <c r="AU1282">
        <v>49</v>
      </c>
      <c r="AV1282">
        <v>1</v>
      </c>
      <c r="AW1282">
        <v>1.0029999999999999</v>
      </c>
      <c r="AZ1282">
        <v>1</v>
      </c>
      <c r="BA1282">
        <v>1</v>
      </c>
      <c r="BB1282">
        <v>1</v>
      </c>
      <c r="BC1282">
        <v>8.69</v>
      </c>
      <c r="BD1282" t="s">
        <v>3</v>
      </c>
      <c r="BE1282" t="s">
        <v>3</v>
      </c>
      <c r="BF1282" t="s">
        <v>3</v>
      </c>
      <c r="BG1282" t="s">
        <v>3</v>
      </c>
      <c r="BH1282">
        <v>3</v>
      </c>
      <c r="BI1282">
        <v>1</v>
      </c>
      <c r="BJ1282" t="s">
        <v>534</v>
      </c>
      <c r="BM1282">
        <v>8</v>
      </c>
      <c r="BN1282">
        <v>0</v>
      </c>
      <c r="BO1282" t="s">
        <v>532</v>
      </c>
      <c r="BP1282">
        <v>1</v>
      </c>
      <c r="BQ1282">
        <v>30</v>
      </c>
      <c r="BR1282">
        <v>0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 t="s">
        <v>3</v>
      </c>
      <c r="BZ1282">
        <v>92</v>
      </c>
      <c r="CA1282">
        <v>49</v>
      </c>
      <c r="CB1282" t="s">
        <v>3</v>
      </c>
      <c r="CE1282">
        <v>30</v>
      </c>
      <c r="CF1282">
        <v>0</v>
      </c>
      <c r="CG1282">
        <v>0</v>
      </c>
      <c r="CM1282">
        <v>0</v>
      </c>
      <c r="CN1282" t="s">
        <v>3</v>
      </c>
      <c r="CO1282">
        <v>0</v>
      </c>
      <c r="CP1282">
        <f t="shared" si="1297"/>
        <v>9691.26</v>
      </c>
      <c r="CQ1282">
        <f t="shared" si="1298"/>
        <v>870.74</v>
      </c>
      <c r="CR1282">
        <f>(ROUND((ROUND(((ET1282)*AV1282*1),2)*BB1282),2)+ROUND((ROUND(((AE1282-(EU1282))*AV1282*1),2)*BS1282),2))</f>
        <v>0</v>
      </c>
      <c r="CS1282">
        <f t="shared" si="1299"/>
        <v>0</v>
      </c>
      <c r="CT1282">
        <f t="shared" si="1300"/>
        <v>0</v>
      </c>
      <c r="CU1282">
        <f t="shared" si="1301"/>
        <v>0</v>
      </c>
      <c r="CV1282">
        <f t="shared" si="1302"/>
        <v>0</v>
      </c>
      <c r="CW1282">
        <f t="shared" si="1303"/>
        <v>0</v>
      </c>
      <c r="CX1282">
        <f t="shared" si="1304"/>
        <v>0</v>
      </c>
      <c r="CY1282">
        <f t="shared" si="1305"/>
        <v>0</v>
      </c>
      <c r="CZ1282">
        <f t="shared" si="1306"/>
        <v>0</v>
      </c>
      <c r="DC1282" t="s">
        <v>3</v>
      </c>
      <c r="DD1282" t="s">
        <v>3</v>
      </c>
      <c r="DE1282" t="s">
        <v>3</v>
      </c>
      <c r="DF1282" t="s">
        <v>3</v>
      </c>
      <c r="DG1282" t="s">
        <v>3</v>
      </c>
      <c r="DH1282" t="s">
        <v>3</v>
      </c>
      <c r="DI1282" t="s">
        <v>3</v>
      </c>
      <c r="DJ1282" t="s">
        <v>3</v>
      </c>
      <c r="DK1282" t="s">
        <v>3</v>
      </c>
      <c r="DL1282" t="s">
        <v>3</v>
      </c>
      <c r="DM1282" t="s">
        <v>3</v>
      </c>
      <c r="DN1282">
        <v>0</v>
      </c>
      <c r="DO1282">
        <v>0</v>
      </c>
      <c r="DP1282">
        <v>1</v>
      </c>
      <c r="DQ1282">
        <v>1</v>
      </c>
      <c r="DU1282">
        <v>1007</v>
      </c>
      <c r="DV1282" t="s">
        <v>158</v>
      </c>
      <c r="DW1282" t="s">
        <v>158</v>
      </c>
      <c r="DX1282">
        <v>1</v>
      </c>
      <c r="DZ1282" t="s">
        <v>3</v>
      </c>
      <c r="EA1282" t="s">
        <v>3</v>
      </c>
      <c r="EB1282" t="s">
        <v>3</v>
      </c>
      <c r="EC1282" t="s">
        <v>3</v>
      </c>
      <c r="EE1282">
        <v>55586444</v>
      </c>
      <c r="EF1282">
        <v>30</v>
      </c>
      <c r="EG1282" t="s">
        <v>117</v>
      </c>
      <c r="EH1282">
        <v>0</v>
      </c>
      <c r="EI1282" t="s">
        <v>3</v>
      </c>
      <c r="EJ1282">
        <v>1</v>
      </c>
      <c r="EK1282">
        <v>8</v>
      </c>
      <c r="EL1282" t="s">
        <v>233</v>
      </c>
      <c r="EM1282" t="s">
        <v>234</v>
      </c>
      <c r="EO1282" t="s">
        <v>3</v>
      </c>
      <c r="EQ1282">
        <v>0</v>
      </c>
      <c r="ER1282">
        <v>99.9</v>
      </c>
      <c r="ES1282">
        <v>99.9</v>
      </c>
      <c r="ET1282">
        <v>0</v>
      </c>
      <c r="EU1282">
        <v>0</v>
      </c>
      <c r="EV1282">
        <v>0</v>
      </c>
      <c r="EW1282">
        <v>0</v>
      </c>
      <c r="EX1282">
        <v>0</v>
      </c>
      <c r="FQ1282">
        <v>0</v>
      </c>
      <c r="FR1282">
        <v>0</v>
      </c>
      <c r="FS1282">
        <v>0</v>
      </c>
      <c r="FX1282">
        <v>92</v>
      </c>
      <c r="FY1282">
        <v>49</v>
      </c>
      <c r="GA1282" t="s">
        <v>3</v>
      </c>
      <c r="GD1282">
        <v>1</v>
      </c>
      <c r="GF1282">
        <v>-1921538256</v>
      </c>
      <c r="GG1282">
        <v>2</v>
      </c>
      <c r="GH1282">
        <v>1</v>
      </c>
      <c r="GI1282">
        <v>2</v>
      </c>
      <c r="GJ1282">
        <v>0</v>
      </c>
      <c r="GK1282">
        <v>0</v>
      </c>
      <c r="GL1282">
        <f t="shared" si="1307"/>
        <v>0</v>
      </c>
      <c r="GM1282">
        <f t="shared" si="1308"/>
        <v>9691.26</v>
      </c>
      <c r="GN1282">
        <f t="shared" si="1309"/>
        <v>9691.26</v>
      </c>
      <c r="GO1282">
        <f t="shared" si="1310"/>
        <v>0</v>
      </c>
      <c r="GP1282">
        <f t="shared" si="1311"/>
        <v>0</v>
      </c>
      <c r="GR1282">
        <v>0</v>
      </c>
      <c r="GS1282">
        <v>3</v>
      </c>
      <c r="GT1282">
        <v>0</v>
      </c>
      <c r="GU1282" t="s">
        <v>3</v>
      </c>
      <c r="GV1282">
        <f t="shared" si="1312"/>
        <v>0</v>
      </c>
      <c r="GW1282">
        <v>1</v>
      </c>
      <c r="GX1282">
        <f t="shared" si="1313"/>
        <v>0</v>
      </c>
      <c r="HA1282">
        <v>0</v>
      </c>
      <c r="HB1282">
        <v>0</v>
      </c>
      <c r="HC1282">
        <f t="shared" si="1314"/>
        <v>0</v>
      </c>
      <c r="HE1282" t="s">
        <v>3</v>
      </c>
      <c r="HF1282" t="s">
        <v>3</v>
      </c>
      <c r="HM1282" t="s">
        <v>3</v>
      </c>
      <c r="HN1282" t="s">
        <v>3</v>
      </c>
      <c r="HO1282" t="s">
        <v>3</v>
      </c>
      <c r="HP1282" t="s">
        <v>3</v>
      </c>
      <c r="HQ1282" t="s">
        <v>3</v>
      </c>
      <c r="HS1282">
        <v>0</v>
      </c>
      <c r="IK1282">
        <v>0</v>
      </c>
    </row>
    <row r="1283" spans="1:255" x14ac:dyDescent="0.25">
      <c r="A1283" s="2">
        <v>17</v>
      </c>
      <c r="B1283" s="2">
        <v>1</v>
      </c>
      <c r="C1283" s="2">
        <f>ROW(SmtRes!A1261)</f>
        <v>1261</v>
      </c>
      <c r="D1283" s="2">
        <f>ROW(EtalonRes!A1223)</f>
        <v>1223</v>
      </c>
      <c r="E1283" s="2" t="s">
        <v>634</v>
      </c>
      <c r="F1283" s="2" t="s">
        <v>389</v>
      </c>
      <c r="G1283" s="2" t="s">
        <v>390</v>
      </c>
      <c r="H1283" s="2" t="s">
        <v>46</v>
      </c>
      <c r="I1283" s="2">
        <f>ROUND(22/100,9)</f>
        <v>0.22</v>
      </c>
      <c r="J1283" s="2">
        <v>0</v>
      </c>
      <c r="K1283" s="2">
        <f>ROUND(22/100,9)</f>
        <v>0.22</v>
      </c>
      <c r="L1283" s="2"/>
      <c r="M1283" s="2"/>
      <c r="N1283" s="2"/>
      <c r="O1283" s="2">
        <f t="shared" si="1283"/>
        <v>45</v>
      </c>
      <c r="P1283" s="2">
        <f t="shared" si="1284"/>
        <v>0</v>
      </c>
      <c r="Q1283" s="2">
        <f>(ROUND((ROUND((((ET1283*1.25*1.1))*AV1283*I1283),2)*BB1283),2)+ROUND((ROUND(((AE1283-((EU1283*1.25*1.1)))*AV1283*I1283),2)*BS1283),2))</f>
        <v>0.53</v>
      </c>
      <c r="R1283" s="2">
        <f t="shared" si="1285"/>
        <v>0.08</v>
      </c>
      <c r="S1283" s="2">
        <f t="shared" si="1286"/>
        <v>44.47</v>
      </c>
      <c r="T1283" s="2">
        <f t="shared" si="1287"/>
        <v>0</v>
      </c>
      <c r="U1283" s="2">
        <f t="shared" si="1288"/>
        <v>3.8928381359999999</v>
      </c>
      <c r="V1283" s="2">
        <f t="shared" si="1289"/>
        <v>0</v>
      </c>
      <c r="W1283" s="2">
        <f t="shared" si="1290"/>
        <v>0</v>
      </c>
      <c r="X1283" s="2">
        <f t="shared" si="1291"/>
        <v>44.1</v>
      </c>
      <c r="Y1283" s="2">
        <f t="shared" si="1292"/>
        <v>26.28</v>
      </c>
      <c r="Z1283" s="2"/>
      <c r="AA1283" s="2">
        <v>56481265</v>
      </c>
      <c r="AB1283" s="2">
        <f t="shared" si="1293"/>
        <v>195.3468</v>
      </c>
      <c r="AC1283" s="2">
        <f t="shared" si="1294"/>
        <v>0</v>
      </c>
      <c r="AD1283" s="2">
        <f>ROUND(((((ET1283*1.25*1.1))-((EU1283*1.25*1.1)))+AE1283),6)</f>
        <v>2.2825000000000002</v>
      </c>
      <c r="AE1283" s="2">
        <f>ROUND(((EU1283*1.25*1.1)),6)</f>
        <v>0.34375</v>
      </c>
      <c r="AF1283" s="2">
        <f>ROUND(((EV1283*1.15*1.1)),6)</f>
        <v>193.0643</v>
      </c>
      <c r="AG1283" s="2">
        <f t="shared" si="1295"/>
        <v>0</v>
      </c>
      <c r="AH1283" s="2">
        <f>((EW1283*1.15*1.1))</f>
        <v>16.900400000000001</v>
      </c>
      <c r="AI1283" s="2">
        <f>((EX1283*1.25*1.1))</f>
        <v>0</v>
      </c>
      <c r="AJ1283" s="2">
        <f t="shared" si="1296"/>
        <v>0</v>
      </c>
      <c r="AK1283" s="2">
        <v>154.28</v>
      </c>
      <c r="AL1283" s="2">
        <v>0</v>
      </c>
      <c r="AM1283" s="2">
        <v>1.66</v>
      </c>
      <c r="AN1283" s="2">
        <v>0.25</v>
      </c>
      <c r="AO1283" s="2">
        <v>152.62</v>
      </c>
      <c r="AP1283" s="2">
        <v>0</v>
      </c>
      <c r="AQ1283" s="2">
        <v>13.36</v>
      </c>
      <c r="AR1283" s="2">
        <v>0</v>
      </c>
      <c r="AS1283" s="2">
        <v>0</v>
      </c>
      <c r="AT1283" s="2">
        <v>99</v>
      </c>
      <c r="AU1283" s="2">
        <v>59</v>
      </c>
      <c r="AV1283" s="2">
        <v>1.0469999999999999</v>
      </c>
      <c r="AW1283" s="2">
        <v>1.002</v>
      </c>
      <c r="AX1283" s="2"/>
      <c r="AY1283" s="2"/>
      <c r="AZ1283" s="2">
        <v>1</v>
      </c>
      <c r="BA1283" s="2">
        <v>1</v>
      </c>
      <c r="BB1283" s="2">
        <v>1</v>
      </c>
      <c r="BC1283" s="2">
        <v>1</v>
      </c>
      <c r="BD1283" s="2" t="s">
        <v>3</v>
      </c>
      <c r="BE1283" s="2" t="s">
        <v>3</v>
      </c>
      <c r="BF1283" s="2" t="s">
        <v>3</v>
      </c>
      <c r="BG1283" s="2" t="s">
        <v>3</v>
      </c>
      <c r="BH1283" s="2">
        <v>0</v>
      </c>
      <c r="BI1283" s="2">
        <v>1</v>
      </c>
      <c r="BJ1283" s="2" t="s">
        <v>391</v>
      </c>
      <c r="BK1283" s="2"/>
      <c r="BL1283" s="2"/>
      <c r="BM1283" s="2">
        <v>12</v>
      </c>
      <c r="BN1283" s="2">
        <v>0</v>
      </c>
      <c r="BO1283" s="2" t="s">
        <v>389</v>
      </c>
      <c r="BP1283" s="2">
        <v>1</v>
      </c>
      <c r="BQ1283" s="2">
        <v>30</v>
      </c>
      <c r="BR1283" s="2">
        <v>0</v>
      </c>
      <c r="BS1283" s="2">
        <v>1</v>
      </c>
      <c r="BT1283" s="2">
        <v>1</v>
      </c>
      <c r="BU1283" s="2">
        <v>1</v>
      </c>
      <c r="BV1283" s="2">
        <v>1</v>
      </c>
      <c r="BW1283" s="2">
        <v>1</v>
      </c>
      <c r="BX1283" s="2">
        <v>1</v>
      </c>
      <c r="BY1283" s="2" t="s">
        <v>3</v>
      </c>
      <c r="BZ1283" s="2">
        <v>99</v>
      </c>
      <c r="CA1283" s="2">
        <v>59</v>
      </c>
      <c r="CB1283" s="2" t="s">
        <v>3</v>
      </c>
      <c r="CC1283" s="2"/>
      <c r="CD1283" s="2"/>
      <c r="CE1283" s="2">
        <v>30</v>
      </c>
      <c r="CF1283" s="2">
        <v>0</v>
      </c>
      <c r="CG1283" s="2">
        <v>0</v>
      </c>
      <c r="CH1283" s="2"/>
      <c r="CI1283" s="2"/>
      <c r="CJ1283" s="2"/>
      <c r="CK1283" s="2"/>
      <c r="CL1283" s="2"/>
      <c r="CM1283" s="2">
        <v>0</v>
      </c>
      <c r="CN1283" s="2" t="s">
        <v>3</v>
      </c>
      <c r="CO1283" s="2">
        <v>0</v>
      </c>
      <c r="CP1283" s="2">
        <f t="shared" si="1297"/>
        <v>45</v>
      </c>
      <c r="CQ1283" s="2">
        <f t="shared" si="1298"/>
        <v>0</v>
      </c>
      <c r="CR1283" s="2">
        <f>(ROUND((ROUND((((ET1283*1.25*1.1))*AV1283*1),2)*BB1283),2)+ROUND((ROUND(((AE1283-((EU1283*1.25*1.1)))*AV1283*1),2)*BS1283),2))</f>
        <v>2.39</v>
      </c>
      <c r="CS1283" s="2">
        <f t="shared" si="1299"/>
        <v>0.36</v>
      </c>
      <c r="CT1283" s="2">
        <f t="shared" si="1300"/>
        <v>202.14</v>
      </c>
      <c r="CU1283" s="2">
        <f t="shared" si="1301"/>
        <v>0</v>
      </c>
      <c r="CV1283" s="2">
        <f t="shared" si="1302"/>
        <v>17.6947188</v>
      </c>
      <c r="CW1283" s="2">
        <f t="shared" si="1303"/>
        <v>0</v>
      </c>
      <c r="CX1283" s="2">
        <f t="shared" si="1304"/>
        <v>0</v>
      </c>
      <c r="CY1283" s="2">
        <f t="shared" si="1305"/>
        <v>44.104500000000002</v>
      </c>
      <c r="CZ1283" s="2">
        <f t="shared" si="1306"/>
        <v>26.284499999999998</v>
      </c>
      <c r="DA1283" s="2"/>
      <c r="DB1283" s="2"/>
      <c r="DC1283" s="2" t="s">
        <v>3</v>
      </c>
      <c r="DD1283" s="2" t="s">
        <v>3</v>
      </c>
      <c r="DE1283" s="2" t="s">
        <v>165</v>
      </c>
      <c r="DF1283" s="2" t="s">
        <v>165</v>
      </c>
      <c r="DG1283" s="2" t="s">
        <v>166</v>
      </c>
      <c r="DH1283" s="2" t="s">
        <v>3</v>
      </c>
      <c r="DI1283" s="2" t="s">
        <v>166</v>
      </c>
      <c r="DJ1283" s="2" t="s">
        <v>165</v>
      </c>
      <c r="DK1283" s="2" t="s">
        <v>3</v>
      </c>
      <c r="DL1283" s="2" t="s">
        <v>3</v>
      </c>
      <c r="DM1283" s="2" t="s">
        <v>3</v>
      </c>
      <c r="DN1283" s="2">
        <v>0</v>
      </c>
      <c r="DO1283" s="2">
        <v>0</v>
      </c>
      <c r="DP1283" s="2">
        <v>1</v>
      </c>
      <c r="DQ1283" s="2">
        <v>1</v>
      </c>
      <c r="DR1283" s="2"/>
      <c r="DS1283" s="2"/>
      <c r="DT1283" s="2"/>
      <c r="DU1283" s="2">
        <v>1005</v>
      </c>
      <c r="DV1283" s="2" t="s">
        <v>46</v>
      </c>
      <c r="DW1283" s="2" t="s">
        <v>46</v>
      </c>
      <c r="DX1283" s="2">
        <v>100</v>
      </c>
      <c r="DY1283" s="2"/>
      <c r="DZ1283" s="2" t="s">
        <v>3</v>
      </c>
      <c r="EA1283" s="2" t="s">
        <v>3</v>
      </c>
      <c r="EB1283" s="2" t="s">
        <v>3</v>
      </c>
      <c r="EC1283" s="2" t="s">
        <v>3</v>
      </c>
      <c r="ED1283" s="2"/>
      <c r="EE1283" s="2">
        <v>55586448</v>
      </c>
      <c r="EF1283" s="2">
        <v>30</v>
      </c>
      <c r="EG1283" s="2" t="s">
        <v>117</v>
      </c>
      <c r="EH1283" s="2">
        <v>0</v>
      </c>
      <c r="EI1283" s="2" t="s">
        <v>3</v>
      </c>
      <c r="EJ1283" s="2">
        <v>1</v>
      </c>
      <c r="EK1283" s="2">
        <v>12</v>
      </c>
      <c r="EL1283" s="2" t="s">
        <v>392</v>
      </c>
      <c r="EM1283" s="2" t="s">
        <v>393</v>
      </c>
      <c r="EN1283" s="2"/>
      <c r="EO1283" s="2" t="s">
        <v>52</v>
      </c>
      <c r="EP1283" s="2"/>
      <c r="EQ1283" s="2">
        <v>0</v>
      </c>
      <c r="ER1283" s="2">
        <v>154.28</v>
      </c>
      <c r="ES1283" s="2">
        <v>0</v>
      </c>
      <c r="ET1283" s="2">
        <v>1.66</v>
      </c>
      <c r="EU1283" s="2">
        <v>0.25</v>
      </c>
      <c r="EV1283" s="2">
        <v>152.62</v>
      </c>
      <c r="EW1283" s="2">
        <v>13.36</v>
      </c>
      <c r="EX1283" s="2">
        <v>0</v>
      </c>
      <c r="EY1283" s="2">
        <v>0</v>
      </c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>
        <v>0</v>
      </c>
      <c r="FR1283" s="2">
        <v>0</v>
      </c>
      <c r="FS1283" s="2">
        <v>0</v>
      </c>
      <c r="FT1283" s="2"/>
      <c r="FU1283" s="2"/>
      <c r="FV1283" s="2"/>
      <c r="FW1283" s="2"/>
      <c r="FX1283" s="2">
        <v>99</v>
      </c>
      <c r="FY1283" s="2">
        <v>59</v>
      </c>
      <c r="FZ1283" s="2"/>
      <c r="GA1283" s="2" t="s">
        <v>3</v>
      </c>
      <c r="GB1283" s="2"/>
      <c r="GC1283" s="2"/>
      <c r="GD1283" s="2">
        <v>1</v>
      </c>
      <c r="GE1283" s="2"/>
      <c r="GF1283" s="2">
        <v>320421637</v>
      </c>
      <c r="GG1283" s="2">
        <v>2</v>
      </c>
      <c r="GH1283" s="2">
        <v>1</v>
      </c>
      <c r="GI1283" s="2">
        <v>2</v>
      </c>
      <c r="GJ1283" s="2">
        <v>0</v>
      </c>
      <c r="GK1283" s="2">
        <v>0</v>
      </c>
      <c r="GL1283" s="2">
        <f t="shared" si="1307"/>
        <v>0</v>
      </c>
      <c r="GM1283" s="2">
        <f t="shared" si="1308"/>
        <v>115.38</v>
      </c>
      <c r="GN1283" s="2">
        <f t="shared" si="1309"/>
        <v>115.38</v>
      </c>
      <c r="GO1283" s="2">
        <f t="shared" si="1310"/>
        <v>0</v>
      </c>
      <c r="GP1283" s="2">
        <f t="shared" si="1311"/>
        <v>0</v>
      </c>
      <c r="GQ1283" s="2"/>
      <c r="GR1283" s="2">
        <v>0</v>
      </c>
      <c r="GS1283" s="2">
        <v>3</v>
      </c>
      <c r="GT1283" s="2">
        <v>0</v>
      </c>
      <c r="GU1283" s="2" t="s">
        <v>3</v>
      </c>
      <c r="GV1283" s="2">
        <f t="shared" si="1312"/>
        <v>0</v>
      </c>
      <c r="GW1283" s="2">
        <v>1</v>
      </c>
      <c r="GX1283" s="2">
        <f t="shared" si="1313"/>
        <v>0</v>
      </c>
      <c r="GY1283" s="2"/>
      <c r="GZ1283" s="2"/>
      <c r="HA1283" s="2">
        <v>0</v>
      </c>
      <c r="HB1283" s="2">
        <v>0</v>
      </c>
      <c r="HC1283" s="2">
        <f t="shared" si="1314"/>
        <v>0</v>
      </c>
      <c r="HD1283" s="2"/>
      <c r="HE1283" s="2" t="s">
        <v>3</v>
      </c>
      <c r="HF1283" s="2" t="s">
        <v>3</v>
      </c>
      <c r="HG1283" s="2"/>
      <c r="HH1283" s="2"/>
      <c r="HI1283" s="2"/>
      <c r="HJ1283" s="2"/>
      <c r="HK1283" s="2"/>
      <c r="HL1283" s="2"/>
      <c r="HM1283" s="2" t="s">
        <v>3</v>
      </c>
      <c r="HN1283" s="2" t="s">
        <v>3</v>
      </c>
      <c r="HO1283" s="2" t="s">
        <v>3</v>
      </c>
      <c r="HP1283" s="2" t="s">
        <v>3</v>
      </c>
      <c r="HQ1283" s="2" t="s">
        <v>3</v>
      </c>
      <c r="HR1283" s="2"/>
      <c r="HS1283" s="2">
        <v>0</v>
      </c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>
        <v>0</v>
      </c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</row>
    <row r="1284" spans="1:255" x14ac:dyDescent="0.25">
      <c r="A1284">
        <v>17</v>
      </c>
      <c r="B1284">
        <v>1</v>
      </c>
      <c r="C1284">
        <f>ROW(SmtRes!A1264)</f>
        <v>1264</v>
      </c>
      <c r="D1284">
        <f>ROW(EtalonRes!A1226)</f>
        <v>1226</v>
      </c>
      <c r="E1284" t="s">
        <v>634</v>
      </c>
      <c r="F1284" t="s">
        <v>389</v>
      </c>
      <c r="G1284" t="s">
        <v>390</v>
      </c>
      <c r="H1284" t="s">
        <v>46</v>
      </c>
      <c r="I1284">
        <f>ROUND(22/100,9)</f>
        <v>0.22</v>
      </c>
      <c r="J1284">
        <v>0</v>
      </c>
      <c r="K1284">
        <f>ROUND(22/100,9)</f>
        <v>0.22</v>
      </c>
      <c r="O1284">
        <f t="shared" si="1283"/>
        <v>2134.63</v>
      </c>
      <c r="P1284">
        <f t="shared" si="1284"/>
        <v>0</v>
      </c>
      <c r="Q1284">
        <f>(ROUND((ROUND((((ET1284*1.25*1.1))*AV1284*I1284),2)*BB1284),2)+ROUND((ROUND(((AE1284-((EU1284*1.25*1.1)))*AV1284*I1284),2)*BS1284),2))</f>
        <v>8.07</v>
      </c>
      <c r="R1284">
        <f t="shared" si="1285"/>
        <v>3.83</v>
      </c>
      <c r="S1284">
        <f t="shared" si="1286"/>
        <v>2126.56</v>
      </c>
      <c r="T1284">
        <f t="shared" si="1287"/>
        <v>0</v>
      </c>
      <c r="U1284">
        <f t="shared" si="1288"/>
        <v>3.8928381359999999</v>
      </c>
      <c r="V1284">
        <f t="shared" si="1289"/>
        <v>0</v>
      </c>
      <c r="W1284">
        <f t="shared" si="1290"/>
        <v>0</v>
      </c>
      <c r="X1284">
        <f t="shared" si="1291"/>
        <v>2109.09</v>
      </c>
      <c r="Y1284">
        <f t="shared" si="1292"/>
        <v>1256.93</v>
      </c>
      <c r="AA1284">
        <v>56481267</v>
      </c>
      <c r="AB1284">
        <f t="shared" si="1293"/>
        <v>195.3468</v>
      </c>
      <c r="AC1284">
        <f t="shared" si="1294"/>
        <v>0</v>
      </c>
      <c r="AD1284">
        <f>ROUND(((((ET1284*1.25*1.1))-((EU1284*1.25*1.1)))+AE1284),6)</f>
        <v>2.2825000000000002</v>
      </c>
      <c r="AE1284">
        <f>ROUND(((EU1284*1.25*1.1)),6)</f>
        <v>0.34375</v>
      </c>
      <c r="AF1284">
        <f>ROUND(((EV1284*1.15*1.1)),6)</f>
        <v>193.0643</v>
      </c>
      <c r="AG1284">
        <f t="shared" si="1295"/>
        <v>0</v>
      </c>
      <c r="AH1284">
        <f>((EW1284*1.15*1.1))</f>
        <v>16.900400000000001</v>
      </c>
      <c r="AI1284">
        <f>((EX1284*1.25*1.1))</f>
        <v>0</v>
      </c>
      <c r="AJ1284">
        <f t="shared" si="1296"/>
        <v>0</v>
      </c>
      <c r="AK1284">
        <v>154.28</v>
      </c>
      <c r="AL1284">
        <v>0</v>
      </c>
      <c r="AM1284">
        <v>1.66</v>
      </c>
      <c r="AN1284">
        <v>0.25</v>
      </c>
      <c r="AO1284">
        <v>152.62</v>
      </c>
      <c r="AP1284">
        <v>0</v>
      </c>
      <c r="AQ1284">
        <v>13.36</v>
      </c>
      <c r="AR1284">
        <v>0</v>
      </c>
      <c r="AS1284">
        <v>0</v>
      </c>
      <c r="AT1284">
        <v>99</v>
      </c>
      <c r="AU1284">
        <v>59</v>
      </c>
      <c r="AV1284">
        <v>1.0469999999999999</v>
      </c>
      <c r="AW1284">
        <v>1.002</v>
      </c>
      <c r="AZ1284">
        <v>1</v>
      </c>
      <c r="BA1284">
        <v>47.82</v>
      </c>
      <c r="BB1284">
        <v>15.23</v>
      </c>
      <c r="BC1284">
        <v>1</v>
      </c>
      <c r="BD1284" t="s">
        <v>3</v>
      </c>
      <c r="BE1284" t="s">
        <v>3</v>
      </c>
      <c r="BF1284" t="s">
        <v>3</v>
      </c>
      <c r="BG1284" t="s">
        <v>3</v>
      </c>
      <c r="BH1284">
        <v>0</v>
      </c>
      <c r="BI1284">
        <v>1</v>
      </c>
      <c r="BJ1284" t="s">
        <v>391</v>
      </c>
      <c r="BM1284">
        <v>12</v>
      </c>
      <c r="BN1284">
        <v>0</v>
      </c>
      <c r="BO1284" t="s">
        <v>389</v>
      </c>
      <c r="BP1284">
        <v>1</v>
      </c>
      <c r="BQ1284">
        <v>30</v>
      </c>
      <c r="BR1284">
        <v>0</v>
      </c>
      <c r="BS1284">
        <v>47.82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 t="s">
        <v>3</v>
      </c>
      <c r="BZ1284">
        <v>99</v>
      </c>
      <c r="CA1284">
        <v>59</v>
      </c>
      <c r="CB1284" t="s">
        <v>3</v>
      </c>
      <c r="CE1284">
        <v>30</v>
      </c>
      <c r="CF1284">
        <v>0</v>
      </c>
      <c r="CG1284">
        <v>0</v>
      </c>
      <c r="CM1284">
        <v>0</v>
      </c>
      <c r="CN1284" t="s">
        <v>3</v>
      </c>
      <c r="CO1284">
        <v>0</v>
      </c>
      <c r="CP1284">
        <f t="shared" si="1297"/>
        <v>2134.63</v>
      </c>
      <c r="CQ1284">
        <f t="shared" si="1298"/>
        <v>0</v>
      </c>
      <c r="CR1284">
        <f>(ROUND((ROUND((((ET1284*1.25*1.1))*AV1284*1),2)*BB1284),2)+ROUND((ROUND(((AE1284-((EU1284*1.25*1.1)))*AV1284*1),2)*BS1284),2))</f>
        <v>36.4</v>
      </c>
      <c r="CS1284">
        <f t="shared" si="1299"/>
        <v>17.22</v>
      </c>
      <c r="CT1284">
        <f t="shared" si="1300"/>
        <v>9666.33</v>
      </c>
      <c r="CU1284">
        <f t="shared" si="1301"/>
        <v>0</v>
      </c>
      <c r="CV1284">
        <f t="shared" si="1302"/>
        <v>17.6947188</v>
      </c>
      <c r="CW1284">
        <f t="shared" si="1303"/>
        <v>0</v>
      </c>
      <c r="CX1284">
        <f t="shared" si="1304"/>
        <v>0</v>
      </c>
      <c r="CY1284">
        <f t="shared" si="1305"/>
        <v>2109.0861</v>
      </c>
      <c r="CZ1284">
        <f t="shared" si="1306"/>
        <v>1256.9301</v>
      </c>
      <c r="DC1284" t="s">
        <v>3</v>
      </c>
      <c r="DD1284" t="s">
        <v>3</v>
      </c>
      <c r="DE1284" t="s">
        <v>165</v>
      </c>
      <c r="DF1284" t="s">
        <v>165</v>
      </c>
      <c r="DG1284" t="s">
        <v>166</v>
      </c>
      <c r="DH1284" t="s">
        <v>3</v>
      </c>
      <c r="DI1284" t="s">
        <v>166</v>
      </c>
      <c r="DJ1284" t="s">
        <v>165</v>
      </c>
      <c r="DK1284" t="s">
        <v>3</v>
      </c>
      <c r="DL1284" t="s">
        <v>3</v>
      </c>
      <c r="DM1284" t="s">
        <v>3</v>
      </c>
      <c r="DN1284">
        <v>0</v>
      </c>
      <c r="DO1284">
        <v>0</v>
      </c>
      <c r="DP1284">
        <v>1</v>
      </c>
      <c r="DQ1284">
        <v>1</v>
      </c>
      <c r="DU1284">
        <v>1005</v>
      </c>
      <c r="DV1284" t="s">
        <v>46</v>
      </c>
      <c r="DW1284" t="s">
        <v>46</v>
      </c>
      <c r="DX1284">
        <v>100</v>
      </c>
      <c r="DZ1284" t="s">
        <v>3</v>
      </c>
      <c r="EA1284" t="s">
        <v>3</v>
      </c>
      <c r="EB1284" t="s">
        <v>3</v>
      </c>
      <c r="EC1284" t="s">
        <v>3</v>
      </c>
      <c r="EE1284">
        <v>55586448</v>
      </c>
      <c r="EF1284">
        <v>30</v>
      </c>
      <c r="EG1284" t="s">
        <v>117</v>
      </c>
      <c r="EH1284">
        <v>0</v>
      </c>
      <c r="EI1284" t="s">
        <v>3</v>
      </c>
      <c r="EJ1284">
        <v>1</v>
      </c>
      <c r="EK1284">
        <v>12</v>
      </c>
      <c r="EL1284" t="s">
        <v>392</v>
      </c>
      <c r="EM1284" t="s">
        <v>393</v>
      </c>
      <c r="EO1284" t="s">
        <v>52</v>
      </c>
      <c r="EQ1284">
        <v>0</v>
      </c>
      <c r="ER1284">
        <v>154.28</v>
      </c>
      <c r="ES1284">
        <v>0</v>
      </c>
      <c r="ET1284">
        <v>1.66</v>
      </c>
      <c r="EU1284">
        <v>0.25</v>
      </c>
      <c r="EV1284">
        <v>152.62</v>
      </c>
      <c r="EW1284">
        <v>13.36</v>
      </c>
      <c r="EX1284">
        <v>0</v>
      </c>
      <c r="EY1284">
        <v>0</v>
      </c>
      <c r="FQ1284">
        <v>0</v>
      </c>
      <c r="FR1284">
        <v>0</v>
      </c>
      <c r="FS1284">
        <v>0</v>
      </c>
      <c r="FX1284">
        <v>99</v>
      </c>
      <c r="FY1284">
        <v>59</v>
      </c>
      <c r="GA1284" t="s">
        <v>3</v>
      </c>
      <c r="GD1284">
        <v>1</v>
      </c>
      <c r="GF1284">
        <v>320421637</v>
      </c>
      <c r="GG1284">
        <v>2</v>
      </c>
      <c r="GH1284">
        <v>1</v>
      </c>
      <c r="GI1284">
        <v>2</v>
      </c>
      <c r="GJ1284">
        <v>0</v>
      </c>
      <c r="GK1284">
        <v>0</v>
      </c>
      <c r="GL1284">
        <f t="shared" si="1307"/>
        <v>0</v>
      </c>
      <c r="GM1284">
        <f t="shared" si="1308"/>
        <v>5500.65</v>
      </c>
      <c r="GN1284">
        <f t="shared" si="1309"/>
        <v>5500.65</v>
      </c>
      <c r="GO1284">
        <f t="shared" si="1310"/>
        <v>0</v>
      </c>
      <c r="GP1284">
        <f t="shared" si="1311"/>
        <v>0</v>
      </c>
      <c r="GR1284">
        <v>0</v>
      </c>
      <c r="GS1284">
        <v>3</v>
      </c>
      <c r="GT1284">
        <v>0</v>
      </c>
      <c r="GU1284" t="s">
        <v>3</v>
      </c>
      <c r="GV1284">
        <f t="shared" si="1312"/>
        <v>0</v>
      </c>
      <c r="GW1284">
        <v>1</v>
      </c>
      <c r="GX1284">
        <f t="shared" si="1313"/>
        <v>0</v>
      </c>
      <c r="HA1284">
        <v>0</v>
      </c>
      <c r="HB1284">
        <v>0</v>
      </c>
      <c r="HC1284">
        <f t="shared" si="1314"/>
        <v>0</v>
      </c>
      <c r="HE1284" t="s">
        <v>3</v>
      </c>
      <c r="HF1284" t="s">
        <v>3</v>
      </c>
      <c r="HM1284" t="s">
        <v>3</v>
      </c>
      <c r="HN1284" t="s">
        <v>3</v>
      </c>
      <c r="HO1284" t="s">
        <v>3</v>
      </c>
      <c r="HP1284" t="s">
        <v>3</v>
      </c>
      <c r="HQ1284" t="s">
        <v>3</v>
      </c>
      <c r="HS1284">
        <v>0</v>
      </c>
      <c r="IK1284">
        <v>0</v>
      </c>
    </row>
    <row r="1285" spans="1:255" x14ac:dyDescent="0.25">
      <c r="A1285" s="2">
        <v>18</v>
      </c>
      <c r="B1285" s="2">
        <v>1</v>
      </c>
      <c r="C1285" s="2">
        <v>1261</v>
      </c>
      <c r="D1285" s="2"/>
      <c r="E1285" s="2" t="s">
        <v>635</v>
      </c>
      <c r="F1285" s="2" t="s">
        <v>395</v>
      </c>
      <c r="G1285" s="2" t="s">
        <v>396</v>
      </c>
      <c r="H1285" s="2" t="s">
        <v>214</v>
      </c>
      <c r="I1285" s="2">
        <f>I1283*J1285</f>
        <v>26.4</v>
      </c>
      <c r="J1285" s="2">
        <v>120</v>
      </c>
      <c r="K1285" s="2">
        <v>120</v>
      </c>
      <c r="L1285" s="2"/>
      <c r="M1285" s="2"/>
      <c r="N1285" s="2"/>
      <c r="O1285" s="2">
        <f t="shared" si="1283"/>
        <v>1043.56</v>
      </c>
      <c r="P1285" s="2">
        <f t="shared" si="1284"/>
        <v>1043.56</v>
      </c>
      <c r="Q1285" s="2">
        <f>(ROUND((ROUND(((ET1285)*AV1285*I1285),2)*BB1285),2)+ROUND((ROUND(((AE1285-(EU1285))*AV1285*I1285),2)*BS1285),2))</f>
        <v>0</v>
      </c>
      <c r="R1285" s="2">
        <f t="shared" si="1285"/>
        <v>0</v>
      </c>
      <c r="S1285" s="2">
        <f t="shared" si="1286"/>
        <v>0</v>
      </c>
      <c r="T1285" s="2">
        <f t="shared" si="1287"/>
        <v>0</v>
      </c>
      <c r="U1285" s="2">
        <f t="shared" si="1288"/>
        <v>0</v>
      </c>
      <c r="V1285" s="2">
        <f t="shared" si="1289"/>
        <v>0</v>
      </c>
      <c r="W1285" s="2">
        <f t="shared" si="1290"/>
        <v>0</v>
      </c>
      <c r="X1285" s="2">
        <f t="shared" si="1291"/>
        <v>0</v>
      </c>
      <c r="Y1285" s="2">
        <f t="shared" si="1292"/>
        <v>0</v>
      </c>
      <c r="Z1285" s="2"/>
      <c r="AA1285" s="2">
        <v>56481265</v>
      </c>
      <c r="AB1285" s="2">
        <f t="shared" si="1293"/>
        <v>39.450000000000003</v>
      </c>
      <c r="AC1285" s="2">
        <f t="shared" si="1294"/>
        <v>39.450000000000003</v>
      </c>
      <c r="AD1285" s="2">
        <f>ROUND((((ET1285)-(EU1285))+AE1285),6)</f>
        <v>0</v>
      </c>
      <c r="AE1285" s="2">
        <f>ROUND((EU1285),6)</f>
        <v>0</v>
      </c>
      <c r="AF1285" s="2">
        <f>ROUND((EV1285),6)</f>
        <v>0</v>
      </c>
      <c r="AG1285" s="2">
        <f t="shared" si="1295"/>
        <v>0</v>
      </c>
      <c r="AH1285" s="2">
        <f>(EW1285)</f>
        <v>0</v>
      </c>
      <c r="AI1285" s="2">
        <f>(EX1285)</f>
        <v>0</v>
      </c>
      <c r="AJ1285" s="2">
        <f t="shared" si="1296"/>
        <v>0</v>
      </c>
      <c r="AK1285" s="2">
        <v>39.450000000000003</v>
      </c>
      <c r="AL1285" s="2">
        <v>39.450000000000003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99</v>
      </c>
      <c r="AU1285" s="2">
        <v>59</v>
      </c>
      <c r="AV1285" s="2">
        <v>1</v>
      </c>
      <c r="AW1285" s="2">
        <v>1.002</v>
      </c>
      <c r="AX1285" s="2"/>
      <c r="AY1285" s="2"/>
      <c r="AZ1285" s="2">
        <v>1</v>
      </c>
      <c r="BA1285" s="2">
        <v>1</v>
      </c>
      <c r="BB1285" s="2">
        <v>1</v>
      </c>
      <c r="BC1285" s="2">
        <v>1</v>
      </c>
      <c r="BD1285" s="2" t="s">
        <v>3</v>
      </c>
      <c r="BE1285" s="2" t="s">
        <v>3</v>
      </c>
      <c r="BF1285" s="2" t="s">
        <v>3</v>
      </c>
      <c r="BG1285" s="2" t="s">
        <v>3</v>
      </c>
      <c r="BH1285" s="2">
        <v>3</v>
      </c>
      <c r="BI1285" s="2">
        <v>1</v>
      </c>
      <c r="BJ1285" s="2" t="s">
        <v>397</v>
      </c>
      <c r="BK1285" s="2"/>
      <c r="BL1285" s="2"/>
      <c r="BM1285" s="2">
        <v>12</v>
      </c>
      <c r="BN1285" s="2">
        <v>0</v>
      </c>
      <c r="BO1285" s="2" t="s">
        <v>3</v>
      </c>
      <c r="BP1285" s="2">
        <v>0</v>
      </c>
      <c r="BQ1285" s="2">
        <v>30</v>
      </c>
      <c r="BR1285" s="2">
        <v>0</v>
      </c>
      <c r="BS1285" s="2">
        <v>1</v>
      </c>
      <c r="BT1285" s="2">
        <v>1</v>
      </c>
      <c r="BU1285" s="2">
        <v>1</v>
      </c>
      <c r="BV1285" s="2">
        <v>1</v>
      </c>
      <c r="BW1285" s="2">
        <v>1</v>
      </c>
      <c r="BX1285" s="2">
        <v>1</v>
      </c>
      <c r="BY1285" s="2" t="s">
        <v>3</v>
      </c>
      <c r="BZ1285" s="2">
        <v>99</v>
      </c>
      <c r="CA1285" s="2">
        <v>59</v>
      </c>
      <c r="CB1285" s="2" t="s">
        <v>3</v>
      </c>
      <c r="CC1285" s="2"/>
      <c r="CD1285" s="2"/>
      <c r="CE1285" s="2">
        <v>30</v>
      </c>
      <c r="CF1285" s="2">
        <v>0</v>
      </c>
      <c r="CG1285" s="2">
        <v>0</v>
      </c>
      <c r="CH1285" s="2"/>
      <c r="CI1285" s="2"/>
      <c r="CJ1285" s="2"/>
      <c r="CK1285" s="2"/>
      <c r="CL1285" s="2"/>
      <c r="CM1285" s="2">
        <v>0</v>
      </c>
      <c r="CN1285" s="2" t="s">
        <v>3</v>
      </c>
      <c r="CO1285" s="2">
        <v>0</v>
      </c>
      <c r="CP1285" s="2">
        <f t="shared" si="1297"/>
        <v>1043.56</v>
      </c>
      <c r="CQ1285" s="2">
        <f t="shared" si="1298"/>
        <v>39.53</v>
      </c>
      <c r="CR1285" s="2">
        <f>(ROUND((ROUND(((ET1285)*AV1285*1),2)*BB1285),2)+ROUND((ROUND(((AE1285-(EU1285))*AV1285*1),2)*BS1285),2))</f>
        <v>0</v>
      </c>
      <c r="CS1285" s="2">
        <f t="shared" si="1299"/>
        <v>0</v>
      </c>
      <c r="CT1285" s="2">
        <f t="shared" si="1300"/>
        <v>0</v>
      </c>
      <c r="CU1285" s="2">
        <f t="shared" si="1301"/>
        <v>0</v>
      </c>
      <c r="CV1285" s="2">
        <f t="shared" si="1302"/>
        <v>0</v>
      </c>
      <c r="CW1285" s="2">
        <f t="shared" si="1303"/>
        <v>0</v>
      </c>
      <c r="CX1285" s="2">
        <f t="shared" si="1304"/>
        <v>0</v>
      </c>
      <c r="CY1285" s="2">
        <f t="shared" si="1305"/>
        <v>0</v>
      </c>
      <c r="CZ1285" s="2">
        <f t="shared" si="1306"/>
        <v>0</v>
      </c>
      <c r="DA1285" s="2"/>
      <c r="DB1285" s="2"/>
      <c r="DC1285" s="2" t="s">
        <v>3</v>
      </c>
      <c r="DD1285" s="2" t="s">
        <v>3</v>
      </c>
      <c r="DE1285" s="2" t="s">
        <v>3</v>
      </c>
      <c r="DF1285" s="2" t="s">
        <v>3</v>
      </c>
      <c r="DG1285" s="2" t="s">
        <v>3</v>
      </c>
      <c r="DH1285" s="2" t="s">
        <v>3</v>
      </c>
      <c r="DI1285" s="2" t="s">
        <v>3</v>
      </c>
      <c r="DJ1285" s="2" t="s">
        <v>3</v>
      </c>
      <c r="DK1285" s="2" t="s">
        <v>3</v>
      </c>
      <c r="DL1285" s="2" t="s">
        <v>3</v>
      </c>
      <c r="DM1285" s="2" t="s">
        <v>3</v>
      </c>
      <c r="DN1285" s="2">
        <v>0</v>
      </c>
      <c r="DO1285" s="2">
        <v>0</v>
      </c>
      <c r="DP1285" s="2">
        <v>1</v>
      </c>
      <c r="DQ1285" s="2">
        <v>1</v>
      </c>
      <c r="DR1285" s="2"/>
      <c r="DS1285" s="2"/>
      <c r="DT1285" s="2"/>
      <c r="DU1285" s="2">
        <v>1005</v>
      </c>
      <c r="DV1285" s="2" t="s">
        <v>214</v>
      </c>
      <c r="DW1285" s="2" t="s">
        <v>214</v>
      </c>
      <c r="DX1285" s="2">
        <v>1</v>
      </c>
      <c r="DY1285" s="2"/>
      <c r="DZ1285" s="2" t="s">
        <v>3</v>
      </c>
      <c r="EA1285" s="2" t="s">
        <v>3</v>
      </c>
      <c r="EB1285" s="2" t="s">
        <v>3</v>
      </c>
      <c r="EC1285" s="2" t="s">
        <v>3</v>
      </c>
      <c r="ED1285" s="2"/>
      <c r="EE1285" s="2">
        <v>55586448</v>
      </c>
      <c r="EF1285" s="2">
        <v>30</v>
      </c>
      <c r="EG1285" s="2" t="s">
        <v>117</v>
      </c>
      <c r="EH1285" s="2">
        <v>0</v>
      </c>
      <c r="EI1285" s="2" t="s">
        <v>3</v>
      </c>
      <c r="EJ1285" s="2">
        <v>1</v>
      </c>
      <c r="EK1285" s="2">
        <v>12</v>
      </c>
      <c r="EL1285" s="2" t="s">
        <v>392</v>
      </c>
      <c r="EM1285" s="2" t="s">
        <v>393</v>
      </c>
      <c r="EN1285" s="2"/>
      <c r="EO1285" s="2" t="s">
        <v>3</v>
      </c>
      <c r="EP1285" s="2"/>
      <c r="EQ1285" s="2">
        <v>0</v>
      </c>
      <c r="ER1285" s="2">
        <v>39.450000000000003</v>
      </c>
      <c r="ES1285" s="2">
        <v>39.450000000000003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>
        <v>0</v>
      </c>
      <c r="FR1285" s="2">
        <v>0</v>
      </c>
      <c r="FS1285" s="2">
        <v>0</v>
      </c>
      <c r="FT1285" s="2"/>
      <c r="FU1285" s="2"/>
      <c r="FV1285" s="2"/>
      <c r="FW1285" s="2"/>
      <c r="FX1285" s="2">
        <v>99</v>
      </c>
      <c r="FY1285" s="2">
        <v>59</v>
      </c>
      <c r="FZ1285" s="2"/>
      <c r="GA1285" s="2" t="s">
        <v>3</v>
      </c>
      <c r="GB1285" s="2"/>
      <c r="GC1285" s="2"/>
      <c r="GD1285" s="2">
        <v>1</v>
      </c>
      <c r="GE1285" s="2"/>
      <c r="GF1285" s="2">
        <v>1053069243</v>
      </c>
      <c r="GG1285" s="2">
        <v>2</v>
      </c>
      <c r="GH1285" s="2">
        <v>1</v>
      </c>
      <c r="GI1285" s="2">
        <v>-2</v>
      </c>
      <c r="GJ1285" s="2">
        <v>0</v>
      </c>
      <c r="GK1285" s="2">
        <v>0</v>
      </c>
      <c r="GL1285" s="2">
        <f t="shared" si="1307"/>
        <v>0</v>
      </c>
      <c r="GM1285" s="2">
        <f t="shared" si="1308"/>
        <v>1043.56</v>
      </c>
      <c r="GN1285" s="2">
        <f t="shared" si="1309"/>
        <v>1043.56</v>
      </c>
      <c r="GO1285" s="2">
        <f t="shared" si="1310"/>
        <v>0</v>
      </c>
      <c r="GP1285" s="2">
        <f t="shared" si="1311"/>
        <v>0</v>
      </c>
      <c r="GQ1285" s="2"/>
      <c r="GR1285" s="2">
        <v>0</v>
      </c>
      <c r="GS1285" s="2">
        <v>3</v>
      </c>
      <c r="GT1285" s="2">
        <v>0</v>
      </c>
      <c r="GU1285" s="2" t="s">
        <v>3</v>
      </c>
      <c r="GV1285" s="2">
        <f t="shared" si="1312"/>
        <v>0</v>
      </c>
      <c r="GW1285" s="2">
        <v>1</v>
      </c>
      <c r="GX1285" s="2">
        <f t="shared" si="1313"/>
        <v>0</v>
      </c>
      <c r="GY1285" s="2"/>
      <c r="GZ1285" s="2"/>
      <c r="HA1285" s="2">
        <v>0</v>
      </c>
      <c r="HB1285" s="2">
        <v>0</v>
      </c>
      <c r="HC1285" s="2">
        <f t="shared" si="1314"/>
        <v>0</v>
      </c>
      <c r="HD1285" s="2"/>
      <c r="HE1285" s="2" t="s">
        <v>3</v>
      </c>
      <c r="HF1285" s="2" t="s">
        <v>3</v>
      </c>
      <c r="HG1285" s="2"/>
      <c r="HH1285" s="2"/>
      <c r="HI1285" s="2"/>
      <c r="HJ1285" s="2"/>
      <c r="HK1285" s="2"/>
      <c r="HL1285" s="2"/>
      <c r="HM1285" s="2" t="s">
        <v>3</v>
      </c>
      <c r="HN1285" s="2" t="s">
        <v>3</v>
      </c>
      <c r="HO1285" s="2" t="s">
        <v>3</v>
      </c>
      <c r="HP1285" s="2" t="s">
        <v>3</v>
      </c>
      <c r="HQ1285" s="2" t="s">
        <v>3</v>
      </c>
      <c r="HR1285" s="2"/>
      <c r="HS1285" s="2">
        <v>0</v>
      </c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>
        <v>0</v>
      </c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</row>
    <row r="1286" spans="1:255" x14ac:dyDescent="0.25">
      <c r="A1286">
        <v>18</v>
      </c>
      <c r="B1286">
        <v>1</v>
      </c>
      <c r="C1286">
        <v>1264</v>
      </c>
      <c r="E1286" t="s">
        <v>635</v>
      </c>
      <c r="F1286" t="s">
        <v>395</v>
      </c>
      <c r="G1286" t="s">
        <v>396</v>
      </c>
      <c r="H1286" t="s">
        <v>214</v>
      </c>
      <c r="I1286">
        <f>I1284*J1286</f>
        <v>26.4</v>
      </c>
      <c r="J1286">
        <v>120</v>
      </c>
      <c r="K1286">
        <v>120</v>
      </c>
      <c r="O1286">
        <f t="shared" si="1283"/>
        <v>5134.32</v>
      </c>
      <c r="P1286">
        <f t="shared" si="1284"/>
        <v>5134.32</v>
      </c>
      <c r="Q1286">
        <f>(ROUND((ROUND(((ET1286)*AV1286*I1286),2)*BB1286),2)+ROUND((ROUND(((AE1286-(EU1286))*AV1286*I1286),2)*BS1286),2))</f>
        <v>0</v>
      </c>
      <c r="R1286">
        <f t="shared" si="1285"/>
        <v>0</v>
      </c>
      <c r="S1286">
        <f t="shared" si="1286"/>
        <v>0</v>
      </c>
      <c r="T1286">
        <f t="shared" si="1287"/>
        <v>0</v>
      </c>
      <c r="U1286">
        <f t="shared" si="1288"/>
        <v>0</v>
      </c>
      <c r="V1286">
        <f t="shared" si="1289"/>
        <v>0</v>
      </c>
      <c r="W1286">
        <f t="shared" si="1290"/>
        <v>0</v>
      </c>
      <c r="X1286">
        <f t="shared" si="1291"/>
        <v>0</v>
      </c>
      <c r="Y1286">
        <f t="shared" si="1292"/>
        <v>0</v>
      </c>
      <c r="AA1286">
        <v>56481267</v>
      </c>
      <c r="AB1286">
        <f t="shared" si="1293"/>
        <v>39.450000000000003</v>
      </c>
      <c r="AC1286">
        <f t="shared" si="1294"/>
        <v>39.450000000000003</v>
      </c>
      <c r="AD1286">
        <f>ROUND((((ET1286)-(EU1286))+AE1286),6)</f>
        <v>0</v>
      </c>
      <c r="AE1286">
        <f>ROUND((EU1286),6)</f>
        <v>0</v>
      </c>
      <c r="AF1286">
        <f>ROUND((EV1286),6)</f>
        <v>0</v>
      </c>
      <c r="AG1286">
        <f t="shared" si="1295"/>
        <v>0</v>
      </c>
      <c r="AH1286">
        <f>(EW1286)</f>
        <v>0</v>
      </c>
      <c r="AI1286">
        <f>(EX1286)</f>
        <v>0</v>
      </c>
      <c r="AJ1286">
        <f t="shared" si="1296"/>
        <v>0</v>
      </c>
      <c r="AK1286">
        <v>39.450000000000003</v>
      </c>
      <c r="AL1286">
        <v>39.450000000000003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99</v>
      </c>
      <c r="AU1286">
        <v>59</v>
      </c>
      <c r="AV1286">
        <v>1</v>
      </c>
      <c r="AW1286">
        <v>1.002</v>
      </c>
      <c r="AZ1286">
        <v>1</v>
      </c>
      <c r="BA1286">
        <v>1</v>
      </c>
      <c r="BB1286">
        <v>1</v>
      </c>
      <c r="BC1286">
        <v>4.92</v>
      </c>
      <c r="BD1286" t="s">
        <v>3</v>
      </c>
      <c r="BE1286" t="s">
        <v>3</v>
      </c>
      <c r="BF1286" t="s">
        <v>3</v>
      </c>
      <c r="BG1286" t="s">
        <v>3</v>
      </c>
      <c r="BH1286">
        <v>3</v>
      </c>
      <c r="BI1286">
        <v>1</v>
      </c>
      <c r="BJ1286" t="s">
        <v>397</v>
      </c>
      <c r="BM1286">
        <v>12</v>
      </c>
      <c r="BN1286">
        <v>0</v>
      </c>
      <c r="BO1286" t="s">
        <v>395</v>
      </c>
      <c r="BP1286">
        <v>1</v>
      </c>
      <c r="BQ1286">
        <v>30</v>
      </c>
      <c r="BR1286">
        <v>0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 t="s">
        <v>3</v>
      </c>
      <c r="BZ1286">
        <v>99</v>
      </c>
      <c r="CA1286">
        <v>59</v>
      </c>
      <c r="CB1286" t="s">
        <v>3</v>
      </c>
      <c r="CE1286">
        <v>30</v>
      </c>
      <c r="CF1286">
        <v>0</v>
      </c>
      <c r="CG1286">
        <v>0</v>
      </c>
      <c r="CM1286">
        <v>0</v>
      </c>
      <c r="CN1286" t="s">
        <v>3</v>
      </c>
      <c r="CO1286">
        <v>0</v>
      </c>
      <c r="CP1286">
        <f t="shared" si="1297"/>
        <v>5134.32</v>
      </c>
      <c r="CQ1286">
        <f t="shared" si="1298"/>
        <v>194.49</v>
      </c>
      <c r="CR1286">
        <f>(ROUND((ROUND(((ET1286)*AV1286*1),2)*BB1286),2)+ROUND((ROUND(((AE1286-(EU1286))*AV1286*1),2)*BS1286),2))</f>
        <v>0</v>
      </c>
      <c r="CS1286">
        <f t="shared" si="1299"/>
        <v>0</v>
      </c>
      <c r="CT1286">
        <f t="shared" si="1300"/>
        <v>0</v>
      </c>
      <c r="CU1286">
        <f t="shared" si="1301"/>
        <v>0</v>
      </c>
      <c r="CV1286">
        <f t="shared" si="1302"/>
        <v>0</v>
      </c>
      <c r="CW1286">
        <f t="shared" si="1303"/>
        <v>0</v>
      </c>
      <c r="CX1286">
        <f t="shared" si="1304"/>
        <v>0</v>
      </c>
      <c r="CY1286">
        <f t="shared" si="1305"/>
        <v>0</v>
      </c>
      <c r="CZ1286">
        <f t="shared" si="1306"/>
        <v>0</v>
      </c>
      <c r="DC1286" t="s">
        <v>3</v>
      </c>
      <c r="DD1286" t="s">
        <v>3</v>
      </c>
      <c r="DE1286" t="s">
        <v>3</v>
      </c>
      <c r="DF1286" t="s">
        <v>3</v>
      </c>
      <c r="DG1286" t="s">
        <v>3</v>
      </c>
      <c r="DH1286" t="s">
        <v>3</v>
      </c>
      <c r="DI1286" t="s">
        <v>3</v>
      </c>
      <c r="DJ1286" t="s">
        <v>3</v>
      </c>
      <c r="DK1286" t="s">
        <v>3</v>
      </c>
      <c r="DL1286" t="s">
        <v>3</v>
      </c>
      <c r="DM1286" t="s">
        <v>3</v>
      </c>
      <c r="DN1286">
        <v>0</v>
      </c>
      <c r="DO1286">
        <v>0</v>
      </c>
      <c r="DP1286">
        <v>1</v>
      </c>
      <c r="DQ1286">
        <v>1</v>
      </c>
      <c r="DU1286">
        <v>1005</v>
      </c>
      <c r="DV1286" t="s">
        <v>214</v>
      </c>
      <c r="DW1286" t="s">
        <v>214</v>
      </c>
      <c r="DX1286">
        <v>1</v>
      </c>
      <c r="DZ1286" t="s">
        <v>3</v>
      </c>
      <c r="EA1286" t="s">
        <v>3</v>
      </c>
      <c r="EB1286" t="s">
        <v>3</v>
      </c>
      <c r="EC1286" t="s">
        <v>3</v>
      </c>
      <c r="EE1286">
        <v>55586448</v>
      </c>
      <c r="EF1286">
        <v>30</v>
      </c>
      <c r="EG1286" t="s">
        <v>117</v>
      </c>
      <c r="EH1286">
        <v>0</v>
      </c>
      <c r="EI1286" t="s">
        <v>3</v>
      </c>
      <c r="EJ1286">
        <v>1</v>
      </c>
      <c r="EK1286">
        <v>12</v>
      </c>
      <c r="EL1286" t="s">
        <v>392</v>
      </c>
      <c r="EM1286" t="s">
        <v>393</v>
      </c>
      <c r="EO1286" t="s">
        <v>3</v>
      </c>
      <c r="EQ1286">
        <v>0</v>
      </c>
      <c r="ER1286">
        <v>39.450000000000003</v>
      </c>
      <c r="ES1286">
        <v>39.450000000000003</v>
      </c>
      <c r="ET1286">
        <v>0</v>
      </c>
      <c r="EU1286">
        <v>0</v>
      </c>
      <c r="EV1286">
        <v>0</v>
      </c>
      <c r="EW1286">
        <v>0</v>
      </c>
      <c r="EX1286">
        <v>0</v>
      </c>
      <c r="FQ1286">
        <v>0</v>
      </c>
      <c r="FR1286">
        <v>0</v>
      </c>
      <c r="FS1286">
        <v>0</v>
      </c>
      <c r="FX1286">
        <v>99</v>
      </c>
      <c r="FY1286">
        <v>59</v>
      </c>
      <c r="GA1286" t="s">
        <v>3</v>
      </c>
      <c r="GD1286">
        <v>1</v>
      </c>
      <c r="GF1286">
        <v>1053069243</v>
      </c>
      <c r="GG1286">
        <v>2</v>
      </c>
      <c r="GH1286">
        <v>1</v>
      </c>
      <c r="GI1286">
        <v>2</v>
      </c>
      <c r="GJ1286">
        <v>0</v>
      </c>
      <c r="GK1286">
        <v>0</v>
      </c>
      <c r="GL1286">
        <f t="shared" si="1307"/>
        <v>0</v>
      </c>
      <c r="GM1286">
        <f t="shared" si="1308"/>
        <v>5134.32</v>
      </c>
      <c r="GN1286">
        <f t="shared" si="1309"/>
        <v>5134.32</v>
      </c>
      <c r="GO1286">
        <f t="shared" si="1310"/>
        <v>0</v>
      </c>
      <c r="GP1286">
        <f t="shared" si="1311"/>
        <v>0</v>
      </c>
      <c r="GR1286">
        <v>0</v>
      </c>
      <c r="GS1286">
        <v>3</v>
      </c>
      <c r="GT1286">
        <v>0</v>
      </c>
      <c r="GU1286" t="s">
        <v>3</v>
      </c>
      <c r="GV1286">
        <f t="shared" si="1312"/>
        <v>0</v>
      </c>
      <c r="GW1286">
        <v>1</v>
      </c>
      <c r="GX1286">
        <f t="shared" si="1313"/>
        <v>0</v>
      </c>
      <c r="HA1286">
        <v>0</v>
      </c>
      <c r="HB1286">
        <v>0</v>
      </c>
      <c r="HC1286">
        <f t="shared" si="1314"/>
        <v>0</v>
      </c>
      <c r="HE1286" t="s">
        <v>3</v>
      </c>
      <c r="HF1286" t="s">
        <v>3</v>
      </c>
      <c r="HM1286" t="s">
        <v>3</v>
      </c>
      <c r="HN1286" t="s">
        <v>3</v>
      </c>
      <c r="HO1286" t="s">
        <v>3</v>
      </c>
      <c r="HP1286" t="s">
        <v>3</v>
      </c>
      <c r="HQ1286" t="s">
        <v>3</v>
      </c>
      <c r="HS1286">
        <v>0</v>
      </c>
      <c r="IK1286">
        <v>0</v>
      </c>
    </row>
    <row r="1287" spans="1:255" x14ac:dyDescent="0.25">
      <c r="A1287" s="2">
        <v>17</v>
      </c>
      <c r="B1287" s="2">
        <v>1</v>
      </c>
      <c r="C1287" s="2">
        <f>ROW(SmtRes!A1281)</f>
        <v>1281</v>
      </c>
      <c r="D1287" s="2">
        <f>ROW(EtalonRes!A1242)</f>
        <v>1242</v>
      </c>
      <c r="E1287" s="2" t="s">
        <v>636</v>
      </c>
      <c r="F1287" s="2" t="s">
        <v>399</v>
      </c>
      <c r="G1287" s="2" t="s">
        <v>400</v>
      </c>
      <c r="H1287" s="2" t="s">
        <v>231</v>
      </c>
      <c r="I1287" s="2">
        <f>ROUND(7/100,9)</f>
        <v>7.0000000000000007E-2</v>
      </c>
      <c r="J1287" s="2">
        <v>0</v>
      </c>
      <c r="K1287" s="2">
        <f>ROUND(7/100,9)</f>
        <v>7.0000000000000007E-2</v>
      </c>
      <c r="L1287" s="2"/>
      <c r="M1287" s="2"/>
      <c r="N1287" s="2"/>
      <c r="O1287" s="2">
        <f t="shared" si="1283"/>
        <v>432.32</v>
      </c>
      <c r="P1287" s="2">
        <f t="shared" si="1284"/>
        <v>128.69999999999999</v>
      </c>
      <c r="Q1287" s="2">
        <f>(ROUND((ROUND((((ET1287*1.25*1.1))*AV1287*I1287),2)*BB1287),2)+ROUND((ROUND(((AE1287-((EU1287*1.25*1.1)))*AV1287*I1287),2)*BS1287),2))</f>
        <v>118.08</v>
      </c>
      <c r="R1287" s="2">
        <f t="shared" si="1285"/>
        <v>3.62</v>
      </c>
      <c r="S1287" s="2">
        <f t="shared" si="1286"/>
        <v>185.54</v>
      </c>
      <c r="T1287" s="2">
        <f t="shared" si="1287"/>
        <v>0</v>
      </c>
      <c r="U1287" s="2">
        <f t="shared" si="1288"/>
        <v>16.59542115</v>
      </c>
      <c r="V1287" s="2">
        <f t="shared" si="1289"/>
        <v>0</v>
      </c>
      <c r="W1287" s="2">
        <f t="shared" si="1290"/>
        <v>0</v>
      </c>
      <c r="X1287" s="2">
        <f t="shared" si="1291"/>
        <v>174.03</v>
      </c>
      <c r="Y1287" s="2">
        <f t="shared" si="1292"/>
        <v>92.69</v>
      </c>
      <c r="Z1287" s="2"/>
      <c r="AA1287" s="2">
        <v>56481265</v>
      </c>
      <c r="AB1287" s="2">
        <f t="shared" si="1293"/>
        <v>5941.6808000000001</v>
      </c>
      <c r="AC1287" s="2">
        <f t="shared" si="1294"/>
        <v>1799.05</v>
      </c>
      <c r="AD1287" s="2">
        <f>ROUND(((((ET1287*1.25*1.1))-((EU1287*1.25*1.1)))+AE1287),6)</f>
        <v>1611.0875000000001</v>
      </c>
      <c r="AE1287" s="2">
        <f>ROUND(((EU1287*1.25*1.1)),6)</f>
        <v>49.376249999999999</v>
      </c>
      <c r="AF1287" s="2">
        <f>ROUND(((EV1287*1.15*1.1)),6)</f>
        <v>2531.5432999999998</v>
      </c>
      <c r="AG1287" s="2">
        <f t="shared" si="1295"/>
        <v>0</v>
      </c>
      <c r="AH1287" s="2">
        <f>((EW1287*1.15*1.1))</f>
        <v>226.435</v>
      </c>
      <c r="AI1287" s="2">
        <f>((EX1287*1.25*1.1))</f>
        <v>0</v>
      </c>
      <c r="AJ1287" s="2">
        <f t="shared" si="1296"/>
        <v>0</v>
      </c>
      <c r="AK1287" s="2">
        <v>4971.97</v>
      </c>
      <c r="AL1287" s="2">
        <v>1799.05</v>
      </c>
      <c r="AM1287" s="2">
        <v>1171.7</v>
      </c>
      <c r="AN1287" s="2">
        <v>35.909999999999997</v>
      </c>
      <c r="AO1287" s="2">
        <v>2001.22</v>
      </c>
      <c r="AP1287" s="2">
        <v>0</v>
      </c>
      <c r="AQ1287" s="2">
        <v>179</v>
      </c>
      <c r="AR1287" s="2">
        <v>0</v>
      </c>
      <c r="AS1287" s="2">
        <v>0</v>
      </c>
      <c r="AT1287" s="2">
        <v>92</v>
      </c>
      <c r="AU1287" s="2">
        <v>49</v>
      </c>
      <c r="AV1287" s="2">
        <v>1.0469999999999999</v>
      </c>
      <c r="AW1287" s="2">
        <v>1.022</v>
      </c>
      <c r="AX1287" s="2"/>
      <c r="AY1287" s="2"/>
      <c r="AZ1287" s="2">
        <v>1</v>
      </c>
      <c r="BA1287" s="2">
        <v>1</v>
      </c>
      <c r="BB1287" s="2">
        <v>1</v>
      </c>
      <c r="BC1287" s="2">
        <v>1</v>
      </c>
      <c r="BD1287" s="2" t="s">
        <v>3</v>
      </c>
      <c r="BE1287" s="2" t="s">
        <v>3</v>
      </c>
      <c r="BF1287" s="2" t="s">
        <v>3</v>
      </c>
      <c r="BG1287" s="2" t="s">
        <v>3</v>
      </c>
      <c r="BH1287" s="2">
        <v>0</v>
      </c>
      <c r="BI1287" s="2">
        <v>1</v>
      </c>
      <c r="BJ1287" s="2" t="s">
        <v>401</v>
      </c>
      <c r="BK1287" s="2"/>
      <c r="BL1287" s="2"/>
      <c r="BM1287" s="2">
        <v>8</v>
      </c>
      <c r="BN1287" s="2">
        <v>0</v>
      </c>
      <c r="BO1287" s="2" t="s">
        <v>399</v>
      </c>
      <c r="BP1287" s="2">
        <v>1</v>
      </c>
      <c r="BQ1287" s="2">
        <v>30</v>
      </c>
      <c r="BR1287" s="2">
        <v>0</v>
      </c>
      <c r="BS1287" s="2">
        <v>1</v>
      </c>
      <c r="BT1287" s="2">
        <v>1</v>
      </c>
      <c r="BU1287" s="2">
        <v>1</v>
      </c>
      <c r="BV1287" s="2">
        <v>1</v>
      </c>
      <c r="BW1287" s="2">
        <v>1</v>
      </c>
      <c r="BX1287" s="2">
        <v>1</v>
      </c>
      <c r="BY1287" s="2" t="s">
        <v>3</v>
      </c>
      <c r="BZ1287" s="2">
        <v>92</v>
      </c>
      <c r="CA1287" s="2">
        <v>49</v>
      </c>
      <c r="CB1287" s="2" t="s">
        <v>3</v>
      </c>
      <c r="CC1287" s="2"/>
      <c r="CD1287" s="2"/>
      <c r="CE1287" s="2">
        <v>30</v>
      </c>
      <c r="CF1287" s="2">
        <v>0</v>
      </c>
      <c r="CG1287" s="2">
        <v>0</v>
      </c>
      <c r="CH1287" s="2"/>
      <c r="CI1287" s="2"/>
      <c r="CJ1287" s="2"/>
      <c r="CK1287" s="2"/>
      <c r="CL1287" s="2"/>
      <c r="CM1287" s="2">
        <v>0</v>
      </c>
      <c r="CN1287" s="2" t="s">
        <v>3</v>
      </c>
      <c r="CO1287" s="2">
        <v>0</v>
      </c>
      <c r="CP1287" s="2">
        <f t="shared" si="1297"/>
        <v>432.31999999999994</v>
      </c>
      <c r="CQ1287" s="2">
        <f t="shared" si="1298"/>
        <v>1838.63</v>
      </c>
      <c r="CR1287" s="2">
        <f>(ROUND((ROUND((((ET1287*1.25*1.1))*AV1287*1),2)*BB1287),2)+ROUND((ROUND(((AE1287-((EU1287*1.25*1.1)))*AV1287*1),2)*BS1287),2))</f>
        <v>1686.81</v>
      </c>
      <c r="CS1287" s="2">
        <f t="shared" si="1299"/>
        <v>51.7</v>
      </c>
      <c r="CT1287" s="2">
        <f t="shared" si="1300"/>
        <v>2650.53</v>
      </c>
      <c r="CU1287" s="2">
        <f t="shared" si="1301"/>
        <v>0</v>
      </c>
      <c r="CV1287" s="2">
        <f t="shared" si="1302"/>
        <v>237.07744499999998</v>
      </c>
      <c r="CW1287" s="2">
        <f t="shared" si="1303"/>
        <v>0</v>
      </c>
      <c r="CX1287" s="2">
        <f t="shared" si="1304"/>
        <v>0</v>
      </c>
      <c r="CY1287" s="2">
        <f t="shared" si="1305"/>
        <v>174.02720000000002</v>
      </c>
      <c r="CZ1287" s="2">
        <f t="shared" si="1306"/>
        <v>92.688400000000001</v>
      </c>
      <c r="DA1287" s="2"/>
      <c r="DB1287" s="2"/>
      <c r="DC1287" s="2" t="s">
        <v>3</v>
      </c>
      <c r="DD1287" s="2" t="s">
        <v>3</v>
      </c>
      <c r="DE1287" s="2" t="s">
        <v>165</v>
      </c>
      <c r="DF1287" s="2" t="s">
        <v>165</v>
      </c>
      <c r="DG1287" s="2" t="s">
        <v>166</v>
      </c>
      <c r="DH1287" s="2" t="s">
        <v>3</v>
      </c>
      <c r="DI1287" s="2" t="s">
        <v>166</v>
      </c>
      <c r="DJ1287" s="2" t="s">
        <v>165</v>
      </c>
      <c r="DK1287" s="2" t="s">
        <v>3</v>
      </c>
      <c r="DL1287" s="2" t="s">
        <v>3</v>
      </c>
      <c r="DM1287" s="2" t="s">
        <v>3</v>
      </c>
      <c r="DN1287" s="2">
        <v>0</v>
      </c>
      <c r="DO1287" s="2">
        <v>0</v>
      </c>
      <c r="DP1287" s="2">
        <v>1</v>
      </c>
      <c r="DQ1287" s="2">
        <v>1</v>
      </c>
      <c r="DR1287" s="2"/>
      <c r="DS1287" s="2"/>
      <c r="DT1287" s="2"/>
      <c r="DU1287" s="2">
        <v>1013</v>
      </c>
      <c r="DV1287" s="2" t="s">
        <v>231</v>
      </c>
      <c r="DW1287" s="2" t="s">
        <v>231</v>
      </c>
      <c r="DX1287" s="2">
        <v>1</v>
      </c>
      <c r="DY1287" s="2"/>
      <c r="DZ1287" s="2" t="s">
        <v>3</v>
      </c>
      <c r="EA1287" s="2" t="s">
        <v>3</v>
      </c>
      <c r="EB1287" s="2" t="s">
        <v>3</v>
      </c>
      <c r="EC1287" s="2" t="s">
        <v>3</v>
      </c>
      <c r="ED1287" s="2"/>
      <c r="EE1287" s="2">
        <v>55586444</v>
      </c>
      <c r="EF1287" s="2">
        <v>30</v>
      </c>
      <c r="EG1287" s="2" t="s">
        <v>117</v>
      </c>
      <c r="EH1287" s="2">
        <v>0</v>
      </c>
      <c r="EI1287" s="2" t="s">
        <v>3</v>
      </c>
      <c r="EJ1287" s="2">
        <v>1</v>
      </c>
      <c r="EK1287" s="2">
        <v>8</v>
      </c>
      <c r="EL1287" s="2" t="s">
        <v>233</v>
      </c>
      <c r="EM1287" s="2" t="s">
        <v>234</v>
      </c>
      <c r="EN1287" s="2"/>
      <c r="EO1287" s="2" t="s">
        <v>52</v>
      </c>
      <c r="EP1287" s="2"/>
      <c r="EQ1287" s="2">
        <v>0</v>
      </c>
      <c r="ER1287" s="2">
        <v>4971.97</v>
      </c>
      <c r="ES1287" s="2">
        <v>1799.05</v>
      </c>
      <c r="ET1287" s="2">
        <v>1171.7</v>
      </c>
      <c r="EU1287" s="2">
        <v>35.909999999999997</v>
      </c>
      <c r="EV1287" s="2">
        <v>2001.22</v>
      </c>
      <c r="EW1287" s="2">
        <v>179</v>
      </c>
      <c r="EX1287" s="2">
        <v>0</v>
      </c>
      <c r="EY1287" s="2">
        <v>0</v>
      </c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>
        <v>0</v>
      </c>
      <c r="FR1287" s="2">
        <v>0</v>
      </c>
      <c r="FS1287" s="2">
        <v>0</v>
      </c>
      <c r="FT1287" s="2"/>
      <c r="FU1287" s="2"/>
      <c r="FV1287" s="2"/>
      <c r="FW1287" s="2"/>
      <c r="FX1287" s="2">
        <v>92</v>
      </c>
      <c r="FY1287" s="2">
        <v>49</v>
      </c>
      <c r="FZ1287" s="2"/>
      <c r="GA1287" s="2" t="s">
        <v>3</v>
      </c>
      <c r="GB1287" s="2"/>
      <c r="GC1287" s="2"/>
      <c r="GD1287" s="2">
        <v>1</v>
      </c>
      <c r="GE1287" s="2"/>
      <c r="GF1287" s="2">
        <v>-1676319000</v>
      </c>
      <c r="GG1287" s="2">
        <v>2</v>
      </c>
      <c r="GH1287" s="2">
        <v>1</v>
      </c>
      <c r="GI1287" s="2">
        <v>2</v>
      </c>
      <c r="GJ1287" s="2">
        <v>0</v>
      </c>
      <c r="GK1287" s="2">
        <v>0</v>
      </c>
      <c r="GL1287" s="2">
        <f t="shared" si="1307"/>
        <v>0</v>
      </c>
      <c r="GM1287" s="2">
        <f t="shared" si="1308"/>
        <v>699.04</v>
      </c>
      <c r="GN1287" s="2">
        <f t="shared" si="1309"/>
        <v>699.04</v>
      </c>
      <c r="GO1287" s="2">
        <f t="shared" si="1310"/>
        <v>0</v>
      </c>
      <c r="GP1287" s="2">
        <f t="shared" si="1311"/>
        <v>0</v>
      </c>
      <c r="GQ1287" s="2"/>
      <c r="GR1287" s="2">
        <v>0</v>
      </c>
      <c r="GS1287" s="2">
        <v>3</v>
      </c>
      <c r="GT1287" s="2">
        <v>0</v>
      </c>
      <c r="GU1287" s="2" t="s">
        <v>3</v>
      </c>
      <c r="GV1287" s="2">
        <f t="shared" si="1312"/>
        <v>0</v>
      </c>
      <c r="GW1287" s="2">
        <v>1</v>
      </c>
      <c r="GX1287" s="2">
        <f t="shared" si="1313"/>
        <v>0</v>
      </c>
      <c r="GY1287" s="2"/>
      <c r="GZ1287" s="2"/>
      <c r="HA1287" s="2">
        <v>0</v>
      </c>
      <c r="HB1287" s="2">
        <v>0</v>
      </c>
      <c r="HC1287" s="2">
        <f t="shared" si="1314"/>
        <v>0</v>
      </c>
      <c r="HD1287" s="2"/>
      <c r="HE1287" s="2" t="s">
        <v>3</v>
      </c>
      <c r="HF1287" s="2" t="s">
        <v>3</v>
      </c>
      <c r="HG1287" s="2"/>
      <c r="HH1287" s="2"/>
      <c r="HI1287" s="2"/>
      <c r="HJ1287" s="2"/>
      <c r="HK1287" s="2"/>
      <c r="HL1287" s="2"/>
      <c r="HM1287" s="2" t="s">
        <v>3</v>
      </c>
      <c r="HN1287" s="2" t="s">
        <v>3</v>
      </c>
      <c r="HO1287" s="2" t="s">
        <v>3</v>
      </c>
      <c r="HP1287" s="2" t="s">
        <v>3</v>
      </c>
      <c r="HQ1287" s="2" t="s">
        <v>3</v>
      </c>
      <c r="HR1287" s="2"/>
      <c r="HS1287" s="2">
        <v>0</v>
      </c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>
        <v>0</v>
      </c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</row>
    <row r="1288" spans="1:255" x14ac:dyDescent="0.25">
      <c r="A1288">
        <v>17</v>
      </c>
      <c r="B1288">
        <v>1</v>
      </c>
      <c r="C1288">
        <f>ROW(SmtRes!A1298)</f>
        <v>1298</v>
      </c>
      <c r="D1288">
        <f>ROW(EtalonRes!A1258)</f>
        <v>1258</v>
      </c>
      <c r="E1288" t="s">
        <v>636</v>
      </c>
      <c r="F1288" t="s">
        <v>399</v>
      </c>
      <c r="G1288" t="s">
        <v>400</v>
      </c>
      <c r="H1288" t="s">
        <v>231</v>
      </c>
      <c r="I1288">
        <f>ROUND(7/100,9)</f>
        <v>7.0000000000000007E-2</v>
      </c>
      <c r="J1288">
        <v>0</v>
      </c>
      <c r="K1288">
        <f>ROUND(7/100,9)</f>
        <v>7.0000000000000007E-2</v>
      </c>
      <c r="O1288">
        <f t="shared" si="1283"/>
        <v>11628.83</v>
      </c>
      <c r="P1288">
        <f t="shared" si="1284"/>
        <v>1320.46</v>
      </c>
      <c r="Q1288">
        <f>(ROUND((ROUND((((ET1288*1.25*1.1))*AV1288*I1288),2)*BB1288),2)+ROUND((ROUND(((AE1288-((EU1288*1.25*1.1)))*AV1288*I1288),2)*BS1288),2))</f>
        <v>1435.85</v>
      </c>
      <c r="R1288">
        <f t="shared" si="1285"/>
        <v>173.11</v>
      </c>
      <c r="S1288">
        <f t="shared" si="1286"/>
        <v>8872.52</v>
      </c>
      <c r="T1288">
        <f t="shared" si="1287"/>
        <v>0</v>
      </c>
      <c r="U1288">
        <f t="shared" si="1288"/>
        <v>16.59542115</v>
      </c>
      <c r="V1288">
        <f t="shared" si="1289"/>
        <v>0</v>
      </c>
      <c r="W1288">
        <f t="shared" si="1290"/>
        <v>0</v>
      </c>
      <c r="X1288">
        <f t="shared" si="1291"/>
        <v>8321.98</v>
      </c>
      <c r="Y1288">
        <f t="shared" si="1292"/>
        <v>4432.3599999999997</v>
      </c>
      <c r="AA1288">
        <v>56481267</v>
      </c>
      <c r="AB1288">
        <f t="shared" si="1293"/>
        <v>5941.6808000000001</v>
      </c>
      <c r="AC1288">
        <f t="shared" si="1294"/>
        <v>1799.05</v>
      </c>
      <c r="AD1288">
        <f>ROUND(((((ET1288*1.25*1.1))-((EU1288*1.25*1.1)))+AE1288),6)</f>
        <v>1611.0875000000001</v>
      </c>
      <c r="AE1288">
        <f>ROUND(((EU1288*1.25*1.1)),6)</f>
        <v>49.376249999999999</v>
      </c>
      <c r="AF1288">
        <f>ROUND(((EV1288*1.15*1.1)),6)</f>
        <v>2531.5432999999998</v>
      </c>
      <c r="AG1288">
        <f t="shared" si="1295"/>
        <v>0</v>
      </c>
      <c r="AH1288">
        <f>((EW1288*1.15*1.1))</f>
        <v>226.435</v>
      </c>
      <c r="AI1288">
        <f>((EX1288*1.25*1.1))</f>
        <v>0</v>
      </c>
      <c r="AJ1288">
        <f t="shared" si="1296"/>
        <v>0</v>
      </c>
      <c r="AK1288">
        <v>4971.97</v>
      </c>
      <c r="AL1288">
        <v>1799.05</v>
      </c>
      <c r="AM1288">
        <v>1171.7</v>
      </c>
      <c r="AN1288">
        <v>35.909999999999997</v>
      </c>
      <c r="AO1288">
        <v>2001.22</v>
      </c>
      <c r="AP1288">
        <v>0</v>
      </c>
      <c r="AQ1288">
        <v>179</v>
      </c>
      <c r="AR1288">
        <v>0</v>
      </c>
      <c r="AS1288">
        <v>0</v>
      </c>
      <c r="AT1288">
        <v>92</v>
      </c>
      <c r="AU1288">
        <v>49</v>
      </c>
      <c r="AV1288">
        <v>1.0469999999999999</v>
      </c>
      <c r="AW1288">
        <v>1.022</v>
      </c>
      <c r="AZ1288">
        <v>1</v>
      </c>
      <c r="BA1288">
        <v>47.82</v>
      </c>
      <c r="BB1288">
        <v>12.16</v>
      </c>
      <c r="BC1288">
        <v>10.26</v>
      </c>
      <c r="BD1288" t="s">
        <v>3</v>
      </c>
      <c r="BE1288" t="s">
        <v>3</v>
      </c>
      <c r="BF1288" t="s">
        <v>3</v>
      </c>
      <c r="BG1288" t="s">
        <v>3</v>
      </c>
      <c r="BH1288">
        <v>0</v>
      </c>
      <c r="BI1288">
        <v>1</v>
      </c>
      <c r="BJ1288" t="s">
        <v>401</v>
      </c>
      <c r="BM1288">
        <v>8</v>
      </c>
      <c r="BN1288">
        <v>0</v>
      </c>
      <c r="BO1288" t="s">
        <v>399</v>
      </c>
      <c r="BP1288">
        <v>1</v>
      </c>
      <c r="BQ1288">
        <v>30</v>
      </c>
      <c r="BR1288">
        <v>0</v>
      </c>
      <c r="BS1288">
        <v>47.82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 t="s">
        <v>3</v>
      </c>
      <c r="BZ1288">
        <v>92</v>
      </c>
      <c r="CA1288">
        <v>49</v>
      </c>
      <c r="CB1288" t="s">
        <v>3</v>
      </c>
      <c r="CE1288">
        <v>30</v>
      </c>
      <c r="CF1288">
        <v>0</v>
      </c>
      <c r="CG1288">
        <v>0</v>
      </c>
      <c r="CM1288">
        <v>0</v>
      </c>
      <c r="CN1288" t="s">
        <v>3</v>
      </c>
      <c r="CO1288">
        <v>0</v>
      </c>
      <c r="CP1288">
        <f t="shared" si="1297"/>
        <v>11628.83</v>
      </c>
      <c r="CQ1288">
        <f t="shared" si="1298"/>
        <v>18864.34</v>
      </c>
      <c r="CR1288">
        <f>(ROUND((ROUND((((ET1288*1.25*1.1))*AV1288*1),2)*BB1288),2)+ROUND((ROUND(((AE1288-((EU1288*1.25*1.1)))*AV1288*1),2)*BS1288),2))</f>
        <v>20511.61</v>
      </c>
      <c r="CS1288">
        <f t="shared" si="1299"/>
        <v>2472.29</v>
      </c>
      <c r="CT1288">
        <f t="shared" si="1300"/>
        <v>126748.34</v>
      </c>
      <c r="CU1288">
        <f t="shared" si="1301"/>
        <v>0</v>
      </c>
      <c r="CV1288">
        <f t="shared" si="1302"/>
        <v>237.07744499999998</v>
      </c>
      <c r="CW1288">
        <f t="shared" si="1303"/>
        <v>0</v>
      </c>
      <c r="CX1288">
        <f t="shared" si="1304"/>
        <v>0</v>
      </c>
      <c r="CY1288">
        <f t="shared" si="1305"/>
        <v>8321.9796000000006</v>
      </c>
      <c r="CZ1288">
        <f t="shared" si="1306"/>
        <v>4432.3587000000007</v>
      </c>
      <c r="DC1288" t="s">
        <v>3</v>
      </c>
      <c r="DD1288" t="s">
        <v>3</v>
      </c>
      <c r="DE1288" t="s">
        <v>165</v>
      </c>
      <c r="DF1288" t="s">
        <v>165</v>
      </c>
      <c r="DG1288" t="s">
        <v>166</v>
      </c>
      <c r="DH1288" t="s">
        <v>3</v>
      </c>
      <c r="DI1288" t="s">
        <v>166</v>
      </c>
      <c r="DJ1288" t="s">
        <v>165</v>
      </c>
      <c r="DK1288" t="s">
        <v>3</v>
      </c>
      <c r="DL1288" t="s">
        <v>3</v>
      </c>
      <c r="DM1288" t="s">
        <v>3</v>
      </c>
      <c r="DN1288">
        <v>0</v>
      </c>
      <c r="DO1288">
        <v>0</v>
      </c>
      <c r="DP1288">
        <v>1</v>
      </c>
      <c r="DQ1288">
        <v>1</v>
      </c>
      <c r="DU1288">
        <v>1013</v>
      </c>
      <c r="DV1288" t="s">
        <v>231</v>
      </c>
      <c r="DW1288" t="s">
        <v>231</v>
      </c>
      <c r="DX1288">
        <v>1</v>
      </c>
      <c r="DZ1288" t="s">
        <v>3</v>
      </c>
      <c r="EA1288" t="s">
        <v>3</v>
      </c>
      <c r="EB1288" t="s">
        <v>3</v>
      </c>
      <c r="EC1288" t="s">
        <v>3</v>
      </c>
      <c r="EE1288">
        <v>55586444</v>
      </c>
      <c r="EF1288">
        <v>30</v>
      </c>
      <c r="EG1288" t="s">
        <v>117</v>
      </c>
      <c r="EH1288">
        <v>0</v>
      </c>
      <c r="EI1288" t="s">
        <v>3</v>
      </c>
      <c r="EJ1288">
        <v>1</v>
      </c>
      <c r="EK1288">
        <v>8</v>
      </c>
      <c r="EL1288" t="s">
        <v>233</v>
      </c>
      <c r="EM1288" t="s">
        <v>234</v>
      </c>
      <c r="EO1288" t="s">
        <v>52</v>
      </c>
      <c r="EQ1288">
        <v>0</v>
      </c>
      <c r="ER1288">
        <v>4971.97</v>
      </c>
      <c r="ES1288">
        <v>1799.05</v>
      </c>
      <c r="ET1288">
        <v>1171.7</v>
      </c>
      <c r="EU1288">
        <v>35.909999999999997</v>
      </c>
      <c r="EV1288">
        <v>2001.22</v>
      </c>
      <c r="EW1288">
        <v>179</v>
      </c>
      <c r="EX1288">
        <v>0</v>
      </c>
      <c r="EY1288">
        <v>0</v>
      </c>
      <c r="FQ1288">
        <v>0</v>
      </c>
      <c r="FR1288">
        <v>0</v>
      </c>
      <c r="FS1288">
        <v>0</v>
      </c>
      <c r="FX1288">
        <v>92</v>
      </c>
      <c r="FY1288">
        <v>49</v>
      </c>
      <c r="GA1288" t="s">
        <v>3</v>
      </c>
      <c r="GD1288">
        <v>1</v>
      </c>
      <c r="GF1288">
        <v>-1676319000</v>
      </c>
      <c r="GG1288">
        <v>2</v>
      </c>
      <c r="GH1288">
        <v>1</v>
      </c>
      <c r="GI1288">
        <v>2</v>
      </c>
      <c r="GJ1288">
        <v>0</v>
      </c>
      <c r="GK1288">
        <v>0</v>
      </c>
      <c r="GL1288">
        <f t="shared" si="1307"/>
        <v>0</v>
      </c>
      <c r="GM1288">
        <f t="shared" si="1308"/>
        <v>24383.17</v>
      </c>
      <c r="GN1288">
        <f t="shared" si="1309"/>
        <v>24383.17</v>
      </c>
      <c r="GO1288">
        <f t="shared" si="1310"/>
        <v>0</v>
      </c>
      <c r="GP1288">
        <f t="shared" si="1311"/>
        <v>0</v>
      </c>
      <c r="GR1288">
        <v>0</v>
      </c>
      <c r="GS1288">
        <v>3</v>
      </c>
      <c r="GT1288">
        <v>0</v>
      </c>
      <c r="GU1288" t="s">
        <v>3</v>
      </c>
      <c r="GV1288">
        <f t="shared" si="1312"/>
        <v>0</v>
      </c>
      <c r="GW1288">
        <v>1</v>
      </c>
      <c r="GX1288">
        <f t="shared" si="1313"/>
        <v>0</v>
      </c>
      <c r="HA1288">
        <v>0</v>
      </c>
      <c r="HB1288">
        <v>0</v>
      </c>
      <c r="HC1288">
        <f t="shared" si="1314"/>
        <v>0</v>
      </c>
      <c r="HE1288" t="s">
        <v>3</v>
      </c>
      <c r="HF1288" t="s">
        <v>3</v>
      </c>
      <c r="HM1288" t="s">
        <v>3</v>
      </c>
      <c r="HN1288" t="s">
        <v>3</v>
      </c>
      <c r="HO1288" t="s">
        <v>3</v>
      </c>
      <c r="HP1288" t="s">
        <v>3</v>
      </c>
      <c r="HQ1288" t="s">
        <v>3</v>
      </c>
      <c r="HS1288">
        <v>0</v>
      </c>
      <c r="IK1288">
        <v>0</v>
      </c>
    </row>
    <row r="1289" spans="1:255" x14ac:dyDescent="0.25">
      <c r="A1289" s="2">
        <v>18</v>
      </c>
      <c r="B1289" s="2">
        <v>1</v>
      </c>
      <c r="C1289" s="2">
        <v>1280</v>
      </c>
      <c r="D1289" s="2"/>
      <c r="E1289" s="2" t="s">
        <v>637</v>
      </c>
      <c r="F1289" s="2" t="s">
        <v>240</v>
      </c>
      <c r="G1289" s="2" t="s">
        <v>241</v>
      </c>
      <c r="H1289" s="2" t="s">
        <v>32</v>
      </c>
      <c r="I1289" s="2">
        <f>I1287*J1289</f>
        <v>0.68376000000000003</v>
      </c>
      <c r="J1289" s="2">
        <v>9.7679999999999989</v>
      </c>
      <c r="K1289" s="2">
        <v>9.7680000000000007</v>
      </c>
      <c r="L1289" s="2"/>
      <c r="M1289" s="2"/>
      <c r="N1289" s="2"/>
      <c r="O1289" s="2">
        <f t="shared" si="1283"/>
        <v>4013.71</v>
      </c>
      <c r="P1289" s="2">
        <f t="shared" si="1284"/>
        <v>4013.71</v>
      </c>
      <c r="Q1289" s="2">
        <f t="shared" ref="Q1289:Q1294" si="1315">(ROUND((ROUND(((ET1289)*AV1289*I1289),2)*BB1289),2)+ROUND((ROUND(((AE1289-(EU1289))*AV1289*I1289),2)*BS1289),2))</f>
        <v>0</v>
      </c>
      <c r="R1289" s="2">
        <f t="shared" si="1285"/>
        <v>0</v>
      </c>
      <c r="S1289" s="2">
        <f t="shared" si="1286"/>
        <v>0</v>
      </c>
      <c r="T1289" s="2">
        <f t="shared" si="1287"/>
        <v>0</v>
      </c>
      <c r="U1289" s="2">
        <f t="shared" si="1288"/>
        <v>0</v>
      </c>
      <c r="V1289" s="2">
        <f t="shared" si="1289"/>
        <v>0</v>
      </c>
      <c r="W1289" s="2">
        <f t="shared" si="1290"/>
        <v>0</v>
      </c>
      <c r="X1289" s="2">
        <f t="shared" si="1291"/>
        <v>0</v>
      </c>
      <c r="Y1289" s="2">
        <f t="shared" si="1292"/>
        <v>0</v>
      </c>
      <c r="Z1289" s="2"/>
      <c r="AA1289" s="2">
        <v>56481265</v>
      </c>
      <c r="AB1289" s="2">
        <f t="shared" si="1293"/>
        <v>5743.69</v>
      </c>
      <c r="AC1289" s="2">
        <f t="shared" si="1294"/>
        <v>5743.69</v>
      </c>
      <c r="AD1289" s="2">
        <f t="shared" ref="AD1289:AD1294" si="1316">ROUND((((ET1289)-(EU1289))+AE1289),6)</f>
        <v>0</v>
      </c>
      <c r="AE1289" s="2">
        <f t="shared" ref="AE1289:AF1294" si="1317">ROUND((EU1289),6)</f>
        <v>0</v>
      </c>
      <c r="AF1289" s="2">
        <f t="shared" si="1317"/>
        <v>0</v>
      </c>
      <c r="AG1289" s="2">
        <f t="shared" si="1295"/>
        <v>0</v>
      </c>
      <c r="AH1289" s="2">
        <f t="shared" ref="AH1289:AI1294" si="1318">(EW1289)</f>
        <v>0</v>
      </c>
      <c r="AI1289" s="2">
        <f t="shared" si="1318"/>
        <v>0</v>
      </c>
      <c r="AJ1289" s="2">
        <f t="shared" si="1296"/>
        <v>0</v>
      </c>
      <c r="AK1289" s="2">
        <v>5743.69</v>
      </c>
      <c r="AL1289" s="2">
        <v>5743.69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92</v>
      </c>
      <c r="AU1289" s="2">
        <v>49</v>
      </c>
      <c r="AV1289" s="2">
        <v>1</v>
      </c>
      <c r="AW1289" s="2">
        <v>1.022</v>
      </c>
      <c r="AX1289" s="2"/>
      <c r="AY1289" s="2"/>
      <c r="AZ1289" s="2">
        <v>1</v>
      </c>
      <c r="BA1289" s="2">
        <v>1</v>
      </c>
      <c r="BB1289" s="2">
        <v>1</v>
      </c>
      <c r="BC1289" s="2">
        <v>1</v>
      </c>
      <c r="BD1289" s="2" t="s">
        <v>3</v>
      </c>
      <c r="BE1289" s="2" t="s">
        <v>3</v>
      </c>
      <c r="BF1289" s="2" t="s">
        <v>3</v>
      </c>
      <c r="BG1289" s="2" t="s">
        <v>3</v>
      </c>
      <c r="BH1289" s="2">
        <v>3</v>
      </c>
      <c r="BI1289" s="2">
        <v>1</v>
      </c>
      <c r="BJ1289" s="2" t="s">
        <v>242</v>
      </c>
      <c r="BK1289" s="2"/>
      <c r="BL1289" s="2"/>
      <c r="BM1289" s="2">
        <v>8</v>
      </c>
      <c r="BN1289" s="2">
        <v>0</v>
      </c>
      <c r="BO1289" s="2" t="s">
        <v>3</v>
      </c>
      <c r="BP1289" s="2">
        <v>0</v>
      </c>
      <c r="BQ1289" s="2">
        <v>30</v>
      </c>
      <c r="BR1289" s="2">
        <v>0</v>
      </c>
      <c r="BS1289" s="2">
        <v>1</v>
      </c>
      <c r="BT1289" s="2">
        <v>1</v>
      </c>
      <c r="BU1289" s="2">
        <v>1</v>
      </c>
      <c r="BV1289" s="2">
        <v>1</v>
      </c>
      <c r="BW1289" s="2">
        <v>1</v>
      </c>
      <c r="BX1289" s="2">
        <v>1</v>
      </c>
      <c r="BY1289" s="2" t="s">
        <v>3</v>
      </c>
      <c r="BZ1289" s="2">
        <v>92</v>
      </c>
      <c r="CA1289" s="2">
        <v>49</v>
      </c>
      <c r="CB1289" s="2" t="s">
        <v>3</v>
      </c>
      <c r="CC1289" s="2"/>
      <c r="CD1289" s="2"/>
      <c r="CE1289" s="2">
        <v>30</v>
      </c>
      <c r="CF1289" s="2">
        <v>0</v>
      </c>
      <c r="CG1289" s="2">
        <v>0</v>
      </c>
      <c r="CH1289" s="2"/>
      <c r="CI1289" s="2"/>
      <c r="CJ1289" s="2"/>
      <c r="CK1289" s="2"/>
      <c r="CL1289" s="2"/>
      <c r="CM1289" s="2">
        <v>0</v>
      </c>
      <c r="CN1289" s="2" t="s">
        <v>3</v>
      </c>
      <c r="CO1289" s="2">
        <v>0</v>
      </c>
      <c r="CP1289" s="2">
        <f t="shared" si="1297"/>
        <v>4013.71</v>
      </c>
      <c r="CQ1289" s="2">
        <f t="shared" si="1298"/>
        <v>5870.05</v>
      </c>
      <c r="CR1289" s="2">
        <f t="shared" ref="CR1289:CR1294" si="1319">(ROUND((ROUND(((ET1289)*AV1289*1),2)*BB1289),2)+ROUND((ROUND(((AE1289-(EU1289))*AV1289*1),2)*BS1289),2))</f>
        <v>0</v>
      </c>
      <c r="CS1289" s="2">
        <f t="shared" si="1299"/>
        <v>0</v>
      </c>
      <c r="CT1289" s="2">
        <f t="shared" si="1300"/>
        <v>0</v>
      </c>
      <c r="CU1289" s="2">
        <f t="shared" si="1301"/>
        <v>0</v>
      </c>
      <c r="CV1289" s="2">
        <f t="shared" si="1302"/>
        <v>0</v>
      </c>
      <c r="CW1289" s="2">
        <f t="shared" si="1303"/>
        <v>0</v>
      </c>
      <c r="CX1289" s="2">
        <f t="shared" si="1304"/>
        <v>0</v>
      </c>
      <c r="CY1289" s="2">
        <f t="shared" si="1305"/>
        <v>0</v>
      </c>
      <c r="CZ1289" s="2">
        <f t="shared" si="1306"/>
        <v>0</v>
      </c>
      <c r="DA1289" s="2"/>
      <c r="DB1289" s="2"/>
      <c r="DC1289" s="2" t="s">
        <v>3</v>
      </c>
      <c r="DD1289" s="2" t="s">
        <v>3</v>
      </c>
      <c r="DE1289" s="2" t="s">
        <v>3</v>
      </c>
      <c r="DF1289" s="2" t="s">
        <v>3</v>
      </c>
      <c r="DG1289" s="2" t="s">
        <v>3</v>
      </c>
      <c r="DH1289" s="2" t="s">
        <v>3</v>
      </c>
      <c r="DI1289" s="2" t="s">
        <v>3</v>
      </c>
      <c r="DJ1289" s="2" t="s">
        <v>3</v>
      </c>
      <c r="DK1289" s="2" t="s">
        <v>3</v>
      </c>
      <c r="DL1289" s="2" t="s">
        <v>3</v>
      </c>
      <c r="DM1289" s="2" t="s">
        <v>3</v>
      </c>
      <c r="DN1289" s="2">
        <v>0</v>
      </c>
      <c r="DO1289" s="2">
        <v>0</v>
      </c>
      <c r="DP1289" s="2">
        <v>1</v>
      </c>
      <c r="DQ1289" s="2">
        <v>1</v>
      </c>
      <c r="DR1289" s="2"/>
      <c r="DS1289" s="2"/>
      <c r="DT1289" s="2"/>
      <c r="DU1289" s="2">
        <v>1009</v>
      </c>
      <c r="DV1289" s="2" t="s">
        <v>32</v>
      </c>
      <c r="DW1289" s="2" t="s">
        <v>32</v>
      </c>
      <c r="DX1289" s="2">
        <v>1000</v>
      </c>
      <c r="DY1289" s="2"/>
      <c r="DZ1289" s="2" t="s">
        <v>3</v>
      </c>
      <c r="EA1289" s="2" t="s">
        <v>3</v>
      </c>
      <c r="EB1289" s="2" t="s">
        <v>3</v>
      </c>
      <c r="EC1289" s="2" t="s">
        <v>3</v>
      </c>
      <c r="ED1289" s="2"/>
      <c r="EE1289" s="2">
        <v>55586444</v>
      </c>
      <c r="EF1289" s="2">
        <v>30</v>
      </c>
      <c r="EG1289" s="2" t="s">
        <v>117</v>
      </c>
      <c r="EH1289" s="2">
        <v>0</v>
      </c>
      <c r="EI1289" s="2" t="s">
        <v>3</v>
      </c>
      <c r="EJ1289" s="2">
        <v>1</v>
      </c>
      <c r="EK1289" s="2">
        <v>8</v>
      </c>
      <c r="EL1289" s="2" t="s">
        <v>233</v>
      </c>
      <c r="EM1289" s="2" t="s">
        <v>234</v>
      </c>
      <c r="EN1289" s="2"/>
      <c r="EO1289" s="2" t="s">
        <v>3</v>
      </c>
      <c r="EP1289" s="2"/>
      <c r="EQ1289" s="2">
        <v>0</v>
      </c>
      <c r="ER1289" s="2">
        <v>5743.69</v>
      </c>
      <c r="ES1289" s="2">
        <v>5743.69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>
        <v>0</v>
      </c>
      <c r="FR1289" s="2">
        <v>0</v>
      </c>
      <c r="FS1289" s="2">
        <v>0</v>
      </c>
      <c r="FT1289" s="2"/>
      <c r="FU1289" s="2"/>
      <c r="FV1289" s="2"/>
      <c r="FW1289" s="2"/>
      <c r="FX1289" s="2">
        <v>92</v>
      </c>
      <c r="FY1289" s="2">
        <v>49</v>
      </c>
      <c r="FZ1289" s="2"/>
      <c r="GA1289" s="2" t="s">
        <v>3</v>
      </c>
      <c r="GB1289" s="2"/>
      <c r="GC1289" s="2"/>
      <c r="GD1289" s="2">
        <v>1</v>
      </c>
      <c r="GE1289" s="2"/>
      <c r="GF1289" s="2">
        <v>1611312075</v>
      </c>
      <c r="GG1289" s="2">
        <v>2</v>
      </c>
      <c r="GH1289" s="2">
        <v>1</v>
      </c>
      <c r="GI1289" s="2">
        <v>-2</v>
      </c>
      <c r="GJ1289" s="2">
        <v>0</v>
      </c>
      <c r="GK1289" s="2">
        <v>0</v>
      </c>
      <c r="GL1289" s="2">
        <f t="shared" si="1307"/>
        <v>0</v>
      </c>
      <c r="GM1289" s="2">
        <f t="shared" si="1308"/>
        <v>4013.71</v>
      </c>
      <c r="GN1289" s="2">
        <f t="shared" si="1309"/>
        <v>4013.71</v>
      </c>
      <c r="GO1289" s="2">
        <f t="shared" si="1310"/>
        <v>0</v>
      </c>
      <c r="GP1289" s="2">
        <f t="shared" si="1311"/>
        <v>0</v>
      </c>
      <c r="GQ1289" s="2"/>
      <c r="GR1289" s="2">
        <v>0</v>
      </c>
      <c r="GS1289" s="2">
        <v>3</v>
      </c>
      <c r="GT1289" s="2">
        <v>0</v>
      </c>
      <c r="GU1289" s="2" t="s">
        <v>3</v>
      </c>
      <c r="GV1289" s="2">
        <f t="shared" si="1312"/>
        <v>0</v>
      </c>
      <c r="GW1289" s="2">
        <v>1</v>
      </c>
      <c r="GX1289" s="2">
        <f t="shared" si="1313"/>
        <v>0</v>
      </c>
      <c r="GY1289" s="2"/>
      <c r="GZ1289" s="2"/>
      <c r="HA1289" s="2">
        <v>0</v>
      </c>
      <c r="HB1289" s="2">
        <v>0</v>
      </c>
      <c r="HC1289" s="2">
        <f t="shared" si="1314"/>
        <v>0</v>
      </c>
      <c r="HD1289" s="2"/>
      <c r="HE1289" s="2" t="s">
        <v>3</v>
      </c>
      <c r="HF1289" s="2" t="s">
        <v>3</v>
      </c>
      <c r="HG1289" s="2"/>
      <c r="HH1289" s="2"/>
      <c r="HI1289" s="2"/>
      <c r="HJ1289" s="2"/>
      <c r="HK1289" s="2"/>
      <c r="HL1289" s="2"/>
      <c r="HM1289" s="2" t="s">
        <v>3</v>
      </c>
      <c r="HN1289" s="2" t="s">
        <v>3</v>
      </c>
      <c r="HO1289" s="2" t="s">
        <v>3</v>
      </c>
      <c r="HP1289" s="2" t="s">
        <v>3</v>
      </c>
      <c r="HQ1289" s="2" t="s">
        <v>3</v>
      </c>
      <c r="HR1289" s="2"/>
      <c r="HS1289" s="2">
        <v>0</v>
      </c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>
        <v>0</v>
      </c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</row>
    <row r="1290" spans="1:255" x14ac:dyDescent="0.25">
      <c r="A1290">
        <v>18</v>
      </c>
      <c r="B1290">
        <v>1</v>
      </c>
      <c r="C1290">
        <v>1297</v>
      </c>
      <c r="E1290" t="s">
        <v>637</v>
      </c>
      <c r="F1290" t="s">
        <v>240</v>
      </c>
      <c r="G1290" t="s">
        <v>241</v>
      </c>
      <c r="H1290" t="s">
        <v>32</v>
      </c>
      <c r="I1290">
        <f>I1288*J1290</f>
        <v>0.68376000000000003</v>
      </c>
      <c r="J1290">
        <v>9.7679999999999989</v>
      </c>
      <c r="K1290">
        <v>9.7680000000000007</v>
      </c>
      <c r="O1290">
        <f t="shared" si="1283"/>
        <v>63496.89</v>
      </c>
      <c r="P1290">
        <f t="shared" si="1284"/>
        <v>63496.89</v>
      </c>
      <c r="Q1290">
        <f t="shared" si="1315"/>
        <v>0</v>
      </c>
      <c r="R1290">
        <f t="shared" si="1285"/>
        <v>0</v>
      </c>
      <c r="S1290">
        <f t="shared" si="1286"/>
        <v>0</v>
      </c>
      <c r="T1290">
        <f t="shared" si="1287"/>
        <v>0</v>
      </c>
      <c r="U1290">
        <f t="shared" si="1288"/>
        <v>0</v>
      </c>
      <c r="V1290">
        <f t="shared" si="1289"/>
        <v>0</v>
      </c>
      <c r="W1290">
        <f t="shared" si="1290"/>
        <v>0</v>
      </c>
      <c r="X1290">
        <f t="shared" si="1291"/>
        <v>0</v>
      </c>
      <c r="Y1290">
        <f t="shared" si="1292"/>
        <v>0</v>
      </c>
      <c r="AA1290">
        <v>56481267</v>
      </c>
      <c r="AB1290">
        <f t="shared" si="1293"/>
        <v>5743.69</v>
      </c>
      <c r="AC1290">
        <f t="shared" si="1294"/>
        <v>5743.69</v>
      </c>
      <c r="AD1290">
        <f t="shared" si="1316"/>
        <v>0</v>
      </c>
      <c r="AE1290">
        <f t="shared" si="1317"/>
        <v>0</v>
      </c>
      <c r="AF1290">
        <f t="shared" si="1317"/>
        <v>0</v>
      </c>
      <c r="AG1290">
        <f t="shared" si="1295"/>
        <v>0</v>
      </c>
      <c r="AH1290">
        <f t="shared" si="1318"/>
        <v>0</v>
      </c>
      <c r="AI1290">
        <f t="shared" si="1318"/>
        <v>0</v>
      </c>
      <c r="AJ1290">
        <f t="shared" si="1296"/>
        <v>0</v>
      </c>
      <c r="AK1290">
        <v>5743.69</v>
      </c>
      <c r="AL1290">
        <v>5743.69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92</v>
      </c>
      <c r="AU1290">
        <v>49</v>
      </c>
      <c r="AV1290">
        <v>1</v>
      </c>
      <c r="AW1290">
        <v>1.022</v>
      </c>
      <c r="AZ1290">
        <v>1</v>
      </c>
      <c r="BA1290">
        <v>1</v>
      </c>
      <c r="BB1290">
        <v>1</v>
      </c>
      <c r="BC1290">
        <v>15.82</v>
      </c>
      <c r="BD1290" t="s">
        <v>3</v>
      </c>
      <c r="BE1290" t="s">
        <v>3</v>
      </c>
      <c r="BF1290" t="s">
        <v>3</v>
      </c>
      <c r="BG1290" t="s">
        <v>3</v>
      </c>
      <c r="BH1290">
        <v>3</v>
      </c>
      <c r="BI1290">
        <v>1</v>
      </c>
      <c r="BJ1290" t="s">
        <v>242</v>
      </c>
      <c r="BM1290">
        <v>8</v>
      </c>
      <c r="BN1290">
        <v>0</v>
      </c>
      <c r="BO1290" t="s">
        <v>240</v>
      </c>
      <c r="BP1290">
        <v>1</v>
      </c>
      <c r="BQ1290">
        <v>30</v>
      </c>
      <c r="BR1290">
        <v>0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 t="s">
        <v>3</v>
      </c>
      <c r="BZ1290">
        <v>92</v>
      </c>
      <c r="CA1290">
        <v>49</v>
      </c>
      <c r="CB1290" t="s">
        <v>3</v>
      </c>
      <c r="CE1290">
        <v>30</v>
      </c>
      <c r="CF1290">
        <v>0</v>
      </c>
      <c r="CG1290">
        <v>0</v>
      </c>
      <c r="CM1290">
        <v>0</v>
      </c>
      <c r="CN1290" t="s">
        <v>3</v>
      </c>
      <c r="CO1290">
        <v>0</v>
      </c>
      <c r="CP1290">
        <f t="shared" si="1297"/>
        <v>63496.89</v>
      </c>
      <c r="CQ1290">
        <f t="shared" si="1298"/>
        <v>92864.19</v>
      </c>
      <c r="CR1290">
        <f t="shared" si="1319"/>
        <v>0</v>
      </c>
      <c r="CS1290">
        <f t="shared" si="1299"/>
        <v>0</v>
      </c>
      <c r="CT1290">
        <f t="shared" si="1300"/>
        <v>0</v>
      </c>
      <c r="CU1290">
        <f t="shared" si="1301"/>
        <v>0</v>
      </c>
      <c r="CV1290">
        <f t="shared" si="1302"/>
        <v>0</v>
      </c>
      <c r="CW1290">
        <f t="shared" si="1303"/>
        <v>0</v>
      </c>
      <c r="CX1290">
        <f t="shared" si="1304"/>
        <v>0</v>
      </c>
      <c r="CY1290">
        <f t="shared" si="1305"/>
        <v>0</v>
      </c>
      <c r="CZ1290">
        <f t="shared" si="1306"/>
        <v>0</v>
      </c>
      <c r="DC1290" t="s">
        <v>3</v>
      </c>
      <c r="DD1290" t="s">
        <v>3</v>
      </c>
      <c r="DE1290" t="s">
        <v>3</v>
      </c>
      <c r="DF1290" t="s">
        <v>3</v>
      </c>
      <c r="DG1290" t="s">
        <v>3</v>
      </c>
      <c r="DH1290" t="s">
        <v>3</v>
      </c>
      <c r="DI1290" t="s">
        <v>3</v>
      </c>
      <c r="DJ1290" t="s">
        <v>3</v>
      </c>
      <c r="DK1290" t="s">
        <v>3</v>
      </c>
      <c r="DL1290" t="s">
        <v>3</v>
      </c>
      <c r="DM1290" t="s">
        <v>3</v>
      </c>
      <c r="DN1290">
        <v>0</v>
      </c>
      <c r="DO1290">
        <v>0</v>
      </c>
      <c r="DP1290">
        <v>1</v>
      </c>
      <c r="DQ1290">
        <v>1</v>
      </c>
      <c r="DU1290">
        <v>1009</v>
      </c>
      <c r="DV1290" t="s">
        <v>32</v>
      </c>
      <c r="DW1290" t="s">
        <v>32</v>
      </c>
      <c r="DX1290">
        <v>1000</v>
      </c>
      <c r="DZ1290" t="s">
        <v>3</v>
      </c>
      <c r="EA1290" t="s">
        <v>3</v>
      </c>
      <c r="EB1290" t="s">
        <v>3</v>
      </c>
      <c r="EC1290" t="s">
        <v>3</v>
      </c>
      <c r="EE1290">
        <v>55586444</v>
      </c>
      <c r="EF1290">
        <v>30</v>
      </c>
      <c r="EG1290" t="s">
        <v>117</v>
      </c>
      <c r="EH1290">
        <v>0</v>
      </c>
      <c r="EI1290" t="s">
        <v>3</v>
      </c>
      <c r="EJ1290">
        <v>1</v>
      </c>
      <c r="EK1290">
        <v>8</v>
      </c>
      <c r="EL1290" t="s">
        <v>233</v>
      </c>
      <c r="EM1290" t="s">
        <v>234</v>
      </c>
      <c r="EO1290" t="s">
        <v>3</v>
      </c>
      <c r="EQ1290">
        <v>0</v>
      </c>
      <c r="ER1290">
        <v>5743.69</v>
      </c>
      <c r="ES1290">
        <v>5743.69</v>
      </c>
      <c r="ET1290">
        <v>0</v>
      </c>
      <c r="EU1290">
        <v>0</v>
      </c>
      <c r="EV1290">
        <v>0</v>
      </c>
      <c r="EW1290">
        <v>0</v>
      </c>
      <c r="EX1290">
        <v>0</v>
      </c>
      <c r="FQ1290">
        <v>0</v>
      </c>
      <c r="FR1290">
        <v>0</v>
      </c>
      <c r="FS1290">
        <v>0</v>
      </c>
      <c r="FX1290">
        <v>92</v>
      </c>
      <c r="FY1290">
        <v>49</v>
      </c>
      <c r="GA1290" t="s">
        <v>3</v>
      </c>
      <c r="GD1290">
        <v>1</v>
      </c>
      <c r="GF1290">
        <v>1611312075</v>
      </c>
      <c r="GG1290">
        <v>2</v>
      </c>
      <c r="GH1290">
        <v>1</v>
      </c>
      <c r="GI1290">
        <v>2</v>
      </c>
      <c r="GJ1290">
        <v>0</v>
      </c>
      <c r="GK1290">
        <v>0</v>
      </c>
      <c r="GL1290">
        <f t="shared" si="1307"/>
        <v>0</v>
      </c>
      <c r="GM1290">
        <f t="shared" si="1308"/>
        <v>63496.89</v>
      </c>
      <c r="GN1290">
        <f t="shared" si="1309"/>
        <v>63496.89</v>
      </c>
      <c r="GO1290">
        <f t="shared" si="1310"/>
        <v>0</v>
      </c>
      <c r="GP1290">
        <f t="shared" si="1311"/>
        <v>0</v>
      </c>
      <c r="GR1290">
        <v>0</v>
      </c>
      <c r="GS1290">
        <v>3</v>
      </c>
      <c r="GT1290">
        <v>0</v>
      </c>
      <c r="GU1290" t="s">
        <v>3</v>
      </c>
      <c r="GV1290">
        <f t="shared" si="1312"/>
        <v>0</v>
      </c>
      <c r="GW1290">
        <v>1</v>
      </c>
      <c r="GX1290">
        <f t="shared" si="1313"/>
        <v>0</v>
      </c>
      <c r="HA1290">
        <v>0</v>
      </c>
      <c r="HB1290">
        <v>0</v>
      </c>
      <c r="HC1290">
        <f t="shared" si="1314"/>
        <v>0</v>
      </c>
      <c r="HE1290" t="s">
        <v>3</v>
      </c>
      <c r="HF1290" t="s">
        <v>3</v>
      </c>
      <c r="HM1290" t="s">
        <v>3</v>
      </c>
      <c r="HN1290" t="s">
        <v>3</v>
      </c>
      <c r="HO1290" t="s">
        <v>3</v>
      </c>
      <c r="HP1290" t="s">
        <v>3</v>
      </c>
      <c r="HQ1290" t="s">
        <v>3</v>
      </c>
      <c r="HS1290">
        <v>0</v>
      </c>
      <c r="IK1290">
        <v>0</v>
      </c>
    </row>
    <row r="1291" spans="1:255" x14ac:dyDescent="0.25">
      <c r="A1291" s="2">
        <v>18</v>
      </c>
      <c r="B1291" s="2">
        <v>1</v>
      </c>
      <c r="C1291" s="2">
        <v>1279</v>
      </c>
      <c r="D1291" s="2"/>
      <c r="E1291" s="2" t="s">
        <v>638</v>
      </c>
      <c r="F1291" s="2" t="s">
        <v>330</v>
      </c>
      <c r="G1291" s="2" t="s">
        <v>331</v>
      </c>
      <c r="H1291" s="2" t="s">
        <v>32</v>
      </c>
      <c r="I1291" s="2">
        <f>I1287*J1291</f>
        <v>0.18293999999999999</v>
      </c>
      <c r="J1291" s="2">
        <v>2.613428571428571</v>
      </c>
      <c r="K1291" s="2">
        <v>2.613429</v>
      </c>
      <c r="L1291" s="2"/>
      <c r="M1291" s="2"/>
      <c r="N1291" s="2"/>
      <c r="O1291" s="2">
        <f t="shared" si="1283"/>
        <v>1073.8699999999999</v>
      </c>
      <c r="P1291" s="2">
        <f t="shared" si="1284"/>
        <v>1073.8699999999999</v>
      </c>
      <c r="Q1291" s="2">
        <f t="shared" si="1315"/>
        <v>0</v>
      </c>
      <c r="R1291" s="2">
        <f t="shared" si="1285"/>
        <v>0</v>
      </c>
      <c r="S1291" s="2">
        <f t="shared" si="1286"/>
        <v>0</v>
      </c>
      <c r="T1291" s="2">
        <f t="shared" si="1287"/>
        <v>0</v>
      </c>
      <c r="U1291" s="2">
        <f t="shared" si="1288"/>
        <v>0</v>
      </c>
      <c r="V1291" s="2">
        <f t="shared" si="1289"/>
        <v>0</v>
      </c>
      <c r="W1291" s="2">
        <f t="shared" si="1290"/>
        <v>0</v>
      </c>
      <c r="X1291" s="2">
        <f t="shared" si="1291"/>
        <v>0</v>
      </c>
      <c r="Y1291" s="2">
        <f t="shared" si="1292"/>
        <v>0</v>
      </c>
      <c r="Z1291" s="2"/>
      <c r="AA1291" s="2">
        <v>56481265</v>
      </c>
      <c r="AB1291" s="2">
        <f t="shared" si="1293"/>
        <v>5743.69</v>
      </c>
      <c r="AC1291" s="2">
        <f t="shared" si="1294"/>
        <v>5743.69</v>
      </c>
      <c r="AD1291" s="2">
        <f t="shared" si="1316"/>
        <v>0</v>
      </c>
      <c r="AE1291" s="2">
        <f t="shared" si="1317"/>
        <v>0</v>
      </c>
      <c r="AF1291" s="2">
        <f t="shared" si="1317"/>
        <v>0</v>
      </c>
      <c r="AG1291" s="2">
        <f t="shared" si="1295"/>
        <v>0</v>
      </c>
      <c r="AH1291" s="2">
        <f t="shared" si="1318"/>
        <v>0</v>
      </c>
      <c r="AI1291" s="2">
        <f t="shared" si="1318"/>
        <v>0</v>
      </c>
      <c r="AJ1291" s="2">
        <f t="shared" si="1296"/>
        <v>0</v>
      </c>
      <c r="AK1291" s="2">
        <v>5743.69</v>
      </c>
      <c r="AL1291" s="2">
        <v>5743.69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92</v>
      </c>
      <c r="AU1291" s="2">
        <v>49</v>
      </c>
      <c r="AV1291" s="2">
        <v>1</v>
      </c>
      <c r="AW1291" s="2">
        <v>1.022</v>
      </c>
      <c r="AX1291" s="2"/>
      <c r="AY1291" s="2"/>
      <c r="AZ1291" s="2">
        <v>1</v>
      </c>
      <c r="BA1291" s="2">
        <v>1</v>
      </c>
      <c r="BB1291" s="2">
        <v>1</v>
      </c>
      <c r="BC1291" s="2">
        <v>1</v>
      </c>
      <c r="BD1291" s="2" t="s">
        <v>3</v>
      </c>
      <c r="BE1291" s="2" t="s">
        <v>3</v>
      </c>
      <c r="BF1291" s="2" t="s">
        <v>3</v>
      </c>
      <c r="BG1291" s="2" t="s">
        <v>3</v>
      </c>
      <c r="BH1291" s="2">
        <v>3</v>
      </c>
      <c r="BI1291" s="2">
        <v>1</v>
      </c>
      <c r="BJ1291" s="2" t="s">
        <v>332</v>
      </c>
      <c r="BK1291" s="2"/>
      <c r="BL1291" s="2"/>
      <c r="BM1291" s="2">
        <v>8</v>
      </c>
      <c r="BN1291" s="2">
        <v>0</v>
      </c>
      <c r="BO1291" s="2" t="s">
        <v>3</v>
      </c>
      <c r="BP1291" s="2">
        <v>0</v>
      </c>
      <c r="BQ1291" s="2">
        <v>30</v>
      </c>
      <c r="BR1291" s="2">
        <v>0</v>
      </c>
      <c r="BS1291" s="2">
        <v>1</v>
      </c>
      <c r="BT1291" s="2">
        <v>1</v>
      </c>
      <c r="BU1291" s="2">
        <v>1</v>
      </c>
      <c r="BV1291" s="2">
        <v>1</v>
      </c>
      <c r="BW1291" s="2">
        <v>1</v>
      </c>
      <c r="BX1291" s="2">
        <v>1</v>
      </c>
      <c r="BY1291" s="2" t="s">
        <v>3</v>
      </c>
      <c r="BZ1291" s="2">
        <v>92</v>
      </c>
      <c r="CA1291" s="2">
        <v>49</v>
      </c>
      <c r="CB1291" s="2" t="s">
        <v>3</v>
      </c>
      <c r="CC1291" s="2"/>
      <c r="CD1291" s="2"/>
      <c r="CE1291" s="2">
        <v>30</v>
      </c>
      <c r="CF1291" s="2">
        <v>0</v>
      </c>
      <c r="CG1291" s="2">
        <v>0</v>
      </c>
      <c r="CH1291" s="2"/>
      <c r="CI1291" s="2"/>
      <c r="CJ1291" s="2"/>
      <c r="CK1291" s="2"/>
      <c r="CL1291" s="2"/>
      <c r="CM1291" s="2">
        <v>0</v>
      </c>
      <c r="CN1291" s="2" t="s">
        <v>3</v>
      </c>
      <c r="CO1291" s="2">
        <v>0</v>
      </c>
      <c r="CP1291" s="2">
        <f t="shared" si="1297"/>
        <v>1073.8699999999999</v>
      </c>
      <c r="CQ1291" s="2">
        <f t="shared" si="1298"/>
        <v>5870.05</v>
      </c>
      <c r="CR1291" s="2">
        <f t="shared" si="1319"/>
        <v>0</v>
      </c>
      <c r="CS1291" s="2">
        <f t="shared" si="1299"/>
        <v>0</v>
      </c>
      <c r="CT1291" s="2">
        <f t="shared" si="1300"/>
        <v>0</v>
      </c>
      <c r="CU1291" s="2">
        <f t="shared" si="1301"/>
        <v>0</v>
      </c>
      <c r="CV1291" s="2">
        <f t="shared" si="1302"/>
        <v>0</v>
      </c>
      <c r="CW1291" s="2">
        <f t="shared" si="1303"/>
        <v>0</v>
      </c>
      <c r="CX1291" s="2">
        <f t="shared" si="1304"/>
        <v>0</v>
      </c>
      <c r="CY1291" s="2">
        <f t="shared" si="1305"/>
        <v>0</v>
      </c>
      <c r="CZ1291" s="2">
        <f t="shared" si="1306"/>
        <v>0</v>
      </c>
      <c r="DA1291" s="2"/>
      <c r="DB1291" s="2"/>
      <c r="DC1291" s="2" t="s">
        <v>3</v>
      </c>
      <c r="DD1291" s="2" t="s">
        <v>3</v>
      </c>
      <c r="DE1291" s="2" t="s">
        <v>3</v>
      </c>
      <c r="DF1291" s="2" t="s">
        <v>3</v>
      </c>
      <c r="DG1291" s="2" t="s">
        <v>3</v>
      </c>
      <c r="DH1291" s="2" t="s">
        <v>3</v>
      </c>
      <c r="DI1291" s="2" t="s">
        <v>3</v>
      </c>
      <c r="DJ1291" s="2" t="s">
        <v>3</v>
      </c>
      <c r="DK1291" s="2" t="s">
        <v>3</v>
      </c>
      <c r="DL1291" s="2" t="s">
        <v>3</v>
      </c>
      <c r="DM1291" s="2" t="s">
        <v>3</v>
      </c>
      <c r="DN1291" s="2">
        <v>0</v>
      </c>
      <c r="DO1291" s="2">
        <v>0</v>
      </c>
      <c r="DP1291" s="2">
        <v>1</v>
      </c>
      <c r="DQ1291" s="2">
        <v>1</v>
      </c>
      <c r="DR1291" s="2"/>
      <c r="DS1291" s="2"/>
      <c r="DT1291" s="2"/>
      <c r="DU1291" s="2">
        <v>1009</v>
      </c>
      <c r="DV1291" s="2" t="s">
        <v>32</v>
      </c>
      <c r="DW1291" s="2" t="s">
        <v>32</v>
      </c>
      <c r="DX1291" s="2">
        <v>1000</v>
      </c>
      <c r="DY1291" s="2"/>
      <c r="DZ1291" s="2" t="s">
        <v>3</v>
      </c>
      <c r="EA1291" s="2" t="s">
        <v>3</v>
      </c>
      <c r="EB1291" s="2" t="s">
        <v>3</v>
      </c>
      <c r="EC1291" s="2" t="s">
        <v>3</v>
      </c>
      <c r="ED1291" s="2"/>
      <c r="EE1291" s="2">
        <v>55586444</v>
      </c>
      <c r="EF1291" s="2">
        <v>30</v>
      </c>
      <c r="EG1291" s="2" t="s">
        <v>117</v>
      </c>
      <c r="EH1291" s="2">
        <v>0</v>
      </c>
      <c r="EI1291" s="2" t="s">
        <v>3</v>
      </c>
      <c r="EJ1291" s="2">
        <v>1</v>
      </c>
      <c r="EK1291" s="2">
        <v>8</v>
      </c>
      <c r="EL1291" s="2" t="s">
        <v>233</v>
      </c>
      <c r="EM1291" s="2" t="s">
        <v>234</v>
      </c>
      <c r="EN1291" s="2"/>
      <c r="EO1291" s="2" t="s">
        <v>3</v>
      </c>
      <c r="EP1291" s="2"/>
      <c r="EQ1291" s="2">
        <v>0</v>
      </c>
      <c r="ER1291" s="2">
        <v>5743.69</v>
      </c>
      <c r="ES1291" s="2">
        <v>5743.69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>
        <v>0</v>
      </c>
      <c r="FR1291" s="2">
        <v>0</v>
      </c>
      <c r="FS1291" s="2">
        <v>0</v>
      </c>
      <c r="FT1291" s="2"/>
      <c r="FU1291" s="2"/>
      <c r="FV1291" s="2"/>
      <c r="FW1291" s="2"/>
      <c r="FX1291" s="2">
        <v>92</v>
      </c>
      <c r="FY1291" s="2">
        <v>49</v>
      </c>
      <c r="FZ1291" s="2"/>
      <c r="GA1291" s="2" t="s">
        <v>3</v>
      </c>
      <c r="GB1291" s="2"/>
      <c r="GC1291" s="2"/>
      <c r="GD1291" s="2">
        <v>1</v>
      </c>
      <c r="GE1291" s="2"/>
      <c r="GF1291" s="2">
        <v>-977438433</v>
      </c>
      <c r="GG1291" s="2">
        <v>2</v>
      </c>
      <c r="GH1291" s="2">
        <v>1</v>
      </c>
      <c r="GI1291" s="2">
        <v>-2</v>
      </c>
      <c r="GJ1291" s="2">
        <v>0</v>
      </c>
      <c r="GK1291" s="2">
        <v>0</v>
      </c>
      <c r="GL1291" s="2">
        <f t="shared" si="1307"/>
        <v>0</v>
      </c>
      <c r="GM1291" s="2">
        <f t="shared" si="1308"/>
        <v>1073.8699999999999</v>
      </c>
      <c r="GN1291" s="2">
        <f t="shared" si="1309"/>
        <v>1073.8699999999999</v>
      </c>
      <c r="GO1291" s="2">
        <f t="shared" si="1310"/>
        <v>0</v>
      </c>
      <c r="GP1291" s="2">
        <f t="shared" si="1311"/>
        <v>0</v>
      </c>
      <c r="GQ1291" s="2"/>
      <c r="GR1291" s="2">
        <v>0</v>
      </c>
      <c r="GS1291" s="2">
        <v>3</v>
      </c>
      <c r="GT1291" s="2">
        <v>0</v>
      </c>
      <c r="GU1291" s="2" t="s">
        <v>3</v>
      </c>
      <c r="GV1291" s="2">
        <f t="shared" si="1312"/>
        <v>0</v>
      </c>
      <c r="GW1291" s="2">
        <v>1</v>
      </c>
      <c r="GX1291" s="2">
        <f t="shared" si="1313"/>
        <v>0</v>
      </c>
      <c r="GY1291" s="2"/>
      <c r="GZ1291" s="2"/>
      <c r="HA1291" s="2">
        <v>0</v>
      </c>
      <c r="HB1291" s="2">
        <v>0</v>
      </c>
      <c r="HC1291" s="2">
        <f t="shared" si="1314"/>
        <v>0</v>
      </c>
      <c r="HD1291" s="2"/>
      <c r="HE1291" s="2" t="s">
        <v>3</v>
      </c>
      <c r="HF1291" s="2" t="s">
        <v>3</v>
      </c>
      <c r="HG1291" s="2"/>
      <c r="HH1291" s="2"/>
      <c r="HI1291" s="2"/>
      <c r="HJ1291" s="2"/>
      <c r="HK1291" s="2"/>
      <c r="HL1291" s="2"/>
      <c r="HM1291" s="2" t="s">
        <v>3</v>
      </c>
      <c r="HN1291" s="2" t="s">
        <v>3</v>
      </c>
      <c r="HO1291" s="2" t="s">
        <v>3</v>
      </c>
      <c r="HP1291" s="2" t="s">
        <v>3</v>
      </c>
      <c r="HQ1291" s="2" t="s">
        <v>3</v>
      </c>
      <c r="HR1291" s="2"/>
      <c r="HS1291" s="2">
        <v>0</v>
      </c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>
        <v>0</v>
      </c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</row>
    <row r="1292" spans="1:255" x14ac:dyDescent="0.25">
      <c r="A1292">
        <v>18</v>
      </c>
      <c r="B1292">
        <v>1</v>
      </c>
      <c r="C1292">
        <v>1296</v>
      </c>
      <c r="E1292" t="s">
        <v>638</v>
      </c>
      <c r="F1292" t="s">
        <v>330</v>
      </c>
      <c r="G1292" t="s">
        <v>331</v>
      </c>
      <c r="H1292" t="s">
        <v>32</v>
      </c>
      <c r="I1292">
        <f>I1288*J1292</f>
        <v>0.18293999999999999</v>
      </c>
      <c r="J1292">
        <v>2.613428571428571</v>
      </c>
      <c r="K1292">
        <v>2.613429</v>
      </c>
      <c r="O1292">
        <f t="shared" si="1283"/>
        <v>17858.46</v>
      </c>
      <c r="P1292">
        <f t="shared" si="1284"/>
        <v>17858.46</v>
      </c>
      <c r="Q1292">
        <f t="shared" si="1315"/>
        <v>0</v>
      </c>
      <c r="R1292">
        <f t="shared" si="1285"/>
        <v>0</v>
      </c>
      <c r="S1292">
        <f t="shared" si="1286"/>
        <v>0</v>
      </c>
      <c r="T1292">
        <f t="shared" si="1287"/>
        <v>0</v>
      </c>
      <c r="U1292">
        <f t="shared" si="1288"/>
        <v>0</v>
      </c>
      <c r="V1292">
        <f t="shared" si="1289"/>
        <v>0</v>
      </c>
      <c r="W1292">
        <f t="shared" si="1290"/>
        <v>0</v>
      </c>
      <c r="X1292">
        <f t="shared" si="1291"/>
        <v>0</v>
      </c>
      <c r="Y1292">
        <f t="shared" si="1292"/>
        <v>0</v>
      </c>
      <c r="AA1292">
        <v>56481267</v>
      </c>
      <c r="AB1292">
        <f t="shared" si="1293"/>
        <v>5743.69</v>
      </c>
      <c r="AC1292">
        <f t="shared" si="1294"/>
        <v>5743.69</v>
      </c>
      <c r="AD1292">
        <f t="shared" si="1316"/>
        <v>0</v>
      </c>
      <c r="AE1292">
        <f t="shared" si="1317"/>
        <v>0</v>
      </c>
      <c r="AF1292">
        <f t="shared" si="1317"/>
        <v>0</v>
      </c>
      <c r="AG1292">
        <f t="shared" si="1295"/>
        <v>0</v>
      </c>
      <c r="AH1292">
        <f t="shared" si="1318"/>
        <v>0</v>
      </c>
      <c r="AI1292">
        <f t="shared" si="1318"/>
        <v>0</v>
      </c>
      <c r="AJ1292">
        <f t="shared" si="1296"/>
        <v>0</v>
      </c>
      <c r="AK1292">
        <v>5743.69</v>
      </c>
      <c r="AL1292">
        <v>5743.69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92</v>
      </c>
      <c r="AU1292">
        <v>49</v>
      </c>
      <c r="AV1292">
        <v>1</v>
      </c>
      <c r="AW1292">
        <v>1.022</v>
      </c>
      <c r="AZ1292">
        <v>1</v>
      </c>
      <c r="BA1292">
        <v>1</v>
      </c>
      <c r="BB1292">
        <v>1</v>
      </c>
      <c r="BC1292">
        <v>16.63</v>
      </c>
      <c r="BD1292" t="s">
        <v>3</v>
      </c>
      <c r="BE1292" t="s">
        <v>3</v>
      </c>
      <c r="BF1292" t="s">
        <v>3</v>
      </c>
      <c r="BG1292" t="s">
        <v>3</v>
      </c>
      <c r="BH1292">
        <v>3</v>
      </c>
      <c r="BI1292">
        <v>1</v>
      </c>
      <c r="BJ1292" t="s">
        <v>332</v>
      </c>
      <c r="BM1292">
        <v>8</v>
      </c>
      <c r="BN1292">
        <v>0</v>
      </c>
      <c r="BO1292" t="s">
        <v>330</v>
      </c>
      <c r="BP1292">
        <v>1</v>
      </c>
      <c r="BQ1292">
        <v>30</v>
      </c>
      <c r="BR1292">
        <v>0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 t="s">
        <v>3</v>
      </c>
      <c r="BZ1292">
        <v>92</v>
      </c>
      <c r="CA1292">
        <v>49</v>
      </c>
      <c r="CB1292" t="s">
        <v>3</v>
      </c>
      <c r="CE1292">
        <v>30</v>
      </c>
      <c r="CF1292">
        <v>0</v>
      </c>
      <c r="CG1292">
        <v>0</v>
      </c>
      <c r="CM1292">
        <v>0</v>
      </c>
      <c r="CN1292" t="s">
        <v>3</v>
      </c>
      <c r="CO1292">
        <v>0</v>
      </c>
      <c r="CP1292">
        <f t="shared" si="1297"/>
        <v>17858.46</v>
      </c>
      <c r="CQ1292">
        <f t="shared" si="1298"/>
        <v>97618.93</v>
      </c>
      <c r="CR1292">
        <f t="shared" si="1319"/>
        <v>0</v>
      </c>
      <c r="CS1292">
        <f t="shared" si="1299"/>
        <v>0</v>
      </c>
      <c r="CT1292">
        <f t="shared" si="1300"/>
        <v>0</v>
      </c>
      <c r="CU1292">
        <f t="shared" si="1301"/>
        <v>0</v>
      </c>
      <c r="CV1292">
        <f t="shared" si="1302"/>
        <v>0</v>
      </c>
      <c r="CW1292">
        <f t="shared" si="1303"/>
        <v>0</v>
      </c>
      <c r="CX1292">
        <f t="shared" si="1304"/>
        <v>0</v>
      </c>
      <c r="CY1292">
        <f t="shared" si="1305"/>
        <v>0</v>
      </c>
      <c r="CZ1292">
        <f t="shared" si="1306"/>
        <v>0</v>
      </c>
      <c r="DC1292" t="s">
        <v>3</v>
      </c>
      <c r="DD1292" t="s">
        <v>3</v>
      </c>
      <c r="DE1292" t="s">
        <v>3</v>
      </c>
      <c r="DF1292" t="s">
        <v>3</v>
      </c>
      <c r="DG1292" t="s">
        <v>3</v>
      </c>
      <c r="DH1292" t="s">
        <v>3</v>
      </c>
      <c r="DI1292" t="s">
        <v>3</v>
      </c>
      <c r="DJ1292" t="s">
        <v>3</v>
      </c>
      <c r="DK1292" t="s">
        <v>3</v>
      </c>
      <c r="DL1292" t="s">
        <v>3</v>
      </c>
      <c r="DM1292" t="s">
        <v>3</v>
      </c>
      <c r="DN1292">
        <v>0</v>
      </c>
      <c r="DO1292">
        <v>0</v>
      </c>
      <c r="DP1292">
        <v>1</v>
      </c>
      <c r="DQ1292">
        <v>1</v>
      </c>
      <c r="DU1292">
        <v>1009</v>
      </c>
      <c r="DV1292" t="s">
        <v>32</v>
      </c>
      <c r="DW1292" t="s">
        <v>32</v>
      </c>
      <c r="DX1292">
        <v>1000</v>
      </c>
      <c r="DZ1292" t="s">
        <v>3</v>
      </c>
      <c r="EA1292" t="s">
        <v>3</v>
      </c>
      <c r="EB1292" t="s">
        <v>3</v>
      </c>
      <c r="EC1292" t="s">
        <v>3</v>
      </c>
      <c r="EE1292">
        <v>55586444</v>
      </c>
      <c r="EF1292">
        <v>30</v>
      </c>
      <c r="EG1292" t="s">
        <v>117</v>
      </c>
      <c r="EH1292">
        <v>0</v>
      </c>
      <c r="EI1292" t="s">
        <v>3</v>
      </c>
      <c r="EJ1292">
        <v>1</v>
      </c>
      <c r="EK1292">
        <v>8</v>
      </c>
      <c r="EL1292" t="s">
        <v>233</v>
      </c>
      <c r="EM1292" t="s">
        <v>234</v>
      </c>
      <c r="EO1292" t="s">
        <v>3</v>
      </c>
      <c r="EQ1292">
        <v>0</v>
      </c>
      <c r="ER1292">
        <v>5743.69</v>
      </c>
      <c r="ES1292">
        <v>5743.69</v>
      </c>
      <c r="ET1292">
        <v>0</v>
      </c>
      <c r="EU1292">
        <v>0</v>
      </c>
      <c r="EV1292">
        <v>0</v>
      </c>
      <c r="EW1292">
        <v>0</v>
      </c>
      <c r="EX1292">
        <v>0</v>
      </c>
      <c r="FQ1292">
        <v>0</v>
      </c>
      <c r="FR1292">
        <v>0</v>
      </c>
      <c r="FS1292">
        <v>0</v>
      </c>
      <c r="FX1292">
        <v>92</v>
      </c>
      <c r="FY1292">
        <v>49</v>
      </c>
      <c r="GA1292" t="s">
        <v>3</v>
      </c>
      <c r="GD1292">
        <v>1</v>
      </c>
      <c r="GF1292">
        <v>-977438433</v>
      </c>
      <c r="GG1292">
        <v>2</v>
      </c>
      <c r="GH1292">
        <v>1</v>
      </c>
      <c r="GI1292">
        <v>2</v>
      </c>
      <c r="GJ1292">
        <v>0</v>
      </c>
      <c r="GK1292">
        <v>0</v>
      </c>
      <c r="GL1292">
        <f t="shared" si="1307"/>
        <v>0</v>
      </c>
      <c r="GM1292">
        <f t="shared" si="1308"/>
        <v>17858.46</v>
      </c>
      <c r="GN1292">
        <f t="shared" si="1309"/>
        <v>17858.46</v>
      </c>
      <c r="GO1292">
        <f t="shared" si="1310"/>
        <v>0</v>
      </c>
      <c r="GP1292">
        <f t="shared" si="1311"/>
        <v>0</v>
      </c>
      <c r="GR1292">
        <v>0</v>
      </c>
      <c r="GS1292">
        <v>3</v>
      </c>
      <c r="GT1292">
        <v>0</v>
      </c>
      <c r="GU1292" t="s">
        <v>3</v>
      </c>
      <c r="GV1292">
        <f t="shared" si="1312"/>
        <v>0</v>
      </c>
      <c r="GW1292">
        <v>1</v>
      </c>
      <c r="GX1292">
        <f t="shared" si="1313"/>
        <v>0</v>
      </c>
      <c r="HA1292">
        <v>0</v>
      </c>
      <c r="HB1292">
        <v>0</v>
      </c>
      <c r="HC1292">
        <f t="shared" si="1314"/>
        <v>0</v>
      </c>
      <c r="HE1292" t="s">
        <v>3</v>
      </c>
      <c r="HF1292" t="s">
        <v>3</v>
      </c>
      <c r="HM1292" t="s">
        <v>3</v>
      </c>
      <c r="HN1292" t="s">
        <v>3</v>
      </c>
      <c r="HO1292" t="s">
        <v>3</v>
      </c>
      <c r="HP1292" t="s">
        <v>3</v>
      </c>
      <c r="HQ1292" t="s">
        <v>3</v>
      </c>
      <c r="HS1292">
        <v>0</v>
      </c>
      <c r="IK1292">
        <v>0</v>
      </c>
    </row>
    <row r="1293" spans="1:255" x14ac:dyDescent="0.25">
      <c r="A1293" s="2">
        <v>18</v>
      </c>
      <c r="B1293" s="2">
        <v>1</v>
      </c>
      <c r="C1293" s="2">
        <v>1278</v>
      </c>
      <c r="D1293" s="2"/>
      <c r="E1293" s="2" t="s">
        <v>639</v>
      </c>
      <c r="F1293" s="2" t="s">
        <v>248</v>
      </c>
      <c r="G1293" s="2" t="s">
        <v>249</v>
      </c>
      <c r="H1293" s="2" t="s">
        <v>158</v>
      </c>
      <c r="I1293" s="2">
        <f>I1287*J1293</f>
        <v>7.1050000000000004</v>
      </c>
      <c r="J1293" s="2">
        <v>101.5</v>
      </c>
      <c r="K1293" s="2">
        <v>101.5</v>
      </c>
      <c r="L1293" s="2"/>
      <c r="M1293" s="2"/>
      <c r="N1293" s="2"/>
      <c r="O1293" s="2">
        <f t="shared" si="1283"/>
        <v>5298.8</v>
      </c>
      <c r="P1293" s="2">
        <f t="shared" si="1284"/>
        <v>5298.8</v>
      </c>
      <c r="Q1293" s="2">
        <f t="shared" si="1315"/>
        <v>0</v>
      </c>
      <c r="R1293" s="2">
        <f t="shared" si="1285"/>
        <v>0</v>
      </c>
      <c r="S1293" s="2">
        <f t="shared" si="1286"/>
        <v>0</v>
      </c>
      <c r="T1293" s="2">
        <f t="shared" si="1287"/>
        <v>0</v>
      </c>
      <c r="U1293" s="2">
        <f t="shared" si="1288"/>
        <v>0</v>
      </c>
      <c r="V1293" s="2">
        <f t="shared" si="1289"/>
        <v>0</v>
      </c>
      <c r="W1293" s="2">
        <f t="shared" si="1290"/>
        <v>0</v>
      </c>
      <c r="X1293" s="2">
        <f t="shared" si="1291"/>
        <v>0</v>
      </c>
      <c r="Y1293" s="2">
        <f t="shared" si="1292"/>
        <v>0</v>
      </c>
      <c r="Z1293" s="2"/>
      <c r="AA1293" s="2">
        <v>56481265</v>
      </c>
      <c r="AB1293" s="2">
        <f t="shared" si="1293"/>
        <v>729.73</v>
      </c>
      <c r="AC1293" s="2">
        <f t="shared" si="1294"/>
        <v>729.73</v>
      </c>
      <c r="AD1293" s="2">
        <f t="shared" si="1316"/>
        <v>0</v>
      </c>
      <c r="AE1293" s="2">
        <f t="shared" si="1317"/>
        <v>0</v>
      </c>
      <c r="AF1293" s="2">
        <f t="shared" si="1317"/>
        <v>0</v>
      </c>
      <c r="AG1293" s="2">
        <f t="shared" si="1295"/>
        <v>0</v>
      </c>
      <c r="AH1293" s="2">
        <f t="shared" si="1318"/>
        <v>0</v>
      </c>
      <c r="AI1293" s="2">
        <f t="shared" si="1318"/>
        <v>0</v>
      </c>
      <c r="AJ1293" s="2">
        <f t="shared" si="1296"/>
        <v>0</v>
      </c>
      <c r="AK1293" s="2">
        <v>729.73</v>
      </c>
      <c r="AL1293" s="2">
        <v>729.73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92</v>
      </c>
      <c r="AU1293" s="2">
        <v>49</v>
      </c>
      <c r="AV1293" s="2">
        <v>1</v>
      </c>
      <c r="AW1293" s="2">
        <v>1.022</v>
      </c>
      <c r="AX1293" s="2"/>
      <c r="AY1293" s="2"/>
      <c r="AZ1293" s="2">
        <v>1</v>
      </c>
      <c r="BA1293" s="2">
        <v>1</v>
      </c>
      <c r="BB1293" s="2">
        <v>1</v>
      </c>
      <c r="BC1293" s="2">
        <v>1</v>
      </c>
      <c r="BD1293" s="2" t="s">
        <v>3</v>
      </c>
      <c r="BE1293" s="2" t="s">
        <v>3</v>
      </c>
      <c r="BF1293" s="2" t="s">
        <v>3</v>
      </c>
      <c r="BG1293" s="2" t="s">
        <v>3</v>
      </c>
      <c r="BH1293" s="2">
        <v>3</v>
      </c>
      <c r="BI1293" s="2">
        <v>1</v>
      </c>
      <c r="BJ1293" s="2" t="s">
        <v>250</v>
      </c>
      <c r="BK1293" s="2"/>
      <c r="BL1293" s="2"/>
      <c r="BM1293" s="2">
        <v>8</v>
      </c>
      <c r="BN1293" s="2">
        <v>0</v>
      </c>
      <c r="BO1293" s="2" t="s">
        <v>3</v>
      </c>
      <c r="BP1293" s="2">
        <v>0</v>
      </c>
      <c r="BQ1293" s="2">
        <v>30</v>
      </c>
      <c r="BR1293" s="2">
        <v>0</v>
      </c>
      <c r="BS1293" s="2">
        <v>1</v>
      </c>
      <c r="BT1293" s="2">
        <v>1</v>
      </c>
      <c r="BU1293" s="2">
        <v>1</v>
      </c>
      <c r="BV1293" s="2">
        <v>1</v>
      </c>
      <c r="BW1293" s="2">
        <v>1</v>
      </c>
      <c r="BX1293" s="2">
        <v>1</v>
      </c>
      <c r="BY1293" s="2" t="s">
        <v>3</v>
      </c>
      <c r="BZ1293" s="2">
        <v>92</v>
      </c>
      <c r="CA1293" s="2">
        <v>49</v>
      </c>
      <c r="CB1293" s="2" t="s">
        <v>3</v>
      </c>
      <c r="CC1293" s="2"/>
      <c r="CD1293" s="2"/>
      <c r="CE1293" s="2">
        <v>30</v>
      </c>
      <c r="CF1293" s="2">
        <v>0</v>
      </c>
      <c r="CG1293" s="2">
        <v>0</v>
      </c>
      <c r="CH1293" s="2"/>
      <c r="CI1293" s="2"/>
      <c r="CJ1293" s="2"/>
      <c r="CK1293" s="2"/>
      <c r="CL1293" s="2"/>
      <c r="CM1293" s="2">
        <v>0</v>
      </c>
      <c r="CN1293" s="2" t="s">
        <v>3</v>
      </c>
      <c r="CO1293" s="2">
        <v>0</v>
      </c>
      <c r="CP1293" s="2">
        <f t="shared" si="1297"/>
        <v>5298.8</v>
      </c>
      <c r="CQ1293" s="2">
        <f t="shared" si="1298"/>
        <v>745.78</v>
      </c>
      <c r="CR1293" s="2">
        <f t="shared" si="1319"/>
        <v>0</v>
      </c>
      <c r="CS1293" s="2">
        <f t="shared" si="1299"/>
        <v>0</v>
      </c>
      <c r="CT1293" s="2">
        <f t="shared" si="1300"/>
        <v>0</v>
      </c>
      <c r="CU1293" s="2">
        <f t="shared" si="1301"/>
        <v>0</v>
      </c>
      <c r="CV1293" s="2">
        <f t="shared" si="1302"/>
        <v>0</v>
      </c>
      <c r="CW1293" s="2">
        <f t="shared" si="1303"/>
        <v>0</v>
      </c>
      <c r="CX1293" s="2">
        <f t="shared" si="1304"/>
        <v>0</v>
      </c>
      <c r="CY1293" s="2">
        <f t="shared" si="1305"/>
        <v>0</v>
      </c>
      <c r="CZ1293" s="2">
        <f t="shared" si="1306"/>
        <v>0</v>
      </c>
      <c r="DA1293" s="2"/>
      <c r="DB1293" s="2"/>
      <c r="DC1293" s="2" t="s">
        <v>3</v>
      </c>
      <c r="DD1293" s="2" t="s">
        <v>3</v>
      </c>
      <c r="DE1293" s="2" t="s">
        <v>3</v>
      </c>
      <c r="DF1293" s="2" t="s">
        <v>3</v>
      </c>
      <c r="DG1293" s="2" t="s">
        <v>3</v>
      </c>
      <c r="DH1293" s="2" t="s">
        <v>3</v>
      </c>
      <c r="DI1293" s="2" t="s">
        <v>3</v>
      </c>
      <c r="DJ1293" s="2" t="s">
        <v>3</v>
      </c>
      <c r="DK1293" s="2" t="s">
        <v>3</v>
      </c>
      <c r="DL1293" s="2" t="s">
        <v>3</v>
      </c>
      <c r="DM1293" s="2" t="s">
        <v>3</v>
      </c>
      <c r="DN1293" s="2">
        <v>0</v>
      </c>
      <c r="DO1293" s="2">
        <v>0</v>
      </c>
      <c r="DP1293" s="2">
        <v>1</v>
      </c>
      <c r="DQ1293" s="2">
        <v>1</v>
      </c>
      <c r="DR1293" s="2"/>
      <c r="DS1293" s="2"/>
      <c r="DT1293" s="2"/>
      <c r="DU1293" s="2">
        <v>1007</v>
      </c>
      <c r="DV1293" s="2" t="s">
        <v>158</v>
      </c>
      <c r="DW1293" s="2" t="s">
        <v>158</v>
      </c>
      <c r="DX1293" s="2">
        <v>1</v>
      </c>
      <c r="DY1293" s="2"/>
      <c r="DZ1293" s="2" t="s">
        <v>3</v>
      </c>
      <c r="EA1293" s="2" t="s">
        <v>3</v>
      </c>
      <c r="EB1293" s="2" t="s">
        <v>3</v>
      </c>
      <c r="EC1293" s="2" t="s">
        <v>3</v>
      </c>
      <c r="ED1293" s="2"/>
      <c r="EE1293" s="2">
        <v>55586444</v>
      </c>
      <c r="EF1293" s="2">
        <v>30</v>
      </c>
      <c r="EG1293" s="2" t="s">
        <v>117</v>
      </c>
      <c r="EH1293" s="2">
        <v>0</v>
      </c>
      <c r="EI1293" s="2" t="s">
        <v>3</v>
      </c>
      <c r="EJ1293" s="2">
        <v>1</v>
      </c>
      <c r="EK1293" s="2">
        <v>8</v>
      </c>
      <c r="EL1293" s="2" t="s">
        <v>233</v>
      </c>
      <c r="EM1293" s="2" t="s">
        <v>234</v>
      </c>
      <c r="EN1293" s="2"/>
      <c r="EO1293" s="2" t="s">
        <v>3</v>
      </c>
      <c r="EP1293" s="2"/>
      <c r="EQ1293" s="2">
        <v>0</v>
      </c>
      <c r="ER1293" s="2">
        <v>729.73</v>
      </c>
      <c r="ES1293" s="2">
        <v>729.73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>
        <v>0</v>
      </c>
      <c r="FR1293" s="2">
        <v>0</v>
      </c>
      <c r="FS1293" s="2">
        <v>0</v>
      </c>
      <c r="FT1293" s="2"/>
      <c r="FU1293" s="2"/>
      <c r="FV1293" s="2"/>
      <c r="FW1293" s="2"/>
      <c r="FX1293" s="2">
        <v>92</v>
      </c>
      <c r="FY1293" s="2">
        <v>49</v>
      </c>
      <c r="FZ1293" s="2"/>
      <c r="GA1293" s="2" t="s">
        <v>3</v>
      </c>
      <c r="GB1293" s="2"/>
      <c r="GC1293" s="2"/>
      <c r="GD1293" s="2">
        <v>1</v>
      </c>
      <c r="GE1293" s="2"/>
      <c r="GF1293" s="2">
        <v>-1447999952</v>
      </c>
      <c r="GG1293" s="2">
        <v>2</v>
      </c>
      <c r="GH1293" s="2">
        <v>1</v>
      </c>
      <c r="GI1293" s="2">
        <v>-2</v>
      </c>
      <c r="GJ1293" s="2">
        <v>0</v>
      </c>
      <c r="GK1293" s="2">
        <v>0</v>
      </c>
      <c r="GL1293" s="2">
        <f t="shared" si="1307"/>
        <v>0</v>
      </c>
      <c r="GM1293" s="2">
        <f t="shared" si="1308"/>
        <v>5298.8</v>
      </c>
      <c r="GN1293" s="2">
        <f t="shared" si="1309"/>
        <v>5298.8</v>
      </c>
      <c r="GO1293" s="2">
        <f t="shared" si="1310"/>
        <v>0</v>
      </c>
      <c r="GP1293" s="2">
        <f t="shared" si="1311"/>
        <v>0</v>
      </c>
      <c r="GQ1293" s="2"/>
      <c r="GR1293" s="2">
        <v>0</v>
      </c>
      <c r="GS1293" s="2">
        <v>3</v>
      </c>
      <c r="GT1293" s="2">
        <v>0</v>
      </c>
      <c r="GU1293" s="2" t="s">
        <v>3</v>
      </c>
      <c r="GV1293" s="2">
        <f t="shared" si="1312"/>
        <v>0</v>
      </c>
      <c r="GW1293" s="2">
        <v>1</v>
      </c>
      <c r="GX1293" s="2">
        <f t="shared" si="1313"/>
        <v>0</v>
      </c>
      <c r="GY1293" s="2"/>
      <c r="GZ1293" s="2"/>
      <c r="HA1293" s="2">
        <v>0</v>
      </c>
      <c r="HB1293" s="2">
        <v>0</v>
      </c>
      <c r="HC1293" s="2">
        <f t="shared" si="1314"/>
        <v>0</v>
      </c>
      <c r="HD1293" s="2"/>
      <c r="HE1293" s="2" t="s">
        <v>3</v>
      </c>
      <c r="HF1293" s="2" t="s">
        <v>3</v>
      </c>
      <c r="HG1293" s="2"/>
      <c r="HH1293" s="2"/>
      <c r="HI1293" s="2"/>
      <c r="HJ1293" s="2"/>
      <c r="HK1293" s="2"/>
      <c r="HL1293" s="2"/>
      <c r="HM1293" s="2" t="s">
        <v>3</v>
      </c>
      <c r="HN1293" s="2" t="s">
        <v>3</v>
      </c>
      <c r="HO1293" s="2" t="s">
        <v>3</v>
      </c>
      <c r="HP1293" s="2" t="s">
        <v>3</v>
      </c>
      <c r="HQ1293" s="2" t="s">
        <v>3</v>
      </c>
      <c r="HR1293" s="2"/>
      <c r="HS1293" s="2">
        <v>0</v>
      </c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>
        <v>0</v>
      </c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</row>
    <row r="1294" spans="1:255" x14ac:dyDescent="0.25">
      <c r="A1294">
        <v>18</v>
      </c>
      <c r="B1294">
        <v>1</v>
      </c>
      <c r="C1294">
        <v>1295</v>
      </c>
      <c r="E1294" t="s">
        <v>639</v>
      </c>
      <c r="F1294" t="s">
        <v>248</v>
      </c>
      <c r="G1294" t="s">
        <v>249</v>
      </c>
      <c r="H1294" t="s">
        <v>158</v>
      </c>
      <c r="I1294">
        <f>I1288*J1294</f>
        <v>7.1050000000000004</v>
      </c>
      <c r="J1294">
        <v>101.5</v>
      </c>
      <c r="K1294">
        <v>101.5</v>
      </c>
      <c r="O1294">
        <f t="shared" si="1283"/>
        <v>53411.9</v>
      </c>
      <c r="P1294">
        <f t="shared" si="1284"/>
        <v>53411.9</v>
      </c>
      <c r="Q1294">
        <f t="shared" si="1315"/>
        <v>0</v>
      </c>
      <c r="R1294">
        <f t="shared" si="1285"/>
        <v>0</v>
      </c>
      <c r="S1294">
        <f t="shared" si="1286"/>
        <v>0</v>
      </c>
      <c r="T1294">
        <f t="shared" si="1287"/>
        <v>0</v>
      </c>
      <c r="U1294">
        <f t="shared" si="1288"/>
        <v>0</v>
      </c>
      <c r="V1294">
        <f t="shared" si="1289"/>
        <v>0</v>
      </c>
      <c r="W1294">
        <f t="shared" si="1290"/>
        <v>0</v>
      </c>
      <c r="X1294">
        <f t="shared" si="1291"/>
        <v>0</v>
      </c>
      <c r="Y1294">
        <f t="shared" si="1292"/>
        <v>0</v>
      </c>
      <c r="AA1294">
        <v>56481267</v>
      </c>
      <c r="AB1294">
        <f t="shared" si="1293"/>
        <v>729.73</v>
      </c>
      <c r="AC1294">
        <f t="shared" si="1294"/>
        <v>729.73</v>
      </c>
      <c r="AD1294">
        <f t="shared" si="1316"/>
        <v>0</v>
      </c>
      <c r="AE1294">
        <f t="shared" si="1317"/>
        <v>0</v>
      </c>
      <c r="AF1294">
        <f t="shared" si="1317"/>
        <v>0</v>
      </c>
      <c r="AG1294">
        <f t="shared" si="1295"/>
        <v>0</v>
      </c>
      <c r="AH1294">
        <f t="shared" si="1318"/>
        <v>0</v>
      </c>
      <c r="AI1294">
        <f t="shared" si="1318"/>
        <v>0</v>
      </c>
      <c r="AJ1294">
        <f t="shared" si="1296"/>
        <v>0</v>
      </c>
      <c r="AK1294">
        <v>729.73</v>
      </c>
      <c r="AL1294">
        <v>729.73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92</v>
      </c>
      <c r="AU1294">
        <v>49</v>
      </c>
      <c r="AV1294">
        <v>1</v>
      </c>
      <c r="AW1294">
        <v>1.022</v>
      </c>
      <c r="AZ1294">
        <v>1</v>
      </c>
      <c r="BA1294">
        <v>1</v>
      </c>
      <c r="BB1294">
        <v>1</v>
      </c>
      <c r="BC1294">
        <v>10.08</v>
      </c>
      <c r="BD1294" t="s">
        <v>3</v>
      </c>
      <c r="BE1294" t="s">
        <v>3</v>
      </c>
      <c r="BF1294" t="s">
        <v>3</v>
      </c>
      <c r="BG1294" t="s">
        <v>3</v>
      </c>
      <c r="BH1294">
        <v>3</v>
      </c>
      <c r="BI1294">
        <v>1</v>
      </c>
      <c r="BJ1294" t="s">
        <v>250</v>
      </c>
      <c r="BM1294">
        <v>8</v>
      </c>
      <c r="BN1294">
        <v>0</v>
      </c>
      <c r="BO1294" t="s">
        <v>248</v>
      </c>
      <c r="BP1294">
        <v>1</v>
      </c>
      <c r="BQ1294">
        <v>30</v>
      </c>
      <c r="BR1294">
        <v>0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 t="s">
        <v>3</v>
      </c>
      <c r="BZ1294">
        <v>92</v>
      </c>
      <c r="CA1294">
        <v>49</v>
      </c>
      <c r="CB1294" t="s">
        <v>3</v>
      </c>
      <c r="CE1294">
        <v>30</v>
      </c>
      <c r="CF1294">
        <v>0</v>
      </c>
      <c r="CG1294">
        <v>0</v>
      </c>
      <c r="CM1294">
        <v>0</v>
      </c>
      <c r="CN1294" t="s">
        <v>3</v>
      </c>
      <c r="CO1294">
        <v>0</v>
      </c>
      <c r="CP1294">
        <f t="shared" si="1297"/>
        <v>53411.9</v>
      </c>
      <c r="CQ1294">
        <f t="shared" si="1298"/>
        <v>7517.46</v>
      </c>
      <c r="CR1294">
        <f t="shared" si="1319"/>
        <v>0</v>
      </c>
      <c r="CS1294">
        <f t="shared" si="1299"/>
        <v>0</v>
      </c>
      <c r="CT1294">
        <f t="shared" si="1300"/>
        <v>0</v>
      </c>
      <c r="CU1294">
        <f t="shared" si="1301"/>
        <v>0</v>
      </c>
      <c r="CV1294">
        <f t="shared" si="1302"/>
        <v>0</v>
      </c>
      <c r="CW1294">
        <f t="shared" si="1303"/>
        <v>0</v>
      </c>
      <c r="CX1294">
        <f t="shared" si="1304"/>
        <v>0</v>
      </c>
      <c r="CY1294">
        <f t="shared" si="1305"/>
        <v>0</v>
      </c>
      <c r="CZ1294">
        <f t="shared" si="1306"/>
        <v>0</v>
      </c>
      <c r="DC1294" t="s">
        <v>3</v>
      </c>
      <c r="DD1294" t="s">
        <v>3</v>
      </c>
      <c r="DE1294" t="s">
        <v>3</v>
      </c>
      <c r="DF1294" t="s">
        <v>3</v>
      </c>
      <c r="DG1294" t="s">
        <v>3</v>
      </c>
      <c r="DH1294" t="s">
        <v>3</v>
      </c>
      <c r="DI1294" t="s">
        <v>3</v>
      </c>
      <c r="DJ1294" t="s">
        <v>3</v>
      </c>
      <c r="DK1294" t="s">
        <v>3</v>
      </c>
      <c r="DL1294" t="s">
        <v>3</v>
      </c>
      <c r="DM1294" t="s">
        <v>3</v>
      </c>
      <c r="DN1294">
        <v>0</v>
      </c>
      <c r="DO1294">
        <v>0</v>
      </c>
      <c r="DP1294">
        <v>1</v>
      </c>
      <c r="DQ1294">
        <v>1</v>
      </c>
      <c r="DU1294">
        <v>1007</v>
      </c>
      <c r="DV1294" t="s">
        <v>158</v>
      </c>
      <c r="DW1294" t="s">
        <v>158</v>
      </c>
      <c r="DX1294">
        <v>1</v>
      </c>
      <c r="DZ1294" t="s">
        <v>3</v>
      </c>
      <c r="EA1294" t="s">
        <v>3</v>
      </c>
      <c r="EB1294" t="s">
        <v>3</v>
      </c>
      <c r="EC1294" t="s">
        <v>3</v>
      </c>
      <c r="EE1294">
        <v>55586444</v>
      </c>
      <c r="EF1294">
        <v>30</v>
      </c>
      <c r="EG1294" t="s">
        <v>117</v>
      </c>
      <c r="EH1294">
        <v>0</v>
      </c>
      <c r="EI1294" t="s">
        <v>3</v>
      </c>
      <c r="EJ1294">
        <v>1</v>
      </c>
      <c r="EK1294">
        <v>8</v>
      </c>
      <c r="EL1294" t="s">
        <v>233</v>
      </c>
      <c r="EM1294" t="s">
        <v>234</v>
      </c>
      <c r="EO1294" t="s">
        <v>3</v>
      </c>
      <c r="EQ1294">
        <v>0</v>
      </c>
      <c r="ER1294">
        <v>729.73</v>
      </c>
      <c r="ES1294">
        <v>729.73</v>
      </c>
      <c r="ET1294">
        <v>0</v>
      </c>
      <c r="EU1294">
        <v>0</v>
      </c>
      <c r="EV1294">
        <v>0</v>
      </c>
      <c r="EW1294">
        <v>0</v>
      </c>
      <c r="EX1294">
        <v>0</v>
      </c>
      <c r="FQ1294">
        <v>0</v>
      </c>
      <c r="FR1294">
        <v>0</v>
      </c>
      <c r="FS1294">
        <v>0</v>
      </c>
      <c r="FX1294">
        <v>92</v>
      </c>
      <c r="FY1294">
        <v>49</v>
      </c>
      <c r="GA1294" t="s">
        <v>3</v>
      </c>
      <c r="GD1294">
        <v>1</v>
      </c>
      <c r="GF1294">
        <v>-1447999952</v>
      </c>
      <c r="GG1294">
        <v>2</v>
      </c>
      <c r="GH1294">
        <v>1</v>
      </c>
      <c r="GI1294">
        <v>2</v>
      </c>
      <c r="GJ1294">
        <v>0</v>
      </c>
      <c r="GK1294">
        <v>0</v>
      </c>
      <c r="GL1294">
        <f t="shared" si="1307"/>
        <v>0</v>
      </c>
      <c r="GM1294">
        <f t="shared" si="1308"/>
        <v>53411.9</v>
      </c>
      <c r="GN1294">
        <f t="shared" si="1309"/>
        <v>53411.9</v>
      </c>
      <c r="GO1294">
        <f t="shared" si="1310"/>
        <v>0</v>
      </c>
      <c r="GP1294">
        <f t="shared" si="1311"/>
        <v>0</v>
      </c>
      <c r="GR1294">
        <v>0</v>
      </c>
      <c r="GS1294">
        <v>3</v>
      </c>
      <c r="GT1294">
        <v>0</v>
      </c>
      <c r="GU1294" t="s">
        <v>3</v>
      </c>
      <c r="GV1294">
        <f t="shared" si="1312"/>
        <v>0</v>
      </c>
      <c r="GW1294">
        <v>1</v>
      </c>
      <c r="GX1294">
        <f t="shared" si="1313"/>
        <v>0</v>
      </c>
      <c r="HA1294">
        <v>0</v>
      </c>
      <c r="HB1294">
        <v>0</v>
      </c>
      <c r="HC1294">
        <f t="shared" si="1314"/>
        <v>0</v>
      </c>
      <c r="HE1294" t="s">
        <v>3</v>
      </c>
      <c r="HF1294" t="s">
        <v>3</v>
      </c>
      <c r="HM1294" t="s">
        <v>3</v>
      </c>
      <c r="HN1294" t="s">
        <v>3</v>
      </c>
      <c r="HO1294" t="s">
        <v>3</v>
      </c>
      <c r="HP1294" t="s">
        <v>3</v>
      </c>
      <c r="HQ1294" t="s">
        <v>3</v>
      </c>
      <c r="HS1294">
        <v>0</v>
      </c>
      <c r="IK1294">
        <v>0</v>
      </c>
    </row>
    <row r="1295" spans="1:255" x14ac:dyDescent="0.25">
      <c r="A1295" s="2">
        <v>17</v>
      </c>
      <c r="B1295" s="2">
        <v>1</v>
      </c>
      <c r="C1295" s="2">
        <f>ROW(SmtRes!A1303)</f>
        <v>1303</v>
      </c>
      <c r="D1295" s="2">
        <f>ROW(EtalonRes!A1262)</f>
        <v>1262</v>
      </c>
      <c r="E1295" s="2" t="s">
        <v>640</v>
      </c>
      <c r="F1295" s="2" t="s">
        <v>641</v>
      </c>
      <c r="G1295" s="2" t="s">
        <v>276</v>
      </c>
      <c r="H1295" s="2" t="s">
        <v>22</v>
      </c>
      <c r="I1295" s="2">
        <f>ROUND((45.24+25.44)/1000,9)</f>
        <v>7.0680000000000007E-2</v>
      </c>
      <c r="J1295" s="2">
        <v>0</v>
      </c>
      <c r="K1295" s="2">
        <f>ROUND((45.24+25.44)/1000,9)</f>
        <v>7.0680000000000007E-2</v>
      </c>
      <c r="L1295" s="2"/>
      <c r="M1295" s="2"/>
      <c r="N1295" s="2"/>
      <c r="O1295" s="2">
        <f t="shared" si="1283"/>
        <v>299.72000000000003</v>
      </c>
      <c r="P1295" s="2">
        <f t="shared" si="1284"/>
        <v>0</v>
      </c>
      <c r="Q1295" s="2">
        <f>(ROUND((ROUND(((((ET1295*1.25)*1.1))*AV1295*I1295),2)*BB1295),2)+ROUND((ROUND(((AE1295-(((EU1295*1.25)*1.1)))*AV1295*I1295),2)*BS1295),2))</f>
        <v>4.16</v>
      </c>
      <c r="R1295" s="2">
        <f t="shared" si="1285"/>
        <v>0.49</v>
      </c>
      <c r="S1295" s="2">
        <f t="shared" si="1286"/>
        <v>295.56</v>
      </c>
      <c r="T1295" s="2">
        <f t="shared" si="1287"/>
        <v>0</v>
      </c>
      <c r="U1295" s="2">
        <f t="shared" si="1288"/>
        <v>18.535270921199999</v>
      </c>
      <c r="V1295" s="2">
        <f t="shared" si="1289"/>
        <v>0</v>
      </c>
      <c r="W1295" s="2">
        <f t="shared" si="1290"/>
        <v>0</v>
      </c>
      <c r="X1295" s="2">
        <f t="shared" si="1291"/>
        <v>272.37</v>
      </c>
      <c r="Y1295" s="2">
        <f t="shared" si="1292"/>
        <v>145.06</v>
      </c>
      <c r="Z1295" s="2"/>
      <c r="AA1295" s="2">
        <v>56481265</v>
      </c>
      <c r="AB1295" s="2">
        <f t="shared" si="1293"/>
        <v>4050.1934000000001</v>
      </c>
      <c r="AC1295" s="2">
        <f t="shared" si="1294"/>
        <v>0</v>
      </c>
      <c r="AD1295" s="2">
        <f>ROUND((((((ET1295*1.25)*1.1))-(((EU1295*1.25)*1.1)))+AE1295),6)</f>
        <v>56.196249999999999</v>
      </c>
      <c r="AE1295" s="2">
        <f>ROUND((((EU1295*1.25)*1.1)),6)</f>
        <v>6.5587499999999999</v>
      </c>
      <c r="AF1295" s="2">
        <f>ROUND((((EV1295*1.15)*1.1)),6)</f>
        <v>3993.9971500000001</v>
      </c>
      <c r="AG1295" s="2">
        <f t="shared" si="1295"/>
        <v>0</v>
      </c>
      <c r="AH1295" s="2">
        <f>(((EW1295*1.15)*1.1))</f>
        <v>250.47</v>
      </c>
      <c r="AI1295" s="2">
        <f>(((EX1295*1.25)*1.1))</f>
        <v>0</v>
      </c>
      <c r="AJ1295" s="2">
        <f t="shared" si="1296"/>
        <v>0</v>
      </c>
      <c r="AK1295" s="2">
        <v>3198.18</v>
      </c>
      <c r="AL1295" s="2">
        <v>0</v>
      </c>
      <c r="AM1295" s="2">
        <v>40.869999999999997</v>
      </c>
      <c r="AN1295" s="2">
        <v>4.7699999999999996</v>
      </c>
      <c r="AO1295" s="2">
        <v>3157.31</v>
      </c>
      <c r="AP1295" s="2">
        <v>0</v>
      </c>
      <c r="AQ1295" s="2">
        <v>198</v>
      </c>
      <c r="AR1295" s="2">
        <v>0</v>
      </c>
      <c r="AS1295" s="2">
        <v>0</v>
      </c>
      <c r="AT1295" s="2">
        <v>92</v>
      </c>
      <c r="AU1295" s="2">
        <v>49</v>
      </c>
      <c r="AV1295" s="2">
        <v>1.0469999999999999</v>
      </c>
      <c r="AW1295" s="2">
        <v>1.022</v>
      </c>
      <c r="AX1295" s="2"/>
      <c r="AY1295" s="2"/>
      <c r="AZ1295" s="2">
        <v>1</v>
      </c>
      <c r="BA1295" s="2">
        <v>1</v>
      </c>
      <c r="BB1295" s="2">
        <v>1</v>
      </c>
      <c r="BC1295" s="2">
        <v>1</v>
      </c>
      <c r="BD1295" s="2" t="s">
        <v>3</v>
      </c>
      <c r="BE1295" s="2" t="s">
        <v>3</v>
      </c>
      <c r="BF1295" s="2" t="s">
        <v>3</v>
      </c>
      <c r="BG1295" s="2" t="s">
        <v>3</v>
      </c>
      <c r="BH1295" s="2">
        <v>0</v>
      </c>
      <c r="BI1295" s="2">
        <v>1</v>
      </c>
      <c r="BJ1295" s="2" t="s">
        <v>642</v>
      </c>
      <c r="BK1295" s="2"/>
      <c r="BL1295" s="2"/>
      <c r="BM1295" s="2">
        <v>52</v>
      </c>
      <c r="BN1295" s="2">
        <v>0</v>
      </c>
      <c r="BO1295" s="2" t="s">
        <v>641</v>
      </c>
      <c r="BP1295" s="2">
        <v>1</v>
      </c>
      <c r="BQ1295" s="2">
        <v>30</v>
      </c>
      <c r="BR1295" s="2">
        <v>0</v>
      </c>
      <c r="BS1295" s="2">
        <v>1</v>
      </c>
      <c r="BT1295" s="2">
        <v>1</v>
      </c>
      <c r="BU1295" s="2">
        <v>1</v>
      </c>
      <c r="BV1295" s="2">
        <v>1</v>
      </c>
      <c r="BW1295" s="2">
        <v>1</v>
      </c>
      <c r="BX1295" s="2">
        <v>1</v>
      </c>
      <c r="BY1295" s="2" t="s">
        <v>3</v>
      </c>
      <c r="BZ1295" s="2">
        <v>92</v>
      </c>
      <c r="CA1295" s="2">
        <v>49</v>
      </c>
      <c r="CB1295" s="2" t="s">
        <v>3</v>
      </c>
      <c r="CC1295" s="2"/>
      <c r="CD1295" s="2"/>
      <c r="CE1295" s="2">
        <v>30</v>
      </c>
      <c r="CF1295" s="2">
        <v>0</v>
      </c>
      <c r="CG1295" s="2">
        <v>0</v>
      </c>
      <c r="CH1295" s="2"/>
      <c r="CI1295" s="2"/>
      <c r="CJ1295" s="2"/>
      <c r="CK1295" s="2"/>
      <c r="CL1295" s="2"/>
      <c r="CM1295" s="2">
        <v>0</v>
      </c>
      <c r="CN1295" s="2" t="s">
        <v>3</v>
      </c>
      <c r="CO1295" s="2">
        <v>0</v>
      </c>
      <c r="CP1295" s="2">
        <f t="shared" si="1297"/>
        <v>299.72000000000003</v>
      </c>
      <c r="CQ1295" s="2">
        <f t="shared" si="1298"/>
        <v>0</v>
      </c>
      <c r="CR1295" s="2">
        <f>(ROUND((ROUND(((((ET1295*1.25)*1.1))*AV1295*1),2)*BB1295),2)+ROUND((ROUND(((AE1295-(((EU1295*1.25)*1.1)))*AV1295*1),2)*BS1295),2))</f>
        <v>58.84</v>
      </c>
      <c r="CS1295" s="2">
        <f t="shared" si="1299"/>
        <v>6.87</v>
      </c>
      <c r="CT1295" s="2">
        <f t="shared" si="1300"/>
        <v>4181.72</v>
      </c>
      <c r="CU1295" s="2">
        <f t="shared" si="1301"/>
        <v>0</v>
      </c>
      <c r="CV1295" s="2">
        <f t="shared" si="1302"/>
        <v>262.24208999999996</v>
      </c>
      <c r="CW1295" s="2">
        <f t="shared" si="1303"/>
        <v>0</v>
      </c>
      <c r="CX1295" s="2">
        <f t="shared" si="1304"/>
        <v>0</v>
      </c>
      <c r="CY1295" s="2">
        <f t="shared" si="1305"/>
        <v>272.36600000000004</v>
      </c>
      <c r="CZ1295" s="2">
        <f t="shared" si="1306"/>
        <v>145.06450000000001</v>
      </c>
      <c r="DA1295" s="2"/>
      <c r="DB1295" s="2">
        <v>21</v>
      </c>
      <c r="DC1295" s="2" t="s">
        <v>3</v>
      </c>
      <c r="DD1295" s="2" t="s">
        <v>3</v>
      </c>
      <c r="DE1295" s="2" t="s">
        <v>48</v>
      </c>
      <c r="DF1295" s="2" t="s">
        <v>48</v>
      </c>
      <c r="DG1295" s="2" t="s">
        <v>49</v>
      </c>
      <c r="DH1295" s="2" t="s">
        <v>3</v>
      </c>
      <c r="DI1295" s="2" t="s">
        <v>49</v>
      </c>
      <c r="DJ1295" s="2" t="s">
        <v>48</v>
      </c>
      <c r="DK1295" s="2" t="s">
        <v>3</v>
      </c>
      <c r="DL1295" s="2" t="s">
        <v>3</v>
      </c>
      <c r="DM1295" s="2" t="s">
        <v>3</v>
      </c>
      <c r="DN1295" s="2">
        <v>0</v>
      </c>
      <c r="DO1295" s="2">
        <v>0</v>
      </c>
      <c r="DP1295" s="2">
        <v>1</v>
      </c>
      <c r="DQ1295" s="2">
        <v>1</v>
      </c>
      <c r="DR1295" s="2"/>
      <c r="DS1295" s="2"/>
      <c r="DT1295" s="2"/>
      <c r="DU1295" s="2">
        <v>1013</v>
      </c>
      <c r="DV1295" s="2" t="s">
        <v>22</v>
      </c>
      <c r="DW1295" s="2" t="s">
        <v>22</v>
      </c>
      <c r="DX1295" s="2">
        <v>1</v>
      </c>
      <c r="DY1295" s="2"/>
      <c r="DZ1295" s="2" t="s">
        <v>3</v>
      </c>
      <c r="EA1295" s="2" t="s">
        <v>3</v>
      </c>
      <c r="EB1295" s="2" t="s">
        <v>3</v>
      </c>
      <c r="EC1295" s="2" t="s">
        <v>3</v>
      </c>
      <c r="ED1295" s="2"/>
      <c r="EE1295" s="2">
        <v>55586490</v>
      </c>
      <c r="EF1295" s="2">
        <v>30</v>
      </c>
      <c r="EG1295" s="2" t="s">
        <v>117</v>
      </c>
      <c r="EH1295" s="2">
        <v>0</v>
      </c>
      <c r="EI1295" s="2" t="s">
        <v>3</v>
      </c>
      <c r="EJ1295" s="2">
        <v>1</v>
      </c>
      <c r="EK1295" s="2">
        <v>52</v>
      </c>
      <c r="EL1295" s="2" t="s">
        <v>643</v>
      </c>
      <c r="EM1295" s="2" t="s">
        <v>644</v>
      </c>
      <c r="EN1295" s="2"/>
      <c r="EO1295" s="2" t="s">
        <v>313</v>
      </c>
      <c r="EP1295" s="2"/>
      <c r="EQ1295" s="2">
        <v>0</v>
      </c>
      <c r="ER1295" s="2">
        <v>3198.18</v>
      </c>
      <c r="ES1295" s="2">
        <v>0</v>
      </c>
      <c r="ET1295" s="2">
        <v>40.869999999999997</v>
      </c>
      <c r="EU1295" s="2">
        <v>4.7699999999999996</v>
      </c>
      <c r="EV1295" s="2">
        <v>3157.31</v>
      </c>
      <c r="EW1295" s="2">
        <v>198</v>
      </c>
      <c r="EX1295" s="2">
        <v>0</v>
      </c>
      <c r="EY1295" s="2">
        <v>0</v>
      </c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>
        <v>0</v>
      </c>
      <c r="FR1295" s="2">
        <v>0</v>
      </c>
      <c r="FS1295" s="2">
        <v>0</v>
      </c>
      <c r="FT1295" s="2"/>
      <c r="FU1295" s="2"/>
      <c r="FV1295" s="2"/>
      <c r="FW1295" s="2"/>
      <c r="FX1295" s="2">
        <v>92</v>
      </c>
      <c r="FY1295" s="2">
        <v>49</v>
      </c>
      <c r="FZ1295" s="2"/>
      <c r="GA1295" s="2" t="s">
        <v>3</v>
      </c>
      <c r="GB1295" s="2"/>
      <c r="GC1295" s="2"/>
      <c r="GD1295" s="2">
        <v>1</v>
      </c>
      <c r="GE1295" s="2"/>
      <c r="GF1295" s="2">
        <v>2096894363</v>
      </c>
      <c r="GG1295" s="2">
        <v>2</v>
      </c>
      <c r="GH1295" s="2">
        <v>1</v>
      </c>
      <c r="GI1295" s="2">
        <v>2</v>
      </c>
      <c r="GJ1295" s="2">
        <v>0</v>
      </c>
      <c r="GK1295" s="2">
        <v>0</v>
      </c>
      <c r="GL1295" s="2">
        <f t="shared" si="1307"/>
        <v>0</v>
      </c>
      <c r="GM1295" s="2">
        <f t="shared" si="1308"/>
        <v>717.15</v>
      </c>
      <c r="GN1295" s="2">
        <f t="shared" si="1309"/>
        <v>717.15</v>
      </c>
      <c r="GO1295" s="2">
        <f t="shared" si="1310"/>
        <v>0</v>
      </c>
      <c r="GP1295" s="2">
        <f t="shared" si="1311"/>
        <v>0</v>
      </c>
      <c r="GQ1295" s="2"/>
      <c r="GR1295" s="2">
        <v>0</v>
      </c>
      <c r="GS1295" s="2">
        <v>3</v>
      </c>
      <c r="GT1295" s="2">
        <v>0</v>
      </c>
      <c r="GU1295" s="2" t="s">
        <v>3</v>
      </c>
      <c r="GV1295" s="2">
        <f t="shared" si="1312"/>
        <v>0</v>
      </c>
      <c r="GW1295" s="2">
        <v>1</v>
      </c>
      <c r="GX1295" s="2">
        <f t="shared" si="1313"/>
        <v>0</v>
      </c>
      <c r="GY1295" s="2"/>
      <c r="GZ1295" s="2"/>
      <c r="HA1295" s="2">
        <v>0</v>
      </c>
      <c r="HB1295" s="2">
        <v>0</v>
      </c>
      <c r="HC1295" s="2">
        <f t="shared" si="1314"/>
        <v>0</v>
      </c>
      <c r="HD1295" s="2"/>
      <c r="HE1295" s="2" t="s">
        <v>3</v>
      </c>
      <c r="HF1295" s="2" t="s">
        <v>3</v>
      </c>
      <c r="HG1295" s="2"/>
      <c r="HH1295" s="2"/>
      <c r="HI1295" s="2"/>
      <c r="HJ1295" s="2"/>
      <c r="HK1295" s="2"/>
      <c r="HL1295" s="2"/>
      <c r="HM1295" s="2" t="s">
        <v>3</v>
      </c>
      <c r="HN1295" s="2" t="s">
        <v>3</v>
      </c>
      <c r="HO1295" s="2" t="s">
        <v>3</v>
      </c>
      <c r="HP1295" s="2" t="s">
        <v>3</v>
      </c>
      <c r="HQ1295" s="2" t="s">
        <v>3</v>
      </c>
      <c r="HR1295" s="2"/>
      <c r="HS1295" s="2">
        <v>0</v>
      </c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>
        <v>0</v>
      </c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</row>
    <row r="1296" spans="1:255" x14ac:dyDescent="0.25">
      <c r="A1296">
        <v>17</v>
      </c>
      <c r="B1296">
        <v>1</v>
      </c>
      <c r="C1296">
        <f>ROW(SmtRes!A1308)</f>
        <v>1308</v>
      </c>
      <c r="D1296">
        <f>ROW(EtalonRes!A1266)</f>
        <v>1266</v>
      </c>
      <c r="E1296" t="s">
        <v>640</v>
      </c>
      <c r="F1296" t="s">
        <v>641</v>
      </c>
      <c r="G1296" t="s">
        <v>276</v>
      </c>
      <c r="H1296" t="s">
        <v>22</v>
      </c>
      <c r="I1296">
        <f>ROUND((45.24+25.44)/1000,9)</f>
        <v>7.0680000000000007E-2</v>
      </c>
      <c r="J1296">
        <v>0</v>
      </c>
      <c r="K1296">
        <f>ROUND((45.24+25.44)/1000,9)</f>
        <v>7.0680000000000007E-2</v>
      </c>
      <c r="O1296">
        <f t="shared" si="1283"/>
        <v>14191.5</v>
      </c>
      <c r="P1296">
        <f t="shared" si="1284"/>
        <v>0</v>
      </c>
      <c r="Q1296">
        <f>(ROUND((ROUND(((((ET1296*1.25)*1.1))*AV1296*I1296),2)*BB1296),2)+ROUND((ROUND(((AE1296-(((EU1296*1.25)*1.1)))*AV1296*I1296),2)*BS1296),2))</f>
        <v>57.82</v>
      </c>
      <c r="R1296">
        <f t="shared" si="1285"/>
        <v>23.43</v>
      </c>
      <c r="S1296">
        <f t="shared" si="1286"/>
        <v>14133.68</v>
      </c>
      <c r="T1296">
        <f t="shared" si="1287"/>
        <v>0</v>
      </c>
      <c r="U1296">
        <f t="shared" si="1288"/>
        <v>18.535270921199999</v>
      </c>
      <c r="V1296">
        <f t="shared" si="1289"/>
        <v>0</v>
      </c>
      <c r="W1296">
        <f t="shared" si="1290"/>
        <v>0</v>
      </c>
      <c r="X1296">
        <f t="shared" si="1291"/>
        <v>13024.54</v>
      </c>
      <c r="Y1296">
        <f t="shared" si="1292"/>
        <v>6936.98</v>
      </c>
      <c r="AA1296">
        <v>56481267</v>
      </c>
      <c r="AB1296">
        <f t="shared" si="1293"/>
        <v>4050.1934000000001</v>
      </c>
      <c r="AC1296">
        <f t="shared" si="1294"/>
        <v>0</v>
      </c>
      <c r="AD1296">
        <f>ROUND((((((ET1296*1.25)*1.1))-(((EU1296*1.25)*1.1)))+AE1296),6)</f>
        <v>56.196249999999999</v>
      </c>
      <c r="AE1296">
        <f>ROUND((((EU1296*1.25)*1.1)),6)</f>
        <v>6.5587499999999999</v>
      </c>
      <c r="AF1296">
        <f>ROUND((((EV1296*1.15)*1.1)),6)</f>
        <v>3993.9971500000001</v>
      </c>
      <c r="AG1296">
        <f t="shared" si="1295"/>
        <v>0</v>
      </c>
      <c r="AH1296">
        <f>(((EW1296*1.15)*1.1))</f>
        <v>250.47</v>
      </c>
      <c r="AI1296">
        <f>(((EX1296*1.25)*1.1))</f>
        <v>0</v>
      </c>
      <c r="AJ1296">
        <f t="shared" si="1296"/>
        <v>0</v>
      </c>
      <c r="AK1296">
        <v>3198.18</v>
      </c>
      <c r="AL1296">
        <v>0</v>
      </c>
      <c r="AM1296">
        <v>40.869999999999997</v>
      </c>
      <c r="AN1296">
        <v>4.7699999999999996</v>
      </c>
      <c r="AO1296">
        <v>3157.31</v>
      </c>
      <c r="AP1296">
        <v>0</v>
      </c>
      <c r="AQ1296">
        <v>198</v>
      </c>
      <c r="AR1296">
        <v>0</v>
      </c>
      <c r="AS1296">
        <v>0</v>
      </c>
      <c r="AT1296">
        <v>92</v>
      </c>
      <c r="AU1296">
        <v>49</v>
      </c>
      <c r="AV1296">
        <v>1.0469999999999999</v>
      </c>
      <c r="AW1296">
        <v>1.022</v>
      </c>
      <c r="AZ1296">
        <v>1</v>
      </c>
      <c r="BA1296">
        <v>47.82</v>
      </c>
      <c r="BB1296">
        <v>13.9</v>
      </c>
      <c r="BC1296">
        <v>1</v>
      </c>
      <c r="BD1296" t="s">
        <v>3</v>
      </c>
      <c r="BE1296" t="s">
        <v>3</v>
      </c>
      <c r="BF1296" t="s">
        <v>3</v>
      </c>
      <c r="BG1296" t="s">
        <v>3</v>
      </c>
      <c r="BH1296">
        <v>0</v>
      </c>
      <c r="BI1296">
        <v>1</v>
      </c>
      <c r="BJ1296" t="s">
        <v>642</v>
      </c>
      <c r="BM1296">
        <v>52</v>
      </c>
      <c r="BN1296">
        <v>0</v>
      </c>
      <c r="BO1296" t="s">
        <v>641</v>
      </c>
      <c r="BP1296">
        <v>1</v>
      </c>
      <c r="BQ1296">
        <v>30</v>
      </c>
      <c r="BR1296">
        <v>0</v>
      </c>
      <c r="BS1296">
        <v>47.82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 t="s">
        <v>3</v>
      </c>
      <c r="BZ1296">
        <v>92</v>
      </c>
      <c r="CA1296">
        <v>49</v>
      </c>
      <c r="CB1296" t="s">
        <v>3</v>
      </c>
      <c r="CE1296">
        <v>30</v>
      </c>
      <c r="CF1296">
        <v>0</v>
      </c>
      <c r="CG1296">
        <v>0</v>
      </c>
      <c r="CM1296">
        <v>0</v>
      </c>
      <c r="CN1296" t="s">
        <v>3</v>
      </c>
      <c r="CO1296">
        <v>0</v>
      </c>
      <c r="CP1296">
        <f t="shared" si="1297"/>
        <v>14191.5</v>
      </c>
      <c r="CQ1296">
        <f t="shared" si="1298"/>
        <v>0</v>
      </c>
      <c r="CR1296">
        <f>(ROUND((ROUND(((((ET1296*1.25)*1.1))*AV1296*1),2)*BB1296),2)+ROUND((ROUND(((AE1296-(((EU1296*1.25)*1.1)))*AV1296*1),2)*BS1296),2))</f>
        <v>817.88</v>
      </c>
      <c r="CS1296">
        <f t="shared" si="1299"/>
        <v>328.52</v>
      </c>
      <c r="CT1296">
        <f t="shared" si="1300"/>
        <v>199969.85</v>
      </c>
      <c r="CU1296">
        <f t="shared" si="1301"/>
        <v>0</v>
      </c>
      <c r="CV1296">
        <f t="shared" si="1302"/>
        <v>262.24208999999996</v>
      </c>
      <c r="CW1296">
        <f t="shared" si="1303"/>
        <v>0</v>
      </c>
      <c r="CX1296">
        <f t="shared" si="1304"/>
        <v>0</v>
      </c>
      <c r="CY1296">
        <f t="shared" si="1305"/>
        <v>13024.541200000001</v>
      </c>
      <c r="CZ1296">
        <f t="shared" si="1306"/>
        <v>6936.9839000000002</v>
      </c>
      <c r="DB1296">
        <v>23</v>
      </c>
      <c r="DC1296" t="s">
        <v>3</v>
      </c>
      <c r="DD1296" t="s">
        <v>3</v>
      </c>
      <c r="DE1296" t="s">
        <v>48</v>
      </c>
      <c r="DF1296" t="s">
        <v>48</v>
      </c>
      <c r="DG1296" t="s">
        <v>49</v>
      </c>
      <c r="DH1296" t="s">
        <v>3</v>
      </c>
      <c r="DI1296" t="s">
        <v>49</v>
      </c>
      <c r="DJ1296" t="s">
        <v>48</v>
      </c>
      <c r="DK1296" t="s">
        <v>3</v>
      </c>
      <c r="DL1296" t="s">
        <v>3</v>
      </c>
      <c r="DM1296" t="s">
        <v>3</v>
      </c>
      <c r="DN1296">
        <v>0</v>
      </c>
      <c r="DO1296">
        <v>0</v>
      </c>
      <c r="DP1296">
        <v>1</v>
      </c>
      <c r="DQ1296">
        <v>1</v>
      </c>
      <c r="DU1296">
        <v>1013</v>
      </c>
      <c r="DV1296" t="s">
        <v>22</v>
      </c>
      <c r="DW1296" t="s">
        <v>22</v>
      </c>
      <c r="DX1296">
        <v>1</v>
      </c>
      <c r="DZ1296" t="s">
        <v>3</v>
      </c>
      <c r="EA1296" t="s">
        <v>3</v>
      </c>
      <c r="EB1296" t="s">
        <v>3</v>
      </c>
      <c r="EC1296" t="s">
        <v>3</v>
      </c>
      <c r="EE1296">
        <v>55586490</v>
      </c>
      <c r="EF1296">
        <v>30</v>
      </c>
      <c r="EG1296" t="s">
        <v>117</v>
      </c>
      <c r="EH1296">
        <v>0</v>
      </c>
      <c r="EI1296" t="s">
        <v>3</v>
      </c>
      <c r="EJ1296">
        <v>1</v>
      </c>
      <c r="EK1296">
        <v>52</v>
      </c>
      <c r="EL1296" t="s">
        <v>643</v>
      </c>
      <c r="EM1296" t="s">
        <v>644</v>
      </c>
      <c r="EO1296" t="s">
        <v>313</v>
      </c>
      <c r="EQ1296">
        <v>0</v>
      </c>
      <c r="ER1296">
        <v>3198.18</v>
      </c>
      <c r="ES1296">
        <v>0</v>
      </c>
      <c r="ET1296">
        <v>40.869999999999997</v>
      </c>
      <c r="EU1296">
        <v>4.7699999999999996</v>
      </c>
      <c r="EV1296">
        <v>3157.31</v>
      </c>
      <c r="EW1296">
        <v>198</v>
      </c>
      <c r="EX1296">
        <v>0</v>
      </c>
      <c r="EY1296">
        <v>0</v>
      </c>
      <c r="FQ1296">
        <v>0</v>
      </c>
      <c r="FR1296">
        <v>0</v>
      </c>
      <c r="FS1296">
        <v>0</v>
      </c>
      <c r="FX1296">
        <v>92</v>
      </c>
      <c r="FY1296">
        <v>49</v>
      </c>
      <c r="GA1296" t="s">
        <v>3</v>
      </c>
      <c r="GD1296">
        <v>1</v>
      </c>
      <c r="GF1296">
        <v>2096894363</v>
      </c>
      <c r="GG1296">
        <v>2</v>
      </c>
      <c r="GH1296">
        <v>1</v>
      </c>
      <c r="GI1296">
        <v>2</v>
      </c>
      <c r="GJ1296">
        <v>0</v>
      </c>
      <c r="GK1296">
        <v>0</v>
      </c>
      <c r="GL1296">
        <f t="shared" si="1307"/>
        <v>0</v>
      </c>
      <c r="GM1296">
        <f t="shared" si="1308"/>
        <v>34153.019999999997</v>
      </c>
      <c r="GN1296">
        <f t="shared" si="1309"/>
        <v>34153.019999999997</v>
      </c>
      <c r="GO1296">
        <f t="shared" si="1310"/>
        <v>0</v>
      </c>
      <c r="GP1296">
        <f t="shared" si="1311"/>
        <v>0</v>
      </c>
      <c r="GR1296">
        <v>0</v>
      </c>
      <c r="GS1296">
        <v>3</v>
      </c>
      <c r="GT1296">
        <v>0</v>
      </c>
      <c r="GU1296" t="s">
        <v>3</v>
      </c>
      <c r="GV1296">
        <f t="shared" si="1312"/>
        <v>0</v>
      </c>
      <c r="GW1296">
        <v>1</v>
      </c>
      <c r="GX1296">
        <f t="shared" si="1313"/>
        <v>0</v>
      </c>
      <c r="HA1296">
        <v>0</v>
      </c>
      <c r="HB1296">
        <v>0</v>
      </c>
      <c r="HC1296">
        <f t="shared" si="1314"/>
        <v>0</v>
      </c>
      <c r="HE1296" t="s">
        <v>3</v>
      </c>
      <c r="HF1296" t="s">
        <v>3</v>
      </c>
      <c r="HM1296" t="s">
        <v>3</v>
      </c>
      <c r="HN1296" t="s">
        <v>3</v>
      </c>
      <c r="HO1296" t="s">
        <v>3</v>
      </c>
      <c r="HP1296" t="s">
        <v>3</v>
      </c>
      <c r="HQ1296" t="s">
        <v>3</v>
      </c>
      <c r="HS1296">
        <v>0</v>
      </c>
      <c r="IK1296">
        <v>0</v>
      </c>
    </row>
    <row r="1297" spans="1:255" x14ac:dyDescent="0.25">
      <c r="A1297" s="2">
        <v>18</v>
      </c>
      <c r="B1297" s="2">
        <v>1</v>
      </c>
      <c r="C1297" s="2">
        <v>1302</v>
      </c>
      <c r="D1297" s="2"/>
      <c r="E1297" s="2" t="s">
        <v>645</v>
      </c>
      <c r="F1297" s="2" t="s">
        <v>35</v>
      </c>
      <c r="G1297" s="2" t="s">
        <v>36</v>
      </c>
      <c r="H1297" s="2" t="s">
        <v>32</v>
      </c>
      <c r="I1297" s="2">
        <f>I1295*J1297</f>
        <v>4.5240000000000002E-2</v>
      </c>
      <c r="J1297" s="2">
        <v>0.64006791171477073</v>
      </c>
      <c r="K1297" s="2">
        <v>0.64006799999999997</v>
      </c>
      <c r="L1297" s="2"/>
      <c r="M1297" s="2"/>
      <c r="N1297" s="2"/>
      <c r="O1297" s="2">
        <f t="shared" si="1283"/>
        <v>301.42</v>
      </c>
      <c r="P1297" s="2">
        <f t="shared" si="1284"/>
        <v>301.42</v>
      </c>
      <c r="Q1297" s="2">
        <f>(ROUND((ROUND(((ET1297)*AV1297*I1297),2)*BB1297),2)+ROUND((ROUND(((AE1297-(EU1297))*AV1297*I1297),2)*BS1297),2))</f>
        <v>0</v>
      </c>
      <c r="R1297" s="2">
        <f t="shared" si="1285"/>
        <v>0</v>
      </c>
      <c r="S1297" s="2">
        <f t="shared" si="1286"/>
        <v>0</v>
      </c>
      <c r="T1297" s="2">
        <f t="shared" si="1287"/>
        <v>0</v>
      </c>
      <c r="U1297" s="2">
        <f t="shared" si="1288"/>
        <v>0</v>
      </c>
      <c r="V1297" s="2">
        <f t="shared" si="1289"/>
        <v>0</v>
      </c>
      <c r="W1297" s="2">
        <f t="shared" si="1290"/>
        <v>0</v>
      </c>
      <c r="X1297" s="2">
        <f t="shared" si="1291"/>
        <v>0</v>
      </c>
      <c r="Y1297" s="2">
        <f t="shared" si="1292"/>
        <v>0</v>
      </c>
      <c r="Z1297" s="2"/>
      <c r="AA1297" s="2">
        <v>56481265</v>
      </c>
      <c r="AB1297" s="2">
        <f t="shared" si="1293"/>
        <v>6519.2</v>
      </c>
      <c r="AC1297" s="2">
        <f t="shared" si="1294"/>
        <v>6519.2</v>
      </c>
      <c r="AD1297" s="2">
        <f>ROUND((((ET1297)-(EU1297))+AE1297),6)</f>
        <v>0</v>
      </c>
      <c r="AE1297" s="2">
        <f t="shared" ref="AE1297:AF1300" si="1320">ROUND((EU1297),6)</f>
        <v>0</v>
      </c>
      <c r="AF1297" s="2">
        <f t="shared" si="1320"/>
        <v>0</v>
      </c>
      <c r="AG1297" s="2">
        <f t="shared" si="1295"/>
        <v>0</v>
      </c>
      <c r="AH1297" s="2">
        <f t="shared" ref="AH1297:AI1300" si="1321">(EW1297)</f>
        <v>0</v>
      </c>
      <c r="AI1297" s="2">
        <f t="shared" si="1321"/>
        <v>0</v>
      </c>
      <c r="AJ1297" s="2">
        <f t="shared" si="1296"/>
        <v>0</v>
      </c>
      <c r="AK1297" s="2">
        <v>6519.2</v>
      </c>
      <c r="AL1297" s="2">
        <v>6519.2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92</v>
      </c>
      <c r="AU1297" s="2">
        <v>49</v>
      </c>
      <c r="AV1297" s="2">
        <v>1</v>
      </c>
      <c r="AW1297" s="2">
        <v>1.022</v>
      </c>
      <c r="AX1297" s="2"/>
      <c r="AY1297" s="2"/>
      <c r="AZ1297" s="2">
        <v>1</v>
      </c>
      <c r="BA1297" s="2">
        <v>1</v>
      </c>
      <c r="BB1297" s="2">
        <v>1</v>
      </c>
      <c r="BC1297" s="2">
        <v>1</v>
      </c>
      <c r="BD1297" s="2" t="s">
        <v>3</v>
      </c>
      <c r="BE1297" s="2" t="s">
        <v>3</v>
      </c>
      <c r="BF1297" s="2" t="s">
        <v>3</v>
      </c>
      <c r="BG1297" s="2" t="s">
        <v>3</v>
      </c>
      <c r="BH1297" s="2">
        <v>3</v>
      </c>
      <c r="BI1297" s="2">
        <v>1</v>
      </c>
      <c r="BJ1297" s="2" t="s">
        <v>37</v>
      </c>
      <c r="BK1297" s="2"/>
      <c r="BL1297" s="2"/>
      <c r="BM1297" s="2">
        <v>52</v>
      </c>
      <c r="BN1297" s="2">
        <v>0</v>
      </c>
      <c r="BO1297" s="2" t="s">
        <v>3</v>
      </c>
      <c r="BP1297" s="2">
        <v>0</v>
      </c>
      <c r="BQ1297" s="2">
        <v>30</v>
      </c>
      <c r="BR1297" s="2">
        <v>0</v>
      </c>
      <c r="BS1297" s="2">
        <v>1</v>
      </c>
      <c r="BT1297" s="2">
        <v>1</v>
      </c>
      <c r="BU1297" s="2">
        <v>1</v>
      </c>
      <c r="BV1297" s="2">
        <v>1</v>
      </c>
      <c r="BW1297" s="2">
        <v>1</v>
      </c>
      <c r="BX1297" s="2">
        <v>1</v>
      </c>
      <c r="BY1297" s="2" t="s">
        <v>3</v>
      </c>
      <c r="BZ1297" s="2">
        <v>92</v>
      </c>
      <c r="CA1297" s="2">
        <v>49</v>
      </c>
      <c r="CB1297" s="2" t="s">
        <v>3</v>
      </c>
      <c r="CC1297" s="2"/>
      <c r="CD1297" s="2"/>
      <c r="CE1297" s="2">
        <v>30</v>
      </c>
      <c r="CF1297" s="2">
        <v>0</v>
      </c>
      <c r="CG1297" s="2">
        <v>0</v>
      </c>
      <c r="CH1297" s="2"/>
      <c r="CI1297" s="2"/>
      <c r="CJ1297" s="2"/>
      <c r="CK1297" s="2"/>
      <c r="CL1297" s="2"/>
      <c r="CM1297" s="2">
        <v>0</v>
      </c>
      <c r="CN1297" s="2" t="s">
        <v>3</v>
      </c>
      <c r="CO1297" s="2">
        <v>0</v>
      </c>
      <c r="CP1297" s="2">
        <f t="shared" si="1297"/>
        <v>301.42</v>
      </c>
      <c r="CQ1297" s="2">
        <f t="shared" si="1298"/>
        <v>6662.62</v>
      </c>
      <c r="CR1297" s="2">
        <f>(ROUND((ROUND(((ET1297)*AV1297*1),2)*BB1297),2)+ROUND((ROUND(((AE1297-(EU1297))*AV1297*1),2)*BS1297),2))</f>
        <v>0</v>
      </c>
      <c r="CS1297" s="2">
        <f t="shared" si="1299"/>
        <v>0</v>
      </c>
      <c r="CT1297" s="2">
        <f t="shared" si="1300"/>
        <v>0</v>
      </c>
      <c r="CU1297" s="2">
        <f t="shared" si="1301"/>
        <v>0</v>
      </c>
      <c r="CV1297" s="2">
        <f t="shared" si="1302"/>
        <v>0</v>
      </c>
      <c r="CW1297" s="2">
        <f t="shared" si="1303"/>
        <v>0</v>
      </c>
      <c r="CX1297" s="2">
        <f t="shared" si="1304"/>
        <v>0</v>
      </c>
      <c r="CY1297" s="2">
        <f t="shared" si="1305"/>
        <v>0</v>
      </c>
      <c r="CZ1297" s="2">
        <f t="shared" si="1306"/>
        <v>0</v>
      </c>
      <c r="DA1297" s="2"/>
      <c r="DB1297" s="2"/>
      <c r="DC1297" s="2" t="s">
        <v>3</v>
      </c>
      <c r="DD1297" s="2" t="s">
        <v>3</v>
      </c>
      <c r="DE1297" s="2" t="s">
        <v>3</v>
      </c>
      <c r="DF1297" s="2" t="s">
        <v>3</v>
      </c>
      <c r="DG1297" s="2" t="s">
        <v>3</v>
      </c>
      <c r="DH1297" s="2" t="s">
        <v>3</v>
      </c>
      <c r="DI1297" s="2" t="s">
        <v>3</v>
      </c>
      <c r="DJ1297" s="2" t="s">
        <v>3</v>
      </c>
      <c r="DK1297" s="2" t="s">
        <v>3</v>
      </c>
      <c r="DL1297" s="2" t="s">
        <v>3</v>
      </c>
      <c r="DM1297" s="2" t="s">
        <v>3</v>
      </c>
      <c r="DN1297" s="2">
        <v>0</v>
      </c>
      <c r="DO1297" s="2">
        <v>0</v>
      </c>
      <c r="DP1297" s="2">
        <v>1</v>
      </c>
      <c r="DQ1297" s="2">
        <v>1</v>
      </c>
      <c r="DR1297" s="2"/>
      <c r="DS1297" s="2"/>
      <c r="DT1297" s="2"/>
      <c r="DU1297" s="2">
        <v>1009</v>
      </c>
      <c r="DV1297" s="2" t="s">
        <v>32</v>
      </c>
      <c r="DW1297" s="2" t="s">
        <v>32</v>
      </c>
      <c r="DX1297" s="2">
        <v>1000</v>
      </c>
      <c r="DY1297" s="2"/>
      <c r="DZ1297" s="2" t="s">
        <v>3</v>
      </c>
      <c r="EA1297" s="2" t="s">
        <v>3</v>
      </c>
      <c r="EB1297" s="2" t="s">
        <v>3</v>
      </c>
      <c r="EC1297" s="2" t="s">
        <v>3</v>
      </c>
      <c r="ED1297" s="2"/>
      <c r="EE1297" s="2">
        <v>55586490</v>
      </c>
      <c r="EF1297" s="2">
        <v>30</v>
      </c>
      <c r="EG1297" s="2" t="s">
        <v>117</v>
      </c>
      <c r="EH1297" s="2">
        <v>0</v>
      </c>
      <c r="EI1297" s="2" t="s">
        <v>3</v>
      </c>
      <c r="EJ1297" s="2">
        <v>1</v>
      </c>
      <c r="EK1297" s="2">
        <v>52</v>
      </c>
      <c r="EL1297" s="2" t="s">
        <v>643</v>
      </c>
      <c r="EM1297" s="2" t="s">
        <v>644</v>
      </c>
      <c r="EN1297" s="2"/>
      <c r="EO1297" s="2" t="s">
        <v>3</v>
      </c>
      <c r="EP1297" s="2"/>
      <c r="EQ1297" s="2">
        <v>0</v>
      </c>
      <c r="ER1297" s="2">
        <v>6519.2</v>
      </c>
      <c r="ES1297" s="2">
        <v>6519.2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>
        <v>0</v>
      </c>
      <c r="FR1297" s="2">
        <v>0</v>
      </c>
      <c r="FS1297" s="2">
        <v>0</v>
      </c>
      <c r="FT1297" s="2"/>
      <c r="FU1297" s="2"/>
      <c r="FV1297" s="2"/>
      <c r="FW1297" s="2"/>
      <c r="FX1297" s="2">
        <v>92</v>
      </c>
      <c r="FY1297" s="2">
        <v>49</v>
      </c>
      <c r="FZ1297" s="2"/>
      <c r="GA1297" s="2" t="s">
        <v>3</v>
      </c>
      <c r="GB1297" s="2"/>
      <c r="GC1297" s="2"/>
      <c r="GD1297" s="2">
        <v>1</v>
      </c>
      <c r="GE1297" s="2"/>
      <c r="GF1297" s="2">
        <v>-1891961884</v>
      </c>
      <c r="GG1297" s="2">
        <v>2</v>
      </c>
      <c r="GH1297" s="2">
        <v>1</v>
      </c>
      <c r="GI1297" s="2">
        <v>-2</v>
      </c>
      <c r="GJ1297" s="2">
        <v>0</v>
      </c>
      <c r="GK1297" s="2">
        <v>0</v>
      </c>
      <c r="GL1297" s="2">
        <f t="shared" si="1307"/>
        <v>0</v>
      </c>
      <c r="GM1297" s="2">
        <f t="shared" si="1308"/>
        <v>301.42</v>
      </c>
      <c r="GN1297" s="2">
        <f t="shared" si="1309"/>
        <v>301.42</v>
      </c>
      <c r="GO1297" s="2">
        <f t="shared" si="1310"/>
        <v>0</v>
      </c>
      <c r="GP1297" s="2">
        <f t="shared" si="1311"/>
        <v>0</v>
      </c>
      <c r="GQ1297" s="2"/>
      <c r="GR1297" s="2">
        <v>0</v>
      </c>
      <c r="GS1297" s="2">
        <v>3</v>
      </c>
      <c r="GT1297" s="2">
        <v>0</v>
      </c>
      <c r="GU1297" s="2" t="s">
        <v>3</v>
      </c>
      <c r="GV1297" s="2">
        <f t="shared" si="1312"/>
        <v>0</v>
      </c>
      <c r="GW1297" s="2">
        <v>1</v>
      </c>
      <c r="GX1297" s="2">
        <f t="shared" si="1313"/>
        <v>0</v>
      </c>
      <c r="GY1297" s="2"/>
      <c r="GZ1297" s="2"/>
      <c r="HA1297" s="2">
        <v>0</v>
      </c>
      <c r="HB1297" s="2">
        <v>0</v>
      </c>
      <c r="HC1297" s="2">
        <f t="shared" si="1314"/>
        <v>0</v>
      </c>
      <c r="HD1297" s="2"/>
      <c r="HE1297" s="2" t="s">
        <v>3</v>
      </c>
      <c r="HF1297" s="2" t="s">
        <v>3</v>
      </c>
      <c r="HG1297" s="2"/>
      <c r="HH1297" s="2"/>
      <c r="HI1297" s="2"/>
      <c r="HJ1297" s="2"/>
      <c r="HK1297" s="2"/>
      <c r="HL1297" s="2"/>
      <c r="HM1297" s="2" t="s">
        <v>3</v>
      </c>
      <c r="HN1297" s="2" t="s">
        <v>3</v>
      </c>
      <c r="HO1297" s="2" t="s">
        <v>3</v>
      </c>
      <c r="HP1297" s="2" t="s">
        <v>3</v>
      </c>
      <c r="HQ1297" s="2" t="s">
        <v>3</v>
      </c>
      <c r="HR1297" s="2"/>
      <c r="HS1297" s="2">
        <v>0</v>
      </c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>
        <v>0</v>
      </c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</row>
    <row r="1298" spans="1:255" x14ac:dyDescent="0.25">
      <c r="A1298">
        <v>18</v>
      </c>
      <c r="B1298">
        <v>1</v>
      </c>
      <c r="C1298">
        <v>1307</v>
      </c>
      <c r="E1298" t="s">
        <v>645</v>
      </c>
      <c r="F1298" t="s">
        <v>35</v>
      </c>
      <c r="G1298" t="s">
        <v>36</v>
      </c>
      <c r="H1298" t="s">
        <v>32</v>
      </c>
      <c r="I1298">
        <f>I1296*J1298</f>
        <v>4.5240000000000002E-2</v>
      </c>
      <c r="J1298">
        <v>0.64006791171477073</v>
      </c>
      <c r="K1298">
        <v>0.64006799999999997</v>
      </c>
      <c r="O1298">
        <f t="shared" si="1283"/>
        <v>3050.37</v>
      </c>
      <c r="P1298">
        <f t="shared" si="1284"/>
        <v>3050.37</v>
      </c>
      <c r="Q1298">
        <f>(ROUND((ROUND(((ET1298)*AV1298*I1298),2)*BB1298),2)+ROUND((ROUND(((AE1298-(EU1298))*AV1298*I1298),2)*BS1298),2))</f>
        <v>0</v>
      </c>
      <c r="R1298">
        <f t="shared" si="1285"/>
        <v>0</v>
      </c>
      <c r="S1298">
        <f t="shared" si="1286"/>
        <v>0</v>
      </c>
      <c r="T1298">
        <f t="shared" si="1287"/>
        <v>0</v>
      </c>
      <c r="U1298">
        <f t="shared" si="1288"/>
        <v>0</v>
      </c>
      <c r="V1298">
        <f t="shared" si="1289"/>
        <v>0</v>
      </c>
      <c r="W1298">
        <f t="shared" si="1290"/>
        <v>0</v>
      </c>
      <c r="X1298">
        <f t="shared" si="1291"/>
        <v>0</v>
      </c>
      <c r="Y1298">
        <f t="shared" si="1292"/>
        <v>0</v>
      </c>
      <c r="AA1298">
        <v>56481267</v>
      </c>
      <c r="AB1298">
        <f t="shared" si="1293"/>
        <v>6519.2</v>
      </c>
      <c r="AC1298">
        <f t="shared" si="1294"/>
        <v>6519.2</v>
      </c>
      <c r="AD1298">
        <f>ROUND((((ET1298)-(EU1298))+AE1298),6)</f>
        <v>0</v>
      </c>
      <c r="AE1298">
        <f t="shared" si="1320"/>
        <v>0</v>
      </c>
      <c r="AF1298">
        <f t="shared" si="1320"/>
        <v>0</v>
      </c>
      <c r="AG1298">
        <f t="shared" si="1295"/>
        <v>0</v>
      </c>
      <c r="AH1298">
        <f t="shared" si="1321"/>
        <v>0</v>
      </c>
      <c r="AI1298">
        <f t="shared" si="1321"/>
        <v>0</v>
      </c>
      <c r="AJ1298">
        <f t="shared" si="1296"/>
        <v>0</v>
      </c>
      <c r="AK1298">
        <v>6519.2</v>
      </c>
      <c r="AL1298">
        <v>6519.2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92</v>
      </c>
      <c r="AU1298">
        <v>49</v>
      </c>
      <c r="AV1298">
        <v>1</v>
      </c>
      <c r="AW1298">
        <v>1.022</v>
      </c>
      <c r="AZ1298">
        <v>1</v>
      </c>
      <c r="BA1298">
        <v>1</v>
      </c>
      <c r="BB1298">
        <v>1</v>
      </c>
      <c r="BC1298">
        <v>10.119999999999999</v>
      </c>
      <c r="BD1298" t="s">
        <v>3</v>
      </c>
      <c r="BE1298" t="s">
        <v>3</v>
      </c>
      <c r="BF1298" t="s">
        <v>3</v>
      </c>
      <c r="BG1298" t="s">
        <v>3</v>
      </c>
      <c r="BH1298">
        <v>3</v>
      </c>
      <c r="BI1298">
        <v>1</v>
      </c>
      <c r="BJ1298" t="s">
        <v>37</v>
      </c>
      <c r="BM1298">
        <v>52</v>
      </c>
      <c r="BN1298">
        <v>0</v>
      </c>
      <c r="BO1298" t="s">
        <v>35</v>
      </c>
      <c r="BP1298">
        <v>1</v>
      </c>
      <c r="BQ1298">
        <v>30</v>
      </c>
      <c r="BR1298">
        <v>0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 t="s">
        <v>3</v>
      </c>
      <c r="BZ1298">
        <v>92</v>
      </c>
      <c r="CA1298">
        <v>49</v>
      </c>
      <c r="CB1298" t="s">
        <v>3</v>
      </c>
      <c r="CE1298">
        <v>30</v>
      </c>
      <c r="CF1298">
        <v>0</v>
      </c>
      <c r="CG1298">
        <v>0</v>
      </c>
      <c r="CM1298">
        <v>0</v>
      </c>
      <c r="CN1298" t="s">
        <v>3</v>
      </c>
      <c r="CO1298">
        <v>0</v>
      </c>
      <c r="CP1298">
        <f t="shared" si="1297"/>
        <v>3050.37</v>
      </c>
      <c r="CQ1298">
        <f t="shared" si="1298"/>
        <v>67425.710000000006</v>
      </c>
      <c r="CR1298">
        <f>(ROUND((ROUND(((ET1298)*AV1298*1),2)*BB1298),2)+ROUND((ROUND(((AE1298-(EU1298))*AV1298*1),2)*BS1298),2))</f>
        <v>0</v>
      </c>
      <c r="CS1298">
        <f t="shared" si="1299"/>
        <v>0</v>
      </c>
      <c r="CT1298">
        <f t="shared" si="1300"/>
        <v>0</v>
      </c>
      <c r="CU1298">
        <f t="shared" si="1301"/>
        <v>0</v>
      </c>
      <c r="CV1298">
        <f t="shared" si="1302"/>
        <v>0</v>
      </c>
      <c r="CW1298">
        <f t="shared" si="1303"/>
        <v>0</v>
      </c>
      <c r="CX1298">
        <f t="shared" si="1304"/>
        <v>0</v>
      </c>
      <c r="CY1298">
        <f t="shared" si="1305"/>
        <v>0</v>
      </c>
      <c r="CZ1298">
        <f t="shared" si="1306"/>
        <v>0</v>
      </c>
      <c r="DC1298" t="s">
        <v>3</v>
      </c>
      <c r="DD1298" t="s">
        <v>3</v>
      </c>
      <c r="DE1298" t="s">
        <v>3</v>
      </c>
      <c r="DF1298" t="s">
        <v>3</v>
      </c>
      <c r="DG1298" t="s">
        <v>3</v>
      </c>
      <c r="DH1298" t="s">
        <v>3</v>
      </c>
      <c r="DI1298" t="s">
        <v>3</v>
      </c>
      <c r="DJ1298" t="s">
        <v>3</v>
      </c>
      <c r="DK1298" t="s">
        <v>3</v>
      </c>
      <c r="DL1298" t="s">
        <v>3</v>
      </c>
      <c r="DM1298" t="s">
        <v>3</v>
      </c>
      <c r="DN1298">
        <v>0</v>
      </c>
      <c r="DO1298">
        <v>0</v>
      </c>
      <c r="DP1298">
        <v>1</v>
      </c>
      <c r="DQ1298">
        <v>1</v>
      </c>
      <c r="DU1298">
        <v>1009</v>
      </c>
      <c r="DV1298" t="s">
        <v>32</v>
      </c>
      <c r="DW1298" t="s">
        <v>32</v>
      </c>
      <c r="DX1298">
        <v>1000</v>
      </c>
      <c r="DZ1298" t="s">
        <v>3</v>
      </c>
      <c r="EA1298" t="s">
        <v>3</v>
      </c>
      <c r="EB1298" t="s">
        <v>3</v>
      </c>
      <c r="EC1298" t="s">
        <v>3</v>
      </c>
      <c r="EE1298">
        <v>55586490</v>
      </c>
      <c r="EF1298">
        <v>30</v>
      </c>
      <c r="EG1298" t="s">
        <v>117</v>
      </c>
      <c r="EH1298">
        <v>0</v>
      </c>
      <c r="EI1298" t="s">
        <v>3</v>
      </c>
      <c r="EJ1298">
        <v>1</v>
      </c>
      <c r="EK1298">
        <v>52</v>
      </c>
      <c r="EL1298" t="s">
        <v>643</v>
      </c>
      <c r="EM1298" t="s">
        <v>644</v>
      </c>
      <c r="EO1298" t="s">
        <v>3</v>
      </c>
      <c r="EQ1298">
        <v>0</v>
      </c>
      <c r="ER1298">
        <v>6519.2</v>
      </c>
      <c r="ES1298">
        <v>6519.2</v>
      </c>
      <c r="ET1298">
        <v>0</v>
      </c>
      <c r="EU1298">
        <v>0</v>
      </c>
      <c r="EV1298">
        <v>0</v>
      </c>
      <c r="EW1298">
        <v>0</v>
      </c>
      <c r="EX1298">
        <v>0</v>
      </c>
      <c r="FQ1298">
        <v>0</v>
      </c>
      <c r="FR1298">
        <v>0</v>
      </c>
      <c r="FS1298">
        <v>0</v>
      </c>
      <c r="FX1298">
        <v>92</v>
      </c>
      <c r="FY1298">
        <v>49</v>
      </c>
      <c r="GA1298" t="s">
        <v>3</v>
      </c>
      <c r="GD1298">
        <v>1</v>
      </c>
      <c r="GF1298">
        <v>-1891961884</v>
      </c>
      <c r="GG1298">
        <v>2</v>
      </c>
      <c r="GH1298">
        <v>1</v>
      </c>
      <c r="GI1298">
        <v>2</v>
      </c>
      <c r="GJ1298">
        <v>0</v>
      </c>
      <c r="GK1298">
        <v>0</v>
      </c>
      <c r="GL1298">
        <f t="shared" si="1307"/>
        <v>0</v>
      </c>
      <c r="GM1298">
        <f t="shared" si="1308"/>
        <v>3050.37</v>
      </c>
      <c r="GN1298">
        <f t="shared" si="1309"/>
        <v>3050.37</v>
      </c>
      <c r="GO1298">
        <f t="shared" si="1310"/>
        <v>0</v>
      </c>
      <c r="GP1298">
        <f t="shared" si="1311"/>
        <v>0</v>
      </c>
      <c r="GR1298">
        <v>0</v>
      </c>
      <c r="GS1298">
        <v>3</v>
      </c>
      <c r="GT1298">
        <v>0</v>
      </c>
      <c r="GU1298" t="s">
        <v>3</v>
      </c>
      <c r="GV1298">
        <f t="shared" si="1312"/>
        <v>0</v>
      </c>
      <c r="GW1298">
        <v>1</v>
      </c>
      <c r="GX1298">
        <f t="shared" si="1313"/>
        <v>0</v>
      </c>
      <c r="HA1298">
        <v>0</v>
      </c>
      <c r="HB1298">
        <v>0</v>
      </c>
      <c r="HC1298">
        <f t="shared" si="1314"/>
        <v>0</v>
      </c>
      <c r="HE1298" t="s">
        <v>3</v>
      </c>
      <c r="HF1298" t="s">
        <v>3</v>
      </c>
      <c r="HM1298" t="s">
        <v>3</v>
      </c>
      <c r="HN1298" t="s">
        <v>3</v>
      </c>
      <c r="HO1298" t="s">
        <v>3</v>
      </c>
      <c r="HP1298" t="s">
        <v>3</v>
      </c>
      <c r="HQ1298" t="s">
        <v>3</v>
      </c>
      <c r="HS1298">
        <v>0</v>
      </c>
      <c r="IK1298">
        <v>0</v>
      </c>
    </row>
    <row r="1299" spans="1:255" x14ac:dyDescent="0.25">
      <c r="A1299" s="2">
        <v>18</v>
      </c>
      <c r="B1299" s="2">
        <v>1</v>
      </c>
      <c r="C1299" s="2">
        <v>1303</v>
      </c>
      <c r="D1299" s="2"/>
      <c r="E1299" s="2" t="s">
        <v>646</v>
      </c>
      <c r="F1299" s="2" t="s">
        <v>240</v>
      </c>
      <c r="G1299" s="2" t="s">
        <v>241</v>
      </c>
      <c r="H1299" s="2" t="s">
        <v>32</v>
      </c>
      <c r="I1299" s="2">
        <f>I1295*J1299</f>
        <v>2.5440000000000001E-2</v>
      </c>
      <c r="J1299" s="2">
        <v>0.35993208828522916</v>
      </c>
      <c r="K1299" s="2">
        <v>0.35993199999999997</v>
      </c>
      <c r="L1299" s="2"/>
      <c r="M1299" s="2"/>
      <c r="N1299" s="2"/>
      <c r="O1299" s="2">
        <f t="shared" si="1283"/>
        <v>149.33000000000001</v>
      </c>
      <c r="P1299" s="2">
        <f t="shared" si="1284"/>
        <v>149.33000000000001</v>
      </c>
      <c r="Q1299" s="2">
        <f>(ROUND((ROUND(((ET1299)*AV1299*I1299),2)*BB1299),2)+ROUND((ROUND(((AE1299-(EU1299))*AV1299*I1299),2)*BS1299),2))</f>
        <v>0</v>
      </c>
      <c r="R1299" s="2">
        <f t="shared" si="1285"/>
        <v>0</v>
      </c>
      <c r="S1299" s="2">
        <f t="shared" si="1286"/>
        <v>0</v>
      </c>
      <c r="T1299" s="2">
        <f t="shared" si="1287"/>
        <v>0</v>
      </c>
      <c r="U1299" s="2">
        <f t="shared" si="1288"/>
        <v>0</v>
      </c>
      <c r="V1299" s="2">
        <f t="shared" si="1289"/>
        <v>0</v>
      </c>
      <c r="W1299" s="2">
        <f t="shared" si="1290"/>
        <v>0</v>
      </c>
      <c r="X1299" s="2">
        <f t="shared" si="1291"/>
        <v>0</v>
      </c>
      <c r="Y1299" s="2">
        <f t="shared" si="1292"/>
        <v>0</v>
      </c>
      <c r="Z1299" s="2"/>
      <c r="AA1299" s="2">
        <v>56481265</v>
      </c>
      <c r="AB1299" s="2">
        <f t="shared" si="1293"/>
        <v>5743.69</v>
      </c>
      <c r="AC1299" s="2">
        <f t="shared" si="1294"/>
        <v>5743.69</v>
      </c>
      <c r="AD1299" s="2">
        <f>ROUND((((ET1299)-(EU1299))+AE1299),6)</f>
        <v>0</v>
      </c>
      <c r="AE1299" s="2">
        <f t="shared" si="1320"/>
        <v>0</v>
      </c>
      <c r="AF1299" s="2">
        <f t="shared" si="1320"/>
        <v>0</v>
      </c>
      <c r="AG1299" s="2">
        <f t="shared" si="1295"/>
        <v>0</v>
      </c>
      <c r="AH1299" s="2">
        <f t="shared" si="1321"/>
        <v>0</v>
      </c>
      <c r="AI1299" s="2">
        <f t="shared" si="1321"/>
        <v>0</v>
      </c>
      <c r="AJ1299" s="2">
        <f t="shared" si="1296"/>
        <v>0</v>
      </c>
      <c r="AK1299" s="2">
        <v>5743.69</v>
      </c>
      <c r="AL1299" s="2">
        <v>5743.69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92</v>
      </c>
      <c r="AU1299" s="2">
        <v>49</v>
      </c>
      <c r="AV1299" s="2">
        <v>1</v>
      </c>
      <c r="AW1299" s="2">
        <v>1.022</v>
      </c>
      <c r="AX1299" s="2"/>
      <c r="AY1299" s="2"/>
      <c r="AZ1299" s="2">
        <v>1</v>
      </c>
      <c r="BA1299" s="2">
        <v>1</v>
      </c>
      <c r="BB1299" s="2">
        <v>1</v>
      </c>
      <c r="BC1299" s="2">
        <v>1</v>
      </c>
      <c r="BD1299" s="2" t="s">
        <v>3</v>
      </c>
      <c r="BE1299" s="2" t="s">
        <v>3</v>
      </c>
      <c r="BF1299" s="2" t="s">
        <v>3</v>
      </c>
      <c r="BG1299" s="2" t="s">
        <v>3</v>
      </c>
      <c r="BH1299" s="2">
        <v>3</v>
      </c>
      <c r="BI1299" s="2">
        <v>1</v>
      </c>
      <c r="BJ1299" s="2" t="s">
        <v>242</v>
      </c>
      <c r="BK1299" s="2"/>
      <c r="BL1299" s="2"/>
      <c r="BM1299" s="2">
        <v>52</v>
      </c>
      <c r="BN1299" s="2">
        <v>0</v>
      </c>
      <c r="BO1299" s="2" t="s">
        <v>3</v>
      </c>
      <c r="BP1299" s="2">
        <v>0</v>
      </c>
      <c r="BQ1299" s="2">
        <v>30</v>
      </c>
      <c r="BR1299" s="2">
        <v>0</v>
      </c>
      <c r="BS1299" s="2">
        <v>1</v>
      </c>
      <c r="BT1299" s="2">
        <v>1</v>
      </c>
      <c r="BU1299" s="2">
        <v>1</v>
      </c>
      <c r="BV1299" s="2">
        <v>1</v>
      </c>
      <c r="BW1299" s="2">
        <v>1</v>
      </c>
      <c r="BX1299" s="2">
        <v>1</v>
      </c>
      <c r="BY1299" s="2" t="s">
        <v>3</v>
      </c>
      <c r="BZ1299" s="2">
        <v>92</v>
      </c>
      <c r="CA1299" s="2">
        <v>49</v>
      </c>
      <c r="CB1299" s="2" t="s">
        <v>3</v>
      </c>
      <c r="CC1299" s="2"/>
      <c r="CD1299" s="2"/>
      <c r="CE1299" s="2">
        <v>30</v>
      </c>
      <c r="CF1299" s="2">
        <v>0</v>
      </c>
      <c r="CG1299" s="2">
        <v>0</v>
      </c>
      <c r="CH1299" s="2"/>
      <c r="CI1299" s="2"/>
      <c r="CJ1299" s="2"/>
      <c r="CK1299" s="2"/>
      <c r="CL1299" s="2"/>
      <c r="CM1299" s="2">
        <v>0</v>
      </c>
      <c r="CN1299" s="2" t="s">
        <v>3</v>
      </c>
      <c r="CO1299" s="2">
        <v>0</v>
      </c>
      <c r="CP1299" s="2">
        <f t="shared" si="1297"/>
        <v>149.33000000000001</v>
      </c>
      <c r="CQ1299" s="2">
        <f t="shared" si="1298"/>
        <v>5870.05</v>
      </c>
      <c r="CR1299" s="2">
        <f>(ROUND((ROUND(((ET1299)*AV1299*1),2)*BB1299),2)+ROUND((ROUND(((AE1299-(EU1299))*AV1299*1),2)*BS1299),2))</f>
        <v>0</v>
      </c>
      <c r="CS1299" s="2">
        <f t="shared" si="1299"/>
        <v>0</v>
      </c>
      <c r="CT1299" s="2">
        <f t="shared" si="1300"/>
        <v>0</v>
      </c>
      <c r="CU1299" s="2">
        <f t="shared" si="1301"/>
        <v>0</v>
      </c>
      <c r="CV1299" s="2">
        <f t="shared" si="1302"/>
        <v>0</v>
      </c>
      <c r="CW1299" s="2">
        <f t="shared" si="1303"/>
        <v>0</v>
      </c>
      <c r="CX1299" s="2">
        <f t="shared" si="1304"/>
        <v>0</v>
      </c>
      <c r="CY1299" s="2">
        <f t="shared" si="1305"/>
        <v>0</v>
      </c>
      <c r="CZ1299" s="2">
        <f t="shared" si="1306"/>
        <v>0</v>
      </c>
      <c r="DA1299" s="2"/>
      <c r="DB1299" s="2"/>
      <c r="DC1299" s="2" t="s">
        <v>3</v>
      </c>
      <c r="DD1299" s="2" t="s">
        <v>3</v>
      </c>
      <c r="DE1299" s="2" t="s">
        <v>3</v>
      </c>
      <c r="DF1299" s="2" t="s">
        <v>3</v>
      </c>
      <c r="DG1299" s="2" t="s">
        <v>3</v>
      </c>
      <c r="DH1299" s="2" t="s">
        <v>3</v>
      </c>
      <c r="DI1299" s="2" t="s">
        <v>3</v>
      </c>
      <c r="DJ1299" s="2" t="s">
        <v>3</v>
      </c>
      <c r="DK1299" s="2" t="s">
        <v>3</v>
      </c>
      <c r="DL1299" s="2" t="s">
        <v>3</v>
      </c>
      <c r="DM1299" s="2" t="s">
        <v>3</v>
      </c>
      <c r="DN1299" s="2">
        <v>0</v>
      </c>
      <c r="DO1299" s="2">
        <v>0</v>
      </c>
      <c r="DP1299" s="2">
        <v>1</v>
      </c>
      <c r="DQ1299" s="2">
        <v>1</v>
      </c>
      <c r="DR1299" s="2"/>
      <c r="DS1299" s="2"/>
      <c r="DT1299" s="2"/>
      <c r="DU1299" s="2">
        <v>1009</v>
      </c>
      <c r="DV1299" s="2" t="s">
        <v>32</v>
      </c>
      <c r="DW1299" s="2" t="s">
        <v>32</v>
      </c>
      <c r="DX1299" s="2">
        <v>1000</v>
      </c>
      <c r="DY1299" s="2"/>
      <c r="DZ1299" s="2" t="s">
        <v>3</v>
      </c>
      <c r="EA1299" s="2" t="s">
        <v>3</v>
      </c>
      <c r="EB1299" s="2" t="s">
        <v>3</v>
      </c>
      <c r="EC1299" s="2" t="s">
        <v>3</v>
      </c>
      <c r="ED1299" s="2"/>
      <c r="EE1299" s="2">
        <v>55586490</v>
      </c>
      <c r="EF1299" s="2">
        <v>30</v>
      </c>
      <c r="EG1299" s="2" t="s">
        <v>117</v>
      </c>
      <c r="EH1299" s="2">
        <v>0</v>
      </c>
      <c r="EI1299" s="2" t="s">
        <v>3</v>
      </c>
      <c r="EJ1299" s="2">
        <v>1</v>
      </c>
      <c r="EK1299" s="2">
        <v>52</v>
      </c>
      <c r="EL1299" s="2" t="s">
        <v>643</v>
      </c>
      <c r="EM1299" s="2" t="s">
        <v>644</v>
      </c>
      <c r="EN1299" s="2"/>
      <c r="EO1299" s="2" t="s">
        <v>3</v>
      </c>
      <c r="EP1299" s="2"/>
      <c r="EQ1299" s="2">
        <v>0</v>
      </c>
      <c r="ER1299" s="2">
        <v>5743.69</v>
      </c>
      <c r="ES1299" s="2">
        <v>5743.69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>
        <v>0</v>
      </c>
      <c r="FR1299" s="2">
        <v>0</v>
      </c>
      <c r="FS1299" s="2">
        <v>0</v>
      </c>
      <c r="FT1299" s="2"/>
      <c r="FU1299" s="2"/>
      <c r="FV1299" s="2"/>
      <c r="FW1299" s="2"/>
      <c r="FX1299" s="2">
        <v>92</v>
      </c>
      <c r="FY1299" s="2">
        <v>49</v>
      </c>
      <c r="FZ1299" s="2"/>
      <c r="GA1299" s="2" t="s">
        <v>3</v>
      </c>
      <c r="GB1299" s="2"/>
      <c r="GC1299" s="2"/>
      <c r="GD1299" s="2">
        <v>1</v>
      </c>
      <c r="GE1299" s="2"/>
      <c r="GF1299" s="2">
        <v>1611312075</v>
      </c>
      <c r="GG1299" s="2">
        <v>2</v>
      </c>
      <c r="GH1299" s="2">
        <v>1</v>
      </c>
      <c r="GI1299" s="2">
        <v>-2</v>
      </c>
      <c r="GJ1299" s="2">
        <v>0</v>
      </c>
      <c r="GK1299" s="2">
        <v>0</v>
      </c>
      <c r="GL1299" s="2">
        <f t="shared" si="1307"/>
        <v>0</v>
      </c>
      <c r="GM1299" s="2">
        <f t="shared" si="1308"/>
        <v>149.33000000000001</v>
      </c>
      <c r="GN1299" s="2">
        <f t="shared" si="1309"/>
        <v>149.33000000000001</v>
      </c>
      <c r="GO1299" s="2">
        <f t="shared" si="1310"/>
        <v>0</v>
      </c>
      <c r="GP1299" s="2">
        <f t="shared" si="1311"/>
        <v>0</v>
      </c>
      <c r="GQ1299" s="2"/>
      <c r="GR1299" s="2">
        <v>0</v>
      </c>
      <c r="GS1299" s="2">
        <v>3</v>
      </c>
      <c r="GT1299" s="2">
        <v>0</v>
      </c>
      <c r="GU1299" s="2" t="s">
        <v>3</v>
      </c>
      <c r="GV1299" s="2">
        <f t="shared" si="1312"/>
        <v>0</v>
      </c>
      <c r="GW1299" s="2">
        <v>1</v>
      </c>
      <c r="GX1299" s="2">
        <f t="shared" si="1313"/>
        <v>0</v>
      </c>
      <c r="GY1299" s="2"/>
      <c r="GZ1299" s="2"/>
      <c r="HA1299" s="2">
        <v>0</v>
      </c>
      <c r="HB1299" s="2">
        <v>0</v>
      </c>
      <c r="HC1299" s="2">
        <f t="shared" si="1314"/>
        <v>0</v>
      </c>
      <c r="HD1299" s="2"/>
      <c r="HE1299" s="2" t="s">
        <v>3</v>
      </c>
      <c r="HF1299" s="2" t="s">
        <v>3</v>
      </c>
      <c r="HG1299" s="2"/>
      <c r="HH1299" s="2"/>
      <c r="HI1299" s="2"/>
      <c r="HJ1299" s="2"/>
      <c r="HK1299" s="2"/>
      <c r="HL1299" s="2"/>
      <c r="HM1299" s="2" t="s">
        <v>3</v>
      </c>
      <c r="HN1299" s="2" t="s">
        <v>3</v>
      </c>
      <c r="HO1299" s="2" t="s">
        <v>3</v>
      </c>
      <c r="HP1299" s="2" t="s">
        <v>3</v>
      </c>
      <c r="HQ1299" s="2" t="s">
        <v>3</v>
      </c>
      <c r="HR1299" s="2"/>
      <c r="HS1299" s="2">
        <v>0</v>
      </c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>
        <v>0</v>
      </c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</row>
    <row r="1300" spans="1:255" x14ac:dyDescent="0.25">
      <c r="A1300">
        <v>18</v>
      </c>
      <c r="B1300">
        <v>1</v>
      </c>
      <c r="C1300">
        <v>1308</v>
      </c>
      <c r="E1300" t="s">
        <v>646</v>
      </c>
      <c r="F1300" t="s">
        <v>240</v>
      </c>
      <c r="G1300" t="s">
        <v>241</v>
      </c>
      <c r="H1300" t="s">
        <v>32</v>
      </c>
      <c r="I1300">
        <f>I1296*J1300</f>
        <v>2.5440000000000001E-2</v>
      </c>
      <c r="J1300">
        <v>0.35993208828522916</v>
      </c>
      <c r="K1300">
        <v>0.35993199999999997</v>
      </c>
      <c r="O1300">
        <f t="shared" si="1283"/>
        <v>2362.4</v>
      </c>
      <c r="P1300">
        <f t="shared" si="1284"/>
        <v>2362.4</v>
      </c>
      <c r="Q1300">
        <f>(ROUND((ROUND(((ET1300)*AV1300*I1300),2)*BB1300),2)+ROUND((ROUND(((AE1300-(EU1300))*AV1300*I1300),2)*BS1300),2))</f>
        <v>0</v>
      </c>
      <c r="R1300">
        <f t="shared" si="1285"/>
        <v>0</v>
      </c>
      <c r="S1300">
        <f t="shared" si="1286"/>
        <v>0</v>
      </c>
      <c r="T1300">
        <f t="shared" si="1287"/>
        <v>0</v>
      </c>
      <c r="U1300">
        <f t="shared" si="1288"/>
        <v>0</v>
      </c>
      <c r="V1300">
        <f t="shared" si="1289"/>
        <v>0</v>
      </c>
      <c r="W1300">
        <f t="shared" si="1290"/>
        <v>0</v>
      </c>
      <c r="X1300">
        <f t="shared" si="1291"/>
        <v>0</v>
      </c>
      <c r="Y1300">
        <f t="shared" si="1292"/>
        <v>0</v>
      </c>
      <c r="AA1300">
        <v>56481267</v>
      </c>
      <c r="AB1300">
        <f t="shared" si="1293"/>
        <v>5743.69</v>
      </c>
      <c r="AC1300">
        <f t="shared" si="1294"/>
        <v>5743.69</v>
      </c>
      <c r="AD1300">
        <f>ROUND((((ET1300)-(EU1300))+AE1300),6)</f>
        <v>0</v>
      </c>
      <c r="AE1300">
        <f t="shared" si="1320"/>
        <v>0</v>
      </c>
      <c r="AF1300">
        <f t="shared" si="1320"/>
        <v>0</v>
      </c>
      <c r="AG1300">
        <f t="shared" si="1295"/>
        <v>0</v>
      </c>
      <c r="AH1300">
        <f t="shared" si="1321"/>
        <v>0</v>
      </c>
      <c r="AI1300">
        <f t="shared" si="1321"/>
        <v>0</v>
      </c>
      <c r="AJ1300">
        <f t="shared" si="1296"/>
        <v>0</v>
      </c>
      <c r="AK1300">
        <v>5743.69</v>
      </c>
      <c r="AL1300">
        <v>5743.69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92</v>
      </c>
      <c r="AU1300">
        <v>49</v>
      </c>
      <c r="AV1300">
        <v>1</v>
      </c>
      <c r="AW1300">
        <v>1.022</v>
      </c>
      <c r="AZ1300">
        <v>1</v>
      </c>
      <c r="BA1300">
        <v>1</v>
      </c>
      <c r="BB1300">
        <v>1</v>
      </c>
      <c r="BC1300">
        <v>15.82</v>
      </c>
      <c r="BD1300" t="s">
        <v>3</v>
      </c>
      <c r="BE1300" t="s">
        <v>3</v>
      </c>
      <c r="BF1300" t="s">
        <v>3</v>
      </c>
      <c r="BG1300" t="s">
        <v>3</v>
      </c>
      <c r="BH1300">
        <v>3</v>
      </c>
      <c r="BI1300">
        <v>1</v>
      </c>
      <c r="BJ1300" t="s">
        <v>242</v>
      </c>
      <c r="BM1300">
        <v>52</v>
      </c>
      <c r="BN1300">
        <v>0</v>
      </c>
      <c r="BO1300" t="s">
        <v>240</v>
      </c>
      <c r="BP1300">
        <v>1</v>
      </c>
      <c r="BQ1300">
        <v>30</v>
      </c>
      <c r="BR1300">
        <v>0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 t="s">
        <v>3</v>
      </c>
      <c r="BZ1300">
        <v>92</v>
      </c>
      <c r="CA1300">
        <v>49</v>
      </c>
      <c r="CB1300" t="s">
        <v>3</v>
      </c>
      <c r="CE1300">
        <v>30</v>
      </c>
      <c r="CF1300">
        <v>0</v>
      </c>
      <c r="CG1300">
        <v>0</v>
      </c>
      <c r="CM1300">
        <v>0</v>
      </c>
      <c r="CN1300" t="s">
        <v>3</v>
      </c>
      <c r="CO1300">
        <v>0</v>
      </c>
      <c r="CP1300">
        <f t="shared" si="1297"/>
        <v>2362.4</v>
      </c>
      <c r="CQ1300">
        <f t="shared" si="1298"/>
        <v>92864.19</v>
      </c>
      <c r="CR1300">
        <f>(ROUND((ROUND(((ET1300)*AV1300*1),2)*BB1300),2)+ROUND((ROUND(((AE1300-(EU1300))*AV1300*1),2)*BS1300),2))</f>
        <v>0</v>
      </c>
      <c r="CS1300">
        <f t="shared" si="1299"/>
        <v>0</v>
      </c>
      <c r="CT1300">
        <f t="shared" si="1300"/>
        <v>0</v>
      </c>
      <c r="CU1300">
        <f t="shared" si="1301"/>
        <v>0</v>
      </c>
      <c r="CV1300">
        <f t="shared" si="1302"/>
        <v>0</v>
      </c>
      <c r="CW1300">
        <f t="shared" si="1303"/>
        <v>0</v>
      </c>
      <c r="CX1300">
        <f t="shared" si="1304"/>
        <v>0</v>
      </c>
      <c r="CY1300">
        <f t="shared" si="1305"/>
        <v>0</v>
      </c>
      <c r="CZ1300">
        <f t="shared" si="1306"/>
        <v>0</v>
      </c>
      <c r="DC1300" t="s">
        <v>3</v>
      </c>
      <c r="DD1300" t="s">
        <v>3</v>
      </c>
      <c r="DE1300" t="s">
        <v>3</v>
      </c>
      <c r="DF1300" t="s">
        <v>3</v>
      </c>
      <c r="DG1300" t="s">
        <v>3</v>
      </c>
      <c r="DH1300" t="s">
        <v>3</v>
      </c>
      <c r="DI1300" t="s">
        <v>3</v>
      </c>
      <c r="DJ1300" t="s">
        <v>3</v>
      </c>
      <c r="DK1300" t="s">
        <v>3</v>
      </c>
      <c r="DL1300" t="s">
        <v>3</v>
      </c>
      <c r="DM1300" t="s">
        <v>3</v>
      </c>
      <c r="DN1300">
        <v>0</v>
      </c>
      <c r="DO1300">
        <v>0</v>
      </c>
      <c r="DP1300">
        <v>1</v>
      </c>
      <c r="DQ1300">
        <v>1</v>
      </c>
      <c r="DU1300">
        <v>1009</v>
      </c>
      <c r="DV1300" t="s">
        <v>32</v>
      </c>
      <c r="DW1300" t="s">
        <v>32</v>
      </c>
      <c r="DX1300">
        <v>1000</v>
      </c>
      <c r="DZ1300" t="s">
        <v>3</v>
      </c>
      <c r="EA1300" t="s">
        <v>3</v>
      </c>
      <c r="EB1300" t="s">
        <v>3</v>
      </c>
      <c r="EC1300" t="s">
        <v>3</v>
      </c>
      <c r="EE1300">
        <v>55586490</v>
      </c>
      <c r="EF1300">
        <v>30</v>
      </c>
      <c r="EG1300" t="s">
        <v>117</v>
      </c>
      <c r="EH1300">
        <v>0</v>
      </c>
      <c r="EI1300" t="s">
        <v>3</v>
      </c>
      <c r="EJ1300">
        <v>1</v>
      </c>
      <c r="EK1300">
        <v>52</v>
      </c>
      <c r="EL1300" t="s">
        <v>643</v>
      </c>
      <c r="EM1300" t="s">
        <v>644</v>
      </c>
      <c r="EO1300" t="s">
        <v>3</v>
      </c>
      <c r="EQ1300">
        <v>0</v>
      </c>
      <c r="ER1300">
        <v>5743.69</v>
      </c>
      <c r="ES1300">
        <v>5743.69</v>
      </c>
      <c r="ET1300">
        <v>0</v>
      </c>
      <c r="EU1300">
        <v>0</v>
      </c>
      <c r="EV1300">
        <v>0</v>
      </c>
      <c r="EW1300">
        <v>0</v>
      </c>
      <c r="EX1300">
        <v>0</v>
      </c>
      <c r="FQ1300">
        <v>0</v>
      </c>
      <c r="FR1300">
        <v>0</v>
      </c>
      <c r="FS1300">
        <v>0</v>
      </c>
      <c r="FX1300">
        <v>92</v>
      </c>
      <c r="FY1300">
        <v>49</v>
      </c>
      <c r="GA1300" t="s">
        <v>3</v>
      </c>
      <c r="GD1300">
        <v>1</v>
      </c>
      <c r="GF1300">
        <v>1611312075</v>
      </c>
      <c r="GG1300">
        <v>2</v>
      </c>
      <c r="GH1300">
        <v>1</v>
      </c>
      <c r="GI1300">
        <v>2</v>
      </c>
      <c r="GJ1300">
        <v>0</v>
      </c>
      <c r="GK1300">
        <v>0</v>
      </c>
      <c r="GL1300">
        <f t="shared" si="1307"/>
        <v>0</v>
      </c>
      <c r="GM1300">
        <f t="shared" si="1308"/>
        <v>2362.4</v>
      </c>
      <c r="GN1300">
        <f t="shared" si="1309"/>
        <v>2362.4</v>
      </c>
      <c r="GO1300">
        <f t="shared" si="1310"/>
        <v>0</v>
      </c>
      <c r="GP1300">
        <f t="shared" si="1311"/>
        <v>0</v>
      </c>
      <c r="GR1300">
        <v>0</v>
      </c>
      <c r="GS1300">
        <v>3</v>
      </c>
      <c r="GT1300">
        <v>0</v>
      </c>
      <c r="GU1300" t="s">
        <v>3</v>
      </c>
      <c r="GV1300">
        <f t="shared" si="1312"/>
        <v>0</v>
      </c>
      <c r="GW1300">
        <v>1</v>
      </c>
      <c r="GX1300">
        <f t="shared" si="1313"/>
        <v>0</v>
      </c>
      <c r="HA1300">
        <v>0</v>
      </c>
      <c r="HB1300">
        <v>0</v>
      </c>
      <c r="HC1300">
        <f t="shared" si="1314"/>
        <v>0</v>
      </c>
      <c r="HE1300" t="s">
        <v>3</v>
      </c>
      <c r="HF1300" t="s">
        <v>3</v>
      </c>
      <c r="HM1300" t="s">
        <v>3</v>
      </c>
      <c r="HN1300" t="s">
        <v>3</v>
      </c>
      <c r="HO1300" t="s">
        <v>3</v>
      </c>
      <c r="HP1300" t="s">
        <v>3</v>
      </c>
      <c r="HQ1300" t="s">
        <v>3</v>
      </c>
      <c r="HS1300">
        <v>0</v>
      </c>
      <c r="IK1300">
        <v>0</v>
      </c>
    </row>
    <row r="1302" spans="1:255" ht="13" x14ac:dyDescent="0.3">
      <c r="A1302" s="3">
        <v>51</v>
      </c>
      <c r="B1302" s="3">
        <f>B1275</f>
        <v>1</v>
      </c>
      <c r="C1302" s="3">
        <f>A1275</f>
        <v>4</v>
      </c>
      <c r="D1302" s="3">
        <f>ROW(A1275)</f>
        <v>1275</v>
      </c>
      <c r="E1302" s="3"/>
      <c r="F1302" s="3" t="str">
        <f>IF(F1275&lt;&gt;"",F1275,"")</f>
        <v/>
      </c>
      <c r="G1302" s="3" t="str">
        <f>IF(G1275&lt;&gt;"",G1275,"")</f>
        <v>Замена приямков №1,2,3,4 спуска в подвал в осях А-Б/2-3, А-Б/21-23, 3/Е-Ж, 21/Е-Ж (КР-20)</v>
      </c>
      <c r="H1302" s="3">
        <v>0</v>
      </c>
      <c r="I1302" s="3"/>
      <c r="J1302" s="3"/>
      <c r="K1302" s="3"/>
      <c r="L1302" s="3"/>
      <c r="M1302" s="3"/>
      <c r="N1302" s="3"/>
      <c r="O1302" s="3">
        <f t="shared" ref="O1302:T1302" si="1322">ROUND(AB1302,2)</f>
        <v>14737.05</v>
      </c>
      <c r="P1302" s="3">
        <f t="shared" si="1322"/>
        <v>13124.61</v>
      </c>
      <c r="Q1302" s="3">
        <f t="shared" si="1322"/>
        <v>794.64</v>
      </c>
      <c r="R1302" s="3">
        <f t="shared" si="1322"/>
        <v>78.17</v>
      </c>
      <c r="S1302" s="3">
        <f t="shared" si="1322"/>
        <v>817.8</v>
      </c>
      <c r="T1302" s="3">
        <f t="shared" si="1322"/>
        <v>0</v>
      </c>
      <c r="U1302" s="3">
        <f>AH1302</f>
        <v>63.872954917199991</v>
      </c>
      <c r="V1302" s="3">
        <f>AI1302</f>
        <v>0</v>
      </c>
      <c r="W1302" s="3">
        <f>ROUND(AJ1302,2)</f>
        <v>0</v>
      </c>
      <c r="X1302" s="3">
        <f>ROUND(AK1302,2)</f>
        <v>827.41</v>
      </c>
      <c r="Y1302" s="3">
        <f>ROUND(AL1302,2)</f>
        <v>443.47</v>
      </c>
      <c r="Z1302" s="3"/>
      <c r="AA1302" s="3"/>
      <c r="AB1302" s="3">
        <f>ROUND(SUMIF(AA1279:AA1300,"=56481265",O1279:O1300),2)</f>
        <v>14737.05</v>
      </c>
      <c r="AC1302" s="3">
        <f>ROUND(SUMIF(AA1279:AA1300,"=56481265",P1279:P1300),2)</f>
        <v>13124.61</v>
      </c>
      <c r="AD1302" s="3">
        <f>ROUND(SUMIF(AA1279:AA1300,"=56481265",Q1279:Q1300),2)</f>
        <v>794.64</v>
      </c>
      <c r="AE1302" s="3">
        <f>ROUND(SUMIF(AA1279:AA1300,"=56481265",R1279:R1300),2)</f>
        <v>78.17</v>
      </c>
      <c r="AF1302" s="3">
        <f>ROUND(SUMIF(AA1279:AA1300,"=56481265",S1279:S1300),2)</f>
        <v>817.8</v>
      </c>
      <c r="AG1302" s="3">
        <f>ROUND(SUMIF(AA1279:AA1300,"=56481265",T1279:T1300),2)</f>
        <v>0</v>
      </c>
      <c r="AH1302" s="3">
        <f>SUMIF(AA1279:AA1300,"=56481265",U1279:U1300)</f>
        <v>63.872954917199991</v>
      </c>
      <c r="AI1302" s="3">
        <f>SUMIF(AA1279:AA1300,"=56481265",V1279:V1300)</f>
        <v>0</v>
      </c>
      <c r="AJ1302" s="3">
        <f>ROUND(SUMIF(AA1279:AA1300,"=56481265",W1279:W1300),2)</f>
        <v>0</v>
      </c>
      <c r="AK1302" s="3">
        <f>ROUND(SUMIF(AA1279:AA1300,"=56481265",X1279:X1300),2)</f>
        <v>827.41</v>
      </c>
      <c r="AL1302" s="3">
        <f>ROUND(SUMIF(AA1279:AA1300,"=56481265",Y1279:Y1300),2)</f>
        <v>443.47</v>
      </c>
      <c r="AM1302" s="3"/>
      <c r="AN1302" s="3"/>
      <c r="AO1302" s="3">
        <f t="shared" ref="AO1302:BD1302" si="1323">ROUND(BX1302,2)</f>
        <v>0</v>
      </c>
      <c r="AP1302" s="3">
        <f t="shared" si="1323"/>
        <v>0</v>
      </c>
      <c r="AQ1302" s="3">
        <f t="shared" si="1323"/>
        <v>0</v>
      </c>
      <c r="AR1302" s="3">
        <f t="shared" si="1323"/>
        <v>16007.93</v>
      </c>
      <c r="AS1302" s="3">
        <f t="shared" si="1323"/>
        <v>16007.93</v>
      </c>
      <c r="AT1302" s="3">
        <f t="shared" si="1323"/>
        <v>0</v>
      </c>
      <c r="AU1302" s="3">
        <f t="shared" si="1323"/>
        <v>0</v>
      </c>
      <c r="AV1302" s="3">
        <f t="shared" si="1323"/>
        <v>13124.61</v>
      </c>
      <c r="AW1302" s="3">
        <f t="shared" si="1323"/>
        <v>13124.61</v>
      </c>
      <c r="AX1302" s="3">
        <f t="shared" si="1323"/>
        <v>0</v>
      </c>
      <c r="AY1302" s="3">
        <f t="shared" si="1323"/>
        <v>13124.61</v>
      </c>
      <c r="AZ1302" s="3">
        <f t="shared" si="1323"/>
        <v>0</v>
      </c>
      <c r="BA1302" s="3">
        <f t="shared" si="1323"/>
        <v>0</v>
      </c>
      <c r="BB1302" s="3">
        <f t="shared" si="1323"/>
        <v>0</v>
      </c>
      <c r="BC1302" s="3">
        <f t="shared" si="1323"/>
        <v>0</v>
      </c>
      <c r="BD1302" s="3">
        <f t="shared" si="1323"/>
        <v>0</v>
      </c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>
        <f>ROUND(SUMIF(AA1279:AA1300,"=56481265",FQ1279:FQ1300),2)</f>
        <v>0</v>
      </c>
      <c r="BY1302" s="3">
        <f>ROUND(SUMIF(AA1279:AA1300,"=56481265",FR1279:FR1300),2)</f>
        <v>0</v>
      </c>
      <c r="BZ1302" s="3">
        <f>ROUND(SUMIF(AA1279:AA1300,"=56481265",GL1279:GL1300),2)</f>
        <v>0</v>
      </c>
      <c r="CA1302" s="3">
        <f>ROUND(SUMIF(AA1279:AA1300,"=56481265",GM1279:GM1300),2)</f>
        <v>16007.93</v>
      </c>
      <c r="CB1302" s="3">
        <f>ROUND(SUMIF(AA1279:AA1300,"=56481265",GN1279:GN1300),2)</f>
        <v>16007.93</v>
      </c>
      <c r="CC1302" s="3">
        <f>ROUND(SUMIF(AA1279:AA1300,"=56481265",GO1279:GO1300),2)</f>
        <v>0</v>
      </c>
      <c r="CD1302" s="3">
        <f>ROUND(SUMIF(AA1279:AA1300,"=56481265",GP1279:GP1300),2)</f>
        <v>0</v>
      </c>
      <c r="CE1302" s="3">
        <f>AC1302-BX1302</f>
        <v>13124.61</v>
      </c>
      <c r="CF1302" s="3">
        <f>AC1302-BY1302</f>
        <v>13124.61</v>
      </c>
      <c r="CG1302" s="3">
        <f>BX1302-BZ1302</f>
        <v>0</v>
      </c>
      <c r="CH1302" s="3">
        <f>AC1302-BX1302-BY1302+BZ1302</f>
        <v>13124.61</v>
      </c>
      <c r="CI1302" s="3">
        <f>BY1302-BZ1302</f>
        <v>0</v>
      </c>
      <c r="CJ1302" s="3">
        <f>ROUND(SUMIF(AA1279:AA1300,"=56481265",GX1279:GX1300),2)</f>
        <v>0</v>
      </c>
      <c r="CK1302" s="3">
        <f>ROUND(SUMIF(AA1279:AA1300,"=56481265",GY1279:GY1300),2)</f>
        <v>0</v>
      </c>
      <c r="CL1302" s="3">
        <f>ROUND(SUMIF(AA1279:AA1300,"=56481265",GZ1279:GZ1300),2)</f>
        <v>0</v>
      </c>
      <c r="CM1302" s="3">
        <f>ROUND(SUMIF(AA1279:AA1300,"=56481265",HD1279:HD1300),2)</f>
        <v>0</v>
      </c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4">
        <f t="shared" ref="DG1302:DL1302" si="1324">ROUND(DT1302,2)</f>
        <v>206596.49</v>
      </c>
      <c r="DH1302" s="4">
        <f t="shared" si="1324"/>
        <v>156326.06</v>
      </c>
      <c r="DI1302" s="4">
        <f t="shared" si="1324"/>
        <v>11163.23</v>
      </c>
      <c r="DJ1302" s="4">
        <f t="shared" si="1324"/>
        <v>3738.09</v>
      </c>
      <c r="DK1302" s="4">
        <f t="shared" si="1324"/>
        <v>39107.199999999997</v>
      </c>
      <c r="DL1302" s="4">
        <f t="shared" si="1324"/>
        <v>0</v>
      </c>
      <c r="DM1302" s="4">
        <f>DZ1302</f>
        <v>63.872954917199991</v>
      </c>
      <c r="DN1302" s="4">
        <f>EA1302</f>
        <v>0</v>
      </c>
      <c r="DO1302" s="4">
        <f>ROUND(EB1302,2)</f>
        <v>0</v>
      </c>
      <c r="DP1302" s="4">
        <f>ROUND(EC1302,2)</f>
        <v>39566.800000000003</v>
      </c>
      <c r="DQ1302" s="4">
        <f>ROUND(ED1302,2)</f>
        <v>21207.23</v>
      </c>
      <c r="DR1302" s="4"/>
      <c r="DS1302" s="4"/>
      <c r="DT1302" s="4">
        <f>ROUND(SUMIF(AA1279:AA1300,"=56481267",O1279:O1300),2)</f>
        <v>206596.49</v>
      </c>
      <c r="DU1302" s="4">
        <f>ROUND(SUMIF(AA1279:AA1300,"=56481267",P1279:P1300),2)</f>
        <v>156326.06</v>
      </c>
      <c r="DV1302" s="4">
        <f>ROUND(SUMIF(AA1279:AA1300,"=56481267",Q1279:Q1300),2)</f>
        <v>11163.23</v>
      </c>
      <c r="DW1302" s="4">
        <f>ROUND(SUMIF(AA1279:AA1300,"=56481267",R1279:R1300),2)</f>
        <v>3738.09</v>
      </c>
      <c r="DX1302" s="4">
        <f>ROUND(SUMIF(AA1279:AA1300,"=56481267",S1279:S1300),2)</f>
        <v>39107.199999999997</v>
      </c>
      <c r="DY1302" s="4">
        <f>ROUND(SUMIF(AA1279:AA1300,"=56481267",T1279:T1300),2)</f>
        <v>0</v>
      </c>
      <c r="DZ1302" s="4">
        <f>SUMIF(AA1279:AA1300,"=56481267",U1279:U1300)</f>
        <v>63.872954917199991</v>
      </c>
      <c r="EA1302" s="4">
        <f>SUMIF(AA1279:AA1300,"=56481267",V1279:V1300)</f>
        <v>0</v>
      </c>
      <c r="EB1302" s="4">
        <f>ROUND(SUMIF(AA1279:AA1300,"=56481267",W1279:W1300),2)</f>
        <v>0</v>
      </c>
      <c r="EC1302" s="4">
        <f>ROUND(SUMIF(AA1279:AA1300,"=56481267",X1279:X1300),2)</f>
        <v>39566.800000000003</v>
      </c>
      <c r="ED1302" s="4">
        <f>ROUND(SUMIF(AA1279:AA1300,"=56481267",Y1279:Y1300),2)</f>
        <v>21207.23</v>
      </c>
      <c r="EE1302" s="4"/>
      <c r="EF1302" s="4"/>
      <c r="EG1302" s="4">
        <f t="shared" ref="EG1302:EV1302" si="1325">ROUND(FP1302,2)</f>
        <v>0</v>
      </c>
      <c r="EH1302" s="4">
        <f t="shared" si="1325"/>
        <v>0</v>
      </c>
      <c r="EI1302" s="4">
        <f t="shared" si="1325"/>
        <v>0</v>
      </c>
      <c r="EJ1302" s="4">
        <f t="shared" si="1325"/>
        <v>267370.52</v>
      </c>
      <c r="EK1302" s="4">
        <f t="shared" si="1325"/>
        <v>267370.52</v>
      </c>
      <c r="EL1302" s="4">
        <f t="shared" si="1325"/>
        <v>0</v>
      </c>
      <c r="EM1302" s="4">
        <f t="shared" si="1325"/>
        <v>0</v>
      </c>
      <c r="EN1302" s="4">
        <f t="shared" si="1325"/>
        <v>156326.06</v>
      </c>
      <c r="EO1302" s="4">
        <f t="shared" si="1325"/>
        <v>156326.06</v>
      </c>
      <c r="EP1302" s="4">
        <f t="shared" si="1325"/>
        <v>0</v>
      </c>
      <c r="EQ1302" s="4">
        <f t="shared" si="1325"/>
        <v>156326.06</v>
      </c>
      <c r="ER1302" s="4">
        <f t="shared" si="1325"/>
        <v>0</v>
      </c>
      <c r="ES1302" s="4">
        <f t="shared" si="1325"/>
        <v>0</v>
      </c>
      <c r="ET1302" s="4">
        <f t="shared" si="1325"/>
        <v>0</v>
      </c>
      <c r="EU1302" s="4">
        <f t="shared" si="1325"/>
        <v>0</v>
      </c>
      <c r="EV1302" s="4">
        <f t="shared" si="1325"/>
        <v>0</v>
      </c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>
        <f>ROUND(SUMIF(AA1279:AA1300,"=56481267",FQ1279:FQ1300),2)</f>
        <v>0</v>
      </c>
      <c r="FQ1302" s="4">
        <f>ROUND(SUMIF(AA1279:AA1300,"=56481267",FR1279:FR1300),2)</f>
        <v>0</v>
      </c>
      <c r="FR1302" s="4">
        <f>ROUND(SUMIF(AA1279:AA1300,"=56481267",GL1279:GL1300),2)</f>
        <v>0</v>
      </c>
      <c r="FS1302" s="4">
        <f>ROUND(SUMIF(AA1279:AA1300,"=56481267",GM1279:GM1300),2)</f>
        <v>267370.52</v>
      </c>
      <c r="FT1302" s="4">
        <f>ROUND(SUMIF(AA1279:AA1300,"=56481267",GN1279:GN1300),2)</f>
        <v>267370.52</v>
      </c>
      <c r="FU1302" s="4">
        <f>ROUND(SUMIF(AA1279:AA1300,"=56481267",GO1279:GO1300),2)</f>
        <v>0</v>
      </c>
      <c r="FV1302" s="4">
        <f>ROUND(SUMIF(AA1279:AA1300,"=56481267",GP1279:GP1300),2)</f>
        <v>0</v>
      </c>
      <c r="FW1302" s="4">
        <f>DU1302-FP1302</f>
        <v>156326.06</v>
      </c>
      <c r="FX1302" s="4">
        <f>DU1302-FQ1302</f>
        <v>156326.06</v>
      </c>
      <c r="FY1302" s="4">
        <f>FP1302-FR1302</f>
        <v>0</v>
      </c>
      <c r="FZ1302" s="4">
        <f>DU1302-FP1302-FQ1302+FR1302</f>
        <v>156326.06</v>
      </c>
      <c r="GA1302" s="4">
        <f>FQ1302-FR1302</f>
        <v>0</v>
      </c>
      <c r="GB1302" s="4">
        <f>ROUND(SUMIF(AA1279:AA1300,"=56481267",GX1279:GX1300),2)</f>
        <v>0</v>
      </c>
      <c r="GC1302" s="4">
        <f>ROUND(SUMIF(AA1279:AA1300,"=56481267",GY1279:GY1300),2)</f>
        <v>0</v>
      </c>
      <c r="GD1302" s="4">
        <f>ROUND(SUMIF(AA1279:AA1300,"=56481267",GZ1279:GZ1300),2)</f>
        <v>0</v>
      </c>
      <c r="GE1302" s="4">
        <f>ROUND(SUMIF(AA1279:AA1300,"=56481267",HD1279:HD1300),2)</f>
        <v>0</v>
      </c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>
        <v>0</v>
      </c>
    </row>
    <row r="1304" spans="1:255" ht="13" x14ac:dyDescent="0.3">
      <c r="A1304" s="5">
        <v>50</v>
      </c>
      <c r="B1304" s="5">
        <v>0</v>
      </c>
      <c r="C1304" s="5">
        <v>0</v>
      </c>
      <c r="D1304" s="5">
        <v>1</v>
      </c>
      <c r="E1304" s="5">
        <v>201</v>
      </c>
      <c r="F1304" s="5">
        <f>ROUND(Source!O1302,O1304)</f>
        <v>14737.05</v>
      </c>
      <c r="G1304" s="5" t="s">
        <v>57</v>
      </c>
      <c r="H1304" s="5" t="s">
        <v>58</v>
      </c>
      <c r="I1304" s="5"/>
      <c r="J1304" s="5"/>
      <c r="K1304" s="5">
        <v>201</v>
      </c>
      <c r="L1304" s="5">
        <v>1</v>
      </c>
      <c r="M1304" s="5">
        <v>3</v>
      </c>
      <c r="N1304" s="5" t="s">
        <v>3</v>
      </c>
      <c r="O1304" s="5">
        <v>2</v>
      </c>
      <c r="P1304" s="5">
        <f>ROUND(Source!DG1302,O1304)</f>
        <v>206596.49</v>
      </c>
      <c r="Q1304" s="5"/>
      <c r="R1304" s="5"/>
      <c r="S1304" s="5"/>
      <c r="T1304" s="5"/>
      <c r="U1304" s="5"/>
      <c r="V1304" s="5"/>
      <c r="W1304" s="5">
        <v>14737.05</v>
      </c>
      <c r="X1304" s="5">
        <v>1</v>
      </c>
      <c r="Y1304" s="5">
        <v>14737.05</v>
      </c>
      <c r="Z1304" s="5">
        <v>206596.49</v>
      </c>
      <c r="AA1304" s="5">
        <v>1</v>
      </c>
      <c r="AB1304" s="5">
        <v>206596.49</v>
      </c>
    </row>
    <row r="1305" spans="1:255" ht="13" x14ac:dyDescent="0.3">
      <c r="A1305" s="5">
        <v>50</v>
      </c>
      <c r="B1305" s="5">
        <v>0</v>
      </c>
      <c r="C1305" s="5">
        <v>0</v>
      </c>
      <c r="D1305" s="5">
        <v>1</v>
      </c>
      <c r="E1305" s="5">
        <v>202</v>
      </c>
      <c r="F1305" s="5">
        <f>ROUND(Source!P1302,O1305)</f>
        <v>13124.61</v>
      </c>
      <c r="G1305" s="5" t="s">
        <v>59</v>
      </c>
      <c r="H1305" s="5" t="s">
        <v>60</v>
      </c>
      <c r="I1305" s="5"/>
      <c r="J1305" s="5"/>
      <c r="K1305" s="5">
        <v>202</v>
      </c>
      <c r="L1305" s="5">
        <v>2</v>
      </c>
      <c r="M1305" s="5">
        <v>3</v>
      </c>
      <c r="N1305" s="5" t="s">
        <v>3</v>
      </c>
      <c r="O1305" s="5">
        <v>2</v>
      </c>
      <c r="P1305" s="5">
        <f>ROUND(Source!DH1302,O1305)</f>
        <v>156326.06</v>
      </c>
      <c r="Q1305" s="5"/>
      <c r="R1305" s="5"/>
      <c r="S1305" s="5"/>
      <c r="T1305" s="5"/>
      <c r="U1305" s="5"/>
      <c r="V1305" s="5"/>
      <c r="W1305" s="5">
        <v>13124.61</v>
      </c>
      <c r="X1305" s="5">
        <v>1</v>
      </c>
      <c r="Y1305" s="5">
        <v>13124.61</v>
      </c>
      <c r="Z1305" s="5">
        <v>156326.06</v>
      </c>
      <c r="AA1305" s="5">
        <v>1</v>
      </c>
      <c r="AB1305" s="5">
        <v>156326.06</v>
      </c>
    </row>
    <row r="1306" spans="1:255" ht="13" x14ac:dyDescent="0.3">
      <c r="A1306" s="5">
        <v>50</v>
      </c>
      <c r="B1306" s="5">
        <v>0</v>
      </c>
      <c r="C1306" s="5">
        <v>0</v>
      </c>
      <c r="D1306" s="5">
        <v>1</v>
      </c>
      <c r="E1306" s="5">
        <v>222</v>
      </c>
      <c r="F1306" s="5">
        <f>ROUND(Source!AO1302,O1306)</f>
        <v>0</v>
      </c>
      <c r="G1306" s="5" t="s">
        <v>61</v>
      </c>
      <c r="H1306" s="5" t="s">
        <v>62</v>
      </c>
      <c r="I1306" s="5"/>
      <c r="J1306" s="5"/>
      <c r="K1306" s="5">
        <v>222</v>
      </c>
      <c r="L1306" s="5">
        <v>3</v>
      </c>
      <c r="M1306" s="5">
        <v>3</v>
      </c>
      <c r="N1306" s="5" t="s">
        <v>3</v>
      </c>
      <c r="O1306" s="5">
        <v>2</v>
      </c>
      <c r="P1306" s="5">
        <f>ROUND(Source!EG1302,O1306)</f>
        <v>0</v>
      </c>
      <c r="Q1306" s="5"/>
      <c r="R1306" s="5"/>
      <c r="S1306" s="5"/>
      <c r="T1306" s="5"/>
      <c r="U1306" s="5"/>
      <c r="V1306" s="5"/>
      <c r="W1306" s="5">
        <v>0</v>
      </c>
      <c r="X1306" s="5">
        <v>1</v>
      </c>
      <c r="Y1306" s="5">
        <v>0</v>
      </c>
      <c r="Z1306" s="5">
        <v>0</v>
      </c>
      <c r="AA1306" s="5">
        <v>1</v>
      </c>
      <c r="AB1306" s="5">
        <v>0</v>
      </c>
    </row>
    <row r="1307" spans="1:255" ht="13" x14ac:dyDescent="0.3">
      <c r="A1307" s="5">
        <v>50</v>
      </c>
      <c r="B1307" s="5">
        <v>0</v>
      </c>
      <c r="C1307" s="5">
        <v>0</v>
      </c>
      <c r="D1307" s="5">
        <v>1</v>
      </c>
      <c r="E1307" s="5">
        <v>225</v>
      </c>
      <c r="F1307" s="5">
        <f>ROUND(Source!AV1302,O1307)</f>
        <v>13124.61</v>
      </c>
      <c r="G1307" s="5" t="s">
        <v>63</v>
      </c>
      <c r="H1307" s="5" t="s">
        <v>64</v>
      </c>
      <c r="I1307" s="5"/>
      <c r="J1307" s="5"/>
      <c r="K1307" s="5">
        <v>225</v>
      </c>
      <c r="L1307" s="5">
        <v>4</v>
      </c>
      <c r="M1307" s="5">
        <v>3</v>
      </c>
      <c r="N1307" s="5" t="s">
        <v>3</v>
      </c>
      <c r="O1307" s="5">
        <v>2</v>
      </c>
      <c r="P1307" s="5">
        <f>ROUND(Source!EN1302,O1307)</f>
        <v>156326.06</v>
      </c>
      <c r="Q1307" s="5"/>
      <c r="R1307" s="5"/>
      <c r="S1307" s="5"/>
      <c r="T1307" s="5"/>
      <c r="U1307" s="5"/>
      <c r="V1307" s="5"/>
      <c r="W1307" s="5">
        <v>13124.61</v>
      </c>
      <c r="X1307" s="5">
        <v>1</v>
      </c>
      <c r="Y1307" s="5">
        <v>13124.61</v>
      </c>
      <c r="Z1307" s="5">
        <v>156326.06</v>
      </c>
      <c r="AA1307" s="5">
        <v>1</v>
      </c>
      <c r="AB1307" s="5">
        <v>156326.06</v>
      </c>
    </row>
    <row r="1308" spans="1:255" ht="13" x14ac:dyDescent="0.3">
      <c r="A1308" s="5">
        <v>50</v>
      </c>
      <c r="B1308" s="5">
        <v>0</v>
      </c>
      <c r="C1308" s="5">
        <v>0</v>
      </c>
      <c r="D1308" s="5">
        <v>1</v>
      </c>
      <c r="E1308" s="5">
        <v>226</v>
      </c>
      <c r="F1308" s="5">
        <f>ROUND(Source!AW1302,O1308)</f>
        <v>13124.61</v>
      </c>
      <c r="G1308" s="5" t="s">
        <v>65</v>
      </c>
      <c r="H1308" s="5" t="s">
        <v>66</v>
      </c>
      <c r="I1308" s="5"/>
      <c r="J1308" s="5"/>
      <c r="K1308" s="5">
        <v>226</v>
      </c>
      <c r="L1308" s="5">
        <v>5</v>
      </c>
      <c r="M1308" s="5">
        <v>3</v>
      </c>
      <c r="N1308" s="5" t="s">
        <v>3</v>
      </c>
      <c r="O1308" s="5">
        <v>2</v>
      </c>
      <c r="P1308" s="5">
        <f>ROUND(Source!EO1302,O1308)</f>
        <v>156326.06</v>
      </c>
      <c r="Q1308" s="5"/>
      <c r="R1308" s="5"/>
      <c r="S1308" s="5"/>
      <c r="T1308" s="5"/>
      <c r="U1308" s="5"/>
      <c r="V1308" s="5"/>
      <c r="W1308" s="5">
        <v>13124.61</v>
      </c>
      <c r="X1308" s="5">
        <v>1</v>
      </c>
      <c r="Y1308" s="5">
        <v>13124.61</v>
      </c>
      <c r="Z1308" s="5">
        <v>156326.06</v>
      </c>
      <c r="AA1308" s="5">
        <v>1</v>
      </c>
      <c r="AB1308" s="5">
        <v>156326.06</v>
      </c>
    </row>
    <row r="1309" spans="1:255" ht="13" x14ac:dyDescent="0.3">
      <c r="A1309" s="5">
        <v>50</v>
      </c>
      <c r="B1309" s="5">
        <v>0</v>
      </c>
      <c r="C1309" s="5">
        <v>0</v>
      </c>
      <c r="D1309" s="5">
        <v>1</v>
      </c>
      <c r="E1309" s="5">
        <v>227</v>
      </c>
      <c r="F1309" s="5">
        <f>ROUND(Source!AX1302,O1309)</f>
        <v>0</v>
      </c>
      <c r="G1309" s="5" t="s">
        <v>67</v>
      </c>
      <c r="H1309" s="5" t="s">
        <v>68</v>
      </c>
      <c r="I1309" s="5"/>
      <c r="J1309" s="5"/>
      <c r="K1309" s="5">
        <v>227</v>
      </c>
      <c r="L1309" s="5">
        <v>6</v>
      </c>
      <c r="M1309" s="5">
        <v>3</v>
      </c>
      <c r="N1309" s="5" t="s">
        <v>3</v>
      </c>
      <c r="O1309" s="5">
        <v>2</v>
      </c>
      <c r="P1309" s="5">
        <f>ROUND(Source!EP1302,O1309)</f>
        <v>0</v>
      </c>
      <c r="Q1309" s="5"/>
      <c r="R1309" s="5"/>
      <c r="S1309" s="5"/>
      <c r="T1309" s="5"/>
      <c r="U1309" s="5"/>
      <c r="V1309" s="5"/>
      <c r="W1309" s="5">
        <v>0</v>
      </c>
      <c r="X1309" s="5">
        <v>1</v>
      </c>
      <c r="Y1309" s="5">
        <v>0</v>
      </c>
      <c r="Z1309" s="5">
        <v>0</v>
      </c>
      <c r="AA1309" s="5">
        <v>1</v>
      </c>
      <c r="AB1309" s="5">
        <v>0</v>
      </c>
    </row>
    <row r="1310" spans="1:255" ht="13" x14ac:dyDescent="0.3">
      <c r="A1310" s="5">
        <v>50</v>
      </c>
      <c r="B1310" s="5">
        <v>0</v>
      </c>
      <c r="C1310" s="5">
        <v>0</v>
      </c>
      <c r="D1310" s="5">
        <v>1</v>
      </c>
      <c r="E1310" s="5">
        <v>228</v>
      </c>
      <c r="F1310" s="5">
        <f>ROUND(Source!AY1302,O1310)</f>
        <v>13124.61</v>
      </c>
      <c r="G1310" s="5" t="s">
        <v>69</v>
      </c>
      <c r="H1310" s="5" t="s">
        <v>70</v>
      </c>
      <c r="I1310" s="5"/>
      <c r="J1310" s="5"/>
      <c r="K1310" s="5">
        <v>228</v>
      </c>
      <c r="L1310" s="5">
        <v>7</v>
      </c>
      <c r="M1310" s="5">
        <v>3</v>
      </c>
      <c r="N1310" s="5" t="s">
        <v>3</v>
      </c>
      <c r="O1310" s="5">
        <v>2</v>
      </c>
      <c r="P1310" s="5">
        <f>ROUND(Source!EQ1302,O1310)</f>
        <v>156326.06</v>
      </c>
      <c r="Q1310" s="5"/>
      <c r="R1310" s="5"/>
      <c r="S1310" s="5"/>
      <c r="T1310" s="5"/>
      <c r="U1310" s="5"/>
      <c r="V1310" s="5"/>
      <c r="W1310" s="5">
        <v>13124.61</v>
      </c>
      <c r="X1310" s="5">
        <v>1</v>
      </c>
      <c r="Y1310" s="5">
        <v>13124.61</v>
      </c>
      <c r="Z1310" s="5">
        <v>156326.06</v>
      </c>
      <c r="AA1310" s="5">
        <v>1</v>
      </c>
      <c r="AB1310" s="5">
        <v>156326.06</v>
      </c>
    </row>
    <row r="1311" spans="1:255" ht="13" x14ac:dyDescent="0.3">
      <c r="A1311" s="5">
        <v>50</v>
      </c>
      <c r="B1311" s="5">
        <v>0</v>
      </c>
      <c r="C1311" s="5">
        <v>0</v>
      </c>
      <c r="D1311" s="5">
        <v>1</v>
      </c>
      <c r="E1311" s="5">
        <v>216</v>
      </c>
      <c r="F1311" s="5">
        <f>ROUND(Source!AP1302,O1311)</f>
        <v>0</v>
      </c>
      <c r="G1311" s="5" t="s">
        <v>71</v>
      </c>
      <c r="H1311" s="5" t="s">
        <v>72</v>
      </c>
      <c r="I1311" s="5"/>
      <c r="J1311" s="5"/>
      <c r="K1311" s="5">
        <v>216</v>
      </c>
      <c r="L1311" s="5">
        <v>8</v>
      </c>
      <c r="M1311" s="5">
        <v>3</v>
      </c>
      <c r="N1311" s="5" t="s">
        <v>3</v>
      </c>
      <c r="O1311" s="5">
        <v>2</v>
      </c>
      <c r="P1311" s="5">
        <f>ROUND(Source!EH1302,O1311)</f>
        <v>0</v>
      </c>
      <c r="Q1311" s="5"/>
      <c r="R1311" s="5"/>
      <c r="S1311" s="5"/>
      <c r="T1311" s="5"/>
      <c r="U1311" s="5"/>
      <c r="V1311" s="5"/>
      <c r="W1311" s="5">
        <v>0</v>
      </c>
      <c r="X1311" s="5">
        <v>1</v>
      </c>
      <c r="Y1311" s="5">
        <v>0</v>
      </c>
      <c r="Z1311" s="5">
        <v>0</v>
      </c>
      <c r="AA1311" s="5">
        <v>1</v>
      </c>
      <c r="AB1311" s="5">
        <v>0</v>
      </c>
    </row>
    <row r="1312" spans="1:255" ht="13" x14ac:dyDescent="0.3">
      <c r="A1312" s="5">
        <v>50</v>
      </c>
      <c r="B1312" s="5">
        <v>0</v>
      </c>
      <c r="C1312" s="5">
        <v>0</v>
      </c>
      <c r="D1312" s="5">
        <v>1</v>
      </c>
      <c r="E1312" s="5">
        <v>223</v>
      </c>
      <c r="F1312" s="5">
        <f>ROUND(Source!AQ1302,O1312)</f>
        <v>0</v>
      </c>
      <c r="G1312" s="5" t="s">
        <v>73</v>
      </c>
      <c r="H1312" s="5" t="s">
        <v>74</v>
      </c>
      <c r="I1312" s="5"/>
      <c r="J1312" s="5"/>
      <c r="K1312" s="5">
        <v>223</v>
      </c>
      <c r="L1312" s="5">
        <v>9</v>
      </c>
      <c r="M1312" s="5">
        <v>3</v>
      </c>
      <c r="N1312" s="5" t="s">
        <v>3</v>
      </c>
      <c r="O1312" s="5">
        <v>2</v>
      </c>
      <c r="P1312" s="5">
        <f>ROUND(Source!EI1302,O1312)</f>
        <v>0</v>
      </c>
      <c r="Q1312" s="5"/>
      <c r="R1312" s="5"/>
      <c r="S1312" s="5"/>
      <c r="T1312" s="5"/>
      <c r="U1312" s="5"/>
      <c r="V1312" s="5"/>
      <c r="W1312" s="5">
        <v>0</v>
      </c>
      <c r="X1312" s="5">
        <v>1</v>
      </c>
      <c r="Y1312" s="5">
        <v>0</v>
      </c>
      <c r="Z1312" s="5">
        <v>0</v>
      </c>
      <c r="AA1312" s="5">
        <v>1</v>
      </c>
      <c r="AB1312" s="5">
        <v>0</v>
      </c>
    </row>
    <row r="1313" spans="1:28" ht="13" x14ac:dyDescent="0.3">
      <c r="A1313" s="5">
        <v>50</v>
      </c>
      <c r="B1313" s="5">
        <v>0</v>
      </c>
      <c r="C1313" s="5">
        <v>0</v>
      </c>
      <c r="D1313" s="5">
        <v>1</v>
      </c>
      <c r="E1313" s="5">
        <v>229</v>
      </c>
      <c r="F1313" s="5">
        <f>ROUND(Source!AZ1302,O1313)</f>
        <v>0</v>
      </c>
      <c r="G1313" s="5" t="s">
        <v>75</v>
      </c>
      <c r="H1313" s="5" t="s">
        <v>76</v>
      </c>
      <c r="I1313" s="5"/>
      <c r="J1313" s="5"/>
      <c r="K1313" s="5">
        <v>229</v>
      </c>
      <c r="L1313" s="5">
        <v>10</v>
      </c>
      <c r="M1313" s="5">
        <v>3</v>
      </c>
      <c r="N1313" s="5" t="s">
        <v>3</v>
      </c>
      <c r="O1313" s="5">
        <v>2</v>
      </c>
      <c r="P1313" s="5">
        <f>ROUND(Source!ER1302,O1313)</f>
        <v>0</v>
      </c>
      <c r="Q1313" s="5"/>
      <c r="R1313" s="5"/>
      <c r="S1313" s="5"/>
      <c r="T1313" s="5"/>
      <c r="U1313" s="5"/>
      <c r="V1313" s="5"/>
      <c r="W1313" s="5">
        <v>0</v>
      </c>
      <c r="X1313" s="5">
        <v>1</v>
      </c>
      <c r="Y1313" s="5">
        <v>0</v>
      </c>
      <c r="Z1313" s="5">
        <v>0</v>
      </c>
      <c r="AA1313" s="5">
        <v>1</v>
      </c>
      <c r="AB1313" s="5">
        <v>0</v>
      </c>
    </row>
    <row r="1314" spans="1:28" ht="13" x14ac:dyDescent="0.3">
      <c r="A1314" s="5">
        <v>50</v>
      </c>
      <c r="B1314" s="5">
        <v>0</v>
      </c>
      <c r="C1314" s="5">
        <v>0</v>
      </c>
      <c r="D1314" s="5">
        <v>1</v>
      </c>
      <c r="E1314" s="5">
        <v>203</v>
      </c>
      <c r="F1314" s="5">
        <f>ROUND(Source!Q1302,O1314)</f>
        <v>794.64</v>
      </c>
      <c r="G1314" s="5" t="s">
        <v>77</v>
      </c>
      <c r="H1314" s="5" t="s">
        <v>78</v>
      </c>
      <c r="I1314" s="5"/>
      <c r="J1314" s="5"/>
      <c r="K1314" s="5">
        <v>203</v>
      </c>
      <c r="L1314" s="5">
        <v>11</v>
      </c>
      <c r="M1314" s="5">
        <v>3</v>
      </c>
      <c r="N1314" s="5" t="s">
        <v>3</v>
      </c>
      <c r="O1314" s="5">
        <v>2</v>
      </c>
      <c r="P1314" s="5">
        <f>ROUND(Source!DI1302,O1314)</f>
        <v>11163.23</v>
      </c>
      <c r="Q1314" s="5"/>
      <c r="R1314" s="5"/>
      <c r="S1314" s="5"/>
      <c r="T1314" s="5"/>
      <c r="U1314" s="5"/>
      <c r="V1314" s="5"/>
      <c r="W1314" s="5">
        <v>794.64</v>
      </c>
      <c r="X1314" s="5">
        <v>1</v>
      </c>
      <c r="Y1314" s="5">
        <v>794.64</v>
      </c>
      <c r="Z1314" s="5">
        <v>11163.23</v>
      </c>
      <c r="AA1314" s="5">
        <v>1</v>
      </c>
      <c r="AB1314" s="5">
        <v>11163.23</v>
      </c>
    </row>
    <row r="1315" spans="1:28" ht="13" x14ac:dyDescent="0.3">
      <c r="A1315" s="5">
        <v>50</v>
      </c>
      <c r="B1315" s="5">
        <v>0</v>
      </c>
      <c r="C1315" s="5">
        <v>0</v>
      </c>
      <c r="D1315" s="5">
        <v>1</v>
      </c>
      <c r="E1315" s="5">
        <v>231</v>
      </c>
      <c r="F1315" s="5">
        <f>ROUND(Source!BB1302,O1315)</f>
        <v>0</v>
      </c>
      <c r="G1315" s="5" t="s">
        <v>79</v>
      </c>
      <c r="H1315" s="5" t="s">
        <v>80</v>
      </c>
      <c r="I1315" s="5"/>
      <c r="J1315" s="5"/>
      <c r="K1315" s="5">
        <v>231</v>
      </c>
      <c r="L1315" s="5">
        <v>12</v>
      </c>
      <c r="M1315" s="5">
        <v>3</v>
      </c>
      <c r="N1315" s="5" t="s">
        <v>3</v>
      </c>
      <c r="O1315" s="5">
        <v>2</v>
      </c>
      <c r="P1315" s="5">
        <f>ROUND(Source!ET1302,O1315)</f>
        <v>0</v>
      </c>
      <c r="Q1315" s="5"/>
      <c r="R1315" s="5"/>
      <c r="S1315" s="5"/>
      <c r="T1315" s="5"/>
      <c r="U1315" s="5"/>
      <c r="V1315" s="5"/>
      <c r="W1315" s="5">
        <v>0</v>
      </c>
      <c r="X1315" s="5">
        <v>1</v>
      </c>
      <c r="Y1315" s="5">
        <v>0</v>
      </c>
      <c r="Z1315" s="5">
        <v>0</v>
      </c>
      <c r="AA1315" s="5">
        <v>1</v>
      </c>
      <c r="AB1315" s="5">
        <v>0</v>
      </c>
    </row>
    <row r="1316" spans="1:28" ht="13" x14ac:dyDescent="0.3">
      <c r="A1316" s="5">
        <v>50</v>
      </c>
      <c r="B1316" s="5">
        <v>0</v>
      </c>
      <c r="C1316" s="5">
        <v>0</v>
      </c>
      <c r="D1316" s="5">
        <v>1</v>
      </c>
      <c r="E1316" s="5">
        <v>204</v>
      </c>
      <c r="F1316" s="5">
        <f>ROUND(Source!R1302,O1316)</f>
        <v>78.17</v>
      </c>
      <c r="G1316" s="5" t="s">
        <v>81</v>
      </c>
      <c r="H1316" s="5" t="s">
        <v>82</v>
      </c>
      <c r="I1316" s="5"/>
      <c r="J1316" s="5"/>
      <c r="K1316" s="5">
        <v>204</v>
      </c>
      <c r="L1316" s="5">
        <v>13</v>
      </c>
      <c r="M1316" s="5">
        <v>3</v>
      </c>
      <c r="N1316" s="5" t="s">
        <v>3</v>
      </c>
      <c r="O1316" s="5">
        <v>2</v>
      </c>
      <c r="P1316" s="5">
        <f>ROUND(Source!DJ1302,O1316)</f>
        <v>3738.09</v>
      </c>
      <c r="Q1316" s="5"/>
      <c r="R1316" s="5"/>
      <c r="S1316" s="5"/>
      <c r="T1316" s="5"/>
      <c r="U1316" s="5"/>
      <c r="V1316" s="5"/>
      <c r="W1316" s="5">
        <v>78.17</v>
      </c>
      <c r="X1316" s="5">
        <v>1</v>
      </c>
      <c r="Y1316" s="5">
        <v>78.17</v>
      </c>
      <c r="Z1316" s="5">
        <v>3738.09</v>
      </c>
      <c r="AA1316" s="5">
        <v>1</v>
      </c>
      <c r="AB1316" s="5">
        <v>3738.09</v>
      </c>
    </row>
    <row r="1317" spans="1:28" ht="13" x14ac:dyDescent="0.3">
      <c r="A1317" s="5">
        <v>50</v>
      </c>
      <c r="B1317" s="5">
        <v>0</v>
      </c>
      <c r="C1317" s="5">
        <v>0</v>
      </c>
      <c r="D1317" s="5">
        <v>1</v>
      </c>
      <c r="E1317" s="5">
        <v>205</v>
      </c>
      <c r="F1317" s="5">
        <f>ROUND(Source!S1302,O1317)</f>
        <v>817.8</v>
      </c>
      <c r="G1317" s="5" t="s">
        <v>83</v>
      </c>
      <c r="H1317" s="5" t="s">
        <v>84</v>
      </c>
      <c r="I1317" s="5"/>
      <c r="J1317" s="5"/>
      <c r="K1317" s="5">
        <v>205</v>
      </c>
      <c r="L1317" s="5">
        <v>14</v>
      </c>
      <c r="M1317" s="5">
        <v>3</v>
      </c>
      <c r="N1317" s="5" t="s">
        <v>3</v>
      </c>
      <c r="O1317" s="5">
        <v>2</v>
      </c>
      <c r="P1317" s="5">
        <f>ROUND(Source!DK1302,O1317)</f>
        <v>39107.199999999997</v>
      </c>
      <c r="Q1317" s="5"/>
      <c r="R1317" s="5"/>
      <c r="S1317" s="5"/>
      <c r="T1317" s="5"/>
      <c r="U1317" s="5"/>
      <c r="V1317" s="5"/>
      <c r="W1317" s="5">
        <v>817.8</v>
      </c>
      <c r="X1317" s="5">
        <v>1</v>
      </c>
      <c r="Y1317" s="5">
        <v>817.8</v>
      </c>
      <c r="Z1317" s="5">
        <v>39107.199999999997</v>
      </c>
      <c r="AA1317" s="5">
        <v>1</v>
      </c>
      <c r="AB1317" s="5">
        <v>39107.199999999997</v>
      </c>
    </row>
    <row r="1318" spans="1:28" ht="13" x14ac:dyDescent="0.3">
      <c r="A1318" s="5">
        <v>50</v>
      </c>
      <c r="B1318" s="5">
        <v>0</v>
      </c>
      <c r="C1318" s="5">
        <v>0</v>
      </c>
      <c r="D1318" s="5">
        <v>1</v>
      </c>
      <c r="E1318" s="5">
        <v>232</v>
      </c>
      <c r="F1318" s="5">
        <f>ROUND(Source!BC1302,O1318)</f>
        <v>0</v>
      </c>
      <c r="G1318" s="5" t="s">
        <v>85</v>
      </c>
      <c r="H1318" s="5" t="s">
        <v>86</v>
      </c>
      <c r="I1318" s="5"/>
      <c r="J1318" s="5"/>
      <c r="K1318" s="5">
        <v>232</v>
      </c>
      <c r="L1318" s="5">
        <v>15</v>
      </c>
      <c r="M1318" s="5">
        <v>3</v>
      </c>
      <c r="N1318" s="5" t="s">
        <v>3</v>
      </c>
      <c r="O1318" s="5">
        <v>2</v>
      </c>
      <c r="P1318" s="5">
        <f>ROUND(Source!EU1302,O1318)</f>
        <v>0</v>
      </c>
      <c r="Q1318" s="5"/>
      <c r="R1318" s="5"/>
      <c r="S1318" s="5"/>
      <c r="T1318" s="5"/>
      <c r="U1318" s="5"/>
      <c r="V1318" s="5"/>
      <c r="W1318" s="5">
        <v>0</v>
      </c>
      <c r="X1318" s="5">
        <v>1</v>
      </c>
      <c r="Y1318" s="5">
        <v>0</v>
      </c>
      <c r="Z1318" s="5">
        <v>0</v>
      </c>
      <c r="AA1318" s="5">
        <v>1</v>
      </c>
      <c r="AB1318" s="5">
        <v>0</v>
      </c>
    </row>
    <row r="1319" spans="1:28" ht="13" x14ac:dyDescent="0.3">
      <c r="A1319" s="5">
        <v>50</v>
      </c>
      <c r="B1319" s="5">
        <v>0</v>
      </c>
      <c r="C1319" s="5">
        <v>0</v>
      </c>
      <c r="D1319" s="5">
        <v>1</v>
      </c>
      <c r="E1319" s="5">
        <v>214</v>
      </c>
      <c r="F1319" s="5">
        <f>ROUND(Source!AS1302,O1319)</f>
        <v>16007.93</v>
      </c>
      <c r="G1319" s="5" t="s">
        <v>87</v>
      </c>
      <c r="H1319" s="5" t="s">
        <v>88</v>
      </c>
      <c r="I1319" s="5"/>
      <c r="J1319" s="5"/>
      <c r="K1319" s="5">
        <v>214</v>
      </c>
      <c r="L1319" s="5">
        <v>16</v>
      </c>
      <c r="M1319" s="5">
        <v>3</v>
      </c>
      <c r="N1319" s="5" t="s">
        <v>3</v>
      </c>
      <c r="O1319" s="5">
        <v>2</v>
      </c>
      <c r="P1319" s="5">
        <f>ROUND(Source!EK1302,O1319)</f>
        <v>267370.52</v>
      </c>
      <c r="Q1319" s="5"/>
      <c r="R1319" s="5"/>
      <c r="S1319" s="5"/>
      <c r="T1319" s="5"/>
      <c r="U1319" s="5"/>
      <c r="V1319" s="5"/>
      <c r="W1319" s="5">
        <v>16007.93</v>
      </c>
      <c r="X1319" s="5">
        <v>1</v>
      </c>
      <c r="Y1319" s="5">
        <v>16007.93</v>
      </c>
      <c r="Z1319" s="5">
        <v>267370.52</v>
      </c>
      <c r="AA1319" s="5">
        <v>1</v>
      </c>
      <c r="AB1319" s="5">
        <v>267370.52</v>
      </c>
    </row>
    <row r="1320" spans="1:28" ht="13" x14ac:dyDescent="0.3">
      <c r="A1320" s="5">
        <v>50</v>
      </c>
      <c r="B1320" s="5">
        <v>0</v>
      </c>
      <c r="C1320" s="5">
        <v>0</v>
      </c>
      <c r="D1320" s="5">
        <v>1</v>
      </c>
      <c r="E1320" s="5">
        <v>215</v>
      </c>
      <c r="F1320" s="5">
        <f>ROUND(Source!AT1302,O1320)</f>
        <v>0</v>
      </c>
      <c r="G1320" s="5" t="s">
        <v>89</v>
      </c>
      <c r="H1320" s="5" t="s">
        <v>90</v>
      </c>
      <c r="I1320" s="5"/>
      <c r="J1320" s="5"/>
      <c r="K1320" s="5">
        <v>215</v>
      </c>
      <c r="L1320" s="5">
        <v>17</v>
      </c>
      <c r="M1320" s="5">
        <v>3</v>
      </c>
      <c r="N1320" s="5" t="s">
        <v>3</v>
      </c>
      <c r="O1320" s="5">
        <v>2</v>
      </c>
      <c r="P1320" s="5">
        <f>ROUND(Source!EL1302,O1320)</f>
        <v>0</v>
      </c>
      <c r="Q1320" s="5"/>
      <c r="R1320" s="5"/>
      <c r="S1320" s="5"/>
      <c r="T1320" s="5"/>
      <c r="U1320" s="5"/>
      <c r="V1320" s="5"/>
      <c r="W1320" s="5">
        <v>0</v>
      </c>
      <c r="X1320" s="5">
        <v>1</v>
      </c>
      <c r="Y1320" s="5">
        <v>0</v>
      </c>
      <c r="Z1320" s="5">
        <v>0</v>
      </c>
      <c r="AA1320" s="5">
        <v>1</v>
      </c>
      <c r="AB1320" s="5">
        <v>0</v>
      </c>
    </row>
    <row r="1321" spans="1:28" ht="13" x14ac:dyDescent="0.3">
      <c r="A1321" s="5">
        <v>50</v>
      </c>
      <c r="B1321" s="5">
        <v>0</v>
      </c>
      <c r="C1321" s="5">
        <v>0</v>
      </c>
      <c r="D1321" s="5">
        <v>1</v>
      </c>
      <c r="E1321" s="5">
        <v>217</v>
      </c>
      <c r="F1321" s="5">
        <f>ROUND(Source!AU1302,O1321)</f>
        <v>0</v>
      </c>
      <c r="G1321" s="5" t="s">
        <v>91</v>
      </c>
      <c r="H1321" s="5" t="s">
        <v>92</v>
      </c>
      <c r="I1321" s="5"/>
      <c r="J1321" s="5"/>
      <c r="K1321" s="5">
        <v>217</v>
      </c>
      <c r="L1321" s="5">
        <v>18</v>
      </c>
      <c r="M1321" s="5">
        <v>3</v>
      </c>
      <c r="N1321" s="5" t="s">
        <v>3</v>
      </c>
      <c r="O1321" s="5">
        <v>2</v>
      </c>
      <c r="P1321" s="5">
        <f>ROUND(Source!EM1302,O1321)</f>
        <v>0</v>
      </c>
      <c r="Q1321" s="5"/>
      <c r="R1321" s="5"/>
      <c r="S1321" s="5"/>
      <c r="T1321" s="5"/>
      <c r="U1321" s="5"/>
      <c r="V1321" s="5"/>
      <c r="W1321" s="5">
        <v>0</v>
      </c>
      <c r="X1321" s="5">
        <v>1</v>
      </c>
      <c r="Y1321" s="5">
        <v>0</v>
      </c>
      <c r="Z1321" s="5">
        <v>0</v>
      </c>
      <c r="AA1321" s="5">
        <v>1</v>
      </c>
      <c r="AB1321" s="5">
        <v>0</v>
      </c>
    </row>
    <row r="1322" spans="1:28" ht="13" x14ac:dyDescent="0.3">
      <c r="A1322" s="5">
        <v>50</v>
      </c>
      <c r="B1322" s="5">
        <v>0</v>
      </c>
      <c r="C1322" s="5">
        <v>0</v>
      </c>
      <c r="D1322" s="5">
        <v>1</v>
      </c>
      <c r="E1322" s="5">
        <v>230</v>
      </c>
      <c r="F1322" s="5">
        <f>ROUND(Source!BA1302,O1322)</f>
        <v>0</v>
      </c>
      <c r="G1322" s="5" t="s">
        <v>93</v>
      </c>
      <c r="H1322" s="5" t="s">
        <v>94</v>
      </c>
      <c r="I1322" s="5"/>
      <c r="J1322" s="5"/>
      <c r="K1322" s="5">
        <v>230</v>
      </c>
      <c r="L1322" s="5">
        <v>19</v>
      </c>
      <c r="M1322" s="5">
        <v>3</v>
      </c>
      <c r="N1322" s="5" t="s">
        <v>3</v>
      </c>
      <c r="O1322" s="5">
        <v>2</v>
      </c>
      <c r="P1322" s="5">
        <f>ROUND(Source!ES1302,O1322)</f>
        <v>0</v>
      </c>
      <c r="Q1322" s="5"/>
      <c r="R1322" s="5"/>
      <c r="S1322" s="5"/>
      <c r="T1322" s="5"/>
      <c r="U1322" s="5"/>
      <c r="V1322" s="5"/>
      <c r="W1322" s="5">
        <v>0</v>
      </c>
      <c r="X1322" s="5">
        <v>1</v>
      </c>
      <c r="Y1322" s="5">
        <v>0</v>
      </c>
      <c r="Z1322" s="5">
        <v>0</v>
      </c>
      <c r="AA1322" s="5">
        <v>1</v>
      </c>
      <c r="AB1322" s="5">
        <v>0</v>
      </c>
    </row>
    <row r="1323" spans="1:28" ht="13" x14ac:dyDescent="0.3">
      <c r="A1323" s="5">
        <v>50</v>
      </c>
      <c r="B1323" s="5">
        <v>0</v>
      </c>
      <c r="C1323" s="5">
        <v>0</v>
      </c>
      <c r="D1323" s="5">
        <v>1</v>
      </c>
      <c r="E1323" s="5">
        <v>206</v>
      </c>
      <c r="F1323" s="5">
        <f>ROUND(Source!T1302,O1323)</f>
        <v>0</v>
      </c>
      <c r="G1323" s="5" t="s">
        <v>95</v>
      </c>
      <c r="H1323" s="5" t="s">
        <v>96</v>
      </c>
      <c r="I1323" s="5"/>
      <c r="J1323" s="5"/>
      <c r="K1323" s="5">
        <v>206</v>
      </c>
      <c r="L1323" s="5">
        <v>20</v>
      </c>
      <c r="M1323" s="5">
        <v>3</v>
      </c>
      <c r="N1323" s="5" t="s">
        <v>3</v>
      </c>
      <c r="O1323" s="5">
        <v>2</v>
      </c>
      <c r="P1323" s="5">
        <f>ROUND(Source!DL1302,O1323)</f>
        <v>0</v>
      </c>
      <c r="Q1323" s="5"/>
      <c r="R1323" s="5"/>
      <c r="S1323" s="5"/>
      <c r="T1323" s="5"/>
      <c r="U1323" s="5"/>
      <c r="V1323" s="5"/>
      <c r="W1323" s="5">
        <v>0</v>
      </c>
      <c r="X1323" s="5">
        <v>1</v>
      </c>
      <c r="Y1323" s="5">
        <v>0</v>
      </c>
      <c r="Z1323" s="5">
        <v>0</v>
      </c>
      <c r="AA1323" s="5">
        <v>1</v>
      </c>
      <c r="AB1323" s="5">
        <v>0</v>
      </c>
    </row>
    <row r="1324" spans="1:28" ht="13" x14ac:dyDescent="0.3">
      <c r="A1324" s="5">
        <v>50</v>
      </c>
      <c r="B1324" s="5">
        <v>0</v>
      </c>
      <c r="C1324" s="5">
        <v>0</v>
      </c>
      <c r="D1324" s="5">
        <v>1</v>
      </c>
      <c r="E1324" s="5">
        <v>207</v>
      </c>
      <c r="F1324" s="5">
        <f>Source!U1302</f>
        <v>63.872954917199991</v>
      </c>
      <c r="G1324" s="5" t="s">
        <v>97</v>
      </c>
      <c r="H1324" s="5" t="s">
        <v>98</v>
      </c>
      <c r="I1324" s="5"/>
      <c r="J1324" s="5"/>
      <c r="K1324" s="5">
        <v>207</v>
      </c>
      <c r="L1324" s="5">
        <v>21</v>
      </c>
      <c r="M1324" s="5">
        <v>3</v>
      </c>
      <c r="N1324" s="5" t="s">
        <v>3</v>
      </c>
      <c r="O1324" s="5">
        <v>-1</v>
      </c>
      <c r="P1324" s="5">
        <f>Source!DM1302</f>
        <v>63.872954917199991</v>
      </c>
      <c r="Q1324" s="5"/>
      <c r="R1324" s="5"/>
      <c r="S1324" s="5"/>
      <c r="T1324" s="5"/>
      <c r="U1324" s="5"/>
      <c r="V1324" s="5"/>
      <c r="W1324" s="5">
        <v>63.872954917200005</v>
      </c>
      <c r="X1324" s="5">
        <v>1</v>
      </c>
      <c r="Y1324" s="5">
        <v>63.872954917200005</v>
      </c>
      <c r="Z1324" s="5">
        <v>63.872954917200005</v>
      </c>
      <c r="AA1324" s="5">
        <v>1</v>
      </c>
      <c r="AB1324" s="5">
        <v>63.872954917200005</v>
      </c>
    </row>
    <row r="1325" spans="1:28" ht="13" x14ac:dyDescent="0.3">
      <c r="A1325" s="5">
        <v>50</v>
      </c>
      <c r="B1325" s="5">
        <v>0</v>
      </c>
      <c r="C1325" s="5">
        <v>0</v>
      </c>
      <c r="D1325" s="5">
        <v>1</v>
      </c>
      <c r="E1325" s="5">
        <v>208</v>
      </c>
      <c r="F1325" s="5">
        <f>Source!V1302</f>
        <v>0</v>
      </c>
      <c r="G1325" s="5" t="s">
        <v>99</v>
      </c>
      <c r="H1325" s="5" t="s">
        <v>100</v>
      </c>
      <c r="I1325" s="5"/>
      <c r="J1325" s="5"/>
      <c r="K1325" s="5">
        <v>208</v>
      </c>
      <c r="L1325" s="5">
        <v>22</v>
      </c>
      <c r="M1325" s="5">
        <v>3</v>
      </c>
      <c r="N1325" s="5" t="s">
        <v>3</v>
      </c>
      <c r="O1325" s="5">
        <v>-1</v>
      </c>
      <c r="P1325" s="5">
        <f>Source!DN1302</f>
        <v>0</v>
      </c>
      <c r="Q1325" s="5"/>
      <c r="R1325" s="5"/>
      <c r="S1325" s="5"/>
      <c r="T1325" s="5"/>
      <c r="U1325" s="5"/>
      <c r="V1325" s="5"/>
      <c r="W1325" s="5">
        <v>0</v>
      </c>
      <c r="X1325" s="5">
        <v>1</v>
      </c>
      <c r="Y1325" s="5">
        <v>0</v>
      </c>
      <c r="Z1325" s="5">
        <v>0</v>
      </c>
      <c r="AA1325" s="5">
        <v>1</v>
      </c>
      <c r="AB1325" s="5">
        <v>0</v>
      </c>
    </row>
    <row r="1326" spans="1:28" ht="13" x14ac:dyDescent="0.3">
      <c r="A1326" s="5">
        <v>50</v>
      </c>
      <c r="B1326" s="5">
        <v>0</v>
      </c>
      <c r="C1326" s="5">
        <v>0</v>
      </c>
      <c r="D1326" s="5">
        <v>1</v>
      </c>
      <c r="E1326" s="5">
        <v>209</v>
      </c>
      <c r="F1326" s="5">
        <f>ROUND(Source!W1302,O1326)</f>
        <v>0</v>
      </c>
      <c r="G1326" s="5" t="s">
        <v>101</v>
      </c>
      <c r="H1326" s="5" t="s">
        <v>102</v>
      </c>
      <c r="I1326" s="5"/>
      <c r="J1326" s="5"/>
      <c r="K1326" s="5">
        <v>209</v>
      </c>
      <c r="L1326" s="5">
        <v>23</v>
      </c>
      <c r="M1326" s="5">
        <v>3</v>
      </c>
      <c r="N1326" s="5" t="s">
        <v>3</v>
      </c>
      <c r="O1326" s="5">
        <v>2</v>
      </c>
      <c r="P1326" s="5">
        <f>ROUND(Source!DO1302,O1326)</f>
        <v>0</v>
      </c>
      <c r="Q1326" s="5"/>
      <c r="R1326" s="5"/>
      <c r="S1326" s="5"/>
      <c r="T1326" s="5"/>
      <c r="U1326" s="5"/>
      <c r="V1326" s="5"/>
      <c r="W1326" s="5">
        <v>0</v>
      </c>
      <c r="X1326" s="5">
        <v>1</v>
      </c>
      <c r="Y1326" s="5">
        <v>0</v>
      </c>
      <c r="Z1326" s="5">
        <v>0</v>
      </c>
      <c r="AA1326" s="5">
        <v>1</v>
      </c>
      <c r="AB1326" s="5">
        <v>0</v>
      </c>
    </row>
    <row r="1327" spans="1:28" ht="13" x14ac:dyDescent="0.3">
      <c r="A1327" s="5">
        <v>50</v>
      </c>
      <c r="B1327" s="5">
        <v>0</v>
      </c>
      <c r="C1327" s="5">
        <v>0</v>
      </c>
      <c r="D1327" s="5">
        <v>1</v>
      </c>
      <c r="E1327" s="5">
        <v>233</v>
      </c>
      <c r="F1327" s="5">
        <f>ROUND(Source!BD1302,O1327)</f>
        <v>0</v>
      </c>
      <c r="G1327" s="5" t="s">
        <v>103</v>
      </c>
      <c r="H1327" s="5" t="s">
        <v>104</v>
      </c>
      <c r="I1327" s="5"/>
      <c r="J1327" s="5"/>
      <c r="K1327" s="5">
        <v>233</v>
      </c>
      <c r="L1327" s="5">
        <v>24</v>
      </c>
      <c r="M1327" s="5">
        <v>3</v>
      </c>
      <c r="N1327" s="5" t="s">
        <v>3</v>
      </c>
      <c r="O1327" s="5">
        <v>2</v>
      </c>
      <c r="P1327" s="5">
        <f>ROUND(Source!EV1302,O1327)</f>
        <v>0</v>
      </c>
      <c r="Q1327" s="5"/>
      <c r="R1327" s="5"/>
      <c r="S1327" s="5"/>
      <c r="T1327" s="5"/>
      <c r="U1327" s="5"/>
      <c r="V1327" s="5"/>
      <c r="W1327" s="5">
        <v>0</v>
      </c>
      <c r="X1327" s="5">
        <v>1</v>
      </c>
      <c r="Y1327" s="5">
        <v>0</v>
      </c>
      <c r="Z1327" s="5">
        <v>0</v>
      </c>
      <c r="AA1327" s="5">
        <v>1</v>
      </c>
      <c r="AB1327" s="5">
        <v>0</v>
      </c>
    </row>
    <row r="1328" spans="1:28" ht="13" x14ac:dyDescent="0.3">
      <c r="A1328" s="5">
        <v>50</v>
      </c>
      <c r="B1328" s="5">
        <v>0</v>
      </c>
      <c r="C1328" s="5">
        <v>0</v>
      </c>
      <c r="D1328" s="5">
        <v>1</v>
      </c>
      <c r="E1328" s="5">
        <v>210</v>
      </c>
      <c r="F1328" s="5">
        <f>ROUND(Source!X1302,O1328)</f>
        <v>827.41</v>
      </c>
      <c r="G1328" s="5" t="s">
        <v>105</v>
      </c>
      <c r="H1328" s="5" t="s">
        <v>106</v>
      </c>
      <c r="I1328" s="5"/>
      <c r="J1328" s="5"/>
      <c r="K1328" s="5">
        <v>210</v>
      </c>
      <c r="L1328" s="5">
        <v>25</v>
      </c>
      <c r="M1328" s="5">
        <v>3</v>
      </c>
      <c r="N1328" s="5" t="s">
        <v>3</v>
      </c>
      <c r="O1328" s="5">
        <v>2</v>
      </c>
      <c r="P1328" s="5">
        <f>ROUND(Source!DP1302,O1328)</f>
        <v>39566.800000000003</v>
      </c>
      <c r="Q1328" s="5"/>
      <c r="R1328" s="5"/>
      <c r="S1328" s="5"/>
      <c r="T1328" s="5"/>
      <c r="U1328" s="5"/>
      <c r="V1328" s="5"/>
      <c r="W1328" s="5">
        <v>827.41</v>
      </c>
      <c r="X1328" s="5">
        <v>1</v>
      </c>
      <c r="Y1328" s="5">
        <v>827.41</v>
      </c>
      <c r="Z1328" s="5">
        <v>39566.800000000003</v>
      </c>
      <c r="AA1328" s="5">
        <v>1</v>
      </c>
      <c r="AB1328" s="5">
        <v>39566.800000000003</v>
      </c>
    </row>
    <row r="1329" spans="1:255" ht="13" x14ac:dyDescent="0.3">
      <c r="A1329" s="5">
        <v>50</v>
      </c>
      <c r="B1329" s="5">
        <v>0</v>
      </c>
      <c r="C1329" s="5">
        <v>0</v>
      </c>
      <c r="D1329" s="5">
        <v>1</v>
      </c>
      <c r="E1329" s="5">
        <v>211</v>
      </c>
      <c r="F1329" s="5">
        <f>ROUND(Source!Y1302,O1329)</f>
        <v>443.47</v>
      </c>
      <c r="G1329" s="5" t="s">
        <v>107</v>
      </c>
      <c r="H1329" s="5" t="s">
        <v>108</v>
      </c>
      <c r="I1329" s="5"/>
      <c r="J1329" s="5"/>
      <c r="K1329" s="5">
        <v>211</v>
      </c>
      <c r="L1329" s="5">
        <v>26</v>
      </c>
      <c r="M1329" s="5">
        <v>3</v>
      </c>
      <c r="N1329" s="5" t="s">
        <v>3</v>
      </c>
      <c r="O1329" s="5">
        <v>2</v>
      </c>
      <c r="P1329" s="5">
        <f>ROUND(Source!DQ1302,O1329)</f>
        <v>21207.23</v>
      </c>
      <c r="Q1329" s="5"/>
      <c r="R1329" s="5"/>
      <c r="S1329" s="5"/>
      <c r="T1329" s="5"/>
      <c r="U1329" s="5"/>
      <c r="V1329" s="5"/>
      <c r="W1329" s="5">
        <v>443.47</v>
      </c>
      <c r="X1329" s="5">
        <v>1</v>
      </c>
      <c r="Y1329" s="5">
        <v>443.47</v>
      </c>
      <c r="Z1329" s="5">
        <v>21207.23</v>
      </c>
      <c r="AA1329" s="5">
        <v>1</v>
      </c>
      <c r="AB1329" s="5">
        <v>21207.23</v>
      </c>
    </row>
    <row r="1330" spans="1:255" ht="13" x14ac:dyDescent="0.3">
      <c r="A1330" s="5">
        <v>50</v>
      </c>
      <c r="B1330" s="5">
        <v>0</v>
      </c>
      <c r="C1330" s="5">
        <v>0</v>
      </c>
      <c r="D1330" s="5">
        <v>1</v>
      </c>
      <c r="E1330" s="5">
        <v>224</v>
      </c>
      <c r="F1330" s="5">
        <f>ROUND(Source!AR1302,O1330)</f>
        <v>16007.93</v>
      </c>
      <c r="G1330" s="5" t="s">
        <v>109</v>
      </c>
      <c r="H1330" s="5" t="s">
        <v>110</v>
      </c>
      <c r="I1330" s="5"/>
      <c r="J1330" s="5"/>
      <c r="K1330" s="5">
        <v>224</v>
      </c>
      <c r="L1330" s="5">
        <v>27</v>
      </c>
      <c r="M1330" s="5">
        <v>3</v>
      </c>
      <c r="N1330" s="5" t="s">
        <v>3</v>
      </c>
      <c r="O1330" s="5">
        <v>2</v>
      </c>
      <c r="P1330" s="5">
        <f>ROUND(Source!EJ1302,O1330)</f>
        <v>267370.52</v>
      </c>
      <c r="Q1330" s="5"/>
      <c r="R1330" s="5"/>
      <c r="S1330" s="5"/>
      <c r="T1330" s="5"/>
      <c r="U1330" s="5"/>
      <c r="V1330" s="5"/>
      <c r="W1330" s="5">
        <v>16007.93</v>
      </c>
      <c r="X1330" s="5">
        <v>1</v>
      </c>
      <c r="Y1330" s="5">
        <v>16007.93</v>
      </c>
      <c r="Z1330" s="5">
        <v>267370.52</v>
      </c>
      <c r="AA1330" s="5">
        <v>1</v>
      </c>
      <c r="AB1330" s="5">
        <v>267370.52</v>
      </c>
    </row>
    <row r="1332" spans="1:255" ht="13" x14ac:dyDescent="0.3">
      <c r="A1332" s="1">
        <v>4</v>
      </c>
      <c r="B1332" s="1">
        <v>1</v>
      </c>
      <c r="C1332" s="1"/>
      <c r="D1332" s="1">
        <f>ROW(A1399)</f>
        <v>1399</v>
      </c>
      <c r="E1332" s="1"/>
      <c r="F1332" s="1" t="s">
        <v>3</v>
      </c>
      <c r="G1332" s="1" t="s">
        <v>647</v>
      </c>
      <c r="H1332" s="1" t="s">
        <v>3</v>
      </c>
      <c r="I1332" s="1">
        <v>0</v>
      </c>
      <c r="J1332" s="1"/>
      <c r="K1332" s="1">
        <v>-1</v>
      </c>
      <c r="L1332" s="1"/>
      <c r="M1332" s="1" t="s">
        <v>3</v>
      </c>
      <c r="N1332" s="1"/>
      <c r="O1332" s="1"/>
      <c r="P1332" s="1"/>
      <c r="Q1332" s="1"/>
      <c r="R1332" s="1"/>
      <c r="S1332" s="1">
        <v>0</v>
      </c>
      <c r="T1332" s="1">
        <v>0</v>
      </c>
      <c r="U1332" s="1" t="s">
        <v>3</v>
      </c>
      <c r="V1332" s="1">
        <v>0</v>
      </c>
      <c r="W1332" s="1"/>
      <c r="X1332" s="1"/>
      <c r="Y1332" s="1"/>
      <c r="Z1332" s="1"/>
      <c r="AA1332" s="1"/>
      <c r="AB1332" s="1" t="s">
        <v>3</v>
      </c>
      <c r="AC1332" s="1" t="s">
        <v>3</v>
      </c>
      <c r="AD1332" s="1" t="s">
        <v>3</v>
      </c>
      <c r="AE1332" s="1" t="s">
        <v>3</v>
      </c>
      <c r="AF1332" s="1" t="s">
        <v>3</v>
      </c>
      <c r="AG1332" s="1" t="s">
        <v>3</v>
      </c>
      <c r="AH1332" s="1"/>
      <c r="AI1332" s="1"/>
      <c r="AJ1332" s="1"/>
      <c r="AK1332" s="1"/>
      <c r="AL1332" s="1"/>
      <c r="AM1332" s="1"/>
      <c r="AN1332" s="1"/>
      <c r="AO1332" s="1"/>
      <c r="AP1332" s="1" t="s">
        <v>3</v>
      </c>
      <c r="AQ1332" s="1" t="s">
        <v>3</v>
      </c>
      <c r="AR1332" s="1" t="s">
        <v>3</v>
      </c>
      <c r="AS1332" s="1"/>
      <c r="AT1332" s="1"/>
      <c r="AU1332" s="1"/>
      <c r="AV1332" s="1"/>
      <c r="AW1332" s="1"/>
      <c r="AX1332" s="1"/>
      <c r="AY1332" s="1"/>
      <c r="AZ1332" s="1" t="s">
        <v>3</v>
      </c>
      <c r="BA1332" s="1"/>
      <c r="BB1332" s="1" t="s">
        <v>3</v>
      </c>
      <c r="BC1332" s="1" t="s">
        <v>3</v>
      </c>
      <c r="BD1332" s="1" t="s">
        <v>3</v>
      </c>
      <c r="BE1332" s="1" t="s">
        <v>3</v>
      </c>
      <c r="BF1332" s="1" t="s">
        <v>3</v>
      </c>
      <c r="BG1332" s="1" t="s">
        <v>3</v>
      </c>
      <c r="BH1332" s="1" t="s">
        <v>3</v>
      </c>
      <c r="BI1332" s="1" t="s">
        <v>3</v>
      </c>
      <c r="BJ1332" s="1" t="s">
        <v>3</v>
      </c>
      <c r="BK1332" s="1" t="s">
        <v>3</v>
      </c>
      <c r="BL1332" s="1" t="s">
        <v>3</v>
      </c>
      <c r="BM1332" s="1" t="s">
        <v>3</v>
      </c>
      <c r="BN1332" s="1" t="s">
        <v>3</v>
      </c>
      <c r="BO1332" s="1" t="s">
        <v>3</v>
      </c>
      <c r="BP1332" s="1" t="s">
        <v>3</v>
      </c>
      <c r="BQ1332" s="1"/>
      <c r="BR1332" s="1"/>
      <c r="BS1332" s="1"/>
      <c r="BT1332" s="1"/>
      <c r="BU1332" s="1"/>
      <c r="BV1332" s="1"/>
      <c r="BW1332" s="1"/>
      <c r="BX1332" s="1">
        <v>0</v>
      </c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>
        <v>0</v>
      </c>
    </row>
    <row r="1334" spans="1:255" ht="13" x14ac:dyDescent="0.3">
      <c r="A1334" s="3">
        <v>52</v>
      </c>
      <c r="B1334" s="3">
        <f t="shared" ref="B1334:G1334" si="1326">B1399</f>
        <v>1</v>
      </c>
      <c r="C1334" s="3">
        <f t="shared" si="1326"/>
        <v>4</v>
      </c>
      <c r="D1334" s="3">
        <f t="shared" si="1326"/>
        <v>1332</v>
      </c>
      <c r="E1334" s="3">
        <f t="shared" si="1326"/>
        <v>0</v>
      </c>
      <c r="F1334" s="3" t="str">
        <f t="shared" si="1326"/>
        <v/>
      </c>
      <c r="G1334" s="3" t="str">
        <f t="shared" si="1326"/>
        <v>Замена вентиляционных шахт в осях Б/1-2 и Б/22-23 (КР-23)</v>
      </c>
      <c r="H1334" s="3"/>
      <c r="I1334" s="3"/>
      <c r="J1334" s="3"/>
      <c r="K1334" s="3"/>
      <c r="L1334" s="3"/>
      <c r="M1334" s="3"/>
      <c r="N1334" s="3"/>
      <c r="O1334" s="3">
        <f t="shared" ref="O1334:AT1334" si="1327">O1399</f>
        <v>21876.82</v>
      </c>
      <c r="P1334" s="3">
        <f t="shared" si="1327"/>
        <v>19471.62</v>
      </c>
      <c r="Q1334" s="3">
        <f t="shared" si="1327"/>
        <v>303.27999999999997</v>
      </c>
      <c r="R1334" s="3">
        <f t="shared" si="1327"/>
        <v>9.66</v>
      </c>
      <c r="S1334" s="3">
        <f t="shared" si="1327"/>
        <v>2101.92</v>
      </c>
      <c r="T1334" s="3">
        <f t="shared" si="1327"/>
        <v>0</v>
      </c>
      <c r="U1334" s="3">
        <f t="shared" si="1327"/>
        <v>181.88449134899997</v>
      </c>
      <c r="V1334" s="3">
        <f t="shared" si="1327"/>
        <v>0</v>
      </c>
      <c r="W1334" s="3">
        <f t="shared" si="1327"/>
        <v>0</v>
      </c>
      <c r="X1334" s="3">
        <f t="shared" si="1327"/>
        <v>1934.04</v>
      </c>
      <c r="Y1334" s="3">
        <f t="shared" si="1327"/>
        <v>1031.24</v>
      </c>
      <c r="Z1334" s="3">
        <f t="shared" si="1327"/>
        <v>0</v>
      </c>
      <c r="AA1334" s="3">
        <f t="shared" si="1327"/>
        <v>0</v>
      </c>
      <c r="AB1334" s="3">
        <f t="shared" si="1327"/>
        <v>21876.82</v>
      </c>
      <c r="AC1334" s="3">
        <f t="shared" si="1327"/>
        <v>19471.62</v>
      </c>
      <c r="AD1334" s="3">
        <f t="shared" si="1327"/>
        <v>303.27999999999997</v>
      </c>
      <c r="AE1334" s="3">
        <f t="shared" si="1327"/>
        <v>9.66</v>
      </c>
      <c r="AF1334" s="3">
        <f t="shared" si="1327"/>
        <v>2101.92</v>
      </c>
      <c r="AG1334" s="3">
        <f t="shared" si="1327"/>
        <v>0</v>
      </c>
      <c r="AH1334" s="3">
        <f t="shared" si="1327"/>
        <v>181.88449134899997</v>
      </c>
      <c r="AI1334" s="3">
        <f t="shared" si="1327"/>
        <v>0</v>
      </c>
      <c r="AJ1334" s="3">
        <f t="shared" si="1327"/>
        <v>0</v>
      </c>
      <c r="AK1334" s="3">
        <f t="shared" si="1327"/>
        <v>1934.04</v>
      </c>
      <c r="AL1334" s="3">
        <f t="shared" si="1327"/>
        <v>1031.24</v>
      </c>
      <c r="AM1334" s="3">
        <f t="shared" si="1327"/>
        <v>0</v>
      </c>
      <c r="AN1334" s="3">
        <f t="shared" si="1327"/>
        <v>0</v>
      </c>
      <c r="AO1334" s="3">
        <f t="shared" si="1327"/>
        <v>0</v>
      </c>
      <c r="AP1334" s="3">
        <f t="shared" si="1327"/>
        <v>0</v>
      </c>
      <c r="AQ1334" s="3">
        <f t="shared" si="1327"/>
        <v>0</v>
      </c>
      <c r="AR1334" s="3">
        <f t="shared" si="1327"/>
        <v>24842.1</v>
      </c>
      <c r="AS1334" s="3">
        <f t="shared" si="1327"/>
        <v>24842.1</v>
      </c>
      <c r="AT1334" s="3">
        <f t="shared" si="1327"/>
        <v>0</v>
      </c>
      <c r="AU1334" s="3">
        <f t="shared" ref="AU1334:BZ1334" si="1328">AU1399</f>
        <v>0</v>
      </c>
      <c r="AV1334" s="3">
        <f t="shared" si="1328"/>
        <v>19471.62</v>
      </c>
      <c r="AW1334" s="3">
        <f t="shared" si="1328"/>
        <v>19471.62</v>
      </c>
      <c r="AX1334" s="3">
        <f t="shared" si="1328"/>
        <v>0</v>
      </c>
      <c r="AY1334" s="3">
        <f t="shared" si="1328"/>
        <v>19471.62</v>
      </c>
      <c r="AZ1334" s="3">
        <f t="shared" si="1328"/>
        <v>0</v>
      </c>
      <c r="BA1334" s="3">
        <f t="shared" si="1328"/>
        <v>0</v>
      </c>
      <c r="BB1334" s="3">
        <f t="shared" si="1328"/>
        <v>0</v>
      </c>
      <c r="BC1334" s="3">
        <f t="shared" si="1328"/>
        <v>0</v>
      </c>
      <c r="BD1334" s="3">
        <f t="shared" si="1328"/>
        <v>0</v>
      </c>
      <c r="BE1334" s="3">
        <f t="shared" si="1328"/>
        <v>0</v>
      </c>
      <c r="BF1334" s="3">
        <f t="shared" si="1328"/>
        <v>0</v>
      </c>
      <c r="BG1334" s="3">
        <f t="shared" si="1328"/>
        <v>0</v>
      </c>
      <c r="BH1334" s="3">
        <f t="shared" si="1328"/>
        <v>0</v>
      </c>
      <c r="BI1334" s="3">
        <f t="shared" si="1328"/>
        <v>0</v>
      </c>
      <c r="BJ1334" s="3">
        <f t="shared" si="1328"/>
        <v>0</v>
      </c>
      <c r="BK1334" s="3">
        <f t="shared" si="1328"/>
        <v>0</v>
      </c>
      <c r="BL1334" s="3">
        <f t="shared" si="1328"/>
        <v>0</v>
      </c>
      <c r="BM1334" s="3">
        <f t="shared" si="1328"/>
        <v>0</v>
      </c>
      <c r="BN1334" s="3">
        <f t="shared" si="1328"/>
        <v>0</v>
      </c>
      <c r="BO1334" s="3">
        <f t="shared" si="1328"/>
        <v>0</v>
      </c>
      <c r="BP1334" s="3">
        <f t="shared" si="1328"/>
        <v>0</v>
      </c>
      <c r="BQ1334" s="3">
        <f t="shared" si="1328"/>
        <v>0</v>
      </c>
      <c r="BR1334" s="3">
        <f t="shared" si="1328"/>
        <v>0</v>
      </c>
      <c r="BS1334" s="3">
        <f t="shared" si="1328"/>
        <v>0</v>
      </c>
      <c r="BT1334" s="3">
        <f t="shared" si="1328"/>
        <v>0</v>
      </c>
      <c r="BU1334" s="3">
        <f t="shared" si="1328"/>
        <v>0</v>
      </c>
      <c r="BV1334" s="3">
        <f t="shared" si="1328"/>
        <v>0</v>
      </c>
      <c r="BW1334" s="3">
        <f t="shared" si="1328"/>
        <v>0</v>
      </c>
      <c r="BX1334" s="3">
        <f t="shared" si="1328"/>
        <v>0</v>
      </c>
      <c r="BY1334" s="3">
        <f t="shared" si="1328"/>
        <v>0</v>
      </c>
      <c r="BZ1334" s="3">
        <f t="shared" si="1328"/>
        <v>0</v>
      </c>
      <c r="CA1334" s="3">
        <f t="shared" ref="CA1334:DF1334" si="1329">CA1399</f>
        <v>24842.1</v>
      </c>
      <c r="CB1334" s="3">
        <f t="shared" si="1329"/>
        <v>24842.1</v>
      </c>
      <c r="CC1334" s="3">
        <f t="shared" si="1329"/>
        <v>0</v>
      </c>
      <c r="CD1334" s="3">
        <f t="shared" si="1329"/>
        <v>0</v>
      </c>
      <c r="CE1334" s="3">
        <f t="shared" si="1329"/>
        <v>19471.62</v>
      </c>
      <c r="CF1334" s="3">
        <f t="shared" si="1329"/>
        <v>19471.62</v>
      </c>
      <c r="CG1334" s="3">
        <f t="shared" si="1329"/>
        <v>0</v>
      </c>
      <c r="CH1334" s="3">
        <f t="shared" si="1329"/>
        <v>19471.62</v>
      </c>
      <c r="CI1334" s="3">
        <f t="shared" si="1329"/>
        <v>0</v>
      </c>
      <c r="CJ1334" s="3">
        <f t="shared" si="1329"/>
        <v>0</v>
      </c>
      <c r="CK1334" s="3">
        <f t="shared" si="1329"/>
        <v>0</v>
      </c>
      <c r="CL1334" s="3">
        <f t="shared" si="1329"/>
        <v>0</v>
      </c>
      <c r="CM1334" s="3">
        <f t="shared" si="1329"/>
        <v>0</v>
      </c>
      <c r="CN1334" s="3">
        <f t="shared" si="1329"/>
        <v>0</v>
      </c>
      <c r="CO1334" s="3">
        <f t="shared" si="1329"/>
        <v>0</v>
      </c>
      <c r="CP1334" s="3">
        <f t="shared" si="1329"/>
        <v>0</v>
      </c>
      <c r="CQ1334" s="3">
        <f t="shared" si="1329"/>
        <v>0</v>
      </c>
      <c r="CR1334" s="3">
        <f t="shared" si="1329"/>
        <v>0</v>
      </c>
      <c r="CS1334" s="3">
        <f t="shared" si="1329"/>
        <v>0</v>
      </c>
      <c r="CT1334" s="3">
        <f t="shared" si="1329"/>
        <v>0</v>
      </c>
      <c r="CU1334" s="3">
        <f t="shared" si="1329"/>
        <v>0</v>
      </c>
      <c r="CV1334" s="3">
        <f t="shared" si="1329"/>
        <v>0</v>
      </c>
      <c r="CW1334" s="3">
        <f t="shared" si="1329"/>
        <v>0</v>
      </c>
      <c r="CX1334" s="3">
        <f t="shared" si="1329"/>
        <v>0</v>
      </c>
      <c r="CY1334" s="3">
        <f t="shared" si="1329"/>
        <v>0</v>
      </c>
      <c r="CZ1334" s="3">
        <f t="shared" si="1329"/>
        <v>0</v>
      </c>
      <c r="DA1334" s="3">
        <f t="shared" si="1329"/>
        <v>0</v>
      </c>
      <c r="DB1334" s="3">
        <f t="shared" si="1329"/>
        <v>0</v>
      </c>
      <c r="DC1334" s="3">
        <f t="shared" si="1329"/>
        <v>0</v>
      </c>
      <c r="DD1334" s="3">
        <f t="shared" si="1329"/>
        <v>0</v>
      </c>
      <c r="DE1334" s="3">
        <f t="shared" si="1329"/>
        <v>0</v>
      </c>
      <c r="DF1334" s="3">
        <f t="shared" si="1329"/>
        <v>0</v>
      </c>
      <c r="DG1334" s="4">
        <f t="shared" ref="DG1334:EL1334" si="1330">DG1399</f>
        <v>323906.96000000002</v>
      </c>
      <c r="DH1334" s="4">
        <f t="shared" si="1330"/>
        <v>219692.7</v>
      </c>
      <c r="DI1334" s="4">
        <f t="shared" si="1330"/>
        <v>3700.44</v>
      </c>
      <c r="DJ1334" s="4">
        <f t="shared" si="1330"/>
        <v>461.94</v>
      </c>
      <c r="DK1334" s="4">
        <f t="shared" si="1330"/>
        <v>100513.82</v>
      </c>
      <c r="DL1334" s="4">
        <f t="shared" si="1330"/>
        <v>0</v>
      </c>
      <c r="DM1334" s="4">
        <f t="shared" si="1330"/>
        <v>181.88449134899997</v>
      </c>
      <c r="DN1334" s="4">
        <f t="shared" si="1330"/>
        <v>0</v>
      </c>
      <c r="DO1334" s="4">
        <f t="shared" si="1330"/>
        <v>0</v>
      </c>
      <c r="DP1334" s="4">
        <f t="shared" si="1330"/>
        <v>92485.78</v>
      </c>
      <c r="DQ1334" s="4">
        <f t="shared" si="1330"/>
        <v>49313.36</v>
      </c>
      <c r="DR1334" s="4">
        <f t="shared" si="1330"/>
        <v>0</v>
      </c>
      <c r="DS1334" s="4">
        <f t="shared" si="1330"/>
        <v>0</v>
      </c>
      <c r="DT1334" s="4">
        <f t="shared" si="1330"/>
        <v>323906.96000000002</v>
      </c>
      <c r="DU1334" s="4">
        <f t="shared" si="1330"/>
        <v>219692.7</v>
      </c>
      <c r="DV1334" s="4">
        <f t="shared" si="1330"/>
        <v>3700.44</v>
      </c>
      <c r="DW1334" s="4">
        <f t="shared" si="1330"/>
        <v>461.94</v>
      </c>
      <c r="DX1334" s="4">
        <f t="shared" si="1330"/>
        <v>100513.82</v>
      </c>
      <c r="DY1334" s="4">
        <f t="shared" si="1330"/>
        <v>0</v>
      </c>
      <c r="DZ1334" s="4">
        <f t="shared" si="1330"/>
        <v>181.88449134899997</v>
      </c>
      <c r="EA1334" s="4">
        <f t="shared" si="1330"/>
        <v>0</v>
      </c>
      <c r="EB1334" s="4">
        <f t="shared" si="1330"/>
        <v>0</v>
      </c>
      <c r="EC1334" s="4">
        <f t="shared" si="1330"/>
        <v>92485.78</v>
      </c>
      <c r="ED1334" s="4">
        <f t="shared" si="1330"/>
        <v>49313.36</v>
      </c>
      <c r="EE1334" s="4">
        <f t="shared" si="1330"/>
        <v>0</v>
      </c>
      <c r="EF1334" s="4">
        <f t="shared" si="1330"/>
        <v>0</v>
      </c>
      <c r="EG1334" s="4">
        <f t="shared" si="1330"/>
        <v>0</v>
      </c>
      <c r="EH1334" s="4">
        <f t="shared" si="1330"/>
        <v>0</v>
      </c>
      <c r="EI1334" s="4">
        <f t="shared" si="1330"/>
        <v>0</v>
      </c>
      <c r="EJ1334" s="4">
        <f t="shared" si="1330"/>
        <v>465706.1</v>
      </c>
      <c r="EK1334" s="4">
        <f t="shared" si="1330"/>
        <v>465706.1</v>
      </c>
      <c r="EL1334" s="4">
        <f t="shared" si="1330"/>
        <v>0</v>
      </c>
      <c r="EM1334" s="4">
        <f t="shared" ref="EM1334:FR1334" si="1331">EM1399</f>
        <v>0</v>
      </c>
      <c r="EN1334" s="4">
        <f t="shared" si="1331"/>
        <v>219692.7</v>
      </c>
      <c r="EO1334" s="4">
        <f t="shared" si="1331"/>
        <v>219692.7</v>
      </c>
      <c r="EP1334" s="4">
        <f t="shared" si="1331"/>
        <v>0</v>
      </c>
      <c r="EQ1334" s="4">
        <f t="shared" si="1331"/>
        <v>219692.7</v>
      </c>
      <c r="ER1334" s="4">
        <f t="shared" si="1331"/>
        <v>0</v>
      </c>
      <c r="ES1334" s="4">
        <f t="shared" si="1331"/>
        <v>0</v>
      </c>
      <c r="ET1334" s="4">
        <f t="shared" si="1331"/>
        <v>0</v>
      </c>
      <c r="EU1334" s="4">
        <f t="shared" si="1331"/>
        <v>0</v>
      </c>
      <c r="EV1334" s="4">
        <f t="shared" si="1331"/>
        <v>0</v>
      </c>
      <c r="EW1334" s="4">
        <f t="shared" si="1331"/>
        <v>0</v>
      </c>
      <c r="EX1334" s="4">
        <f t="shared" si="1331"/>
        <v>0</v>
      </c>
      <c r="EY1334" s="4">
        <f t="shared" si="1331"/>
        <v>0</v>
      </c>
      <c r="EZ1334" s="4">
        <f t="shared" si="1331"/>
        <v>0</v>
      </c>
      <c r="FA1334" s="4">
        <f t="shared" si="1331"/>
        <v>0</v>
      </c>
      <c r="FB1334" s="4">
        <f t="shared" si="1331"/>
        <v>0</v>
      </c>
      <c r="FC1334" s="4">
        <f t="shared" si="1331"/>
        <v>0</v>
      </c>
      <c r="FD1334" s="4">
        <f t="shared" si="1331"/>
        <v>0</v>
      </c>
      <c r="FE1334" s="4">
        <f t="shared" si="1331"/>
        <v>0</v>
      </c>
      <c r="FF1334" s="4">
        <f t="shared" si="1331"/>
        <v>0</v>
      </c>
      <c r="FG1334" s="4">
        <f t="shared" si="1331"/>
        <v>0</v>
      </c>
      <c r="FH1334" s="4">
        <f t="shared" si="1331"/>
        <v>0</v>
      </c>
      <c r="FI1334" s="4">
        <f t="shared" si="1331"/>
        <v>0</v>
      </c>
      <c r="FJ1334" s="4">
        <f t="shared" si="1331"/>
        <v>0</v>
      </c>
      <c r="FK1334" s="4">
        <f t="shared" si="1331"/>
        <v>0</v>
      </c>
      <c r="FL1334" s="4">
        <f t="shared" si="1331"/>
        <v>0</v>
      </c>
      <c r="FM1334" s="4">
        <f t="shared" si="1331"/>
        <v>0</v>
      </c>
      <c r="FN1334" s="4">
        <f t="shared" si="1331"/>
        <v>0</v>
      </c>
      <c r="FO1334" s="4">
        <f t="shared" si="1331"/>
        <v>0</v>
      </c>
      <c r="FP1334" s="4">
        <f t="shared" si="1331"/>
        <v>0</v>
      </c>
      <c r="FQ1334" s="4">
        <f t="shared" si="1331"/>
        <v>0</v>
      </c>
      <c r="FR1334" s="4">
        <f t="shared" si="1331"/>
        <v>0</v>
      </c>
      <c r="FS1334" s="4">
        <f t="shared" ref="FS1334:GX1334" si="1332">FS1399</f>
        <v>465706.1</v>
      </c>
      <c r="FT1334" s="4">
        <f t="shared" si="1332"/>
        <v>465706.1</v>
      </c>
      <c r="FU1334" s="4">
        <f t="shared" si="1332"/>
        <v>0</v>
      </c>
      <c r="FV1334" s="4">
        <f t="shared" si="1332"/>
        <v>0</v>
      </c>
      <c r="FW1334" s="4">
        <f t="shared" si="1332"/>
        <v>219692.7</v>
      </c>
      <c r="FX1334" s="4">
        <f t="shared" si="1332"/>
        <v>219692.7</v>
      </c>
      <c r="FY1334" s="4">
        <f t="shared" si="1332"/>
        <v>0</v>
      </c>
      <c r="FZ1334" s="4">
        <f t="shared" si="1332"/>
        <v>219692.7</v>
      </c>
      <c r="GA1334" s="4">
        <f t="shared" si="1332"/>
        <v>0</v>
      </c>
      <c r="GB1334" s="4">
        <f t="shared" si="1332"/>
        <v>0</v>
      </c>
      <c r="GC1334" s="4">
        <f t="shared" si="1332"/>
        <v>0</v>
      </c>
      <c r="GD1334" s="4">
        <f t="shared" si="1332"/>
        <v>0</v>
      </c>
      <c r="GE1334" s="4">
        <f t="shared" si="1332"/>
        <v>0</v>
      </c>
      <c r="GF1334" s="4">
        <f t="shared" si="1332"/>
        <v>0</v>
      </c>
      <c r="GG1334" s="4">
        <f t="shared" si="1332"/>
        <v>0</v>
      </c>
      <c r="GH1334" s="4">
        <f t="shared" si="1332"/>
        <v>0</v>
      </c>
      <c r="GI1334" s="4">
        <f t="shared" si="1332"/>
        <v>0</v>
      </c>
      <c r="GJ1334" s="4">
        <f t="shared" si="1332"/>
        <v>0</v>
      </c>
      <c r="GK1334" s="4">
        <f t="shared" si="1332"/>
        <v>0</v>
      </c>
      <c r="GL1334" s="4">
        <f t="shared" si="1332"/>
        <v>0</v>
      </c>
      <c r="GM1334" s="4">
        <f t="shared" si="1332"/>
        <v>0</v>
      </c>
      <c r="GN1334" s="4">
        <f t="shared" si="1332"/>
        <v>0</v>
      </c>
      <c r="GO1334" s="4">
        <f t="shared" si="1332"/>
        <v>0</v>
      </c>
      <c r="GP1334" s="4">
        <f t="shared" si="1332"/>
        <v>0</v>
      </c>
      <c r="GQ1334" s="4">
        <f t="shared" si="1332"/>
        <v>0</v>
      </c>
      <c r="GR1334" s="4">
        <f t="shared" si="1332"/>
        <v>0</v>
      </c>
      <c r="GS1334" s="4">
        <f t="shared" si="1332"/>
        <v>0</v>
      </c>
      <c r="GT1334" s="4">
        <f t="shared" si="1332"/>
        <v>0</v>
      </c>
      <c r="GU1334" s="4">
        <f t="shared" si="1332"/>
        <v>0</v>
      </c>
      <c r="GV1334" s="4">
        <f t="shared" si="1332"/>
        <v>0</v>
      </c>
      <c r="GW1334" s="4">
        <f t="shared" si="1332"/>
        <v>0</v>
      </c>
      <c r="GX1334" s="4">
        <f t="shared" si="1332"/>
        <v>0</v>
      </c>
    </row>
    <row r="1336" spans="1:255" x14ac:dyDescent="0.25">
      <c r="A1336" s="2">
        <v>19</v>
      </c>
      <c r="B1336" s="2">
        <v>1</v>
      </c>
      <c r="C1336" s="2"/>
      <c r="D1336" s="2"/>
      <c r="E1336" s="2"/>
      <c r="F1336" s="2" t="s">
        <v>3</v>
      </c>
      <c r="G1336" s="2" t="s">
        <v>648</v>
      </c>
      <c r="H1336" s="2" t="s">
        <v>3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>
        <v>1</v>
      </c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>
        <v>0</v>
      </c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</row>
    <row r="1337" spans="1:255" x14ac:dyDescent="0.25">
      <c r="A1337" s="2">
        <v>17</v>
      </c>
      <c r="B1337" s="2">
        <v>1</v>
      </c>
      <c r="C1337" s="2">
        <f>ROW(SmtRes!A1327)</f>
        <v>1327</v>
      </c>
      <c r="D1337" s="2">
        <f>ROW(EtalonRes!A1283)</f>
        <v>1283</v>
      </c>
      <c r="E1337" s="2" t="s">
        <v>649</v>
      </c>
      <c r="F1337" s="2" t="s">
        <v>650</v>
      </c>
      <c r="G1337" s="2" t="s">
        <v>651</v>
      </c>
      <c r="H1337" s="2" t="s">
        <v>231</v>
      </c>
      <c r="I1337" s="2">
        <f>ROUND(3.7/100,9)</f>
        <v>3.6999999999999998E-2</v>
      </c>
      <c r="J1337" s="2">
        <v>0</v>
      </c>
      <c r="K1337" s="2">
        <f>ROUND(3.7/100,9)</f>
        <v>3.6999999999999998E-2</v>
      </c>
      <c r="L1337" s="2"/>
      <c r="M1337" s="2"/>
      <c r="N1337" s="2"/>
      <c r="O1337" s="2">
        <f t="shared" ref="O1337:O1350" si="1333">ROUND(CP1337,2)</f>
        <v>1808.65</v>
      </c>
      <c r="P1337" s="2">
        <f t="shared" ref="P1337:P1350" si="1334">ROUND((ROUND((AC1337*AW1337*I1337),2)*BC1337),2)</f>
        <v>866.94</v>
      </c>
      <c r="Q1337" s="2">
        <f>(ROUND((ROUND((((ET1337*1.25*1.1))*AV1337*I1337),2)*BB1337),2)+ROUND((ROUND(((AE1337-((EU1337*1.25*1.1)))*AV1337*I1337),2)*BS1337),2))</f>
        <v>132.31</v>
      </c>
      <c r="R1337" s="2">
        <f t="shared" ref="R1337:R1350" si="1335">ROUND((ROUND((AE1337*AV1337*I1337),2)*BS1337),2)</f>
        <v>2.52</v>
      </c>
      <c r="S1337" s="2">
        <f t="shared" ref="S1337:S1350" si="1336">ROUND((ROUND((AF1337*AV1337*I1337),2)*BA1337),2)</f>
        <v>809.4</v>
      </c>
      <c r="T1337" s="2">
        <f t="shared" ref="T1337:T1350" si="1337">ROUND(CU1337*I1337,2)</f>
        <v>0</v>
      </c>
      <c r="U1337" s="2">
        <f t="shared" ref="U1337:U1350" si="1338">CV1337*I1337</f>
        <v>70.566962399999994</v>
      </c>
      <c r="V1337" s="2">
        <f t="shared" ref="V1337:V1350" si="1339">CW1337*I1337</f>
        <v>0</v>
      </c>
      <c r="W1337" s="2">
        <f t="shared" ref="W1337:W1350" si="1340">ROUND(CX1337*I1337,2)</f>
        <v>0</v>
      </c>
      <c r="X1337" s="2">
        <f t="shared" ref="X1337:X1350" si="1341">ROUND(CY1337,2)</f>
        <v>746.97</v>
      </c>
      <c r="Y1337" s="2">
        <f t="shared" ref="Y1337:Y1350" si="1342">ROUND(CZ1337,2)</f>
        <v>397.84</v>
      </c>
      <c r="Z1337" s="2"/>
      <c r="AA1337" s="2">
        <v>56481265</v>
      </c>
      <c r="AB1337" s="2">
        <f t="shared" ref="AB1337:AB1350" si="1343">ROUND((AC1337+AD1337+AF1337),6)</f>
        <v>47235.646999999997</v>
      </c>
      <c r="AC1337" s="2">
        <f t="shared" ref="AC1337:AC1350" si="1344">ROUND((ES1337),6)</f>
        <v>22926.560000000001</v>
      </c>
      <c r="AD1337" s="2">
        <f>ROUND(((((ET1337*1.25*1.1))-((EU1337*1.25*1.1)))+AE1337),6)</f>
        <v>3415.335</v>
      </c>
      <c r="AE1337" s="2">
        <f>ROUND(((EU1337*1.25*1.1)),6)</f>
        <v>65.147499999999994</v>
      </c>
      <c r="AF1337" s="2">
        <f>ROUND(((EV1337*1.15*1.1)),6)</f>
        <v>20893.752</v>
      </c>
      <c r="AG1337" s="2">
        <f t="shared" ref="AG1337:AG1350" si="1345">ROUND((AP1337),6)</f>
        <v>0</v>
      </c>
      <c r="AH1337" s="2">
        <f>((EW1337*1.15*1.1))</f>
        <v>1821.6</v>
      </c>
      <c r="AI1337" s="2">
        <f>((EX1337*1.25*1.1))</f>
        <v>0</v>
      </c>
      <c r="AJ1337" s="2">
        <f t="shared" ref="AJ1337:AJ1350" si="1346">(AS1337)</f>
        <v>0</v>
      </c>
      <c r="AK1337" s="2">
        <v>41927.24</v>
      </c>
      <c r="AL1337" s="2">
        <v>22926.560000000001</v>
      </c>
      <c r="AM1337" s="2">
        <v>2483.88</v>
      </c>
      <c r="AN1337" s="2">
        <v>47.38</v>
      </c>
      <c r="AO1337" s="2">
        <v>16516.8</v>
      </c>
      <c r="AP1337" s="2">
        <v>0</v>
      </c>
      <c r="AQ1337" s="2">
        <v>1440</v>
      </c>
      <c r="AR1337" s="2">
        <v>0</v>
      </c>
      <c r="AS1337" s="2">
        <v>0</v>
      </c>
      <c r="AT1337" s="2">
        <v>92</v>
      </c>
      <c r="AU1337" s="2">
        <v>49</v>
      </c>
      <c r="AV1337" s="2">
        <v>1.0469999999999999</v>
      </c>
      <c r="AW1337" s="2">
        <v>1.022</v>
      </c>
      <c r="AX1337" s="2"/>
      <c r="AY1337" s="2"/>
      <c r="AZ1337" s="2">
        <v>1</v>
      </c>
      <c r="BA1337" s="2">
        <v>1</v>
      </c>
      <c r="BB1337" s="2">
        <v>1</v>
      </c>
      <c r="BC1337" s="2">
        <v>1</v>
      </c>
      <c r="BD1337" s="2" t="s">
        <v>3</v>
      </c>
      <c r="BE1337" s="2" t="s">
        <v>3</v>
      </c>
      <c r="BF1337" s="2" t="s">
        <v>3</v>
      </c>
      <c r="BG1337" s="2" t="s">
        <v>3</v>
      </c>
      <c r="BH1337" s="2">
        <v>0</v>
      </c>
      <c r="BI1337" s="2">
        <v>1</v>
      </c>
      <c r="BJ1337" s="2" t="s">
        <v>652</v>
      </c>
      <c r="BK1337" s="2"/>
      <c r="BL1337" s="2"/>
      <c r="BM1337" s="2">
        <v>8</v>
      </c>
      <c r="BN1337" s="2">
        <v>0</v>
      </c>
      <c r="BO1337" s="2" t="s">
        <v>650</v>
      </c>
      <c r="BP1337" s="2">
        <v>1</v>
      </c>
      <c r="BQ1337" s="2">
        <v>30</v>
      </c>
      <c r="BR1337" s="2">
        <v>0</v>
      </c>
      <c r="BS1337" s="2">
        <v>1</v>
      </c>
      <c r="BT1337" s="2">
        <v>1</v>
      </c>
      <c r="BU1337" s="2">
        <v>1</v>
      </c>
      <c r="BV1337" s="2">
        <v>1</v>
      </c>
      <c r="BW1337" s="2">
        <v>1</v>
      </c>
      <c r="BX1337" s="2">
        <v>1</v>
      </c>
      <c r="BY1337" s="2" t="s">
        <v>3</v>
      </c>
      <c r="BZ1337" s="2">
        <v>92</v>
      </c>
      <c r="CA1337" s="2">
        <v>49</v>
      </c>
      <c r="CB1337" s="2" t="s">
        <v>3</v>
      </c>
      <c r="CC1337" s="2"/>
      <c r="CD1337" s="2"/>
      <c r="CE1337" s="2">
        <v>30</v>
      </c>
      <c r="CF1337" s="2">
        <v>0</v>
      </c>
      <c r="CG1337" s="2">
        <v>0</v>
      </c>
      <c r="CH1337" s="2"/>
      <c r="CI1337" s="2"/>
      <c r="CJ1337" s="2"/>
      <c r="CK1337" s="2"/>
      <c r="CL1337" s="2"/>
      <c r="CM1337" s="2">
        <v>0</v>
      </c>
      <c r="CN1337" s="2" t="s">
        <v>3</v>
      </c>
      <c r="CO1337" s="2">
        <v>0</v>
      </c>
      <c r="CP1337" s="2">
        <f t="shared" ref="CP1337:CP1350" si="1347">(P1337+Q1337+S1337)</f>
        <v>1808.65</v>
      </c>
      <c r="CQ1337" s="2">
        <f t="shared" ref="CQ1337:CQ1350" si="1348">ROUND((ROUND((AC1337*AW1337*1),2)*BC1337),2)</f>
        <v>23430.94</v>
      </c>
      <c r="CR1337" s="2">
        <f>(ROUND((ROUND((((ET1337*1.25*1.1))*AV1337*1),2)*BB1337),2)+ROUND((ROUND(((AE1337-((EU1337*1.25*1.1)))*AV1337*1),2)*BS1337),2))</f>
        <v>3575.86</v>
      </c>
      <c r="CS1337" s="2">
        <f t="shared" ref="CS1337:CS1350" si="1349">ROUND((ROUND((AE1337*AV1337*1),2)*BS1337),2)</f>
        <v>68.209999999999994</v>
      </c>
      <c r="CT1337" s="2">
        <f t="shared" ref="CT1337:CT1350" si="1350">ROUND((ROUND((AF1337*AV1337*1),2)*BA1337),2)</f>
        <v>21875.759999999998</v>
      </c>
      <c r="CU1337" s="2">
        <f t="shared" ref="CU1337:CU1350" si="1351">AG1337</f>
        <v>0</v>
      </c>
      <c r="CV1337" s="2">
        <f t="shared" ref="CV1337:CV1350" si="1352">(AH1337*AV1337)</f>
        <v>1907.2151999999999</v>
      </c>
      <c r="CW1337" s="2">
        <f t="shared" ref="CW1337:CW1350" si="1353">AI1337</f>
        <v>0</v>
      </c>
      <c r="CX1337" s="2">
        <f t="shared" ref="CX1337:CX1350" si="1354">AJ1337</f>
        <v>0</v>
      </c>
      <c r="CY1337" s="2">
        <f t="shared" ref="CY1337:CY1350" si="1355">(((S1337+R1337)*AT1337)/100)</f>
        <v>746.96640000000002</v>
      </c>
      <c r="CZ1337" s="2">
        <f t="shared" ref="CZ1337:CZ1350" si="1356">(((S1337+R1337)*AU1337)/100)</f>
        <v>397.84079999999994</v>
      </c>
      <c r="DA1337" s="2"/>
      <c r="DB1337" s="2"/>
      <c r="DC1337" s="2" t="s">
        <v>3</v>
      </c>
      <c r="DD1337" s="2" t="s">
        <v>3</v>
      </c>
      <c r="DE1337" s="2" t="s">
        <v>165</v>
      </c>
      <c r="DF1337" s="2" t="s">
        <v>165</v>
      </c>
      <c r="DG1337" s="2" t="s">
        <v>166</v>
      </c>
      <c r="DH1337" s="2" t="s">
        <v>3</v>
      </c>
      <c r="DI1337" s="2" t="s">
        <v>166</v>
      </c>
      <c r="DJ1337" s="2" t="s">
        <v>165</v>
      </c>
      <c r="DK1337" s="2" t="s">
        <v>3</v>
      </c>
      <c r="DL1337" s="2" t="s">
        <v>3</v>
      </c>
      <c r="DM1337" s="2" t="s">
        <v>3</v>
      </c>
      <c r="DN1337" s="2">
        <v>0</v>
      </c>
      <c r="DO1337" s="2">
        <v>0</v>
      </c>
      <c r="DP1337" s="2">
        <v>1</v>
      </c>
      <c r="DQ1337" s="2">
        <v>1</v>
      </c>
      <c r="DR1337" s="2"/>
      <c r="DS1337" s="2"/>
      <c r="DT1337" s="2"/>
      <c r="DU1337" s="2">
        <v>1013</v>
      </c>
      <c r="DV1337" s="2" t="s">
        <v>231</v>
      </c>
      <c r="DW1337" s="2" t="s">
        <v>231</v>
      </c>
      <c r="DX1337" s="2">
        <v>1</v>
      </c>
      <c r="DY1337" s="2"/>
      <c r="DZ1337" s="2" t="s">
        <v>3</v>
      </c>
      <c r="EA1337" s="2" t="s">
        <v>3</v>
      </c>
      <c r="EB1337" s="2" t="s">
        <v>3</v>
      </c>
      <c r="EC1337" s="2" t="s">
        <v>3</v>
      </c>
      <c r="ED1337" s="2"/>
      <c r="EE1337" s="2">
        <v>55586444</v>
      </c>
      <c r="EF1337" s="2">
        <v>30</v>
      </c>
      <c r="EG1337" s="2" t="s">
        <v>117</v>
      </c>
      <c r="EH1337" s="2">
        <v>0</v>
      </c>
      <c r="EI1337" s="2" t="s">
        <v>3</v>
      </c>
      <c r="EJ1337" s="2">
        <v>1</v>
      </c>
      <c r="EK1337" s="2">
        <v>8</v>
      </c>
      <c r="EL1337" s="2" t="s">
        <v>233</v>
      </c>
      <c r="EM1337" s="2" t="s">
        <v>234</v>
      </c>
      <c r="EN1337" s="2"/>
      <c r="EO1337" s="2" t="s">
        <v>52</v>
      </c>
      <c r="EP1337" s="2"/>
      <c r="EQ1337" s="2">
        <v>0</v>
      </c>
      <c r="ER1337" s="2">
        <v>41927.24</v>
      </c>
      <c r="ES1337" s="2">
        <v>22926.560000000001</v>
      </c>
      <c r="ET1337" s="2">
        <v>2483.88</v>
      </c>
      <c r="EU1337" s="2">
        <v>47.38</v>
      </c>
      <c r="EV1337" s="2">
        <v>16516.8</v>
      </c>
      <c r="EW1337" s="2">
        <v>1440</v>
      </c>
      <c r="EX1337" s="2">
        <v>0</v>
      </c>
      <c r="EY1337" s="2">
        <v>0</v>
      </c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>
        <v>0</v>
      </c>
      <c r="FR1337" s="2">
        <v>0</v>
      </c>
      <c r="FS1337" s="2">
        <v>0</v>
      </c>
      <c r="FT1337" s="2"/>
      <c r="FU1337" s="2"/>
      <c r="FV1337" s="2"/>
      <c r="FW1337" s="2"/>
      <c r="FX1337" s="2">
        <v>92</v>
      </c>
      <c r="FY1337" s="2">
        <v>49</v>
      </c>
      <c r="FZ1337" s="2"/>
      <c r="GA1337" s="2" t="s">
        <v>3</v>
      </c>
      <c r="GB1337" s="2"/>
      <c r="GC1337" s="2"/>
      <c r="GD1337" s="2">
        <v>1</v>
      </c>
      <c r="GE1337" s="2"/>
      <c r="GF1337" s="2">
        <v>-2042792739</v>
      </c>
      <c r="GG1337" s="2">
        <v>2</v>
      </c>
      <c r="GH1337" s="2">
        <v>1</v>
      </c>
      <c r="GI1337" s="2">
        <v>2</v>
      </c>
      <c r="GJ1337" s="2">
        <v>0</v>
      </c>
      <c r="GK1337" s="2">
        <v>0</v>
      </c>
      <c r="GL1337" s="2">
        <f t="shared" ref="GL1337:GL1350" si="1357">ROUND(IF(AND(BH1337=3,BI1337=3,FS1337&lt;&gt;0),P1337,0),2)</f>
        <v>0</v>
      </c>
      <c r="GM1337" s="2">
        <f t="shared" ref="GM1337:GM1350" si="1358">ROUND(O1337+X1337+Y1337,2)+GX1337</f>
        <v>2953.46</v>
      </c>
      <c r="GN1337" s="2">
        <f t="shared" ref="GN1337:GN1350" si="1359">IF(OR(BI1337=0,BI1337=1),GM1337-GX1337,0)</f>
        <v>2953.46</v>
      </c>
      <c r="GO1337" s="2">
        <f t="shared" ref="GO1337:GO1350" si="1360">IF(BI1337=2,GM1337-GX1337,0)</f>
        <v>0</v>
      </c>
      <c r="GP1337" s="2">
        <f t="shared" ref="GP1337:GP1350" si="1361">IF(BI1337=4,GM1337-GX1337,0)</f>
        <v>0</v>
      </c>
      <c r="GQ1337" s="2"/>
      <c r="GR1337" s="2">
        <v>0</v>
      </c>
      <c r="GS1337" s="2">
        <v>3</v>
      </c>
      <c r="GT1337" s="2">
        <v>0</v>
      </c>
      <c r="GU1337" s="2" t="s">
        <v>3</v>
      </c>
      <c r="GV1337" s="2">
        <f t="shared" ref="GV1337:GV1350" si="1362">ROUND((GT1337),6)</f>
        <v>0</v>
      </c>
      <c r="GW1337" s="2">
        <v>1</v>
      </c>
      <c r="GX1337" s="2">
        <f t="shared" ref="GX1337:GX1350" si="1363">ROUND(HC1337*I1337,2)</f>
        <v>0</v>
      </c>
      <c r="GY1337" s="2"/>
      <c r="GZ1337" s="2"/>
      <c r="HA1337" s="2">
        <v>0</v>
      </c>
      <c r="HB1337" s="2">
        <v>0</v>
      </c>
      <c r="HC1337" s="2">
        <f t="shared" ref="HC1337:HC1350" si="1364">GV1337*GW1337</f>
        <v>0</v>
      </c>
      <c r="HD1337" s="2"/>
      <c r="HE1337" s="2" t="s">
        <v>3</v>
      </c>
      <c r="HF1337" s="2" t="s">
        <v>3</v>
      </c>
      <c r="HG1337" s="2"/>
      <c r="HH1337" s="2"/>
      <c r="HI1337" s="2"/>
      <c r="HJ1337" s="2"/>
      <c r="HK1337" s="2"/>
      <c r="HL1337" s="2"/>
      <c r="HM1337" s="2" t="s">
        <v>3</v>
      </c>
      <c r="HN1337" s="2" t="s">
        <v>3</v>
      </c>
      <c r="HO1337" s="2" t="s">
        <v>3</v>
      </c>
      <c r="HP1337" s="2" t="s">
        <v>3</v>
      </c>
      <c r="HQ1337" s="2" t="s">
        <v>3</v>
      </c>
      <c r="HR1337" s="2"/>
      <c r="HS1337" s="2">
        <v>0</v>
      </c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>
        <v>0</v>
      </c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</row>
    <row r="1338" spans="1:255" x14ac:dyDescent="0.25">
      <c r="A1338">
        <v>17</v>
      </c>
      <c r="B1338">
        <v>1</v>
      </c>
      <c r="C1338">
        <f>ROW(SmtRes!A1346)</f>
        <v>1346</v>
      </c>
      <c r="D1338">
        <f>ROW(EtalonRes!A1300)</f>
        <v>1300</v>
      </c>
      <c r="E1338" t="s">
        <v>649</v>
      </c>
      <c r="F1338" t="s">
        <v>650</v>
      </c>
      <c r="G1338" t="s">
        <v>651</v>
      </c>
      <c r="H1338" t="s">
        <v>231</v>
      </c>
      <c r="I1338">
        <f>ROUND(3.7/100,9)</f>
        <v>3.6999999999999998E-2</v>
      </c>
      <c r="J1338">
        <v>0</v>
      </c>
      <c r="K1338">
        <f>ROUND(3.7/100,9)</f>
        <v>3.6999999999999998E-2</v>
      </c>
      <c r="O1338">
        <f t="shared" si="1333"/>
        <v>45127.51</v>
      </c>
      <c r="P1338">
        <f t="shared" si="1334"/>
        <v>4846.1899999999996</v>
      </c>
      <c r="Q1338">
        <f>(ROUND((ROUND((((ET1338*1.25*1.1))*AV1338*I1338),2)*BB1338),2)+ROUND((ROUND(((AE1338-((EU1338*1.25*1.1)))*AV1338*I1338),2)*BS1338),2))</f>
        <v>1575.81</v>
      </c>
      <c r="R1338">
        <f t="shared" si="1335"/>
        <v>120.51</v>
      </c>
      <c r="S1338">
        <f t="shared" si="1336"/>
        <v>38705.51</v>
      </c>
      <c r="T1338">
        <f t="shared" si="1337"/>
        <v>0</v>
      </c>
      <c r="U1338">
        <f t="shared" si="1338"/>
        <v>70.566962399999994</v>
      </c>
      <c r="V1338">
        <f t="shared" si="1339"/>
        <v>0</v>
      </c>
      <c r="W1338">
        <f t="shared" si="1340"/>
        <v>0</v>
      </c>
      <c r="X1338">
        <f t="shared" si="1341"/>
        <v>35719.94</v>
      </c>
      <c r="Y1338">
        <f t="shared" si="1342"/>
        <v>19024.75</v>
      </c>
      <c r="AA1338">
        <v>56481267</v>
      </c>
      <c r="AB1338">
        <f t="shared" si="1343"/>
        <v>47235.646999999997</v>
      </c>
      <c r="AC1338">
        <f t="shared" si="1344"/>
        <v>22926.560000000001</v>
      </c>
      <c r="AD1338">
        <f>ROUND(((((ET1338*1.25*1.1))-((EU1338*1.25*1.1)))+AE1338),6)</f>
        <v>3415.335</v>
      </c>
      <c r="AE1338">
        <f>ROUND(((EU1338*1.25*1.1)),6)</f>
        <v>65.147499999999994</v>
      </c>
      <c r="AF1338">
        <f>ROUND(((EV1338*1.15*1.1)),6)</f>
        <v>20893.752</v>
      </c>
      <c r="AG1338">
        <f t="shared" si="1345"/>
        <v>0</v>
      </c>
      <c r="AH1338">
        <f>((EW1338*1.15*1.1))</f>
        <v>1821.6</v>
      </c>
      <c r="AI1338">
        <f>((EX1338*1.25*1.1))</f>
        <v>0</v>
      </c>
      <c r="AJ1338">
        <f t="shared" si="1346"/>
        <v>0</v>
      </c>
      <c r="AK1338">
        <v>41927.24</v>
      </c>
      <c r="AL1338">
        <v>22926.560000000001</v>
      </c>
      <c r="AM1338">
        <v>2483.88</v>
      </c>
      <c r="AN1338">
        <v>47.38</v>
      </c>
      <c r="AO1338">
        <v>16516.8</v>
      </c>
      <c r="AP1338">
        <v>0</v>
      </c>
      <c r="AQ1338">
        <v>1440</v>
      </c>
      <c r="AR1338">
        <v>0</v>
      </c>
      <c r="AS1338">
        <v>0</v>
      </c>
      <c r="AT1338">
        <v>92</v>
      </c>
      <c r="AU1338">
        <v>49</v>
      </c>
      <c r="AV1338">
        <v>1.0469999999999999</v>
      </c>
      <c r="AW1338">
        <v>1.022</v>
      </c>
      <c r="AZ1338">
        <v>1</v>
      </c>
      <c r="BA1338">
        <v>47.82</v>
      </c>
      <c r="BB1338">
        <v>11.91</v>
      </c>
      <c r="BC1338">
        <v>5.59</v>
      </c>
      <c r="BD1338" t="s">
        <v>3</v>
      </c>
      <c r="BE1338" t="s">
        <v>3</v>
      </c>
      <c r="BF1338" t="s">
        <v>3</v>
      </c>
      <c r="BG1338" t="s">
        <v>3</v>
      </c>
      <c r="BH1338">
        <v>0</v>
      </c>
      <c r="BI1338">
        <v>1</v>
      </c>
      <c r="BJ1338" t="s">
        <v>652</v>
      </c>
      <c r="BM1338">
        <v>8</v>
      </c>
      <c r="BN1338">
        <v>0</v>
      </c>
      <c r="BO1338" t="s">
        <v>650</v>
      </c>
      <c r="BP1338">
        <v>1</v>
      </c>
      <c r="BQ1338">
        <v>30</v>
      </c>
      <c r="BR1338">
        <v>0</v>
      </c>
      <c r="BS1338">
        <v>47.82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 t="s">
        <v>3</v>
      </c>
      <c r="BZ1338">
        <v>92</v>
      </c>
      <c r="CA1338">
        <v>49</v>
      </c>
      <c r="CB1338" t="s">
        <v>3</v>
      </c>
      <c r="CE1338">
        <v>30</v>
      </c>
      <c r="CF1338">
        <v>0</v>
      </c>
      <c r="CG1338">
        <v>0</v>
      </c>
      <c r="CM1338">
        <v>0</v>
      </c>
      <c r="CN1338" t="s">
        <v>3</v>
      </c>
      <c r="CO1338">
        <v>0</v>
      </c>
      <c r="CP1338">
        <f t="shared" si="1347"/>
        <v>45127.51</v>
      </c>
      <c r="CQ1338">
        <f t="shared" si="1348"/>
        <v>130978.95</v>
      </c>
      <c r="CR1338">
        <f>(ROUND((ROUND((((ET1338*1.25*1.1))*AV1338*1),2)*BB1338),2)+ROUND((ROUND(((AE1338-((EU1338*1.25*1.1)))*AV1338*1),2)*BS1338),2))</f>
        <v>42588.49</v>
      </c>
      <c r="CS1338">
        <f t="shared" si="1349"/>
        <v>3261.8</v>
      </c>
      <c r="CT1338">
        <f t="shared" si="1350"/>
        <v>1046098.84</v>
      </c>
      <c r="CU1338">
        <f t="shared" si="1351"/>
        <v>0</v>
      </c>
      <c r="CV1338">
        <f t="shared" si="1352"/>
        <v>1907.2151999999999</v>
      </c>
      <c r="CW1338">
        <f t="shared" si="1353"/>
        <v>0</v>
      </c>
      <c r="CX1338">
        <f t="shared" si="1354"/>
        <v>0</v>
      </c>
      <c r="CY1338">
        <f t="shared" si="1355"/>
        <v>35719.938400000006</v>
      </c>
      <c r="CZ1338">
        <f t="shared" si="1356"/>
        <v>19024.749800000001</v>
      </c>
      <c r="DC1338" t="s">
        <v>3</v>
      </c>
      <c r="DD1338" t="s">
        <v>3</v>
      </c>
      <c r="DE1338" t="s">
        <v>165</v>
      </c>
      <c r="DF1338" t="s">
        <v>165</v>
      </c>
      <c r="DG1338" t="s">
        <v>166</v>
      </c>
      <c r="DH1338" t="s">
        <v>3</v>
      </c>
      <c r="DI1338" t="s">
        <v>166</v>
      </c>
      <c r="DJ1338" t="s">
        <v>165</v>
      </c>
      <c r="DK1338" t="s">
        <v>3</v>
      </c>
      <c r="DL1338" t="s">
        <v>3</v>
      </c>
      <c r="DM1338" t="s">
        <v>3</v>
      </c>
      <c r="DN1338">
        <v>0</v>
      </c>
      <c r="DO1338">
        <v>0</v>
      </c>
      <c r="DP1338">
        <v>1</v>
      </c>
      <c r="DQ1338">
        <v>1</v>
      </c>
      <c r="DU1338">
        <v>1013</v>
      </c>
      <c r="DV1338" t="s">
        <v>231</v>
      </c>
      <c r="DW1338" t="s">
        <v>231</v>
      </c>
      <c r="DX1338">
        <v>1</v>
      </c>
      <c r="DZ1338" t="s">
        <v>3</v>
      </c>
      <c r="EA1338" t="s">
        <v>3</v>
      </c>
      <c r="EB1338" t="s">
        <v>3</v>
      </c>
      <c r="EC1338" t="s">
        <v>3</v>
      </c>
      <c r="EE1338">
        <v>55586444</v>
      </c>
      <c r="EF1338">
        <v>30</v>
      </c>
      <c r="EG1338" t="s">
        <v>117</v>
      </c>
      <c r="EH1338">
        <v>0</v>
      </c>
      <c r="EI1338" t="s">
        <v>3</v>
      </c>
      <c r="EJ1338">
        <v>1</v>
      </c>
      <c r="EK1338">
        <v>8</v>
      </c>
      <c r="EL1338" t="s">
        <v>233</v>
      </c>
      <c r="EM1338" t="s">
        <v>234</v>
      </c>
      <c r="EO1338" t="s">
        <v>52</v>
      </c>
      <c r="EQ1338">
        <v>0</v>
      </c>
      <c r="ER1338">
        <v>41927.24</v>
      </c>
      <c r="ES1338">
        <v>22926.560000000001</v>
      </c>
      <c r="ET1338">
        <v>2483.88</v>
      </c>
      <c r="EU1338">
        <v>47.38</v>
      </c>
      <c r="EV1338">
        <v>16516.8</v>
      </c>
      <c r="EW1338">
        <v>1440</v>
      </c>
      <c r="EX1338">
        <v>0</v>
      </c>
      <c r="EY1338">
        <v>0</v>
      </c>
      <c r="FQ1338">
        <v>0</v>
      </c>
      <c r="FR1338">
        <v>0</v>
      </c>
      <c r="FS1338">
        <v>0</v>
      </c>
      <c r="FX1338">
        <v>92</v>
      </c>
      <c r="FY1338">
        <v>49</v>
      </c>
      <c r="GA1338" t="s">
        <v>3</v>
      </c>
      <c r="GD1338">
        <v>1</v>
      </c>
      <c r="GF1338">
        <v>-2042792739</v>
      </c>
      <c r="GG1338">
        <v>2</v>
      </c>
      <c r="GH1338">
        <v>1</v>
      </c>
      <c r="GI1338">
        <v>2</v>
      </c>
      <c r="GJ1338">
        <v>0</v>
      </c>
      <c r="GK1338">
        <v>0</v>
      </c>
      <c r="GL1338">
        <f t="shared" si="1357"/>
        <v>0</v>
      </c>
      <c r="GM1338">
        <f t="shared" si="1358"/>
        <v>99872.2</v>
      </c>
      <c r="GN1338">
        <f t="shared" si="1359"/>
        <v>99872.2</v>
      </c>
      <c r="GO1338">
        <f t="shared" si="1360"/>
        <v>0</v>
      </c>
      <c r="GP1338">
        <f t="shared" si="1361"/>
        <v>0</v>
      </c>
      <c r="GR1338">
        <v>0</v>
      </c>
      <c r="GS1338">
        <v>3</v>
      </c>
      <c r="GT1338">
        <v>0</v>
      </c>
      <c r="GU1338" t="s">
        <v>3</v>
      </c>
      <c r="GV1338">
        <f t="shared" si="1362"/>
        <v>0</v>
      </c>
      <c r="GW1338">
        <v>1</v>
      </c>
      <c r="GX1338">
        <f t="shared" si="1363"/>
        <v>0</v>
      </c>
      <c r="HA1338">
        <v>0</v>
      </c>
      <c r="HB1338">
        <v>0</v>
      </c>
      <c r="HC1338">
        <f t="shared" si="1364"/>
        <v>0</v>
      </c>
      <c r="HE1338" t="s">
        <v>3</v>
      </c>
      <c r="HF1338" t="s">
        <v>3</v>
      </c>
      <c r="HM1338" t="s">
        <v>3</v>
      </c>
      <c r="HN1338" t="s">
        <v>3</v>
      </c>
      <c r="HO1338" t="s">
        <v>3</v>
      </c>
      <c r="HP1338" t="s">
        <v>3</v>
      </c>
      <c r="HQ1338" t="s">
        <v>3</v>
      </c>
      <c r="HS1338">
        <v>0</v>
      </c>
      <c r="IK1338">
        <v>0</v>
      </c>
    </row>
    <row r="1339" spans="1:255" x14ac:dyDescent="0.25">
      <c r="A1339" s="2">
        <v>18</v>
      </c>
      <c r="B1339" s="2">
        <v>1</v>
      </c>
      <c r="C1339" s="2">
        <v>1324</v>
      </c>
      <c r="D1339" s="2"/>
      <c r="E1339" s="2" t="s">
        <v>653</v>
      </c>
      <c r="F1339" s="2" t="s">
        <v>244</v>
      </c>
      <c r="G1339" s="2" t="s">
        <v>245</v>
      </c>
      <c r="H1339" s="2" t="s">
        <v>32</v>
      </c>
      <c r="I1339" s="2">
        <f>I1337*J1339</f>
        <v>7.0000000000000001E-3</v>
      </c>
      <c r="J1339" s="2">
        <v>0.1891891891891892</v>
      </c>
      <c r="K1339" s="2">
        <v>0.189189</v>
      </c>
      <c r="L1339" s="2"/>
      <c r="M1339" s="2"/>
      <c r="N1339" s="2"/>
      <c r="O1339" s="2">
        <f t="shared" si="1333"/>
        <v>40.590000000000003</v>
      </c>
      <c r="P1339" s="2">
        <f t="shared" si="1334"/>
        <v>40.590000000000003</v>
      </c>
      <c r="Q1339" s="2">
        <f t="shared" ref="Q1339:Q1346" si="1365">(ROUND((ROUND(((ET1339)*AV1339*I1339),2)*BB1339),2)+ROUND((ROUND(((AE1339-(EU1339))*AV1339*I1339),2)*BS1339),2))</f>
        <v>0</v>
      </c>
      <c r="R1339" s="2">
        <f t="shared" si="1335"/>
        <v>0</v>
      </c>
      <c r="S1339" s="2">
        <f t="shared" si="1336"/>
        <v>0</v>
      </c>
      <c r="T1339" s="2">
        <f t="shared" si="1337"/>
        <v>0</v>
      </c>
      <c r="U1339" s="2">
        <f t="shared" si="1338"/>
        <v>0</v>
      </c>
      <c r="V1339" s="2">
        <f t="shared" si="1339"/>
        <v>0</v>
      </c>
      <c r="W1339" s="2">
        <f t="shared" si="1340"/>
        <v>0</v>
      </c>
      <c r="X1339" s="2">
        <f t="shared" si="1341"/>
        <v>0</v>
      </c>
      <c r="Y1339" s="2">
        <f t="shared" si="1342"/>
        <v>0</v>
      </c>
      <c r="Z1339" s="2"/>
      <c r="AA1339" s="2">
        <v>56481265</v>
      </c>
      <c r="AB1339" s="2">
        <f t="shared" si="1343"/>
        <v>5673.19</v>
      </c>
      <c r="AC1339" s="2">
        <f t="shared" si="1344"/>
        <v>5673.19</v>
      </c>
      <c r="AD1339" s="2">
        <f t="shared" ref="AD1339:AD1346" si="1366">ROUND((((ET1339)-(EU1339))+AE1339),6)</f>
        <v>0</v>
      </c>
      <c r="AE1339" s="2">
        <f t="shared" ref="AE1339:AF1346" si="1367">ROUND((EU1339),6)</f>
        <v>0</v>
      </c>
      <c r="AF1339" s="2">
        <f t="shared" si="1367"/>
        <v>0</v>
      </c>
      <c r="AG1339" s="2">
        <f t="shared" si="1345"/>
        <v>0</v>
      </c>
      <c r="AH1339" s="2">
        <f t="shared" ref="AH1339:AI1346" si="1368">(EW1339)</f>
        <v>0</v>
      </c>
      <c r="AI1339" s="2">
        <f t="shared" si="1368"/>
        <v>0</v>
      </c>
      <c r="AJ1339" s="2">
        <f t="shared" si="1346"/>
        <v>0</v>
      </c>
      <c r="AK1339" s="2">
        <v>5673.19</v>
      </c>
      <c r="AL1339" s="2">
        <v>5673.19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92</v>
      </c>
      <c r="AU1339" s="2">
        <v>49</v>
      </c>
      <c r="AV1339" s="2">
        <v>1</v>
      </c>
      <c r="AW1339" s="2">
        <v>1.022</v>
      </c>
      <c r="AX1339" s="2"/>
      <c r="AY1339" s="2"/>
      <c r="AZ1339" s="2">
        <v>1</v>
      </c>
      <c r="BA1339" s="2">
        <v>1</v>
      </c>
      <c r="BB1339" s="2">
        <v>1</v>
      </c>
      <c r="BC1339" s="2">
        <v>1</v>
      </c>
      <c r="BD1339" s="2" t="s">
        <v>3</v>
      </c>
      <c r="BE1339" s="2" t="s">
        <v>3</v>
      </c>
      <c r="BF1339" s="2" t="s">
        <v>3</v>
      </c>
      <c r="BG1339" s="2" t="s">
        <v>3</v>
      </c>
      <c r="BH1339" s="2">
        <v>3</v>
      </c>
      <c r="BI1339" s="2">
        <v>1</v>
      </c>
      <c r="BJ1339" s="2" t="s">
        <v>246</v>
      </c>
      <c r="BK1339" s="2"/>
      <c r="BL1339" s="2"/>
      <c r="BM1339" s="2">
        <v>8</v>
      </c>
      <c r="BN1339" s="2">
        <v>0</v>
      </c>
      <c r="BO1339" s="2" t="s">
        <v>3</v>
      </c>
      <c r="BP1339" s="2">
        <v>0</v>
      </c>
      <c r="BQ1339" s="2">
        <v>30</v>
      </c>
      <c r="BR1339" s="2">
        <v>0</v>
      </c>
      <c r="BS1339" s="2">
        <v>1</v>
      </c>
      <c r="BT1339" s="2">
        <v>1</v>
      </c>
      <c r="BU1339" s="2">
        <v>1</v>
      </c>
      <c r="BV1339" s="2">
        <v>1</v>
      </c>
      <c r="BW1339" s="2">
        <v>1</v>
      </c>
      <c r="BX1339" s="2">
        <v>1</v>
      </c>
      <c r="BY1339" s="2" t="s">
        <v>3</v>
      </c>
      <c r="BZ1339" s="2">
        <v>92</v>
      </c>
      <c r="CA1339" s="2">
        <v>49</v>
      </c>
      <c r="CB1339" s="2" t="s">
        <v>3</v>
      </c>
      <c r="CC1339" s="2"/>
      <c r="CD1339" s="2"/>
      <c r="CE1339" s="2">
        <v>30</v>
      </c>
      <c r="CF1339" s="2">
        <v>0</v>
      </c>
      <c r="CG1339" s="2">
        <v>0</v>
      </c>
      <c r="CH1339" s="2"/>
      <c r="CI1339" s="2"/>
      <c r="CJ1339" s="2"/>
      <c r="CK1339" s="2"/>
      <c r="CL1339" s="2"/>
      <c r="CM1339" s="2">
        <v>0</v>
      </c>
      <c r="CN1339" s="2" t="s">
        <v>3</v>
      </c>
      <c r="CO1339" s="2">
        <v>0</v>
      </c>
      <c r="CP1339" s="2">
        <f t="shared" si="1347"/>
        <v>40.590000000000003</v>
      </c>
      <c r="CQ1339" s="2">
        <f t="shared" si="1348"/>
        <v>5798</v>
      </c>
      <c r="CR1339" s="2">
        <f t="shared" ref="CR1339:CR1346" si="1369">(ROUND((ROUND(((ET1339)*AV1339*1),2)*BB1339),2)+ROUND((ROUND(((AE1339-(EU1339))*AV1339*1),2)*BS1339),2))</f>
        <v>0</v>
      </c>
      <c r="CS1339" s="2">
        <f t="shared" si="1349"/>
        <v>0</v>
      </c>
      <c r="CT1339" s="2">
        <f t="shared" si="1350"/>
        <v>0</v>
      </c>
      <c r="CU1339" s="2">
        <f t="shared" si="1351"/>
        <v>0</v>
      </c>
      <c r="CV1339" s="2">
        <f t="shared" si="1352"/>
        <v>0</v>
      </c>
      <c r="CW1339" s="2">
        <f t="shared" si="1353"/>
        <v>0</v>
      </c>
      <c r="CX1339" s="2">
        <f t="shared" si="1354"/>
        <v>0</v>
      </c>
      <c r="CY1339" s="2">
        <f t="shared" si="1355"/>
        <v>0</v>
      </c>
      <c r="CZ1339" s="2">
        <f t="shared" si="1356"/>
        <v>0</v>
      </c>
      <c r="DA1339" s="2"/>
      <c r="DB1339" s="2"/>
      <c r="DC1339" s="2" t="s">
        <v>3</v>
      </c>
      <c r="DD1339" s="2" t="s">
        <v>3</v>
      </c>
      <c r="DE1339" s="2" t="s">
        <v>3</v>
      </c>
      <c r="DF1339" s="2" t="s">
        <v>3</v>
      </c>
      <c r="DG1339" s="2" t="s">
        <v>3</v>
      </c>
      <c r="DH1339" s="2" t="s">
        <v>3</v>
      </c>
      <c r="DI1339" s="2" t="s">
        <v>3</v>
      </c>
      <c r="DJ1339" s="2" t="s">
        <v>3</v>
      </c>
      <c r="DK1339" s="2" t="s">
        <v>3</v>
      </c>
      <c r="DL1339" s="2" t="s">
        <v>3</v>
      </c>
      <c r="DM1339" s="2" t="s">
        <v>3</v>
      </c>
      <c r="DN1339" s="2">
        <v>0</v>
      </c>
      <c r="DO1339" s="2">
        <v>0</v>
      </c>
      <c r="DP1339" s="2">
        <v>1</v>
      </c>
      <c r="DQ1339" s="2">
        <v>1</v>
      </c>
      <c r="DR1339" s="2"/>
      <c r="DS1339" s="2"/>
      <c r="DT1339" s="2"/>
      <c r="DU1339" s="2">
        <v>1009</v>
      </c>
      <c r="DV1339" s="2" t="s">
        <v>32</v>
      </c>
      <c r="DW1339" s="2" t="s">
        <v>32</v>
      </c>
      <c r="DX1339" s="2">
        <v>1000</v>
      </c>
      <c r="DY1339" s="2"/>
      <c r="DZ1339" s="2" t="s">
        <v>3</v>
      </c>
      <c r="EA1339" s="2" t="s">
        <v>3</v>
      </c>
      <c r="EB1339" s="2" t="s">
        <v>3</v>
      </c>
      <c r="EC1339" s="2" t="s">
        <v>3</v>
      </c>
      <c r="ED1339" s="2"/>
      <c r="EE1339" s="2">
        <v>55586444</v>
      </c>
      <c r="EF1339" s="2">
        <v>30</v>
      </c>
      <c r="EG1339" s="2" t="s">
        <v>117</v>
      </c>
      <c r="EH1339" s="2">
        <v>0</v>
      </c>
      <c r="EI1339" s="2" t="s">
        <v>3</v>
      </c>
      <c r="EJ1339" s="2">
        <v>1</v>
      </c>
      <c r="EK1339" s="2">
        <v>8</v>
      </c>
      <c r="EL1339" s="2" t="s">
        <v>233</v>
      </c>
      <c r="EM1339" s="2" t="s">
        <v>234</v>
      </c>
      <c r="EN1339" s="2"/>
      <c r="EO1339" s="2" t="s">
        <v>3</v>
      </c>
      <c r="EP1339" s="2"/>
      <c r="EQ1339" s="2">
        <v>0</v>
      </c>
      <c r="ER1339" s="2">
        <v>5673.19</v>
      </c>
      <c r="ES1339" s="2">
        <v>5673.19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>
        <v>0</v>
      </c>
      <c r="FR1339" s="2">
        <v>0</v>
      </c>
      <c r="FS1339" s="2">
        <v>0</v>
      </c>
      <c r="FT1339" s="2"/>
      <c r="FU1339" s="2"/>
      <c r="FV1339" s="2"/>
      <c r="FW1339" s="2"/>
      <c r="FX1339" s="2">
        <v>92</v>
      </c>
      <c r="FY1339" s="2">
        <v>49</v>
      </c>
      <c r="FZ1339" s="2"/>
      <c r="GA1339" s="2" t="s">
        <v>3</v>
      </c>
      <c r="GB1339" s="2"/>
      <c r="GC1339" s="2"/>
      <c r="GD1339" s="2">
        <v>1</v>
      </c>
      <c r="GE1339" s="2"/>
      <c r="GF1339" s="2">
        <v>-182356648</v>
      </c>
      <c r="GG1339" s="2">
        <v>2</v>
      </c>
      <c r="GH1339" s="2">
        <v>1</v>
      </c>
      <c r="GI1339" s="2">
        <v>-2</v>
      </c>
      <c r="GJ1339" s="2">
        <v>0</v>
      </c>
      <c r="GK1339" s="2">
        <v>0</v>
      </c>
      <c r="GL1339" s="2">
        <f t="shared" si="1357"/>
        <v>0</v>
      </c>
      <c r="GM1339" s="2">
        <f t="shared" si="1358"/>
        <v>40.590000000000003</v>
      </c>
      <c r="GN1339" s="2">
        <f t="shared" si="1359"/>
        <v>40.590000000000003</v>
      </c>
      <c r="GO1339" s="2">
        <f t="shared" si="1360"/>
        <v>0</v>
      </c>
      <c r="GP1339" s="2">
        <f t="shared" si="1361"/>
        <v>0</v>
      </c>
      <c r="GQ1339" s="2"/>
      <c r="GR1339" s="2">
        <v>0</v>
      </c>
      <c r="GS1339" s="2">
        <v>3</v>
      </c>
      <c r="GT1339" s="2">
        <v>0</v>
      </c>
      <c r="GU1339" s="2" t="s">
        <v>3</v>
      </c>
      <c r="GV1339" s="2">
        <f t="shared" si="1362"/>
        <v>0</v>
      </c>
      <c r="GW1339" s="2">
        <v>1</v>
      </c>
      <c r="GX1339" s="2">
        <f t="shared" si="1363"/>
        <v>0</v>
      </c>
      <c r="GY1339" s="2"/>
      <c r="GZ1339" s="2"/>
      <c r="HA1339" s="2">
        <v>0</v>
      </c>
      <c r="HB1339" s="2">
        <v>0</v>
      </c>
      <c r="HC1339" s="2">
        <f t="shared" si="1364"/>
        <v>0</v>
      </c>
      <c r="HD1339" s="2"/>
      <c r="HE1339" s="2" t="s">
        <v>3</v>
      </c>
      <c r="HF1339" s="2" t="s">
        <v>3</v>
      </c>
      <c r="HG1339" s="2"/>
      <c r="HH1339" s="2"/>
      <c r="HI1339" s="2"/>
      <c r="HJ1339" s="2"/>
      <c r="HK1339" s="2"/>
      <c r="HL1339" s="2"/>
      <c r="HM1339" s="2" t="s">
        <v>3</v>
      </c>
      <c r="HN1339" s="2" t="s">
        <v>3</v>
      </c>
      <c r="HO1339" s="2" t="s">
        <v>3</v>
      </c>
      <c r="HP1339" s="2" t="s">
        <v>3</v>
      </c>
      <c r="HQ1339" s="2" t="s">
        <v>3</v>
      </c>
      <c r="HR1339" s="2"/>
      <c r="HS1339" s="2">
        <v>0</v>
      </c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>
        <v>0</v>
      </c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</row>
    <row r="1340" spans="1:255" x14ac:dyDescent="0.25">
      <c r="A1340">
        <v>18</v>
      </c>
      <c r="B1340">
        <v>1</v>
      </c>
      <c r="C1340">
        <v>1343</v>
      </c>
      <c r="E1340" t="s">
        <v>653</v>
      </c>
      <c r="F1340" t="s">
        <v>244</v>
      </c>
      <c r="G1340" t="s">
        <v>245</v>
      </c>
      <c r="H1340" t="s">
        <v>32</v>
      </c>
      <c r="I1340">
        <f>I1338*J1340</f>
        <v>7.0000000000000001E-3</v>
      </c>
      <c r="J1340">
        <v>0.1891891891891892</v>
      </c>
      <c r="K1340">
        <v>0.189189</v>
      </c>
      <c r="O1340">
        <f t="shared" si="1333"/>
        <v>694.09</v>
      </c>
      <c r="P1340">
        <f t="shared" si="1334"/>
        <v>694.09</v>
      </c>
      <c r="Q1340">
        <f t="shared" si="1365"/>
        <v>0</v>
      </c>
      <c r="R1340">
        <f t="shared" si="1335"/>
        <v>0</v>
      </c>
      <c r="S1340">
        <f t="shared" si="1336"/>
        <v>0</v>
      </c>
      <c r="T1340">
        <f t="shared" si="1337"/>
        <v>0</v>
      </c>
      <c r="U1340">
        <f t="shared" si="1338"/>
        <v>0</v>
      </c>
      <c r="V1340">
        <f t="shared" si="1339"/>
        <v>0</v>
      </c>
      <c r="W1340">
        <f t="shared" si="1340"/>
        <v>0</v>
      </c>
      <c r="X1340">
        <f t="shared" si="1341"/>
        <v>0</v>
      </c>
      <c r="Y1340">
        <f t="shared" si="1342"/>
        <v>0</v>
      </c>
      <c r="AA1340">
        <v>56481267</v>
      </c>
      <c r="AB1340">
        <f t="shared" si="1343"/>
        <v>5673.19</v>
      </c>
      <c r="AC1340">
        <f t="shared" si="1344"/>
        <v>5673.19</v>
      </c>
      <c r="AD1340">
        <f t="shared" si="1366"/>
        <v>0</v>
      </c>
      <c r="AE1340">
        <f t="shared" si="1367"/>
        <v>0</v>
      </c>
      <c r="AF1340">
        <f t="shared" si="1367"/>
        <v>0</v>
      </c>
      <c r="AG1340">
        <f t="shared" si="1345"/>
        <v>0</v>
      </c>
      <c r="AH1340">
        <f t="shared" si="1368"/>
        <v>0</v>
      </c>
      <c r="AI1340">
        <f t="shared" si="1368"/>
        <v>0</v>
      </c>
      <c r="AJ1340">
        <f t="shared" si="1346"/>
        <v>0</v>
      </c>
      <c r="AK1340">
        <v>5673.19</v>
      </c>
      <c r="AL1340">
        <v>5673.19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92</v>
      </c>
      <c r="AU1340">
        <v>49</v>
      </c>
      <c r="AV1340">
        <v>1</v>
      </c>
      <c r="AW1340">
        <v>1.022</v>
      </c>
      <c r="AZ1340">
        <v>1</v>
      </c>
      <c r="BA1340">
        <v>1</v>
      </c>
      <c r="BB1340">
        <v>1</v>
      </c>
      <c r="BC1340">
        <v>17.100000000000001</v>
      </c>
      <c r="BD1340" t="s">
        <v>3</v>
      </c>
      <c r="BE1340" t="s">
        <v>3</v>
      </c>
      <c r="BF1340" t="s">
        <v>3</v>
      </c>
      <c r="BG1340" t="s">
        <v>3</v>
      </c>
      <c r="BH1340">
        <v>3</v>
      </c>
      <c r="BI1340">
        <v>1</v>
      </c>
      <c r="BJ1340" t="s">
        <v>246</v>
      </c>
      <c r="BM1340">
        <v>8</v>
      </c>
      <c r="BN1340">
        <v>0</v>
      </c>
      <c r="BO1340" t="s">
        <v>244</v>
      </c>
      <c r="BP1340">
        <v>1</v>
      </c>
      <c r="BQ1340">
        <v>30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 t="s">
        <v>3</v>
      </c>
      <c r="BZ1340">
        <v>92</v>
      </c>
      <c r="CA1340">
        <v>49</v>
      </c>
      <c r="CB1340" t="s">
        <v>3</v>
      </c>
      <c r="CE1340">
        <v>30</v>
      </c>
      <c r="CF1340">
        <v>0</v>
      </c>
      <c r="CG1340">
        <v>0</v>
      </c>
      <c r="CM1340">
        <v>0</v>
      </c>
      <c r="CN1340" t="s">
        <v>3</v>
      </c>
      <c r="CO1340">
        <v>0</v>
      </c>
      <c r="CP1340">
        <f t="shared" si="1347"/>
        <v>694.09</v>
      </c>
      <c r="CQ1340">
        <f t="shared" si="1348"/>
        <v>99145.8</v>
      </c>
      <c r="CR1340">
        <f t="shared" si="1369"/>
        <v>0</v>
      </c>
      <c r="CS1340">
        <f t="shared" si="1349"/>
        <v>0</v>
      </c>
      <c r="CT1340">
        <f t="shared" si="1350"/>
        <v>0</v>
      </c>
      <c r="CU1340">
        <f t="shared" si="1351"/>
        <v>0</v>
      </c>
      <c r="CV1340">
        <f t="shared" si="1352"/>
        <v>0</v>
      </c>
      <c r="CW1340">
        <f t="shared" si="1353"/>
        <v>0</v>
      </c>
      <c r="CX1340">
        <f t="shared" si="1354"/>
        <v>0</v>
      </c>
      <c r="CY1340">
        <f t="shared" si="1355"/>
        <v>0</v>
      </c>
      <c r="CZ1340">
        <f t="shared" si="1356"/>
        <v>0</v>
      </c>
      <c r="DC1340" t="s">
        <v>3</v>
      </c>
      <c r="DD1340" t="s">
        <v>3</v>
      </c>
      <c r="DE1340" t="s">
        <v>3</v>
      </c>
      <c r="DF1340" t="s">
        <v>3</v>
      </c>
      <c r="DG1340" t="s">
        <v>3</v>
      </c>
      <c r="DH1340" t="s">
        <v>3</v>
      </c>
      <c r="DI1340" t="s">
        <v>3</v>
      </c>
      <c r="DJ1340" t="s">
        <v>3</v>
      </c>
      <c r="DK1340" t="s">
        <v>3</v>
      </c>
      <c r="DL1340" t="s">
        <v>3</v>
      </c>
      <c r="DM1340" t="s">
        <v>3</v>
      </c>
      <c r="DN1340">
        <v>0</v>
      </c>
      <c r="DO1340">
        <v>0</v>
      </c>
      <c r="DP1340">
        <v>1</v>
      </c>
      <c r="DQ1340">
        <v>1</v>
      </c>
      <c r="DU1340">
        <v>1009</v>
      </c>
      <c r="DV1340" t="s">
        <v>32</v>
      </c>
      <c r="DW1340" t="s">
        <v>32</v>
      </c>
      <c r="DX1340">
        <v>1000</v>
      </c>
      <c r="DZ1340" t="s">
        <v>3</v>
      </c>
      <c r="EA1340" t="s">
        <v>3</v>
      </c>
      <c r="EB1340" t="s">
        <v>3</v>
      </c>
      <c r="EC1340" t="s">
        <v>3</v>
      </c>
      <c r="EE1340">
        <v>55586444</v>
      </c>
      <c r="EF1340">
        <v>30</v>
      </c>
      <c r="EG1340" t="s">
        <v>117</v>
      </c>
      <c r="EH1340">
        <v>0</v>
      </c>
      <c r="EI1340" t="s">
        <v>3</v>
      </c>
      <c r="EJ1340">
        <v>1</v>
      </c>
      <c r="EK1340">
        <v>8</v>
      </c>
      <c r="EL1340" t="s">
        <v>233</v>
      </c>
      <c r="EM1340" t="s">
        <v>234</v>
      </c>
      <c r="EO1340" t="s">
        <v>3</v>
      </c>
      <c r="EQ1340">
        <v>0</v>
      </c>
      <c r="ER1340">
        <v>5673.19</v>
      </c>
      <c r="ES1340">
        <v>5673.19</v>
      </c>
      <c r="ET1340">
        <v>0</v>
      </c>
      <c r="EU1340">
        <v>0</v>
      </c>
      <c r="EV1340">
        <v>0</v>
      </c>
      <c r="EW1340">
        <v>0</v>
      </c>
      <c r="EX1340">
        <v>0</v>
      </c>
      <c r="FQ1340">
        <v>0</v>
      </c>
      <c r="FR1340">
        <v>0</v>
      </c>
      <c r="FS1340">
        <v>0</v>
      </c>
      <c r="FX1340">
        <v>92</v>
      </c>
      <c r="FY1340">
        <v>49</v>
      </c>
      <c r="GA1340" t="s">
        <v>3</v>
      </c>
      <c r="GD1340">
        <v>1</v>
      </c>
      <c r="GF1340">
        <v>-182356648</v>
      </c>
      <c r="GG1340">
        <v>2</v>
      </c>
      <c r="GH1340">
        <v>1</v>
      </c>
      <c r="GI1340">
        <v>2</v>
      </c>
      <c r="GJ1340">
        <v>0</v>
      </c>
      <c r="GK1340">
        <v>0</v>
      </c>
      <c r="GL1340">
        <f t="shared" si="1357"/>
        <v>0</v>
      </c>
      <c r="GM1340">
        <f t="shared" si="1358"/>
        <v>694.09</v>
      </c>
      <c r="GN1340">
        <f t="shared" si="1359"/>
        <v>694.09</v>
      </c>
      <c r="GO1340">
        <f t="shared" si="1360"/>
        <v>0</v>
      </c>
      <c r="GP1340">
        <f t="shared" si="1361"/>
        <v>0</v>
      </c>
      <c r="GR1340">
        <v>0</v>
      </c>
      <c r="GS1340">
        <v>3</v>
      </c>
      <c r="GT1340">
        <v>0</v>
      </c>
      <c r="GU1340" t="s">
        <v>3</v>
      </c>
      <c r="GV1340">
        <f t="shared" si="1362"/>
        <v>0</v>
      </c>
      <c r="GW1340">
        <v>1</v>
      </c>
      <c r="GX1340">
        <f t="shared" si="1363"/>
        <v>0</v>
      </c>
      <c r="HA1340">
        <v>0</v>
      </c>
      <c r="HB1340">
        <v>0</v>
      </c>
      <c r="HC1340">
        <f t="shared" si="1364"/>
        <v>0</v>
      </c>
      <c r="HE1340" t="s">
        <v>3</v>
      </c>
      <c r="HF1340" t="s">
        <v>3</v>
      </c>
      <c r="HM1340" t="s">
        <v>3</v>
      </c>
      <c r="HN1340" t="s">
        <v>3</v>
      </c>
      <c r="HO1340" t="s">
        <v>3</v>
      </c>
      <c r="HP1340" t="s">
        <v>3</v>
      </c>
      <c r="HQ1340" t="s">
        <v>3</v>
      </c>
      <c r="HS1340">
        <v>0</v>
      </c>
      <c r="IK1340">
        <v>0</v>
      </c>
    </row>
    <row r="1341" spans="1:255" x14ac:dyDescent="0.25">
      <c r="A1341" s="2">
        <v>18</v>
      </c>
      <c r="B1341" s="2">
        <v>1</v>
      </c>
      <c r="C1341" s="2">
        <v>1325</v>
      </c>
      <c r="D1341" s="2"/>
      <c r="E1341" s="2" t="s">
        <v>654</v>
      </c>
      <c r="F1341" s="2" t="s">
        <v>330</v>
      </c>
      <c r="G1341" s="2" t="s">
        <v>331</v>
      </c>
      <c r="H1341" s="2" t="s">
        <v>32</v>
      </c>
      <c r="I1341" s="2">
        <f>I1337*J1341</f>
        <v>2.589E-2</v>
      </c>
      <c r="J1341" s="2">
        <v>0.6997297297297298</v>
      </c>
      <c r="K1341" s="2">
        <v>0.69972999999999996</v>
      </c>
      <c r="L1341" s="2"/>
      <c r="M1341" s="2"/>
      <c r="N1341" s="2"/>
      <c r="O1341" s="2">
        <f t="shared" si="1333"/>
        <v>151.97999999999999</v>
      </c>
      <c r="P1341" s="2">
        <f t="shared" si="1334"/>
        <v>151.97999999999999</v>
      </c>
      <c r="Q1341" s="2">
        <f t="shared" si="1365"/>
        <v>0</v>
      </c>
      <c r="R1341" s="2">
        <f t="shared" si="1335"/>
        <v>0</v>
      </c>
      <c r="S1341" s="2">
        <f t="shared" si="1336"/>
        <v>0</v>
      </c>
      <c r="T1341" s="2">
        <f t="shared" si="1337"/>
        <v>0</v>
      </c>
      <c r="U1341" s="2">
        <f t="shared" si="1338"/>
        <v>0</v>
      </c>
      <c r="V1341" s="2">
        <f t="shared" si="1339"/>
        <v>0</v>
      </c>
      <c r="W1341" s="2">
        <f t="shared" si="1340"/>
        <v>0</v>
      </c>
      <c r="X1341" s="2">
        <f t="shared" si="1341"/>
        <v>0</v>
      </c>
      <c r="Y1341" s="2">
        <f t="shared" si="1342"/>
        <v>0</v>
      </c>
      <c r="Z1341" s="2"/>
      <c r="AA1341" s="2">
        <v>56481265</v>
      </c>
      <c r="AB1341" s="2">
        <f t="shared" si="1343"/>
        <v>5743.69</v>
      </c>
      <c r="AC1341" s="2">
        <f t="shared" si="1344"/>
        <v>5743.69</v>
      </c>
      <c r="AD1341" s="2">
        <f t="shared" si="1366"/>
        <v>0</v>
      </c>
      <c r="AE1341" s="2">
        <f t="shared" si="1367"/>
        <v>0</v>
      </c>
      <c r="AF1341" s="2">
        <f t="shared" si="1367"/>
        <v>0</v>
      </c>
      <c r="AG1341" s="2">
        <f t="shared" si="1345"/>
        <v>0</v>
      </c>
      <c r="AH1341" s="2">
        <f t="shared" si="1368"/>
        <v>0</v>
      </c>
      <c r="AI1341" s="2">
        <f t="shared" si="1368"/>
        <v>0</v>
      </c>
      <c r="AJ1341" s="2">
        <f t="shared" si="1346"/>
        <v>0</v>
      </c>
      <c r="AK1341" s="2">
        <v>5743.69</v>
      </c>
      <c r="AL1341" s="2">
        <v>5743.69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92</v>
      </c>
      <c r="AU1341" s="2">
        <v>49</v>
      </c>
      <c r="AV1341" s="2">
        <v>1</v>
      </c>
      <c r="AW1341" s="2">
        <v>1.022</v>
      </c>
      <c r="AX1341" s="2"/>
      <c r="AY1341" s="2"/>
      <c r="AZ1341" s="2">
        <v>1</v>
      </c>
      <c r="BA1341" s="2">
        <v>1</v>
      </c>
      <c r="BB1341" s="2">
        <v>1</v>
      </c>
      <c r="BC1341" s="2">
        <v>1</v>
      </c>
      <c r="BD1341" s="2" t="s">
        <v>3</v>
      </c>
      <c r="BE1341" s="2" t="s">
        <v>3</v>
      </c>
      <c r="BF1341" s="2" t="s">
        <v>3</v>
      </c>
      <c r="BG1341" s="2" t="s">
        <v>3</v>
      </c>
      <c r="BH1341" s="2">
        <v>3</v>
      </c>
      <c r="BI1341" s="2">
        <v>1</v>
      </c>
      <c r="BJ1341" s="2" t="s">
        <v>332</v>
      </c>
      <c r="BK1341" s="2"/>
      <c r="BL1341" s="2"/>
      <c r="BM1341" s="2">
        <v>8</v>
      </c>
      <c r="BN1341" s="2">
        <v>0</v>
      </c>
      <c r="BO1341" s="2" t="s">
        <v>3</v>
      </c>
      <c r="BP1341" s="2">
        <v>0</v>
      </c>
      <c r="BQ1341" s="2">
        <v>30</v>
      </c>
      <c r="BR1341" s="2">
        <v>0</v>
      </c>
      <c r="BS1341" s="2">
        <v>1</v>
      </c>
      <c r="BT1341" s="2">
        <v>1</v>
      </c>
      <c r="BU1341" s="2">
        <v>1</v>
      </c>
      <c r="BV1341" s="2">
        <v>1</v>
      </c>
      <c r="BW1341" s="2">
        <v>1</v>
      </c>
      <c r="BX1341" s="2">
        <v>1</v>
      </c>
      <c r="BY1341" s="2" t="s">
        <v>3</v>
      </c>
      <c r="BZ1341" s="2">
        <v>92</v>
      </c>
      <c r="CA1341" s="2">
        <v>49</v>
      </c>
      <c r="CB1341" s="2" t="s">
        <v>3</v>
      </c>
      <c r="CC1341" s="2"/>
      <c r="CD1341" s="2"/>
      <c r="CE1341" s="2">
        <v>30</v>
      </c>
      <c r="CF1341" s="2">
        <v>0</v>
      </c>
      <c r="CG1341" s="2">
        <v>0</v>
      </c>
      <c r="CH1341" s="2"/>
      <c r="CI1341" s="2"/>
      <c r="CJ1341" s="2"/>
      <c r="CK1341" s="2"/>
      <c r="CL1341" s="2"/>
      <c r="CM1341" s="2">
        <v>0</v>
      </c>
      <c r="CN1341" s="2" t="s">
        <v>3</v>
      </c>
      <c r="CO1341" s="2">
        <v>0</v>
      </c>
      <c r="CP1341" s="2">
        <f t="shared" si="1347"/>
        <v>151.97999999999999</v>
      </c>
      <c r="CQ1341" s="2">
        <f t="shared" si="1348"/>
        <v>5870.05</v>
      </c>
      <c r="CR1341" s="2">
        <f t="shared" si="1369"/>
        <v>0</v>
      </c>
      <c r="CS1341" s="2">
        <f t="shared" si="1349"/>
        <v>0</v>
      </c>
      <c r="CT1341" s="2">
        <f t="shared" si="1350"/>
        <v>0</v>
      </c>
      <c r="CU1341" s="2">
        <f t="shared" si="1351"/>
        <v>0</v>
      </c>
      <c r="CV1341" s="2">
        <f t="shared" si="1352"/>
        <v>0</v>
      </c>
      <c r="CW1341" s="2">
        <f t="shared" si="1353"/>
        <v>0</v>
      </c>
      <c r="CX1341" s="2">
        <f t="shared" si="1354"/>
        <v>0</v>
      </c>
      <c r="CY1341" s="2">
        <f t="shared" si="1355"/>
        <v>0</v>
      </c>
      <c r="CZ1341" s="2">
        <f t="shared" si="1356"/>
        <v>0</v>
      </c>
      <c r="DA1341" s="2"/>
      <c r="DB1341" s="2"/>
      <c r="DC1341" s="2" t="s">
        <v>3</v>
      </c>
      <c r="DD1341" s="2" t="s">
        <v>3</v>
      </c>
      <c r="DE1341" s="2" t="s">
        <v>3</v>
      </c>
      <c r="DF1341" s="2" t="s">
        <v>3</v>
      </c>
      <c r="DG1341" s="2" t="s">
        <v>3</v>
      </c>
      <c r="DH1341" s="2" t="s">
        <v>3</v>
      </c>
      <c r="DI1341" s="2" t="s">
        <v>3</v>
      </c>
      <c r="DJ1341" s="2" t="s">
        <v>3</v>
      </c>
      <c r="DK1341" s="2" t="s">
        <v>3</v>
      </c>
      <c r="DL1341" s="2" t="s">
        <v>3</v>
      </c>
      <c r="DM1341" s="2" t="s">
        <v>3</v>
      </c>
      <c r="DN1341" s="2">
        <v>0</v>
      </c>
      <c r="DO1341" s="2">
        <v>0</v>
      </c>
      <c r="DP1341" s="2">
        <v>1</v>
      </c>
      <c r="DQ1341" s="2">
        <v>1</v>
      </c>
      <c r="DR1341" s="2"/>
      <c r="DS1341" s="2"/>
      <c r="DT1341" s="2"/>
      <c r="DU1341" s="2">
        <v>1009</v>
      </c>
      <c r="DV1341" s="2" t="s">
        <v>32</v>
      </c>
      <c r="DW1341" s="2" t="s">
        <v>32</v>
      </c>
      <c r="DX1341" s="2">
        <v>1000</v>
      </c>
      <c r="DY1341" s="2"/>
      <c r="DZ1341" s="2" t="s">
        <v>3</v>
      </c>
      <c r="EA1341" s="2" t="s">
        <v>3</v>
      </c>
      <c r="EB1341" s="2" t="s">
        <v>3</v>
      </c>
      <c r="EC1341" s="2" t="s">
        <v>3</v>
      </c>
      <c r="ED1341" s="2"/>
      <c r="EE1341" s="2">
        <v>55586444</v>
      </c>
      <c r="EF1341" s="2">
        <v>30</v>
      </c>
      <c r="EG1341" s="2" t="s">
        <v>117</v>
      </c>
      <c r="EH1341" s="2">
        <v>0</v>
      </c>
      <c r="EI1341" s="2" t="s">
        <v>3</v>
      </c>
      <c r="EJ1341" s="2">
        <v>1</v>
      </c>
      <c r="EK1341" s="2">
        <v>8</v>
      </c>
      <c r="EL1341" s="2" t="s">
        <v>233</v>
      </c>
      <c r="EM1341" s="2" t="s">
        <v>234</v>
      </c>
      <c r="EN1341" s="2"/>
      <c r="EO1341" s="2" t="s">
        <v>3</v>
      </c>
      <c r="EP1341" s="2"/>
      <c r="EQ1341" s="2">
        <v>0</v>
      </c>
      <c r="ER1341" s="2">
        <v>5743.69</v>
      </c>
      <c r="ES1341" s="2">
        <v>5743.69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>
        <v>0</v>
      </c>
      <c r="FR1341" s="2">
        <v>0</v>
      </c>
      <c r="FS1341" s="2">
        <v>0</v>
      </c>
      <c r="FT1341" s="2"/>
      <c r="FU1341" s="2"/>
      <c r="FV1341" s="2"/>
      <c r="FW1341" s="2"/>
      <c r="FX1341" s="2">
        <v>92</v>
      </c>
      <c r="FY1341" s="2">
        <v>49</v>
      </c>
      <c r="FZ1341" s="2"/>
      <c r="GA1341" s="2" t="s">
        <v>3</v>
      </c>
      <c r="GB1341" s="2"/>
      <c r="GC1341" s="2"/>
      <c r="GD1341" s="2">
        <v>1</v>
      </c>
      <c r="GE1341" s="2"/>
      <c r="GF1341" s="2">
        <v>-977438433</v>
      </c>
      <c r="GG1341" s="2">
        <v>2</v>
      </c>
      <c r="GH1341" s="2">
        <v>1</v>
      </c>
      <c r="GI1341" s="2">
        <v>-2</v>
      </c>
      <c r="GJ1341" s="2">
        <v>0</v>
      </c>
      <c r="GK1341" s="2">
        <v>0</v>
      </c>
      <c r="GL1341" s="2">
        <f t="shared" si="1357"/>
        <v>0</v>
      </c>
      <c r="GM1341" s="2">
        <f t="shared" si="1358"/>
        <v>151.97999999999999</v>
      </c>
      <c r="GN1341" s="2">
        <f t="shared" si="1359"/>
        <v>151.97999999999999</v>
      </c>
      <c r="GO1341" s="2">
        <f t="shared" si="1360"/>
        <v>0</v>
      </c>
      <c r="GP1341" s="2">
        <f t="shared" si="1361"/>
        <v>0</v>
      </c>
      <c r="GQ1341" s="2"/>
      <c r="GR1341" s="2">
        <v>0</v>
      </c>
      <c r="GS1341" s="2">
        <v>3</v>
      </c>
      <c r="GT1341" s="2">
        <v>0</v>
      </c>
      <c r="GU1341" s="2" t="s">
        <v>3</v>
      </c>
      <c r="GV1341" s="2">
        <f t="shared" si="1362"/>
        <v>0</v>
      </c>
      <c r="GW1341" s="2">
        <v>1</v>
      </c>
      <c r="GX1341" s="2">
        <f t="shared" si="1363"/>
        <v>0</v>
      </c>
      <c r="GY1341" s="2"/>
      <c r="GZ1341" s="2"/>
      <c r="HA1341" s="2">
        <v>0</v>
      </c>
      <c r="HB1341" s="2">
        <v>0</v>
      </c>
      <c r="HC1341" s="2">
        <f t="shared" si="1364"/>
        <v>0</v>
      </c>
      <c r="HD1341" s="2"/>
      <c r="HE1341" s="2" t="s">
        <v>3</v>
      </c>
      <c r="HF1341" s="2" t="s">
        <v>3</v>
      </c>
      <c r="HG1341" s="2"/>
      <c r="HH1341" s="2"/>
      <c r="HI1341" s="2"/>
      <c r="HJ1341" s="2"/>
      <c r="HK1341" s="2"/>
      <c r="HL1341" s="2"/>
      <c r="HM1341" s="2" t="s">
        <v>3</v>
      </c>
      <c r="HN1341" s="2" t="s">
        <v>3</v>
      </c>
      <c r="HO1341" s="2" t="s">
        <v>3</v>
      </c>
      <c r="HP1341" s="2" t="s">
        <v>3</v>
      </c>
      <c r="HQ1341" s="2" t="s">
        <v>3</v>
      </c>
      <c r="HR1341" s="2"/>
      <c r="HS1341" s="2">
        <v>0</v>
      </c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>
        <v>0</v>
      </c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</row>
    <row r="1342" spans="1:255" x14ac:dyDescent="0.25">
      <c r="A1342">
        <v>18</v>
      </c>
      <c r="B1342">
        <v>1</v>
      </c>
      <c r="C1342">
        <v>1344</v>
      </c>
      <c r="E1342" t="s">
        <v>654</v>
      </c>
      <c r="F1342" t="s">
        <v>330</v>
      </c>
      <c r="G1342" t="s">
        <v>331</v>
      </c>
      <c r="H1342" t="s">
        <v>32</v>
      </c>
      <c r="I1342">
        <f>I1338*J1342</f>
        <v>2.589E-2</v>
      </c>
      <c r="J1342">
        <v>0.6997297297297298</v>
      </c>
      <c r="K1342">
        <v>0.69972999999999996</v>
      </c>
      <c r="O1342">
        <f t="shared" si="1333"/>
        <v>2527.4299999999998</v>
      </c>
      <c r="P1342">
        <f t="shared" si="1334"/>
        <v>2527.4299999999998</v>
      </c>
      <c r="Q1342">
        <f t="shared" si="1365"/>
        <v>0</v>
      </c>
      <c r="R1342">
        <f t="shared" si="1335"/>
        <v>0</v>
      </c>
      <c r="S1342">
        <f t="shared" si="1336"/>
        <v>0</v>
      </c>
      <c r="T1342">
        <f t="shared" si="1337"/>
        <v>0</v>
      </c>
      <c r="U1342">
        <f t="shared" si="1338"/>
        <v>0</v>
      </c>
      <c r="V1342">
        <f t="shared" si="1339"/>
        <v>0</v>
      </c>
      <c r="W1342">
        <f t="shared" si="1340"/>
        <v>0</v>
      </c>
      <c r="X1342">
        <f t="shared" si="1341"/>
        <v>0</v>
      </c>
      <c r="Y1342">
        <f t="shared" si="1342"/>
        <v>0</v>
      </c>
      <c r="AA1342">
        <v>56481267</v>
      </c>
      <c r="AB1342">
        <f t="shared" si="1343"/>
        <v>5743.69</v>
      </c>
      <c r="AC1342">
        <f t="shared" si="1344"/>
        <v>5743.69</v>
      </c>
      <c r="AD1342">
        <f t="shared" si="1366"/>
        <v>0</v>
      </c>
      <c r="AE1342">
        <f t="shared" si="1367"/>
        <v>0</v>
      </c>
      <c r="AF1342">
        <f t="shared" si="1367"/>
        <v>0</v>
      </c>
      <c r="AG1342">
        <f t="shared" si="1345"/>
        <v>0</v>
      </c>
      <c r="AH1342">
        <f t="shared" si="1368"/>
        <v>0</v>
      </c>
      <c r="AI1342">
        <f t="shared" si="1368"/>
        <v>0</v>
      </c>
      <c r="AJ1342">
        <f t="shared" si="1346"/>
        <v>0</v>
      </c>
      <c r="AK1342">
        <v>5743.69</v>
      </c>
      <c r="AL1342">
        <v>5743.69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92</v>
      </c>
      <c r="AU1342">
        <v>49</v>
      </c>
      <c r="AV1342">
        <v>1</v>
      </c>
      <c r="AW1342">
        <v>1.022</v>
      </c>
      <c r="AZ1342">
        <v>1</v>
      </c>
      <c r="BA1342">
        <v>1</v>
      </c>
      <c r="BB1342">
        <v>1</v>
      </c>
      <c r="BC1342">
        <v>16.63</v>
      </c>
      <c r="BD1342" t="s">
        <v>3</v>
      </c>
      <c r="BE1342" t="s">
        <v>3</v>
      </c>
      <c r="BF1342" t="s">
        <v>3</v>
      </c>
      <c r="BG1342" t="s">
        <v>3</v>
      </c>
      <c r="BH1342">
        <v>3</v>
      </c>
      <c r="BI1342">
        <v>1</v>
      </c>
      <c r="BJ1342" t="s">
        <v>332</v>
      </c>
      <c r="BM1342">
        <v>8</v>
      </c>
      <c r="BN1342">
        <v>0</v>
      </c>
      <c r="BO1342" t="s">
        <v>330</v>
      </c>
      <c r="BP1342">
        <v>1</v>
      </c>
      <c r="BQ1342">
        <v>30</v>
      </c>
      <c r="BR1342">
        <v>0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 t="s">
        <v>3</v>
      </c>
      <c r="BZ1342">
        <v>92</v>
      </c>
      <c r="CA1342">
        <v>49</v>
      </c>
      <c r="CB1342" t="s">
        <v>3</v>
      </c>
      <c r="CE1342">
        <v>30</v>
      </c>
      <c r="CF1342">
        <v>0</v>
      </c>
      <c r="CG1342">
        <v>0</v>
      </c>
      <c r="CM1342">
        <v>0</v>
      </c>
      <c r="CN1342" t="s">
        <v>3</v>
      </c>
      <c r="CO1342">
        <v>0</v>
      </c>
      <c r="CP1342">
        <f t="shared" si="1347"/>
        <v>2527.4299999999998</v>
      </c>
      <c r="CQ1342">
        <f t="shared" si="1348"/>
        <v>97618.93</v>
      </c>
      <c r="CR1342">
        <f t="shared" si="1369"/>
        <v>0</v>
      </c>
      <c r="CS1342">
        <f t="shared" si="1349"/>
        <v>0</v>
      </c>
      <c r="CT1342">
        <f t="shared" si="1350"/>
        <v>0</v>
      </c>
      <c r="CU1342">
        <f t="shared" si="1351"/>
        <v>0</v>
      </c>
      <c r="CV1342">
        <f t="shared" si="1352"/>
        <v>0</v>
      </c>
      <c r="CW1342">
        <f t="shared" si="1353"/>
        <v>0</v>
      </c>
      <c r="CX1342">
        <f t="shared" si="1354"/>
        <v>0</v>
      </c>
      <c r="CY1342">
        <f t="shared" si="1355"/>
        <v>0</v>
      </c>
      <c r="CZ1342">
        <f t="shared" si="1356"/>
        <v>0</v>
      </c>
      <c r="DC1342" t="s">
        <v>3</v>
      </c>
      <c r="DD1342" t="s">
        <v>3</v>
      </c>
      <c r="DE1342" t="s">
        <v>3</v>
      </c>
      <c r="DF1342" t="s">
        <v>3</v>
      </c>
      <c r="DG1342" t="s">
        <v>3</v>
      </c>
      <c r="DH1342" t="s">
        <v>3</v>
      </c>
      <c r="DI1342" t="s">
        <v>3</v>
      </c>
      <c r="DJ1342" t="s">
        <v>3</v>
      </c>
      <c r="DK1342" t="s">
        <v>3</v>
      </c>
      <c r="DL1342" t="s">
        <v>3</v>
      </c>
      <c r="DM1342" t="s">
        <v>3</v>
      </c>
      <c r="DN1342">
        <v>0</v>
      </c>
      <c r="DO1342">
        <v>0</v>
      </c>
      <c r="DP1342">
        <v>1</v>
      </c>
      <c r="DQ1342">
        <v>1</v>
      </c>
      <c r="DU1342">
        <v>1009</v>
      </c>
      <c r="DV1342" t="s">
        <v>32</v>
      </c>
      <c r="DW1342" t="s">
        <v>32</v>
      </c>
      <c r="DX1342">
        <v>1000</v>
      </c>
      <c r="DZ1342" t="s">
        <v>3</v>
      </c>
      <c r="EA1342" t="s">
        <v>3</v>
      </c>
      <c r="EB1342" t="s">
        <v>3</v>
      </c>
      <c r="EC1342" t="s">
        <v>3</v>
      </c>
      <c r="EE1342">
        <v>55586444</v>
      </c>
      <c r="EF1342">
        <v>30</v>
      </c>
      <c r="EG1342" t="s">
        <v>117</v>
      </c>
      <c r="EH1342">
        <v>0</v>
      </c>
      <c r="EI1342" t="s">
        <v>3</v>
      </c>
      <c r="EJ1342">
        <v>1</v>
      </c>
      <c r="EK1342">
        <v>8</v>
      </c>
      <c r="EL1342" t="s">
        <v>233</v>
      </c>
      <c r="EM1342" t="s">
        <v>234</v>
      </c>
      <c r="EO1342" t="s">
        <v>3</v>
      </c>
      <c r="EQ1342">
        <v>0</v>
      </c>
      <c r="ER1342">
        <v>5743.69</v>
      </c>
      <c r="ES1342">
        <v>5743.69</v>
      </c>
      <c r="ET1342">
        <v>0</v>
      </c>
      <c r="EU1342">
        <v>0</v>
      </c>
      <c r="EV1342">
        <v>0</v>
      </c>
      <c r="EW1342">
        <v>0</v>
      </c>
      <c r="EX1342">
        <v>0</v>
      </c>
      <c r="FQ1342">
        <v>0</v>
      </c>
      <c r="FR1342">
        <v>0</v>
      </c>
      <c r="FS1342">
        <v>0</v>
      </c>
      <c r="FX1342">
        <v>92</v>
      </c>
      <c r="FY1342">
        <v>49</v>
      </c>
      <c r="GA1342" t="s">
        <v>3</v>
      </c>
      <c r="GD1342">
        <v>1</v>
      </c>
      <c r="GF1342">
        <v>-977438433</v>
      </c>
      <c r="GG1342">
        <v>2</v>
      </c>
      <c r="GH1342">
        <v>1</v>
      </c>
      <c r="GI1342">
        <v>2</v>
      </c>
      <c r="GJ1342">
        <v>0</v>
      </c>
      <c r="GK1342">
        <v>0</v>
      </c>
      <c r="GL1342">
        <f t="shared" si="1357"/>
        <v>0</v>
      </c>
      <c r="GM1342">
        <f t="shared" si="1358"/>
        <v>2527.4299999999998</v>
      </c>
      <c r="GN1342">
        <f t="shared" si="1359"/>
        <v>2527.4299999999998</v>
      </c>
      <c r="GO1342">
        <f t="shared" si="1360"/>
        <v>0</v>
      </c>
      <c r="GP1342">
        <f t="shared" si="1361"/>
        <v>0</v>
      </c>
      <c r="GR1342">
        <v>0</v>
      </c>
      <c r="GS1342">
        <v>3</v>
      </c>
      <c r="GT1342">
        <v>0</v>
      </c>
      <c r="GU1342" t="s">
        <v>3</v>
      </c>
      <c r="GV1342">
        <f t="shared" si="1362"/>
        <v>0</v>
      </c>
      <c r="GW1342">
        <v>1</v>
      </c>
      <c r="GX1342">
        <f t="shared" si="1363"/>
        <v>0</v>
      </c>
      <c r="HA1342">
        <v>0</v>
      </c>
      <c r="HB1342">
        <v>0</v>
      </c>
      <c r="HC1342">
        <f t="shared" si="1364"/>
        <v>0</v>
      </c>
      <c r="HE1342" t="s">
        <v>3</v>
      </c>
      <c r="HF1342" t="s">
        <v>3</v>
      </c>
      <c r="HM1342" t="s">
        <v>3</v>
      </c>
      <c r="HN1342" t="s">
        <v>3</v>
      </c>
      <c r="HO1342" t="s">
        <v>3</v>
      </c>
      <c r="HP1342" t="s">
        <v>3</v>
      </c>
      <c r="HQ1342" t="s">
        <v>3</v>
      </c>
      <c r="HS1342">
        <v>0</v>
      </c>
      <c r="IK1342">
        <v>0</v>
      </c>
    </row>
    <row r="1343" spans="1:255" x14ac:dyDescent="0.25">
      <c r="A1343" s="2">
        <v>18</v>
      </c>
      <c r="B1343" s="2">
        <v>1</v>
      </c>
      <c r="C1343" s="2">
        <v>1326</v>
      </c>
      <c r="D1343" s="2"/>
      <c r="E1343" s="2" t="s">
        <v>655</v>
      </c>
      <c r="F1343" s="2" t="s">
        <v>240</v>
      </c>
      <c r="G1343" s="2" t="s">
        <v>241</v>
      </c>
      <c r="H1343" s="2" t="s">
        <v>32</v>
      </c>
      <c r="I1343" s="2">
        <f>I1337*J1343</f>
        <v>0.43164000000000008</v>
      </c>
      <c r="J1343" s="2">
        <v>11.665945945945948</v>
      </c>
      <c r="K1343" s="2">
        <v>11.665946</v>
      </c>
      <c r="L1343" s="2"/>
      <c r="M1343" s="2"/>
      <c r="N1343" s="2"/>
      <c r="O1343" s="2">
        <f t="shared" si="1333"/>
        <v>2533.75</v>
      </c>
      <c r="P1343" s="2">
        <f t="shared" si="1334"/>
        <v>2533.75</v>
      </c>
      <c r="Q1343" s="2">
        <f t="shared" si="1365"/>
        <v>0</v>
      </c>
      <c r="R1343" s="2">
        <f t="shared" si="1335"/>
        <v>0</v>
      </c>
      <c r="S1343" s="2">
        <f t="shared" si="1336"/>
        <v>0</v>
      </c>
      <c r="T1343" s="2">
        <f t="shared" si="1337"/>
        <v>0</v>
      </c>
      <c r="U1343" s="2">
        <f t="shared" si="1338"/>
        <v>0</v>
      </c>
      <c r="V1343" s="2">
        <f t="shared" si="1339"/>
        <v>0</v>
      </c>
      <c r="W1343" s="2">
        <f t="shared" si="1340"/>
        <v>0</v>
      </c>
      <c r="X1343" s="2">
        <f t="shared" si="1341"/>
        <v>0</v>
      </c>
      <c r="Y1343" s="2">
        <f t="shared" si="1342"/>
        <v>0</v>
      </c>
      <c r="Z1343" s="2"/>
      <c r="AA1343" s="2">
        <v>56481265</v>
      </c>
      <c r="AB1343" s="2">
        <f t="shared" si="1343"/>
        <v>5743.69</v>
      </c>
      <c r="AC1343" s="2">
        <f t="shared" si="1344"/>
        <v>5743.69</v>
      </c>
      <c r="AD1343" s="2">
        <f t="shared" si="1366"/>
        <v>0</v>
      </c>
      <c r="AE1343" s="2">
        <f t="shared" si="1367"/>
        <v>0</v>
      </c>
      <c r="AF1343" s="2">
        <f t="shared" si="1367"/>
        <v>0</v>
      </c>
      <c r="AG1343" s="2">
        <f t="shared" si="1345"/>
        <v>0</v>
      </c>
      <c r="AH1343" s="2">
        <f t="shared" si="1368"/>
        <v>0</v>
      </c>
      <c r="AI1343" s="2">
        <f t="shared" si="1368"/>
        <v>0</v>
      </c>
      <c r="AJ1343" s="2">
        <f t="shared" si="1346"/>
        <v>0</v>
      </c>
      <c r="AK1343" s="2">
        <v>5743.69</v>
      </c>
      <c r="AL1343" s="2">
        <v>5743.69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92</v>
      </c>
      <c r="AU1343" s="2">
        <v>49</v>
      </c>
      <c r="AV1343" s="2">
        <v>1</v>
      </c>
      <c r="AW1343" s="2">
        <v>1.022</v>
      </c>
      <c r="AX1343" s="2"/>
      <c r="AY1343" s="2"/>
      <c r="AZ1343" s="2">
        <v>1</v>
      </c>
      <c r="BA1343" s="2">
        <v>1</v>
      </c>
      <c r="BB1343" s="2">
        <v>1</v>
      </c>
      <c r="BC1343" s="2">
        <v>1</v>
      </c>
      <c r="BD1343" s="2" t="s">
        <v>3</v>
      </c>
      <c r="BE1343" s="2" t="s">
        <v>3</v>
      </c>
      <c r="BF1343" s="2" t="s">
        <v>3</v>
      </c>
      <c r="BG1343" s="2" t="s">
        <v>3</v>
      </c>
      <c r="BH1343" s="2">
        <v>3</v>
      </c>
      <c r="BI1343" s="2">
        <v>1</v>
      </c>
      <c r="BJ1343" s="2" t="s">
        <v>242</v>
      </c>
      <c r="BK1343" s="2"/>
      <c r="BL1343" s="2"/>
      <c r="BM1343" s="2">
        <v>8</v>
      </c>
      <c r="BN1343" s="2">
        <v>0</v>
      </c>
      <c r="BO1343" s="2" t="s">
        <v>3</v>
      </c>
      <c r="BP1343" s="2">
        <v>0</v>
      </c>
      <c r="BQ1343" s="2">
        <v>30</v>
      </c>
      <c r="BR1343" s="2">
        <v>0</v>
      </c>
      <c r="BS1343" s="2">
        <v>1</v>
      </c>
      <c r="BT1343" s="2">
        <v>1</v>
      </c>
      <c r="BU1343" s="2">
        <v>1</v>
      </c>
      <c r="BV1343" s="2">
        <v>1</v>
      </c>
      <c r="BW1343" s="2">
        <v>1</v>
      </c>
      <c r="BX1343" s="2">
        <v>1</v>
      </c>
      <c r="BY1343" s="2" t="s">
        <v>3</v>
      </c>
      <c r="BZ1343" s="2">
        <v>92</v>
      </c>
      <c r="CA1343" s="2">
        <v>49</v>
      </c>
      <c r="CB1343" s="2" t="s">
        <v>3</v>
      </c>
      <c r="CC1343" s="2"/>
      <c r="CD1343" s="2"/>
      <c r="CE1343" s="2">
        <v>30</v>
      </c>
      <c r="CF1343" s="2">
        <v>0</v>
      </c>
      <c r="CG1343" s="2">
        <v>0</v>
      </c>
      <c r="CH1343" s="2"/>
      <c r="CI1343" s="2"/>
      <c r="CJ1343" s="2"/>
      <c r="CK1343" s="2"/>
      <c r="CL1343" s="2"/>
      <c r="CM1343" s="2">
        <v>0</v>
      </c>
      <c r="CN1343" s="2" t="s">
        <v>3</v>
      </c>
      <c r="CO1343" s="2">
        <v>0</v>
      </c>
      <c r="CP1343" s="2">
        <f t="shared" si="1347"/>
        <v>2533.75</v>
      </c>
      <c r="CQ1343" s="2">
        <f t="shared" si="1348"/>
        <v>5870.05</v>
      </c>
      <c r="CR1343" s="2">
        <f t="shared" si="1369"/>
        <v>0</v>
      </c>
      <c r="CS1343" s="2">
        <f t="shared" si="1349"/>
        <v>0</v>
      </c>
      <c r="CT1343" s="2">
        <f t="shared" si="1350"/>
        <v>0</v>
      </c>
      <c r="CU1343" s="2">
        <f t="shared" si="1351"/>
        <v>0</v>
      </c>
      <c r="CV1343" s="2">
        <f t="shared" si="1352"/>
        <v>0</v>
      </c>
      <c r="CW1343" s="2">
        <f t="shared" si="1353"/>
        <v>0</v>
      </c>
      <c r="CX1343" s="2">
        <f t="shared" si="1354"/>
        <v>0</v>
      </c>
      <c r="CY1343" s="2">
        <f t="shared" si="1355"/>
        <v>0</v>
      </c>
      <c r="CZ1343" s="2">
        <f t="shared" si="1356"/>
        <v>0</v>
      </c>
      <c r="DA1343" s="2"/>
      <c r="DB1343" s="2"/>
      <c r="DC1343" s="2" t="s">
        <v>3</v>
      </c>
      <c r="DD1343" s="2" t="s">
        <v>3</v>
      </c>
      <c r="DE1343" s="2" t="s">
        <v>3</v>
      </c>
      <c r="DF1343" s="2" t="s">
        <v>3</v>
      </c>
      <c r="DG1343" s="2" t="s">
        <v>3</v>
      </c>
      <c r="DH1343" s="2" t="s">
        <v>3</v>
      </c>
      <c r="DI1343" s="2" t="s">
        <v>3</v>
      </c>
      <c r="DJ1343" s="2" t="s">
        <v>3</v>
      </c>
      <c r="DK1343" s="2" t="s">
        <v>3</v>
      </c>
      <c r="DL1343" s="2" t="s">
        <v>3</v>
      </c>
      <c r="DM1343" s="2" t="s">
        <v>3</v>
      </c>
      <c r="DN1343" s="2">
        <v>0</v>
      </c>
      <c r="DO1343" s="2">
        <v>0</v>
      </c>
      <c r="DP1343" s="2">
        <v>1</v>
      </c>
      <c r="DQ1343" s="2">
        <v>1</v>
      </c>
      <c r="DR1343" s="2"/>
      <c r="DS1343" s="2"/>
      <c r="DT1343" s="2"/>
      <c r="DU1343" s="2">
        <v>1009</v>
      </c>
      <c r="DV1343" s="2" t="s">
        <v>32</v>
      </c>
      <c r="DW1343" s="2" t="s">
        <v>32</v>
      </c>
      <c r="DX1343" s="2">
        <v>1000</v>
      </c>
      <c r="DY1343" s="2"/>
      <c r="DZ1343" s="2" t="s">
        <v>3</v>
      </c>
      <c r="EA1343" s="2" t="s">
        <v>3</v>
      </c>
      <c r="EB1343" s="2" t="s">
        <v>3</v>
      </c>
      <c r="EC1343" s="2" t="s">
        <v>3</v>
      </c>
      <c r="ED1343" s="2"/>
      <c r="EE1343" s="2">
        <v>55586444</v>
      </c>
      <c r="EF1343" s="2">
        <v>30</v>
      </c>
      <c r="EG1343" s="2" t="s">
        <v>117</v>
      </c>
      <c r="EH1343" s="2">
        <v>0</v>
      </c>
      <c r="EI1343" s="2" t="s">
        <v>3</v>
      </c>
      <c r="EJ1343" s="2">
        <v>1</v>
      </c>
      <c r="EK1343" s="2">
        <v>8</v>
      </c>
      <c r="EL1343" s="2" t="s">
        <v>233</v>
      </c>
      <c r="EM1343" s="2" t="s">
        <v>234</v>
      </c>
      <c r="EN1343" s="2"/>
      <c r="EO1343" s="2" t="s">
        <v>3</v>
      </c>
      <c r="EP1343" s="2"/>
      <c r="EQ1343" s="2">
        <v>0</v>
      </c>
      <c r="ER1343" s="2">
        <v>5743.69</v>
      </c>
      <c r="ES1343" s="2">
        <v>5743.69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>
        <v>0</v>
      </c>
      <c r="FR1343" s="2">
        <v>0</v>
      </c>
      <c r="FS1343" s="2">
        <v>0</v>
      </c>
      <c r="FT1343" s="2"/>
      <c r="FU1343" s="2"/>
      <c r="FV1343" s="2"/>
      <c r="FW1343" s="2"/>
      <c r="FX1343" s="2">
        <v>92</v>
      </c>
      <c r="FY1343" s="2">
        <v>49</v>
      </c>
      <c r="FZ1343" s="2"/>
      <c r="GA1343" s="2" t="s">
        <v>3</v>
      </c>
      <c r="GB1343" s="2"/>
      <c r="GC1343" s="2"/>
      <c r="GD1343" s="2">
        <v>1</v>
      </c>
      <c r="GE1343" s="2"/>
      <c r="GF1343" s="2">
        <v>1611312075</v>
      </c>
      <c r="GG1343" s="2">
        <v>2</v>
      </c>
      <c r="GH1343" s="2">
        <v>1</v>
      </c>
      <c r="GI1343" s="2">
        <v>-2</v>
      </c>
      <c r="GJ1343" s="2">
        <v>0</v>
      </c>
      <c r="GK1343" s="2">
        <v>0</v>
      </c>
      <c r="GL1343" s="2">
        <f t="shared" si="1357"/>
        <v>0</v>
      </c>
      <c r="GM1343" s="2">
        <f t="shared" si="1358"/>
        <v>2533.75</v>
      </c>
      <c r="GN1343" s="2">
        <f t="shared" si="1359"/>
        <v>2533.75</v>
      </c>
      <c r="GO1343" s="2">
        <f t="shared" si="1360"/>
        <v>0</v>
      </c>
      <c r="GP1343" s="2">
        <f t="shared" si="1361"/>
        <v>0</v>
      </c>
      <c r="GQ1343" s="2"/>
      <c r="GR1343" s="2">
        <v>0</v>
      </c>
      <c r="GS1343" s="2">
        <v>3</v>
      </c>
      <c r="GT1343" s="2">
        <v>0</v>
      </c>
      <c r="GU1343" s="2" t="s">
        <v>3</v>
      </c>
      <c r="GV1343" s="2">
        <f t="shared" si="1362"/>
        <v>0</v>
      </c>
      <c r="GW1343" s="2">
        <v>1</v>
      </c>
      <c r="GX1343" s="2">
        <f t="shared" si="1363"/>
        <v>0</v>
      </c>
      <c r="GY1343" s="2"/>
      <c r="GZ1343" s="2"/>
      <c r="HA1343" s="2">
        <v>0</v>
      </c>
      <c r="HB1343" s="2">
        <v>0</v>
      </c>
      <c r="HC1343" s="2">
        <f t="shared" si="1364"/>
        <v>0</v>
      </c>
      <c r="HD1343" s="2"/>
      <c r="HE1343" s="2" t="s">
        <v>3</v>
      </c>
      <c r="HF1343" s="2" t="s">
        <v>3</v>
      </c>
      <c r="HG1343" s="2"/>
      <c r="HH1343" s="2"/>
      <c r="HI1343" s="2"/>
      <c r="HJ1343" s="2"/>
      <c r="HK1343" s="2"/>
      <c r="HL1343" s="2"/>
      <c r="HM1343" s="2" t="s">
        <v>3</v>
      </c>
      <c r="HN1343" s="2" t="s">
        <v>3</v>
      </c>
      <c r="HO1343" s="2" t="s">
        <v>3</v>
      </c>
      <c r="HP1343" s="2" t="s">
        <v>3</v>
      </c>
      <c r="HQ1343" s="2" t="s">
        <v>3</v>
      </c>
      <c r="HR1343" s="2"/>
      <c r="HS1343" s="2">
        <v>0</v>
      </c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>
        <v>0</v>
      </c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</row>
    <row r="1344" spans="1:255" x14ac:dyDescent="0.25">
      <c r="A1344">
        <v>18</v>
      </c>
      <c r="B1344">
        <v>1</v>
      </c>
      <c r="C1344">
        <v>1345</v>
      </c>
      <c r="E1344" t="s">
        <v>655</v>
      </c>
      <c r="F1344" t="s">
        <v>240</v>
      </c>
      <c r="G1344" t="s">
        <v>241</v>
      </c>
      <c r="H1344" t="s">
        <v>32</v>
      </c>
      <c r="I1344">
        <f>I1338*J1344</f>
        <v>0.43164000000000008</v>
      </c>
      <c r="J1344">
        <v>11.665945945945948</v>
      </c>
      <c r="K1344">
        <v>11.665946</v>
      </c>
      <c r="O1344">
        <f t="shared" si="1333"/>
        <v>40083.93</v>
      </c>
      <c r="P1344">
        <f t="shared" si="1334"/>
        <v>40083.93</v>
      </c>
      <c r="Q1344">
        <f t="shared" si="1365"/>
        <v>0</v>
      </c>
      <c r="R1344">
        <f t="shared" si="1335"/>
        <v>0</v>
      </c>
      <c r="S1344">
        <f t="shared" si="1336"/>
        <v>0</v>
      </c>
      <c r="T1344">
        <f t="shared" si="1337"/>
        <v>0</v>
      </c>
      <c r="U1344">
        <f t="shared" si="1338"/>
        <v>0</v>
      </c>
      <c r="V1344">
        <f t="shared" si="1339"/>
        <v>0</v>
      </c>
      <c r="W1344">
        <f t="shared" si="1340"/>
        <v>0</v>
      </c>
      <c r="X1344">
        <f t="shared" si="1341"/>
        <v>0</v>
      </c>
      <c r="Y1344">
        <f t="shared" si="1342"/>
        <v>0</v>
      </c>
      <c r="AA1344">
        <v>56481267</v>
      </c>
      <c r="AB1344">
        <f t="shared" si="1343"/>
        <v>5743.69</v>
      </c>
      <c r="AC1344">
        <f t="shared" si="1344"/>
        <v>5743.69</v>
      </c>
      <c r="AD1344">
        <f t="shared" si="1366"/>
        <v>0</v>
      </c>
      <c r="AE1344">
        <f t="shared" si="1367"/>
        <v>0</v>
      </c>
      <c r="AF1344">
        <f t="shared" si="1367"/>
        <v>0</v>
      </c>
      <c r="AG1344">
        <f t="shared" si="1345"/>
        <v>0</v>
      </c>
      <c r="AH1344">
        <f t="shared" si="1368"/>
        <v>0</v>
      </c>
      <c r="AI1344">
        <f t="shared" si="1368"/>
        <v>0</v>
      </c>
      <c r="AJ1344">
        <f t="shared" si="1346"/>
        <v>0</v>
      </c>
      <c r="AK1344">
        <v>5743.69</v>
      </c>
      <c r="AL1344">
        <v>5743.69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92</v>
      </c>
      <c r="AU1344">
        <v>49</v>
      </c>
      <c r="AV1344">
        <v>1</v>
      </c>
      <c r="AW1344">
        <v>1.022</v>
      </c>
      <c r="AZ1344">
        <v>1</v>
      </c>
      <c r="BA1344">
        <v>1</v>
      </c>
      <c r="BB1344">
        <v>1</v>
      </c>
      <c r="BC1344">
        <v>15.82</v>
      </c>
      <c r="BD1344" t="s">
        <v>3</v>
      </c>
      <c r="BE1344" t="s">
        <v>3</v>
      </c>
      <c r="BF1344" t="s">
        <v>3</v>
      </c>
      <c r="BG1344" t="s">
        <v>3</v>
      </c>
      <c r="BH1344">
        <v>3</v>
      </c>
      <c r="BI1344">
        <v>1</v>
      </c>
      <c r="BJ1344" t="s">
        <v>242</v>
      </c>
      <c r="BM1344">
        <v>8</v>
      </c>
      <c r="BN1344">
        <v>0</v>
      </c>
      <c r="BO1344" t="s">
        <v>240</v>
      </c>
      <c r="BP1344">
        <v>1</v>
      </c>
      <c r="BQ1344">
        <v>30</v>
      </c>
      <c r="BR1344">
        <v>0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 t="s">
        <v>3</v>
      </c>
      <c r="BZ1344">
        <v>92</v>
      </c>
      <c r="CA1344">
        <v>49</v>
      </c>
      <c r="CB1344" t="s">
        <v>3</v>
      </c>
      <c r="CE1344">
        <v>30</v>
      </c>
      <c r="CF1344">
        <v>0</v>
      </c>
      <c r="CG1344">
        <v>0</v>
      </c>
      <c r="CM1344">
        <v>0</v>
      </c>
      <c r="CN1344" t="s">
        <v>3</v>
      </c>
      <c r="CO1344">
        <v>0</v>
      </c>
      <c r="CP1344">
        <f t="shared" si="1347"/>
        <v>40083.93</v>
      </c>
      <c r="CQ1344">
        <f t="shared" si="1348"/>
        <v>92864.19</v>
      </c>
      <c r="CR1344">
        <f t="shared" si="1369"/>
        <v>0</v>
      </c>
      <c r="CS1344">
        <f t="shared" si="1349"/>
        <v>0</v>
      </c>
      <c r="CT1344">
        <f t="shared" si="1350"/>
        <v>0</v>
      </c>
      <c r="CU1344">
        <f t="shared" si="1351"/>
        <v>0</v>
      </c>
      <c r="CV1344">
        <f t="shared" si="1352"/>
        <v>0</v>
      </c>
      <c r="CW1344">
        <f t="shared" si="1353"/>
        <v>0</v>
      </c>
      <c r="CX1344">
        <f t="shared" si="1354"/>
        <v>0</v>
      </c>
      <c r="CY1344">
        <f t="shared" si="1355"/>
        <v>0</v>
      </c>
      <c r="CZ1344">
        <f t="shared" si="1356"/>
        <v>0</v>
      </c>
      <c r="DC1344" t="s">
        <v>3</v>
      </c>
      <c r="DD1344" t="s">
        <v>3</v>
      </c>
      <c r="DE1344" t="s">
        <v>3</v>
      </c>
      <c r="DF1344" t="s">
        <v>3</v>
      </c>
      <c r="DG1344" t="s">
        <v>3</v>
      </c>
      <c r="DH1344" t="s">
        <v>3</v>
      </c>
      <c r="DI1344" t="s">
        <v>3</v>
      </c>
      <c r="DJ1344" t="s">
        <v>3</v>
      </c>
      <c r="DK1344" t="s">
        <v>3</v>
      </c>
      <c r="DL1344" t="s">
        <v>3</v>
      </c>
      <c r="DM1344" t="s">
        <v>3</v>
      </c>
      <c r="DN1344">
        <v>0</v>
      </c>
      <c r="DO1344">
        <v>0</v>
      </c>
      <c r="DP1344">
        <v>1</v>
      </c>
      <c r="DQ1344">
        <v>1</v>
      </c>
      <c r="DU1344">
        <v>1009</v>
      </c>
      <c r="DV1344" t="s">
        <v>32</v>
      </c>
      <c r="DW1344" t="s">
        <v>32</v>
      </c>
      <c r="DX1344">
        <v>1000</v>
      </c>
      <c r="DZ1344" t="s">
        <v>3</v>
      </c>
      <c r="EA1344" t="s">
        <v>3</v>
      </c>
      <c r="EB1344" t="s">
        <v>3</v>
      </c>
      <c r="EC1344" t="s">
        <v>3</v>
      </c>
      <c r="EE1344">
        <v>55586444</v>
      </c>
      <c r="EF1344">
        <v>30</v>
      </c>
      <c r="EG1344" t="s">
        <v>117</v>
      </c>
      <c r="EH1344">
        <v>0</v>
      </c>
      <c r="EI1344" t="s">
        <v>3</v>
      </c>
      <c r="EJ1344">
        <v>1</v>
      </c>
      <c r="EK1344">
        <v>8</v>
      </c>
      <c r="EL1344" t="s">
        <v>233</v>
      </c>
      <c r="EM1344" t="s">
        <v>234</v>
      </c>
      <c r="EO1344" t="s">
        <v>3</v>
      </c>
      <c r="EQ1344">
        <v>0</v>
      </c>
      <c r="ER1344">
        <v>5743.69</v>
      </c>
      <c r="ES1344">
        <v>5743.69</v>
      </c>
      <c r="ET1344">
        <v>0</v>
      </c>
      <c r="EU1344">
        <v>0</v>
      </c>
      <c r="EV1344">
        <v>0</v>
      </c>
      <c r="EW1344">
        <v>0</v>
      </c>
      <c r="EX1344">
        <v>0</v>
      </c>
      <c r="FQ1344">
        <v>0</v>
      </c>
      <c r="FR1344">
        <v>0</v>
      </c>
      <c r="FS1344">
        <v>0</v>
      </c>
      <c r="FX1344">
        <v>92</v>
      </c>
      <c r="FY1344">
        <v>49</v>
      </c>
      <c r="GA1344" t="s">
        <v>3</v>
      </c>
      <c r="GD1344">
        <v>1</v>
      </c>
      <c r="GF1344">
        <v>1611312075</v>
      </c>
      <c r="GG1344">
        <v>2</v>
      </c>
      <c r="GH1344">
        <v>1</v>
      </c>
      <c r="GI1344">
        <v>2</v>
      </c>
      <c r="GJ1344">
        <v>0</v>
      </c>
      <c r="GK1344">
        <v>0</v>
      </c>
      <c r="GL1344">
        <f t="shared" si="1357"/>
        <v>0</v>
      </c>
      <c r="GM1344">
        <f t="shared" si="1358"/>
        <v>40083.93</v>
      </c>
      <c r="GN1344">
        <f t="shared" si="1359"/>
        <v>40083.93</v>
      </c>
      <c r="GO1344">
        <f t="shared" si="1360"/>
        <v>0</v>
      </c>
      <c r="GP1344">
        <f t="shared" si="1361"/>
        <v>0</v>
      </c>
      <c r="GR1344">
        <v>0</v>
      </c>
      <c r="GS1344">
        <v>3</v>
      </c>
      <c r="GT1344">
        <v>0</v>
      </c>
      <c r="GU1344" t="s">
        <v>3</v>
      </c>
      <c r="GV1344">
        <f t="shared" si="1362"/>
        <v>0</v>
      </c>
      <c r="GW1344">
        <v>1</v>
      </c>
      <c r="GX1344">
        <f t="shared" si="1363"/>
        <v>0</v>
      </c>
      <c r="HA1344">
        <v>0</v>
      </c>
      <c r="HB1344">
        <v>0</v>
      </c>
      <c r="HC1344">
        <f t="shared" si="1364"/>
        <v>0</v>
      </c>
      <c r="HE1344" t="s">
        <v>3</v>
      </c>
      <c r="HF1344" t="s">
        <v>3</v>
      </c>
      <c r="HM1344" t="s">
        <v>3</v>
      </c>
      <c r="HN1344" t="s">
        <v>3</v>
      </c>
      <c r="HO1344" t="s">
        <v>3</v>
      </c>
      <c r="HP1344" t="s">
        <v>3</v>
      </c>
      <c r="HQ1344" t="s">
        <v>3</v>
      </c>
      <c r="HS1344">
        <v>0</v>
      </c>
      <c r="IK1344">
        <v>0</v>
      </c>
    </row>
    <row r="1345" spans="1:255" x14ac:dyDescent="0.25">
      <c r="A1345" s="2">
        <v>18</v>
      </c>
      <c r="B1345" s="2">
        <v>1</v>
      </c>
      <c r="C1345" s="2">
        <v>1323</v>
      </c>
      <c r="D1345" s="2"/>
      <c r="E1345" s="2" t="s">
        <v>656</v>
      </c>
      <c r="F1345" s="2" t="s">
        <v>248</v>
      </c>
      <c r="G1345" s="2" t="s">
        <v>249</v>
      </c>
      <c r="H1345" s="2" t="s">
        <v>158</v>
      </c>
      <c r="I1345" s="2">
        <f>I1337*J1345</f>
        <v>3.7554999999999996</v>
      </c>
      <c r="J1345" s="2">
        <v>101.5</v>
      </c>
      <c r="K1345" s="2">
        <v>101.5</v>
      </c>
      <c r="L1345" s="2"/>
      <c r="M1345" s="2"/>
      <c r="N1345" s="2"/>
      <c r="O1345" s="2">
        <f t="shared" si="1333"/>
        <v>2800.79</v>
      </c>
      <c r="P1345" s="2">
        <f t="shared" si="1334"/>
        <v>2800.79</v>
      </c>
      <c r="Q1345" s="2">
        <f t="shared" si="1365"/>
        <v>0</v>
      </c>
      <c r="R1345" s="2">
        <f t="shared" si="1335"/>
        <v>0</v>
      </c>
      <c r="S1345" s="2">
        <f t="shared" si="1336"/>
        <v>0</v>
      </c>
      <c r="T1345" s="2">
        <f t="shared" si="1337"/>
        <v>0</v>
      </c>
      <c r="U1345" s="2">
        <f t="shared" si="1338"/>
        <v>0</v>
      </c>
      <c r="V1345" s="2">
        <f t="shared" si="1339"/>
        <v>0</v>
      </c>
      <c r="W1345" s="2">
        <f t="shared" si="1340"/>
        <v>0</v>
      </c>
      <c r="X1345" s="2">
        <f t="shared" si="1341"/>
        <v>0</v>
      </c>
      <c r="Y1345" s="2">
        <f t="shared" si="1342"/>
        <v>0</v>
      </c>
      <c r="Z1345" s="2"/>
      <c r="AA1345" s="2">
        <v>56481265</v>
      </c>
      <c r="AB1345" s="2">
        <f t="shared" si="1343"/>
        <v>729.73</v>
      </c>
      <c r="AC1345" s="2">
        <f t="shared" si="1344"/>
        <v>729.73</v>
      </c>
      <c r="AD1345" s="2">
        <f t="shared" si="1366"/>
        <v>0</v>
      </c>
      <c r="AE1345" s="2">
        <f t="shared" si="1367"/>
        <v>0</v>
      </c>
      <c r="AF1345" s="2">
        <f t="shared" si="1367"/>
        <v>0</v>
      </c>
      <c r="AG1345" s="2">
        <f t="shared" si="1345"/>
        <v>0</v>
      </c>
      <c r="AH1345" s="2">
        <f t="shared" si="1368"/>
        <v>0</v>
      </c>
      <c r="AI1345" s="2">
        <f t="shared" si="1368"/>
        <v>0</v>
      </c>
      <c r="AJ1345" s="2">
        <f t="shared" si="1346"/>
        <v>0</v>
      </c>
      <c r="AK1345" s="2">
        <v>729.73</v>
      </c>
      <c r="AL1345" s="2">
        <v>729.73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92</v>
      </c>
      <c r="AU1345" s="2">
        <v>49</v>
      </c>
      <c r="AV1345" s="2">
        <v>1</v>
      </c>
      <c r="AW1345" s="2">
        <v>1.022</v>
      </c>
      <c r="AX1345" s="2"/>
      <c r="AY1345" s="2"/>
      <c r="AZ1345" s="2">
        <v>1</v>
      </c>
      <c r="BA1345" s="2">
        <v>1</v>
      </c>
      <c r="BB1345" s="2">
        <v>1</v>
      </c>
      <c r="BC1345" s="2">
        <v>1</v>
      </c>
      <c r="BD1345" s="2" t="s">
        <v>3</v>
      </c>
      <c r="BE1345" s="2" t="s">
        <v>3</v>
      </c>
      <c r="BF1345" s="2" t="s">
        <v>3</v>
      </c>
      <c r="BG1345" s="2" t="s">
        <v>3</v>
      </c>
      <c r="BH1345" s="2">
        <v>3</v>
      </c>
      <c r="BI1345" s="2">
        <v>1</v>
      </c>
      <c r="BJ1345" s="2" t="s">
        <v>250</v>
      </c>
      <c r="BK1345" s="2"/>
      <c r="BL1345" s="2"/>
      <c r="BM1345" s="2">
        <v>8</v>
      </c>
      <c r="BN1345" s="2">
        <v>0</v>
      </c>
      <c r="BO1345" s="2" t="s">
        <v>3</v>
      </c>
      <c r="BP1345" s="2">
        <v>0</v>
      </c>
      <c r="BQ1345" s="2">
        <v>30</v>
      </c>
      <c r="BR1345" s="2">
        <v>0</v>
      </c>
      <c r="BS1345" s="2">
        <v>1</v>
      </c>
      <c r="BT1345" s="2">
        <v>1</v>
      </c>
      <c r="BU1345" s="2">
        <v>1</v>
      </c>
      <c r="BV1345" s="2">
        <v>1</v>
      </c>
      <c r="BW1345" s="2">
        <v>1</v>
      </c>
      <c r="BX1345" s="2">
        <v>1</v>
      </c>
      <c r="BY1345" s="2" t="s">
        <v>3</v>
      </c>
      <c r="BZ1345" s="2">
        <v>92</v>
      </c>
      <c r="CA1345" s="2">
        <v>49</v>
      </c>
      <c r="CB1345" s="2" t="s">
        <v>3</v>
      </c>
      <c r="CC1345" s="2"/>
      <c r="CD1345" s="2"/>
      <c r="CE1345" s="2">
        <v>30</v>
      </c>
      <c r="CF1345" s="2">
        <v>0</v>
      </c>
      <c r="CG1345" s="2">
        <v>0</v>
      </c>
      <c r="CH1345" s="2"/>
      <c r="CI1345" s="2"/>
      <c r="CJ1345" s="2"/>
      <c r="CK1345" s="2"/>
      <c r="CL1345" s="2"/>
      <c r="CM1345" s="2">
        <v>0</v>
      </c>
      <c r="CN1345" s="2" t="s">
        <v>3</v>
      </c>
      <c r="CO1345" s="2">
        <v>0</v>
      </c>
      <c r="CP1345" s="2">
        <f t="shared" si="1347"/>
        <v>2800.79</v>
      </c>
      <c r="CQ1345" s="2">
        <f t="shared" si="1348"/>
        <v>745.78</v>
      </c>
      <c r="CR1345" s="2">
        <f t="shared" si="1369"/>
        <v>0</v>
      </c>
      <c r="CS1345" s="2">
        <f t="shared" si="1349"/>
        <v>0</v>
      </c>
      <c r="CT1345" s="2">
        <f t="shared" si="1350"/>
        <v>0</v>
      </c>
      <c r="CU1345" s="2">
        <f t="shared" si="1351"/>
        <v>0</v>
      </c>
      <c r="CV1345" s="2">
        <f t="shared" si="1352"/>
        <v>0</v>
      </c>
      <c r="CW1345" s="2">
        <f t="shared" si="1353"/>
        <v>0</v>
      </c>
      <c r="CX1345" s="2">
        <f t="shared" si="1354"/>
        <v>0</v>
      </c>
      <c r="CY1345" s="2">
        <f t="shared" si="1355"/>
        <v>0</v>
      </c>
      <c r="CZ1345" s="2">
        <f t="shared" si="1356"/>
        <v>0</v>
      </c>
      <c r="DA1345" s="2"/>
      <c r="DB1345" s="2"/>
      <c r="DC1345" s="2" t="s">
        <v>3</v>
      </c>
      <c r="DD1345" s="2" t="s">
        <v>3</v>
      </c>
      <c r="DE1345" s="2" t="s">
        <v>3</v>
      </c>
      <c r="DF1345" s="2" t="s">
        <v>3</v>
      </c>
      <c r="DG1345" s="2" t="s">
        <v>3</v>
      </c>
      <c r="DH1345" s="2" t="s">
        <v>3</v>
      </c>
      <c r="DI1345" s="2" t="s">
        <v>3</v>
      </c>
      <c r="DJ1345" s="2" t="s">
        <v>3</v>
      </c>
      <c r="DK1345" s="2" t="s">
        <v>3</v>
      </c>
      <c r="DL1345" s="2" t="s">
        <v>3</v>
      </c>
      <c r="DM1345" s="2" t="s">
        <v>3</v>
      </c>
      <c r="DN1345" s="2">
        <v>0</v>
      </c>
      <c r="DO1345" s="2">
        <v>0</v>
      </c>
      <c r="DP1345" s="2">
        <v>1</v>
      </c>
      <c r="DQ1345" s="2">
        <v>1</v>
      </c>
      <c r="DR1345" s="2"/>
      <c r="DS1345" s="2"/>
      <c r="DT1345" s="2"/>
      <c r="DU1345" s="2">
        <v>1007</v>
      </c>
      <c r="DV1345" s="2" t="s">
        <v>158</v>
      </c>
      <c r="DW1345" s="2" t="s">
        <v>158</v>
      </c>
      <c r="DX1345" s="2">
        <v>1</v>
      </c>
      <c r="DY1345" s="2"/>
      <c r="DZ1345" s="2" t="s">
        <v>3</v>
      </c>
      <c r="EA1345" s="2" t="s">
        <v>3</v>
      </c>
      <c r="EB1345" s="2" t="s">
        <v>3</v>
      </c>
      <c r="EC1345" s="2" t="s">
        <v>3</v>
      </c>
      <c r="ED1345" s="2"/>
      <c r="EE1345" s="2">
        <v>55586444</v>
      </c>
      <c r="EF1345" s="2">
        <v>30</v>
      </c>
      <c r="EG1345" s="2" t="s">
        <v>117</v>
      </c>
      <c r="EH1345" s="2">
        <v>0</v>
      </c>
      <c r="EI1345" s="2" t="s">
        <v>3</v>
      </c>
      <c r="EJ1345" s="2">
        <v>1</v>
      </c>
      <c r="EK1345" s="2">
        <v>8</v>
      </c>
      <c r="EL1345" s="2" t="s">
        <v>233</v>
      </c>
      <c r="EM1345" s="2" t="s">
        <v>234</v>
      </c>
      <c r="EN1345" s="2"/>
      <c r="EO1345" s="2" t="s">
        <v>3</v>
      </c>
      <c r="EP1345" s="2"/>
      <c r="EQ1345" s="2">
        <v>0</v>
      </c>
      <c r="ER1345" s="2">
        <v>729.73</v>
      </c>
      <c r="ES1345" s="2">
        <v>729.73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>
        <v>0</v>
      </c>
      <c r="FR1345" s="2">
        <v>0</v>
      </c>
      <c r="FS1345" s="2">
        <v>0</v>
      </c>
      <c r="FT1345" s="2"/>
      <c r="FU1345" s="2"/>
      <c r="FV1345" s="2"/>
      <c r="FW1345" s="2"/>
      <c r="FX1345" s="2">
        <v>92</v>
      </c>
      <c r="FY1345" s="2">
        <v>49</v>
      </c>
      <c r="FZ1345" s="2"/>
      <c r="GA1345" s="2" t="s">
        <v>3</v>
      </c>
      <c r="GB1345" s="2"/>
      <c r="GC1345" s="2"/>
      <c r="GD1345" s="2">
        <v>1</v>
      </c>
      <c r="GE1345" s="2"/>
      <c r="GF1345" s="2">
        <v>-1447999952</v>
      </c>
      <c r="GG1345" s="2">
        <v>2</v>
      </c>
      <c r="GH1345" s="2">
        <v>1</v>
      </c>
      <c r="GI1345" s="2">
        <v>-2</v>
      </c>
      <c r="GJ1345" s="2">
        <v>0</v>
      </c>
      <c r="GK1345" s="2">
        <v>0</v>
      </c>
      <c r="GL1345" s="2">
        <f t="shared" si="1357"/>
        <v>0</v>
      </c>
      <c r="GM1345" s="2">
        <f t="shared" si="1358"/>
        <v>2800.79</v>
      </c>
      <c r="GN1345" s="2">
        <f t="shared" si="1359"/>
        <v>2800.79</v>
      </c>
      <c r="GO1345" s="2">
        <f t="shared" si="1360"/>
        <v>0</v>
      </c>
      <c r="GP1345" s="2">
        <f t="shared" si="1361"/>
        <v>0</v>
      </c>
      <c r="GQ1345" s="2"/>
      <c r="GR1345" s="2">
        <v>0</v>
      </c>
      <c r="GS1345" s="2">
        <v>3</v>
      </c>
      <c r="GT1345" s="2">
        <v>0</v>
      </c>
      <c r="GU1345" s="2" t="s">
        <v>3</v>
      </c>
      <c r="GV1345" s="2">
        <f t="shared" si="1362"/>
        <v>0</v>
      </c>
      <c r="GW1345" s="2">
        <v>1</v>
      </c>
      <c r="GX1345" s="2">
        <f t="shared" si="1363"/>
        <v>0</v>
      </c>
      <c r="GY1345" s="2"/>
      <c r="GZ1345" s="2"/>
      <c r="HA1345" s="2">
        <v>0</v>
      </c>
      <c r="HB1345" s="2">
        <v>0</v>
      </c>
      <c r="HC1345" s="2">
        <f t="shared" si="1364"/>
        <v>0</v>
      </c>
      <c r="HD1345" s="2"/>
      <c r="HE1345" s="2" t="s">
        <v>3</v>
      </c>
      <c r="HF1345" s="2" t="s">
        <v>3</v>
      </c>
      <c r="HG1345" s="2"/>
      <c r="HH1345" s="2"/>
      <c r="HI1345" s="2"/>
      <c r="HJ1345" s="2"/>
      <c r="HK1345" s="2"/>
      <c r="HL1345" s="2"/>
      <c r="HM1345" s="2" t="s">
        <v>3</v>
      </c>
      <c r="HN1345" s="2" t="s">
        <v>3</v>
      </c>
      <c r="HO1345" s="2" t="s">
        <v>3</v>
      </c>
      <c r="HP1345" s="2" t="s">
        <v>3</v>
      </c>
      <c r="HQ1345" s="2" t="s">
        <v>3</v>
      </c>
      <c r="HR1345" s="2"/>
      <c r="HS1345" s="2">
        <v>0</v>
      </c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>
        <v>0</v>
      </c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</row>
    <row r="1346" spans="1:255" x14ac:dyDescent="0.25">
      <c r="A1346">
        <v>18</v>
      </c>
      <c r="B1346">
        <v>1</v>
      </c>
      <c r="C1346">
        <v>1342</v>
      </c>
      <c r="E1346" t="s">
        <v>656</v>
      </c>
      <c r="F1346" t="s">
        <v>248</v>
      </c>
      <c r="G1346" t="s">
        <v>249</v>
      </c>
      <c r="H1346" t="s">
        <v>158</v>
      </c>
      <c r="I1346">
        <f>I1338*J1346</f>
        <v>3.7554999999999996</v>
      </c>
      <c r="J1346">
        <v>101.5</v>
      </c>
      <c r="K1346">
        <v>101.5</v>
      </c>
      <c r="O1346">
        <f t="shared" si="1333"/>
        <v>28231.96</v>
      </c>
      <c r="P1346">
        <f t="shared" si="1334"/>
        <v>28231.96</v>
      </c>
      <c r="Q1346">
        <f t="shared" si="1365"/>
        <v>0</v>
      </c>
      <c r="R1346">
        <f t="shared" si="1335"/>
        <v>0</v>
      </c>
      <c r="S1346">
        <f t="shared" si="1336"/>
        <v>0</v>
      </c>
      <c r="T1346">
        <f t="shared" si="1337"/>
        <v>0</v>
      </c>
      <c r="U1346">
        <f t="shared" si="1338"/>
        <v>0</v>
      </c>
      <c r="V1346">
        <f t="shared" si="1339"/>
        <v>0</v>
      </c>
      <c r="W1346">
        <f t="shared" si="1340"/>
        <v>0</v>
      </c>
      <c r="X1346">
        <f t="shared" si="1341"/>
        <v>0</v>
      </c>
      <c r="Y1346">
        <f t="shared" si="1342"/>
        <v>0</v>
      </c>
      <c r="AA1346">
        <v>56481267</v>
      </c>
      <c r="AB1346">
        <f t="shared" si="1343"/>
        <v>729.73</v>
      </c>
      <c r="AC1346">
        <f t="shared" si="1344"/>
        <v>729.73</v>
      </c>
      <c r="AD1346">
        <f t="shared" si="1366"/>
        <v>0</v>
      </c>
      <c r="AE1346">
        <f t="shared" si="1367"/>
        <v>0</v>
      </c>
      <c r="AF1346">
        <f t="shared" si="1367"/>
        <v>0</v>
      </c>
      <c r="AG1346">
        <f t="shared" si="1345"/>
        <v>0</v>
      </c>
      <c r="AH1346">
        <f t="shared" si="1368"/>
        <v>0</v>
      </c>
      <c r="AI1346">
        <f t="shared" si="1368"/>
        <v>0</v>
      </c>
      <c r="AJ1346">
        <f t="shared" si="1346"/>
        <v>0</v>
      </c>
      <c r="AK1346">
        <v>729.73</v>
      </c>
      <c r="AL1346">
        <v>729.73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92</v>
      </c>
      <c r="AU1346">
        <v>49</v>
      </c>
      <c r="AV1346">
        <v>1</v>
      </c>
      <c r="AW1346">
        <v>1.022</v>
      </c>
      <c r="AZ1346">
        <v>1</v>
      </c>
      <c r="BA1346">
        <v>1</v>
      </c>
      <c r="BB1346">
        <v>1</v>
      </c>
      <c r="BC1346">
        <v>10.08</v>
      </c>
      <c r="BD1346" t="s">
        <v>3</v>
      </c>
      <c r="BE1346" t="s">
        <v>3</v>
      </c>
      <c r="BF1346" t="s">
        <v>3</v>
      </c>
      <c r="BG1346" t="s">
        <v>3</v>
      </c>
      <c r="BH1346">
        <v>3</v>
      </c>
      <c r="BI1346">
        <v>1</v>
      </c>
      <c r="BJ1346" t="s">
        <v>250</v>
      </c>
      <c r="BM1346">
        <v>8</v>
      </c>
      <c r="BN1346">
        <v>0</v>
      </c>
      <c r="BO1346" t="s">
        <v>248</v>
      </c>
      <c r="BP1346">
        <v>1</v>
      </c>
      <c r="BQ1346">
        <v>30</v>
      </c>
      <c r="BR1346">
        <v>0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 t="s">
        <v>3</v>
      </c>
      <c r="BZ1346">
        <v>92</v>
      </c>
      <c r="CA1346">
        <v>49</v>
      </c>
      <c r="CB1346" t="s">
        <v>3</v>
      </c>
      <c r="CE1346">
        <v>30</v>
      </c>
      <c r="CF1346">
        <v>0</v>
      </c>
      <c r="CG1346">
        <v>0</v>
      </c>
      <c r="CM1346">
        <v>0</v>
      </c>
      <c r="CN1346" t="s">
        <v>3</v>
      </c>
      <c r="CO1346">
        <v>0</v>
      </c>
      <c r="CP1346">
        <f t="shared" si="1347"/>
        <v>28231.96</v>
      </c>
      <c r="CQ1346">
        <f t="shared" si="1348"/>
        <v>7517.46</v>
      </c>
      <c r="CR1346">
        <f t="shared" si="1369"/>
        <v>0</v>
      </c>
      <c r="CS1346">
        <f t="shared" si="1349"/>
        <v>0</v>
      </c>
      <c r="CT1346">
        <f t="shared" si="1350"/>
        <v>0</v>
      </c>
      <c r="CU1346">
        <f t="shared" si="1351"/>
        <v>0</v>
      </c>
      <c r="CV1346">
        <f t="shared" si="1352"/>
        <v>0</v>
      </c>
      <c r="CW1346">
        <f t="shared" si="1353"/>
        <v>0</v>
      </c>
      <c r="CX1346">
        <f t="shared" si="1354"/>
        <v>0</v>
      </c>
      <c r="CY1346">
        <f t="shared" si="1355"/>
        <v>0</v>
      </c>
      <c r="CZ1346">
        <f t="shared" si="1356"/>
        <v>0</v>
      </c>
      <c r="DC1346" t="s">
        <v>3</v>
      </c>
      <c r="DD1346" t="s">
        <v>3</v>
      </c>
      <c r="DE1346" t="s">
        <v>3</v>
      </c>
      <c r="DF1346" t="s">
        <v>3</v>
      </c>
      <c r="DG1346" t="s">
        <v>3</v>
      </c>
      <c r="DH1346" t="s">
        <v>3</v>
      </c>
      <c r="DI1346" t="s">
        <v>3</v>
      </c>
      <c r="DJ1346" t="s">
        <v>3</v>
      </c>
      <c r="DK1346" t="s">
        <v>3</v>
      </c>
      <c r="DL1346" t="s">
        <v>3</v>
      </c>
      <c r="DM1346" t="s">
        <v>3</v>
      </c>
      <c r="DN1346">
        <v>0</v>
      </c>
      <c r="DO1346">
        <v>0</v>
      </c>
      <c r="DP1346">
        <v>1</v>
      </c>
      <c r="DQ1346">
        <v>1</v>
      </c>
      <c r="DU1346">
        <v>1007</v>
      </c>
      <c r="DV1346" t="s">
        <v>158</v>
      </c>
      <c r="DW1346" t="s">
        <v>158</v>
      </c>
      <c r="DX1346">
        <v>1</v>
      </c>
      <c r="DZ1346" t="s">
        <v>3</v>
      </c>
      <c r="EA1346" t="s">
        <v>3</v>
      </c>
      <c r="EB1346" t="s">
        <v>3</v>
      </c>
      <c r="EC1346" t="s">
        <v>3</v>
      </c>
      <c r="EE1346">
        <v>55586444</v>
      </c>
      <c r="EF1346">
        <v>30</v>
      </c>
      <c r="EG1346" t="s">
        <v>117</v>
      </c>
      <c r="EH1346">
        <v>0</v>
      </c>
      <c r="EI1346" t="s">
        <v>3</v>
      </c>
      <c r="EJ1346">
        <v>1</v>
      </c>
      <c r="EK1346">
        <v>8</v>
      </c>
      <c r="EL1346" t="s">
        <v>233</v>
      </c>
      <c r="EM1346" t="s">
        <v>234</v>
      </c>
      <c r="EO1346" t="s">
        <v>3</v>
      </c>
      <c r="EQ1346">
        <v>0</v>
      </c>
      <c r="ER1346">
        <v>729.73</v>
      </c>
      <c r="ES1346">
        <v>729.73</v>
      </c>
      <c r="ET1346">
        <v>0</v>
      </c>
      <c r="EU1346">
        <v>0</v>
      </c>
      <c r="EV1346">
        <v>0</v>
      </c>
      <c r="EW1346">
        <v>0</v>
      </c>
      <c r="EX1346">
        <v>0</v>
      </c>
      <c r="FQ1346">
        <v>0</v>
      </c>
      <c r="FR1346">
        <v>0</v>
      </c>
      <c r="FS1346">
        <v>0</v>
      </c>
      <c r="FX1346">
        <v>92</v>
      </c>
      <c r="FY1346">
        <v>49</v>
      </c>
      <c r="GA1346" t="s">
        <v>3</v>
      </c>
      <c r="GD1346">
        <v>1</v>
      </c>
      <c r="GF1346">
        <v>-1447999952</v>
      </c>
      <c r="GG1346">
        <v>2</v>
      </c>
      <c r="GH1346">
        <v>1</v>
      </c>
      <c r="GI1346">
        <v>2</v>
      </c>
      <c r="GJ1346">
        <v>0</v>
      </c>
      <c r="GK1346">
        <v>0</v>
      </c>
      <c r="GL1346">
        <f t="shared" si="1357"/>
        <v>0</v>
      </c>
      <c r="GM1346">
        <f t="shared" si="1358"/>
        <v>28231.96</v>
      </c>
      <c r="GN1346">
        <f t="shared" si="1359"/>
        <v>28231.96</v>
      </c>
      <c r="GO1346">
        <f t="shared" si="1360"/>
        <v>0</v>
      </c>
      <c r="GP1346">
        <f t="shared" si="1361"/>
        <v>0</v>
      </c>
      <c r="GR1346">
        <v>0</v>
      </c>
      <c r="GS1346">
        <v>3</v>
      </c>
      <c r="GT1346">
        <v>0</v>
      </c>
      <c r="GU1346" t="s">
        <v>3</v>
      </c>
      <c r="GV1346">
        <f t="shared" si="1362"/>
        <v>0</v>
      </c>
      <c r="GW1346">
        <v>1</v>
      </c>
      <c r="GX1346">
        <f t="shared" si="1363"/>
        <v>0</v>
      </c>
      <c r="HA1346">
        <v>0</v>
      </c>
      <c r="HB1346">
        <v>0</v>
      </c>
      <c r="HC1346">
        <f t="shared" si="1364"/>
        <v>0</v>
      </c>
      <c r="HE1346" t="s">
        <v>3</v>
      </c>
      <c r="HF1346" t="s">
        <v>3</v>
      </c>
      <c r="HM1346" t="s">
        <v>3</v>
      </c>
      <c r="HN1346" t="s">
        <v>3</v>
      </c>
      <c r="HO1346" t="s">
        <v>3</v>
      </c>
      <c r="HP1346" t="s">
        <v>3</v>
      </c>
      <c r="HQ1346" t="s">
        <v>3</v>
      </c>
      <c r="HS1346">
        <v>0</v>
      </c>
      <c r="IK1346">
        <v>0</v>
      </c>
    </row>
    <row r="1347" spans="1:255" x14ac:dyDescent="0.25">
      <c r="A1347" s="2">
        <v>17</v>
      </c>
      <c r="B1347" s="2">
        <v>1</v>
      </c>
      <c r="C1347" s="2">
        <f>ROW(SmtRes!A1355)</f>
        <v>1355</v>
      </c>
      <c r="D1347" s="2">
        <f>ROW(EtalonRes!A1309)</f>
        <v>1309</v>
      </c>
      <c r="E1347" s="2" t="s">
        <v>657</v>
      </c>
      <c r="F1347" s="2" t="s">
        <v>409</v>
      </c>
      <c r="G1347" s="2" t="s">
        <v>410</v>
      </c>
      <c r="H1347" s="2" t="s">
        <v>258</v>
      </c>
      <c r="I1347" s="2">
        <v>0.2</v>
      </c>
      <c r="J1347" s="2">
        <v>0</v>
      </c>
      <c r="K1347" s="2">
        <v>0.2</v>
      </c>
      <c r="L1347" s="2"/>
      <c r="M1347" s="2"/>
      <c r="N1347" s="2"/>
      <c r="O1347" s="2">
        <f t="shared" si="1333"/>
        <v>168.91</v>
      </c>
      <c r="P1347" s="2">
        <f t="shared" si="1334"/>
        <v>96.36</v>
      </c>
      <c r="Q1347" s="2">
        <f>(ROUND((ROUND((((ET1347*1.25*1.1))*AV1347*I1347),2)*BB1347),2)+ROUND((ROUND(((AE1347-((EU1347*1.25*1.1)))*AV1347*I1347),2)*BS1347),2))</f>
        <v>9.98</v>
      </c>
      <c r="R1347" s="2">
        <f t="shared" si="1335"/>
        <v>1.24</v>
      </c>
      <c r="S1347" s="2">
        <f t="shared" si="1336"/>
        <v>62.57</v>
      </c>
      <c r="T1347" s="2">
        <f t="shared" si="1337"/>
        <v>0</v>
      </c>
      <c r="U1347" s="2">
        <f t="shared" si="1338"/>
        <v>4.8130694700000012</v>
      </c>
      <c r="V1347" s="2">
        <f t="shared" si="1339"/>
        <v>0</v>
      </c>
      <c r="W1347" s="2">
        <f t="shared" si="1340"/>
        <v>0</v>
      </c>
      <c r="X1347" s="2">
        <f t="shared" si="1341"/>
        <v>55.51</v>
      </c>
      <c r="Y1347" s="2">
        <f t="shared" si="1342"/>
        <v>29.99</v>
      </c>
      <c r="Z1347" s="2"/>
      <c r="AA1347" s="2">
        <v>56481265</v>
      </c>
      <c r="AB1347" s="2">
        <f t="shared" si="1343"/>
        <v>819.30690000000004</v>
      </c>
      <c r="AC1347" s="2">
        <f t="shared" si="1344"/>
        <v>472.83</v>
      </c>
      <c r="AD1347" s="2">
        <f>ROUND(((((ET1347*1.25*1.1))-((EU1347*1.25*1.1)))+AE1347),6)</f>
        <v>47.671250000000001</v>
      </c>
      <c r="AE1347" s="2">
        <f>ROUND(((EU1347*1.25*1.1)),6)</f>
        <v>5.8987499999999997</v>
      </c>
      <c r="AF1347" s="2">
        <f>ROUND(((EV1347*1.15*1.1)),6)</f>
        <v>298.80565000000001</v>
      </c>
      <c r="AG1347" s="2">
        <f t="shared" si="1345"/>
        <v>0</v>
      </c>
      <c r="AH1347" s="2">
        <f>((EW1347*1.15*1.1))</f>
        <v>22.985050000000005</v>
      </c>
      <c r="AI1347" s="2">
        <f>((EX1347*1.25*1.1))</f>
        <v>0</v>
      </c>
      <c r="AJ1347" s="2">
        <f t="shared" si="1346"/>
        <v>0</v>
      </c>
      <c r="AK1347" s="2">
        <v>743.71</v>
      </c>
      <c r="AL1347" s="2">
        <v>472.83</v>
      </c>
      <c r="AM1347" s="2">
        <v>34.67</v>
      </c>
      <c r="AN1347" s="2">
        <v>4.29</v>
      </c>
      <c r="AO1347" s="2">
        <v>236.21</v>
      </c>
      <c r="AP1347" s="2">
        <v>0</v>
      </c>
      <c r="AQ1347" s="2">
        <v>18.170000000000002</v>
      </c>
      <c r="AR1347" s="2">
        <v>0</v>
      </c>
      <c r="AS1347" s="2">
        <v>0</v>
      </c>
      <c r="AT1347" s="2">
        <v>87</v>
      </c>
      <c r="AU1347" s="2">
        <v>47</v>
      </c>
      <c r="AV1347" s="2">
        <v>1.0469999999999999</v>
      </c>
      <c r="AW1347" s="2">
        <v>1.0189999999999999</v>
      </c>
      <c r="AX1347" s="2"/>
      <c r="AY1347" s="2"/>
      <c r="AZ1347" s="2">
        <v>1</v>
      </c>
      <c r="BA1347" s="2">
        <v>1</v>
      </c>
      <c r="BB1347" s="2">
        <v>1</v>
      </c>
      <c r="BC1347" s="2">
        <v>1</v>
      </c>
      <c r="BD1347" s="2" t="s">
        <v>3</v>
      </c>
      <c r="BE1347" s="2" t="s">
        <v>3</v>
      </c>
      <c r="BF1347" s="2" t="s">
        <v>3</v>
      </c>
      <c r="BG1347" s="2" t="s">
        <v>3</v>
      </c>
      <c r="BH1347" s="2">
        <v>0</v>
      </c>
      <c r="BI1347" s="2">
        <v>1</v>
      </c>
      <c r="BJ1347" s="2" t="s">
        <v>411</v>
      </c>
      <c r="BK1347" s="2"/>
      <c r="BL1347" s="2"/>
      <c r="BM1347" s="2">
        <v>29</v>
      </c>
      <c r="BN1347" s="2">
        <v>0</v>
      </c>
      <c r="BO1347" s="2" t="s">
        <v>409</v>
      </c>
      <c r="BP1347" s="2">
        <v>1</v>
      </c>
      <c r="BQ1347" s="2">
        <v>30</v>
      </c>
      <c r="BR1347" s="2">
        <v>0</v>
      </c>
      <c r="BS1347" s="2">
        <v>1</v>
      </c>
      <c r="BT1347" s="2">
        <v>1</v>
      </c>
      <c r="BU1347" s="2">
        <v>1</v>
      </c>
      <c r="BV1347" s="2">
        <v>1</v>
      </c>
      <c r="BW1347" s="2">
        <v>1</v>
      </c>
      <c r="BX1347" s="2">
        <v>1</v>
      </c>
      <c r="BY1347" s="2" t="s">
        <v>3</v>
      </c>
      <c r="BZ1347" s="2">
        <v>87</v>
      </c>
      <c r="CA1347" s="2">
        <v>47</v>
      </c>
      <c r="CB1347" s="2" t="s">
        <v>3</v>
      </c>
      <c r="CC1347" s="2"/>
      <c r="CD1347" s="2"/>
      <c r="CE1347" s="2">
        <v>30</v>
      </c>
      <c r="CF1347" s="2">
        <v>0</v>
      </c>
      <c r="CG1347" s="2">
        <v>0</v>
      </c>
      <c r="CH1347" s="2"/>
      <c r="CI1347" s="2"/>
      <c r="CJ1347" s="2"/>
      <c r="CK1347" s="2"/>
      <c r="CL1347" s="2"/>
      <c r="CM1347" s="2">
        <v>0</v>
      </c>
      <c r="CN1347" s="2" t="s">
        <v>3</v>
      </c>
      <c r="CO1347" s="2">
        <v>0</v>
      </c>
      <c r="CP1347" s="2">
        <f t="shared" si="1347"/>
        <v>168.91</v>
      </c>
      <c r="CQ1347" s="2">
        <f t="shared" si="1348"/>
        <v>481.81</v>
      </c>
      <c r="CR1347" s="2">
        <f>(ROUND((ROUND((((ET1347*1.25*1.1))*AV1347*1),2)*BB1347),2)+ROUND((ROUND(((AE1347-((EU1347*1.25*1.1)))*AV1347*1),2)*BS1347),2))</f>
        <v>49.91</v>
      </c>
      <c r="CS1347" s="2">
        <f t="shared" si="1349"/>
        <v>6.18</v>
      </c>
      <c r="CT1347" s="2">
        <f t="shared" si="1350"/>
        <v>312.85000000000002</v>
      </c>
      <c r="CU1347" s="2">
        <f t="shared" si="1351"/>
        <v>0</v>
      </c>
      <c r="CV1347" s="2">
        <f t="shared" si="1352"/>
        <v>24.065347350000003</v>
      </c>
      <c r="CW1347" s="2">
        <f t="shared" si="1353"/>
        <v>0</v>
      </c>
      <c r="CX1347" s="2">
        <f t="shared" si="1354"/>
        <v>0</v>
      </c>
      <c r="CY1347" s="2">
        <f t="shared" si="1355"/>
        <v>55.514700000000005</v>
      </c>
      <c r="CZ1347" s="2">
        <f t="shared" si="1356"/>
        <v>29.9907</v>
      </c>
      <c r="DA1347" s="2"/>
      <c r="DB1347" s="2"/>
      <c r="DC1347" s="2" t="s">
        <v>3</v>
      </c>
      <c r="DD1347" s="2" t="s">
        <v>3</v>
      </c>
      <c r="DE1347" s="2" t="s">
        <v>165</v>
      </c>
      <c r="DF1347" s="2" t="s">
        <v>165</v>
      </c>
      <c r="DG1347" s="2" t="s">
        <v>166</v>
      </c>
      <c r="DH1347" s="2" t="s">
        <v>3</v>
      </c>
      <c r="DI1347" s="2" t="s">
        <v>166</v>
      </c>
      <c r="DJ1347" s="2" t="s">
        <v>165</v>
      </c>
      <c r="DK1347" s="2" t="s">
        <v>3</v>
      </c>
      <c r="DL1347" s="2" t="s">
        <v>3</v>
      </c>
      <c r="DM1347" s="2" t="s">
        <v>3</v>
      </c>
      <c r="DN1347" s="2">
        <v>0</v>
      </c>
      <c r="DO1347" s="2">
        <v>0</v>
      </c>
      <c r="DP1347" s="2">
        <v>1</v>
      </c>
      <c r="DQ1347" s="2">
        <v>1</v>
      </c>
      <c r="DR1347" s="2"/>
      <c r="DS1347" s="2"/>
      <c r="DT1347" s="2"/>
      <c r="DU1347" s="2">
        <v>1013</v>
      </c>
      <c r="DV1347" s="2" t="s">
        <v>258</v>
      </c>
      <c r="DW1347" s="2" t="s">
        <v>258</v>
      </c>
      <c r="DX1347" s="2">
        <v>1</v>
      </c>
      <c r="DY1347" s="2"/>
      <c r="DZ1347" s="2" t="s">
        <v>3</v>
      </c>
      <c r="EA1347" s="2" t="s">
        <v>3</v>
      </c>
      <c r="EB1347" s="2" t="s">
        <v>3</v>
      </c>
      <c r="EC1347" s="2" t="s">
        <v>3</v>
      </c>
      <c r="ED1347" s="2"/>
      <c r="EE1347" s="2">
        <v>55586465</v>
      </c>
      <c r="EF1347" s="2">
        <v>30</v>
      </c>
      <c r="EG1347" s="2" t="s">
        <v>117</v>
      </c>
      <c r="EH1347" s="2">
        <v>0</v>
      </c>
      <c r="EI1347" s="2" t="s">
        <v>3</v>
      </c>
      <c r="EJ1347" s="2">
        <v>1</v>
      </c>
      <c r="EK1347" s="2">
        <v>29</v>
      </c>
      <c r="EL1347" s="2" t="s">
        <v>412</v>
      </c>
      <c r="EM1347" s="2" t="s">
        <v>413</v>
      </c>
      <c r="EN1347" s="2"/>
      <c r="EO1347" s="2" t="s">
        <v>52</v>
      </c>
      <c r="EP1347" s="2"/>
      <c r="EQ1347" s="2">
        <v>0</v>
      </c>
      <c r="ER1347" s="2">
        <v>743.71</v>
      </c>
      <c r="ES1347" s="2">
        <v>472.83</v>
      </c>
      <c r="ET1347" s="2">
        <v>34.67</v>
      </c>
      <c r="EU1347" s="2">
        <v>4.29</v>
      </c>
      <c r="EV1347" s="2">
        <v>236.21</v>
      </c>
      <c r="EW1347" s="2">
        <v>18.170000000000002</v>
      </c>
      <c r="EX1347" s="2">
        <v>0</v>
      </c>
      <c r="EY1347" s="2">
        <v>0</v>
      </c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>
        <v>0</v>
      </c>
      <c r="FR1347" s="2">
        <v>0</v>
      </c>
      <c r="FS1347" s="2">
        <v>0</v>
      </c>
      <c r="FT1347" s="2"/>
      <c r="FU1347" s="2"/>
      <c r="FV1347" s="2"/>
      <c r="FW1347" s="2"/>
      <c r="FX1347" s="2">
        <v>87</v>
      </c>
      <c r="FY1347" s="2">
        <v>47</v>
      </c>
      <c r="FZ1347" s="2"/>
      <c r="GA1347" s="2" t="s">
        <v>3</v>
      </c>
      <c r="GB1347" s="2"/>
      <c r="GC1347" s="2"/>
      <c r="GD1347" s="2">
        <v>1</v>
      </c>
      <c r="GE1347" s="2"/>
      <c r="GF1347" s="2">
        <v>939905489</v>
      </c>
      <c r="GG1347" s="2">
        <v>2</v>
      </c>
      <c r="GH1347" s="2">
        <v>1</v>
      </c>
      <c r="GI1347" s="2">
        <v>2</v>
      </c>
      <c r="GJ1347" s="2">
        <v>0</v>
      </c>
      <c r="GK1347" s="2">
        <v>0</v>
      </c>
      <c r="GL1347" s="2">
        <f t="shared" si="1357"/>
        <v>0</v>
      </c>
      <c r="GM1347" s="2">
        <f t="shared" si="1358"/>
        <v>254.41</v>
      </c>
      <c r="GN1347" s="2">
        <f t="shared" si="1359"/>
        <v>254.41</v>
      </c>
      <c r="GO1347" s="2">
        <f t="shared" si="1360"/>
        <v>0</v>
      </c>
      <c r="GP1347" s="2">
        <f t="shared" si="1361"/>
        <v>0</v>
      </c>
      <c r="GQ1347" s="2"/>
      <c r="GR1347" s="2">
        <v>0</v>
      </c>
      <c r="GS1347" s="2">
        <v>3</v>
      </c>
      <c r="GT1347" s="2">
        <v>0</v>
      </c>
      <c r="GU1347" s="2" t="s">
        <v>3</v>
      </c>
      <c r="GV1347" s="2">
        <f t="shared" si="1362"/>
        <v>0</v>
      </c>
      <c r="GW1347" s="2">
        <v>1</v>
      </c>
      <c r="GX1347" s="2">
        <f t="shared" si="1363"/>
        <v>0</v>
      </c>
      <c r="GY1347" s="2"/>
      <c r="GZ1347" s="2"/>
      <c r="HA1347" s="2">
        <v>0</v>
      </c>
      <c r="HB1347" s="2">
        <v>0</v>
      </c>
      <c r="HC1347" s="2">
        <f t="shared" si="1364"/>
        <v>0</v>
      </c>
      <c r="HD1347" s="2"/>
      <c r="HE1347" s="2" t="s">
        <v>3</v>
      </c>
      <c r="HF1347" s="2" t="s">
        <v>3</v>
      </c>
      <c r="HG1347" s="2"/>
      <c r="HH1347" s="2"/>
      <c r="HI1347" s="2"/>
      <c r="HJ1347" s="2"/>
      <c r="HK1347" s="2"/>
      <c r="HL1347" s="2"/>
      <c r="HM1347" s="2" t="s">
        <v>3</v>
      </c>
      <c r="HN1347" s="2" t="s">
        <v>3</v>
      </c>
      <c r="HO1347" s="2" t="s">
        <v>3</v>
      </c>
      <c r="HP1347" s="2" t="s">
        <v>3</v>
      </c>
      <c r="HQ1347" s="2" t="s">
        <v>3</v>
      </c>
      <c r="HR1347" s="2"/>
      <c r="HS1347" s="2">
        <v>0</v>
      </c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>
        <v>0</v>
      </c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</row>
    <row r="1348" spans="1:255" x14ac:dyDescent="0.25">
      <c r="A1348">
        <v>17</v>
      </c>
      <c r="B1348">
        <v>1</v>
      </c>
      <c r="C1348">
        <f>ROW(SmtRes!A1364)</f>
        <v>1364</v>
      </c>
      <c r="D1348">
        <f>ROW(EtalonRes!A1318)</f>
        <v>1318</v>
      </c>
      <c r="E1348" t="s">
        <v>657</v>
      </c>
      <c r="F1348" t="s">
        <v>409</v>
      </c>
      <c r="G1348" t="s">
        <v>410</v>
      </c>
      <c r="H1348" t="s">
        <v>258</v>
      </c>
      <c r="I1348">
        <v>0.2</v>
      </c>
      <c r="J1348">
        <v>0</v>
      </c>
      <c r="K1348">
        <v>0.2</v>
      </c>
      <c r="O1348">
        <f t="shared" si="1333"/>
        <v>3774.58</v>
      </c>
      <c r="P1348">
        <f t="shared" si="1334"/>
        <v>638.87</v>
      </c>
      <c r="Q1348">
        <f>(ROUND((ROUND((((ET1348*1.25*1.1))*AV1348*I1348),2)*BB1348),2)+ROUND((ROUND(((AE1348-((EU1348*1.25*1.1)))*AV1348*I1348),2)*BS1348),2))</f>
        <v>143.61000000000001</v>
      </c>
      <c r="R1348">
        <f t="shared" si="1335"/>
        <v>59.3</v>
      </c>
      <c r="S1348">
        <f t="shared" si="1336"/>
        <v>2992.1</v>
      </c>
      <c r="T1348">
        <f t="shared" si="1337"/>
        <v>0</v>
      </c>
      <c r="U1348">
        <f t="shared" si="1338"/>
        <v>4.8130694700000012</v>
      </c>
      <c r="V1348">
        <f t="shared" si="1339"/>
        <v>0</v>
      </c>
      <c r="W1348">
        <f t="shared" si="1340"/>
        <v>0</v>
      </c>
      <c r="X1348">
        <f t="shared" si="1341"/>
        <v>2654.72</v>
      </c>
      <c r="Y1348">
        <f t="shared" si="1342"/>
        <v>1434.16</v>
      </c>
      <c r="AA1348">
        <v>56481267</v>
      </c>
      <c r="AB1348">
        <f t="shared" si="1343"/>
        <v>819.30690000000004</v>
      </c>
      <c r="AC1348">
        <f t="shared" si="1344"/>
        <v>472.83</v>
      </c>
      <c r="AD1348">
        <f>ROUND(((((ET1348*1.25*1.1))-((EU1348*1.25*1.1)))+AE1348),6)</f>
        <v>47.671250000000001</v>
      </c>
      <c r="AE1348">
        <f>ROUND(((EU1348*1.25*1.1)),6)</f>
        <v>5.8987499999999997</v>
      </c>
      <c r="AF1348">
        <f>ROUND(((EV1348*1.15*1.1)),6)</f>
        <v>298.80565000000001</v>
      </c>
      <c r="AG1348">
        <f t="shared" si="1345"/>
        <v>0</v>
      </c>
      <c r="AH1348">
        <f>((EW1348*1.15*1.1))</f>
        <v>22.985050000000005</v>
      </c>
      <c r="AI1348">
        <f>((EX1348*1.25*1.1))</f>
        <v>0</v>
      </c>
      <c r="AJ1348">
        <f t="shared" si="1346"/>
        <v>0</v>
      </c>
      <c r="AK1348">
        <v>743.71</v>
      </c>
      <c r="AL1348">
        <v>472.83</v>
      </c>
      <c r="AM1348">
        <v>34.67</v>
      </c>
      <c r="AN1348">
        <v>4.29</v>
      </c>
      <c r="AO1348">
        <v>236.21</v>
      </c>
      <c r="AP1348">
        <v>0</v>
      </c>
      <c r="AQ1348">
        <v>18.170000000000002</v>
      </c>
      <c r="AR1348">
        <v>0</v>
      </c>
      <c r="AS1348">
        <v>0</v>
      </c>
      <c r="AT1348">
        <v>87</v>
      </c>
      <c r="AU1348">
        <v>47</v>
      </c>
      <c r="AV1348">
        <v>1.0469999999999999</v>
      </c>
      <c r="AW1348">
        <v>1.0189999999999999</v>
      </c>
      <c r="AZ1348">
        <v>1</v>
      </c>
      <c r="BA1348">
        <v>47.82</v>
      </c>
      <c r="BB1348">
        <v>14.39</v>
      </c>
      <c r="BC1348">
        <v>6.63</v>
      </c>
      <c r="BD1348" t="s">
        <v>3</v>
      </c>
      <c r="BE1348" t="s">
        <v>3</v>
      </c>
      <c r="BF1348" t="s">
        <v>3</v>
      </c>
      <c r="BG1348" t="s">
        <v>3</v>
      </c>
      <c r="BH1348">
        <v>0</v>
      </c>
      <c r="BI1348">
        <v>1</v>
      </c>
      <c r="BJ1348" t="s">
        <v>411</v>
      </c>
      <c r="BM1348">
        <v>29</v>
      </c>
      <c r="BN1348">
        <v>0</v>
      </c>
      <c r="BO1348" t="s">
        <v>409</v>
      </c>
      <c r="BP1348">
        <v>1</v>
      </c>
      <c r="BQ1348">
        <v>30</v>
      </c>
      <c r="BR1348">
        <v>0</v>
      </c>
      <c r="BS1348">
        <v>47.82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 t="s">
        <v>3</v>
      </c>
      <c r="BZ1348">
        <v>87</v>
      </c>
      <c r="CA1348">
        <v>47</v>
      </c>
      <c r="CB1348" t="s">
        <v>3</v>
      </c>
      <c r="CE1348">
        <v>30</v>
      </c>
      <c r="CF1348">
        <v>0</v>
      </c>
      <c r="CG1348">
        <v>0</v>
      </c>
      <c r="CM1348">
        <v>0</v>
      </c>
      <c r="CN1348" t="s">
        <v>3</v>
      </c>
      <c r="CO1348">
        <v>0</v>
      </c>
      <c r="CP1348">
        <f t="shared" si="1347"/>
        <v>3774.58</v>
      </c>
      <c r="CQ1348">
        <f t="shared" si="1348"/>
        <v>3194.4</v>
      </c>
      <c r="CR1348">
        <f>(ROUND((ROUND((((ET1348*1.25*1.1))*AV1348*1),2)*BB1348),2)+ROUND((ROUND(((AE1348-((EU1348*1.25*1.1)))*AV1348*1),2)*BS1348),2))</f>
        <v>718.2</v>
      </c>
      <c r="CS1348">
        <f t="shared" si="1349"/>
        <v>295.52999999999997</v>
      </c>
      <c r="CT1348">
        <f t="shared" si="1350"/>
        <v>14960.49</v>
      </c>
      <c r="CU1348">
        <f t="shared" si="1351"/>
        <v>0</v>
      </c>
      <c r="CV1348">
        <f t="shared" si="1352"/>
        <v>24.065347350000003</v>
      </c>
      <c r="CW1348">
        <f t="shared" si="1353"/>
        <v>0</v>
      </c>
      <c r="CX1348">
        <f t="shared" si="1354"/>
        <v>0</v>
      </c>
      <c r="CY1348">
        <f t="shared" si="1355"/>
        <v>2654.7179999999998</v>
      </c>
      <c r="CZ1348">
        <f t="shared" si="1356"/>
        <v>1434.1580000000001</v>
      </c>
      <c r="DC1348" t="s">
        <v>3</v>
      </c>
      <c r="DD1348" t="s">
        <v>3</v>
      </c>
      <c r="DE1348" t="s">
        <v>165</v>
      </c>
      <c r="DF1348" t="s">
        <v>165</v>
      </c>
      <c r="DG1348" t="s">
        <v>166</v>
      </c>
      <c r="DH1348" t="s">
        <v>3</v>
      </c>
      <c r="DI1348" t="s">
        <v>166</v>
      </c>
      <c r="DJ1348" t="s">
        <v>165</v>
      </c>
      <c r="DK1348" t="s">
        <v>3</v>
      </c>
      <c r="DL1348" t="s">
        <v>3</v>
      </c>
      <c r="DM1348" t="s">
        <v>3</v>
      </c>
      <c r="DN1348">
        <v>0</v>
      </c>
      <c r="DO1348">
        <v>0</v>
      </c>
      <c r="DP1348">
        <v>1</v>
      </c>
      <c r="DQ1348">
        <v>1</v>
      </c>
      <c r="DU1348">
        <v>1013</v>
      </c>
      <c r="DV1348" t="s">
        <v>258</v>
      </c>
      <c r="DW1348" t="s">
        <v>258</v>
      </c>
      <c r="DX1348">
        <v>1</v>
      </c>
      <c r="DZ1348" t="s">
        <v>3</v>
      </c>
      <c r="EA1348" t="s">
        <v>3</v>
      </c>
      <c r="EB1348" t="s">
        <v>3</v>
      </c>
      <c r="EC1348" t="s">
        <v>3</v>
      </c>
      <c r="EE1348">
        <v>55586465</v>
      </c>
      <c r="EF1348">
        <v>30</v>
      </c>
      <c r="EG1348" t="s">
        <v>117</v>
      </c>
      <c r="EH1348">
        <v>0</v>
      </c>
      <c r="EI1348" t="s">
        <v>3</v>
      </c>
      <c r="EJ1348">
        <v>1</v>
      </c>
      <c r="EK1348">
        <v>29</v>
      </c>
      <c r="EL1348" t="s">
        <v>412</v>
      </c>
      <c r="EM1348" t="s">
        <v>413</v>
      </c>
      <c r="EO1348" t="s">
        <v>52</v>
      </c>
      <c r="EQ1348">
        <v>0</v>
      </c>
      <c r="ER1348">
        <v>743.71</v>
      </c>
      <c r="ES1348">
        <v>472.83</v>
      </c>
      <c r="ET1348">
        <v>34.67</v>
      </c>
      <c r="EU1348">
        <v>4.29</v>
      </c>
      <c r="EV1348">
        <v>236.21</v>
      </c>
      <c r="EW1348">
        <v>18.170000000000002</v>
      </c>
      <c r="EX1348">
        <v>0</v>
      </c>
      <c r="EY1348">
        <v>0</v>
      </c>
      <c r="FQ1348">
        <v>0</v>
      </c>
      <c r="FR1348">
        <v>0</v>
      </c>
      <c r="FS1348">
        <v>0</v>
      </c>
      <c r="FX1348">
        <v>87</v>
      </c>
      <c r="FY1348">
        <v>47</v>
      </c>
      <c r="GA1348" t="s">
        <v>3</v>
      </c>
      <c r="GD1348">
        <v>1</v>
      </c>
      <c r="GF1348">
        <v>939905489</v>
      </c>
      <c r="GG1348">
        <v>2</v>
      </c>
      <c r="GH1348">
        <v>1</v>
      </c>
      <c r="GI1348">
        <v>2</v>
      </c>
      <c r="GJ1348">
        <v>0</v>
      </c>
      <c r="GK1348">
        <v>0</v>
      </c>
      <c r="GL1348">
        <f t="shared" si="1357"/>
        <v>0</v>
      </c>
      <c r="GM1348">
        <f t="shared" si="1358"/>
        <v>7863.46</v>
      </c>
      <c r="GN1348">
        <f t="shared" si="1359"/>
        <v>7863.46</v>
      </c>
      <c r="GO1348">
        <f t="shared" si="1360"/>
        <v>0</v>
      </c>
      <c r="GP1348">
        <f t="shared" si="1361"/>
        <v>0</v>
      </c>
      <c r="GR1348">
        <v>0</v>
      </c>
      <c r="GS1348">
        <v>3</v>
      </c>
      <c r="GT1348">
        <v>0</v>
      </c>
      <c r="GU1348" t="s">
        <v>3</v>
      </c>
      <c r="GV1348">
        <f t="shared" si="1362"/>
        <v>0</v>
      </c>
      <c r="GW1348">
        <v>1</v>
      </c>
      <c r="GX1348">
        <f t="shared" si="1363"/>
        <v>0</v>
      </c>
      <c r="HA1348">
        <v>0</v>
      </c>
      <c r="HB1348">
        <v>0</v>
      </c>
      <c r="HC1348">
        <f t="shared" si="1364"/>
        <v>0</v>
      </c>
      <c r="HE1348" t="s">
        <v>3</v>
      </c>
      <c r="HF1348" t="s">
        <v>3</v>
      </c>
      <c r="HM1348" t="s">
        <v>3</v>
      </c>
      <c r="HN1348" t="s">
        <v>3</v>
      </c>
      <c r="HO1348" t="s">
        <v>3</v>
      </c>
      <c r="HP1348" t="s">
        <v>3</v>
      </c>
      <c r="HQ1348" t="s">
        <v>3</v>
      </c>
      <c r="HS1348">
        <v>0</v>
      </c>
      <c r="IK1348">
        <v>0</v>
      </c>
    </row>
    <row r="1349" spans="1:255" x14ac:dyDescent="0.25">
      <c r="A1349" s="2">
        <v>18</v>
      </c>
      <c r="B1349" s="2">
        <v>1</v>
      </c>
      <c r="C1349" s="2">
        <v>1355</v>
      </c>
      <c r="D1349" s="2"/>
      <c r="E1349" s="2" t="s">
        <v>658</v>
      </c>
      <c r="F1349" s="2" t="s">
        <v>415</v>
      </c>
      <c r="G1349" s="2" t="s">
        <v>416</v>
      </c>
      <c r="H1349" s="2" t="s">
        <v>158</v>
      </c>
      <c r="I1349" s="2">
        <f>I1347*J1349</f>
        <v>0.19600000000000001</v>
      </c>
      <c r="J1349" s="2">
        <v>0.98</v>
      </c>
      <c r="K1349" s="2">
        <v>0.98</v>
      </c>
      <c r="L1349" s="2"/>
      <c r="M1349" s="2"/>
      <c r="N1349" s="2"/>
      <c r="O1349" s="2">
        <f t="shared" si="1333"/>
        <v>363.75</v>
      </c>
      <c r="P1349" s="2">
        <f t="shared" si="1334"/>
        <v>363.75</v>
      </c>
      <c r="Q1349" s="2">
        <f>(ROUND((ROUND(((ET1349)*AV1349*I1349),2)*BB1349),2)+ROUND((ROUND(((AE1349-(EU1349))*AV1349*I1349),2)*BS1349),2))</f>
        <v>0</v>
      </c>
      <c r="R1349" s="2">
        <f t="shared" si="1335"/>
        <v>0</v>
      </c>
      <c r="S1349" s="2">
        <f t="shared" si="1336"/>
        <v>0</v>
      </c>
      <c r="T1349" s="2">
        <f t="shared" si="1337"/>
        <v>0</v>
      </c>
      <c r="U1349" s="2">
        <f t="shared" si="1338"/>
        <v>0</v>
      </c>
      <c r="V1349" s="2">
        <f t="shared" si="1339"/>
        <v>0</v>
      </c>
      <c r="W1349" s="2">
        <f t="shared" si="1340"/>
        <v>0</v>
      </c>
      <c r="X1349" s="2">
        <f t="shared" si="1341"/>
        <v>0</v>
      </c>
      <c r="Y1349" s="2">
        <f t="shared" si="1342"/>
        <v>0</v>
      </c>
      <c r="Z1349" s="2"/>
      <c r="AA1349" s="2">
        <v>56481265</v>
      </c>
      <c r="AB1349" s="2">
        <f t="shared" si="1343"/>
        <v>1821.25</v>
      </c>
      <c r="AC1349" s="2">
        <f t="shared" si="1344"/>
        <v>1821.25</v>
      </c>
      <c r="AD1349" s="2">
        <f>ROUND((((ET1349)-(EU1349))+AE1349),6)</f>
        <v>0</v>
      </c>
      <c r="AE1349" s="2">
        <f>ROUND((EU1349),6)</f>
        <v>0</v>
      </c>
      <c r="AF1349" s="2">
        <f>ROUND((EV1349),6)</f>
        <v>0</v>
      </c>
      <c r="AG1349" s="2">
        <f t="shared" si="1345"/>
        <v>0</v>
      </c>
      <c r="AH1349" s="2">
        <f>(EW1349)</f>
        <v>0</v>
      </c>
      <c r="AI1349" s="2">
        <f>(EX1349)</f>
        <v>0</v>
      </c>
      <c r="AJ1349" s="2">
        <f t="shared" si="1346"/>
        <v>0</v>
      </c>
      <c r="AK1349" s="2">
        <v>1821.25</v>
      </c>
      <c r="AL1349" s="2">
        <v>1821.25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87</v>
      </c>
      <c r="AU1349" s="2">
        <v>47</v>
      </c>
      <c r="AV1349" s="2">
        <v>1</v>
      </c>
      <c r="AW1349" s="2">
        <v>1.0189999999999999</v>
      </c>
      <c r="AX1349" s="2"/>
      <c r="AY1349" s="2"/>
      <c r="AZ1349" s="2">
        <v>1</v>
      </c>
      <c r="BA1349" s="2">
        <v>1</v>
      </c>
      <c r="BB1349" s="2">
        <v>1</v>
      </c>
      <c r="BC1349" s="2">
        <v>1</v>
      </c>
      <c r="BD1349" s="2" t="s">
        <v>3</v>
      </c>
      <c r="BE1349" s="2" t="s">
        <v>3</v>
      </c>
      <c r="BF1349" s="2" t="s">
        <v>3</v>
      </c>
      <c r="BG1349" s="2" t="s">
        <v>3</v>
      </c>
      <c r="BH1349" s="2">
        <v>3</v>
      </c>
      <c r="BI1349" s="2">
        <v>1</v>
      </c>
      <c r="BJ1349" s="2" t="s">
        <v>417</v>
      </c>
      <c r="BK1349" s="2"/>
      <c r="BL1349" s="2"/>
      <c r="BM1349" s="2">
        <v>29</v>
      </c>
      <c r="BN1349" s="2">
        <v>0</v>
      </c>
      <c r="BO1349" s="2" t="s">
        <v>3</v>
      </c>
      <c r="BP1349" s="2">
        <v>0</v>
      </c>
      <c r="BQ1349" s="2">
        <v>30</v>
      </c>
      <c r="BR1349" s="2">
        <v>0</v>
      </c>
      <c r="BS1349" s="2">
        <v>1</v>
      </c>
      <c r="BT1349" s="2">
        <v>1</v>
      </c>
      <c r="BU1349" s="2">
        <v>1</v>
      </c>
      <c r="BV1349" s="2">
        <v>1</v>
      </c>
      <c r="BW1349" s="2">
        <v>1</v>
      </c>
      <c r="BX1349" s="2">
        <v>1</v>
      </c>
      <c r="BY1349" s="2" t="s">
        <v>3</v>
      </c>
      <c r="BZ1349" s="2">
        <v>87</v>
      </c>
      <c r="CA1349" s="2">
        <v>47</v>
      </c>
      <c r="CB1349" s="2" t="s">
        <v>3</v>
      </c>
      <c r="CC1349" s="2"/>
      <c r="CD1349" s="2"/>
      <c r="CE1349" s="2">
        <v>30</v>
      </c>
      <c r="CF1349" s="2">
        <v>0</v>
      </c>
      <c r="CG1349" s="2">
        <v>0</v>
      </c>
      <c r="CH1349" s="2"/>
      <c r="CI1349" s="2"/>
      <c r="CJ1349" s="2"/>
      <c r="CK1349" s="2"/>
      <c r="CL1349" s="2"/>
      <c r="CM1349" s="2">
        <v>0</v>
      </c>
      <c r="CN1349" s="2" t="s">
        <v>3</v>
      </c>
      <c r="CO1349" s="2">
        <v>0</v>
      </c>
      <c r="CP1349" s="2">
        <f t="shared" si="1347"/>
        <v>363.75</v>
      </c>
      <c r="CQ1349" s="2">
        <f t="shared" si="1348"/>
        <v>1855.85</v>
      </c>
      <c r="CR1349" s="2">
        <f>(ROUND((ROUND(((ET1349)*AV1349*1),2)*BB1349),2)+ROUND((ROUND(((AE1349-(EU1349))*AV1349*1),2)*BS1349),2))</f>
        <v>0</v>
      </c>
      <c r="CS1349" s="2">
        <f t="shared" si="1349"/>
        <v>0</v>
      </c>
      <c r="CT1349" s="2">
        <f t="shared" si="1350"/>
        <v>0</v>
      </c>
      <c r="CU1349" s="2">
        <f t="shared" si="1351"/>
        <v>0</v>
      </c>
      <c r="CV1349" s="2">
        <f t="shared" si="1352"/>
        <v>0</v>
      </c>
      <c r="CW1349" s="2">
        <f t="shared" si="1353"/>
        <v>0</v>
      </c>
      <c r="CX1349" s="2">
        <f t="shared" si="1354"/>
        <v>0</v>
      </c>
      <c r="CY1349" s="2">
        <f t="shared" si="1355"/>
        <v>0</v>
      </c>
      <c r="CZ1349" s="2">
        <f t="shared" si="1356"/>
        <v>0</v>
      </c>
      <c r="DA1349" s="2"/>
      <c r="DB1349" s="2"/>
      <c r="DC1349" s="2" t="s">
        <v>3</v>
      </c>
      <c r="DD1349" s="2" t="s">
        <v>3</v>
      </c>
      <c r="DE1349" s="2" t="s">
        <v>3</v>
      </c>
      <c r="DF1349" s="2" t="s">
        <v>3</v>
      </c>
      <c r="DG1349" s="2" t="s">
        <v>3</v>
      </c>
      <c r="DH1349" s="2" t="s">
        <v>3</v>
      </c>
      <c r="DI1349" s="2" t="s">
        <v>3</v>
      </c>
      <c r="DJ1349" s="2" t="s">
        <v>3</v>
      </c>
      <c r="DK1349" s="2" t="s">
        <v>3</v>
      </c>
      <c r="DL1349" s="2" t="s">
        <v>3</v>
      </c>
      <c r="DM1349" s="2" t="s">
        <v>3</v>
      </c>
      <c r="DN1349" s="2">
        <v>0</v>
      </c>
      <c r="DO1349" s="2">
        <v>0</v>
      </c>
      <c r="DP1349" s="2">
        <v>1</v>
      </c>
      <c r="DQ1349" s="2">
        <v>1</v>
      </c>
      <c r="DR1349" s="2"/>
      <c r="DS1349" s="2"/>
      <c r="DT1349" s="2"/>
      <c r="DU1349" s="2">
        <v>1007</v>
      </c>
      <c r="DV1349" s="2" t="s">
        <v>158</v>
      </c>
      <c r="DW1349" s="2" t="s">
        <v>158</v>
      </c>
      <c r="DX1349" s="2">
        <v>1</v>
      </c>
      <c r="DY1349" s="2"/>
      <c r="DZ1349" s="2" t="s">
        <v>3</v>
      </c>
      <c r="EA1349" s="2" t="s">
        <v>3</v>
      </c>
      <c r="EB1349" s="2" t="s">
        <v>3</v>
      </c>
      <c r="EC1349" s="2" t="s">
        <v>3</v>
      </c>
      <c r="ED1349" s="2"/>
      <c r="EE1349" s="2">
        <v>55586465</v>
      </c>
      <c r="EF1349" s="2">
        <v>30</v>
      </c>
      <c r="EG1349" s="2" t="s">
        <v>117</v>
      </c>
      <c r="EH1349" s="2">
        <v>0</v>
      </c>
      <c r="EI1349" s="2" t="s">
        <v>3</v>
      </c>
      <c r="EJ1349" s="2">
        <v>1</v>
      </c>
      <c r="EK1349" s="2">
        <v>29</v>
      </c>
      <c r="EL1349" s="2" t="s">
        <v>412</v>
      </c>
      <c r="EM1349" s="2" t="s">
        <v>413</v>
      </c>
      <c r="EN1349" s="2"/>
      <c r="EO1349" s="2" t="s">
        <v>3</v>
      </c>
      <c r="EP1349" s="2"/>
      <c r="EQ1349" s="2">
        <v>0</v>
      </c>
      <c r="ER1349" s="2">
        <v>1821.25</v>
      </c>
      <c r="ES1349" s="2">
        <v>1821.25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>
        <v>0</v>
      </c>
      <c r="FR1349" s="2">
        <v>0</v>
      </c>
      <c r="FS1349" s="2">
        <v>0</v>
      </c>
      <c r="FT1349" s="2"/>
      <c r="FU1349" s="2"/>
      <c r="FV1349" s="2"/>
      <c r="FW1349" s="2"/>
      <c r="FX1349" s="2">
        <v>87</v>
      </c>
      <c r="FY1349" s="2">
        <v>47</v>
      </c>
      <c r="FZ1349" s="2"/>
      <c r="GA1349" s="2" t="s">
        <v>3</v>
      </c>
      <c r="GB1349" s="2"/>
      <c r="GC1349" s="2"/>
      <c r="GD1349" s="2">
        <v>1</v>
      </c>
      <c r="GE1349" s="2"/>
      <c r="GF1349" s="2">
        <v>-482484867</v>
      </c>
      <c r="GG1349" s="2">
        <v>2</v>
      </c>
      <c r="GH1349" s="2">
        <v>1</v>
      </c>
      <c r="GI1349" s="2">
        <v>-2</v>
      </c>
      <c r="GJ1349" s="2">
        <v>0</v>
      </c>
      <c r="GK1349" s="2">
        <v>0</v>
      </c>
      <c r="GL1349" s="2">
        <f t="shared" si="1357"/>
        <v>0</v>
      </c>
      <c r="GM1349" s="2">
        <f t="shared" si="1358"/>
        <v>363.75</v>
      </c>
      <c r="GN1349" s="2">
        <f t="shared" si="1359"/>
        <v>363.75</v>
      </c>
      <c r="GO1349" s="2">
        <f t="shared" si="1360"/>
        <v>0</v>
      </c>
      <c r="GP1349" s="2">
        <f t="shared" si="1361"/>
        <v>0</v>
      </c>
      <c r="GQ1349" s="2"/>
      <c r="GR1349" s="2">
        <v>0</v>
      </c>
      <c r="GS1349" s="2">
        <v>3</v>
      </c>
      <c r="GT1349" s="2">
        <v>0</v>
      </c>
      <c r="GU1349" s="2" t="s">
        <v>3</v>
      </c>
      <c r="GV1349" s="2">
        <f t="shared" si="1362"/>
        <v>0</v>
      </c>
      <c r="GW1349" s="2">
        <v>1</v>
      </c>
      <c r="GX1349" s="2">
        <f t="shared" si="1363"/>
        <v>0</v>
      </c>
      <c r="GY1349" s="2"/>
      <c r="GZ1349" s="2"/>
      <c r="HA1349" s="2">
        <v>0</v>
      </c>
      <c r="HB1349" s="2">
        <v>0</v>
      </c>
      <c r="HC1349" s="2">
        <f t="shared" si="1364"/>
        <v>0</v>
      </c>
      <c r="HD1349" s="2"/>
      <c r="HE1349" s="2" t="s">
        <v>3</v>
      </c>
      <c r="HF1349" s="2" t="s">
        <v>3</v>
      </c>
      <c r="HG1349" s="2"/>
      <c r="HH1349" s="2"/>
      <c r="HI1349" s="2"/>
      <c r="HJ1349" s="2"/>
      <c r="HK1349" s="2"/>
      <c r="HL1349" s="2"/>
      <c r="HM1349" s="2" t="s">
        <v>3</v>
      </c>
      <c r="HN1349" s="2" t="s">
        <v>3</v>
      </c>
      <c r="HO1349" s="2" t="s">
        <v>3</v>
      </c>
      <c r="HP1349" s="2" t="s">
        <v>3</v>
      </c>
      <c r="HQ1349" s="2" t="s">
        <v>3</v>
      </c>
      <c r="HR1349" s="2"/>
      <c r="HS1349" s="2">
        <v>0</v>
      </c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>
        <v>0</v>
      </c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</row>
    <row r="1350" spans="1:255" x14ac:dyDescent="0.25">
      <c r="A1350">
        <v>18</v>
      </c>
      <c r="B1350">
        <v>1</v>
      </c>
      <c r="C1350">
        <v>1364</v>
      </c>
      <c r="E1350" t="s">
        <v>658</v>
      </c>
      <c r="F1350" t="s">
        <v>415</v>
      </c>
      <c r="G1350" t="s">
        <v>416</v>
      </c>
      <c r="H1350" t="s">
        <v>158</v>
      </c>
      <c r="I1350">
        <f>I1348*J1350</f>
        <v>0.19600000000000001</v>
      </c>
      <c r="J1350">
        <v>0.98</v>
      </c>
      <c r="K1350">
        <v>0.98</v>
      </c>
      <c r="O1350">
        <f t="shared" si="1333"/>
        <v>1596.86</v>
      </c>
      <c r="P1350">
        <f t="shared" si="1334"/>
        <v>1596.86</v>
      </c>
      <c r="Q1350">
        <f>(ROUND((ROUND(((ET1350)*AV1350*I1350),2)*BB1350),2)+ROUND((ROUND(((AE1350-(EU1350))*AV1350*I1350),2)*BS1350),2))</f>
        <v>0</v>
      </c>
      <c r="R1350">
        <f t="shared" si="1335"/>
        <v>0</v>
      </c>
      <c r="S1350">
        <f t="shared" si="1336"/>
        <v>0</v>
      </c>
      <c r="T1350">
        <f t="shared" si="1337"/>
        <v>0</v>
      </c>
      <c r="U1350">
        <f t="shared" si="1338"/>
        <v>0</v>
      </c>
      <c r="V1350">
        <f t="shared" si="1339"/>
        <v>0</v>
      </c>
      <c r="W1350">
        <f t="shared" si="1340"/>
        <v>0</v>
      </c>
      <c r="X1350">
        <f t="shared" si="1341"/>
        <v>0</v>
      </c>
      <c r="Y1350">
        <f t="shared" si="1342"/>
        <v>0</v>
      </c>
      <c r="AA1350">
        <v>56481267</v>
      </c>
      <c r="AB1350">
        <f t="shared" si="1343"/>
        <v>1821.25</v>
      </c>
      <c r="AC1350">
        <f t="shared" si="1344"/>
        <v>1821.25</v>
      </c>
      <c r="AD1350">
        <f>ROUND((((ET1350)-(EU1350))+AE1350),6)</f>
        <v>0</v>
      </c>
      <c r="AE1350">
        <f>ROUND((EU1350),6)</f>
        <v>0</v>
      </c>
      <c r="AF1350">
        <f>ROUND((EV1350),6)</f>
        <v>0</v>
      </c>
      <c r="AG1350">
        <f t="shared" si="1345"/>
        <v>0</v>
      </c>
      <c r="AH1350">
        <f>(EW1350)</f>
        <v>0</v>
      </c>
      <c r="AI1350">
        <f>(EX1350)</f>
        <v>0</v>
      </c>
      <c r="AJ1350">
        <f t="shared" si="1346"/>
        <v>0</v>
      </c>
      <c r="AK1350">
        <v>1821.25</v>
      </c>
      <c r="AL1350">
        <v>1821.25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87</v>
      </c>
      <c r="AU1350">
        <v>47</v>
      </c>
      <c r="AV1350">
        <v>1</v>
      </c>
      <c r="AW1350">
        <v>1.0189999999999999</v>
      </c>
      <c r="AZ1350">
        <v>1</v>
      </c>
      <c r="BA1350">
        <v>1</v>
      </c>
      <c r="BB1350">
        <v>1</v>
      </c>
      <c r="BC1350">
        <v>4.3899999999999997</v>
      </c>
      <c r="BD1350" t="s">
        <v>3</v>
      </c>
      <c r="BE1350" t="s">
        <v>3</v>
      </c>
      <c r="BF1350" t="s">
        <v>3</v>
      </c>
      <c r="BG1350" t="s">
        <v>3</v>
      </c>
      <c r="BH1350">
        <v>3</v>
      </c>
      <c r="BI1350">
        <v>1</v>
      </c>
      <c r="BJ1350" t="s">
        <v>417</v>
      </c>
      <c r="BM1350">
        <v>29</v>
      </c>
      <c r="BN1350">
        <v>0</v>
      </c>
      <c r="BO1350" t="s">
        <v>415</v>
      </c>
      <c r="BP1350">
        <v>1</v>
      </c>
      <c r="BQ1350">
        <v>30</v>
      </c>
      <c r="BR1350">
        <v>0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 t="s">
        <v>3</v>
      </c>
      <c r="BZ1350">
        <v>87</v>
      </c>
      <c r="CA1350">
        <v>47</v>
      </c>
      <c r="CB1350" t="s">
        <v>3</v>
      </c>
      <c r="CE1350">
        <v>30</v>
      </c>
      <c r="CF1350">
        <v>0</v>
      </c>
      <c r="CG1350">
        <v>0</v>
      </c>
      <c r="CM1350">
        <v>0</v>
      </c>
      <c r="CN1350" t="s">
        <v>3</v>
      </c>
      <c r="CO1350">
        <v>0</v>
      </c>
      <c r="CP1350">
        <f t="shared" si="1347"/>
        <v>1596.86</v>
      </c>
      <c r="CQ1350">
        <f t="shared" si="1348"/>
        <v>8147.18</v>
      </c>
      <c r="CR1350">
        <f>(ROUND((ROUND(((ET1350)*AV1350*1),2)*BB1350),2)+ROUND((ROUND(((AE1350-(EU1350))*AV1350*1),2)*BS1350),2))</f>
        <v>0</v>
      </c>
      <c r="CS1350">
        <f t="shared" si="1349"/>
        <v>0</v>
      </c>
      <c r="CT1350">
        <f t="shared" si="1350"/>
        <v>0</v>
      </c>
      <c r="CU1350">
        <f t="shared" si="1351"/>
        <v>0</v>
      </c>
      <c r="CV1350">
        <f t="shared" si="1352"/>
        <v>0</v>
      </c>
      <c r="CW1350">
        <f t="shared" si="1353"/>
        <v>0</v>
      </c>
      <c r="CX1350">
        <f t="shared" si="1354"/>
        <v>0</v>
      </c>
      <c r="CY1350">
        <f t="shared" si="1355"/>
        <v>0</v>
      </c>
      <c r="CZ1350">
        <f t="shared" si="1356"/>
        <v>0</v>
      </c>
      <c r="DC1350" t="s">
        <v>3</v>
      </c>
      <c r="DD1350" t="s">
        <v>3</v>
      </c>
      <c r="DE1350" t="s">
        <v>3</v>
      </c>
      <c r="DF1350" t="s">
        <v>3</v>
      </c>
      <c r="DG1350" t="s">
        <v>3</v>
      </c>
      <c r="DH1350" t="s">
        <v>3</v>
      </c>
      <c r="DI1350" t="s">
        <v>3</v>
      </c>
      <c r="DJ1350" t="s">
        <v>3</v>
      </c>
      <c r="DK1350" t="s">
        <v>3</v>
      </c>
      <c r="DL1350" t="s">
        <v>3</v>
      </c>
      <c r="DM1350" t="s">
        <v>3</v>
      </c>
      <c r="DN1350">
        <v>0</v>
      </c>
      <c r="DO1350">
        <v>0</v>
      </c>
      <c r="DP1350">
        <v>1</v>
      </c>
      <c r="DQ1350">
        <v>1</v>
      </c>
      <c r="DU1350">
        <v>1007</v>
      </c>
      <c r="DV1350" t="s">
        <v>158</v>
      </c>
      <c r="DW1350" t="s">
        <v>158</v>
      </c>
      <c r="DX1350">
        <v>1</v>
      </c>
      <c r="DZ1350" t="s">
        <v>3</v>
      </c>
      <c r="EA1350" t="s">
        <v>3</v>
      </c>
      <c r="EB1350" t="s">
        <v>3</v>
      </c>
      <c r="EC1350" t="s">
        <v>3</v>
      </c>
      <c r="EE1350">
        <v>55586465</v>
      </c>
      <c r="EF1350">
        <v>30</v>
      </c>
      <c r="EG1350" t="s">
        <v>117</v>
      </c>
      <c r="EH1350">
        <v>0</v>
      </c>
      <c r="EI1350" t="s">
        <v>3</v>
      </c>
      <c r="EJ1350">
        <v>1</v>
      </c>
      <c r="EK1350">
        <v>29</v>
      </c>
      <c r="EL1350" t="s">
        <v>412</v>
      </c>
      <c r="EM1350" t="s">
        <v>413</v>
      </c>
      <c r="EO1350" t="s">
        <v>3</v>
      </c>
      <c r="EQ1350">
        <v>0</v>
      </c>
      <c r="ER1350">
        <v>1821.25</v>
      </c>
      <c r="ES1350">
        <v>1821.25</v>
      </c>
      <c r="ET1350">
        <v>0</v>
      </c>
      <c r="EU1350">
        <v>0</v>
      </c>
      <c r="EV1350">
        <v>0</v>
      </c>
      <c r="EW1350">
        <v>0</v>
      </c>
      <c r="EX1350">
        <v>0</v>
      </c>
      <c r="FQ1350">
        <v>0</v>
      </c>
      <c r="FR1350">
        <v>0</v>
      </c>
      <c r="FS1350">
        <v>0</v>
      </c>
      <c r="FX1350">
        <v>87</v>
      </c>
      <c r="FY1350">
        <v>47</v>
      </c>
      <c r="GA1350" t="s">
        <v>3</v>
      </c>
      <c r="GD1350">
        <v>1</v>
      </c>
      <c r="GF1350">
        <v>-482484867</v>
      </c>
      <c r="GG1350">
        <v>2</v>
      </c>
      <c r="GH1350">
        <v>1</v>
      </c>
      <c r="GI1350">
        <v>2</v>
      </c>
      <c r="GJ1350">
        <v>0</v>
      </c>
      <c r="GK1350">
        <v>0</v>
      </c>
      <c r="GL1350">
        <f t="shared" si="1357"/>
        <v>0</v>
      </c>
      <c r="GM1350">
        <f t="shared" si="1358"/>
        <v>1596.86</v>
      </c>
      <c r="GN1350">
        <f t="shared" si="1359"/>
        <v>1596.86</v>
      </c>
      <c r="GO1350">
        <f t="shared" si="1360"/>
        <v>0</v>
      </c>
      <c r="GP1350">
        <f t="shared" si="1361"/>
        <v>0</v>
      </c>
      <c r="GR1350">
        <v>0</v>
      </c>
      <c r="GS1350">
        <v>3</v>
      </c>
      <c r="GT1350">
        <v>0</v>
      </c>
      <c r="GU1350" t="s">
        <v>3</v>
      </c>
      <c r="GV1350">
        <f t="shared" si="1362"/>
        <v>0</v>
      </c>
      <c r="GW1350">
        <v>1</v>
      </c>
      <c r="GX1350">
        <f t="shared" si="1363"/>
        <v>0</v>
      </c>
      <c r="HA1350">
        <v>0</v>
      </c>
      <c r="HB1350">
        <v>0</v>
      </c>
      <c r="HC1350">
        <f t="shared" si="1364"/>
        <v>0</v>
      </c>
      <c r="HE1350" t="s">
        <v>3</v>
      </c>
      <c r="HF1350" t="s">
        <v>3</v>
      </c>
      <c r="HM1350" t="s">
        <v>3</v>
      </c>
      <c r="HN1350" t="s">
        <v>3</v>
      </c>
      <c r="HO1350" t="s">
        <v>3</v>
      </c>
      <c r="HP1350" t="s">
        <v>3</v>
      </c>
      <c r="HQ1350" t="s">
        <v>3</v>
      </c>
      <c r="HS1350">
        <v>0</v>
      </c>
      <c r="IK1350">
        <v>0</v>
      </c>
    </row>
    <row r="1351" spans="1:255" x14ac:dyDescent="0.25">
      <c r="A1351" s="2">
        <v>19</v>
      </c>
      <c r="B1351" s="2">
        <v>1</v>
      </c>
      <c r="C1351" s="2"/>
      <c r="D1351" s="2"/>
      <c r="E1351" s="2"/>
      <c r="F1351" s="2" t="s">
        <v>3</v>
      </c>
      <c r="G1351" s="2" t="s">
        <v>659</v>
      </c>
      <c r="H1351" s="2" t="s">
        <v>3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>
        <v>1</v>
      </c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>
        <v>0</v>
      </c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</row>
    <row r="1352" spans="1:255" x14ac:dyDescent="0.25">
      <c r="A1352" s="2">
        <v>17</v>
      </c>
      <c r="B1352" s="2">
        <v>1</v>
      </c>
      <c r="C1352" s="2">
        <f>ROW(SmtRes!A1386)</f>
        <v>1386</v>
      </c>
      <c r="D1352" s="2">
        <f>ROW(EtalonRes!A1337)</f>
        <v>1337</v>
      </c>
      <c r="E1352" s="2" t="s">
        <v>660</v>
      </c>
      <c r="F1352" s="2" t="s">
        <v>324</v>
      </c>
      <c r="G1352" s="2" t="s">
        <v>325</v>
      </c>
      <c r="H1352" s="2" t="s">
        <v>231</v>
      </c>
      <c r="I1352" s="2">
        <f>ROUND(1.3/100,9)</f>
        <v>1.2999999999999999E-2</v>
      </c>
      <c r="J1352" s="2">
        <v>0</v>
      </c>
      <c r="K1352" s="2">
        <f>ROUND(1.3/100,9)</f>
        <v>1.2999999999999999E-2</v>
      </c>
      <c r="L1352" s="2"/>
      <c r="M1352" s="2"/>
      <c r="N1352" s="2"/>
      <c r="O1352" s="2">
        <f t="shared" ref="O1352:O1367" si="1370">ROUND(CP1352,2)</f>
        <v>647.29</v>
      </c>
      <c r="P1352" s="2">
        <f t="shared" ref="P1352:P1367" si="1371">ROUND((ROUND((AC1352*AW1352*I1352),2)*BC1352),2)</f>
        <v>484.34</v>
      </c>
      <c r="Q1352" s="2">
        <f>(ROUND((ROUND((((ET1352*1.25*1.1))*AV1352*I1352),2)*BB1352),2)+ROUND((ROUND(((AE1352-((EU1352*1.25*1.1)))*AV1352*I1352),2)*BS1352),2))</f>
        <v>5.86</v>
      </c>
      <c r="R1352" s="2">
        <f t="shared" ref="R1352:R1367" si="1372">ROUND((ROUND((AE1352*AV1352*I1352),2)*BS1352),2)</f>
        <v>0.64</v>
      </c>
      <c r="S1352" s="2">
        <f t="shared" ref="S1352:S1367" si="1373">ROUND((ROUND((AF1352*AV1352*I1352),2)*BA1352),2)</f>
        <v>157.09</v>
      </c>
      <c r="T1352" s="2">
        <f t="shared" ref="T1352:T1367" si="1374">ROUND(CU1352*I1352,2)</f>
        <v>0</v>
      </c>
      <c r="U1352" s="2">
        <f t="shared" ref="U1352:U1367" si="1375">CV1352*I1352</f>
        <v>13.877639489999998</v>
      </c>
      <c r="V1352" s="2">
        <f t="shared" ref="V1352:V1367" si="1376">CW1352*I1352</f>
        <v>0</v>
      </c>
      <c r="W1352" s="2">
        <f t="shared" ref="W1352:W1367" si="1377">ROUND(CX1352*I1352,2)</f>
        <v>0</v>
      </c>
      <c r="X1352" s="2">
        <f t="shared" ref="X1352:X1367" si="1378">ROUND(CY1352,2)</f>
        <v>145.11000000000001</v>
      </c>
      <c r="Y1352" s="2">
        <f t="shared" ref="Y1352:Y1367" si="1379">ROUND(CZ1352,2)</f>
        <v>77.290000000000006</v>
      </c>
      <c r="Z1352" s="2"/>
      <c r="AA1352" s="2">
        <v>56481265</v>
      </c>
      <c r="AB1352" s="2">
        <f t="shared" ref="AB1352:AB1367" si="1380">ROUND((AC1352+AD1352+AF1352),6)</f>
        <v>48427.335050000002</v>
      </c>
      <c r="AC1352" s="2">
        <f t="shared" ref="AC1352:AC1367" si="1381">ROUND((ES1352),6)</f>
        <v>36455.160000000003</v>
      </c>
      <c r="AD1352" s="2">
        <f>ROUND(((((ET1352*1.25*1.1))-((EU1352*1.25*1.1)))+AE1352),6)</f>
        <v>430.41624999999999</v>
      </c>
      <c r="AE1352" s="2">
        <f>ROUND(((EU1352*1.25*1.1)),6)</f>
        <v>47.231250000000003</v>
      </c>
      <c r="AF1352" s="2">
        <f>ROUND(((EV1352*1.15*1.1)),6)</f>
        <v>11541.7588</v>
      </c>
      <c r="AG1352" s="2">
        <f t="shared" ref="AG1352:AG1367" si="1382">ROUND((AP1352),6)</f>
        <v>0</v>
      </c>
      <c r="AH1352" s="2">
        <f>((EW1352*1.15*1.1))</f>
        <v>1019.59</v>
      </c>
      <c r="AI1352" s="2">
        <f>((EX1352*1.25*1.1))</f>
        <v>0</v>
      </c>
      <c r="AJ1352" s="2">
        <f t="shared" ref="AJ1352:AJ1367" si="1383">(AS1352)</f>
        <v>0</v>
      </c>
      <c r="AK1352" s="2">
        <v>45892.11</v>
      </c>
      <c r="AL1352" s="2">
        <v>36455.160000000003</v>
      </c>
      <c r="AM1352" s="2">
        <v>313.02999999999997</v>
      </c>
      <c r="AN1352" s="2">
        <v>34.35</v>
      </c>
      <c r="AO1352" s="2">
        <v>9123.92</v>
      </c>
      <c r="AP1352" s="2">
        <v>0</v>
      </c>
      <c r="AQ1352" s="2">
        <v>806</v>
      </c>
      <c r="AR1352" s="2">
        <v>0</v>
      </c>
      <c r="AS1352" s="2">
        <v>0</v>
      </c>
      <c r="AT1352" s="2">
        <v>92</v>
      </c>
      <c r="AU1352" s="2">
        <v>49</v>
      </c>
      <c r="AV1352" s="2">
        <v>1.0469999999999999</v>
      </c>
      <c r="AW1352" s="2">
        <v>1.022</v>
      </c>
      <c r="AX1352" s="2"/>
      <c r="AY1352" s="2"/>
      <c r="AZ1352" s="2">
        <v>1</v>
      </c>
      <c r="BA1352" s="2">
        <v>1</v>
      </c>
      <c r="BB1352" s="2">
        <v>1</v>
      </c>
      <c r="BC1352" s="2">
        <v>1</v>
      </c>
      <c r="BD1352" s="2" t="s">
        <v>3</v>
      </c>
      <c r="BE1352" s="2" t="s">
        <v>3</v>
      </c>
      <c r="BF1352" s="2" t="s">
        <v>3</v>
      </c>
      <c r="BG1352" s="2" t="s">
        <v>3</v>
      </c>
      <c r="BH1352" s="2">
        <v>0</v>
      </c>
      <c r="BI1352" s="2">
        <v>1</v>
      </c>
      <c r="BJ1352" s="2" t="s">
        <v>326</v>
      </c>
      <c r="BK1352" s="2"/>
      <c r="BL1352" s="2"/>
      <c r="BM1352" s="2">
        <v>8</v>
      </c>
      <c r="BN1352" s="2">
        <v>0</v>
      </c>
      <c r="BO1352" s="2" t="s">
        <v>324</v>
      </c>
      <c r="BP1352" s="2">
        <v>1</v>
      </c>
      <c r="BQ1352" s="2">
        <v>30</v>
      </c>
      <c r="BR1352" s="2">
        <v>0</v>
      </c>
      <c r="BS1352" s="2">
        <v>1</v>
      </c>
      <c r="BT1352" s="2">
        <v>1</v>
      </c>
      <c r="BU1352" s="2">
        <v>1</v>
      </c>
      <c r="BV1352" s="2">
        <v>1</v>
      </c>
      <c r="BW1352" s="2">
        <v>1</v>
      </c>
      <c r="BX1352" s="2">
        <v>1</v>
      </c>
      <c r="BY1352" s="2" t="s">
        <v>3</v>
      </c>
      <c r="BZ1352" s="2">
        <v>92</v>
      </c>
      <c r="CA1352" s="2">
        <v>49</v>
      </c>
      <c r="CB1352" s="2" t="s">
        <v>3</v>
      </c>
      <c r="CC1352" s="2"/>
      <c r="CD1352" s="2"/>
      <c r="CE1352" s="2">
        <v>30</v>
      </c>
      <c r="CF1352" s="2">
        <v>0</v>
      </c>
      <c r="CG1352" s="2">
        <v>0</v>
      </c>
      <c r="CH1352" s="2"/>
      <c r="CI1352" s="2"/>
      <c r="CJ1352" s="2"/>
      <c r="CK1352" s="2"/>
      <c r="CL1352" s="2"/>
      <c r="CM1352" s="2">
        <v>0</v>
      </c>
      <c r="CN1352" s="2" t="s">
        <v>3</v>
      </c>
      <c r="CO1352" s="2">
        <v>0</v>
      </c>
      <c r="CP1352" s="2">
        <f t="shared" ref="CP1352:CP1367" si="1384">(P1352+Q1352+S1352)</f>
        <v>647.29</v>
      </c>
      <c r="CQ1352" s="2">
        <f t="shared" ref="CQ1352:CQ1367" si="1385">ROUND((ROUND((AC1352*AW1352*1),2)*BC1352),2)</f>
        <v>37257.17</v>
      </c>
      <c r="CR1352" s="2">
        <f>(ROUND((ROUND((((ET1352*1.25*1.1))*AV1352*1),2)*BB1352),2)+ROUND((ROUND(((AE1352-((EU1352*1.25*1.1)))*AV1352*1),2)*BS1352),2))</f>
        <v>450.65</v>
      </c>
      <c r="CS1352" s="2">
        <f t="shared" ref="CS1352:CS1367" si="1386">ROUND((ROUND((AE1352*AV1352*1),2)*BS1352),2)</f>
        <v>49.45</v>
      </c>
      <c r="CT1352" s="2">
        <f t="shared" ref="CT1352:CT1367" si="1387">ROUND((ROUND((AF1352*AV1352*1),2)*BA1352),2)</f>
        <v>12084.22</v>
      </c>
      <c r="CU1352" s="2">
        <f t="shared" ref="CU1352:CU1367" si="1388">AG1352</f>
        <v>0</v>
      </c>
      <c r="CV1352" s="2">
        <f t="shared" ref="CV1352:CV1367" si="1389">(AH1352*AV1352)</f>
        <v>1067.51073</v>
      </c>
      <c r="CW1352" s="2">
        <f t="shared" ref="CW1352:CW1367" si="1390">AI1352</f>
        <v>0</v>
      </c>
      <c r="CX1352" s="2">
        <f t="shared" ref="CX1352:CX1367" si="1391">AJ1352</f>
        <v>0</v>
      </c>
      <c r="CY1352" s="2">
        <f t="shared" ref="CY1352:CY1367" si="1392">(((S1352+R1352)*AT1352)/100)</f>
        <v>145.11160000000001</v>
      </c>
      <c r="CZ1352" s="2">
        <f t="shared" ref="CZ1352:CZ1367" si="1393">(((S1352+R1352)*AU1352)/100)</f>
        <v>77.287700000000001</v>
      </c>
      <c r="DA1352" s="2"/>
      <c r="DB1352" s="2"/>
      <c r="DC1352" s="2" t="s">
        <v>3</v>
      </c>
      <c r="DD1352" s="2" t="s">
        <v>3</v>
      </c>
      <c r="DE1352" s="2" t="s">
        <v>165</v>
      </c>
      <c r="DF1352" s="2" t="s">
        <v>165</v>
      </c>
      <c r="DG1352" s="2" t="s">
        <v>166</v>
      </c>
      <c r="DH1352" s="2" t="s">
        <v>3</v>
      </c>
      <c r="DI1352" s="2" t="s">
        <v>166</v>
      </c>
      <c r="DJ1352" s="2" t="s">
        <v>165</v>
      </c>
      <c r="DK1352" s="2" t="s">
        <v>3</v>
      </c>
      <c r="DL1352" s="2" t="s">
        <v>3</v>
      </c>
      <c r="DM1352" s="2" t="s">
        <v>3</v>
      </c>
      <c r="DN1352" s="2">
        <v>0</v>
      </c>
      <c r="DO1352" s="2">
        <v>0</v>
      </c>
      <c r="DP1352" s="2">
        <v>1</v>
      </c>
      <c r="DQ1352" s="2">
        <v>1</v>
      </c>
      <c r="DR1352" s="2"/>
      <c r="DS1352" s="2"/>
      <c r="DT1352" s="2"/>
      <c r="DU1352" s="2">
        <v>1013</v>
      </c>
      <c r="DV1352" s="2" t="s">
        <v>231</v>
      </c>
      <c r="DW1352" s="2" t="s">
        <v>231</v>
      </c>
      <c r="DX1352" s="2">
        <v>1</v>
      </c>
      <c r="DY1352" s="2"/>
      <c r="DZ1352" s="2" t="s">
        <v>3</v>
      </c>
      <c r="EA1352" s="2" t="s">
        <v>3</v>
      </c>
      <c r="EB1352" s="2" t="s">
        <v>3</v>
      </c>
      <c r="EC1352" s="2" t="s">
        <v>3</v>
      </c>
      <c r="ED1352" s="2"/>
      <c r="EE1352" s="2">
        <v>55586444</v>
      </c>
      <c r="EF1352" s="2">
        <v>30</v>
      </c>
      <c r="EG1352" s="2" t="s">
        <v>117</v>
      </c>
      <c r="EH1352" s="2">
        <v>0</v>
      </c>
      <c r="EI1352" s="2" t="s">
        <v>3</v>
      </c>
      <c r="EJ1352" s="2">
        <v>1</v>
      </c>
      <c r="EK1352" s="2">
        <v>8</v>
      </c>
      <c r="EL1352" s="2" t="s">
        <v>233</v>
      </c>
      <c r="EM1352" s="2" t="s">
        <v>234</v>
      </c>
      <c r="EN1352" s="2"/>
      <c r="EO1352" s="2" t="s">
        <v>52</v>
      </c>
      <c r="EP1352" s="2"/>
      <c r="EQ1352" s="2">
        <v>0</v>
      </c>
      <c r="ER1352" s="2">
        <v>45892.11</v>
      </c>
      <c r="ES1352" s="2">
        <v>36455.160000000003</v>
      </c>
      <c r="ET1352" s="2">
        <v>313.02999999999997</v>
      </c>
      <c r="EU1352" s="2">
        <v>34.35</v>
      </c>
      <c r="EV1352" s="2">
        <v>9123.92</v>
      </c>
      <c r="EW1352" s="2">
        <v>806</v>
      </c>
      <c r="EX1352" s="2">
        <v>0</v>
      </c>
      <c r="EY1352" s="2">
        <v>0</v>
      </c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>
        <v>0</v>
      </c>
      <c r="FR1352" s="2">
        <v>0</v>
      </c>
      <c r="FS1352" s="2">
        <v>0</v>
      </c>
      <c r="FT1352" s="2"/>
      <c r="FU1352" s="2"/>
      <c r="FV1352" s="2"/>
      <c r="FW1352" s="2"/>
      <c r="FX1352" s="2">
        <v>92</v>
      </c>
      <c r="FY1352" s="2">
        <v>49</v>
      </c>
      <c r="FZ1352" s="2"/>
      <c r="GA1352" s="2" t="s">
        <v>3</v>
      </c>
      <c r="GB1352" s="2"/>
      <c r="GC1352" s="2"/>
      <c r="GD1352" s="2">
        <v>1</v>
      </c>
      <c r="GE1352" s="2"/>
      <c r="GF1352" s="2">
        <v>1899326940</v>
      </c>
      <c r="GG1352" s="2">
        <v>2</v>
      </c>
      <c r="GH1352" s="2">
        <v>1</v>
      </c>
      <c r="GI1352" s="2">
        <v>2</v>
      </c>
      <c r="GJ1352" s="2">
        <v>0</v>
      </c>
      <c r="GK1352" s="2">
        <v>0</v>
      </c>
      <c r="GL1352" s="2">
        <f t="shared" ref="GL1352:GL1367" si="1394">ROUND(IF(AND(BH1352=3,BI1352=3,FS1352&lt;&gt;0),P1352,0),2)</f>
        <v>0</v>
      </c>
      <c r="GM1352" s="2">
        <f t="shared" ref="GM1352:GM1367" si="1395">ROUND(O1352+X1352+Y1352,2)+GX1352</f>
        <v>869.69</v>
      </c>
      <c r="GN1352" s="2">
        <f t="shared" ref="GN1352:GN1367" si="1396">IF(OR(BI1352=0,BI1352=1),GM1352-GX1352,0)</f>
        <v>869.69</v>
      </c>
      <c r="GO1352" s="2">
        <f t="shared" ref="GO1352:GO1367" si="1397">IF(BI1352=2,GM1352-GX1352,0)</f>
        <v>0</v>
      </c>
      <c r="GP1352" s="2">
        <f t="shared" ref="GP1352:GP1367" si="1398">IF(BI1352=4,GM1352-GX1352,0)</f>
        <v>0</v>
      </c>
      <c r="GQ1352" s="2"/>
      <c r="GR1352" s="2">
        <v>0</v>
      </c>
      <c r="GS1352" s="2">
        <v>3</v>
      </c>
      <c r="GT1352" s="2">
        <v>0</v>
      </c>
      <c r="GU1352" s="2" t="s">
        <v>3</v>
      </c>
      <c r="GV1352" s="2">
        <f t="shared" ref="GV1352:GV1367" si="1399">ROUND((GT1352),6)</f>
        <v>0</v>
      </c>
      <c r="GW1352" s="2">
        <v>1</v>
      </c>
      <c r="GX1352" s="2">
        <f t="shared" ref="GX1352:GX1367" si="1400">ROUND(HC1352*I1352,2)</f>
        <v>0</v>
      </c>
      <c r="GY1352" s="2"/>
      <c r="GZ1352" s="2"/>
      <c r="HA1352" s="2">
        <v>0</v>
      </c>
      <c r="HB1352" s="2">
        <v>0</v>
      </c>
      <c r="HC1352" s="2">
        <f t="shared" ref="HC1352:HC1367" si="1401">GV1352*GW1352</f>
        <v>0</v>
      </c>
      <c r="HD1352" s="2"/>
      <c r="HE1352" s="2" t="s">
        <v>3</v>
      </c>
      <c r="HF1352" s="2" t="s">
        <v>3</v>
      </c>
      <c r="HG1352" s="2"/>
      <c r="HH1352" s="2"/>
      <c r="HI1352" s="2"/>
      <c r="HJ1352" s="2"/>
      <c r="HK1352" s="2"/>
      <c r="HL1352" s="2"/>
      <c r="HM1352" s="2" t="s">
        <v>3</v>
      </c>
      <c r="HN1352" s="2" t="s">
        <v>3</v>
      </c>
      <c r="HO1352" s="2" t="s">
        <v>3</v>
      </c>
      <c r="HP1352" s="2" t="s">
        <v>3</v>
      </c>
      <c r="HQ1352" s="2" t="s">
        <v>3</v>
      </c>
      <c r="HR1352" s="2"/>
      <c r="HS1352" s="2">
        <v>0</v>
      </c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>
        <v>0</v>
      </c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</row>
    <row r="1353" spans="1:255" x14ac:dyDescent="0.25">
      <c r="A1353">
        <v>17</v>
      </c>
      <c r="B1353">
        <v>1</v>
      </c>
      <c r="C1353">
        <f>ROW(SmtRes!A1408)</f>
        <v>1408</v>
      </c>
      <c r="D1353">
        <f>ROW(EtalonRes!A1356)</f>
        <v>1356</v>
      </c>
      <c r="E1353" t="s">
        <v>660</v>
      </c>
      <c r="F1353" t="s">
        <v>324</v>
      </c>
      <c r="G1353" t="s">
        <v>325</v>
      </c>
      <c r="H1353" t="s">
        <v>231</v>
      </c>
      <c r="I1353">
        <f>ROUND(1.3/100,9)</f>
        <v>1.2999999999999999E-2</v>
      </c>
      <c r="J1353">
        <v>0</v>
      </c>
      <c r="K1353">
        <f>ROUND(1.3/100,9)</f>
        <v>1.2999999999999999E-2</v>
      </c>
      <c r="O1353">
        <f t="shared" si="1370"/>
        <v>10208.06</v>
      </c>
      <c r="P1353">
        <f t="shared" si="1371"/>
        <v>2615.44</v>
      </c>
      <c r="Q1353">
        <f>(ROUND((ROUND((((ET1353*1.25*1.1))*AV1353*I1353),2)*BB1353),2)+ROUND((ROUND(((AE1353-((EU1353*1.25*1.1)))*AV1353*I1353),2)*BS1353),2))</f>
        <v>80.58</v>
      </c>
      <c r="R1353">
        <f t="shared" si="1372"/>
        <v>30.6</v>
      </c>
      <c r="S1353">
        <f t="shared" si="1373"/>
        <v>7512.04</v>
      </c>
      <c r="T1353">
        <f t="shared" si="1374"/>
        <v>0</v>
      </c>
      <c r="U1353">
        <f t="shared" si="1375"/>
        <v>13.877639489999998</v>
      </c>
      <c r="V1353">
        <f t="shared" si="1376"/>
        <v>0</v>
      </c>
      <c r="W1353">
        <f t="shared" si="1377"/>
        <v>0</v>
      </c>
      <c r="X1353">
        <f t="shared" si="1378"/>
        <v>6939.23</v>
      </c>
      <c r="Y1353">
        <f t="shared" si="1379"/>
        <v>3695.89</v>
      </c>
      <c r="AA1353">
        <v>56481267</v>
      </c>
      <c r="AB1353">
        <f t="shared" si="1380"/>
        <v>48427.335050000002</v>
      </c>
      <c r="AC1353">
        <f t="shared" si="1381"/>
        <v>36455.160000000003</v>
      </c>
      <c r="AD1353">
        <f>ROUND(((((ET1353*1.25*1.1))-((EU1353*1.25*1.1)))+AE1353),6)</f>
        <v>430.41624999999999</v>
      </c>
      <c r="AE1353">
        <f>ROUND(((EU1353*1.25*1.1)),6)</f>
        <v>47.231250000000003</v>
      </c>
      <c r="AF1353">
        <f>ROUND(((EV1353*1.15*1.1)),6)</f>
        <v>11541.7588</v>
      </c>
      <c r="AG1353">
        <f t="shared" si="1382"/>
        <v>0</v>
      </c>
      <c r="AH1353">
        <f>((EW1353*1.15*1.1))</f>
        <v>1019.59</v>
      </c>
      <c r="AI1353">
        <f>((EX1353*1.25*1.1))</f>
        <v>0</v>
      </c>
      <c r="AJ1353">
        <f t="shared" si="1383"/>
        <v>0</v>
      </c>
      <c r="AK1353">
        <v>45892.11</v>
      </c>
      <c r="AL1353">
        <v>36455.160000000003</v>
      </c>
      <c r="AM1353">
        <v>313.02999999999997</v>
      </c>
      <c r="AN1353">
        <v>34.35</v>
      </c>
      <c r="AO1353">
        <v>9123.92</v>
      </c>
      <c r="AP1353">
        <v>0</v>
      </c>
      <c r="AQ1353">
        <v>806</v>
      </c>
      <c r="AR1353">
        <v>0</v>
      </c>
      <c r="AS1353">
        <v>0</v>
      </c>
      <c r="AT1353">
        <v>92</v>
      </c>
      <c r="AU1353">
        <v>49</v>
      </c>
      <c r="AV1353">
        <v>1.0469999999999999</v>
      </c>
      <c r="AW1353">
        <v>1.022</v>
      </c>
      <c r="AZ1353">
        <v>1</v>
      </c>
      <c r="BA1353">
        <v>47.82</v>
      </c>
      <c r="BB1353">
        <v>13.75</v>
      </c>
      <c r="BC1353">
        <v>5.4</v>
      </c>
      <c r="BD1353" t="s">
        <v>3</v>
      </c>
      <c r="BE1353" t="s">
        <v>3</v>
      </c>
      <c r="BF1353" t="s">
        <v>3</v>
      </c>
      <c r="BG1353" t="s">
        <v>3</v>
      </c>
      <c r="BH1353">
        <v>0</v>
      </c>
      <c r="BI1353">
        <v>1</v>
      </c>
      <c r="BJ1353" t="s">
        <v>326</v>
      </c>
      <c r="BM1353">
        <v>8</v>
      </c>
      <c r="BN1353">
        <v>0</v>
      </c>
      <c r="BO1353" t="s">
        <v>324</v>
      </c>
      <c r="BP1353">
        <v>1</v>
      </c>
      <c r="BQ1353">
        <v>30</v>
      </c>
      <c r="BR1353">
        <v>0</v>
      </c>
      <c r="BS1353">
        <v>47.82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 t="s">
        <v>3</v>
      </c>
      <c r="BZ1353">
        <v>92</v>
      </c>
      <c r="CA1353">
        <v>49</v>
      </c>
      <c r="CB1353" t="s">
        <v>3</v>
      </c>
      <c r="CE1353">
        <v>30</v>
      </c>
      <c r="CF1353">
        <v>0</v>
      </c>
      <c r="CG1353">
        <v>0</v>
      </c>
      <c r="CM1353">
        <v>0</v>
      </c>
      <c r="CN1353" t="s">
        <v>3</v>
      </c>
      <c r="CO1353">
        <v>0</v>
      </c>
      <c r="CP1353">
        <f t="shared" si="1384"/>
        <v>10208.06</v>
      </c>
      <c r="CQ1353">
        <f t="shared" si="1385"/>
        <v>201188.72</v>
      </c>
      <c r="CR1353">
        <f>(ROUND((ROUND((((ET1353*1.25*1.1))*AV1353*1),2)*BB1353),2)+ROUND((ROUND(((AE1353-((EU1353*1.25*1.1)))*AV1353*1),2)*BS1353),2))</f>
        <v>6196.44</v>
      </c>
      <c r="CS1353">
        <f t="shared" si="1386"/>
        <v>2364.6999999999998</v>
      </c>
      <c r="CT1353">
        <f t="shared" si="1387"/>
        <v>577867.4</v>
      </c>
      <c r="CU1353">
        <f t="shared" si="1388"/>
        <v>0</v>
      </c>
      <c r="CV1353">
        <f t="shared" si="1389"/>
        <v>1067.51073</v>
      </c>
      <c r="CW1353">
        <f t="shared" si="1390"/>
        <v>0</v>
      </c>
      <c r="CX1353">
        <f t="shared" si="1391"/>
        <v>0</v>
      </c>
      <c r="CY1353">
        <f t="shared" si="1392"/>
        <v>6939.2287999999999</v>
      </c>
      <c r="CZ1353">
        <f t="shared" si="1393"/>
        <v>3695.8936000000003</v>
      </c>
      <c r="DC1353" t="s">
        <v>3</v>
      </c>
      <c r="DD1353" t="s">
        <v>3</v>
      </c>
      <c r="DE1353" t="s">
        <v>165</v>
      </c>
      <c r="DF1353" t="s">
        <v>165</v>
      </c>
      <c r="DG1353" t="s">
        <v>166</v>
      </c>
      <c r="DH1353" t="s">
        <v>3</v>
      </c>
      <c r="DI1353" t="s">
        <v>166</v>
      </c>
      <c r="DJ1353" t="s">
        <v>165</v>
      </c>
      <c r="DK1353" t="s">
        <v>3</v>
      </c>
      <c r="DL1353" t="s">
        <v>3</v>
      </c>
      <c r="DM1353" t="s">
        <v>3</v>
      </c>
      <c r="DN1353">
        <v>0</v>
      </c>
      <c r="DO1353">
        <v>0</v>
      </c>
      <c r="DP1353">
        <v>1</v>
      </c>
      <c r="DQ1353">
        <v>1</v>
      </c>
      <c r="DU1353">
        <v>1013</v>
      </c>
      <c r="DV1353" t="s">
        <v>231</v>
      </c>
      <c r="DW1353" t="s">
        <v>231</v>
      </c>
      <c r="DX1353">
        <v>1</v>
      </c>
      <c r="DZ1353" t="s">
        <v>3</v>
      </c>
      <c r="EA1353" t="s">
        <v>3</v>
      </c>
      <c r="EB1353" t="s">
        <v>3</v>
      </c>
      <c r="EC1353" t="s">
        <v>3</v>
      </c>
      <c r="EE1353">
        <v>55586444</v>
      </c>
      <c r="EF1353">
        <v>30</v>
      </c>
      <c r="EG1353" t="s">
        <v>117</v>
      </c>
      <c r="EH1353">
        <v>0</v>
      </c>
      <c r="EI1353" t="s">
        <v>3</v>
      </c>
      <c r="EJ1353">
        <v>1</v>
      </c>
      <c r="EK1353">
        <v>8</v>
      </c>
      <c r="EL1353" t="s">
        <v>233</v>
      </c>
      <c r="EM1353" t="s">
        <v>234</v>
      </c>
      <c r="EO1353" t="s">
        <v>52</v>
      </c>
      <c r="EQ1353">
        <v>0</v>
      </c>
      <c r="ER1353">
        <v>45892.11</v>
      </c>
      <c r="ES1353">
        <v>36455.160000000003</v>
      </c>
      <c r="ET1353">
        <v>313.02999999999997</v>
      </c>
      <c r="EU1353">
        <v>34.35</v>
      </c>
      <c r="EV1353">
        <v>9123.92</v>
      </c>
      <c r="EW1353">
        <v>806</v>
      </c>
      <c r="EX1353">
        <v>0</v>
      </c>
      <c r="EY1353">
        <v>0</v>
      </c>
      <c r="FQ1353">
        <v>0</v>
      </c>
      <c r="FR1353">
        <v>0</v>
      </c>
      <c r="FS1353">
        <v>0</v>
      </c>
      <c r="FX1353">
        <v>92</v>
      </c>
      <c r="FY1353">
        <v>49</v>
      </c>
      <c r="GA1353" t="s">
        <v>3</v>
      </c>
      <c r="GD1353">
        <v>1</v>
      </c>
      <c r="GF1353">
        <v>1899326940</v>
      </c>
      <c r="GG1353">
        <v>2</v>
      </c>
      <c r="GH1353">
        <v>1</v>
      </c>
      <c r="GI1353">
        <v>2</v>
      </c>
      <c r="GJ1353">
        <v>0</v>
      </c>
      <c r="GK1353">
        <v>0</v>
      </c>
      <c r="GL1353">
        <f t="shared" si="1394"/>
        <v>0</v>
      </c>
      <c r="GM1353">
        <f t="shared" si="1395"/>
        <v>20843.18</v>
      </c>
      <c r="GN1353">
        <f t="shared" si="1396"/>
        <v>20843.18</v>
      </c>
      <c r="GO1353">
        <f t="shared" si="1397"/>
        <v>0</v>
      </c>
      <c r="GP1353">
        <f t="shared" si="1398"/>
        <v>0</v>
      </c>
      <c r="GR1353">
        <v>0</v>
      </c>
      <c r="GS1353">
        <v>3</v>
      </c>
      <c r="GT1353">
        <v>0</v>
      </c>
      <c r="GU1353" t="s">
        <v>3</v>
      </c>
      <c r="GV1353">
        <f t="shared" si="1399"/>
        <v>0</v>
      </c>
      <c r="GW1353">
        <v>1</v>
      </c>
      <c r="GX1353">
        <f t="shared" si="1400"/>
        <v>0</v>
      </c>
      <c r="HA1353">
        <v>0</v>
      </c>
      <c r="HB1353">
        <v>0</v>
      </c>
      <c r="HC1353">
        <f t="shared" si="1401"/>
        <v>0</v>
      </c>
      <c r="HE1353" t="s">
        <v>3</v>
      </c>
      <c r="HF1353" t="s">
        <v>3</v>
      </c>
      <c r="HM1353" t="s">
        <v>3</v>
      </c>
      <c r="HN1353" t="s">
        <v>3</v>
      </c>
      <c r="HO1353" t="s">
        <v>3</v>
      </c>
      <c r="HP1353" t="s">
        <v>3</v>
      </c>
      <c r="HQ1353" t="s">
        <v>3</v>
      </c>
      <c r="HS1353">
        <v>0</v>
      </c>
      <c r="IK1353">
        <v>0</v>
      </c>
    </row>
    <row r="1354" spans="1:255" x14ac:dyDescent="0.25">
      <c r="A1354" s="2">
        <v>18</v>
      </c>
      <c r="B1354" s="2">
        <v>1</v>
      </c>
      <c r="C1354" s="2">
        <v>1382</v>
      </c>
      <c r="D1354" s="2"/>
      <c r="E1354" s="2" t="s">
        <v>661</v>
      </c>
      <c r="F1354" s="2" t="s">
        <v>330</v>
      </c>
      <c r="G1354" s="2" t="s">
        <v>331</v>
      </c>
      <c r="H1354" s="2" t="s">
        <v>32</v>
      </c>
      <c r="I1354" s="2">
        <f>I1352*J1354</f>
        <v>3.6740000000000002E-2</v>
      </c>
      <c r="J1354" s="2">
        <v>2.8261538461538462</v>
      </c>
      <c r="K1354" s="2">
        <v>2.8261539999999998</v>
      </c>
      <c r="L1354" s="2"/>
      <c r="M1354" s="2"/>
      <c r="N1354" s="2"/>
      <c r="O1354" s="2">
        <f t="shared" si="1370"/>
        <v>215.67</v>
      </c>
      <c r="P1354" s="2">
        <f t="shared" si="1371"/>
        <v>215.67</v>
      </c>
      <c r="Q1354" s="2">
        <f t="shared" ref="Q1354:Q1363" si="1402">(ROUND((ROUND(((ET1354)*AV1354*I1354),2)*BB1354),2)+ROUND((ROUND(((AE1354-(EU1354))*AV1354*I1354),2)*BS1354),2))</f>
        <v>0</v>
      </c>
      <c r="R1354" s="2">
        <f t="shared" si="1372"/>
        <v>0</v>
      </c>
      <c r="S1354" s="2">
        <f t="shared" si="1373"/>
        <v>0</v>
      </c>
      <c r="T1354" s="2">
        <f t="shared" si="1374"/>
        <v>0</v>
      </c>
      <c r="U1354" s="2">
        <f t="shared" si="1375"/>
        <v>0</v>
      </c>
      <c r="V1354" s="2">
        <f t="shared" si="1376"/>
        <v>0</v>
      </c>
      <c r="W1354" s="2">
        <f t="shared" si="1377"/>
        <v>0</v>
      </c>
      <c r="X1354" s="2">
        <f t="shared" si="1378"/>
        <v>0</v>
      </c>
      <c r="Y1354" s="2">
        <f t="shared" si="1379"/>
        <v>0</v>
      </c>
      <c r="Z1354" s="2"/>
      <c r="AA1354" s="2">
        <v>56481265</v>
      </c>
      <c r="AB1354" s="2">
        <f t="shared" si="1380"/>
        <v>5743.69</v>
      </c>
      <c r="AC1354" s="2">
        <f t="shared" si="1381"/>
        <v>5743.69</v>
      </c>
      <c r="AD1354" s="2">
        <f t="shared" ref="AD1354:AD1363" si="1403">ROUND((((ET1354)-(EU1354))+AE1354),6)</f>
        <v>0</v>
      </c>
      <c r="AE1354" s="2">
        <f t="shared" ref="AE1354:AE1363" si="1404">ROUND((EU1354),6)</f>
        <v>0</v>
      </c>
      <c r="AF1354" s="2">
        <f t="shared" ref="AF1354:AF1363" si="1405">ROUND((EV1354),6)</f>
        <v>0</v>
      </c>
      <c r="AG1354" s="2">
        <f t="shared" si="1382"/>
        <v>0</v>
      </c>
      <c r="AH1354" s="2">
        <f t="shared" ref="AH1354:AH1363" si="1406">(EW1354)</f>
        <v>0</v>
      </c>
      <c r="AI1354" s="2">
        <f t="shared" ref="AI1354:AI1363" si="1407">(EX1354)</f>
        <v>0</v>
      </c>
      <c r="AJ1354" s="2">
        <f t="shared" si="1383"/>
        <v>0</v>
      </c>
      <c r="AK1354" s="2">
        <v>5743.69</v>
      </c>
      <c r="AL1354" s="2">
        <v>5743.69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92</v>
      </c>
      <c r="AU1354" s="2">
        <v>49</v>
      </c>
      <c r="AV1354" s="2">
        <v>1</v>
      </c>
      <c r="AW1354" s="2">
        <v>1.022</v>
      </c>
      <c r="AX1354" s="2"/>
      <c r="AY1354" s="2"/>
      <c r="AZ1354" s="2">
        <v>1</v>
      </c>
      <c r="BA1354" s="2">
        <v>1</v>
      </c>
      <c r="BB1354" s="2">
        <v>1</v>
      </c>
      <c r="BC1354" s="2">
        <v>1</v>
      </c>
      <c r="BD1354" s="2" t="s">
        <v>3</v>
      </c>
      <c r="BE1354" s="2" t="s">
        <v>3</v>
      </c>
      <c r="BF1354" s="2" t="s">
        <v>3</v>
      </c>
      <c r="BG1354" s="2" t="s">
        <v>3</v>
      </c>
      <c r="BH1354" s="2">
        <v>3</v>
      </c>
      <c r="BI1354" s="2">
        <v>1</v>
      </c>
      <c r="BJ1354" s="2" t="s">
        <v>332</v>
      </c>
      <c r="BK1354" s="2"/>
      <c r="BL1354" s="2"/>
      <c r="BM1354" s="2">
        <v>8</v>
      </c>
      <c r="BN1354" s="2">
        <v>0</v>
      </c>
      <c r="BO1354" s="2" t="s">
        <v>3</v>
      </c>
      <c r="BP1354" s="2">
        <v>0</v>
      </c>
      <c r="BQ1354" s="2">
        <v>30</v>
      </c>
      <c r="BR1354" s="2">
        <v>0</v>
      </c>
      <c r="BS1354" s="2">
        <v>1</v>
      </c>
      <c r="BT1354" s="2">
        <v>1</v>
      </c>
      <c r="BU1354" s="2">
        <v>1</v>
      </c>
      <c r="BV1354" s="2">
        <v>1</v>
      </c>
      <c r="BW1354" s="2">
        <v>1</v>
      </c>
      <c r="BX1354" s="2">
        <v>1</v>
      </c>
      <c r="BY1354" s="2" t="s">
        <v>3</v>
      </c>
      <c r="BZ1354" s="2">
        <v>92</v>
      </c>
      <c r="CA1354" s="2">
        <v>49</v>
      </c>
      <c r="CB1354" s="2" t="s">
        <v>3</v>
      </c>
      <c r="CC1354" s="2"/>
      <c r="CD1354" s="2"/>
      <c r="CE1354" s="2">
        <v>30</v>
      </c>
      <c r="CF1354" s="2">
        <v>0</v>
      </c>
      <c r="CG1354" s="2">
        <v>0</v>
      </c>
      <c r="CH1354" s="2"/>
      <c r="CI1354" s="2"/>
      <c r="CJ1354" s="2"/>
      <c r="CK1354" s="2"/>
      <c r="CL1354" s="2"/>
      <c r="CM1354" s="2">
        <v>0</v>
      </c>
      <c r="CN1354" s="2" t="s">
        <v>3</v>
      </c>
      <c r="CO1354" s="2">
        <v>0</v>
      </c>
      <c r="CP1354" s="2">
        <f t="shared" si="1384"/>
        <v>215.67</v>
      </c>
      <c r="CQ1354" s="2">
        <f t="shared" si="1385"/>
        <v>5870.05</v>
      </c>
      <c r="CR1354" s="2">
        <f t="shared" ref="CR1354:CR1363" si="1408">(ROUND((ROUND(((ET1354)*AV1354*1),2)*BB1354),2)+ROUND((ROUND(((AE1354-(EU1354))*AV1354*1),2)*BS1354),2))</f>
        <v>0</v>
      </c>
      <c r="CS1354" s="2">
        <f t="shared" si="1386"/>
        <v>0</v>
      </c>
      <c r="CT1354" s="2">
        <f t="shared" si="1387"/>
        <v>0</v>
      </c>
      <c r="CU1354" s="2">
        <f t="shared" si="1388"/>
        <v>0</v>
      </c>
      <c r="CV1354" s="2">
        <f t="shared" si="1389"/>
        <v>0</v>
      </c>
      <c r="CW1354" s="2">
        <f t="shared" si="1390"/>
        <v>0</v>
      </c>
      <c r="CX1354" s="2">
        <f t="shared" si="1391"/>
        <v>0</v>
      </c>
      <c r="CY1354" s="2">
        <f t="shared" si="1392"/>
        <v>0</v>
      </c>
      <c r="CZ1354" s="2">
        <f t="shared" si="1393"/>
        <v>0</v>
      </c>
      <c r="DA1354" s="2"/>
      <c r="DB1354" s="2"/>
      <c r="DC1354" s="2" t="s">
        <v>3</v>
      </c>
      <c r="DD1354" s="2" t="s">
        <v>3</v>
      </c>
      <c r="DE1354" s="2" t="s">
        <v>3</v>
      </c>
      <c r="DF1354" s="2" t="s">
        <v>3</v>
      </c>
      <c r="DG1354" s="2" t="s">
        <v>3</v>
      </c>
      <c r="DH1354" s="2" t="s">
        <v>3</v>
      </c>
      <c r="DI1354" s="2" t="s">
        <v>3</v>
      </c>
      <c r="DJ1354" s="2" t="s">
        <v>3</v>
      </c>
      <c r="DK1354" s="2" t="s">
        <v>3</v>
      </c>
      <c r="DL1354" s="2" t="s">
        <v>3</v>
      </c>
      <c r="DM1354" s="2" t="s">
        <v>3</v>
      </c>
      <c r="DN1354" s="2">
        <v>0</v>
      </c>
      <c r="DO1354" s="2">
        <v>0</v>
      </c>
      <c r="DP1354" s="2">
        <v>1</v>
      </c>
      <c r="DQ1354" s="2">
        <v>1</v>
      </c>
      <c r="DR1354" s="2"/>
      <c r="DS1354" s="2"/>
      <c r="DT1354" s="2"/>
      <c r="DU1354" s="2">
        <v>1009</v>
      </c>
      <c r="DV1354" s="2" t="s">
        <v>32</v>
      </c>
      <c r="DW1354" s="2" t="s">
        <v>32</v>
      </c>
      <c r="DX1354" s="2">
        <v>1000</v>
      </c>
      <c r="DY1354" s="2"/>
      <c r="DZ1354" s="2" t="s">
        <v>3</v>
      </c>
      <c r="EA1354" s="2" t="s">
        <v>3</v>
      </c>
      <c r="EB1354" s="2" t="s">
        <v>3</v>
      </c>
      <c r="EC1354" s="2" t="s">
        <v>3</v>
      </c>
      <c r="ED1354" s="2"/>
      <c r="EE1354" s="2">
        <v>55586444</v>
      </c>
      <c r="EF1354" s="2">
        <v>30</v>
      </c>
      <c r="EG1354" s="2" t="s">
        <v>117</v>
      </c>
      <c r="EH1354" s="2">
        <v>0</v>
      </c>
      <c r="EI1354" s="2" t="s">
        <v>3</v>
      </c>
      <c r="EJ1354" s="2">
        <v>1</v>
      </c>
      <c r="EK1354" s="2">
        <v>8</v>
      </c>
      <c r="EL1354" s="2" t="s">
        <v>233</v>
      </c>
      <c r="EM1354" s="2" t="s">
        <v>234</v>
      </c>
      <c r="EN1354" s="2"/>
      <c r="EO1354" s="2" t="s">
        <v>3</v>
      </c>
      <c r="EP1354" s="2"/>
      <c r="EQ1354" s="2">
        <v>0</v>
      </c>
      <c r="ER1354" s="2">
        <v>5743.69</v>
      </c>
      <c r="ES1354" s="2">
        <v>5743.69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>
        <v>0</v>
      </c>
      <c r="FR1354" s="2">
        <v>0</v>
      </c>
      <c r="FS1354" s="2">
        <v>0</v>
      </c>
      <c r="FT1354" s="2"/>
      <c r="FU1354" s="2"/>
      <c r="FV1354" s="2"/>
      <c r="FW1354" s="2"/>
      <c r="FX1354" s="2">
        <v>92</v>
      </c>
      <c r="FY1354" s="2">
        <v>49</v>
      </c>
      <c r="FZ1354" s="2"/>
      <c r="GA1354" s="2" t="s">
        <v>3</v>
      </c>
      <c r="GB1354" s="2"/>
      <c r="GC1354" s="2"/>
      <c r="GD1354" s="2">
        <v>1</v>
      </c>
      <c r="GE1354" s="2"/>
      <c r="GF1354" s="2">
        <v>-977438433</v>
      </c>
      <c r="GG1354" s="2">
        <v>2</v>
      </c>
      <c r="GH1354" s="2">
        <v>1</v>
      </c>
      <c r="GI1354" s="2">
        <v>-2</v>
      </c>
      <c r="GJ1354" s="2">
        <v>0</v>
      </c>
      <c r="GK1354" s="2">
        <v>0</v>
      </c>
      <c r="GL1354" s="2">
        <f t="shared" si="1394"/>
        <v>0</v>
      </c>
      <c r="GM1354" s="2">
        <f t="shared" si="1395"/>
        <v>215.67</v>
      </c>
      <c r="GN1354" s="2">
        <f t="shared" si="1396"/>
        <v>215.67</v>
      </c>
      <c r="GO1354" s="2">
        <f t="shared" si="1397"/>
        <v>0</v>
      </c>
      <c r="GP1354" s="2">
        <f t="shared" si="1398"/>
        <v>0</v>
      </c>
      <c r="GQ1354" s="2"/>
      <c r="GR1354" s="2">
        <v>0</v>
      </c>
      <c r="GS1354" s="2">
        <v>3</v>
      </c>
      <c r="GT1354" s="2">
        <v>0</v>
      </c>
      <c r="GU1354" s="2" t="s">
        <v>3</v>
      </c>
      <c r="GV1354" s="2">
        <f t="shared" si="1399"/>
        <v>0</v>
      </c>
      <c r="GW1354" s="2">
        <v>1</v>
      </c>
      <c r="GX1354" s="2">
        <f t="shared" si="1400"/>
        <v>0</v>
      </c>
      <c r="GY1354" s="2"/>
      <c r="GZ1354" s="2"/>
      <c r="HA1354" s="2">
        <v>0</v>
      </c>
      <c r="HB1354" s="2">
        <v>0</v>
      </c>
      <c r="HC1354" s="2">
        <f t="shared" si="1401"/>
        <v>0</v>
      </c>
      <c r="HD1354" s="2"/>
      <c r="HE1354" s="2" t="s">
        <v>3</v>
      </c>
      <c r="HF1354" s="2" t="s">
        <v>3</v>
      </c>
      <c r="HG1354" s="2"/>
      <c r="HH1354" s="2"/>
      <c r="HI1354" s="2"/>
      <c r="HJ1354" s="2"/>
      <c r="HK1354" s="2"/>
      <c r="HL1354" s="2"/>
      <c r="HM1354" s="2" t="s">
        <v>3</v>
      </c>
      <c r="HN1354" s="2" t="s">
        <v>3</v>
      </c>
      <c r="HO1354" s="2" t="s">
        <v>3</v>
      </c>
      <c r="HP1354" s="2" t="s">
        <v>3</v>
      </c>
      <c r="HQ1354" s="2" t="s">
        <v>3</v>
      </c>
      <c r="HR1354" s="2"/>
      <c r="HS1354" s="2">
        <v>0</v>
      </c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>
        <v>0</v>
      </c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</row>
    <row r="1355" spans="1:255" x14ac:dyDescent="0.25">
      <c r="A1355">
        <v>18</v>
      </c>
      <c r="B1355">
        <v>1</v>
      </c>
      <c r="C1355">
        <v>1404</v>
      </c>
      <c r="E1355" t="s">
        <v>661</v>
      </c>
      <c r="F1355" t="s">
        <v>330</v>
      </c>
      <c r="G1355" t="s">
        <v>331</v>
      </c>
      <c r="H1355" t="s">
        <v>32</v>
      </c>
      <c r="I1355">
        <f>I1353*J1355</f>
        <v>3.6740000000000002E-2</v>
      </c>
      <c r="J1355">
        <v>2.8261538461538462</v>
      </c>
      <c r="K1355">
        <v>2.8261539999999998</v>
      </c>
      <c r="O1355">
        <f t="shared" si="1370"/>
        <v>3586.59</v>
      </c>
      <c r="P1355">
        <f t="shared" si="1371"/>
        <v>3586.59</v>
      </c>
      <c r="Q1355">
        <f t="shared" si="1402"/>
        <v>0</v>
      </c>
      <c r="R1355">
        <f t="shared" si="1372"/>
        <v>0</v>
      </c>
      <c r="S1355">
        <f t="shared" si="1373"/>
        <v>0</v>
      </c>
      <c r="T1355">
        <f t="shared" si="1374"/>
        <v>0</v>
      </c>
      <c r="U1355">
        <f t="shared" si="1375"/>
        <v>0</v>
      </c>
      <c r="V1355">
        <f t="shared" si="1376"/>
        <v>0</v>
      </c>
      <c r="W1355">
        <f t="shared" si="1377"/>
        <v>0</v>
      </c>
      <c r="X1355">
        <f t="shared" si="1378"/>
        <v>0</v>
      </c>
      <c r="Y1355">
        <f t="shared" si="1379"/>
        <v>0</v>
      </c>
      <c r="AA1355">
        <v>56481267</v>
      </c>
      <c r="AB1355">
        <f t="shared" si="1380"/>
        <v>5743.69</v>
      </c>
      <c r="AC1355">
        <f t="shared" si="1381"/>
        <v>5743.69</v>
      </c>
      <c r="AD1355">
        <f t="shared" si="1403"/>
        <v>0</v>
      </c>
      <c r="AE1355">
        <f t="shared" si="1404"/>
        <v>0</v>
      </c>
      <c r="AF1355">
        <f t="shared" si="1405"/>
        <v>0</v>
      </c>
      <c r="AG1355">
        <f t="shared" si="1382"/>
        <v>0</v>
      </c>
      <c r="AH1355">
        <f t="shared" si="1406"/>
        <v>0</v>
      </c>
      <c r="AI1355">
        <f t="shared" si="1407"/>
        <v>0</v>
      </c>
      <c r="AJ1355">
        <f t="shared" si="1383"/>
        <v>0</v>
      </c>
      <c r="AK1355">
        <v>5743.69</v>
      </c>
      <c r="AL1355">
        <v>5743.69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92</v>
      </c>
      <c r="AU1355">
        <v>49</v>
      </c>
      <c r="AV1355">
        <v>1</v>
      </c>
      <c r="AW1355">
        <v>1.022</v>
      </c>
      <c r="AZ1355">
        <v>1</v>
      </c>
      <c r="BA1355">
        <v>1</v>
      </c>
      <c r="BB1355">
        <v>1</v>
      </c>
      <c r="BC1355">
        <v>16.63</v>
      </c>
      <c r="BD1355" t="s">
        <v>3</v>
      </c>
      <c r="BE1355" t="s">
        <v>3</v>
      </c>
      <c r="BF1355" t="s">
        <v>3</v>
      </c>
      <c r="BG1355" t="s">
        <v>3</v>
      </c>
      <c r="BH1355">
        <v>3</v>
      </c>
      <c r="BI1355">
        <v>1</v>
      </c>
      <c r="BJ1355" t="s">
        <v>332</v>
      </c>
      <c r="BM1355">
        <v>8</v>
      </c>
      <c r="BN1355">
        <v>0</v>
      </c>
      <c r="BO1355" t="s">
        <v>330</v>
      </c>
      <c r="BP1355">
        <v>1</v>
      </c>
      <c r="BQ1355">
        <v>30</v>
      </c>
      <c r="BR1355">
        <v>0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 t="s">
        <v>3</v>
      </c>
      <c r="BZ1355">
        <v>92</v>
      </c>
      <c r="CA1355">
        <v>49</v>
      </c>
      <c r="CB1355" t="s">
        <v>3</v>
      </c>
      <c r="CE1355">
        <v>30</v>
      </c>
      <c r="CF1355">
        <v>0</v>
      </c>
      <c r="CG1355">
        <v>0</v>
      </c>
      <c r="CM1355">
        <v>0</v>
      </c>
      <c r="CN1355" t="s">
        <v>3</v>
      </c>
      <c r="CO1355">
        <v>0</v>
      </c>
      <c r="CP1355">
        <f t="shared" si="1384"/>
        <v>3586.59</v>
      </c>
      <c r="CQ1355">
        <f t="shared" si="1385"/>
        <v>97618.93</v>
      </c>
      <c r="CR1355">
        <f t="shared" si="1408"/>
        <v>0</v>
      </c>
      <c r="CS1355">
        <f t="shared" si="1386"/>
        <v>0</v>
      </c>
      <c r="CT1355">
        <f t="shared" si="1387"/>
        <v>0</v>
      </c>
      <c r="CU1355">
        <f t="shared" si="1388"/>
        <v>0</v>
      </c>
      <c r="CV1355">
        <f t="shared" si="1389"/>
        <v>0</v>
      </c>
      <c r="CW1355">
        <f t="shared" si="1390"/>
        <v>0</v>
      </c>
      <c r="CX1355">
        <f t="shared" si="1391"/>
        <v>0</v>
      </c>
      <c r="CY1355">
        <f t="shared" si="1392"/>
        <v>0</v>
      </c>
      <c r="CZ1355">
        <f t="shared" si="1393"/>
        <v>0</v>
      </c>
      <c r="DC1355" t="s">
        <v>3</v>
      </c>
      <c r="DD1355" t="s">
        <v>3</v>
      </c>
      <c r="DE1355" t="s">
        <v>3</v>
      </c>
      <c r="DF1355" t="s">
        <v>3</v>
      </c>
      <c r="DG1355" t="s">
        <v>3</v>
      </c>
      <c r="DH1355" t="s">
        <v>3</v>
      </c>
      <c r="DI1355" t="s">
        <v>3</v>
      </c>
      <c r="DJ1355" t="s">
        <v>3</v>
      </c>
      <c r="DK1355" t="s">
        <v>3</v>
      </c>
      <c r="DL1355" t="s">
        <v>3</v>
      </c>
      <c r="DM1355" t="s">
        <v>3</v>
      </c>
      <c r="DN1355">
        <v>0</v>
      </c>
      <c r="DO1355">
        <v>0</v>
      </c>
      <c r="DP1355">
        <v>1</v>
      </c>
      <c r="DQ1355">
        <v>1</v>
      </c>
      <c r="DU1355">
        <v>1009</v>
      </c>
      <c r="DV1355" t="s">
        <v>32</v>
      </c>
      <c r="DW1355" t="s">
        <v>32</v>
      </c>
      <c r="DX1355">
        <v>1000</v>
      </c>
      <c r="DZ1355" t="s">
        <v>3</v>
      </c>
      <c r="EA1355" t="s">
        <v>3</v>
      </c>
      <c r="EB1355" t="s">
        <v>3</v>
      </c>
      <c r="EC1355" t="s">
        <v>3</v>
      </c>
      <c r="EE1355">
        <v>55586444</v>
      </c>
      <c r="EF1355">
        <v>30</v>
      </c>
      <c r="EG1355" t="s">
        <v>117</v>
      </c>
      <c r="EH1355">
        <v>0</v>
      </c>
      <c r="EI1355" t="s">
        <v>3</v>
      </c>
      <c r="EJ1355">
        <v>1</v>
      </c>
      <c r="EK1355">
        <v>8</v>
      </c>
      <c r="EL1355" t="s">
        <v>233</v>
      </c>
      <c r="EM1355" t="s">
        <v>234</v>
      </c>
      <c r="EO1355" t="s">
        <v>3</v>
      </c>
      <c r="EQ1355">
        <v>0</v>
      </c>
      <c r="ER1355">
        <v>5743.69</v>
      </c>
      <c r="ES1355">
        <v>5743.69</v>
      </c>
      <c r="ET1355">
        <v>0</v>
      </c>
      <c r="EU1355">
        <v>0</v>
      </c>
      <c r="EV1355">
        <v>0</v>
      </c>
      <c r="EW1355">
        <v>0</v>
      </c>
      <c r="EX1355">
        <v>0</v>
      </c>
      <c r="FQ1355">
        <v>0</v>
      </c>
      <c r="FR1355">
        <v>0</v>
      </c>
      <c r="FS1355">
        <v>0</v>
      </c>
      <c r="FX1355">
        <v>92</v>
      </c>
      <c r="FY1355">
        <v>49</v>
      </c>
      <c r="GA1355" t="s">
        <v>3</v>
      </c>
      <c r="GD1355">
        <v>1</v>
      </c>
      <c r="GF1355">
        <v>-977438433</v>
      </c>
      <c r="GG1355">
        <v>2</v>
      </c>
      <c r="GH1355">
        <v>1</v>
      </c>
      <c r="GI1355">
        <v>2</v>
      </c>
      <c r="GJ1355">
        <v>0</v>
      </c>
      <c r="GK1355">
        <v>0</v>
      </c>
      <c r="GL1355">
        <f t="shared" si="1394"/>
        <v>0</v>
      </c>
      <c r="GM1355">
        <f t="shared" si="1395"/>
        <v>3586.59</v>
      </c>
      <c r="GN1355">
        <f t="shared" si="1396"/>
        <v>3586.59</v>
      </c>
      <c r="GO1355">
        <f t="shared" si="1397"/>
        <v>0</v>
      </c>
      <c r="GP1355">
        <f t="shared" si="1398"/>
        <v>0</v>
      </c>
      <c r="GR1355">
        <v>0</v>
      </c>
      <c r="GS1355">
        <v>3</v>
      </c>
      <c r="GT1355">
        <v>0</v>
      </c>
      <c r="GU1355" t="s">
        <v>3</v>
      </c>
      <c r="GV1355">
        <f t="shared" si="1399"/>
        <v>0</v>
      </c>
      <c r="GW1355">
        <v>1</v>
      </c>
      <c r="GX1355">
        <f t="shared" si="1400"/>
        <v>0</v>
      </c>
      <c r="HA1355">
        <v>0</v>
      </c>
      <c r="HB1355">
        <v>0</v>
      </c>
      <c r="HC1355">
        <f t="shared" si="1401"/>
        <v>0</v>
      </c>
      <c r="HE1355" t="s">
        <v>3</v>
      </c>
      <c r="HF1355" t="s">
        <v>3</v>
      </c>
      <c r="HM1355" t="s">
        <v>3</v>
      </c>
      <c r="HN1355" t="s">
        <v>3</v>
      </c>
      <c r="HO1355" t="s">
        <v>3</v>
      </c>
      <c r="HP1355" t="s">
        <v>3</v>
      </c>
      <c r="HQ1355" t="s">
        <v>3</v>
      </c>
      <c r="HS1355">
        <v>0</v>
      </c>
      <c r="IK1355">
        <v>0</v>
      </c>
    </row>
    <row r="1356" spans="1:255" x14ac:dyDescent="0.25">
      <c r="A1356" s="2">
        <v>18</v>
      </c>
      <c r="B1356" s="2">
        <v>1</v>
      </c>
      <c r="C1356" s="2">
        <v>1383</v>
      </c>
      <c r="D1356" s="2"/>
      <c r="E1356" s="2" t="s">
        <v>662</v>
      </c>
      <c r="F1356" s="2" t="s">
        <v>240</v>
      </c>
      <c r="G1356" s="2" t="s">
        <v>241</v>
      </c>
      <c r="H1356" s="2" t="s">
        <v>32</v>
      </c>
      <c r="I1356" s="2">
        <f>I1352*J1356</f>
        <v>9.7680000000000003E-2</v>
      </c>
      <c r="J1356" s="2">
        <v>7.5138461538461545</v>
      </c>
      <c r="K1356" s="2">
        <v>7.513846</v>
      </c>
      <c r="L1356" s="2"/>
      <c r="M1356" s="2"/>
      <c r="N1356" s="2"/>
      <c r="O1356" s="2">
        <f t="shared" si="1370"/>
        <v>573.39</v>
      </c>
      <c r="P1356" s="2">
        <f t="shared" si="1371"/>
        <v>573.39</v>
      </c>
      <c r="Q1356" s="2">
        <f t="shared" si="1402"/>
        <v>0</v>
      </c>
      <c r="R1356" s="2">
        <f t="shared" si="1372"/>
        <v>0</v>
      </c>
      <c r="S1356" s="2">
        <f t="shared" si="1373"/>
        <v>0</v>
      </c>
      <c r="T1356" s="2">
        <f t="shared" si="1374"/>
        <v>0</v>
      </c>
      <c r="U1356" s="2">
        <f t="shared" si="1375"/>
        <v>0</v>
      </c>
      <c r="V1356" s="2">
        <f t="shared" si="1376"/>
        <v>0</v>
      </c>
      <c r="W1356" s="2">
        <f t="shared" si="1377"/>
        <v>0</v>
      </c>
      <c r="X1356" s="2">
        <f t="shared" si="1378"/>
        <v>0</v>
      </c>
      <c r="Y1356" s="2">
        <f t="shared" si="1379"/>
        <v>0</v>
      </c>
      <c r="Z1356" s="2"/>
      <c r="AA1356" s="2">
        <v>56481265</v>
      </c>
      <c r="AB1356" s="2">
        <f t="shared" si="1380"/>
        <v>5743.69</v>
      </c>
      <c r="AC1356" s="2">
        <f t="shared" si="1381"/>
        <v>5743.69</v>
      </c>
      <c r="AD1356" s="2">
        <f t="shared" si="1403"/>
        <v>0</v>
      </c>
      <c r="AE1356" s="2">
        <f t="shared" si="1404"/>
        <v>0</v>
      </c>
      <c r="AF1356" s="2">
        <f t="shared" si="1405"/>
        <v>0</v>
      </c>
      <c r="AG1356" s="2">
        <f t="shared" si="1382"/>
        <v>0</v>
      </c>
      <c r="AH1356" s="2">
        <f t="shared" si="1406"/>
        <v>0</v>
      </c>
      <c r="AI1356" s="2">
        <f t="shared" si="1407"/>
        <v>0</v>
      </c>
      <c r="AJ1356" s="2">
        <f t="shared" si="1383"/>
        <v>0</v>
      </c>
      <c r="AK1356" s="2">
        <v>5743.69</v>
      </c>
      <c r="AL1356" s="2">
        <v>5743.69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92</v>
      </c>
      <c r="AU1356" s="2">
        <v>49</v>
      </c>
      <c r="AV1356" s="2">
        <v>1</v>
      </c>
      <c r="AW1356" s="2">
        <v>1.022</v>
      </c>
      <c r="AX1356" s="2"/>
      <c r="AY1356" s="2"/>
      <c r="AZ1356" s="2">
        <v>1</v>
      </c>
      <c r="BA1356" s="2">
        <v>1</v>
      </c>
      <c r="BB1356" s="2">
        <v>1</v>
      </c>
      <c r="BC1356" s="2">
        <v>1</v>
      </c>
      <c r="BD1356" s="2" t="s">
        <v>3</v>
      </c>
      <c r="BE1356" s="2" t="s">
        <v>3</v>
      </c>
      <c r="BF1356" s="2" t="s">
        <v>3</v>
      </c>
      <c r="BG1356" s="2" t="s">
        <v>3</v>
      </c>
      <c r="BH1356" s="2">
        <v>3</v>
      </c>
      <c r="BI1356" s="2">
        <v>1</v>
      </c>
      <c r="BJ1356" s="2" t="s">
        <v>242</v>
      </c>
      <c r="BK1356" s="2"/>
      <c r="BL1356" s="2"/>
      <c r="BM1356" s="2">
        <v>8</v>
      </c>
      <c r="BN1356" s="2">
        <v>0</v>
      </c>
      <c r="BO1356" s="2" t="s">
        <v>3</v>
      </c>
      <c r="BP1356" s="2">
        <v>0</v>
      </c>
      <c r="BQ1356" s="2">
        <v>30</v>
      </c>
      <c r="BR1356" s="2">
        <v>0</v>
      </c>
      <c r="BS1356" s="2">
        <v>1</v>
      </c>
      <c r="BT1356" s="2">
        <v>1</v>
      </c>
      <c r="BU1356" s="2">
        <v>1</v>
      </c>
      <c r="BV1356" s="2">
        <v>1</v>
      </c>
      <c r="BW1356" s="2">
        <v>1</v>
      </c>
      <c r="BX1356" s="2">
        <v>1</v>
      </c>
      <c r="BY1356" s="2" t="s">
        <v>3</v>
      </c>
      <c r="BZ1356" s="2">
        <v>92</v>
      </c>
      <c r="CA1356" s="2">
        <v>49</v>
      </c>
      <c r="CB1356" s="2" t="s">
        <v>3</v>
      </c>
      <c r="CC1356" s="2"/>
      <c r="CD1356" s="2"/>
      <c r="CE1356" s="2">
        <v>30</v>
      </c>
      <c r="CF1356" s="2">
        <v>0</v>
      </c>
      <c r="CG1356" s="2">
        <v>0</v>
      </c>
      <c r="CH1356" s="2"/>
      <c r="CI1356" s="2"/>
      <c r="CJ1356" s="2"/>
      <c r="CK1356" s="2"/>
      <c r="CL1356" s="2"/>
      <c r="CM1356" s="2">
        <v>0</v>
      </c>
      <c r="CN1356" s="2" t="s">
        <v>3</v>
      </c>
      <c r="CO1356" s="2">
        <v>0</v>
      </c>
      <c r="CP1356" s="2">
        <f t="shared" si="1384"/>
        <v>573.39</v>
      </c>
      <c r="CQ1356" s="2">
        <f t="shared" si="1385"/>
        <v>5870.05</v>
      </c>
      <c r="CR1356" s="2">
        <f t="shared" si="1408"/>
        <v>0</v>
      </c>
      <c r="CS1356" s="2">
        <f t="shared" si="1386"/>
        <v>0</v>
      </c>
      <c r="CT1356" s="2">
        <f t="shared" si="1387"/>
        <v>0</v>
      </c>
      <c r="CU1356" s="2">
        <f t="shared" si="1388"/>
        <v>0</v>
      </c>
      <c r="CV1356" s="2">
        <f t="shared" si="1389"/>
        <v>0</v>
      </c>
      <c r="CW1356" s="2">
        <f t="shared" si="1390"/>
        <v>0</v>
      </c>
      <c r="CX1356" s="2">
        <f t="shared" si="1391"/>
        <v>0</v>
      </c>
      <c r="CY1356" s="2">
        <f t="shared" si="1392"/>
        <v>0</v>
      </c>
      <c r="CZ1356" s="2">
        <f t="shared" si="1393"/>
        <v>0</v>
      </c>
      <c r="DA1356" s="2"/>
      <c r="DB1356" s="2"/>
      <c r="DC1356" s="2" t="s">
        <v>3</v>
      </c>
      <c r="DD1356" s="2" t="s">
        <v>3</v>
      </c>
      <c r="DE1356" s="2" t="s">
        <v>3</v>
      </c>
      <c r="DF1356" s="2" t="s">
        <v>3</v>
      </c>
      <c r="DG1356" s="2" t="s">
        <v>3</v>
      </c>
      <c r="DH1356" s="2" t="s">
        <v>3</v>
      </c>
      <c r="DI1356" s="2" t="s">
        <v>3</v>
      </c>
      <c r="DJ1356" s="2" t="s">
        <v>3</v>
      </c>
      <c r="DK1356" s="2" t="s">
        <v>3</v>
      </c>
      <c r="DL1356" s="2" t="s">
        <v>3</v>
      </c>
      <c r="DM1356" s="2" t="s">
        <v>3</v>
      </c>
      <c r="DN1356" s="2">
        <v>0</v>
      </c>
      <c r="DO1356" s="2">
        <v>0</v>
      </c>
      <c r="DP1356" s="2">
        <v>1</v>
      </c>
      <c r="DQ1356" s="2">
        <v>1</v>
      </c>
      <c r="DR1356" s="2"/>
      <c r="DS1356" s="2"/>
      <c r="DT1356" s="2"/>
      <c r="DU1356" s="2">
        <v>1009</v>
      </c>
      <c r="DV1356" s="2" t="s">
        <v>32</v>
      </c>
      <c r="DW1356" s="2" t="s">
        <v>32</v>
      </c>
      <c r="DX1356" s="2">
        <v>1000</v>
      </c>
      <c r="DY1356" s="2"/>
      <c r="DZ1356" s="2" t="s">
        <v>3</v>
      </c>
      <c r="EA1356" s="2" t="s">
        <v>3</v>
      </c>
      <c r="EB1356" s="2" t="s">
        <v>3</v>
      </c>
      <c r="EC1356" s="2" t="s">
        <v>3</v>
      </c>
      <c r="ED1356" s="2"/>
      <c r="EE1356" s="2">
        <v>55586444</v>
      </c>
      <c r="EF1356" s="2">
        <v>30</v>
      </c>
      <c r="EG1356" s="2" t="s">
        <v>117</v>
      </c>
      <c r="EH1356" s="2">
        <v>0</v>
      </c>
      <c r="EI1356" s="2" t="s">
        <v>3</v>
      </c>
      <c r="EJ1356" s="2">
        <v>1</v>
      </c>
      <c r="EK1356" s="2">
        <v>8</v>
      </c>
      <c r="EL1356" s="2" t="s">
        <v>233</v>
      </c>
      <c r="EM1356" s="2" t="s">
        <v>234</v>
      </c>
      <c r="EN1356" s="2"/>
      <c r="EO1356" s="2" t="s">
        <v>3</v>
      </c>
      <c r="EP1356" s="2"/>
      <c r="EQ1356" s="2">
        <v>0</v>
      </c>
      <c r="ER1356" s="2">
        <v>5743.69</v>
      </c>
      <c r="ES1356" s="2">
        <v>5743.69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>
        <v>0</v>
      </c>
      <c r="FR1356" s="2">
        <v>0</v>
      </c>
      <c r="FS1356" s="2">
        <v>0</v>
      </c>
      <c r="FT1356" s="2"/>
      <c r="FU1356" s="2"/>
      <c r="FV1356" s="2"/>
      <c r="FW1356" s="2"/>
      <c r="FX1356" s="2">
        <v>92</v>
      </c>
      <c r="FY1356" s="2">
        <v>49</v>
      </c>
      <c r="FZ1356" s="2"/>
      <c r="GA1356" s="2" t="s">
        <v>3</v>
      </c>
      <c r="GB1356" s="2"/>
      <c r="GC1356" s="2"/>
      <c r="GD1356" s="2">
        <v>1</v>
      </c>
      <c r="GE1356" s="2"/>
      <c r="GF1356" s="2">
        <v>1611312075</v>
      </c>
      <c r="GG1356" s="2">
        <v>2</v>
      </c>
      <c r="GH1356" s="2">
        <v>1</v>
      </c>
      <c r="GI1356" s="2">
        <v>-2</v>
      </c>
      <c r="GJ1356" s="2">
        <v>0</v>
      </c>
      <c r="GK1356" s="2">
        <v>0</v>
      </c>
      <c r="GL1356" s="2">
        <f t="shared" si="1394"/>
        <v>0</v>
      </c>
      <c r="GM1356" s="2">
        <f t="shared" si="1395"/>
        <v>573.39</v>
      </c>
      <c r="GN1356" s="2">
        <f t="shared" si="1396"/>
        <v>573.39</v>
      </c>
      <c r="GO1356" s="2">
        <f t="shared" si="1397"/>
        <v>0</v>
      </c>
      <c r="GP1356" s="2">
        <f t="shared" si="1398"/>
        <v>0</v>
      </c>
      <c r="GQ1356" s="2"/>
      <c r="GR1356" s="2">
        <v>0</v>
      </c>
      <c r="GS1356" s="2">
        <v>3</v>
      </c>
      <c r="GT1356" s="2">
        <v>0</v>
      </c>
      <c r="GU1356" s="2" t="s">
        <v>3</v>
      </c>
      <c r="GV1356" s="2">
        <f t="shared" si="1399"/>
        <v>0</v>
      </c>
      <c r="GW1356" s="2">
        <v>1</v>
      </c>
      <c r="GX1356" s="2">
        <f t="shared" si="1400"/>
        <v>0</v>
      </c>
      <c r="GY1356" s="2"/>
      <c r="GZ1356" s="2"/>
      <c r="HA1356" s="2">
        <v>0</v>
      </c>
      <c r="HB1356" s="2">
        <v>0</v>
      </c>
      <c r="HC1356" s="2">
        <f t="shared" si="1401"/>
        <v>0</v>
      </c>
      <c r="HD1356" s="2"/>
      <c r="HE1356" s="2" t="s">
        <v>3</v>
      </c>
      <c r="HF1356" s="2" t="s">
        <v>3</v>
      </c>
      <c r="HG1356" s="2"/>
      <c r="HH1356" s="2"/>
      <c r="HI1356" s="2"/>
      <c r="HJ1356" s="2"/>
      <c r="HK1356" s="2"/>
      <c r="HL1356" s="2"/>
      <c r="HM1356" s="2" t="s">
        <v>3</v>
      </c>
      <c r="HN1356" s="2" t="s">
        <v>3</v>
      </c>
      <c r="HO1356" s="2" t="s">
        <v>3</v>
      </c>
      <c r="HP1356" s="2" t="s">
        <v>3</v>
      </c>
      <c r="HQ1356" s="2" t="s">
        <v>3</v>
      </c>
      <c r="HR1356" s="2"/>
      <c r="HS1356" s="2">
        <v>0</v>
      </c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>
        <v>0</v>
      </c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</row>
    <row r="1357" spans="1:255" x14ac:dyDescent="0.25">
      <c r="A1357">
        <v>18</v>
      </c>
      <c r="B1357">
        <v>1</v>
      </c>
      <c r="C1357">
        <v>1405</v>
      </c>
      <c r="E1357" t="s">
        <v>662</v>
      </c>
      <c r="F1357" t="s">
        <v>240</v>
      </c>
      <c r="G1357" t="s">
        <v>241</v>
      </c>
      <c r="H1357" t="s">
        <v>32</v>
      </c>
      <c r="I1357">
        <f>I1353*J1357</f>
        <v>9.7680000000000003E-2</v>
      </c>
      <c r="J1357">
        <v>7.5138461538461545</v>
      </c>
      <c r="K1357">
        <v>7.513846</v>
      </c>
      <c r="O1357">
        <f t="shared" si="1370"/>
        <v>9071.0300000000007</v>
      </c>
      <c r="P1357">
        <f t="shared" si="1371"/>
        <v>9071.0300000000007</v>
      </c>
      <c r="Q1357">
        <f t="shared" si="1402"/>
        <v>0</v>
      </c>
      <c r="R1357">
        <f t="shared" si="1372"/>
        <v>0</v>
      </c>
      <c r="S1357">
        <f t="shared" si="1373"/>
        <v>0</v>
      </c>
      <c r="T1357">
        <f t="shared" si="1374"/>
        <v>0</v>
      </c>
      <c r="U1357">
        <f t="shared" si="1375"/>
        <v>0</v>
      </c>
      <c r="V1357">
        <f t="shared" si="1376"/>
        <v>0</v>
      </c>
      <c r="W1357">
        <f t="shared" si="1377"/>
        <v>0</v>
      </c>
      <c r="X1357">
        <f t="shared" si="1378"/>
        <v>0</v>
      </c>
      <c r="Y1357">
        <f t="shared" si="1379"/>
        <v>0</v>
      </c>
      <c r="AA1357">
        <v>56481267</v>
      </c>
      <c r="AB1357">
        <f t="shared" si="1380"/>
        <v>5743.69</v>
      </c>
      <c r="AC1357">
        <f t="shared" si="1381"/>
        <v>5743.69</v>
      </c>
      <c r="AD1357">
        <f t="shared" si="1403"/>
        <v>0</v>
      </c>
      <c r="AE1357">
        <f t="shared" si="1404"/>
        <v>0</v>
      </c>
      <c r="AF1357">
        <f t="shared" si="1405"/>
        <v>0</v>
      </c>
      <c r="AG1357">
        <f t="shared" si="1382"/>
        <v>0</v>
      </c>
      <c r="AH1357">
        <f t="shared" si="1406"/>
        <v>0</v>
      </c>
      <c r="AI1357">
        <f t="shared" si="1407"/>
        <v>0</v>
      </c>
      <c r="AJ1357">
        <f t="shared" si="1383"/>
        <v>0</v>
      </c>
      <c r="AK1357">
        <v>5743.69</v>
      </c>
      <c r="AL1357">
        <v>5743.69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92</v>
      </c>
      <c r="AU1357">
        <v>49</v>
      </c>
      <c r="AV1357">
        <v>1</v>
      </c>
      <c r="AW1357">
        <v>1.022</v>
      </c>
      <c r="AZ1357">
        <v>1</v>
      </c>
      <c r="BA1357">
        <v>1</v>
      </c>
      <c r="BB1357">
        <v>1</v>
      </c>
      <c r="BC1357">
        <v>15.82</v>
      </c>
      <c r="BD1357" t="s">
        <v>3</v>
      </c>
      <c r="BE1357" t="s">
        <v>3</v>
      </c>
      <c r="BF1357" t="s">
        <v>3</v>
      </c>
      <c r="BG1357" t="s">
        <v>3</v>
      </c>
      <c r="BH1357">
        <v>3</v>
      </c>
      <c r="BI1357">
        <v>1</v>
      </c>
      <c r="BJ1357" t="s">
        <v>242</v>
      </c>
      <c r="BM1357">
        <v>8</v>
      </c>
      <c r="BN1357">
        <v>0</v>
      </c>
      <c r="BO1357" t="s">
        <v>240</v>
      </c>
      <c r="BP1357">
        <v>1</v>
      </c>
      <c r="BQ1357">
        <v>30</v>
      </c>
      <c r="BR1357">
        <v>0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 t="s">
        <v>3</v>
      </c>
      <c r="BZ1357">
        <v>92</v>
      </c>
      <c r="CA1357">
        <v>49</v>
      </c>
      <c r="CB1357" t="s">
        <v>3</v>
      </c>
      <c r="CE1357">
        <v>30</v>
      </c>
      <c r="CF1357">
        <v>0</v>
      </c>
      <c r="CG1357">
        <v>0</v>
      </c>
      <c r="CM1357">
        <v>0</v>
      </c>
      <c r="CN1357" t="s">
        <v>3</v>
      </c>
      <c r="CO1357">
        <v>0</v>
      </c>
      <c r="CP1357">
        <f t="shared" si="1384"/>
        <v>9071.0300000000007</v>
      </c>
      <c r="CQ1357">
        <f t="shared" si="1385"/>
        <v>92864.19</v>
      </c>
      <c r="CR1357">
        <f t="shared" si="1408"/>
        <v>0</v>
      </c>
      <c r="CS1357">
        <f t="shared" si="1386"/>
        <v>0</v>
      </c>
      <c r="CT1357">
        <f t="shared" si="1387"/>
        <v>0</v>
      </c>
      <c r="CU1357">
        <f t="shared" si="1388"/>
        <v>0</v>
      </c>
      <c r="CV1357">
        <f t="shared" si="1389"/>
        <v>0</v>
      </c>
      <c r="CW1357">
        <f t="shared" si="1390"/>
        <v>0</v>
      </c>
      <c r="CX1357">
        <f t="shared" si="1391"/>
        <v>0</v>
      </c>
      <c r="CY1357">
        <f t="shared" si="1392"/>
        <v>0</v>
      </c>
      <c r="CZ1357">
        <f t="shared" si="1393"/>
        <v>0</v>
      </c>
      <c r="DC1357" t="s">
        <v>3</v>
      </c>
      <c r="DD1357" t="s">
        <v>3</v>
      </c>
      <c r="DE1357" t="s">
        <v>3</v>
      </c>
      <c r="DF1357" t="s">
        <v>3</v>
      </c>
      <c r="DG1357" t="s">
        <v>3</v>
      </c>
      <c r="DH1357" t="s">
        <v>3</v>
      </c>
      <c r="DI1357" t="s">
        <v>3</v>
      </c>
      <c r="DJ1357" t="s">
        <v>3</v>
      </c>
      <c r="DK1357" t="s">
        <v>3</v>
      </c>
      <c r="DL1357" t="s">
        <v>3</v>
      </c>
      <c r="DM1357" t="s">
        <v>3</v>
      </c>
      <c r="DN1357">
        <v>0</v>
      </c>
      <c r="DO1357">
        <v>0</v>
      </c>
      <c r="DP1357">
        <v>1</v>
      </c>
      <c r="DQ1357">
        <v>1</v>
      </c>
      <c r="DU1357">
        <v>1009</v>
      </c>
      <c r="DV1357" t="s">
        <v>32</v>
      </c>
      <c r="DW1357" t="s">
        <v>32</v>
      </c>
      <c r="DX1357">
        <v>1000</v>
      </c>
      <c r="DZ1357" t="s">
        <v>3</v>
      </c>
      <c r="EA1357" t="s">
        <v>3</v>
      </c>
      <c r="EB1357" t="s">
        <v>3</v>
      </c>
      <c r="EC1357" t="s">
        <v>3</v>
      </c>
      <c r="EE1357">
        <v>55586444</v>
      </c>
      <c r="EF1357">
        <v>30</v>
      </c>
      <c r="EG1357" t="s">
        <v>117</v>
      </c>
      <c r="EH1357">
        <v>0</v>
      </c>
      <c r="EI1357" t="s">
        <v>3</v>
      </c>
      <c r="EJ1357">
        <v>1</v>
      </c>
      <c r="EK1357">
        <v>8</v>
      </c>
      <c r="EL1357" t="s">
        <v>233</v>
      </c>
      <c r="EM1357" t="s">
        <v>234</v>
      </c>
      <c r="EO1357" t="s">
        <v>3</v>
      </c>
      <c r="EQ1357">
        <v>0</v>
      </c>
      <c r="ER1357">
        <v>5743.69</v>
      </c>
      <c r="ES1357">
        <v>5743.69</v>
      </c>
      <c r="ET1357">
        <v>0</v>
      </c>
      <c r="EU1357">
        <v>0</v>
      </c>
      <c r="EV1357">
        <v>0</v>
      </c>
      <c r="EW1357">
        <v>0</v>
      </c>
      <c r="EX1357">
        <v>0</v>
      </c>
      <c r="FQ1357">
        <v>0</v>
      </c>
      <c r="FR1357">
        <v>0</v>
      </c>
      <c r="FS1357">
        <v>0</v>
      </c>
      <c r="FX1357">
        <v>92</v>
      </c>
      <c r="FY1357">
        <v>49</v>
      </c>
      <c r="GA1357" t="s">
        <v>3</v>
      </c>
      <c r="GD1357">
        <v>1</v>
      </c>
      <c r="GF1357">
        <v>1611312075</v>
      </c>
      <c r="GG1357">
        <v>2</v>
      </c>
      <c r="GH1357">
        <v>1</v>
      </c>
      <c r="GI1357">
        <v>2</v>
      </c>
      <c r="GJ1357">
        <v>0</v>
      </c>
      <c r="GK1357">
        <v>0</v>
      </c>
      <c r="GL1357">
        <f t="shared" si="1394"/>
        <v>0</v>
      </c>
      <c r="GM1357">
        <f t="shared" si="1395"/>
        <v>9071.0300000000007</v>
      </c>
      <c r="GN1357">
        <f t="shared" si="1396"/>
        <v>9071.0300000000007</v>
      </c>
      <c r="GO1357">
        <f t="shared" si="1397"/>
        <v>0</v>
      </c>
      <c r="GP1357">
        <f t="shared" si="1398"/>
        <v>0</v>
      </c>
      <c r="GR1357">
        <v>0</v>
      </c>
      <c r="GS1357">
        <v>3</v>
      </c>
      <c r="GT1357">
        <v>0</v>
      </c>
      <c r="GU1357" t="s">
        <v>3</v>
      </c>
      <c r="GV1357">
        <f t="shared" si="1399"/>
        <v>0</v>
      </c>
      <c r="GW1357">
        <v>1</v>
      </c>
      <c r="GX1357">
        <f t="shared" si="1400"/>
        <v>0</v>
      </c>
      <c r="HA1357">
        <v>0</v>
      </c>
      <c r="HB1357">
        <v>0</v>
      </c>
      <c r="HC1357">
        <f t="shared" si="1401"/>
        <v>0</v>
      </c>
      <c r="HE1357" t="s">
        <v>3</v>
      </c>
      <c r="HF1357" t="s">
        <v>3</v>
      </c>
      <c r="HM1357" t="s">
        <v>3</v>
      </c>
      <c r="HN1357" t="s">
        <v>3</v>
      </c>
      <c r="HO1357" t="s">
        <v>3</v>
      </c>
      <c r="HP1357" t="s">
        <v>3</v>
      </c>
      <c r="HQ1357" t="s">
        <v>3</v>
      </c>
      <c r="HS1357">
        <v>0</v>
      </c>
      <c r="IK1357">
        <v>0</v>
      </c>
    </row>
    <row r="1358" spans="1:255" x14ac:dyDescent="0.25">
      <c r="A1358" s="2">
        <v>18</v>
      </c>
      <c r="B1358" s="2">
        <v>1</v>
      </c>
      <c r="C1358" s="2">
        <v>1384</v>
      </c>
      <c r="D1358" s="2"/>
      <c r="E1358" s="2" t="s">
        <v>663</v>
      </c>
      <c r="F1358" s="2" t="s">
        <v>236</v>
      </c>
      <c r="G1358" s="2" t="s">
        <v>237</v>
      </c>
      <c r="H1358" s="2" t="s">
        <v>32</v>
      </c>
      <c r="I1358" s="2">
        <f>I1352*J1358</f>
        <v>7.8899999999999998E-2</v>
      </c>
      <c r="J1358" s="2">
        <v>6.069230769230769</v>
      </c>
      <c r="K1358" s="2">
        <v>6.0692310000000003</v>
      </c>
      <c r="L1358" s="2"/>
      <c r="M1358" s="2"/>
      <c r="N1358" s="2"/>
      <c r="O1358" s="2">
        <f t="shared" si="1370"/>
        <v>463.15</v>
      </c>
      <c r="P1358" s="2">
        <f t="shared" si="1371"/>
        <v>463.15</v>
      </c>
      <c r="Q1358" s="2">
        <f t="shared" si="1402"/>
        <v>0</v>
      </c>
      <c r="R1358" s="2">
        <f t="shared" si="1372"/>
        <v>0</v>
      </c>
      <c r="S1358" s="2">
        <f t="shared" si="1373"/>
        <v>0</v>
      </c>
      <c r="T1358" s="2">
        <f t="shared" si="1374"/>
        <v>0</v>
      </c>
      <c r="U1358" s="2">
        <f t="shared" si="1375"/>
        <v>0</v>
      </c>
      <c r="V1358" s="2">
        <f t="shared" si="1376"/>
        <v>0</v>
      </c>
      <c r="W1358" s="2">
        <f t="shared" si="1377"/>
        <v>0</v>
      </c>
      <c r="X1358" s="2">
        <f t="shared" si="1378"/>
        <v>0</v>
      </c>
      <c r="Y1358" s="2">
        <f t="shared" si="1379"/>
        <v>0</v>
      </c>
      <c r="Z1358" s="2"/>
      <c r="AA1358" s="2">
        <v>56481265</v>
      </c>
      <c r="AB1358" s="2">
        <f t="shared" si="1380"/>
        <v>5743.69</v>
      </c>
      <c r="AC1358" s="2">
        <f t="shared" si="1381"/>
        <v>5743.69</v>
      </c>
      <c r="AD1358" s="2">
        <f t="shared" si="1403"/>
        <v>0</v>
      </c>
      <c r="AE1358" s="2">
        <f t="shared" si="1404"/>
        <v>0</v>
      </c>
      <c r="AF1358" s="2">
        <f t="shared" si="1405"/>
        <v>0</v>
      </c>
      <c r="AG1358" s="2">
        <f t="shared" si="1382"/>
        <v>0</v>
      </c>
      <c r="AH1358" s="2">
        <f t="shared" si="1406"/>
        <v>0</v>
      </c>
      <c r="AI1358" s="2">
        <f t="shared" si="1407"/>
        <v>0</v>
      </c>
      <c r="AJ1358" s="2">
        <f t="shared" si="1383"/>
        <v>0</v>
      </c>
      <c r="AK1358" s="2">
        <v>5743.69</v>
      </c>
      <c r="AL1358" s="2">
        <v>5743.69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92</v>
      </c>
      <c r="AU1358" s="2">
        <v>49</v>
      </c>
      <c r="AV1358" s="2">
        <v>1</v>
      </c>
      <c r="AW1358" s="2">
        <v>1.022</v>
      </c>
      <c r="AX1358" s="2"/>
      <c r="AY1358" s="2"/>
      <c r="AZ1358" s="2">
        <v>1</v>
      </c>
      <c r="BA1358" s="2">
        <v>1</v>
      </c>
      <c r="BB1358" s="2">
        <v>1</v>
      </c>
      <c r="BC1358" s="2">
        <v>1</v>
      </c>
      <c r="BD1358" s="2" t="s">
        <v>3</v>
      </c>
      <c r="BE1358" s="2" t="s">
        <v>3</v>
      </c>
      <c r="BF1358" s="2" t="s">
        <v>3</v>
      </c>
      <c r="BG1358" s="2" t="s">
        <v>3</v>
      </c>
      <c r="BH1358" s="2">
        <v>3</v>
      </c>
      <c r="BI1358" s="2">
        <v>1</v>
      </c>
      <c r="BJ1358" s="2" t="s">
        <v>238</v>
      </c>
      <c r="BK1358" s="2"/>
      <c r="BL1358" s="2"/>
      <c r="BM1358" s="2">
        <v>8</v>
      </c>
      <c r="BN1358" s="2">
        <v>0</v>
      </c>
      <c r="BO1358" s="2" t="s">
        <v>3</v>
      </c>
      <c r="BP1358" s="2">
        <v>0</v>
      </c>
      <c r="BQ1358" s="2">
        <v>30</v>
      </c>
      <c r="BR1358" s="2">
        <v>0</v>
      </c>
      <c r="BS1358" s="2">
        <v>1</v>
      </c>
      <c r="BT1358" s="2">
        <v>1</v>
      </c>
      <c r="BU1358" s="2">
        <v>1</v>
      </c>
      <c r="BV1358" s="2">
        <v>1</v>
      </c>
      <c r="BW1358" s="2">
        <v>1</v>
      </c>
      <c r="BX1358" s="2">
        <v>1</v>
      </c>
      <c r="BY1358" s="2" t="s">
        <v>3</v>
      </c>
      <c r="BZ1358" s="2">
        <v>92</v>
      </c>
      <c r="CA1358" s="2">
        <v>49</v>
      </c>
      <c r="CB1358" s="2" t="s">
        <v>3</v>
      </c>
      <c r="CC1358" s="2"/>
      <c r="CD1358" s="2"/>
      <c r="CE1358" s="2">
        <v>30</v>
      </c>
      <c r="CF1358" s="2">
        <v>0</v>
      </c>
      <c r="CG1358" s="2">
        <v>0</v>
      </c>
      <c r="CH1358" s="2"/>
      <c r="CI1358" s="2"/>
      <c r="CJ1358" s="2"/>
      <c r="CK1358" s="2"/>
      <c r="CL1358" s="2"/>
      <c r="CM1358" s="2">
        <v>0</v>
      </c>
      <c r="CN1358" s="2" t="s">
        <v>3</v>
      </c>
      <c r="CO1358" s="2">
        <v>0</v>
      </c>
      <c r="CP1358" s="2">
        <f t="shared" si="1384"/>
        <v>463.15</v>
      </c>
      <c r="CQ1358" s="2">
        <f t="shared" si="1385"/>
        <v>5870.05</v>
      </c>
      <c r="CR1358" s="2">
        <f t="shared" si="1408"/>
        <v>0</v>
      </c>
      <c r="CS1358" s="2">
        <f t="shared" si="1386"/>
        <v>0</v>
      </c>
      <c r="CT1358" s="2">
        <f t="shared" si="1387"/>
        <v>0</v>
      </c>
      <c r="CU1358" s="2">
        <f t="shared" si="1388"/>
        <v>0</v>
      </c>
      <c r="CV1358" s="2">
        <f t="shared" si="1389"/>
        <v>0</v>
      </c>
      <c r="CW1358" s="2">
        <f t="shared" si="1390"/>
        <v>0</v>
      </c>
      <c r="CX1358" s="2">
        <f t="shared" si="1391"/>
        <v>0</v>
      </c>
      <c r="CY1358" s="2">
        <f t="shared" si="1392"/>
        <v>0</v>
      </c>
      <c r="CZ1358" s="2">
        <f t="shared" si="1393"/>
        <v>0</v>
      </c>
      <c r="DA1358" s="2"/>
      <c r="DB1358" s="2"/>
      <c r="DC1358" s="2" t="s">
        <v>3</v>
      </c>
      <c r="DD1358" s="2" t="s">
        <v>3</v>
      </c>
      <c r="DE1358" s="2" t="s">
        <v>3</v>
      </c>
      <c r="DF1358" s="2" t="s">
        <v>3</v>
      </c>
      <c r="DG1358" s="2" t="s">
        <v>3</v>
      </c>
      <c r="DH1358" s="2" t="s">
        <v>3</v>
      </c>
      <c r="DI1358" s="2" t="s">
        <v>3</v>
      </c>
      <c r="DJ1358" s="2" t="s">
        <v>3</v>
      </c>
      <c r="DK1358" s="2" t="s">
        <v>3</v>
      </c>
      <c r="DL1358" s="2" t="s">
        <v>3</v>
      </c>
      <c r="DM1358" s="2" t="s">
        <v>3</v>
      </c>
      <c r="DN1358" s="2">
        <v>0</v>
      </c>
      <c r="DO1358" s="2">
        <v>0</v>
      </c>
      <c r="DP1358" s="2">
        <v>1</v>
      </c>
      <c r="DQ1358" s="2">
        <v>1</v>
      </c>
      <c r="DR1358" s="2"/>
      <c r="DS1358" s="2"/>
      <c r="DT1358" s="2"/>
      <c r="DU1358" s="2">
        <v>1009</v>
      </c>
      <c r="DV1358" s="2" t="s">
        <v>32</v>
      </c>
      <c r="DW1358" s="2" t="s">
        <v>32</v>
      </c>
      <c r="DX1358" s="2">
        <v>1000</v>
      </c>
      <c r="DY1358" s="2"/>
      <c r="DZ1358" s="2" t="s">
        <v>3</v>
      </c>
      <c r="EA1358" s="2" t="s">
        <v>3</v>
      </c>
      <c r="EB1358" s="2" t="s">
        <v>3</v>
      </c>
      <c r="EC1358" s="2" t="s">
        <v>3</v>
      </c>
      <c r="ED1358" s="2"/>
      <c r="EE1358" s="2">
        <v>55586444</v>
      </c>
      <c r="EF1358" s="2">
        <v>30</v>
      </c>
      <c r="EG1358" s="2" t="s">
        <v>117</v>
      </c>
      <c r="EH1358" s="2">
        <v>0</v>
      </c>
      <c r="EI1358" s="2" t="s">
        <v>3</v>
      </c>
      <c r="EJ1358" s="2">
        <v>1</v>
      </c>
      <c r="EK1358" s="2">
        <v>8</v>
      </c>
      <c r="EL1358" s="2" t="s">
        <v>233</v>
      </c>
      <c r="EM1358" s="2" t="s">
        <v>234</v>
      </c>
      <c r="EN1358" s="2"/>
      <c r="EO1358" s="2" t="s">
        <v>3</v>
      </c>
      <c r="EP1358" s="2"/>
      <c r="EQ1358" s="2">
        <v>0</v>
      </c>
      <c r="ER1358" s="2">
        <v>5743.69</v>
      </c>
      <c r="ES1358" s="2">
        <v>5743.69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>
        <v>0</v>
      </c>
      <c r="FR1358" s="2">
        <v>0</v>
      </c>
      <c r="FS1358" s="2">
        <v>0</v>
      </c>
      <c r="FT1358" s="2"/>
      <c r="FU1358" s="2"/>
      <c r="FV1358" s="2"/>
      <c r="FW1358" s="2"/>
      <c r="FX1358" s="2">
        <v>92</v>
      </c>
      <c r="FY1358" s="2">
        <v>49</v>
      </c>
      <c r="FZ1358" s="2"/>
      <c r="GA1358" s="2" t="s">
        <v>3</v>
      </c>
      <c r="GB1358" s="2"/>
      <c r="GC1358" s="2"/>
      <c r="GD1358" s="2">
        <v>1</v>
      </c>
      <c r="GE1358" s="2"/>
      <c r="GF1358" s="2">
        <v>-1581169957</v>
      </c>
      <c r="GG1358" s="2">
        <v>2</v>
      </c>
      <c r="GH1358" s="2">
        <v>1</v>
      </c>
      <c r="GI1358" s="2">
        <v>-2</v>
      </c>
      <c r="GJ1358" s="2">
        <v>0</v>
      </c>
      <c r="GK1358" s="2">
        <v>0</v>
      </c>
      <c r="GL1358" s="2">
        <f t="shared" si="1394"/>
        <v>0</v>
      </c>
      <c r="GM1358" s="2">
        <f t="shared" si="1395"/>
        <v>463.15</v>
      </c>
      <c r="GN1358" s="2">
        <f t="shared" si="1396"/>
        <v>463.15</v>
      </c>
      <c r="GO1358" s="2">
        <f t="shared" si="1397"/>
        <v>0</v>
      </c>
      <c r="GP1358" s="2">
        <f t="shared" si="1398"/>
        <v>0</v>
      </c>
      <c r="GQ1358" s="2"/>
      <c r="GR1358" s="2">
        <v>0</v>
      </c>
      <c r="GS1358" s="2">
        <v>3</v>
      </c>
      <c r="GT1358" s="2">
        <v>0</v>
      </c>
      <c r="GU1358" s="2" t="s">
        <v>3</v>
      </c>
      <c r="GV1358" s="2">
        <f t="shared" si="1399"/>
        <v>0</v>
      </c>
      <c r="GW1358" s="2">
        <v>1</v>
      </c>
      <c r="GX1358" s="2">
        <f t="shared" si="1400"/>
        <v>0</v>
      </c>
      <c r="GY1358" s="2"/>
      <c r="GZ1358" s="2"/>
      <c r="HA1358" s="2">
        <v>0</v>
      </c>
      <c r="HB1358" s="2">
        <v>0</v>
      </c>
      <c r="HC1358" s="2">
        <f t="shared" si="1401"/>
        <v>0</v>
      </c>
      <c r="HD1358" s="2"/>
      <c r="HE1358" s="2" t="s">
        <v>3</v>
      </c>
      <c r="HF1358" s="2" t="s">
        <v>3</v>
      </c>
      <c r="HG1358" s="2"/>
      <c r="HH1358" s="2"/>
      <c r="HI1358" s="2"/>
      <c r="HJ1358" s="2"/>
      <c r="HK1358" s="2"/>
      <c r="HL1358" s="2"/>
      <c r="HM1358" s="2" t="s">
        <v>3</v>
      </c>
      <c r="HN1358" s="2" t="s">
        <v>3</v>
      </c>
      <c r="HO1358" s="2" t="s">
        <v>3</v>
      </c>
      <c r="HP1358" s="2" t="s">
        <v>3</v>
      </c>
      <c r="HQ1358" s="2" t="s">
        <v>3</v>
      </c>
      <c r="HR1358" s="2"/>
      <c r="HS1358" s="2">
        <v>0</v>
      </c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>
        <v>0</v>
      </c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</row>
    <row r="1359" spans="1:255" x14ac:dyDescent="0.25">
      <c r="A1359">
        <v>18</v>
      </c>
      <c r="B1359">
        <v>1</v>
      </c>
      <c r="C1359">
        <v>1406</v>
      </c>
      <c r="E1359" t="s">
        <v>663</v>
      </c>
      <c r="F1359" t="s">
        <v>236</v>
      </c>
      <c r="G1359" t="s">
        <v>237</v>
      </c>
      <c r="H1359" t="s">
        <v>32</v>
      </c>
      <c r="I1359">
        <f>I1353*J1359</f>
        <v>7.8899999999999998E-2</v>
      </c>
      <c r="J1359">
        <v>6.069230769230769</v>
      </c>
      <c r="K1359">
        <v>6.0692310000000003</v>
      </c>
      <c r="O1359">
        <f t="shared" si="1370"/>
        <v>5252.12</v>
      </c>
      <c r="P1359">
        <f t="shared" si="1371"/>
        <v>5252.12</v>
      </c>
      <c r="Q1359">
        <f t="shared" si="1402"/>
        <v>0</v>
      </c>
      <c r="R1359">
        <f t="shared" si="1372"/>
        <v>0</v>
      </c>
      <c r="S1359">
        <f t="shared" si="1373"/>
        <v>0</v>
      </c>
      <c r="T1359">
        <f t="shared" si="1374"/>
        <v>0</v>
      </c>
      <c r="U1359">
        <f t="shared" si="1375"/>
        <v>0</v>
      </c>
      <c r="V1359">
        <f t="shared" si="1376"/>
        <v>0</v>
      </c>
      <c r="W1359">
        <f t="shared" si="1377"/>
        <v>0</v>
      </c>
      <c r="X1359">
        <f t="shared" si="1378"/>
        <v>0</v>
      </c>
      <c r="Y1359">
        <f t="shared" si="1379"/>
        <v>0</v>
      </c>
      <c r="AA1359">
        <v>56481267</v>
      </c>
      <c r="AB1359">
        <f t="shared" si="1380"/>
        <v>5743.69</v>
      </c>
      <c r="AC1359">
        <f t="shared" si="1381"/>
        <v>5743.69</v>
      </c>
      <c r="AD1359">
        <f t="shared" si="1403"/>
        <v>0</v>
      </c>
      <c r="AE1359">
        <f t="shared" si="1404"/>
        <v>0</v>
      </c>
      <c r="AF1359">
        <f t="shared" si="1405"/>
        <v>0</v>
      </c>
      <c r="AG1359">
        <f t="shared" si="1382"/>
        <v>0</v>
      </c>
      <c r="AH1359">
        <f t="shared" si="1406"/>
        <v>0</v>
      </c>
      <c r="AI1359">
        <f t="shared" si="1407"/>
        <v>0</v>
      </c>
      <c r="AJ1359">
        <f t="shared" si="1383"/>
        <v>0</v>
      </c>
      <c r="AK1359">
        <v>5743.69</v>
      </c>
      <c r="AL1359">
        <v>5743.69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92</v>
      </c>
      <c r="AU1359">
        <v>49</v>
      </c>
      <c r="AV1359">
        <v>1</v>
      </c>
      <c r="AW1359">
        <v>1.022</v>
      </c>
      <c r="AZ1359">
        <v>1</v>
      </c>
      <c r="BA1359">
        <v>1</v>
      </c>
      <c r="BB1359">
        <v>1</v>
      </c>
      <c r="BC1359">
        <v>11.34</v>
      </c>
      <c r="BD1359" t="s">
        <v>3</v>
      </c>
      <c r="BE1359" t="s">
        <v>3</v>
      </c>
      <c r="BF1359" t="s">
        <v>3</v>
      </c>
      <c r="BG1359" t="s">
        <v>3</v>
      </c>
      <c r="BH1359">
        <v>3</v>
      </c>
      <c r="BI1359">
        <v>1</v>
      </c>
      <c r="BJ1359" t="s">
        <v>238</v>
      </c>
      <c r="BM1359">
        <v>8</v>
      </c>
      <c r="BN1359">
        <v>0</v>
      </c>
      <c r="BO1359" t="s">
        <v>236</v>
      </c>
      <c r="BP1359">
        <v>1</v>
      </c>
      <c r="BQ1359">
        <v>30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 t="s">
        <v>3</v>
      </c>
      <c r="BZ1359">
        <v>92</v>
      </c>
      <c r="CA1359">
        <v>49</v>
      </c>
      <c r="CB1359" t="s">
        <v>3</v>
      </c>
      <c r="CE1359">
        <v>30</v>
      </c>
      <c r="CF1359">
        <v>0</v>
      </c>
      <c r="CG1359">
        <v>0</v>
      </c>
      <c r="CM1359">
        <v>0</v>
      </c>
      <c r="CN1359" t="s">
        <v>3</v>
      </c>
      <c r="CO1359">
        <v>0</v>
      </c>
      <c r="CP1359">
        <f t="shared" si="1384"/>
        <v>5252.12</v>
      </c>
      <c r="CQ1359">
        <f t="shared" si="1385"/>
        <v>66566.37</v>
      </c>
      <c r="CR1359">
        <f t="shared" si="1408"/>
        <v>0</v>
      </c>
      <c r="CS1359">
        <f t="shared" si="1386"/>
        <v>0</v>
      </c>
      <c r="CT1359">
        <f t="shared" si="1387"/>
        <v>0</v>
      </c>
      <c r="CU1359">
        <f t="shared" si="1388"/>
        <v>0</v>
      </c>
      <c r="CV1359">
        <f t="shared" si="1389"/>
        <v>0</v>
      </c>
      <c r="CW1359">
        <f t="shared" si="1390"/>
        <v>0</v>
      </c>
      <c r="CX1359">
        <f t="shared" si="1391"/>
        <v>0</v>
      </c>
      <c r="CY1359">
        <f t="shared" si="1392"/>
        <v>0</v>
      </c>
      <c r="CZ1359">
        <f t="shared" si="1393"/>
        <v>0</v>
      </c>
      <c r="DC1359" t="s">
        <v>3</v>
      </c>
      <c r="DD1359" t="s">
        <v>3</v>
      </c>
      <c r="DE1359" t="s">
        <v>3</v>
      </c>
      <c r="DF1359" t="s">
        <v>3</v>
      </c>
      <c r="DG1359" t="s">
        <v>3</v>
      </c>
      <c r="DH1359" t="s">
        <v>3</v>
      </c>
      <c r="DI1359" t="s">
        <v>3</v>
      </c>
      <c r="DJ1359" t="s">
        <v>3</v>
      </c>
      <c r="DK1359" t="s">
        <v>3</v>
      </c>
      <c r="DL1359" t="s">
        <v>3</v>
      </c>
      <c r="DM1359" t="s">
        <v>3</v>
      </c>
      <c r="DN1359">
        <v>0</v>
      </c>
      <c r="DO1359">
        <v>0</v>
      </c>
      <c r="DP1359">
        <v>1</v>
      </c>
      <c r="DQ1359">
        <v>1</v>
      </c>
      <c r="DU1359">
        <v>1009</v>
      </c>
      <c r="DV1359" t="s">
        <v>32</v>
      </c>
      <c r="DW1359" t="s">
        <v>32</v>
      </c>
      <c r="DX1359">
        <v>1000</v>
      </c>
      <c r="DZ1359" t="s">
        <v>3</v>
      </c>
      <c r="EA1359" t="s">
        <v>3</v>
      </c>
      <c r="EB1359" t="s">
        <v>3</v>
      </c>
      <c r="EC1359" t="s">
        <v>3</v>
      </c>
      <c r="EE1359">
        <v>55586444</v>
      </c>
      <c r="EF1359">
        <v>30</v>
      </c>
      <c r="EG1359" t="s">
        <v>117</v>
      </c>
      <c r="EH1359">
        <v>0</v>
      </c>
      <c r="EI1359" t="s">
        <v>3</v>
      </c>
      <c r="EJ1359">
        <v>1</v>
      </c>
      <c r="EK1359">
        <v>8</v>
      </c>
      <c r="EL1359" t="s">
        <v>233</v>
      </c>
      <c r="EM1359" t="s">
        <v>234</v>
      </c>
      <c r="EO1359" t="s">
        <v>3</v>
      </c>
      <c r="EQ1359">
        <v>0</v>
      </c>
      <c r="ER1359">
        <v>5743.69</v>
      </c>
      <c r="ES1359">
        <v>5743.69</v>
      </c>
      <c r="ET1359">
        <v>0</v>
      </c>
      <c r="EU1359">
        <v>0</v>
      </c>
      <c r="EV1359">
        <v>0</v>
      </c>
      <c r="EW1359">
        <v>0</v>
      </c>
      <c r="EX1359">
        <v>0</v>
      </c>
      <c r="FQ1359">
        <v>0</v>
      </c>
      <c r="FR1359">
        <v>0</v>
      </c>
      <c r="FS1359">
        <v>0</v>
      </c>
      <c r="FX1359">
        <v>92</v>
      </c>
      <c r="FY1359">
        <v>49</v>
      </c>
      <c r="GA1359" t="s">
        <v>3</v>
      </c>
      <c r="GD1359">
        <v>1</v>
      </c>
      <c r="GF1359">
        <v>-1581169957</v>
      </c>
      <c r="GG1359">
        <v>2</v>
      </c>
      <c r="GH1359">
        <v>1</v>
      </c>
      <c r="GI1359">
        <v>2</v>
      </c>
      <c r="GJ1359">
        <v>0</v>
      </c>
      <c r="GK1359">
        <v>0</v>
      </c>
      <c r="GL1359">
        <f t="shared" si="1394"/>
        <v>0</v>
      </c>
      <c r="GM1359">
        <f t="shared" si="1395"/>
        <v>5252.12</v>
      </c>
      <c r="GN1359">
        <f t="shared" si="1396"/>
        <v>5252.12</v>
      </c>
      <c r="GO1359">
        <f t="shared" si="1397"/>
        <v>0</v>
      </c>
      <c r="GP1359">
        <f t="shared" si="1398"/>
        <v>0</v>
      </c>
      <c r="GR1359">
        <v>0</v>
      </c>
      <c r="GS1359">
        <v>3</v>
      </c>
      <c r="GT1359">
        <v>0</v>
      </c>
      <c r="GU1359" t="s">
        <v>3</v>
      </c>
      <c r="GV1359">
        <f t="shared" si="1399"/>
        <v>0</v>
      </c>
      <c r="GW1359">
        <v>1</v>
      </c>
      <c r="GX1359">
        <f t="shared" si="1400"/>
        <v>0</v>
      </c>
      <c r="HA1359">
        <v>0</v>
      </c>
      <c r="HB1359">
        <v>0</v>
      </c>
      <c r="HC1359">
        <f t="shared" si="1401"/>
        <v>0</v>
      </c>
      <c r="HE1359" t="s">
        <v>3</v>
      </c>
      <c r="HF1359" t="s">
        <v>3</v>
      </c>
      <c r="HM1359" t="s">
        <v>3</v>
      </c>
      <c r="HN1359" t="s">
        <v>3</v>
      </c>
      <c r="HO1359" t="s">
        <v>3</v>
      </c>
      <c r="HP1359" t="s">
        <v>3</v>
      </c>
      <c r="HQ1359" t="s">
        <v>3</v>
      </c>
      <c r="HS1359">
        <v>0</v>
      </c>
      <c r="IK1359">
        <v>0</v>
      </c>
    </row>
    <row r="1360" spans="1:255" x14ac:dyDescent="0.25">
      <c r="A1360" s="2">
        <v>18</v>
      </c>
      <c r="B1360" s="2">
        <v>1</v>
      </c>
      <c r="C1360" s="2">
        <v>1381</v>
      </c>
      <c r="D1360" s="2"/>
      <c r="E1360" s="2" t="s">
        <v>664</v>
      </c>
      <c r="F1360" s="2" t="s">
        <v>502</v>
      </c>
      <c r="G1360" s="2" t="s">
        <v>503</v>
      </c>
      <c r="H1360" s="2" t="s">
        <v>32</v>
      </c>
      <c r="I1360" s="2">
        <f>I1352*J1360</f>
        <v>0</v>
      </c>
      <c r="J1360" s="2">
        <v>0</v>
      </c>
      <c r="K1360" s="2">
        <v>0</v>
      </c>
      <c r="L1360" s="2"/>
      <c r="M1360" s="2"/>
      <c r="N1360" s="2"/>
      <c r="O1360" s="2">
        <f t="shared" si="1370"/>
        <v>0</v>
      </c>
      <c r="P1360" s="2">
        <f t="shared" si="1371"/>
        <v>0</v>
      </c>
      <c r="Q1360" s="2">
        <f t="shared" si="1402"/>
        <v>0</v>
      </c>
      <c r="R1360" s="2">
        <f t="shared" si="1372"/>
        <v>0</v>
      </c>
      <c r="S1360" s="2">
        <f t="shared" si="1373"/>
        <v>0</v>
      </c>
      <c r="T1360" s="2">
        <f t="shared" si="1374"/>
        <v>0</v>
      </c>
      <c r="U1360" s="2">
        <f t="shared" si="1375"/>
        <v>0</v>
      </c>
      <c r="V1360" s="2">
        <f t="shared" si="1376"/>
        <v>0</v>
      </c>
      <c r="W1360" s="2">
        <f t="shared" si="1377"/>
        <v>0</v>
      </c>
      <c r="X1360" s="2">
        <f t="shared" si="1378"/>
        <v>0</v>
      </c>
      <c r="Y1360" s="2">
        <f t="shared" si="1379"/>
        <v>0</v>
      </c>
      <c r="Z1360" s="2"/>
      <c r="AA1360" s="2">
        <v>56481265</v>
      </c>
      <c r="AB1360" s="2">
        <f t="shared" si="1380"/>
        <v>6332.03</v>
      </c>
      <c r="AC1360" s="2">
        <f t="shared" si="1381"/>
        <v>6332.03</v>
      </c>
      <c r="AD1360" s="2">
        <f t="shared" si="1403"/>
        <v>0</v>
      </c>
      <c r="AE1360" s="2">
        <f t="shared" si="1404"/>
        <v>0</v>
      </c>
      <c r="AF1360" s="2">
        <f t="shared" si="1405"/>
        <v>0</v>
      </c>
      <c r="AG1360" s="2">
        <f t="shared" si="1382"/>
        <v>0</v>
      </c>
      <c r="AH1360" s="2">
        <f t="shared" si="1406"/>
        <v>0</v>
      </c>
      <c r="AI1360" s="2">
        <f t="shared" si="1407"/>
        <v>0</v>
      </c>
      <c r="AJ1360" s="2">
        <f t="shared" si="1383"/>
        <v>0</v>
      </c>
      <c r="AK1360" s="2">
        <v>6332.03</v>
      </c>
      <c r="AL1360" s="2">
        <v>6332.03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92</v>
      </c>
      <c r="AU1360" s="2">
        <v>49</v>
      </c>
      <c r="AV1360" s="2">
        <v>1</v>
      </c>
      <c r="AW1360" s="2">
        <v>1.022</v>
      </c>
      <c r="AX1360" s="2"/>
      <c r="AY1360" s="2"/>
      <c r="AZ1360" s="2">
        <v>1</v>
      </c>
      <c r="BA1360" s="2">
        <v>1</v>
      </c>
      <c r="BB1360" s="2">
        <v>1</v>
      </c>
      <c r="BC1360" s="2">
        <v>1</v>
      </c>
      <c r="BD1360" s="2" t="s">
        <v>3</v>
      </c>
      <c r="BE1360" s="2" t="s">
        <v>3</v>
      </c>
      <c r="BF1360" s="2" t="s">
        <v>3</v>
      </c>
      <c r="BG1360" s="2" t="s">
        <v>3</v>
      </c>
      <c r="BH1360" s="2">
        <v>3</v>
      </c>
      <c r="BI1360" s="2">
        <v>1</v>
      </c>
      <c r="BJ1360" s="2" t="s">
        <v>504</v>
      </c>
      <c r="BK1360" s="2"/>
      <c r="BL1360" s="2"/>
      <c r="BM1360" s="2">
        <v>8</v>
      </c>
      <c r="BN1360" s="2">
        <v>0</v>
      </c>
      <c r="BO1360" s="2" t="s">
        <v>3</v>
      </c>
      <c r="BP1360" s="2">
        <v>0</v>
      </c>
      <c r="BQ1360" s="2">
        <v>30</v>
      </c>
      <c r="BR1360" s="2">
        <v>0</v>
      </c>
      <c r="BS1360" s="2">
        <v>1</v>
      </c>
      <c r="BT1360" s="2">
        <v>1</v>
      </c>
      <c r="BU1360" s="2">
        <v>1</v>
      </c>
      <c r="BV1360" s="2">
        <v>1</v>
      </c>
      <c r="BW1360" s="2">
        <v>1</v>
      </c>
      <c r="BX1360" s="2">
        <v>1</v>
      </c>
      <c r="BY1360" s="2" t="s">
        <v>3</v>
      </c>
      <c r="BZ1360" s="2">
        <v>92</v>
      </c>
      <c r="CA1360" s="2">
        <v>49</v>
      </c>
      <c r="CB1360" s="2" t="s">
        <v>3</v>
      </c>
      <c r="CC1360" s="2"/>
      <c r="CD1360" s="2"/>
      <c r="CE1360" s="2">
        <v>30</v>
      </c>
      <c r="CF1360" s="2">
        <v>0</v>
      </c>
      <c r="CG1360" s="2">
        <v>0</v>
      </c>
      <c r="CH1360" s="2"/>
      <c r="CI1360" s="2"/>
      <c r="CJ1360" s="2"/>
      <c r="CK1360" s="2"/>
      <c r="CL1360" s="2"/>
      <c r="CM1360" s="2">
        <v>0</v>
      </c>
      <c r="CN1360" s="2" t="s">
        <v>3</v>
      </c>
      <c r="CO1360" s="2">
        <v>0</v>
      </c>
      <c r="CP1360" s="2">
        <f t="shared" si="1384"/>
        <v>0</v>
      </c>
      <c r="CQ1360" s="2">
        <f t="shared" si="1385"/>
        <v>6471.33</v>
      </c>
      <c r="CR1360" s="2">
        <f t="shared" si="1408"/>
        <v>0</v>
      </c>
      <c r="CS1360" s="2">
        <f t="shared" si="1386"/>
        <v>0</v>
      </c>
      <c r="CT1360" s="2">
        <f t="shared" si="1387"/>
        <v>0</v>
      </c>
      <c r="CU1360" s="2">
        <f t="shared" si="1388"/>
        <v>0</v>
      </c>
      <c r="CV1360" s="2">
        <f t="shared" si="1389"/>
        <v>0</v>
      </c>
      <c r="CW1360" s="2">
        <f t="shared" si="1390"/>
        <v>0</v>
      </c>
      <c r="CX1360" s="2">
        <f t="shared" si="1391"/>
        <v>0</v>
      </c>
      <c r="CY1360" s="2">
        <f t="shared" si="1392"/>
        <v>0</v>
      </c>
      <c r="CZ1360" s="2">
        <f t="shared" si="1393"/>
        <v>0</v>
      </c>
      <c r="DA1360" s="2"/>
      <c r="DB1360" s="2"/>
      <c r="DC1360" s="2" t="s">
        <v>3</v>
      </c>
      <c r="DD1360" s="2" t="s">
        <v>3</v>
      </c>
      <c r="DE1360" s="2" t="s">
        <v>3</v>
      </c>
      <c r="DF1360" s="2" t="s">
        <v>3</v>
      </c>
      <c r="DG1360" s="2" t="s">
        <v>3</v>
      </c>
      <c r="DH1360" s="2" t="s">
        <v>3</v>
      </c>
      <c r="DI1360" s="2" t="s">
        <v>3</v>
      </c>
      <c r="DJ1360" s="2" t="s">
        <v>3</v>
      </c>
      <c r="DK1360" s="2" t="s">
        <v>3</v>
      </c>
      <c r="DL1360" s="2" t="s">
        <v>3</v>
      </c>
      <c r="DM1360" s="2" t="s">
        <v>3</v>
      </c>
      <c r="DN1360" s="2">
        <v>0</v>
      </c>
      <c r="DO1360" s="2">
        <v>0</v>
      </c>
      <c r="DP1360" s="2">
        <v>1</v>
      </c>
      <c r="DQ1360" s="2">
        <v>1</v>
      </c>
      <c r="DR1360" s="2"/>
      <c r="DS1360" s="2"/>
      <c r="DT1360" s="2"/>
      <c r="DU1360" s="2">
        <v>1009</v>
      </c>
      <c r="DV1360" s="2" t="s">
        <v>32</v>
      </c>
      <c r="DW1360" s="2" t="s">
        <v>32</v>
      </c>
      <c r="DX1360" s="2">
        <v>1000</v>
      </c>
      <c r="DY1360" s="2"/>
      <c r="DZ1360" s="2" t="s">
        <v>3</v>
      </c>
      <c r="EA1360" s="2" t="s">
        <v>3</v>
      </c>
      <c r="EB1360" s="2" t="s">
        <v>3</v>
      </c>
      <c r="EC1360" s="2" t="s">
        <v>3</v>
      </c>
      <c r="ED1360" s="2"/>
      <c r="EE1360" s="2">
        <v>55586444</v>
      </c>
      <c r="EF1360" s="2">
        <v>30</v>
      </c>
      <c r="EG1360" s="2" t="s">
        <v>117</v>
      </c>
      <c r="EH1360" s="2">
        <v>0</v>
      </c>
      <c r="EI1360" s="2" t="s">
        <v>3</v>
      </c>
      <c r="EJ1360" s="2">
        <v>1</v>
      </c>
      <c r="EK1360" s="2">
        <v>8</v>
      </c>
      <c r="EL1360" s="2" t="s">
        <v>233</v>
      </c>
      <c r="EM1360" s="2" t="s">
        <v>234</v>
      </c>
      <c r="EN1360" s="2"/>
      <c r="EO1360" s="2" t="s">
        <v>3</v>
      </c>
      <c r="EP1360" s="2"/>
      <c r="EQ1360" s="2">
        <v>0</v>
      </c>
      <c r="ER1360" s="2">
        <v>6332.03</v>
      </c>
      <c r="ES1360" s="2">
        <v>6332.03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>
        <v>0</v>
      </c>
      <c r="FR1360" s="2">
        <v>0</v>
      </c>
      <c r="FS1360" s="2">
        <v>0</v>
      </c>
      <c r="FT1360" s="2"/>
      <c r="FU1360" s="2"/>
      <c r="FV1360" s="2"/>
      <c r="FW1360" s="2"/>
      <c r="FX1360" s="2">
        <v>92</v>
      </c>
      <c r="FY1360" s="2">
        <v>49</v>
      </c>
      <c r="FZ1360" s="2"/>
      <c r="GA1360" s="2" t="s">
        <v>3</v>
      </c>
      <c r="GB1360" s="2"/>
      <c r="GC1360" s="2"/>
      <c r="GD1360" s="2">
        <v>1</v>
      </c>
      <c r="GE1360" s="2"/>
      <c r="GF1360" s="2">
        <v>72089298</v>
      </c>
      <c r="GG1360" s="2">
        <v>2</v>
      </c>
      <c r="GH1360" s="2">
        <v>1</v>
      </c>
      <c r="GI1360" s="2">
        <v>-2</v>
      </c>
      <c r="GJ1360" s="2">
        <v>0</v>
      </c>
      <c r="GK1360" s="2">
        <v>0</v>
      </c>
      <c r="GL1360" s="2">
        <f t="shared" si="1394"/>
        <v>0</v>
      </c>
      <c r="GM1360" s="2">
        <f t="shared" si="1395"/>
        <v>0</v>
      </c>
      <c r="GN1360" s="2">
        <f t="shared" si="1396"/>
        <v>0</v>
      </c>
      <c r="GO1360" s="2">
        <f t="shared" si="1397"/>
        <v>0</v>
      </c>
      <c r="GP1360" s="2">
        <f t="shared" si="1398"/>
        <v>0</v>
      </c>
      <c r="GQ1360" s="2"/>
      <c r="GR1360" s="2">
        <v>0</v>
      </c>
      <c r="GS1360" s="2">
        <v>3</v>
      </c>
      <c r="GT1360" s="2">
        <v>0</v>
      </c>
      <c r="GU1360" s="2" t="s">
        <v>3</v>
      </c>
      <c r="GV1360" s="2">
        <f t="shared" si="1399"/>
        <v>0</v>
      </c>
      <c r="GW1360" s="2">
        <v>1</v>
      </c>
      <c r="GX1360" s="2">
        <f t="shared" si="1400"/>
        <v>0</v>
      </c>
      <c r="GY1360" s="2"/>
      <c r="GZ1360" s="2"/>
      <c r="HA1360" s="2">
        <v>0</v>
      </c>
      <c r="HB1360" s="2">
        <v>0</v>
      </c>
      <c r="HC1360" s="2">
        <f t="shared" si="1401"/>
        <v>0</v>
      </c>
      <c r="HD1360" s="2"/>
      <c r="HE1360" s="2" t="s">
        <v>3</v>
      </c>
      <c r="HF1360" s="2" t="s">
        <v>3</v>
      </c>
      <c r="HG1360" s="2"/>
      <c r="HH1360" s="2"/>
      <c r="HI1360" s="2"/>
      <c r="HJ1360" s="2"/>
      <c r="HK1360" s="2"/>
      <c r="HL1360" s="2"/>
      <c r="HM1360" s="2" t="s">
        <v>3</v>
      </c>
      <c r="HN1360" s="2" t="s">
        <v>3</v>
      </c>
      <c r="HO1360" s="2" t="s">
        <v>3</v>
      </c>
      <c r="HP1360" s="2" t="s">
        <v>3</v>
      </c>
      <c r="HQ1360" s="2" t="s">
        <v>3</v>
      </c>
      <c r="HR1360" s="2"/>
      <c r="HS1360" s="2">
        <v>0</v>
      </c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>
        <v>0</v>
      </c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</row>
    <row r="1361" spans="1:255" x14ac:dyDescent="0.25">
      <c r="A1361">
        <v>18</v>
      </c>
      <c r="B1361">
        <v>1</v>
      </c>
      <c r="C1361">
        <v>1403</v>
      </c>
      <c r="E1361" t="s">
        <v>664</v>
      </c>
      <c r="F1361" t="s">
        <v>502</v>
      </c>
      <c r="G1361" t="s">
        <v>503</v>
      </c>
      <c r="H1361" t="s">
        <v>32</v>
      </c>
      <c r="I1361">
        <f>I1353*J1361</f>
        <v>0</v>
      </c>
      <c r="J1361">
        <v>0</v>
      </c>
      <c r="K1361">
        <v>0</v>
      </c>
      <c r="O1361">
        <f t="shared" si="1370"/>
        <v>0</v>
      </c>
      <c r="P1361">
        <f t="shared" si="1371"/>
        <v>0</v>
      </c>
      <c r="Q1361">
        <f t="shared" si="1402"/>
        <v>0</v>
      </c>
      <c r="R1361">
        <f t="shared" si="1372"/>
        <v>0</v>
      </c>
      <c r="S1361">
        <f t="shared" si="1373"/>
        <v>0</v>
      </c>
      <c r="T1361">
        <f t="shared" si="1374"/>
        <v>0</v>
      </c>
      <c r="U1361">
        <f t="shared" si="1375"/>
        <v>0</v>
      </c>
      <c r="V1361">
        <f t="shared" si="1376"/>
        <v>0</v>
      </c>
      <c r="W1361">
        <f t="shared" si="1377"/>
        <v>0</v>
      </c>
      <c r="X1361">
        <f t="shared" si="1378"/>
        <v>0</v>
      </c>
      <c r="Y1361">
        <f t="shared" si="1379"/>
        <v>0</v>
      </c>
      <c r="AA1361">
        <v>56481267</v>
      </c>
      <c r="AB1361">
        <f t="shared" si="1380"/>
        <v>6332.03</v>
      </c>
      <c r="AC1361">
        <f t="shared" si="1381"/>
        <v>6332.03</v>
      </c>
      <c r="AD1361">
        <f t="shared" si="1403"/>
        <v>0</v>
      </c>
      <c r="AE1361">
        <f t="shared" si="1404"/>
        <v>0</v>
      </c>
      <c r="AF1361">
        <f t="shared" si="1405"/>
        <v>0</v>
      </c>
      <c r="AG1361">
        <f t="shared" si="1382"/>
        <v>0</v>
      </c>
      <c r="AH1361">
        <f t="shared" si="1406"/>
        <v>0</v>
      </c>
      <c r="AI1361">
        <f t="shared" si="1407"/>
        <v>0</v>
      </c>
      <c r="AJ1361">
        <f t="shared" si="1383"/>
        <v>0</v>
      </c>
      <c r="AK1361">
        <v>6332.03</v>
      </c>
      <c r="AL1361">
        <v>6332.03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92</v>
      </c>
      <c r="AU1361">
        <v>49</v>
      </c>
      <c r="AV1361">
        <v>1</v>
      </c>
      <c r="AW1361">
        <v>1.022</v>
      </c>
      <c r="AZ1361">
        <v>1</v>
      </c>
      <c r="BA1361">
        <v>1</v>
      </c>
      <c r="BB1361">
        <v>1</v>
      </c>
      <c r="BC1361">
        <v>16.489999999999998</v>
      </c>
      <c r="BD1361" t="s">
        <v>3</v>
      </c>
      <c r="BE1361" t="s">
        <v>3</v>
      </c>
      <c r="BF1361" t="s">
        <v>3</v>
      </c>
      <c r="BG1361" t="s">
        <v>3</v>
      </c>
      <c r="BH1361">
        <v>3</v>
      </c>
      <c r="BI1361">
        <v>1</v>
      </c>
      <c r="BJ1361" t="s">
        <v>504</v>
      </c>
      <c r="BM1361">
        <v>8</v>
      </c>
      <c r="BN1361">
        <v>0</v>
      </c>
      <c r="BO1361" t="s">
        <v>502</v>
      </c>
      <c r="BP1361">
        <v>1</v>
      </c>
      <c r="BQ1361">
        <v>30</v>
      </c>
      <c r="BR1361">
        <v>0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 t="s">
        <v>3</v>
      </c>
      <c r="BZ1361">
        <v>92</v>
      </c>
      <c r="CA1361">
        <v>49</v>
      </c>
      <c r="CB1361" t="s">
        <v>3</v>
      </c>
      <c r="CE1361">
        <v>30</v>
      </c>
      <c r="CF1361">
        <v>0</v>
      </c>
      <c r="CG1361">
        <v>0</v>
      </c>
      <c r="CM1361">
        <v>0</v>
      </c>
      <c r="CN1361" t="s">
        <v>3</v>
      </c>
      <c r="CO1361">
        <v>0</v>
      </c>
      <c r="CP1361">
        <f t="shared" si="1384"/>
        <v>0</v>
      </c>
      <c r="CQ1361">
        <f t="shared" si="1385"/>
        <v>106712.23</v>
      </c>
      <c r="CR1361">
        <f t="shared" si="1408"/>
        <v>0</v>
      </c>
      <c r="CS1361">
        <f t="shared" si="1386"/>
        <v>0</v>
      </c>
      <c r="CT1361">
        <f t="shared" si="1387"/>
        <v>0</v>
      </c>
      <c r="CU1361">
        <f t="shared" si="1388"/>
        <v>0</v>
      </c>
      <c r="CV1361">
        <f t="shared" si="1389"/>
        <v>0</v>
      </c>
      <c r="CW1361">
        <f t="shared" si="1390"/>
        <v>0</v>
      </c>
      <c r="CX1361">
        <f t="shared" si="1391"/>
        <v>0</v>
      </c>
      <c r="CY1361">
        <f t="shared" si="1392"/>
        <v>0</v>
      </c>
      <c r="CZ1361">
        <f t="shared" si="1393"/>
        <v>0</v>
      </c>
      <c r="DC1361" t="s">
        <v>3</v>
      </c>
      <c r="DD1361" t="s">
        <v>3</v>
      </c>
      <c r="DE1361" t="s">
        <v>3</v>
      </c>
      <c r="DF1361" t="s">
        <v>3</v>
      </c>
      <c r="DG1361" t="s">
        <v>3</v>
      </c>
      <c r="DH1361" t="s">
        <v>3</v>
      </c>
      <c r="DI1361" t="s">
        <v>3</v>
      </c>
      <c r="DJ1361" t="s">
        <v>3</v>
      </c>
      <c r="DK1361" t="s">
        <v>3</v>
      </c>
      <c r="DL1361" t="s">
        <v>3</v>
      </c>
      <c r="DM1361" t="s">
        <v>3</v>
      </c>
      <c r="DN1361">
        <v>0</v>
      </c>
      <c r="DO1361">
        <v>0</v>
      </c>
      <c r="DP1361">
        <v>1</v>
      </c>
      <c r="DQ1361">
        <v>1</v>
      </c>
      <c r="DU1361">
        <v>1009</v>
      </c>
      <c r="DV1361" t="s">
        <v>32</v>
      </c>
      <c r="DW1361" t="s">
        <v>32</v>
      </c>
      <c r="DX1361">
        <v>1000</v>
      </c>
      <c r="DZ1361" t="s">
        <v>3</v>
      </c>
      <c r="EA1361" t="s">
        <v>3</v>
      </c>
      <c r="EB1361" t="s">
        <v>3</v>
      </c>
      <c r="EC1361" t="s">
        <v>3</v>
      </c>
      <c r="EE1361">
        <v>55586444</v>
      </c>
      <c r="EF1361">
        <v>30</v>
      </c>
      <c r="EG1361" t="s">
        <v>117</v>
      </c>
      <c r="EH1361">
        <v>0</v>
      </c>
      <c r="EI1361" t="s">
        <v>3</v>
      </c>
      <c r="EJ1361">
        <v>1</v>
      </c>
      <c r="EK1361">
        <v>8</v>
      </c>
      <c r="EL1361" t="s">
        <v>233</v>
      </c>
      <c r="EM1361" t="s">
        <v>234</v>
      </c>
      <c r="EO1361" t="s">
        <v>3</v>
      </c>
      <c r="EQ1361">
        <v>0</v>
      </c>
      <c r="ER1361">
        <v>6332.03</v>
      </c>
      <c r="ES1361">
        <v>6332.03</v>
      </c>
      <c r="ET1361">
        <v>0</v>
      </c>
      <c r="EU1361">
        <v>0</v>
      </c>
      <c r="EV1361">
        <v>0</v>
      </c>
      <c r="EW1361">
        <v>0</v>
      </c>
      <c r="EX1361">
        <v>0</v>
      </c>
      <c r="FQ1361">
        <v>0</v>
      </c>
      <c r="FR1361">
        <v>0</v>
      </c>
      <c r="FS1361">
        <v>0</v>
      </c>
      <c r="FX1361">
        <v>92</v>
      </c>
      <c r="FY1361">
        <v>49</v>
      </c>
      <c r="GA1361" t="s">
        <v>3</v>
      </c>
      <c r="GD1361">
        <v>1</v>
      </c>
      <c r="GF1361">
        <v>72089298</v>
      </c>
      <c r="GG1361">
        <v>2</v>
      </c>
      <c r="GH1361">
        <v>1</v>
      </c>
      <c r="GI1361">
        <v>2</v>
      </c>
      <c r="GJ1361">
        <v>0</v>
      </c>
      <c r="GK1361">
        <v>0</v>
      </c>
      <c r="GL1361">
        <f t="shared" si="1394"/>
        <v>0</v>
      </c>
      <c r="GM1361">
        <f t="shared" si="1395"/>
        <v>0</v>
      </c>
      <c r="GN1361">
        <f t="shared" si="1396"/>
        <v>0</v>
      </c>
      <c r="GO1361">
        <f t="shared" si="1397"/>
        <v>0</v>
      </c>
      <c r="GP1361">
        <f t="shared" si="1398"/>
        <v>0</v>
      </c>
      <c r="GR1361">
        <v>0</v>
      </c>
      <c r="GS1361">
        <v>3</v>
      </c>
      <c r="GT1361">
        <v>0</v>
      </c>
      <c r="GU1361" t="s">
        <v>3</v>
      </c>
      <c r="GV1361">
        <f t="shared" si="1399"/>
        <v>0</v>
      </c>
      <c r="GW1361">
        <v>1</v>
      </c>
      <c r="GX1361">
        <f t="shared" si="1400"/>
        <v>0</v>
      </c>
      <c r="HA1361">
        <v>0</v>
      </c>
      <c r="HB1361">
        <v>0</v>
      </c>
      <c r="HC1361">
        <f t="shared" si="1401"/>
        <v>0</v>
      </c>
      <c r="HE1361" t="s">
        <v>3</v>
      </c>
      <c r="HF1361" t="s">
        <v>3</v>
      </c>
      <c r="HM1361" t="s">
        <v>3</v>
      </c>
      <c r="HN1361" t="s">
        <v>3</v>
      </c>
      <c r="HO1361" t="s">
        <v>3</v>
      </c>
      <c r="HP1361" t="s">
        <v>3</v>
      </c>
      <c r="HQ1361" t="s">
        <v>3</v>
      </c>
      <c r="HS1361">
        <v>0</v>
      </c>
      <c r="IK1361">
        <v>0</v>
      </c>
    </row>
    <row r="1362" spans="1:255" x14ac:dyDescent="0.25">
      <c r="A1362" s="2">
        <v>18</v>
      </c>
      <c r="B1362" s="2">
        <v>1</v>
      </c>
      <c r="C1362" s="2">
        <v>1380</v>
      </c>
      <c r="D1362" s="2"/>
      <c r="E1362" s="2" t="s">
        <v>665</v>
      </c>
      <c r="F1362" s="2" t="s">
        <v>248</v>
      </c>
      <c r="G1362" s="2" t="s">
        <v>249</v>
      </c>
      <c r="H1362" s="2" t="s">
        <v>158</v>
      </c>
      <c r="I1362" s="2">
        <f>I1352*J1362</f>
        <v>1.3194999999999999</v>
      </c>
      <c r="J1362" s="2">
        <v>101.5</v>
      </c>
      <c r="K1362" s="2">
        <v>101.5</v>
      </c>
      <c r="L1362" s="2"/>
      <c r="M1362" s="2"/>
      <c r="N1362" s="2"/>
      <c r="O1362" s="2">
        <f t="shared" si="1370"/>
        <v>984.06</v>
      </c>
      <c r="P1362" s="2">
        <f t="shared" si="1371"/>
        <v>984.06</v>
      </c>
      <c r="Q1362" s="2">
        <f t="shared" si="1402"/>
        <v>0</v>
      </c>
      <c r="R1362" s="2">
        <f t="shared" si="1372"/>
        <v>0</v>
      </c>
      <c r="S1362" s="2">
        <f t="shared" si="1373"/>
        <v>0</v>
      </c>
      <c r="T1362" s="2">
        <f t="shared" si="1374"/>
        <v>0</v>
      </c>
      <c r="U1362" s="2">
        <f t="shared" si="1375"/>
        <v>0</v>
      </c>
      <c r="V1362" s="2">
        <f t="shared" si="1376"/>
        <v>0</v>
      </c>
      <c r="W1362" s="2">
        <f t="shared" si="1377"/>
        <v>0</v>
      </c>
      <c r="X1362" s="2">
        <f t="shared" si="1378"/>
        <v>0</v>
      </c>
      <c r="Y1362" s="2">
        <f t="shared" si="1379"/>
        <v>0</v>
      </c>
      <c r="Z1362" s="2"/>
      <c r="AA1362" s="2">
        <v>56481265</v>
      </c>
      <c r="AB1362" s="2">
        <f t="shared" si="1380"/>
        <v>729.73</v>
      </c>
      <c r="AC1362" s="2">
        <f t="shared" si="1381"/>
        <v>729.73</v>
      </c>
      <c r="AD1362" s="2">
        <f t="shared" si="1403"/>
        <v>0</v>
      </c>
      <c r="AE1362" s="2">
        <f t="shared" si="1404"/>
        <v>0</v>
      </c>
      <c r="AF1362" s="2">
        <f t="shared" si="1405"/>
        <v>0</v>
      </c>
      <c r="AG1362" s="2">
        <f t="shared" si="1382"/>
        <v>0</v>
      </c>
      <c r="AH1362" s="2">
        <f t="shared" si="1406"/>
        <v>0</v>
      </c>
      <c r="AI1362" s="2">
        <f t="shared" si="1407"/>
        <v>0</v>
      </c>
      <c r="AJ1362" s="2">
        <f t="shared" si="1383"/>
        <v>0</v>
      </c>
      <c r="AK1362" s="2">
        <v>729.73</v>
      </c>
      <c r="AL1362" s="2">
        <v>729.73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92</v>
      </c>
      <c r="AU1362" s="2">
        <v>49</v>
      </c>
      <c r="AV1362" s="2">
        <v>1</v>
      </c>
      <c r="AW1362" s="2">
        <v>1.022</v>
      </c>
      <c r="AX1362" s="2"/>
      <c r="AY1362" s="2"/>
      <c r="AZ1362" s="2">
        <v>1</v>
      </c>
      <c r="BA1362" s="2">
        <v>1</v>
      </c>
      <c r="BB1362" s="2">
        <v>1</v>
      </c>
      <c r="BC1362" s="2">
        <v>1</v>
      </c>
      <c r="BD1362" s="2" t="s">
        <v>3</v>
      </c>
      <c r="BE1362" s="2" t="s">
        <v>3</v>
      </c>
      <c r="BF1362" s="2" t="s">
        <v>3</v>
      </c>
      <c r="BG1362" s="2" t="s">
        <v>3</v>
      </c>
      <c r="BH1362" s="2">
        <v>3</v>
      </c>
      <c r="BI1362" s="2">
        <v>1</v>
      </c>
      <c r="BJ1362" s="2" t="s">
        <v>250</v>
      </c>
      <c r="BK1362" s="2"/>
      <c r="BL1362" s="2"/>
      <c r="BM1362" s="2">
        <v>8</v>
      </c>
      <c r="BN1362" s="2">
        <v>0</v>
      </c>
      <c r="BO1362" s="2" t="s">
        <v>3</v>
      </c>
      <c r="BP1362" s="2">
        <v>0</v>
      </c>
      <c r="BQ1362" s="2">
        <v>30</v>
      </c>
      <c r="BR1362" s="2">
        <v>0</v>
      </c>
      <c r="BS1362" s="2">
        <v>1</v>
      </c>
      <c r="BT1362" s="2">
        <v>1</v>
      </c>
      <c r="BU1362" s="2">
        <v>1</v>
      </c>
      <c r="BV1362" s="2">
        <v>1</v>
      </c>
      <c r="BW1362" s="2">
        <v>1</v>
      </c>
      <c r="BX1362" s="2">
        <v>1</v>
      </c>
      <c r="BY1362" s="2" t="s">
        <v>3</v>
      </c>
      <c r="BZ1362" s="2">
        <v>92</v>
      </c>
      <c r="CA1362" s="2">
        <v>49</v>
      </c>
      <c r="CB1362" s="2" t="s">
        <v>3</v>
      </c>
      <c r="CC1362" s="2"/>
      <c r="CD1362" s="2"/>
      <c r="CE1362" s="2">
        <v>30</v>
      </c>
      <c r="CF1362" s="2">
        <v>0</v>
      </c>
      <c r="CG1362" s="2">
        <v>0</v>
      </c>
      <c r="CH1362" s="2"/>
      <c r="CI1362" s="2"/>
      <c r="CJ1362" s="2"/>
      <c r="CK1362" s="2"/>
      <c r="CL1362" s="2"/>
      <c r="CM1362" s="2">
        <v>0</v>
      </c>
      <c r="CN1362" s="2" t="s">
        <v>3</v>
      </c>
      <c r="CO1362" s="2">
        <v>0</v>
      </c>
      <c r="CP1362" s="2">
        <f t="shared" si="1384"/>
        <v>984.06</v>
      </c>
      <c r="CQ1362" s="2">
        <f t="shared" si="1385"/>
        <v>745.78</v>
      </c>
      <c r="CR1362" s="2">
        <f t="shared" si="1408"/>
        <v>0</v>
      </c>
      <c r="CS1362" s="2">
        <f t="shared" si="1386"/>
        <v>0</v>
      </c>
      <c r="CT1362" s="2">
        <f t="shared" si="1387"/>
        <v>0</v>
      </c>
      <c r="CU1362" s="2">
        <f t="shared" si="1388"/>
        <v>0</v>
      </c>
      <c r="CV1362" s="2">
        <f t="shared" si="1389"/>
        <v>0</v>
      </c>
      <c r="CW1362" s="2">
        <f t="shared" si="1390"/>
        <v>0</v>
      </c>
      <c r="CX1362" s="2">
        <f t="shared" si="1391"/>
        <v>0</v>
      </c>
      <c r="CY1362" s="2">
        <f t="shared" si="1392"/>
        <v>0</v>
      </c>
      <c r="CZ1362" s="2">
        <f t="shared" si="1393"/>
        <v>0</v>
      </c>
      <c r="DA1362" s="2"/>
      <c r="DB1362" s="2"/>
      <c r="DC1362" s="2" t="s">
        <v>3</v>
      </c>
      <c r="DD1362" s="2" t="s">
        <v>3</v>
      </c>
      <c r="DE1362" s="2" t="s">
        <v>3</v>
      </c>
      <c r="DF1362" s="2" t="s">
        <v>3</v>
      </c>
      <c r="DG1362" s="2" t="s">
        <v>3</v>
      </c>
      <c r="DH1362" s="2" t="s">
        <v>3</v>
      </c>
      <c r="DI1362" s="2" t="s">
        <v>3</v>
      </c>
      <c r="DJ1362" s="2" t="s">
        <v>3</v>
      </c>
      <c r="DK1362" s="2" t="s">
        <v>3</v>
      </c>
      <c r="DL1362" s="2" t="s">
        <v>3</v>
      </c>
      <c r="DM1362" s="2" t="s">
        <v>3</v>
      </c>
      <c r="DN1362" s="2">
        <v>0</v>
      </c>
      <c r="DO1362" s="2">
        <v>0</v>
      </c>
      <c r="DP1362" s="2">
        <v>1</v>
      </c>
      <c r="DQ1362" s="2">
        <v>1</v>
      </c>
      <c r="DR1362" s="2"/>
      <c r="DS1362" s="2"/>
      <c r="DT1362" s="2"/>
      <c r="DU1362" s="2">
        <v>1007</v>
      </c>
      <c r="DV1362" s="2" t="s">
        <v>158</v>
      </c>
      <c r="DW1362" s="2" t="s">
        <v>158</v>
      </c>
      <c r="DX1362" s="2">
        <v>1</v>
      </c>
      <c r="DY1362" s="2"/>
      <c r="DZ1362" s="2" t="s">
        <v>3</v>
      </c>
      <c r="EA1362" s="2" t="s">
        <v>3</v>
      </c>
      <c r="EB1362" s="2" t="s">
        <v>3</v>
      </c>
      <c r="EC1362" s="2" t="s">
        <v>3</v>
      </c>
      <c r="ED1362" s="2"/>
      <c r="EE1362" s="2">
        <v>55586444</v>
      </c>
      <c r="EF1362" s="2">
        <v>30</v>
      </c>
      <c r="EG1362" s="2" t="s">
        <v>117</v>
      </c>
      <c r="EH1362" s="2">
        <v>0</v>
      </c>
      <c r="EI1362" s="2" t="s">
        <v>3</v>
      </c>
      <c r="EJ1362" s="2">
        <v>1</v>
      </c>
      <c r="EK1362" s="2">
        <v>8</v>
      </c>
      <c r="EL1362" s="2" t="s">
        <v>233</v>
      </c>
      <c r="EM1362" s="2" t="s">
        <v>234</v>
      </c>
      <c r="EN1362" s="2"/>
      <c r="EO1362" s="2" t="s">
        <v>3</v>
      </c>
      <c r="EP1362" s="2"/>
      <c r="EQ1362" s="2">
        <v>0</v>
      </c>
      <c r="ER1362" s="2">
        <v>729.73</v>
      </c>
      <c r="ES1362" s="2">
        <v>729.73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>
        <v>0</v>
      </c>
      <c r="FR1362" s="2">
        <v>0</v>
      </c>
      <c r="FS1362" s="2">
        <v>0</v>
      </c>
      <c r="FT1362" s="2"/>
      <c r="FU1362" s="2"/>
      <c r="FV1362" s="2"/>
      <c r="FW1362" s="2"/>
      <c r="FX1362" s="2">
        <v>92</v>
      </c>
      <c r="FY1362" s="2">
        <v>49</v>
      </c>
      <c r="FZ1362" s="2"/>
      <c r="GA1362" s="2" t="s">
        <v>3</v>
      </c>
      <c r="GB1362" s="2"/>
      <c r="GC1362" s="2"/>
      <c r="GD1362" s="2">
        <v>1</v>
      </c>
      <c r="GE1362" s="2"/>
      <c r="GF1362" s="2">
        <v>-1447999952</v>
      </c>
      <c r="GG1362" s="2">
        <v>2</v>
      </c>
      <c r="GH1362" s="2">
        <v>1</v>
      </c>
      <c r="GI1362" s="2">
        <v>-2</v>
      </c>
      <c r="GJ1362" s="2">
        <v>0</v>
      </c>
      <c r="GK1362" s="2">
        <v>0</v>
      </c>
      <c r="GL1362" s="2">
        <f t="shared" si="1394"/>
        <v>0</v>
      </c>
      <c r="GM1362" s="2">
        <f t="shared" si="1395"/>
        <v>984.06</v>
      </c>
      <c r="GN1362" s="2">
        <f t="shared" si="1396"/>
        <v>984.06</v>
      </c>
      <c r="GO1362" s="2">
        <f t="shared" si="1397"/>
        <v>0</v>
      </c>
      <c r="GP1362" s="2">
        <f t="shared" si="1398"/>
        <v>0</v>
      </c>
      <c r="GQ1362" s="2"/>
      <c r="GR1362" s="2">
        <v>0</v>
      </c>
      <c r="GS1362" s="2">
        <v>3</v>
      </c>
      <c r="GT1362" s="2">
        <v>0</v>
      </c>
      <c r="GU1362" s="2" t="s">
        <v>3</v>
      </c>
      <c r="GV1362" s="2">
        <f t="shared" si="1399"/>
        <v>0</v>
      </c>
      <c r="GW1362" s="2">
        <v>1</v>
      </c>
      <c r="GX1362" s="2">
        <f t="shared" si="1400"/>
        <v>0</v>
      </c>
      <c r="GY1362" s="2"/>
      <c r="GZ1362" s="2"/>
      <c r="HA1362" s="2">
        <v>0</v>
      </c>
      <c r="HB1362" s="2">
        <v>0</v>
      </c>
      <c r="HC1362" s="2">
        <f t="shared" si="1401"/>
        <v>0</v>
      </c>
      <c r="HD1362" s="2"/>
      <c r="HE1362" s="2" t="s">
        <v>3</v>
      </c>
      <c r="HF1362" s="2" t="s">
        <v>3</v>
      </c>
      <c r="HG1362" s="2"/>
      <c r="HH1362" s="2"/>
      <c r="HI1362" s="2"/>
      <c r="HJ1362" s="2"/>
      <c r="HK1362" s="2"/>
      <c r="HL1362" s="2"/>
      <c r="HM1362" s="2" t="s">
        <v>3</v>
      </c>
      <c r="HN1362" s="2" t="s">
        <v>3</v>
      </c>
      <c r="HO1362" s="2" t="s">
        <v>3</v>
      </c>
      <c r="HP1362" s="2" t="s">
        <v>3</v>
      </c>
      <c r="HQ1362" s="2" t="s">
        <v>3</v>
      </c>
      <c r="HR1362" s="2"/>
      <c r="HS1362" s="2">
        <v>0</v>
      </c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>
        <v>0</v>
      </c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</row>
    <row r="1363" spans="1:255" x14ac:dyDescent="0.25">
      <c r="A1363">
        <v>18</v>
      </c>
      <c r="B1363">
        <v>1</v>
      </c>
      <c r="C1363">
        <v>1402</v>
      </c>
      <c r="E1363" t="s">
        <v>665</v>
      </c>
      <c r="F1363" t="s">
        <v>248</v>
      </c>
      <c r="G1363" t="s">
        <v>249</v>
      </c>
      <c r="H1363" t="s">
        <v>158</v>
      </c>
      <c r="I1363">
        <f>I1353*J1363</f>
        <v>1.3194999999999999</v>
      </c>
      <c r="J1363">
        <v>101.5</v>
      </c>
      <c r="K1363">
        <v>101.5</v>
      </c>
      <c r="O1363">
        <f t="shared" si="1370"/>
        <v>9919.32</v>
      </c>
      <c r="P1363">
        <f t="shared" si="1371"/>
        <v>9919.32</v>
      </c>
      <c r="Q1363">
        <f t="shared" si="1402"/>
        <v>0</v>
      </c>
      <c r="R1363">
        <f t="shared" si="1372"/>
        <v>0</v>
      </c>
      <c r="S1363">
        <f t="shared" si="1373"/>
        <v>0</v>
      </c>
      <c r="T1363">
        <f t="shared" si="1374"/>
        <v>0</v>
      </c>
      <c r="U1363">
        <f t="shared" si="1375"/>
        <v>0</v>
      </c>
      <c r="V1363">
        <f t="shared" si="1376"/>
        <v>0</v>
      </c>
      <c r="W1363">
        <f t="shared" si="1377"/>
        <v>0</v>
      </c>
      <c r="X1363">
        <f t="shared" si="1378"/>
        <v>0</v>
      </c>
      <c r="Y1363">
        <f t="shared" si="1379"/>
        <v>0</v>
      </c>
      <c r="AA1363">
        <v>56481267</v>
      </c>
      <c r="AB1363">
        <f t="shared" si="1380"/>
        <v>729.73</v>
      </c>
      <c r="AC1363">
        <f t="shared" si="1381"/>
        <v>729.73</v>
      </c>
      <c r="AD1363">
        <f t="shared" si="1403"/>
        <v>0</v>
      </c>
      <c r="AE1363">
        <f t="shared" si="1404"/>
        <v>0</v>
      </c>
      <c r="AF1363">
        <f t="shared" si="1405"/>
        <v>0</v>
      </c>
      <c r="AG1363">
        <f t="shared" si="1382"/>
        <v>0</v>
      </c>
      <c r="AH1363">
        <f t="shared" si="1406"/>
        <v>0</v>
      </c>
      <c r="AI1363">
        <f t="shared" si="1407"/>
        <v>0</v>
      </c>
      <c r="AJ1363">
        <f t="shared" si="1383"/>
        <v>0</v>
      </c>
      <c r="AK1363">
        <v>729.73</v>
      </c>
      <c r="AL1363">
        <v>729.73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92</v>
      </c>
      <c r="AU1363">
        <v>49</v>
      </c>
      <c r="AV1363">
        <v>1</v>
      </c>
      <c r="AW1363">
        <v>1.022</v>
      </c>
      <c r="AZ1363">
        <v>1</v>
      </c>
      <c r="BA1363">
        <v>1</v>
      </c>
      <c r="BB1363">
        <v>1</v>
      </c>
      <c r="BC1363">
        <v>10.08</v>
      </c>
      <c r="BD1363" t="s">
        <v>3</v>
      </c>
      <c r="BE1363" t="s">
        <v>3</v>
      </c>
      <c r="BF1363" t="s">
        <v>3</v>
      </c>
      <c r="BG1363" t="s">
        <v>3</v>
      </c>
      <c r="BH1363">
        <v>3</v>
      </c>
      <c r="BI1363">
        <v>1</v>
      </c>
      <c r="BJ1363" t="s">
        <v>250</v>
      </c>
      <c r="BM1363">
        <v>8</v>
      </c>
      <c r="BN1363">
        <v>0</v>
      </c>
      <c r="BO1363" t="s">
        <v>248</v>
      </c>
      <c r="BP1363">
        <v>1</v>
      </c>
      <c r="BQ1363">
        <v>30</v>
      </c>
      <c r="BR1363">
        <v>0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 t="s">
        <v>3</v>
      </c>
      <c r="BZ1363">
        <v>92</v>
      </c>
      <c r="CA1363">
        <v>49</v>
      </c>
      <c r="CB1363" t="s">
        <v>3</v>
      </c>
      <c r="CE1363">
        <v>30</v>
      </c>
      <c r="CF1363">
        <v>0</v>
      </c>
      <c r="CG1363">
        <v>0</v>
      </c>
      <c r="CM1363">
        <v>0</v>
      </c>
      <c r="CN1363" t="s">
        <v>3</v>
      </c>
      <c r="CO1363">
        <v>0</v>
      </c>
      <c r="CP1363">
        <f t="shared" si="1384"/>
        <v>9919.32</v>
      </c>
      <c r="CQ1363">
        <f t="shared" si="1385"/>
        <v>7517.46</v>
      </c>
      <c r="CR1363">
        <f t="shared" si="1408"/>
        <v>0</v>
      </c>
      <c r="CS1363">
        <f t="shared" si="1386"/>
        <v>0</v>
      </c>
      <c r="CT1363">
        <f t="shared" si="1387"/>
        <v>0</v>
      </c>
      <c r="CU1363">
        <f t="shared" si="1388"/>
        <v>0</v>
      </c>
      <c r="CV1363">
        <f t="shared" si="1389"/>
        <v>0</v>
      </c>
      <c r="CW1363">
        <f t="shared" si="1390"/>
        <v>0</v>
      </c>
      <c r="CX1363">
        <f t="shared" si="1391"/>
        <v>0</v>
      </c>
      <c r="CY1363">
        <f t="shared" si="1392"/>
        <v>0</v>
      </c>
      <c r="CZ1363">
        <f t="shared" si="1393"/>
        <v>0</v>
      </c>
      <c r="DC1363" t="s">
        <v>3</v>
      </c>
      <c r="DD1363" t="s">
        <v>3</v>
      </c>
      <c r="DE1363" t="s">
        <v>3</v>
      </c>
      <c r="DF1363" t="s">
        <v>3</v>
      </c>
      <c r="DG1363" t="s">
        <v>3</v>
      </c>
      <c r="DH1363" t="s">
        <v>3</v>
      </c>
      <c r="DI1363" t="s">
        <v>3</v>
      </c>
      <c r="DJ1363" t="s">
        <v>3</v>
      </c>
      <c r="DK1363" t="s">
        <v>3</v>
      </c>
      <c r="DL1363" t="s">
        <v>3</v>
      </c>
      <c r="DM1363" t="s">
        <v>3</v>
      </c>
      <c r="DN1363">
        <v>0</v>
      </c>
      <c r="DO1363">
        <v>0</v>
      </c>
      <c r="DP1363">
        <v>1</v>
      </c>
      <c r="DQ1363">
        <v>1</v>
      </c>
      <c r="DU1363">
        <v>1007</v>
      </c>
      <c r="DV1363" t="s">
        <v>158</v>
      </c>
      <c r="DW1363" t="s">
        <v>158</v>
      </c>
      <c r="DX1363">
        <v>1</v>
      </c>
      <c r="DZ1363" t="s">
        <v>3</v>
      </c>
      <c r="EA1363" t="s">
        <v>3</v>
      </c>
      <c r="EB1363" t="s">
        <v>3</v>
      </c>
      <c r="EC1363" t="s">
        <v>3</v>
      </c>
      <c r="EE1363">
        <v>55586444</v>
      </c>
      <c r="EF1363">
        <v>30</v>
      </c>
      <c r="EG1363" t="s">
        <v>117</v>
      </c>
      <c r="EH1363">
        <v>0</v>
      </c>
      <c r="EI1363" t="s">
        <v>3</v>
      </c>
      <c r="EJ1363">
        <v>1</v>
      </c>
      <c r="EK1363">
        <v>8</v>
      </c>
      <c r="EL1363" t="s">
        <v>233</v>
      </c>
      <c r="EM1363" t="s">
        <v>234</v>
      </c>
      <c r="EO1363" t="s">
        <v>3</v>
      </c>
      <c r="EQ1363">
        <v>0</v>
      </c>
      <c r="ER1363">
        <v>729.73</v>
      </c>
      <c r="ES1363">
        <v>729.73</v>
      </c>
      <c r="ET1363">
        <v>0</v>
      </c>
      <c r="EU1363">
        <v>0</v>
      </c>
      <c r="EV1363">
        <v>0</v>
      </c>
      <c r="EW1363">
        <v>0</v>
      </c>
      <c r="EX1363">
        <v>0</v>
      </c>
      <c r="FQ1363">
        <v>0</v>
      </c>
      <c r="FR1363">
        <v>0</v>
      </c>
      <c r="FS1363">
        <v>0</v>
      </c>
      <c r="FX1363">
        <v>92</v>
      </c>
      <c r="FY1363">
        <v>49</v>
      </c>
      <c r="GA1363" t="s">
        <v>3</v>
      </c>
      <c r="GD1363">
        <v>1</v>
      </c>
      <c r="GF1363">
        <v>-1447999952</v>
      </c>
      <c r="GG1363">
        <v>2</v>
      </c>
      <c r="GH1363">
        <v>1</v>
      </c>
      <c r="GI1363">
        <v>2</v>
      </c>
      <c r="GJ1363">
        <v>0</v>
      </c>
      <c r="GK1363">
        <v>0</v>
      </c>
      <c r="GL1363">
        <f t="shared" si="1394"/>
        <v>0</v>
      </c>
      <c r="GM1363">
        <f t="shared" si="1395"/>
        <v>9919.32</v>
      </c>
      <c r="GN1363">
        <f t="shared" si="1396"/>
        <v>9919.32</v>
      </c>
      <c r="GO1363">
        <f t="shared" si="1397"/>
        <v>0</v>
      </c>
      <c r="GP1363">
        <f t="shared" si="1398"/>
        <v>0</v>
      </c>
      <c r="GR1363">
        <v>0</v>
      </c>
      <c r="GS1363">
        <v>3</v>
      </c>
      <c r="GT1363">
        <v>0</v>
      </c>
      <c r="GU1363" t="s">
        <v>3</v>
      </c>
      <c r="GV1363">
        <f t="shared" si="1399"/>
        <v>0</v>
      </c>
      <c r="GW1363">
        <v>1</v>
      </c>
      <c r="GX1363">
        <f t="shared" si="1400"/>
        <v>0</v>
      </c>
      <c r="HA1363">
        <v>0</v>
      </c>
      <c r="HB1363">
        <v>0</v>
      </c>
      <c r="HC1363">
        <f t="shared" si="1401"/>
        <v>0</v>
      </c>
      <c r="HE1363" t="s">
        <v>3</v>
      </c>
      <c r="HF1363" t="s">
        <v>3</v>
      </c>
      <c r="HM1363" t="s">
        <v>3</v>
      </c>
      <c r="HN1363" t="s">
        <v>3</v>
      </c>
      <c r="HO1363" t="s">
        <v>3</v>
      </c>
      <c r="HP1363" t="s">
        <v>3</v>
      </c>
      <c r="HQ1363" t="s">
        <v>3</v>
      </c>
      <c r="HS1363">
        <v>0</v>
      </c>
      <c r="IK1363">
        <v>0</v>
      </c>
    </row>
    <row r="1364" spans="1:255" x14ac:dyDescent="0.25">
      <c r="A1364" s="2">
        <v>17</v>
      </c>
      <c r="B1364" s="2">
        <v>1</v>
      </c>
      <c r="C1364" s="2">
        <f>ROW(SmtRes!A1417)</f>
        <v>1417</v>
      </c>
      <c r="D1364" s="2">
        <f>ROW(EtalonRes!A1365)</f>
        <v>1365</v>
      </c>
      <c r="E1364" s="2" t="s">
        <v>666</v>
      </c>
      <c r="F1364" s="2" t="s">
        <v>409</v>
      </c>
      <c r="G1364" s="2" t="s">
        <v>410</v>
      </c>
      <c r="H1364" s="2" t="s">
        <v>258</v>
      </c>
      <c r="I1364" s="2">
        <v>7.0000000000000007E-2</v>
      </c>
      <c r="J1364" s="2">
        <v>0</v>
      </c>
      <c r="K1364" s="2">
        <v>7.0000000000000007E-2</v>
      </c>
      <c r="L1364" s="2"/>
      <c r="M1364" s="2"/>
      <c r="N1364" s="2"/>
      <c r="O1364" s="2">
        <f t="shared" si="1370"/>
        <v>59.12</v>
      </c>
      <c r="P1364" s="2">
        <f t="shared" si="1371"/>
        <v>33.729999999999997</v>
      </c>
      <c r="Q1364" s="2">
        <f>(ROUND((ROUND((((ET1364*1.25*1.1))*AV1364*I1364),2)*BB1364),2)+ROUND((ROUND(((AE1364-((EU1364*1.25*1.1)))*AV1364*I1364),2)*BS1364),2))</f>
        <v>3.49</v>
      </c>
      <c r="R1364" s="2">
        <f t="shared" si="1372"/>
        <v>0.43</v>
      </c>
      <c r="S1364" s="2">
        <f t="shared" si="1373"/>
        <v>21.9</v>
      </c>
      <c r="T1364" s="2">
        <f t="shared" si="1374"/>
        <v>0</v>
      </c>
      <c r="U1364" s="2">
        <f t="shared" si="1375"/>
        <v>1.6845743145000003</v>
      </c>
      <c r="V1364" s="2">
        <f t="shared" si="1376"/>
        <v>0</v>
      </c>
      <c r="W1364" s="2">
        <f t="shared" si="1377"/>
        <v>0</v>
      </c>
      <c r="X1364" s="2">
        <f t="shared" si="1378"/>
        <v>19.43</v>
      </c>
      <c r="Y1364" s="2">
        <f t="shared" si="1379"/>
        <v>10.5</v>
      </c>
      <c r="Z1364" s="2"/>
      <c r="AA1364" s="2">
        <v>56481265</v>
      </c>
      <c r="AB1364" s="2">
        <f t="shared" si="1380"/>
        <v>819.30690000000004</v>
      </c>
      <c r="AC1364" s="2">
        <f t="shared" si="1381"/>
        <v>472.83</v>
      </c>
      <c r="AD1364" s="2">
        <f>ROUND(((((ET1364*1.25*1.1))-((EU1364*1.25*1.1)))+AE1364),6)</f>
        <v>47.671250000000001</v>
      </c>
      <c r="AE1364" s="2">
        <f>ROUND(((EU1364*1.25*1.1)),6)</f>
        <v>5.8987499999999997</v>
      </c>
      <c r="AF1364" s="2">
        <f>ROUND(((EV1364*1.15*1.1)),6)</f>
        <v>298.80565000000001</v>
      </c>
      <c r="AG1364" s="2">
        <f t="shared" si="1382"/>
        <v>0</v>
      </c>
      <c r="AH1364" s="2">
        <f>((EW1364*1.15*1.1))</f>
        <v>22.985050000000005</v>
      </c>
      <c r="AI1364" s="2">
        <f>((EX1364*1.25*1.1))</f>
        <v>0</v>
      </c>
      <c r="AJ1364" s="2">
        <f t="shared" si="1383"/>
        <v>0</v>
      </c>
      <c r="AK1364" s="2">
        <v>743.71</v>
      </c>
      <c r="AL1364" s="2">
        <v>472.83</v>
      </c>
      <c r="AM1364" s="2">
        <v>34.67</v>
      </c>
      <c r="AN1364" s="2">
        <v>4.29</v>
      </c>
      <c r="AO1364" s="2">
        <v>236.21</v>
      </c>
      <c r="AP1364" s="2">
        <v>0</v>
      </c>
      <c r="AQ1364" s="2">
        <v>18.170000000000002</v>
      </c>
      <c r="AR1364" s="2">
        <v>0</v>
      </c>
      <c r="AS1364" s="2">
        <v>0</v>
      </c>
      <c r="AT1364" s="2">
        <v>87</v>
      </c>
      <c r="AU1364" s="2">
        <v>47</v>
      </c>
      <c r="AV1364" s="2">
        <v>1.0469999999999999</v>
      </c>
      <c r="AW1364" s="2">
        <v>1.0189999999999999</v>
      </c>
      <c r="AX1364" s="2"/>
      <c r="AY1364" s="2"/>
      <c r="AZ1364" s="2">
        <v>1</v>
      </c>
      <c r="BA1364" s="2">
        <v>1</v>
      </c>
      <c r="BB1364" s="2">
        <v>1</v>
      </c>
      <c r="BC1364" s="2">
        <v>1</v>
      </c>
      <c r="BD1364" s="2" t="s">
        <v>3</v>
      </c>
      <c r="BE1364" s="2" t="s">
        <v>3</v>
      </c>
      <c r="BF1364" s="2" t="s">
        <v>3</v>
      </c>
      <c r="BG1364" s="2" t="s">
        <v>3</v>
      </c>
      <c r="BH1364" s="2">
        <v>0</v>
      </c>
      <c r="BI1364" s="2">
        <v>1</v>
      </c>
      <c r="BJ1364" s="2" t="s">
        <v>411</v>
      </c>
      <c r="BK1364" s="2"/>
      <c r="BL1364" s="2"/>
      <c r="BM1364" s="2">
        <v>29</v>
      </c>
      <c r="BN1364" s="2">
        <v>0</v>
      </c>
      <c r="BO1364" s="2" t="s">
        <v>409</v>
      </c>
      <c r="BP1364" s="2">
        <v>1</v>
      </c>
      <c r="BQ1364" s="2">
        <v>30</v>
      </c>
      <c r="BR1364" s="2">
        <v>0</v>
      </c>
      <c r="BS1364" s="2">
        <v>1</v>
      </c>
      <c r="BT1364" s="2">
        <v>1</v>
      </c>
      <c r="BU1364" s="2">
        <v>1</v>
      </c>
      <c r="BV1364" s="2">
        <v>1</v>
      </c>
      <c r="BW1364" s="2">
        <v>1</v>
      </c>
      <c r="BX1364" s="2">
        <v>1</v>
      </c>
      <c r="BY1364" s="2" t="s">
        <v>3</v>
      </c>
      <c r="BZ1364" s="2">
        <v>87</v>
      </c>
      <c r="CA1364" s="2">
        <v>47</v>
      </c>
      <c r="CB1364" s="2" t="s">
        <v>3</v>
      </c>
      <c r="CC1364" s="2"/>
      <c r="CD1364" s="2"/>
      <c r="CE1364" s="2">
        <v>30</v>
      </c>
      <c r="CF1364" s="2">
        <v>0</v>
      </c>
      <c r="CG1364" s="2">
        <v>0</v>
      </c>
      <c r="CH1364" s="2"/>
      <c r="CI1364" s="2"/>
      <c r="CJ1364" s="2"/>
      <c r="CK1364" s="2"/>
      <c r="CL1364" s="2"/>
      <c r="CM1364" s="2">
        <v>0</v>
      </c>
      <c r="CN1364" s="2" t="s">
        <v>3</v>
      </c>
      <c r="CO1364" s="2">
        <v>0</v>
      </c>
      <c r="CP1364" s="2">
        <f t="shared" si="1384"/>
        <v>59.12</v>
      </c>
      <c r="CQ1364" s="2">
        <f t="shared" si="1385"/>
        <v>481.81</v>
      </c>
      <c r="CR1364" s="2">
        <f>(ROUND((ROUND((((ET1364*1.25*1.1))*AV1364*1),2)*BB1364),2)+ROUND((ROUND(((AE1364-((EU1364*1.25*1.1)))*AV1364*1),2)*BS1364),2))</f>
        <v>49.91</v>
      </c>
      <c r="CS1364" s="2">
        <f t="shared" si="1386"/>
        <v>6.18</v>
      </c>
      <c r="CT1364" s="2">
        <f t="shared" si="1387"/>
        <v>312.85000000000002</v>
      </c>
      <c r="CU1364" s="2">
        <f t="shared" si="1388"/>
        <v>0</v>
      </c>
      <c r="CV1364" s="2">
        <f t="shared" si="1389"/>
        <v>24.065347350000003</v>
      </c>
      <c r="CW1364" s="2">
        <f t="shared" si="1390"/>
        <v>0</v>
      </c>
      <c r="CX1364" s="2">
        <f t="shared" si="1391"/>
        <v>0</v>
      </c>
      <c r="CY1364" s="2">
        <f t="shared" si="1392"/>
        <v>19.427099999999999</v>
      </c>
      <c r="CZ1364" s="2">
        <f t="shared" si="1393"/>
        <v>10.495100000000001</v>
      </c>
      <c r="DA1364" s="2"/>
      <c r="DB1364" s="2"/>
      <c r="DC1364" s="2" t="s">
        <v>3</v>
      </c>
      <c r="DD1364" s="2" t="s">
        <v>3</v>
      </c>
      <c r="DE1364" s="2" t="s">
        <v>165</v>
      </c>
      <c r="DF1364" s="2" t="s">
        <v>165</v>
      </c>
      <c r="DG1364" s="2" t="s">
        <v>166</v>
      </c>
      <c r="DH1364" s="2" t="s">
        <v>3</v>
      </c>
      <c r="DI1364" s="2" t="s">
        <v>166</v>
      </c>
      <c r="DJ1364" s="2" t="s">
        <v>165</v>
      </c>
      <c r="DK1364" s="2" t="s">
        <v>3</v>
      </c>
      <c r="DL1364" s="2" t="s">
        <v>3</v>
      </c>
      <c r="DM1364" s="2" t="s">
        <v>3</v>
      </c>
      <c r="DN1364" s="2">
        <v>0</v>
      </c>
      <c r="DO1364" s="2">
        <v>0</v>
      </c>
      <c r="DP1364" s="2">
        <v>1</v>
      </c>
      <c r="DQ1364" s="2">
        <v>1</v>
      </c>
      <c r="DR1364" s="2"/>
      <c r="DS1364" s="2"/>
      <c r="DT1364" s="2"/>
      <c r="DU1364" s="2">
        <v>1013</v>
      </c>
      <c r="DV1364" s="2" t="s">
        <v>258</v>
      </c>
      <c r="DW1364" s="2" t="s">
        <v>258</v>
      </c>
      <c r="DX1364" s="2">
        <v>1</v>
      </c>
      <c r="DY1364" s="2"/>
      <c r="DZ1364" s="2" t="s">
        <v>3</v>
      </c>
      <c r="EA1364" s="2" t="s">
        <v>3</v>
      </c>
      <c r="EB1364" s="2" t="s">
        <v>3</v>
      </c>
      <c r="EC1364" s="2" t="s">
        <v>3</v>
      </c>
      <c r="ED1364" s="2"/>
      <c r="EE1364" s="2">
        <v>55586465</v>
      </c>
      <c r="EF1364" s="2">
        <v>30</v>
      </c>
      <c r="EG1364" s="2" t="s">
        <v>117</v>
      </c>
      <c r="EH1364" s="2">
        <v>0</v>
      </c>
      <c r="EI1364" s="2" t="s">
        <v>3</v>
      </c>
      <c r="EJ1364" s="2">
        <v>1</v>
      </c>
      <c r="EK1364" s="2">
        <v>29</v>
      </c>
      <c r="EL1364" s="2" t="s">
        <v>412</v>
      </c>
      <c r="EM1364" s="2" t="s">
        <v>413</v>
      </c>
      <c r="EN1364" s="2"/>
      <c r="EO1364" s="2" t="s">
        <v>52</v>
      </c>
      <c r="EP1364" s="2"/>
      <c r="EQ1364" s="2">
        <v>0</v>
      </c>
      <c r="ER1364" s="2">
        <v>743.71</v>
      </c>
      <c r="ES1364" s="2">
        <v>472.83</v>
      </c>
      <c r="ET1364" s="2">
        <v>34.67</v>
      </c>
      <c r="EU1364" s="2">
        <v>4.29</v>
      </c>
      <c r="EV1364" s="2">
        <v>236.21</v>
      </c>
      <c r="EW1364" s="2">
        <v>18.170000000000002</v>
      </c>
      <c r="EX1364" s="2">
        <v>0</v>
      </c>
      <c r="EY1364" s="2">
        <v>0</v>
      </c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>
        <v>0</v>
      </c>
      <c r="FR1364" s="2">
        <v>0</v>
      </c>
      <c r="FS1364" s="2">
        <v>0</v>
      </c>
      <c r="FT1364" s="2"/>
      <c r="FU1364" s="2"/>
      <c r="FV1364" s="2"/>
      <c r="FW1364" s="2"/>
      <c r="FX1364" s="2">
        <v>87</v>
      </c>
      <c r="FY1364" s="2">
        <v>47</v>
      </c>
      <c r="FZ1364" s="2"/>
      <c r="GA1364" s="2" t="s">
        <v>3</v>
      </c>
      <c r="GB1364" s="2"/>
      <c r="GC1364" s="2"/>
      <c r="GD1364" s="2">
        <v>1</v>
      </c>
      <c r="GE1364" s="2"/>
      <c r="GF1364" s="2">
        <v>939905489</v>
      </c>
      <c r="GG1364" s="2">
        <v>2</v>
      </c>
      <c r="GH1364" s="2">
        <v>1</v>
      </c>
      <c r="GI1364" s="2">
        <v>2</v>
      </c>
      <c r="GJ1364" s="2">
        <v>0</v>
      </c>
      <c r="GK1364" s="2">
        <v>0</v>
      </c>
      <c r="GL1364" s="2">
        <f t="shared" si="1394"/>
        <v>0</v>
      </c>
      <c r="GM1364" s="2">
        <f t="shared" si="1395"/>
        <v>89.05</v>
      </c>
      <c r="GN1364" s="2">
        <f t="shared" si="1396"/>
        <v>89.05</v>
      </c>
      <c r="GO1364" s="2">
        <f t="shared" si="1397"/>
        <v>0</v>
      </c>
      <c r="GP1364" s="2">
        <f t="shared" si="1398"/>
        <v>0</v>
      </c>
      <c r="GQ1364" s="2"/>
      <c r="GR1364" s="2">
        <v>0</v>
      </c>
      <c r="GS1364" s="2">
        <v>3</v>
      </c>
      <c r="GT1364" s="2">
        <v>0</v>
      </c>
      <c r="GU1364" s="2" t="s">
        <v>3</v>
      </c>
      <c r="GV1364" s="2">
        <f t="shared" si="1399"/>
        <v>0</v>
      </c>
      <c r="GW1364" s="2">
        <v>1</v>
      </c>
      <c r="GX1364" s="2">
        <f t="shared" si="1400"/>
        <v>0</v>
      </c>
      <c r="GY1364" s="2"/>
      <c r="GZ1364" s="2"/>
      <c r="HA1364" s="2">
        <v>0</v>
      </c>
      <c r="HB1364" s="2">
        <v>0</v>
      </c>
      <c r="HC1364" s="2">
        <f t="shared" si="1401"/>
        <v>0</v>
      </c>
      <c r="HD1364" s="2"/>
      <c r="HE1364" s="2" t="s">
        <v>3</v>
      </c>
      <c r="HF1364" s="2" t="s">
        <v>3</v>
      </c>
      <c r="HG1364" s="2"/>
      <c r="HH1364" s="2"/>
      <c r="HI1364" s="2"/>
      <c r="HJ1364" s="2"/>
      <c r="HK1364" s="2"/>
      <c r="HL1364" s="2"/>
      <c r="HM1364" s="2" t="s">
        <v>3</v>
      </c>
      <c r="HN1364" s="2" t="s">
        <v>3</v>
      </c>
      <c r="HO1364" s="2" t="s">
        <v>3</v>
      </c>
      <c r="HP1364" s="2" t="s">
        <v>3</v>
      </c>
      <c r="HQ1364" s="2" t="s">
        <v>3</v>
      </c>
      <c r="HR1364" s="2"/>
      <c r="HS1364" s="2">
        <v>0</v>
      </c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>
        <v>0</v>
      </c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</row>
    <row r="1365" spans="1:255" x14ac:dyDescent="0.25">
      <c r="A1365">
        <v>17</v>
      </c>
      <c r="B1365">
        <v>1</v>
      </c>
      <c r="C1365">
        <f>ROW(SmtRes!A1426)</f>
        <v>1426</v>
      </c>
      <c r="D1365">
        <f>ROW(EtalonRes!A1374)</f>
        <v>1374</v>
      </c>
      <c r="E1365" t="s">
        <v>666</v>
      </c>
      <c r="F1365" t="s">
        <v>409</v>
      </c>
      <c r="G1365" t="s">
        <v>410</v>
      </c>
      <c r="H1365" t="s">
        <v>258</v>
      </c>
      <c r="I1365">
        <v>7.0000000000000007E-2</v>
      </c>
      <c r="J1365">
        <v>0</v>
      </c>
      <c r="K1365">
        <v>7.0000000000000007E-2</v>
      </c>
      <c r="O1365">
        <f t="shared" si="1370"/>
        <v>1321.11</v>
      </c>
      <c r="P1365">
        <f t="shared" si="1371"/>
        <v>223.63</v>
      </c>
      <c r="Q1365">
        <f>(ROUND((ROUND((((ET1365*1.25*1.1))*AV1365*I1365),2)*BB1365),2)+ROUND((ROUND(((AE1365-((EU1365*1.25*1.1)))*AV1365*I1365),2)*BS1365),2))</f>
        <v>50.22</v>
      </c>
      <c r="R1365">
        <f t="shared" si="1372"/>
        <v>20.56</v>
      </c>
      <c r="S1365">
        <f t="shared" si="1373"/>
        <v>1047.26</v>
      </c>
      <c r="T1365">
        <f t="shared" si="1374"/>
        <v>0</v>
      </c>
      <c r="U1365">
        <f t="shared" si="1375"/>
        <v>1.6845743145000003</v>
      </c>
      <c r="V1365">
        <f t="shared" si="1376"/>
        <v>0</v>
      </c>
      <c r="W1365">
        <f t="shared" si="1377"/>
        <v>0</v>
      </c>
      <c r="X1365">
        <f t="shared" si="1378"/>
        <v>929</v>
      </c>
      <c r="Y1365">
        <f t="shared" si="1379"/>
        <v>501.88</v>
      </c>
      <c r="AA1365">
        <v>56481267</v>
      </c>
      <c r="AB1365">
        <f t="shared" si="1380"/>
        <v>819.30690000000004</v>
      </c>
      <c r="AC1365">
        <f t="shared" si="1381"/>
        <v>472.83</v>
      </c>
      <c r="AD1365">
        <f>ROUND(((((ET1365*1.25*1.1))-((EU1365*1.25*1.1)))+AE1365),6)</f>
        <v>47.671250000000001</v>
      </c>
      <c r="AE1365">
        <f>ROUND(((EU1365*1.25*1.1)),6)</f>
        <v>5.8987499999999997</v>
      </c>
      <c r="AF1365">
        <f>ROUND(((EV1365*1.15*1.1)),6)</f>
        <v>298.80565000000001</v>
      </c>
      <c r="AG1365">
        <f t="shared" si="1382"/>
        <v>0</v>
      </c>
      <c r="AH1365">
        <f>((EW1365*1.15*1.1))</f>
        <v>22.985050000000005</v>
      </c>
      <c r="AI1365">
        <f>((EX1365*1.25*1.1))</f>
        <v>0</v>
      </c>
      <c r="AJ1365">
        <f t="shared" si="1383"/>
        <v>0</v>
      </c>
      <c r="AK1365">
        <v>743.71</v>
      </c>
      <c r="AL1365">
        <v>472.83</v>
      </c>
      <c r="AM1365">
        <v>34.67</v>
      </c>
      <c r="AN1365">
        <v>4.29</v>
      </c>
      <c r="AO1365">
        <v>236.21</v>
      </c>
      <c r="AP1365">
        <v>0</v>
      </c>
      <c r="AQ1365">
        <v>18.170000000000002</v>
      </c>
      <c r="AR1365">
        <v>0</v>
      </c>
      <c r="AS1365">
        <v>0</v>
      </c>
      <c r="AT1365">
        <v>87</v>
      </c>
      <c r="AU1365">
        <v>47</v>
      </c>
      <c r="AV1365">
        <v>1.0469999999999999</v>
      </c>
      <c r="AW1365">
        <v>1.0189999999999999</v>
      </c>
      <c r="AZ1365">
        <v>1</v>
      </c>
      <c r="BA1365">
        <v>47.82</v>
      </c>
      <c r="BB1365">
        <v>14.39</v>
      </c>
      <c r="BC1365">
        <v>6.63</v>
      </c>
      <c r="BD1365" t="s">
        <v>3</v>
      </c>
      <c r="BE1365" t="s">
        <v>3</v>
      </c>
      <c r="BF1365" t="s">
        <v>3</v>
      </c>
      <c r="BG1365" t="s">
        <v>3</v>
      </c>
      <c r="BH1365">
        <v>0</v>
      </c>
      <c r="BI1365">
        <v>1</v>
      </c>
      <c r="BJ1365" t="s">
        <v>411</v>
      </c>
      <c r="BM1365">
        <v>29</v>
      </c>
      <c r="BN1365">
        <v>0</v>
      </c>
      <c r="BO1365" t="s">
        <v>409</v>
      </c>
      <c r="BP1365">
        <v>1</v>
      </c>
      <c r="BQ1365">
        <v>30</v>
      </c>
      <c r="BR1365">
        <v>0</v>
      </c>
      <c r="BS1365">
        <v>47.82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 t="s">
        <v>3</v>
      </c>
      <c r="BZ1365">
        <v>87</v>
      </c>
      <c r="CA1365">
        <v>47</v>
      </c>
      <c r="CB1365" t="s">
        <v>3</v>
      </c>
      <c r="CE1365">
        <v>30</v>
      </c>
      <c r="CF1365">
        <v>0</v>
      </c>
      <c r="CG1365">
        <v>0</v>
      </c>
      <c r="CM1365">
        <v>0</v>
      </c>
      <c r="CN1365" t="s">
        <v>3</v>
      </c>
      <c r="CO1365">
        <v>0</v>
      </c>
      <c r="CP1365">
        <f t="shared" si="1384"/>
        <v>1321.1100000000001</v>
      </c>
      <c r="CQ1365">
        <f t="shared" si="1385"/>
        <v>3194.4</v>
      </c>
      <c r="CR1365">
        <f>(ROUND((ROUND((((ET1365*1.25*1.1))*AV1365*1),2)*BB1365),2)+ROUND((ROUND(((AE1365-((EU1365*1.25*1.1)))*AV1365*1),2)*BS1365),2))</f>
        <v>718.2</v>
      </c>
      <c r="CS1365">
        <f t="shared" si="1386"/>
        <v>295.52999999999997</v>
      </c>
      <c r="CT1365">
        <f t="shared" si="1387"/>
        <v>14960.49</v>
      </c>
      <c r="CU1365">
        <f t="shared" si="1388"/>
        <v>0</v>
      </c>
      <c r="CV1365">
        <f t="shared" si="1389"/>
        <v>24.065347350000003</v>
      </c>
      <c r="CW1365">
        <f t="shared" si="1390"/>
        <v>0</v>
      </c>
      <c r="CX1365">
        <f t="shared" si="1391"/>
        <v>0</v>
      </c>
      <c r="CY1365">
        <f t="shared" si="1392"/>
        <v>929.00339999999994</v>
      </c>
      <c r="CZ1365">
        <f t="shared" si="1393"/>
        <v>501.87539999999996</v>
      </c>
      <c r="DC1365" t="s">
        <v>3</v>
      </c>
      <c r="DD1365" t="s">
        <v>3</v>
      </c>
      <c r="DE1365" t="s">
        <v>165</v>
      </c>
      <c r="DF1365" t="s">
        <v>165</v>
      </c>
      <c r="DG1365" t="s">
        <v>166</v>
      </c>
      <c r="DH1365" t="s">
        <v>3</v>
      </c>
      <c r="DI1365" t="s">
        <v>166</v>
      </c>
      <c r="DJ1365" t="s">
        <v>165</v>
      </c>
      <c r="DK1365" t="s">
        <v>3</v>
      </c>
      <c r="DL1365" t="s">
        <v>3</v>
      </c>
      <c r="DM1365" t="s">
        <v>3</v>
      </c>
      <c r="DN1365">
        <v>0</v>
      </c>
      <c r="DO1365">
        <v>0</v>
      </c>
      <c r="DP1365">
        <v>1</v>
      </c>
      <c r="DQ1365">
        <v>1</v>
      </c>
      <c r="DU1365">
        <v>1013</v>
      </c>
      <c r="DV1365" t="s">
        <v>258</v>
      </c>
      <c r="DW1365" t="s">
        <v>258</v>
      </c>
      <c r="DX1365">
        <v>1</v>
      </c>
      <c r="DZ1365" t="s">
        <v>3</v>
      </c>
      <c r="EA1365" t="s">
        <v>3</v>
      </c>
      <c r="EB1365" t="s">
        <v>3</v>
      </c>
      <c r="EC1365" t="s">
        <v>3</v>
      </c>
      <c r="EE1365">
        <v>55586465</v>
      </c>
      <c r="EF1365">
        <v>30</v>
      </c>
      <c r="EG1365" t="s">
        <v>117</v>
      </c>
      <c r="EH1365">
        <v>0</v>
      </c>
      <c r="EI1365" t="s">
        <v>3</v>
      </c>
      <c r="EJ1365">
        <v>1</v>
      </c>
      <c r="EK1365">
        <v>29</v>
      </c>
      <c r="EL1365" t="s">
        <v>412</v>
      </c>
      <c r="EM1365" t="s">
        <v>413</v>
      </c>
      <c r="EO1365" t="s">
        <v>52</v>
      </c>
      <c r="EQ1365">
        <v>0</v>
      </c>
      <c r="ER1365">
        <v>743.71</v>
      </c>
      <c r="ES1365">
        <v>472.83</v>
      </c>
      <c r="ET1365">
        <v>34.67</v>
      </c>
      <c r="EU1365">
        <v>4.29</v>
      </c>
      <c r="EV1365">
        <v>236.21</v>
      </c>
      <c r="EW1365">
        <v>18.170000000000002</v>
      </c>
      <c r="EX1365">
        <v>0</v>
      </c>
      <c r="EY1365">
        <v>0</v>
      </c>
      <c r="FQ1365">
        <v>0</v>
      </c>
      <c r="FR1365">
        <v>0</v>
      </c>
      <c r="FS1365">
        <v>0</v>
      </c>
      <c r="FX1365">
        <v>87</v>
      </c>
      <c r="FY1365">
        <v>47</v>
      </c>
      <c r="GA1365" t="s">
        <v>3</v>
      </c>
      <c r="GD1365">
        <v>1</v>
      </c>
      <c r="GF1365">
        <v>939905489</v>
      </c>
      <c r="GG1365">
        <v>2</v>
      </c>
      <c r="GH1365">
        <v>1</v>
      </c>
      <c r="GI1365">
        <v>2</v>
      </c>
      <c r="GJ1365">
        <v>0</v>
      </c>
      <c r="GK1365">
        <v>0</v>
      </c>
      <c r="GL1365">
        <f t="shared" si="1394"/>
        <v>0</v>
      </c>
      <c r="GM1365">
        <f t="shared" si="1395"/>
        <v>2751.99</v>
      </c>
      <c r="GN1365">
        <f t="shared" si="1396"/>
        <v>2751.99</v>
      </c>
      <c r="GO1365">
        <f t="shared" si="1397"/>
        <v>0</v>
      </c>
      <c r="GP1365">
        <f t="shared" si="1398"/>
        <v>0</v>
      </c>
      <c r="GR1365">
        <v>0</v>
      </c>
      <c r="GS1365">
        <v>3</v>
      </c>
      <c r="GT1365">
        <v>0</v>
      </c>
      <c r="GU1365" t="s">
        <v>3</v>
      </c>
      <c r="GV1365">
        <f t="shared" si="1399"/>
        <v>0</v>
      </c>
      <c r="GW1365">
        <v>1</v>
      </c>
      <c r="GX1365">
        <f t="shared" si="1400"/>
        <v>0</v>
      </c>
      <c r="HA1365">
        <v>0</v>
      </c>
      <c r="HB1365">
        <v>0</v>
      </c>
      <c r="HC1365">
        <f t="shared" si="1401"/>
        <v>0</v>
      </c>
      <c r="HE1365" t="s">
        <v>3</v>
      </c>
      <c r="HF1365" t="s">
        <v>3</v>
      </c>
      <c r="HM1365" t="s">
        <v>3</v>
      </c>
      <c r="HN1365" t="s">
        <v>3</v>
      </c>
      <c r="HO1365" t="s">
        <v>3</v>
      </c>
      <c r="HP1365" t="s">
        <v>3</v>
      </c>
      <c r="HQ1365" t="s">
        <v>3</v>
      </c>
      <c r="HS1365">
        <v>0</v>
      </c>
      <c r="IK1365">
        <v>0</v>
      </c>
    </row>
    <row r="1366" spans="1:255" x14ac:dyDescent="0.25">
      <c r="A1366" s="2">
        <v>18</v>
      </c>
      <c r="B1366" s="2">
        <v>1</v>
      </c>
      <c r="C1366" s="2">
        <v>1417</v>
      </c>
      <c r="D1366" s="2"/>
      <c r="E1366" s="2" t="s">
        <v>667</v>
      </c>
      <c r="F1366" s="2" t="s">
        <v>415</v>
      </c>
      <c r="G1366" s="2" t="s">
        <v>416</v>
      </c>
      <c r="H1366" s="2" t="s">
        <v>158</v>
      </c>
      <c r="I1366" s="2">
        <f>I1364*J1366</f>
        <v>6.8599999999999994E-2</v>
      </c>
      <c r="J1366" s="2">
        <v>0.97999999999999987</v>
      </c>
      <c r="K1366" s="2">
        <v>0.98</v>
      </c>
      <c r="L1366" s="2"/>
      <c r="M1366" s="2"/>
      <c r="N1366" s="2"/>
      <c r="O1366" s="2">
        <f t="shared" si="1370"/>
        <v>127.31</v>
      </c>
      <c r="P1366" s="2">
        <f t="shared" si="1371"/>
        <v>127.31</v>
      </c>
      <c r="Q1366" s="2">
        <f>(ROUND((ROUND(((ET1366)*AV1366*I1366),2)*BB1366),2)+ROUND((ROUND(((AE1366-(EU1366))*AV1366*I1366),2)*BS1366),2))</f>
        <v>0</v>
      </c>
      <c r="R1366" s="2">
        <f t="shared" si="1372"/>
        <v>0</v>
      </c>
      <c r="S1366" s="2">
        <f t="shared" si="1373"/>
        <v>0</v>
      </c>
      <c r="T1366" s="2">
        <f t="shared" si="1374"/>
        <v>0</v>
      </c>
      <c r="U1366" s="2">
        <f t="shared" si="1375"/>
        <v>0</v>
      </c>
      <c r="V1366" s="2">
        <f t="shared" si="1376"/>
        <v>0</v>
      </c>
      <c r="W1366" s="2">
        <f t="shared" si="1377"/>
        <v>0</v>
      </c>
      <c r="X1366" s="2">
        <f t="shared" si="1378"/>
        <v>0</v>
      </c>
      <c r="Y1366" s="2">
        <f t="shared" si="1379"/>
        <v>0</v>
      </c>
      <c r="Z1366" s="2"/>
      <c r="AA1366" s="2">
        <v>56481265</v>
      </c>
      <c r="AB1366" s="2">
        <f t="shared" si="1380"/>
        <v>1821.25</v>
      </c>
      <c r="AC1366" s="2">
        <f t="shared" si="1381"/>
        <v>1821.25</v>
      </c>
      <c r="AD1366" s="2">
        <f>ROUND((((ET1366)-(EU1366))+AE1366),6)</f>
        <v>0</v>
      </c>
      <c r="AE1366" s="2">
        <f>ROUND((EU1366),6)</f>
        <v>0</v>
      </c>
      <c r="AF1366" s="2">
        <f>ROUND((EV1366),6)</f>
        <v>0</v>
      </c>
      <c r="AG1366" s="2">
        <f t="shared" si="1382"/>
        <v>0</v>
      </c>
      <c r="AH1366" s="2">
        <f>(EW1366)</f>
        <v>0</v>
      </c>
      <c r="AI1366" s="2">
        <f>(EX1366)</f>
        <v>0</v>
      </c>
      <c r="AJ1366" s="2">
        <f t="shared" si="1383"/>
        <v>0</v>
      </c>
      <c r="AK1366" s="2">
        <v>1821.25</v>
      </c>
      <c r="AL1366" s="2">
        <v>1821.25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87</v>
      </c>
      <c r="AU1366" s="2">
        <v>47</v>
      </c>
      <c r="AV1366" s="2">
        <v>1</v>
      </c>
      <c r="AW1366" s="2">
        <v>1.0189999999999999</v>
      </c>
      <c r="AX1366" s="2"/>
      <c r="AY1366" s="2"/>
      <c r="AZ1366" s="2">
        <v>1</v>
      </c>
      <c r="BA1366" s="2">
        <v>1</v>
      </c>
      <c r="BB1366" s="2">
        <v>1</v>
      </c>
      <c r="BC1366" s="2">
        <v>1</v>
      </c>
      <c r="BD1366" s="2" t="s">
        <v>3</v>
      </c>
      <c r="BE1366" s="2" t="s">
        <v>3</v>
      </c>
      <c r="BF1366" s="2" t="s">
        <v>3</v>
      </c>
      <c r="BG1366" s="2" t="s">
        <v>3</v>
      </c>
      <c r="BH1366" s="2">
        <v>3</v>
      </c>
      <c r="BI1366" s="2">
        <v>1</v>
      </c>
      <c r="BJ1366" s="2" t="s">
        <v>417</v>
      </c>
      <c r="BK1366" s="2"/>
      <c r="BL1366" s="2"/>
      <c r="BM1366" s="2">
        <v>29</v>
      </c>
      <c r="BN1366" s="2">
        <v>0</v>
      </c>
      <c r="BO1366" s="2" t="s">
        <v>3</v>
      </c>
      <c r="BP1366" s="2">
        <v>0</v>
      </c>
      <c r="BQ1366" s="2">
        <v>30</v>
      </c>
      <c r="BR1366" s="2">
        <v>0</v>
      </c>
      <c r="BS1366" s="2">
        <v>1</v>
      </c>
      <c r="BT1366" s="2">
        <v>1</v>
      </c>
      <c r="BU1366" s="2">
        <v>1</v>
      </c>
      <c r="BV1366" s="2">
        <v>1</v>
      </c>
      <c r="BW1366" s="2">
        <v>1</v>
      </c>
      <c r="BX1366" s="2">
        <v>1</v>
      </c>
      <c r="BY1366" s="2" t="s">
        <v>3</v>
      </c>
      <c r="BZ1366" s="2">
        <v>87</v>
      </c>
      <c r="CA1366" s="2">
        <v>47</v>
      </c>
      <c r="CB1366" s="2" t="s">
        <v>3</v>
      </c>
      <c r="CC1366" s="2"/>
      <c r="CD1366" s="2"/>
      <c r="CE1366" s="2">
        <v>30</v>
      </c>
      <c r="CF1366" s="2">
        <v>0</v>
      </c>
      <c r="CG1366" s="2">
        <v>0</v>
      </c>
      <c r="CH1366" s="2"/>
      <c r="CI1366" s="2"/>
      <c r="CJ1366" s="2"/>
      <c r="CK1366" s="2"/>
      <c r="CL1366" s="2"/>
      <c r="CM1366" s="2">
        <v>0</v>
      </c>
      <c r="CN1366" s="2" t="s">
        <v>3</v>
      </c>
      <c r="CO1366" s="2">
        <v>0</v>
      </c>
      <c r="CP1366" s="2">
        <f t="shared" si="1384"/>
        <v>127.31</v>
      </c>
      <c r="CQ1366" s="2">
        <f t="shared" si="1385"/>
        <v>1855.85</v>
      </c>
      <c r="CR1366" s="2">
        <f>(ROUND((ROUND(((ET1366)*AV1366*1),2)*BB1366),2)+ROUND((ROUND(((AE1366-(EU1366))*AV1366*1),2)*BS1366),2))</f>
        <v>0</v>
      </c>
      <c r="CS1366" s="2">
        <f t="shared" si="1386"/>
        <v>0</v>
      </c>
      <c r="CT1366" s="2">
        <f t="shared" si="1387"/>
        <v>0</v>
      </c>
      <c r="CU1366" s="2">
        <f t="shared" si="1388"/>
        <v>0</v>
      </c>
      <c r="CV1366" s="2">
        <f t="shared" si="1389"/>
        <v>0</v>
      </c>
      <c r="CW1366" s="2">
        <f t="shared" si="1390"/>
        <v>0</v>
      </c>
      <c r="CX1366" s="2">
        <f t="shared" si="1391"/>
        <v>0</v>
      </c>
      <c r="CY1366" s="2">
        <f t="shared" si="1392"/>
        <v>0</v>
      </c>
      <c r="CZ1366" s="2">
        <f t="shared" si="1393"/>
        <v>0</v>
      </c>
      <c r="DA1366" s="2"/>
      <c r="DB1366" s="2"/>
      <c r="DC1366" s="2" t="s">
        <v>3</v>
      </c>
      <c r="DD1366" s="2" t="s">
        <v>3</v>
      </c>
      <c r="DE1366" s="2" t="s">
        <v>3</v>
      </c>
      <c r="DF1366" s="2" t="s">
        <v>3</v>
      </c>
      <c r="DG1366" s="2" t="s">
        <v>3</v>
      </c>
      <c r="DH1366" s="2" t="s">
        <v>3</v>
      </c>
      <c r="DI1366" s="2" t="s">
        <v>3</v>
      </c>
      <c r="DJ1366" s="2" t="s">
        <v>3</v>
      </c>
      <c r="DK1366" s="2" t="s">
        <v>3</v>
      </c>
      <c r="DL1366" s="2" t="s">
        <v>3</v>
      </c>
      <c r="DM1366" s="2" t="s">
        <v>3</v>
      </c>
      <c r="DN1366" s="2">
        <v>0</v>
      </c>
      <c r="DO1366" s="2">
        <v>0</v>
      </c>
      <c r="DP1366" s="2">
        <v>1</v>
      </c>
      <c r="DQ1366" s="2">
        <v>1</v>
      </c>
      <c r="DR1366" s="2"/>
      <c r="DS1366" s="2"/>
      <c r="DT1366" s="2"/>
      <c r="DU1366" s="2">
        <v>1007</v>
      </c>
      <c r="DV1366" s="2" t="s">
        <v>158</v>
      </c>
      <c r="DW1366" s="2" t="s">
        <v>158</v>
      </c>
      <c r="DX1366" s="2">
        <v>1</v>
      </c>
      <c r="DY1366" s="2"/>
      <c r="DZ1366" s="2" t="s">
        <v>3</v>
      </c>
      <c r="EA1366" s="2" t="s">
        <v>3</v>
      </c>
      <c r="EB1366" s="2" t="s">
        <v>3</v>
      </c>
      <c r="EC1366" s="2" t="s">
        <v>3</v>
      </c>
      <c r="ED1366" s="2"/>
      <c r="EE1366" s="2">
        <v>55586465</v>
      </c>
      <c r="EF1366" s="2">
        <v>30</v>
      </c>
      <c r="EG1366" s="2" t="s">
        <v>117</v>
      </c>
      <c r="EH1366" s="2">
        <v>0</v>
      </c>
      <c r="EI1366" s="2" t="s">
        <v>3</v>
      </c>
      <c r="EJ1366" s="2">
        <v>1</v>
      </c>
      <c r="EK1366" s="2">
        <v>29</v>
      </c>
      <c r="EL1366" s="2" t="s">
        <v>412</v>
      </c>
      <c r="EM1366" s="2" t="s">
        <v>413</v>
      </c>
      <c r="EN1366" s="2"/>
      <c r="EO1366" s="2" t="s">
        <v>3</v>
      </c>
      <c r="EP1366" s="2"/>
      <c r="EQ1366" s="2">
        <v>0</v>
      </c>
      <c r="ER1366" s="2">
        <v>1821.25</v>
      </c>
      <c r="ES1366" s="2">
        <v>1821.25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>
        <v>0</v>
      </c>
      <c r="FR1366" s="2">
        <v>0</v>
      </c>
      <c r="FS1366" s="2">
        <v>0</v>
      </c>
      <c r="FT1366" s="2"/>
      <c r="FU1366" s="2"/>
      <c r="FV1366" s="2"/>
      <c r="FW1366" s="2"/>
      <c r="FX1366" s="2">
        <v>87</v>
      </c>
      <c r="FY1366" s="2">
        <v>47</v>
      </c>
      <c r="FZ1366" s="2"/>
      <c r="GA1366" s="2" t="s">
        <v>3</v>
      </c>
      <c r="GB1366" s="2"/>
      <c r="GC1366" s="2"/>
      <c r="GD1366" s="2">
        <v>1</v>
      </c>
      <c r="GE1366" s="2"/>
      <c r="GF1366" s="2">
        <v>-482484867</v>
      </c>
      <c r="GG1366" s="2">
        <v>2</v>
      </c>
      <c r="GH1366" s="2">
        <v>1</v>
      </c>
      <c r="GI1366" s="2">
        <v>-2</v>
      </c>
      <c r="GJ1366" s="2">
        <v>0</v>
      </c>
      <c r="GK1366" s="2">
        <v>0</v>
      </c>
      <c r="GL1366" s="2">
        <f t="shared" si="1394"/>
        <v>0</v>
      </c>
      <c r="GM1366" s="2">
        <f t="shared" si="1395"/>
        <v>127.31</v>
      </c>
      <c r="GN1366" s="2">
        <f t="shared" si="1396"/>
        <v>127.31</v>
      </c>
      <c r="GO1366" s="2">
        <f t="shared" si="1397"/>
        <v>0</v>
      </c>
      <c r="GP1366" s="2">
        <f t="shared" si="1398"/>
        <v>0</v>
      </c>
      <c r="GQ1366" s="2"/>
      <c r="GR1366" s="2">
        <v>0</v>
      </c>
      <c r="GS1366" s="2">
        <v>3</v>
      </c>
      <c r="GT1366" s="2">
        <v>0</v>
      </c>
      <c r="GU1366" s="2" t="s">
        <v>3</v>
      </c>
      <c r="GV1366" s="2">
        <f t="shared" si="1399"/>
        <v>0</v>
      </c>
      <c r="GW1366" s="2">
        <v>1</v>
      </c>
      <c r="GX1366" s="2">
        <f t="shared" si="1400"/>
        <v>0</v>
      </c>
      <c r="GY1366" s="2"/>
      <c r="GZ1366" s="2"/>
      <c r="HA1366" s="2">
        <v>0</v>
      </c>
      <c r="HB1366" s="2">
        <v>0</v>
      </c>
      <c r="HC1366" s="2">
        <f t="shared" si="1401"/>
        <v>0</v>
      </c>
      <c r="HD1366" s="2"/>
      <c r="HE1366" s="2" t="s">
        <v>3</v>
      </c>
      <c r="HF1366" s="2" t="s">
        <v>3</v>
      </c>
      <c r="HG1366" s="2"/>
      <c r="HH1366" s="2"/>
      <c r="HI1366" s="2"/>
      <c r="HJ1366" s="2"/>
      <c r="HK1366" s="2"/>
      <c r="HL1366" s="2"/>
      <c r="HM1366" s="2" t="s">
        <v>3</v>
      </c>
      <c r="HN1366" s="2" t="s">
        <v>3</v>
      </c>
      <c r="HO1366" s="2" t="s">
        <v>3</v>
      </c>
      <c r="HP1366" s="2" t="s">
        <v>3</v>
      </c>
      <c r="HQ1366" s="2" t="s">
        <v>3</v>
      </c>
      <c r="HR1366" s="2"/>
      <c r="HS1366" s="2">
        <v>0</v>
      </c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>
        <v>0</v>
      </c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</row>
    <row r="1367" spans="1:255" x14ac:dyDescent="0.25">
      <c r="A1367">
        <v>18</v>
      </c>
      <c r="B1367">
        <v>1</v>
      </c>
      <c r="C1367">
        <v>1426</v>
      </c>
      <c r="E1367" t="s">
        <v>667</v>
      </c>
      <c r="F1367" t="s">
        <v>415</v>
      </c>
      <c r="G1367" t="s">
        <v>416</v>
      </c>
      <c r="H1367" t="s">
        <v>158</v>
      </c>
      <c r="I1367">
        <f>I1365*J1367</f>
        <v>6.8599999999999994E-2</v>
      </c>
      <c r="J1367">
        <v>0.97999999999999987</v>
      </c>
      <c r="K1367">
        <v>0.98</v>
      </c>
      <c r="O1367">
        <f t="shared" si="1370"/>
        <v>558.89</v>
      </c>
      <c r="P1367">
        <f t="shared" si="1371"/>
        <v>558.89</v>
      </c>
      <c r="Q1367">
        <f>(ROUND((ROUND(((ET1367)*AV1367*I1367),2)*BB1367),2)+ROUND((ROUND(((AE1367-(EU1367))*AV1367*I1367),2)*BS1367),2))</f>
        <v>0</v>
      </c>
      <c r="R1367">
        <f t="shared" si="1372"/>
        <v>0</v>
      </c>
      <c r="S1367">
        <f t="shared" si="1373"/>
        <v>0</v>
      </c>
      <c r="T1367">
        <f t="shared" si="1374"/>
        <v>0</v>
      </c>
      <c r="U1367">
        <f t="shared" si="1375"/>
        <v>0</v>
      </c>
      <c r="V1367">
        <f t="shared" si="1376"/>
        <v>0</v>
      </c>
      <c r="W1367">
        <f t="shared" si="1377"/>
        <v>0</v>
      </c>
      <c r="X1367">
        <f t="shared" si="1378"/>
        <v>0</v>
      </c>
      <c r="Y1367">
        <f t="shared" si="1379"/>
        <v>0</v>
      </c>
      <c r="AA1367">
        <v>56481267</v>
      </c>
      <c r="AB1367">
        <f t="shared" si="1380"/>
        <v>1821.25</v>
      </c>
      <c r="AC1367">
        <f t="shared" si="1381"/>
        <v>1821.25</v>
      </c>
      <c r="AD1367">
        <f>ROUND((((ET1367)-(EU1367))+AE1367),6)</f>
        <v>0</v>
      </c>
      <c r="AE1367">
        <f>ROUND((EU1367),6)</f>
        <v>0</v>
      </c>
      <c r="AF1367">
        <f>ROUND((EV1367),6)</f>
        <v>0</v>
      </c>
      <c r="AG1367">
        <f t="shared" si="1382"/>
        <v>0</v>
      </c>
      <c r="AH1367">
        <f>(EW1367)</f>
        <v>0</v>
      </c>
      <c r="AI1367">
        <f>(EX1367)</f>
        <v>0</v>
      </c>
      <c r="AJ1367">
        <f t="shared" si="1383"/>
        <v>0</v>
      </c>
      <c r="AK1367">
        <v>1821.25</v>
      </c>
      <c r="AL1367">
        <v>1821.25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87</v>
      </c>
      <c r="AU1367">
        <v>47</v>
      </c>
      <c r="AV1367">
        <v>1</v>
      </c>
      <c r="AW1367">
        <v>1.0189999999999999</v>
      </c>
      <c r="AZ1367">
        <v>1</v>
      </c>
      <c r="BA1367">
        <v>1</v>
      </c>
      <c r="BB1367">
        <v>1</v>
      </c>
      <c r="BC1367">
        <v>4.3899999999999997</v>
      </c>
      <c r="BD1367" t="s">
        <v>3</v>
      </c>
      <c r="BE1367" t="s">
        <v>3</v>
      </c>
      <c r="BF1367" t="s">
        <v>3</v>
      </c>
      <c r="BG1367" t="s">
        <v>3</v>
      </c>
      <c r="BH1367">
        <v>3</v>
      </c>
      <c r="BI1367">
        <v>1</v>
      </c>
      <c r="BJ1367" t="s">
        <v>417</v>
      </c>
      <c r="BM1367">
        <v>29</v>
      </c>
      <c r="BN1367">
        <v>0</v>
      </c>
      <c r="BO1367" t="s">
        <v>415</v>
      </c>
      <c r="BP1367">
        <v>1</v>
      </c>
      <c r="BQ1367">
        <v>30</v>
      </c>
      <c r="BR1367">
        <v>0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 t="s">
        <v>3</v>
      </c>
      <c r="BZ1367">
        <v>87</v>
      </c>
      <c r="CA1367">
        <v>47</v>
      </c>
      <c r="CB1367" t="s">
        <v>3</v>
      </c>
      <c r="CE1367">
        <v>30</v>
      </c>
      <c r="CF1367">
        <v>0</v>
      </c>
      <c r="CG1367">
        <v>0</v>
      </c>
      <c r="CM1367">
        <v>0</v>
      </c>
      <c r="CN1367" t="s">
        <v>3</v>
      </c>
      <c r="CO1367">
        <v>0</v>
      </c>
      <c r="CP1367">
        <f t="shared" si="1384"/>
        <v>558.89</v>
      </c>
      <c r="CQ1367">
        <f t="shared" si="1385"/>
        <v>8147.18</v>
      </c>
      <c r="CR1367">
        <f>(ROUND((ROUND(((ET1367)*AV1367*1),2)*BB1367),2)+ROUND((ROUND(((AE1367-(EU1367))*AV1367*1),2)*BS1367),2))</f>
        <v>0</v>
      </c>
      <c r="CS1367">
        <f t="shared" si="1386"/>
        <v>0</v>
      </c>
      <c r="CT1367">
        <f t="shared" si="1387"/>
        <v>0</v>
      </c>
      <c r="CU1367">
        <f t="shared" si="1388"/>
        <v>0</v>
      </c>
      <c r="CV1367">
        <f t="shared" si="1389"/>
        <v>0</v>
      </c>
      <c r="CW1367">
        <f t="shared" si="1390"/>
        <v>0</v>
      </c>
      <c r="CX1367">
        <f t="shared" si="1391"/>
        <v>0</v>
      </c>
      <c r="CY1367">
        <f t="shared" si="1392"/>
        <v>0</v>
      </c>
      <c r="CZ1367">
        <f t="shared" si="1393"/>
        <v>0</v>
      </c>
      <c r="DC1367" t="s">
        <v>3</v>
      </c>
      <c r="DD1367" t="s">
        <v>3</v>
      </c>
      <c r="DE1367" t="s">
        <v>3</v>
      </c>
      <c r="DF1367" t="s">
        <v>3</v>
      </c>
      <c r="DG1367" t="s">
        <v>3</v>
      </c>
      <c r="DH1367" t="s">
        <v>3</v>
      </c>
      <c r="DI1367" t="s">
        <v>3</v>
      </c>
      <c r="DJ1367" t="s">
        <v>3</v>
      </c>
      <c r="DK1367" t="s">
        <v>3</v>
      </c>
      <c r="DL1367" t="s">
        <v>3</v>
      </c>
      <c r="DM1367" t="s">
        <v>3</v>
      </c>
      <c r="DN1367">
        <v>0</v>
      </c>
      <c r="DO1367">
        <v>0</v>
      </c>
      <c r="DP1367">
        <v>1</v>
      </c>
      <c r="DQ1367">
        <v>1</v>
      </c>
      <c r="DU1367">
        <v>1007</v>
      </c>
      <c r="DV1367" t="s">
        <v>158</v>
      </c>
      <c r="DW1367" t="s">
        <v>158</v>
      </c>
      <c r="DX1367">
        <v>1</v>
      </c>
      <c r="DZ1367" t="s">
        <v>3</v>
      </c>
      <c r="EA1367" t="s">
        <v>3</v>
      </c>
      <c r="EB1367" t="s">
        <v>3</v>
      </c>
      <c r="EC1367" t="s">
        <v>3</v>
      </c>
      <c r="EE1367">
        <v>55586465</v>
      </c>
      <c r="EF1367">
        <v>30</v>
      </c>
      <c r="EG1367" t="s">
        <v>117</v>
      </c>
      <c r="EH1367">
        <v>0</v>
      </c>
      <c r="EI1367" t="s">
        <v>3</v>
      </c>
      <c r="EJ1367">
        <v>1</v>
      </c>
      <c r="EK1367">
        <v>29</v>
      </c>
      <c r="EL1367" t="s">
        <v>412</v>
      </c>
      <c r="EM1367" t="s">
        <v>413</v>
      </c>
      <c r="EO1367" t="s">
        <v>3</v>
      </c>
      <c r="EQ1367">
        <v>0</v>
      </c>
      <c r="ER1367">
        <v>1821.25</v>
      </c>
      <c r="ES1367">
        <v>1821.25</v>
      </c>
      <c r="ET1367">
        <v>0</v>
      </c>
      <c r="EU1367">
        <v>0</v>
      </c>
      <c r="EV1367">
        <v>0</v>
      </c>
      <c r="EW1367">
        <v>0</v>
      </c>
      <c r="EX1367">
        <v>0</v>
      </c>
      <c r="FQ1367">
        <v>0</v>
      </c>
      <c r="FR1367">
        <v>0</v>
      </c>
      <c r="FS1367">
        <v>0</v>
      </c>
      <c r="FX1367">
        <v>87</v>
      </c>
      <c r="FY1367">
        <v>47</v>
      </c>
      <c r="GA1367" t="s">
        <v>3</v>
      </c>
      <c r="GD1367">
        <v>1</v>
      </c>
      <c r="GF1367">
        <v>-482484867</v>
      </c>
      <c r="GG1367">
        <v>2</v>
      </c>
      <c r="GH1367">
        <v>1</v>
      </c>
      <c r="GI1367">
        <v>2</v>
      </c>
      <c r="GJ1367">
        <v>0</v>
      </c>
      <c r="GK1367">
        <v>0</v>
      </c>
      <c r="GL1367">
        <f t="shared" si="1394"/>
        <v>0</v>
      </c>
      <c r="GM1367">
        <f t="shared" si="1395"/>
        <v>558.89</v>
      </c>
      <c r="GN1367">
        <f t="shared" si="1396"/>
        <v>558.89</v>
      </c>
      <c r="GO1367">
        <f t="shared" si="1397"/>
        <v>0</v>
      </c>
      <c r="GP1367">
        <f t="shared" si="1398"/>
        <v>0</v>
      </c>
      <c r="GR1367">
        <v>0</v>
      </c>
      <c r="GS1367">
        <v>3</v>
      </c>
      <c r="GT1367">
        <v>0</v>
      </c>
      <c r="GU1367" t="s">
        <v>3</v>
      </c>
      <c r="GV1367">
        <f t="shared" si="1399"/>
        <v>0</v>
      </c>
      <c r="GW1367">
        <v>1</v>
      </c>
      <c r="GX1367">
        <f t="shared" si="1400"/>
        <v>0</v>
      </c>
      <c r="HA1367">
        <v>0</v>
      </c>
      <c r="HB1367">
        <v>0</v>
      </c>
      <c r="HC1367">
        <f t="shared" si="1401"/>
        <v>0</v>
      </c>
      <c r="HE1367" t="s">
        <v>3</v>
      </c>
      <c r="HF1367" t="s">
        <v>3</v>
      </c>
      <c r="HM1367" t="s">
        <v>3</v>
      </c>
      <c r="HN1367" t="s">
        <v>3</v>
      </c>
      <c r="HO1367" t="s">
        <v>3</v>
      </c>
      <c r="HP1367" t="s">
        <v>3</v>
      </c>
      <c r="HQ1367" t="s">
        <v>3</v>
      </c>
      <c r="HS1367">
        <v>0</v>
      </c>
      <c r="IK1367">
        <v>0</v>
      </c>
    </row>
    <row r="1368" spans="1:255" x14ac:dyDescent="0.25">
      <c r="A1368" s="2">
        <v>19</v>
      </c>
      <c r="B1368" s="2">
        <v>1</v>
      </c>
      <c r="C1368" s="2"/>
      <c r="D1368" s="2"/>
      <c r="E1368" s="2"/>
      <c r="F1368" s="2" t="s">
        <v>3</v>
      </c>
      <c r="G1368" s="2" t="s">
        <v>668</v>
      </c>
      <c r="H1368" s="2" t="s">
        <v>3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>
        <v>1</v>
      </c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>
        <v>0</v>
      </c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</row>
    <row r="1369" spans="1:255" x14ac:dyDescent="0.25">
      <c r="A1369" s="2">
        <v>17</v>
      </c>
      <c r="B1369" s="2">
        <v>1</v>
      </c>
      <c r="C1369" s="2">
        <f>ROW(SmtRes!A1445)</f>
        <v>1445</v>
      </c>
      <c r="D1369" s="2">
        <f>ROW(EtalonRes!A1391)</f>
        <v>1391</v>
      </c>
      <c r="E1369" s="2" t="s">
        <v>669</v>
      </c>
      <c r="F1369" s="2" t="s">
        <v>650</v>
      </c>
      <c r="G1369" s="2" t="s">
        <v>651</v>
      </c>
      <c r="H1369" s="2" t="s">
        <v>231</v>
      </c>
      <c r="I1369" s="2">
        <f>ROUND(3.7/100,9)</f>
        <v>3.6999999999999998E-2</v>
      </c>
      <c r="J1369" s="2">
        <v>0</v>
      </c>
      <c r="K1369" s="2">
        <f>ROUND(3.7/100,9)</f>
        <v>3.6999999999999998E-2</v>
      </c>
      <c r="L1369" s="2"/>
      <c r="M1369" s="2"/>
      <c r="N1369" s="2"/>
      <c r="O1369" s="2">
        <f t="shared" ref="O1369:O1382" si="1409">ROUND(CP1369,2)</f>
        <v>1808.65</v>
      </c>
      <c r="P1369" s="2">
        <f t="shared" ref="P1369:P1382" si="1410">ROUND((ROUND((AC1369*AW1369*I1369),2)*BC1369),2)</f>
        <v>866.94</v>
      </c>
      <c r="Q1369" s="2">
        <f>(ROUND((ROUND((((ET1369*1.25*1.1))*AV1369*I1369),2)*BB1369),2)+ROUND((ROUND(((AE1369-((EU1369*1.25*1.1)))*AV1369*I1369),2)*BS1369),2))</f>
        <v>132.31</v>
      </c>
      <c r="R1369" s="2">
        <f t="shared" ref="R1369:R1382" si="1411">ROUND((ROUND((AE1369*AV1369*I1369),2)*BS1369),2)</f>
        <v>2.52</v>
      </c>
      <c r="S1369" s="2">
        <f t="shared" ref="S1369:S1382" si="1412">ROUND((ROUND((AF1369*AV1369*I1369),2)*BA1369),2)</f>
        <v>809.4</v>
      </c>
      <c r="T1369" s="2">
        <f t="shared" ref="T1369:T1382" si="1413">ROUND(CU1369*I1369,2)</f>
        <v>0</v>
      </c>
      <c r="U1369" s="2">
        <f t="shared" ref="U1369:U1382" si="1414">CV1369*I1369</f>
        <v>70.566962399999994</v>
      </c>
      <c r="V1369" s="2">
        <f t="shared" ref="V1369:V1382" si="1415">CW1369*I1369</f>
        <v>0</v>
      </c>
      <c r="W1369" s="2">
        <f t="shared" ref="W1369:W1382" si="1416">ROUND(CX1369*I1369,2)</f>
        <v>0</v>
      </c>
      <c r="X1369" s="2">
        <f t="shared" ref="X1369:X1382" si="1417">ROUND(CY1369,2)</f>
        <v>746.97</v>
      </c>
      <c r="Y1369" s="2">
        <f t="shared" ref="Y1369:Y1382" si="1418">ROUND(CZ1369,2)</f>
        <v>397.84</v>
      </c>
      <c r="Z1369" s="2"/>
      <c r="AA1369" s="2">
        <v>56481265</v>
      </c>
      <c r="AB1369" s="2">
        <f t="shared" ref="AB1369:AB1382" si="1419">ROUND((AC1369+AD1369+AF1369),6)</f>
        <v>47235.646999999997</v>
      </c>
      <c r="AC1369" s="2">
        <f t="shared" ref="AC1369:AC1382" si="1420">ROUND((ES1369),6)</f>
        <v>22926.560000000001</v>
      </c>
      <c r="AD1369" s="2">
        <f>ROUND(((((ET1369*1.25*1.1))-((EU1369*1.25*1.1)))+AE1369),6)</f>
        <v>3415.335</v>
      </c>
      <c r="AE1369" s="2">
        <f>ROUND(((EU1369*1.25*1.1)),6)</f>
        <v>65.147499999999994</v>
      </c>
      <c r="AF1369" s="2">
        <f>ROUND(((EV1369*1.15*1.1)),6)</f>
        <v>20893.752</v>
      </c>
      <c r="AG1369" s="2">
        <f t="shared" ref="AG1369:AG1382" si="1421">ROUND((AP1369),6)</f>
        <v>0</v>
      </c>
      <c r="AH1369" s="2">
        <f>((EW1369*1.15*1.1))</f>
        <v>1821.6</v>
      </c>
      <c r="AI1369" s="2">
        <f>((EX1369*1.25*1.1))</f>
        <v>0</v>
      </c>
      <c r="AJ1369" s="2">
        <f t="shared" ref="AJ1369:AJ1382" si="1422">(AS1369)</f>
        <v>0</v>
      </c>
      <c r="AK1369" s="2">
        <v>41927.24</v>
      </c>
      <c r="AL1369" s="2">
        <v>22926.560000000001</v>
      </c>
      <c r="AM1369" s="2">
        <v>2483.88</v>
      </c>
      <c r="AN1369" s="2">
        <v>47.38</v>
      </c>
      <c r="AO1369" s="2">
        <v>16516.8</v>
      </c>
      <c r="AP1369" s="2">
        <v>0</v>
      </c>
      <c r="AQ1369" s="2">
        <v>1440</v>
      </c>
      <c r="AR1369" s="2">
        <v>0</v>
      </c>
      <c r="AS1369" s="2">
        <v>0</v>
      </c>
      <c r="AT1369" s="2">
        <v>92</v>
      </c>
      <c r="AU1369" s="2">
        <v>49</v>
      </c>
      <c r="AV1369" s="2">
        <v>1.0469999999999999</v>
      </c>
      <c r="AW1369" s="2">
        <v>1.022</v>
      </c>
      <c r="AX1369" s="2"/>
      <c r="AY1369" s="2"/>
      <c r="AZ1369" s="2">
        <v>1</v>
      </c>
      <c r="BA1369" s="2">
        <v>1</v>
      </c>
      <c r="BB1369" s="2">
        <v>1</v>
      </c>
      <c r="BC1369" s="2">
        <v>1</v>
      </c>
      <c r="BD1369" s="2" t="s">
        <v>3</v>
      </c>
      <c r="BE1369" s="2" t="s">
        <v>3</v>
      </c>
      <c r="BF1369" s="2" t="s">
        <v>3</v>
      </c>
      <c r="BG1369" s="2" t="s">
        <v>3</v>
      </c>
      <c r="BH1369" s="2">
        <v>0</v>
      </c>
      <c r="BI1369" s="2">
        <v>1</v>
      </c>
      <c r="BJ1369" s="2" t="s">
        <v>652</v>
      </c>
      <c r="BK1369" s="2"/>
      <c r="BL1369" s="2"/>
      <c r="BM1369" s="2">
        <v>8</v>
      </c>
      <c r="BN1369" s="2">
        <v>0</v>
      </c>
      <c r="BO1369" s="2" t="s">
        <v>650</v>
      </c>
      <c r="BP1369" s="2">
        <v>1</v>
      </c>
      <c r="BQ1369" s="2">
        <v>30</v>
      </c>
      <c r="BR1369" s="2">
        <v>0</v>
      </c>
      <c r="BS1369" s="2">
        <v>1</v>
      </c>
      <c r="BT1369" s="2">
        <v>1</v>
      </c>
      <c r="BU1369" s="2">
        <v>1</v>
      </c>
      <c r="BV1369" s="2">
        <v>1</v>
      </c>
      <c r="BW1369" s="2">
        <v>1</v>
      </c>
      <c r="BX1369" s="2">
        <v>1</v>
      </c>
      <c r="BY1369" s="2" t="s">
        <v>3</v>
      </c>
      <c r="BZ1369" s="2">
        <v>92</v>
      </c>
      <c r="CA1369" s="2">
        <v>49</v>
      </c>
      <c r="CB1369" s="2" t="s">
        <v>3</v>
      </c>
      <c r="CC1369" s="2"/>
      <c r="CD1369" s="2"/>
      <c r="CE1369" s="2">
        <v>30</v>
      </c>
      <c r="CF1369" s="2">
        <v>0</v>
      </c>
      <c r="CG1369" s="2">
        <v>0</v>
      </c>
      <c r="CH1369" s="2"/>
      <c r="CI1369" s="2"/>
      <c r="CJ1369" s="2"/>
      <c r="CK1369" s="2"/>
      <c r="CL1369" s="2"/>
      <c r="CM1369" s="2">
        <v>0</v>
      </c>
      <c r="CN1369" s="2" t="s">
        <v>3</v>
      </c>
      <c r="CO1369" s="2">
        <v>0</v>
      </c>
      <c r="CP1369" s="2">
        <f t="shared" ref="CP1369:CP1382" si="1423">(P1369+Q1369+S1369)</f>
        <v>1808.65</v>
      </c>
      <c r="CQ1369" s="2">
        <f t="shared" ref="CQ1369:CQ1382" si="1424">ROUND((ROUND((AC1369*AW1369*1),2)*BC1369),2)</f>
        <v>23430.94</v>
      </c>
      <c r="CR1369" s="2">
        <f>(ROUND((ROUND((((ET1369*1.25*1.1))*AV1369*1),2)*BB1369),2)+ROUND((ROUND(((AE1369-((EU1369*1.25*1.1)))*AV1369*1),2)*BS1369),2))</f>
        <v>3575.86</v>
      </c>
      <c r="CS1369" s="2">
        <f t="shared" ref="CS1369:CS1382" si="1425">ROUND((ROUND((AE1369*AV1369*1),2)*BS1369),2)</f>
        <v>68.209999999999994</v>
      </c>
      <c r="CT1369" s="2">
        <f t="shared" ref="CT1369:CT1382" si="1426">ROUND((ROUND((AF1369*AV1369*1),2)*BA1369),2)</f>
        <v>21875.759999999998</v>
      </c>
      <c r="CU1369" s="2">
        <f t="shared" ref="CU1369:CU1382" si="1427">AG1369</f>
        <v>0</v>
      </c>
      <c r="CV1369" s="2">
        <f t="shared" ref="CV1369:CV1382" si="1428">(AH1369*AV1369)</f>
        <v>1907.2151999999999</v>
      </c>
      <c r="CW1369" s="2">
        <f t="shared" ref="CW1369:CW1382" si="1429">AI1369</f>
        <v>0</v>
      </c>
      <c r="CX1369" s="2">
        <f t="shared" ref="CX1369:CX1382" si="1430">AJ1369</f>
        <v>0</v>
      </c>
      <c r="CY1369" s="2">
        <f t="shared" ref="CY1369:CY1382" si="1431">(((S1369+R1369)*AT1369)/100)</f>
        <v>746.96640000000002</v>
      </c>
      <c r="CZ1369" s="2">
        <f t="shared" ref="CZ1369:CZ1382" si="1432">(((S1369+R1369)*AU1369)/100)</f>
        <v>397.84079999999994</v>
      </c>
      <c r="DA1369" s="2"/>
      <c r="DB1369" s="2"/>
      <c r="DC1369" s="2" t="s">
        <v>3</v>
      </c>
      <c r="DD1369" s="2" t="s">
        <v>3</v>
      </c>
      <c r="DE1369" s="2" t="s">
        <v>165</v>
      </c>
      <c r="DF1369" s="2" t="s">
        <v>165</v>
      </c>
      <c r="DG1369" s="2" t="s">
        <v>166</v>
      </c>
      <c r="DH1369" s="2" t="s">
        <v>3</v>
      </c>
      <c r="DI1369" s="2" t="s">
        <v>166</v>
      </c>
      <c r="DJ1369" s="2" t="s">
        <v>165</v>
      </c>
      <c r="DK1369" s="2" t="s">
        <v>3</v>
      </c>
      <c r="DL1369" s="2" t="s">
        <v>3</v>
      </c>
      <c r="DM1369" s="2" t="s">
        <v>3</v>
      </c>
      <c r="DN1369" s="2">
        <v>0</v>
      </c>
      <c r="DO1369" s="2">
        <v>0</v>
      </c>
      <c r="DP1369" s="2">
        <v>1</v>
      </c>
      <c r="DQ1369" s="2">
        <v>1</v>
      </c>
      <c r="DR1369" s="2"/>
      <c r="DS1369" s="2"/>
      <c r="DT1369" s="2"/>
      <c r="DU1369" s="2">
        <v>1013</v>
      </c>
      <c r="DV1369" s="2" t="s">
        <v>231</v>
      </c>
      <c r="DW1369" s="2" t="s">
        <v>231</v>
      </c>
      <c r="DX1369" s="2">
        <v>1</v>
      </c>
      <c r="DY1369" s="2"/>
      <c r="DZ1369" s="2" t="s">
        <v>3</v>
      </c>
      <c r="EA1369" s="2" t="s">
        <v>3</v>
      </c>
      <c r="EB1369" s="2" t="s">
        <v>3</v>
      </c>
      <c r="EC1369" s="2" t="s">
        <v>3</v>
      </c>
      <c r="ED1369" s="2"/>
      <c r="EE1369" s="2">
        <v>55586444</v>
      </c>
      <c r="EF1369" s="2">
        <v>30</v>
      </c>
      <c r="EG1369" s="2" t="s">
        <v>117</v>
      </c>
      <c r="EH1369" s="2">
        <v>0</v>
      </c>
      <c r="EI1369" s="2" t="s">
        <v>3</v>
      </c>
      <c r="EJ1369" s="2">
        <v>1</v>
      </c>
      <c r="EK1369" s="2">
        <v>8</v>
      </c>
      <c r="EL1369" s="2" t="s">
        <v>233</v>
      </c>
      <c r="EM1369" s="2" t="s">
        <v>234</v>
      </c>
      <c r="EN1369" s="2"/>
      <c r="EO1369" s="2" t="s">
        <v>52</v>
      </c>
      <c r="EP1369" s="2"/>
      <c r="EQ1369" s="2">
        <v>0</v>
      </c>
      <c r="ER1369" s="2">
        <v>41927.24</v>
      </c>
      <c r="ES1369" s="2">
        <v>22926.560000000001</v>
      </c>
      <c r="ET1369" s="2">
        <v>2483.88</v>
      </c>
      <c r="EU1369" s="2">
        <v>47.38</v>
      </c>
      <c r="EV1369" s="2">
        <v>16516.8</v>
      </c>
      <c r="EW1369" s="2">
        <v>1440</v>
      </c>
      <c r="EX1369" s="2">
        <v>0</v>
      </c>
      <c r="EY1369" s="2">
        <v>0</v>
      </c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>
        <v>0</v>
      </c>
      <c r="FR1369" s="2">
        <v>0</v>
      </c>
      <c r="FS1369" s="2">
        <v>0</v>
      </c>
      <c r="FT1369" s="2"/>
      <c r="FU1369" s="2"/>
      <c r="FV1369" s="2"/>
      <c r="FW1369" s="2"/>
      <c r="FX1369" s="2">
        <v>92</v>
      </c>
      <c r="FY1369" s="2">
        <v>49</v>
      </c>
      <c r="FZ1369" s="2"/>
      <c r="GA1369" s="2" t="s">
        <v>3</v>
      </c>
      <c r="GB1369" s="2"/>
      <c r="GC1369" s="2"/>
      <c r="GD1369" s="2">
        <v>1</v>
      </c>
      <c r="GE1369" s="2"/>
      <c r="GF1369" s="2">
        <v>-2042792739</v>
      </c>
      <c r="GG1369" s="2">
        <v>2</v>
      </c>
      <c r="GH1369" s="2">
        <v>1</v>
      </c>
      <c r="GI1369" s="2">
        <v>2</v>
      </c>
      <c r="GJ1369" s="2">
        <v>0</v>
      </c>
      <c r="GK1369" s="2">
        <v>0</v>
      </c>
      <c r="GL1369" s="2">
        <f t="shared" ref="GL1369:GL1382" si="1433">ROUND(IF(AND(BH1369=3,BI1369=3,FS1369&lt;&gt;0),P1369,0),2)</f>
        <v>0</v>
      </c>
      <c r="GM1369" s="2">
        <f t="shared" ref="GM1369:GM1382" si="1434">ROUND(O1369+X1369+Y1369,2)+GX1369</f>
        <v>2953.46</v>
      </c>
      <c r="GN1369" s="2">
        <f t="shared" ref="GN1369:GN1382" si="1435">IF(OR(BI1369=0,BI1369=1),GM1369-GX1369,0)</f>
        <v>2953.46</v>
      </c>
      <c r="GO1369" s="2">
        <f t="shared" ref="GO1369:GO1382" si="1436">IF(BI1369=2,GM1369-GX1369,0)</f>
        <v>0</v>
      </c>
      <c r="GP1369" s="2">
        <f t="shared" ref="GP1369:GP1382" si="1437">IF(BI1369=4,GM1369-GX1369,0)</f>
        <v>0</v>
      </c>
      <c r="GQ1369" s="2"/>
      <c r="GR1369" s="2">
        <v>0</v>
      </c>
      <c r="GS1369" s="2">
        <v>3</v>
      </c>
      <c r="GT1369" s="2">
        <v>0</v>
      </c>
      <c r="GU1369" s="2" t="s">
        <v>3</v>
      </c>
      <c r="GV1369" s="2">
        <f t="shared" ref="GV1369:GV1382" si="1438">ROUND((GT1369),6)</f>
        <v>0</v>
      </c>
      <c r="GW1369" s="2">
        <v>1</v>
      </c>
      <c r="GX1369" s="2">
        <f t="shared" ref="GX1369:GX1382" si="1439">ROUND(HC1369*I1369,2)</f>
        <v>0</v>
      </c>
      <c r="GY1369" s="2"/>
      <c r="GZ1369" s="2"/>
      <c r="HA1369" s="2">
        <v>0</v>
      </c>
      <c r="HB1369" s="2">
        <v>0</v>
      </c>
      <c r="HC1369" s="2">
        <f t="shared" ref="HC1369:HC1382" si="1440">GV1369*GW1369</f>
        <v>0</v>
      </c>
      <c r="HD1369" s="2"/>
      <c r="HE1369" s="2" t="s">
        <v>3</v>
      </c>
      <c r="HF1369" s="2" t="s">
        <v>3</v>
      </c>
      <c r="HG1369" s="2"/>
      <c r="HH1369" s="2"/>
      <c r="HI1369" s="2"/>
      <c r="HJ1369" s="2"/>
      <c r="HK1369" s="2"/>
      <c r="HL1369" s="2"/>
      <c r="HM1369" s="2" t="s">
        <v>3</v>
      </c>
      <c r="HN1369" s="2" t="s">
        <v>3</v>
      </c>
      <c r="HO1369" s="2" t="s">
        <v>3</v>
      </c>
      <c r="HP1369" s="2" t="s">
        <v>3</v>
      </c>
      <c r="HQ1369" s="2" t="s">
        <v>3</v>
      </c>
      <c r="HR1369" s="2"/>
      <c r="HS1369" s="2">
        <v>0</v>
      </c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>
        <v>0</v>
      </c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</row>
    <row r="1370" spans="1:255" x14ac:dyDescent="0.25">
      <c r="A1370">
        <v>17</v>
      </c>
      <c r="B1370">
        <v>1</v>
      </c>
      <c r="C1370">
        <f>ROW(SmtRes!A1464)</f>
        <v>1464</v>
      </c>
      <c r="D1370">
        <f>ROW(EtalonRes!A1408)</f>
        <v>1408</v>
      </c>
      <c r="E1370" t="s">
        <v>669</v>
      </c>
      <c r="F1370" t="s">
        <v>650</v>
      </c>
      <c r="G1370" t="s">
        <v>651</v>
      </c>
      <c r="H1370" t="s">
        <v>231</v>
      </c>
      <c r="I1370">
        <f>ROUND(3.7/100,9)</f>
        <v>3.6999999999999998E-2</v>
      </c>
      <c r="J1370">
        <v>0</v>
      </c>
      <c r="K1370">
        <f>ROUND(3.7/100,9)</f>
        <v>3.6999999999999998E-2</v>
      </c>
      <c r="O1370">
        <f t="shared" si="1409"/>
        <v>45127.51</v>
      </c>
      <c r="P1370">
        <f t="shared" si="1410"/>
        <v>4846.1899999999996</v>
      </c>
      <c r="Q1370">
        <f>(ROUND((ROUND((((ET1370*1.25*1.1))*AV1370*I1370),2)*BB1370),2)+ROUND((ROUND(((AE1370-((EU1370*1.25*1.1)))*AV1370*I1370),2)*BS1370),2))</f>
        <v>1575.81</v>
      </c>
      <c r="R1370">
        <f t="shared" si="1411"/>
        <v>120.51</v>
      </c>
      <c r="S1370">
        <f t="shared" si="1412"/>
        <v>38705.51</v>
      </c>
      <c r="T1370">
        <f t="shared" si="1413"/>
        <v>0</v>
      </c>
      <c r="U1370">
        <f t="shared" si="1414"/>
        <v>70.566962399999994</v>
      </c>
      <c r="V1370">
        <f t="shared" si="1415"/>
        <v>0</v>
      </c>
      <c r="W1370">
        <f t="shared" si="1416"/>
        <v>0</v>
      </c>
      <c r="X1370">
        <f t="shared" si="1417"/>
        <v>35719.94</v>
      </c>
      <c r="Y1370">
        <f t="shared" si="1418"/>
        <v>19024.75</v>
      </c>
      <c r="AA1370">
        <v>56481267</v>
      </c>
      <c r="AB1370">
        <f t="shared" si="1419"/>
        <v>47235.646999999997</v>
      </c>
      <c r="AC1370">
        <f t="shared" si="1420"/>
        <v>22926.560000000001</v>
      </c>
      <c r="AD1370">
        <f>ROUND(((((ET1370*1.25*1.1))-((EU1370*1.25*1.1)))+AE1370),6)</f>
        <v>3415.335</v>
      </c>
      <c r="AE1370">
        <f>ROUND(((EU1370*1.25*1.1)),6)</f>
        <v>65.147499999999994</v>
      </c>
      <c r="AF1370">
        <f>ROUND(((EV1370*1.15*1.1)),6)</f>
        <v>20893.752</v>
      </c>
      <c r="AG1370">
        <f t="shared" si="1421"/>
        <v>0</v>
      </c>
      <c r="AH1370">
        <f>((EW1370*1.15*1.1))</f>
        <v>1821.6</v>
      </c>
      <c r="AI1370">
        <f>((EX1370*1.25*1.1))</f>
        <v>0</v>
      </c>
      <c r="AJ1370">
        <f t="shared" si="1422"/>
        <v>0</v>
      </c>
      <c r="AK1370">
        <v>41927.24</v>
      </c>
      <c r="AL1370">
        <v>22926.560000000001</v>
      </c>
      <c r="AM1370">
        <v>2483.88</v>
      </c>
      <c r="AN1370">
        <v>47.38</v>
      </c>
      <c r="AO1370">
        <v>16516.8</v>
      </c>
      <c r="AP1370">
        <v>0</v>
      </c>
      <c r="AQ1370">
        <v>1440</v>
      </c>
      <c r="AR1370">
        <v>0</v>
      </c>
      <c r="AS1370">
        <v>0</v>
      </c>
      <c r="AT1370">
        <v>92</v>
      </c>
      <c r="AU1370">
        <v>49</v>
      </c>
      <c r="AV1370">
        <v>1.0469999999999999</v>
      </c>
      <c r="AW1370">
        <v>1.022</v>
      </c>
      <c r="AZ1370">
        <v>1</v>
      </c>
      <c r="BA1370">
        <v>47.82</v>
      </c>
      <c r="BB1370">
        <v>11.91</v>
      </c>
      <c r="BC1370">
        <v>5.59</v>
      </c>
      <c r="BD1370" t="s">
        <v>3</v>
      </c>
      <c r="BE1370" t="s">
        <v>3</v>
      </c>
      <c r="BF1370" t="s">
        <v>3</v>
      </c>
      <c r="BG1370" t="s">
        <v>3</v>
      </c>
      <c r="BH1370">
        <v>0</v>
      </c>
      <c r="BI1370">
        <v>1</v>
      </c>
      <c r="BJ1370" t="s">
        <v>652</v>
      </c>
      <c r="BM1370">
        <v>8</v>
      </c>
      <c r="BN1370">
        <v>0</v>
      </c>
      <c r="BO1370" t="s">
        <v>650</v>
      </c>
      <c r="BP1370">
        <v>1</v>
      </c>
      <c r="BQ1370">
        <v>30</v>
      </c>
      <c r="BR1370">
        <v>0</v>
      </c>
      <c r="BS1370">
        <v>47.82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 t="s">
        <v>3</v>
      </c>
      <c r="BZ1370">
        <v>92</v>
      </c>
      <c r="CA1370">
        <v>49</v>
      </c>
      <c r="CB1370" t="s">
        <v>3</v>
      </c>
      <c r="CE1370">
        <v>30</v>
      </c>
      <c r="CF1370">
        <v>0</v>
      </c>
      <c r="CG1370">
        <v>0</v>
      </c>
      <c r="CM1370">
        <v>0</v>
      </c>
      <c r="CN1370" t="s">
        <v>3</v>
      </c>
      <c r="CO1370">
        <v>0</v>
      </c>
      <c r="CP1370">
        <f t="shared" si="1423"/>
        <v>45127.51</v>
      </c>
      <c r="CQ1370">
        <f t="shared" si="1424"/>
        <v>130978.95</v>
      </c>
      <c r="CR1370">
        <f>(ROUND((ROUND((((ET1370*1.25*1.1))*AV1370*1),2)*BB1370),2)+ROUND((ROUND(((AE1370-((EU1370*1.25*1.1)))*AV1370*1),2)*BS1370),2))</f>
        <v>42588.49</v>
      </c>
      <c r="CS1370">
        <f t="shared" si="1425"/>
        <v>3261.8</v>
      </c>
      <c r="CT1370">
        <f t="shared" si="1426"/>
        <v>1046098.84</v>
      </c>
      <c r="CU1370">
        <f t="shared" si="1427"/>
        <v>0</v>
      </c>
      <c r="CV1370">
        <f t="shared" si="1428"/>
        <v>1907.2151999999999</v>
      </c>
      <c r="CW1370">
        <f t="shared" si="1429"/>
        <v>0</v>
      </c>
      <c r="CX1370">
        <f t="shared" si="1430"/>
        <v>0</v>
      </c>
      <c r="CY1370">
        <f t="shared" si="1431"/>
        <v>35719.938400000006</v>
      </c>
      <c r="CZ1370">
        <f t="shared" si="1432"/>
        <v>19024.749800000001</v>
      </c>
      <c r="DC1370" t="s">
        <v>3</v>
      </c>
      <c r="DD1370" t="s">
        <v>3</v>
      </c>
      <c r="DE1370" t="s">
        <v>165</v>
      </c>
      <c r="DF1370" t="s">
        <v>165</v>
      </c>
      <c r="DG1370" t="s">
        <v>166</v>
      </c>
      <c r="DH1370" t="s">
        <v>3</v>
      </c>
      <c r="DI1370" t="s">
        <v>166</v>
      </c>
      <c r="DJ1370" t="s">
        <v>165</v>
      </c>
      <c r="DK1370" t="s">
        <v>3</v>
      </c>
      <c r="DL1370" t="s">
        <v>3</v>
      </c>
      <c r="DM1370" t="s">
        <v>3</v>
      </c>
      <c r="DN1370">
        <v>0</v>
      </c>
      <c r="DO1370">
        <v>0</v>
      </c>
      <c r="DP1370">
        <v>1</v>
      </c>
      <c r="DQ1370">
        <v>1</v>
      </c>
      <c r="DU1370">
        <v>1013</v>
      </c>
      <c r="DV1370" t="s">
        <v>231</v>
      </c>
      <c r="DW1370" t="s">
        <v>231</v>
      </c>
      <c r="DX1370">
        <v>1</v>
      </c>
      <c r="DZ1370" t="s">
        <v>3</v>
      </c>
      <c r="EA1370" t="s">
        <v>3</v>
      </c>
      <c r="EB1370" t="s">
        <v>3</v>
      </c>
      <c r="EC1370" t="s">
        <v>3</v>
      </c>
      <c r="EE1370">
        <v>55586444</v>
      </c>
      <c r="EF1370">
        <v>30</v>
      </c>
      <c r="EG1370" t="s">
        <v>117</v>
      </c>
      <c r="EH1370">
        <v>0</v>
      </c>
      <c r="EI1370" t="s">
        <v>3</v>
      </c>
      <c r="EJ1370">
        <v>1</v>
      </c>
      <c r="EK1370">
        <v>8</v>
      </c>
      <c r="EL1370" t="s">
        <v>233</v>
      </c>
      <c r="EM1370" t="s">
        <v>234</v>
      </c>
      <c r="EO1370" t="s">
        <v>52</v>
      </c>
      <c r="EQ1370">
        <v>0</v>
      </c>
      <c r="ER1370">
        <v>41927.24</v>
      </c>
      <c r="ES1370">
        <v>22926.560000000001</v>
      </c>
      <c r="ET1370">
        <v>2483.88</v>
      </c>
      <c r="EU1370">
        <v>47.38</v>
      </c>
      <c r="EV1370">
        <v>16516.8</v>
      </c>
      <c r="EW1370">
        <v>1440</v>
      </c>
      <c r="EX1370">
        <v>0</v>
      </c>
      <c r="EY1370">
        <v>0</v>
      </c>
      <c r="FQ1370">
        <v>0</v>
      </c>
      <c r="FR1370">
        <v>0</v>
      </c>
      <c r="FS1370">
        <v>0</v>
      </c>
      <c r="FX1370">
        <v>92</v>
      </c>
      <c r="FY1370">
        <v>49</v>
      </c>
      <c r="GA1370" t="s">
        <v>3</v>
      </c>
      <c r="GD1370">
        <v>1</v>
      </c>
      <c r="GF1370">
        <v>-2042792739</v>
      </c>
      <c r="GG1370">
        <v>2</v>
      </c>
      <c r="GH1370">
        <v>1</v>
      </c>
      <c r="GI1370">
        <v>2</v>
      </c>
      <c r="GJ1370">
        <v>0</v>
      </c>
      <c r="GK1370">
        <v>0</v>
      </c>
      <c r="GL1370">
        <f t="shared" si="1433"/>
        <v>0</v>
      </c>
      <c r="GM1370">
        <f t="shared" si="1434"/>
        <v>99872.2</v>
      </c>
      <c r="GN1370">
        <f t="shared" si="1435"/>
        <v>99872.2</v>
      </c>
      <c r="GO1370">
        <f t="shared" si="1436"/>
        <v>0</v>
      </c>
      <c r="GP1370">
        <f t="shared" si="1437"/>
        <v>0</v>
      </c>
      <c r="GR1370">
        <v>0</v>
      </c>
      <c r="GS1370">
        <v>3</v>
      </c>
      <c r="GT1370">
        <v>0</v>
      </c>
      <c r="GU1370" t="s">
        <v>3</v>
      </c>
      <c r="GV1370">
        <f t="shared" si="1438"/>
        <v>0</v>
      </c>
      <c r="GW1370">
        <v>1</v>
      </c>
      <c r="GX1370">
        <f t="shared" si="1439"/>
        <v>0</v>
      </c>
      <c r="HA1370">
        <v>0</v>
      </c>
      <c r="HB1370">
        <v>0</v>
      </c>
      <c r="HC1370">
        <f t="shared" si="1440"/>
        <v>0</v>
      </c>
      <c r="HE1370" t="s">
        <v>3</v>
      </c>
      <c r="HF1370" t="s">
        <v>3</v>
      </c>
      <c r="HM1370" t="s">
        <v>3</v>
      </c>
      <c r="HN1370" t="s">
        <v>3</v>
      </c>
      <c r="HO1370" t="s">
        <v>3</v>
      </c>
      <c r="HP1370" t="s">
        <v>3</v>
      </c>
      <c r="HQ1370" t="s">
        <v>3</v>
      </c>
      <c r="HS1370">
        <v>0</v>
      </c>
      <c r="IK1370">
        <v>0</v>
      </c>
    </row>
    <row r="1371" spans="1:255" x14ac:dyDescent="0.25">
      <c r="A1371" s="2">
        <v>18</v>
      </c>
      <c r="B1371" s="2">
        <v>1</v>
      </c>
      <c r="C1371" s="2">
        <v>1442</v>
      </c>
      <c r="D1371" s="2"/>
      <c r="E1371" s="2" t="s">
        <v>670</v>
      </c>
      <c r="F1371" s="2" t="s">
        <v>244</v>
      </c>
      <c r="G1371" s="2" t="s">
        <v>245</v>
      </c>
      <c r="H1371" s="2" t="s">
        <v>32</v>
      </c>
      <c r="I1371" s="2">
        <f>I1369*J1371</f>
        <v>7.0000000000000001E-3</v>
      </c>
      <c r="J1371" s="2">
        <v>0.1891891891891892</v>
      </c>
      <c r="K1371" s="2">
        <v>0.189189</v>
      </c>
      <c r="L1371" s="2"/>
      <c r="M1371" s="2"/>
      <c r="N1371" s="2"/>
      <c r="O1371" s="2">
        <f t="shared" si="1409"/>
        <v>40.590000000000003</v>
      </c>
      <c r="P1371" s="2">
        <f t="shared" si="1410"/>
        <v>40.590000000000003</v>
      </c>
      <c r="Q1371" s="2">
        <f t="shared" ref="Q1371:Q1378" si="1441">(ROUND((ROUND(((ET1371)*AV1371*I1371),2)*BB1371),2)+ROUND((ROUND(((AE1371-(EU1371))*AV1371*I1371),2)*BS1371),2))</f>
        <v>0</v>
      </c>
      <c r="R1371" s="2">
        <f t="shared" si="1411"/>
        <v>0</v>
      </c>
      <c r="S1371" s="2">
        <f t="shared" si="1412"/>
        <v>0</v>
      </c>
      <c r="T1371" s="2">
        <f t="shared" si="1413"/>
        <v>0</v>
      </c>
      <c r="U1371" s="2">
        <f t="shared" si="1414"/>
        <v>0</v>
      </c>
      <c r="V1371" s="2">
        <f t="shared" si="1415"/>
        <v>0</v>
      </c>
      <c r="W1371" s="2">
        <f t="shared" si="1416"/>
        <v>0</v>
      </c>
      <c r="X1371" s="2">
        <f t="shared" si="1417"/>
        <v>0</v>
      </c>
      <c r="Y1371" s="2">
        <f t="shared" si="1418"/>
        <v>0</v>
      </c>
      <c r="Z1371" s="2"/>
      <c r="AA1371" s="2">
        <v>56481265</v>
      </c>
      <c r="AB1371" s="2">
        <f t="shared" si="1419"/>
        <v>5673.19</v>
      </c>
      <c r="AC1371" s="2">
        <f t="shared" si="1420"/>
        <v>5673.19</v>
      </c>
      <c r="AD1371" s="2">
        <f t="shared" ref="AD1371:AD1378" si="1442">ROUND((((ET1371)-(EU1371))+AE1371),6)</f>
        <v>0</v>
      </c>
      <c r="AE1371" s="2">
        <f t="shared" ref="AE1371:AF1378" si="1443">ROUND((EU1371),6)</f>
        <v>0</v>
      </c>
      <c r="AF1371" s="2">
        <f t="shared" si="1443"/>
        <v>0</v>
      </c>
      <c r="AG1371" s="2">
        <f t="shared" si="1421"/>
        <v>0</v>
      </c>
      <c r="AH1371" s="2">
        <f t="shared" ref="AH1371:AI1378" si="1444">(EW1371)</f>
        <v>0</v>
      </c>
      <c r="AI1371" s="2">
        <f t="shared" si="1444"/>
        <v>0</v>
      </c>
      <c r="AJ1371" s="2">
        <f t="shared" si="1422"/>
        <v>0</v>
      </c>
      <c r="AK1371" s="2">
        <v>5673.19</v>
      </c>
      <c r="AL1371" s="2">
        <v>5673.19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92</v>
      </c>
      <c r="AU1371" s="2">
        <v>49</v>
      </c>
      <c r="AV1371" s="2">
        <v>1</v>
      </c>
      <c r="AW1371" s="2">
        <v>1.022</v>
      </c>
      <c r="AX1371" s="2"/>
      <c r="AY1371" s="2"/>
      <c r="AZ1371" s="2">
        <v>1</v>
      </c>
      <c r="BA1371" s="2">
        <v>1</v>
      </c>
      <c r="BB1371" s="2">
        <v>1</v>
      </c>
      <c r="BC1371" s="2">
        <v>1</v>
      </c>
      <c r="BD1371" s="2" t="s">
        <v>3</v>
      </c>
      <c r="BE1371" s="2" t="s">
        <v>3</v>
      </c>
      <c r="BF1371" s="2" t="s">
        <v>3</v>
      </c>
      <c r="BG1371" s="2" t="s">
        <v>3</v>
      </c>
      <c r="BH1371" s="2">
        <v>3</v>
      </c>
      <c r="BI1371" s="2">
        <v>1</v>
      </c>
      <c r="BJ1371" s="2" t="s">
        <v>246</v>
      </c>
      <c r="BK1371" s="2"/>
      <c r="BL1371" s="2"/>
      <c r="BM1371" s="2">
        <v>8</v>
      </c>
      <c r="BN1371" s="2">
        <v>0</v>
      </c>
      <c r="BO1371" s="2" t="s">
        <v>3</v>
      </c>
      <c r="BP1371" s="2">
        <v>0</v>
      </c>
      <c r="BQ1371" s="2">
        <v>30</v>
      </c>
      <c r="BR1371" s="2">
        <v>0</v>
      </c>
      <c r="BS1371" s="2">
        <v>1</v>
      </c>
      <c r="BT1371" s="2">
        <v>1</v>
      </c>
      <c r="BU1371" s="2">
        <v>1</v>
      </c>
      <c r="BV1371" s="2">
        <v>1</v>
      </c>
      <c r="BW1371" s="2">
        <v>1</v>
      </c>
      <c r="BX1371" s="2">
        <v>1</v>
      </c>
      <c r="BY1371" s="2" t="s">
        <v>3</v>
      </c>
      <c r="BZ1371" s="2">
        <v>92</v>
      </c>
      <c r="CA1371" s="2">
        <v>49</v>
      </c>
      <c r="CB1371" s="2" t="s">
        <v>3</v>
      </c>
      <c r="CC1371" s="2"/>
      <c r="CD1371" s="2"/>
      <c r="CE1371" s="2">
        <v>30</v>
      </c>
      <c r="CF1371" s="2">
        <v>0</v>
      </c>
      <c r="CG1371" s="2">
        <v>0</v>
      </c>
      <c r="CH1371" s="2"/>
      <c r="CI1371" s="2"/>
      <c r="CJ1371" s="2"/>
      <c r="CK1371" s="2"/>
      <c r="CL1371" s="2"/>
      <c r="CM1371" s="2">
        <v>0</v>
      </c>
      <c r="CN1371" s="2" t="s">
        <v>3</v>
      </c>
      <c r="CO1371" s="2">
        <v>0</v>
      </c>
      <c r="CP1371" s="2">
        <f t="shared" si="1423"/>
        <v>40.590000000000003</v>
      </c>
      <c r="CQ1371" s="2">
        <f t="shared" si="1424"/>
        <v>5798</v>
      </c>
      <c r="CR1371" s="2">
        <f t="shared" ref="CR1371:CR1378" si="1445">(ROUND((ROUND(((ET1371)*AV1371*1),2)*BB1371),2)+ROUND((ROUND(((AE1371-(EU1371))*AV1371*1),2)*BS1371),2))</f>
        <v>0</v>
      </c>
      <c r="CS1371" s="2">
        <f t="shared" si="1425"/>
        <v>0</v>
      </c>
      <c r="CT1371" s="2">
        <f t="shared" si="1426"/>
        <v>0</v>
      </c>
      <c r="CU1371" s="2">
        <f t="shared" si="1427"/>
        <v>0</v>
      </c>
      <c r="CV1371" s="2">
        <f t="shared" si="1428"/>
        <v>0</v>
      </c>
      <c r="CW1371" s="2">
        <f t="shared" si="1429"/>
        <v>0</v>
      </c>
      <c r="CX1371" s="2">
        <f t="shared" si="1430"/>
        <v>0</v>
      </c>
      <c r="CY1371" s="2">
        <f t="shared" si="1431"/>
        <v>0</v>
      </c>
      <c r="CZ1371" s="2">
        <f t="shared" si="1432"/>
        <v>0</v>
      </c>
      <c r="DA1371" s="2"/>
      <c r="DB1371" s="2"/>
      <c r="DC1371" s="2" t="s">
        <v>3</v>
      </c>
      <c r="DD1371" s="2" t="s">
        <v>3</v>
      </c>
      <c r="DE1371" s="2" t="s">
        <v>3</v>
      </c>
      <c r="DF1371" s="2" t="s">
        <v>3</v>
      </c>
      <c r="DG1371" s="2" t="s">
        <v>3</v>
      </c>
      <c r="DH1371" s="2" t="s">
        <v>3</v>
      </c>
      <c r="DI1371" s="2" t="s">
        <v>3</v>
      </c>
      <c r="DJ1371" s="2" t="s">
        <v>3</v>
      </c>
      <c r="DK1371" s="2" t="s">
        <v>3</v>
      </c>
      <c r="DL1371" s="2" t="s">
        <v>3</v>
      </c>
      <c r="DM1371" s="2" t="s">
        <v>3</v>
      </c>
      <c r="DN1371" s="2">
        <v>0</v>
      </c>
      <c r="DO1371" s="2">
        <v>0</v>
      </c>
      <c r="DP1371" s="2">
        <v>1</v>
      </c>
      <c r="DQ1371" s="2">
        <v>1</v>
      </c>
      <c r="DR1371" s="2"/>
      <c r="DS1371" s="2"/>
      <c r="DT1371" s="2"/>
      <c r="DU1371" s="2">
        <v>1009</v>
      </c>
      <c r="DV1371" s="2" t="s">
        <v>32</v>
      </c>
      <c r="DW1371" s="2" t="s">
        <v>32</v>
      </c>
      <c r="DX1371" s="2">
        <v>1000</v>
      </c>
      <c r="DY1371" s="2"/>
      <c r="DZ1371" s="2" t="s">
        <v>3</v>
      </c>
      <c r="EA1371" s="2" t="s">
        <v>3</v>
      </c>
      <c r="EB1371" s="2" t="s">
        <v>3</v>
      </c>
      <c r="EC1371" s="2" t="s">
        <v>3</v>
      </c>
      <c r="ED1371" s="2"/>
      <c r="EE1371" s="2">
        <v>55586444</v>
      </c>
      <c r="EF1371" s="2">
        <v>30</v>
      </c>
      <c r="EG1371" s="2" t="s">
        <v>117</v>
      </c>
      <c r="EH1371" s="2">
        <v>0</v>
      </c>
      <c r="EI1371" s="2" t="s">
        <v>3</v>
      </c>
      <c r="EJ1371" s="2">
        <v>1</v>
      </c>
      <c r="EK1371" s="2">
        <v>8</v>
      </c>
      <c r="EL1371" s="2" t="s">
        <v>233</v>
      </c>
      <c r="EM1371" s="2" t="s">
        <v>234</v>
      </c>
      <c r="EN1371" s="2"/>
      <c r="EO1371" s="2" t="s">
        <v>3</v>
      </c>
      <c r="EP1371" s="2"/>
      <c r="EQ1371" s="2">
        <v>0</v>
      </c>
      <c r="ER1371" s="2">
        <v>5673.19</v>
      </c>
      <c r="ES1371" s="2">
        <v>5673.19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>
        <v>0</v>
      </c>
      <c r="FR1371" s="2">
        <v>0</v>
      </c>
      <c r="FS1371" s="2">
        <v>0</v>
      </c>
      <c r="FT1371" s="2"/>
      <c r="FU1371" s="2"/>
      <c r="FV1371" s="2"/>
      <c r="FW1371" s="2"/>
      <c r="FX1371" s="2">
        <v>92</v>
      </c>
      <c r="FY1371" s="2">
        <v>49</v>
      </c>
      <c r="FZ1371" s="2"/>
      <c r="GA1371" s="2" t="s">
        <v>3</v>
      </c>
      <c r="GB1371" s="2"/>
      <c r="GC1371" s="2"/>
      <c r="GD1371" s="2">
        <v>1</v>
      </c>
      <c r="GE1371" s="2"/>
      <c r="GF1371" s="2">
        <v>-182356648</v>
      </c>
      <c r="GG1371" s="2">
        <v>2</v>
      </c>
      <c r="GH1371" s="2">
        <v>1</v>
      </c>
      <c r="GI1371" s="2">
        <v>-2</v>
      </c>
      <c r="GJ1371" s="2">
        <v>0</v>
      </c>
      <c r="GK1371" s="2">
        <v>0</v>
      </c>
      <c r="GL1371" s="2">
        <f t="shared" si="1433"/>
        <v>0</v>
      </c>
      <c r="GM1371" s="2">
        <f t="shared" si="1434"/>
        <v>40.590000000000003</v>
      </c>
      <c r="GN1371" s="2">
        <f t="shared" si="1435"/>
        <v>40.590000000000003</v>
      </c>
      <c r="GO1371" s="2">
        <f t="shared" si="1436"/>
        <v>0</v>
      </c>
      <c r="GP1371" s="2">
        <f t="shared" si="1437"/>
        <v>0</v>
      </c>
      <c r="GQ1371" s="2"/>
      <c r="GR1371" s="2">
        <v>0</v>
      </c>
      <c r="GS1371" s="2">
        <v>3</v>
      </c>
      <c r="GT1371" s="2">
        <v>0</v>
      </c>
      <c r="GU1371" s="2" t="s">
        <v>3</v>
      </c>
      <c r="GV1371" s="2">
        <f t="shared" si="1438"/>
        <v>0</v>
      </c>
      <c r="GW1371" s="2">
        <v>1</v>
      </c>
      <c r="GX1371" s="2">
        <f t="shared" si="1439"/>
        <v>0</v>
      </c>
      <c r="GY1371" s="2"/>
      <c r="GZ1371" s="2"/>
      <c r="HA1371" s="2">
        <v>0</v>
      </c>
      <c r="HB1371" s="2">
        <v>0</v>
      </c>
      <c r="HC1371" s="2">
        <f t="shared" si="1440"/>
        <v>0</v>
      </c>
      <c r="HD1371" s="2"/>
      <c r="HE1371" s="2" t="s">
        <v>3</v>
      </c>
      <c r="HF1371" s="2" t="s">
        <v>3</v>
      </c>
      <c r="HG1371" s="2"/>
      <c r="HH1371" s="2"/>
      <c r="HI1371" s="2"/>
      <c r="HJ1371" s="2"/>
      <c r="HK1371" s="2"/>
      <c r="HL1371" s="2"/>
      <c r="HM1371" s="2" t="s">
        <v>3</v>
      </c>
      <c r="HN1371" s="2" t="s">
        <v>3</v>
      </c>
      <c r="HO1371" s="2" t="s">
        <v>3</v>
      </c>
      <c r="HP1371" s="2" t="s">
        <v>3</v>
      </c>
      <c r="HQ1371" s="2" t="s">
        <v>3</v>
      </c>
      <c r="HR1371" s="2"/>
      <c r="HS1371" s="2">
        <v>0</v>
      </c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>
        <v>0</v>
      </c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</row>
    <row r="1372" spans="1:255" x14ac:dyDescent="0.25">
      <c r="A1372">
        <v>18</v>
      </c>
      <c r="B1372">
        <v>1</v>
      </c>
      <c r="C1372">
        <v>1461</v>
      </c>
      <c r="E1372" t="s">
        <v>670</v>
      </c>
      <c r="F1372" t="s">
        <v>244</v>
      </c>
      <c r="G1372" t="s">
        <v>245</v>
      </c>
      <c r="H1372" t="s">
        <v>32</v>
      </c>
      <c r="I1372">
        <f>I1370*J1372</f>
        <v>7.0000000000000001E-3</v>
      </c>
      <c r="J1372">
        <v>0.1891891891891892</v>
      </c>
      <c r="K1372">
        <v>0.189189</v>
      </c>
      <c r="O1372">
        <f t="shared" si="1409"/>
        <v>694.09</v>
      </c>
      <c r="P1372">
        <f t="shared" si="1410"/>
        <v>694.09</v>
      </c>
      <c r="Q1372">
        <f t="shared" si="1441"/>
        <v>0</v>
      </c>
      <c r="R1372">
        <f t="shared" si="1411"/>
        <v>0</v>
      </c>
      <c r="S1372">
        <f t="shared" si="1412"/>
        <v>0</v>
      </c>
      <c r="T1372">
        <f t="shared" si="1413"/>
        <v>0</v>
      </c>
      <c r="U1372">
        <f t="shared" si="1414"/>
        <v>0</v>
      </c>
      <c r="V1372">
        <f t="shared" si="1415"/>
        <v>0</v>
      </c>
      <c r="W1372">
        <f t="shared" si="1416"/>
        <v>0</v>
      </c>
      <c r="X1372">
        <f t="shared" si="1417"/>
        <v>0</v>
      </c>
      <c r="Y1372">
        <f t="shared" si="1418"/>
        <v>0</v>
      </c>
      <c r="AA1372">
        <v>56481267</v>
      </c>
      <c r="AB1372">
        <f t="shared" si="1419"/>
        <v>5673.19</v>
      </c>
      <c r="AC1372">
        <f t="shared" si="1420"/>
        <v>5673.19</v>
      </c>
      <c r="AD1372">
        <f t="shared" si="1442"/>
        <v>0</v>
      </c>
      <c r="AE1372">
        <f t="shared" si="1443"/>
        <v>0</v>
      </c>
      <c r="AF1372">
        <f t="shared" si="1443"/>
        <v>0</v>
      </c>
      <c r="AG1372">
        <f t="shared" si="1421"/>
        <v>0</v>
      </c>
      <c r="AH1372">
        <f t="shared" si="1444"/>
        <v>0</v>
      </c>
      <c r="AI1372">
        <f t="shared" si="1444"/>
        <v>0</v>
      </c>
      <c r="AJ1372">
        <f t="shared" si="1422"/>
        <v>0</v>
      </c>
      <c r="AK1372">
        <v>5673.19</v>
      </c>
      <c r="AL1372">
        <v>5673.19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92</v>
      </c>
      <c r="AU1372">
        <v>49</v>
      </c>
      <c r="AV1372">
        <v>1</v>
      </c>
      <c r="AW1372">
        <v>1.022</v>
      </c>
      <c r="AZ1372">
        <v>1</v>
      </c>
      <c r="BA1372">
        <v>1</v>
      </c>
      <c r="BB1372">
        <v>1</v>
      </c>
      <c r="BC1372">
        <v>17.100000000000001</v>
      </c>
      <c r="BD1372" t="s">
        <v>3</v>
      </c>
      <c r="BE1372" t="s">
        <v>3</v>
      </c>
      <c r="BF1372" t="s">
        <v>3</v>
      </c>
      <c r="BG1372" t="s">
        <v>3</v>
      </c>
      <c r="BH1372">
        <v>3</v>
      </c>
      <c r="BI1372">
        <v>1</v>
      </c>
      <c r="BJ1372" t="s">
        <v>246</v>
      </c>
      <c r="BM1372">
        <v>8</v>
      </c>
      <c r="BN1372">
        <v>0</v>
      </c>
      <c r="BO1372" t="s">
        <v>244</v>
      </c>
      <c r="BP1372">
        <v>1</v>
      </c>
      <c r="BQ1372">
        <v>30</v>
      </c>
      <c r="BR1372">
        <v>0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 t="s">
        <v>3</v>
      </c>
      <c r="BZ1372">
        <v>92</v>
      </c>
      <c r="CA1372">
        <v>49</v>
      </c>
      <c r="CB1372" t="s">
        <v>3</v>
      </c>
      <c r="CE1372">
        <v>30</v>
      </c>
      <c r="CF1372">
        <v>0</v>
      </c>
      <c r="CG1372">
        <v>0</v>
      </c>
      <c r="CM1372">
        <v>0</v>
      </c>
      <c r="CN1372" t="s">
        <v>3</v>
      </c>
      <c r="CO1372">
        <v>0</v>
      </c>
      <c r="CP1372">
        <f t="shared" si="1423"/>
        <v>694.09</v>
      </c>
      <c r="CQ1372">
        <f t="shared" si="1424"/>
        <v>99145.8</v>
      </c>
      <c r="CR1372">
        <f t="shared" si="1445"/>
        <v>0</v>
      </c>
      <c r="CS1372">
        <f t="shared" si="1425"/>
        <v>0</v>
      </c>
      <c r="CT1372">
        <f t="shared" si="1426"/>
        <v>0</v>
      </c>
      <c r="CU1372">
        <f t="shared" si="1427"/>
        <v>0</v>
      </c>
      <c r="CV1372">
        <f t="shared" si="1428"/>
        <v>0</v>
      </c>
      <c r="CW1372">
        <f t="shared" si="1429"/>
        <v>0</v>
      </c>
      <c r="CX1372">
        <f t="shared" si="1430"/>
        <v>0</v>
      </c>
      <c r="CY1372">
        <f t="shared" si="1431"/>
        <v>0</v>
      </c>
      <c r="CZ1372">
        <f t="shared" si="1432"/>
        <v>0</v>
      </c>
      <c r="DC1372" t="s">
        <v>3</v>
      </c>
      <c r="DD1372" t="s">
        <v>3</v>
      </c>
      <c r="DE1372" t="s">
        <v>3</v>
      </c>
      <c r="DF1372" t="s">
        <v>3</v>
      </c>
      <c r="DG1372" t="s">
        <v>3</v>
      </c>
      <c r="DH1372" t="s">
        <v>3</v>
      </c>
      <c r="DI1372" t="s">
        <v>3</v>
      </c>
      <c r="DJ1372" t="s">
        <v>3</v>
      </c>
      <c r="DK1372" t="s">
        <v>3</v>
      </c>
      <c r="DL1372" t="s">
        <v>3</v>
      </c>
      <c r="DM1372" t="s">
        <v>3</v>
      </c>
      <c r="DN1372">
        <v>0</v>
      </c>
      <c r="DO1372">
        <v>0</v>
      </c>
      <c r="DP1372">
        <v>1</v>
      </c>
      <c r="DQ1372">
        <v>1</v>
      </c>
      <c r="DU1372">
        <v>1009</v>
      </c>
      <c r="DV1372" t="s">
        <v>32</v>
      </c>
      <c r="DW1372" t="s">
        <v>32</v>
      </c>
      <c r="DX1372">
        <v>1000</v>
      </c>
      <c r="DZ1372" t="s">
        <v>3</v>
      </c>
      <c r="EA1372" t="s">
        <v>3</v>
      </c>
      <c r="EB1372" t="s">
        <v>3</v>
      </c>
      <c r="EC1372" t="s">
        <v>3</v>
      </c>
      <c r="EE1372">
        <v>55586444</v>
      </c>
      <c r="EF1372">
        <v>30</v>
      </c>
      <c r="EG1372" t="s">
        <v>117</v>
      </c>
      <c r="EH1372">
        <v>0</v>
      </c>
      <c r="EI1372" t="s">
        <v>3</v>
      </c>
      <c r="EJ1372">
        <v>1</v>
      </c>
      <c r="EK1372">
        <v>8</v>
      </c>
      <c r="EL1372" t="s">
        <v>233</v>
      </c>
      <c r="EM1372" t="s">
        <v>234</v>
      </c>
      <c r="EO1372" t="s">
        <v>3</v>
      </c>
      <c r="EQ1372">
        <v>0</v>
      </c>
      <c r="ER1372">
        <v>5673.19</v>
      </c>
      <c r="ES1372">
        <v>5673.19</v>
      </c>
      <c r="ET1372">
        <v>0</v>
      </c>
      <c r="EU1372">
        <v>0</v>
      </c>
      <c r="EV1372">
        <v>0</v>
      </c>
      <c r="EW1372">
        <v>0</v>
      </c>
      <c r="EX1372">
        <v>0</v>
      </c>
      <c r="FQ1372">
        <v>0</v>
      </c>
      <c r="FR1372">
        <v>0</v>
      </c>
      <c r="FS1372">
        <v>0</v>
      </c>
      <c r="FX1372">
        <v>92</v>
      </c>
      <c r="FY1372">
        <v>49</v>
      </c>
      <c r="GA1372" t="s">
        <v>3</v>
      </c>
      <c r="GD1372">
        <v>1</v>
      </c>
      <c r="GF1372">
        <v>-182356648</v>
      </c>
      <c r="GG1372">
        <v>2</v>
      </c>
      <c r="GH1372">
        <v>1</v>
      </c>
      <c r="GI1372">
        <v>2</v>
      </c>
      <c r="GJ1372">
        <v>0</v>
      </c>
      <c r="GK1372">
        <v>0</v>
      </c>
      <c r="GL1372">
        <f t="shared" si="1433"/>
        <v>0</v>
      </c>
      <c r="GM1372">
        <f t="shared" si="1434"/>
        <v>694.09</v>
      </c>
      <c r="GN1372">
        <f t="shared" si="1435"/>
        <v>694.09</v>
      </c>
      <c r="GO1372">
        <f t="shared" si="1436"/>
        <v>0</v>
      </c>
      <c r="GP1372">
        <f t="shared" si="1437"/>
        <v>0</v>
      </c>
      <c r="GR1372">
        <v>0</v>
      </c>
      <c r="GS1372">
        <v>3</v>
      </c>
      <c r="GT1372">
        <v>0</v>
      </c>
      <c r="GU1372" t="s">
        <v>3</v>
      </c>
      <c r="GV1372">
        <f t="shared" si="1438"/>
        <v>0</v>
      </c>
      <c r="GW1372">
        <v>1</v>
      </c>
      <c r="GX1372">
        <f t="shared" si="1439"/>
        <v>0</v>
      </c>
      <c r="HA1372">
        <v>0</v>
      </c>
      <c r="HB1372">
        <v>0</v>
      </c>
      <c r="HC1372">
        <f t="shared" si="1440"/>
        <v>0</v>
      </c>
      <c r="HE1372" t="s">
        <v>3</v>
      </c>
      <c r="HF1372" t="s">
        <v>3</v>
      </c>
      <c r="HM1372" t="s">
        <v>3</v>
      </c>
      <c r="HN1372" t="s">
        <v>3</v>
      </c>
      <c r="HO1372" t="s">
        <v>3</v>
      </c>
      <c r="HP1372" t="s">
        <v>3</v>
      </c>
      <c r="HQ1372" t="s">
        <v>3</v>
      </c>
      <c r="HS1372">
        <v>0</v>
      </c>
      <c r="IK1372">
        <v>0</v>
      </c>
    </row>
    <row r="1373" spans="1:255" x14ac:dyDescent="0.25">
      <c r="A1373" s="2">
        <v>18</v>
      </c>
      <c r="B1373" s="2">
        <v>1</v>
      </c>
      <c r="C1373" s="2">
        <v>1443</v>
      </c>
      <c r="D1373" s="2"/>
      <c r="E1373" s="2" t="s">
        <v>671</v>
      </c>
      <c r="F1373" s="2" t="s">
        <v>330</v>
      </c>
      <c r="G1373" s="2" t="s">
        <v>331</v>
      </c>
      <c r="H1373" s="2" t="s">
        <v>32</v>
      </c>
      <c r="I1373" s="2">
        <f>I1369*J1373</f>
        <v>2.589E-2</v>
      </c>
      <c r="J1373" s="2">
        <v>0.6997297297297298</v>
      </c>
      <c r="K1373" s="2">
        <v>0.69972999999999996</v>
      </c>
      <c r="L1373" s="2"/>
      <c r="M1373" s="2"/>
      <c r="N1373" s="2"/>
      <c r="O1373" s="2">
        <f t="shared" si="1409"/>
        <v>151.97999999999999</v>
      </c>
      <c r="P1373" s="2">
        <f t="shared" si="1410"/>
        <v>151.97999999999999</v>
      </c>
      <c r="Q1373" s="2">
        <f t="shared" si="1441"/>
        <v>0</v>
      </c>
      <c r="R1373" s="2">
        <f t="shared" si="1411"/>
        <v>0</v>
      </c>
      <c r="S1373" s="2">
        <f t="shared" si="1412"/>
        <v>0</v>
      </c>
      <c r="T1373" s="2">
        <f t="shared" si="1413"/>
        <v>0</v>
      </c>
      <c r="U1373" s="2">
        <f t="shared" si="1414"/>
        <v>0</v>
      </c>
      <c r="V1373" s="2">
        <f t="shared" si="1415"/>
        <v>0</v>
      </c>
      <c r="W1373" s="2">
        <f t="shared" si="1416"/>
        <v>0</v>
      </c>
      <c r="X1373" s="2">
        <f t="shared" si="1417"/>
        <v>0</v>
      </c>
      <c r="Y1373" s="2">
        <f t="shared" si="1418"/>
        <v>0</v>
      </c>
      <c r="Z1373" s="2"/>
      <c r="AA1373" s="2">
        <v>56481265</v>
      </c>
      <c r="AB1373" s="2">
        <f t="shared" si="1419"/>
        <v>5743.69</v>
      </c>
      <c r="AC1373" s="2">
        <f t="shared" si="1420"/>
        <v>5743.69</v>
      </c>
      <c r="AD1373" s="2">
        <f t="shared" si="1442"/>
        <v>0</v>
      </c>
      <c r="AE1373" s="2">
        <f t="shared" si="1443"/>
        <v>0</v>
      </c>
      <c r="AF1373" s="2">
        <f t="shared" si="1443"/>
        <v>0</v>
      </c>
      <c r="AG1373" s="2">
        <f t="shared" si="1421"/>
        <v>0</v>
      </c>
      <c r="AH1373" s="2">
        <f t="shared" si="1444"/>
        <v>0</v>
      </c>
      <c r="AI1373" s="2">
        <f t="shared" si="1444"/>
        <v>0</v>
      </c>
      <c r="AJ1373" s="2">
        <f t="shared" si="1422"/>
        <v>0</v>
      </c>
      <c r="AK1373" s="2">
        <v>5743.69</v>
      </c>
      <c r="AL1373" s="2">
        <v>5743.69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92</v>
      </c>
      <c r="AU1373" s="2">
        <v>49</v>
      </c>
      <c r="AV1373" s="2">
        <v>1</v>
      </c>
      <c r="AW1373" s="2">
        <v>1.022</v>
      </c>
      <c r="AX1373" s="2"/>
      <c r="AY1373" s="2"/>
      <c r="AZ1373" s="2">
        <v>1</v>
      </c>
      <c r="BA1373" s="2">
        <v>1</v>
      </c>
      <c r="BB1373" s="2">
        <v>1</v>
      </c>
      <c r="BC1373" s="2">
        <v>1</v>
      </c>
      <c r="BD1373" s="2" t="s">
        <v>3</v>
      </c>
      <c r="BE1373" s="2" t="s">
        <v>3</v>
      </c>
      <c r="BF1373" s="2" t="s">
        <v>3</v>
      </c>
      <c r="BG1373" s="2" t="s">
        <v>3</v>
      </c>
      <c r="BH1373" s="2">
        <v>3</v>
      </c>
      <c r="BI1373" s="2">
        <v>1</v>
      </c>
      <c r="BJ1373" s="2" t="s">
        <v>332</v>
      </c>
      <c r="BK1373" s="2"/>
      <c r="BL1373" s="2"/>
      <c r="BM1373" s="2">
        <v>8</v>
      </c>
      <c r="BN1373" s="2">
        <v>0</v>
      </c>
      <c r="BO1373" s="2" t="s">
        <v>3</v>
      </c>
      <c r="BP1373" s="2">
        <v>0</v>
      </c>
      <c r="BQ1373" s="2">
        <v>30</v>
      </c>
      <c r="BR1373" s="2">
        <v>0</v>
      </c>
      <c r="BS1373" s="2">
        <v>1</v>
      </c>
      <c r="BT1373" s="2">
        <v>1</v>
      </c>
      <c r="BU1373" s="2">
        <v>1</v>
      </c>
      <c r="BV1373" s="2">
        <v>1</v>
      </c>
      <c r="BW1373" s="2">
        <v>1</v>
      </c>
      <c r="BX1373" s="2">
        <v>1</v>
      </c>
      <c r="BY1373" s="2" t="s">
        <v>3</v>
      </c>
      <c r="BZ1373" s="2">
        <v>92</v>
      </c>
      <c r="CA1373" s="2">
        <v>49</v>
      </c>
      <c r="CB1373" s="2" t="s">
        <v>3</v>
      </c>
      <c r="CC1373" s="2"/>
      <c r="CD1373" s="2"/>
      <c r="CE1373" s="2">
        <v>30</v>
      </c>
      <c r="CF1373" s="2">
        <v>0</v>
      </c>
      <c r="CG1373" s="2">
        <v>0</v>
      </c>
      <c r="CH1373" s="2"/>
      <c r="CI1373" s="2"/>
      <c r="CJ1373" s="2"/>
      <c r="CK1373" s="2"/>
      <c r="CL1373" s="2"/>
      <c r="CM1373" s="2">
        <v>0</v>
      </c>
      <c r="CN1373" s="2" t="s">
        <v>3</v>
      </c>
      <c r="CO1373" s="2">
        <v>0</v>
      </c>
      <c r="CP1373" s="2">
        <f t="shared" si="1423"/>
        <v>151.97999999999999</v>
      </c>
      <c r="CQ1373" s="2">
        <f t="shared" si="1424"/>
        <v>5870.05</v>
      </c>
      <c r="CR1373" s="2">
        <f t="shared" si="1445"/>
        <v>0</v>
      </c>
      <c r="CS1373" s="2">
        <f t="shared" si="1425"/>
        <v>0</v>
      </c>
      <c r="CT1373" s="2">
        <f t="shared" si="1426"/>
        <v>0</v>
      </c>
      <c r="CU1373" s="2">
        <f t="shared" si="1427"/>
        <v>0</v>
      </c>
      <c r="CV1373" s="2">
        <f t="shared" si="1428"/>
        <v>0</v>
      </c>
      <c r="CW1373" s="2">
        <f t="shared" si="1429"/>
        <v>0</v>
      </c>
      <c r="CX1373" s="2">
        <f t="shared" si="1430"/>
        <v>0</v>
      </c>
      <c r="CY1373" s="2">
        <f t="shared" si="1431"/>
        <v>0</v>
      </c>
      <c r="CZ1373" s="2">
        <f t="shared" si="1432"/>
        <v>0</v>
      </c>
      <c r="DA1373" s="2"/>
      <c r="DB1373" s="2"/>
      <c r="DC1373" s="2" t="s">
        <v>3</v>
      </c>
      <c r="DD1373" s="2" t="s">
        <v>3</v>
      </c>
      <c r="DE1373" s="2" t="s">
        <v>3</v>
      </c>
      <c r="DF1373" s="2" t="s">
        <v>3</v>
      </c>
      <c r="DG1373" s="2" t="s">
        <v>3</v>
      </c>
      <c r="DH1373" s="2" t="s">
        <v>3</v>
      </c>
      <c r="DI1373" s="2" t="s">
        <v>3</v>
      </c>
      <c r="DJ1373" s="2" t="s">
        <v>3</v>
      </c>
      <c r="DK1373" s="2" t="s">
        <v>3</v>
      </c>
      <c r="DL1373" s="2" t="s">
        <v>3</v>
      </c>
      <c r="DM1373" s="2" t="s">
        <v>3</v>
      </c>
      <c r="DN1373" s="2">
        <v>0</v>
      </c>
      <c r="DO1373" s="2">
        <v>0</v>
      </c>
      <c r="DP1373" s="2">
        <v>1</v>
      </c>
      <c r="DQ1373" s="2">
        <v>1</v>
      </c>
      <c r="DR1373" s="2"/>
      <c r="DS1373" s="2"/>
      <c r="DT1373" s="2"/>
      <c r="DU1373" s="2">
        <v>1009</v>
      </c>
      <c r="DV1373" s="2" t="s">
        <v>32</v>
      </c>
      <c r="DW1373" s="2" t="s">
        <v>32</v>
      </c>
      <c r="DX1373" s="2">
        <v>1000</v>
      </c>
      <c r="DY1373" s="2"/>
      <c r="DZ1373" s="2" t="s">
        <v>3</v>
      </c>
      <c r="EA1373" s="2" t="s">
        <v>3</v>
      </c>
      <c r="EB1373" s="2" t="s">
        <v>3</v>
      </c>
      <c r="EC1373" s="2" t="s">
        <v>3</v>
      </c>
      <c r="ED1373" s="2"/>
      <c r="EE1373" s="2">
        <v>55586444</v>
      </c>
      <c r="EF1373" s="2">
        <v>30</v>
      </c>
      <c r="EG1373" s="2" t="s">
        <v>117</v>
      </c>
      <c r="EH1373" s="2">
        <v>0</v>
      </c>
      <c r="EI1373" s="2" t="s">
        <v>3</v>
      </c>
      <c r="EJ1373" s="2">
        <v>1</v>
      </c>
      <c r="EK1373" s="2">
        <v>8</v>
      </c>
      <c r="EL1373" s="2" t="s">
        <v>233</v>
      </c>
      <c r="EM1373" s="2" t="s">
        <v>234</v>
      </c>
      <c r="EN1373" s="2"/>
      <c r="EO1373" s="2" t="s">
        <v>3</v>
      </c>
      <c r="EP1373" s="2"/>
      <c r="EQ1373" s="2">
        <v>0</v>
      </c>
      <c r="ER1373" s="2">
        <v>5743.69</v>
      </c>
      <c r="ES1373" s="2">
        <v>5743.69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>
        <v>0</v>
      </c>
      <c r="FR1373" s="2">
        <v>0</v>
      </c>
      <c r="FS1373" s="2">
        <v>0</v>
      </c>
      <c r="FT1373" s="2"/>
      <c r="FU1373" s="2"/>
      <c r="FV1373" s="2"/>
      <c r="FW1373" s="2"/>
      <c r="FX1373" s="2">
        <v>92</v>
      </c>
      <c r="FY1373" s="2">
        <v>49</v>
      </c>
      <c r="FZ1373" s="2"/>
      <c r="GA1373" s="2" t="s">
        <v>3</v>
      </c>
      <c r="GB1373" s="2"/>
      <c r="GC1373" s="2"/>
      <c r="GD1373" s="2">
        <v>1</v>
      </c>
      <c r="GE1373" s="2"/>
      <c r="GF1373" s="2">
        <v>-977438433</v>
      </c>
      <c r="GG1373" s="2">
        <v>2</v>
      </c>
      <c r="GH1373" s="2">
        <v>1</v>
      </c>
      <c r="GI1373" s="2">
        <v>-2</v>
      </c>
      <c r="GJ1373" s="2">
        <v>0</v>
      </c>
      <c r="GK1373" s="2">
        <v>0</v>
      </c>
      <c r="GL1373" s="2">
        <f t="shared" si="1433"/>
        <v>0</v>
      </c>
      <c r="GM1373" s="2">
        <f t="shared" si="1434"/>
        <v>151.97999999999999</v>
      </c>
      <c r="GN1373" s="2">
        <f t="shared" si="1435"/>
        <v>151.97999999999999</v>
      </c>
      <c r="GO1373" s="2">
        <f t="shared" si="1436"/>
        <v>0</v>
      </c>
      <c r="GP1373" s="2">
        <f t="shared" si="1437"/>
        <v>0</v>
      </c>
      <c r="GQ1373" s="2"/>
      <c r="GR1373" s="2">
        <v>0</v>
      </c>
      <c r="GS1373" s="2">
        <v>3</v>
      </c>
      <c r="GT1373" s="2">
        <v>0</v>
      </c>
      <c r="GU1373" s="2" t="s">
        <v>3</v>
      </c>
      <c r="GV1373" s="2">
        <f t="shared" si="1438"/>
        <v>0</v>
      </c>
      <c r="GW1373" s="2">
        <v>1</v>
      </c>
      <c r="GX1373" s="2">
        <f t="shared" si="1439"/>
        <v>0</v>
      </c>
      <c r="GY1373" s="2"/>
      <c r="GZ1373" s="2"/>
      <c r="HA1373" s="2">
        <v>0</v>
      </c>
      <c r="HB1373" s="2">
        <v>0</v>
      </c>
      <c r="HC1373" s="2">
        <f t="shared" si="1440"/>
        <v>0</v>
      </c>
      <c r="HD1373" s="2"/>
      <c r="HE1373" s="2" t="s">
        <v>3</v>
      </c>
      <c r="HF1373" s="2" t="s">
        <v>3</v>
      </c>
      <c r="HG1373" s="2"/>
      <c r="HH1373" s="2"/>
      <c r="HI1373" s="2"/>
      <c r="HJ1373" s="2"/>
      <c r="HK1373" s="2"/>
      <c r="HL1373" s="2"/>
      <c r="HM1373" s="2" t="s">
        <v>3</v>
      </c>
      <c r="HN1373" s="2" t="s">
        <v>3</v>
      </c>
      <c r="HO1373" s="2" t="s">
        <v>3</v>
      </c>
      <c r="HP1373" s="2" t="s">
        <v>3</v>
      </c>
      <c r="HQ1373" s="2" t="s">
        <v>3</v>
      </c>
      <c r="HR1373" s="2"/>
      <c r="HS1373" s="2">
        <v>0</v>
      </c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>
        <v>0</v>
      </c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</row>
    <row r="1374" spans="1:255" x14ac:dyDescent="0.25">
      <c r="A1374">
        <v>18</v>
      </c>
      <c r="B1374">
        <v>1</v>
      </c>
      <c r="C1374">
        <v>1462</v>
      </c>
      <c r="E1374" t="s">
        <v>671</v>
      </c>
      <c r="F1374" t="s">
        <v>330</v>
      </c>
      <c r="G1374" t="s">
        <v>331</v>
      </c>
      <c r="H1374" t="s">
        <v>32</v>
      </c>
      <c r="I1374">
        <f>I1370*J1374</f>
        <v>2.589E-2</v>
      </c>
      <c r="J1374">
        <v>0.6997297297297298</v>
      </c>
      <c r="K1374">
        <v>0.69972999999999996</v>
      </c>
      <c r="O1374">
        <f t="shared" si="1409"/>
        <v>2527.4299999999998</v>
      </c>
      <c r="P1374">
        <f t="shared" si="1410"/>
        <v>2527.4299999999998</v>
      </c>
      <c r="Q1374">
        <f t="shared" si="1441"/>
        <v>0</v>
      </c>
      <c r="R1374">
        <f t="shared" si="1411"/>
        <v>0</v>
      </c>
      <c r="S1374">
        <f t="shared" si="1412"/>
        <v>0</v>
      </c>
      <c r="T1374">
        <f t="shared" si="1413"/>
        <v>0</v>
      </c>
      <c r="U1374">
        <f t="shared" si="1414"/>
        <v>0</v>
      </c>
      <c r="V1374">
        <f t="shared" si="1415"/>
        <v>0</v>
      </c>
      <c r="W1374">
        <f t="shared" si="1416"/>
        <v>0</v>
      </c>
      <c r="X1374">
        <f t="shared" si="1417"/>
        <v>0</v>
      </c>
      <c r="Y1374">
        <f t="shared" si="1418"/>
        <v>0</v>
      </c>
      <c r="AA1374">
        <v>56481267</v>
      </c>
      <c r="AB1374">
        <f t="shared" si="1419"/>
        <v>5743.69</v>
      </c>
      <c r="AC1374">
        <f t="shared" si="1420"/>
        <v>5743.69</v>
      </c>
      <c r="AD1374">
        <f t="shared" si="1442"/>
        <v>0</v>
      </c>
      <c r="AE1374">
        <f t="shared" si="1443"/>
        <v>0</v>
      </c>
      <c r="AF1374">
        <f t="shared" si="1443"/>
        <v>0</v>
      </c>
      <c r="AG1374">
        <f t="shared" si="1421"/>
        <v>0</v>
      </c>
      <c r="AH1374">
        <f t="shared" si="1444"/>
        <v>0</v>
      </c>
      <c r="AI1374">
        <f t="shared" si="1444"/>
        <v>0</v>
      </c>
      <c r="AJ1374">
        <f t="shared" si="1422"/>
        <v>0</v>
      </c>
      <c r="AK1374">
        <v>5743.69</v>
      </c>
      <c r="AL1374">
        <v>5743.69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92</v>
      </c>
      <c r="AU1374">
        <v>49</v>
      </c>
      <c r="AV1374">
        <v>1</v>
      </c>
      <c r="AW1374">
        <v>1.022</v>
      </c>
      <c r="AZ1374">
        <v>1</v>
      </c>
      <c r="BA1374">
        <v>1</v>
      </c>
      <c r="BB1374">
        <v>1</v>
      </c>
      <c r="BC1374">
        <v>16.63</v>
      </c>
      <c r="BD1374" t="s">
        <v>3</v>
      </c>
      <c r="BE1374" t="s">
        <v>3</v>
      </c>
      <c r="BF1374" t="s">
        <v>3</v>
      </c>
      <c r="BG1374" t="s">
        <v>3</v>
      </c>
      <c r="BH1374">
        <v>3</v>
      </c>
      <c r="BI1374">
        <v>1</v>
      </c>
      <c r="BJ1374" t="s">
        <v>332</v>
      </c>
      <c r="BM1374">
        <v>8</v>
      </c>
      <c r="BN1374">
        <v>0</v>
      </c>
      <c r="BO1374" t="s">
        <v>330</v>
      </c>
      <c r="BP1374">
        <v>1</v>
      </c>
      <c r="BQ1374">
        <v>30</v>
      </c>
      <c r="BR1374">
        <v>0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 t="s">
        <v>3</v>
      </c>
      <c r="BZ1374">
        <v>92</v>
      </c>
      <c r="CA1374">
        <v>49</v>
      </c>
      <c r="CB1374" t="s">
        <v>3</v>
      </c>
      <c r="CE1374">
        <v>30</v>
      </c>
      <c r="CF1374">
        <v>0</v>
      </c>
      <c r="CG1374">
        <v>0</v>
      </c>
      <c r="CM1374">
        <v>0</v>
      </c>
      <c r="CN1374" t="s">
        <v>3</v>
      </c>
      <c r="CO1374">
        <v>0</v>
      </c>
      <c r="CP1374">
        <f t="shared" si="1423"/>
        <v>2527.4299999999998</v>
      </c>
      <c r="CQ1374">
        <f t="shared" si="1424"/>
        <v>97618.93</v>
      </c>
      <c r="CR1374">
        <f t="shared" si="1445"/>
        <v>0</v>
      </c>
      <c r="CS1374">
        <f t="shared" si="1425"/>
        <v>0</v>
      </c>
      <c r="CT1374">
        <f t="shared" si="1426"/>
        <v>0</v>
      </c>
      <c r="CU1374">
        <f t="shared" si="1427"/>
        <v>0</v>
      </c>
      <c r="CV1374">
        <f t="shared" si="1428"/>
        <v>0</v>
      </c>
      <c r="CW1374">
        <f t="shared" si="1429"/>
        <v>0</v>
      </c>
      <c r="CX1374">
        <f t="shared" si="1430"/>
        <v>0</v>
      </c>
      <c r="CY1374">
        <f t="shared" si="1431"/>
        <v>0</v>
      </c>
      <c r="CZ1374">
        <f t="shared" si="1432"/>
        <v>0</v>
      </c>
      <c r="DC1374" t="s">
        <v>3</v>
      </c>
      <c r="DD1374" t="s">
        <v>3</v>
      </c>
      <c r="DE1374" t="s">
        <v>3</v>
      </c>
      <c r="DF1374" t="s">
        <v>3</v>
      </c>
      <c r="DG1374" t="s">
        <v>3</v>
      </c>
      <c r="DH1374" t="s">
        <v>3</v>
      </c>
      <c r="DI1374" t="s">
        <v>3</v>
      </c>
      <c r="DJ1374" t="s">
        <v>3</v>
      </c>
      <c r="DK1374" t="s">
        <v>3</v>
      </c>
      <c r="DL1374" t="s">
        <v>3</v>
      </c>
      <c r="DM1374" t="s">
        <v>3</v>
      </c>
      <c r="DN1374">
        <v>0</v>
      </c>
      <c r="DO1374">
        <v>0</v>
      </c>
      <c r="DP1374">
        <v>1</v>
      </c>
      <c r="DQ1374">
        <v>1</v>
      </c>
      <c r="DU1374">
        <v>1009</v>
      </c>
      <c r="DV1374" t="s">
        <v>32</v>
      </c>
      <c r="DW1374" t="s">
        <v>32</v>
      </c>
      <c r="DX1374">
        <v>1000</v>
      </c>
      <c r="DZ1374" t="s">
        <v>3</v>
      </c>
      <c r="EA1374" t="s">
        <v>3</v>
      </c>
      <c r="EB1374" t="s">
        <v>3</v>
      </c>
      <c r="EC1374" t="s">
        <v>3</v>
      </c>
      <c r="EE1374">
        <v>55586444</v>
      </c>
      <c r="EF1374">
        <v>30</v>
      </c>
      <c r="EG1374" t="s">
        <v>117</v>
      </c>
      <c r="EH1374">
        <v>0</v>
      </c>
      <c r="EI1374" t="s">
        <v>3</v>
      </c>
      <c r="EJ1374">
        <v>1</v>
      </c>
      <c r="EK1374">
        <v>8</v>
      </c>
      <c r="EL1374" t="s">
        <v>233</v>
      </c>
      <c r="EM1374" t="s">
        <v>234</v>
      </c>
      <c r="EO1374" t="s">
        <v>3</v>
      </c>
      <c r="EQ1374">
        <v>0</v>
      </c>
      <c r="ER1374">
        <v>5743.69</v>
      </c>
      <c r="ES1374">
        <v>5743.69</v>
      </c>
      <c r="ET1374">
        <v>0</v>
      </c>
      <c r="EU1374">
        <v>0</v>
      </c>
      <c r="EV1374">
        <v>0</v>
      </c>
      <c r="EW1374">
        <v>0</v>
      </c>
      <c r="EX1374">
        <v>0</v>
      </c>
      <c r="FQ1374">
        <v>0</v>
      </c>
      <c r="FR1374">
        <v>0</v>
      </c>
      <c r="FS1374">
        <v>0</v>
      </c>
      <c r="FX1374">
        <v>92</v>
      </c>
      <c r="FY1374">
        <v>49</v>
      </c>
      <c r="GA1374" t="s">
        <v>3</v>
      </c>
      <c r="GD1374">
        <v>1</v>
      </c>
      <c r="GF1374">
        <v>-977438433</v>
      </c>
      <c r="GG1374">
        <v>2</v>
      </c>
      <c r="GH1374">
        <v>1</v>
      </c>
      <c r="GI1374">
        <v>2</v>
      </c>
      <c r="GJ1374">
        <v>0</v>
      </c>
      <c r="GK1374">
        <v>0</v>
      </c>
      <c r="GL1374">
        <f t="shared" si="1433"/>
        <v>0</v>
      </c>
      <c r="GM1374">
        <f t="shared" si="1434"/>
        <v>2527.4299999999998</v>
      </c>
      <c r="GN1374">
        <f t="shared" si="1435"/>
        <v>2527.4299999999998</v>
      </c>
      <c r="GO1374">
        <f t="shared" si="1436"/>
        <v>0</v>
      </c>
      <c r="GP1374">
        <f t="shared" si="1437"/>
        <v>0</v>
      </c>
      <c r="GR1374">
        <v>0</v>
      </c>
      <c r="GS1374">
        <v>3</v>
      </c>
      <c r="GT1374">
        <v>0</v>
      </c>
      <c r="GU1374" t="s">
        <v>3</v>
      </c>
      <c r="GV1374">
        <f t="shared" si="1438"/>
        <v>0</v>
      </c>
      <c r="GW1374">
        <v>1</v>
      </c>
      <c r="GX1374">
        <f t="shared" si="1439"/>
        <v>0</v>
      </c>
      <c r="HA1374">
        <v>0</v>
      </c>
      <c r="HB1374">
        <v>0</v>
      </c>
      <c r="HC1374">
        <f t="shared" si="1440"/>
        <v>0</v>
      </c>
      <c r="HE1374" t="s">
        <v>3</v>
      </c>
      <c r="HF1374" t="s">
        <v>3</v>
      </c>
      <c r="HM1374" t="s">
        <v>3</v>
      </c>
      <c r="HN1374" t="s">
        <v>3</v>
      </c>
      <c r="HO1374" t="s">
        <v>3</v>
      </c>
      <c r="HP1374" t="s">
        <v>3</v>
      </c>
      <c r="HQ1374" t="s">
        <v>3</v>
      </c>
      <c r="HS1374">
        <v>0</v>
      </c>
      <c r="IK1374">
        <v>0</v>
      </c>
    </row>
    <row r="1375" spans="1:255" x14ac:dyDescent="0.25">
      <c r="A1375" s="2">
        <v>18</v>
      </c>
      <c r="B1375" s="2">
        <v>1</v>
      </c>
      <c r="C1375" s="2">
        <v>1444</v>
      </c>
      <c r="D1375" s="2"/>
      <c r="E1375" s="2" t="s">
        <v>672</v>
      </c>
      <c r="F1375" s="2" t="s">
        <v>240</v>
      </c>
      <c r="G1375" s="2" t="s">
        <v>241</v>
      </c>
      <c r="H1375" s="2" t="s">
        <v>32</v>
      </c>
      <c r="I1375" s="2">
        <f>I1369*J1375</f>
        <v>0.43164000000000008</v>
      </c>
      <c r="J1375" s="2">
        <v>11.665945945945948</v>
      </c>
      <c r="K1375" s="2">
        <v>11.665946</v>
      </c>
      <c r="L1375" s="2"/>
      <c r="M1375" s="2"/>
      <c r="N1375" s="2"/>
      <c r="O1375" s="2">
        <f t="shared" si="1409"/>
        <v>2533.75</v>
      </c>
      <c r="P1375" s="2">
        <f t="shared" si="1410"/>
        <v>2533.75</v>
      </c>
      <c r="Q1375" s="2">
        <f t="shared" si="1441"/>
        <v>0</v>
      </c>
      <c r="R1375" s="2">
        <f t="shared" si="1411"/>
        <v>0</v>
      </c>
      <c r="S1375" s="2">
        <f t="shared" si="1412"/>
        <v>0</v>
      </c>
      <c r="T1375" s="2">
        <f t="shared" si="1413"/>
        <v>0</v>
      </c>
      <c r="U1375" s="2">
        <f t="shared" si="1414"/>
        <v>0</v>
      </c>
      <c r="V1375" s="2">
        <f t="shared" si="1415"/>
        <v>0</v>
      </c>
      <c r="W1375" s="2">
        <f t="shared" si="1416"/>
        <v>0</v>
      </c>
      <c r="X1375" s="2">
        <f t="shared" si="1417"/>
        <v>0</v>
      </c>
      <c r="Y1375" s="2">
        <f t="shared" si="1418"/>
        <v>0</v>
      </c>
      <c r="Z1375" s="2"/>
      <c r="AA1375" s="2">
        <v>56481265</v>
      </c>
      <c r="AB1375" s="2">
        <f t="shared" si="1419"/>
        <v>5743.69</v>
      </c>
      <c r="AC1375" s="2">
        <f t="shared" si="1420"/>
        <v>5743.69</v>
      </c>
      <c r="AD1375" s="2">
        <f t="shared" si="1442"/>
        <v>0</v>
      </c>
      <c r="AE1375" s="2">
        <f t="shared" si="1443"/>
        <v>0</v>
      </c>
      <c r="AF1375" s="2">
        <f t="shared" si="1443"/>
        <v>0</v>
      </c>
      <c r="AG1375" s="2">
        <f t="shared" si="1421"/>
        <v>0</v>
      </c>
      <c r="AH1375" s="2">
        <f t="shared" si="1444"/>
        <v>0</v>
      </c>
      <c r="AI1375" s="2">
        <f t="shared" si="1444"/>
        <v>0</v>
      </c>
      <c r="AJ1375" s="2">
        <f t="shared" si="1422"/>
        <v>0</v>
      </c>
      <c r="AK1375" s="2">
        <v>5743.69</v>
      </c>
      <c r="AL1375" s="2">
        <v>5743.69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92</v>
      </c>
      <c r="AU1375" s="2">
        <v>49</v>
      </c>
      <c r="AV1375" s="2">
        <v>1</v>
      </c>
      <c r="AW1375" s="2">
        <v>1.022</v>
      </c>
      <c r="AX1375" s="2"/>
      <c r="AY1375" s="2"/>
      <c r="AZ1375" s="2">
        <v>1</v>
      </c>
      <c r="BA1375" s="2">
        <v>1</v>
      </c>
      <c r="BB1375" s="2">
        <v>1</v>
      </c>
      <c r="BC1375" s="2">
        <v>1</v>
      </c>
      <c r="BD1375" s="2" t="s">
        <v>3</v>
      </c>
      <c r="BE1375" s="2" t="s">
        <v>3</v>
      </c>
      <c r="BF1375" s="2" t="s">
        <v>3</v>
      </c>
      <c r="BG1375" s="2" t="s">
        <v>3</v>
      </c>
      <c r="BH1375" s="2">
        <v>3</v>
      </c>
      <c r="BI1375" s="2">
        <v>1</v>
      </c>
      <c r="BJ1375" s="2" t="s">
        <v>242</v>
      </c>
      <c r="BK1375" s="2"/>
      <c r="BL1375" s="2"/>
      <c r="BM1375" s="2">
        <v>8</v>
      </c>
      <c r="BN1375" s="2">
        <v>0</v>
      </c>
      <c r="BO1375" s="2" t="s">
        <v>3</v>
      </c>
      <c r="BP1375" s="2">
        <v>0</v>
      </c>
      <c r="BQ1375" s="2">
        <v>30</v>
      </c>
      <c r="BR1375" s="2">
        <v>0</v>
      </c>
      <c r="BS1375" s="2">
        <v>1</v>
      </c>
      <c r="BT1375" s="2">
        <v>1</v>
      </c>
      <c r="BU1375" s="2">
        <v>1</v>
      </c>
      <c r="BV1375" s="2">
        <v>1</v>
      </c>
      <c r="BW1375" s="2">
        <v>1</v>
      </c>
      <c r="BX1375" s="2">
        <v>1</v>
      </c>
      <c r="BY1375" s="2" t="s">
        <v>3</v>
      </c>
      <c r="BZ1375" s="2">
        <v>92</v>
      </c>
      <c r="CA1375" s="2">
        <v>49</v>
      </c>
      <c r="CB1375" s="2" t="s">
        <v>3</v>
      </c>
      <c r="CC1375" s="2"/>
      <c r="CD1375" s="2"/>
      <c r="CE1375" s="2">
        <v>30</v>
      </c>
      <c r="CF1375" s="2">
        <v>0</v>
      </c>
      <c r="CG1375" s="2">
        <v>0</v>
      </c>
      <c r="CH1375" s="2"/>
      <c r="CI1375" s="2"/>
      <c r="CJ1375" s="2"/>
      <c r="CK1375" s="2"/>
      <c r="CL1375" s="2"/>
      <c r="CM1375" s="2">
        <v>0</v>
      </c>
      <c r="CN1375" s="2" t="s">
        <v>3</v>
      </c>
      <c r="CO1375" s="2">
        <v>0</v>
      </c>
      <c r="CP1375" s="2">
        <f t="shared" si="1423"/>
        <v>2533.75</v>
      </c>
      <c r="CQ1375" s="2">
        <f t="shared" si="1424"/>
        <v>5870.05</v>
      </c>
      <c r="CR1375" s="2">
        <f t="shared" si="1445"/>
        <v>0</v>
      </c>
      <c r="CS1375" s="2">
        <f t="shared" si="1425"/>
        <v>0</v>
      </c>
      <c r="CT1375" s="2">
        <f t="shared" si="1426"/>
        <v>0</v>
      </c>
      <c r="CU1375" s="2">
        <f t="shared" si="1427"/>
        <v>0</v>
      </c>
      <c r="CV1375" s="2">
        <f t="shared" si="1428"/>
        <v>0</v>
      </c>
      <c r="CW1375" s="2">
        <f t="shared" si="1429"/>
        <v>0</v>
      </c>
      <c r="CX1375" s="2">
        <f t="shared" si="1430"/>
        <v>0</v>
      </c>
      <c r="CY1375" s="2">
        <f t="shared" si="1431"/>
        <v>0</v>
      </c>
      <c r="CZ1375" s="2">
        <f t="shared" si="1432"/>
        <v>0</v>
      </c>
      <c r="DA1375" s="2"/>
      <c r="DB1375" s="2"/>
      <c r="DC1375" s="2" t="s">
        <v>3</v>
      </c>
      <c r="DD1375" s="2" t="s">
        <v>3</v>
      </c>
      <c r="DE1375" s="2" t="s">
        <v>3</v>
      </c>
      <c r="DF1375" s="2" t="s">
        <v>3</v>
      </c>
      <c r="DG1375" s="2" t="s">
        <v>3</v>
      </c>
      <c r="DH1375" s="2" t="s">
        <v>3</v>
      </c>
      <c r="DI1375" s="2" t="s">
        <v>3</v>
      </c>
      <c r="DJ1375" s="2" t="s">
        <v>3</v>
      </c>
      <c r="DK1375" s="2" t="s">
        <v>3</v>
      </c>
      <c r="DL1375" s="2" t="s">
        <v>3</v>
      </c>
      <c r="DM1375" s="2" t="s">
        <v>3</v>
      </c>
      <c r="DN1375" s="2">
        <v>0</v>
      </c>
      <c r="DO1375" s="2">
        <v>0</v>
      </c>
      <c r="DP1375" s="2">
        <v>1</v>
      </c>
      <c r="DQ1375" s="2">
        <v>1</v>
      </c>
      <c r="DR1375" s="2"/>
      <c r="DS1375" s="2"/>
      <c r="DT1375" s="2"/>
      <c r="DU1375" s="2">
        <v>1009</v>
      </c>
      <c r="DV1375" s="2" t="s">
        <v>32</v>
      </c>
      <c r="DW1375" s="2" t="s">
        <v>32</v>
      </c>
      <c r="DX1375" s="2">
        <v>1000</v>
      </c>
      <c r="DY1375" s="2"/>
      <c r="DZ1375" s="2" t="s">
        <v>3</v>
      </c>
      <c r="EA1375" s="2" t="s">
        <v>3</v>
      </c>
      <c r="EB1375" s="2" t="s">
        <v>3</v>
      </c>
      <c r="EC1375" s="2" t="s">
        <v>3</v>
      </c>
      <c r="ED1375" s="2"/>
      <c r="EE1375" s="2">
        <v>55586444</v>
      </c>
      <c r="EF1375" s="2">
        <v>30</v>
      </c>
      <c r="EG1375" s="2" t="s">
        <v>117</v>
      </c>
      <c r="EH1375" s="2">
        <v>0</v>
      </c>
      <c r="EI1375" s="2" t="s">
        <v>3</v>
      </c>
      <c r="EJ1375" s="2">
        <v>1</v>
      </c>
      <c r="EK1375" s="2">
        <v>8</v>
      </c>
      <c r="EL1375" s="2" t="s">
        <v>233</v>
      </c>
      <c r="EM1375" s="2" t="s">
        <v>234</v>
      </c>
      <c r="EN1375" s="2"/>
      <c r="EO1375" s="2" t="s">
        <v>3</v>
      </c>
      <c r="EP1375" s="2"/>
      <c r="EQ1375" s="2">
        <v>0</v>
      </c>
      <c r="ER1375" s="2">
        <v>5743.69</v>
      </c>
      <c r="ES1375" s="2">
        <v>5743.69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>
        <v>0</v>
      </c>
      <c r="FR1375" s="2">
        <v>0</v>
      </c>
      <c r="FS1375" s="2">
        <v>0</v>
      </c>
      <c r="FT1375" s="2"/>
      <c r="FU1375" s="2"/>
      <c r="FV1375" s="2"/>
      <c r="FW1375" s="2"/>
      <c r="FX1375" s="2">
        <v>92</v>
      </c>
      <c r="FY1375" s="2">
        <v>49</v>
      </c>
      <c r="FZ1375" s="2"/>
      <c r="GA1375" s="2" t="s">
        <v>3</v>
      </c>
      <c r="GB1375" s="2"/>
      <c r="GC1375" s="2"/>
      <c r="GD1375" s="2">
        <v>1</v>
      </c>
      <c r="GE1375" s="2"/>
      <c r="GF1375" s="2">
        <v>1611312075</v>
      </c>
      <c r="GG1375" s="2">
        <v>2</v>
      </c>
      <c r="GH1375" s="2">
        <v>1</v>
      </c>
      <c r="GI1375" s="2">
        <v>-2</v>
      </c>
      <c r="GJ1375" s="2">
        <v>0</v>
      </c>
      <c r="GK1375" s="2">
        <v>0</v>
      </c>
      <c r="GL1375" s="2">
        <f t="shared" si="1433"/>
        <v>0</v>
      </c>
      <c r="GM1375" s="2">
        <f t="shared" si="1434"/>
        <v>2533.75</v>
      </c>
      <c r="GN1375" s="2">
        <f t="shared" si="1435"/>
        <v>2533.75</v>
      </c>
      <c r="GO1375" s="2">
        <f t="shared" si="1436"/>
        <v>0</v>
      </c>
      <c r="GP1375" s="2">
        <f t="shared" si="1437"/>
        <v>0</v>
      </c>
      <c r="GQ1375" s="2"/>
      <c r="GR1375" s="2">
        <v>0</v>
      </c>
      <c r="GS1375" s="2">
        <v>3</v>
      </c>
      <c r="GT1375" s="2">
        <v>0</v>
      </c>
      <c r="GU1375" s="2" t="s">
        <v>3</v>
      </c>
      <c r="GV1375" s="2">
        <f t="shared" si="1438"/>
        <v>0</v>
      </c>
      <c r="GW1375" s="2">
        <v>1</v>
      </c>
      <c r="GX1375" s="2">
        <f t="shared" si="1439"/>
        <v>0</v>
      </c>
      <c r="GY1375" s="2"/>
      <c r="GZ1375" s="2"/>
      <c r="HA1375" s="2">
        <v>0</v>
      </c>
      <c r="HB1375" s="2">
        <v>0</v>
      </c>
      <c r="HC1375" s="2">
        <f t="shared" si="1440"/>
        <v>0</v>
      </c>
      <c r="HD1375" s="2"/>
      <c r="HE1375" s="2" t="s">
        <v>3</v>
      </c>
      <c r="HF1375" s="2" t="s">
        <v>3</v>
      </c>
      <c r="HG1375" s="2"/>
      <c r="HH1375" s="2"/>
      <c r="HI1375" s="2"/>
      <c r="HJ1375" s="2"/>
      <c r="HK1375" s="2"/>
      <c r="HL1375" s="2"/>
      <c r="HM1375" s="2" t="s">
        <v>3</v>
      </c>
      <c r="HN1375" s="2" t="s">
        <v>3</v>
      </c>
      <c r="HO1375" s="2" t="s">
        <v>3</v>
      </c>
      <c r="HP1375" s="2" t="s">
        <v>3</v>
      </c>
      <c r="HQ1375" s="2" t="s">
        <v>3</v>
      </c>
      <c r="HR1375" s="2"/>
      <c r="HS1375" s="2">
        <v>0</v>
      </c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>
        <v>0</v>
      </c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</row>
    <row r="1376" spans="1:255" x14ac:dyDescent="0.25">
      <c r="A1376">
        <v>18</v>
      </c>
      <c r="B1376">
        <v>1</v>
      </c>
      <c r="C1376">
        <v>1463</v>
      </c>
      <c r="E1376" t="s">
        <v>672</v>
      </c>
      <c r="F1376" t="s">
        <v>240</v>
      </c>
      <c r="G1376" t="s">
        <v>241</v>
      </c>
      <c r="H1376" t="s">
        <v>32</v>
      </c>
      <c r="I1376">
        <f>I1370*J1376</f>
        <v>0.43164000000000008</v>
      </c>
      <c r="J1376">
        <v>11.665945945945948</v>
      </c>
      <c r="K1376">
        <v>11.665946</v>
      </c>
      <c r="O1376">
        <f t="shared" si="1409"/>
        <v>40083.93</v>
      </c>
      <c r="P1376">
        <f t="shared" si="1410"/>
        <v>40083.93</v>
      </c>
      <c r="Q1376">
        <f t="shared" si="1441"/>
        <v>0</v>
      </c>
      <c r="R1376">
        <f t="shared" si="1411"/>
        <v>0</v>
      </c>
      <c r="S1376">
        <f t="shared" si="1412"/>
        <v>0</v>
      </c>
      <c r="T1376">
        <f t="shared" si="1413"/>
        <v>0</v>
      </c>
      <c r="U1376">
        <f t="shared" si="1414"/>
        <v>0</v>
      </c>
      <c r="V1376">
        <f t="shared" si="1415"/>
        <v>0</v>
      </c>
      <c r="W1376">
        <f t="shared" si="1416"/>
        <v>0</v>
      </c>
      <c r="X1376">
        <f t="shared" si="1417"/>
        <v>0</v>
      </c>
      <c r="Y1376">
        <f t="shared" si="1418"/>
        <v>0</v>
      </c>
      <c r="AA1376">
        <v>56481267</v>
      </c>
      <c r="AB1376">
        <f t="shared" si="1419"/>
        <v>5743.69</v>
      </c>
      <c r="AC1376">
        <f t="shared" si="1420"/>
        <v>5743.69</v>
      </c>
      <c r="AD1376">
        <f t="shared" si="1442"/>
        <v>0</v>
      </c>
      <c r="AE1376">
        <f t="shared" si="1443"/>
        <v>0</v>
      </c>
      <c r="AF1376">
        <f t="shared" si="1443"/>
        <v>0</v>
      </c>
      <c r="AG1376">
        <f t="shared" si="1421"/>
        <v>0</v>
      </c>
      <c r="AH1376">
        <f t="shared" si="1444"/>
        <v>0</v>
      </c>
      <c r="AI1376">
        <f t="shared" si="1444"/>
        <v>0</v>
      </c>
      <c r="AJ1376">
        <f t="shared" si="1422"/>
        <v>0</v>
      </c>
      <c r="AK1376">
        <v>5743.69</v>
      </c>
      <c r="AL1376">
        <v>5743.69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92</v>
      </c>
      <c r="AU1376">
        <v>49</v>
      </c>
      <c r="AV1376">
        <v>1</v>
      </c>
      <c r="AW1376">
        <v>1.022</v>
      </c>
      <c r="AZ1376">
        <v>1</v>
      </c>
      <c r="BA1376">
        <v>1</v>
      </c>
      <c r="BB1376">
        <v>1</v>
      </c>
      <c r="BC1376">
        <v>15.82</v>
      </c>
      <c r="BD1376" t="s">
        <v>3</v>
      </c>
      <c r="BE1376" t="s">
        <v>3</v>
      </c>
      <c r="BF1376" t="s">
        <v>3</v>
      </c>
      <c r="BG1376" t="s">
        <v>3</v>
      </c>
      <c r="BH1376">
        <v>3</v>
      </c>
      <c r="BI1376">
        <v>1</v>
      </c>
      <c r="BJ1376" t="s">
        <v>242</v>
      </c>
      <c r="BM1376">
        <v>8</v>
      </c>
      <c r="BN1376">
        <v>0</v>
      </c>
      <c r="BO1376" t="s">
        <v>240</v>
      </c>
      <c r="BP1376">
        <v>1</v>
      </c>
      <c r="BQ1376">
        <v>30</v>
      </c>
      <c r="BR1376">
        <v>0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 t="s">
        <v>3</v>
      </c>
      <c r="BZ1376">
        <v>92</v>
      </c>
      <c r="CA1376">
        <v>49</v>
      </c>
      <c r="CB1376" t="s">
        <v>3</v>
      </c>
      <c r="CE1376">
        <v>30</v>
      </c>
      <c r="CF1376">
        <v>0</v>
      </c>
      <c r="CG1376">
        <v>0</v>
      </c>
      <c r="CM1376">
        <v>0</v>
      </c>
      <c r="CN1376" t="s">
        <v>3</v>
      </c>
      <c r="CO1376">
        <v>0</v>
      </c>
      <c r="CP1376">
        <f t="shared" si="1423"/>
        <v>40083.93</v>
      </c>
      <c r="CQ1376">
        <f t="shared" si="1424"/>
        <v>92864.19</v>
      </c>
      <c r="CR1376">
        <f t="shared" si="1445"/>
        <v>0</v>
      </c>
      <c r="CS1376">
        <f t="shared" si="1425"/>
        <v>0</v>
      </c>
      <c r="CT1376">
        <f t="shared" si="1426"/>
        <v>0</v>
      </c>
      <c r="CU1376">
        <f t="shared" si="1427"/>
        <v>0</v>
      </c>
      <c r="CV1376">
        <f t="shared" si="1428"/>
        <v>0</v>
      </c>
      <c r="CW1376">
        <f t="shared" si="1429"/>
        <v>0</v>
      </c>
      <c r="CX1376">
        <f t="shared" si="1430"/>
        <v>0</v>
      </c>
      <c r="CY1376">
        <f t="shared" si="1431"/>
        <v>0</v>
      </c>
      <c r="CZ1376">
        <f t="shared" si="1432"/>
        <v>0</v>
      </c>
      <c r="DC1376" t="s">
        <v>3</v>
      </c>
      <c r="DD1376" t="s">
        <v>3</v>
      </c>
      <c r="DE1376" t="s">
        <v>3</v>
      </c>
      <c r="DF1376" t="s">
        <v>3</v>
      </c>
      <c r="DG1376" t="s">
        <v>3</v>
      </c>
      <c r="DH1376" t="s">
        <v>3</v>
      </c>
      <c r="DI1376" t="s">
        <v>3</v>
      </c>
      <c r="DJ1376" t="s">
        <v>3</v>
      </c>
      <c r="DK1376" t="s">
        <v>3</v>
      </c>
      <c r="DL1376" t="s">
        <v>3</v>
      </c>
      <c r="DM1376" t="s">
        <v>3</v>
      </c>
      <c r="DN1376">
        <v>0</v>
      </c>
      <c r="DO1376">
        <v>0</v>
      </c>
      <c r="DP1376">
        <v>1</v>
      </c>
      <c r="DQ1376">
        <v>1</v>
      </c>
      <c r="DU1376">
        <v>1009</v>
      </c>
      <c r="DV1376" t="s">
        <v>32</v>
      </c>
      <c r="DW1376" t="s">
        <v>32</v>
      </c>
      <c r="DX1376">
        <v>1000</v>
      </c>
      <c r="DZ1376" t="s">
        <v>3</v>
      </c>
      <c r="EA1376" t="s">
        <v>3</v>
      </c>
      <c r="EB1376" t="s">
        <v>3</v>
      </c>
      <c r="EC1376" t="s">
        <v>3</v>
      </c>
      <c r="EE1376">
        <v>55586444</v>
      </c>
      <c r="EF1376">
        <v>30</v>
      </c>
      <c r="EG1376" t="s">
        <v>117</v>
      </c>
      <c r="EH1376">
        <v>0</v>
      </c>
      <c r="EI1376" t="s">
        <v>3</v>
      </c>
      <c r="EJ1376">
        <v>1</v>
      </c>
      <c r="EK1376">
        <v>8</v>
      </c>
      <c r="EL1376" t="s">
        <v>233</v>
      </c>
      <c r="EM1376" t="s">
        <v>234</v>
      </c>
      <c r="EO1376" t="s">
        <v>3</v>
      </c>
      <c r="EQ1376">
        <v>0</v>
      </c>
      <c r="ER1376">
        <v>5743.69</v>
      </c>
      <c r="ES1376">
        <v>5743.69</v>
      </c>
      <c r="ET1376">
        <v>0</v>
      </c>
      <c r="EU1376">
        <v>0</v>
      </c>
      <c r="EV1376">
        <v>0</v>
      </c>
      <c r="EW1376">
        <v>0</v>
      </c>
      <c r="EX1376">
        <v>0</v>
      </c>
      <c r="FQ1376">
        <v>0</v>
      </c>
      <c r="FR1376">
        <v>0</v>
      </c>
      <c r="FS1376">
        <v>0</v>
      </c>
      <c r="FX1376">
        <v>92</v>
      </c>
      <c r="FY1376">
        <v>49</v>
      </c>
      <c r="GA1376" t="s">
        <v>3</v>
      </c>
      <c r="GD1376">
        <v>1</v>
      </c>
      <c r="GF1376">
        <v>1611312075</v>
      </c>
      <c r="GG1376">
        <v>2</v>
      </c>
      <c r="GH1376">
        <v>1</v>
      </c>
      <c r="GI1376">
        <v>2</v>
      </c>
      <c r="GJ1376">
        <v>0</v>
      </c>
      <c r="GK1376">
        <v>0</v>
      </c>
      <c r="GL1376">
        <f t="shared" si="1433"/>
        <v>0</v>
      </c>
      <c r="GM1376">
        <f t="shared" si="1434"/>
        <v>40083.93</v>
      </c>
      <c r="GN1376">
        <f t="shared" si="1435"/>
        <v>40083.93</v>
      </c>
      <c r="GO1376">
        <f t="shared" si="1436"/>
        <v>0</v>
      </c>
      <c r="GP1376">
        <f t="shared" si="1437"/>
        <v>0</v>
      </c>
      <c r="GR1376">
        <v>0</v>
      </c>
      <c r="GS1376">
        <v>3</v>
      </c>
      <c r="GT1376">
        <v>0</v>
      </c>
      <c r="GU1376" t="s">
        <v>3</v>
      </c>
      <c r="GV1376">
        <f t="shared" si="1438"/>
        <v>0</v>
      </c>
      <c r="GW1376">
        <v>1</v>
      </c>
      <c r="GX1376">
        <f t="shared" si="1439"/>
        <v>0</v>
      </c>
      <c r="HA1376">
        <v>0</v>
      </c>
      <c r="HB1376">
        <v>0</v>
      </c>
      <c r="HC1376">
        <f t="shared" si="1440"/>
        <v>0</v>
      </c>
      <c r="HE1376" t="s">
        <v>3</v>
      </c>
      <c r="HF1376" t="s">
        <v>3</v>
      </c>
      <c r="HM1376" t="s">
        <v>3</v>
      </c>
      <c r="HN1376" t="s">
        <v>3</v>
      </c>
      <c r="HO1376" t="s">
        <v>3</v>
      </c>
      <c r="HP1376" t="s">
        <v>3</v>
      </c>
      <c r="HQ1376" t="s">
        <v>3</v>
      </c>
      <c r="HS1376">
        <v>0</v>
      </c>
      <c r="IK1376">
        <v>0</v>
      </c>
    </row>
    <row r="1377" spans="1:255" x14ac:dyDescent="0.25">
      <c r="A1377" s="2">
        <v>18</v>
      </c>
      <c r="B1377" s="2">
        <v>1</v>
      </c>
      <c r="C1377" s="2">
        <v>1441</v>
      </c>
      <c r="D1377" s="2"/>
      <c r="E1377" s="2" t="s">
        <v>673</v>
      </c>
      <c r="F1377" s="2" t="s">
        <v>248</v>
      </c>
      <c r="G1377" s="2" t="s">
        <v>249</v>
      </c>
      <c r="H1377" s="2" t="s">
        <v>158</v>
      </c>
      <c r="I1377" s="2">
        <f>I1369*J1377</f>
        <v>3.7554999999999996</v>
      </c>
      <c r="J1377" s="2">
        <v>101.5</v>
      </c>
      <c r="K1377" s="2">
        <v>101.5</v>
      </c>
      <c r="L1377" s="2"/>
      <c r="M1377" s="2"/>
      <c r="N1377" s="2"/>
      <c r="O1377" s="2">
        <f t="shared" si="1409"/>
        <v>2800.79</v>
      </c>
      <c r="P1377" s="2">
        <f t="shared" si="1410"/>
        <v>2800.79</v>
      </c>
      <c r="Q1377" s="2">
        <f t="shared" si="1441"/>
        <v>0</v>
      </c>
      <c r="R1377" s="2">
        <f t="shared" si="1411"/>
        <v>0</v>
      </c>
      <c r="S1377" s="2">
        <f t="shared" si="1412"/>
        <v>0</v>
      </c>
      <c r="T1377" s="2">
        <f t="shared" si="1413"/>
        <v>0</v>
      </c>
      <c r="U1377" s="2">
        <f t="shared" si="1414"/>
        <v>0</v>
      </c>
      <c r="V1377" s="2">
        <f t="shared" si="1415"/>
        <v>0</v>
      </c>
      <c r="W1377" s="2">
        <f t="shared" si="1416"/>
        <v>0</v>
      </c>
      <c r="X1377" s="2">
        <f t="shared" si="1417"/>
        <v>0</v>
      </c>
      <c r="Y1377" s="2">
        <f t="shared" si="1418"/>
        <v>0</v>
      </c>
      <c r="Z1377" s="2"/>
      <c r="AA1377" s="2">
        <v>56481265</v>
      </c>
      <c r="AB1377" s="2">
        <f t="shared" si="1419"/>
        <v>729.73</v>
      </c>
      <c r="AC1377" s="2">
        <f t="shared" si="1420"/>
        <v>729.73</v>
      </c>
      <c r="AD1377" s="2">
        <f t="shared" si="1442"/>
        <v>0</v>
      </c>
      <c r="AE1377" s="2">
        <f t="shared" si="1443"/>
        <v>0</v>
      </c>
      <c r="AF1377" s="2">
        <f t="shared" si="1443"/>
        <v>0</v>
      </c>
      <c r="AG1377" s="2">
        <f t="shared" si="1421"/>
        <v>0</v>
      </c>
      <c r="AH1377" s="2">
        <f t="shared" si="1444"/>
        <v>0</v>
      </c>
      <c r="AI1377" s="2">
        <f t="shared" si="1444"/>
        <v>0</v>
      </c>
      <c r="AJ1377" s="2">
        <f t="shared" si="1422"/>
        <v>0</v>
      </c>
      <c r="AK1377" s="2">
        <v>729.73</v>
      </c>
      <c r="AL1377" s="2">
        <v>729.73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92</v>
      </c>
      <c r="AU1377" s="2">
        <v>49</v>
      </c>
      <c r="AV1377" s="2">
        <v>1</v>
      </c>
      <c r="AW1377" s="2">
        <v>1.022</v>
      </c>
      <c r="AX1377" s="2"/>
      <c r="AY1377" s="2"/>
      <c r="AZ1377" s="2">
        <v>1</v>
      </c>
      <c r="BA1377" s="2">
        <v>1</v>
      </c>
      <c r="BB1377" s="2">
        <v>1</v>
      </c>
      <c r="BC1377" s="2">
        <v>1</v>
      </c>
      <c r="BD1377" s="2" t="s">
        <v>3</v>
      </c>
      <c r="BE1377" s="2" t="s">
        <v>3</v>
      </c>
      <c r="BF1377" s="2" t="s">
        <v>3</v>
      </c>
      <c r="BG1377" s="2" t="s">
        <v>3</v>
      </c>
      <c r="BH1377" s="2">
        <v>3</v>
      </c>
      <c r="BI1377" s="2">
        <v>1</v>
      </c>
      <c r="BJ1377" s="2" t="s">
        <v>250</v>
      </c>
      <c r="BK1377" s="2"/>
      <c r="BL1377" s="2"/>
      <c r="BM1377" s="2">
        <v>8</v>
      </c>
      <c r="BN1377" s="2">
        <v>0</v>
      </c>
      <c r="BO1377" s="2" t="s">
        <v>3</v>
      </c>
      <c r="BP1377" s="2">
        <v>0</v>
      </c>
      <c r="BQ1377" s="2">
        <v>30</v>
      </c>
      <c r="BR1377" s="2">
        <v>0</v>
      </c>
      <c r="BS1377" s="2">
        <v>1</v>
      </c>
      <c r="BT1377" s="2">
        <v>1</v>
      </c>
      <c r="BU1377" s="2">
        <v>1</v>
      </c>
      <c r="BV1377" s="2">
        <v>1</v>
      </c>
      <c r="BW1377" s="2">
        <v>1</v>
      </c>
      <c r="BX1377" s="2">
        <v>1</v>
      </c>
      <c r="BY1377" s="2" t="s">
        <v>3</v>
      </c>
      <c r="BZ1377" s="2">
        <v>92</v>
      </c>
      <c r="CA1377" s="2">
        <v>49</v>
      </c>
      <c r="CB1377" s="2" t="s">
        <v>3</v>
      </c>
      <c r="CC1377" s="2"/>
      <c r="CD1377" s="2"/>
      <c r="CE1377" s="2">
        <v>30</v>
      </c>
      <c r="CF1377" s="2">
        <v>0</v>
      </c>
      <c r="CG1377" s="2">
        <v>0</v>
      </c>
      <c r="CH1377" s="2"/>
      <c r="CI1377" s="2"/>
      <c r="CJ1377" s="2"/>
      <c r="CK1377" s="2"/>
      <c r="CL1377" s="2"/>
      <c r="CM1377" s="2">
        <v>0</v>
      </c>
      <c r="CN1377" s="2" t="s">
        <v>3</v>
      </c>
      <c r="CO1377" s="2">
        <v>0</v>
      </c>
      <c r="CP1377" s="2">
        <f t="shared" si="1423"/>
        <v>2800.79</v>
      </c>
      <c r="CQ1377" s="2">
        <f t="shared" si="1424"/>
        <v>745.78</v>
      </c>
      <c r="CR1377" s="2">
        <f t="shared" si="1445"/>
        <v>0</v>
      </c>
      <c r="CS1377" s="2">
        <f t="shared" si="1425"/>
        <v>0</v>
      </c>
      <c r="CT1377" s="2">
        <f t="shared" si="1426"/>
        <v>0</v>
      </c>
      <c r="CU1377" s="2">
        <f t="shared" si="1427"/>
        <v>0</v>
      </c>
      <c r="CV1377" s="2">
        <f t="shared" si="1428"/>
        <v>0</v>
      </c>
      <c r="CW1377" s="2">
        <f t="shared" si="1429"/>
        <v>0</v>
      </c>
      <c r="CX1377" s="2">
        <f t="shared" si="1430"/>
        <v>0</v>
      </c>
      <c r="CY1377" s="2">
        <f t="shared" si="1431"/>
        <v>0</v>
      </c>
      <c r="CZ1377" s="2">
        <f t="shared" si="1432"/>
        <v>0</v>
      </c>
      <c r="DA1377" s="2"/>
      <c r="DB1377" s="2"/>
      <c r="DC1377" s="2" t="s">
        <v>3</v>
      </c>
      <c r="DD1377" s="2" t="s">
        <v>3</v>
      </c>
      <c r="DE1377" s="2" t="s">
        <v>3</v>
      </c>
      <c r="DF1377" s="2" t="s">
        <v>3</v>
      </c>
      <c r="DG1377" s="2" t="s">
        <v>3</v>
      </c>
      <c r="DH1377" s="2" t="s">
        <v>3</v>
      </c>
      <c r="DI1377" s="2" t="s">
        <v>3</v>
      </c>
      <c r="DJ1377" s="2" t="s">
        <v>3</v>
      </c>
      <c r="DK1377" s="2" t="s">
        <v>3</v>
      </c>
      <c r="DL1377" s="2" t="s">
        <v>3</v>
      </c>
      <c r="DM1377" s="2" t="s">
        <v>3</v>
      </c>
      <c r="DN1377" s="2">
        <v>0</v>
      </c>
      <c r="DO1377" s="2">
        <v>0</v>
      </c>
      <c r="DP1377" s="2">
        <v>1</v>
      </c>
      <c r="DQ1377" s="2">
        <v>1</v>
      </c>
      <c r="DR1377" s="2"/>
      <c r="DS1377" s="2"/>
      <c r="DT1377" s="2"/>
      <c r="DU1377" s="2">
        <v>1007</v>
      </c>
      <c r="DV1377" s="2" t="s">
        <v>158</v>
      </c>
      <c r="DW1377" s="2" t="s">
        <v>158</v>
      </c>
      <c r="DX1377" s="2">
        <v>1</v>
      </c>
      <c r="DY1377" s="2"/>
      <c r="DZ1377" s="2" t="s">
        <v>3</v>
      </c>
      <c r="EA1377" s="2" t="s">
        <v>3</v>
      </c>
      <c r="EB1377" s="2" t="s">
        <v>3</v>
      </c>
      <c r="EC1377" s="2" t="s">
        <v>3</v>
      </c>
      <c r="ED1377" s="2"/>
      <c r="EE1377" s="2">
        <v>55586444</v>
      </c>
      <c r="EF1377" s="2">
        <v>30</v>
      </c>
      <c r="EG1377" s="2" t="s">
        <v>117</v>
      </c>
      <c r="EH1377" s="2">
        <v>0</v>
      </c>
      <c r="EI1377" s="2" t="s">
        <v>3</v>
      </c>
      <c r="EJ1377" s="2">
        <v>1</v>
      </c>
      <c r="EK1377" s="2">
        <v>8</v>
      </c>
      <c r="EL1377" s="2" t="s">
        <v>233</v>
      </c>
      <c r="EM1377" s="2" t="s">
        <v>234</v>
      </c>
      <c r="EN1377" s="2"/>
      <c r="EO1377" s="2" t="s">
        <v>3</v>
      </c>
      <c r="EP1377" s="2"/>
      <c r="EQ1377" s="2">
        <v>0</v>
      </c>
      <c r="ER1377" s="2">
        <v>729.73</v>
      </c>
      <c r="ES1377" s="2">
        <v>729.73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>
        <v>0</v>
      </c>
      <c r="FR1377" s="2">
        <v>0</v>
      </c>
      <c r="FS1377" s="2">
        <v>0</v>
      </c>
      <c r="FT1377" s="2"/>
      <c r="FU1377" s="2"/>
      <c r="FV1377" s="2"/>
      <c r="FW1377" s="2"/>
      <c r="FX1377" s="2">
        <v>92</v>
      </c>
      <c r="FY1377" s="2">
        <v>49</v>
      </c>
      <c r="FZ1377" s="2"/>
      <c r="GA1377" s="2" t="s">
        <v>3</v>
      </c>
      <c r="GB1377" s="2"/>
      <c r="GC1377" s="2"/>
      <c r="GD1377" s="2">
        <v>1</v>
      </c>
      <c r="GE1377" s="2"/>
      <c r="GF1377" s="2">
        <v>-1447999952</v>
      </c>
      <c r="GG1377" s="2">
        <v>2</v>
      </c>
      <c r="GH1377" s="2">
        <v>1</v>
      </c>
      <c r="GI1377" s="2">
        <v>-2</v>
      </c>
      <c r="GJ1377" s="2">
        <v>0</v>
      </c>
      <c r="GK1377" s="2">
        <v>0</v>
      </c>
      <c r="GL1377" s="2">
        <f t="shared" si="1433"/>
        <v>0</v>
      </c>
      <c r="GM1377" s="2">
        <f t="shared" si="1434"/>
        <v>2800.79</v>
      </c>
      <c r="GN1377" s="2">
        <f t="shared" si="1435"/>
        <v>2800.79</v>
      </c>
      <c r="GO1377" s="2">
        <f t="shared" si="1436"/>
        <v>0</v>
      </c>
      <c r="GP1377" s="2">
        <f t="shared" si="1437"/>
        <v>0</v>
      </c>
      <c r="GQ1377" s="2"/>
      <c r="GR1377" s="2">
        <v>0</v>
      </c>
      <c r="GS1377" s="2">
        <v>3</v>
      </c>
      <c r="GT1377" s="2">
        <v>0</v>
      </c>
      <c r="GU1377" s="2" t="s">
        <v>3</v>
      </c>
      <c r="GV1377" s="2">
        <f t="shared" si="1438"/>
        <v>0</v>
      </c>
      <c r="GW1377" s="2">
        <v>1</v>
      </c>
      <c r="GX1377" s="2">
        <f t="shared" si="1439"/>
        <v>0</v>
      </c>
      <c r="GY1377" s="2"/>
      <c r="GZ1377" s="2"/>
      <c r="HA1377" s="2">
        <v>0</v>
      </c>
      <c r="HB1377" s="2">
        <v>0</v>
      </c>
      <c r="HC1377" s="2">
        <f t="shared" si="1440"/>
        <v>0</v>
      </c>
      <c r="HD1377" s="2"/>
      <c r="HE1377" s="2" t="s">
        <v>3</v>
      </c>
      <c r="HF1377" s="2" t="s">
        <v>3</v>
      </c>
      <c r="HG1377" s="2"/>
      <c r="HH1377" s="2"/>
      <c r="HI1377" s="2"/>
      <c r="HJ1377" s="2"/>
      <c r="HK1377" s="2"/>
      <c r="HL1377" s="2"/>
      <c r="HM1377" s="2" t="s">
        <v>3</v>
      </c>
      <c r="HN1377" s="2" t="s">
        <v>3</v>
      </c>
      <c r="HO1377" s="2" t="s">
        <v>3</v>
      </c>
      <c r="HP1377" s="2" t="s">
        <v>3</v>
      </c>
      <c r="HQ1377" s="2" t="s">
        <v>3</v>
      </c>
      <c r="HR1377" s="2"/>
      <c r="HS1377" s="2">
        <v>0</v>
      </c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>
        <v>0</v>
      </c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</row>
    <row r="1378" spans="1:255" x14ac:dyDescent="0.25">
      <c r="A1378">
        <v>18</v>
      </c>
      <c r="B1378">
        <v>1</v>
      </c>
      <c r="C1378">
        <v>1460</v>
      </c>
      <c r="E1378" t="s">
        <v>673</v>
      </c>
      <c r="F1378" t="s">
        <v>248</v>
      </c>
      <c r="G1378" t="s">
        <v>249</v>
      </c>
      <c r="H1378" t="s">
        <v>158</v>
      </c>
      <c r="I1378">
        <f>I1370*J1378</f>
        <v>3.7554999999999996</v>
      </c>
      <c r="J1378">
        <v>101.5</v>
      </c>
      <c r="K1378">
        <v>101.5</v>
      </c>
      <c r="O1378">
        <f t="shared" si="1409"/>
        <v>28231.96</v>
      </c>
      <c r="P1378">
        <f t="shared" si="1410"/>
        <v>28231.96</v>
      </c>
      <c r="Q1378">
        <f t="shared" si="1441"/>
        <v>0</v>
      </c>
      <c r="R1378">
        <f t="shared" si="1411"/>
        <v>0</v>
      </c>
      <c r="S1378">
        <f t="shared" si="1412"/>
        <v>0</v>
      </c>
      <c r="T1378">
        <f t="shared" si="1413"/>
        <v>0</v>
      </c>
      <c r="U1378">
        <f t="shared" si="1414"/>
        <v>0</v>
      </c>
      <c r="V1378">
        <f t="shared" si="1415"/>
        <v>0</v>
      </c>
      <c r="W1378">
        <f t="shared" si="1416"/>
        <v>0</v>
      </c>
      <c r="X1378">
        <f t="shared" si="1417"/>
        <v>0</v>
      </c>
      <c r="Y1378">
        <f t="shared" si="1418"/>
        <v>0</v>
      </c>
      <c r="AA1378">
        <v>56481267</v>
      </c>
      <c r="AB1378">
        <f t="shared" si="1419"/>
        <v>729.73</v>
      </c>
      <c r="AC1378">
        <f t="shared" si="1420"/>
        <v>729.73</v>
      </c>
      <c r="AD1378">
        <f t="shared" si="1442"/>
        <v>0</v>
      </c>
      <c r="AE1378">
        <f t="shared" si="1443"/>
        <v>0</v>
      </c>
      <c r="AF1378">
        <f t="shared" si="1443"/>
        <v>0</v>
      </c>
      <c r="AG1378">
        <f t="shared" si="1421"/>
        <v>0</v>
      </c>
      <c r="AH1378">
        <f t="shared" si="1444"/>
        <v>0</v>
      </c>
      <c r="AI1378">
        <f t="shared" si="1444"/>
        <v>0</v>
      </c>
      <c r="AJ1378">
        <f t="shared" si="1422"/>
        <v>0</v>
      </c>
      <c r="AK1378">
        <v>729.73</v>
      </c>
      <c r="AL1378">
        <v>729.73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92</v>
      </c>
      <c r="AU1378">
        <v>49</v>
      </c>
      <c r="AV1378">
        <v>1</v>
      </c>
      <c r="AW1378">
        <v>1.022</v>
      </c>
      <c r="AZ1378">
        <v>1</v>
      </c>
      <c r="BA1378">
        <v>1</v>
      </c>
      <c r="BB1378">
        <v>1</v>
      </c>
      <c r="BC1378">
        <v>10.08</v>
      </c>
      <c r="BD1378" t="s">
        <v>3</v>
      </c>
      <c r="BE1378" t="s">
        <v>3</v>
      </c>
      <c r="BF1378" t="s">
        <v>3</v>
      </c>
      <c r="BG1378" t="s">
        <v>3</v>
      </c>
      <c r="BH1378">
        <v>3</v>
      </c>
      <c r="BI1378">
        <v>1</v>
      </c>
      <c r="BJ1378" t="s">
        <v>250</v>
      </c>
      <c r="BM1378">
        <v>8</v>
      </c>
      <c r="BN1378">
        <v>0</v>
      </c>
      <c r="BO1378" t="s">
        <v>248</v>
      </c>
      <c r="BP1378">
        <v>1</v>
      </c>
      <c r="BQ1378">
        <v>30</v>
      </c>
      <c r="BR1378">
        <v>0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 t="s">
        <v>3</v>
      </c>
      <c r="BZ1378">
        <v>92</v>
      </c>
      <c r="CA1378">
        <v>49</v>
      </c>
      <c r="CB1378" t="s">
        <v>3</v>
      </c>
      <c r="CE1378">
        <v>30</v>
      </c>
      <c r="CF1378">
        <v>0</v>
      </c>
      <c r="CG1378">
        <v>0</v>
      </c>
      <c r="CM1378">
        <v>0</v>
      </c>
      <c r="CN1378" t="s">
        <v>3</v>
      </c>
      <c r="CO1378">
        <v>0</v>
      </c>
      <c r="CP1378">
        <f t="shared" si="1423"/>
        <v>28231.96</v>
      </c>
      <c r="CQ1378">
        <f t="shared" si="1424"/>
        <v>7517.46</v>
      </c>
      <c r="CR1378">
        <f t="shared" si="1445"/>
        <v>0</v>
      </c>
      <c r="CS1378">
        <f t="shared" si="1425"/>
        <v>0</v>
      </c>
      <c r="CT1378">
        <f t="shared" si="1426"/>
        <v>0</v>
      </c>
      <c r="CU1378">
        <f t="shared" si="1427"/>
        <v>0</v>
      </c>
      <c r="CV1378">
        <f t="shared" si="1428"/>
        <v>0</v>
      </c>
      <c r="CW1378">
        <f t="shared" si="1429"/>
        <v>0</v>
      </c>
      <c r="CX1378">
        <f t="shared" si="1430"/>
        <v>0</v>
      </c>
      <c r="CY1378">
        <f t="shared" si="1431"/>
        <v>0</v>
      </c>
      <c r="CZ1378">
        <f t="shared" si="1432"/>
        <v>0</v>
      </c>
      <c r="DC1378" t="s">
        <v>3</v>
      </c>
      <c r="DD1378" t="s">
        <v>3</v>
      </c>
      <c r="DE1378" t="s">
        <v>3</v>
      </c>
      <c r="DF1378" t="s">
        <v>3</v>
      </c>
      <c r="DG1378" t="s">
        <v>3</v>
      </c>
      <c r="DH1378" t="s">
        <v>3</v>
      </c>
      <c r="DI1378" t="s">
        <v>3</v>
      </c>
      <c r="DJ1378" t="s">
        <v>3</v>
      </c>
      <c r="DK1378" t="s">
        <v>3</v>
      </c>
      <c r="DL1378" t="s">
        <v>3</v>
      </c>
      <c r="DM1378" t="s">
        <v>3</v>
      </c>
      <c r="DN1378">
        <v>0</v>
      </c>
      <c r="DO1378">
        <v>0</v>
      </c>
      <c r="DP1378">
        <v>1</v>
      </c>
      <c r="DQ1378">
        <v>1</v>
      </c>
      <c r="DU1378">
        <v>1007</v>
      </c>
      <c r="DV1378" t="s">
        <v>158</v>
      </c>
      <c r="DW1378" t="s">
        <v>158</v>
      </c>
      <c r="DX1378">
        <v>1</v>
      </c>
      <c r="DZ1378" t="s">
        <v>3</v>
      </c>
      <c r="EA1378" t="s">
        <v>3</v>
      </c>
      <c r="EB1378" t="s">
        <v>3</v>
      </c>
      <c r="EC1378" t="s">
        <v>3</v>
      </c>
      <c r="EE1378">
        <v>55586444</v>
      </c>
      <c r="EF1378">
        <v>30</v>
      </c>
      <c r="EG1378" t="s">
        <v>117</v>
      </c>
      <c r="EH1378">
        <v>0</v>
      </c>
      <c r="EI1378" t="s">
        <v>3</v>
      </c>
      <c r="EJ1378">
        <v>1</v>
      </c>
      <c r="EK1378">
        <v>8</v>
      </c>
      <c r="EL1378" t="s">
        <v>233</v>
      </c>
      <c r="EM1378" t="s">
        <v>234</v>
      </c>
      <c r="EO1378" t="s">
        <v>3</v>
      </c>
      <c r="EQ1378">
        <v>0</v>
      </c>
      <c r="ER1378">
        <v>729.73</v>
      </c>
      <c r="ES1378">
        <v>729.73</v>
      </c>
      <c r="ET1378">
        <v>0</v>
      </c>
      <c r="EU1378">
        <v>0</v>
      </c>
      <c r="EV1378">
        <v>0</v>
      </c>
      <c r="EW1378">
        <v>0</v>
      </c>
      <c r="EX1378">
        <v>0</v>
      </c>
      <c r="FQ1378">
        <v>0</v>
      </c>
      <c r="FR1378">
        <v>0</v>
      </c>
      <c r="FS1378">
        <v>0</v>
      </c>
      <c r="FX1378">
        <v>92</v>
      </c>
      <c r="FY1378">
        <v>49</v>
      </c>
      <c r="GA1378" t="s">
        <v>3</v>
      </c>
      <c r="GD1378">
        <v>1</v>
      </c>
      <c r="GF1378">
        <v>-1447999952</v>
      </c>
      <c r="GG1378">
        <v>2</v>
      </c>
      <c r="GH1378">
        <v>1</v>
      </c>
      <c r="GI1378">
        <v>2</v>
      </c>
      <c r="GJ1378">
        <v>0</v>
      </c>
      <c r="GK1378">
        <v>0</v>
      </c>
      <c r="GL1378">
        <f t="shared" si="1433"/>
        <v>0</v>
      </c>
      <c r="GM1378">
        <f t="shared" si="1434"/>
        <v>28231.96</v>
      </c>
      <c r="GN1378">
        <f t="shared" si="1435"/>
        <v>28231.96</v>
      </c>
      <c r="GO1378">
        <f t="shared" si="1436"/>
        <v>0</v>
      </c>
      <c r="GP1378">
        <f t="shared" si="1437"/>
        <v>0</v>
      </c>
      <c r="GR1378">
        <v>0</v>
      </c>
      <c r="GS1378">
        <v>3</v>
      </c>
      <c r="GT1378">
        <v>0</v>
      </c>
      <c r="GU1378" t="s">
        <v>3</v>
      </c>
      <c r="GV1378">
        <f t="shared" si="1438"/>
        <v>0</v>
      </c>
      <c r="GW1378">
        <v>1</v>
      </c>
      <c r="GX1378">
        <f t="shared" si="1439"/>
        <v>0</v>
      </c>
      <c r="HA1378">
        <v>0</v>
      </c>
      <c r="HB1378">
        <v>0</v>
      </c>
      <c r="HC1378">
        <f t="shared" si="1440"/>
        <v>0</v>
      </c>
      <c r="HE1378" t="s">
        <v>3</v>
      </c>
      <c r="HF1378" t="s">
        <v>3</v>
      </c>
      <c r="HM1378" t="s">
        <v>3</v>
      </c>
      <c r="HN1378" t="s">
        <v>3</v>
      </c>
      <c r="HO1378" t="s">
        <v>3</v>
      </c>
      <c r="HP1378" t="s">
        <v>3</v>
      </c>
      <c r="HQ1378" t="s">
        <v>3</v>
      </c>
      <c r="HS1378">
        <v>0</v>
      </c>
      <c r="IK1378">
        <v>0</v>
      </c>
    </row>
    <row r="1379" spans="1:255" x14ac:dyDescent="0.25">
      <c r="A1379" s="2">
        <v>17</v>
      </c>
      <c r="B1379" s="2">
        <v>1</v>
      </c>
      <c r="C1379" s="2">
        <f>ROW(SmtRes!A1473)</f>
        <v>1473</v>
      </c>
      <c r="D1379" s="2">
        <f>ROW(EtalonRes!A1417)</f>
        <v>1417</v>
      </c>
      <c r="E1379" s="2" t="s">
        <v>674</v>
      </c>
      <c r="F1379" s="2" t="s">
        <v>409</v>
      </c>
      <c r="G1379" s="2" t="s">
        <v>410</v>
      </c>
      <c r="H1379" s="2" t="s">
        <v>258</v>
      </c>
      <c r="I1379" s="2">
        <v>0.2</v>
      </c>
      <c r="J1379" s="2">
        <v>0</v>
      </c>
      <c r="K1379" s="2">
        <v>0.2</v>
      </c>
      <c r="L1379" s="2"/>
      <c r="M1379" s="2"/>
      <c r="N1379" s="2"/>
      <c r="O1379" s="2">
        <f t="shared" si="1409"/>
        <v>168.91</v>
      </c>
      <c r="P1379" s="2">
        <f t="shared" si="1410"/>
        <v>96.36</v>
      </c>
      <c r="Q1379" s="2">
        <f>(ROUND((ROUND((((ET1379*1.25*1.1))*AV1379*I1379),2)*BB1379),2)+ROUND((ROUND(((AE1379-((EU1379*1.25*1.1)))*AV1379*I1379),2)*BS1379),2))</f>
        <v>9.98</v>
      </c>
      <c r="R1379" s="2">
        <f t="shared" si="1411"/>
        <v>1.24</v>
      </c>
      <c r="S1379" s="2">
        <f t="shared" si="1412"/>
        <v>62.57</v>
      </c>
      <c r="T1379" s="2">
        <f t="shared" si="1413"/>
        <v>0</v>
      </c>
      <c r="U1379" s="2">
        <f t="shared" si="1414"/>
        <v>4.8130694700000012</v>
      </c>
      <c r="V1379" s="2">
        <f t="shared" si="1415"/>
        <v>0</v>
      </c>
      <c r="W1379" s="2">
        <f t="shared" si="1416"/>
        <v>0</v>
      </c>
      <c r="X1379" s="2">
        <f t="shared" si="1417"/>
        <v>55.51</v>
      </c>
      <c r="Y1379" s="2">
        <f t="shared" si="1418"/>
        <v>29.99</v>
      </c>
      <c r="Z1379" s="2"/>
      <c r="AA1379" s="2">
        <v>56481265</v>
      </c>
      <c r="AB1379" s="2">
        <f t="shared" si="1419"/>
        <v>819.30690000000004</v>
      </c>
      <c r="AC1379" s="2">
        <f t="shared" si="1420"/>
        <v>472.83</v>
      </c>
      <c r="AD1379" s="2">
        <f>ROUND(((((ET1379*1.25*1.1))-((EU1379*1.25*1.1)))+AE1379),6)</f>
        <v>47.671250000000001</v>
      </c>
      <c r="AE1379" s="2">
        <f>ROUND(((EU1379*1.25*1.1)),6)</f>
        <v>5.8987499999999997</v>
      </c>
      <c r="AF1379" s="2">
        <f>ROUND(((EV1379*1.15*1.1)),6)</f>
        <v>298.80565000000001</v>
      </c>
      <c r="AG1379" s="2">
        <f t="shared" si="1421"/>
        <v>0</v>
      </c>
      <c r="AH1379" s="2">
        <f>((EW1379*1.15*1.1))</f>
        <v>22.985050000000005</v>
      </c>
      <c r="AI1379" s="2">
        <f>((EX1379*1.25*1.1))</f>
        <v>0</v>
      </c>
      <c r="AJ1379" s="2">
        <f t="shared" si="1422"/>
        <v>0</v>
      </c>
      <c r="AK1379" s="2">
        <v>743.71</v>
      </c>
      <c r="AL1379" s="2">
        <v>472.83</v>
      </c>
      <c r="AM1379" s="2">
        <v>34.67</v>
      </c>
      <c r="AN1379" s="2">
        <v>4.29</v>
      </c>
      <c r="AO1379" s="2">
        <v>236.21</v>
      </c>
      <c r="AP1379" s="2">
        <v>0</v>
      </c>
      <c r="AQ1379" s="2">
        <v>18.170000000000002</v>
      </c>
      <c r="AR1379" s="2">
        <v>0</v>
      </c>
      <c r="AS1379" s="2">
        <v>0</v>
      </c>
      <c r="AT1379" s="2">
        <v>87</v>
      </c>
      <c r="AU1379" s="2">
        <v>47</v>
      </c>
      <c r="AV1379" s="2">
        <v>1.0469999999999999</v>
      </c>
      <c r="AW1379" s="2">
        <v>1.0189999999999999</v>
      </c>
      <c r="AX1379" s="2"/>
      <c r="AY1379" s="2"/>
      <c r="AZ1379" s="2">
        <v>1</v>
      </c>
      <c r="BA1379" s="2">
        <v>1</v>
      </c>
      <c r="BB1379" s="2">
        <v>1</v>
      </c>
      <c r="BC1379" s="2">
        <v>1</v>
      </c>
      <c r="BD1379" s="2" t="s">
        <v>3</v>
      </c>
      <c r="BE1379" s="2" t="s">
        <v>3</v>
      </c>
      <c r="BF1379" s="2" t="s">
        <v>3</v>
      </c>
      <c r="BG1379" s="2" t="s">
        <v>3</v>
      </c>
      <c r="BH1379" s="2">
        <v>0</v>
      </c>
      <c r="BI1379" s="2">
        <v>1</v>
      </c>
      <c r="BJ1379" s="2" t="s">
        <v>411</v>
      </c>
      <c r="BK1379" s="2"/>
      <c r="BL1379" s="2"/>
      <c r="BM1379" s="2">
        <v>29</v>
      </c>
      <c r="BN1379" s="2">
        <v>0</v>
      </c>
      <c r="BO1379" s="2" t="s">
        <v>409</v>
      </c>
      <c r="BP1379" s="2">
        <v>1</v>
      </c>
      <c r="BQ1379" s="2">
        <v>30</v>
      </c>
      <c r="BR1379" s="2">
        <v>0</v>
      </c>
      <c r="BS1379" s="2">
        <v>1</v>
      </c>
      <c r="BT1379" s="2">
        <v>1</v>
      </c>
      <c r="BU1379" s="2">
        <v>1</v>
      </c>
      <c r="BV1379" s="2">
        <v>1</v>
      </c>
      <c r="BW1379" s="2">
        <v>1</v>
      </c>
      <c r="BX1379" s="2">
        <v>1</v>
      </c>
      <c r="BY1379" s="2" t="s">
        <v>3</v>
      </c>
      <c r="BZ1379" s="2">
        <v>87</v>
      </c>
      <c r="CA1379" s="2">
        <v>47</v>
      </c>
      <c r="CB1379" s="2" t="s">
        <v>3</v>
      </c>
      <c r="CC1379" s="2"/>
      <c r="CD1379" s="2"/>
      <c r="CE1379" s="2">
        <v>30</v>
      </c>
      <c r="CF1379" s="2">
        <v>0</v>
      </c>
      <c r="CG1379" s="2">
        <v>0</v>
      </c>
      <c r="CH1379" s="2"/>
      <c r="CI1379" s="2"/>
      <c r="CJ1379" s="2"/>
      <c r="CK1379" s="2"/>
      <c r="CL1379" s="2"/>
      <c r="CM1379" s="2">
        <v>0</v>
      </c>
      <c r="CN1379" s="2" t="s">
        <v>3</v>
      </c>
      <c r="CO1379" s="2">
        <v>0</v>
      </c>
      <c r="CP1379" s="2">
        <f t="shared" si="1423"/>
        <v>168.91</v>
      </c>
      <c r="CQ1379" s="2">
        <f t="shared" si="1424"/>
        <v>481.81</v>
      </c>
      <c r="CR1379" s="2">
        <f>(ROUND((ROUND((((ET1379*1.25*1.1))*AV1379*1),2)*BB1379),2)+ROUND((ROUND(((AE1379-((EU1379*1.25*1.1)))*AV1379*1),2)*BS1379),2))</f>
        <v>49.91</v>
      </c>
      <c r="CS1379" s="2">
        <f t="shared" si="1425"/>
        <v>6.18</v>
      </c>
      <c r="CT1379" s="2">
        <f t="shared" si="1426"/>
        <v>312.85000000000002</v>
      </c>
      <c r="CU1379" s="2">
        <f t="shared" si="1427"/>
        <v>0</v>
      </c>
      <c r="CV1379" s="2">
        <f t="shared" si="1428"/>
        <v>24.065347350000003</v>
      </c>
      <c r="CW1379" s="2">
        <f t="shared" si="1429"/>
        <v>0</v>
      </c>
      <c r="CX1379" s="2">
        <f t="shared" si="1430"/>
        <v>0</v>
      </c>
      <c r="CY1379" s="2">
        <f t="shared" si="1431"/>
        <v>55.514700000000005</v>
      </c>
      <c r="CZ1379" s="2">
        <f t="shared" si="1432"/>
        <v>29.9907</v>
      </c>
      <c r="DA1379" s="2"/>
      <c r="DB1379" s="2"/>
      <c r="DC1379" s="2" t="s">
        <v>3</v>
      </c>
      <c r="DD1379" s="2" t="s">
        <v>3</v>
      </c>
      <c r="DE1379" s="2" t="s">
        <v>165</v>
      </c>
      <c r="DF1379" s="2" t="s">
        <v>165</v>
      </c>
      <c r="DG1379" s="2" t="s">
        <v>166</v>
      </c>
      <c r="DH1379" s="2" t="s">
        <v>3</v>
      </c>
      <c r="DI1379" s="2" t="s">
        <v>166</v>
      </c>
      <c r="DJ1379" s="2" t="s">
        <v>165</v>
      </c>
      <c r="DK1379" s="2" t="s">
        <v>3</v>
      </c>
      <c r="DL1379" s="2" t="s">
        <v>3</v>
      </c>
      <c r="DM1379" s="2" t="s">
        <v>3</v>
      </c>
      <c r="DN1379" s="2">
        <v>0</v>
      </c>
      <c r="DO1379" s="2">
        <v>0</v>
      </c>
      <c r="DP1379" s="2">
        <v>1</v>
      </c>
      <c r="DQ1379" s="2">
        <v>1</v>
      </c>
      <c r="DR1379" s="2"/>
      <c r="DS1379" s="2"/>
      <c r="DT1379" s="2"/>
      <c r="DU1379" s="2">
        <v>1013</v>
      </c>
      <c r="DV1379" s="2" t="s">
        <v>258</v>
      </c>
      <c r="DW1379" s="2" t="s">
        <v>258</v>
      </c>
      <c r="DX1379" s="2">
        <v>1</v>
      </c>
      <c r="DY1379" s="2"/>
      <c r="DZ1379" s="2" t="s">
        <v>3</v>
      </c>
      <c r="EA1379" s="2" t="s">
        <v>3</v>
      </c>
      <c r="EB1379" s="2" t="s">
        <v>3</v>
      </c>
      <c r="EC1379" s="2" t="s">
        <v>3</v>
      </c>
      <c r="ED1379" s="2"/>
      <c r="EE1379" s="2">
        <v>55586465</v>
      </c>
      <c r="EF1379" s="2">
        <v>30</v>
      </c>
      <c r="EG1379" s="2" t="s">
        <v>117</v>
      </c>
      <c r="EH1379" s="2">
        <v>0</v>
      </c>
      <c r="EI1379" s="2" t="s">
        <v>3</v>
      </c>
      <c r="EJ1379" s="2">
        <v>1</v>
      </c>
      <c r="EK1379" s="2">
        <v>29</v>
      </c>
      <c r="EL1379" s="2" t="s">
        <v>412</v>
      </c>
      <c r="EM1379" s="2" t="s">
        <v>413</v>
      </c>
      <c r="EN1379" s="2"/>
      <c r="EO1379" s="2" t="s">
        <v>52</v>
      </c>
      <c r="EP1379" s="2"/>
      <c r="EQ1379" s="2">
        <v>0</v>
      </c>
      <c r="ER1379" s="2">
        <v>743.71</v>
      </c>
      <c r="ES1379" s="2">
        <v>472.83</v>
      </c>
      <c r="ET1379" s="2">
        <v>34.67</v>
      </c>
      <c r="EU1379" s="2">
        <v>4.29</v>
      </c>
      <c r="EV1379" s="2">
        <v>236.21</v>
      </c>
      <c r="EW1379" s="2">
        <v>18.170000000000002</v>
      </c>
      <c r="EX1379" s="2">
        <v>0</v>
      </c>
      <c r="EY1379" s="2">
        <v>0</v>
      </c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>
        <v>0</v>
      </c>
      <c r="FR1379" s="2">
        <v>0</v>
      </c>
      <c r="FS1379" s="2">
        <v>0</v>
      </c>
      <c r="FT1379" s="2"/>
      <c r="FU1379" s="2"/>
      <c r="FV1379" s="2"/>
      <c r="FW1379" s="2"/>
      <c r="FX1379" s="2">
        <v>87</v>
      </c>
      <c r="FY1379" s="2">
        <v>47</v>
      </c>
      <c r="FZ1379" s="2"/>
      <c r="GA1379" s="2" t="s">
        <v>3</v>
      </c>
      <c r="GB1379" s="2"/>
      <c r="GC1379" s="2"/>
      <c r="GD1379" s="2">
        <v>1</v>
      </c>
      <c r="GE1379" s="2"/>
      <c r="GF1379" s="2">
        <v>939905489</v>
      </c>
      <c r="GG1379" s="2">
        <v>2</v>
      </c>
      <c r="GH1379" s="2">
        <v>1</v>
      </c>
      <c r="GI1379" s="2">
        <v>2</v>
      </c>
      <c r="GJ1379" s="2">
        <v>0</v>
      </c>
      <c r="GK1379" s="2">
        <v>0</v>
      </c>
      <c r="GL1379" s="2">
        <f t="shared" si="1433"/>
        <v>0</v>
      </c>
      <c r="GM1379" s="2">
        <f t="shared" si="1434"/>
        <v>254.41</v>
      </c>
      <c r="GN1379" s="2">
        <f t="shared" si="1435"/>
        <v>254.41</v>
      </c>
      <c r="GO1379" s="2">
        <f t="shared" si="1436"/>
        <v>0</v>
      </c>
      <c r="GP1379" s="2">
        <f t="shared" si="1437"/>
        <v>0</v>
      </c>
      <c r="GQ1379" s="2"/>
      <c r="GR1379" s="2">
        <v>0</v>
      </c>
      <c r="GS1379" s="2">
        <v>3</v>
      </c>
      <c r="GT1379" s="2">
        <v>0</v>
      </c>
      <c r="GU1379" s="2" t="s">
        <v>3</v>
      </c>
      <c r="GV1379" s="2">
        <f t="shared" si="1438"/>
        <v>0</v>
      </c>
      <c r="GW1379" s="2">
        <v>1</v>
      </c>
      <c r="GX1379" s="2">
        <f t="shared" si="1439"/>
        <v>0</v>
      </c>
      <c r="GY1379" s="2"/>
      <c r="GZ1379" s="2"/>
      <c r="HA1379" s="2">
        <v>0</v>
      </c>
      <c r="HB1379" s="2">
        <v>0</v>
      </c>
      <c r="HC1379" s="2">
        <f t="shared" si="1440"/>
        <v>0</v>
      </c>
      <c r="HD1379" s="2"/>
      <c r="HE1379" s="2" t="s">
        <v>3</v>
      </c>
      <c r="HF1379" s="2" t="s">
        <v>3</v>
      </c>
      <c r="HG1379" s="2"/>
      <c r="HH1379" s="2"/>
      <c r="HI1379" s="2"/>
      <c r="HJ1379" s="2"/>
      <c r="HK1379" s="2"/>
      <c r="HL1379" s="2"/>
      <c r="HM1379" s="2" t="s">
        <v>3</v>
      </c>
      <c r="HN1379" s="2" t="s">
        <v>3</v>
      </c>
      <c r="HO1379" s="2" t="s">
        <v>3</v>
      </c>
      <c r="HP1379" s="2" t="s">
        <v>3</v>
      </c>
      <c r="HQ1379" s="2" t="s">
        <v>3</v>
      </c>
      <c r="HR1379" s="2"/>
      <c r="HS1379" s="2">
        <v>0</v>
      </c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>
        <v>0</v>
      </c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</row>
    <row r="1380" spans="1:255" x14ac:dyDescent="0.25">
      <c r="A1380">
        <v>17</v>
      </c>
      <c r="B1380">
        <v>1</v>
      </c>
      <c r="C1380">
        <f>ROW(SmtRes!A1482)</f>
        <v>1482</v>
      </c>
      <c r="D1380">
        <f>ROW(EtalonRes!A1426)</f>
        <v>1426</v>
      </c>
      <c r="E1380" t="s">
        <v>674</v>
      </c>
      <c r="F1380" t="s">
        <v>409</v>
      </c>
      <c r="G1380" t="s">
        <v>410</v>
      </c>
      <c r="H1380" t="s">
        <v>258</v>
      </c>
      <c r="I1380">
        <v>0.2</v>
      </c>
      <c r="J1380">
        <v>0</v>
      </c>
      <c r="K1380">
        <v>0.2</v>
      </c>
      <c r="O1380">
        <f t="shared" si="1409"/>
        <v>3774.58</v>
      </c>
      <c r="P1380">
        <f t="shared" si="1410"/>
        <v>638.87</v>
      </c>
      <c r="Q1380">
        <f>(ROUND((ROUND((((ET1380*1.25*1.1))*AV1380*I1380),2)*BB1380),2)+ROUND((ROUND(((AE1380-((EU1380*1.25*1.1)))*AV1380*I1380),2)*BS1380),2))</f>
        <v>143.61000000000001</v>
      </c>
      <c r="R1380">
        <f t="shared" si="1411"/>
        <v>59.3</v>
      </c>
      <c r="S1380">
        <f t="shared" si="1412"/>
        <v>2992.1</v>
      </c>
      <c r="T1380">
        <f t="shared" si="1413"/>
        <v>0</v>
      </c>
      <c r="U1380">
        <f t="shared" si="1414"/>
        <v>4.8130694700000012</v>
      </c>
      <c r="V1380">
        <f t="shared" si="1415"/>
        <v>0</v>
      </c>
      <c r="W1380">
        <f t="shared" si="1416"/>
        <v>0</v>
      </c>
      <c r="X1380">
        <f t="shared" si="1417"/>
        <v>2654.72</v>
      </c>
      <c r="Y1380">
        <f t="shared" si="1418"/>
        <v>1434.16</v>
      </c>
      <c r="AA1380">
        <v>56481267</v>
      </c>
      <c r="AB1380">
        <f t="shared" si="1419"/>
        <v>819.30690000000004</v>
      </c>
      <c r="AC1380">
        <f t="shared" si="1420"/>
        <v>472.83</v>
      </c>
      <c r="AD1380">
        <f>ROUND(((((ET1380*1.25*1.1))-((EU1380*1.25*1.1)))+AE1380),6)</f>
        <v>47.671250000000001</v>
      </c>
      <c r="AE1380">
        <f>ROUND(((EU1380*1.25*1.1)),6)</f>
        <v>5.8987499999999997</v>
      </c>
      <c r="AF1380">
        <f>ROUND(((EV1380*1.15*1.1)),6)</f>
        <v>298.80565000000001</v>
      </c>
      <c r="AG1380">
        <f t="shared" si="1421"/>
        <v>0</v>
      </c>
      <c r="AH1380">
        <f>((EW1380*1.15*1.1))</f>
        <v>22.985050000000005</v>
      </c>
      <c r="AI1380">
        <f>((EX1380*1.25*1.1))</f>
        <v>0</v>
      </c>
      <c r="AJ1380">
        <f t="shared" si="1422"/>
        <v>0</v>
      </c>
      <c r="AK1380">
        <v>743.71</v>
      </c>
      <c r="AL1380">
        <v>472.83</v>
      </c>
      <c r="AM1380">
        <v>34.67</v>
      </c>
      <c r="AN1380">
        <v>4.29</v>
      </c>
      <c r="AO1380">
        <v>236.21</v>
      </c>
      <c r="AP1380">
        <v>0</v>
      </c>
      <c r="AQ1380">
        <v>18.170000000000002</v>
      </c>
      <c r="AR1380">
        <v>0</v>
      </c>
      <c r="AS1380">
        <v>0</v>
      </c>
      <c r="AT1380">
        <v>87</v>
      </c>
      <c r="AU1380">
        <v>47</v>
      </c>
      <c r="AV1380">
        <v>1.0469999999999999</v>
      </c>
      <c r="AW1380">
        <v>1.0189999999999999</v>
      </c>
      <c r="AZ1380">
        <v>1</v>
      </c>
      <c r="BA1380">
        <v>47.82</v>
      </c>
      <c r="BB1380">
        <v>14.39</v>
      </c>
      <c r="BC1380">
        <v>6.63</v>
      </c>
      <c r="BD1380" t="s">
        <v>3</v>
      </c>
      <c r="BE1380" t="s">
        <v>3</v>
      </c>
      <c r="BF1380" t="s">
        <v>3</v>
      </c>
      <c r="BG1380" t="s">
        <v>3</v>
      </c>
      <c r="BH1380">
        <v>0</v>
      </c>
      <c r="BI1380">
        <v>1</v>
      </c>
      <c r="BJ1380" t="s">
        <v>411</v>
      </c>
      <c r="BM1380">
        <v>29</v>
      </c>
      <c r="BN1380">
        <v>0</v>
      </c>
      <c r="BO1380" t="s">
        <v>409</v>
      </c>
      <c r="BP1380">
        <v>1</v>
      </c>
      <c r="BQ1380">
        <v>30</v>
      </c>
      <c r="BR1380">
        <v>0</v>
      </c>
      <c r="BS1380">
        <v>47.82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 t="s">
        <v>3</v>
      </c>
      <c r="BZ1380">
        <v>87</v>
      </c>
      <c r="CA1380">
        <v>47</v>
      </c>
      <c r="CB1380" t="s">
        <v>3</v>
      </c>
      <c r="CE1380">
        <v>30</v>
      </c>
      <c r="CF1380">
        <v>0</v>
      </c>
      <c r="CG1380">
        <v>0</v>
      </c>
      <c r="CM1380">
        <v>0</v>
      </c>
      <c r="CN1380" t="s">
        <v>3</v>
      </c>
      <c r="CO1380">
        <v>0</v>
      </c>
      <c r="CP1380">
        <f t="shared" si="1423"/>
        <v>3774.58</v>
      </c>
      <c r="CQ1380">
        <f t="shared" si="1424"/>
        <v>3194.4</v>
      </c>
      <c r="CR1380">
        <f>(ROUND((ROUND((((ET1380*1.25*1.1))*AV1380*1),2)*BB1380),2)+ROUND((ROUND(((AE1380-((EU1380*1.25*1.1)))*AV1380*1),2)*BS1380),2))</f>
        <v>718.2</v>
      </c>
      <c r="CS1380">
        <f t="shared" si="1425"/>
        <v>295.52999999999997</v>
      </c>
      <c r="CT1380">
        <f t="shared" si="1426"/>
        <v>14960.49</v>
      </c>
      <c r="CU1380">
        <f t="shared" si="1427"/>
        <v>0</v>
      </c>
      <c r="CV1380">
        <f t="shared" si="1428"/>
        <v>24.065347350000003</v>
      </c>
      <c r="CW1380">
        <f t="shared" si="1429"/>
        <v>0</v>
      </c>
      <c r="CX1380">
        <f t="shared" si="1430"/>
        <v>0</v>
      </c>
      <c r="CY1380">
        <f t="shared" si="1431"/>
        <v>2654.7179999999998</v>
      </c>
      <c r="CZ1380">
        <f t="shared" si="1432"/>
        <v>1434.1580000000001</v>
      </c>
      <c r="DC1380" t="s">
        <v>3</v>
      </c>
      <c r="DD1380" t="s">
        <v>3</v>
      </c>
      <c r="DE1380" t="s">
        <v>165</v>
      </c>
      <c r="DF1380" t="s">
        <v>165</v>
      </c>
      <c r="DG1380" t="s">
        <v>166</v>
      </c>
      <c r="DH1380" t="s">
        <v>3</v>
      </c>
      <c r="DI1380" t="s">
        <v>166</v>
      </c>
      <c r="DJ1380" t="s">
        <v>165</v>
      </c>
      <c r="DK1380" t="s">
        <v>3</v>
      </c>
      <c r="DL1380" t="s">
        <v>3</v>
      </c>
      <c r="DM1380" t="s">
        <v>3</v>
      </c>
      <c r="DN1380">
        <v>0</v>
      </c>
      <c r="DO1380">
        <v>0</v>
      </c>
      <c r="DP1380">
        <v>1</v>
      </c>
      <c r="DQ1380">
        <v>1</v>
      </c>
      <c r="DU1380">
        <v>1013</v>
      </c>
      <c r="DV1380" t="s">
        <v>258</v>
      </c>
      <c r="DW1380" t="s">
        <v>258</v>
      </c>
      <c r="DX1380">
        <v>1</v>
      </c>
      <c r="DZ1380" t="s">
        <v>3</v>
      </c>
      <c r="EA1380" t="s">
        <v>3</v>
      </c>
      <c r="EB1380" t="s">
        <v>3</v>
      </c>
      <c r="EC1380" t="s">
        <v>3</v>
      </c>
      <c r="EE1380">
        <v>55586465</v>
      </c>
      <c r="EF1380">
        <v>30</v>
      </c>
      <c r="EG1380" t="s">
        <v>117</v>
      </c>
      <c r="EH1380">
        <v>0</v>
      </c>
      <c r="EI1380" t="s">
        <v>3</v>
      </c>
      <c r="EJ1380">
        <v>1</v>
      </c>
      <c r="EK1380">
        <v>29</v>
      </c>
      <c r="EL1380" t="s">
        <v>412</v>
      </c>
      <c r="EM1380" t="s">
        <v>413</v>
      </c>
      <c r="EO1380" t="s">
        <v>52</v>
      </c>
      <c r="EQ1380">
        <v>0</v>
      </c>
      <c r="ER1380">
        <v>743.71</v>
      </c>
      <c r="ES1380">
        <v>472.83</v>
      </c>
      <c r="ET1380">
        <v>34.67</v>
      </c>
      <c r="EU1380">
        <v>4.29</v>
      </c>
      <c r="EV1380">
        <v>236.21</v>
      </c>
      <c r="EW1380">
        <v>18.170000000000002</v>
      </c>
      <c r="EX1380">
        <v>0</v>
      </c>
      <c r="EY1380">
        <v>0</v>
      </c>
      <c r="FQ1380">
        <v>0</v>
      </c>
      <c r="FR1380">
        <v>0</v>
      </c>
      <c r="FS1380">
        <v>0</v>
      </c>
      <c r="FX1380">
        <v>87</v>
      </c>
      <c r="FY1380">
        <v>47</v>
      </c>
      <c r="GA1380" t="s">
        <v>3</v>
      </c>
      <c r="GD1380">
        <v>1</v>
      </c>
      <c r="GF1380">
        <v>939905489</v>
      </c>
      <c r="GG1380">
        <v>2</v>
      </c>
      <c r="GH1380">
        <v>1</v>
      </c>
      <c r="GI1380">
        <v>2</v>
      </c>
      <c r="GJ1380">
        <v>0</v>
      </c>
      <c r="GK1380">
        <v>0</v>
      </c>
      <c r="GL1380">
        <f t="shared" si="1433"/>
        <v>0</v>
      </c>
      <c r="GM1380">
        <f t="shared" si="1434"/>
        <v>7863.46</v>
      </c>
      <c r="GN1380">
        <f t="shared" si="1435"/>
        <v>7863.46</v>
      </c>
      <c r="GO1380">
        <f t="shared" si="1436"/>
        <v>0</v>
      </c>
      <c r="GP1380">
        <f t="shared" si="1437"/>
        <v>0</v>
      </c>
      <c r="GR1380">
        <v>0</v>
      </c>
      <c r="GS1380">
        <v>3</v>
      </c>
      <c r="GT1380">
        <v>0</v>
      </c>
      <c r="GU1380" t="s">
        <v>3</v>
      </c>
      <c r="GV1380">
        <f t="shared" si="1438"/>
        <v>0</v>
      </c>
      <c r="GW1380">
        <v>1</v>
      </c>
      <c r="GX1380">
        <f t="shared" si="1439"/>
        <v>0</v>
      </c>
      <c r="HA1380">
        <v>0</v>
      </c>
      <c r="HB1380">
        <v>0</v>
      </c>
      <c r="HC1380">
        <f t="shared" si="1440"/>
        <v>0</v>
      </c>
      <c r="HE1380" t="s">
        <v>3</v>
      </c>
      <c r="HF1380" t="s">
        <v>3</v>
      </c>
      <c r="HM1380" t="s">
        <v>3</v>
      </c>
      <c r="HN1380" t="s">
        <v>3</v>
      </c>
      <c r="HO1380" t="s">
        <v>3</v>
      </c>
      <c r="HP1380" t="s">
        <v>3</v>
      </c>
      <c r="HQ1380" t="s">
        <v>3</v>
      </c>
      <c r="HS1380">
        <v>0</v>
      </c>
      <c r="IK1380">
        <v>0</v>
      </c>
    </row>
    <row r="1381" spans="1:255" x14ac:dyDescent="0.25">
      <c r="A1381" s="2">
        <v>18</v>
      </c>
      <c r="B1381" s="2">
        <v>1</v>
      </c>
      <c r="C1381" s="2">
        <v>1473</v>
      </c>
      <c r="D1381" s="2"/>
      <c r="E1381" s="2" t="s">
        <v>675</v>
      </c>
      <c r="F1381" s="2" t="s">
        <v>415</v>
      </c>
      <c r="G1381" s="2" t="s">
        <v>416</v>
      </c>
      <c r="H1381" s="2" t="s">
        <v>158</v>
      </c>
      <c r="I1381" s="2">
        <f>I1379*J1381</f>
        <v>0.19600000000000001</v>
      </c>
      <c r="J1381" s="2">
        <v>0.98</v>
      </c>
      <c r="K1381" s="2">
        <v>0.98</v>
      </c>
      <c r="L1381" s="2"/>
      <c r="M1381" s="2"/>
      <c r="N1381" s="2"/>
      <c r="O1381" s="2">
        <f t="shared" si="1409"/>
        <v>363.75</v>
      </c>
      <c r="P1381" s="2">
        <f t="shared" si="1410"/>
        <v>363.75</v>
      </c>
      <c r="Q1381" s="2">
        <f>(ROUND((ROUND(((ET1381)*AV1381*I1381),2)*BB1381),2)+ROUND((ROUND(((AE1381-(EU1381))*AV1381*I1381),2)*BS1381),2))</f>
        <v>0</v>
      </c>
      <c r="R1381" s="2">
        <f t="shared" si="1411"/>
        <v>0</v>
      </c>
      <c r="S1381" s="2">
        <f t="shared" si="1412"/>
        <v>0</v>
      </c>
      <c r="T1381" s="2">
        <f t="shared" si="1413"/>
        <v>0</v>
      </c>
      <c r="U1381" s="2">
        <f t="shared" si="1414"/>
        <v>0</v>
      </c>
      <c r="V1381" s="2">
        <f t="shared" si="1415"/>
        <v>0</v>
      </c>
      <c r="W1381" s="2">
        <f t="shared" si="1416"/>
        <v>0</v>
      </c>
      <c r="X1381" s="2">
        <f t="shared" si="1417"/>
        <v>0</v>
      </c>
      <c r="Y1381" s="2">
        <f t="shared" si="1418"/>
        <v>0</v>
      </c>
      <c r="Z1381" s="2"/>
      <c r="AA1381" s="2">
        <v>56481265</v>
      </c>
      <c r="AB1381" s="2">
        <f t="shared" si="1419"/>
        <v>1821.25</v>
      </c>
      <c r="AC1381" s="2">
        <f t="shared" si="1420"/>
        <v>1821.25</v>
      </c>
      <c r="AD1381" s="2">
        <f>ROUND((((ET1381)-(EU1381))+AE1381),6)</f>
        <v>0</v>
      </c>
      <c r="AE1381" s="2">
        <f>ROUND((EU1381),6)</f>
        <v>0</v>
      </c>
      <c r="AF1381" s="2">
        <f>ROUND((EV1381),6)</f>
        <v>0</v>
      </c>
      <c r="AG1381" s="2">
        <f t="shared" si="1421"/>
        <v>0</v>
      </c>
      <c r="AH1381" s="2">
        <f>(EW1381)</f>
        <v>0</v>
      </c>
      <c r="AI1381" s="2">
        <f>(EX1381)</f>
        <v>0</v>
      </c>
      <c r="AJ1381" s="2">
        <f t="shared" si="1422"/>
        <v>0</v>
      </c>
      <c r="AK1381" s="2">
        <v>1821.25</v>
      </c>
      <c r="AL1381" s="2">
        <v>1821.25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87</v>
      </c>
      <c r="AU1381" s="2">
        <v>47</v>
      </c>
      <c r="AV1381" s="2">
        <v>1</v>
      </c>
      <c r="AW1381" s="2">
        <v>1.0189999999999999</v>
      </c>
      <c r="AX1381" s="2"/>
      <c r="AY1381" s="2"/>
      <c r="AZ1381" s="2">
        <v>1</v>
      </c>
      <c r="BA1381" s="2">
        <v>1</v>
      </c>
      <c r="BB1381" s="2">
        <v>1</v>
      </c>
      <c r="BC1381" s="2">
        <v>1</v>
      </c>
      <c r="BD1381" s="2" t="s">
        <v>3</v>
      </c>
      <c r="BE1381" s="2" t="s">
        <v>3</v>
      </c>
      <c r="BF1381" s="2" t="s">
        <v>3</v>
      </c>
      <c r="BG1381" s="2" t="s">
        <v>3</v>
      </c>
      <c r="BH1381" s="2">
        <v>3</v>
      </c>
      <c r="BI1381" s="2">
        <v>1</v>
      </c>
      <c r="BJ1381" s="2" t="s">
        <v>417</v>
      </c>
      <c r="BK1381" s="2"/>
      <c r="BL1381" s="2"/>
      <c r="BM1381" s="2">
        <v>29</v>
      </c>
      <c r="BN1381" s="2">
        <v>0</v>
      </c>
      <c r="BO1381" s="2" t="s">
        <v>3</v>
      </c>
      <c r="BP1381" s="2">
        <v>0</v>
      </c>
      <c r="BQ1381" s="2">
        <v>30</v>
      </c>
      <c r="BR1381" s="2">
        <v>0</v>
      </c>
      <c r="BS1381" s="2">
        <v>1</v>
      </c>
      <c r="BT1381" s="2">
        <v>1</v>
      </c>
      <c r="BU1381" s="2">
        <v>1</v>
      </c>
      <c r="BV1381" s="2">
        <v>1</v>
      </c>
      <c r="BW1381" s="2">
        <v>1</v>
      </c>
      <c r="BX1381" s="2">
        <v>1</v>
      </c>
      <c r="BY1381" s="2" t="s">
        <v>3</v>
      </c>
      <c r="BZ1381" s="2">
        <v>87</v>
      </c>
      <c r="CA1381" s="2">
        <v>47</v>
      </c>
      <c r="CB1381" s="2" t="s">
        <v>3</v>
      </c>
      <c r="CC1381" s="2"/>
      <c r="CD1381" s="2"/>
      <c r="CE1381" s="2">
        <v>30</v>
      </c>
      <c r="CF1381" s="2">
        <v>0</v>
      </c>
      <c r="CG1381" s="2">
        <v>0</v>
      </c>
      <c r="CH1381" s="2"/>
      <c r="CI1381" s="2"/>
      <c r="CJ1381" s="2"/>
      <c r="CK1381" s="2"/>
      <c r="CL1381" s="2"/>
      <c r="CM1381" s="2">
        <v>0</v>
      </c>
      <c r="CN1381" s="2" t="s">
        <v>3</v>
      </c>
      <c r="CO1381" s="2">
        <v>0</v>
      </c>
      <c r="CP1381" s="2">
        <f t="shared" si="1423"/>
        <v>363.75</v>
      </c>
      <c r="CQ1381" s="2">
        <f t="shared" si="1424"/>
        <v>1855.85</v>
      </c>
      <c r="CR1381" s="2">
        <f>(ROUND((ROUND(((ET1381)*AV1381*1),2)*BB1381),2)+ROUND((ROUND(((AE1381-(EU1381))*AV1381*1),2)*BS1381),2))</f>
        <v>0</v>
      </c>
      <c r="CS1381" s="2">
        <f t="shared" si="1425"/>
        <v>0</v>
      </c>
      <c r="CT1381" s="2">
        <f t="shared" si="1426"/>
        <v>0</v>
      </c>
      <c r="CU1381" s="2">
        <f t="shared" si="1427"/>
        <v>0</v>
      </c>
      <c r="CV1381" s="2">
        <f t="shared" si="1428"/>
        <v>0</v>
      </c>
      <c r="CW1381" s="2">
        <f t="shared" si="1429"/>
        <v>0</v>
      </c>
      <c r="CX1381" s="2">
        <f t="shared" si="1430"/>
        <v>0</v>
      </c>
      <c r="CY1381" s="2">
        <f t="shared" si="1431"/>
        <v>0</v>
      </c>
      <c r="CZ1381" s="2">
        <f t="shared" si="1432"/>
        <v>0</v>
      </c>
      <c r="DA1381" s="2"/>
      <c r="DB1381" s="2"/>
      <c r="DC1381" s="2" t="s">
        <v>3</v>
      </c>
      <c r="DD1381" s="2" t="s">
        <v>3</v>
      </c>
      <c r="DE1381" s="2" t="s">
        <v>3</v>
      </c>
      <c r="DF1381" s="2" t="s">
        <v>3</v>
      </c>
      <c r="DG1381" s="2" t="s">
        <v>3</v>
      </c>
      <c r="DH1381" s="2" t="s">
        <v>3</v>
      </c>
      <c r="DI1381" s="2" t="s">
        <v>3</v>
      </c>
      <c r="DJ1381" s="2" t="s">
        <v>3</v>
      </c>
      <c r="DK1381" s="2" t="s">
        <v>3</v>
      </c>
      <c r="DL1381" s="2" t="s">
        <v>3</v>
      </c>
      <c r="DM1381" s="2" t="s">
        <v>3</v>
      </c>
      <c r="DN1381" s="2">
        <v>0</v>
      </c>
      <c r="DO1381" s="2">
        <v>0</v>
      </c>
      <c r="DP1381" s="2">
        <v>1</v>
      </c>
      <c r="DQ1381" s="2">
        <v>1</v>
      </c>
      <c r="DR1381" s="2"/>
      <c r="DS1381" s="2"/>
      <c r="DT1381" s="2"/>
      <c r="DU1381" s="2">
        <v>1007</v>
      </c>
      <c r="DV1381" s="2" t="s">
        <v>158</v>
      </c>
      <c r="DW1381" s="2" t="s">
        <v>158</v>
      </c>
      <c r="DX1381" s="2">
        <v>1</v>
      </c>
      <c r="DY1381" s="2"/>
      <c r="DZ1381" s="2" t="s">
        <v>3</v>
      </c>
      <c r="EA1381" s="2" t="s">
        <v>3</v>
      </c>
      <c r="EB1381" s="2" t="s">
        <v>3</v>
      </c>
      <c r="EC1381" s="2" t="s">
        <v>3</v>
      </c>
      <c r="ED1381" s="2"/>
      <c r="EE1381" s="2">
        <v>55586465</v>
      </c>
      <c r="EF1381" s="2">
        <v>30</v>
      </c>
      <c r="EG1381" s="2" t="s">
        <v>117</v>
      </c>
      <c r="EH1381" s="2">
        <v>0</v>
      </c>
      <c r="EI1381" s="2" t="s">
        <v>3</v>
      </c>
      <c r="EJ1381" s="2">
        <v>1</v>
      </c>
      <c r="EK1381" s="2">
        <v>29</v>
      </c>
      <c r="EL1381" s="2" t="s">
        <v>412</v>
      </c>
      <c r="EM1381" s="2" t="s">
        <v>413</v>
      </c>
      <c r="EN1381" s="2"/>
      <c r="EO1381" s="2" t="s">
        <v>3</v>
      </c>
      <c r="EP1381" s="2"/>
      <c r="EQ1381" s="2">
        <v>0</v>
      </c>
      <c r="ER1381" s="2">
        <v>1821.25</v>
      </c>
      <c r="ES1381" s="2">
        <v>1821.25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>
        <v>0</v>
      </c>
      <c r="FR1381" s="2">
        <v>0</v>
      </c>
      <c r="FS1381" s="2">
        <v>0</v>
      </c>
      <c r="FT1381" s="2"/>
      <c r="FU1381" s="2"/>
      <c r="FV1381" s="2"/>
      <c r="FW1381" s="2"/>
      <c r="FX1381" s="2">
        <v>87</v>
      </c>
      <c r="FY1381" s="2">
        <v>47</v>
      </c>
      <c r="FZ1381" s="2"/>
      <c r="GA1381" s="2" t="s">
        <v>3</v>
      </c>
      <c r="GB1381" s="2"/>
      <c r="GC1381" s="2"/>
      <c r="GD1381" s="2">
        <v>1</v>
      </c>
      <c r="GE1381" s="2"/>
      <c r="GF1381" s="2">
        <v>-482484867</v>
      </c>
      <c r="GG1381" s="2">
        <v>2</v>
      </c>
      <c r="GH1381" s="2">
        <v>1</v>
      </c>
      <c r="GI1381" s="2">
        <v>-2</v>
      </c>
      <c r="GJ1381" s="2">
        <v>0</v>
      </c>
      <c r="GK1381" s="2">
        <v>0</v>
      </c>
      <c r="GL1381" s="2">
        <f t="shared" si="1433"/>
        <v>0</v>
      </c>
      <c r="GM1381" s="2">
        <f t="shared" si="1434"/>
        <v>363.75</v>
      </c>
      <c r="GN1381" s="2">
        <f t="shared" si="1435"/>
        <v>363.75</v>
      </c>
      <c r="GO1381" s="2">
        <f t="shared" si="1436"/>
        <v>0</v>
      </c>
      <c r="GP1381" s="2">
        <f t="shared" si="1437"/>
        <v>0</v>
      </c>
      <c r="GQ1381" s="2"/>
      <c r="GR1381" s="2">
        <v>0</v>
      </c>
      <c r="GS1381" s="2">
        <v>3</v>
      </c>
      <c r="GT1381" s="2">
        <v>0</v>
      </c>
      <c r="GU1381" s="2" t="s">
        <v>3</v>
      </c>
      <c r="GV1381" s="2">
        <f t="shared" si="1438"/>
        <v>0</v>
      </c>
      <c r="GW1381" s="2">
        <v>1</v>
      </c>
      <c r="GX1381" s="2">
        <f t="shared" si="1439"/>
        <v>0</v>
      </c>
      <c r="GY1381" s="2"/>
      <c r="GZ1381" s="2"/>
      <c r="HA1381" s="2">
        <v>0</v>
      </c>
      <c r="HB1381" s="2">
        <v>0</v>
      </c>
      <c r="HC1381" s="2">
        <f t="shared" si="1440"/>
        <v>0</v>
      </c>
      <c r="HD1381" s="2"/>
      <c r="HE1381" s="2" t="s">
        <v>3</v>
      </c>
      <c r="HF1381" s="2" t="s">
        <v>3</v>
      </c>
      <c r="HG1381" s="2"/>
      <c r="HH1381" s="2"/>
      <c r="HI1381" s="2"/>
      <c r="HJ1381" s="2"/>
      <c r="HK1381" s="2"/>
      <c r="HL1381" s="2"/>
      <c r="HM1381" s="2" t="s">
        <v>3</v>
      </c>
      <c r="HN1381" s="2" t="s">
        <v>3</v>
      </c>
      <c r="HO1381" s="2" t="s">
        <v>3</v>
      </c>
      <c r="HP1381" s="2" t="s">
        <v>3</v>
      </c>
      <c r="HQ1381" s="2" t="s">
        <v>3</v>
      </c>
      <c r="HR1381" s="2"/>
      <c r="HS1381" s="2">
        <v>0</v>
      </c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>
        <v>0</v>
      </c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</row>
    <row r="1382" spans="1:255" x14ac:dyDescent="0.25">
      <c r="A1382">
        <v>18</v>
      </c>
      <c r="B1382">
        <v>1</v>
      </c>
      <c r="C1382">
        <v>1482</v>
      </c>
      <c r="E1382" t="s">
        <v>675</v>
      </c>
      <c r="F1382" t="s">
        <v>415</v>
      </c>
      <c r="G1382" t="s">
        <v>416</v>
      </c>
      <c r="H1382" t="s">
        <v>158</v>
      </c>
      <c r="I1382">
        <f>I1380*J1382</f>
        <v>0.19600000000000001</v>
      </c>
      <c r="J1382">
        <v>0.98</v>
      </c>
      <c r="K1382">
        <v>0.98</v>
      </c>
      <c r="O1382">
        <f t="shared" si="1409"/>
        <v>1596.86</v>
      </c>
      <c r="P1382">
        <f t="shared" si="1410"/>
        <v>1596.86</v>
      </c>
      <c r="Q1382">
        <f>(ROUND((ROUND(((ET1382)*AV1382*I1382),2)*BB1382),2)+ROUND((ROUND(((AE1382-(EU1382))*AV1382*I1382),2)*BS1382),2))</f>
        <v>0</v>
      </c>
      <c r="R1382">
        <f t="shared" si="1411"/>
        <v>0</v>
      </c>
      <c r="S1382">
        <f t="shared" si="1412"/>
        <v>0</v>
      </c>
      <c r="T1382">
        <f t="shared" si="1413"/>
        <v>0</v>
      </c>
      <c r="U1382">
        <f t="shared" si="1414"/>
        <v>0</v>
      </c>
      <c r="V1382">
        <f t="shared" si="1415"/>
        <v>0</v>
      </c>
      <c r="W1382">
        <f t="shared" si="1416"/>
        <v>0</v>
      </c>
      <c r="X1382">
        <f t="shared" si="1417"/>
        <v>0</v>
      </c>
      <c r="Y1382">
        <f t="shared" si="1418"/>
        <v>0</v>
      </c>
      <c r="AA1382">
        <v>56481267</v>
      </c>
      <c r="AB1382">
        <f t="shared" si="1419"/>
        <v>1821.25</v>
      </c>
      <c r="AC1382">
        <f t="shared" si="1420"/>
        <v>1821.25</v>
      </c>
      <c r="AD1382">
        <f>ROUND((((ET1382)-(EU1382))+AE1382),6)</f>
        <v>0</v>
      </c>
      <c r="AE1382">
        <f>ROUND((EU1382),6)</f>
        <v>0</v>
      </c>
      <c r="AF1382">
        <f>ROUND((EV1382),6)</f>
        <v>0</v>
      </c>
      <c r="AG1382">
        <f t="shared" si="1421"/>
        <v>0</v>
      </c>
      <c r="AH1382">
        <f>(EW1382)</f>
        <v>0</v>
      </c>
      <c r="AI1382">
        <f>(EX1382)</f>
        <v>0</v>
      </c>
      <c r="AJ1382">
        <f t="shared" si="1422"/>
        <v>0</v>
      </c>
      <c r="AK1382">
        <v>1821.25</v>
      </c>
      <c r="AL1382">
        <v>1821.25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87</v>
      </c>
      <c r="AU1382">
        <v>47</v>
      </c>
      <c r="AV1382">
        <v>1</v>
      </c>
      <c r="AW1382">
        <v>1.0189999999999999</v>
      </c>
      <c r="AZ1382">
        <v>1</v>
      </c>
      <c r="BA1382">
        <v>1</v>
      </c>
      <c r="BB1382">
        <v>1</v>
      </c>
      <c r="BC1382">
        <v>4.3899999999999997</v>
      </c>
      <c r="BD1382" t="s">
        <v>3</v>
      </c>
      <c r="BE1382" t="s">
        <v>3</v>
      </c>
      <c r="BF1382" t="s">
        <v>3</v>
      </c>
      <c r="BG1382" t="s">
        <v>3</v>
      </c>
      <c r="BH1382">
        <v>3</v>
      </c>
      <c r="BI1382">
        <v>1</v>
      </c>
      <c r="BJ1382" t="s">
        <v>417</v>
      </c>
      <c r="BM1382">
        <v>29</v>
      </c>
      <c r="BN1382">
        <v>0</v>
      </c>
      <c r="BO1382" t="s">
        <v>415</v>
      </c>
      <c r="BP1382">
        <v>1</v>
      </c>
      <c r="BQ1382">
        <v>30</v>
      </c>
      <c r="BR1382">
        <v>0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 t="s">
        <v>3</v>
      </c>
      <c r="BZ1382">
        <v>87</v>
      </c>
      <c r="CA1382">
        <v>47</v>
      </c>
      <c r="CB1382" t="s">
        <v>3</v>
      </c>
      <c r="CE1382">
        <v>30</v>
      </c>
      <c r="CF1382">
        <v>0</v>
      </c>
      <c r="CG1382">
        <v>0</v>
      </c>
      <c r="CM1382">
        <v>0</v>
      </c>
      <c r="CN1382" t="s">
        <v>3</v>
      </c>
      <c r="CO1382">
        <v>0</v>
      </c>
      <c r="CP1382">
        <f t="shared" si="1423"/>
        <v>1596.86</v>
      </c>
      <c r="CQ1382">
        <f t="shared" si="1424"/>
        <v>8147.18</v>
      </c>
      <c r="CR1382">
        <f>(ROUND((ROUND(((ET1382)*AV1382*1),2)*BB1382),2)+ROUND((ROUND(((AE1382-(EU1382))*AV1382*1),2)*BS1382),2))</f>
        <v>0</v>
      </c>
      <c r="CS1382">
        <f t="shared" si="1425"/>
        <v>0</v>
      </c>
      <c r="CT1382">
        <f t="shared" si="1426"/>
        <v>0</v>
      </c>
      <c r="CU1382">
        <f t="shared" si="1427"/>
        <v>0</v>
      </c>
      <c r="CV1382">
        <f t="shared" si="1428"/>
        <v>0</v>
      </c>
      <c r="CW1382">
        <f t="shared" si="1429"/>
        <v>0</v>
      </c>
      <c r="CX1382">
        <f t="shared" si="1430"/>
        <v>0</v>
      </c>
      <c r="CY1382">
        <f t="shared" si="1431"/>
        <v>0</v>
      </c>
      <c r="CZ1382">
        <f t="shared" si="1432"/>
        <v>0</v>
      </c>
      <c r="DC1382" t="s">
        <v>3</v>
      </c>
      <c r="DD1382" t="s">
        <v>3</v>
      </c>
      <c r="DE1382" t="s">
        <v>3</v>
      </c>
      <c r="DF1382" t="s">
        <v>3</v>
      </c>
      <c r="DG1382" t="s">
        <v>3</v>
      </c>
      <c r="DH1382" t="s">
        <v>3</v>
      </c>
      <c r="DI1382" t="s">
        <v>3</v>
      </c>
      <c r="DJ1382" t="s">
        <v>3</v>
      </c>
      <c r="DK1382" t="s">
        <v>3</v>
      </c>
      <c r="DL1382" t="s">
        <v>3</v>
      </c>
      <c r="DM1382" t="s">
        <v>3</v>
      </c>
      <c r="DN1382">
        <v>0</v>
      </c>
      <c r="DO1382">
        <v>0</v>
      </c>
      <c r="DP1382">
        <v>1</v>
      </c>
      <c r="DQ1382">
        <v>1</v>
      </c>
      <c r="DU1382">
        <v>1007</v>
      </c>
      <c r="DV1382" t="s">
        <v>158</v>
      </c>
      <c r="DW1382" t="s">
        <v>158</v>
      </c>
      <c r="DX1382">
        <v>1</v>
      </c>
      <c r="DZ1382" t="s">
        <v>3</v>
      </c>
      <c r="EA1382" t="s">
        <v>3</v>
      </c>
      <c r="EB1382" t="s">
        <v>3</v>
      </c>
      <c r="EC1382" t="s">
        <v>3</v>
      </c>
      <c r="EE1382">
        <v>55586465</v>
      </c>
      <c r="EF1382">
        <v>30</v>
      </c>
      <c r="EG1382" t="s">
        <v>117</v>
      </c>
      <c r="EH1382">
        <v>0</v>
      </c>
      <c r="EI1382" t="s">
        <v>3</v>
      </c>
      <c r="EJ1382">
        <v>1</v>
      </c>
      <c r="EK1382">
        <v>29</v>
      </c>
      <c r="EL1382" t="s">
        <v>412</v>
      </c>
      <c r="EM1382" t="s">
        <v>413</v>
      </c>
      <c r="EO1382" t="s">
        <v>3</v>
      </c>
      <c r="EQ1382">
        <v>0</v>
      </c>
      <c r="ER1382">
        <v>1821.25</v>
      </c>
      <c r="ES1382">
        <v>1821.25</v>
      </c>
      <c r="ET1382">
        <v>0</v>
      </c>
      <c r="EU1382">
        <v>0</v>
      </c>
      <c r="EV1382">
        <v>0</v>
      </c>
      <c r="EW1382">
        <v>0</v>
      </c>
      <c r="EX1382">
        <v>0</v>
      </c>
      <c r="FQ1382">
        <v>0</v>
      </c>
      <c r="FR1382">
        <v>0</v>
      </c>
      <c r="FS1382">
        <v>0</v>
      </c>
      <c r="FX1382">
        <v>87</v>
      </c>
      <c r="FY1382">
        <v>47</v>
      </c>
      <c r="GA1382" t="s">
        <v>3</v>
      </c>
      <c r="GD1382">
        <v>1</v>
      </c>
      <c r="GF1382">
        <v>-482484867</v>
      </c>
      <c r="GG1382">
        <v>2</v>
      </c>
      <c r="GH1382">
        <v>1</v>
      </c>
      <c r="GI1382">
        <v>2</v>
      </c>
      <c r="GJ1382">
        <v>0</v>
      </c>
      <c r="GK1382">
        <v>0</v>
      </c>
      <c r="GL1382">
        <f t="shared" si="1433"/>
        <v>0</v>
      </c>
      <c r="GM1382">
        <f t="shared" si="1434"/>
        <v>1596.86</v>
      </c>
      <c r="GN1382">
        <f t="shared" si="1435"/>
        <v>1596.86</v>
      </c>
      <c r="GO1382">
        <f t="shared" si="1436"/>
        <v>0</v>
      </c>
      <c r="GP1382">
        <f t="shared" si="1437"/>
        <v>0</v>
      </c>
      <c r="GR1382">
        <v>0</v>
      </c>
      <c r="GS1382">
        <v>3</v>
      </c>
      <c r="GT1382">
        <v>0</v>
      </c>
      <c r="GU1382" t="s">
        <v>3</v>
      </c>
      <c r="GV1382">
        <f t="shared" si="1438"/>
        <v>0</v>
      </c>
      <c r="GW1382">
        <v>1</v>
      </c>
      <c r="GX1382">
        <f t="shared" si="1439"/>
        <v>0</v>
      </c>
      <c r="HA1382">
        <v>0</v>
      </c>
      <c r="HB1382">
        <v>0</v>
      </c>
      <c r="HC1382">
        <f t="shared" si="1440"/>
        <v>0</v>
      </c>
      <c r="HE1382" t="s">
        <v>3</v>
      </c>
      <c r="HF1382" t="s">
        <v>3</v>
      </c>
      <c r="HM1382" t="s">
        <v>3</v>
      </c>
      <c r="HN1382" t="s">
        <v>3</v>
      </c>
      <c r="HO1382" t="s">
        <v>3</v>
      </c>
      <c r="HP1382" t="s">
        <v>3</v>
      </c>
      <c r="HQ1382" t="s">
        <v>3</v>
      </c>
      <c r="HS1382">
        <v>0</v>
      </c>
      <c r="IK1382">
        <v>0</v>
      </c>
    </row>
    <row r="1383" spans="1:255" x14ac:dyDescent="0.25">
      <c r="A1383" s="2">
        <v>19</v>
      </c>
      <c r="B1383" s="2">
        <v>1</v>
      </c>
      <c r="C1383" s="2"/>
      <c r="D1383" s="2"/>
      <c r="E1383" s="2"/>
      <c r="F1383" s="2" t="s">
        <v>3</v>
      </c>
      <c r="G1383" s="2" t="s">
        <v>659</v>
      </c>
      <c r="H1383" s="2" t="s">
        <v>3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>
        <v>1</v>
      </c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>
        <v>0</v>
      </c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</row>
    <row r="1384" spans="1:255" x14ac:dyDescent="0.25">
      <c r="A1384" s="2">
        <v>17</v>
      </c>
      <c r="B1384" s="2">
        <v>1</v>
      </c>
      <c r="C1384" s="2">
        <f>ROW(SmtRes!A1503)</f>
        <v>1503</v>
      </c>
      <c r="D1384" s="2">
        <f>ROW(EtalonRes!A1445)</f>
        <v>1445</v>
      </c>
      <c r="E1384" s="2" t="s">
        <v>676</v>
      </c>
      <c r="F1384" s="2" t="s">
        <v>324</v>
      </c>
      <c r="G1384" s="2" t="s">
        <v>325</v>
      </c>
      <c r="H1384" s="2" t="s">
        <v>231</v>
      </c>
      <c r="I1384" s="2">
        <f>ROUND(1.3/100,9)</f>
        <v>1.2999999999999999E-2</v>
      </c>
      <c r="J1384" s="2">
        <v>0</v>
      </c>
      <c r="K1384" s="2">
        <f>ROUND(1.3/100,9)</f>
        <v>1.2999999999999999E-2</v>
      </c>
      <c r="L1384" s="2"/>
      <c r="M1384" s="2"/>
      <c r="N1384" s="2"/>
      <c r="O1384" s="2">
        <f t="shared" ref="O1384:O1397" si="1446">ROUND(CP1384,2)</f>
        <v>647.29</v>
      </c>
      <c r="P1384" s="2">
        <f t="shared" ref="P1384:P1397" si="1447">ROUND((ROUND((AC1384*AW1384*I1384),2)*BC1384),2)</f>
        <v>484.34</v>
      </c>
      <c r="Q1384" s="2">
        <f>(ROUND((ROUND((((ET1384*1.25*1.1))*AV1384*I1384),2)*BB1384),2)+ROUND((ROUND(((AE1384-((EU1384*1.25*1.1)))*AV1384*I1384),2)*BS1384),2))</f>
        <v>5.86</v>
      </c>
      <c r="R1384" s="2">
        <f t="shared" ref="R1384:R1397" si="1448">ROUND((ROUND((AE1384*AV1384*I1384),2)*BS1384),2)</f>
        <v>0.64</v>
      </c>
      <c r="S1384" s="2">
        <f t="shared" ref="S1384:S1397" si="1449">ROUND((ROUND((AF1384*AV1384*I1384),2)*BA1384),2)</f>
        <v>157.09</v>
      </c>
      <c r="T1384" s="2">
        <f t="shared" ref="T1384:T1397" si="1450">ROUND(CU1384*I1384,2)</f>
        <v>0</v>
      </c>
      <c r="U1384" s="2">
        <f t="shared" ref="U1384:U1397" si="1451">CV1384*I1384</f>
        <v>13.877639489999998</v>
      </c>
      <c r="V1384" s="2">
        <f t="shared" ref="V1384:V1397" si="1452">CW1384*I1384</f>
        <v>0</v>
      </c>
      <c r="W1384" s="2">
        <f t="shared" ref="W1384:W1397" si="1453">ROUND(CX1384*I1384,2)</f>
        <v>0</v>
      </c>
      <c r="X1384" s="2">
        <f t="shared" ref="X1384:X1397" si="1454">ROUND(CY1384,2)</f>
        <v>145.11000000000001</v>
      </c>
      <c r="Y1384" s="2">
        <f t="shared" ref="Y1384:Y1397" si="1455">ROUND(CZ1384,2)</f>
        <v>77.290000000000006</v>
      </c>
      <c r="Z1384" s="2"/>
      <c r="AA1384" s="2">
        <v>56481265</v>
      </c>
      <c r="AB1384" s="2">
        <f t="shared" ref="AB1384:AB1397" si="1456">ROUND((AC1384+AD1384+AF1384),6)</f>
        <v>48427.335050000002</v>
      </c>
      <c r="AC1384" s="2">
        <f t="shared" ref="AC1384:AC1397" si="1457">ROUND((ES1384),6)</f>
        <v>36455.160000000003</v>
      </c>
      <c r="AD1384" s="2">
        <f>ROUND(((((ET1384*1.25*1.1))-((EU1384*1.25*1.1)))+AE1384),6)</f>
        <v>430.41624999999999</v>
      </c>
      <c r="AE1384" s="2">
        <f>ROUND(((EU1384*1.25*1.1)),6)</f>
        <v>47.231250000000003</v>
      </c>
      <c r="AF1384" s="2">
        <f>ROUND(((EV1384*1.15*1.1)),6)</f>
        <v>11541.7588</v>
      </c>
      <c r="AG1384" s="2">
        <f t="shared" ref="AG1384:AG1397" si="1458">ROUND((AP1384),6)</f>
        <v>0</v>
      </c>
      <c r="AH1384" s="2">
        <f>((EW1384*1.15*1.1))</f>
        <v>1019.59</v>
      </c>
      <c r="AI1384" s="2">
        <f>((EX1384*1.25*1.1))</f>
        <v>0</v>
      </c>
      <c r="AJ1384" s="2">
        <f t="shared" ref="AJ1384:AJ1397" si="1459">(AS1384)</f>
        <v>0</v>
      </c>
      <c r="AK1384" s="2">
        <v>45892.11</v>
      </c>
      <c r="AL1384" s="2">
        <v>36455.160000000003</v>
      </c>
      <c r="AM1384" s="2">
        <v>313.02999999999997</v>
      </c>
      <c r="AN1384" s="2">
        <v>34.35</v>
      </c>
      <c r="AO1384" s="2">
        <v>9123.92</v>
      </c>
      <c r="AP1384" s="2">
        <v>0</v>
      </c>
      <c r="AQ1384" s="2">
        <v>806</v>
      </c>
      <c r="AR1384" s="2">
        <v>0</v>
      </c>
      <c r="AS1384" s="2">
        <v>0</v>
      </c>
      <c r="AT1384" s="2">
        <v>92</v>
      </c>
      <c r="AU1384" s="2">
        <v>49</v>
      </c>
      <c r="AV1384" s="2">
        <v>1.0469999999999999</v>
      </c>
      <c r="AW1384" s="2">
        <v>1.022</v>
      </c>
      <c r="AX1384" s="2"/>
      <c r="AY1384" s="2"/>
      <c r="AZ1384" s="2">
        <v>1</v>
      </c>
      <c r="BA1384" s="2">
        <v>1</v>
      </c>
      <c r="BB1384" s="2">
        <v>1</v>
      </c>
      <c r="BC1384" s="2">
        <v>1</v>
      </c>
      <c r="BD1384" s="2" t="s">
        <v>3</v>
      </c>
      <c r="BE1384" s="2" t="s">
        <v>3</v>
      </c>
      <c r="BF1384" s="2" t="s">
        <v>3</v>
      </c>
      <c r="BG1384" s="2" t="s">
        <v>3</v>
      </c>
      <c r="BH1384" s="2">
        <v>0</v>
      </c>
      <c r="BI1384" s="2">
        <v>1</v>
      </c>
      <c r="BJ1384" s="2" t="s">
        <v>326</v>
      </c>
      <c r="BK1384" s="2"/>
      <c r="BL1384" s="2"/>
      <c r="BM1384" s="2">
        <v>8</v>
      </c>
      <c r="BN1384" s="2">
        <v>0</v>
      </c>
      <c r="BO1384" s="2" t="s">
        <v>324</v>
      </c>
      <c r="BP1384" s="2">
        <v>1</v>
      </c>
      <c r="BQ1384" s="2">
        <v>30</v>
      </c>
      <c r="BR1384" s="2">
        <v>0</v>
      </c>
      <c r="BS1384" s="2">
        <v>1</v>
      </c>
      <c r="BT1384" s="2">
        <v>1</v>
      </c>
      <c r="BU1384" s="2">
        <v>1</v>
      </c>
      <c r="BV1384" s="2">
        <v>1</v>
      </c>
      <c r="BW1384" s="2">
        <v>1</v>
      </c>
      <c r="BX1384" s="2">
        <v>1</v>
      </c>
      <c r="BY1384" s="2" t="s">
        <v>3</v>
      </c>
      <c r="BZ1384" s="2">
        <v>92</v>
      </c>
      <c r="CA1384" s="2">
        <v>49</v>
      </c>
      <c r="CB1384" s="2" t="s">
        <v>3</v>
      </c>
      <c r="CC1384" s="2"/>
      <c r="CD1384" s="2"/>
      <c r="CE1384" s="2">
        <v>30</v>
      </c>
      <c r="CF1384" s="2">
        <v>0</v>
      </c>
      <c r="CG1384" s="2">
        <v>0</v>
      </c>
      <c r="CH1384" s="2"/>
      <c r="CI1384" s="2"/>
      <c r="CJ1384" s="2"/>
      <c r="CK1384" s="2"/>
      <c r="CL1384" s="2"/>
      <c r="CM1384" s="2">
        <v>0</v>
      </c>
      <c r="CN1384" s="2" t="s">
        <v>3</v>
      </c>
      <c r="CO1384" s="2">
        <v>0</v>
      </c>
      <c r="CP1384" s="2">
        <f t="shared" ref="CP1384:CP1397" si="1460">(P1384+Q1384+S1384)</f>
        <v>647.29</v>
      </c>
      <c r="CQ1384" s="2">
        <f t="shared" ref="CQ1384:CQ1397" si="1461">ROUND((ROUND((AC1384*AW1384*1),2)*BC1384),2)</f>
        <v>37257.17</v>
      </c>
      <c r="CR1384" s="2">
        <f>(ROUND((ROUND((((ET1384*1.25*1.1))*AV1384*1),2)*BB1384),2)+ROUND((ROUND(((AE1384-((EU1384*1.25*1.1)))*AV1384*1),2)*BS1384),2))</f>
        <v>450.65</v>
      </c>
      <c r="CS1384" s="2">
        <f t="shared" ref="CS1384:CS1397" si="1462">ROUND((ROUND((AE1384*AV1384*1),2)*BS1384),2)</f>
        <v>49.45</v>
      </c>
      <c r="CT1384" s="2">
        <f t="shared" ref="CT1384:CT1397" si="1463">ROUND((ROUND((AF1384*AV1384*1),2)*BA1384),2)</f>
        <v>12084.22</v>
      </c>
      <c r="CU1384" s="2">
        <f t="shared" ref="CU1384:CU1397" si="1464">AG1384</f>
        <v>0</v>
      </c>
      <c r="CV1384" s="2">
        <f t="shared" ref="CV1384:CV1397" si="1465">(AH1384*AV1384)</f>
        <v>1067.51073</v>
      </c>
      <c r="CW1384" s="2">
        <f t="shared" ref="CW1384:CW1397" si="1466">AI1384</f>
        <v>0</v>
      </c>
      <c r="CX1384" s="2">
        <f t="shared" ref="CX1384:CX1397" si="1467">AJ1384</f>
        <v>0</v>
      </c>
      <c r="CY1384" s="2">
        <f t="shared" ref="CY1384:CY1397" si="1468">(((S1384+R1384)*AT1384)/100)</f>
        <v>145.11160000000001</v>
      </c>
      <c r="CZ1384" s="2">
        <f t="shared" ref="CZ1384:CZ1397" si="1469">(((S1384+R1384)*AU1384)/100)</f>
        <v>77.287700000000001</v>
      </c>
      <c r="DA1384" s="2"/>
      <c r="DB1384" s="2"/>
      <c r="DC1384" s="2" t="s">
        <v>3</v>
      </c>
      <c r="DD1384" s="2" t="s">
        <v>3</v>
      </c>
      <c r="DE1384" s="2" t="s">
        <v>165</v>
      </c>
      <c r="DF1384" s="2" t="s">
        <v>165</v>
      </c>
      <c r="DG1384" s="2" t="s">
        <v>166</v>
      </c>
      <c r="DH1384" s="2" t="s">
        <v>3</v>
      </c>
      <c r="DI1384" s="2" t="s">
        <v>166</v>
      </c>
      <c r="DJ1384" s="2" t="s">
        <v>165</v>
      </c>
      <c r="DK1384" s="2" t="s">
        <v>3</v>
      </c>
      <c r="DL1384" s="2" t="s">
        <v>3</v>
      </c>
      <c r="DM1384" s="2" t="s">
        <v>3</v>
      </c>
      <c r="DN1384" s="2">
        <v>0</v>
      </c>
      <c r="DO1384" s="2">
        <v>0</v>
      </c>
      <c r="DP1384" s="2">
        <v>1</v>
      </c>
      <c r="DQ1384" s="2">
        <v>1</v>
      </c>
      <c r="DR1384" s="2"/>
      <c r="DS1384" s="2"/>
      <c r="DT1384" s="2"/>
      <c r="DU1384" s="2">
        <v>1013</v>
      </c>
      <c r="DV1384" s="2" t="s">
        <v>231</v>
      </c>
      <c r="DW1384" s="2" t="s">
        <v>231</v>
      </c>
      <c r="DX1384" s="2">
        <v>1</v>
      </c>
      <c r="DY1384" s="2"/>
      <c r="DZ1384" s="2" t="s">
        <v>3</v>
      </c>
      <c r="EA1384" s="2" t="s">
        <v>3</v>
      </c>
      <c r="EB1384" s="2" t="s">
        <v>3</v>
      </c>
      <c r="EC1384" s="2" t="s">
        <v>3</v>
      </c>
      <c r="ED1384" s="2"/>
      <c r="EE1384" s="2">
        <v>55586444</v>
      </c>
      <c r="EF1384" s="2">
        <v>30</v>
      </c>
      <c r="EG1384" s="2" t="s">
        <v>117</v>
      </c>
      <c r="EH1384" s="2">
        <v>0</v>
      </c>
      <c r="EI1384" s="2" t="s">
        <v>3</v>
      </c>
      <c r="EJ1384" s="2">
        <v>1</v>
      </c>
      <c r="EK1384" s="2">
        <v>8</v>
      </c>
      <c r="EL1384" s="2" t="s">
        <v>233</v>
      </c>
      <c r="EM1384" s="2" t="s">
        <v>234</v>
      </c>
      <c r="EN1384" s="2"/>
      <c r="EO1384" s="2" t="s">
        <v>52</v>
      </c>
      <c r="EP1384" s="2"/>
      <c r="EQ1384" s="2">
        <v>0</v>
      </c>
      <c r="ER1384" s="2">
        <v>45892.11</v>
      </c>
      <c r="ES1384" s="2">
        <v>36455.160000000003</v>
      </c>
      <c r="ET1384" s="2">
        <v>313.02999999999997</v>
      </c>
      <c r="EU1384" s="2">
        <v>34.35</v>
      </c>
      <c r="EV1384" s="2">
        <v>9123.92</v>
      </c>
      <c r="EW1384" s="2">
        <v>806</v>
      </c>
      <c r="EX1384" s="2">
        <v>0</v>
      </c>
      <c r="EY1384" s="2">
        <v>0</v>
      </c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>
        <v>0</v>
      </c>
      <c r="FR1384" s="2">
        <v>0</v>
      </c>
      <c r="FS1384" s="2">
        <v>0</v>
      </c>
      <c r="FT1384" s="2"/>
      <c r="FU1384" s="2"/>
      <c r="FV1384" s="2"/>
      <c r="FW1384" s="2"/>
      <c r="FX1384" s="2">
        <v>92</v>
      </c>
      <c r="FY1384" s="2">
        <v>49</v>
      </c>
      <c r="FZ1384" s="2"/>
      <c r="GA1384" s="2" t="s">
        <v>3</v>
      </c>
      <c r="GB1384" s="2"/>
      <c r="GC1384" s="2"/>
      <c r="GD1384" s="2">
        <v>1</v>
      </c>
      <c r="GE1384" s="2"/>
      <c r="GF1384" s="2">
        <v>1899326940</v>
      </c>
      <c r="GG1384" s="2">
        <v>2</v>
      </c>
      <c r="GH1384" s="2">
        <v>1</v>
      </c>
      <c r="GI1384" s="2">
        <v>2</v>
      </c>
      <c r="GJ1384" s="2">
        <v>0</v>
      </c>
      <c r="GK1384" s="2">
        <v>0</v>
      </c>
      <c r="GL1384" s="2">
        <f t="shared" ref="GL1384:GL1397" si="1470">ROUND(IF(AND(BH1384=3,BI1384=3,FS1384&lt;&gt;0),P1384,0),2)</f>
        <v>0</v>
      </c>
      <c r="GM1384" s="2">
        <f t="shared" ref="GM1384:GM1397" si="1471">ROUND(O1384+X1384+Y1384,2)+GX1384</f>
        <v>869.69</v>
      </c>
      <c r="GN1384" s="2">
        <f t="shared" ref="GN1384:GN1397" si="1472">IF(OR(BI1384=0,BI1384=1),GM1384-GX1384,0)</f>
        <v>869.69</v>
      </c>
      <c r="GO1384" s="2">
        <f t="shared" ref="GO1384:GO1397" si="1473">IF(BI1384=2,GM1384-GX1384,0)</f>
        <v>0</v>
      </c>
      <c r="GP1384" s="2">
        <f t="shared" ref="GP1384:GP1397" si="1474">IF(BI1384=4,GM1384-GX1384,0)</f>
        <v>0</v>
      </c>
      <c r="GQ1384" s="2"/>
      <c r="GR1384" s="2">
        <v>0</v>
      </c>
      <c r="GS1384" s="2">
        <v>3</v>
      </c>
      <c r="GT1384" s="2">
        <v>0</v>
      </c>
      <c r="GU1384" s="2" t="s">
        <v>3</v>
      </c>
      <c r="GV1384" s="2">
        <f t="shared" ref="GV1384:GV1397" si="1475">ROUND((GT1384),6)</f>
        <v>0</v>
      </c>
      <c r="GW1384" s="2">
        <v>1</v>
      </c>
      <c r="GX1384" s="2">
        <f t="shared" ref="GX1384:GX1397" si="1476">ROUND(HC1384*I1384,2)</f>
        <v>0</v>
      </c>
      <c r="GY1384" s="2"/>
      <c r="GZ1384" s="2"/>
      <c r="HA1384" s="2">
        <v>0</v>
      </c>
      <c r="HB1384" s="2">
        <v>0</v>
      </c>
      <c r="HC1384" s="2">
        <f t="shared" ref="HC1384:HC1397" si="1477">GV1384*GW1384</f>
        <v>0</v>
      </c>
      <c r="HD1384" s="2"/>
      <c r="HE1384" s="2" t="s">
        <v>3</v>
      </c>
      <c r="HF1384" s="2" t="s">
        <v>3</v>
      </c>
      <c r="HG1384" s="2"/>
      <c r="HH1384" s="2"/>
      <c r="HI1384" s="2"/>
      <c r="HJ1384" s="2"/>
      <c r="HK1384" s="2"/>
      <c r="HL1384" s="2"/>
      <c r="HM1384" s="2" t="s">
        <v>3</v>
      </c>
      <c r="HN1384" s="2" t="s">
        <v>3</v>
      </c>
      <c r="HO1384" s="2" t="s">
        <v>3</v>
      </c>
      <c r="HP1384" s="2" t="s">
        <v>3</v>
      </c>
      <c r="HQ1384" s="2" t="s">
        <v>3</v>
      </c>
      <c r="HR1384" s="2"/>
      <c r="HS1384" s="2">
        <v>0</v>
      </c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>
        <v>0</v>
      </c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</row>
    <row r="1385" spans="1:255" x14ac:dyDescent="0.25">
      <c r="A1385">
        <v>17</v>
      </c>
      <c r="B1385">
        <v>1</v>
      </c>
      <c r="C1385">
        <f>ROW(SmtRes!A1524)</f>
        <v>1524</v>
      </c>
      <c r="D1385">
        <f>ROW(EtalonRes!A1464)</f>
        <v>1464</v>
      </c>
      <c r="E1385" t="s">
        <v>676</v>
      </c>
      <c r="F1385" t="s">
        <v>324</v>
      </c>
      <c r="G1385" t="s">
        <v>325</v>
      </c>
      <c r="H1385" t="s">
        <v>231</v>
      </c>
      <c r="I1385">
        <f>ROUND(1.3/100,9)</f>
        <v>1.2999999999999999E-2</v>
      </c>
      <c r="J1385">
        <v>0</v>
      </c>
      <c r="K1385">
        <f>ROUND(1.3/100,9)</f>
        <v>1.2999999999999999E-2</v>
      </c>
      <c r="O1385">
        <f t="shared" si="1446"/>
        <v>10208.06</v>
      </c>
      <c r="P1385">
        <f t="shared" si="1447"/>
        <v>2615.44</v>
      </c>
      <c r="Q1385">
        <f>(ROUND((ROUND((((ET1385*1.25*1.1))*AV1385*I1385),2)*BB1385),2)+ROUND((ROUND(((AE1385-((EU1385*1.25*1.1)))*AV1385*I1385),2)*BS1385),2))</f>
        <v>80.58</v>
      </c>
      <c r="R1385">
        <f t="shared" si="1448"/>
        <v>30.6</v>
      </c>
      <c r="S1385">
        <f t="shared" si="1449"/>
        <v>7512.04</v>
      </c>
      <c r="T1385">
        <f t="shared" si="1450"/>
        <v>0</v>
      </c>
      <c r="U1385">
        <f t="shared" si="1451"/>
        <v>13.877639489999998</v>
      </c>
      <c r="V1385">
        <f t="shared" si="1452"/>
        <v>0</v>
      </c>
      <c r="W1385">
        <f t="shared" si="1453"/>
        <v>0</v>
      </c>
      <c r="X1385">
        <f t="shared" si="1454"/>
        <v>6939.23</v>
      </c>
      <c r="Y1385">
        <f t="shared" si="1455"/>
        <v>3695.89</v>
      </c>
      <c r="AA1385">
        <v>56481267</v>
      </c>
      <c r="AB1385">
        <f t="shared" si="1456"/>
        <v>48427.335050000002</v>
      </c>
      <c r="AC1385">
        <f t="shared" si="1457"/>
        <v>36455.160000000003</v>
      </c>
      <c r="AD1385">
        <f>ROUND(((((ET1385*1.25*1.1))-((EU1385*1.25*1.1)))+AE1385),6)</f>
        <v>430.41624999999999</v>
      </c>
      <c r="AE1385">
        <f>ROUND(((EU1385*1.25*1.1)),6)</f>
        <v>47.231250000000003</v>
      </c>
      <c r="AF1385">
        <f>ROUND(((EV1385*1.15*1.1)),6)</f>
        <v>11541.7588</v>
      </c>
      <c r="AG1385">
        <f t="shared" si="1458"/>
        <v>0</v>
      </c>
      <c r="AH1385">
        <f>((EW1385*1.15*1.1))</f>
        <v>1019.59</v>
      </c>
      <c r="AI1385">
        <f>((EX1385*1.25*1.1))</f>
        <v>0</v>
      </c>
      <c r="AJ1385">
        <f t="shared" si="1459"/>
        <v>0</v>
      </c>
      <c r="AK1385">
        <v>45892.11</v>
      </c>
      <c r="AL1385">
        <v>36455.160000000003</v>
      </c>
      <c r="AM1385">
        <v>313.02999999999997</v>
      </c>
      <c r="AN1385">
        <v>34.35</v>
      </c>
      <c r="AO1385">
        <v>9123.92</v>
      </c>
      <c r="AP1385">
        <v>0</v>
      </c>
      <c r="AQ1385">
        <v>806</v>
      </c>
      <c r="AR1385">
        <v>0</v>
      </c>
      <c r="AS1385">
        <v>0</v>
      </c>
      <c r="AT1385">
        <v>92</v>
      </c>
      <c r="AU1385">
        <v>49</v>
      </c>
      <c r="AV1385">
        <v>1.0469999999999999</v>
      </c>
      <c r="AW1385">
        <v>1.022</v>
      </c>
      <c r="AZ1385">
        <v>1</v>
      </c>
      <c r="BA1385">
        <v>47.82</v>
      </c>
      <c r="BB1385">
        <v>13.75</v>
      </c>
      <c r="BC1385">
        <v>5.4</v>
      </c>
      <c r="BD1385" t="s">
        <v>3</v>
      </c>
      <c r="BE1385" t="s">
        <v>3</v>
      </c>
      <c r="BF1385" t="s">
        <v>3</v>
      </c>
      <c r="BG1385" t="s">
        <v>3</v>
      </c>
      <c r="BH1385">
        <v>0</v>
      </c>
      <c r="BI1385">
        <v>1</v>
      </c>
      <c r="BJ1385" t="s">
        <v>326</v>
      </c>
      <c r="BM1385">
        <v>8</v>
      </c>
      <c r="BN1385">
        <v>0</v>
      </c>
      <c r="BO1385" t="s">
        <v>324</v>
      </c>
      <c r="BP1385">
        <v>1</v>
      </c>
      <c r="BQ1385">
        <v>30</v>
      </c>
      <c r="BR1385">
        <v>0</v>
      </c>
      <c r="BS1385">
        <v>47.82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 t="s">
        <v>3</v>
      </c>
      <c r="BZ1385">
        <v>92</v>
      </c>
      <c r="CA1385">
        <v>49</v>
      </c>
      <c r="CB1385" t="s">
        <v>3</v>
      </c>
      <c r="CE1385">
        <v>30</v>
      </c>
      <c r="CF1385">
        <v>0</v>
      </c>
      <c r="CG1385">
        <v>0</v>
      </c>
      <c r="CM1385">
        <v>0</v>
      </c>
      <c r="CN1385" t="s">
        <v>3</v>
      </c>
      <c r="CO1385">
        <v>0</v>
      </c>
      <c r="CP1385">
        <f t="shared" si="1460"/>
        <v>10208.06</v>
      </c>
      <c r="CQ1385">
        <f t="shared" si="1461"/>
        <v>201188.72</v>
      </c>
      <c r="CR1385">
        <f>(ROUND((ROUND((((ET1385*1.25*1.1))*AV1385*1),2)*BB1385),2)+ROUND((ROUND(((AE1385-((EU1385*1.25*1.1)))*AV1385*1),2)*BS1385),2))</f>
        <v>6196.44</v>
      </c>
      <c r="CS1385">
        <f t="shared" si="1462"/>
        <v>2364.6999999999998</v>
      </c>
      <c r="CT1385">
        <f t="shared" si="1463"/>
        <v>577867.4</v>
      </c>
      <c r="CU1385">
        <f t="shared" si="1464"/>
        <v>0</v>
      </c>
      <c r="CV1385">
        <f t="shared" si="1465"/>
        <v>1067.51073</v>
      </c>
      <c r="CW1385">
        <f t="shared" si="1466"/>
        <v>0</v>
      </c>
      <c r="CX1385">
        <f t="shared" si="1467"/>
        <v>0</v>
      </c>
      <c r="CY1385">
        <f t="shared" si="1468"/>
        <v>6939.2287999999999</v>
      </c>
      <c r="CZ1385">
        <f t="shared" si="1469"/>
        <v>3695.8936000000003</v>
      </c>
      <c r="DC1385" t="s">
        <v>3</v>
      </c>
      <c r="DD1385" t="s">
        <v>3</v>
      </c>
      <c r="DE1385" t="s">
        <v>165</v>
      </c>
      <c r="DF1385" t="s">
        <v>165</v>
      </c>
      <c r="DG1385" t="s">
        <v>166</v>
      </c>
      <c r="DH1385" t="s">
        <v>3</v>
      </c>
      <c r="DI1385" t="s">
        <v>166</v>
      </c>
      <c r="DJ1385" t="s">
        <v>165</v>
      </c>
      <c r="DK1385" t="s">
        <v>3</v>
      </c>
      <c r="DL1385" t="s">
        <v>3</v>
      </c>
      <c r="DM1385" t="s">
        <v>3</v>
      </c>
      <c r="DN1385">
        <v>0</v>
      </c>
      <c r="DO1385">
        <v>0</v>
      </c>
      <c r="DP1385">
        <v>1</v>
      </c>
      <c r="DQ1385">
        <v>1</v>
      </c>
      <c r="DU1385">
        <v>1013</v>
      </c>
      <c r="DV1385" t="s">
        <v>231</v>
      </c>
      <c r="DW1385" t="s">
        <v>231</v>
      </c>
      <c r="DX1385">
        <v>1</v>
      </c>
      <c r="DZ1385" t="s">
        <v>3</v>
      </c>
      <c r="EA1385" t="s">
        <v>3</v>
      </c>
      <c r="EB1385" t="s">
        <v>3</v>
      </c>
      <c r="EC1385" t="s">
        <v>3</v>
      </c>
      <c r="EE1385">
        <v>55586444</v>
      </c>
      <c r="EF1385">
        <v>30</v>
      </c>
      <c r="EG1385" t="s">
        <v>117</v>
      </c>
      <c r="EH1385">
        <v>0</v>
      </c>
      <c r="EI1385" t="s">
        <v>3</v>
      </c>
      <c r="EJ1385">
        <v>1</v>
      </c>
      <c r="EK1385">
        <v>8</v>
      </c>
      <c r="EL1385" t="s">
        <v>233</v>
      </c>
      <c r="EM1385" t="s">
        <v>234</v>
      </c>
      <c r="EO1385" t="s">
        <v>52</v>
      </c>
      <c r="EQ1385">
        <v>0</v>
      </c>
      <c r="ER1385">
        <v>45892.11</v>
      </c>
      <c r="ES1385">
        <v>36455.160000000003</v>
      </c>
      <c r="ET1385">
        <v>313.02999999999997</v>
      </c>
      <c r="EU1385">
        <v>34.35</v>
      </c>
      <c r="EV1385">
        <v>9123.92</v>
      </c>
      <c r="EW1385">
        <v>806</v>
      </c>
      <c r="EX1385">
        <v>0</v>
      </c>
      <c r="EY1385">
        <v>0</v>
      </c>
      <c r="FQ1385">
        <v>0</v>
      </c>
      <c r="FR1385">
        <v>0</v>
      </c>
      <c r="FS1385">
        <v>0</v>
      </c>
      <c r="FX1385">
        <v>92</v>
      </c>
      <c r="FY1385">
        <v>49</v>
      </c>
      <c r="GA1385" t="s">
        <v>3</v>
      </c>
      <c r="GD1385">
        <v>1</v>
      </c>
      <c r="GF1385">
        <v>1899326940</v>
      </c>
      <c r="GG1385">
        <v>2</v>
      </c>
      <c r="GH1385">
        <v>1</v>
      </c>
      <c r="GI1385">
        <v>2</v>
      </c>
      <c r="GJ1385">
        <v>0</v>
      </c>
      <c r="GK1385">
        <v>0</v>
      </c>
      <c r="GL1385">
        <f t="shared" si="1470"/>
        <v>0</v>
      </c>
      <c r="GM1385">
        <f t="shared" si="1471"/>
        <v>20843.18</v>
      </c>
      <c r="GN1385">
        <f t="shared" si="1472"/>
        <v>20843.18</v>
      </c>
      <c r="GO1385">
        <f t="shared" si="1473"/>
        <v>0</v>
      </c>
      <c r="GP1385">
        <f t="shared" si="1474"/>
        <v>0</v>
      </c>
      <c r="GR1385">
        <v>0</v>
      </c>
      <c r="GS1385">
        <v>3</v>
      </c>
      <c r="GT1385">
        <v>0</v>
      </c>
      <c r="GU1385" t="s">
        <v>3</v>
      </c>
      <c r="GV1385">
        <f t="shared" si="1475"/>
        <v>0</v>
      </c>
      <c r="GW1385">
        <v>1</v>
      </c>
      <c r="GX1385">
        <f t="shared" si="1476"/>
        <v>0</v>
      </c>
      <c r="HA1385">
        <v>0</v>
      </c>
      <c r="HB1385">
        <v>0</v>
      </c>
      <c r="HC1385">
        <f t="shared" si="1477"/>
        <v>0</v>
      </c>
      <c r="HE1385" t="s">
        <v>3</v>
      </c>
      <c r="HF1385" t="s">
        <v>3</v>
      </c>
      <c r="HM1385" t="s">
        <v>3</v>
      </c>
      <c r="HN1385" t="s">
        <v>3</v>
      </c>
      <c r="HO1385" t="s">
        <v>3</v>
      </c>
      <c r="HP1385" t="s">
        <v>3</v>
      </c>
      <c r="HQ1385" t="s">
        <v>3</v>
      </c>
      <c r="HS1385">
        <v>0</v>
      </c>
      <c r="IK1385">
        <v>0</v>
      </c>
    </row>
    <row r="1386" spans="1:255" x14ac:dyDescent="0.25">
      <c r="A1386" s="2">
        <v>18</v>
      </c>
      <c r="B1386" s="2">
        <v>1</v>
      </c>
      <c r="C1386" s="2">
        <v>1499</v>
      </c>
      <c r="D1386" s="2"/>
      <c r="E1386" s="2" t="s">
        <v>677</v>
      </c>
      <c r="F1386" s="2" t="s">
        <v>330</v>
      </c>
      <c r="G1386" s="2" t="s">
        <v>331</v>
      </c>
      <c r="H1386" s="2" t="s">
        <v>32</v>
      </c>
      <c r="I1386" s="2">
        <f>I1384*J1386</f>
        <v>3.6740000000000002E-2</v>
      </c>
      <c r="J1386" s="2">
        <v>2.8261538461538462</v>
      </c>
      <c r="K1386" s="2">
        <v>2.8261539999999998</v>
      </c>
      <c r="L1386" s="2"/>
      <c r="M1386" s="2"/>
      <c r="N1386" s="2"/>
      <c r="O1386" s="2">
        <f t="shared" si="1446"/>
        <v>215.67</v>
      </c>
      <c r="P1386" s="2">
        <f t="shared" si="1447"/>
        <v>215.67</v>
      </c>
      <c r="Q1386" s="2">
        <f t="shared" ref="Q1386:Q1393" si="1478">(ROUND((ROUND(((ET1386)*AV1386*I1386),2)*BB1386),2)+ROUND((ROUND(((AE1386-(EU1386))*AV1386*I1386),2)*BS1386),2))</f>
        <v>0</v>
      </c>
      <c r="R1386" s="2">
        <f t="shared" si="1448"/>
        <v>0</v>
      </c>
      <c r="S1386" s="2">
        <f t="shared" si="1449"/>
        <v>0</v>
      </c>
      <c r="T1386" s="2">
        <f t="shared" si="1450"/>
        <v>0</v>
      </c>
      <c r="U1386" s="2">
        <f t="shared" si="1451"/>
        <v>0</v>
      </c>
      <c r="V1386" s="2">
        <f t="shared" si="1452"/>
        <v>0</v>
      </c>
      <c r="W1386" s="2">
        <f t="shared" si="1453"/>
        <v>0</v>
      </c>
      <c r="X1386" s="2">
        <f t="shared" si="1454"/>
        <v>0</v>
      </c>
      <c r="Y1386" s="2">
        <f t="shared" si="1455"/>
        <v>0</v>
      </c>
      <c r="Z1386" s="2"/>
      <c r="AA1386" s="2">
        <v>56481265</v>
      </c>
      <c r="AB1386" s="2">
        <f t="shared" si="1456"/>
        <v>5743.69</v>
      </c>
      <c r="AC1386" s="2">
        <f t="shared" si="1457"/>
        <v>5743.69</v>
      </c>
      <c r="AD1386" s="2">
        <f t="shared" ref="AD1386:AD1393" si="1479">ROUND((((ET1386)-(EU1386))+AE1386),6)</f>
        <v>0</v>
      </c>
      <c r="AE1386" s="2">
        <f t="shared" ref="AE1386:AF1393" si="1480">ROUND((EU1386),6)</f>
        <v>0</v>
      </c>
      <c r="AF1386" s="2">
        <f t="shared" si="1480"/>
        <v>0</v>
      </c>
      <c r="AG1386" s="2">
        <f t="shared" si="1458"/>
        <v>0</v>
      </c>
      <c r="AH1386" s="2">
        <f t="shared" ref="AH1386:AI1393" si="1481">(EW1386)</f>
        <v>0</v>
      </c>
      <c r="AI1386" s="2">
        <f t="shared" si="1481"/>
        <v>0</v>
      </c>
      <c r="AJ1386" s="2">
        <f t="shared" si="1459"/>
        <v>0</v>
      </c>
      <c r="AK1386" s="2">
        <v>5743.69</v>
      </c>
      <c r="AL1386" s="2">
        <v>5743.69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92</v>
      </c>
      <c r="AU1386" s="2">
        <v>49</v>
      </c>
      <c r="AV1386" s="2">
        <v>1</v>
      </c>
      <c r="AW1386" s="2">
        <v>1.022</v>
      </c>
      <c r="AX1386" s="2"/>
      <c r="AY1386" s="2"/>
      <c r="AZ1386" s="2">
        <v>1</v>
      </c>
      <c r="BA1386" s="2">
        <v>1</v>
      </c>
      <c r="BB1386" s="2">
        <v>1</v>
      </c>
      <c r="BC1386" s="2">
        <v>1</v>
      </c>
      <c r="BD1386" s="2" t="s">
        <v>3</v>
      </c>
      <c r="BE1386" s="2" t="s">
        <v>3</v>
      </c>
      <c r="BF1386" s="2" t="s">
        <v>3</v>
      </c>
      <c r="BG1386" s="2" t="s">
        <v>3</v>
      </c>
      <c r="BH1386" s="2">
        <v>3</v>
      </c>
      <c r="BI1386" s="2">
        <v>1</v>
      </c>
      <c r="BJ1386" s="2" t="s">
        <v>332</v>
      </c>
      <c r="BK1386" s="2"/>
      <c r="BL1386" s="2"/>
      <c r="BM1386" s="2">
        <v>8</v>
      </c>
      <c r="BN1386" s="2">
        <v>0</v>
      </c>
      <c r="BO1386" s="2" t="s">
        <v>3</v>
      </c>
      <c r="BP1386" s="2">
        <v>0</v>
      </c>
      <c r="BQ1386" s="2">
        <v>30</v>
      </c>
      <c r="BR1386" s="2">
        <v>0</v>
      </c>
      <c r="BS1386" s="2">
        <v>1</v>
      </c>
      <c r="BT1386" s="2">
        <v>1</v>
      </c>
      <c r="BU1386" s="2">
        <v>1</v>
      </c>
      <c r="BV1386" s="2">
        <v>1</v>
      </c>
      <c r="BW1386" s="2">
        <v>1</v>
      </c>
      <c r="BX1386" s="2">
        <v>1</v>
      </c>
      <c r="BY1386" s="2" t="s">
        <v>3</v>
      </c>
      <c r="BZ1386" s="2">
        <v>92</v>
      </c>
      <c r="CA1386" s="2">
        <v>49</v>
      </c>
      <c r="CB1386" s="2" t="s">
        <v>3</v>
      </c>
      <c r="CC1386" s="2"/>
      <c r="CD1386" s="2"/>
      <c r="CE1386" s="2">
        <v>30</v>
      </c>
      <c r="CF1386" s="2">
        <v>0</v>
      </c>
      <c r="CG1386" s="2">
        <v>0</v>
      </c>
      <c r="CH1386" s="2"/>
      <c r="CI1386" s="2"/>
      <c r="CJ1386" s="2"/>
      <c r="CK1386" s="2"/>
      <c r="CL1386" s="2"/>
      <c r="CM1386" s="2">
        <v>0</v>
      </c>
      <c r="CN1386" s="2" t="s">
        <v>3</v>
      </c>
      <c r="CO1386" s="2">
        <v>0</v>
      </c>
      <c r="CP1386" s="2">
        <f t="shared" si="1460"/>
        <v>215.67</v>
      </c>
      <c r="CQ1386" s="2">
        <f t="shared" si="1461"/>
        <v>5870.05</v>
      </c>
      <c r="CR1386" s="2">
        <f t="shared" ref="CR1386:CR1393" si="1482">(ROUND((ROUND(((ET1386)*AV1386*1),2)*BB1386),2)+ROUND((ROUND(((AE1386-(EU1386))*AV1386*1),2)*BS1386),2))</f>
        <v>0</v>
      </c>
      <c r="CS1386" s="2">
        <f t="shared" si="1462"/>
        <v>0</v>
      </c>
      <c r="CT1386" s="2">
        <f t="shared" si="1463"/>
        <v>0</v>
      </c>
      <c r="CU1386" s="2">
        <f t="shared" si="1464"/>
        <v>0</v>
      </c>
      <c r="CV1386" s="2">
        <f t="shared" si="1465"/>
        <v>0</v>
      </c>
      <c r="CW1386" s="2">
        <f t="shared" si="1466"/>
        <v>0</v>
      </c>
      <c r="CX1386" s="2">
        <f t="shared" si="1467"/>
        <v>0</v>
      </c>
      <c r="CY1386" s="2">
        <f t="shared" si="1468"/>
        <v>0</v>
      </c>
      <c r="CZ1386" s="2">
        <f t="shared" si="1469"/>
        <v>0</v>
      </c>
      <c r="DA1386" s="2"/>
      <c r="DB1386" s="2"/>
      <c r="DC1386" s="2" t="s">
        <v>3</v>
      </c>
      <c r="DD1386" s="2" t="s">
        <v>3</v>
      </c>
      <c r="DE1386" s="2" t="s">
        <v>3</v>
      </c>
      <c r="DF1386" s="2" t="s">
        <v>3</v>
      </c>
      <c r="DG1386" s="2" t="s">
        <v>3</v>
      </c>
      <c r="DH1386" s="2" t="s">
        <v>3</v>
      </c>
      <c r="DI1386" s="2" t="s">
        <v>3</v>
      </c>
      <c r="DJ1386" s="2" t="s">
        <v>3</v>
      </c>
      <c r="DK1386" s="2" t="s">
        <v>3</v>
      </c>
      <c r="DL1386" s="2" t="s">
        <v>3</v>
      </c>
      <c r="DM1386" s="2" t="s">
        <v>3</v>
      </c>
      <c r="DN1386" s="2">
        <v>0</v>
      </c>
      <c r="DO1386" s="2">
        <v>0</v>
      </c>
      <c r="DP1386" s="2">
        <v>1</v>
      </c>
      <c r="DQ1386" s="2">
        <v>1</v>
      </c>
      <c r="DR1386" s="2"/>
      <c r="DS1386" s="2"/>
      <c r="DT1386" s="2"/>
      <c r="DU1386" s="2">
        <v>1009</v>
      </c>
      <c r="DV1386" s="2" t="s">
        <v>32</v>
      </c>
      <c r="DW1386" s="2" t="s">
        <v>32</v>
      </c>
      <c r="DX1386" s="2">
        <v>1000</v>
      </c>
      <c r="DY1386" s="2"/>
      <c r="DZ1386" s="2" t="s">
        <v>3</v>
      </c>
      <c r="EA1386" s="2" t="s">
        <v>3</v>
      </c>
      <c r="EB1386" s="2" t="s">
        <v>3</v>
      </c>
      <c r="EC1386" s="2" t="s">
        <v>3</v>
      </c>
      <c r="ED1386" s="2"/>
      <c r="EE1386" s="2">
        <v>55586444</v>
      </c>
      <c r="EF1386" s="2">
        <v>30</v>
      </c>
      <c r="EG1386" s="2" t="s">
        <v>117</v>
      </c>
      <c r="EH1386" s="2">
        <v>0</v>
      </c>
      <c r="EI1386" s="2" t="s">
        <v>3</v>
      </c>
      <c r="EJ1386" s="2">
        <v>1</v>
      </c>
      <c r="EK1386" s="2">
        <v>8</v>
      </c>
      <c r="EL1386" s="2" t="s">
        <v>233</v>
      </c>
      <c r="EM1386" s="2" t="s">
        <v>234</v>
      </c>
      <c r="EN1386" s="2"/>
      <c r="EO1386" s="2" t="s">
        <v>3</v>
      </c>
      <c r="EP1386" s="2"/>
      <c r="EQ1386" s="2">
        <v>0</v>
      </c>
      <c r="ER1386" s="2">
        <v>5743.69</v>
      </c>
      <c r="ES1386" s="2">
        <v>5743.69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>
        <v>0</v>
      </c>
      <c r="FR1386" s="2">
        <v>0</v>
      </c>
      <c r="FS1386" s="2">
        <v>0</v>
      </c>
      <c r="FT1386" s="2"/>
      <c r="FU1386" s="2"/>
      <c r="FV1386" s="2"/>
      <c r="FW1386" s="2"/>
      <c r="FX1386" s="2">
        <v>92</v>
      </c>
      <c r="FY1386" s="2">
        <v>49</v>
      </c>
      <c r="FZ1386" s="2"/>
      <c r="GA1386" s="2" t="s">
        <v>3</v>
      </c>
      <c r="GB1386" s="2"/>
      <c r="GC1386" s="2"/>
      <c r="GD1386" s="2">
        <v>1</v>
      </c>
      <c r="GE1386" s="2"/>
      <c r="GF1386" s="2">
        <v>-977438433</v>
      </c>
      <c r="GG1386" s="2">
        <v>2</v>
      </c>
      <c r="GH1386" s="2">
        <v>1</v>
      </c>
      <c r="GI1386" s="2">
        <v>-2</v>
      </c>
      <c r="GJ1386" s="2">
        <v>0</v>
      </c>
      <c r="GK1386" s="2">
        <v>0</v>
      </c>
      <c r="GL1386" s="2">
        <f t="shared" si="1470"/>
        <v>0</v>
      </c>
      <c r="GM1386" s="2">
        <f t="shared" si="1471"/>
        <v>215.67</v>
      </c>
      <c r="GN1386" s="2">
        <f t="shared" si="1472"/>
        <v>215.67</v>
      </c>
      <c r="GO1386" s="2">
        <f t="shared" si="1473"/>
        <v>0</v>
      </c>
      <c r="GP1386" s="2">
        <f t="shared" si="1474"/>
        <v>0</v>
      </c>
      <c r="GQ1386" s="2"/>
      <c r="GR1386" s="2">
        <v>0</v>
      </c>
      <c r="GS1386" s="2">
        <v>3</v>
      </c>
      <c r="GT1386" s="2">
        <v>0</v>
      </c>
      <c r="GU1386" s="2" t="s">
        <v>3</v>
      </c>
      <c r="GV1386" s="2">
        <f t="shared" si="1475"/>
        <v>0</v>
      </c>
      <c r="GW1386" s="2">
        <v>1</v>
      </c>
      <c r="GX1386" s="2">
        <f t="shared" si="1476"/>
        <v>0</v>
      </c>
      <c r="GY1386" s="2"/>
      <c r="GZ1386" s="2"/>
      <c r="HA1386" s="2">
        <v>0</v>
      </c>
      <c r="HB1386" s="2">
        <v>0</v>
      </c>
      <c r="HC1386" s="2">
        <f t="shared" si="1477"/>
        <v>0</v>
      </c>
      <c r="HD1386" s="2"/>
      <c r="HE1386" s="2" t="s">
        <v>3</v>
      </c>
      <c r="HF1386" s="2" t="s">
        <v>3</v>
      </c>
      <c r="HG1386" s="2"/>
      <c r="HH1386" s="2"/>
      <c r="HI1386" s="2"/>
      <c r="HJ1386" s="2"/>
      <c r="HK1386" s="2"/>
      <c r="HL1386" s="2"/>
      <c r="HM1386" s="2" t="s">
        <v>3</v>
      </c>
      <c r="HN1386" s="2" t="s">
        <v>3</v>
      </c>
      <c r="HO1386" s="2" t="s">
        <v>3</v>
      </c>
      <c r="HP1386" s="2" t="s">
        <v>3</v>
      </c>
      <c r="HQ1386" s="2" t="s">
        <v>3</v>
      </c>
      <c r="HR1386" s="2"/>
      <c r="HS1386" s="2">
        <v>0</v>
      </c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>
        <v>0</v>
      </c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</row>
    <row r="1387" spans="1:255" x14ac:dyDescent="0.25">
      <c r="A1387">
        <v>18</v>
      </c>
      <c r="B1387">
        <v>1</v>
      </c>
      <c r="C1387">
        <v>1520</v>
      </c>
      <c r="E1387" t="s">
        <v>677</v>
      </c>
      <c r="F1387" t="s">
        <v>330</v>
      </c>
      <c r="G1387" t="s">
        <v>331</v>
      </c>
      <c r="H1387" t="s">
        <v>32</v>
      </c>
      <c r="I1387">
        <f>I1385*J1387</f>
        <v>3.6740000000000002E-2</v>
      </c>
      <c r="J1387">
        <v>2.8261538461538462</v>
      </c>
      <c r="K1387">
        <v>2.8261539999999998</v>
      </c>
      <c r="O1387">
        <f t="shared" si="1446"/>
        <v>3586.59</v>
      </c>
      <c r="P1387">
        <f t="shared" si="1447"/>
        <v>3586.59</v>
      </c>
      <c r="Q1387">
        <f t="shared" si="1478"/>
        <v>0</v>
      </c>
      <c r="R1387">
        <f t="shared" si="1448"/>
        <v>0</v>
      </c>
      <c r="S1387">
        <f t="shared" si="1449"/>
        <v>0</v>
      </c>
      <c r="T1387">
        <f t="shared" si="1450"/>
        <v>0</v>
      </c>
      <c r="U1387">
        <f t="shared" si="1451"/>
        <v>0</v>
      </c>
      <c r="V1387">
        <f t="shared" si="1452"/>
        <v>0</v>
      </c>
      <c r="W1387">
        <f t="shared" si="1453"/>
        <v>0</v>
      </c>
      <c r="X1387">
        <f t="shared" si="1454"/>
        <v>0</v>
      </c>
      <c r="Y1387">
        <f t="shared" si="1455"/>
        <v>0</v>
      </c>
      <c r="AA1387">
        <v>56481267</v>
      </c>
      <c r="AB1387">
        <f t="shared" si="1456"/>
        <v>5743.69</v>
      </c>
      <c r="AC1387">
        <f t="shared" si="1457"/>
        <v>5743.69</v>
      </c>
      <c r="AD1387">
        <f t="shared" si="1479"/>
        <v>0</v>
      </c>
      <c r="AE1387">
        <f t="shared" si="1480"/>
        <v>0</v>
      </c>
      <c r="AF1387">
        <f t="shared" si="1480"/>
        <v>0</v>
      </c>
      <c r="AG1387">
        <f t="shared" si="1458"/>
        <v>0</v>
      </c>
      <c r="AH1387">
        <f t="shared" si="1481"/>
        <v>0</v>
      </c>
      <c r="AI1387">
        <f t="shared" si="1481"/>
        <v>0</v>
      </c>
      <c r="AJ1387">
        <f t="shared" si="1459"/>
        <v>0</v>
      </c>
      <c r="AK1387">
        <v>5743.69</v>
      </c>
      <c r="AL1387">
        <v>5743.69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92</v>
      </c>
      <c r="AU1387">
        <v>49</v>
      </c>
      <c r="AV1387">
        <v>1</v>
      </c>
      <c r="AW1387">
        <v>1.022</v>
      </c>
      <c r="AZ1387">
        <v>1</v>
      </c>
      <c r="BA1387">
        <v>1</v>
      </c>
      <c r="BB1387">
        <v>1</v>
      </c>
      <c r="BC1387">
        <v>16.63</v>
      </c>
      <c r="BD1387" t="s">
        <v>3</v>
      </c>
      <c r="BE1387" t="s">
        <v>3</v>
      </c>
      <c r="BF1387" t="s">
        <v>3</v>
      </c>
      <c r="BG1387" t="s">
        <v>3</v>
      </c>
      <c r="BH1387">
        <v>3</v>
      </c>
      <c r="BI1387">
        <v>1</v>
      </c>
      <c r="BJ1387" t="s">
        <v>332</v>
      </c>
      <c r="BM1387">
        <v>8</v>
      </c>
      <c r="BN1387">
        <v>0</v>
      </c>
      <c r="BO1387" t="s">
        <v>330</v>
      </c>
      <c r="BP1387">
        <v>1</v>
      </c>
      <c r="BQ1387">
        <v>30</v>
      </c>
      <c r="BR1387">
        <v>0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 t="s">
        <v>3</v>
      </c>
      <c r="BZ1387">
        <v>92</v>
      </c>
      <c r="CA1387">
        <v>49</v>
      </c>
      <c r="CB1387" t="s">
        <v>3</v>
      </c>
      <c r="CE1387">
        <v>30</v>
      </c>
      <c r="CF1387">
        <v>0</v>
      </c>
      <c r="CG1387">
        <v>0</v>
      </c>
      <c r="CM1387">
        <v>0</v>
      </c>
      <c r="CN1387" t="s">
        <v>3</v>
      </c>
      <c r="CO1387">
        <v>0</v>
      </c>
      <c r="CP1387">
        <f t="shared" si="1460"/>
        <v>3586.59</v>
      </c>
      <c r="CQ1387">
        <f t="shared" si="1461"/>
        <v>97618.93</v>
      </c>
      <c r="CR1387">
        <f t="shared" si="1482"/>
        <v>0</v>
      </c>
      <c r="CS1387">
        <f t="shared" si="1462"/>
        <v>0</v>
      </c>
      <c r="CT1387">
        <f t="shared" si="1463"/>
        <v>0</v>
      </c>
      <c r="CU1387">
        <f t="shared" si="1464"/>
        <v>0</v>
      </c>
      <c r="CV1387">
        <f t="shared" si="1465"/>
        <v>0</v>
      </c>
      <c r="CW1387">
        <f t="shared" si="1466"/>
        <v>0</v>
      </c>
      <c r="CX1387">
        <f t="shared" si="1467"/>
        <v>0</v>
      </c>
      <c r="CY1387">
        <f t="shared" si="1468"/>
        <v>0</v>
      </c>
      <c r="CZ1387">
        <f t="shared" si="1469"/>
        <v>0</v>
      </c>
      <c r="DC1387" t="s">
        <v>3</v>
      </c>
      <c r="DD1387" t="s">
        <v>3</v>
      </c>
      <c r="DE1387" t="s">
        <v>3</v>
      </c>
      <c r="DF1387" t="s">
        <v>3</v>
      </c>
      <c r="DG1387" t="s">
        <v>3</v>
      </c>
      <c r="DH1387" t="s">
        <v>3</v>
      </c>
      <c r="DI1387" t="s">
        <v>3</v>
      </c>
      <c r="DJ1387" t="s">
        <v>3</v>
      </c>
      <c r="DK1387" t="s">
        <v>3</v>
      </c>
      <c r="DL1387" t="s">
        <v>3</v>
      </c>
      <c r="DM1387" t="s">
        <v>3</v>
      </c>
      <c r="DN1387">
        <v>0</v>
      </c>
      <c r="DO1387">
        <v>0</v>
      </c>
      <c r="DP1387">
        <v>1</v>
      </c>
      <c r="DQ1387">
        <v>1</v>
      </c>
      <c r="DU1387">
        <v>1009</v>
      </c>
      <c r="DV1387" t="s">
        <v>32</v>
      </c>
      <c r="DW1387" t="s">
        <v>32</v>
      </c>
      <c r="DX1387">
        <v>1000</v>
      </c>
      <c r="DZ1387" t="s">
        <v>3</v>
      </c>
      <c r="EA1387" t="s">
        <v>3</v>
      </c>
      <c r="EB1387" t="s">
        <v>3</v>
      </c>
      <c r="EC1387" t="s">
        <v>3</v>
      </c>
      <c r="EE1387">
        <v>55586444</v>
      </c>
      <c r="EF1387">
        <v>30</v>
      </c>
      <c r="EG1387" t="s">
        <v>117</v>
      </c>
      <c r="EH1387">
        <v>0</v>
      </c>
      <c r="EI1387" t="s">
        <v>3</v>
      </c>
      <c r="EJ1387">
        <v>1</v>
      </c>
      <c r="EK1387">
        <v>8</v>
      </c>
      <c r="EL1387" t="s">
        <v>233</v>
      </c>
      <c r="EM1387" t="s">
        <v>234</v>
      </c>
      <c r="EO1387" t="s">
        <v>3</v>
      </c>
      <c r="EQ1387">
        <v>0</v>
      </c>
      <c r="ER1387">
        <v>5743.69</v>
      </c>
      <c r="ES1387">
        <v>5743.69</v>
      </c>
      <c r="ET1387">
        <v>0</v>
      </c>
      <c r="EU1387">
        <v>0</v>
      </c>
      <c r="EV1387">
        <v>0</v>
      </c>
      <c r="EW1387">
        <v>0</v>
      </c>
      <c r="EX1387">
        <v>0</v>
      </c>
      <c r="FQ1387">
        <v>0</v>
      </c>
      <c r="FR1387">
        <v>0</v>
      </c>
      <c r="FS1387">
        <v>0</v>
      </c>
      <c r="FX1387">
        <v>92</v>
      </c>
      <c r="FY1387">
        <v>49</v>
      </c>
      <c r="GA1387" t="s">
        <v>3</v>
      </c>
      <c r="GD1387">
        <v>1</v>
      </c>
      <c r="GF1387">
        <v>-977438433</v>
      </c>
      <c r="GG1387">
        <v>2</v>
      </c>
      <c r="GH1387">
        <v>1</v>
      </c>
      <c r="GI1387">
        <v>2</v>
      </c>
      <c r="GJ1387">
        <v>0</v>
      </c>
      <c r="GK1387">
        <v>0</v>
      </c>
      <c r="GL1387">
        <f t="shared" si="1470"/>
        <v>0</v>
      </c>
      <c r="GM1387">
        <f t="shared" si="1471"/>
        <v>3586.59</v>
      </c>
      <c r="GN1387">
        <f t="shared" si="1472"/>
        <v>3586.59</v>
      </c>
      <c r="GO1387">
        <f t="shared" si="1473"/>
        <v>0</v>
      </c>
      <c r="GP1387">
        <f t="shared" si="1474"/>
        <v>0</v>
      </c>
      <c r="GR1387">
        <v>0</v>
      </c>
      <c r="GS1387">
        <v>3</v>
      </c>
      <c r="GT1387">
        <v>0</v>
      </c>
      <c r="GU1387" t="s">
        <v>3</v>
      </c>
      <c r="GV1387">
        <f t="shared" si="1475"/>
        <v>0</v>
      </c>
      <c r="GW1387">
        <v>1</v>
      </c>
      <c r="GX1387">
        <f t="shared" si="1476"/>
        <v>0</v>
      </c>
      <c r="HA1387">
        <v>0</v>
      </c>
      <c r="HB1387">
        <v>0</v>
      </c>
      <c r="HC1387">
        <f t="shared" si="1477"/>
        <v>0</v>
      </c>
      <c r="HE1387" t="s">
        <v>3</v>
      </c>
      <c r="HF1387" t="s">
        <v>3</v>
      </c>
      <c r="HM1387" t="s">
        <v>3</v>
      </c>
      <c r="HN1387" t="s">
        <v>3</v>
      </c>
      <c r="HO1387" t="s">
        <v>3</v>
      </c>
      <c r="HP1387" t="s">
        <v>3</v>
      </c>
      <c r="HQ1387" t="s">
        <v>3</v>
      </c>
      <c r="HS1387">
        <v>0</v>
      </c>
      <c r="IK1387">
        <v>0</v>
      </c>
    </row>
    <row r="1388" spans="1:255" x14ac:dyDescent="0.25">
      <c r="A1388" s="2">
        <v>18</v>
      </c>
      <c r="B1388" s="2">
        <v>1</v>
      </c>
      <c r="C1388" s="2">
        <v>1500</v>
      </c>
      <c r="D1388" s="2"/>
      <c r="E1388" s="2" t="s">
        <v>678</v>
      </c>
      <c r="F1388" s="2" t="s">
        <v>240</v>
      </c>
      <c r="G1388" s="2" t="s">
        <v>241</v>
      </c>
      <c r="H1388" s="2" t="s">
        <v>32</v>
      </c>
      <c r="I1388" s="2">
        <f>I1384*J1388</f>
        <v>9.7680000000000003E-2</v>
      </c>
      <c r="J1388" s="2">
        <v>7.5138461538461545</v>
      </c>
      <c r="K1388" s="2">
        <v>7.513846</v>
      </c>
      <c r="L1388" s="2"/>
      <c r="M1388" s="2"/>
      <c r="N1388" s="2"/>
      <c r="O1388" s="2">
        <f t="shared" si="1446"/>
        <v>573.39</v>
      </c>
      <c r="P1388" s="2">
        <f t="shared" si="1447"/>
        <v>573.39</v>
      </c>
      <c r="Q1388" s="2">
        <f t="shared" si="1478"/>
        <v>0</v>
      </c>
      <c r="R1388" s="2">
        <f t="shared" si="1448"/>
        <v>0</v>
      </c>
      <c r="S1388" s="2">
        <f t="shared" si="1449"/>
        <v>0</v>
      </c>
      <c r="T1388" s="2">
        <f t="shared" si="1450"/>
        <v>0</v>
      </c>
      <c r="U1388" s="2">
        <f t="shared" si="1451"/>
        <v>0</v>
      </c>
      <c r="V1388" s="2">
        <f t="shared" si="1452"/>
        <v>0</v>
      </c>
      <c r="W1388" s="2">
        <f t="shared" si="1453"/>
        <v>0</v>
      </c>
      <c r="X1388" s="2">
        <f t="shared" si="1454"/>
        <v>0</v>
      </c>
      <c r="Y1388" s="2">
        <f t="shared" si="1455"/>
        <v>0</v>
      </c>
      <c r="Z1388" s="2"/>
      <c r="AA1388" s="2">
        <v>56481265</v>
      </c>
      <c r="AB1388" s="2">
        <f t="shared" si="1456"/>
        <v>5743.69</v>
      </c>
      <c r="AC1388" s="2">
        <f t="shared" si="1457"/>
        <v>5743.69</v>
      </c>
      <c r="AD1388" s="2">
        <f t="shared" si="1479"/>
        <v>0</v>
      </c>
      <c r="AE1388" s="2">
        <f t="shared" si="1480"/>
        <v>0</v>
      </c>
      <c r="AF1388" s="2">
        <f t="shared" si="1480"/>
        <v>0</v>
      </c>
      <c r="AG1388" s="2">
        <f t="shared" si="1458"/>
        <v>0</v>
      </c>
      <c r="AH1388" s="2">
        <f t="shared" si="1481"/>
        <v>0</v>
      </c>
      <c r="AI1388" s="2">
        <f t="shared" si="1481"/>
        <v>0</v>
      </c>
      <c r="AJ1388" s="2">
        <f t="shared" si="1459"/>
        <v>0</v>
      </c>
      <c r="AK1388" s="2">
        <v>5743.69</v>
      </c>
      <c r="AL1388" s="2">
        <v>5743.69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92</v>
      </c>
      <c r="AU1388" s="2">
        <v>49</v>
      </c>
      <c r="AV1388" s="2">
        <v>1</v>
      </c>
      <c r="AW1388" s="2">
        <v>1.022</v>
      </c>
      <c r="AX1388" s="2"/>
      <c r="AY1388" s="2"/>
      <c r="AZ1388" s="2">
        <v>1</v>
      </c>
      <c r="BA1388" s="2">
        <v>1</v>
      </c>
      <c r="BB1388" s="2">
        <v>1</v>
      </c>
      <c r="BC1388" s="2">
        <v>1</v>
      </c>
      <c r="BD1388" s="2" t="s">
        <v>3</v>
      </c>
      <c r="BE1388" s="2" t="s">
        <v>3</v>
      </c>
      <c r="BF1388" s="2" t="s">
        <v>3</v>
      </c>
      <c r="BG1388" s="2" t="s">
        <v>3</v>
      </c>
      <c r="BH1388" s="2">
        <v>3</v>
      </c>
      <c r="BI1388" s="2">
        <v>1</v>
      </c>
      <c r="BJ1388" s="2" t="s">
        <v>242</v>
      </c>
      <c r="BK1388" s="2"/>
      <c r="BL1388" s="2"/>
      <c r="BM1388" s="2">
        <v>8</v>
      </c>
      <c r="BN1388" s="2">
        <v>0</v>
      </c>
      <c r="BO1388" s="2" t="s">
        <v>3</v>
      </c>
      <c r="BP1388" s="2">
        <v>0</v>
      </c>
      <c r="BQ1388" s="2">
        <v>30</v>
      </c>
      <c r="BR1388" s="2">
        <v>0</v>
      </c>
      <c r="BS1388" s="2">
        <v>1</v>
      </c>
      <c r="BT1388" s="2">
        <v>1</v>
      </c>
      <c r="BU1388" s="2">
        <v>1</v>
      </c>
      <c r="BV1388" s="2">
        <v>1</v>
      </c>
      <c r="BW1388" s="2">
        <v>1</v>
      </c>
      <c r="BX1388" s="2">
        <v>1</v>
      </c>
      <c r="BY1388" s="2" t="s">
        <v>3</v>
      </c>
      <c r="BZ1388" s="2">
        <v>92</v>
      </c>
      <c r="CA1388" s="2">
        <v>49</v>
      </c>
      <c r="CB1388" s="2" t="s">
        <v>3</v>
      </c>
      <c r="CC1388" s="2"/>
      <c r="CD1388" s="2"/>
      <c r="CE1388" s="2">
        <v>30</v>
      </c>
      <c r="CF1388" s="2">
        <v>0</v>
      </c>
      <c r="CG1388" s="2">
        <v>0</v>
      </c>
      <c r="CH1388" s="2"/>
      <c r="CI1388" s="2"/>
      <c r="CJ1388" s="2"/>
      <c r="CK1388" s="2"/>
      <c r="CL1388" s="2"/>
      <c r="CM1388" s="2">
        <v>0</v>
      </c>
      <c r="CN1388" s="2" t="s">
        <v>3</v>
      </c>
      <c r="CO1388" s="2">
        <v>0</v>
      </c>
      <c r="CP1388" s="2">
        <f t="shared" si="1460"/>
        <v>573.39</v>
      </c>
      <c r="CQ1388" s="2">
        <f t="shared" si="1461"/>
        <v>5870.05</v>
      </c>
      <c r="CR1388" s="2">
        <f t="shared" si="1482"/>
        <v>0</v>
      </c>
      <c r="CS1388" s="2">
        <f t="shared" si="1462"/>
        <v>0</v>
      </c>
      <c r="CT1388" s="2">
        <f t="shared" si="1463"/>
        <v>0</v>
      </c>
      <c r="CU1388" s="2">
        <f t="shared" si="1464"/>
        <v>0</v>
      </c>
      <c r="CV1388" s="2">
        <f t="shared" si="1465"/>
        <v>0</v>
      </c>
      <c r="CW1388" s="2">
        <f t="shared" si="1466"/>
        <v>0</v>
      </c>
      <c r="CX1388" s="2">
        <f t="shared" si="1467"/>
        <v>0</v>
      </c>
      <c r="CY1388" s="2">
        <f t="shared" si="1468"/>
        <v>0</v>
      </c>
      <c r="CZ1388" s="2">
        <f t="shared" si="1469"/>
        <v>0</v>
      </c>
      <c r="DA1388" s="2"/>
      <c r="DB1388" s="2"/>
      <c r="DC1388" s="2" t="s">
        <v>3</v>
      </c>
      <c r="DD1388" s="2" t="s">
        <v>3</v>
      </c>
      <c r="DE1388" s="2" t="s">
        <v>3</v>
      </c>
      <c r="DF1388" s="2" t="s">
        <v>3</v>
      </c>
      <c r="DG1388" s="2" t="s">
        <v>3</v>
      </c>
      <c r="DH1388" s="2" t="s">
        <v>3</v>
      </c>
      <c r="DI1388" s="2" t="s">
        <v>3</v>
      </c>
      <c r="DJ1388" s="2" t="s">
        <v>3</v>
      </c>
      <c r="DK1388" s="2" t="s">
        <v>3</v>
      </c>
      <c r="DL1388" s="2" t="s">
        <v>3</v>
      </c>
      <c r="DM1388" s="2" t="s">
        <v>3</v>
      </c>
      <c r="DN1388" s="2">
        <v>0</v>
      </c>
      <c r="DO1388" s="2">
        <v>0</v>
      </c>
      <c r="DP1388" s="2">
        <v>1</v>
      </c>
      <c r="DQ1388" s="2">
        <v>1</v>
      </c>
      <c r="DR1388" s="2"/>
      <c r="DS1388" s="2"/>
      <c r="DT1388" s="2"/>
      <c r="DU1388" s="2">
        <v>1009</v>
      </c>
      <c r="DV1388" s="2" t="s">
        <v>32</v>
      </c>
      <c r="DW1388" s="2" t="s">
        <v>32</v>
      </c>
      <c r="DX1388" s="2">
        <v>1000</v>
      </c>
      <c r="DY1388" s="2"/>
      <c r="DZ1388" s="2" t="s">
        <v>3</v>
      </c>
      <c r="EA1388" s="2" t="s">
        <v>3</v>
      </c>
      <c r="EB1388" s="2" t="s">
        <v>3</v>
      </c>
      <c r="EC1388" s="2" t="s">
        <v>3</v>
      </c>
      <c r="ED1388" s="2"/>
      <c r="EE1388" s="2">
        <v>55586444</v>
      </c>
      <c r="EF1388" s="2">
        <v>30</v>
      </c>
      <c r="EG1388" s="2" t="s">
        <v>117</v>
      </c>
      <c r="EH1388" s="2">
        <v>0</v>
      </c>
      <c r="EI1388" s="2" t="s">
        <v>3</v>
      </c>
      <c r="EJ1388" s="2">
        <v>1</v>
      </c>
      <c r="EK1388" s="2">
        <v>8</v>
      </c>
      <c r="EL1388" s="2" t="s">
        <v>233</v>
      </c>
      <c r="EM1388" s="2" t="s">
        <v>234</v>
      </c>
      <c r="EN1388" s="2"/>
      <c r="EO1388" s="2" t="s">
        <v>3</v>
      </c>
      <c r="EP1388" s="2"/>
      <c r="EQ1388" s="2">
        <v>0</v>
      </c>
      <c r="ER1388" s="2">
        <v>5743.69</v>
      </c>
      <c r="ES1388" s="2">
        <v>5743.69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>
        <v>0</v>
      </c>
      <c r="FR1388" s="2">
        <v>0</v>
      </c>
      <c r="FS1388" s="2">
        <v>0</v>
      </c>
      <c r="FT1388" s="2"/>
      <c r="FU1388" s="2"/>
      <c r="FV1388" s="2"/>
      <c r="FW1388" s="2"/>
      <c r="FX1388" s="2">
        <v>92</v>
      </c>
      <c r="FY1388" s="2">
        <v>49</v>
      </c>
      <c r="FZ1388" s="2"/>
      <c r="GA1388" s="2" t="s">
        <v>3</v>
      </c>
      <c r="GB1388" s="2"/>
      <c r="GC1388" s="2"/>
      <c r="GD1388" s="2">
        <v>1</v>
      </c>
      <c r="GE1388" s="2"/>
      <c r="GF1388" s="2">
        <v>1611312075</v>
      </c>
      <c r="GG1388" s="2">
        <v>2</v>
      </c>
      <c r="GH1388" s="2">
        <v>1</v>
      </c>
      <c r="GI1388" s="2">
        <v>-2</v>
      </c>
      <c r="GJ1388" s="2">
        <v>0</v>
      </c>
      <c r="GK1388" s="2">
        <v>0</v>
      </c>
      <c r="GL1388" s="2">
        <f t="shared" si="1470"/>
        <v>0</v>
      </c>
      <c r="GM1388" s="2">
        <f t="shared" si="1471"/>
        <v>573.39</v>
      </c>
      <c r="GN1388" s="2">
        <f t="shared" si="1472"/>
        <v>573.39</v>
      </c>
      <c r="GO1388" s="2">
        <f t="shared" si="1473"/>
        <v>0</v>
      </c>
      <c r="GP1388" s="2">
        <f t="shared" si="1474"/>
        <v>0</v>
      </c>
      <c r="GQ1388" s="2"/>
      <c r="GR1388" s="2">
        <v>0</v>
      </c>
      <c r="GS1388" s="2">
        <v>3</v>
      </c>
      <c r="GT1388" s="2">
        <v>0</v>
      </c>
      <c r="GU1388" s="2" t="s">
        <v>3</v>
      </c>
      <c r="GV1388" s="2">
        <f t="shared" si="1475"/>
        <v>0</v>
      </c>
      <c r="GW1388" s="2">
        <v>1</v>
      </c>
      <c r="GX1388" s="2">
        <f t="shared" si="1476"/>
        <v>0</v>
      </c>
      <c r="GY1388" s="2"/>
      <c r="GZ1388" s="2"/>
      <c r="HA1388" s="2">
        <v>0</v>
      </c>
      <c r="HB1388" s="2">
        <v>0</v>
      </c>
      <c r="HC1388" s="2">
        <f t="shared" si="1477"/>
        <v>0</v>
      </c>
      <c r="HD1388" s="2"/>
      <c r="HE1388" s="2" t="s">
        <v>3</v>
      </c>
      <c r="HF1388" s="2" t="s">
        <v>3</v>
      </c>
      <c r="HG1388" s="2"/>
      <c r="HH1388" s="2"/>
      <c r="HI1388" s="2"/>
      <c r="HJ1388" s="2"/>
      <c r="HK1388" s="2"/>
      <c r="HL1388" s="2"/>
      <c r="HM1388" s="2" t="s">
        <v>3</v>
      </c>
      <c r="HN1388" s="2" t="s">
        <v>3</v>
      </c>
      <c r="HO1388" s="2" t="s">
        <v>3</v>
      </c>
      <c r="HP1388" s="2" t="s">
        <v>3</v>
      </c>
      <c r="HQ1388" s="2" t="s">
        <v>3</v>
      </c>
      <c r="HR1388" s="2"/>
      <c r="HS1388" s="2">
        <v>0</v>
      </c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>
        <v>0</v>
      </c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</row>
    <row r="1389" spans="1:255" x14ac:dyDescent="0.25">
      <c r="A1389">
        <v>18</v>
      </c>
      <c r="B1389">
        <v>1</v>
      </c>
      <c r="C1389">
        <v>1521</v>
      </c>
      <c r="E1389" t="s">
        <v>678</v>
      </c>
      <c r="F1389" t="s">
        <v>240</v>
      </c>
      <c r="G1389" t="s">
        <v>241</v>
      </c>
      <c r="H1389" t="s">
        <v>32</v>
      </c>
      <c r="I1389">
        <f>I1385*J1389</f>
        <v>9.7680000000000003E-2</v>
      </c>
      <c r="J1389">
        <v>7.5138461538461545</v>
      </c>
      <c r="K1389">
        <v>7.513846</v>
      </c>
      <c r="O1389">
        <f t="shared" si="1446"/>
        <v>9071.0300000000007</v>
      </c>
      <c r="P1389">
        <f t="shared" si="1447"/>
        <v>9071.0300000000007</v>
      </c>
      <c r="Q1389">
        <f t="shared" si="1478"/>
        <v>0</v>
      </c>
      <c r="R1389">
        <f t="shared" si="1448"/>
        <v>0</v>
      </c>
      <c r="S1389">
        <f t="shared" si="1449"/>
        <v>0</v>
      </c>
      <c r="T1389">
        <f t="shared" si="1450"/>
        <v>0</v>
      </c>
      <c r="U1389">
        <f t="shared" si="1451"/>
        <v>0</v>
      </c>
      <c r="V1389">
        <f t="shared" si="1452"/>
        <v>0</v>
      </c>
      <c r="W1389">
        <f t="shared" si="1453"/>
        <v>0</v>
      </c>
      <c r="X1389">
        <f t="shared" si="1454"/>
        <v>0</v>
      </c>
      <c r="Y1389">
        <f t="shared" si="1455"/>
        <v>0</v>
      </c>
      <c r="AA1389">
        <v>56481267</v>
      </c>
      <c r="AB1389">
        <f t="shared" si="1456"/>
        <v>5743.69</v>
      </c>
      <c r="AC1389">
        <f t="shared" si="1457"/>
        <v>5743.69</v>
      </c>
      <c r="AD1389">
        <f t="shared" si="1479"/>
        <v>0</v>
      </c>
      <c r="AE1389">
        <f t="shared" si="1480"/>
        <v>0</v>
      </c>
      <c r="AF1389">
        <f t="shared" si="1480"/>
        <v>0</v>
      </c>
      <c r="AG1389">
        <f t="shared" si="1458"/>
        <v>0</v>
      </c>
      <c r="AH1389">
        <f t="shared" si="1481"/>
        <v>0</v>
      </c>
      <c r="AI1389">
        <f t="shared" si="1481"/>
        <v>0</v>
      </c>
      <c r="AJ1389">
        <f t="shared" si="1459"/>
        <v>0</v>
      </c>
      <c r="AK1389">
        <v>5743.69</v>
      </c>
      <c r="AL1389">
        <v>5743.69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92</v>
      </c>
      <c r="AU1389">
        <v>49</v>
      </c>
      <c r="AV1389">
        <v>1</v>
      </c>
      <c r="AW1389">
        <v>1.022</v>
      </c>
      <c r="AZ1389">
        <v>1</v>
      </c>
      <c r="BA1389">
        <v>1</v>
      </c>
      <c r="BB1389">
        <v>1</v>
      </c>
      <c r="BC1389">
        <v>15.82</v>
      </c>
      <c r="BD1389" t="s">
        <v>3</v>
      </c>
      <c r="BE1389" t="s">
        <v>3</v>
      </c>
      <c r="BF1389" t="s">
        <v>3</v>
      </c>
      <c r="BG1389" t="s">
        <v>3</v>
      </c>
      <c r="BH1389">
        <v>3</v>
      </c>
      <c r="BI1389">
        <v>1</v>
      </c>
      <c r="BJ1389" t="s">
        <v>242</v>
      </c>
      <c r="BM1389">
        <v>8</v>
      </c>
      <c r="BN1389">
        <v>0</v>
      </c>
      <c r="BO1389" t="s">
        <v>240</v>
      </c>
      <c r="BP1389">
        <v>1</v>
      </c>
      <c r="BQ1389">
        <v>30</v>
      </c>
      <c r="BR1389">
        <v>0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 t="s">
        <v>3</v>
      </c>
      <c r="BZ1389">
        <v>92</v>
      </c>
      <c r="CA1389">
        <v>49</v>
      </c>
      <c r="CB1389" t="s">
        <v>3</v>
      </c>
      <c r="CE1389">
        <v>30</v>
      </c>
      <c r="CF1389">
        <v>0</v>
      </c>
      <c r="CG1389">
        <v>0</v>
      </c>
      <c r="CM1389">
        <v>0</v>
      </c>
      <c r="CN1389" t="s">
        <v>3</v>
      </c>
      <c r="CO1389">
        <v>0</v>
      </c>
      <c r="CP1389">
        <f t="shared" si="1460"/>
        <v>9071.0300000000007</v>
      </c>
      <c r="CQ1389">
        <f t="shared" si="1461"/>
        <v>92864.19</v>
      </c>
      <c r="CR1389">
        <f t="shared" si="1482"/>
        <v>0</v>
      </c>
      <c r="CS1389">
        <f t="shared" si="1462"/>
        <v>0</v>
      </c>
      <c r="CT1389">
        <f t="shared" si="1463"/>
        <v>0</v>
      </c>
      <c r="CU1389">
        <f t="shared" si="1464"/>
        <v>0</v>
      </c>
      <c r="CV1389">
        <f t="shared" si="1465"/>
        <v>0</v>
      </c>
      <c r="CW1389">
        <f t="shared" si="1466"/>
        <v>0</v>
      </c>
      <c r="CX1389">
        <f t="shared" si="1467"/>
        <v>0</v>
      </c>
      <c r="CY1389">
        <f t="shared" si="1468"/>
        <v>0</v>
      </c>
      <c r="CZ1389">
        <f t="shared" si="1469"/>
        <v>0</v>
      </c>
      <c r="DC1389" t="s">
        <v>3</v>
      </c>
      <c r="DD1389" t="s">
        <v>3</v>
      </c>
      <c r="DE1389" t="s">
        <v>3</v>
      </c>
      <c r="DF1389" t="s">
        <v>3</v>
      </c>
      <c r="DG1389" t="s">
        <v>3</v>
      </c>
      <c r="DH1389" t="s">
        <v>3</v>
      </c>
      <c r="DI1389" t="s">
        <v>3</v>
      </c>
      <c r="DJ1389" t="s">
        <v>3</v>
      </c>
      <c r="DK1389" t="s">
        <v>3</v>
      </c>
      <c r="DL1389" t="s">
        <v>3</v>
      </c>
      <c r="DM1389" t="s">
        <v>3</v>
      </c>
      <c r="DN1389">
        <v>0</v>
      </c>
      <c r="DO1389">
        <v>0</v>
      </c>
      <c r="DP1389">
        <v>1</v>
      </c>
      <c r="DQ1389">
        <v>1</v>
      </c>
      <c r="DU1389">
        <v>1009</v>
      </c>
      <c r="DV1389" t="s">
        <v>32</v>
      </c>
      <c r="DW1389" t="s">
        <v>32</v>
      </c>
      <c r="DX1389">
        <v>1000</v>
      </c>
      <c r="DZ1389" t="s">
        <v>3</v>
      </c>
      <c r="EA1389" t="s">
        <v>3</v>
      </c>
      <c r="EB1389" t="s">
        <v>3</v>
      </c>
      <c r="EC1389" t="s">
        <v>3</v>
      </c>
      <c r="EE1389">
        <v>55586444</v>
      </c>
      <c r="EF1389">
        <v>30</v>
      </c>
      <c r="EG1389" t="s">
        <v>117</v>
      </c>
      <c r="EH1389">
        <v>0</v>
      </c>
      <c r="EI1389" t="s">
        <v>3</v>
      </c>
      <c r="EJ1389">
        <v>1</v>
      </c>
      <c r="EK1389">
        <v>8</v>
      </c>
      <c r="EL1389" t="s">
        <v>233</v>
      </c>
      <c r="EM1389" t="s">
        <v>234</v>
      </c>
      <c r="EO1389" t="s">
        <v>3</v>
      </c>
      <c r="EQ1389">
        <v>0</v>
      </c>
      <c r="ER1389">
        <v>5743.69</v>
      </c>
      <c r="ES1389">
        <v>5743.69</v>
      </c>
      <c r="ET1389">
        <v>0</v>
      </c>
      <c r="EU1389">
        <v>0</v>
      </c>
      <c r="EV1389">
        <v>0</v>
      </c>
      <c r="EW1389">
        <v>0</v>
      </c>
      <c r="EX1389">
        <v>0</v>
      </c>
      <c r="FQ1389">
        <v>0</v>
      </c>
      <c r="FR1389">
        <v>0</v>
      </c>
      <c r="FS1389">
        <v>0</v>
      </c>
      <c r="FX1389">
        <v>92</v>
      </c>
      <c r="FY1389">
        <v>49</v>
      </c>
      <c r="GA1389" t="s">
        <v>3</v>
      </c>
      <c r="GD1389">
        <v>1</v>
      </c>
      <c r="GF1389">
        <v>1611312075</v>
      </c>
      <c r="GG1389">
        <v>2</v>
      </c>
      <c r="GH1389">
        <v>1</v>
      </c>
      <c r="GI1389">
        <v>2</v>
      </c>
      <c r="GJ1389">
        <v>0</v>
      </c>
      <c r="GK1389">
        <v>0</v>
      </c>
      <c r="GL1389">
        <f t="shared" si="1470"/>
        <v>0</v>
      </c>
      <c r="GM1389">
        <f t="shared" si="1471"/>
        <v>9071.0300000000007</v>
      </c>
      <c r="GN1389">
        <f t="shared" si="1472"/>
        <v>9071.0300000000007</v>
      </c>
      <c r="GO1389">
        <f t="shared" si="1473"/>
        <v>0</v>
      </c>
      <c r="GP1389">
        <f t="shared" si="1474"/>
        <v>0</v>
      </c>
      <c r="GR1389">
        <v>0</v>
      </c>
      <c r="GS1389">
        <v>3</v>
      </c>
      <c r="GT1389">
        <v>0</v>
      </c>
      <c r="GU1389" t="s">
        <v>3</v>
      </c>
      <c r="GV1389">
        <f t="shared" si="1475"/>
        <v>0</v>
      </c>
      <c r="GW1389">
        <v>1</v>
      </c>
      <c r="GX1389">
        <f t="shared" si="1476"/>
        <v>0</v>
      </c>
      <c r="HA1389">
        <v>0</v>
      </c>
      <c r="HB1389">
        <v>0</v>
      </c>
      <c r="HC1389">
        <f t="shared" si="1477"/>
        <v>0</v>
      </c>
      <c r="HE1389" t="s">
        <v>3</v>
      </c>
      <c r="HF1389" t="s">
        <v>3</v>
      </c>
      <c r="HM1389" t="s">
        <v>3</v>
      </c>
      <c r="HN1389" t="s">
        <v>3</v>
      </c>
      <c r="HO1389" t="s">
        <v>3</v>
      </c>
      <c r="HP1389" t="s">
        <v>3</v>
      </c>
      <c r="HQ1389" t="s">
        <v>3</v>
      </c>
      <c r="HS1389">
        <v>0</v>
      </c>
      <c r="IK1389">
        <v>0</v>
      </c>
    </row>
    <row r="1390" spans="1:255" x14ac:dyDescent="0.25">
      <c r="A1390" s="2">
        <v>18</v>
      </c>
      <c r="B1390" s="2">
        <v>1</v>
      </c>
      <c r="C1390" s="2">
        <v>1501</v>
      </c>
      <c r="D1390" s="2"/>
      <c r="E1390" s="2" t="s">
        <v>679</v>
      </c>
      <c r="F1390" s="2" t="s">
        <v>236</v>
      </c>
      <c r="G1390" s="2" t="s">
        <v>237</v>
      </c>
      <c r="H1390" s="2" t="s">
        <v>32</v>
      </c>
      <c r="I1390" s="2">
        <f>I1384*J1390</f>
        <v>7.8899999999999998E-2</v>
      </c>
      <c r="J1390" s="2">
        <v>6.069230769230769</v>
      </c>
      <c r="K1390" s="2">
        <v>6.0692310000000003</v>
      </c>
      <c r="L1390" s="2"/>
      <c r="M1390" s="2"/>
      <c r="N1390" s="2"/>
      <c r="O1390" s="2">
        <f t="shared" si="1446"/>
        <v>463.15</v>
      </c>
      <c r="P1390" s="2">
        <f t="shared" si="1447"/>
        <v>463.15</v>
      </c>
      <c r="Q1390" s="2">
        <f t="shared" si="1478"/>
        <v>0</v>
      </c>
      <c r="R1390" s="2">
        <f t="shared" si="1448"/>
        <v>0</v>
      </c>
      <c r="S1390" s="2">
        <f t="shared" si="1449"/>
        <v>0</v>
      </c>
      <c r="T1390" s="2">
        <f t="shared" si="1450"/>
        <v>0</v>
      </c>
      <c r="U1390" s="2">
        <f t="shared" si="1451"/>
        <v>0</v>
      </c>
      <c r="V1390" s="2">
        <f t="shared" si="1452"/>
        <v>0</v>
      </c>
      <c r="W1390" s="2">
        <f t="shared" si="1453"/>
        <v>0</v>
      </c>
      <c r="X1390" s="2">
        <f t="shared" si="1454"/>
        <v>0</v>
      </c>
      <c r="Y1390" s="2">
        <f t="shared" si="1455"/>
        <v>0</v>
      </c>
      <c r="Z1390" s="2"/>
      <c r="AA1390" s="2">
        <v>56481265</v>
      </c>
      <c r="AB1390" s="2">
        <f t="shared" si="1456"/>
        <v>5743.69</v>
      </c>
      <c r="AC1390" s="2">
        <f t="shared" si="1457"/>
        <v>5743.69</v>
      </c>
      <c r="AD1390" s="2">
        <f t="shared" si="1479"/>
        <v>0</v>
      </c>
      <c r="AE1390" s="2">
        <f t="shared" si="1480"/>
        <v>0</v>
      </c>
      <c r="AF1390" s="2">
        <f t="shared" si="1480"/>
        <v>0</v>
      </c>
      <c r="AG1390" s="2">
        <f t="shared" si="1458"/>
        <v>0</v>
      </c>
      <c r="AH1390" s="2">
        <f t="shared" si="1481"/>
        <v>0</v>
      </c>
      <c r="AI1390" s="2">
        <f t="shared" si="1481"/>
        <v>0</v>
      </c>
      <c r="AJ1390" s="2">
        <f t="shared" si="1459"/>
        <v>0</v>
      </c>
      <c r="AK1390" s="2">
        <v>5743.69</v>
      </c>
      <c r="AL1390" s="2">
        <v>5743.69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92</v>
      </c>
      <c r="AU1390" s="2">
        <v>49</v>
      </c>
      <c r="AV1390" s="2">
        <v>1</v>
      </c>
      <c r="AW1390" s="2">
        <v>1.022</v>
      </c>
      <c r="AX1390" s="2"/>
      <c r="AY1390" s="2"/>
      <c r="AZ1390" s="2">
        <v>1</v>
      </c>
      <c r="BA1390" s="2">
        <v>1</v>
      </c>
      <c r="BB1390" s="2">
        <v>1</v>
      </c>
      <c r="BC1390" s="2">
        <v>1</v>
      </c>
      <c r="BD1390" s="2" t="s">
        <v>3</v>
      </c>
      <c r="BE1390" s="2" t="s">
        <v>3</v>
      </c>
      <c r="BF1390" s="2" t="s">
        <v>3</v>
      </c>
      <c r="BG1390" s="2" t="s">
        <v>3</v>
      </c>
      <c r="BH1390" s="2">
        <v>3</v>
      </c>
      <c r="BI1390" s="2">
        <v>1</v>
      </c>
      <c r="BJ1390" s="2" t="s">
        <v>238</v>
      </c>
      <c r="BK1390" s="2"/>
      <c r="BL1390" s="2"/>
      <c r="BM1390" s="2">
        <v>8</v>
      </c>
      <c r="BN1390" s="2">
        <v>0</v>
      </c>
      <c r="BO1390" s="2" t="s">
        <v>3</v>
      </c>
      <c r="BP1390" s="2">
        <v>0</v>
      </c>
      <c r="BQ1390" s="2">
        <v>30</v>
      </c>
      <c r="BR1390" s="2">
        <v>0</v>
      </c>
      <c r="BS1390" s="2">
        <v>1</v>
      </c>
      <c r="BT1390" s="2">
        <v>1</v>
      </c>
      <c r="BU1390" s="2">
        <v>1</v>
      </c>
      <c r="BV1390" s="2">
        <v>1</v>
      </c>
      <c r="BW1390" s="2">
        <v>1</v>
      </c>
      <c r="BX1390" s="2">
        <v>1</v>
      </c>
      <c r="BY1390" s="2" t="s">
        <v>3</v>
      </c>
      <c r="BZ1390" s="2">
        <v>92</v>
      </c>
      <c r="CA1390" s="2">
        <v>49</v>
      </c>
      <c r="CB1390" s="2" t="s">
        <v>3</v>
      </c>
      <c r="CC1390" s="2"/>
      <c r="CD1390" s="2"/>
      <c r="CE1390" s="2">
        <v>30</v>
      </c>
      <c r="CF1390" s="2">
        <v>0</v>
      </c>
      <c r="CG1390" s="2">
        <v>0</v>
      </c>
      <c r="CH1390" s="2"/>
      <c r="CI1390" s="2"/>
      <c r="CJ1390" s="2"/>
      <c r="CK1390" s="2"/>
      <c r="CL1390" s="2"/>
      <c r="CM1390" s="2">
        <v>0</v>
      </c>
      <c r="CN1390" s="2" t="s">
        <v>3</v>
      </c>
      <c r="CO1390" s="2">
        <v>0</v>
      </c>
      <c r="CP1390" s="2">
        <f t="shared" si="1460"/>
        <v>463.15</v>
      </c>
      <c r="CQ1390" s="2">
        <f t="shared" si="1461"/>
        <v>5870.05</v>
      </c>
      <c r="CR1390" s="2">
        <f t="shared" si="1482"/>
        <v>0</v>
      </c>
      <c r="CS1390" s="2">
        <f t="shared" si="1462"/>
        <v>0</v>
      </c>
      <c r="CT1390" s="2">
        <f t="shared" si="1463"/>
        <v>0</v>
      </c>
      <c r="CU1390" s="2">
        <f t="shared" si="1464"/>
        <v>0</v>
      </c>
      <c r="CV1390" s="2">
        <f t="shared" si="1465"/>
        <v>0</v>
      </c>
      <c r="CW1390" s="2">
        <f t="shared" si="1466"/>
        <v>0</v>
      </c>
      <c r="CX1390" s="2">
        <f t="shared" si="1467"/>
        <v>0</v>
      </c>
      <c r="CY1390" s="2">
        <f t="shared" si="1468"/>
        <v>0</v>
      </c>
      <c r="CZ1390" s="2">
        <f t="shared" si="1469"/>
        <v>0</v>
      </c>
      <c r="DA1390" s="2"/>
      <c r="DB1390" s="2"/>
      <c r="DC1390" s="2" t="s">
        <v>3</v>
      </c>
      <c r="DD1390" s="2" t="s">
        <v>3</v>
      </c>
      <c r="DE1390" s="2" t="s">
        <v>3</v>
      </c>
      <c r="DF1390" s="2" t="s">
        <v>3</v>
      </c>
      <c r="DG1390" s="2" t="s">
        <v>3</v>
      </c>
      <c r="DH1390" s="2" t="s">
        <v>3</v>
      </c>
      <c r="DI1390" s="2" t="s">
        <v>3</v>
      </c>
      <c r="DJ1390" s="2" t="s">
        <v>3</v>
      </c>
      <c r="DK1390" s="2" t="s">
        <v>3</v>
      </c>
      <c r="DL1390" s="2" t="s">
        <v>3</v>
      </c>
      <c r="DM1390" s="2" t="s">
        <v>3</v>
      </c>
      <c r="DN1390" s="2">
        <v>0</v>
      </c>
      <c r="DO1390" s="2">
        <v>0</v>
      </c>
      <c r="DP1390" s="2">
        <v>1</v>
      </c>
      <c r="DQ1390" s="2">
        <v>1</v>
      </c>
      <c r="DR1390" s="2"/>
      <c r="DS1390" s="2"/>
      <c r="DT1390" s="2"/>
      <c r="DU1390" s="2">
        <v>1009</v>
      </c>
      <c r="DV1390" s="2" t="s">
        <v>32</v>
      </c>
      <c r="DW1390" s="2" t="s">
        <v>32</v>
      </c>
      <c r="DX1390" s="2">
        <v>1000</v>
      </c>
      <c r="DY1390" s="2"/>
      <c r="DZ1390" s="2" t="s">
        <v>3</v>
      </c>
      <c r="EA1390" s="2" t="s">
        <v>3</v>
      </c>
      <c r="EB1390" s="2" t="s">
        <v>3</v>
      </c>
      <c r="EC1390" s="2" t="s">
        <v>3</v>
      </c>
      <c r="ED1390" s="2"/>
      <c r="EE1390" s="2">
        <v>55586444</v>
      </c>
      <c r="EF1390" s="2">
        <v>30</v>
      </c>
      <c r="EG1390" s="2" t="s">
        <v>117</v>
      </c>
      <c r="EH1390" s="2">
        <v>0</v>
      </c>
      <c r="EI1390" s="2" t="s">
        <v>3</v>
      </c>
      <c r="EJ1390" s="2">
        <v>1</v>
      </c>
      <c r="EK1390" s="2">
        <v>8</v>
      </c>
      <c r="EL1390" s="2" t="s">
        <v>233</v>
      </c>
      <c r="EM1390" s="2" t="s">
        <v>234</v>
      </c>
      <c r="EN1390" s="2"/>
      <c r="EO1390" s="2" t="s">
        <v>3</v>
      </c>
      <c r="EP1390" s="2"/>
      <c r="EQ1390" s="2">
        <v>0</v>
      </c>
      <c r="ER1390" s="2">
        <v>5743.69</v>
      </c>
      <c r="ES1390" s="2">
        <v>5743.69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>
        <v>0</v>
      </c>
      <c r="FR1390" s="2">
        <v>0</v>
      </c>
      <c r="FS1390" s="2">
        <v>0</v>
      </c>
      <c r="FT1390" s="2"/>
      <c r="FU1390" s="2"/>
      <c r="FV1390" s="2"/>
      <c r="FW1390" s="2"/>
      <c r="FX1390" s="2">
        <v>92</v>
      </c>
      <c r="FY1390" s="2">
        <v>49</v>
      </c>
      <c r="FZ1390" s="2"/>
      <c r="GA1390" s="2" t="s">
        <v>3</v>
      </c>
      <c r="GB1390" s="2"/>
      <c r="GC1390" s="2"/>
      <c r="GD1390" s="2">
        <v>1</v>
      </c>
      <c r="GE1390" s="2"/>
      <c r="GF1390" s="2">
        <v>-1581169957</v>
      </c>
      <c r="GG1390" s="2">
        <v>2</v>
      </c>
      <c r="GH1390" s="2">
        <v>1</v>
      </c>
      <c r="GI1390" s="2">
        <v>-2</v>
      </c>
      <c r="GJ1390" s="2">
        <v>0</v>
      </c>
      <c r="GK1390" s="2">
        <v>0</v>
      </c>
      <c r="GL1390" s="2">
        <f t="shared" si="1470"/>
        <v>0</v>
      </c>
      <c r="GM1390" s="2">
        <f t="shared" si="1471"/>
        <v>463.15</v>
      </c>
      <c r="GN1390" s="2">
        <f t="shared" si="1472"/>
        <v>463.15</v>
      </c>
      <c r="GO1390" s="2">
        <f t="shared" si="1473"/>
        <v>0</v>
      </c>
      <c r="GP1390" s="2">
        <f t="shared" si="1474"/>
        <v>0</v>
      </c>
      <c r="GQ1390" s="2"/>
      <c r="GR1390" s="2">
        <v>0</v>
      </c>
      <c r="GS1390" s="2">
        <v>3</v>
      </c>
      <c r="GT1390" s="2">
        <v>0</v>
      </c>
      <c r="GU1390" s="2" t="s">
        <v>3</v>
      </c>
      <c r="GV1390" s="2">
        <f t="shared" si="1475"/>
        <v>0</v>
      </c>
      <c r="GW1390" s="2">
        <v>1</v>
      </c>
      <c r="GX1390" s="2">
        <f t="shared" si="1476"/>
        <v>0</v>
      </c>
      <c r="GY1390" s="2"/>
      <c r="GZ1390" s="2"/>
      <c r="HA1390" s="2">
        <v>0</v>
      </c>
      <c r="HB1390" s="2">
        <v>0</v>
      </c>
      <c r="HC1390" s="2">
        <f t="shared" si="1477"/>
        <v>0</v>
      </c>
      <c r="HD1390" s="2"/>
      <c r="HE1390" s="2" t="s">
        <v>3</v>
      </c>
      <c r="HF1390" s="2" t="s">
        <v>3</v>
      </c>
      <c r="HG1390" s="2"/>
      <c r="HH1390" s="2"/>
      <c r="HI1390" s="2"/>
      <c r="HJ1390" s="2"/>
      <c r="HK1390" s="2"/>
      <c r="HL1390" s="2"/>
      <c r="HM1390" s="2" t="s">
        <v>3</v>
      </c>
      <c r="HN1390" s="2" t="s">
        <v>3</v>
      </c>
      <c r="HO1390" s="2" t="s">
        <v>3</v>
      </c>
      <c r="HP1390" s="2" t="s">
        <v>3</v>
      </c>
      <c r="HQ1390" s="2" t="s">
        <v>3</v>
      </c>
      <c r="HR1390" s="2"/>
      <c r="HS1390" s="2">
        <v>0</v>
      </c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>
        <v>0</v>
      </c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</row>
    <row r="1391" spans="1:255" x14ac:dyDescent="0.25">
      <c r="A1391">
        <v>18</v>
      </c>
      <c r="B1391">
        <v>1</v>
      </c>
      <c r="C1391">
        <v>1522</v>
      </c>
      <c r="E1391" t="s">
        <v>679</v>
      </c>
      <c r="F1391" t="s">
        <v>236</v>
      </c>
      <c r="G1391" t="s">
        <v>237</v>
      </c>
      <c r="H1391" t="s">
        <v>32</v>
      </c>
      <c r="I1391">
        <f>I1385*J1391</f>
        <v>7.8899999999999998E-2</v>
      </c>
      <c r="J1391">
        <v>6.069230769230769</v>
      </c>
      <c r="K1391">
        <v>6.0692310000000003</v>
      </c>
      <c r="O1391">
        <f t="shared" si="1446"/>
        <v>5252.12</v>
      </c>
      <c r="P1391">
        <f t="shared" si="1447"/>
        <v>5252.12</v>
      </c>
      <c r="Q1391">
        <f t="shared" si="1478"/>
        <v>0</v>
      </c>
      <c r="R1391">
        <f t="shared" si="1448"/>
        <v>0</v>
      </c>
      <c r="S1391">
        <f t="shared" si="1449"/>
        <v>0</v>
      </c>
      <c r="T1391">
        <f t="shared" si="1450"/>
        <v>0</v>
      </c>
      <c r="U1391">
        <f t="shared" si="1451"/>
        <v>0</v>
      </c>
      <c r="V1391">
        <f t="shared" si="1452"/>
        <v>0</v>
      </c>
      <c r="W1391">
        <f t="shared" si="1453"/>
        <v>0</v>
      </c>
      <c r="X1391">
        <f t="shared" si="1454"/>
        <v>0</v>
      </c>
      <c r="Y1391">
        <f t="shared" si="1455"/>
        <v>0</v>
      </c>
      <c r="AA1391">
        <v>56481267</v>
      </c>
      <c r="AB1391">
        <f t="shared" si="1456"/>
        <v>5743.69</v>
      </c>
      <c r="AC1391">
        <f t="shared" si="1457"/>
        <v>5743.69</v>
      </c>
      <c r="AD1391">
        <f t="shared" si="1479"/>
        <v>0</v>
      </c>
      <c r="AE1391">
        <f t="shared" si="1480"/>
        <v>0</v>
      </c>
      <c r="AF1391">
        <f t="shared" si="1480"/>
        <v>0</v>
      </c>
      <c r="AG1391">
        <f t="shared" si="1458"/>
        <v>0</v>
      </c>
      <c r="AH1391">
        <f t="shared" si="1481"/>
        <v>0</v>
      </c>
      <c r="AI1391">
        <f t="shared" si="1481"/>
        <v>0</v>
      </c>
      <c r="AJ1391">
        <f t="shared" si="1459"/>
        <v>0</v>
      </c>
      <c r="AK1391">
        <v>5743.69</v>
      </c>
      <c r="AL1391">
        <v>5743.69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92</v>
      </c>
      <c r="AU1391">
        <v>49</v>
      </c>
      <c r="AV1391">
        <v>1</v>
      </c>
      <c r="AW1391">
        <v>1.022</v>
      </c>
      <c r="AZ1391">
        <v>1</v>
      </c>
      <c r="BA1391">
        <v>1</v>
      </c>
      <c r="BB1391">
        <v>1</v>
      </c>
      <c r="BC1391">
        <v>11.34</v>
      </c>
      <c r="BD1391" t="s">
        <v>3</v>
      </c>
      <c r="BE1391" t="s">
        <v>3</v>
      </c>
      <c r="BF1391" t="s">
        <v>3</v>
      </c>
      <c r="BG1391" t="s">
        <v>3</v>
      </c>
      <c r="BH1391">
        <v>3</v>
      </c>
      <c r="BI1391">
        <v>1</v>
      </c>
      <c r="BJ1391" t="s">
        <v>238</v>
      </c>
      <c r="BM1391">
        <v>8</v>
      </c>
      <c r="BN1391">
        <v>0</v>
      </c>
      <c r="BO1391" t="s">
        <v>236</v>
      </c>
      <c r="BP1391">
        <v>1</v>
      </c>
      <c r="BQ1391">
        <v>30</v>
      </c>
      <c r="BR1391">
        <v>0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 t="s">
        <v>3</v>
      </c>
      <c r="BZ1391">
        <v>92</v>
      </c>
      <c r="CA1391">
        <v>49</v>
      </c>
      <c r="CB1391" t="s">
        <v>3</v>
      </c>
      <c r="CE1391">
        <v>30</v>
      </c>
      <c r="CF1391">
        <v>0</v>
      </c>
      <c r="CG1391">
        <v>0</v>
      </c>
      <c r="CM1391">
        <v>0</v>
      </c>
      <c r="CN1391" t="s">
        <v>3</v>
      </c>
      <c r="CO1391">
        <v>0</v>
      </c>
      <c r="CP1391">
        <f t="shared" si="1460"/>
        <v>5252.12</v>
      </c>
      <c r="CQ1391">
        <f t="shared" si="1461"/>
        <v>66566.37</v>
      </c>
      <c r="CR1391">
        <f t="shared" si="1482"/>
        <v>0</v>
      </c>
      <c r="CS1391">
        <f t="shared" si="1462"/>
        <v>0</v>
      </c>
      <c r="CT1391">
        <f t="shared" si="1463"/>
        <v>0</v>
      </c>
      <c r="CU1391">
        <f t="shared" si="1464"/>
        <v>0</v>
      </c>
      <c r="CV1391">
        <f t="shared" si="1465"/>
        <v>0</v>
      </c>
      <c r="CW1391">
        <f t="shared" si="1466"/>
        <v>0</v>
      </c>
      <c r="CX1391">
        <f t="shared" si="1467"/>
        <v>0</v>
      </c>
      <c r="CY1391">
        <f t="shared" si="1468"/>
        <v>0</v>
      </c>
      <c r="CZ1391">
        <f t="shared" si="1469"/>
        <v>0</v>
      </c>
      <c r="DC1391" t="s">
        <v>3</v>
      </c>
      <c r="DD1391" t="s">
        <v>3</v>
      </c>
      <c r="DE1391" t="s">
        <v>3</v>
      </c>
      <c r="DF1391" t="s">
        <v>3</v>
      </c>
      <c r="DG1391" t="s">
        <v>3</v>
      </c>
      <c r="DH1391" t="s">
        <v>3</v>
      </c>
      <c r="DI1391" t="s">
        <v>3</v>
      </c>
      <c r="DJ1391" t="s">
        <v>3</v>
      </c>
      <c r="DK1391" t="s">
        <v>3</v>
      </c>
      <c r="DL1391" t="s">
        <v>3</v>
      </c>
      <c r="DM1391" t="s">
        <v>3</v>
      </c>
      <c r="DN1391">
        <v>0</v>
      </c>
      <c r="DO1391">
        <v>0</v>
      </c>
      <c r="DP1391">
        <v>1</v>
      </c>
      <c r="DQ1391">
        <v>1</v>
      </c>
      <c r="DU1391">
        <v>1009</v>
      </c>
      <c r="DV1391" t="s">
        <v>32</v>
      </c>
      <c r="DW1391" t="s">
        <v>32</v>
      </c>
      <c r="DX1391">
        <v>1000</v>
      </c>
      <c r="DZ1391" t="s">
        <v>3</v>
      </c>
      <c r="EA1391" t="s">
        <v>3</v>
      </c>
      <c r="EB1391" t="s">
        <v>3</v>
      </c>
      <c r="EC1391" t="s">
        <v>3</v>
      </c>
      <c r="EE1391">
        <v>55586444</v>
      </c>
      <c r="EF1391">
        <v>30</v>
      </c>
      <c r="EG1391" t="s">
        <v>117</v>
      </c>
      <c r="EH1391">
        <v>0</v>
      </c>
      <c r="EI1391" t="s">
        <v>3</v>
      </c>
      <c r="EJ1391">
        <v>1</v>
      </c>
      <c r="EK1391">
        <v>8</v>
      </c>
      <c r="EL1391" t="s">
        <v>233</v>
      </c>
      <c r="EM1391" t="s">
        <v>234</v>
      </c>
      <c r="EO1391" t="s">
        <v>3</v>
      </c>
      <c r="EQ1391">
        <v>0</v>
      </c>
      <c r="ER1391">
        <v>5743.69</v>
      </c>
      <c r="ES1391">
        <v>5743.69</v>
      </c>
      <c r="ET1391">
        <v>0</v>
      </c>
      <c r="EU1391">
        <v>0</v>
      </c>
      <c r="EV1391">
        <v>0</v>
      </c>
      <c r="EW1391">
        <v>0</v>
      </c>
      <c r="EX1391">
        <v>0</v>
      </c>
      <c r="FQ1391">
        <v>0</v>
      </c>
      <c r="FR1391">
        <v>0</v>
      </c>
      <c r="FS1391">
        <v>0</v>
      </c>
      <c r="FX1391">
        <v>92</v>
      </c>
      <c r="FY1391">
        <v>49</v>
      </c>
      <c r="GA1391" t="s">
        <v>3</v>
      </c>
      <c r="GD1391">
        <v>1</v>
      </c>
      <c r="GF1391">
        <v>-1581169957</v>
      </c>
      <c r="GG1391">
        <v>2</v>
      </c>
      <c r="GH1391">
        <v>1</v>
      </c>
      <c r="GI1391">
        <v>2</v>
      </c>
      <c r="GJ1391">
        <v>0</v>
      </c>
      <c r="GK1391">
        <v>0</v>
      </c>
      <c r="GL1391">
        <f t="shared" si="1470"/>
        <v>0</v>
      </c>
      <c r="GM1391">
        <f t="shared" si="1471"/>
        <v>5252.12</v>
      </c>
      <c r="GN1391">
        <f t="shared" si="1472"/>
        <v>5252.12</v>
      </c>
      <c r="GO1391">
        <f t="shared" si="1473"/>
        <v>0</v>
      </c>
      <c r="GP1391">
        <f t="shared" si="1474"/>
        <v>0</v>
      </c>
      <c r="GR1391">
        <v>0</v>
      </c>
      <c r="GS1391">
        <v>3</v>
      </c>
      <c r="GT1391">
        <v>0</v>
      </c>
      <c r="GU1391" t="s">
        <v>3</v>
      </c>
      <c r="GV1391">
        <f t="shared" si="1475"/>
        <v>0</v>
      </c>
      <c r="GW1391">
        <v>1</v>
      </c>
      <c r="GX1391">
        <f t="shared" si="1476"/>
        <v>0</v>
      </c>
      <c r="HA1391">
        <v>0</v>
      </c>
      <c r="HB1391">
        <v>0</v>
      </c>
      <c r="HC1391">
        <f t="shared" si="1477"/>
        <v>0</v>
      </c>
      <c r="HE1391" t="s">
        <v>3</v>
      </c>
      <c r="HF1391" t="s">
        <v>3</v>
      </c>
      <c r="HM1391" t="s">
        <v>3</v>
      </c>
      <c r="HN1391" t="s">
        <v>3</v>
      </c>
      <c r="HO1391" t="s">
        <v>3</v>
      </c>
      <c r="HP1391" t="s">
        <v>3</v>
      </c>
      <c r="HQ1391" t="s">
        <v>3</v>
      </c>
      <c r="HS1391">
        <v>0</v>
      </c>
      <c r="IK1391">
        <v>0</v>
      </c>
    </row>
    <row r="1392" spans="1:255" x14ac:dyDescent="0.25">
      <c r="A1392" s="2">
        <v>18</v>
      </c>
      <c r="B1392" s="2">
        <v>1</v>
      </c>
      <c r="C1392" s="2">
        <v>1498</v>
      </c>
      <c r="D1392" s="2"/>
      <c r="E1392" s="2" t="s">
        <v>680</v>
      </c>
      <c r="F1392" s="2" t="s">
        <v>248</v>
      </c>
      <c r="G1392" s="2" t="s">
        <v>249</v>
      </c>
      <c r="H1392" s="2" t="s">
        <v>158</v>
      </c>
      <c r="I1392" s="2">
        <f>I1384*J1392</f>
        <v>1.3194999999999999</v>
      </c>
      <c r="J1392" s="2">
        <v>101.5</v>
      </c>
      <c r="K1392" s="2">
        <v>101.5</v>
      </c>
      <c r="L1392" s="2"/>
      <c r="M1392" s="2"/>
      <c r="N1392" s="2"/>
      <c r="O1392" s="2">
        <f t="shared" si="1446"/>
        <v>984.06</v>
      </c>
      <c r="P1392" s="2">
        <f t="shared" si="1447"/>
        <v>984.06</v>
      </c>
      <c r="Q1392" s="2">
        <f t="shared" si="1478"/>
        <v>0</v>
      </c>
      <c r="R1392" s="2">
        <f t="shared" si="1448"/>
        <v>0</v>
      </c>
      <c r="S1392" s="2">
        <f t="shared" si="1449"/>
        <v>0</v>
      </c>
      <c r="T1392" s="2">
        <f t="shared" si="1450"/>
        <v>0</v>
      </c>
      <c r="U1392" s="2">
        <f t="shared" si="1451"/>
        <v>0</v>
      </c>
      <c r="V1392" s="2">
        <f t="shared" si="1452"/>
        <v>0</v>
      </c>
      <c r="W1392" s="2">
        <f t="shared" si="1453"/>
        <v>0</v>
      </c>
      <c r="X1392" s="2">
        <f t="shared" si="1454"/>
        <v>0</v>
      </c>
      <c r="Y1392" s="2">
        <f t="shared" si="1455"/>
        <v>0</v>
      </c>
      <c r="Z1392" s="2"/>
      <c r="AA1392" s="2">
        <v>56481265</v>
      </c>
      <c r="AB1392" s="2">
        <f t="shared" si="1456"/>
        <v>729.73</v>
      </c>
      <c r="AC1392" s="2">
        <f t="shared" si="1457"/>
        <v>729.73</v>
      </c>
      <c r="AD1392" s="2">
        <f t="shared" si="1479"/>
        <v>0</v>
      </c>
      <c r="AE1392" s="2">
        <f t="shared" si="1480"/>
        <v>0</v>
      </c>
      <c r="AF1392" s="2">
        <f t="shared" si="1480"/>
        <v>0</v>
      </c>
      <c r="AG1392" s="2">
        <f t="shared" si="1458"/>
        <v>0</v>
      </c>
      <c r="AH1392" s="2">
        <f t="shared" si="1481"/>
        <v>0</v>
      </c>
      <c r="AI1392" s="2">
        <f t="shared" si="1481"/>
        <v>0</v>
      </c>
      <c r="AJ1392" s="2">
        <f t="shared" si="1459"/>
        <v>0</v>
      </c>
      <c r="AK1392" s="2">
        <v>729.73</v>
      </c>
      <c r="AL1392" s="2">
        <v>729.73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92</v>
      </c>
      <c r="AU1392" s="2">
        <v>49</v>
      </c>
      <c r="AV1392" s="2">
        <v>1</v>
      </c>
      <c r="AW1392" s="2">
        <v>1.022</v>
      </c>
      <c r="AX1392" s="2"/>
      <c r="AY1392" s="2"/>
      <c r="AZ1392" s="2">
        <v>1</v>
      </c>
      <c r="BA1392" s="2">
        <v>1</v>
      </c>
      <c r="BB1392" s="2">
        <v>1</v>
      </c>
      <c r="BC1392" s="2">
        <v>1</v>
      </c>
      <c r="BD1392" s="2" t="s">
        <v>3</v>
      </c>
      <c r="BE1392" s="2" t="s">
        <v>3</v>
      </c>
      <c r="BF1392" s="2" t="s">
        <v>3</v>
      </c>
      <c r="BG1392" s="2" t="s">
        <v>3</v>
      </c>
      <c r="BH1392" s="2">
        <v>3</v>
      </c>
      <c r="BI1392" s="2">
        <v>1</v>
      </c>
      <c r="BJ1392" s="2" t="s">
        <v>250</v>
      </c>
      <c r="BK1392" s="2"/>
      <c r="BL1392" s="2"/>
      <c r="BM1392" s="2">
        <v>8</v>
      </c>
      <c r="BN1392" s="2">
        <v>0</v>
      </c>
      <c r="BO1392" s="2" t="s">
        <v>3</v>
      </c>
      <c r="BP1392" s="2">
        <v>0</v>
      </c>
      <c r="BQ1392" s="2">
        <v>30</v>
      </c>
      <c r="BR1392" s="2">
        <v>0</v>
      </c>
      <c r="BS1392" s="2">
        <v>1</v>
      </c>
      <c r="BT1392" s="2">
        <v>1</v>
      </c>
      <c r="BU1392" s="2">
        <v>1</v>
      </c>
      <c r="BV1392" s="2">
        <v>1</v>
      </c>
      <c r="BW1392" s="2">
        <v>1</v>
      </c>
      <c r="BX1392" s="2">
        <v>1</v>
      </c>
      <c r="BY1392" s="2" t="s">
        <v>3</v>
      </c>
      <c r="BZ1392" s="2">
        <v>92</v>
      </c>
      <c r="CA1392" s="2">
        <v>49</v>
      </c>
      <c r="CB1392" s="2" t="s">
        <v>3</v>
      </c>
      <c r="CC1392" s="2"/>
      <c r="CD1392" s="2"/>
      <c r="CE1392" s="2">
        <v>30</v>
      </c>
      <c r="CF1392" s="2">
        <v>0</v>
      </c>
      <c r="CG1392" s="2">
        <v>0</v>
      </c>
      <c r="CH1392" s="2"/>
      <c r="CI1392" s="2"/>
      <c r="CJ1392" s="2"/>
      <c r="CK1392" s="2"/>
      <c r="CL1392" s="2"/>
      <c r="CM1392" s="2">
        <v>0</v>
      </c>
      <c r="CN1392" s="2" t="s">
        <v>3</v>
      </c>
      <c r="CO1392" s="2">
        <v>0</v>
      </c>
      <c r="CP1392" s="2">
        <f t="shared" si="1460"/>
        <v>984.06</v>
      </c>
      <c r="CQ1392" s="2">
        <f t="shared" si="1461"/>
        <v>745.78</v>
      </c>
      <c r="CR1392" s="2">
        <f t="shared" si="1482"/>
        <v>0</v>
      </c>
      <c r="CS1392" s="2">
        <f t="shared" si="1462"/>
        <v>0</v>
      </c>
      <c r="CT1392" s="2">
        <f t="shared" si="1463"/>
        <v>0</v>
      </c>
      <c r="CU1392" s="2">
        <f t="shared" si="1464"/>
        <v>0</v>
      </c>
      <c r="CV1392" s="2">
        <f t="shared" si="1465"/>
        <v>0</v>
      </c>
      <c r="CW1392" s="2">
        <f t="shared" si="1466"/>
        <v>0</v>
      </c>
      <c r="CX1392" s="2">
        <f t="shared" si="1467"/>
        <v>0</v>
      </c>
      <c r="CY1392" s="2">
        <f t="shared" si="1468"/>
        <v>0</v>
      </c>
      <c r="CZ1392" s="2">
        <f t="shared" si="1469"/>
        <v>0</v>
      </c>
      <c r="DA1392" s="2"/>
      <c r="DB1392" s="2"/>
      <c r="DC1392" s="2" t="s">
        <v>3</v>
      </c>
      <c r="DD1392" s="2" t="s">
        <v>3</v>
      </c>
      <c r="DE1392" s="2" t="s">
        <v>3</v>
      </c>
      <c r="DF1392" s="2" t="s">
        <v>3</v>
      </c>
      <c r="DG1392" s="2" t="s">
        <v>3</v>
      </c>
      <c r="DH1392" s="2" t="s">
        <v>3</v>
      </c>
      <c r="DI1392" s="2" t="s">
        <v>3</v>
      </c>
      <c r="DJ1392" s="2" t="s">
        <v>3</v>
      </c>
      <c r="DK1392" s="2" t="s">
        <v>3</v>
      </c>
      <c r="DL1392" s="2" t="s">
        <v>3</v>
      </c>
      <c r="DM1392" s="2" t="s">
        <v>3</v>
      </c>
      <c r="DN1392" s="2">
        <v>0</v>
      </c>
      <c r="DO1392" s="2">
        <v>0</v>
      </c>
      <c r="DP1392" s="2">
        <v>1</v>
      </c>
      <c r="DQ1392" s="2">
        <v>1</v>
      </c>
      <c r="DR1392" s="2"/>
      <c r="DS1392" s="2"/>
      <c r="DT1392" s="2"/>
      <c r="DU1392" s="2">
        <v>1007</v>
      </c>
      <c r="DV1392" s="2" t="s">
        <v>158</v>
      </c>
      <c r="DW1392" s="2" t="s">
        <v>158</v>
      </c>
      <c r="DX1392" s="2">
        <v>1</v>
      </c>
      <c r="DY1392" s="2"/>
      <c r="DZ1392" s="2" t="s">
        <v>3</v>
      </c>
      <c r="EA1392" s="2" t="s">
        <v>3</v>
      </c>
      <c r="EB1392" s="2" t="s">
        <v>3</v>
      </c>
      <c r="EC1392" s="2" t="s">
        <v>3</v>
      </c>
      <c r="ED1392" s="2"/>
      <c r="EE1392" s="2">
        <v>55586444</v>
      </c>
      <c r="EF1392" s="2">
        <v>30</v>
      </c>
      <c r="EG1392" s="2" t="s">
        <v>117</v>
      </c>
      <c r="EH1392" s="2">
        <v>0</v>
      </c>
      <c r="EI1392" s="2" t="s">
        <v>3</v>
      </c>
      <c r="EJ1392" s="2">
        <v>1</v>
      </c>
      <c r="EK1392" s="2">
        <v>8</v>
      </c>
      <c r="EL1392" s="2" t="s">
        <v>233</v>
      </c>
      <c r="EM1392" s="2" t="s">
        <v>234</v>
      </c>
      <c r="EN1392" s="2"/>
      <c r="EO1392" s="2" t="s">
        <v>3</v>
      </c>
      <c r="EP1392" s="2"/>
      <c r="EQ1392" s="2">
        <v>0</v>
      </c>
      <c r="ER1392" s="2">
        <v>729.73</v>
      </c>
      <c r="ES1392" s="2">
        <v>729.73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>
        <v>0</v>
      </c>
      <c r="FR1392" s="2">
        <v>0</v>
      </c>
      <c r="FS1392" s="2">
        <v>0</v>
      </c>
      <c r="FT1392" s="2"/>
      <c r="FU1392" s="2"/>
      <c r="FV1392" s="2"/>
      <c r="FW1392" s="2"/>
      <c r="FX1392" s="2">
        <v>92</v>
      </c>
      <c r="FY1392" s="2">
        <v>49</v>
      </c>
      <c r="FZ1392" s="2"/>
      <c r="GA1392" s="2" t="s">
        <v>3</v>
      </c>
      <c r="GB1392" s="2"/>
      <c r="GC1392" s="2"/>
      <c r="GD1392" s="2">
        <v>1</v>
      </c>
      <c r="GE1392" s="2"/>
      <c r="GF1392" s="2">
        <v>-1447999952</v>
      </c>
      <c r="GG1392" s="2">
        <v>2</v>
      </c>
      <c r="GH1392" s="2">
        <v>1</v>
      </c>
      <c r="GI1392" s="2">
        <v>-2</v>
      </c>
      <c r="GJ1392" s="2">
        <v>0</v>
      </c>
      <c r="GK1392" s="2">
        <v>0</v>
      </c>
      <c r="GL1392" s="2">
        <f t="shared" si="1470"/>
        <v>0</v>
      </c>
      <c r="GM1392" s="2">
        <f t="shared" si="1471"/>
        <v>984.06</v>
      </c>
      <c r="GN1392" s="2">
        <f t="shared" si="1472"/>
        <v>984.06</v>
      </c>
      <c r="GO1392" s="2">
        <f t="shared" si="1473"/>
        <v>0</v>
      </c>
      <c r="GP1392" s="2">
        <f t="shared" si="1474"/>
        <v>0</v>
      </c>
      <c r="GQ1392" s="2"/>
      <c r="GR1392" s="2">
        <v>0</v>
      </c>
      <c r="GS1392" s="2">
        <v>3</v>
      </c>
      <c r="GT1392" s="2">
        <v>0</v>
      </c>
      <c r="GU1392" s="2" t="s">
        <v>3</v>
      </c>
      <c r="GV1392" s="2">
        <f t="shared" si="1475"/>
        <v>0</v>
      </c>
      <c r="GW1392" s="2">
        <v>1</v>
      </c>
      <c r="GX1392" s="2">
        <f t="shared" si="1476"/>
        <v>0</v>
      </c>
      <c r="GY1392" s="2"/>
      <c r="GZ1392" s="2"/>
      <c r="HA1392" s="2">
        <v>0</v>
      </c>
      <c r="HB1392" s="2">
        <v>0</v>
      </c>
      <c r="HC1392" s="2">
        <f t="shared" si="1477"/>
        <v>0</v>
      </c>
      <c r="HD1392" s="2"/>
      <c r="HE1392" s="2" t="s">
        <v>3</v>
      </c>
      <c r="HF1392" s="2" t="s">
        <v>3</v>
      </c>
      <c r="HG1392" s="2"/>
      <c r="HH1392" s="2"/>
      <c r="HI1392" s="2"/>
      <c r="HJ1392" s="2"/>
      <c r="HK1392" s="2"/>
      <c r="HL1392" s="2"/>
      <c r="HM1392" s="2" t="s">
        <v>3</v>
      </c>
      <c r="HN1392" s="2" t="s">
        <v>3</v>
      </c>
      <c r="HO1392" s="2" t="s">
        <v>3</v>
      </c>
      <c r="HP1392" s="2" t="s">
        <v>3</v>
      </c>
      <c r="HQ1392" s="2" t="s">
        <v>3</v>
      </c>
      <c r="HR1392" s="2"/>
      <c r="HS1392" s="2">
        <v>0</v>
      </c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>
        <v>0</v>
      </c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</row>
    <row r="1393" spans="1:255" x14ac:dyDescent="0.25">
      <c r="A1393">
        <v>18</v>
      </c>
      <c r="B1393">
        <v>1</v>
      </c>
      <c r="C1393">
        <v>1519</v>
      </c>
      <c r="E1393" t="s">
        <v>680</v>
      </c>
      <c r="F1393" t="s">
        <v>248</v>
      </c>
      <c r="G1393" t="s">
        <v>249</v>
      </c>
      <c r="H1393" t="s">
        <v>158</v>
      </c>
      <c r="I1393">
        <f>I1385*J1393</f>
        <v>1.3194999999999999</v>
      </c>
      <c r="J1393">
        <v>101.5</v>
      </c>
      <c r="K1393">
        <v>101.5</v>
      </c>
      <c r="O1393">
        <f t="shared" si="1446"/>
        <v>9919.32</v>
      </c>
      <c r="P1393">
        <f t="shared" si="1447"/>
        <v>9919.32</v>
      </c>
      <c r="Q1393">
        <f t="shared" si="1478"/>
        <v>0</v>
      </c>
      <c r="R1393">
        <f t="shared" si="1448"/>
        <v>0</v>
      </c>
      <c r="S1393">
        <f t="shared" si="1449"/>
        <v>0</v>
      </c>
      <c r="T1393">
        <f t="shared" si="1450"/>
        <v>0</v>
      </c>
      <c r="U1393">
        <f t="shared" si="1451"/>
        <v>0</v>
      </c>
      <c r="V1393">
        <f t="shared" si="1452"/>
        <v>0</v>
      </c>
      <c r="W1393">
        <f t="shared" si="1453"/>
        <v>0</v>
      </c>
      <c r="X1393">
        <f t="shared" si="1454"/>
        <v>0</v>
      </c>
      <c r="Y1393">
        <f t="shared" si="1455"/>
        <v>0</v>
      </c>
      <c r="AA1393">
        <v>56481267</v>
      </c>
      <c r="AB1393">
        <f t="shared" si="1456"/>
        <v>729.73</v>
      </c>
      <c r="AC1393">
        <f t="shared" si="1457"/>
        <v>729.73</v>
      </c>
      <c r="AD1393">
        <f t="shared" si="1479"/>
        <v>0</v>
      </c>
      <c r="AE1393">
        <f t="shared" si="1480"/>
        <v>0</v>
      </c>
      <c r="AF1393">
        <f t="shared" si="1480"/>
        <v>0</v>
      </c>
      <c r="AG1393">
        <f t="shared" si="1458"/>
        <v>0</v>
      </c>
      <c r="AH1393">
        <f t="shared" si="1481"/>
        <v>0</v>
      </c>
      <c r="AI1393">
        <f t="shared" si="1481"/>
        <v>0</v>
      </c>
      <c r="AJ1393">
        <f t="shared" si="1459"/>
        <v>0</v>
      </c>
      <c r="AK1393">
        <v>729.73</v>
      </c>
      <c r="AL1393">
        <v>729.73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92</v>
      </c>
      <c r="AU1393">
        <v>49</v>
      </c>
      <c r="AV1393">
        <v>1</v>
      </c>
      <c r="AW1393">
        <v>1.022</v>
      </c>
      <c r="AZ1393">
        <v>1</v>
      </c>
      <c r="BA1393">
        <v>1</v>
      </c>
      <c r="BB1393">
        <v>1</v>
      </c>
      <c r="BC1393">
        <v>10.08</v>
      </c>
      <c r="BD1393" t="s">
        <v>3</v>
      </c>
      <c r="BE1393" t="s">
        <v>3</v>
      </c>
      <c r="BF1393" t="s">
        <v>3</v>
      </c>
      <c r="BG1393" t="s">
        <v>3</v>
      </c>
      <c r="BH1393">
        <v>3</v>
      </c>
      <c r="BI1393">
        <v>1</v>
      </c>
      <c r="BJ1393" t="s">
        <v>250</v>
      </c>
      <c r="BM1393">
        <v>8</v>
      </c>
      <c r="BN1393">
        <v>0</v>
      </c>
      <c r="BO1393" t="s">
        <v>248</v>
      </c>
      <c r="BP1393">
        <v>1</v>
      </c>
      <c r="BQ1393">
        <v>30</v>
      </c>
      <c r="BR1393">
        <v>0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 t="s">
        <v>3</v>
      </c>
      <c r="BZ1393">
        <v>92</v>
      </c>
      <c r="CA1393">
        <v>49</v>
      </c>
      <c r="CB1393" t="s">
        <v>3</v>
      </c>
      <c r="CE1393">
        <v>30</v>
      </c>
      <c r="CF1393">
        <v>0</v>
      </c>
      <c r="CG1393">
        <v>0</v>
      </c>
      <c r="CM1393">
        <v>0</v>
      </c>
      <c r="CN1393" t="s">
        <v>3</v>
      </c>
      <c r="CO1393">
        <v>0</v>
      </c>
      <c r="CP1393">
        <f t="shared" si="1460"/>
        <v>9919.32</v>
      </c>
      <c r="CQ1393">
        <f t="shared" si="1461"/>
        <v>7517.46</v>
      </c>
      <c r="CR1393">
        <f t="shared" si="1482"/>
        <v>0</v>
      </c>
      <c r="CS1393">
        <f t="shared" si="1462"/>
        <v>0</v>
      </c>
      <c r="CT1393">
        <f t="shared" si="1463"/>
        <v>0</v>
      </c>
      <c r="CU1393">
        <f t="shared" si="1464"/>
        <v>0</v>
      </c>
      <c r="CV1393">
        <f t="shared" si="1465"/>
        <v>0</v>
      </c>
      <c r="CW1393">
        <f t="shared" si="1466"/>
        <v>0</v>
      </c>
      <c r="CX1393">
        <f t="shared" si="1467"/>
        <v>0</v>
      </c>
      <c r="CY1393">
        <f t="shared" si="1468"/>
        <v>0</v>
      </c>
      <c r="CZ1393">
        <f t="shared" si="1469"/>
        <v>0</v>
      </c>
      <c r="DC1393" t="s">
        <v>3</v>
      </c>
      <c r="DD1393" t="s">
        <v>3</v>
      </c>
      <c r="DE1393" t="s">
        <v>3</v>
      </c>
      <c r="DF1393" t="s">
        <v>3</v>
      </c>
      <c r="DG1393" t="s">
        <v>3</v>
      </c>
      <c r="DH1393" t="s">
        <v>3</v>
      </c>
      <c r="DI1393" t="s">
        <v>3</v>
      </c>
      <c r="DJ1393" t="s">
        <v>3</v>
      </c>
      <c r="DK1393" t="s">
        <v>3</v>
      </c>
      <c r="DL1393" t="s">
        <v>3</v>
      </c>
      <c r="DM1393" t="s">
        <v>3</v>
      </c>
      <c r="DN1393">
        <v>0</v>
      </c>
      <c r="DO1393">
        <v>0</v>
      </c>
      <c r="DP1393">
        <v>1</v>
      </c>
      <c r="DQ1393">
        <v>1</v>
      </c>
      <c r="DU1393">
        <v>1007</v>
      </c>
      <c r="DV1393" t="s">
        <v>158</v>
      </c>
      <c r="DW1393" t="s">
        <v>158</v>
      </c>
      <c r="DX1393">
        <v>1</v>
      </c>
      <c r="DZ1393" t="s">
        <v>3</v>
      </c>
      <c r="EA1393" t="s">
        <v>3</v>
      </c>
      <c r="EB1393" t="s">
        <v>3</v>
      </c>
      <c r="EC1393" t="s">
        <v>3</v>
      </c>
      <c r="EE1393">
        <v>55586444</v>
      </c>
      <c r="EF1393">
        <v>30</v>
      </c>
      <c r="EG1393" t="s">
        <v>117</v>
      </c>
      <c r="EH1393">
        <v>0</v>
      </c>
      <c r="EI1393" t="s">
        <v>3</v>
      </c>
      <c r="EJ1393">
        <v>1</v>
      </c>
      <c r="EK1393">
        <v>8</v>
      </c>
      <c r="EL1393" t="s">
        <v>233</v>
      </c>
      <c r="EM1393" t="s">
        <v>234</v>
      </c>
      <c r="EO1393" t="s">
        <v>3</v>
      </c>
      <c r="EQ1393">
        <v>0</v>
      </c>
      <c r="ER1393">
        <v>729.73</v>
      </c>
      <c r="ES1393">
        <v>729.73</v>
      </c>
      <c r="ET1393">
        <v>0</v>
      </c>
      <c r="EU1393">
        <v>0</v>
      </c>
      <c r="EV1393">
        <v>0</v>
      </c>
      <c r="EW1393">
        <v>0</v>
      </c>
      <c r="EX1393">
        <v>0</v>
      </c>
      <c r="FQ1393">
        <v>0</v>
      </c>
      <c r="FR1393">
        <v>0</v>
      </c>
      <c r="FS1393">
        <v>0</v>
      </c>
      <c r="FX1393">
        <v>92</v>
      </c>
      <c r="FY1393">
        <v>49</v>
      </c>
      <c r="GA1393" t="s">
        <v>3</v>
      </c>
      <c r="GD1393">
        <v>1</v>
      </c>
      <c r="GF1393">
        <v>-1447999952</v>
      </c>
      <c r="GG1393">
        <v>2</v>
      </c>
      <c r="GH1393">
        <v>1</v>
      </c>
      <c r="GI1393">
        <v>2</v>
      </c>
      <c r="GJ1393">
        <v>0</v>
      </c>
      <c r="GK1393">
        <v>0</v>
      </c>
      <c r="GL1393">
        <f t="shared" si="1470"/>
        <v>0</v>
      </c>
      <c r="GM1393">
        <f t="shared" si="1471"/>
        <v>9919.32</v>
      </c>
      <c r="GN1393">
        <f t="shared" si="1472"/>
        <v>9919.32</v>
      </c>
      <c r="GO1393">
        <f t="shared" si="1473"/>
        <v>0</v>
      </c>
      <c r="GP1393">
        <f t="shared" si="1474"/>
        <v>0</v>
      </c>
      <c r="GR1393">
        <v>0</v>
      </c>
      <c r="GS1393">
        <v>3</v>
      </c>
      <c r="GT1393">
        <v>0</v>
      </c>
      <c r="GU1393" t="s">
        <v>3</v>
      </c>
      <c r="GV1393">
        <f t="shared" si="1475"/>
        <v>0</v>
      </c>
      <c r="GW1393">
        <v>1</v>
      </c>
      <c r="GX1393">
        <f t="shared" si="1476"/>
        <v>0</v>
      </c>
      <c r="HA1393">
        <v>0</v>
      </c>
      <c r="HB1393">
        <v>0</v>
      </c>
      <c r="HC1393">
        <f t="shared" si="1477"/>
        <v>0</v>
      </c>
      <c r="HE1393" t="s">
        <v>3</v>
      </c>
      <c r="HF1393" t="s">
        <v>3</v>
      </c>
      <c r="HM1393" t="s">
        <v>3</v>
      </c>
      <c r="HN1393" t="s">
        <v>3</v>
      </c>
      <c r="HO1393" t="s">
        <v>3</v>
      </c>
      <c r="HP1393" t="s">
        <v>3</v>
      </c>
      <c r="HQ1393" t="s">
        <v>3</v>
      </c>
      <c r="HS1393">
        <v>0</v>
      </c>
      <c r="IK1393">
        <v>0</v>
      </c>
    </row>
    <row r="1394" spans="1:255" x14ac:dyDescent="0.25">
      <c r="A1394" s="2">
        <v>17</v>
      </c>
      <c r="B1394" s="2">
        <v>1</v>
      </c>
      <c r="C1394" s="2">
        <f>ROW(SmtRes!A1533)</f>
        <v>1533</v>
      </c>
      <c r="D1394" s="2">
        <f>ROW(EtalonRes!A1473)</f>
        <v>1473</v>
      </c>
      <c r="E1394" s="2" t="s">
        <v>681</v>
      </c>
      <c r="F1394" s="2" t="s">
        <v>409</v>
      </c>
      <c r="G1394" s="2" t="s">
        <v>410</v>
      </c>
      <c r="H1394" s="2" t="s">
        <v>258</v>
      </c>
      <c r="I1394" s="2">
        <v>7.0000000000000007E-2</v>
      </c>
      <c r="J1394" s="2">
        <v>0</v>
      </c>
      <c r="K1394" s="2">
        <v>7.0000000000000007E-2</v>
      </c>
      <c r="L1394" s="2"/>
      <c r="M1394" s="2"/>
      <c r="N1394" s="2"/>
      <c r="O1394" s="2">
        <f t="shared" si="1446"/>
        <v>59.12</v>
      </c>
      <c r="P1394" s="2">
        <f t="shared" si="1447"/>
        <v>33.729999999999997</v>
      </c>
      <c r="Q1394" s="2">
        <f>(ROUND((ROUND((((ET1394*1.25*1.1))*AV1394*I1394),2)*BB1394),2)+ROUND((ROUND(((AE1394-((EU1394*1.25*1.1)))*AV1394*I1394),2)*BS1394),2))</f>
        <v>3.49</v>
      </c>
      <c r="R1394" s="2">
        <f t="shared" si="1448"/>
        <v>0.43</v>
      </c>
      <c r="S1394" s="2">
        <f t="shared" si="1449"/>
        <v>21.9</v>
      </c>
      <c r="T1394" s="2">
        <f t="shared" si="1450"/>
        <v>0</v>
      </c>
      <c r="U1394" s="2">
        <f t="shared" si="1451"/>
        <v>1.6845743145000003</v>
      </c>
      <c r="V1394" s="2">
        <f t="shared" si="1452"/>
        <v>0</v>
      </c>
      <c r="W1394" s="2">
        <f t="shared" si="1453"/>
        <v>0</v>
      </c>
      <c r="X1394" s="2">
        <f t="shared" si="1454"/>
        <v>19.43</v>
      </c>
      <c r="Y1394" s="2">
        <f t="shared" si="1455"/>
        <v>10.5</v>
      </c>
      <c r="Z1394" s="2"/>
      <c r="AA1394" s="2">
        <v>56481265</v>
      </c>
      <c r="AB1394" s="2">
        <f t="shared" si="1456"/>
        <v>819.30690000000004</v>
      </c>
      <c r="AC1394" s="2">
        <f t="shared" si="1457"/>
        <v>472.83</v>
      </c>
      <c r="AD1394" s="2">
        <f>ROUND(((((ET1394*1.25*1.1))-((EU1394*1.25*1.1)))+AE1394),6)</f>
        <v>47.671250000000001</v>
      </c>
      <c r="AE1394" s="2">
        <f>ROUND(((EU1394*1.25*1.1)),6)</f>
        <v>5.8987499999999997</v>
      </c>
      <c r="AF1394" s="2">
        <f>ROUND(((EV1394*1.15*1.1)),6)</f>
        <v>298.80565000000001</v>
      </c>
      <c r="AG1394" s="2">
        <f t="shared" si="1458"/>
        <v>0</v>
      </c>
      <c r="AH1394" s="2">
        <f>((EW1394*1.15*1.1))</f>
        <v>22.985050000000005</v>
      </c>
      <c r="AI1394" s="2">
        <f>((EX1394*1.25*1.1))</f>
        <v>0</v>
      </c>
      <c r="AJ1394" s="2">
        <f t="shared" si="1459"/>
        <v>0</v>
      </c>
      <c r="AK1394" s="2">
        <v>743.71</v>
      </c>
      <c r="AL1394" s="2">
        <v>472.83</v>
      </c>
      <c r="AM1394" s="2">
        <v>34.67</v>
      </c>
      <c r="AN1394" s="2">
        <v>4.29</v>
      </c>
      <c r="AO1394" s="2">
        <v>236.21</v>
      </c>
      <c r="AP1394" s="2">
        <v>0</v>
      </c>
      <c r="AQ1394" s="2">
        <v>18.170000000000002</v>
      </c>
      <c r="AR1394" s="2">
        <v>0</v>
      </c>
      <c r="AS1394" s="2">
        <v>0</v>
      </c>
      <c r="AT1394" s="2">
        <v>87</v>
      </c>
      <c r="AU1394" s="2">
        <v>47</v>
      </c>
      <c r="AV1394" s="2">
        <v>1.0469999999999999</v>
      </c>
      <c r="AW1394" s="2">
        <v>1.0189999999999999</v>
      </c>
      <c r="AX1394" s="2"/>
      <c r="AY1394" s="2"/>
      <c r="AZ1394" s="2">
        <v>1</v>
      </c>
      <c r="BA1394" s="2">
        <v>1</v>
      </c>
      <c r="BB1394" s="2">
        <v>1</v>
      </c>
      <c r="BC1394" s="2">
        <v>1</v>
      </c>
      <c r="BD1394" s="2" t="s">
        <v>3</v>
      </c>
      <c r="BE1394" s="2" t="s">
        <v>3</v>
      </c>
      <c r="BF1394" s="2" t="s">
        <v>3</v>
      </c>
      <c r="BG1394" s="2" t="s">
        <v>3</v>
      </c>
      <c r="BH1394" s="2">
        <v>0</v>
      </c>
      <c r="BI1394" s="2">
        <v>1</v>
      </c>
      <c r="BJ1394" s="2" t="s">
        <v>411</v>
      </c>
      <c r="BK1394" s="2"/>
      <c r="BL1394" s="2"/>
      <c r="BM1394" s="2">
        <v>29</v>
      </c>
      <c r="BN1394" s="2">
        <v>0</v>
      </c>
      <c r="BO1394" s="2" t="s">
        <v>409</v>
      </c>
      <c r="BP1394" s="2">
        <v>1</v>
      </c>
      <c r="BQ1394" s="2">
        <v>30</v>
      </c>
      <c r="BR1394" s="2">
        <v>0</v>
      </c>
      <c r="BS1394" s="2">
        <v>1</v>
      </c>
      <c r="BT1394" s="2">
        <v>1</v>
      </c>
      <c r="BU1394" s="2">
        <v>1</v>
      </c>
      <c r="BV1394" s="2">
        <v>1</v>
      </c>
      <c r="BW1394" s="2">
        <v>1</v>
      </c>
      <c r="BX1394" s="2">
        <v>1</v>
      </c>
      <c r="BY1394" s="2" t="s">
        <v>3</v>
      </c>
      <c r="BZ1394" s="2">
        <v>87</v>
      </c>
      <c r="CA1394" s="2">
        <v>47</v>
      </c>
      <c r="CB1394" s="2" t="s">
        <v>3</v>
      </c>
      <c r="CC1394" s="2"/>
      <c r="CD1394" s="2"/>
      <c r="CE1394" s="2">
        <v>30</v>
      </c>
      <c r="CF1394" s="2">
        <v>0</v>
      </c>
      <c r="CG1394" s="2">
        <v>0</v>
      </c>
      <c r="CH1394" s="2"/>
      <c r="CI1394" s="2"/>
      <c r="CJ1394" s="2"/>
      <c r="CK1394" s="2"/>
      <c r="CL1394" s="2"/>
      <c r="CM1394" s="2">
        <v>0</v>
      </c>
      <c r="CN1394" s="2" t="s">
        <v>3</v>
      </c>
      <c r="CO1394" s="2">
        <v>0</v>
      </c>
      <c r="CP1394" s="2">
        <f t="shared" si="1460"/>
        <v>59.12</v>
      </c>
      <c r="CQ1394" s="2">
        <f t="shared" si="1461"/>
        <v>481.81</v>
      </c>
      <c r="CR1394" s="2">
        <f>(ROUND((ROUND((((ET1394*1.25*1.1))*AV1394*1),2)*BB1394),2)+ROUND((ROUND(((AE1394-((EU1394*1.25*1.1)))*AV1394*1),2)*BS1394),2))</f>
        <v>49.91</v>
      </c>
      <c r="CS1394" s="2">
        <f t="shared" si="1462"/>
        <v>6.18</v>
      </c>
      <c r="CT1394" s="2">
        <f t="shared" si="1463"/>
        <v>312.85000000000002</v>
      </c>
      <c r="CU1394" s="2">
        <f t="shared" si="1464"/>
        <v>0</v>
      </c>
      <c r="CV1394" s="2">
        <f t="shared" si="1465"/>
        <v>24.065347350000003</v>
      </c>
      <c r="CW1394" s="2">
        <f t="shared" si="1466"/>
        <v>0</v>
      </c>
      <c r="CX1394" s="2">
        <f t="shared" si="1467"/>
        <v>0</v>
      </c>
      <c r="CY1394" s="2">
        <f t="shared" si="1468"/>
        <v>19.427099999999999</v>
      </c>
      <c r="CZ1394" s="2">
        <f t="shared" si="1469"/>
        <v>10.495100000000001</v>
      </c>
      <c r="DA1394" s="2"/>
      <c r="DB1394" s="2"/>
      <c r="DC1394" s="2" t="s">
        <v>3</v>
      </c>
      <c r="DD1394" s="2" t="s">
        <v>3</v>
      </c>
      <c r="DE1394" s="2" t="s">
        <v>165</v>
      </c>
      <c r="DF1394" s="2" t="s">
        <v>165</v>
      </c>
      <c r="DG1394" s="2" t="s">
        <v>166</v>
      </c>
      <c r="DH1394" s="2" t="s">
        <v>3</v>
      </c>
      <c r="DI1394" s="2" t="s">
        <v>166</v>
      </c>
      <c r="DJ1394" s="2" t="s">
        <v>165</v>
      </c>
      <c r="DK1394" s="2" t="s">
        <v>3</v>
      </c>
      <c r="DL1394" s="2" t="s">
        <v>3</v>
      </c>
      <c r="DM1394" s="2" t="s">
        <v>3</v>
      </c>
      <c r="DN1394" s="2">
        <v>0</v>
      </c>
      <c r="DO1394" s="2">
        <v>0</v>
      </c>
      <c r="DP1394" s="2">
        <v>1</v>
      </c>
      <c r="DQ1394" s="2">
        <v>1</v>
      </c>
      <c r="DR1394" s="2"/>
      <c r="DS1394" s="2"/>
      <c r="DT1394" s="2"/>
      <c r="DU1394" s="2">
        <v>1013</v>
      </c>
      <c r="DV1394" s="2" t="s">
        <v>258</v>
      </c>
      <c r="DW1394" s="2" t="s">
        <v>258</v>
      </c>
      <c r="DX1394" s="2">
        <v>1</v>
      </c>
      <c r="DY1394" s="2"/>
      <c r="DZ1394" s="2" t="s">
        <v>3</v>
      </c>
      <c r="EA1394" s="2" t="s">
        <v>3</v>
      </c>
      <c r="EB1394" s="2" t="s">
        <v>3</v>
      </c>
      <c r="EC1394" s="2" t="s">
        <v>3</v>
      </c>
      <c r="ED1394" s="2"/>
      <c r="EE1394" s="2">
        <v>55586465</v>
      </c>
      <c r="EF1394" s="2">
        <v>30</v>
      </c>
      <c r="EG1394" s="2" t="s">
        <v>117</v>
      </c>
      <c r="EH1394" s="2">
        <v>0</v>
      </c>
      <c r="EI1394" s="2" t="s">
        <v>3</v>
      </c>
      <c r="EJ1394" s="2">
        <v>1</v>
      </c>
      <c r="EK1394" s="2">
        <v>29</v>
      </c>
      <c r="EL1394" s="2" t="s">
        <v>412</v>
      </c>
      <c r="EM1394" s="2" t="s">
        <v>413</v>
      </c>
      <c r="EN1394" s="2"/>
      <c r="EO1394" s="2" t="s">
        <v>52</v>
      </c>
      <c r="EP1394" s="2"/>
      <c r="EQ1394" s="2">
        <v>0</v>
      </c>
      <c r="ER1394" s="2">
        <v>743.71</v>
      </c>
      <c r="ES1394" s="2">
        <v>472.83</v>
      </c>
      <c r="ET1394" s="2">
        <v>34.67</v>
      </c>
      <c r="EU1394" s="2">
        <v>4.29</v>
      </c>
      <c r="EV1394" s="2">
        <v>236.21</v>
      </c>
      <c r="EW1394" s="2">
        <v>18.170000000000002</v>
      </c>
      <c r="EX1394" s="2">
        <v>0</v>
      </c>
      <c r="EY1394" s="2">
        <v>0</v>
      </c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>
        <v>0</v>
      </c>
      <c r="FR1394" s="2">
        <v>0</v>
      </c>
      <c r="FS1394" s="2">
        <v>0</v>
      </c>
      <c r="FT1394" s="2"/>
      <c r="FU1394" s="2"/>
      <c r="FV1394" s="2"/>
      <c r="FW1394" s="2"/>
      <c r="FX1394" s="2">
        <v>87</v>
      </c>
      <c r="FY1394" s="2">
        <v>47</v>
      </c>
      <c r="FZ1394" s="2"/>
      <c r="GA1394" s="2" t="s">
        <v>3</v>
      </c>
      <c r="GB1394" s="2"/>
      <c r="GC1394" s="2"/>
      <c r="GD1394" s="2">
        <v>1</v>
      </c>
      <c r="GE1394" s="2"/>
      <c r="GF1394" s="2">
        <v>939905489</v>
      </c>
      <c r="GG1394" s="2">
        <v>2</v>
      </c>
      <c r="GH1394" s="2">
        <v>1</v>
      </c>
      <c r="GI1394" s="2">
        <v>2</v>
      </c>
      <c r="GJ1394" s="2">
        <v>0</v>
      </c>
      <c r="GK1394" s="2">
        <v>0</v>
      </c>
      <c r="GL1394" s="2">
        <f t="shared" si="1470"/>
        <v>0</v>
      </c>
      <c r="GM1394" s="2">
        <f t="shared" si="1471"/>
        <v>89.05</v>
      </c>
      <c r="GN1394" s="2">
        <f t="shared" si="1472"/>
        <v>89.05</v>
      </c>
      <c r="GO1394" s="2">
        <f t="shared" si="1473"/>
        <v>0</v>
      </c>
      <c r="GP1394" s="2">
        <f t="shared" si="1474"/>
        <v>0</v>
      </c>
      <c r="GQ1394" s="2"/>
      <c r="GR1394" s="2">
        <v>0</v>
      </c>
      <c r="GS1394" s="2">
        <v>3</v>
      </c>
      <c r="GT1394" s="2">
        <v>0</v>
      </c>
      <c r="GU1394" s="2" t="s">
        <v>3</v>
      </c>
      <c r="GV1394" s="2">
        <f t="shared" si="1475"/>
        <v>0</v>
      </c>
      <c r="GW1394" s="2">
        <v>1</v>
      </c>
      <c r="GX1394" s="2">
        <f t="shared" si="1476"/>
        <v>0</v>
      </c>
      <c r="GY1394" s="2"/>
      <c r="GZ1394" s="2"/>
      <c r="HA1394" s="2">
        <v>0</v>
      </c>
      <c r="HB1394" s="2">
        <v>0</v>
      </c>
      <c r="HC1394" s="2">
        <f t="shared" si="1477"/>
        <v>0</v>
      </c>
      <c r="HD1394" s="2"/>
      <c r="HE1394" s="2" t="s">
        <v>3</v>
      </c>
      <c r="HF1394" s="2" t="s">
        <v>3</v>
      </c>
      <c r="HG1394" s="2"/>
      <c r="HH1394" s="2"/>
      <c r="HI1394" s="2"/>
      <c r="HJ1394" s="2"/>
      <c r="HK1394" s="2"/>
      <c r="HL1394" s="2"/>
      <c r="HM1394" s="2" t="s">
        <v>3</v>
      </c>
      <c r="HN1394" s="2" t="s">
        <v>3</v>
      </c>
      <c r="HO1394" s="2" t="s">
        <v>3</v>
      </c>
      <c r="HP1394" s="2" t="s">
        <v>3</v>
      </c>
      <c r="HQ1394" s="2" t="s">
        <v>3</v>
      </c>
      <c r="HR1394" s="2"/>
      <c r="HS1394" s="2">
        <v>0</v>
      </c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>
        <v>0</v>
      </c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</row>
    <row r="1395" spans="1:255" x14ac:dyDescent="0.25">
      <c r="A1395">
        <v>17</v>
      </c>
      <c r="B1395">
        <v>1</v>
      </c>
      <c r="C1395">
        <f>ROW(SmtRes!A1542)</f>
        <v>1542</v>
      </c>
      <c r="D1395">
        <f>ROW(EtalonRes!A1482)</f>
        <v>1482</v>
      </c>
      <c r="E1395" t="s">
        <v>681</v>
      </c>
      <c r="F1395" t="s">
        <v>409</v>
      </c>
      <c r="G1395" t="s">
        <v>410</v>
      </c>
      <c r="H1395" t="s">
        <v>258</v>
      </c>
      <c r="I1395">
        <v>7.0000000000000007E-2</v>
      </c>
      <c r="J1395">
        <v>0</v>
      </c>
      <c r="K1395">
        <v>7.0000000000000007E-2</v>
      </c>
      <c r="O1395">
        <f t="shared" si="1446"/>
        <v>1321.11</v>
      </c>
      <c r="P1395">
        <f t="shared" si="1447"/>
        <v>223.63</v>
      </c>
      <c r="Q1395">
        <f>(ROUND((ROUND((((ET1395*1.25*1.1))*AV1395*I1395),2)*BB1395),2)+ROUND((ROUND(((AE1395-((EU1395*1.25*1.1)))*AV1395*I1395),2)*BS1395),2))</f>
        <v>50.22</v>
      </c>
      <c r="R1395">
        <f t="shared" si="1448"/>
        <v>20.56</v>
      </c>
      <c r="S1395">
        <f t="shared" si="1449"/>
        <v>1047.26</v>
      </c>
      <c r="T1395">
        <f t="shared" si="1450"/>
        <v>0</v>
      </c>
      <c r="U1395">
        <f t="shared" si="1451"/>
        <v>1.6845743145000003</v>
      </c>
      <c r="V1395">
        <f t="shared" si="1452"/>
        <v>0</v>
      </c>
      <c r="W1395">
        <f t="shared" si="1453"/>
        <v>0</v>
      </c>
      <c r="X1395">
        <f t="shared" si="1454"/>
        <v>929</v>
      </c>
      <c r="Y1395">
        <f t="shared" si="1455"/>
        <v>501.88</v>
      </c>
      <c r="AA1395">
        <v>56481267</v>
      </c>
      <c r="AB1395">
        <f t="shared" si="1456"/>
        <v>819.30690000000004</v>
      </c>
      <c r="AC1395">
        <f t="shared" si="1457"/>
        <v>472.83</v>
      </c>
      <c r="AD1395">
        <f>ROUND(((((ET1395*1.25*1.1))-((EU1395*1.25*1.1)))+AE1395),6)</f>
        <v>47.671250000000001</v>
      </c>
      <c r="AE1395">
        <f>ROUND(((EU1395*1.25*1.1)),6)</f>
        <v>5.8987499999999997</v>
      </c>
      <c r="AF1395">
        <f>ROUND(((EV1395*1.15*1.1)),6)</f>
        <v>298.80565000000001</v>
      </c>
      <c r="AG1395">
        <f t="shared" si="1458"/>
        <v>0</v>
      </c>
      <c r="AH1395">
        <f>((EW1395*1.15*1.1))</f>
        <v>22.985050000000005</v>
      </c>
      <c r="AI1395">
        <f>((EX1395*1.25*1.1))</f>
        <v>0</v>
      </c>
      <c r="AJ1395">
        <f t="shared" si="1459"/>
        <v>0</v>
      </c>
      <c r="AK1395">
        <v>743.71</v>
      </c>
      <c r="AL1395">
        <v>472.83</v>
      </c>
      <c r="AM1395">
        <v>34.67</v>
      </c>
      <c r="AN1395">
        <v>4.29</v>
      </c>
      <c r="AO1395">
        <v>236.21</v>
      </c>
      <c r="AP1395">
        <v>0</v>
      </c>
      <c r="AQ1395">
        <v>18.170000000000002</v>
      </c>
      <c r="AR1395">
        <v>0</v>
      </c>
      <c r="AS1395">
        <v>0</v>
      </c>
      <c r="AT1395">
        <v>87</v>
      </c>
      <c r="AU1395">
        <v>47</v>
      </c>
      <c r="AV1395">
        <v>1.0469999999999999</v>
      </c>
      <c r="AW1395">
        <v>1.0189999999999999</v>
      </c>
      <c r="AZ1395">
        <v>1</v>
      </c>
      <c r="BA1395">
        <v>47.82</v>
      </c>
      <c r="BB1395">
        <v>14.39</v>
      </c>
      <c r="BC1395">
        <v>6.63</v>
      </c>
      <c r="BD1395" t="s">
        <v>3</v>
      </c>
      <c r="BE1395" t="s">
        <v>3</v>
      </c>
      <c r="BF1395" t="s">
        <v>3</v>
      </c>
      <c r="BG1395" t="s">
        <v>3</v>
      </c>
      <c r="BH1395">
        <v>0</v>
      </c>
      <c r="BI1395">
        <v>1</v>
      </c>
      <c r="BJ1395" t="s">
        <v>411</v>
      </c>
      <c r="BM1395">
        <v>29</v>
      </c>
      <c r="BN1395">
        <v>0</v>
      </c>
      <c r="BO1395" t="s">
        <v>409</v>
      </c>
      <c r="BP1395">
        <v>1</v>
      </c>
      <c r="BQ1395">
        <v>30</v>
      </c>
      <c r="BR1395">
        <v>0</v>
      </c>
      <c r="BS1395">
        <v>47.82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 t="s">
        <v>3</v>
      </c>
      <c r="BZ1395">
        <v>87</v>
      </c>
      <c r="CA1395">
        <v>47</v>
      </c>
      <c r="CB1395" t="s">
        <v>3</v>
      </c>
      <c r="CE1395">
        <v>30</v>
      </c>
      <c r="CF1395">
        <v>0</v>
      </c>
      <c r="CG1395">
        <v>0</v>
      </c>
      <c r="CM1395">
        <v>0</v>
      </c>
      <c r="CN1395" t="s">
        <v>3</v>
      </c>
      <c r="CO1395">
        <v>0</v>
      </c>
      <c r="CP1395">
        <f t="shared" si="1460"/>
        <v>1321.1100000000001</v>
      </c>
      <c r="CQ1395">
        <f t="shared" si="1461"/>
        <v>3194.4</v>
      </c>
      <c r="CR1395">
        <f>(ROUND((ROUND((((ET1395*1.25*1.1))*AV1395*1),2)*BB1395),2)+ROUND((ROUND(((AE1395-((EU1395*1.25*1.1)))*AV1395*1),2)*BS1395),2))</f>
        <v>718.2</v>
      </c>
      <c r="CS1395">
        <f t="shared" si="1462"/>
        <v>295.52999999999997</v>
      </c>
      <c r="CT1395">
        <f t="shared" si="1463"/>
        <v>14960.49</v>
      </c>
      <c r="CU1395">
        <f t="shared" si="1464"/>
        <v>0</v>
      </c>
      <c r="CV1395">
        <f t="shared" si="1465"/>
        <v>24.065347350000003</v>
      </c>
      <c r="CW1395">
        <f t="shared" si="1466"/>
        <v>0</v>
      </c>
      <c r="CX1395">
        <f t="shared" si="1467"/>
        <v>0</v>
      </c>
      <c r="CY1395">
        <f t="shared" si="1468"/>
        <v>929.00339999999994</v>
      </c>
      <c r="CZ1395">
        <f t="shared" si="1469"/>
        <v>501.87539999999996</v>
      </c>
      <c r="DC1395" t="s">
        <v>3</v>
      </c>
      <c r="DD1395" t="s">
        <v>3</v>
      </c>
      <c r="DE1395" t="s">
        <v>165</v>
      </c>
      <c r="DF1395" t="s">
        <v>165</v>
      </c>
      <c r="DG1395" t="s">
        <v>166</v>
      </c>
      <c r="DH1395" t="s">
        <v>3</v>
      </c>
      <c r="DI1395" t="s">
        <v>166</v>
      </c>
      <c r="DJ1395" t="s">
        <v>165</v>
      </c>
      <c r="DK1395" t="s">
        <v>3</v>
      </c>
      <c r="DL1395" t="s">
        <v>3</v>
      </c>
      <c r="DM1395" t="s">
        <v>3</v>
      </c>
      <c r="DN1395">
        <v>0</v>
      </c>
      <c r="DO1395">
        <v>0</v>
      </c>
      <c r="DP1395">
        <v>1</v>
      </c>
      <c r="DQ1395">
        <v>1</v>
      </c>
      <c r="DU1395">
        <v>1013</v>
      </c>
      <c r="DV1395" t="s">
        <v>258</v>
      </c>
      <c r="DW1395" t="s">
        <v>258</v>
      </c>
      <c r="DX1395">
        <v>1</v>
      </c>
      <c r="DZ1395" t="s">
        <v>3</v>
      </c>
      <c r="EA1395" t="s">
        <v>3</v>
      </c>
      <c r="EB1395" t="s">
        <v>3</v>
      </c>
      <c r="EC1395" t="s">
        <v>3</v>
      </c>
      <c r="EE1395">
        <v>55586465</v>
      </c>
      <c r="EF1395">
        <v>30</v>
      </c>
      <c r="EG1395" t="s">
        <v>117</v>
      </c>
      <c r="EH1395">
        <v>0</v>
      </c>
      <c r="EI1395" t="s">
        <v>3</v>
      </c>
      <c r="EJ1395">
        <v>1</v>
      </c>
      <c r="EK1395">
        <v>29</v>
      </c>
      <c r="EL1395" t="s">
        <v>412</v>
      </c>
      <c r="EM1395" t="s">
        <v>413</v>
      </c>
      <c r="EO1395" t="s">
        <v>52</v>
      </c>
      <c r="EQ1395">
        <v>0</v>
      </c>
      <c r="ER1395">
        <v>743.71</v>
      </c>
      <c r="ES1395">
        <v>472.83</v>
      </c>
      <c r="ET1395">
        <v>34.67</v>
      </c>
      <c r="EU1395">
        <v>4.29</v>
      </c>
      <c r="EV1395">
        <v>236.21</v>
      </c>
      <c r="EW1395">
        <v>18.170000000000002</v>
      </c>
      <c r="EX1395">
        <v>0</v>
      </c>
      <c r="EY1395">
        <v>0</v>
      </c>
      <c r="FQ1395">
        <v>0</v>
      </c>
      <c r="FR1395">
        <v>0</v>
      </c>
      <c r="FS1395">
        <v>0</v>
      </c>
      <c r="FX1395">
        <v>87</v>
      </c>
      <c r="FY1395">
        <v>47</v>
      </c>
      <c r="GA1395" t="s">
        <v>3</v>
      </c>
      <c r="GD1395">
        <v>1</v>
      </c>
      <c r="GF1395">
        <v>939905489</v>
      </c>
      <c r="GG1395">
        <v>2</v>
      </c>
      <c r="GH1395">
        <v>1</v>
      </c>
      <c r="GI1395">
        <v>2</v>
      </c>
      <c r="GJ1395">
        <v>0</v>
      </c>
      <c r="GK1395">
        <v>0</v>
      </c>
      <c r="GL1395">
        <f t="shared" si="1470"/>
        <v>0</v>
      </c>
      <c r="GM1395">
        <f t="shared" si="1471"/>
        <v>2751.99</v>
      </c>
      <c r="GN1395">
        <f t="shared" si="1472"/>
        <v>2751.99</v>
      </c>
      <c r="GO1395">
        <f t="shared" si="1473"/>
        <v>0</v>
      </c>
      <c r="GP1395">
        <f t="shared" si="1474"/>
        <v>0</v>
      </c>
      <c r="GR1395">
        <v>0</v>
      </c>
      <c r="GS1395">
        <v>3</v>
      </c>
      <c r="GT1395">
        <v>0</v>
      </c>
      <c r="GU1395" t="s">
        <v>3</v>
      </c>
      <c r="GV1395">
        <f t="shared" si="1475"/>
        <v>0</v>
      </c>
      <c r="GW1395">
        <v>1</v>
      </c>
      <c r="GX1395">
        <f t="shared" si="1476"/>
        <v>0</v>
      </c>
      <c r="HA1395">
        <v>0</v>
      </c>
      <c r="HB1395">
        <v>0</v>
      </c>
      <c r="HC1395">
        <f t="shared" si="1477"/>
        <v>0</v>
      </c>
      <c r="HE1395" t="s">
        <v>3</v>
      </c>
      <c r="HF1395" t="s">
        <v>3</v>
      </c>
      <c r="HM1395" t="s">
        <v>3</v>
      </c>
      <c r="HN1395" t="s">
        <v>3</v>
      </c>
      <c r="HO1395" t="s">
        <v>3</v>
      </c>
      <c r="HP1395" t="s">
        <v>3</v>
      </c>
      <c r="HQ1395" t="s">
        <v>3</v>
      </c>
      <c r="HS1395">
        <v>0</v>
      </c>
      <c r="IK1395">
        <v>0</v>
      </c>
    </row>
    <row r="1396" spans="1:255" x14ac:dyDescent="0.25">
      <c r="A1396" s="2">
        <v>18</v>
      </c>
      <c r="B1396" s="2">
        <v>1</v>
      </c>
      <c r="C1396" s="2">
        <v>1533</v>
      </c>
      <c r="D1396" s="2"/>
      <c r="E1396" s="2" t="s">
        <v>682</v>
      </c>
      <c r="F1396" s="2" t="s">
        <v>415</v>
      </c>
      <c r="G1396" s="2" t="s">
        <v>416</v>
      </c>
      <c r="H1396" s="2" t="s">
        <v>158</v>
      </c>
      <c r="I1396" s="2">
        <f>I1394*J1396</f>
        <v>6.8599999999999994E-2</v>
      </c>
      <c r="J1396" s="2">
        <v>0.97999999999999987</v>
      </c>
      <c r="K1396" s="2">
        <v>0.98</v>
      </c>
      <c r="L1396" s="2"/>
      <c r="M1396" s="2"/>
      <c r="N1396" s="2"/>
      <c r="O1396" s="2">
        <f t="shared" si="1446"/>
        <v>127.31</v>
      </c>
      <c r="P1396" s="2">
        <f t="shared" si="1447"/>
        <v>127.31</v>
      </c>
      <c r="Q1396" s="2">
        <f>(ROUND((ROUND(((ET1396)*AV1396*I1396),2)*BB1396),2)+ROUND((ROUND(((AE1396-(EU1396))*AV1396*I1396),2)*BS1396),2))</f>
        <v>0</v>
      </c>
      <c r="R1396" s="2">
        <f t="shared" si="1448"/>
        <v>0</v>
      </c>
      <c r="S1396" s="2">
        <f t="shared" si="1449"/>
        <v>0</v>
      </c>
      <c r="T1396" s="2">
        <f t="shared" si="1450"/>
        <v>0</v>
      </c>
      <c r="U1396" s="2">
        <f t="shared" si="1451"/>
        <v>0</v>
      </c>
      <c r="V1396" s="2">
        <f t="shared" si="1452"/>
        <v>0</v>
      </c>
      <c r="W1396" s="2">
        <f t="shared" si="1453"/>
        <v>0</v>
      </c>
      <c r="X1396" s="2">
        <f t="shared" si="1454"/>
        <v>0</v>
      </c>
      <c r="Y1396" s="2">
        <f t="shared" si="1455"/>
        <v>0</v>
      </c>
      <c r="Z1396" s="2"/>
      <c r="AA1396" s="2">
        <v>56481265</v>
      </c>
      <c r="AB1396" s="2">
        <f t="shared" si="1456"/>
        <v>1821.25</v>
      </c>
      <c r="AC1396" s="2">
        <f t="shared" si="1457"/>
        <v>1821.25</v>
      </c>
      <c r="AD1396" s="2">
        <f>ROUND((((ET1396)-(EU1396))+AE1396),6)</f>
        <v>0</v>
      </c>
      <c r="AE1396" s="2">
        <f>ROUND((EU1396),6)</f>
        <v>0</v>
      </c>
      <c r="AF1396" s="2">
        <f>ROUND((EV1396),6)</f>
        <v>0</v>
      </c>
      <c r="AG1396" s="2">
        <f t="shared" si="1458"/>
        <v>0</v>
      </c>
      <c r="AH1396" s="2">
        <f>(EW1396)</f>
        <v>0</v>
      </c>
      <c r="AI1396" s="2">
        <f>(EX1396)</f>
        <v>0</v>
      </c>
      <c r="AJ1396" s="2">
        <f t="shared" si="1459"/>
        <v>0</v>
      </c>
      <c r="AK1396" s="2">
        <v>1821.25</v>
      </c>
      <c r="AL1396" s="2">
        <v>1821.25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87</v>
      </c>
      <c r="AU1396" s="2">
        <v>47</v>
      </c>
      <c r="AV1396" s="2">
        <v>1</v>
      </c>
      <c r="AW1396" s="2">
        <v>1.0189999999999999</v>
      </c>
      <c r="AX1396" s="2"/>
      <c r="AY1396" s="2"/>
      <c r="AZ1396" s="2">
        <v>1</v>
      </c>
      <c r="BA1396" s="2">
        <v>1</v>
      </c>
      <c r="BB1396" s="2">
        <v>1</v>
      </c>
      <c r="BC1396" s="2">
        <v>1</v>
      </c>
      <c r="BD1396" s="2" t="s">
        <v>3</v>
      </c>
      <c r="BE1396" s="2" t="s">
        <v>3</v>
      </c>
      <c r="BF1396" s="2" t="s">
        <v>3</v>
      </c>
      <c r="BG1396" s="2" t="s">
        <v>3</v>
      </c>
      <c r="BH1396" s="2">
        <v>3</v>
      </c>
      <c r="BI1396" s="2">
        <v>1</v>
      </c>
      <c r="BJ1396" s="2" t="s">
        <v>417</v>
      </c>
      <c r="BK1396" s="2"/>
      <c r="BL1396" s="2"/>
      <c r="BM1396" s="2">
        <v>29</v>
      </c>
      <c r="BN1396" s="2">
        <v>0</v>
      </c>
      <c r="BO1396" s="2" t="s">
        <v>3</v>
      </c>
      <c r="BP1396" s="2">
        <v>0</v>
      </c>
      <c r="BQ1396" s="2">
        <v>30</v>
      </c>
      <c r="BR1396" s="2">
        <v>0</v>
      </c>
      <c r="BS1396" s="2">
        <v>1</v>
      </c>
      <c r="BT1396" s="2">
        <v>1</v>
      </c>
      <c r="BU1396" s="2">
        <v>1</v>
      </c>
      <c r="BV1396" s="2">
        <v>1</v>
      </c>
      <c r="BW1396" s="2">
        <v>1</v>
      </c>
      <c r="BX1396" s="2">
        <v>1</v>
      </c>
      <c r="BY1396" s="2" t="s">
        <v>3</v>
      </c>
      <c r="BZ1396" s="2">
        <v>87</v>
      </c>
      <c r="CA1396" s="2">
        <v>47</v>
      </c>
      <c r="CB1396" s="2" t="s">
        <v>3</v>
      </c>
      <c r="CC1396" s="2"/>
      <c r="CD1396" s="2"/>
      <c r="CE1396" s="2">
        <v>30</v>
      </c>
      <c r="CF1396" s="2">
        <v>0</v>
      </c>
      <c r="CG1396" s="2">
        <v>0</v>
      </c>
      <c r="CH1396" s="2"/>
      <c r="CI1396" s="2"/>
      <c r="CJ1396" s="2"/>
      <c r="CK1396" s="2"/>
      <c r="CL1396" s="2"/>
      <c r="CM1396" s="2">
        <v>0</v>
      </c>
      <c r="CN1396" s="2" t="s">
        <v>3</v>
      </c>
      <c r="CO1396" s="2">
        <v>0</v>
      </c>
      <c r="CP1396" s="2">
        <f t="shared" si="1460"/>
        <v>127.31</v>
      </c>
      <c r="CQ1396" s="2">
        <f t="shared" si="1461"/>
        <v>1855.85</v>
      </c>
      <c r="CR1396" s="2">
        <f>(ROUND((ROUND(((ET1396)*AV1396*1),2)*BB1396),2)+ROUND((ROUND(((AE1396-(EU1396))*AV1396*1),2)*BS1396),2))</f>
        <v>0</v>
      </c>
      <c r="CS1396" s="2">
        <f t="shared" si="1462"/>
        <v>0</v>
      </c>
      <c r="CT1396" s="2">
        <f t="shared" si="1463"/>
        <v>0</v>
      </c>
      <c r="CU1396" s="2">
        <f t="shared" si="1464"/>
        <v>0</v>
      </c>
      <c r="CV1396" s="2">
        <f t="shared" si="1465"/>
        <v>0</v>
      </c>
      <c r="CW1396" s="2">
        <f t="shared" si="1466"/>
        <v>0</v>
      </c>
      <c r="CX1396" s="2">
        <f t="shared" si="1467"/>
        <v>0</v>
      </c>
      <c r="CY1396" s="2">
        <f t="shared" si="1468"/>
        <v>0</v>
      </c>
      <c r="CZ1396" s="2">
        <f t="shared" si="1469"/>
        <v>0</v>
      </c>
      <c r="DA1396" s="2"/>
      <c r="DB1396" s="2"/>
      <c r="DC1396" s="2" t="s">
        <v>3</v>
      </c>
      <c r="DD1396" s="2" t="s">
        <v>3</v>
      </c>
      <c r="DE1396" s="2" t="s">
        <v>3</v>
      </c>
      <c r="DF1396" s="2" t="s">
        <v>3</v>
      </c>
      <c r="DG1396" s="2" t="s">
        <v>3</v>
      </c>
      <c r="DH1396" s="2" t="s">
        <v>3</v>
      </c>
      <c r="DI1396" s="2" t="s">
        <v>3</v>
      </c>
      <c r="DJ1396" s="2" t="s">
        <v>3</v>
      </c>
      <c r="DK1396" s="2" t="s">
        <v>3</v>
      </c>
      <c r="DL1396" s="2" t="s">
        <v>3</v>
      </c>
      <c r="DM1396" s="2" t="s">
        <v>3</v>
      </c>
      <c r="DN1396" s="2">
        <v>0</v>
      </c>
      <c r="DO1396" s="2">
        <v>0</v>
      </c>
      <c r="DP1396" s="2">
        <v>1</v>
      </c>
      <c r="DQ1396" s="2">
        <v>1</v>
      </c>
      <c r="DR1396" s="2"/>
      <c r="DS1396" s="2"/>
      <c r="DT1396" s="2"/>
      <c r="DU1396" s="2">
        <v>1007</v>
      </c>
      <c r="DV1396" s="2" t="s">
        <v>158</v>
      </c>
      <c r="DW1396" s="2" t="s">
        <v>158</v>
      </c>
      <c r="DX1396" s="2">
        <v>1</v>
      </c>
      <c r="DY1396" s="2"/>
      <c r="DZ1396" s="2" t="s">
        <v>3</v>
      </c>
      <c r="EA1396" s="2" t="s">
        <v>3</v>
      </c>
      <c r="EB1396" s="2" t="s">
        <v>3</v>
      </c>
      <c r="EC1396" s="2" t="s">
        <v>3</v>
      </c>
      <c r="ED1396" s="2"/>
      <c r="EE1396" s="2">
        <v>55586465</v>
      </c>
      <c r="EF1396" s="2">
        <v>30</v>
      </c>
      <c r="EG1396" s="2" t="s">
        <v>117</v>
      </c>
      <c r="EH1396" s="2">
        <v>0</v>
      </c>
      <c r="EI1396" s="2" t="s">
        <v>3</v>
      </c>
      <c r="EJ1396" s="2">
        <v>1</v>
      </c>
      <c r="EK1396" s="2">
        <v>29</v>
      </c>
      <c r="EL1396" s="2" t="s">
        <v>412</v>
      </c>
      <c r="EM1396" s="2" t="s">
        <v>413</v>
      </c>
      <c r="EN1396" s="2"/>
      <c r="EO1396" s="2" t="s">
        <v>3</v>
      </c>
      <c r="EP1396" s="2"/>
      <c r="EQ1396" s="2">
        <v>0</v>
      </c>
      <c r="ER1396" s="2">
        <v>1821.25</v>
      </c>
      <c r="ES1396" s="2">
        <v>1821.25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>
        <v>0</v>
      </c>
      <c r="FR1396" s="2">
        <v>0</v>
      </c>
      <c r="FS1396" s="2">
        <v>0</v>
      </c>
      <c r="FT1396" s="2"/>
      <c r="FU1396" s="2"/>
      <c r="FV1396" s="2"/>
      <c r="FW1396" s="2"/>
      <c r="FX1396" s="2">
        <v>87</v>
      </c>
      <c r="FY1396" s="2">
        <v>47</v>
      </c>
      <c r="FZ1396" s="2"/>
      <c r="GA1396" s="2" t="s">
        <v>3</v>
      </c>
      <c r="GB1396" s="2"/>
      <c r="GC1396" s="2"/>
      <c r="GD1396" s="2">
        <v>1</v>
      </c>
      <c r="GE1396" s="2"/>
      <c r="GF1396" s="2">
        <v>-482484867</v>
      </c>
      <c r="GG1396" s="2">
        <v>2</v>
      </c>
      <c r="GH1396" s="2">
        <v>1</v>
      </c>
      <c r="GI1396" s="2">
        <v>-2</v>
      </c>
      <c r="GJ1396" s="2">
        <v>0</v>
      </c>
      <c r="GK1396" s="2">
        <v>0</v>
      </c>
      <c r="GL1396" s="2">
        <f t="shared" si="1470"/>
        <v>0</v>
      </c>
      <c r="GM1396" s="2">
        <f t="shared" si="1471"/>
        <v>127.31</v>
      </c>
      <c r="GN1396" s="2">
        <f t="shared" si="1472"/>
        <v>127.31</v>
      </c>
      <c r="GO1396" s="2">
        <f t="shared" si="1473"/>
        <v>0</v>
      </c>
      <c r="GP1396" s="2">
        <f t="shared" si="1474"/>
        <v>0</v>
      </c>
      <c r="GQ1396" s="2"/>
      <c r="GR1396" s="2">
        <v>0</v>
      </c>
      <c r="GS1396" s="2">
        <v>3</v>
      </c>
      <c r="GT1396" s="2">
        <v>0</v>
      </c>
      <c r="GU1396" s="2" t="s">
        <v>3</v>
      </c>
      <c r="GV1396" s="2">
        <f t="shared" si="1475"/>
        <v>0</v>
      </c>
      <c r="GW1396" s="2">
        <v>1</v>
      </c>
      <c r="GX1396" s="2">
        <f t="shared" si="1476"/>
        <v>0</v>
      </c>
      <c r="GY1396" s="2"/>
      <c r="GZ1396" s="2"/>
      <c r="HA1396" s="2">
        <v>0</v>
      </c>
      <c r="HB1396" s="2">
        <v>0</v>
      </c>
      <c r="HC1396" s="2">
        <f t="shared" si="1477"/>
        <v>0</v>
      </c>
      <c r="HD1396" s="2"/>
      <c r="HE1396" s="2" t="s">
        <v>3</v>
      </c>
      <c r="HF1396" s="2" t="s">
        <v>3</v>
      </c>
      <c r="HG1396" s="2"/>
      <c r="HH1396" s="2"/>
      <c r="HI1396" s="2"/>
      <c r="HJ1396" s="2"/>
      <c r="HK1396" s="2"/>
      <c r="HL1396" s="2"/>
      <c r="HM1396" s="2" t="s">
        <v>3</v>
      </c>
      <c r="HN1396" s="2" t="s">
        <v>3</v>
      </c>
      <c r="HO1396" s="2" t="s">
        <v>3</v>
      </c>
      <c r="HP1396" s="2" t="s">
        <v>3</v>
      </c>
      <c r="HQ1396" s="2" t="s">
        <v>3</v>
      </c>
      <c r="HR1396" s="2"/>
      <c r="HS1396" s="2">
        <v>0</v>
      </c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>
        <v>0</v>
      </c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</row>
    <row r="1397" spans="1:255" x14ac:dyDescent="0.25">
      <c r="A1397">
        <v>18</v>
      </c>
      <c r="B1397">
        <v>1</v>
      </c>
      <c r="C1397">
        <v>1542</v>
      </c>
      <c r="E1397" t="s">
        <v>682</v>
      </c>
      <c r="F1397" t="s">
        <v>415</v>
      </c>
      <c r="G1397" t="s">
        <v>416</v>
      </c>
      <c r="H1397" t="s">
        <v>158</v>
      </c>
      <c r="I1397">
        <f>I1395*J1397</f>
        <v>6.8599999999999994E-2</v>
      </c>
      <c r="J1397">
        <v>0.97999999999999987</v>
      </c>
      <c r="K1397">
        <v>0.98</v>
      </c>
      <c r="O1397">
        <f t="shared" si="1446"/>
        <v>558.89</v>
      </c>
      <c r="P1397">
        <f t="shared" si="1447"/>
        <v>558.89</v>
      </c>
      <c r="Q1397">
        <f>(ROUND((ROUND(((ET1397)*AV1397*I1397),2)*BB1397),2)+ROUND((ROUND(((AE1397-(EU1397))*AV1397*I1397),2)*BS1397),2))</f>
        <v>0</v>
      </c>
      <c r="R1397">
        <f t="shared" si="1448"/>
        <v>0</v>
      </c>
      <c r="S1397">
        <f t="shared" si="1449"/>
        <v>0</v>
      </c>
      <c r="T1397">
        <f t="shared" si="1450"/>
        <v>0</v>
      </c>
      <c r="U1397">
        <f t="shared" si="1451"/>
        <v>0</v>
      </c>
      <c r="V1397">
        <f t="shared" si="1452"/>
        <v>0</v>
      </c>
      <c r="W1397">
        <f t="shared" si="1453"/>
        <v>0</v>
      </c>
      <c r="X1397">
        <f t="shared" si="1454"/>
        <v>0</v>
      </c>
      <c r="Y1397">
        <f t="shared" si="1455"/>
        <v>0</v>
      </c>
      <c r="AA1397">
        <v>56481267</v>
      </c>
      <c r="AB1397">
        <f t="shared" si="1456"/>
        <v>1821.25</v>
      </c>
      <c r="AC1397">
        <f t="shared" si="1457"/>
        <v>1821.25</v>
      </c>
      <c r="AD1397">
        <f>ROUND((((ET1397)-(EU1397))+AE1397),6)</f>
        <v>0</v>
      </c>
      <c r="AE1397">
        <f>ROUND((EU1397),6)</f>
        <v>0</v>
      </c>
      <c r="AF1397">
        <f>ROUND((EV1397),6)</f>
        <v>0</v>
      </c>
      <c r="AG1397">
        <f t="shared" si="1458"/>
        <v>0</v>
      </c>
      <c r="AH1397">
        <f>(EW1397)</f>
        <v>0</v>
      </c>
      <c r="AI1397">
        <f>(EX1397)</f>
        <v>0</v>
      </c>
      <c r="AJ1397">
        <f t="shared" si="1459"/>
        <v>0</v>
      </c>
      <c r="AK1397">
        <v>1821.25</v>
      </c>
      <c r="AL1397">
        <v>1821.25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87</v>
      </c>
      <c r="AU1397">
        <v>47</v>
      </c>
      <c r="AV1397">
        <v>1</v>
      </c>
      <c r="AW1397">
        <v>1.0189999999999999</v>
      </c>
      <c r="AZ1397">
        <v>1</v>
      </c>
      <c r="BA1397">
        <v>1</v>
      </c>
      <c r="BB1397">
        <v>1</v>
      </c>
      <c r="BC1397">
        <v>4.3899999999999997</v>
      </c>
      <c r="BD1397" t="s">
        <v>3</v>
      </c>
      <c r="BE1397" t="s">
        <v>3</v>
      </c>
      <c r="BF1397" t="s">
        <v>3</v>
      </c>
      <c r="BG1397" t="s">
        <v>3</v>
      </c>
      <c r="BH1397">
        <v>3</v>
      </c>
      <c r="BI1397">
        <v>1</v>
      </c>
      <c r="BJ1397" t="s">
        <v>417</v>
      </c>
      <c r="BM1397">
        <v>29</v>
      </c>
      <c r="BN1397">
        <v>0</v>
      </c>
      <c r="BO1397" t="s">
        <v>415</v>
      </c>
      <c r="BP1397">
        <v>1</v>
      </c>
      <c r="BQ1397">
        <v>30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 t="s">
        <v>3</v>
      </c>
      <c r="BZ1397">
        <v>87</v>
      </c>
      <c r="CA1397">
        <v>47</v>
      </c>
      <c r="CB1397" t="s">
        <v>3</v>
      </c>
      <c r="CE1397">
        <v>30</v>
      </c>
      <c r="CF1397">
        <v>0</v>
      </c>
      <c r="CG1397">
        <v>0</v>
      </c>
      <c r="CM1397">
        <v>0</v>
      </c>
      <c r="CN1397" t="s">
        <v>3</v>
      </c>
      <c r="CO1397">
        <v>0</v>
      </c>
      <c r="CP1397">
        <f t="shared" si="1460"/>
        <v>558.89</v>
      </c>
      <c r="CQ1397">
        <f t="shared" si="1461"/>
        <v>8147.18</v>
      </c>
      <c r="CR1397">
        <f>(ROUND((ROUND(((ET1397)*AV1397*1),2)*BB1397),2)+ROUND((ROUND(((AE1397-(EU1397))*AV1397*1),2)*BS1397),2))</f>
        <v>0</v>
      </c>
      <c r="CS1397">
        <f t="shared" si="1462"/>
        <v>0</v>
      </c>
      <c r="CT1397">
        <f t="shared" si="1463"/>
        <v>0</v>
      </c>
      <c r="CU1397">
        <f t="shared" si="1464"/>
        <v>0</v>
      </c>
      <c r="CV1397">
        <f t="shared" si="1465"/>
        <v>0</v>
      </c>
      <c r="CW1397">
        <f t="shared" si="1466"/>
        <v>0</v>
      </c>
      <c r="CX1397">
        <f t="shared" si="1467"/>
        <v>0</v>
      </c>
      <c r="CY1397">
        <f t="shared" si="1468"/>
        <v>0</v>
      </c>
      <c r="CZ1397">
        <f t="shared" si="1469"/>
        <v>0</v>
      </c>
      <c r="DC1397" t="s">
        <v>3</v>
      </c>
      <c r="DD1397" t="s">
        <v>3</v>
      </c>
      <c r="DE1397" t="s">
        <v>3</v>
      </c>
      <c r="DF1397" t="s">
        <v>3</v>
      </c>
      <c r="DG1397" t="s">
        <v>3</v>
      </c>
      <c r="DH1397" t="s">
        <v>3</v>
      </c>
      <c r="DI1397" t="s">
        <v>3</v>
      </c>
      <c r="DJ1397" t="s">
        <v>3</v>
      </c>
      <c r="DK1397" t="s">
        <v>3</v>
      </c>
      <c r="DL1397" t="s">
        <v>3</v>
      </c>
      <c r="DM1397" t="s">
        <v>3</v>
      </c>
      <c r="DN1397">
        <v>0</v>
      </c>
      <c r="DO1397">
        <v>0</v>
      </c>
      <c r="DP1397">
        <v>1</v>
      </c>
      <c r="DQ1397">
        <v>1</v>
      </c>
      <c r="DU1397">
        <v>1007</v>
      </c>
      <c r="DV1397" t="s">
        <v>158</v>
      </c>
      <c r="DW1397" t="s">
        <v>158</v>
      </c>
      <c r="DX1397">
        <v>1</v>
      </c>
      <c r="DZ1397" t="s">
        <v>3</v>
      </c>
      <c r="EA1397" t="s">
        <v>3</v>
      </c>
      <c r="EB1397" t="s">
        <v>3</v>
      </c>
      <c r="EC1397" t="s">
        <v>3</v>
      </c>
      <c r="EE1397">
        <v>55586465</v>
      </c>
      <c r="EF1397">
        <v>30</v>
      </c>
      <c r="EG1397" t="s">
        <v>117</v>
      </c>
      <c r="EH1397">
        <v>0</v>
      </c>
      <c r="EI1397" t="s">
        <v>3</v>
      </c>
      <c r="EJ1397">
        <v>1</v>
      </c>
      <c r="EK1397">
        <v>29</v>
      </c>
      <c r="EL1397" t="s">
        <v>412</v>
      </c>
      <c r="EM1397" t="s">
        <v>413</v>
      </c>
      <c r="EO1397" t="s">
        <v>3</v>
      </c>
      <c r="EQ1397">
        <v>0</v>
      </c>
      <c r="ER1397">
        <v>1821.25</v>
      </c>
      <c r="ES1397">
        <v>1821.25</v>
      </c>
      <c r="ET1397">
        <v>0</v>
      </c>
      <c r="EU1397">
        <v>0</v>
      </c>
      <c r="EV1397">
        <v>0</v>
      </c>
      <c r="EW1397">
        <v>0</v>
      </c>
      <c r="EX1397">
        <v>0</v>
      </c>
      <c r="FQ1397">
        <v>0</v>
      </c>
      <c r="FR1397">
        <v>0</v>
      </c>
      <c r="FS1397">
        <v>0</v>
      </c>
      <c r="FX1397">
        <v>87</v>
      </c>
      <c r="FY1397">
        <v>47</v>
      </c>
      <c r="GA1397" t="s">
        <v>3</v>
      </c>
      <c r="GD1397">
        <v>1</v>
      </c>
      <c r="GF1397">
        <v>-482484867</v>
      </c>
      <c r="GG1397">
        <v>2</v>
      </c>
      <c r="GH1397">
        <v>1</v>
      </c>
      <c r="GI1397">
        <v>2</v>
      </c>
      <c r="GJ1397">
        <v>0</v>
      </c>
      <c r="GK1397">
        <v>0</v>
      </c>
      <c r="GL1397">
        <f t="shared" si="1470"/>
        <v>0</v>
      </c>
      <c r="GM1397">
        <f t="shared" si="1471"/>
        <v>558.89</v>
      </c>
      <c r="GN1397">
        <f t="shared" si="1472"/>
        <v>558.89</v>
      </c>
      <c r="GO1397">
        <f t="shared" si="1473"/>
        <v>0</v>
      </c>
      <c r="GP1397">
        <f t="shared" si="1474"/>
        <v>0</v>
      </c>
      <c r="GR1397">
        <v>0</v>
      </c>
      <c r="GS1397">
        <v>3</v>
      </c>
      <c r="GT1397">
        <v>0</v>
      </c>
      <c r="GU1397" t="s">
        <v>3</v>
      </c>
      <c r="GV1397">
        <f t="shared" si="1475"/>
        <v>0</v>
      </c>
      <c r="GW1397">
        <v>1</v>
      </c>
      <c r="GX1397">
        <f t="shared" si="1476"/>
        <v>0</v>
      </c>
      <c r="HA1397">
        <v>0</v>
      </c>
      <c r="HB1397">
        <v>0</v>
      </c>
      <c r="HC1397">
        <f t="shared" si="1477"/>
        <v>0</v>
      </c>
      <c r="HE1397" t="s">
        <v>3</v>
      </c>
      <c r="HF1397" t="s">
        <v>3</v>
      </c>
      <c r="HM1397" t="s">
        <v>3</v>
      </c>
      <c r="HN1397" t="s">
        <v>3</v>
      </c>
      <c r="HO1397" t="s">
        <v>3</v>
      </c>
      <c r="HP1397" t="s">
        <v>3</v>
      </c>
      <c r="HQ1397" t="s">
        <v>3</v>
      </c>
      <c r="HS1397">
        <v>0</v>
      </c>
      <c r="IK1397">
        <v>0</v>
      </c>
    </row>
    <row r="1399" spans="1:255" ht="13" x14ac:dyDescent="0.3">
      <c r="A1399" s="3">
        <v>51</v>
      </c>
      <c r="B1399" s="3">
        <f>B1332</f>
        <v>1</v>
      </c>
      <c r="C1399" s="3">
        <f>A1332</f>
        <v>4</v>
      </c>
      <c r="D1399" s="3">
        <f>ROW(A1332)</f>
        <v>1332</v>
      </c>
      <c r="E1399" s="3"/>
      <c r="F1399" s="3" t="str">
        <f>IF(F1332&lt;&gt;"",F1332,"")</f>
        <v/>
      </c>
      <c r="G1399" s="3" t="str">
        <f>IF(G1332&lt;&gt;"",G1332,"")</f>
        <v>Замена вентиляционных шахт в осях Б/1-2 и Б/22-23 (КР-23)</v>
      </c>
      <c r="H1399" s="3">
        <v>0</v>
      </c>
      <c r="I1399" s="3"/>
      <c r="J1399" s="3"/>
      <c r="K1399" s="3"/>
      <c r="L1399" s="3"/>
      <c r="M1399" s="3"/>
      <c r="N1399" s="3"/>
      <c r="O1399" s="3">
        <f t="shared" ref="O1399:T1399" si="1483">ROUND(AB1399,2)</f>
        <v>21876.82</v>
      </c>
      <c r="P1399" s="3">
        <f t="shared" si="1483"/>
        <v>19471.62</v>
      </c>
      <c r="Q1399" s="3">
        <f t="shared" si="1483"/>
        <v>303.27999999999997</v>
      </c>
      <c r="R1399" s="3">
        <f t="shared" si="1483"/>
        <v>9.66</v>
      </c>
      <c r="S1399" s="3">
        <f t="shared" si="1483"/>
        <v>2101.92</v>
      </c>
      <c r="T1399" s="3">
        <f t="shared" si="1483"/>
        <v>0</v>
      </c>
      <c r="U1399" s="3">
        <f>AH1399</f>
        <v>181.88449134899997</v>
      </c>
      <c r="V1399" s="3">
        <f>AI1399</f>
        <v>0</v>
      </c>
      <c r="W1399" s="3">
        <f>ROUND(AJ1399,2)</f>
        <v>0</v>
      </c>
      <c r="X1399" s="3">
        <f>ROUND(AK1399,2)</f>
        <v>1934.04</v>
      </c>
      <c r="Y1399" s="3">
        <f>ROUND(AL1399,2)</f>
        <v>1031.24</v>
      </c>
      <c r="Z1399" s="3"/>
      <c r="AA1399" s="3"/>
      <c r="AB1399" s="3">
        <f>ROUND(SUMIF(AA1336:AA1397,"=56481265",O1336:O1397),2)</f>
        <v>21876.82</v>
      </c>
      <c r="AC1399" s="3">
        <f>ROUND(SUMIF(AA1336:AA1397,"=56481265",P1336:P1397),2)</f>
        <v>19471.62</v>
      </c>
      <c r="AD1399" s="3">
        <f>ROUND(SUMIF(AA1336:AA1397,"=56481265",Q1336:Q1397),2)</f>
        <v>303.27999999999997</v>
      </c>
      <c r="AE1399" s="3">
        <f>ROUND(SUMIF(AA1336:AA1397,"=56481265",R1336:R1397),2)</f>
        <v>9.66</v>
      </c>
      <c r="AF1399" s="3">
        <f>ROUND(SUMIF(AA1336:AA1397,"=56481265",S1336:S1397),2)</f>
        <v>2101.92</v>
      </c>
      <c r="AG1399" s="3">
        <f>ROUND(SUMIF(AA1336:AA1397,"=56481265",T1336:T1397),2)</f>
        <v>0</v>
      </c>
      <c r="AH1399" s="3">
        <f>SUMIF(AA1336:AA1397,"=56481265",U1336:U1397)</f>
        <v>181.88449134899997</v>
      </c>
      <c r="AI1399" s="3">
        <f>SUMIF(AA1336:AA1397,"=56481265",V1336:V1397)</f>
        <v>0</v>
      </c>
      <c r="AJ1399" s="3">
        <f>ROUND(SUMIF(AA1336:AA1397,"=56481265",W1336:W1397),2)</f>
        <v>0</v>
      </c>
      <c r="AK1399" s="3">
        <f>ROUND(SUMIF(AA1336:AA1397,"=56481265",X1336:X1397),2)</f>
        <v>1934.04</v>
      </c>
      <c r="AL1399" s="3">
        <f>ROUND(SUMIF(AA1336:AA1397,"=56481265",Y1336:Y1397),2)</f>
        <v>1031.24</v>
      </c>
      <c r="AM1399" s="3"/>
      <c r="AN1399" s="3"/>
      <c r="AO1399" s="3">
        <f t="shared" ref="AO1399:BD1399" si="1484">ROUND(BX1399,2)</f>
        <v>0</v>
      </c>
      <c r="AP1399" s="3">
        <f t="shared" si="1484"/>
        <v>0</v>
      </c>
      <c r="AQ1399" s="3">
        <f t="shared" si="1484"/>
        <v>0</v>
      </c>
      <c r="AR1399" s="3">
        <f t="shared" si="1484"/>
        <v>24842.1</v>
      </c>
      <c r="AS1399" s="3">
        <f t="shared" si="1484"/>
        <v>24842.1</v>
      </c>
      <c r="AT1399" s="3">
        <f t="shared" si="1484"/>
        <v>0</v>
      </c>
      <c r="AU1399" s="3">
        <f t="shared" si="1484"/>
        <v>0</v>
      </c>
      <c r="AV1399" s="3">
        <f t="shared" si="1484"/>
        <v>19471.62</v>
      </c>
      <c r="AW1399" s="3">
        <f t="shared" si="1484"/>
        <v>19471.62</v>
      </c>
      <c r="AX1399" s="3">
        <f t="shared" si="1484"/>
        <v>0</v>
      </c>
      <c r="AY1399" s="3">
        <f t="shared" si="1484"/>
        <v>19471.62</v>
      </c>
      <c r="AZ1399" s="3">
        <f t="shared" si="1484"/>
        <v>0</v>
      </c>
      <c r="BA1399" s="3">
        <f t="shared" si="1484"/>
        <v>0</v>
      </c>
      <c r="BB1399" s="3">
        <f t="shared" si="1484"/>
        <v>0</v>
      </c>
      <c r="BC1399" s="3">
        <f t="shared" si="1484"/>
        <v>0</v>
      </c>
      <c r="BD1399" s="3">
        <f t="shared" si="1484"/>
        <v>0</v>
      </c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>
        <f>ROUND(SUMIF(AA1336:AA1397,"=56481265",FQ1336:FQ1397),2)</f>
        <v>0</v>
      </c>
      <c r="BY1399" s="3">
        <f>ROUND(SUMIF(AA1336:AA1397,"=56481265",FR1336:FR1397),2)</f>
        <v>0</v>
      </c>
      <c r="BZ1399" s="3">
        <f>ROUND(SUMIF(AA1336:AA1397,"=56481265",GL1336:GL1397),2)</f>
        <v>0</v>
      </c>
      <c r="CA1399" s="3">
        <f>ROUND(SUMIF(AA1336:AA1397,"=56481265",GM1336:GM1397),2)</f>
        <v>24842.1</v>
      </c>
      <c r="CB1399" s="3">
        <f>ROUND(SUMIF(AA1336:AA1397,"=56481265",GN1336:GN1397),2)</f>
        <v>24842.1</v>
      </c>
      <c r="CC1399" s="3">
        <f>ROUND(SUMIF(AA1336:AA1397,"=56481265",GO1336:GO1397),2)</f>
        <v>0</v>
      </c>
      <c r="CD1399" s="3">
        <f>ROUND(SUMIF(AA1336:AA1397,"=56481265",GP1336:GP1397),2)</f>
        <v>0</v>
      </c>
      <c r="CE1399" s="3">
        <f>AC1399-BX1399</f>
        <v>19471.62</v>
      </c>
      <c r="CF1399" s="3">
        <f>AC1399-BY1399</f>
        <v>19471.62</v>
      </c>
      <c r="CG1399" s="3">
        <f>BX1399-BZ1399</f>
        <v>0</v>
      </c>
      <c r="CH1399" s="3">
        <f>AC1399-BX1399-BY1399+BZ1399</f>
        <v>19471.62</v>
      </c>
      <c r="CI1399" s="3">
        <f>BY1399-BZ1399</f>
        <v>0</v>
      </c>
      <c r="CJ1399" s="3">
        <f>ROUND(SUMIF(AA1336:AA1397,"=56481265",GX1336:GX1397),2)</f>
        <v>0</v>
      </c>
      <c r="CK1399" s="3">
        <f>ROUND(SUMIF(AA1336:AA1397,"=56481265",GY1336:GY1397),2)</f>
        <v>0</v>
      </c>
      <c r="CL1399" s="3">
        <f>ROUND(SUMIF(AA1336:AA1397,"=56481265",GZ1336:GZ1397),2)</f>
        <v>0</v>
      </c>
      <c r="CM1399" s="3">
        <f>ROUND(SUMIF(AA1336:AA1397,"=56481265",HD1336:HD1397),2)</f>
        <v>0</v>
      </c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4">
        <f t="shared" ref="DG1399:DL1399" si="1485">ROUND(DT1399,2)</f>
        <v>323906.96000000002</v>
      </c>
      <c r="DH1399" s="4">
        <f t="shared" si="1485"/>
        <v>219692.7</v>
      </c>
      <c r="DI1399" s="4">
        <f t="shared" si="1485"/>
        <v>3700.44</v>
      </c>
      <c r="DJ1399" s="4">
        <f t="shared" si="1485"/>
        <v>461.94</v>
      </c>
      <c r="DK1399" s="4">
        <f t="shared" si="1485"/>
        <v>100513.82</v>
      </c>
      <c r="DL1399" s="4">
        <f t="shared" si="1485"/>
        <v>0</v>
      </c>
      <c r="DM1399" s="4">
        <f>DZ1399</f>
        <v>181.88449134899997</v>
      </c>
      <c r="DN1399" s="4">
        <f>EA1399</f>
        <v>0</v>
      </c>
      <c r="DO1399" s="4">
        <f>ROUND(EB1399,2)</f>
        <v>0</v>
      </c>
      <c r="DP1399" s="4">
        <f>ROUND(EC1399,2)</f>
        <v>92485.78</v>
      </c>
      <c r="DQ1399" s="4">
        <f>ROUND(ED1399,2)</f>
        <v>49313.36</v>
      </c>
      <c r="DR1399" s="4"/>
      <c r="DS1399" s="4"/>
      <c r="DT1399" s="4">
        <f>ROUND(SUMIF(AA1336:AA1397,"=56481267",O1336:O1397),2)</f>
        <v>323906.96000000002</v>
      </c>
      <c r="DU1399" s="4">
        <f>ROUND(SUMIF(AA1336:AA1397,"=56481267",P1336:P1397),2)</f>
        <v>219692.7</v>
      </c>
      <c r="DV1399" s="4">
        <f>ROUND(SUMIF(AA1336:AA1397,"=56481267",Q1336:Q1397),2)</f>
        <v>3700.44</v>
      </c>
      <c r="DW1399" s="4">
        <f>ROUND(SUMIF(AA1336:AA1397,"=56481267",R1336:R1397),2)</f>
        <v>461.94</v>
      </c>
      <c r="DX1399" s="4">
        <f>ROUND(SUMIF(AA1336:AA1397,"=56481267",S1336:S1397),2)</f>
        <v>100513.82</v>
      </c>
      <c r="DY1399" s="4">
        <f>ROUND(SUMIF(AA1336:AA1397,"=56481267",T1336:T1397),2)</f>
        <v>0</v>
      </c>
      <c r="DZ1399" s="4">
        <f>SUMIF(AA1336:AA1397,"=56481267",U1336:U1397)</f>
        <v>181.88449134899997</v>
      </c>
      <c r="EA1399" s="4">
        <f>SUMIF(AA1336:AA1397,"=56481267",V1336:V1397)</f>
        <v>0</v>
      </c>
      <c r="EB1399" s="4">
        <f>ROUND(SUMIF(AA1336:AA1397,"=56481267",W1336:W1397),2)</f>
        <v>0</v>
      </c>
      <c r="EC1399" s="4">
        <f>ROUND(SUMIF(AA1336:AA1397,"=56481267",X1336:X1397),2)</f>
        <v>92485.78</v>
      </c>
      <c r="ED1399" s="4">
        <f>ROUND(SUMIF(AA1336:AA1397,"=56481267",Y1336:Y1397),2)</f>
        <v>49313.36</v>
      </c>
      <c r="EE1399" s="4"/>
      <c r="EF1399" s="4"/>
      <c r="EG1399" s="4">
        <f t="shared" ref="EG1399:EV1399" si="1486">ROUND(FP1399,2)</f>
        <v>0</v>
      </c>
      <c r="EH1399" s="4">
        <f t="shared" si="1486"/>
        <v>0</v>
      </c>
      <c r="EI1399" s="4">
        <f t="shared" si="1486"/>
        <v>0</v>
      </c>
      <c r="EJ1399" s="4">
        <f t="shared" si="1486"/>
        <v>465706.1</v>
      </c>
      <c r="EK1399" s="4">
        <f t="shared" si="1486"/>
        <v>465706.1</v>
      </c>
      <c r="EL1399" s="4">
        <f t="shared" si="1486"/>
        <v>0</v>
      </c>
      <c r="EM1399" s="4">
        <f t="shared" si="1486"/>
        <v>0</v>
      </c>
      <c r="EN1399" s="4">
        <f t="shared" si="1486"/>
        <v>219692.7</v>
      </c>
      <c r="EO1399" s="4">
        <f t="shared" si="1486"/>
        <v>219692.7</v>
      </c>
      <c r="EP1399" s="4">
        <f t="shared" si="1486"/>
        <v>0</v>
      </c>
      <c r="EQ1399" s="4">
        <f t="shared" si="1486"/>
        <v>219692.7</v>
      </c>
      <c r="ER1399" s="4">
        <f t="shared" si="1486"/>
        <v>0</v>
      </c>
      <c r="ES1399" s="4">
        <f t="shared" si="1486"/>
        <v>0</v>
      </c>
      <c r="ET1399" s="4">
        <f t="shared" si="1486"/>
        <v>0</v>
      </c>
      <c r="EU1399" s="4">
        <f t="shared" si="1486"/>
        <v>0</v>
      </c>
      <c r="EV1399" s="4">
        <f t="shared" si="1486"/>
        <v>0</v>
      </c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>
        <f>ROUND(SUMIF(AA1336:AA1397,"=56481267",FQ1336:FQ1397),2)</f>
        <v>0</v>
      </c>
      <c r="FQ1399" s="4">
        <f>ROUND(SUMIF(AA1336:AA1397,"=56481267",FR1336:FR1397),2)</f>
        <v>0</v>
      </c>
      <c r="FR1399" s="4">
        <f>ROUND(SUMIF(AA1336:AA1397,"=56481267",GL1336:GL1397),2)</f>
        <v>0</v>
      </c>
      <c r="FS1399" s="4">
        <f>ROUND(SUMIF(AA1336:AA1397,"=56481267",GM1336:GM1397),2)</f>
        <v>465706.1</v>
      </c>
      <c r="FT1399" s="4">
        <f>ROUND(SUMIF(AA1336:AA1397,"=56481267",GN1336:GN1397),2)</f>
        <v>465706.1</v>
      </c>
      <c r="FU1399" s="4">
        <f>ROUND(SUMIF(AA1336:AA1397,"=56481267",GO1336:GO1397),2)</f>
        <v>0</v>
      </c>
      <c r="FV1399" s="4">
        <f>ROUND(SUMIF(AA1336:AA1397,"=56481267",GP1336:GP1397),2)</f>
        <v>0</v>
      </c>
      <c r="FW1399" s="4">
        <f>DU1399-FP1399</f>
        <v>219692.7</v>
      </c>
      <c r="FX1399" s="4">
        <f>DU1399-FQ1399</f>
        <v>219692.7</v>
      </c>
      <c r="FY1399" s="4">
        <f>FP1399-FR1399</f>
        <v>0</v>
      </c>
      <c r="FZ1399" s="4">
        <f>DU1399-FP1399-FQ1399+FR1399</f>
        <v>219692.7</v>
      </c>
      <c r="GA1399" s="4">
        <f>FQ1399-FR1399</f>
        <v>0</v>
      </c>
      <c r="GB1399" s="4">
        <f>ROUND(SUMIF(AA1336:AA1397,"=56481267",GX1336:GX1397),2)</f>
        <v>0</v>
      </c>
      <c r="GC1399" s="4">
        <f>ROUND(SUMIF(AA1336:AA1397,"=56481267",GY1336:GY1397),2)</f>
        <v>0</v>
      </c>
      <c r="GD1399" s="4">
        <f>ROUND(SUMIF(AA1336:AA1397,"=56481267",GZ1336:GZ1397),2)</f>
        <v>0</v>
      </c>
      <c r="GE1399" s="4">
        <f>ROUND(SUMIF(AA1336:AA1397,"=56481267",HD1336:HD1397),2)</f>
        <v>0</v>
      </c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>
        <v>0</v>
      </c>
    </row>
    <row r="1401" spans="1:255" ht="13" x14ac:dyDescent="0.3">
      <c r="A1401" s="5">
        <v>50</v>
      </c>
      <c r="B1401" s="5">
        <v>0</v>
      </c>
      <c r="C1401" s="5">
        <v>0</v>
      </c>
      <c r="D1401" s="5">
        <v>1</v>
      </c>
      <c r="E1401" s="5">
        <v>201</v>
      </c>
      <c r="F1401" s="5">
        <f>ROUND(Source!O1399,O1401)</f>
        <v>21876.82</v>
      </c>
      <c r="G1401" s="5" t="s">
        <v>57</v>
      </c>
      <c r="H1401" s="5" t="s">
        <v>58</v>
      </c>
      <c r="I1401" s="5"/>
      <c r="J1401" s="5"/>
      <c r="K1401" s="5">
        <v>201</v>
      </c>
      <c r="L1401" s="5">
        <v>1</v>
      </c>
      <c r="M1401" s="5">
        <v>3</v>
      </c>
      <c r="N1401" s="5" t="s">
        <v>3</v>
      </c>
      <c r="O1401" s="5">
        <v>2</v>
      </c>
      <c r="P1401" s="5">
        <f>ROUND(Source!DG1399,O1401)</f>
        <v>323906.96000000002</v>
      </c>
      <c r="Q1401" s="5"/>
      <c r="R1401" s="5"/>
      <c r="S1401" s="5"/>
      <c r="T1401" s="5"/>
      <c r="U1401" s="5"/>
      <c r="V1401" s="5"/>
      <c r="W1401" s="5">
        <v>21876.82</v>
      </c>
      <c r="X1401" s="5">
        <v>1</v>
      </c>
      <c r="Y1401" s="5">
        <v>21876.82</v>
      </c>
      <c r="Z1401" s="5">
        <v>323906.96000000002</v>
      </c>
      <c r="AA1401" s="5">
        <v>1</v>
      </c>
      <c r="AB1401" s="5">
        <v>323906.96000000002</v>
      </c>
    </row>
    <row r="1402" spans="1:255" ht="13" x14ac:dyDescent="0.3">
      <c r="A1402" s="5">
        <v>50</v>
      </c>
      <c r="B1402" s="5">
        <v>0</v>
      </c>
      <c r="C1402" s="5">
        <v>0</v>
      </c>
      <c r="D1402" s="5">
        <v>1</v>
      </c>
      <c r="E1402" s="5">
        <v>202</v>
      </c>
      <c r="F1402" s="5">
        <f>ROUND(Source!P1399,O1402)</f>
        <v>19471.62</v>
      </c>
      <c r="G1402" s="5" t="s">
        <v>59</v>
      </c>
      <c r="H1402" s="5" t="s">
        <v>60</v>
      </c>
      <c r="I1402" s="5"/>
      <c r="J1402" s="5"/>
      <c r="K1402" s="5">
        <v>202</v>
      </c>
      <c r="L1402" s="5">
        <v>2</v>
      </c>
      <c r="M1402" s="5">
        <v>3</v>
      </c>
      <c r="N1402" s="5" t="s">
        <v>3</v>
      </c>
      <c r="O1402" s="5">
        <v>2</v>
      </c>
      <c r="P1402" s="5">
        <f>ROUND(Source!DH1399,O1402)</f>
        <v>219692.7</v>
      </c>
      <c r="Q1402" s="5"/>
      <c r="R1402" s="5"/>
      <c r="S1402" s="5"/>
      <c r="T1402" s="5"/>
      <c r="U1402" s="5"/>
      <c r="V1402" s="5"/>
      <c r="W1402" s="5">
        <v>19471.62</v>
      </c>
      <c r="X1402" s="5">
        <v>1</v>
      </c>
      <c r="Y1402" s="5">
        <v>19471.62</v>
      </c>
      <c r="Z1402" s="5">
        <v>219692.7</v>
      </c>
      <c r="AA1402" s="5">
        <v>1</v>
      </c>
      <c r="AB1402" s="5">
        <v>219692.7</v>
      </c>
    </row>
    <row r="1403" spans="1:255" ht="13" x14ac:dyDescent="0.3">
      <c r="A1403" s="5">
        <v>50</v>
      </c>
      <c r="B1403" s="5">
        <v>0</v>
      </c>
      <c r="C1403" s="5">
        <v>0</v>
      </c>
      <c r="D1403" s="5">
        <v>1</v>
      </c>
      <c r="E1403" s="5">
        <v>222</v>
      </c>
      <c r="F1403" s="5">
        <f>ROUND(Source!AO1399,O1403)</f>
        <v>0</v>
      </c>
      <c r="G1403" s="5" t="s">
        <v>61</v>
      </c>
      <c r="H1403" s="5" t="s">
        <v>62</v>
      </c>
      <c r="I1403" s="5"/>
      <c r="J1403" s="5"/>
      <c r="K1403" s="5">
        <v>222</v>
      </c>
      <c r="L1403" s="5">
        <v>3</v>
      </c>
      <c r="M1403" s="5">
        <v>3</v>
      </c>
      <c r="N1403" s="5" t="s">
        <v>3</v>
      </c>
      <c r="O1403" s="5">
        <v>2</v>
      </c>
      <c r="P1403" s="5">
        <f>ROUND(Source!EG1399,O1403)</f>
        <v>0</v>
      </c>
      <c r="Q1403" s="5"/>
      <c r="R1403" s="5"/>
      <c r="S1403" s="5"/>
      <c r="T1403" s="5"/>
      <c r="U1403" s="5"/>
      <c r="V1403" s="5"/>
      <c r="W1403" s="5">
        <v>0</v>
      </c>
      <c r="X1403" s="5">
        <v>1</v>
      </c>
      <c r="Y1403" s="5">
        <v>0</v>
      </c>
      <c r="Z1403" s="5">
        <v>0</v>
      </c>
      <c r="AA1403" s="5">
        <v>1</v>
      </c>
      <c r="AB1403" s="5">
        <v>0</v>
      </c>
    </row>
    <row r="1404" spans="1:255" ht="13" x14ac:dyDescent="0.3">
      <c r="A1404" s="5">
        <v>50</v>
      </c>
      <c r="B1404" s="5">
        <v>0</v>
      </c>
      <c r="C1404" s="5">
        <v>0</v>
      </c>
      <c r="D1404" s="5">
        <v>1</v>
      </c>
      <c r="E1404" s="5">
        <v>225</v>
      </c>
      <c r="F1404" s="5">
        <f>ROUND(Source!AV1399,O1404)</f>
        <v>19471.62</v>
      </c>
      <c r="G1404" s="5" t="s">
        <v>63</v>
      </c>
      <c r="H1404" s="5" t="s">
        <v>64</v>
      </c>
      <c r="I1404" s="5"/>
      <c r="J1404" s="5"/>
      <c r="K1404" s="5">
        <v>225</v>
      </c>
      <c r="L1404" s="5">
        <v>4</v>
      </c>
      <c r="M1404" s="5">
        <v>3</v>
      </c>
      <c r="N1404" s="5" t="s">
        <v>3</v>
      </c>
      <c r="O1404" s="5">
        <v>2</v>
      </c>
      <c r="P1404" s="5">
        <f>ROUND(Source!EN1399,O1404)</f>
        <v>219692.7</v>
      </c>
      <c r="Q1404" s="5"/>
      <c r="R1404" s="5"/>
      <c r="S1404" s="5"/>
      <c r="T1404" s="5"/>
      <c r="U1404" s="5"/>
      <c r="V1404" s="5"/>
      <c r="W1404" s="5">
        <v>19471.62</v>
      </c>
      <c r="X1404" s="5">
        <v>1</v>
      </c>
      <c r="Y1404" s="5">
        <v>19471.62</v>
      </c>
      <c r="Z1404" s="5">
        <v>219692.7</v>
      </c>
      <c r="AA1404" s="5">
        <v>1</v>
      </c>
      <c r="AB1404" s="5">
        <v>219692.7</v>
      </c>
    </row>
    <row r="1405" spans="1:255" ht="13" x14ac:dyDescent="0.3">
      <c r="A1405" s="5">
        <v>50</v>
      </c>
      <c r="B1405" s="5">
        <v>0</v>
      </c>
      <c r="C1405" s="5">
        <v>0</v>
      </c>
      <c r="D1405" s="5">
        <v>1</v>
      </c>
      <c r="E1405" s="5">
        <v>226</v>
      </c>
      <c r="F1405" s="5">
        <f>ROUND(Source!AW1399,O1405)</f>
        <v>19471.62</v>
      </c>
      <c r="G1405" s="5" t="s">
        <v>65</v>
      </c>
      <c r="H1405" s="5" t="s">
        <v>66</v>
      </c>
      <c r="I1405" s="5"/>
      <c r="J1405" s="5"/>
      <c r="K1405" s="5">
        <v>226</v>
      </c>
      <c r="L1405" s="5">
        <v>5</v>
      </c>
      <c r="M1405" s="5">
        <v>3</v>
      </c>
      <c r="N1405" s="5" t="s">
        <v>3</v>
      </c>
      <c r="O1405" s="5">
        <v>2</v>
      </c>
      <c r="P1405" s="5">
        <f>ROUND(Source!EO1399,O1405)</f>
        <v>219692.7</v>
      </c>
      <c r="Q1405" s="5"/>
      <c r="R1405" s="5"/>
      <c r="S1405" s="5"/>
      <c r="T1405" s="5"/>
      <c r="U1405" s="5"/>
      <c r="V1405" s="5"/>
      <c r="W1405" s="5">
        <v>19471.62</v>
      </c>
      <c r="X1405" s="5">
        <v>1</v>
      </c>
      <c r="Y1405" s="5">
        <v>19471.62</v>
      </c>
      <c r="Z1405" s="5">
        <v>219692.7</v>
      </c>
      <c r="AA1405" s="5">
        <v>1</v>
      </c>
      <c r="AB1405" s="5">
        <v>219692.7</v>
      </c>
    </row>
    <row r="1406" spans="1:255" ht="13" x14ac:dyDescent="0.3">
      <c r="A1406" s="5">
        <v>50</v>
      </c>
      <c r="B1406" s="5">
        <v>0</v>
      </c>
      <c r="C1406" s="5">
        <v>0</v>
      </c>
      <c r="D1406" s="5">
        <v>1</v>
      </c>
      <c r="E1406" s="5">
        <v>227</v>
      </c>
      <c r="F1406" s="5">
        <f>ROUND(Source!AX1399,O1406)</f>
        <v>0</v>
      </c>
      <c r="G1406" s="5" t="s">
        <v>67</v>
      </c>
      <c r="H1406" s="5" t="s">
        <v>68</v>
      </c>
      <c r="I1406" s="5"/>
      <c r="J1406" s="5"/>
      <c r="K1406" s="5">
        <v>227</v>
      </c>
      <c r="L1406" s="5">
        <v>6</v>
      </c>
      <c r="M1406" s="5">
        <v>3</v>
      </c>
      <c r="N1406" s="5" t="s">
        <v>3</v>
      </c>
      <c r="O1406" s="5">
        <v>2</v>
      </c>
      <c r="P1406" s="5">
        <f>ROUND(Source!EP1399,O1406)</f>
        <v>0</v>
      </c>
      <c r="Q1406" s="5"/>
      <c r="R1406" s="5"/>
      <c r="S1406" s="5"/>
      <c r="T1406" s="5"/>
      <c r="U1406" s="5"/>
      <c r="V1406" s="5"/>
      <c r="W1406" s="5">
        <v>0</v>
      </c>
      <c r="X1406" s="5">
        <v>1</v>
      </c>
      <c r="Y1406" s="5">
        <v>0</v>
      </c>
      <c r="Z1406" s="5">
        <v>0</v>
      </c>
      <c r="AA1406" s="5">
        <v>1</v>
      </c>
      <c r="AB1406" s="5">
        <v>0</v>
      </c>
    </row>
    <row r="1407" spans="1:255" ht="13" x14ac:dyDescent="0.3">
      <c r="A1407" s="5">
        <v>50</v>
      </c>
      <c r="B1407" s="5">
        <v>0</v>
      </c>
      <c r="C1407" s="5">
        <v>0</v>
      </c>
      <c r="D1407" s="5">
        <v>1</v>
      </c>
      <c r="E1407" s="5">
        <v>228</v>
      </c>
      <c r="F1407" s="5">
        <f>ROUND(Source!AY1399,O1407)</f>
        <v>19471.62</v>
      </c>
      <c r="G1407" s="5" t="s">
        <v>69</v>
      </c>
      <c r="H1407" s="5" t="s">
        <v>70</v>
      </c>
      <c r="I1407" s="5"/>
      <c r="J1407" s="5"/>
      <c r="K1407" s="5">
        <v>228</v>
      </c>
      <c r="L1407" s="5">
        <v>7</v>
      </c>
      <c r="M1407" s="5">
        <v>3</v>
      </c>
      <c r="N1407" s="5" t="s">
        <v>3</v>
      </c>
      <c r="O1407" s="5">
        <v>2</v>
      </c>
      <c r="P1407" s="5">
        <f>ROUND(Source!EQ1399,O1407)</f>
        <v>219692.7</v>
      </c>
      <c r="Q1407" s="5"/>
      <c r="R1407" s="5"/>
      <c r="S1407" s="5"/>
      <c r="T1407" s="5"/>
      <c r="U1407" s="5"/>
      <c r="V1407" s="5"/>
      <c r="W1407" s="5">
        <v>19471.62</v>
      </c>
      <c r="X1407" s="5">
        <v>1</v>
      </c>
      <c r="Y1407" s="5">
        <v>19471.62</v>
      </c>
      <c r="Z1407" s="5">
        <v>219692.7</v>
      </c>
      <c r="AA1407" s="5">
        <v>1</v>
      </c>
      <c r="AB1407" s="5">
        <v>219692.7</v>
      </c>
    </row>
    <row r="1408" spans="1:255" ht="13" x14ac:dyDescent="0.3">
      <c r="A1408" s="5">
        <v>50</v>
      </c>
      <c r="B1408" s="5">
        <v>0</v>
      </c>
      <c r="C1408" s="5">
        <v>0</v>
      </c>
      <c r="D1408" s="5">
        <v>1</v>
      </c>
      <c r="E1408" s="5">
        <v>216</v>
      </c>
      <c r="F1408" s="5">
        <f>ROUND(Source!AP1399,O1408)</f>
        <v>0</v>
      </c>
      <c r="G1408" s="5" t="s">
        <v>71</v>
      </c>
      <c r="H1408" s="5" t="s">
        <v>72</v>
      </c>
      <c r="I1408" s="5"/>
      <c r="J1408" s="5"/>
      <c r="K1408" s="5">
        <v>216</v>
      </c>
      <c r="L1408" s="5">
        <v>8</v>
      </c>
      <c r="M1408" s="5">
        <v>3</v>
      </c>
      <c r="N1408" s="5" t="s">
        <v>3</v>
      </c>
      <c r="O1408" s="5">
        <v>2</v>
      </c>
      <c r="P1408" s="5">
        <f>ROUND(Source!EH1399,O1408)</f>
        <v>0</v>
      </c>
      <c r="Q1408" s="5"/>
      <c r="R1408" s="5"/>
      <c r="S1408" s="5"/>
      <c r="T1408" s="5"/>
      <c r="U1408" s="5"/>
      <c r="V1408" s="5"/>
      <c r="W1408" s="5">
        <v>0</v>
      </c>
      <c r="X1408" s="5">
        <v>1</v>
      </c>
      <c r="Y1408" s="5">
        <v>0</v>
      </c>
      <c r="Z1408" s="5">
        <v>0</v>
      </c>
      <c r="AA1408" s="5">
        <v>1</v>
      </c>
      <c r="AB1408" s="5">
        <v>0</v>
      </c>
    </row>
    <row r="1409" spans="1:28" ht="13" x14ac:dyDescent="0.3">
      <c r="A1409" s="5">
        <v>50</v>
      </c>
      <c r="B1409" s="5">
        <v>0</v>
      </c>
      <c r="C1409" s="5">
        <v>0</v>
      </c>
      <c r="D1409" s="5">
        <v>1</v>
      </c>
      <c r="E1409" s="5">
        <v>223</v>
      </c>
      <c r="F1409" s="5">
        <f>ROUND(Source!AQ1399,O1409)</f>
        <v>0</v>
      </c>
      <c r="G1409" s="5" t="s">
        <v>73</v>
      </c>
      <c r="H1409" s="5" t="s">
        <v>74</v>
      </c>
      <c r="I1409" s="5"/>
      <c r="J1409" s="5"/>
      <c r="K1409" s="5">
        <v>223</v>
      </c>
      <c r="L1409" s="5">
        <v>9</v>
      </c>
      <c r="M1409" s="5">
        <v>3</v>
      </c>
      <c r="N1409" s="5" t="s">
        <v>3</v>
      </c>
      <c r="O1409" s="5">
        <v>2</v>
      </c>
      <c r="P1409" s="5">
        <f>ROUND(Source!EI1399,O1409)</f>
        <v>0</v>
      </c>
      <c r="Q1409" s="5"/>
      <c r="R1409" s="5"/>
      <c r="S1409" s="5"/>
      <c r="T1409" s="5"/>
      <c r="U1409" s="5"/>
      <c r="V1409" s="5"/>
      <c r="W1409" s="5">
        <v>0</v>
      </c>
      <c r="X1409" s="5">
        <v>1</v>
      </c>
      <c r="Y1409" s="5">
        <v>0</v>
      </c>
      <c r="Z1409" s="5">
        <v>0</v>
      </c>
      <c r="AA1409" s="5">
        <v>1</v>
      </c>
      <c r="AB1409" s="5">
        <v>0</v>
      </c>
    </row>
    <row r="1410" spans="1:28" ht="13" x14ac:dyDescent="0.3">
      <c r="A1410" s="5">
        <v>50</v>
      </c>
      <c r="B1410" s="5">
        <v>0</v>
      </c>
      <c r="C1410" s="5">
        <v>0</v>
      </c>
      <c r="D1410" s="5">
        <v>1</v>
      </c>
      <c r="E1410" s="5">
        <v>229</v>
      </c>
      <c r="F1410" s="5">
        <f>ROUND(Source!AZ1399,O1410)</f>
        <v>0</v>
      </c>
      <c r="G1410" s="5" t="s">
        <v>75</v>
      </c>
      <c r="H1410" s="5" t="s">
        <v>76</v>
      </c>
      <c r="I1410" s="5"/>
      <c r="J1410" s="5"/>
      <c r="K1410" s="5">
        <v>229</v>
      </c>
      <c r="L1410" s="5">
        <v>10</v>
      </c>
      <c r="M1410" s="5">
        <v>3</v>
      </c>
      <c r="N1410" s="5" t="s">
        <v>3</v>
      </c>
      <c r="O1410" s="5">
        <v>2</v>
      </c>
      <c r="P1410" s="5">
        <f>ROUND(Source!ER1399,O1410)</f>
        <v>0</v>
      </c>
      <c r="Q1410" s="5"/>
      <c r="R1410" s="5"/>
      <c r="S1410" s="5"/>
      <c r="T1410" s="5"/>
      <c r="U1410" s="5"/>
      <c r="V1410" s="5"/>
      <c r="W1410" s="5">
        <v>0</v>
      </c>
      <c r="X1410" s="5">
        <v>1</v>
      </c>
      <c r="Y1410" s="5">
        <v>0</v>
      </c>
      <c r="Z1410" s="5">
        <v>0</v>
      </c>
      <c r="AA1410" s="5">
        <v>1</v>
      </c>
      <c r="AB1410" s="5">
        <v>0</v>
      </c>
    </row>
    <row r="1411" spans="1:28" ht="13" x14ac:dyDescent="0.3">
      <c r="A1411" s="5">
        <v>50</v>
      </c>
      <c r="B1411" s="5">
        <v>0</v>
      </c>
      <c r="C1411" s="5">
        <v>0</v>
      </c>
      <c r="D1411" s="5">
        <v>1</v>
      </c>
      <c r="E1411" s="5">
        <v>203</v>
      </c>
      <c r="F1411" s="5">
        <f>ROUND(Source!Q1399,O1411)</f>
        <v>303.27999999999997</v>
      </c>
      <c r="G1411" s="5" t="s">
        <v>77</v>
      </c>
      <c r="H1411" s="5" t="s">
        <v>78</v>
      </c>
      <c r="I1411" s="5"/>
      <c r="J1411" s="5"/>
      <c r="K1411" s="5">
        <v>203</v>
      </c>
      <c r="L1411" s="5">
        <v>11</v>
      </c>
      <c r="M1411" s="5">
        <v>3</v>
      </c>
      <c r="N1411" s="5" t="s">
        <v>3</v>
      </c>
      <c r="O1411" s="5">
        <v>2</v>
      </c>
      <c r="P1411" s="5">
        <f>ROUND(Source!DI1399,O1411)</f>
        <v>3700.44</v>
      </c>
      <c r="Q1411" s="5"/>
      <c r="R1411" s="5"/>
      <c r="S1411" s="5"/>
      <c r="T1411" s="5"/>
      <c r="U1411" s="5"/>
      <c r="V1411" s="5"/>
      <c r="W1411" s="5">
        <v>303.27999999999997</v>
      </c>
      <c r="X1411" s="5">
        <v>1</v>
      </c>
      <c r="Y1411" s="5">
        <v>303.27999999999997</v>
      </c>
      <c r="Z1411" s="5">
        <v>3700.44</v>
      </c>
      <c r="AA1411" s="5">
        <v>1</v>
      </c>
      <c r="AB1411" s="5">
        <v>3700.44</v>
      </c>
    </row>
    <row r="1412" spans="1:28" ht="13" x14ac:dyDescent="0.3">
      <c r="A1412" s="5">
        <v>50</v>
      </c>
      <c r="B1412" s="5">
        <v>0</v>
      </c>
      <c r="C1412" s="5">
        <v>0</v>
      </c>
      <c r="D1412" s="5">
        <v>1</v>
      </c>
      <c r="E1412" s="5">
        <v>231</v>
      </c>
      <c r="F1412" s="5">
        <f>ROUND(Source!BB1399,O1412)</f>
        <v>0</v>
      </c>
      <c r="G1412" s="5" t="s">
        <v>79</v>
      </c>
      <c r="H1412" s="5" t="s">
        <v>80</v>
      </c>
      <c r="I1412" s="5"/>
      <c r="J1412" s="5"/>
      <c r="K1412" s="5">
        <v>231</v>
      </c>
      <c r="L1412" s="5">
        <v>12</v>
      </c>
      <c r="M1412" s="5">
        <v>3</v>
      </c>
      <c r="N1412" s="5" t="s">
        <v>3</v>
      </c>
      <c r="O1412" s="5">
        <v>2</v>
      </c>
      <c r="P1412" s="5">
        <f>ROUND(Source!ET1399,O1412)</f>
        <v>0</v>
      </c>
      <c r="Q1412" s="5"/>
      <c r="R1412" s="5"/>
      <c r="S1412" s="5"/>
      <c r="T1412" s="5"/>
      <c r="U1412" s="5"/>
      <c r="V1412" s="5"/>
      <c r="W1412" s="5">
        <v>0</v>
      </c>
      <c r="X1412" s="5">
        <v>1</v>
      </c>
      <c r="Y1412" s="5">
        <v>0</v>
      </c>
      <c r="Z1412" s="5">
        <v>0</v>
      </c>
      <c r="AA1412" s="5">
        <v>1</v>
      </c>
      <c r="AB1412" s="5">
        <v>0</v>
      </c>
    </row>
    <row r="1413" spans="1:28" ht="13" x14ac:dyDescent="0.3">
      <c r="A1413" s="5">
        <v>50</v>
      </c>
      <c r="B1413" s="5">
        <v>0</v>
      </c>
      <c r="C1413" s="5">
        <v>0</v>
      </c>
      <c r="D1413" s="5">
        <v>1</v>
      </c>
      <c r="E1413" s="5">
        <v>204</v>
      </c>
      <c r="F1413" s="5">
        <f>ROUND(Source!R1399,O1413)</f>
        <v>9.66</v>
      </c>
      <c r="G1413" s="5" t="s">
        <v>81</v>
      </c>
      <c r="H1413" s="5" t="s">
        <v>82</v>
      </c>
      <c r="I1413" s="5"/>
      <c r="J1413" s="5"/>
      <c r="K1413" s="5">
        <v>204</v>
      </c>
      <c r="L1413" s="5">
        <v>13</v>
      </c>
      <c r="M1413" s="5">
        <v>3</v>
      </c>
      <c r="N1413" s="5" t="s">
        <v>3</v>
      </c>
      <c r="O1413" s="5">
        <v>2</v>
      </c>
      <c r="P1413" s="5">
        <f>ROUND(Source!DJ1399,O1413)</f>
        <v>461.94</v>
      </c>
      <c r="Q1413" s="5"/>
      <c r="R1413" s="5"/>
      <c r="S1413" s="5"/>
      <c r="T1413" s="5"/>
      <c r="U1413" s="5"/>
      <c r="V1413" s="5"/>
      <c r="W1413" s="5">
        <v>9.66</v>
      </c>
      <c r="X1413" s="5">
        <v>1</v>
      </c>
      <c r="Y1413" s="5">
        <v>9.66</v>
      </c>
      <c r="Z1413" s="5">
        <v>461.94</v>
      </c>
      <c r="AA1413" s="5">
        <v>1</v>
      </c>
      <c r="AB1413" s="5">
        <v>461.94</v>
      </c>
    </row>
    <row r="1414" spans="1:28" ht="13" x14ac:dyDescent="0.3">
      <c r="A1414" s="5">
        <v>50</v>
      </c>
      <c r="B1414" s="5">
        <v>0</v>
      </c>
      <c r="C1414" s="5">
        <v>0</v>
      </c>
      <c r="D1414" s="5">
        <v>1</v>
      </c>
      <c r="E1414" s="5">
        <v>205</v>
      </c>
      <c r="F1414" s="5">
        <f>ROUND(Source!S1399,O1414)</f>
        <v>2101.92</v>
      </c>
      <c r="G1414" s="5" t="s">
        <v>83</v>
      </c>
      <c r="H1414" s="5" t="s">
        <v>84</v>
      </c>
      <c r="I1414" s="5"/>
      <c r="J1414" s="5"/>
      <c r="K1414" s="5">
        <v>205</v>
      </c>
      <c r="L1414" s="5">
        <v>14</v>
      </c>
      <c r="M1414" s="5">
        <v>3</v>
      </c>
      <c r="N1414" s="5" t="s">
        <v>3</v>
      </c>
      <c r="O1414" s="5">
        <v>2</v>
      </c>
      <c r="P1414" s="5">
        <f>ROUND(Source!DK1399,O1414)</f>
        <v>100513.82</v>
      </c>
      <c r="Q1414" s="5"/>
      <c r="R1414" s="5"/>
      <c r="S1414" s="5"/>
      <c r="T1414" s="5"/>
      <c r="U1414" s="5"/>
      <c r="V1414" s="5"/>
      <c r="W1414" s="5">
        <v>2101.92</v>
      </c>
      <c r="X1414" s="5">
        <v>1</v>
      </c>
      <c r="Y1414" s="5">
        <v>2101.92</v>
      </c>
      <c r="Z1414" s="5">
        <v>100513.82</v>
      </c>
      <c r="AA1414" s="5">
        <v>1</v>
      </c>
      <c r="AB1414" s="5">
        <v>100513.82</v>
      </c>
    </row>
    <row r="1415" spans="1:28" ht="13" x14ac:dyDescent="0.3">
      <c r="A1415" s="5">
        <v>50</v>
      </c>
      <c r="B1415" s="5">
        <v>0</v>
      </c>
      <c r="C1415" s="5">
        <v>0</v>
      </c>
      <c r="D1415" s="5">
        <v>1</v>
      </c>
      <c r="E1415" s="5">
        <v>232</v>
      </c>
      <c r="F1415" s="5">
        <f>ROUND(Source!BC1399,O1415)</f>
        <v>0</v>
      </c>
      <c r="G1415" s="5" t="s">
        <v>85</v>
      </c>
      <c r="H1415" s="5" t="s">
        <v>86</v>
      </c>
      <c r="I1415" s="5"/>
      <c r="J1415" s="5"/>
      <c r="K1415" s="5">
        <v>232</v>
      </c>
      <c r="L1415" s="5">
        <v>15</v>
      </c>
      <c r="M1415" s="5">
        <v>3</v>
      </c>
      <c r="N1415" s="5" t="s">
        <v>3</v>
      </c>
      <c r="O1415" s="5">
        <v>2</v>
      </c>
      <c r="P1415" s="5">
        <f>ROUND(Source!EU1399,O1415)</f>
        <v>0</v>
      </c>
      <c r="Q1415" s="5"/>
      <c r="R1415" s="5"/>
      <c r="S1415" s="5"/>
      <c r="T1415" s="5"/>
      <c r="U1415" s="5"/>
      <c r="V1415" s="5"/>
      <c r="W1415" s="5">
        <v>0</v>
      </c>
      <c r="X1415" s="5">
        <v>1</v>
      </c>
      <c r="Y1415" s="5">
        <v>0</v>
      </c>
      <c r="Z1415" s="5">
        <v>0</v>
      </c>
      <c r="AA1415" s="5">
        <v>1</v>
      </c>
      <c r="AB1415" s="5">
        <v>0</v>
      </c>
    </row>
    <row r="1416" spans="1:28" ht="13" x14ac:dyDescent="0.3">
      <c r="A1416" s="5">
        <v>50</v>
      </c>
      <c r="B1416" s="5">
        <v>0</v>
      </c>
      <c r="C1416" s="5">
        <v>0</v>
      </c>
      <c r="D1416" s="5">
        <v>1</v>
      </c>
      <c r="E1416" s="5">
        <v>214</v>
      </c>
      <c r="F1416" s="5">
        <f>ROUND(Source!AS1399,O1416)</f>
        <v>24842.1</v>
      </c>
      <c r="G1416" s="5" t="s">
        <v>87</v>
      </c>
      <c r="H1416" s="5" t="s">
        <v>88</v>
      </c>
      <c r="I1416" s="5"/>
      <c r="J1416" s="5"/>
      <c r="K1416" s="5">
        <v>214</v>
      </c>
      <c r="L1416" s="5">
        <v>16</v>
      </c>
      <c r="M1416" s="5">
        <v>3</v>
      </c>
      <c r="N1416" s="5" t="s">
        <v>3</v>
      </c>
      <c r="O1416" s="5">
        <v>2</v>
      </c>
      <c r="P1416" s="5">
        <f>ROUND(Source!EK1399,O1416)</f>
        <v>465706.1</v>
      </c>
      <c r="Q1416" s="5"/>
      <c r="R1416" s="5"/>
      <c r="S1416" s="5"/>
      <c r="T1416" s="5"/>
      <c r="U1416" s="5"/>
      <c r="V1416" s="5"/>
      <c r="W1416" s="5">
        <v>24842.1</v>
      </c>
      <c r="X1416" s="5">
        <v>1</v>
      </c>
      <c r="Y1416" s="5">
        <v>24842.1</v>
      </c>
      <c r="Z1416" s="5">
        <v>465706.1</v>
      </c>
      <c r="AA1416" s="5">
        <v>1</v>
      </c>
      <c r="AB1416" s="5">
        <v>465706.1</v>
      </c>
    </row>
    <row r="1417" spans="1:28" ht="13" x14ac:dyDescent="0.3">
      <c r="A1417" s="5">
        <v>50</v>
      </c>
      <c r="B1417" s="5">
        <v>0</v>
      </c>
      <c r="C1417" s="5">
        <v>0</v>
      </c>
      <c r="D1417" s="5">
        <v>1</v>
      </c>
      <c r="E1417" s="5">
        <v>215</v>
      </c>
      <c r="F1417" s="5">
        <f>ROUND(Source!AT1399,O1417)</f>
        <v>0</v>
      </c>
      <c r="G1417" s="5" t="s">
        <v>89</v>
      </c>
      <c r="H1417" s="5" t="s">
        <v>90</v>
      </c>
      <c r="I1417" s="5"/>
      <c r="J1417" s="5"/>
      <c r="K1417" s="5">
        <v>215</v>
      </c>
      <c r="L1417" s="5">
        <v>17</v>
      </c>
      <c r="M1417" s="5">
        <v>3</v>
      </c>
      <c r="N1417" s="5" t="s">
        <v>3</v>
      </c>
      <c r="O1417" s="5">
        <v>2</v>
      </c>
      <c r="P1417" s="5">
        <f>ROUND(Source!EL1399,O1417)</f>
        <v>0</v>
      </c>
      <c r="Q1417" s="5"/>
      <c r="R1417" s="5"/>
      <c r="S1417" s="5"/>
      <c r="T1417" s="5"/>
      <c r="U1417" s="5"/>
      <c r="V1417" s="5"/>
      <c r="W1417" s="5">
        <v>0</v>
      </c>
      <c r="X1417" s="5">
        <v>1</v>
      </c>
      <c r="Y1417" s="5">
        <v>0</v>
      </c>
      <c r="Z1417" s="5">
        <v>0</v>
      </c>
      <c r="AA1417" s="5">
        <v>1</v>
      </c>
      <c r="AB1417" s="5">
        <v>0</v>
      </c>
    </row>
    <row r="1418" spans="1:28" ht="13" x14ac:dyDescent="0.3">
      <c r="A1418" s="5">
        <v>50</v>
      </c>
      <c r="B1418" s="5">
        <v>0</v>
      </c>
      <c r="C1418" s="5">
        <v>0</v>
      </c>
      <c r="D1418" s="5">
        <v>1</v>
      </c>
      <c r="E1418" s="5">
        <v>217</v>
      </c>
      <c r="F1418" s="5">
        <f>ROUND(Source!AU1399,O1418)</f>
        <v>0</v>
      </c>
      <c r="G1418" s="5" t="s">
        <v>91</v>
      </c>
      <c r="H1418" s="5" t="s">
        <v>92</v>
      </c>
      <c r="I1418" s="5"/>
      <c r="J1418" s="5"/>
      <c r="K1418" s="5">
        <v>217</v>
      </c>
      <c r="L1418" s="5">
        <v>18</v>
      </c>
      <c r="M1418" s="5">
        <v>3</v>
      </c>
      <c r="N1418" s="5" t="s">
        <v>3</v>
      </c>
      <c r="O1418" s="5">
        <v>2</v>
      </c>
      <c r="P1418" s="5">
        <f>ROUND(Source!EM1399,O1418)</f>
        <v>0</v>
      </c>
      <c r="Q1418" s="5"/>
      <c r="R1418" s="5"/>
      <c r="S1418" s="5"/>
      <c r="T1418" s="5"/>
      <c r="U1418" s="5"/>
      <c r="V1418" s="5"/>
      <c r="W1418" s="5">
        <v>0</v>
      </c>
      <c r="X1418" s="5">
        <v>1</v>
      </c>
      <c r="Y1418" s="5">
        <v>0</v>
      </c>
      <c r="Z1418" s="5">
        <v>0</v>
      </c>
      <c r="AA1418" s="5">
        <v>1</v>
      </c>
      <c r="AB1418" s="5">
        <v>0</v>
      </c>
    </row>
    <row r="1419" spans="1:28" ht="13" x14ac:dyDescent="0.3">
      <c r="A1419" s="5">
        <v>50</v>
      </c>
      <c r="B1419" s="5">
        <v>0</v>
      </c>
      <c r="C1419" s="5">
        <v>0</v>
      </c>
      <c r="D1419" s="5">
        <v>1</v>
      </c>
      <c r="E1419" s="5">
        <v>230</v>
      </c>
      <c r="F1419" s="5">
        <f>ROUND(Source!BA1399,O1419)</f>
        <v>0</v>
      </c>
      <c r="G1419" s="5" t="s">
        <v>93</v>
      </c>
      <c r="H1419" s="5" t="s">
        <v>94</v>
      </c>
      <c r="I1419" s="5"/>
      <c r="J1419" s="5"/>
      <c r="K1419" s="5">
        <v>230</v>
      </c>
      <c r="L1419" s="5">
        <v>19</v>
      </c>
      <c r="M1419" s="5">
        <v>3</v>
      </c>
      <c r="N1419" s="5" t="s">
        <v>3</v>
      </c>
      <c r="O1419" s="5">
        <v>2</v>
      </c>
      <c r="P1419" s="5">
        <f>ROUND(Source!ES1399,O1419)</f>
        <v>0</v>
      </c>
      <c r="Q1419" s="5"/>
      <c r="R1419" s="5"/>
      <c r="S1419" s="5"/>
      <c r="T1419" s="5"/>
      <c r="U1419" s="5"/>
      <c r="V1419" s="5"/>
      <c r="W1419" s="5">
        <v>0</v>
      </c>
      <c r="X1419" s="5">
        <v>1</v>
      </c>
      <c r="Y1419" s="5">
        <v>0</v>
      </c>
      <c r="Z1419" s="5">
        <v>0</v>
      </c>
      <c r="AA1419" s="5">
        <v>1</v>
      </c>
      <c r="AB1419" s="5">
        <v>0</v>
      </c>
    </row>
    <row r="1420" spans="1:28" ht="13" x14ac:dyDescent="0.3">
      <c r="A1420" s="5">
        <v>50</v>
      </c>
      <c r="B1420" s="5">
        <v>0</v>
      </c>
      <c r="C1420" s="5">
        <v>0</v>
      </c>
      <c r="D1420" s="5">
        <v>1</v>
      </c>
      <c r="E1420" s="5">
        <v>206</v>
      </c>
      <c r="F1420" s="5">
        <f>ROUND(Source!T1399,O1420)</f>
        <v>0</v>
      </c>
      <c r="G1420" s="5" t="s">
        <v>95</v>
      </c>
      <c r="H1420" s="5" t="s">
        <v>96</v>
      </c>
      <c r="I1420" s="5"/>
      <c r="J1420" s="5"/>
      <c r="K1420" s="5">
        <v>206</v>
      </c>
      <c r="L1420" s="5">
        <v>20</v>
      </c>
      <c r="M1420" s="5">
        <v>3</v>
      </c>
      <c r="N1420" s="5" t="s">
        <v>3</v>
      </c>
      <c r="O1420" s="5">
        <v>2</v>
      </c>
      <c r="P1420" s="5">
        <f>ROUND(Source!DL1399,O1420)</f>
        <v>0</v>
      </c>
      <c r="Q1420" s="5"/>
      <c r="R1420" s="5"/>
      <c r="S1420" s="5"/>
      <c r="T1420" s="5"/>
      <c r="U1420" s="5"/>
      <c r="V1420" s="5"/>
      <c r="W1420" s="5">
        <v>0</v>
      </c>
      <c r="X1420" s="5">
        <v>1</v>
      </c>
      <c r="Y1420" s="5">
        <v>0</v>
      </c>
      <c r="Z1420" s="5">
        <v>0</v>
      </c>
      <c r="AA1420" s="5">
        <v>1</v>
      </c>
      <c r="AB1420" s="5">
        <v>0</v>
      </c>
    </row>
    <row r="1421" spans="1:28" ht="13" x14ac:dyDescent="0.3">
      <c r="A1421" s="5">
        <v>50</v>
      </c>
      <c r="B1421" s="5">
        <v>0</v>
      </c>
      <c r="C1421" s="5">
        <v>0</v>
      </c>
      <c r="D1421" s="5">
        <v>1</v>
      </c>
      <c r="E1421" s="5">
        <v>207</v>
      </c>
      <c r="F1421" s="5">
        <f>Source!U1399</f>
        <v>181.88449134899997</v>
      </c>
      <c r="G1421" s="5" t="s">
        <v>97</v>
      </c>
      <c r="H1421" s="5" t="s">
        <v>98</v>
      </c>
      <c r="I1421" s="5"/>
      <c r="J1421" s="5"/>
      <c r="K1421" s="5">
        <v>207</v>
      </c>
      <c r="L1421" s="5">
        <v>21</v>
      </c>
      <c r="M1421" s="5">
        <v>3</v>
      </c>
      <c r="N1421" s="5" t="s">
        <v>3</v>
      </c>
      <c r="O1421" s="5">
        <v>-1</v>
      </c>
      <c r="P1421" s="5">
        <f>Source!DM1399</f>
        <v>181.88449134899997</v>
      </c>
      <c r="Q1421" s="5"/>
      <c r="R1421" s="5"/>
      <c r="S1421" s="5"/>
      <c r="T1421" s="5"/>
      <c r="U1421" s="5"/>
      <c r="V1421" s="5"/>
      <c r="W1421" s="5">
        <v>181.88449134899997</v>
      </c>
      <c r="X1421" s="5">
        <v>1</v>
      </c>
      <c r="Y1421" s="5">
        <v>181.88449134899997</v>
      </c>
      <c r="Z1421" s="5">
        <v>181.88449134899997</v>
      </c>
      <c r="AA1421" s="5">
        <v>1</v>
      </c>
      <c r="AB1421" s="5">
        <v>181.88449134899997</v>
      </c>
    </row>
    <row r="1422" spans="1:28" ht="13" x14ac:dyDescent="0.3">
      <c r="A1422" s="5">
        <v>50</v>
      </c>
      <c r="B1422" s="5">
        <v>0</v>
      </c>
      <c r="C1422" s="5">
        <v>0</v>
      </c>
      <c r="D1422" s="5">
        <v>1</v>
      </c>
      <c r="E1422" s="5">
        <v>208</v>
      </c>
      <c r="F1422" s="5">
        <f>Source!V1399</f>
        <v>0</v>
      </c>
      <c r="G1422" s="5" t="s">
        <v>99</v>
      </c>
      <c r="H1422" s="5" t="s">
        <v>100</v>
      </c>
      <c r="I1422" s="5"/>
      <c r="J1422" s="5"/>
      <c r="K1422" s="5">
        <v>208</v>
      </c>
      <c r="L1422" s="5">
        <v>22</v>
      </c>
      <c r="M1422" s="5">
        <v>3</v>
      </c>
      <c r="N1422" s="5" t="s">
        <v>3</v>
      </c>
      <c r="O1422" s="5">
        <v>-1</v>
      </c>
      <c r="P1422" s="5">
        <f>Source!DN1399</f>
        <v>0</v>
      </c>
      <c r="Q1422" s="5"/>
      <c r="R1422" s="5"/>
      <c r="S1422" s="5"/>
      <c r="T1422" s="5"/>
      <c r="U1422" s="5"/>
      <c r="V1422" s="5"/>
      <c r="W1422" s="5">
        <v>0</v>
      </c>
      <c r="X1422" s="5">
        <v>1</v>
      </c>
      <c r="Y1422" s="5">
        <v>0</v>
      </c>
      <c r="Z1422" s="5">
        <v>0</v>
      </c>
      <c r="AA1422" s="5">
        <v>1</v>
      </c>
      <c r="AB1422" s="5">
        <v>0</v>
      </c>
    </row>
    <row r="1423" spans="1:28" ht="13" x14ac:dyDescent="0.3">
      <c r="A1423" s="5">
        <v>50</v>
      </c>
      <c r="B1423" s="5">
        <v>0</v>
      </c>
      <c r="C1423" s="5">
        <v>0</v>
      </c>
      <c r="D1423" s="5">
        <v>1</v>
      </c>
      <c r="E1423" s="5">
        <v>209</v>
      </c>
      <c r="F1423" s="5">
        <f>ROUND(Source!W1399,O1423)</f>
        <v>0</v>
      </c>
      <c r="G1423" s="5" t="s">
        <v>101</v>
      </c>
      <c r="H1423" s="5" t="s">
        <v>102</v>
      </c>
      <c r="I1423" s="5"/>
      <c r="J1423" s="5"/>
      <c r="K1423" s="5">
        <v>209</v>
      </c>
      <c r="L1423" s="5">
        <v>23</v>
      </c>
      <c r="M1423" s="5">
        <v>3</v>
      </c>
      <c r="N1423" s="5" t="s">
        <v>3</v>
      </c>
      <c r="O1423" s="5">
        <v>2</v>
      </c>
      <c r="P1423" s="5">
        <f>ROUND(Source!DO1399,O1423)</f>
        <v>0</v>
      </c>
      <c r="Q1423" s="5"/>
      <c r="R1423" s="5"/>
      <c r="S1423" s="5"/>
      <c r="T1423" s="5"/>
      <c r="U1423" s="5"/>
      <c r="V1423" s="5"/>
      <c r="W1423" s="5">
        <v>0</v>
      </c>
      <c r="X1423" s="5">
        <v>1</v>
      </c>
      <c r="Y1423" s="5">
        <v>0</v>
      </c>
      <c r="Z1423" s="5">
        <v>0</v>
      </c>
      <c r="AA1423" s="5">
        <v>1</v>
      </c>
      <c r="AB1423" s="5">
        <v>0</v>
      </c>
    </row>
    <row r="1424" spans="1:28" ht="13" x14ac:dyDescent="0.3">
      <c r="A1424" s="5">
        <v>50</v>
      </c>
      <c r="B1424" s="5">
        <v>0</v>
      </c>
      <c r="C1424" s="5">
        <v>0</v>
      </c>
      <c r="D1424" s="5">
        <v>1</v>
      </c>
      <c r="E1424" s="5">
        <v>233</v>
      </c>
      <c r="F1424" s="5">
        <f>ROUND(Source!BD1399,O1424)</f>
        <v>0</v>
      </c>
      <c r="G1424" s="5" t="s">
        <v>103</v>
      </c>
      <c r="H1424" s="5" t="s">
        <v>104</v>
      </c>
      <c r="I1424" s="5"/>
      <c r="J1424" s="5"/>
      <c r="K1424" s="5">
        <v>233</v>
      </c>
      <c r="L1424" s="5">
        <v>24</v>
      </c>
      <c r="M1424" s="5">
        <v>3</v>
      </c>
      <c r="N1424" s="5" t="s">
        <v>3</v>
      </c>
      <c r="O1424" s="5">
        <v>2</v>
      </c>
      <c r="P1424" s="5">
        <f>ROUND(Source!EV1399,O1424)</f>
        <v>0</v>
      </c>
      <c r="Q1424" s="5"/>
      <c r="R1424" s="5"/>
      <c r="S1424" s="5"/>
      <c r="T1424" s="5"/>
      <c r="U1424" s="5"/>
      <c r="V1424" s="5"/>
      <c r="W1424" s="5">
        <v>0</v>
      </c>
      <c r="X1424" s="5">
        <v>1</v>
      </c>
      <c r="Y1424" s="5">
        <v>0</v>
      </c>
      <c r="Z1424" s="5">
        <v>0</v>
      </c>
      <c r="AA1424" s="5">
        <v>1</v>
      </c>
      <c r="AB1424" s="5">
        <v>0</v>
      </c>
    </row>
    <row r="1425" spans="1:255" ht="13" x14ac:dyDescent="0.3">
      <c r="A1425" s="5">
        <v>50</v>
      </c>
      <c r="B1425" s="5">
        <v>0</v>
      </c>
      <c r="C1425" s="5">
        <v>0</v>
      </c>
      <c r="D1425" s="5">
        <v>1</v>
      </c>
      <c r="E1425" s="5">
        <v>210</v>
      </c>
      <c r="F1425" s="5">
        <f>ROUND(Source!X1399,O1425)</f>
        <v>1934.04</v>
      </c>
      <c r="G1425" s="5" t="s">
        <v>105</v>
      </c>
      <c r="H1425" s="5" t="s">
        <v>106</v>
      </c>
      <c r="I1425" s="5"/>
      <c r="J1425" s="5"/>
      <c r="K1425" s="5">
        <v>210</v>
      </c>
      <c r="L1425" s="5">
        <v>25</v>
      </c>
      <c r="M1425" s="5">
        <v>3</v>
      </c>
      <c r="N1425" s="5" t="s">
        <v>3</v>
      </c>
      <c r="O1425" s="5">
        <v>2</v>
      </c>
      <c r="P1425" s="5">
        <f>ROUND(Source!DP1399,O1425)</f>
        <v>92485.78</v>
      </c>
      <c r="Q1425" s="5"/>
      <c r="R1425" s="5"/>
      <c r="S1425" s="5"/>
      <c r="T1425" s="5"/>
      <c r="U1425" s="5"/>
      <c r="V1425" s="5"/>
      <c r="W1425" s="5">
        <v>1934.04</v>
      </c>
      <c r="X1425" s="5">
        <v>1</v>
      </c>
      <c r="Y1425" s="5">
        <v>1934.04</v>
      </c>
      <c r="Z1425" s="5">
        <v>92485.78</v>
      </c>
      <c r="AA1425" s="5">
        <v>1</v>
      </c>
      <c r="AB1425" s="5">
        <v>92485.78</v>
      </c>
    </row>
    <row r="1426" spans="1:255" ht="13" x14ac:dyDescent="0.3">
      <c r="A1426" s="5">
        <v>50</v>
      </c>
      <c r="B1426" s="5">
        <v>0</v>
      </c>
      <c r="C1426" s="5">
        <v>0</v>
      </c>
      <c r="D1426" s="5">
        <v>1</v>
      </c>
      <c r="E1426" s="5">
        <v>211</v>
      </c>
      <c r="F1426" s="5">
        <f>ROUND(Source!Y1399,O1426)</f>
        <v>1031.24</v>
      </c>
      <c r="G1426" s="5" t="s">
        <v>107</v>
      </c>
      <c r="H1426" s="5" t="s">
        <v>108</v>
      </c>
      <c r="I1426" s="5"/>
      <c r="J1426" s="5"/>
      <c r="K1426" s="5">
        <v>211</v>
      </c>
      <c r="L1426" s="5">
        <v>26</v>
      </c>
      <c r="M1426" s="5">
        <v>3</v>
      </c>
      <c r="N1426" s="5" t="s">
        <v>3</v>
      </c>
      <c r="O1426" s="5">
        <v>2</v>
      </c>
      <c r="P1426" s="5">
        <f>ROUND(Source!DQ1399,O1426)</f>
        <v>49313.36</v>
      </c>
      <c r="Q1426" s="5"/>
      <c r="R1426" s="5"/>
      <c r="S1426" s="5"/>
      <c r="T1426" s="5"/>
      <c r="U1426" s="5"/>
      <c r="V1426" s="5"/>
      <c r="W1426" s="5">
        <v>1031.24</v>
      </c>
      <c r="X1426" s="5">
        <v>1</v>
      </c>
      <c r="Y1426" s="5">
        <v>1031.24</v>
      </c>
      <c r="Z1426" s="5">
        <v>49313.36</v>
      </c>
      <c r="AA1426" s="5">
        <v>1</v>
      </c>
      <c r="AB1426" s="5">
        <v>49313.36</v>
      </c>
    </row>
    <row r="1427" spans="1:255" ht="13" x14ac:dyDescent="0.3">
      <c r="A1427" s="5">
        <v>50</v>
      </c>
      <c r="B1427" s="5">
        <v>0</v>
      </c>
      <c r="C1427" s="5">
        <v>0</v>
      </c>
      <c r="D1427" s="5">
        <v>1</v>
      </c>
      <c r="E1427" s="5">
        <v>224</v>
      </c>
      <c r="F1427" s="5">
        <f>ROUND(Source!AR1399,O1427)</f>
        <v>24842.1</v>
      </c>
      <c r="G1427" s="5" t="s">
        <v>109</v>
      </c>
      <c r="H1427" s="5" t="s">
        <v>110</v>
      </c>
      <c r="I1427" s="5"/>
      <c r="J1427" s="5"/>
      <c r="K1427" s="5">
        <v>224</v>
      </c>
      <c r="L1427" s="5">
        <v>27</v>
      </c>
      <c r="M1427" s="5">
        <v>3</v>
      </c>
      <c r="N1427" s="5" t="s">
        <v>3</v>
      </c>
      <c r="O1427" s="5">
        <v>2</v>
      </c>
      <c r="P1427" s="5">
        <f>ROUND(Source!EJ1399,O1427)</f>
        <v>465706.1</v>
      </c>
      <c r="Q1427" s="5"/>
      <c r="R1427" s="5"/>
      <c r="S1427" s="5"/>
      <c r="T1427" s="5"/>
      <c r="U1427" s="5"/>
      <c r="V1427" s="5"/>
      <c r="W1427" s="5">
        <v>24842.1</v>
      </c>
      <c r="X1427" s="5">
        <v>1</v>
      </c>
      <c r="Y1427" s="5">
        <v>24842.1</v>
      </c>
      <c r="Z1427" s="5">
        <v>465706.1</v>
      </c>
      <c r="AA1427" s="5">
        <v>1</v>
      </c>
      <c r="AB1427" s="5">
        <v>465706.1</v>
      </c>
    </row>
    <row r="1429" spans="1:255" ht="13" x14ac:dyDescent="0.3">
      <c r="A1429" s="1">
        <v>4</v>
      </c>
      <c r="B1429" s="1">
        <v>1</v>
      </c>
      <c r="C1429" s="1"/>
      <c r="D1429" s="1">
        <f>ROW(A1460)</f>
        <v>1460</v>
      </c>
      <c r="E1429" s="1"/>
      <c r="F1429" s="1" t="s">
        <v>3</v>
      </c>
      <c r="G1429" s="1" t="s">
        <v>683</v>
      </c>
      <c r="H1429" s="1" t="s">
        <v>3</v>
      </c>
      <c r="I1429" s="1">
        <v>0</v>
      </c>
      <c r="J1429" s="1"/>
      <c r="K1429" s="1">
        <v>-1</v>
      </c>
      <c r="L1429" s="1"/>
      <c r="M1429" s="1" t="s">
        <v>3</v>
      </c>
      <c r="N1429" s="1"/>
      <c r="O1429" s="1"/>
      <c r="P1429" s="1"/>
      <c r="Q1429" s="1"/>
      <c r="R1429" s="1"/>
      <c r="S1429" s="1">
        <v>0</v>
      </c>
      <c r="T1429" s="1">
        <v>0</v>
      </c>
      <c r="U1429" s="1" t="s">
        <v>3</v>
      </c>
      <c r="V1429" s="1">
        <v>0</v>
      </c>
      <c r="W1429" s="1"/>
      <c r="X1429" s="1"/>
      <c r="Y1429" s="1"/>
      <c r="Z1429" s="1"/>
      <c r="AA1429" s="1"/>
      <c r="AB1429" s="1" t="s">
        <v>3</v>
      </c>
      <c r="AC1429" s="1" t="s">
        <v>3</v>
      </c>
      <c r="AD1429" s="1" t="s">
        <v>3</v>
      </c>
      <c r="AE1429" s="1" t="s">
        <v>3</v>
      </c>
      <c r="AF1429" s="1" t="s">
        <v>3</v>
      </c>
      <c r="AG1429" s="1" t="s">
        <v>3</v>
      </c>
      <c r="AH1429" s="1"/>
      <c r="AI1429" s="1"/>
      <c r="AJ1429" s="1"/>
      <c r="AK1429" s="1"/>
      <c r="AL1429" s="1"/>
      <c r="AM1429" s="1"/>
      <c r="AN1429" s="1"/>
      <c r="AO1429" s="1"/>
      <c r="AP1429" s="1" t="s">
        <v>3</v>
      </c>
      <c r="AQ1429" s="1" t="s">
        <v>3</v>
      </c>
      <c r="AR1429" s="1" t="s">
        <v>3</v>
      </c>
      <c r="AS1429" s="1"/>
      <c r="AT1429" s="1"/>
      <c r="AU1429" s="1"/>
      <c r="AV1429" s="1"/>
      <c r="AW1429" s="1"/>
      <c r="AX1429" s="1"/>
      <c r="AY1429" s="1"/>
      <c r="AZ1429" s="1" t="s">
        <v>3</v>
      </c>
      <c r="BA1429" s="1"/>
      <c r="BB1429" s="1" t="s">
        <v>3</v>
      </c>
      <c r="BC1429" s="1" t="s">
        <v>3</v>
      </c>
      <c r="BD1429" s="1" t="s">
        <v>3</v>
      </c>
      <c r="BE1429" s="1" t="s">
        <v>3</v>
      </c>
      <c r="BF1429" s="1" t="s">
        <v>3</v>
      </c>
      <c r="BG1429" s="1" t="s">
        <v>3</v>
      </c>
      <c r="BH1429" s="1" t="s">
        <v>3</v>
      </c>
      <c r="BI1429" s="1" t="s">
        <v>3</v>
      </c>
      <c r="BJ1429" s="1" t="s">
        <v>3</v>
      </c>
      <c r="BK1429" s="1" t="s">
        <v>3</v>
      </c>
      <c r="BL1429" s="1" t="s">
        <v>3</v>
      </c>
      <c r="BM1429" s="1" t="s">
        <v>3</v>
      </c>
      <c r="BN1429" s="1" t="s">
        <v>3</v>
      </c>
      <c r="BO1429" s="1" t="s">
        <v>3</v>
      </c>
      <c r="BP1429" s="1" t="s">
        <v>3</v>
      </c>
      <c r="BQ1429" s="1"/>
      <c r="BR1429" s="1"/>
      <c r="BS1429" s="1"/>
      <c r="BT1429" s="1"/>
      <c r="BU1429" s="1"/>
      <c r="BV1429" s="1"/>
      <c r="BW1429" s="1"/>
      <c r="BX1429" s="1">
        <v>0</v>
      </c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>
        <v>0</v>
      </c>
    </row>
    <row r="1431" spans="1:255" ht="13" x14ac:dyDescent="0.3">
      <c r="A1431" s="3">
        <v>52</v>
      </c>
      <c r="B1431" s="3">
        <f t="shared" ref="B1431:G1431" si="1487">B1460</f>
        <v>1</v>
      </c>
      <c r="C1431" s="3">
        <f t="shared" si="1487"/>
        <v>4</v>
      </c>
      <c r="D1431" s="3">
        <f t="shared" si="1487"/>
        <v>1429</v>
      </c>
      <c r="E1431" s="3">
        <f t="shared" si="1487"/>
        <v>0</v>
      </c>
      <c r="F1431" s="3" t="str">
        <f t="shared" si="1487"/>
        <v/>
      </c>
      <c r="G1431" s="3" t="str">
        <f t="shared" si="1487"/>
        <v>Крепление оборудования в спортивном зале (КР-24)</v>
      </c>
      <c r="H1431" s="3"/>
      <c r="I1431" s="3"/>
      <c r="J1431" s="3"/>
      <c r="K1431" s="3"/>
      <c r="L1431" s="3"/>
      <c r="M1431" s="3"/>
      <c r="N1431" s="3"/>
      <c r="O1431" s="3">
        <f t="shared" ref="O1431:AT1431" si="1488">O1460</f>
        <v>11302.88</v>
      </c>
      <c r="P1431" s="3">
        <f t="shared" si="1488"/>
        <v>10197.549999999999</v>
      </c>
      <c r="Q1431" s="3">
        <f t="shared" si="1488"/>
        <v>88.5</v>
      </c>
      <c r="R1431" s="3">
        <f t="shared" si="1488"/>
        <v>6.49</v>
      </c>
      <c r="S1431" s="3">
        <f t="shared" si="1488"/>
        <v>1016.83</v>
      </c>
      <c r="T1431" s="3">
        <f t="shared" si="1488"/>
        <v>0</v>
      </c>
      <c r="U1431" s="3">
        <f t="shared" si="1488"/>
        <v>77.033276207799986</v>
      </c>
      <c r="V1431" s="3">
        <f t="shared" si="1488"/>
        <v>0</v>
      </c>
      <c r="W1431" s="3">
        <f t="shared" si="1488"/>
        <v>0</v>
      </c>
      <c r="X1431" s="3">
        <f t="shared" si="1488"/>
        <v>859.58</v>
      </c>
      <c r="Y1431" s="3">
        <f t="shared" si="1488"/>
        <v>542.36</v>
      </c>
      <c r="Z1431" s="3">
        <f t="shared" si="1488"/>
        <v>0</v>
      </c>
      <c r="AA1431" s="3">
        <f t="shared" si="1488"/>
        <v>0</v>
      </c>
      <c r="AB1431" s="3">
        <f t="shared" si="1488"/>
        <v>11302.88</v>
      </c>
      <c r="AC1431" s="3">
        <f t="shared" si="1488"/>
        <v>10197.549999999999</v>
      </c>
      <c r="AD1431" s="3">
        <f t="shared" si="1488"/>
        <v>88.5</v>
      </c>
      <c r="AE1431" s="3">
        <f t="shared" si="1488"/>
        <v>6.49</v>
      </c>
      <c r="AF1431" s="3">
        <f t="shared" si="1488"/>
        <v>1016.83</v>
      </c>
      <c r="AG1431" s="3">
        <f t="shared" si="1488"/>
        <v>0</v>
      </c>
      <c r="AH1431" s="3">
        <f t="shared" si="1488"/>
        <v>77.033276207799986</v>
      </c>
      <c r="AI1431" s="3">
        <f t="shared" si="1488"/>
        <v>0</v>
      </c>
      <c r="AJ1431" s="3">
        <f t="shared" si="1488"/>
        <v>0</v>
      </c>
      <c r="AK1431" s="3">
        <f t="shared" si="1488"/>
        <v>859.58</v>
      </c>
      <c r="AL1431" s="3">
        <f t="shared" si="1488"/>
        <v>542.36</v>
      </c>
      <c r="AM1431" s="3">
        <f t="shared" si="1488"/>
        <v>0</v>
      </c>
      <c r="AN1431" s="3">
        <f t="shared" si="1488"/>
        <v>0</v>
      </c>
      <c r="AO1431" s="3">
        <f t="shared" si="1488"/>
        <v>0</v>
      </c>
      <c r="AP1431" s="3">
        <f t="shared" si="1488"/>
        <v>0</v>
      </c>
      <c r="AQ1431" s="3">
        <f t="shared" si="1488"/>
        <v>0</v>
      </c>
      <c r="AR1431" s="3">
        <f t="shared" si="1488"/>
        <v>12704.82</v>
      </c>
      <c r="AS1431" s="3">
        <f t="shared" si="1488"/>
        <v>12704.82</v>
      </c>
      <c r="AT1431" s="3">
        <f t="shared" si="1488"/>
        <v>0</v>
      </c>
      <c r="AU1431" s="3">
        <f t="shared" ref="AU1431:BZ1431" si="1489">AU1460</f>
        <v>0</v>
      </c>
      <c r="AV1431" s="3">
        <f t="shared" si="1489"/>
        <v>10197.549999999999</v>
      </c>
      <c r="AW1431" s="3">
        <f t="shared" si="1489"/>
        <v>10197.549999999999</v>
      </c>
      <c r="AX1431" s="3">
        <f t="shared" si="1489"/>
        <v>0</v>
      </c>
      <c r="AY1431" s="3">
        <f t="shared" si="1489"/>
        <v>10197.549999999999</v>
      </c>
      <c r="AZ1431" s="3">
        <f t="shared" si="1489"/>
        <v>0</v>
      </c>
      <c r="BA1431" s="3">
        <f t="shared" si="1489"/>
        <v>0</v>
      </c>
      <c r="BB1431" s="3">
        <f t="shared" si="1489"/>
        <v>0</v>
      </c>
      <c r="BC1431" s="3">
        <f t="shared" si="1489"/>
        <v>0</v>
      </c>
      <c r="BD1431" s="3">
        <f t="shared" si="1489"/>
        <v>0</v>
      </c>
      <c r="BE1431" s="3">
        <f t="shared" si="1489"/>
        <v>0</v>
      </c>
      <c r="BF1431" s="3">
        <f t="shared" si="1489"/>
        <v>0</v>
      </c>
      <c r="BG1431" s="3">
        <f t="shared" si="1489"/>
        <v>0</v>
      </c>
      <c r="BH1431" s="3">
        <f t="shared" si="1489"/>
        <v>0</v>
      </c>
      <c r="BI1431" s="3">
        <f t="shared" si="1489"/>
        <v>0</v>
      </c>
      <c r="BJ1431" s="3">
        <f t="shared" si="1489"/>
        <v>0</v>
      </c>
      <c r="BK1431" s="3">
        <f t="shared" si="1489"/>
        <v>0</v>
      </c>
      <c r="BL1431" s="3">
        <f t="shared" si="1489"/>
        <v>0</v>
      </c>
      <c r="BM1431" s="3">
        <f t="shared" si="1489"/>
        <v>0</v>
      </c>
      <c r="BN1431" s="3">
        <f t="shared" si="1489"/>
        <v>0</v>
      </c>
      <c r="BO1431" s="3">
        <f t="shared" si="1489"/>
        <v>0</v>
      </c>
      <c r="BP1431" s="3">
        <f t="shared" si="1489"/>
        <v>0</v>
      </c>
      <c r="BQ1431" s="3">
        <f t="shared" si="1489"/>
        <v>0</v>
      </c>
      <c r="BR1431" s="3">
        <f t="shared" si="1489"/>
        <v>0</v>
      </c>
      <c r="BS1431" s="3">
        <f t="shared" si="1489"/>
        <v>0</v>
      </c>
      <c r="BT1431" s="3">
        <f t="shared" si="1489"/>
        <v>0</v>
      </c>
      <c r="BU1431" s="3">
        <f t="shared" si="1489"/>
        <v>0</v>
      </c>
      <c r="BV1431" s="3">
        <f t="shared" si="1489"/>
        <v>0</v>
      </c>
      <c r="BW1431" s="3">
        <f t="shared" si="1489"/>
        <v>0</v>
      </c>
      <c r="BX1431" s="3">
        <f t="shared" si="1489"/>
        <v>0</v>
      </c>
      <c r="BY1431" s="3">
        <f t="shared" si="1489"/>
        <v>0</v>
      </c>
      <c r="BZ1431" s="3">
        <f t="shared" si="1489"/>
        <v>0</v>
      </c>
      <c r="CA1431" s="3">
        <f t="shared" ref="CA1431:DF1431" si="1490">CA1460</f>
        <v>12704.82</v>
      </c>
      <c r="CB1431" s="3">
        <f t="shared" si="1490"/>
        <v>12704.82</v>
      </c>
      <c r="CC1431" s="3">
        <f t="shared" si="1490"/>
        <v>0</v>
      </c>
      <c r="CD1431" s="3">
        <f t="shared" si="1490"/>
        <v>0</v>
      </c>
      <c r="CE1431" s="3">
        <f t="shared" si="1490"/>
        <v>10197.549999999999</v>
      </c>
      <c r="CF1431" s="3">
        <f t="shared" si="1490"/>
        <v>10197.549999999999</v>
      </c>
      <c r="CG1431" s="3">
        <f t="shared" si="1490"/>
        <v>0</v>
      </c>
      <c r="CH1431" s="3">
        <f t="shared" si="1490"/>
        <v>10197.549999999999</v>
      </c>
      <c r="CI1431" s="3">
        <f t="shared" si="1490"/>
        <v>0</v>
      </c>
      <c r="CJ1431" s="3">
        <f t="shared" si="1490"/>
        <v>0</v>
      </c>
      <c r="CK1431" s="3">
        <f t="shared" si="1490"/>
        <v>0</v>
      </c>
      <c r="CL1431" s="3">
        <f t="shared" si="1490"/>
        <v>0</v>
      </c>
      <c r="CM1431" s="3">
        <f t="shared" si="1490"/>
        <v>0</v>
      </c>
      <c r="CN1431" s="3">
        <f t="shared" si="1490"/>
        <v>0</v>
      </c>
      <c r="CO1431" s="3">
        <f t="shared" si="1490"/>
        <v>0</v>
      </c>
      <c r="CP1431" s="3">
        <f t="shared" si="1490"/>
        <v>0</v>
      </c>
      <c r="CQ1431" s="3">
        <f t="shared" si="1490"/>
        <v>0</v>
      </c>
      <c r="CR1431" s="3">
        <f t="shared" si="1490"/>
        <v>0</v>
      </c>
      <c r="CS1431" s="3">
        <f t="shared" si="1490"/>
        <v>0</v>
      </c>
      <c r="CT1431" s="3">
        <f t="shared" si="1490"/>
        <v>0</v>
      </c>
      <c r="CU1431" s="3">
        <f t="shared" si="1490"/>
        <v>0</v>
      </c>
      <c r="CV1431" s="3">
        <f t="shared" si="1490"/>
        <v>0</v>
      </c>
      <c r="CW1431" s="3">
        <f t="shared" si="1490"/>
        <v>0</v>
      </c>
      <c r="CX1431" s="3">
        <f t="shared" si="1490"/>
        <v>0</v>
      </c>
      <c r="CY1431" s="3">
        <f t="shared" si="1490"/>
        <v>0</v>
      </c>
      <c r="CZ1431" s="3">
        <f t="shared" si="1490"/>
        <v>0</v>
      </c>
      <c r="DA1431" s="3">
        <f t="shared" si="1490"/>
        <v>0</v>
      </c>
      <c r="DB1431" s="3">
        <f t="shared" si="1490"/>
        <v>0</v>
      </c>
      <c r="DC1431" s="3">
        <f t="shared" si="1490"/>
        <v>0</v>
      </c>
      <c r="DD1431" s="3">
        <f t="shared" si="1490"/>
        <v>0</v>
      </c>
      <c r="DE1431" s="3">
        <f t="shared" si="1490"/>
        <v>0</v>
      </c>
      <c r="DF1431" s="3">
        <f t="shared" si="1490"/>
        <v>0</v>
      </c>
      <c r="DG1431" s="4">
        <f t="shared" ref="DG1431:EL1431" si="1491">DG1460</f>
        <v>140010.07</v>
      </c>
      <c r="DH1431" s="4">
        <f t="shared" si="1491"/>
        <v>90310.64</v>
      </c>
      <c r="DI1431" s="4">
        <f t="shared" si="1491"/>
        <v>1074.6099999999999</v>
      </c>
      <c r="DJ1431" s="4">
        <f t="shared" si="1491"/>
        <v>310.35000000000002</v>
      </c>
      <c r="DK1431" s="4">
        <f t="shared" si="1491"/>
        <v>48624.82</v>
      </c>
      <c r="DL1431" s="4">
        <f t="shared" si="1491"/>
        <v>0</v>
      </c>
      <c r="DM1431" s="4">
        <f t="shared" si="1491"/>
        <v>77.033276207799986</v>
      </c>
      <c r="DN1431" s="4">
        <f t="shared" si="1491"/>
        <v>0</v>
      </c>
      <c r="DO1431" s="4">
        <f t="shared" si="1491"/>
        <v>0</v>
      </c>
      <c r="DP1431" s="4">
        <f t="shared" si="1491"/>
        <v>41105.550000000003</v>
      </c>
      <c r="DQ1431" s="4">
        <f t="shared" si="1491"/>
        <v>25935.65</v>
      </c>
      <c r="DR1431" s="4">
        <f t="shared" si="1491"/>
        <v>0</v>
      </c>
      <c r="DS1431" s="4">
        <f t="shared" si="1491"/>
        <v>0</v>
      </c>
      <c r="DT1431" s="4">
        <f t="shared" si="1491"/>
        <v>140010.07</v>
      </c>
      <c r="DU1431" s="4">
        <f t="shared" si="1491"/>
        <v>90310.64</v>
      </c>
      <c r="DV1431" s="4">
        <f t="shared" si="1491"/>
        <v>1074.6099999999999</v>
      </c>
      <c r="DW1431" s="4">
        <f t="shared" si="1491"/>
        <v>310.35000000000002</v>
      </c>
      <c r="DX1431" s="4">
        <f t="shared" si="1491"/>
        <v>48624.82</v>
      </c>
      <c r="DY1431" s="4">
        <f t="shared" si="1491"/>
        <v>0</v>
      </c>
      <c r="DZ1431" s="4">
        <f t="shared" si="1491"/>
        <v>77.033276207799986</v>
      </c>
      <c r="EA1431" s="4">
        <f t="shared" si="1491"/>
        <v>0</v>
      </c>
      <c r="EB1431" s="4">
        <f t="shared" si="1491"/>
        <v>0</v>
      </c>
      <c r="EC1431" s="4">
        <f t="shared" si="1491"/>
        <v>41105.550000000003</v>
      </c>
      <c r="ED1431" s="4">
        <f t="shared" si="1491"/>
        <v>25935.65</v>
      </c>
      <c r="EE1431" s="4">
        <f t="shared" si="1491"/>
        <v>0</v>
      </c>
      <c r="EF1431" s="4">
        <f t="shared" si="1491"/>
        <v>0</v>
      </c>
      <c r="EG1431" s="4">
        <f t="shared" si="1491"/>
        <v>0</v>
      </c>
      <c r="EH1431" s="4">
        <f t="shared" si="1491"/>
        <v>0</v>
      </c>
      <c r="EI1431" s="4">
        <f t="shared" si="1491"/>
        <v>0</v>
      </c>
      <c r="EJ1431" s="4">
        <f t="shared" si="1491"/>
        <v>207051.27</v>
      </c>
      <c r="EK1431" s="4">
        <f t="shared" si="1491"/>
        <v>207051.27</v>
      </c>
      <c r="EL1431" s="4">
        <f t="shared" si="1491"/>
        <v>0</v>
      </c>
      <c r="EM1431" s="4">
        <f t="shared" ref="EM1431:FR1431" si="1492">EM1460</f>
        <v>0</v>
      </c>
      <c r="EN1431" s="4">
        <f t="shared" si="1492"/>
        <v>90310.64</v>
      </c>
      <c r="EO1431" s="4">
        <f t="shared" si="1492"/>
        <v>90310.64</v>
      </c>
      <c r="EP1431" s="4">
        <f t="shared" si="1492"/>
        <v>0</v>
      </c>
      <c r="EQ1431" s="4">
        <f t="shared" si="1492"/>
        <v>90310.64</v>
      </c>
      <c r="ER1431" s="4">
        <f t="shared" si="1492"/>
        <v>0</v>
      </c>
      <c r="ES1431" s="4">
        <f t="shared" si="1492"/>
        <v>0</v>
      </c>
      <c r="ET1431" s="4">
        <f t="shared" si="1492"/>
        <v>0</v>
      </c>
      <c r="EU1431" s="4">
        <f t="shared" si="1492"/>
        <v>0</v>
      </c>
      <c r="EV1431" s="4">
        <f t="shared" si="1492"/>
        <v>0</v>
      </c>
      <c r="EW1431" s="4">
        <f t="shared" si="1492"/>
        <v>0</v>
      </c>
      <c r="EX1431" s="4">
        <f t="shared" si="1492"/>
        <v>0</v>
      </c>
      <c r="EY1431" s="4">
        <f t="shared" si="1492"/>
        <v>0</v>
      </c>
      <c r="EZ1431" s="4">
        <f t="shared" si="1492"/>
        <v>0</v>
      </c>
      <c r="FA1431" s="4">
        <f t="shared" si="1492"/>
        <v>0</v>
      </c>
      <c r="FB1431" s="4">
        <f t="shared" si="1492"/>
        <v>0</v>
      </c>
      <c r="FC1431" s="4">
        <f t="shared" si="1492"/>
        <v>0</v>
      </c>
      <c r="FD1431" s="4">
        <f t="shared" si="1492"/>
        <v>0</v>
      </c>
      <c r="FE1431" s="4">
        <f t="shared" si="1492"/>
        <v>0</v>
      </c>
      <c r="FF1431" s="4">
        <f t="shared" si="1492"/>
        <v>0</v>
      </c>
      <c r="FG1431" s="4">
        <f t="shared" si="1492"/>
        <v>0</v>
      </c>
      <c r="FH1431" s="4">
        <f t="shared" si="1492"/>
        <v>0</v>
      </c>
      <c r="FI1431" s="4">
        <f t="shared" si="1492"/>
        <v>0</v>
      </c>
      <c r="FJ1431" s="4">
        <f t="shared" si="1492"/>
        <v>0</v>
      </c>
      <c r="FK1431" s="4">
        <f t="shared" si="1492"/>
        <v>0</v>
      </c>
      <c r="FL1431" s="4">
        <f t="shared" si="1492"/>
        <v>0</v>
      </c>
      <c r="FM1431" s="4">
        <f t="shared" si="1492"/>
        <v>0</v>
      </c>
      <c r="FN1431" s="4">
        <f t="shared" si="1492"/>
        <v>0</v>
      </c>
      <c r="FO1431" s="4">
        <f t="shared" si="1492"/>
        <v>0</v>
      </c>
      <c r="FP1431" s="4">
        <f t="shared" si="1492"/>
        <v>0</v>
      </c>
      <c r="FQ1431" s="4">
        <f t="shared" si="1492"/>
        <v>0</v>
      </c>
      <c r="FR1431" s="4">
        <f t="shared" si="1492"/>
        <v>0</v>
      </c>
      <c r="FS1431" s="4">
        <f t="shared" ref="FS1431:GX1431" si="1493">FS1460</f>
        <v>207051.27</v>
      </c>
      <c r="FT1431" s="4">
        <f t="shared" si="1493"/>
        <v>207051.27</v>
      </c>
      <c r="FU1431" s="4">
        <f t="shared" si="1493"/>
        <v>0</v>
      </c>
      <c r="FV1431" s="4">
        <f t="shared" si="1493"/>
        <v>0</v>
      </c>
      <c r="FW1431" s="4">
        <f t="shared" si="1493"/>
        <v>90310.64</v>
      </c>
      <c r="FX1431" s="4">
        <f t="shared" si="1493"/>
        <v>90310.64</v>
      </c>
      <c r="FY1431" s="4">
        <f t="shared" si="1493"/>
        <v>0</v>
      </c>
      <c r="FZ1431" s="4">
        <f t="shared" si="1493"/>
        <v>90310.64</v>
      </c>
      <c r="GA1431" s="4">
        <f t="shared" si="1493"/>
        <v>0</v>
      </c>
      <c r="GB1431" s="4">
        <f t="shared" si="1493"/>
        <v>0</v>
      </c>
      <c r="GC1431" s="4">
        <f t="shared" si="1493"/>
        <v>0</v>
      </c>
      <c r="GD1431" s="4">
        <f t="shared" si="1493"/>
        <v>0</v>
      </c>
      <c r="GE1431" s="4">
        <f t="shared" si="1493"/>
        <v>0</v>
      </c>
      <c r="GF1431" s="4">
        <f t="shared" si="1493"/>
        <v>0</v>
      </c>
      <c r="GG1431" s="4">
        <f t="shared" si="1493"/>
        <v>0</v>
      </c>
      <c r="GH1431" s="4">
        <f t="shared" si="1493"/>
        <v>0</v>
      </c>
      <c r="GI1431" s="4">
        <f t="shared" si="1493"/>
        <v>0</v>
      </c>
      <c r="GJ1431" s="4">
        <f t="shared" si="1493"/>
        <v>0</v>
      </c>
      <c r="GK1431" s="4">
        <f t="shared" si="1493"/>
        <v>0</v>
      </c>
      <c r="GL1431" s="4">
        <f t="shared" si="1493"/>
        <v>0</v>
      </c>
      <c r="GM1431" s="4">
        <f t="shared" si="1493"/>
        <v>0</v>
      </c>
      <c r="GN1431" s="4">
        <f t="shared" si="1493"/>
        <v>0</v>
      </c>
      <c r="GO1431" s="4">
        <f t="shared" si="1493"/>
        <v>0</v>
      </c>
      <c r="GP1431" s="4">
        <f t="shared" si="1493"/>
        <v>0</v>
      </c>
      <c r="GQ1431" s="4">
        <f t="shared" si="1493"/>
        <v>0</v>
      </c>
      <c r="GR1431" s="4">
        <f t="shared" si="1493"/>
        <v>0</v>
      </c>
      <c r="GS1431" s="4">
        <f t="shared" si="1493"/>
        <v>0</v>
      </c>
      <c r="GT1431" s="4">
        <f t="shared" si="1493"/>
        <v>0</v>
      </c>
      <c r="GU1431" s="4">
        <f t="shared" si="1493"/>
        <v>0</v>
      </c>
      <c r="GV1431" s="4">
        <f t="shared" si="1493"/>
        <v>0</v>
      </c>
      <c r="GW1431" s="4">
        <f t="shared" si="1493"/>
        <v>0</v>
      </c>
      <c r="GX1431" s="4">
        <f t="shared" si="1493"/>
        <v>0</v>
      </c>
    </row>
    <row r="1433" spans="1:255" x14ac:dyDescent="0.25">
      <c r="A1433" s="2">
        <v>19</v>
      </c>
      <c r="B1433" s="2">
        <v>1</v>
      </c>
      <c r="C1433" s="2"/>
      <c r="D1433" s="2"/>
      <c r="E1433" s="2"/>
      <c r="F1433" s="2" t="s">
        <v>3</v>
      </c>
      <c r="G1433" s="2" t="s">
        <v>684</v>
      </c>
      <c r="H1433" s="2" t="s">
        <v>3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>
        <v>1</v>
      </c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>
        <v>0</v>
      </c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</row>
    <row r="1434" spans="1:255" x14ac:dyDescent="0.25">
      <c r="A1434" s="2">
        <v>17</v>
      </c>
      <c r="B1434" s="2">
        <v>1</v>
      </c>
      <c r="C1434" s="2">
        <f>ROW(SmtRes!A1551)</f>
        <v>1551</v>
      </c>
      <c r="D1434" s="2">
        <f>ROW(EtalonRes!A1490)</f>
        <v>1490</v>
      </c>
      <c r="E1434" s="2" t="s">
        <v>685</v>
      </c>
      <c r="F1434" s="2" t="s">
        <v>298</v>
      </c>
      <c r="G1434" s="2" t="s">
        <v>299</v>
      </c>
      <c r="H1434" s="2" t="s">
        <v>22</v>
      </c>
      <c r="I1434" s="2">
        <f>ROUND((52.9+22.38)/1000,9)</f>
        <v>7.528E-2</v>
      </c>
      <c r="J1434" s="2">
        <v>0</v>
      </c>
      <c r="K1434" s="2">
        <f>ROUND((52.9+22.38)/1000,9)</f>
        <v>7.528E-2</v>
      </c>
      <c r="L1434" s="2"/>
      <c r="M1434" s="2"/>
      <c r="N1434" s="2"/>
      <c r="O1434" s="2">
        <f t="shared" ref="O1434:O1445" si="1494">ROUND(CP1434,2)</f>
        <v>168.83</v>
      </c>
      <c r="P1434" s="2">
        <f t="shared" ref="P1434:P1445" si="1495">ROUND((ROUND((AC1434*AW1434*I1434),2)*BC1434),2)</f>
        <v>4.4000000000000004</v>
      </c>
      <c r="Q1434" s="2">
        <f>(ROUND((ROUND(((((ET1434*1.25)*1.1))*AV1434*I1434),2)*BB1434),2)+ROUND((ROUND(((AE1434-(((EU1434*1.25)*1.1)))*AV1434*I1434),2)*BS1434),2))</f>
        <v>5.93</v>
      </c>
      <c r="R1434" s="2">
        <f t="shared" ref="R1434:R1445" si="1496">ROUND((ROUND((AE1434*AV1434*I1434),2)*BS1434),2)</f>
        <v>0</v>
      </c>
      <c r="S1434" s="2">
        <f t="shared" ref="S1434:S1445" si="1497">ROUND((ROUND((AF1434*AV1434*I1434),2)*BA1434),2)</f>
        <v>158.5</v>
      </c>
      <c r="T1434" s="2">
        <f t="shared" ref="T1434:T1445" si="1498">ROUND(CU1434*I1434,2)</f>
        <v>0</v>
      </c>
      <c r="U1434" s="2">
        <f t="shared" ref="U1434:U1445" si="1499">CV1434*I1434</f>
        <v>12.007640286399999</v>
      </c>
      <c r="V1434" s="2">
        <f t="shared" ref="V1434:V1445" si="1500">CW1434*I1434</f>
        <v>0</v>
      </c>
      <c r="W1434" s="2">
        <f t="shared" ref="W1434:W1445" si="1501">ROUND(CX1434*I1434,2)</f>
        <v>0</v>
      </c>
      <c r="X1434" s="2">
        <f t="shared" ref="X1434:X1445" si="1502">ROUND(CY1434,2)</f>
        <v>133.13999999999999</v>
      </c>
      <c r="Y1434" s="2">
        <f t="shared" ref="Y1434:Y1445" si="1503">ROUND(CZ1434,2)</f>
        <v>84.01</v>
      </c>
      <c r="Z1434" s="2"/>
      <c r="AA1434" s="2">
        <v>56481265</v>
      </c>
      <c r="AB1434" s="2">
        <f t="shared" ref="AB1434:AB1445" si="1504">ROUND((AC1434+AD1434+AF1434),6)</f>
        <v>2067.7755000000002</v>
      </c>
      <c r="AC1434" s="2">
        <f t="shared" ref="AC1434:AC1445" si="1505">ROUND((ES1434),6)</f>
        <v>58.4</v>
      </c>
      <c r="AD1434" s="2">
        <f>ROUND((((((ET1434*1.25)*1.1))-(((EU1434*1.25)*1.1)))+AE1434),6)</f>
        <v>72.407499999999999</v>
      </c>
      <c r="AE1434" s="2">
        <f>ROUND((((EU1434*1.25)*1.1)),6)</f>
        <v>0</v>
      </c>
      <c r="AF1434" s="2">
        <f>ROUND((((EV1434*1.15)*1.1)),6)</f>
        <v>1936.9680000000001</v>
      </c>
      <c r="AG1434" s="2">
        <f t="shared" ref="AG1434:AG1445" si="1506">ROUND((AP1434),6)</f>
        <v>0</v>
      </c>
      <c r="AH1434" s="2">
        <f>(((EW1434*1.15)*1.1))</f>
        <v>146.73999999999998</v>
      </c>
      <c r="AI1434" s="2">
        <f>(((EX1434*1.25)*1.1))</f>
        <v>0</v>
      </c>
      <c r="AJ1434" s="2">
        <f t="shared" ref="AJ1434:AJ1445" si="1507">(AS1434)</f>
        <v>0</v>
      </c>
      <c r="AK1434" s="2">
        <v>1642.26</v>
      </c>
      <c r="AL1434" s="2">
        <v>58.4</v>
      </c>
      <c r="AM1434" s="2">
        <v>52.66</v>
      </c>
      <c r="AN1434" s="2">
        <v>0</v>
      </c>
      <c r="AO1434" s="2">
        <v>1531.2</v>
      </c>
      <c r="AP1434" s="2">
        <v>0</v>
      </c>
      <c r="AQ1434" s="2">
        <v>116</v>
      </c>
      <c r="AR1434" s="2">
        <v>0</v>
      </c>
      <c r="AS1434" s="2">
        <v>0</v>
      </c>
      <c r="AT1434" s="2">
        <v>84</v>
      </c>
      <c r="AU1434" s="2">
        <v>53</v>
      </c>
      <c r="AV1434" s="2">
        <v>1.087</v>
      </c>
      <c r="AW1434" s="2">
        <v>1</v>
      </c>
      <c r="AX1434" s="2"/>
      <c r="AY1434" s="2"/>
      <c r="AZ1434" s="2">
        <v>1</v>
      </c>
      <c r="BA1434" s="2">
        <v>1</v>
      </c>
      <c r="BB1434" s="2">
        <v>1</v>
      </c>
      <c r="BC1434" s="2">
        <v>1</v>
      </c>
      <c r="BD1434" s="2" t="s">
        <v>3</v>
      </c>
      <c r="BE1434" s="2" t="s">
        <v>3</v>
      </c>
      <c r="BF1434" s="2" t="s">
        <v>3</v>
      </c>
      <c r="BG1434" s="2" t="s">
        <v>3</v>
      </c>
      <c r="BH1434" s="2">
        <v>0</v>
      </c>
      <c r="BI1434" s="2">
        <v>1</v>
      </c>
      <c r="BJ1434" s="2" t="s">
        <v>300</v>
      </c>
      <c r="BK1434" s="2"/>
      <c r="BL1434" s="2"/>
      <c r="BM1434" s="2">
        <v>13</v>
      </c>
      <c r="BN1434" s="2">
        <v>0</v>
      </c>
      <c r="BO1434" s="2" t="s">
        <v>298</v>
      </c>
      <c r="BP1434" s="2">
        <v>1</v>
      </c>
      <c r="BQ1434" s="2">
        <v>30</v>
      </c>
      <c r="BR1434" s="2">
        <v>0</v>
      </c>
      <c r="BS1434" s="2">
        <v>1</v>
      </c>
      <c r="BT1434" s="2">
        <v>1</v>
      </c>
      <c r="BU1434" s="2">
        <v>1</v>
      </c>
      <c r="BV1434" s="2">
        <v>1</v>
      </c>
      <c r="BW1434" s="2">
        <v>1</v>
      </c>
      <c r="BX1434" s="2">
        <v>1</v>
      </c>
      <c r="BY1434" s="2" t="s">
        <v>3</v>
      </c>
      <c r="BZ1434" s="2">
        <v>84</v>
      </c>
      <c r="CA1434" s="2">
        <v>53</v>
      </c>
      <c r="CB1434" s="2" t="s">
        <v>3</v>
      </c>
      <c r="CC1434" s="2"/>
      <c r="CD1434" s="2"/>
      <c r="CE1434" s="2">
        <v>30</v>
      </c>
      <c r="CF1434" s="2">
        <v>0</v>
      </c>
      <c r="CG1434" s="2">
        <v>0</v>
      </c>
      <c r="CH1434" s="2"/>
      <c r="CI1434" s="2"/>
      <c r="CJ1434" s="2"/>
      <c r="CK1434" s="2"/>
      <c r="CL1434" s="2"/>
      <c r="CM1434" s="2">
        <v>0</v>
      </c>
      <c r="CN1434" s="2" t="s">
        <v>3</v>
      </c>
      <c r="CO1434" s="2">
        <v>0</v>
      </c>
      <c r="CP1434" s="2">
        <f t="shared" ref="CP1434:CP1445" si="1508">(P1434+Q1434+S1434)</f>
        <v>168.83</v>
      </c>
      <c r="CQ1434" s="2">
        <f t="shared" ref="CQ1434:CQ1445" si="1509">ROUND((ROUND((AC1434*AW1434*1),2)*BC1434),2)</f>
        <v>58.4</v>
      </c>
      <c r="CR1434" s="2">
        <f>(ROUND((ROUND(((((ET1434*1.25)*1.1))*AV1434*1),2)*BB1434),2)+ROUND((ROUND(((AE1434-(((EU1434*1.25)*1.1)))*AV1434*1),2)*BS1434),2))</f>
        <v>78.709999999999994</v>
      </c>
      <c r="CS1434" s="2">
        <f t="shared" ref="CS1434:CS1445" si="1510">ROUND((ROUND((AE1434*AV1434*1),2)*BS1434),2)</f>
        <v>0</v>
      </c>
      <c r="CT1434" s="2">
        <f t="shared" ref="CT1434:CT1445" si="1511">ROUND((ROUND((AF1434*AV1434*1),2)*BA1434),2)</f>
        <v>2105.48</v>
      </c>
      <c r="CU1434" s="2">
        <f t="shared" ref="CU1434:CU1445" si="1512">AG1434</f>
        <v>0</v>
      </c>
      <c r="CV1434" s="2">
        <f t="shared" ref="CV1434:CV1445" si="1513">(AH1434*AV1434)</f>
        <v>159.50637999999998</v>
      </c>
      <c r="CW1434" s="2">
        <f t="shared" ref="CW1434:CW1445" si="1514">AI1434</f>
        <v>0</v>
      </c>
      <c r="CX1434" s="2">
        <f t="shared" ref="CX1434:CX1445" si="1515">AJ1434</f>
        <v>0</v>
      </c>
      <c r="CY1434" s="2">
        <f t="shared" ref="CY1434:CY1445" si="1516">(((S1434+R1434)*AT1434)/100)</f>
        <v>133.13999999999999</v>
      </c>
      <c r="CZ1434" s="2">
        <f t="shared" ref="CZ1434:CZ1445" si="1517">(((S1434+R1434)*AU1434)/100)</f>
        <v>84.004999999999995</v>
      </c>
      <c r="DA1434" s="2"/>
      <c r="DB1434" s="2"/>
      <c r="DC1434" s="2" t="s">
        <v>3</v>
      </c>
      <c r="DD1434" s="2" t="s">
        <v>3</v>
      </c>
      <c r="DE1434" s="2" t="s">
        <v>48</v>
      </c>
      <c r="DF1434" s="2" t="s">
        <v>48</v>
      </c>
      <c r="DG1434" s="2" t="s">
        <v>49</v>
      </c>
      <c r="DH1434" s="2" t="s">
        <v>3</v>
      </c>
      <c r="DI1434" s="2" t="s">
        <v>49</v>
      </c>
      <c r="DJ1434" s="2" t="s">
        <v>48</v>
      </c>
      <c r="DK1434" s="2" t="s">
        <v>3</v>
      </c>
      <c r="DL1434" s="2" t="s">
        <v>3</v>
      </c>
      <c r="DM1434" s="2" t="s">
        <v>3</v>
      </c>
      <c r="DN1434" s="2">
        <v>0</v>
      </c>
      <c r="DO1434" s="2">
        <v>0</v>
      </c>
      <c r="DP1434" s="2">
        <v>1</v>
      </c>
      <c r="DQ1434" s="2">
        <v>1</v>
      </c>
      <c r="DR1434" s="2"/>
      <c r="DS1434" s="2"/>
      <c r="DT1434" s="2"/>
      <c r="DU1434" s="2">
        <v>1013</v>
      </c>
      <c r="DV1434" s="2" t="s">
        <v>22</v>
      </c>
      <c r="DW1434" s="2" t="s">
        <v>22</v>
      </c>
      <c r="DX1434" s="2">
        <v>1</v>
      </c>
      <c r="DY1434" s="2"/>
      <c r="DZ1434" s="2" t="s">
        <v>3</v>
      </c>
      <c r="EA1434" s="2" t="s">
        <v>3</v>
      </c>
      <c r="EB1434" s="2" t="s">
        <v>3</v>
      </c>
      <c r="EC1434" s="2" t="s">
        <v>3</v>
      </c>
      <c r="ED1434" s="2"/>
      <c r="EE1434" s="2">
        <v>55586449</v>
      </c>
      <c r="EF1434" s="2">
        <v>30</v>
      </c>
      <c r="EG1434" s="2" t="s">
        <v>117</v>
      </c>
      <c r="EH1434" s="2">
        <v>0</v>
      </c>
      <c r="EI1434" s="2" t="s">
        <v>3</v>
      </c>
      <c r="EJ1434" s="2">
        <v>1</v>
      </c>
      <c r="EK1434" s="2">
        <v>13</v>
      </c>
      <c r="EL1434" s="2" t="s">
        <v>118</v>
      </c>
      <c r="EM1434" s="2" t="s">
        <v>119</v>
      </c>
      <c r="EN1434" s="2"/>
      <c r="EO1434" s="2" t="s">
        <v>52</v>
      </c>
      <c r="EP1434" s="2"/>
      <c r="EQ1434" s="2">
        <v>0</v>
      </c>
      <c r="ER1434" s="2">
        <v>1642.26</v>
      </c>
      <c r="ES1434" s="2">
        <v>58.4</v>
      </c>
      <c r="ET1434" s="2">
        <v>52.66</v>
      </c>
      <c r="EU1434" s="2">
        <v>0</v>
      </c>
      <c r="EV1434" s="2">
        <v>1531.2</v>
      </c>
      <c r="EW1434" s="2">
        <v>116</v>
      </c>
      <c r="EX1434" s="2">
        <v>0</v>
      </c>
      <c r="EY1434" s="2">
        <v>0</v>
      </c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>
        <v>0</v>
      </c>
      <c r="FR1434" s="2">
        <v>0</v>
      </c>
      <c r="FS1434" s="2">
        <v>0</v>
      </c>
      <c r="FT1434" s="2"/>
      <c r="FU1434" s="2"/>
      <c r="FV1434" s="2"/>
      <c r="FW1434" s="2"/>
      <c r="FX1434" s="2">
        <v>84</v>
      </c>
      <c r="FY1434" s="2">
        <v>53</v>
      </c>
      <c r="FZ1434" s="2"/>
      <c r="GA1434" s="2" t="s">
        <v>3</v>
      </c>
      <c r="GB1434" s="2"/>
      <c r="GC1434" s="2"/>
      <c r="GD1434" s="2">
        <v>1</v>
      </c>
      <c r="GE1434" s="2"/>
      <c r="GF1434" s="2">
        <v>1909961962</v>
      </c>
      <c r="GG1434" s="2">
        <v>2</v>
      </c>
      <c r="GH1434" s="2">
        <v>1</v>
      </c>
      <c r="GI1434" s="2">
        <v>2</v>
      </c>
      <c r="GJ1434" s="2">
        <v>0</v>
      </c>
      <c r="GK1434" s="2">
        <v>0</v>
      </c>
      <c r="GL1434" s="2">
        <f t="shared" ref="GL1434:GL1445" si="1518">ROUND(IF(AND(BH1434=3,BI1434=3,FS1434&lt;&gt;0),P1434,0),2)</f>
        <v>0</v>
      </c>
      <c r="GM1434" s="2">
        <f t="shared" ref="GM1434:GM1445" si="1519">ROUND(O1434+X1434+Y1434,2)+GX1434</f>
        <v>385.98</v>
      </c>
      <c r="GN1434" s="2">
        <f t="shared" ref="GN1434:GN1445" si="1520">IF(OR(BI1434=0,BI1434=1),GM1434-GX1434,0)</f>
        <v>385.98</v>
      </c>
      <c r="GO1434" s="2">
        <f t="shared" ref="GO1434:GO1445" si="1521">IF(BI1434=2,GM1434-GX1434,0)</f>
        <v>0</v>
      </c>
      <c r="GP1434" s="2">
        <f t="shared" ref="GP1434:GP1445" si="1522">IF(BI1434=4,GM1434-GX1434,0)</f>
        <v>0</v>
      </c>
      <c r="GQ1434" s="2"/>
      <c r="GR1434" s="2">
        <v>0</v>
      </c>
      <c r="GS1434" s="2">
        <v>3</v>
      </c>
      <c r="GT1434" s="2">
        <v>0</v>
      </c>
      <c r="GU1434" s="2" t="s">
        <v>3</v>
      </c>
      <c r="GV1434" s="2">
        <f t="shared" ref="GV1434:GV1445" si="1523">ROUND((GT1434),6)</f>
        <v>0</v>
      </c>
      <c r="GW1434" s="2">
        <v>1</v>
      </c>
      <c r="GX1434" s="2">
        <f t="shared" ref="GX1434:GX1445" si="1524">ROUND(HC1434*I1434,2)</f>
        <v>0</v>
      </c>
      <c r="GY1434" s="2"/>
      <c r="GZ1434" s="2"/>
      <c r="HA1434" s="2">
        <v>0</v>
      </c>
      <c r="HB1434" s="2">
        <v>0</v>
      </c>
      <c r="HC1434" s="2">
        <f t="shared" ref="HC1434:HC1445" si="1525">GV1434*GW1434</f>
        <v>0</v>
      </c>
      <c r="HD1434" s="2"/>
      <c r="HE1434" s="2" t="s">
        <v>3</v>
      </c>
      <c r="HF1434" s="2" t="s">
        <v>3</v>
      </c>
      <c r="HG1434" s="2"/>
      <c r="HH1434" s="2"/>
      <c r="HI1434" s="2"/>
      <c r="HJ1434" s="2"/>
      <c r="HK1434" s="2"/>
      <c r="HL1434" s="2"/>
      <c r="HM1434" s="2" t="s">
        <v>3</v>
      </c>
      <c r="HN1434" s="2" t="s">
        <v>3</v>
      </c>
      <c r="HO1434" s="2" t="s">
        <v>3</v>
      </c>
      <c r="HP1434" s="2" t="s">
        <v>3</v>
      </c>
      <c r="HQ1434" s="2" t="s">
        <v>3</v>
      </c>
      <c r="HR1434" s="2"/>
      <c r="HS1434" s="2">
        <v>0</v>
      </c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>
        <v>0</v>
      </c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</row>
    <row r="1435" spans="1:255" x14ac:dyDescent="0.25">
      <c r="A1435">
        <v>17</v>
      </c>
      <c r="B1435">
        <v>1</v>
      </c>
      <c r="C1435">
        <f>ROW(SmtRes!A1560)</f>
        <v>1560</v>
      </c>
      <c r="D1435">
        <f>ROW(EtalonRes!A1498)</f>
        <v>1498</v>
      </c>
      <c r="E1435" t="s">
        <v>685</v>
      </c>
      <c r="F1435" t="s">
        <v>298</v>
      </c>
      <c r="G1435" t="s">
        <v>299</v>
      </c>
      <c r="H1435" t="s">
        <v>22</v>
      </c>
      <c r="I1435">
        <f>ROUND((52.9+22.38)/1000,9)</f>
        <v>7.528E-2</v>
      </c>
      <c r="J1435">
        <v>0</v>
      </c>
      <c r="K1435">
        <f>ROUND((52.9+22.38)/1000,9)</f>
        <v>7.528E-2</v>
      </c>
      <c r="O1435">
        <f t="shared" si="1494"/>
        <v>7682.77</v>
      </c>
      <c r="P1435">
        <f t="shared" si="1495"/>
        <v>49.28</v>
      </c>
      <c r="Q1435">
        <f>(ROUND((ROUND(((((ET1435*1.25)*1.1))*AV1435*I1435),2)*BB1435),2)+ROUND((ROUND(((AE1435-(((EU1435*1.25)*1.1)))*AV1435*I1435),2)*BS1435),2))</f>
        <v>54.02</v>
      </c>
      <c r="R1435">
        <f t="shared" si="1496"/>
        <v>0</v>
      </c>
      <c r="S1435">
        <f t="shared" si="1497"/>
        <v>7579.47</v>
      </c>
      <c r="T1435">
        <f t="shared" si="1498"/>
        <v>0</v>
      </c>
      <c r="U1435">
        <f t="shared" si="1499"/>
        <v>12.007640286399999</v>
      </c>
      <c r="V1435">
        <f t="shared" si="1500"/>
        <v>0</v>
      </c>
      <c r="W1435">
        <f t="shared" si="1501"/>
        <v>0</v>
      </c>
      <c r="X1435">
        <f t="shared" si="1502"/>
        <v>6366.75</v>
      </c>
      <c r="Y1435">
        <f t="shared" si="1503"/>
        <v>4017.12</v>
      </c>
      <c r="AA1435">
        <v>56481267</v>
      </c>
      <c r="AB1435">
        <f t="shared" si="1504"/>
        <v>2067.7755000000002</v>
      </c>
      <c r="AC1435">
        <f t="shared" si="1505"/>
        <v>58.4</v>
      </c>
      <c r="AD1435">
        <f>ROUND((((((ET1435*1.25)*1.1))-(((EU1435*1.25)*1.1)))+AE1435),6)</f>
        <v>72.407499999999999</v>
      </c>
      <c r="AE1435">
        <f>ROUND((((EU1435*1.25)*1.1)),6)</f>
        <v>0</v>
      </c>
      <c r="AF1435">
        <f>ROUND((((EV1435*1.15)*1.1)),6)</f>
        <v>1936.9680000000001</v>
      </c>
      <c r="AG1435">
        <f t="shared" si="1506"/>
        <v>0</v>
      </c>
      <c r="AH1435">
        <f>(((EW1435*1.15)*1.1))</f>
        <v>146.73999999999998</v>
      </c>
      <c r="AI1435">
        <f>(((EX1435*1.25)*1.1))</f>
        <v>0</v>
      </c>
      <c r="AJ1435">
        <f t="shared" si="1507"/>
        <v>0</v>
      </c>
      <c r="AK1435">
        <v>1642.26</v>
      </c>
      <c r="AL1435">
        <v>58.4</v>
      </c>
      <c r="AM1435">
        <v>52.66</v>
      </c>
      <c r="AN1435">
        <v>0</v>
      </c>
      <c r="AO1435">
        <v>1531.2</v>
      </c>
      <c r="AP1435">
        <v>0</v>
      </c>
      <c r="AQ1435">
        <v>116</v>
      </c>
      <c r="AR1435">
        <v>0</v>
      </c>
      <c r="AS1435">
        <v>0</v>
      </c>
      <c r="AT1435">
        <v>84</v>
      </c>
      <c r="AU1435">
        <v>53</v>
      </c>
      <c r="AV1435">
        <v>1.087</v>
      </c>
      <c r="AW1435">
        <v>1</v>
      </c>
      <c r="AZ1435">
        <v>1</v>
      </c>
      <c r="BA1435">
        <v>47.82</v>
      </c>
      <c r="BB1435">
        <v>9.11</v>
      </c>
      <c r="BC1435">
        <v>11.2</v>
      </c>
      <c r="BD1435" t="s">
        <v>3</v>
      </c>
      <c r="BE1435" t="s">
        <v>3</v>
      </c>
      <c r="BF1435" t="s">
        <v>3</v>
      </c>
      <c r="BG1435" t="s">
        <v>3</v>
      </c>
      <c r="BH1435">
        <v>0</v>
      </c>
      <c r="BI1435">
        <v>1</v>
      </c>
      <c r="BJ1435" t="s">
        <v>300</v>
      </c>
      <c r="BM1435">
        <v>13</v>
      </c>
      <c r="BN1435">
        <v>0</v>
      </c>
      <c r="BO1435" t="s">
        <v>298</v>
      </c>
      <c r="BP1435">
        <v>1</v>
      </c>
      <c r="BQ1435">
        <v>30</v>
      </c>
      <c r="BR1435">
        <v>0</v>
      </c>
      <c r="BS1435">
        <v>47.82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 t="s">
        <v>3</v>
      </c>
      <c r="BZ1435">
        <v>84</v>
      </c>
      <c r="CA1435">
        <v>53</v>
      </c>
      <c r="CB1435" t="s">
        <v>3</v>
      </c>
      <c r="CE1435">
        <v>30</v>
      </c>
      <c r="CF1435">
        <v>0</v>
      </c>
      <c r="CG1435">
        <v>0</v>
      </c>
      <c r="CM1435">
        <v>0</v>
      </c>
      <c r="CN1435" t="s">
        <v>3</v>
      </c>
      <c r="CO1435">
        <v>0</v>
      </c>
      <c r="CP1435">
        <f t="shared" si="1508"/>
        <v>7682.77</v>
      </c>
      <c r="CQ1435">
        <f t="shared" si="1509"/>
        <v>654.08000000000004</v>
      </c>
      <c r="CR1435">
        <f>(ROUND((ROUND(((((ET1435*1.25)*1.1))*AV1435*1),2)*BB1435),2)+ROUND((ROUND(((AE1435-(((EU1435*1.25)*1.1)))*AV1435*1),2)*BS1435),2))</f>
        <v>717.05</v>
      </c>
      <c r="CS1435">
        <f t="shared" si="1510"/>
        <v>0</v>
      </c>
      <c r="CT1435">
        <f t="shared" si="1511"/>
        <v>100684.05</v>
      </c>
      <c r="CU1435">
        <f t="shared" si="1512"/>
        <v>0</v>
      </c>
      <c r="CV1435">
        <f t="shared" si="1513"/>
        <v>159.50637999999998</v>
      </c>
      <c r="CW1435">
        <f t="shared" si="1514"/>
        <v>0</v>
      </c>
      <c r="CX1435">
        <f t="shared" si="1515"/>
        <v>0</v>
      </c>
      <c r="CY1435">
        <f t="shared" si="1516"/>
        <v>6366.7547999999997</v>
      </c>
      <c r="CZ1435">
        <f t="shared" si="1517"/>
        <v>4017.1191000000003</v>
      </c>
      <c r="DC1435" t="s">
        <v>3</v>
      </c>
      <c r="DD1435" t="s">
        <v>3</v>
      </c>
      <c r="DE1435" t="s">
        <v>48</v>
      </c>
      <c r="DF1435" t="s">
        <v>48</v>
      </c>
      <c r="DG1435" t="s">
        <v>49</v>
      </c>
      <c r="DH1435" t="s">
        <v>3</v>
      </c>
      <c r="DI1435" t="s">
        <v>49</v>
      </c>
      <c r="DJ1435" t="s">
        <v>48</v>
      </c>
      <c r="DK1435" t="s">
        <v>3</v>
      </c>
      <c r="DL1435" t="s">
        <v>3</v>
      </c>
      <c r="DM1435" t="s">
        <v>3</v>
      </c>
      <c r="DN1435">
        <v>0</v>
      </c>
      <c r="DO1435">
        <v>0</v>
      </c>
      <c r="DP1435">
        <v>1</v>
      </c>
      <c r="DQ1435">
        <v>1</v>
      </c>
      <c r="DU1435">
        <v>1013</v>
      </c>
      <c r="DV1435" t="s">
        <v>22</v>
      </c>
      <c r="DW1435" t="s">
        <v>22</v>
      </c>
      <c r="DX1435">
        <v>1</v>
      </c>
      <c r="DZ1435" t="s">
        <v>3</v>
      </c>
      <c r="EA1435" t="s">
        <v>3</v>
      </c>
      <c r="EB1435" t="s">
        <v>3</v>
      </c>
      <c r="EC1435" t="s">
        <v>3</v>
      </c>
      <c r="EE1435">
        <v>55586449</v>
      </c>
      <c r="EF1435">
        <v>30</v>
      </c>
      <c r="EG1435" t="s">
        <v>117</v>
      </c>
      <c r="EH1435">
        <v>0</v>
      </c>
      <c r="EI1435" t="s">
        <v>3</v>
      </c>
      <c r="EJ1435">
        <v>1</v>
      </c>
      <c r="EK1435">
        <v>13</v>
      </c>
      <c r="EL1435" t="s">
        <v>118</v>
      </c>
      <c r="EM1435" t="s">
        <v>119</v>
      </c>
      <c r="EO1435" t="s">
        <v>52</v>
      </c>
      <c r="EQ1435">
        <v>0</v>
      </c>
      <c r="ER1435">
        <v>1642.26</v>
      </c>
      <c r="ES1435">
        <v>58.4</v>
      </c>
      <c r="ET1435">
        <v>52.66</v>
      </c>
      <c r="EU1435">
        <v>0</v>
      </c>
      <c r="EV1435">
        <v>1531.2</v>
      </c>
      <c r="EW1435">
        <v>116</v>
      </c>
      <c r="EX1435">
        <v>0</v>
      </c>
      <c r="EY1435">
        <v>0</v>
      </c>
      <c r="FQ1435">
        <v>0</v>
      </c>
      <c r="FR1435">
        <v>0</v>
      </c>
      <c r="FS1435">
        <v>0</v>
      </c>
      <c r="FX1435">
        <v>84</v>
      </c>
      <c r="FY1435">
        <v>53</v>
      </c>
      <c r="GA1435" t="s">
        <v>3</v>
      </c>
      <c r="GD1435">
        <v>1</v>
      </c>
      <c r="GF1435">
        <v>1909961962</v>
      </c>
      <c r="GG1435">
        <v>2</v>
      </c>
      <c r="GH1435">
        <v>1</v>
      </c>
      <c r="GI1435">
        <v>2</v>
      </c>
      <c r="GJ1435">
        <v>0</v>
      </c>
      <c r="GK1435">
        <v>0</v>
      </c>
      <c r="GL1435">
        <f t="shared" si="1518"/>
        <v>0</v>
      </c>
      <c r="GM1435">
        <f t="shared" si="1519"/>
        <v>18066.64</v>
      </c>
      <c r="GN1435">
        <f t="shared" si="1520"/>
        <v>18066.64</v>
      </c>
      <c r="GO1435">
        <f t="shared" si="1521"/>
        <v>0</v>
      </c>
      <c r="GP1435">
        <f t="shared" si="1522"/>
        <v>0</v>
      </c>
      <c r="GR1435">
        <v>0</v>
      </c>
      <c r="GS1435">
        <v>3</v>
      </c>
      <c r="GT1435">
        <v>0</v>
      </c>
      <c r="GU1435" t="s">
        <v>3</v>
      </c>
      <c r="GV1435">
        <f t="shared" si="1523"/>
        <v>0</v>
      </c>
      <c r="GW1435">
        <v>1</v>
      </c>
      <c r="GX1435">
        <f t="shared" si="1524"/>
        <v>0</v>
      </c>
      <c r="HA1435">
        <v>0</v>
      </c>
      <c r="HB1435">
        <v>0</v>
      </c>
      <c r="HC1435">
        <f t="shared" si="1525"/>
        <v>0</v>
      </c>
      <c r="HE1435" t="s">
        <v>3</v>
      </c>
      <c r="HF1435" t="s">
        <v>3</v>
      </c>
      <c r="HM1435" t="s">
        <v>3</v>
      </c>
      <c r="HN1435" t="s">
        <v>3</v>
      </c>
      <c r="HO1435" t="s">
        <v>3</v>
      </c>
      <c r="HP1435" t="s">
        <v>3</v>
      </c>
      <c r="HQ1435" t="s">
        <v>3</v>
      </c>
      <c r="HS1435">
        <v>0</v>
      </c>
      <c r="IK1435">
        <v>0</v>
      </c>
    </row>
    <row r="1436" spans="1:255" x14ac:dyDescent="0.25">
      <c r="A1436" s="2">
        <v>18</v>
      </c>
      <c r="B1436" s="2">
        <v>1</v>
      </c>
      <c r="C1436" s="2">
        <v>1546</v>
      </c>
      <c r="D1436" s="2"/>
      <c r="E1436" s="2" t="s">
        <v>686</v>
      </c>
      <c r="F1436" s="2" t="s">
        <v>30</v>
      </c>
      <c r="G1436" s="2" t="s">
        <v>31</v>
      </c>
      <c r="H1436" s="2" t="s">
        <v>32</v>
      </c>
      <c r="I1436" s="2">
        <f>I1434*J1436</f>
        <v>5.290000000000001E-2</v>
      </c>
      <c r="J1436" s="2">
        <v>0.70270988310308191</v>
      </c>
      <c r="K1436" s="2">
        <v>0.70270999999999995</v>
      </c>
      <c r="L1436" s="2"/>
      <c r="M1436" s="2"/>
      <c r="N1436" s="2"/>
      <c r="O1436" s="2">
        <f t="shared" si="1494"/>
        <v>520.76</v>
      </c>
      <c r="P1436" s="2">
        <f t="shared" si="1495"/>
        <v>520.76</v>
      </c>
      <c r="Q1436" s="2">
        <f t="shared" ref="Q1436:Q1441" si="1526">(ROUND((ROUND(((ET1436)*AV1436*I1436),2)*BB1436),2)+ROUND((ROUND(((AE1436-(EU1436))*AV1436*I1436),2)*BS1436),2))</f>
        <v>0</v>
      </c>
      <c r="R1436" s="2">
        <f t="shared" si="1496"/>
        <v>0</v>
      </c>
      <c r="S1436" s="2">
        <f t="shared" si="1497"/>
        <v>0</v>
      </c>
      <c r="T1436" s="2">
        <f t="shared" si="1498"/>
        <v>0</v>
      </c>
      <c r="U1436" s="2">
        <f t="shared" si="1499"/>
        <v>0</v>
      </c>
      <c r="V1436" s="2">
        <f t="shared" si="1500"/>
        <v>0</v>
      </c>
      <c r="W1436" s="2">
        <f t="shared" si="1501"/>
        <v>0</v>
      </c>
      <c r="X1436" s="2">
        <f t="shared" si="1502"/>
        <v>0</v>
      </c>
      <c r="Y1436" s="2">
        <f t="shared" si="1503"/>
        <v>0</v>
      </c>
      <c r="Z1436" s="2"/>
      <c r="AA1436" s="2">
        <v>56481265</v>
      </c>
      <c r="AB1436" s="2">
        <f t="shared" si="1504"/>
        <v>9844.31</v>
      </c>
      <c r="AC1436" s="2">
        <f t="shared" si="1505"/>
        <v>9844.31</v>
      </c>
      <c r="AD1436" s="2">
        <f t="shared" ref="AD1436:AD1441" si="1527">ROUND((((ET1436)-(EU1436))+AE1436),6)</f>
        <v>0</v>
      </c>
      <c r="AE1436" s="2">
        <f t="shared" ref="AE1436:AF1441" si="1528">ROUND((EU1436),6)</f>
        <v>0</v>
      </c>
      <c r="AF1436" s="2">
        <f t="shared" si="1528"/>
        <v>0</v>
      </c>
      <c r="AG1436" s="2">
        <f t="shared" si="1506"/>
        <v>0</v>
      </c>
      <c r="AH1436" s="2">
        <f t="shared" ref="AH1436:AI1441" si="1529">(EW1436)</f>
        <v>0</v>
      </c>
      <c r="AI1436" s="2">
        <f t="shared" si="1529"/>
        <v>0</v>
      </c>
      <c r="AJ1436" s="2">
        <f t="shared" si="1507"/>
        <v>0</v>
      </c>
      <c r="AK1436" s="2">
        <v>9844.31</v>
      </c>
      <c r="AL1436" s="2">
        <v>9844.31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84</v>
      </c>
      <c r="AU1436" s="2">
        <v>53</v>
      </c>
      <c r="AV1436" s="2">
        <v>1</v>
      </c>
      <c r="AW1436" s="2">
        <v>1</v>
      </c>
      <c r="AX1436" s="2"/>
      <c r="AY1436" s="2"/>
      <c r="AZ1436" s="2">
        <v>1</v>
      </c>
      <c r="BA1436" s="2">
        <v>1</v>
      </c>
      <c r="BB1436" s="2">
        <v>1</v>
      </c>
      <c r="BC1436" s="2">
        <v>1</v>
      </c>
      <c r="BD1436" s="2" t="s">
        <v>3</v>
      </c>
      <c r="BE1436" s="2" t="s">
        <v>3</v>
      </c>
      <c r="BF1436" s="2" t="s">
        <v>3</v>
      </c>
      <c r="BG1436" s="2" t="s">
        <v>3</v>
      </c>
      <c r="BH1436" s="2">
        <v>3</v>
      </c>
      <c r="BI1436" s="2">
        <v>1</v>
      </c>
      <c r="BJ1436" s="2" t="s">
        <v>33</v>
      </c>
      <c r="BK1436" s="2"/>
      <c r="BL1436" s="2"/>
      <c r="BM1436" s="2">
        <v>13</v>
      </c>
      <c r="BN1436" s="2">
        <v>0</v>
      </c>
      <c r="BO1436" s="2" t="s">
        <v>3</v>
      </c>
      <c r="BP1436" s="2">
        <v>0</v>
      </c>
      <c r="BQ1436" s="2">
        <v>30</v>
      </c>
      <c r="BR1436" s="2">
        <v>0</v>
      </c>
      <c r="BS1436" s="2">
        <v>1</v>
      </c>
      <c r="BT1436" s="2">
        <v>1</v>
      </c>
      <c r="BU1436" s="2">
        <v>1</v>
      </c>
      <c r="BV1436" s="2">
        <v>1</v>
      </c>
      <c r="BW1436" s="2">
        <v>1</v>
      </c>
      <c r="BX1436" s="2">
        <v>1</v>
      </c>
      <c r="BY1436" s="2" t="s">
        <v>3</v>
      </c>
      <c r="BZ1436" s="2">
        <v>84</v>
      </c>
      <c r="CA1436" s="2">
        <v>53</v>
      </c>
      <c r="CB1436" s="2" t="s">
        <v>3</v>
      </c>
      <c r="CC1436" s="2"/>
      <c r="CD1436" s="2"/>
      <c r="CE1436" s="2">
        <v>30</v>
      </c>
      <c r="CF1436" s="2">
        <v>0</v>
      </c>
      <c r="CG1436" s="2">
        <v>0</v>
      </c>
      <c r="CH1436" s="2"/>
      <c r="CI1436" s="2"/>
      <c r="CJ1436" s="2"/>
      <c r="CK1436" s="2"/>
      <c r="CL1436" s="2"/>
      <c r="CM1436" s="2">
        <v>0</v>
      </c>
      <c r="CN1436" s="2" t="s">
        <v>3</v>
      </c>
      <c r="CO1436" s="2">
        <v>0</v>
      </c>
      <c r="CP1436" s="2">
        <f t="shared" si="1508"/>
        <v>520.76</v>
      </c>
      <c r="CQ1436" s="2">
        <f t="shared" si="1509"/>
        <v>9844.31</v>
      </c>
      <c r="CR1436" s="2">
        <f t="shared" ref="CR1436:CR1441" si="1530">(ROUND((ROUND(((ET1436)*AV1436*1),2)*BB1436),2)+ROUND((ROUND(((AE1436-(EU1436))*AV1436*1),2)*BS1436),2))</f>
        <v>0</v>
      </c>
      <c r="CS1436" s="2">
        <f t="shared" si="1510"/>
        <v>0</v>
      </c>
      <c r="CT1436" s="2">
        <f t="shared" si="1511"/>
        <v>0</v>
      </c>
      <c r="CU1436" s="2">
        <f t="shared" si="1512"/>
        <v>0</v>
      </c>
      <c r="CV1436" s="2">
        <f t="shared" si="1513"/>
        <v>0</v>
      </c>
      <c r="CW1436" s="2">
        <f t="shared" si="1514"/>
        <v>0</v>
      </c>
      <c r="CX1436" s="2">
        <f t="shared" si="1515"/>
        <v>0</v>
      </c>
      <c r="CY1436" s="2">
        <f t="shared" si="1516"/>
        <v>0</v>
      </c>
      <c r="CZ1436" s="2">
        <f t="shared" si="1517"/>
        <v>0</v>
      </c>
      <c r="DA1436" s="2"/>
      <c r="DB1436" s="2"/>
      <c r="DC1436" s="2" t="s">
        <v>3</v>
      </c>
      <c r="DD1436" s="2" t="s">
        <v>3</v>
      </c>
      <c r="DE1436" s="2" t="s">
        <v>3</v>
      </c>
      <c r="DF1436" s="2" t="s">
        <v>3</v>
      </c>
      <c r="DG1436" s="2" t="s">
        <v>3</v>
      </c>
      <c r="DH1436" s="2" t="s">
        <v>3</v>
      </c>
      <c r="DI1436" s="2" t="s">
        <v>3</v>
      </c>
      <c r="DJ1436" s="2" t="s">
        <v>3</v>
      </c>
      <c r="DK1436" s="2" t="s">
        <v>3</v>
      </c>
      <c r="DL1436" s="2" t="s">
        <v>3</v>
      </c>
      <c r="DM1436" s="2" t="s">
        <v>3</v>
      </c>
      <c r="DN1436" s="2">
        <v>0</v>
      </c>
      <c r="DO1436" s="2">
        <v>0</v>
      </c>
      <c r="DP1436" s="2">
        <v>1</v>
      </c>
      <c r="DQ1436" s="2">
        <v>1</v>
      </c>
      <c r="DR1436" s="2"/>
      <c r="DS1436" s="2"/>
      <c r="DT1436" s="2"/>
      <c r="DU1436" s="2">
        <v>1009</v>
      </c>
      <c r="DV1436" s="2" t="s">
        <v>32</v>
      </c>
      <c r="DW1436" s="2" t="s">
        <v>32</v>
      </c>
      <c r="DX1436" s="2">
        <v>1000</v>
      </c>
      <c r="DY1436" s="2"/>
      <c r="DZ1436" s="2" t="s">
        <v>3</v>
      </c>
      <c r="EA1436" s="2" t="s">
        <v>3</v>
      </c>
      <c r="EB1436" s="2" t="s">
        <v>3</v>
      </c>
      <c r="EC1436" s="2" t="s">
        <v>3</v>
      </c>
      <c r="ED1436" s="2"/>
      <c r="EE1436" s="2">
        <v>55586449</v>
      </c>
      <c r="EF1436" s="2">
        <v>30</v>
      </c>
      <c r="EG1436" s="2" t="s">
        <v>117</v>
      </c>
      <c r="EH1436" s="2">
        <v>0</v>
      </c>
      <c r="EI1436" s="2" t="s">
        <v>3</v>
      </c>
      <c r="EJ1436" s="2">
        <v>1</v>
      </c>
      <c r="EK1436" s="2">
        <v>13</v>
      </c>
      <c r="EL1436" s="2" t="s">
        <v>118</v>
      </c>
      <c r="EM1436" s="2" t="s">
        <v>119</v>
      </c>
      <c r="EN1436" s="2"/>
      <c r="EO1436" s="2" t="s">
        <v>3</v>
      </c>
      <c r="EP1436" s="2"/>
      <c r="EQ1436" s="2">
        <v>0</v>
      </c>
      <c r="ER1436" s="2">
        <v>9844.31</v>
      </c>
      <c r="ES1436" s="2">
        <v>9844.31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>
        <v>0</v>
      </c>
      <c r="FR1436" s="2">
        <v>0</v>
      </c>
      <c r="FS1436" s="2">
        <v>0</v>
      </c>
      <c r="FT1436" s="2"/>
      <c r="FU1436" s="2"/>
      <c r="FV1436" s="2"/>
      <c r="FW1436" s="2"/>
      <c r="FX1436" s="2">
        <v>84</v>
      </c>
      <c r="FY1436" s="2">
        <v>53</v>
      </c>
      <c r="FZ1436" s="2"/>
      <c r="GA1436" s="2" t="s">
        <v>3</v>
      </c>
      <c r="GB1436" s="2"/>
      <c r="GC1436" s="2"/>
      <c r="GD1436" s="2">
        <v>1</v>
      </c>
      <c r="GE1436" s="2"/>
      <c r="GF1436" s="2">
        <v>981881691</v>
      </c>
      <c r="GG1436" s="2">
        <v>2</v>
      </c>
      <c r="GH1436" s="2">
        <v>1</v>
      </c>
      <c r="GI1436" s="2">
        <v>-2</v>
      </c>
      <c r="GJ1436" s="2">
        <v>0</v>
      </c>
      <c r="GK1436" s="2">
        <v>0</v>
      </c>
      <c r="GL1436" s="2">
        <f t="shared" si="1518"/>
        <v>0</v>
      </c>
      <c r="GM1436" s="2">
        <f t="shared" si="1519"/>
        <v>520.76</v>
      </c>
      <c r="GN1436" s="2">
        <f t="shared" si="1520"/>
        <v>520.76</v>
      </c>
      <c r="GO1436" s="2">
        <f t="shared" si="1521"/>
        <v>0</v>
      </c>
      <c r="GP1436" s="2">
        <f t="shared" si="1522"/>
        <v>0</v>
      </c>
      <c r="GQ1436" s="2"/>
      <c r="GR1436" s="2">
        <v>0</v>
      </c>
      <c r="GS1436" s="2">
        <v>3</v>
      </c>
      <c r="GT1436" s="2">
        <v>0</v>
      </c>
      <c r="GU1436" s="2" t="s">
        <v>3</v>
      </c>
      <c r="GV1436" s="2">
        <f t="shared" si="1523"/>
        <v>0</v>
      </c>
      <c r="GW1436" s="2">
        <v>1</v>
      </c>
      <c r="GX1436" s="2">
        <f t="shared" si="1524"/>
        <v>0</v>
      </c>
      <c r="GY1436" s="2"/>
      <c r="GZ1436" s="2"/>
      <c r="HA1436" s="2">
        <v>0</v>
      </c>
      <c r="HB1436" s="2">
        <v>0</v>
      </c>
      <c r="HC1436" s="2">
        <f t="shared" si="1525"/>
        <v>0</v>
      </c>
      <c r="HD1436" s="2"/>
      <c r="HE1436" s="2" t="s">
        <v>3</v>
      </c>
      <c r="HF1436" s="2" t="s">
        <v>3</v>
      </c>
      <c r="HG1436" s="2"/>
      <c r="HH1436" s="2"/>
      <c r="HI1436" s="2"/>
      <c r="HJ1436" s="2"/>
      <c r="HK1436" s="2"/>
      <c r="HL1436" s="2"/>
      <c r="HM1436" s="2" t="s">
        <v>3</v>
      </c>
      <c r="HN1436" s="2" t="s">
        <v>3</v>
      </c>
      <c r="HO1436" s="2" t="s">
        <v>3</v>
      </c>
      <c r="HP1436" s="2" t="s">
        <v>3</v>
      </c>
      <c r="HQ1436" s="2" t="s">
        <v>3</v>
      </c>
      <c r="HR1436" s="2"/>
      <c r="HS1436" s="2">
        <v>0</v>
      </c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>
        <v>0</v>
      </c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</row>
    <row r="1437" spans="1:255" x14ac:dyDescent="0.25">
      <c r="A1437">
        <v>18</v>
      </c>
      <c r="B1437">
        <v>1</v>
      </c>
      <c r="C1437">
        <v>1555</v>
      </c>
      <c r="E1437" t="s">
        <v>686</v>
      </c>
      <c r="F1437" t="s">
        <v>30</v>
      </c>
      <c r="G1437" t="s">
        <v>31</v>
      </c>
      <c r="H1437" t="s">
        <v>32</v>
      </c>
      <c r="I1437">
        <f>I1435*J1437</f>
        <v>5.290000000000001E-2</v>
      </c>
      <c r="J1437">
        <v>0.70270988310308191</v>
      </c>
      <c r="K1437">
        <v>0.70270999999999995</v>
      </c>
      <c r="O1437">
        <f t="shared" si="1494"/>
        <v>3926.53</v>
      </c>
      <c r="P1437">
        <f t="shared" si="1495"/>
        <v>3926.53</v>
      </c>
      <c r="Q1437">
        <f t="shared" si="1526"/>
        <v>0</v>
      </c>
      <c r="R1437">
        <f t="shared" si="1496"/>
        <v>0</v>
      </c>
      <c r="S1437">
        <f t="shared" si="1497"/>
        <v>0</v>
      </c>
      <c r="T1437">
        <f t="shared" si="1498"/>
        <v>0</v>
      </c>
      <c r="U1437">
        <f t="shared" si="1499"/>
        <v>0</v>
      </c>
      <c r="V1437">
        <f t="shared" si="1500"/>
        <v>0</v>
      </c>
      <c r="W1437">
        <f t="shared" si="1501"/>
        <v>0</v>
      </c>
      <c r="X1437">
        <f t="shared" si="1502"/>
        <v>0</v>
      </c>
      <c r="Y1437">
        <f t="shared" si="1503"/>
        <v>0</v>
      </c>
      <c r="AA1437">
        <v>56481267</v>
      </c>
      <c r="AB1437">
        <f t="shared" si="1504"/>
        <v>9844.31</v>
      </c>
      <c r="AC1437">
        <f t="shared" si="1505"/>
        <v>9844.31</v>
      </c>
      <c r="AD1437">
        <f t="shared" si="1527"/>
        <v>0</v>
      </c>
      <c r="AE1437">
        <f t="shared" si="1528"/>
        <v>0</v>
      </c>
      <c r="AF1437">
        <f t="shared" si="1528"/>
        <v>0</v>
      </c>
      <c r="AG1437">
        <f t="shared" si="1506"/>
        <v>0</v>
      </c>
      <c r="AH1437">
        <f t="shared" si="1529"/>
        <v>0</v>
      </c>
      <c r="AI1437">
        <f t="shared" si="1529"/>
        <v>0</v>
      </c>
      <c r="AJ1437">
        <f t="shared" si="1507"/>
        <v>0</v>
      </c>
      <c r="AK1437">
        <v>9844.31</v>
      </c>
      <c r="AL1437">
        <v>9844.31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84</v>
      </c>
      <c r="AU1437">
        <v>53</v>
      </c>
      <c r="AV1437">
        <v>1</v>
      </c>
      <c r="AW1437">
        <v>1</v>
      </c>
      <c r="AZ1437">
        <v>1</v>
      </c>
      <c r="BA1437">
        <v>1</v>
      </c>
      <c r="BB1437">
        <v>1</v>
      </c>
      <c r="BC1437">
        <v>7.54</v>
      </c>
      <c r="BD1437" t="s">
        <v>3</v>
      </c>
      <c r="BE1437" t="s">
        <v>3</v>
      </c>
      <c r="BF1437" t="s">
        <v>3</v>
      </c>
      <c r="BG1437" t="s">
        <v>3</v>
      </c>
      <c r="BH1437">
        <v>3</v>
      </c>
      <c r="BI1437">
        <v>1</v>
      </c>
      <c r="BJ1437" t="s">
        <v>33</v>
      </c>
      <c r="BM1437">
        <v>13</v>
      </c>
      <c r="BN1437">
        <v>0</v>
      </c>
      <c r="BO1437" t="s">
        <v>30</v>
      </c>
      <c r="BP1437">
        <v>1</v>
      </c>
      <c r="BQ1437">
        <v>30</v>
      </c>
      <c r="BR1437">
        <v>0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 t="s">
        <v>3</v>
      </c>
      <c r="BZ1437">
        <v>84</v>
      </c>
      <c r="CA1437">
        <v>53</v>
      </c>
      <c r="CB1437" t="s">
        <v>3</v>
      </c>
      <c r="CE1437">
        <v>30</v>
      </c>
      <c r="CF1437">
        <v>0</v>
      </c>
      <c r="CG1437">
        <v>0</v>
      </c>
      <c r="CM1437">
        <v>0</v>
      </c>
      <c r="CN1437" t="s">
        <v>3</v>
      </c>
      <c r="CO1437">
        <v>0</v>
      </c>
      <c r="CP1437">
        <f t="shared" si="1508"/>
        <v>3926.53</v>
      </c>
      <c r="CQ1437">
        <f t="shared" si="1509"/>
        <v>74226.100000000006</v>
      </c>
      <c r="CR1437">
        <f t="shared" si="1530"/>
        <v>0</v>
      </c>
      <c r="CS1437">
        <f t="shared" si="1510"/>
        <v>0</v>
      </c>
      <c r="CT1437">
        <f t="shared" si="1511"/>
        <v>0</v>
      </c>
      <c r="CU1437">
        <f t="shared" si="1512"/>
        <v>0</v>
      </c>
      <c r="CV1437">
        <f t="shared" si="1513"/>
        <v>0</v>
      </c>
      <c r="CW1437">
        <f t="shared" si="1514"/>
        <v>0</v>
      </c>
      <c r="CX1437">
        <f t="shared" si="1515"/>
        <v>0</v>
      </c>
      <c r="CY1437">
        <f t="shared" si="1516"/>
        <v>0</v>
      </c>
      <c r="CZ1437">
        <f t="shared" si="1517"/>
        <v>0</v>
      </c>
      <c r="DC1437" t="s">
        <v>3</v>
      </c>
      <c r="DD1437" t="s">
        <v>3</v>
      </c>
      <c r="DE1437" t="s">
        <v>3</v>
      </c>
      <c r="DF1437" t="s">
        <v>3</v>
      </c>
      <c r="DG1437" t="s">
        <v>3</v>
      </c>
      <c r="DH1437" t="s">
        <v>3</v>
      </c>
      <c r="DI1437" t="s">
        <v>3</v>
      </c>
      <c r="DJ1437" t="s">
        <v>3</v>
      </c>
      <c r="DK1437" t="s">
        <v>3</v>
      </c>
      <c r="DL1437" t="s">
        <v>3</v>
      </c>
      <c r="DM1437" t="s">
        <v>3</v>
      </c>
      <c r="DN1437">
        <v>0</v>
      </c>
      <c r="DO1437">
        <v>0</v>
      </c>
      <c r="DP1437">
        <v>1</v>
      </c>
      <c r="DQ1437">
        <v>1</v>
      </c>
      <c r="DU1437">
        <v>1009</v>
      </c>
      <c r="DV1437" t="s">
        <v>32</v>
      </c>
      <c r="DW1437" t="s">
        <v>32</v>
      </c>
      <c r="DX1437">
        <v>1000</v>
      </c>
      <c r="DZ1437" t="s">
        <v>3</v>
      </c>
      <c r="EA1437" t="s">
        <v>3</v>
      </c>
      <c r="EB1437" t="s">
        <v>3</v>
      </c>
      <c r="EC1437" t="s">
        <v>3</v>
      </c>
      <c r="EE1437">
        <v>55586449</v>
      </c>
      <c r="EF1437">
        <v>30</v>
      </c>
      <c r="EG1437" t="s">
        <v>117</v>
      </c>
      <c r="EH1437">
        <v>0</v>
      </c>
      <c r="EI1437" t="s">
        <v>3</v>
      </c>
      <c r="EJ1437">
        <v>1</v>
      </c>
      <c r="EK1437">
        <v>13</v>
      </c>
      <c r="EL1437" t="s">
        <v>118</v>
      </c>
      <c r="EM1437" t="s">
        <v>119</v>
      </c>
      <c r="EO1437" t="s">
        <v>3</v>
      </c>
      <c r="EQ1437">
        <v>0</v>
      </c>
      <c r="ER1437">
        <v>9844.31</v>
      </c>
      <c r="ES1437">
        <v>9844.31</v>
      </c>
      <c r="ET1437">
        <v>0</v>
      </c>
      <c r="EU1437">
        <v>0</v>
      </c>
      <c r="EV1437">
        <v>0</v>
      </c>
      <c r="EW1437">
        <v>0</v>
      </c>
      <c r="EX1437">
        <v>0</v>
      </c>
      <c r="FQ1437">
        <v>0</v>
      </c>
      <c r="FR1437">
        <v>0</v>
      </c>
      <c r="FS1437">
        <v>0</v>
      </c>
      <c r="FX1437">
        <v>84</v>
      </c>
      <c r="FY1437">
        <v>53</v>
      </c>
      <c r="GA1437" t="s">
        <v>3</v>
      </c>
      <c r="GD1437">
        <v>1</v>
      </c>
      <c r="GF1437">
        <v>981881691</v>
      </c>
      <c r="GG1437">
        <v>2</v>
      </c>
      <c r="GH1437">
        <v>1</v>
      </c>
      <c r="GI1437">
        <v>2</v>
      </c>
      <c r="GJ1437">
        <v>0</v>
      </c>
      <c r="GK1437">
        <v>0</v>
      </c>
      <c r="GL1437">
        <f t="shared" si="1518"/>
        <v>0</v>
      </c>
      <c r="GM1437">
        <f t="shared" si="1519"/>
        <v>3926.53</v>
      </c>
      <c r="GN1437">
        <f t="shared" si="1520"/>
        <v>3926.53</v>
      </c>
      <c r="GO1437">
        <f t="shared" si="1521"/>
        <v>0</v>
      </c>
      <c r="GP1437">
        <f t="shared" si="1522"/>
        <v>0</v>
      </c>
      <c r="GR1437">
        <v>0</v>
      </c>
      <c r="GS1437">
        <v>3</v>
      </c>
      <c r="GT1437">
        <v>0</v>
      </c>
      <c r="GU1437" t="s">
        <v>3</v>
      </c>
      <c r="GV1437">
        <f t="shared" si="1523"/>
        <v>0</v>
      </c>
      <c r="GW1437">
        <v>1</v>
      </c>
      <c r="GX1437">
        <f t="shared" si="1524"/>
        <v>0</v>
      </c>
      <c r="HA1437">
        <v>0</v>
      </c>
      <c r="HB1437">
        <v>0</v>
      </c>
      <c r="HC1437">
        <f t="shared" si="1525"/>
        <v>0</v>
      </c>
      <c r="HE1437" t="s">
        <v>3</v>
      </c>
      <c r="HF1437" t="s">
        <v>3</v>
      </c>
      <c r="HM1437" t="s">
        <v>3</v>
      </c>
      <c r="HN1437" t="s">
        <v>3</v>
      </c>
      <c r="HO1437" t="s">
        <v>3</v>
      </c>
      <c r="HP1437" t="s">
        <v>3</v>
      </c>
      <c r="HQ1437" t="s">
        <v>3</v>
      </c>
      <c r="HS1437">
        <v>0</v>
      </c>
      <c r="IK1437">
        <v>0</v>
      </c>
    </row>
    <row r="1438" spans="1:255" x14ac:dyDescent="0.25">
      <c r="A1438" s="2">
        <v>18</v>
      </c>
      <c r="B1438" s="2">
        <v>1</v>
      </c>
      <c r="C1438" s="2">
        <v>1545</v>
      </c>
      <c r="D1438" s="2"/>
      <c r="E1438" s="2" t="s">
        <v>687</v>
      </c>
      <c r="F1438" s="2" t="s">
        <v>35</v>
      </c>
      <c r="G1438" s="2" t="s">
        <v>36</v>
      </c>
      <c r="H1438" s="2" t="s">
        <v>32</v>
      </c>
      <c r="I1438" s="2">
        <f>I1434*J1438</f>
        <v>2.2380000000000001E-2</v>
      </c>
      <c r="J1438" s="2">
        <v>0.2972901168969182</v>
      </c>
      <c r="K1438" s="2">
        <v>0.29729</v>
      </c>
      <c r="L1438" s="2"/>
      <c r="M1438" s="2"/>
      <c r="N1438" s="2"/>
      <c r="O1438" s="2">
        <f t="shared" si="1494"/>
        <v>145.9</v>
      </c>
      <c r="P1438" s="2">
        <f t="shared" si="1495"/>
        <v>145.9</v>
      </c>
      <c r="Q1438" s="2">
        <f t="shared" si="1526"/>
        <v>0</v>
      </c>
      <c r="R1438" s="2">
        <f t="shared" si="1496"/>
        <v>0</v>
      </c>
      <c r="S1438" s="2">
        <f t="shared" si="1497"/>
        <v>0</v>
      </c>
      <c r="T1438" s="2">
        <f t="shared" si="1498"/>
        <v>0</v>
      </c>
      <c r="U1438" s="2">
        <f t="shared" si="1499"/>
        <v>0</v>
      </c>
      <c r="V1438" s="2">
        <f t="shared" si="1500"/>
        <v>0</v>
      </c>
      <c r="W1438" s="2">
        <f t="shared" si="1501"/>
        <v>0</v>
      </c>
      <c r="X1438" s="2">
        <f t="shared" si="1502"/>
        <v>0</v>
      </c>
      <c r="Y1438" s="2">
        <f t="shared" si="1503"/>
        <v>0</v>
      </c>
      <c r="Z1438" s="2"/>
      <c r="AA1438" s="2">
        <v>56481265</v>
      </c>
      <c r="AB1438" s="2">
        <f t="shared" si="1504"/>
        <v>6519.2</v>
      </c>
      <c r="AC1438" s="2">
        <f t="shared" si="1505"/>
        <v>6519.2</v>
      </c>
      <c r="AD1438" s="2">
        <f t="shared" si="1527"/>
        <v>0</v>
      </c>
      <c r="AE1438" s="2">
        <f t="shared" si="1528"/>
        <v>0</v>
      </c>
      <c r="AF1438" s="2">
        <f t="shared" si="1528"/>
        <v>0</v>
      </c>
      <c r="AG1438" s="2">
        <f t="shared" si="1506"/>
        <v>0</v>
      </c>
      <c r="AH1438" s="2">
        <f t="shared" si="1529"/>
        <v>0</v>
      </c>
      <c r="AI1438" s="2">
        <f t="shared" si="1529"/>
        <v>0</v>
      </c>
      <c r="AJ1438" s="2">
        <f t="shared" si="1507"/>
        <v>0</v>
      </c>
      <c r="AK1438" s="2">
        <v>6519.2</v>
      </c>
      <c r="AL1438" s="2">
        <v>6519.2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84</v>
      </c>
      <c r="AU1438" s="2">
        <v>53</v>
      </c>
      <c r="AV1438" s="2">
        <v>1</v>
      </c>
      <c r="AW1438" s="2">
        <v>1</v>
      </c>
      <c r="AX1438" s="2"/>
      <c r="AY1438" s="2"/>
      <c r="AZ1438" s="2">
        <v>1</v>
      </c>
      <c r="BA1438" s="2">
        <v>1</v>
      </c>
      <c r="BB1438" s="2">
        <v>1</v>
      </c>
      <c r="BC1438" s="2">
        <v>1</v>
      </c>
      <c r="BD1438" s="2" t="s">
        <v>3</v>
      </c>
      <c r="BE1438" s="2" t="s">
        <v>3</v>
      </c>
      <c r="BF1438" s="2" t="s">
        <v>3</v>
      </c>
      <c r="BG1438" s="2" t="s">
        <v>3</v>
      </c>
      <c r="BH1438" s="2">
        <v>3</v>
      </c>
      <c r="BI1438" s="2">
        <v>1</v>
      </c>
      <c r="BJ1438" s="2" t="s">
        <v>37</v>
      </c>
      <c r="BK1438" s="2"/>
      <c r="BL1438" s="2"/>
      <c r="BM1438" s="2">
        <v>13</v>
      </c>
      <c r="BN1438" s="2">
        <v>0</v>
      </c>
      <c r="BO1438" s="2" t="s">
        <v>3</v>
      </c>
      <c r="BP1438" s="2">
        <v>0</v>
      </c>
      <c r="BQ1438" s="2">
        <v>30</v>
      </c>
      <c r="BR1438" s="2">
        <v>0</v>
      </c>
      <c r="BS1438" s="2">
        <v>1</v>
      </c>
      <c r="BT1438" s="2">
        <v>1</v>
      </c>
      <c r="BU1438" s="2">
        <v>1</v>
      </c>
      <c r="BV1438" s="2">
        <v>1</v>
      </c>
      <c r="BW1438" s="2">
        <v>1</v>
      </c>
      <c r="BX1438" s="2">
        <v>1</v>
      </c>
      <c r="BY1438" s="2" t="s">
        <v>3</v>
      </c>
      <c r="BZ1438" s="2">
        <v>84</v>
      </c>
      <c r="CA1438" s="2">
        <v>53</v>
      </c>
      <c r="CB1438" s="2" t="s">
        <v>3</v>
      </c>
      <c r="CC1438" s="2"/>
      <c r="CD1438" s="2"/>
      <c r="CE1438" s="2">
        <v>30</v>
      </c>
      <c r="CF1438" s="2">
        <v>0</v>
      </c>
      <c r="CG1438" s="2">
        <v>0</v>
      </c>
      <c r="CH1438" s="2"/>
      <c r="CI1438" s="2"/>
      <c r="CJ1438" s="2"/>
      <c r="CK1438" s="2"/>
      <c r="CL1438" s="2"/>
      <c r="CM1438" s="2">
        <v>0</v>
      </c>
      <c r="CN1438" s="2" t="s">
        <v>3</v>
      </c>
      <c r="CO1438" s="2">
        <v>0</v>
      </c>
      <c r="CP1438" s="2">
        <f t="shared" si="1508"/>
        <v>145.9</v>
      </c>
      <c r="CQ1438" s="2">
        <f t="shared" si="1509"/>
        <v>6519.2</v>
      </c>
      <c r="CR1438" s="2">
        <f t="shared" si="1530"/>
        <v>0</v>
      </c>
      <c r="CS1438" s="2">
        <f t="shared" si="1510"/>
        <v>0</v>
      </c>
      <c r="CT1438" s="2">
        <f t="shared" si="1511"/>
        <v>0</v>
      </c>
      <c r="CU1438" s="2">
        <f t="shared" si="1512"/>
        <v>0</v>
      </c>
      <c r="CV1438" s="2">
        <f t="shared" si="1513"/>
        <v>0</v>
      </c>
      <c r="CW1438" s="2">
        <f t="shared" si="1514"/>
        <v>0</v>
      </c>
      <c r="CX1438" s="2">
        <f t="shared" si="1515"/>
        <v>0</v>
      </c>
      <c r="CY1438" s="2">
        <f t="shared" si="1516"/>
        <v>0</v>
      </c>
      <c r="CZ1438" s="2">
        <f t="shared" si="1517"/>
        <v>0</v>
      </c>
      <c r="DA1438" s="2"/>
      <c r="DB1438" s="2"/>
      <c r="DC1438" s="2" t="s">
        <v>3</v>
      </c>
      <c r="DD1438" s="2" t="s">
        <v>3</v>
      </c>
      <c r="DE1438" s="2" t="s">
        <v>3</v>
      </c>
      <c r="DF1438" s="2" t="s">
        <v>3</v>
      </c>
      <c r="DG1438" s="2" t="s">
        <v>3</v>
      </c>
      <c r="DH1438" s="2" t="s">
        <v>3</v>
      </c>
      <c r="DI1438" s="2" t="s">
        <v>3</v>
      </c>
      <c r="DJ1438" s="2" t="s">
        <v>3</v>
      </c>
      <c r="DK1438" s="2" t="s">
        <v>3</v>
      </c>
      <c r="DL1438" s="2" t="s">
        <v>3</v>
      </c>
      <c r="DM1438" s="2" t="s">
        <v>3</v>
      </c>
      <c r="DN1438" s="2">
        <v>0</v>
      </c>
      <c r="DO1438" s="2">
        <v>0</v>
      </c>
      <c r="DP1438" s="2">
        <v>1</v>
      </c>
      <c r="DQ1438" s="2">
        <v>1</v>
      </c>
      <c r="DR1438" s="2"/>
      <c r="DS1438" s="2"/>
      <c r="DT1438" s="2"/>
      <c r="DU1438" s="2">
        <v>1009</v>
      </c>
      <c r="DV1438" s="2" t="s">
        <v>32</v>
      </c>
      <c r="DW1438" s="2" t="s">
        <v>32</v>
      </c>
      <c r="DX1438" s="2">
        <v>1000</v>
      </c>
      <c r="DY1438" s="2"/>
      <c r="DZ1438" s="2" t="s">
        <v>3</v>
      </c>
      <c r="EA1438" s="2" t="s">
        <v>3</v>
      </c>
      <c r="EB1438" s="2" t="s">
        <v>3</v>
      </c>
      <c r="EC1438" s="2" t="s">
        <v>3</v>
      </c>
      <c r="ED1438" s="2"/>
      <c r="EE1438" s="2">
        <v>55586449</v>
      </c>
      <c r="EF1438" s="2">
        <v>30</v>
      </c>
      <c r="EG1438" s="2" t="s">
        <v>117</v>
      </c>
      <c r="EH1438" s="2">
        <v>0</v>
      </c>
      <c r="EI1438" s="2" t="s">
        <v>3</v>
      </c>
      <c r="EJ1438" s="2">
        <v>1</v>
      </c>
      <c r="EK1438" s="2">
        <v>13</v>
      </c>
      <c r="EL1438" s="2" t="s">
        <v>118</v>
      </c>
      <c r="EM1438" s="2" t="s">
        <v>119</v>
      </c>
      <c r="EN1438" s="2"/>
      <c r="EO1438" s="2" t="s">
        <v>3</v>
      </c>
      <c r="EP1438" s="2"/>
      <c r="EQ1438" s="2">
        <v>0</v>
      </c>
      <c r="ER1438" s="2">
        <v>6519.2</v>
      </c>
      <c r="ES1438" s="2">
        <v>6519.2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>
        <v>0</v>
      </c>
      <c r="FR1438" s="2">
        <v>0</v>
      </c>
      <c r="FS1438" s="2">
        <v>0</v>
      </c>
      <c r="FT1438" s="2"/>
      <c r="FU1438" s="2"/>
      <c r="FV1438" s="2"/>
      <c r="FW1438" s="2"/>
      <c r="FX1438" s="2">
        <v>84</v>
      </c>
      <c r="FY1438" s="2">
        <v>53</v>
      </c>
      <c r="FZ1438" s="2"/>
      <c r="GA1438" s="2" t="s">
        <v>3</v>
      </c>
      <c r="GB1438" s="2"/>
      <c r="GC1438" s="2"/>
      <c r="GD1438" s="2">
        <v>1</v>
      </c>
      <c r="GE1438" s="2"/>
      <c r="GF1438" s="2">
        <v>-1891961884</v>
      </c>
      <c r="GG1438" s="2">
        <v>2</v>
      </c>
      <c r="GH1438" s="2">
        <v>1</v>
      </c>
      <c r="GI1438" s="2">
        <v>-2</v>
      </c>
      <c r="GJ1438" s="2">
        <v>0</v>
      </c>
      <c r="GK1438" s="2">
        <v>0</v>
      </c>
      <c r="GL1438" s="2">
        <f t="shared" si="1518"/>
        <v>0</v>
      </c>
      <c r="GM1438" s="2">
        <f t="shared" si="1519"/>
        <v>145.9</v>
      </c>
      <c r="GN1438" s="2">
        <f t="shared" si="1520"/>
        <v>145.9</v>
      </c>
      <c r="GO1438" s="2">
        <f t="shared" si="1521"/>
        <v>0</v>
      </c>
      <c r="GP1438" s="2">
        <f t="shared" si="1522"/>
        <v>0</v>
      </c>
      <c r="GQ1438" s="2"/>
      <c r="GR1438" s="2">
        <v>0</v>
      </c>
      <c r="GS1438" s="2">
        <v>3</v>
      </c>
      <c r="GT1438" s="2">
        <v>0</v>
      </c>
      <c r="GU1438" s="2" t="s">
        <v>3</v>
      </c>
      <c r="GV1438" s="2">
        <f t="shared" si="1523"/>
        <v>0</v>
      </c>
      <c r="GW1438" s="2">
        <v>1</v>
      </c>
      <c r="GX1438" s="2">
        <f t="shared" si="1524"/>
        <v>0</v>
      </c>
      <c r="GY1438" s="2"/>
      <c r="GZ1438" s="2"/>
      <c r="HA1438" s="2">
        <v>0</v>
      </c>
      <c r="HB1438" s="2">
        <v>0</v>
      </c>
      <c r="HC1438" s="2">
        <f t="shared" si="1525"/>
        <v>0</v>
      </c>
      <c r="HD1438" s="2"/>
      <c r="HE1438" s="2" t="s">
        <v>3</v>
      </c>
      <c r="HF1438" s="2" t="s">
        <v>3</v>
      </c>
      <c r="HG1438" s="2"/>
      <c r="HH1438" s="2"/>
      <c r="HI1438" s="2"/>
      <c r="HJ1438" s="2"/>
      <c r="HK1438" s="2"/>
      <c r="HL1438" s="2"/>
      <c r="HM1438" s="2" t="s">
        <v>3</v>
      </c>
      <c r="HN1438" s="2" t="s">
        <v>3</v>
      </c>
      <c r="HO1438" s="2" t="s">
        <v>3</v>
      </c>
      <c r="HP1438" s="2" t="s">
        <v>3</v>
      </c>
      <c r="HQ1438" s="2" t="s">
        <v>3</v>
      </c>
      <c r="HR1438" s="2"/>
      <c r="HS1438" s="2">
        <v>0</v>
      </c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>
        <v>0</v>
      </c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</row>
    <row r="1439" spans="1:255" x14ac:dyDescent="0.25">
      <c r="A1439">
        <v>18</v>
      </c>
      <c r="B1439">
        <v>1</v>
      </c>
      <c r="C1439">
        <v>1554</v>
      </c>
      <c r="E1439" t="s">
        <v>687</v>
      </c>
      <c r="F1439" t="s">
        <v>35</v>
      </c>
      <c r="G1439" t="s">
        <v>36</v>
      </c>
      <c r="H1439" t="s">
        <v>32</v>
      </c>
      <c r="I1439">
        <f>I1435*J1439</f>
        <v>2.2380000000000001E-2</v>
      </c>
      <c r="J1439">
        <v>0.2972901168969182</v>
      </c>
      <c r="K1439">
        <v>0.29729</v>
      </c>
      <c r="O1439">
        <f t="shared" si="1494"/>
        <v>1476.51</v>
      </c>
      <c r="P1439">
        <f t="shared" si="1495"/>
        <v>1476.51</v>
      </c>
      <c r="Q1439">
        <f t="shared" si="1526"/>
        <v>0</v>
      </c>
      <c r="R1439">
        <f t="shared" si="1496"/>
        <v>0</v>
      </c>
      <c r="S1439">
        <f t="shared" si="1497"/>
        <v>0</v>
      </c>
      <c r="T1439">
        <f t="shared" si="1498"/>
        <v>0</v>
      </c>
      <c r="U1439">
        <f t="shared" si="1499"/>
        <v>0</v>
      </c>
      <c r="V1439">
        <f t="shared" si="1500"/>
        <v>0</v>
      </c>
      <c r="W1439">
        <f t="shared" si="1501"/>
        <v>0</v>
      </c>
      <c r="X1439">
        <f t="shared" si="1502"/>
        <v>0</v>
      </c>
      <c r="Y1439">
        <f t="shared" si="1503"/>
        <v>0</v>
      </c>
      <c r="AA1439">
        <v>56481267</v>
      </c>
      <c r="AB1439">
        <f t="shared" si="1504"/>
        <v>6519.2</v>
      </c>
      <c r="AC1439">
        <f t="shared" si="1505"/>
        <v>6519.2</v>
      </c>
      <c r="AD1439">
        <f t="shared" si="1527"/>
        <v>0</v>
      </c>
      <c r="AE1439">
        <f t="shared" si="1528"/>
        <v>0</v>
      </c>
      <c r="AF1439">
        <f t="shared" si="1528"/>
        <v>0</v>
      </c>
      <c r="AG1439">
        <f t="shared" si="1506"/>
        <v>0</v>
      </c>
      <c r="AH1439">
        <f t="shared" si="1529"/>
        <v>0</v>
      </c>
      <c r="AI1439">
        <f t="shared" si="1529"/>
        <v>0</v>
      </c>
      <c r="AJ1439">
        <f t="shared" si="1507"/>
        <v>0</v>
      </c>
      <c r="AK1439">
        <v>6519.2</v>
      </c>
      <c r="AL1439">
        <v>6519.2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84</v>
      </c>
      <c r="AU1439">
        <v>53</v>
      </c>
      <c r="AV1439">
        <v>1</v>
      </c>
      <c r="AW1439">
        <v>1</v>
      </c>
      <c r="AZ1439">
        <v>1</v>
      </c>
      <c r="BA1439">
        <v>1</v>
      </c>
      <c r="BB1439">
        <v>1</v>
      </c>
      <c r="BC1439">
        <v>10.119999999999999</v>
      </c>
      <c r="BD1439" t="s">
        <v>3</v>
      </c>
      <c r="BE1439" t="s">
        <v>3</v>
      </c>
      <c r="BF1439" t="s">
        <v>3</v>
      </c>
      <c r="BG1439" t="s">
        <v>3</v>
      </c>
      <c r="BH1439">
        <v>3</v>
      </c>
      <c r="BI1439">
        <v>1</v>
      </c>
      <c r="BJ1439" t="s">
        <v>37</v>
      </c>
      <c r="BM1439">
        <v>13</v>
      </c>
      <c r="BN1439">
        <v>0</v>
      </c>
      <c r="BO1439" t="s">
        <v>35</v>
      </c>
      <c r="BP1439">
        <v>1</v>
      </c>
      <c r="BQ1439">
        <v>30</v>
      </c>
      <c r="BR1439">
        <v>0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 t="s">
        <v>3</v>
      </c>
      <c r="BZ1439">
        <v>84</v>
      </c>
      <c r="CA1439">
        <v>53</v>
      </c>
      <c r="CB1439" t="s">
        <v>3</v>
      </c>
      <c r="CE1439">
        <v>30</v>
      </c>
      <c r="CF1439">
        <v>0</v>
      </c>
      <c r="CG1439">
        <v>0</v>
      </c>
      <c r="CM1439">
        <v>0</v>
      </c>
      <c r="CN1439" t="s">
        <v>3</v>
      </c>
      <c r="CO1439">
        <v>0</v>
      </c>
      <c r="CP1439">
        <f t="shared" si="1508"/>
        <v>1476.51</v>
      </c>
      <c r="CQ1439">
        <f t="shared" si="1509"/>
        <v>65974.3</v>
      </c>
      <c r="CR1439">
        <f t="shared" si="1530"/>
        <v>0</v>
      </c>
      <c r="CS1439">
        <f t="shared" si="1510"/>
        <v>0</v>
      </c>
      <c r="CT1439">
        <f t="shared" si="1511"/>
        <v>0</v>
      </c>
      <c r="CU1439">
        <f t="shared" si="1512"/>
        <v>0</v>
      </c>
      <c r="CV1439">
        <f t="shared" si="1513"/>
        <v>0</v>
      </c>
      <c r="CW1439">
        <f t="shared" si="1514"/>
        <v>0</v>
      </c>
      <c r="CX1439">
        <f t="shared" si="1515"/>
        <v>0</v>
      </c>
      <c r="CY1439">
        <f t="shared" si="1516"/>
        <v>0</v>
      </c>
      <c r="CZ1439">
        <f t="shared" si="1517"/>
        <v>0</v>
      </c>
      <c r="DC1439" t="s">
        <v>3</v>
      </c>
      <c r="DD1439" t="s">
        <v>3</v>
      </c>
      <c r="DE1439" t="s">
        <v>3</v>
      </c>
      <c r="DF1439" t="s">
        <v>3</v>
      </c>
      <c r="DG1439" t="s">
        <v>3</v>
      </c>
      <c r="DH1439" t="s">
        <v>3</v>
      </c>
      <c r="DI1439" t="s">
        <v>3</v>
      </c>
      <c r="DJ1439" t="s">
        <v>3</v>
      </c>
      <c r="DK1439" t="s">
        <v>3</v>
      </c>
      <c r="DL1439" t="s">
        <v>3</v>
      </c>
      <c r="DM1439" t="s">
        <v>3</v>
      </c>
      <c r="DN1439">
        <v>0</v>
      </c>
      <c r="DO1439">
        <v>0</v>
      </c>
      <c r="DP1439">
        <v>1</v>
      </c>
      <c r="DQ1439">
        <v>1</v>
      </c>
      <c r="DU1439">
        <v>1009</v>
      </c>
      <c r="DV1439" t="s">
        <v>32</v>
      </c>
      <c r="DW1439" t="s">
        <v>32</v>
      </c>
      <c r="DX1439">
        <v>1000</v>
      </c>
      <c r="DZ1439" t="s">
        <v>3</v>
      </c>
      <c r="EA1439" t="s">
        <v>3</v>
      </c>
      <c r="EB1439" t="s">
        <v>3</v>
      </c>
      <c r="EC1439" t="s">
        <v>3</v>
      </c>
      <c r="EE1439">
        <v>55586449</v>
      </c>
      <c r="EF1439">
        <v>30</v>
      </c>
      <c r="EG1439" t="s">
        <v>117</v>
      </c>
      <c r="EH1439">
        <v>0</v>
      </c>
      <c r="EI1439" t="s">
        <v>3</v>
      </c>
      <c r="EJ1439">
        <v>1</v>
      </c>
      <c r="EK1439">
        <v>13</v>
      </c>
      <c r="EL1439" t="s">
        <v>118</v>
      </c>
      <c r="EM1439" t="s">
        <v>119</v>
      </c>
      <c r="EO1439" t="s">
        <v>3</v>
      </c>
      <c r="EQ1439">
        <v>0</v>
      </c>
      <c r="ER1439">
        <v>6519.2</v>
      </c>
      <c r="ES1439">
        <v>6519.2</v>
      </c>
      <c r="ET1439">
        <v>0</v>
      </c>
      <c r="EU1439">
        <v>0</v>
      </c>
      <c r="EV1439">
        <v>0</v>
      </c>
      <c r="EW1439">
        <v>0</v>
      </c>
      <c r="EX1439">
        <v>0</v>
      </c>
      <c r="FQ1439">
        <v>0</v>
      </c>
      <c r="FR1439">
        <v>0</v>
      </c>
      <c r="FS1439">
        <v>0</v>
      </c>
      <c r="FX1439">
        <v>84</v>
      </c>
      <c r="FY1439">
        <v>53</v>
      </c>
      <c r="GA1439" t="s">
        <v>3</v>
      </c>
      <c r="GD1439">
        <v>1</v>
      </c>
      <c r="GF1439">
        <v>-1891961884</v>
      </c>
      <c r="GG1439">
        <v>2</v>
      </c>
      <c r="GH1439">
        <v>1</v>
      </c>
      <c r="GI1439">
        <v>2</v>
      </c>
      <c r="GJ1439">
        <v>0</v>
      </c>
      <c r="GK1439">
        <v>0</v>
      </c>
      <c r="GL1439">
        <f t="shared" si="1518"/>
        <v>0</v>
      </c>
      <c r="GM1439">
        <f t="shared" si="1519"/>
        <v>1476.51</v>
      </c>
      <c r="GN1439">
        <f t="shared" si="1520"/>
        <v>1476.51</v>
      </c>
      <c r="GO1439">
        <f t="shared" si="1521"/>
        <v>0</v>
      </c>
      <c r="GP1439">
        <f t="shared" si="1522"/>
        <v>0</v>
      </c>
      <c r="GR1439">
        <v>0</v>
      </c>
      <c r="GS1439">
        <v>3</v>
      </c>
      <c r="GT1439">
        <v>0</v>
      </c>
      <c r="GU1439" t="s">
        <v>3</v>
      </c>
      <c r="GV1439">
        <f t="shared" si="1523"/>
        <v>0</v>
      </c>
      <c r="GW1439">
        <v>1</v>
      </c>
      <c r="GX1439">
        <f t="shared" si="1524"/>
        <v>0</v>
      </c>
      <c r="HA1439">
        <v>0</v>
      </c>
      <c r="HB1439">
        <v>0</v>
      </c>
      <c r="HC1439">
        <f t="shared" si="1525"/>
        <v>0</v>
      </c>
      <c r="HE1439" t="s">
        <v>3</v>
      </c>
      <c r="HF1439" t="s">
        <v>3</v>
      </c>
      <c r="HM1439" t="s">
        <v>3</v>
      </c>
      <c r="HN1439" t="s">
        <v>3</v>
      </c>
      <c r="HO1439" t="s">
        <v>3</v>
      </c>
      <c r="HP1439" t="s">
        <v>3</v>
      </c>
      <c r="HQ1439" t="s">
        <v>3</v>
      </c>
      <c r="HS1439">
        <v>0</v>
      </c>
      <c r="IK1439">
        <v>0</v>
      </c>
    </row>
    <row r="1440" spans="1:255" x14ac:dyDescent="0.25">
      <c r="A1440" s="2">
        <v>18</v>
      </c>
      <c r="B1440" s="2">
        <v>1</v>
      </c>
      <c r="C1440" s="2">
        <v>1551</v>
      </c>
      <c r="D1440" s="2"/>
      <c r="E1440" s="2" t="s">
        <v>688</v>
      </c>
      <c r="F1440" s="2" t="s">
        <v>689</v>
      </c>
      <c r="G1440" s="2" t="s">
        <v>690</v>
      </c>
      <c r="H1440" s="2" t="s">
        <v>41</v>
      </c>
      <c r="I1440" s="2">
        <f>I1434*J1440</f>
        <v>72</v>
      </c>
      <c r="J1440" s="2">
        <v>956.42933049946862</v>
      </c>
      <c r="K1440" s="2">
        <v>956.42933000000005</v>
      </c>
      <c r="L1440" s="2"/>
      <c r="M1440" s="2"/>
      <c r="N1440" s="2"/>
      <c r="O1440" s="2">
        <f t="shared" si="1494"/>
        <v>952.56</v>
      </c>
      <c r="P1440" s="2">
        <f t="shared" si="1495"/>
        <v>952.56</v>
      </c>
      <c r="Q1440" s="2">
        <f t="shared" si="1526"/>
        <v>0</v>
      </c>
      <c r="R1440" s="2">
        <f t="shared" si="1496"/>
        <v>0</v>
      </c>
      <c r="S1440" s="2">
        <f t="shared" si="1497"/>
        <v>0</v>
      </c>
      <c r="T1440" s="2">
        <f t="shared" si="1498"/>
        <v>0</v>
      </c>
      <c r="U1440" s="2">
        <f t="shared" si="1499"/>
        <v>0</v>
      </c>
      <c r="V1440" s="2">
        <f t="shared" si="1500"/>
        <v>0</v>
      </c>
      <c r="W1440" s="2">
        <f t="shared" si="1501"/>
        <v>0</v>
      </c>
      <c r="X1440" s="2">
        <f t="shared" si="1502"/>
        <v>0</v>
      </c>
      <c r="Y1440" s="2">
        <f t="shared" si="1503"/>
        <v>0</v>
      </c>
      <c r="Z1440" s="2"/>
      <c r="AA1440" s="2">
        <v>56481265</v>
      </c>
      <c r="AB1440" s="2">
        <f t="shared" si="1504"/>
        <v>13.23</v>
      </c>
      <c r="AC1440" s="2">
        <f t="shared" si="1505"/>
        <v>13.23</v>
      </c>
      <c r="AD1440" s="2">
        <f t="shared" si="1527"/>
        <v>0</v>
      </c>
      <c r="AE1440" s="2">
        <f t="shared" si="1528"/>
        <v>0</v>
      </c>
      <c r="AF1440" s="2">
        <f t="shared" si="1528"/>
        <v>0</v>
      </c>
      <c r="AG1440" s="2">
        <f t="shared" si="1506"/>
        <v>0</v>
      </c>
      <c r="AH1440" s="2">
        <f t="shared" si="1529"/>
        <v>0</v>
      </c>
      <c r="AI1440" s="2">
        <f t="shared" si="1529"/>
        <v>0</v>
      </c>
      <c r="AJ1440" s="2">
        <f t="shared" si="1507"/>
        <v>0</v>
      </c>
      <c r="AK1440" s="2">
        <v>13.23</v>
      </c>
      <c r="AL1440" s="2">
        <v>13.23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84</v>
      </c>
      <c r="AU1440" s="2">
        <v>53</v>
      </c>
      <c r="AV1440" s="2">
        <v>1</v>
      </c>
      <c r="AW1440" s="2">
        <v>1</v>
      </c>
      <c r="AX1440" s="2"/>
      <c r="AY1440" s="2"/>
      <c r="AZ1440" s="2">
        <v>1</v>
      </c>
      <c r="BA1440" s="2">
        <v>1</v>
      </c>
      <c r="BB1440" s="2">
        <v>1</v>
      </c>
      <c r="BC1440" s="2">
        <v>1</v>
      </c>
      <c r="BD1440" s="2" t="s">
        <v>3</v>
      </c>
      <c r="BE1440" s="2" t="s">
        <v>3</v>
      </c>
      <c r="BF1440" s="2" t="s">
        <v>3</v>
      </c>
      <c r="BG1440" s="2" t="s">
        <v>3</v>
      </c>
      <c r="BH1440" s="2">
        <v>3</v>
      </c>
      <c r="BI1440" s="2">
        <v>1</v>
      </c>
      <c r="BJ1440" s="2" t="s">
        <v>691</v>
      </c>
      <c r="BK1440" s="2"/>
      <c r="BL1440" s="2"/>
      <c r="BM1440" s="2">
        <v>13</v>
      </c>
      <c r="BN1440" s="2">
        <v>0</v>
      </c>
      <c r="BO1440" s="2" t="s">
        <v>3</v>
      </c>
      <c r="BP1440" s="2">
        <v>0</v>
      </c>
      <c r="BQ1440" s="2">
        <v>30</v>
      </c>
      <c r="BR1440" s="2">
        <v>0</v>
      </c>
      <c r="BS1440" s="2">
        <v>1</v>
      </c>
      <c r="BT1440" s="2">
        <v>1</v>
      </c>
      <c r="BU1440" s="2">
        <v>1</v>
      </c>
      <c r="BV1440" s="2">
        <v>1</v>
      </c>
      <c r="BW1440" s="2">
        <v>1</v>
      </c>
      <c r="BX1440" s="2">
        <v>1</v>
      </c>
      <c r="BY1440" s="2" t="s">
        <v>3</v>
      </c>
      <c r="BZ1440" s="2">
        <v>84</v>
      </c>
      <c r="CA1440" s="2">
        <v>53</v>
      </c>
      <c r="CB1440" s="2" t="s">
        <v>3</v>
      </c>
      <c r="CC1440" s="2"/>
      <c r="CD1440" s="2"/>
      <c r="CE1440" s="2">
        <v>30</v>
      </c>
      <c r="CF1440" s="2">
        <v>0</v>
      </c>
      <c r="CG1440" s="2">
        <v>0</v>
      </c>
      <c r="CH1440" s="2"/>
      <c r="CI1440" s="2"/>
      <c r="CJ1440" s="2"/>
      <c r="CK1440" s="2"/>
      <c r="CL1440" s="2"/>
      <c r="CM1440" s="2">
        <v>0</v>
      </c>
      <c r="CN1440" s="2" t="s">
        <v>3</v>
      </c>
      <c r="CO1440" s="2">
        <v>0</v>
      </c>
      <c r="CP1440" s="2">
        <f t="shared" si="1508"/>
        <v>952.56</v>
      </c>
      <c r="CQ1440" s="2">
        <f t="shared" si="1509"/>
        <v>13.23</v>
      </c>
      <c r="CR1440" s="2">
        <f t="shared" si="1530"/>
        <v>0</v>
      </c>
      <c r="CS1440" s="2">
        <f t="shared" si="1510"/>
        <v>0</v>
      </c>
      <c r="CT1440" s="2">
        <f t="shared" si="1511"/>
        <v>0</v>
      </c>
      <c r="CU1440" s="2">
        <f t="shared" si="1512"/>
        <v>0</v>
      </c>
      <c r="CV1440" s="2">
        <f t="shared" si="1513"/>
        <v>0</v>
      </c>
      <c r="CW1440" s="2">
        <f t="shared" si="1514"/>
        <v>0</v>
      </c>
      <c r="CX1440" s="2">
        <f t="shared" si="1515"/>
        <v>0</v>
      </c>
      <c r="CY1440" s="2">
        <f t="shared" si="1516"/>
        <v>0</v>
      </c>
      <c r="CZ1440" s="2">
        <f t="shared" si="1517"/>
        <v>0</v>
      </c>
      <c r="DA1440" s="2"/>
      <c r="DB1440" s="2"/>
      <c r="DC1440" s="2" t="s">
        <v>3</v>
      </c>
      <c r="DD1440" s="2" t="s">
        <v>3</v>
      </c>
      <c r="DE1440" s="2" t="s">
        <v>3</v>
      </c>
      <c r="DF1440" s="2" t="s">
        <v>3</v>
      </c>
      <c r="DG1440" s="2" t="s">
        <v>3</v>
      </c>
      <c r="DH1440" s="2" t="s">
        <v>3</v>
      </c>
      <c r="DI1440" s="2" t="s">
        <v>3</v>
      </c>
      <c r="DJ1440" s="2" t="s">
        <v>3</v>
      </c>
      <c r="DK1440" s="2" t="s">
        <v>3</v>
      </c>
      <c r="DL1440" s="2" t="s">
        <v>3</v>
      </c>
      <c r="DM1440" s="2" t="s">
        <v>3</v>
      </c>
      <c r="DN1440" s="2">
        <v>0</v>
      </c>
      <c r="DO1440" s="2">
        <v>0</v>
      </c>
      <c r="DP1440" s="2">
        <v>1</v>
      </c>
      <c r="DQ1440" s="2">
        <v>1</v>
      </c>
      <c r="DR1440" s="2"/>
      <c r="DS1440" s="2"/>
      <c r="DT1440" s="2"/>
      <c r="DU1440" s="2">
        <v>1010</v>
      </c>
      <c r="DV1440" s="2" t="s">
        <v>41</v>
      </c>
      <c r="DW1440" s="2" t="s">
        <v>41</v>
      </c>
      <c r="DX1440" s="2">
        <v>1</v>
      </c>
      <c r="DY1440" s="2"/>
      <c r="DZ1440" s="2" t="s">
        <v>3</v>
      </c>
      <c r="EA1440" s="2" t="s">
        <v>3</v>
      </c>
      <c r="EB1440" s="2" t="s">
        <v>3</v>
      </c>
      <c r="EC1440" s="2" t="s">
        <v>3</v>
      </c>
      <c r="ED1440" s="2"/>
      <c r="EE1440" s="2">
        <v>55586449</v>
      </c>
      <c r="EF1440" s="2">
        <v>30</v>
      </c>
      <c r="EG1440" s="2" t="s">
        <v>117</v>
      </c>
      <c r="EH1440" s="2">
        <v>0</v>
      </c>
      <c r="EI1440" s="2" t="s">
        <v>3</v>
      </c>
      <c r="EJ1440" s="2">
        <v>1</v>
      </c>
      <c r="EK1440" s="2">
        <v>13</v>
      </c>
      <c r="EL1440" s="2" t="s">
        <v>118</v>
      </c>
      <c r="EM1440" s="2" t="s">
        <v>119</v>
      </c>
      <c r="EN1440" s="2"/>
      <c r="EO1440" s="2" t="s">
        <v>3</v>
      </c>
      <c r="EP1440" s="2"/>
      <c r="EQ1440" s="2">
        <v>0</v>
      </c>
      <c r="ER1440" s="2">
        <v>13.23</v>
      </c>
      <c r="ES1440" s="2">
        <v>13.23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>
        <v>0</v>
      </c>
      <c r="FR1440" s="2">
        <v>0</v>
      </c>
      <c r="FS1440" s="2">
        <v>0</v>
      </c>
      <c r="FT1440" s="2"/>
      <c r="FU1440" s="2"/>
      <c r="FV1440" s="2"/>
      <c r="FW1440" s="2"/>
      <c r="FX1440" s="2">
        <v>84</v>
      </c>
      <c r="FY1440" s="2">
        <v>53</v>
      </c>
      <c r="FZ1440" s="2"/>
      <c r="GA1440" s="2" t="s">
        <v>3</v>
      </c>
      <c r="GB1440" s="2"/>
      <c r="GC1440" s="2"/>
      <c r="GD1440" s="2">
        <v>1</v>
      </c>
      <c r="GE1440" s="2"/>
      <c r="GF1440" s="2">
        <v>903487948</v>
      </c>
      <c r="GG1440" s="2">
        <v>2</v>
      </c>
      <c r="GH1440" s="2">
        <v>1</v>
      </c>
      <c r="GI1440" s="2">
        <v>-2</v>
      </c>
      <c r="GJ1440" s="2">
        <v>0</v>
      </c>
      <c r="GK1440" s="2">
        <v>0</v>
      </c>
      <c r="GL1440" s="2">
        <f t="shared" si="1518"/>
        <v>0</v>
      </c>
      <c r="GM1440" s="2">
        <f t="shared" si="1519"/>
        <v>952.56</v>
      </c>
      <c r="GN1440" s="2">
        <f t="shared" si="1520"/>
        <v>952.56</v>
      </c>
      <c r="GO1440" s="2">
        <f t="shared" si="1521"/>
        <v>0</v>
      </c>
      <c r="GP1440" s="2">
        <f t="shared" si="1522"/>
        <v>0</v>
      </c>
      <c r="GQ1440" s="2"/>
      <c r="GR1440" s="2">
        <v>0</v>
      </c>
      <c r="GS1440" s="2">
        <v>3</v>
      </c>
      <c r="GT1440" s="2">
        <v>0</v>
      </c>
      <c r="GU1440" s="2" t="s">
        <v>3</v>
      </c>
      <c r="GV1440" s="2">
        <f t="shared" si="1523"/>
        <v>0</v>
      </c>
      <c r="GW1440" s="2">
        <v>1</v>
      </c>
      <c r="GX1440" s="2">
        <f t="shared" si="1524"/>
        <v>0</v>
      </c>
      <c r="GY1440" s="2"/>
      <c r="GZ1440" s="2"/>
      <c r="HA1440" s="2">
        <v>0</v>
      </c>
      <c r="HB1440" s="2">
        <v>0</v>
      </c>
      <c r="HC1440" s="2">
        <f t="shared" si="1525"/>
        <v>0</v>
      </c>
      <c r="HD1440" s="2"/>
      <c r="HE1440" s="2" t="s">
        <v>3</v>
      </c>
      <c r="HF1440" s="2" t="s">
        <v>3</v>
      </c>
      <c r="HG1440" s="2"/>
      <c r="HH1440" s="2"/>
      <c r="HI1440" s="2"/>
      <c r="HJ1440" s="2"/>
      <c r="HK1440" s="2"/>
      <c r="HL1440" s="2"/>
      <c r="HM1440" s="2" t="s">
        <v>3</v>
      </c>
      <c r="HN1440" s="2" t="s">
        <v>3</v>
      </c>
      <c r="HO1440" s="2" t="s">
        <v>3</v>
      </c>
      <c r="HP1440" s="2" t="s">
        <v>3</v>
      </c>
      <c r="HQ1440" s="2" t="s">
        <v>3</v>
      </c>
      <c r="HR1440" s="2"/>
      <c r="HS1440" s="2">
        <v>0</v>
      </c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>
        <v>0</v>
      </c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</row>
    <row r="1441" spans="1:255" x14ac:dyDescent="0.25">
      <c r="A1441">
        <v>18</v>
      </c>
      <c r="B1441">
        <v>1</v>
      </c>
      <c r="C1441">
        <v>1560</v>
      </c>
      <c r="E1441" t="s">
        <v>688</v>
      </c>
      <c r="F1441" t="s">
        <v>689</v>
      </c>
      <c r="G1441" t="s">
        <v>690</v>
      </c>
      <c r="H1441" t="s">
        <v>41</v>
      </c>
      <c r="I1441">
        <f>I1435*J1441</f>
        <v>72</v>
      </c>
      <c r="J1441">
        <v>956.42933049946862</v>
      </c>
      <c r="K1441">
        <v>956.42933000000005</v>
      </c>
      <c r="O1441">
        <f t="shared" si="1494"/>
        <v>13774.02</v>
      </c>
      <c r="P1441">
        <f t="shared" si="1495"/>
        <v>13774.02</v>
      </c>
      <c r="Q1441">
        <f t="shared" si="1526"/>
        <v>0</v>
      </c>
      <c r="R1441">
        <f t="shared" si="1496"/>
        <v>0</v>
      </c>
      <c r="S1441">
        <f t="shared" si="1497"/>
        <v>0</v>
      </c>
      <c r="T1441">
        <f t="shared" si="1498"/>
        <v>0</v>
      </c>
      <c r="U1441">
        <f t="shared" si="1499"/>
        <v>0</v>
      </c>
      <c r="V1441">
        <f t="shared" si="1500"/>
        <v>0</v>
      </c>
      <c r="W1441">
        <f t="shared" si="1501"/>
        <v>0</v>
      </c>
      <c r="X1441">
        <f t="shared" si="1502"/>
        <v>0</v>
      </c>
      <c r="Y1441">
        <f t="shared" si="1503"/>
        <v>0</v>
      </c>
      <c r="AA1441">
        <v>56481267</v>
      </c>
      <c r="AB1441">
        <f t="shared" si="1504"/>
        <v>13.23</v>
      </c>
      <c r="AC1441">
        <f t="shared" si="1505"/>
        <v>13.23</v>
      </c>
      <c r="AD1441">
        <f t="shared" si="1527"/>
        <v>0</v>
      </c>
      <c r="AE1441">
        <f t="shared" si="1528"/>
        <v>0</v>
      </c>
      <c r="AF1441">
        <f t="shared" si="1528"/>
        <v>0</v>
      </c>
      <c r="AG1441">
        <f t="shared" si="1506"/>
        <v>0</v>
      </c>
      <c r="AH1441">
        <f t="shared" si="1529"/>
        <v>0</v>
      </c>
      <c r="AI1441">
        <f t="shared" si="1529"/>
        <v>0</v>
      </c>
      <c r="AJ1441">
        <f t="shared" si="1507"/>
        <v>0</v>
      </c>
      <c r="AK1441">
        <v>13.23</v>
      </c>
      <c r="AL1441">
        <v>13.23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84</v>
      </c>
      <c r="AU1441">
        <v>53</v>
      </c>
      <c r="AV1441">
        <v>1</v>
      </c>
      <c r="AW1441">
        <v>1</v>
      </c>
      <c r="AZ1441">
        <v>1</v>
      </c>
      <c r="BA1441">
        <v>1</v>
      </c>
      <c r="BB1441">
        <v>1</v>
      </c>
      <c r="BC1441">
        <v>14.46</v>
      </c>
      <c r="BD1441" t="s">
        <v>3</v>
      </c>
      <c r="BE1441" t="s">
        <v>3</v>
      </c>
      <c r="BF1441" t="s">
        <v>3</v>
      </c>
      <c r="BG1441" t="s">
        <v>3</v>
      </c>
      <c r="BH1441">
        <v>3</v>
      </c>
      <c r="BI1441">
        <v>1</v>
      </c>
      <c r="BJ1441" t="s">
        <v>691</v>
      </c>
      <c r="BM1441">
        <v>13</v>
      </c>
      <c r="BN1441">
        <v>0</v>
      </c>
      <c r="BO1441" t="s">
        <v>689</v>
      </c>
      <c r="BP1441">
        <v>1</v>
      </c>
      <c r="BQ1441">
        <v>30</v>
      </c>
      <c r="BR1441">
        <v>0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 t="s">
        <v>3</v>
      </c>
      <c r="BZ1441">
        <v>84</v>
      </c>
      <c r="CA1441">
        <v>53</v>
      </c>
      <c r="CB1441" t="s">
        <v>3</v>
      </c>
      <c r="CE1441">
        <v>30</v>
      </c>
      <c r="CF1441">
        <v>0</v>
      </c>
      <c r="CG1441">
        <v>0</v>
      </c>
      <c r="CM1441">
        <v>0</v>
      </c>
      <c r="CN1441" t="s">
        <v>3</v>
      </c>
      <c r="CO1441">
        <v>0</v>
      </c>
      <c r="CP1441">
        <f t="shared" si="1508"/>
        <v>13774.02</v>
      </c>
      <c r="CQ1441">
        <f t="shared" si="1509"/>
        <v>191.31</v>
      </c>
      <c r="CR1441">
        <f t="shared" si="1530"/>
        <v>0</v>
      </c>
      <c r="CS1441">
        <f t="shared" si="1510"/>
        <v>0</v>
      </c>
      <c r="CT1441">
        <f t="shared" si="1511"/>
        <v>0</v>
      </c>
      <c r="CU1441">
        <f t="shared" si="1512"/>
        <v>0</v>
      </c>
      <c r="CV1441">
        <f t="shared" si="1513"/>
        <v>0</v>
      </c>
      <c r="CW1441">
        <f t="shared" si="1514"/>
        <v>0</v>
      </c>
      <c r="CX1441">
        <f t="shared" si="1515"/>
        <v>0</v>
      </c>
      <c r="CY1441">
        <f t="shared" si="1516"/>
        <v>0</v>
      </c>
      <c r="CZ1441">
        <f t="shared" si="1517"/>
        <v>0</v>
      </c>
      <c r="DC1441" t="s">
        <v>3</v>
      </c>
      <c r="DD1441" t="s">
        <v>3</v>
      </c>
      <c r="DE1441" t="s">
        <v>3</v>
      </c>
      <c r="DF1441" t="s">
        <v>3</v>
      </c>
      <c r="DG1441" t="s">
        <v>3</v>
      </c>
      <c r="DH1441" t="s">
        <v>3</v>
      </c>
      <c r="DI1441" t="s">
        <v>3</v>
      </c>
      <c r="DJ1441" t="s">
        <v>3</v>
      </c>
      <c r="DK1441" t="s">
        <v>3</v>
      </c>
      <c r="DL1441" t="s">
        <v>3</v>
      </c>
      <c r="DM1441" t="s">
        <v>3</v>
      </c>
      <c r="DN1441">
        <v>0</v>
      </c>
      <c r="DO1441">
        <v>0</v>
      </c>
      <c r="DP1441">
        <v>1</v>
      </c>
      <c r="DQ1441">
        <v>1</v>
      </c>
      <c r="DU1441">
        <v>1010</v>
      </c>
      <c r="DV1441" t="s">
        <v>41</v>
      </c>
      <c r="DW1441" t="s">
        <v>41</v>
      </c>
      <c r="DX1441">
        <v>1</v>
      </c>
      <c r="DZ1441" t="s">
        <v>3</v>
      </c>
      <c r="EA1441" t="s">
        <v>3</v>
      </c>
      <c r="EB1441" t="s">
        <v>3</v>
      </c>
      <c r="EC1441" t="s">
        <v>3</v>
      </c>
      <c r="EE1441">
        <v>55586449</v>
      </c>
      <c r="EF1441">
        <v>30</v>
      </c>
      <c r="EG1441" t="s">
        <v>117</v>
      </c>
      <c r="EH1441">
        <v>0</v>
      </c>
      <c r="EI1441" t="s">
        <v>3</v>
      </c>
      <c r="EJ1441">
        <v>1</v>
      </c>
      <c r="EK1441">
        <v>13</v>
      </c>
      <c r="EL1441" t="s">
        <v>118</v>
      </c>
      <c r="EM1441" t="s">
        <v>119</v>
      </c>
      <c r="EO1441" t="s">
        <v>3</v>
      </c>
      <c r="EQ1441">
        <v>0</v>
      </c>
      <c r="ER1441">
        <v>13.23</v>
      </c>
      <c r="ES1441">
        <v>13.23</v>
      </c>
      <c r="ET1441">
        <v>0</v>
      </c>
      <c r="EU1441">
        <v>0</v>
      </c>
      <c r="EV1441">
        <v>0</v>
      </c>
      <c r="EW1441">
        <v>0</v>
      </c>
      <c r="EX1441">
        <v>0</v>
      </c>
      <c r="FQ1441">
        <v>0</v>
      </c>
      <c r="FR1441">
        <v>0</v>
      </c>
      <c r="FS1441">
        <v>0</v>
      </c>
      <c r="FX1441">
        <v>84</v>
      </c>
      <c r="FY1441">
        <v>53</v>
      </c>
      <c r="GA1441" t="s">
        <v>3</v>
      </c>
      <c r="GD1441">
        <v>1</v>
      </c>
      <c r="GF1441">
        <v>903487948</v>
      </c>
      <c r="GG1441">
        <v>2</v>
      </c>
      <c r="GH1441">
        <v>1</v>
      </c>
      <c r="GI1441">
        <v>2</v>
      </c>
      <c r="GJ1441">
        <v>0</v>
      </c>
      <c r="GK1441">
        <v>0</v>
      </c>
      <c r="GL1441">
        <f t="shared" si="1518"/>
        <v>0</v>
      </c>
      <c r="GM1441">
        <f t="shared" si="1519"/>
        <v>13774.02</v>
      </c>
      <c r="GN1441">
        <f t="shared" si="1520"/>
        <v>13774.02</v>
      </c>
      <c r="GO1441">
        <f t="shared" si="1521"/>
        <v>0</v>
      </c>
      <c r="GP1441">
        <f t="shared" si="1522"/>
        <v>0</v>
      </c>
      <c r="GR1441">
        <v>0</v>
      </c>
      <c r="GS1441">
        <v>3</v>
      </c>
      <c r="GT1441">
        <v>0</v>
      </c>
      <c r="GU1441" t="s">
        <v>3</v>
      </c>
      <c r="GV1441">
        <f t="shared" si="1523"/>
        <v>0</v>
      </c>
      <c r="GW1441">
        <v>1</v>
      </c>
      <c r="GX1441">
        <f t="shared" si="1524"/>
        <v>0</v>
      </c>
      <c r="HA1441">
        <v>0</v>
      </c>
      <c r="HB1441">
        <v>0</v>
      </c>
      <c r="HC1441">
        <f t="shared" si="1525"/>
        <v>0</v>
      </c>
      <c r="HE1441" t="s">
        <v>3</v>
      </c>
      <c r="HF1441" t="s">
        <v>3</v>
      </c>
      <c r="HM1441" t="s">
        <v>3</v>
      </c>
      <c r="HN1441" t="s">
        <v>3</v>
      </c>
      <c r="HO1441" t="s">
        <v>3</v>
      </c>
      <c r="HP1441" t="s">
        <v>3</v>
      </c>
      <c r="HQ1441" t="s">
        <v>3</v>
      </c>
      <c r="HS1441">
        <v>0</v>
      </c>
      <c r="IK1441">
        <v>0</v>
      </c>
    </row>
    <row r="1442" spans="1:255" x14ac:dyDescent="0.25">
      <c r="A1442" s="2">
        <v>17</v>
      </c>
      <c r="B1442" s="2">
        <v>1</v>
      </c>
      <c r="C1442" s="2">
        <f>ROW(SmtRes!A1581)</f>
        <v>1581</v>
      </c>
      <c r="D1442" s="2">
        <f>ROW(EtalonRes!A1519)</f>
        <v>1519</v>
      </c>
      <c r="E1442" s="2" t="s">
        <v>692</v>
      </c>
      <c r="F1442" s="2" t="s">
        <v>264</v>
      </c>
      <c r="G1442" s="2" t="s">
        <v>265</v>
      </c>
      <c r="H1442" s="2" t="s">
        <v>266</v>
      </c>
      <c r="I1442" s="2">
        <f>ROUND(579.6/1000,9)</f>
        <v>0.5796</v>
      </c>
      <c r="J1442" s="2">
        <v>0</v>
      </c>
      <c r="K1442" s="2">
        <f>ROUND(579.6/1000,9)</f>
        <v>0.5796</v>
      </c>
      <c r="L1442" s="2"/>
      <c r="M1442" s="2"/>
      <c r="N1442" s="2"/>
      <c r="O1442" s="2">
        <f t="shared" si="1494"/>
        <v>296.64999999999998</v>
      </c>
      <c r="P1442" s="2">
        <f t="shared" si="1495"/>
        <v>75.92</v>
      </c>
      <c r="Q1442" s="2">
        <f>(ROUND((ROUND(((((ET1442*1.25)*1.1))*AV1442*I1442),2)*BB1442),2)+ROUND((ROUND(((AE1442-(((EU1442*1.25)*1.1)))*AV1442*I1442),2)*BS1442),2))</f>
        <v>56.62</v>
      </c>
      <c r="R1442" s="2">
        <f t="shared" si="1496"/>
        <v>6.49</v>
      </c>
      <c r="S1442" s="2">
        <f t="shared" si="1497"/>
        <v>164.11</v>
      </c>
      <c r="T1442" s="2">
        <f t="shared" si="1498"/>
        <v>0</v>
      </c>
      <c r="U1442" s="2">
        <f t="shared" si="1499"/>
        <v>12.432917296799998</v>
      </c>
      <c r="V1442" s="2">
        <f t="shared" si="1500"/>
        <v>0</v>
      </c>
      <c r="W1442" s="2">
        <f t="shared" si="1501"/>
        <v>0</v>
      </c>
      <c r="X1442" s="2">
        <f t="shared" si="1502"/>
        <v>143.30000000000001</v>
      </c>
      <c r="Y1442" s="2">
        <f t="shared" si="1503"/>
        <v>90.42</v>
      </c>
      <c r="Z1442" s="2"/>
      <c r="AA1442" s="2">
        <v>56481265</v>
      </c>
      <c r="AB1442" s="2">
        <f t="shared" si="1504"/>
        <v>481.33879999999999</v>
      </c>
      <c r="AC1442" s="2">
        <f t="shared" si="1505"/>
        <v>130.97999999999999</v>
      </c>
      <c r="AD1442" s="2">
        <f>ROUND((((((ET1442*1.25)*1.1))-(((EU1442*1.25)*1.1)))+AE1442),6)</f>
        <v>89.87</v>
      </c>
      <c r="AE1442" s="2">
        <f>ROUND((((EU1442*1.25)*1.1)),6)</f>
        <v>10.29875</v>
      </c>
      <c r="AF1442" s="2">
        <f>ROUND((((EV1442*1.15)*1.1)),6)</f>
        <v>260.48880000000003</v>
      </c>
      <c r="AG1442" s="2">
        <f t="shared" si="1506"/>
        <v>0</v>
      </c>
      <c r="AH1442" s="2">
        <f>(((EW1442*1.15)*1.1))</f>
        <v>19.733999999999998</v>
      </c>
      <c r="AI1442" s="2">
        <f>(((EX1442*1.25)*1.1))</f>
        <v>0</v>
      </c>
      <c r="AJ1442" s="2">
        <f t="shared" si="1507"/>
        <v>0</v>
      </c>
      <c r="AK1442" s="2">
        <v>402.26</v>
      </c>
      <c r="AL1442" s="2">
        <v>130.97999999999999</v>
      </c>
      <c r="AM1442" s="2">
        <v>65.36</v>
      </c>
      <c r="AN1442" s="2">
        <v>7.49</v>
      </c>
      <c r="AO1442" s="2">
        <v>205.92</v>
      </c>
      <c r="AP1442" s="2">
        <v>0</v>
      </c>
      <c r="AQ1442" s="2">
        <v>15.6</v>
      </c>
      <c r="AR1442" s="2">
        <v>0</v>
      </c>
      <c r="AS1442" s="2">
        <v>0</v>
      </c>
      <c r="AT1442" s="2">
        <v>84</v>
      </c>
      <c r="AU1442" s="2">
        <v>53</v>
      </c>
      <c r="AV1442" s="2">
        <v>1.087</v>
      </c>
      <c r="AW1442" s="2">
        <v>1</v>
      </c>
      <c r="AX1442" s="2"/>
      <c r="AY1442" s="2"/>
      <c r="AZ1442" s="2">
        <v>1</v>
      </c>
      <c r="BA1442" s="2">
        <v>1</v>
      </c>
      <c r="BB1442" s="2">
        <v>1</v>
      </c>
      <c r="BC1442" s="2">
        <v>1</v>
      </c>
      <c r="BD1442" s="2" t="s">
        <v>3</v>
      </c>
      <c r="BE1442" s="2" t="s">
        <v>3</v>
      </c>
      <c r="BF1442" s="2" t="s">
        <v>3</v>
      </c>
      <c r="BG1442" s="2" t="s">
        <v>3</v>
      </c>
      <c r="BH1442" s="2">
        <v>0</v>
      </c>
      <c r="BI1442" s="2">
        <v>1</v>
      </c>
      <c r="BJ1442" s="2" t="s">
        <v>267</v>
      </c>
      <c r="BK1442" s="2"/>
      <c r="BL1442" s="2"/>
      <c r="BM1442" s="2">
        <v>13</v>
      </c>
      <c r="BN1442" s="2">
        <v>0</v>
      </c>
      <c r="BO1442" s="2" t="s">
        <v>264</v>
      </c>
      <c r="BP1442" s="2">
        <v>1</v>
      </c>
      <c r="BQ1442" s="2">
        <v>30</v>
      </c>
      <c r="BR1442" s="2">
        <v>0</v>
      </c>
      <c r="BS1442" s="2">
        <v>1</v>
      </c>
      <c r="BT1442" s="2">
        <v>1</v>
      </c>
      <c r="BU1442" s="2">
        <v>1</v>
      </c>
      <c r="BV1442" s="2">
        <v>1</v>
      </c>
      <c r="BW1442" s="2">
        <v>1</v>
      </c>
      <c r="BX1442" s="2">
        <v>1</v>
      </c>
      <c r="BY1442" s="2" t="s">
        <v>3</v>
      </c>
      <c r="BZ1442" s="2">
        <v>84</v>
      </c>
      <c r="CA1442" s="2">
        <v>53</v>
      </c>
      <c r="CB1442" s="2" t="s">
        <v>3</v>
      </c>
      <c r="CC1442" s="2"/>
      <c r="CD1442" s="2"/>
      <c r="CE1442" s="2">
        <v>30</v>
      </c>
      <c r="CF1442" s="2">
        <v>0</v>
      </c>
      <c r="CG1442" s="2">
        <v>0</v>
      </c>
      <c r="CH1442" s="2"/>
      <c r="CI1442" s="2"/>
      <c r="CJ1442" s="2"/>
      <c r="CK1442" s="2"/>
      <c r="CL1442" s="2"/>
      <c r="CM1442" s="2">
        <v>0</v>
      </c>
      <c r="CN1442" s="2" t="s">
        <v>3</v>
      </c>
      <c r="CO1442" s="2">
        <v>0</v>
      </c>
      <c r="CP1442" s="2">
        <f t="shared" si="1508"/>
        <v>296.64999999999998</v>
      </c>
      <c r="CQ1442" s="2">
        <f t="shared" si="1509"/>
        <v>130.97999999999999</v>
      </c>
      <c r="CR1442" s="2">
        <f>(ROUND((ROUND(((((ET1442*1.25)*1.1))*AV1442*1),2)*BB1442),2)+ROUND((ROUND(((AE1442-(((EU1442*1.25)*1.1)))*AV1442*1),2)*BS1442),2))</f>
        <v>97.69</v>
      </c>
      <c r="CS1442" s="2">
        <f t="shared" si="1510"/>
        <v>11.19</v>
      </c>
      <c r="CT1442" s="2">
        <f t="shared" si="1511"/>
        <v>283.14999999999998</v>
      </c>
      <c r="CU1442" s="2">
        <f t="shared" si="1512"/>
        <v>0</v>
      </c>
      <c r="CV1442" s="2">
        <f t="shared" si="1513"/>
        <v>21.450857999999997</v>
      </c>
      <c r="CW1442" s="2">
        <f t="shared" si="1514"/>
        <v>0</v>
      </c>
      <c r="CX1442" s="2">
        <f t="shared" si="1515"/>
        <v>0</v>
      </c>
      <c r="CY1442" s="2">
        <f t="shared" si="1516"/>
        <v>143.304</v>
      </c>
      <c r="CZ1442" s="2">
        <f t="shared" si="1517"/>
        <v>90.418000000000006</v>
      </c>
      <c r="DA1442" s="2"/>
      <c r="DB1442" s="2"/>
      <c r="DC1442" s="2" t="s">
        <v>3</v>
      </c>
      <c r="DD1442" s="2" t="s">
        <v>3</v>
      </c>
      <c r="DE1442" s="2" t="s">
        <v>48</v>
      </c>
      <c r="DF1442" s="2" t="s">
        <v>48</v>
      </c>
      <c r="DG1442" s="2" t="s">
        <v>49</v>
      </c>
      <c r="DH1442" s="2" t="s">
        <v>3</v>
      </c>
      <c r="DI1442" s="2" t="s">
        <v>49</v>
      </c>
      <c r="DJ1442" s="2" t="s">
        <v>48</v>
      </c>
      <c r="DK1442" s="2" t="s">
        <v>3</v>
      </c>
      <c r="DL1442" s="2" t="s">
        <v>3</v>
      </c>
      <c r="DM1442" s="2" t="s">
        <v>3</v>
      </c>
      <c r="DN1442" s="2">
        <v>0</v>
      </c>
      <c r="DO1442" s="2">
        <v>0</v>
      </c>
      <c r="DP1442" s="2">
        <v>1</v>
      </c>
      <c r="DQ1442" s="2">
        <v>1</v>
      </c>
      <c r="DR1442" s="2"/>
      <c r="DS1442" s="2"/>
      <c r="DT1442" s="2"/>
      <c r="DU1442" s="2">
        <v>1013</v>
      </c>
      <c r="DV1442" s="2" t="s">
        <v>266</v>
      </c>
      <c r="DW1442" s="2" t="s">
        <v>266</v>
      </c>
      <c r="DX1442" s="2">
        <v>1</v>
      </c>
      <c r="DY1442" s="2"/>
      <c r="DZ1442" s="2" t="s">
        <v>3</v>
      </c>
      <c r="EA1442" s="2" t="s">
        <v>3</v>
      </c>
      <c r="EB1442" s="2" t="s">
        <v>3</v>
      </c>
      <c r="EC1442" s="2" t="s">
        <v>3</v>
      </c>
      <c r="ED1442" s="2"/>
      <c r="EE1442" s="2">
        <v>55586449</v>
      </c>
      <c r="EF1442" s="2">
        <v>30</v>
      </c>
      <c r="EG1442" s="2" t="s">
        <v>117</v>
      </c>
      <c r="EH1442" s="2">
        <v>0</v>
      </c>
      <c r="EI1442" s="2" t="s">
        <v>3</v>
      </c>
      <c r="EJ1442" s="2">
        <v>1</v>
      </c>
      <c r="EK1442" s="2">
        <v>13</v>
      </c>
      <c r="EL1442" s="2" t="s">
        <v>118</v>
      </c>
      <c r="EM1442" s="2" t="s">
        <v>119</v>
      </c>
      <c r="EN1442" s="2"/>
      <c r="EO1442" s="2" t="s">
        <v>52</v>
      </c>
      <c r="EP1442" s="2"/>
      <c r="EQ1442" s="2">
        <v>0</v>
      </c>
      <c r="ER1442" s="2">
        <v>402.26</v>
      </c>
      <c r="ES1442" s="2">
        <v>130.97999999999999</v>
      </c>
      <c r="ET1442" s="2">
        <v>65.36</v>
      </c>
      <c r="EU1442" s="2">
        <v>7.49</v>
      </c>
      <c r="EV1442" s="2">
        <v>205.92</v>
      </c>
      <c r="EW1442" s="2">
        <v>15.6</v>
      </c>
      <c r="EX1442" s="2">
        <v>0</v>
      </c>
      <c r="EY1442" s="2">
        <v>0</v>
      </c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>
        <v>0</v>
      </c>
      <c r="FR1442" s="2">
        <v>0</v>
      </c>
      <c r="FS1442" s="2">
        <v>0</v>
      </c>
      <c r="FT1442" s="2"/>
      <c r="FU1442" s="2"/>
      <c r="FV1442" s="2"/>
      <c r="FW1442" s="2"/>
      <c r="FX1442" s="2">
        <v>84</v>
      </c>
      <c r="FY1442" s="2">
        <v>53</v>
      </c>
      <c r="FZ1442" s="2"/>
      <c r="GA1442" s="2" t="s">
        <v>3</v>
      </c>
      <c r="GB1442" s="2"/>
      <c r="GC1442" s="2"/>
      <c r="GD1442" s="2">
        <v>1</v>
      </c>
      <c r="GE1442" s="2"/>
      <c r="GF1442" s="2">
        <v>698413124</v>
      </c>
      <c r="GG1442" s="2">
        <v>2</v>
      </c>
      <c r="GH1442" s="2">
        <v>1</v>
      </c>
      <c r="GI1442" s="2">
        <v>2</v>
      </c>
      <c r="GJ1442" s="2">
        <v>0</v>
      </c>
      <c r="GK1442" s="2">
        <v>0</v>
      </c>
      <c r="GL1442" s="2">
        <f t="shared" si="1518"/>
        <v>0</v>
      </c>
      <c r="GM1442" s="2">
        <f t="shared" si="1519"/>
        <v>530.37</v>
      </c>
      <c r="GN1442" s="2">
        <f t="shared" si="1520"/>
        <v>530.37</v>
      </c>
      <c r="GO1442" s="2">
        <f t="shared" si="1521"/>
        <v>0</v>
      </c>
      <c r="GP1442" s="2">
        <f t="shared" si="1522"/>
        <v>0</v>
      </c>
      <c r="GQ1442" s="2"/>
      <c r="GR1442" s="2">
        <v>0</v>
      </c>
      <c r="GS1442" s="2">
        <v>3</v>
      </c>
      <c r="GT1442" s="2">
        <v>0</v>
      </c>
      <c r="GU1442" s="2" t="s">
        <v>3</v>
      </c>
      <c r="GV1442" s="2">
        <f t="shared" si="1523"/>
        <v>0</v>
      </c>
      <c r="GW1442" s="2">
        <v>1</v>
      </c>
      <c r="GX1442" s="2">
        <f t="shared" si="1524"/>
        <v>0</v>
      </c>
      <c r="GY1442" s="2"/>
      <c r="GZ1442" s="2"/>
      <c r="HA1442" s="2">
        <v>0</v>
      </c>
      <c r="HB1442" s="2">
        <v>0</v>
      </c>
      <c r="HC1442" s="2">
        <f t="shared" si="1525"/>
        <v>0</v>
      </c>
      <c r="HD1442" s="2"/>
      <c r="HE1442" s="2" t="s">
        <v>3</v>
      </c>
      <c r="HF1442" s="2" t="s">
        <v>3</v>
      </c>
      <c r="HG1442" s="2"/>
      <c r="HH1442" s="2"/>
      <c r="HI1442" s="2"/>
      <c r="HJ1442" s="2"/>
      <c r="HK1442" s="2"/>
      <c r="HL1442" s="2"/>
      <c r="HM1442" s="2" t="s">
        <v>3</v>
      </c>
      <c r="HN1442" s="2" t="s">
        <v>3</v>
      </c>
      <c r="HO1442" s="2" t="s">
        <v>3</v>
      </c>
      <c r="HP1442" s="2" t="s">
        <v>3</v>
      </c>
      <c r="HQ1442" s="2" t="s">
        <v>3</v>
      </c>
      <c r="HR1442" s="2"/>
      <c r="HS1442" s="2">
        <v>0</v>
      </c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>
        <v>0</v>
      </c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</row>
    <row r="1443" spans="1:255" x14ac:dyDescent="0.25">
      <c r="A1443">
        <v>17</v>
      </c>
      <c r="B1443">
        <v>1</v>
      </c>
      <c r="C1443">
        <f>ROW(SmtRes!A1602)</f>
        <v>1602</v>
      </c>
      <c r="D1443">
        <f>ROW(EtalonRes!A1540)</f>
        <v>1540</v>
      </c>
      <c r="E1443" t="s">
        <v>692</v>
      </c>
      <c r="F1443" t="s">
        <v>264</v>
      </c>
      <c r="G1443" t="s">
        <v>265</v>
      </c>
      <c r="H1443" t="s">
        <v>266</v>
      </c>
      <c r="I1443">
        <f>ROUND(579.6/1000,9)</f>
        <v>0.5796</v>
      </c>
      <c r="J1443">
        <v>0</v>
      </c>
      <c r="K1443">
        <f>ROUND(579.6/1000,9)</f>
        <v>0.5796</v>
      </c>
      <c r="O1443">
        <f t="shared" si="1494"/>
        <v>9414.67</v>
      </c>
      <c r="P1443">
        <f t="shared" si="1495"/>
        <v>782.74</v>
      </c>
      <c r="Q1443">
        <f>(ROUND((ROUND(((((ET1443*1.25)*1.1))*AV1443*I1443),2)*BB1443),2)+ROUND((ROUND(((AE1443-(((EU1443*1.25)*1.1)))*AV1443*I1443),2)*BS1443),2))</f>
        <v>784.19</v>
      </c>
      <c r="R1443">
        <f t="shared" si="1496"/>
        <v>310.35000000000002</v>
      </c>
      <c r="S1443">
        <f t="shared" si="1497"/>
        <v>7847.74</v>
      </c>
      <c r="T1443">
        <f t="shared" si="1498"/>
        <v>0</v>
      </c>
      <c r="U1443">
        <f t="shared" si="1499"/>
        <v>12.432917296799998</v>
      </c>
      <c r="V1443">
        <f t="shared" si="1500"/>
        <v>0</v>
      </c>
      <c r="W1443">
        <f t="shared" si="1501"/>
        <v>0</v>
      </c>
      <c r="X1443">
        <f t="shared" si="1502"/>
        <v>6852.8</v>
      </c>
      <c r="Y1443">
        <f t="shared" si="1503"/>
        <v>4323.79</v>
      </c>
      <c r="AA1443">
        <v>56481267</v>
      </c>
      <c r="AB1443">
        <f t="shared" si="1504"/>
        <v>481.33879999999999</v>
      </c>
      <c r="AC1443">
        <f t="shared" si="1505"/>
        <v>130.97999999999999</v>
      </c>
      <c r="AD1443">
        <f>ROUND((((((ET1443*1.25)*1.1))-(((EU1443*1.25)*1.1)))+AE1443),6)</f>
        <v>89.87</v>
      </c>
      <c r="AE1443">
        <f>ROUND((((EU1443*1.25)*1.1)),6)</f>
        <v>10.29875</v>
      </c>
      <c r="AF1443">
        <f>ROUND((((EV1443*1.15)*1.1)),6)</f>
        <v>260.48880000000003</v>
      </c>
      <c r="AG1443">
        <f t="shared" si="1506"/>
        <v>0</v>
      </c>
      <c r="AH1443">
        <f>(((EW1443*1.15)*1.1))</f>
        <v>19.733999999999998</v>
      </c>
      <c r="AI1443">
        <f>(((EX1443*1.25)*1.1))</f>
        <v>0</v>
      </c>
      <c r="AJ1443">
        <f t="shared" si="1507"/>
        <v>0</v>
      </c>
      <c r="AK1443">
        <v>402.26</v>
      </c>
      <c r="AL1443">
        <v>130.97999999999999</v>
      </c>
      <c r="AM1443">
        <v>65.36</v>
      </c>
      <c r="AN1443">
        <v>7.49</v>
      </c>
      <c r="AO1443">
        <v>205.92</v>
      </c>
      <c r="AP1443">
        <v>0</v>
      </c>
      <c r="AQ1443">
        <v>15.6</v>
      </c>
      <c r="AR1443">
        <v>0</v>
      </c>
      <c r="AS1443">
        <v>0</v>
      </c>
      <c r="AT1443">
        <v>84</v>
      </c>
      <c r="AU1443">
        <v>53</v>
      </c>
      <c r="AV1443">
        <v>1.087</v>
      </c>
      <c r="AW1443">
        <v>1</v>
      </c>
      <c r="AZ1443">
        <v>1</v>
      </c>
      <c r="BA1443">
        <v>47.82</v>
      </c>
      <c r="BB1443">
        <v>13.85</v>
      </c>
      <c r="BC1443">
        <v>10.31</v>
      </c>
      <c r="BD1443" t="s">
        <v>3</v>
      </c>
      <c r="BE1443" t="s">
        <v>3</v>
      </c>
      <c r="BF1443" t="s">
        <v>3</v>
      </c>
      <c r="BG1443" t="s">
        <v>3</v>
      </c>
      <c r="BH1443">
        <v>0</v>
      </c>
      <c r="BI1443">
        <v>1</v>
      </c>
      <c r="BJ1443" t="s">
        <v>267</v>
      </c>
      <c r="BM1443">
        <v>13</v>
      </c>
      <c r="BN1443">
        <v>0</v>
      </c>
      <c r="BO1443" t="s">
        <v>264</v>
      </c>
      <c r="BP1443">
        <v>1</v>
      </c>
      <c r="BQ1443">
        <v>30</v>
      </c>
      <c r="BR1443">
        <v>0</v>
      </c>
      <c r="BS1443">
        <v>47.82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 t="s">
        <v>3</v>
      </c>
      <c r="BZ1443">
        <v>84</v>
      </c>
      <c r="CA1443">
        <v>53</v>
      </c>
      <c r="CB1443" t="s">
        <v>3</v>
      </c>
      <c r="CE1443">
        <v>30</v>
      </c>
      <c r="CF1443">
        <v>0</v>
      </c>
      <c r="CG1443">
        <v>0</v>
      </c>
      <c r="CM1443">
        <v>0</v>
      </c>
      <c r="CN1443" t="s">
        <v>3</v>
      </c>
      <c r="CO1443">
        <v>0</v>
      </c>
      <c r="CP1443">
        <f t="shared" si="1508"/>
        <v>9414.67</v>
      </c>
      <c r="CQ1443">
        <f t="shared" si="1509"/>
        <v>1350.4</v>
      </c>
      <c r="CR1443">
        <f>(ROUND((ROUND(((((ET1443*1.25)*1.1))*AV1443*1),2)*BB1443),2)+ROUND((ROUND(((AE1443-(((EU1443*1.25)*1.1)))*AV1443*1),2)*BS1443),2))</f>
        <v>1353.01</v>
      </c>
      <c r="CS1443">
        <f t="shared" si="1510"/>
        <v>535.11</v>
      </c>
      <c r="CT1443">
        <f t="shared" si="1511"/>
        <v>13540.23</v>
      </c>
      <c r="CU1443">
        <f t="shared" si="1512"/>
        <v>0</v>
      </c>
      <c r="CV1443">
        <f t="shared" si="1513"/>
        <v>21.450857999999997</v>
      </c>
      <c r="CW1443">
        <f t="shared" si="1514"/>
        <v>0</v>
      </c>
      <c r="CX1443">
        <f t="shared" si="1515"/>
        <v>0</v>
      </c>
      <c r="CY1443">
        <f t="shared" si="1516"/>
        <v>6852.7956000000004</v>
      </c>
      <c r="CZ1443">
        <f t="shared" si="1517"/>
        <v>4323.7876999999999</v>
      </c>
      <c r="DC1443" t="s">
        <v>3</v>
      </c>
      <c r="DD1443" t="s">
        <v>3</v>
      </c>
      <c r="DE1443" t="s">
        <v>48</v>
      </c>
      <c r="DF1443" t="s">
        <v>48</v>
      </c>
      <c r="DG1443" t="s">
        <v>49</v>
      </c>
      <c r="DH1443" t="s">
        <v>3</v>
      </c>
      <c r="DI1443" t="s">
        <v>49</v>
      </c>
      <c r="DJ1443" t="s">
        <v>48</v>
      </c>
      <c r="DK1443" t="s">
        <v>3</v>
      </c>
      <c r="DL1443" t="s">
        <v>3</v>
      </c>
      <c r="DM1443" t="s">
        <v>3</v>
      </c>
      <c r="DN1443">
        <v>0</v>
      </c>
      <c r="DO1443">
        <v>0</v>
      </c>
      <c r="DP1443">
        <v>1</v>
      </c>
      <c r="DQ1443">
        <v>1</v>
      </c>
      <c r="DU1443">
        <v>1013</v>
      </c>
      <c r="DV1443" t="s">
        <v>266</v>
      </c>
      <c r="DW1443" t="s">
        <v>266</v>
      </c>
      <c r="DX1443">
        <v>1</v>
      </c>
      <c r="DZ1443" t="s">
        <v>3</v>
      </c>
      <c r="EA1443" t="s">
        <v>3</v>
      </c>
      <c r="EB1443" t="s">
        <v>3</v>
      </c>
      <c r="EC1443" t="s">
        <v>3</v>
      </c>
      <c r="EE1443">
        <v>55586449</v>
      </c>
      <c r="EF1443">
        <v>30</v>
      </c>
      <c r="EG1443" t="s">
        <v>117</v>
      </c>
      <c r="EH1443">
        <v>0</v>
      </c>
      <c r="EI1443" t="s">
        <v>3</v>
      </c>
      <c r="EJ1443">
        <v>1</v>
      </c>
      <c r="EK1443">
        <v>13</v>
      </c>
      <c r="EL1443" t="s">
        <v>118</v>
      </c>
      <c r="EM1443" t="s">
        <v>119</v>
      </c>
      <c r="EO1443" t="s">
        <v>52</v>
      </c>
      <c r="EQ1443">
        <v>0</v>
      </c>
      <c r="ER1443">
        <v>402.26</v>
      </c>
      <c r="ES1443">
        <v>130.97999999999999</v>
      </c>
      <c r="ET1443">
        <v>65.36</v>
      </c>
      <c r="EU1443">
        <v>7.49</v>
      </c>
      <c r="EV1443">
        <v>205.92</v>
      </c>
      <c r="EW1443">
        <v>15.6</v>
      </c>
      <c r="EX1443">
        <v>0</v>
      </c>
      <c r="EY1443">
        <v>0</v>
      </c>
      <c r="FQ1443">
        <v>0</v>
      </c>
      <c r="FR1443">
        <v>0</v>
      </c>
      <c r="FS1443">
        <v>0</v>
      </c>
      <c r="FX1443">
        <v>84</v>
      </c>
      <c r="FY1443">
        <v>53</v>
      </c>
      <c r="GA1443" t="s">
        <v>3</v>
      </c>
      <c r="GD1443">
        <v>1</v>
      </c>
      <c r="GF1443">
        <v>698413124</v>
      </c>
      <c r="GG1443">
        <v>2</v>
      </c>
      <c r="GH1443">
        <v>1</v>
      </c>
      <c r="GI1443">
        <v>2</v>
      </c>
      <c r="GJ1443">
        <v>0</v>
      </c>
      <c r="GK1443">
        <v>0</v>
      </c>
      <c r="GL1443">
        <f t="shared" si="1518"/>
        <v>0</v>
      </c>
      <c r="GM1443">
        <f t="shared" si="1519"/>
        <v>20591.259999999998</v>
      </c>
      <c r="GN1443">
        <f t="shared" si="1520"/>
        <v>20591.259999999998</v>
      </c>
      <c r="GO1443">
        <f t="shared" si="1521"/>
        <v>0</v>
      </c>
      <c r="GP1443">
        <f t="shared" si="1522"/>
        <v>0</v>
      </c>
      <c r="GR1443">
        <v>0</v>
      </c>
      <c r="GS1443">
        <v>3</v>
      </c>
      <c r="GT1443">
        <v>0</v>
      </c>
      <c r="GU1443" t="s">
        <v>3</v>
      </c>
      <c r="GV1443">
        <f t="shared" si="1523"/>
        <v>0</v>
      </c>
      <c r="GW1443">
        <v>1</v>
      </c>
      <c r="GX1443">
        <f t="shared" si="1524"/>
        <v>0</v>
      </c>
      <c r="HA1443">
        <v>0</v>
      </c>
      <c r="HB1443">
        <v>0</v>
      </c>
      <c r="HC1443">
        <f t="shared" si="1525"/>
        <v>0</v>
      </c>
      <c r="HE1443" t="s">
        <v>3</v>
      </c>
      <c r="HF1443" t="s">
        <v>3</v>
      </c>
      <c r="HM1443" t="s">
        <v>3</v>
      </c>
      <c r="HN1443" t="s">
        <v>3</v>
      </c>
      <c r="HO1443" t="s">
        <v>3</v>
      </c>
      <c r="HP1443" t="s">
        <v>3</v>
      </c>
      <c r="HQ1443" t="s">
        <v>3</v>
      </c>
      <c r="HS1443">
        <v>0</v>
      </c>
      <c r="IK1443">
        <v>0</v>
      </c>
    </row>
    <row r="1444" spans="1:255" x14ac:dyDescent="0.25">
      <c r="A1444" s="2">
        <v>18</v>
      </c>
      <c r="B1444" s="2">
        <v>1</v>
      </c>
      <c r="C1444" s="2">
        <v>1567</v>
      </c>
      <c r="D1444" s="2"/>
      <c r="E1444" s="2" t="s">
        <v>693</v>
      </c>
      <c r="F1444" s="2" t="s">
        <v>694</v>
      </c>
      <c r="G1444" s="2" t="s">
        <v>695</v>
      </c>
      <c r="H1444" s="2" t="s">
        <v>32</v>
      </c>
      <c r="I1444" s="2">
        <f>I1442*J1444</f>
        <v>0.5796</v>
      </c>
      <c r="J1444" s="2">
        <v>1</v>
      </c>
      <c r="K1444" s="2">
        <v>1</v>
      </c>
      <c r="L1444" s="2"/>
      <c r="M1444" s="2"/>
      <c r="N1444" s="2"/>
      <c r="O1444" s="2">
        <f t="shared" si="1494"/>
        <v>4976.78</v>
      </c>
      <c r="P1444" s="2">
        <f t="shared" si="1495"/>
        <v>4976.78</v>
      </c>
      <c r="Q1444" s="2">
        <f>(ROUND((ROUND(((ET1444)*AV1444*I1444),2)*BB1444),2)+ROUND((ROUND(((AE1444-(EU1444))*AV1444*I1444),2)*BS1444),2))</f>
        <v>0</v>
      </c>
      <c r="R1444" s="2">
        <f t="shared" si="1496"/>
        <v>0</v>
      </c>
      <c r="S1444" s="2">
        <f t="shared" si="1497"/>
        <v>0</v>
      </c>
      <c r="T1444" s="2">
        <f t="shared" si="1498"/>
        <v>0</v>
      </c>
      <c r="U1444" s="2">
        <f t="shared" si="1499"/>
        <v>0</v>
      </c>
      <c r="V1444" s="2">
        <f t="shared" si="1500"/>
        <v>0</v>
      </c>
      <c r="W1444" s="2">
        <f t="shared" si="1501"/>
        <v>0</v>
      </c>
      <c r="X1444" s="2">
        <f t="shared" si="1502"/>
        <v>0</v>
      </c>
      <c r="Y1444" s="2">
        <f t="shared" si="1503"/>
        <v>0</v>
      </c>
      <c r="Z1444" s="2"/>
      <c r="AA1444" s="2">
        <v>56481265</v>
      </c>
      <c r="AB1444" s="2">
        <f t="shared" si="1504"/>
        <v>8586.58</v>
      </c>
      <c r="AC1444" s="2">
        <f t="shared" si="1505"/>
        <v>8586.58</v>
      </c>
      <c r="AD1444" s="2">
        <f>ROUND((((ET1444)-(EU1444))+AE1444),6)</f>
        <v>0</v>
      </c>
      <c r="AE1444" s="2">
        <f>ROUND((EU1444),6)</f>
        <v>0</v>
      </c>
      <c r="AF1444" s="2">
        <f>ROUND((EV1444),6)</f>
        <v>0</v>
      </c>
      <c r="AG1444" s="2">
        <f t="shared" si="1506"/>
        <v>0</v>
      </c>
      <c r="AH1444" s="2">
        <f>(EW1444)</f>
        <v>0</v>
      </c>
      <c r="AI1444" s="2">
        <f>(EX1444)</f>
        <v>0</v>
      </c>
      <c r="AJ1444" s="2">
        <f t="shared" si="1507"/>
        <v>0</v>
      </c>
      <c r="AK1444" s="2">
        <v>8586.58</v>
      </c>
      <c r="AL1444" s="2">
        <v>8586.58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84</v>
      </c>
      <c r="AU1444" s="2">
        <v>53</v>
      </c>
      <c r="AV1444" s="2">
        <v>1</v>
      </c>
      <c r="AW1444" s="2">
        <v>1</v>
      </c>
      <c r="AX1444" s="2"/>
      <c r="AY1444" s="2"/>
      <c r="AZ1444" s="2">
        <v>1</v>
      </c>
      <c r="BA1444" s="2">
        <v>1</v>
      </c>
      <c r="BB1444" s="2">
        <v>1</v>
      </c>
      <c r="BC1444" s="2">
        <v>1</v>
      </c>
      <c r="BD1444" s="2" t="s">
        <v>3</v>
      </c>
      <c r="BE1444" s="2" t="s">
        <v>3</v>
      </c>
      <c r="BF1444" s="2" t="s">
        <v>3</v>
      </c>
      <c r="BG1444" s="2" t="s">
        <v>3</v>
      </c>
      <c r="BH1444" s="2">
        <v>3</v>
      </c>
      <c r="BI1444" s="2">
        <v>1</v>
      </c>
      <c r="BJ1444" s="2" t="s">
        <v>696</v>
      </c>
      <c r="BK1444" s="2"/>
      <c r="BL1444" s="2"/>
      <c r="BM1444" s="2">
        <v>13</v>
      </c>
      <c r="BN1444" s="2">
        <v>0</v>
      </c>
      <c r="BO1444" s="2" t="s">
        <v>3</v>
      </c>
      <c r="BP1444" s="2">
        <v>0</v>
      </c>
      <c r="BQ1444" s="2">
        <v>30</v>
      </c>
      <c r="BR1444" s="2">
        <v>0</v>
      </c>
      <c r="BS1444" s="2">
        <v>1</v>
      </c>
      <c r="BT1444" s="2">
        <v>1</v>
      </c>
      <c r="BU1444" s="2">
        <v>1</v>
      </c>
      <c r="BV1444" s="2">
        <v>1</v>
      </c>
      <c r="BW1444" s="2">
        <v>1</v>
      </c>
      <c r="BX1444" s="2">
        <v>1</v>
      </c>
      <c r="BY1444" s="2" t="s">
        <v>3</v>
      </c>
      <c r="BZ1444" s="2">
        <v>84</v>
      </c>
      <c r="CA1444" s="2">
        <v>53</v>
      </c>
      <c r="CB1444" s="2" t="s">
        <v>3</v>
      </c>
      <c r="CC1444" s="2"/>
      <c r="CD1444" s="2"/>
      <c r="CE1444" s="2">
        <v>30</v>
      </c>
      <c r="CF1444" s="2">
        <v>0</v>
      </c>
      <c r="CG1444" s="2">
        <v>0</v>
      </c>
      <c r="CH1444" s="2"/>
      <c r="CI1444" s="2"/>
      <c r="CJ1444" s="2"/>
      <c r="CK1444" s="2"/>
      <c r="CL1444" s="2"/>
      <c r="CM1444" s="2">
        <v>0</v>
      </c>
      <c r="CN1444" s="2" t="s">
        <v>3</v>
      </c>
      <c r="CO1444" s="2">
        <v>0</v>
      </c>
      <c r="CP1444" s="2">
        <f t="shared" si="1508"/>
        <v>4976.78</v>
      </c>
      <c r="CQ1444" s="2">
        <f t="shared" si="1509"/>
        <v>8586.58</v>
      </c>
      <c r="CR1444" s="2">
        <f>(ROUND((ROUND(((ET1444)*AV1444*1),2)*BB1444),2)+ROUND((ROUND(((AE1444-(EU1444))*AV1444*1),2)*BS1444),2))</f>
        <v>0</v>
      </c>
      <c r="CS1444" s="2">
        <f t="shared" si="1510"/>
        <v>0</v>
      </c>
      <c r="CT1444" s="2">
        <f t="shared" si="1511"/>
        <v>0</v>
      </c>
      <c r="CU1444" s="2">
        <f t="shared" si="1512"/>
        <v>0</v>
      </c>
      <c r="CV1444" s="2">
        <f t="shared" si="1513"/>
        <v>0</v>
      </c>
      <c r="CW1444" s="2">
        <f t="shared" si="1514"/>
        <v>0</v>
      </c>
      <c r="CX1444" s="2">
        <f t="shared" si="1515"/>
        <v>0</v>
      </c>
      <c r="CY1444" s="2">
        <f t="shared" si="1516"/>
        <v>0</v>
      </c>
      <c r="CZ1444" s="2">
        <f t="shared" si="1517"/>
        <v>0</v>
      </c>
      <c r="DA1444" s="2"/>
      <c r="DB1444" s="2"/>
      <c r="DC1444" s="2" t="s">
        <v>3</v>
      </c>
      <c r="DD1444" s="2" t="s">
        <v>3</v>
      </c>
      <c r="DE1444" s="2" t="s">
        <v>3</v>
      </c>
      <c r="DF1444" s="2" t="s">
        <v>3</v>
      </c>
      <c r="DG1444" s="2" t="s">
        <v>3</v>
      </c>
      <c r="DH1444" s="2" t="s">
        <v>3</v>
      </c>
      <c r="DI1444" s="2" t="s">
        <v>3</v>
      </c>
      <c r="DJ1444" s="2" t="s">
        <v>3</v>
      </c>
      <c r="DK1444" s="2" t="s">
        <v>3</v>
      </c>
      <c r="DL1444" s="2" t="s">
        <v>3</v>
      </c>
      <c r="DM1444" s="2" t="s">
        <v>3</v>
      </c>
      <c r="DN1444" s="2">
        <v>0</v>
      </c>
      <c r="DO1444" s="2">
        <v>0</v>
      </c>
      <c r="DP1444" s="2">
        <v>1</v>
      </c>
      <c r="DQ1444" s="2">
        <v>1</v>
      </c>
      <c r="DR1444" s="2"/>
      <c r="DS1444" s="2"/>
      <c r="DT1444" s="2"/>
      <c r="DU1444" s="2">
        <v>1009</v>
      </c>
      <c r="DV1444" s="2" t="s">
        <v>32</v>
      </c>
      <c r="DW1444" s="2" t="s">
        <v>32</v>
      </c>
      <c r="DX1444" s="2">
        <v>1000</v>
      </c>
      <c r="DY1444" s="2"/>
      <c r="DZ1444" s="2" t="s">
        <v>3</v>
      </c>
      <c r="EA1444" s="2" t="s">
        <v>3</v>
      </c>
      <c r="EB1444" s="2" t="s">
        <v>3</v>
      </c>
      <c r="EC1444" s="2" t="s">
        <v>3</v>
      </c>
      <c r="ED1444" s="2"/>
      <c r="EE1444" s="2">
        <v>55586449</v>
      </c>
      <c r="EF1444" s="2">
        <v>30</v>
      </c>
      <c r="EG1444" s="2" t="s">
        <v>117</v>
      </c>
      <c r="EH1444" s="2">
        <v>0</v>
      </c>
      <c r="EI1444" s="2" t="s">
        <v>3</v>
      </c>
      <c r="EJ1444" s="2">
        <v>1</v>
      </c>
      <c r="EK1444" s="2">
        <v>13</v>
      </c>
      <c r="EL1444" s="2" t="s">
        <v>118</v>
      </c>
      <c r="EM1444" s="2" t="s">
        <v>119</v>
      </c>
      <c r="EN1444" s="2"/>
      <c r="EO1444" s="2" t="s">
        <v>3</v>
      </c>
      <c r="EP1444" s="2"/>
      <c r="EQ1444" s="2">
        <v>0</v>
      </c>
      <c r="ER1444" s="2">
        <v>8586.58</v>
      </c>
      <c r="ES1444" s="2">
        <v>8586.58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>
        <v>0</v>
      </c>
      <c r="FR1444" s="2">
        <v>0</v>
      </c>
      <c r="FS1444" s="2">
        <v>0</v>
      </c>
      <c r="FT1444" s="2"/>
      <c r="FU1444" s="2"/>
      <c r="FV1444" s="2"/>
      <c r="FW1444" s="2"/>
      <c r="FX1444" s="2">
        <v>84</v>
      </c>
      <c r="FY1444" s="2">
        <v>53</v>
      </c>
      <c r="FZ1444" s="2"/>
      <c r="GA1444" s="2" t="s">
        <v>3</v>
      </c>
      <c r="GB1444" s="2"/>
      <c r="GC1444" s="2"/>
      <c r="GD1444" s="2">
        <v>1</v>
      </c>
      <c r="GE1444" s="2"/>
      <c r="GF1444" s="2">
        <v>-1237129907</v>
      </c>
      <c r="GG1444" s="2">
        <v>2</v>
      </c>
      <c r="GH1444" s="2">
        <v>1</v>
      </c>
      <c r="GI1444" s="2">
        <v>-2</v>
      </c>
      <c r="GJ1444" s="2">
        <v>0</v>
      </c>
      <c r="GK1444" s="2">
        <v>0</v>
      </c>
      <c r="GL1444" s="2">
        <f t="shared" si="1518"/>
        <v>0</v>
      </c>
      <c r="GM1444" s="2">
        <f t="shared" si="1519"/>
        <v>4976.78</v>
      </c>
      <c r="GN1444" s="2">
        <f t="shared" si="1520"/>
        <v>4976.78</v>
      </c>
      <c r="GO1444" s="2">
        <f t="shared" si="1521"/>
        <v>0</v>
      </c>
      <c r="GP1444" s="2">
        <f t="shared" si="1522"/>
        <v>0</v>
      </c>
      <c r="GQ1444" s="2"/>
      <c r="GR1444" s="2">
        <v>0</v>
      </c>
      <c r="GS1444" s="2">
        <v>3</v>
      </c>
      <c r="GT1444" s="2">
        <v>0</v>
      </c>
      <c r="GU1444" s="2" t="s">
        <v>3</v>
      </c>
      <c r="GV1444" s="2">
        <f t="shared" si="1523"/>
        <v>0</v>
      </c>
      <c r="GW1444" s="2">
        <v>1</v>
      </c>
      <c r="GX1444" s="2">
        <f t="shared" si="1524"/>
        <v>0</v>
      </c>
      <c r="GY1444" s="2"/>
      <c r="GZ1444" s="2"/>
      <c r="HA1444" s="2">
        <v>0</v>
      </c>
      <c r="HB1444" s="2">
        <v>0</v>
      </c>
      <c r="HC1444" s="2">
        <f t="shared" si="1525"/>
        <v>0</v>
      </c>
      <c r="HD1444" s="2"/>
      <c r="HE1444" s="2" t="s">
        <v>3</v>
      </c>
      <c r="HF1444" s="2" t="s">
        <v>3</v>
      </c>
      <c r="HG1444" s="2"/>
      <c r="HH1444" s="2"/>
      <c r="HI1444" s="2"/>
      <c r="HJ1444" s="2"/>
      <c r="HK1444" s="2"/>
      <c r="HL1444" s="2"/>
      <c r="HM1444" s="2" t="s">
        <v>3</v>
      </c>
      <c r="HN1444" s="2" t="s">
        <v>3</v>
      </c>
      <c r="HO1444" s="2" t="s">
        <v>3</v>
      </c>
      <c r="HP1444" s="2" t="s">
        <v>3</v>
      </c>
      <c r="HQ1444" s="2" t="s">
        <v>3</v>
      </c>
      <c r="HR1444" s="2"/>
      <c r="HS1444" s="2">
        <v>0</v>
      </c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>
        <v>0</v>
      </c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</row>
    <row r="1445" spans="1:255" x14ac:dyDescent="0.25">
      <c r="A1445">
        <v>18</v>
      </c>
      <c r="B1445">
        <v>1</v>
      </c>
      <c r="C1445">
        <v>1588</v>
      </c>
      <c r="E1445" t="s">
        <v>693</v>
      </c>
      <c r="F1445" t="s">
        <v>694</v>
      </c>
      <c r="G1445" t="s">
        <v>695</v>
      </c>
      <c r="H1445" t="s">
        <v>32</v>
      </c>
      <c r="I1445">
        <f>I1443*J1445</f>
        <v>0.5796</v>
      </c>
      <c r="J1445">
        <v>1</v>
      </c>
      <c r="K1445">
        <v>1</v>
      </c>
      <c r="O1445">
        <f t="shared" si="1494"/>
        <v>51111.53</v>
      </c>
      <c r="P1445">
        <f t="shared" si="1495"/>
        <v>51111.53</v>
      </c>
      <c r="Q1445">
        <f>(ROUND((ROUND(((ET1445)*AV1445*I1445),2)*BB1445),2)+ROUND((ROUND(((AE1445-(EU1445))*AV1445*I1445),2)*BS1445),2))</f>
        <v>0</v>
      </c>
      <c r="R1445">
        <f t="shared" si="1496"/>
        <v>0</v>
      </c>
      <c r="S1445">
        <f t="shared" si="1497"/>
        <v>0</v>
      </c>
      <c r="T1445">
        <f t="shared" si="1498"/>
        <v>0</v>
      </c>
      <c r="U1445">
        <f t="shared" si="1499"/>
        <v>0</v>
      </c>
      <c r="V1445">
        <f t="shared" si="1500"/>
        <v>0</v>
      </c>
      <c r="W1445">
        <f t="shared" si="1501"/>
        <v>0</v>
      </c>
      <c r="X1445">
        <f t="shared" si="1502"/>
        <v>0</v>
      </c>
      <c r="Y1445">
        <f t="shared" si="1503"/>
        <v>0</v>
      </c>
      <c r="AA1445">
        <v>56481267</v>
      </c>
      <c r="AB1445">
        <f t="shared" si="1504"/>
        <v>8586.58</v>
      </c>
      <c r="AC1445">
        <f t="shared" si="1505"/>
        <v>8586.58</v>
      </c>
      <c r="AD1445">
        <f>ROUND((((ET1445)-(EU1445))+AE1445),6)</f>
        <v>0</v>
      </c>
      <c r="AE1445">
        <f>ROUND((EU1445),6)</f>
        <v>0</v>
      </c>
      <c r="AF1445">
        <f>ROUND((EV1445),6)</f>
        <v>0</v>
      </c>
      <c r="AG1445">
        <f t="shared" si="1506"/>
        <v>0</v>
      </c>
      <c r="AH1445">
        <f>(EW1445)</f>
        <v>0</v>
      </c>
      <c r="AI1445">
        <f>(EX1445)</f>
        <v>0</v>
      </c>
      <c r="AJ1445">
        <f t="shared" si="1507"/>
        <v>0</v>
      </c>
      <c r="AK1445">
        <v>8586.58</v>
      </c>
      <c r="AL1445">
        <v>8586.58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84</v>
      </c>
      <c r="AU1445">
        <v>53</v>
      </c>
      <c r="AV1445">
        <v>1</v>
      </c>
      <c r="AW1445">
        <v>1</v>
      </c>
      <c r="AZ1445">
        <v>1</v>
      </c>
      <c r="BA1445">
        <v>1</v>
      </c>
      <c r="BB1445">
        <v>1</v>
      </c>
      <c r="BC1445">
        <v>10.27</v>
      </c>
      <c r="BD1445" t="s">
        <v>3</v>
      </c>
      <c r="BE1445" t="s">
        <v>3</v>
      </c>
      <c r="BF1445" t="s">
        <v>3</v>
      </c>
      <c r="BG1445" t="s">
        <v>3</v>
      </c>
      <c r="BH1445">
        <v>3</v>
      </c>
      <c r="BI1445">
        <v>1</v>
      </c>
      <c r="BJ1445" t="s">
        <v>696</v>
      </c>
      <c r="BM1445">
        <v>13</v>
      </c>
      <c r="BN1445">
        <v>0</v>
      </c>
      <c r="BO1445" t="s">
        <v>694</v>
      </c>
      <c r="BP1445">
        <v>1</v>
      </c>
      <c r="BQ1445">
        <v>30</v>
      </c>
      <c r="BR1445">
        <v>0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 t="s">
        <v>3</v>
      </c>
      <c r="BZ1445">
        <v>84</v>
      </c>
      <c r="CA1445">
        <v>53</v>
      </c>
      <c r="CB1445" t="s">
        <v>3</v>
      </c>
      <c r="CE1445">
        <v>30</v>
      </c>
      <c r="CF1445">
        <v>0</v>
      </c>
      <c r="CG1445">
        <v>0</v>
      </c>
      <c r="CM1445">
        <v>0</v>
      </c>
      <c r="CN1445" t="s">
        <v>3</v>
      </c>
      <c r="CO1445">
        <v>0</v>
      </c>
      <c r="CP1445">
        <f t="shared" si="1508"/>
        <v>51111.53</v>
      </c>
      <c r="CQ1445">
        <f t="shared" si="1509"/>
        <v>88184.18</v>
      </c>
      <c r="CR1445">
        <f>(ROUND((ROUND(((ET1445)*AV1445*1),2)*BB1445),2)+ROUND((ROUND(((AE1445-(EU1445))*AV1445*1),2)*BS1445),2))</f>
        <v>0</v>
      </c>
      <c r="CS1445">
        <f t="shared" si="1510"/>
        <v>0</v>
      </c>
      <c r="CT1445">
        <f t="shared" si="1511"/>
        <v>0</v>
      </c>
      <c r="CU1445">
        <f t="shared" si="1512"/>
        <v>0</v>
      </c>
      <c r="CV1445">
        <f t="shared" si="1513"/>
        <v>0</v>
      </c>
      <c r="CW1445">
        <f t="shared" si="1514"/>
        <v>0</v>
      </c>
      <c r="CX1445">
        <f t="shared" si="1515"/>
        <v>0</v>
      </c>
      <c r="CY1445">
        <f t="shared" si="1516"/>
        <v>0</v>
      </c>
      <c r="CZ1445">
        <f t="shared" si="1517"/>
        <v>0</v>
      </c>
      <c r="DC1445" t="s">
        <v>3</v>
      </c>
      <c r="DD1445" t="s">
        <v>3</v>
      </c>
      <c r="DE1445" t="s">
        <v>3</v>
      </c>
      <c r="DF1445" t="s">
        <v>3</v>
      </c>
      <c r="DG1445" t="s">
        <v>3</v>
      </c>
      <c r="DH1445" t="s">
        <v>3</v>
      </c>
      <c r="DI1445" t="s">
        <v>3</v>
      </c>
      <c r="DJ1445" t="s">
        <v>3</v>
      </c>
      <c r="DK1445" t="s">
        <v>3</v>
      </c>
      <c r="DL1445" t="s">
        <v>3</v>
      </c>
      <c r="DM1445" t="s">
        <v>3</v>
      </c>
      <c r="DN1445">
        <v>0</v>
      </c>
      <c r="DO1445">
        <v>0</v>
      </c>
      <c r="DP1445">
        <v>1</v>
      </c>
      <c r="DQ1445">
        <v>1</v>
      </c>
      <c r="DU1445">
        <v>1009</v>
      </c>
      <c r="DV1445" t="s">
        <v>32</v>
      </c>
      <c r="DW1445" t="s">
        <v>32</v>
      </c>
      <c r="DX1445">
        <v>1000</v>
      </c>
      <c r="DZ1445" t="s">
        <v>3</v>
      </c>
      <c r="EA1445" t="s">
        <v>3</v>
      </c>
      <c r="EB1445" t="s">
        <v>3</v>
      </c>
      <c r="EC1445" t="s">
        <v>3</v>
      </c>
      <c r="EE1445">
        <v>55586449</v>
      </c>
      <c r="EF1445">
        <v>30</v>
      </c>
      <c r="EG1445" t="s">
        <v>117</v>
      </c>
      <c r="EH1445">
        <v>0</v>
      </c>
      <c r="EI1445" t="s">
        <v>3</v>
      </c>
      <c r="EJ1445">
        <v>1</v>
      </c>
      <c r="EK1445">
        <v>13</v>
      </c>
      <c r="EL1445" t="s">
        <v>118</v>
      </c>
      <c r="EM1445" t="s">
        <v>119</v>
      </c>
      <c r="EO1445" t="s">
        <v>3</v>
      </c>
      <c r="EQ1445">
        <v>0</v>
      </c>
      <c r="ER1445">
        <v>8586.58</v>
      </c>
      <c r="ES1445">
        <v>8586.58</v>
      </c>
      <c r="ET1445">
        <v>0</v>
      </c>
      <c r="EU1445">
        <v>0</v>
      </c>
      <c r="EV1445">
        <v>0</v>
      </c>
      <c r="EW1445">
        <v>0</v>
      </c>
      <c r="EX1445">
        <v>0</v>
      </c>
      <c r="FQ1445">
        <v>0</v>
      </c>
      <c r="FR1445">
        <v>0</v>
      </c>
      <c r="FS1445">
        <v>0</v>
      </c>
      <c r="FX1445">
        <v>84</v>
      </c>
      <c r="FY1445">
        <v>53</v>
      </c>
      <c r="GA1445" t="s">
        <v>3</v>
      </c>
      <c r="GD1445">
        <v>1</v>
      </c>
      <c r="GF1445">
        <v>-1237129907</v>
      </c>
      <c r="GG1445">
        <v>2</v>
      </c>
      <c r="GH1445">
        <v>1</v>
      </c>
      <c r="GI1445">
        <v>2</v>
      </c>
      <c r="GJ1445">
        <v>0</v>
      </c>
      <c r="GK1445">
        <v>0</v>
      </c>
      <c r="GL1445">
        <f t="shared" si="1518"/>
        <v>0</v>
      </c>
      <c r="GM1445">
        <f t="shared" si="1519"/>
        <v>51111.53</v>
      </c>
      <c r="GN1445">
        <f t="shared" si="1520"/>
        <v>51111.53</v>
      </c>
      <c r="GO1445">
        <f t="shared" si="1521"/>
        <v>0</v>
      </c>
      <c r="GP1445">
        <f t="shared" si="1522"/>
        <v>0</v>
      </c>
      <c r="GR1445">
        <v>0</v>
      </c>
      <c r="GS1445">
        <v>0</v>
      </c>
      <c r="GT1445">
        <v>0</v>
      </c>
      <c r="GU1445" t="s">
        <v>3</v>
      </c>
      <c r="GV1445">
        <f t="shared" si="1523"/>
        <v>0</v>
      </c>
      <c r="GW1445">
        <v>1</v>
      </c>
      <c r="GX1445">
        <f t="shared" si="1524"/>
        <v>0</v>
      </c>
      <c r="HA1445">
        <v>0</v>
      </c>
      <c r="HB1445">
        <v>0</v>
      </c>
      <c r="HC1445">
        <f t="shared" si="1525"/>
        <v>0</v>
      </c>
      <c r="HE1445" t="s">
        <v>3</v>
      </c>
      <c r="HF1445" t="s">
        <v>3</v>
      </c>
      <c r="HM1445" t="s">
        <v>3</v>
      </c>
      <c r="HN1445" t="s">
        <v>3</v>
      </c>
      <c r="HO1445" t="s">
        <v>3</v>
      </c>
      <c r="HP1445" t="s">
        <v>3</v>
      </c>
      <c r="HQ1445" t="s">
        <v>3</v>
      </c>
      <c r="HS1445">
        <v>0</v>
      </c>
      <c r="IK1445">
        <v>0</v>
      </c>
    </row>
    <row r="1446" spans="1:255" x14ac:dyDescent="0.25">
      <c r="A1446" s="2">
        <v>19</v>
      </c>
      <c r="B1446" s="2">
        <v>1</v>
      </c>
      <c r="C1446" s="2"/>
      <c r="D1446" s="2"/>
      <c r="E1446" s="2"/>
      <c r="F1446" s="2" t="s">
        <v>3</v>
      </c>
      <c r="G1446" s="2" t="s">
        <v>697</v>
      </c>
      <c r="H1446" s="2" t="s">
        <v>3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>
        <v>1</v>
      </c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>
        <v>0</v>
      </c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</row>
    <row r="1447" spans="1:255" x14ac:dyDescent="0.25">
      <c r="A1447" s="2">
        <v>17</v>
      </c>
      <c r="B1447" s="2">
        <v>1</v>
      </c>
      <c r="C1447" s="2">
        <f>ROW(SmtRes!A1611)</f>
        <v>1611</v>
      </c>
      <c r="D1447" s="2">
        <f>ROW(EtalonRes!A1548)</f>
        <v>1548</v>
      </c>
      <c r="E1447" s="2" t="s">
        <v>698</v>
      </c>
      <c r="F1447" s="2" t="s">
        <v>298</v>
      </c>
      <c r="G1447" s="2" t="s">
        <v>299</v>
      </c>
      <c r="H1447" s="2" t="s">
        <v>22</v>
      </c>
      <c r="I1447" s="2">
        <f>ROUND((122.4+32.15+5.02)/1000,9)</f>
        <v>0.15956999999999999</v>
      </c>
      <c r="J1447" s="2">
        <v>0</v>
      </c>
      <c r="K1447" s="2">
        <f>ROUND((122.4+32.15+5.02)/1000,9)</f>
        <v>0.15956999999999999</v>
      </c>
      <c r="L1447" s="2"/>
      <c r="M1447" s="2"/>
      <c r="N1447" s="2"/>
      <c r="O1447" s="2">
        <f t="shared" ref="O1447:O1458" si="1531">ROUND(CP1447,2)</f>
        <v>357.85</v>
      </c>
      <c r="P1447" s="2">
        <f t="shared" ref="P1447:P1458" si="1532">ROUND((ROUND((AC1447*AW1447*I1447),2)*BC1447),2)</f>
        <v>9.32</v>
      </c>
      <c r="Q1447" s="2">
        <f>(ROUND((ROUND(((((ET1447*1.25)*1.1))*AV1447*I1447),2)*BB1447),2)+ROUND((ROUND(((AE1447-(((EU1447*1.25)*1.1)))*AV1447*I1447),2)*BS1447),2))</f>
        <v>12.56</v>
      </c>
      <c r="R1447" s="2">
        <f t="shared" ref="R1447:R1458" si="1533">ROUND((ROUND((AE1447*AV1447*I1447),2)*BS1447),2)</f>
        <v>0</v>
      </c>
      <c r="S1447" s="2">
        <f t="shared" ref="S1447:S1458" si="1534">ROUND((ROUND((AF1447*AV1447*I1447),2)*BA1447),2)</f>
        <v>335.97</v>
      </c>
      <c r="T1447" s="2">
        <f t="shared" ref="T1447:T1458" si="1535">ROUND(CU1447*I1447,2)</f>
        <v>0</v>
      </c>
      <c r="U1447" s="2">
        <f t="shared" ref="U1447:U1458" si="1536">CV1447*I1447</f>
        <v>25.452433056599993</v>
      </c>
      <c r="V1447" s="2">
        <f t="shared" ref="V1447:V1458" si="1537">CW1447*I1447</f>
        <v>0</v>
      </c>
      <c r="W1447" s="2">
        <f t="shared" ref="W1447:W1458" si="1538">ROUND(CX1447*I1447,2)</f>
        <v>0</v>
      </c>
      <c r="X1447" s="2">
        <f t="shared" ref="X1447:X1458" si="1539">ROUND(CY1447,2)</f>
        <v>282.20999999999998</v>
      </c>
      <c r="Y1447" s="2">
        <f t="shared" ref="Y1447:Y1458" si="1540">ROUND(CZ1447,2)</f>
        <v>178.06</v>
      </c>
      <c r="Z1447" s="2"/>
      <c r="AA1447" s="2">
        <v>56481265</v>
      </c>
      <c r="AB1447" s="2">
        <f t="shared" ref="AB1447:AB1458" si="1541">ROUND((AC1447+AD1447+AF1447),6)</f>
        <v>2067.7755000000002</v>
      </c>
      <c r="AC1447" s="2">
        <f t="shared" ref="AC1447:AC1458" si="1542">ROUND((ES1447),6)</f>
        <v>58.4</v>
      </c>
      <c r="AD1447" s="2">
        <f>ROUND((((((ET1447*1.25)*1.1))-(((EU1447*1.25)*1.1)))+AE1447),6)</f>
        <v>72.407499999999999</v>
      </c>
      <c r="AE1447" s="2">
        <f>ROUND((((EU1447*1.25)*1.1)),6)</f>
        <v>0</v>
      </c>
      <c r="AF1447" s="2">
        <f>ROUND((((EV1447*1.15)*1.1)),6)</f>
        <v>1936.9680000000001</v>
      </c>
      <c r="AG1447" s="2">
        <f t="shared" ref="AG1447:AG1458" si="1543">ROUND((AP1447),6)</f>
        <v>0</v>
      </c>
      <c r="AH1447" s="2">
        <f>(((EW1447*1.15)*1.1))</f>
        <v>146.73999999999998</v>
      </c>
      <c r="AI1447" s="2">
        <f>(((EX1447*1.25)*1.1))</f>
        <v>0</v>
      </c>
      <c r="AJ1447" s="2">
        <f t="shared" ref="AJ1447:AJ1458" si="1544">(AS1447)</f>
        <v>0</v>
      </c>
      <c r="AK1447" s="2">
        <v>1642.26</v>
      </c>
      <c r="AL1447" s="2">
        <v>58.4</v>
      </c>
      <c r="AM1447" s="2">
        <v>52.66</v>
      </c>
      <c r="AN1447" s="2">
        <v>0</v>
      </c>
      <c r="AO1447" s="2">
        <v>1531.2</v>
      </c>
      <c r="AP1447" s="2">
        <v>0</v>
      </c>
      <c r="AQ1447" s="2">
        <v>116</v>
      </c>
      <c r="AR1447" s="2">
        <v>0</v>
      </c>
      <c r="AS1447" s="2">
        <v>0</v>
      </c>
      <c r="AT1447" s="2">
        <v>84</v>
      </c>
      <c r="AU1447" s="2">
        <v>53</v>
      </c>
      <c r="AV1447" s="2">
        <v>1.087</v>
      </c>
      <c r="AW1447" s="2">
        <v>1</v>
      </c>
      <c r="AX1447" s="2"/>
      <c r="AY1447" s="2"/>
      <c r="AZ1447" s="2">
        <v>1</v>
      </c>
      <c r="BA1447" s="2">
        <v>1</v>
      </c>
      <c r="BB1447" s="2">
        <v>1</v>
      </c>
      <c r="BC1447" s="2">
        <v>1</v>
      </c>
      <c r="BD1447" s="2" t="s">
        <v>3</v>
      </c>
      <c r="BE1447" s="2" t="s">
        <v>3</v>
      </c>
      <c r="BF1447" s="2" t="s">
        <v>3</v>
      </c>
      <c r="BG1447" s="2" t="s">
        <v>3</v>
      </c>
      <c r="BH1447" s="2">
        <v>0</v>
      </c>
      <c r="BI1447" s="2">
        <v>1</v>
      </c>
      <c r="BJ1447" s="2" t="s">
        <v>300</v>
      </c>
      <c r="BK1447" s="2"/>
      <c r="BL1447" s="2"/>
      <c r="BM1447" s="2">
        <v>13</v>
      </c>
      <c r="BN1447" s="2">
        <v>0</v>
      </c>
      <c r="BO1447" s="2" t="s">
        <v>298</v>
      </c>
      <c r="BP1447" s="2">
        <v>1</v>
      </c>
      <c r="BQ1447" s="2">
        <v>30</v>
      </c>
      <c r="BR1447" s="2">
        <v>0</v>
      </c>
      <c r="BS1447" s="2">
        <v>1</v>
      </c>
      <c r="BT1447" s="2">
        <v>1</v>
      </c>
      <c r="BU1447" s="2">
        <v>1</v>
      </c>
      <c r="BV1447" s="2">
        <v>1</v>
      </c>
      <c r="BW1447" s="2">
        <v>1</v>
      </c>
      <c r="BX1447" s="2">
        <v>1</v>
      </c>
      <c r="BY1447" s="2" t="s">
        <v>3</v>
      </c>
      <c r="BZ1447" s="2">
        <v>84</v>
      </c>
      <c r="CA1447" s="2">
        <v>53</v>
      </c>
      <c r="CB1447" s="2" t="s">
        <v>3</v>
      </c>
      <c r="CC1447" s="2"/>
      <c r="CD1447" s="2"/>
      <c r="CE1447" s="2">
        <v>30</v>
      </c>
      <c r="CF1447" s="2">
        <v>0</v>
      </c>
      <c r="CG1447" s="2">
        <v>0</v>
      </c>
      <c r="CH1447" s="2"/>
      <c r="CI1447" s="2"/>
      <c r="CJ1447" s="2"/>
      <c r="CK1447" s="2"/>
      <c r="CL1447" s="2"/>
      <c r="CM1447" s="2">
        <v>0</v>
      </c>
      <c r="CN1447" s="2" t="s">
        <v>3</v>
      </c>
      <c r="CO1447" s="2">
        <v>0</v>
      </c>
      <c r="CP1447" s="2">
        <f t="shared" ref="CP1447:CP1458" si="1545">(P1447+Q1447+S1447)</f>
        <v>357.85</v>
      </c>
      <c r="CQ1447" s="2">
        <f t="shared" ref="CQ1447:CQ1458" si="1546">ROUND((ROUND((AC1447*AW1447*1),2)*BC1447),2)</f>
        <v>58.4</v>
      </c>
      <c r="CR1447" s="2">
        <f>(ROUND((ROUND(((((ET1447*1.25)*1.1))*AV1447*1),2)*BB1447),2)+ROUND((ROUND(((AE1447-(((EU1447*1.25)*1.1)))*AV1447*1),2)*BS1447),2))</f>
        <v>78.709999999999994</v>
      </c>
      <c r="CS1447" s="2">
        <f t="shared" ref="CS1447:CS1458" si="1547">ROUND((ROUND((AE1447*AV1447*1),2)*BS1447),2)</f>
        <v>0</v>
      </c>
      <c r="CT1447" s="2">
        <f t="shared" ref="CT1447:CT1458" si="1548">ROUND((ROUND((AF1447*AV1447*1),2)*BA1447),2)</f>
        <v>2105.48</v>
      </c>
      <c r="CU1447" s="2">
        <f t="shared" ref="CU1447:CU1458" si="1549">AG1447</f>
        <v>0</v>
      </c>
      <c r="CV1447" s="2">
        <f t="shared" ref="CV1447:CV1458" si="1550">(AH1447*AV1447)</f>
        <v>159.50637999999998</v>
      </c>
      <c r="CW1447" s="2">
        <f t="shared" ref="CW1447:CW1458" si="1551">AI1447</f>
        <v>0</v>
      </c>
      <c r="CX1447" s="2">
        <f t="shared" ref="CX1447:CX1458" si="1552">AJ1447</f>
        <v>0</v>
      </c>
      <c r="CY1447" s="2">
        <f t="shared" ref="CY1447:CY1458" si="1553">(((S1447+R1447)*AT1447)/100)</f>
        <v>282.21480000000003</v>
      </c>
      <c r="CZ1447" s="2">
        <f t="shared" ref="CZ1447:CZ1458" si="1554">(((S1447+R1447)*AU1447)/100)</f>
        <v>178.0641</v>
      </c>
      <c r="DA1447" s="2"/>
      <c r="DB1447" s="2"/>
      <c r="DC1447" s="2" t="s">
        <v>3</v>
      </c>
      <c r="DD1447" s="2" t="s">
        <v>3</v>
      </c>
      <c r="DE1447" s="2" t="s">
        <v>48</v>
      </c>
      <c r="DF1447" s="2" t="s">
        <v>48</v>
      </c>
      <c r="DG1447" s="2" t="s">
        <v>49</v>
      </c>
      <c r="DH1447" s="2" t="s">
        <v>3</v>
      </c>
      <c r="DI1447" s="2" t="s">
        <v>49</v>
      </c>
      <c r="DJ1447" s="2" t="s">
        <v>48</v>
      </c>
      <c r="DK1447" s="2" t="s">
        <v>3</v>
      </c>
      <c r="DL1447" s="2" t="s">
        <v>3</v>
      </c>
      <c r="DM1447" s="2" t="s">
        <v>3</v>
      </c>
      <c r="DN1447" s="2">
        <v>0</v>
      </c>
      <c r="DO1447" s="2">
        <v>0</v>
      </c>
      <c r="DP1447" s="2">
        <v>1</v>
      </c>
      <c r="DQ1447" s="2">
        <v>1</v>
      </c>
      <c r="DR1447" s="2"/>
      <c r="DS1447" s="2"/>
      <c r="DT1447" s="2"/>
      <c r="DU1447" s="2">
        <v>1013</v>
      </c>
      <c r="DV1447" s="2" t="s">
        <v>22</v>
      </c>
      <c r="DW1447" s="2" t="s">
        <v>22</v>
      </c>
      <c r="DX1447" s="2">
        <v>1</v>
      </c>
      <c r="DY1447" s="2"/>
      <c r="DZ1447" s="2" t="s">
        <v>3</v>
      </c>
      <c r="EA1447" s="2" t="s">
        <v>3</v>
      </c>
      <c r="EB1447" s="2" t="s">
        <v>3</v>
      </c>
      <c r="EC1447" s="2" t="s">
        <v>3</v>
      </c>
      <c r="ED1447" s="2"/>
      <c r="EE1447" s="2">
        <v>55586449</v>
      </c>
      <c r="EF1447" s="2">
        <v>30</v>
      </c>
      <c r="EG1447" s="2" t="s">
        <v>117</v>
      </c>
      <c r="EH1447" s="2">
        <v>0</v>
      </c>
      <c r="EI1447" s="2" t="s">
        <v>3</v>
      </c>
      <c r="EJ1447" s="2">
        <v>1</v>
      </c>
      <c r="EK1447" s="2">
        <v>13</v>
      </c>
      <c r="EL1447" s="2" t="s">
        <v>118</v>
      </c>
      <c r="EM1447" s="2" t="s">
        <v>119</v>
      </c>
      <c r="EN1447" s="2"/>
      <c r="EO1447" s="2" t="s">
        <v>52</v>
      </c>
      <c r="EP1447" s="2"/>
      <c r="EQ1447" s="2">
        <v>0</v>
      </c>
      <c r="ER1447" s="2">
        <v>1642.26</v>
      </c>
      <c r="ES1447" s="2">
        <v>58.4</v>
      </c>
      <c r="ET1447" s="2">
        <v>52.66</v>
      </c>
      <c r="EU1447" s="2">
        <v>0</v>
      </c>
      <c r="EV1447" s="2">
        <v>1531.2</v>
      </c>
      <c r="EW1447" s="2">
        <v>116</v>
      </c>
      <c r="EX1447" s="2">
        <v>0</v>
      </c>
      <c r="EY1447" s="2">
        <v>0</v>
      </c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>
        <v>0</v>
      </c>
      <c r="FR1447" s="2">
        <v>0</v>
      </c>
      <c r="FS1447" s="2">
        <v>0</v>
      </c>
      <c r="FT1447" s="2"/>
      <c r="FU1447" s="2"/>
      <c r="FV1447" s="2"/>
      <c r="FW1447" s="2"/>
      <c r="FX1447" s="2">
        <v>84</v>
      </c>
      <c r="FY1447" s="2">
        <v>53</v>
      </c>
      <c r="FZ1447" s="2"/>
      <c r="GA1447" s="2" t="s">
        <v>3</v>
      </c>
      <c r="GB1447" s="2"/>
      <c r="GC1447" s="2"/>
      <c r="GD1447" s="2">
        <v>1</v>
      </c>
      <c r="GE1447" s="2"/>
      <c r="GF1447" s="2">
        <v>1909961962</v>
      </c>
      <c r="GG1447" s="2">
        <v>2</v>
      </c>
      <c r="GH1447" s="2">
        <v>1</v>
      </c>
      <c r="GI1447" s="2">
        <v>2</v>
      </c>
      <c r="GJ1447" s="2">
        <v>0</v>
      </c>
      <c r="GK1447" s="2">
        <v>0</v>
      </c>
      <c r="GL1447" s="2">
        <f t="shared" ref="GL1447:GL1458" si="1555">ROUND(IF(AND(BH1447=3,BI1447=3,FS1447&lt;&gt;0),P1447,0),2)</f>
        <v>0</v>
      </c>
      <c r="GM1447" s="2">
        <f t="shared" ref="GM1447:GM1458" si="1556">ROUND(O1447+X1447+Y1447,2)+GX1447</f>
        <v>818.12</v>
      </c>
      <c r="GN1447" s="2">
        <f t="shared" ref="GN1447:GN1458" si="1557">IF(OR(BI1447=0,BI1447=1),GM1447-GX1447,0)</f>
        <v>818.12</v>
      </c>
      <c r="GO1447" s="2">
        <f t="shared" ref="GO1447:GO1458" si="1558">IF(BI1447=2,GM1447-GX1447,0)</f>
        <v>0</v>
      </c>
      <c r="GP1447" s="2">
        <f t="shared" ref="GP1447:GP1458" si="1559">IF(BI1447=4,GM1447-GX1447,0)</f>
        <v>0</v>
      </c>
      <c r="GQ1447" s="2"/>
      <c r="GR1447" s="2">
        <v>0</v>
      </c>
      <c r="GS1447" s="2">
        <v>3</v>
      </c>
      <c r="GT1447" s="2">
        <v>0</v>
      </c>
      <c r="GU1447" s="2" t="s">
        <v>3</v>
      </c>
      <c r="GV1447" s="2">
        <f t="shared" ref="GV1447:GV1458" si="1560">ROUND((GT1447),6)</f>
        <v>0</v>
      </c>
      <c r="GW1447" s="2">
        <v>1</v>
      </c>
      <c r="GX1447" s="2">
        <f t="shared" ref="GX1447:GX1458" si="1561">ROUND(HC1447*I1447,2)</f>
        <v>0</v>
      </c>
      <c r="GY1447" s="2"/>
      <c r="GZ1447" s="2"/>
      <c r="HA1447" s="2">
        <v>0</v>
      </c>
      <c r="HB1447" s="2">
        <v>0</v>
      </c>
      <c r="HC1447" s="2">
        <f t="shared" ref="HC1447:HC1458" si="1562">GV1447*GW1447</f>
        <v>0</v>
      </c>
      <c r="HD1447" s="2"/>
      <c r="HE1447" s="2" t="s">
        <v>3</v>
      </c>
      <c r="HF1447" s="2" t="s">
        <v>3</v>
      </c>
      <c r="HG1447" s="2"/>
      <c r="HH1447" s="2"/>
      <c r="HI1447" s="2"/>
      <c r="HJ1447" s="2"/>
      <c r="HK1447" s="2"/>
      <c r="HL1447" s="2"/>
      <c r="HM1447" s="2" t="s">
        <v>3</v>
      </c>
      <c r="HN1447" s="2" t="s">
        <v>3</v>
      </c>
      <c r="HO1447" s="2" t="s">
        <v>3</v>
      </c>
      <c r="HP1447" s="2" t="s">
        <v>3</v>
      </c>
      <c r="HQ1447" s="2" t="s">
        <v>3</v>
      </c>
      <c r="HR1447" s="2"/>
      <c r="HS1447" s="2">
        <v>0</v>
      </c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>
        <v>0</v>
      </c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</row>
    <row r="1448" spans="1:255" x14ac:dyDescent="0.25">
      <c r="A1448">
        <v>17</v>
      </c>
      <c r="B1448">
        <v>1</v>
      </c>
      <c r="C1448">
        <f>ROW(SmtRes!A1620)</f>
        <v>1620</v>
      </c>
      <c r="D1448">
        <f>ROW(EtalonRes!A1556)</f>
        <v>1556</v>
      </c>
      <c r="E1448" t="s">
        <v>698</v>
      </c>
      <c r="F1448" t="s">
        <v>298</v>
      </c>
      <c r="G1448" t="s">
        <v>299</v>
      </c>
      <c r="H1448" t="s">
        <v>22</v>
      </c>
      <c r="I1448">
        <f>ROUND((122.4+32.15+5.02)/1000,9)</f>
        <v>0.15956999999999999</v>
      </c>
      <c r="J1448">
        <v>0</v>
      </c>
      <c r="K1448">
        <f>ROUND((122.4+32.15+5.02)/1000,9)</f>
        <v>0.15956999999999999</v>
      </c>
      <c r="O1448">
        <f t="shared" si="1531"/>
        <v>16284.89</v>
      </c>
      <c r="P1448">
        <f t="shared" si="1532"/>
        <v>104.38</v>
      </c>
      <c r="Q1448">
        <f>(ROUND((ROUND(((((ET1448*1.25)*1.1))*AV1448*I1448),2)*BB1448),2)+ROUND((ROUND(((AE1448-(((EU1448*1.25)*1.1)))*AV1448*I1448),2)*BS1448),2))</f>
        <v>114.42</v>
      </c>
      <c r="R1448">
        <f t="shared" si="1533"/>
        <v>0</v>
      </c>
      <c r="S1448">
        <f t="shared" si="1534"/>
        <v>16066.09</v>
      </c>
      <c r="T1448">
        <f t="shared" si="1535"/>
        <v>0</v>
      </c>
      <c r="U1448">
        <f t="shared" si="1536"/>
        <v>25.452433056599993</v>
      </c>
      <c r="V1448">
        <f t="shared" si="1537"/>
        <v>0</v>
      </c>
      <c r="W1448">
        <f t="shared" si="1538"/>
        <v>0</v>
      </c>
      <c r="X1448">
        <f t="shared" si="1539"/>
        <v>13495.52</v>
      </c>
      <c r="Y1448">
        <f t="shared" si="1540"/>
        <v>8515.0300000000007</v>
      </c>
      <c r="AA1448">
        <v>56481267</v>
      </c>
      <c r="AB1448">
        <f t="shared" si="1541"/>
        <v>2067.7755000000002</v>
      </c>
      <c r="AC1448">
        <f t="shared" si="1542"/>
        <v>58.4</v>
      </c>
      <c r="AD1448">
        <f>ROUND((((((ET1448*1.25)*1.1))-(((EU1448*1.25)*1.1)))+AE1448),6)</f>
        <v>72.407499999999999</v>
      </c>
      <c r="AE1448">
        <f>ROUND((((EU1448*1.25)*1.1)),6)</f>
        <v>0</v>
      </c>
      <c r="AF1448">
        <f>ROUND((((EV1448*1.15)*1.1)),6)</f>
        <v>1936.9680000000001</v>
      </c>
      <c r="AG1448">
        <f t="shared" si="1543"/>
        <v>0</v>
      </c>
      <c r="AH1448">
        <f>(((EW1448*1.15)*1.1))</f>
        <v>146.73999999999998</v>
      </c>
      <c r="AI1448">
        <f>(((EX1448*1.25)*1.1))</f>
        <v>0</v>
      </c>
      <c r="AJ1448">
        <f t="shared" si="1544"/>
        <v>0</v>
      </c>
      <c r="AK1448">
        <v>1642.26</v>
      </c>
      <c r="AL1448">
        <v>58.4</v>
      </c>
      <c r="AM1448">
        <v>52.66</v>
      </c>
      <c r="AN1448">
        <v>0</v>
      </c>
      <c r="AO1448">
        <v>1531.2</v>
      </c>
      <c r="AP1448">
        <v>0</v>
      </c>
      <c r="AQ1448">
        <v>116</v>
      </c>
      <c r="AR1448">
        <v>0</v>
      </c>
      <c r="AS1448">
        <v>0</v>
      </c>
      <c r="AT1448">
        <v>84</v>
      </c>
      <c r="AU1448">
        <v>53</v>
      </c>
      <c r="AV1448">
        <v>1.087</v>
      </c>
      <c r="AW1448">
        <v>1</v>
      </c>
      <c r="AZ1448">
        <v>1</v>
      </c>
      <c r="BA1448">
        <v>47.82</v>
      </c>
      <c r="BB1448">
        <v>9.11</v>
      </c>
      <c r="BC1448">
        <v>11.2</v>
      </c>
      <c r="BD1448" t="s">
        <v>3</v>
      </c>
      <c r="BE1448" t="s">
        <v>3</v>
      </c>
      <c r="BF1448" t="s">
        <v>3</v>
      </c>
      <c r="BG1448" t="s">
        <v>3</v>
      </c>
      <c r="BH1448">
        <v>0</v>
      </c>
      <c r="BI1448">
        <v>1</v>
      </c>
      <c r="BJ1448" t="s">
        <v>300</v>
      </c>
      <c r="BM1448">
        <v>13</v>
      </c>
      <c r="BN1448">
        <v>0</v>
      </c>
      <c r="BO1448" t="s">
        <v>298</v>
      </c>
      <c r="BP1448">
        <v>1</v>
      </c>
      <c r="BQ1448">
        <v>30</v>
      </c>
      <c r="BR1448">
        <v>0</v>
      </c>
      <c r="BS1448">
        <v>47.82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 t="s">
        <v>3</v>
      </c>
      <c r="BZ1448">
        <v>84</v>
      </c>
      <c r="CA1448">
        <v>53</v>
      </c>
      <c r="CB1448" t="s">
        <v>3</v>
      </c>
      <c r="CE1448">
        <v>30</v>
      </c>
      <c r="CF1448">
        <v>0</v>
      </c>
      <c r="CG1448">
        <v>0</v>
      </c>
      <c r="CM1448">
        <v>0</v>
      </c>
      <c r="CN1448" t="s">
        <v>3</v>
      </c>
      <c r="CO1448">
        <v>0</v>
      </c>
      <c r="CP1448">
        <f t="shared" si="1545"/>
        <v>16284.89</v>
      </c>
      <c r="CQ1448">
        <f t="shared" si="1546"/>
        <v>654.08000000000004</v>
      </c>
      <c r="CR1448">
        <f>(ROUND((ROUND(((((ET1448*1.25)*1.1))*AV1448*1),2)*BB1448),2)+ROUND((ROUND(((AE1448-(((EU1448*1.25)*1.1)))*AV1448*1),2)*BS1448),2))</f>
        <v>717.05</v>
      </c>
      <c r="CS1448">
        <f t="shared" si="1547"/>
        <v>0</v>
      </c>
      <c r="CT1448">
        <f t="shared" si="1548"/>
        <v>100684.05</v>
      </c>
      <c r="CU1448">
        <f t="shared" si="1549"/>
        <v>0</v>
      </c>
      <c r="CV1448">
        <f t="shared" si="1550"/>
        <v>159.50637999999998</v>
      </c>
      <c r="CW1448">
        <f t="shared" si="1551"/>
        <v>0</v>
      </c>
      <c r="CX1448">
        <f t="shared" si="1552"/>
        <v>0</v>
      </c>
      <c r="CY1448">
        <f t="shared" si="1553"/>
        <v>13495.515600000001</v>
      </c>
      <c r="CZ1448">
        <f t="shared" si="1554"/>
        <v>8515.0277000000006</v>
      </c>
      <c r="DC1448" t="s">
        <v>3</v>
      </c>
      <c r="DD1448" t="s">
        <v>3</v>
      </c>
      <c r="DE1448" t="s">
        <v>48</v>
      </c>
      <c r="DF1448" t="s">
        <v>48</v>
      </c>
      <c r="DG1448" t="s">
        <v>49</v>
      </c>
      <c r="DH1448" t="s">
        <v>3</v>
      </c>
      <c r="DI1448" t="s">
        <v>49</v>
      </c>
      <c r="DJ1448" t="s">
        <v>48</v>
      </c>
      <c r="DK1448" t="s">
        <v>3</v>
      </c>
      <c r="DL1448" t="s">
        <v>3</v>
      </c>
      <c r="DM1448" t="s">
        <v>3</v>
      </c>
      <c r="DN1448">
        <v>0</v>
      </c>
      <c r="DO1448">
        <v>0</v>
      </c>
      <c r="DP1448">
        <v>1</v>
      </c>
      <c r="DQ1448">
        <v>1</v>
      </c>
      <c r="DU1448">
        <v>1013</v>
      </c>
      <c r="DV1448" t="s">
        <v>22</v>
      </c>
      <c r="DW1448" t="s">
        <v>22</v>
      </c>
      <c r="DX1448">
        <v>1</v>
      </c>
      <c r="DZ1448" t="s">
        <v>3</v>
      </c>
      <c r="EA1448" t="s">
        <v>3</v>
      </c>
      <c r="EB1448" t="s">
        <v>3</v>
      </c>
      <c r="EC1448" t="s">
        <v>3</v>
      </c>
      <c r="EE1448">
        <v>55586449</v>
      </c>
      <c r="EF1448">
        <v>30</v>
      </c>
      <c r="EG1448" t="s">
        <v>117</v>
      </c>
      <c r="EH1448">
        <v>0</v>
      </c>
      <c r="EI1448" t="s">
        <v>3</v>
      </c>
      <c r="EJ1448">
        <v>1</v>
      </c>
      <c r="EK1448">
        <v>13</v>
      </c>
      <c r="EL1448" t="s">
        <v>118</v>
      </c>
      <c r="EM1448" t="s">
        <v>119</v>
      </c>
      <c r="EO1448" t="s">
        <v>52</v>
      </c>
      <c r="EQ1448">
        <v>0</v>
      </c>
      <c r="ER1448">
        <v>1642.26</v>
      </c>
      <c r="ES1448">
        <v>58.4</v>
      </c>
      <c r="ET1448">
        <v>52.66</v>
      </c>
      <c r="EU1448">
        <v>0</v>
      </c>
      <c r="EV1448">
        <v>1531.2</v>
      </c>
      <c r="EW1448">
        <v>116</v>
      </c>
      <c r="EX1448">
        <v>0</v>
      </c>
      <c r="EY1448">
        <v>0</v>
      </c>
      <c r="FQ1448">
        <v>0</v>
      </c>
      <c r="FR1448">
        <v>0</v>
      </c>
      <c r="FS1448">
        <v>0</v>
      </c>
      <c r="FX1448">
        <v>84</v>
      </c>
      <c r="FY1448">
        <v>53</v>
      </c>
      <c r="GA1448" t="s">
        <v>3</v>
      </c>
      <c r="GD1448">
        <v>1</v>
      </c>
      <c r="GF1448">
        <v>1909961962</v>
      </c>
      <c r="GG1448">
        <v>2</v>
      </c>
      <c r="GH1448">
        <v>1</v>
      </c>
      <c r="GI1448">
        <v>2</v>
      </c>
      <c r="GJ1448">
        <v>0</v>
      </c>
      <c r="GK1448">
        <v>0</v>
      </c>
      <c r="GL1448">
        <f t="shared" si="1555"/>
        <v>0</v>
      </c>
      <c r="GM1448">
        <f t="shared" si="1556"/>
        <v>38295.440000000002</v>
      </c>
      <c r="GN1448">
        <f t="shared" si="1557"/>
        <v>38295.440000000002</v>
      </c>
      <c r="GO1448">
        <f t="shared" si="1558"/>
        <v>0</v>
      </c>
      <c r="GP1448">
        <f t="shared" si="1559"/>
        <v>0</v>
      </c>
      <c r="GR1448">
        <v>0</v>
      </c>
      <c r="GS1448">
        <v>3</v>
      </c>
      <c r="GT1448">
        <v>0</v>
      </c>
      <c r="GU1448" t="s">
        <v>3</v>
      </c>
      <c r="GV1448">
        <f t="shared" si="1560"/>
        <v>0</v>
      </c>
      <c r="GW1448">
        <v>1</v>
      </c>
      <c r="GX1448">
        <f t="shared" si="1561"/>
        <v>0</v>
      </c>
      <c r="HA1448">
        <v>0</v>
      </c>
      <c r="HB1448">
        <v>0</v>
      </c>
      <c r="HC1448">
        <f t="shared" si="1562"/>
        <v>0</v>
      </c>
      <c r="HE1448" t="s">
        <v>3</v>
      </c>
      <c r="HF1448" t="s">
        <v>3</v>
      </c>
      <c r="HM1448" t="s">
        <v>3</v>
      </c>
      <c r="HN1448" t="s">
        <v>3</v>
      </c>
      <c r="HO1448" t="s">
        <v>3</v>
      </c>
      <c r="HP1448" t="s">
        <v>3</v>
      </c>
      <c r="HQ1448" t="s">
        <v>3</v>
      </c>
      <c r="HS1448">
        <v>0</v>
      </c>
      <c r="IK1448">
        <v>0</v>
      </c>
    </row>
    <row r="1449" spans="1:255" x14ac:dyDescent="0.25">
      <c r="A1449" s="2">
        <v>18</v>
      </c>
      <c r="B1449" s="2">
        <v>1</v>
      </c>
      <c r="C1449" s="2">
        <v>1606</v>
      </c>
      <c r="D1449" s="2"/>
      <c r="E1449" s="2" t="s">
        <v>699</v>
      </c>
      <c r="F1449" s="2" t="s">
        <v>367</v>
      </c>
      <c r="G1449" s="2" t="s">
        <v>368</v>
      </c>
      <c r="H1449" s="2" t="s">
        <v>32</v>
      </c>
      <c r="I1449" s="2">
        <f>I1447*J1449</f>
        <v>0.12239999999999999</v>
      </c>
      <c r="J1449" s="2">
        <v>0.76706147772137623</v>
      </c>
      <c r="K1449" s="2">
        <v>0.76706099999999999</v>
      </c>
      <c r="L1449" s="2"/>
      <c r="M1449" s="2"/>
      <c r="N1449" s="2"/>
      <c r="O1449" s="2">
        <f t="shared" si="1531"/>
        <v>1204.94</v>
      </c>
      <c r="P1449" s="2">
        <f t="shared" si="1532"/>
        <v>1204.94</v>
      </c>
      <c r="Q1449" s="2">
        <f t="shared" ref="Q1449:Q1454" si="1563">(ROUND((ROUND(((ET1449)*AV1449*I1449),2)*BB1449),2)+ROUND((ROUND(((AE1449-(EU1449))*AV1449*I1449),2)*BS1449),2))</f>
        <v>0</v>
      </c>
      <c r="R1449" s="2">
        <f t="shared" si="1533"/>
        <v>0</v>
      </c>
      <c r="S1449" s="2">
        <f t="shared" si="1534"/>
        <v>0</v>
      </c>
      <c r="T1449" s="2">
        <f t="shared" si="1535"/>
        <v>0</v>
      </c>
      <c r="U1449" s="2">
        <f t="shared" si="1536"/>
        <v>0</v>
      </c>
      <c r="V1449" s="2">
        <f t="shared" si="1537"/>
        <v>0</v>
      </c>
      <c r="W1449" s="2">
        <f t="shared" si="1538"/>
        <v>0</v>
      </c>
      <c r="X1449" s="2">
        <f t="shared" si="1539"/>
        <v>0</v>
      </c>
      <c r="Y1449" s="2">
        <f t="shared" si="1540"/>
        <v>0</v>
      </c>
      <c r="Z1449" s="2"/>
      <c r="AA1449" s="2">
        <v>56481265</v>
      </c>
      <c r="AB1449" s="2">
        <f t="shared" si="1541"/>
        <v>9844.31</v>
      </c>
      <c r="AC1449" s="2">
        <f t="shared" si="1542"/>
        <v>9844.31</v>
      </c>
      <c r="AD1449" s="2">
        <f t="shared" ref="AD1449:AD1454" si="1564">ROUND((((ET1449)-(EU1449))+AE1449),6)</f>
        <v>0</v>
      </c>
      <c r="AE1449" s="2">
        <f t="shared" ref="AE1449:AF1454" si="1565">ROUND((EU1449),6)</f>
        <v>0</v>
      </c>
      <c r="AF1449" s="2">
        <f t="shared" si="1565"/>
        <v>0</v>
      </c>
      <c r="AG1449" s="2">
        <f t="shared" si="1543"/>
        <v>0</v>
      </c>
      <c r="AH1449" s="2">
        <f t="shared" ref="AH1449:AI1454" si="1566">(EW1449)</f>
        <v>0</v>
      </c>
      <c r="AI1449" s="2">
        <f t="shared" si="1566"/>
        <v>0</v>
      </c>
      <c r="AJ1449" s="2">
        <f t="shared" si="1544"/>
        <v>0</v>
      </c>
      <c r="AK1449" s="2">
        <v>9844.31</v>
      </c>
      <c r="AL1449" s="2">
        <v>9844.31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84</v>
      </c>
      <c r="AU1449" s="2">
        <v>53</v>
      </c>
      <c r="AV1449" s="2">
        <v>1</v>
      </c>
      <c r="AW1449" s="2">
        <v>1</v>
      </c>
      <c r="AX1449" s="2"/>
      <c r="AY1449" s="2"/>
      <c r="AZ1449" s="2">
        <v>1</v>
      </c>
      <c r="BA1449" s="2">
        <v>1</v>
      </c>
      <c r="BB1449" s="2">
        <v>1</v>
      </c>
      <c r="BC1449" s="2">
        <v>1</v>
      </c>
      <c r="BD1449" s="2" t="s">
        <v>3</v>
      </c>
      <c r="BE1449" s="2" t="s">
        <v>3</v>
      </c>
      <c r="BF1449" s="2" t="s">
        <v>3</v>
      </c>
      <c r="BG1449" s="2" t="s">
        <v>3</v>
      </c>
      <c r="BH1449" s="2">
        <v>3</v>
      </c>
      <c r="BI1449" s="2">
        <v>1</v>
      </c>
      <c r="BJ1449" s="2" t="s">
        <v>369</v>
      </c>
      <c r="BK1449" s="2"/>
      <c r="BL1449" s="2"/>
      <c r="BM1449" s="2">
        <v>13</v>
      </c>
      <c r="BN1449" s="2">
        <v>0</v>
      </c>
      <c r="BO1449" s="2" t="s">
        <v>3</v>
      </c>
      <c r="BP1449" s="2">
        <v>0</v>
      </c>
      <c r="BQ1449" s="2">
        <v>30</v>
      </c>
      <c r="BR1449" s="2">
        <v>0</v>
      </c>
      <c r="BS1449" s="2">
        <v>1</v>
      </c>
      <c r="BT1449" s="2">
        <v>1</v>
      </c>
      <c r="BU1449" s="2">
        <v>1</v>
      </c>
      <c r="BV1449" s="2">
        <v>1</v>
      </c>
      <c r="BW1449" s="2">
        <v>1</v>
      </c>
      <c r="BX1449" s="2">
        <v>1</v>
      </c>
      <c r="BY1449" s="2" t="s">
        <v>3</v>
      </c>
      <c r="BZ1449" s="2">
        <v>84</v>
      </c>
      <c r="CA1449" s="2">
        <v>53</v>
      </c>
      <c r="CB1449" s="2" t="s">
        <v>3</v>
      </c>
      <c r="CC1449" s="2"/>
      <c r="CD1449" s="2"/>
      <c r="CE1449" s="2">
        <v>30</v>
      </c>
      <c r="CF1449" s="2">
        <v>0</v>
      </c>
      <c r="CG1449" s="2">
        <v>0</v>
      </c>
      <c r="CH1449" s="2"/>
      <c r="CI1449" s="2"/>
      <c r="CJ1449" s="2"/>
      <c r="CK1449" s="2"/>
      <c r="CL1449" s="2"/>
      <c r="CM1449" s="2">
        <v>0</v>
      </c>
      <c r="CN1449" s="2" t="s">
        <v>3</v>
      </c>
      <c r="CO1449" s="2">
        <v>0</v>
      </c>
      <c r="CP1449" s="2">
        <f t="shared" si="1545"/>
        <v>1204.94</v>
      </c>
      <c r="CQ1449" s="2">
        <f t="shared" si="1546"/>
        <v>9844.31</v>
      </c>
      <c r="CR1449" s="2">
        <f t="shared" ref="CR1449:CR1454" si="1567">(ROUND((ROUND(((ET1449)*AV1449*1),2)*BB1449),2)+ROUND((ROUND(((AE1449-(EU1449))*AV1449*1),2)*BS1449),2))</f>
        <v>0</v>
      </c>
      <c r="CS1449" s="2">
        <f t="shared" si="1547"/>
        <v>0</v>
      </c>
      <c r="CT1449" s="2">
        <f t="shared" si="1548"/>
        <v>0</v>
      </c>
      <c r="CU1449" s="2">
        <f t="shared" si="1549"/>
        <v>0</v>
      </c>
      <c r="CV1449" s="2">
        <f t="shared" si="1550"/>
        <v>0</v>
      </c>
      <c r="CW1449" s="2">
        <f t="shared" si="1551"/>
        <v>0</v>
      </c>
      <c r="CX1449" s="2">
        <f t="shared" si="1552"/>
        <v>0</v>
      </c>
      <c r="CY1449" s="2">
        <f t="shared" si="1553"/>
        <v>0</v>
      </c>
      <c r="CZ1449" s="2">
        <f t="shared" si="1554"/>
        <v>0</v>
      </c>
      <c r="DA1449" s="2"/>
      <c r="DB1449" s="2"/>
      <c r="DC1449" s="2" t="s">
        <v>3</v>
      </c>
      <c r="DD1449" s="2" t="s">
        <v>3</v>
      </c>
      <c r="DE1449" s="2" t="s">
        <v>3</v>
      </c>
      <c r="DF1449" s="2" t="s">
        <v>3</v>
      </c>
      <c r="DG1449" s="2" t="s">
        <v>3</v>
      </c>
      <c r="DH1449" s="2" t="s">
        <v>3</v>
      </c>
      <c r="DI1449" s="2" t="s">
        <v>3</v>
      </c>
      <c r="DJ1449" s="2" t="s">
        <v>3</v>
      </c>
      <c r="DK1449" s="2" t="s">
        <v>3</v>
      </c>
      <c r="DL1449" s="2" t="s">
        <v>3</v>
      </c>
      <c r="DM1449" s="2" t="s">
        <v>3</v>
      </c>
      <c r="DN1449" s="2">
        <v>0</v>
      </c>
      <c r="DO1449" s="2">
        <v>0</v>
      </c>
      <c r="DP1449" s="2">
        <v>1</v>
      </c>
      <c r="DQ1449" s="2">
        <v>1</v>
      </c>
      <c r="DR1449" s="2"/>
      <c r="DS1449" s="2"/>
      <c r="DT1449" s="2"/>
      <c r="DU1449" s="2">
        <v>1009</v>
      </c>
      <c r="DV1449" s="2" t="s">
        <v>32</v>
      </c>
      <c r="DW1449" s="2" t="s">
        <v>32</v>
      </c>
      <c r="DX1449" s="2">
        <v>1000</v>
      </c>
      <c r="DY1449" s="2"/>
      <c r="DZ1449" s="2" t="s">
        <v>3</v>
      </c>
      <c r="EA1449" s="2" t="s">
        <v>3</v>
      </c>
      <c r="EB1449" s="2" t="s">
        <v>3</v>
      </c>
      <c r="EC1449" s="2" t="s">
        <v>3</v>
      </c>
      <c r="ED1449" s="2"/>
      <c r="EE1449" s="2">
        <v>55586449</v>
      </c>
      <c r="EF1449" s="2">
        <v>30</v>
      </c>
      <c r="EG1449" s="2" t="s">
        <v>117</v>
      </c>
      <c r="EH1449" s="2">
        <v>0</v>
      </c>
      <c r="EI1449" s="2" t="s">
        <v>3</v>
      </c>
      <c r="EJ1449" s="2">
        <v>1</v>
      </c>
      <c r="EK1449" s="2">
        <v>13</v>
      </c>
      <c r="EL1449" s="2" t="s">
        <v>118</v>
      </c>
      <c r="EM1449" s="2" t="s">
        <v>119</v>
      </c>
      <c r="EN1449" s="2"/>
      <c r="EO1449" s="2" t="s">
        <v>3</v>
      </c>
      <c r="EP1449" s="2"/>
      <c r="EQ1449" s="2">
        <v>0</v>
      </c>
      <c r="ER1449" s="2">
        <v>9844.31</v>
      </c>
      <c r="ES1449" s="2">
        <v>9844.31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>
        <v>0</v>
      </c>
      <c r="FR1449" s="2">
        <v>0</v>
      </c>
      <c r="FS1449" s="2">
        <v>0</v>
      </c>
      <c r="FT1449" s="2"/>
      <c r="FU1449" s="2"/>
      <c r="FV1449" s="2"/>
      <c r="FW1449" s="2"/>
      <c r="FX1449" s="2">
        <v>84</v>
      </c>
      <c r="FY1449" s="2">
        <v>53</v>
      </c>
      <c r="FZ1449" s="2"/>
      <c r="GA1449" s="2" t="s">
        <v>3</v>
      </c>
      <c r="GB1449" s="2"/>
      <c r="GC1449" s="2"/>
      <c r="GD1449" s="2">
        <v>1</v>
      </c>
      <c r="GE1449" s="2"/>
      <c r="GF1449" s="2">
        <v>1922833840</v>
      </c>
      <c r="GG1449" s="2">
        <v>2</v>
      </c>
      <c r="GH1449" s="2">
        <v>1</v>
      </c>
      <c r="GI1449" s="2">
        <v>-2</v>
      </c>
      <c r="GJ1449" s="2">
        <v>0</v>
      </c>
      <c r="GK1449" s="2">
        <v>0</v>
      </c>
      <c r="GL1449" s="2">
        <f t="shared" si="1555"/>
        <v>0</v>
      </c>
      <c r="GM1449" s="2">
        <f t="shared" si="1556"/>
        <v>1204.94</v>
      </c>
      <c r="GN1449" s="2">
        <f t="shared" si="1557"/>
        <v>1204.94</v>
      </c>
      <c r="GO1449" s="2">
        <f t="shared" si="1558"/>
        <v>0</v>
      </c>
      <c r="GP1449" s="2">
        <f t="shared" si="1559"/>
        <v>0</v>
      </c>
      <c r="GQ1449" s="2"/>
      <c r="GR1449" s="2">
        <v>0</v>
      </c>
      <c r="GS1449" s="2">
        <v>3</v>
      </c>
      <c r="GT1449" s="2">
        <v>0</v>
      </c>
      <c r="GU1449" s="2" t="s">
        <v>3</v>
      </c>
      <c r="GV1449" s="2">
        <f t="shared" si="1560"/>
        <v>0</v>
      </c>
      <c r="GW1449" s="2">
        <v>1</v>
      </c>
      <c r="GX1449" s="2">
        <f t="shared" si="1561"/>
        <v>0</v>
      </c>
      <c r="GY1449" s="2"/>
      <c r="GZ1449" s="2"/>
      <c r="HA1449" s="2">
        <v>0</v>
      </c>
      <c r="HB1449" s="2">
        <v>0</v>
      </c>
      <c r="HC1449" s="2">
        <f t="shared" si="1562"/>
        <v>0</v>
      </c>
      <c r="HD1449" s="2"/>
      <c r="HE1449" s="2" t="s">
        <v>3</v>
      </c>
      <c r="HF1449" s="2" t="s">
        <v>3</v>
      </c>
      <c r="HG1449" s="2"/>
      <c r="HH1449" s="2"/>
      <c r="HI1449" s="2"/>
      <c r="HJ1449" s="2"/>
      <c r="HK1449" s="2"/>
      <c r="HL1449" s="2"/>
      <c r="HM1449" s="2" t="s">
        <v>3</v>
      </c>
      <c r="HN1449" s="2" t="s">
        <v>3</v>
      </c>
      <c r="HO1449" s="2" t="s">
        <v>3</v>
      </c>
      <c r="HP1449" s="2" t="s">
        <v>3</v>
      </c>
      <c r="HQ1449" s="2" t="s">
        <v>3</v>
      </c>
      <c r="HR1449" s="2"/>
      <c r="HS1449" s="2">
        <v>0</v>
      </c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>
        <v>0</v>
      </c>
      <c r="IL1449" s="2"/>
      <c r="IM1449" s="2"/>
      <c r="IN1449" s="2"/>
      <c r="IO1449" s="2"/>
      <c r="IP1449" s="2"/>
      <c r="IQ1449" s="2"/>
      <c r="IR1449" s="2"/>
      <c r="IS1449" s="2"/>
      <c r="IT1449" s="2"/>
      <c r="IU1449" s="2"/>
    </row>
    <row r="1450" spans="1:255" x14ac:dyDescent="0.25">
      <c r="A1450">
        <v>18</v>
      </c>
      <c r="B1450">
        <v>1</v>
      </c>
      <c r="C1450">
        <v>1615</v>
      </c>
      <c r="E1450" t="s">
        <v>699</v>
      </c>
      <c r="F1450" t="s">
        <v>367</v>
      </c>
      <c r="G1450" t="s">
        <v>368</v>
      </c>
      <c r="H1450" t="s">
        <v>32</v>
      </c>
      <c r="I1450">
        <f>I1448*J1450</f>
        <v>0.12239999999999999</v>
      </c>
      <c r="J1450">
        <v>0.76706147772137623</v>
      </c>
      <c r="K1450">
        <v>0.76706099999999999</v>
      </c>
      <c r="O1450">
        <f t="shared" si="1531"/>
        <v>6494.63</v>
      </c>
      <c r="P1450">
        <f t="shared" si="1532"/>
        <v>6494.63</v>
      </c>
      <c r="Q1450">
        <f t="shared" si="1563"/>
        <v>0</v>
      </c>
      <c r="R1450">
        <f t="shared" si="1533"/>
        <v>0</v>
      </c>
      <c r="S1450">
        <f t="shared" si="1534"/>
        <v>0</v>
      </c>
      <c r="T1450">
        <f t="shared" si="1535"/>
        <v>0</v>
      </c>
      <c r="U1450">
        <f t="shared" si="1536"/>
        <v>0</v>
      </c>
      <c r="V1450">
        <f t="shared" si="1537"/>
        <v>0</v>
      </c>
      <c r="W1450">
        <f t="shared" si="1538"/>
        <v>0</v>
      </c>
      <c r="X1450">
        <f t="shared" si="1539"/>
        <v>0</v>
      </c>
      <c r="Y1450">
        <f t="shared" si="1540"/>
        <v>0</v>
      </c>
      <c r="AA1450">
        <v>56481267</v>
      </c>
      <c r="AB1450">
        <f t="shared" si="1541"/>
        <v>9844.31</v>
      </c>
      <c r="AC1450">
        <f t="shared" si="1542"/>
        <v>9844.31</v>
      </c>
      <c r="AD1450">
        <f t="shared" si="1564"/>
        <v>0</v>
      </c>
      <c r="AE1450">
        <f t="shared" si="1565"/>
        <v>0</v>
      </c>
      <c r="AF1450">
        <f t="shared" si="1565"/>
        <v>0</v>
      </c>
      <c r="AG1450">
        <f t="shared" si="1543"/>
        <v>0</v>
      </c>
      <c r="AH1450">
        <f t="shared" si="1566"/>
        <v>0</v>
      </c>
      <c r="AI1450">
        <f t="shared" si="1566"/>
        <v>0</v>
      </c>
      <c r="AJ1450">
        <f t="shared" si="1544"/>
        <v>0</v>
      </c>
      <c r="AK1450">
        <v>9844.31</v>
      </c>
      <c r="AL1450">
        <v>9844.31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84</v>
      </c>
      <c r="AU1450">
        <v>53</v>
      </c>
      <c r="AV1450">
        <v>1</v>
      </c>
      <c r="AW1450">
        <v>1</v>
      </c>
      <c r="AZ1450">
        <v>1</v>
      </c>
      <c r="BA1450">
        <v>1</v>
      </c>
      <c r="BB1450">
        <v>1</v>
      </c>
      <c r="BC1450">
        <v>5.39</v>
      </c>
      <c r="BD1450" t="s">
        <v>3</v>
      </c>
      <c r="BE1450" t="s">
        <v>3</v>
      </c>
      <c r="BF1450" t="s">
        <v>3</v>
      </c>
      <c r="BG1450" t="s">
        <v>3</v>
      </c>
      <c r="BH1450">
        <v>3</v>
      </c>
      <c r="BI1450">
        <v>1</v>
      </c>
      <c r="BJ1450" t="s">
        <v>369</v>
      </c>
      <c r="BM1450">
        <v>13</v>
      </c>
      <c r="BN1450">
        <v>0</v>
      </c>
      <c r="BO1450" t="s">
        <v>367</v>
      </c>
      <c r="BP1450">
        <v>1</v>
      </c>
      <c r="BQ1450">
        <v>30</v>
      </c>
      <c r="BR1450">
        <v>0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 t="s">
        <v>3</v>
      </c>
      <c r="BZ1450">
        <v>84</v>
      </c>
      <c r="CA1450">
        <v>53</v>
      </c>
      <c r="CB1450" t="s">
        <v>3</v>
      </c>
      <c r="CE1450">
        <v>30</v>
      </c>
      <c r="CF1450">
        <v>0</v>
      </c>
      <c r="CG1450">
        <v>0</v>
      </c>
      <c r="CM1450">
        <v>0</v>
      </c>
      <c r="CN1450" t="s">
        <v>3</v>
      </c>
      <c r="CO1450">
        <v>0</v>
      </c>
      <c r="CP1450">
        <f t="shared" si="1545"/>
        <v>6494.63</v>
      </c>
      <c r="CQ1450">
        <f t="shared" si="1546"/>
        <v>53060.83</v>
      </c>
      <c r="CR1450">
        <f t="shared" si="1567"/>
        <v>0</v>
      </c>
      <c r="CS1450">
        <f t="shared" si="1547"/>
        <v>0</v>
      </c>
      <c r="CT1450">
        <f t="shared" si="1548"/>
        <v>0</v>
      </c>
      <c r="CU1450">
        <f t="shared" si="1549"/>
        <v>0</v>
      </c>
      <c r="CV1450">
        <f t="shared" si="1550"/>
        <v>0</v>
      </c>
      <c r="CW1450">
        <f t="shared" si="1551"/>
        <v>0</v>
      </c>
      <c r="CX1450">
        <f t="shared" si="1552"/>
        <v>0</v>
      </c>
      <c r="CY1450">
        <f t="shared" si="1553"/>
        <v>0</v>
      </c>
      <c r="CZ1450">
        <f t="shared" si="1554"/>
        <v>0</v>
      </c>
      <c r="DC1450" t="s">
        <v>3</v>
      </c>
      <c r="DD1450" t="s">
        <v>3</v>
      </c>
      <c r="DE1450" t="s">
        <v>3</v>
      </c>
      <c r="DF1450" t="s">
        <v>3</v>
      </c>
      <c r="DG1450" t="s">
        <v>3</v>
      </c>
      <c r="DH1450" t="s">
        <v>3</v>
      </c>
      <c r="DI1450" t="s">
        <v>3</v>
      </c>
      <c r="DJ1450" t="s">
        <v>3</v>
      </c>
      <c r="DK1450" t="s">
        <v>3</v>
      </c>
      <c r="DL1450" t="s">
        <v>3</v>
      </c>
      <c r="DM1450" t="s">
        <v>3</v>
      </c>
      <c r="DN1450">
        <v>0</v>
      </c>
      <c r="DO1450">
        <v>0</v>
      </c>
      <c r="DP1450">
        <v>1</v>
      </c>
      <c r="DQ1450">
        <v>1</v>
      </c>
      <c r="DU1450">
        <v>1009</v>
      </c>
      <c r="DV1450" t="s">
        <v>32</v>
      </c>
      <c r="DW1450" t="s">
        <v>32</v>
      </c>
      <c r="DX1450">
        <v>1000</v>
      </c>
      <c r="DZ1450" t="s">
        <v>3</v>
      </c>
      <c r="EA1450" t="s">
        <v>3</v>
      </c>
      <c r="EB1450" t="s">
        <v>3</v>
      </c>
      <c r="EC1450" t="s">
        <v>3</v>
      </c>
      <c r="EE1450">
        <v>55586449</v>
      </c>
      <c r="EF1450">
        <v>30</v>
      </c>
      <c r="EG1450" t="s">
        <v>117</v>
      </c>
      <c r="EH1450">
        <v>0</v>
      </c>
      <c r="EI1450" t="s">
        <v>3</v>
      </c>
      <c r="EJ1450">
        <v>1</v>
      </c>
      <c r="EK1450">
        <v>13</v>
      </c>
      <c r="EL1450" t="s">
        <v>118</v>
      </c>
      <c r="EM1450" t="s">
        <v>119</v>
      </c>
      <c r="EO1450" t="s">
        <v>3</v>
      </c>
      <c r="EQ1450">
        <v>0</v>
      </c>
      <c r="ER1450">
        <v>9844.31</v>
      </c>
      <c r="ES1450">
        <v>9844.31</v>
      </c>
      <c r="ET1450">
        <v>0</v>
      </c>
      <c r="EU1450">
        <v>0</v>
      </c>
      <c r="EV1450">
        <v>0</v>
      </c>
      <c r="EW1450">
        <v>0</v>
      </c>
      <c r="EX1450">
        <v>0</v>
      </c>
      <c r="FQ1450">
        <v>0</v>
      </c>
      <c r="FR1450">
        <v>0</v>
      </c>
      <c r="FS1450">
        <v>0</v>
      </c>
      <c r="FX1450">
        <v>84</v>
      </c>
      <c r="FY1450">
        <v>53</v>
      </c>
      <c r="GA1450" t="s">
        <v>3</v>
      </c>
      <c r="GD1450">
        <v>1</v>
      </c>
      <c r="GF1450">
        <v>1922833840</v>
      </c>
      <c r="GG1450">
        <v>2</v>
      </c>
      <c r="GH1450">
        <v>1</v>
      </c>
      <c r="GI1450">
        <v>2</v>
      </c>
      <c r="GJ1450">
        <v>0</v>
      </c>
      <c r="GK1450">
        <v>0</v>
      </c>
      <c r="GL1450">
        <f t="shared" si="1555"/>
        <v>0</v>
      </c>
      <c r="GM1450">
        <f t="shared" si="1556"/>
        <v>6494.63</v>
      </c>
      <c r="GN1450">
        <f t="shared" si="1557"/>
        <v>6494.63</v>
      </c>
      <c r="GO1450">
        <f t="shared" si="1558"/>
        <v>0</v>
      </c>
      <c r="GP1450">
        <f t="shared" si="1559"/>
        <v>0</v>
      </c>
      <c r="GR1450">
        <v>0</v>
      </c>
      <c r="GS1450">
        <v>3</v>
      </c>
      <c r="GT1450">
        <v>0</v>
      </c>
      <c r="GU1450" t="s">
        <v>3</v>
      </c>
      <c r="GV1450">
        <f t="shared" si="1560"/>
        <v>0</v>
      </c>
      <c r="GW1450">
        <v>1</v>
      </c>
      <c r="GX1450">
        <f t="shared" si="1561"/>
        <v>0</v>
      </c>
      <c r="HA1450">
        <v>0</v>
      </c>
      <c r="HB1450">
        <v>0</v>
      </c>
      <c r="HC1450">
        <f t="shared" si="1562"/>
        <v>0</v>
      </c>
      <c r="HE1450" t="s">
        <v>3</v>
      </c>
      <c r="HF1450" t="s">
        <v>3</v>
      </c>
      <c r="HM1450" t="s">
        <v>3</v>
      </c>
      <c r="HN1450" t="s">
        <v>3</v>
      </c>
      <c r="HO1450" t="s">
        <v>3</v>
      </c>
      <c r="HP1450" t="s">
        <v>3</v>
      </c>
      <c r="HQ1450" t="s">
        <v>3</v>
      </c>
      <c r="HS1450">
        <v>0</v>
      </c>
      <c r="IK1450">
        <v>0</v>
      </c>
    </row>
    <row r="1451" spans="1:255" x14ac:dyDescent="0.25">
      <c r="A1451" s="2">
        <v>18</v>
      </c>
      <c r="B1451" s="2">
        <v>1</v>
      </c>
      <c r="C1451" s="2">
        <v>1605</v>
      </c>
      <c r="D1451" s="2"/>
      <c r="E1451" s="2" t="s">
        <v>700</v>
      </c>
      <c r="F1451" s="2" t="s">
        <v>35</v>
      </c>
      <c r="G1451" s="2" t="s">
        <v>36</v>
      </c>
      <c r="H1451" s="2" t="s">
        <v>32</v>
      </c>
      <c r="I1451" s="2">
        <f>I1447*J1451</f>
        <v>3.7170000000000002E-2</v>
      </c>
      <c r="J1451" s="2">
        <v>0.23293852227862383</v>
      </c>
      <c r="K1451" s="2">
        <v>0.23293900000000001</v>
      </c>
      <c r="L1451" s="2"/>
      <c r="M1451" s="2"/>
      <c r="N1451" s="2"/>
      <c r="O1451" s="2">
        <f t="shared" si="1531"/>
        <v>242.32</v>
      </c>
      <c r="P1451" s="2">
        <f t="shared" si="1532"/>
        <v>242.32</v>
      </c>
      <c r="Q1451" s="2">
        <f t="shared" si="1563"/>
        <v>0</v>
      </c>
      <c r="R1451" s="2">
        <f t="shared" si="1533"/>
        <v>0</v>
      </c>
      <c r="S1451" s="2">
        <f t="shared" si="1534"/>
        <v>0</v>
      </c>
      <c r="T1451" s="2">
        <f t="shared" si="1535"/>
        <v>0</v>
      </c>
      <c r="U1451" s="2">
        <f t="shared" si="1536"/>
        <v>0</v>
      </c>
      <c r="V1451" s="2">
        <f t="shared" si="1537"/>
        <v>0</v>
      </c>
      <c r="W1451" s="2">
        <f t="shared" si="1538"/>
        <v>0</v>
      </c>
      <c r="X1451" s="2">
        <f t="shared" si="1539"/>
        <v>0</v>
      </c>
      <c r="Y1451" s="2">
        <f t="shared" si="1540"/>
        <v>0</v>
      </c>
      <c r="Z1451" s="2"/>
      <c r="AA1451" s="2">
        <v>56481265</v>
      </c>
      <c r="AB1451" s="2">
        <f t="shared" si="1541"/>
        <v>6519.2</v>
      </c>
      <c r="AC1451" s="2">
        <f t="shared" si="1542"/>
        <v>6519.2</v>
      </c>
      <c r="AD1451" s="2">
        <f t="shared" si="1564"/>
        <v>0</v>
      </c>
      <c r="AE1451" s="2">
        <f t="shared" si="1565"/>
        <v>0</v>
      </c>
      <c r="AF1451" s="2">
        <f t="shared" si="1565"/>
        <v>0</v>
      </c>
      <c r="AG1451" s="2">
        <f t="shared" si="1543"/>
        <v>0</v>
      </c>
      <c r="AH1451" s="2">
        <f t="shared" si="1566"/>
        <v>0</v>
      </c>
      <c r="AI1451" s="2">
        <f t="shared" si="1566"/>
        <v>0</v>
      </c>
      <c r="AJ1451" s="2">
        <f t="shared" si="1544"/>
        <v>0</v>
      </c>
      <c r="AK1451" s="2">
        <v>6519.2</v>
      </c>
      <c r="AL1451" s="2">
        <v>6519.2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84</v>
      </c>
      <c r="AU1451" s="2">
        <v>53</v>
      </c>
      <c r="AV1451" s="2">
        <v>1</v>
      </c>
      <c r="AW1451" s="2">
        <v>1</v>
      </c>
      <c r="AX1451" s="2"/>
      <c r="AY1451" s="2"/>
      <c r="AZ1451" s="2">
        <v>1</v>
      </c>
      <c r="BA1451" s="2">
        <v>1</v>
      </c>
      <c r="BB1451" s="2">
        <v>1</v>
      </c>
      <c r="BC1451" s="2">
        <v>1</v>
      </c>
      <c r="BD1451" s="2" t="s">
        <v>3</v>
      </c>
      <c r="BE1451" s="2" t="s">
        <v>3</v>
      </c>
      <c r="BF1451" s="2" t="s">
        <v>3</v>
      </c>
      <c r="BG1451" s="2" t="s">
        <v>3</v>
      </c>
      <c r="BH1451" s="2">
        <v>3</v>
      </c>
      <c r="BI1451" s="2">
        <v>1</v>
      </c>
      <c r="BJ1451" s="2" t="s">
        <v>37</v>
      </c>
      <c r="BK1451" s="2"/>
      <c r="BL1451" s="2"/>
      <c r="BM1451" s="2">
        <v>13</v>
      </c>
      <c r="BN1451" s="2">
        <v>0</v>
      </c>
      <c r="BO1451" s="2" t="s">
        <v>3</v>
      </c>
      <c r="BP1451" s="2">
        <v>0</v>
      </c>
      <c r="BQ1451" s="2">
        <v>30</v>
      </c>
      <c r="BR1451" s="2">
        <v>0</v>
      </c>
      <c r="BS1451" s="2">
        <v>1</v>
      </c>
      <c r="BT1451" s="2">
        <v>1</v>
      </c>
      <c r="BU1451" s="2">
        <v>1</v>
      </c>
      <c r="BV1451" s="2">
        <v>1</v>
      </c>
      <c r="BW1451" s="2">
        <v>1</v>
      </c>
      <c r="BX1451" s="2">
        <v>1</v>
      </c>
      <c r="BY1451" s="2" t="s">
        <v>3</v>
      </c>
      <c r="BZ1451" s="2">
        <v>84</v>
      </c>
      <c r="CA1451" s="2">
        <v>53</v>
      </c>
      <c r="CB1451" s="2" t="s">
        <v>3</v>
      </c>
      <c r="CC1451" s="2"/>
      <c r="CD1451" s="2"/>
      <c r="CE1451" s="2">
        <v>30</v>
      </c>
      <c r="CF1451" s="2">
        <v>0</v>
      </c>
      <c r="CG1451" s="2">
        <v>0</v>
      </c>
      <c r="CH1451" s="2"/>
      <c r="CI1451" s="2"/>
      <c r="CJ1451" s="2"/>
      <c r="CK1451" s="2"/>
      <c r="CL1451" s="2"/>
      <c r="CM1451" s="2">
        <v>0</v>
      </c>
      <c r="CN1451" s="2" t="s">
        <v>3</v>
      </c>
      <c r="CO1451" s="2">
        <v>0</v>
      </c>
      <c r="CP1451" s="2">
        <f t="shared" si="1545"/>
        <v>242.32</v>
      </c>
      <c r="CQ1451" s="2">
        <f t="shared" si="1546"/>
        <v>6519.2</v>
      </c>
      <c r="CR1451" s="2">
        <f t="shared" si="1567"/>
        <v>0</v>
      </c>
      <c r="CS1451" s="2">
        <f t="shared" si="1547"/>
        <v>0</v>
      </c>
      <c r="CT1451" s="2">
        <f t="shared" si="1548"/>
        <v>0</v>
      </c>
      <c r="CU1451" s="2">
        <f t="shared" si="1549"/>
        <v>0</v>
      </c>
      <c r="CV1451" s="2">
        <f t="shared" si="1550"/>
        <v>0</v>
      </c>
      <c r="CW1451" s="2">
        <f t="shared" si="1551"/>
        <v>0</v>
      </c>
      <c r="CX1451" s="2">
        <f t="shared" si="1552"/>
        <v>0</v>
      </c>
      <c r="CY1451" s="2">
        <f t="shared" si="1553"/>
        <v>0</v>
      </c>
      <c r="CZ1451" s="2">
        <f t="shared" si="1554"/>
        <v>0</v>
      </c>
      <c r="DA1451" s="2"/>
      <c r="DB1451" s="2"/>
      <c r="DC1451" s="2" t="s">
        <v>3</v>
      </c>
      <c r="DD1451" s="2" t="s">
        <v>3</v>
      </c>
      <c r="DE1451" s="2" t="s">
        <v>3</v>
      </c>
      <c r="DF1451" s="2" t="s">
        <v>3</v>
      </c>
      <c r="DG1451" s="2" t="s">
        <v>3</v>
      </c>
      <c r="DH1451" s="2" t="s">
        <v>3</v>
      </c>
      <c r="DI1451" s="2" t="s">
        <v>3</v>
      </c>
      <c r="DJ1451" s="2" t="s">
        <v>3</v>
      </c>
      <c r="DK1451" s="2" t="s">
        <v>3</v>
      </c>
      <c r="DL1451" s="2" t="s">
        <v>3</v>
      </c>
      <c r="DM1451" s="2" t="s">
        <v>3</v>
      </c>
      <c r="DN1451" s="2">
        <v>0</v>
      </c>
      <c r="DO1451" s="2">
        <v>0</v>
      </c>
      <c r="DP1451" s="2">
        <v>1</v>
      </c>
      <c r="DQ1451" s="2">
        <v>1</v>
      </c>
      <c r="DR1451" s="2"/>
      <c r="DS1451" s="2"/>
      <c r="DT1451" s="2"/>
      <c r="DU1451" s="2">
        <v>1009</v>
      </c>
      <c r="DV1451" s="2" t="s">
        <v>32</v>
      </c>
      <c r="DW1451" s="2" t="s">
        <v>32</v>
      </c>
      <c r="DX1451" s="2">
        <v>1000</v>
      </c>
      <c r="DY1451" s="2"/>
      <c r="DZ1451" s="2" t="s">
        <v>3</v>
      </c>
      <c r="EA1451" s="2" t="s">
        <v>3</v>
      </c>
      <c r="EB1451" s="2" t="s">
        <v>3</v>
      </c>
      <c r="EC1451" s="2" t="s">
        <v>3</v>
      </c>
      <c r="ED1451" s="2"/>
      <c r="EE1451" s="2">
        <v>55586449</v>
      </c>
      <c r="EF1451" s="2">
        <v>30</v>
      </c>
      <c r="EG1451" s="2" t="s">
        <v>117</v>
      </c>
      <c r="EH1451" s="2">
        <v>0</v>
      </c>
      <c r="EI1451" s="2" t="s">
        <v>3</v>
      </c>
      <c r="EJ1451" s="2">
        <v>1</v>
      </c>
      <c r="EK1451" s="2">
        <v>13</v>
      </c>
      <c r="EL1451" s="2" t="s">
        <v>118</v>
      </c>
      <c r="EM1451" s="2" t="s">
        <v>119</v>
      </c>
      <c r="EN1451" s="2"/>
      <c r="EO1451" s="2" t="s">
        <v>3</v>
      </c>
      <c r="EP1451" s="2"/>
      <c r="EQ1451" s="2">
        <v>0</v>
      </c>
      <c r="ER1451" s="2">
        <v>6519.2</v>
      </c>
      <c r="ES1451" s="2">
        <v>6519.2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>
        <v>0</v>
      </c>
      <c r="FR1451" s="2">
        <v>0</v>
      </c>
      <c r="FS1451" s="2">
        <v>0</v>
      </c>
      <c r="FT1451" s="2"/>
      <c r="FU1451" s="2"/>
      <c r="FV1451" s="2"/>
      <c r="FW1451" s="2"/>
      <c r="FX1451" s="2">
        <v>84</v>
      </c>
      <c r="FY1451" s="2">
        <v>53</v>
      </c>
      <c r="FZ1451" s="2"/>
      <c r="GA1451" s="2" t="s">
        <v>3</v>
      </c>
      <c r="GB1451" s="2"/>
      <c r="GC1451" s="2"/>
      <c r="GD1451" s="2">
        <v>1</v>
      </c>
      <c r="GE1451" s="2"/>
      <c r="GF1451" s="2">
        <v>-1891961884</v>
      </c>
      <c r="GG1451" s="2">
        <v>2</v>
      </c>
      <c r="GH1451" s="2">
        <v>1</v>
      </c>
      <c r="GI1451" s="2">
        <v>-2</v>
      </c>
      <c r="GJ1451" s="2">
        <v>0</v>
      </c>
      <c r="GK1451" s="2">
        <v>0</v>
      </c>
      <c r="GL1451" s="2">
        <f t="shared" si="1555"/>
        <v>0</v>
      </c>
      <c r="GM1451" s="2">
        <f t="shared" si="1556"/>
        <v>242.32</v>
      </c>
      <c r="GN1451" s="2">
        <f t="shared" si="1557"/>
        <v>242.32</v>
      </c>
      <c r="GO1451" s="2">
        <f t="shared" si="1558"/>
        <v>0</v>
      </c>
      <c r="GP1451" s="2">
        <f t="shared" si="1559"/>
        <v>0</v>
      </c>
      <c r="GQ1451" s="2"/>
      <c r="GR1451" s="2">
        <v>0</v>
      </c>
      <c r="GS1451" s="2">
        <v>3</v>
      </c>
      <c r="GT1451" s="2">
        <v>0</v>
      </c>
      <c r="GU1451" s="2" t="s">
        <v>3</v>
      </c>
      <c r="GV1451" s="2">
        <f t="shared" si="1560"/>
        <v>0</v>
      </c>
      <c r="GW1451" s="2">
        <v>1</v>
      </c>
      <c r="GX1451" s="2">
        <f t="shared" si="1561"/>
        <v>0</v>
      </c>
      <c r="GY1451" s="2"/>
      <c r="GZ1451" s="2"/>
      <c r="HA1451" s="2">
        <v>0</v>
      </c>
      <c r="HB1451" s="2">
        <v>0</v>
      </c>
      <c r="HC1451" s="2">
        <f t="shared" si="1562"/>
        <v>0</v>
      </c>
      <c r="HD1451" s="2"/>
      <c r="HE1451" s="2" t="s">
        <v>3</v>
      </c>
      <c r="HF1451" s="2" t="s">
        <v>3</v>
      </c>
      <c r="HG1451" s="2"/>
      <c r="HH1451" s="2"/>
      <c r="HI1451" s="2"/>
      <c r="HJ1451" s="2"/>
      <c r="HK1451" s="2"/>
      <c r="HL1451" s="2"/>
      <c r="HM1451" s="2" t="s">
        <v>3</v>
      </c>
      <c r="HN1451" s="2" t="s">
        <v>3</v>
      </c>
      <c r="HO1451" s="2" t="s">
        <v>3</v>
      </c>
      <c r="HP1451" s="2" t="s">
        <v>3</v>
      </c>
      <c r="HQ1451" s="2" t="s">
        <v>3</v>
      </c>
      <c r="HR1451" s="2"/>
      <c r="HS1451" s="2">
        <v>0</v>
      </c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>
        <v>0</v>
      </c>
      <c r="IL1451" s="2"/>
      <c r="IM1451" s="2"/>
      <c r="IN1451" s="2"/>
      <c r="IO1451" s="2"/>
      <c r="IP1451" s="2"/>
      <c r="IQ1451" s="2"/>
      <c r="IR1451" s="2"/>
      <c r="IS1451" s="2"/>
      <c r="IT1451" s="2"/>
      <c r="IU1451" s="2"/>
    </row>
    <row r="1452" spans="1:255" x14ac:dyDescent="0.25">
      <c r="A1452">
        <v>18</v>
      </c>
      <c r="B1452">
        <v>1</v>
      </c>
      <c r="C1452">
        <v>1614</v>
      </c>
      <c r="E1452" t="s">
        <v>700</v>
      </c>
      <c r="F1452" t="s">
        <v>35</v>
      </c>
      <c r="G1452" t="s">
        <v>36</v>
      </c>
      <c r="H1452" t="s">
        <v>32</v>
      </c>
      <c r="I1452">
        <f>I1448*J1452</f>
        <v>3.7170000000000002E-2</v>
      </c>
      <c r="J1452">
        <v>0.23293852227862383</v>
      </c>
      <c r="K1452">
        <v>0.23293900000000001</v>
      </c>
      <c r="O1452">
        <f t="shared" si="1531"/>
        <v>2452.2800000000002</v>
      </c>
      <c r="P1452">
        <f t="shared" si="1532"/>
        <v>2452.2800000000002</v>
      </c>
      <c r="Q1452">
        <f t="shared" si="1563"/>
        <v>0</v>
      </c>
      <c r="R1452">
        <f t="shared" si="1533"/>
        <v>0</v>
      </c>
      <c r="S1452">
        <f t="shared" si="1534"/>
        <v>0</v>
      </c>
      <c r="T1452">
        <f t="shared" si="1535"/>
        <v>0</v>
      </c>
      <c r="U1452">
        <f t="shared" si="1536"/>
        <v>0</v>
      </c>
      <c r="V1452">
        <f t="shared" si="1537"/>
        <v>0</v>
      </c>
      <c r="W1452">
        <f t="shared" si="1538"/>
        <v>0</v>
      </c>
      <c r="X1452">
        <f t="shared" si="1539"/>
        <v>0</v>
      </c>
      <c r="Y1452">
        <f t="shared" si="1540"/>
        <v>0</v>
      </c>
      <c r="AA1452">
        <v>56481267</v>
      </c>
      <c r="AB1452">
        <f t="shared" si="1541"/>
        <v>6519.2</v>
      </c>
      <c r="AC1452">
        <f t="shared" si="1542"/>
        <v>6519.2</v>
      </c>
      <c r="AD1452">
        <f t="shared" si="1564"/>
        <v>0</v>
      </c>
      <c r="AE1452">
        <f t="shared" si="1565"/>
        <v>0</v>
      </c>
      <c r="AF1452">
        <f t="shared" si="1565"/>
        <v>0</v>
      </c>
      <c r="AG1452">
        <f t="shared" si="1543"/>
        <v>0</v>
      </c>
      <c r="AH1452">
        <f t="shared" si="1566"/>
        <v>0</v>
      </c>
      <c r="AI1452">
        <f t="shared" si="1566"/>
        <v>0</v>
      </c>
      <c r="AJ1452">
        <f t="shared" si="1544"/>
        <v>0</v>
      </c>
      <c r="AK1452">
        <v>6519.2</v>
      </c>
      <c r="AL1452">
        <v>6519.2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84</v>
      </c>
      <c r="AU1452">
        <v>53</v>
      </c>
      <c r="AV1452">
        <v>1</v>
      </c>
      <c r="AW1452">
        <v>1</v>
      </c>
      <c r="AZ1452">
        <v>1</v>
      </c>
      <c r="BA1452">
        <v>1</v>
      </c>
      <c r="BB1452">
        <v>1</v>
      </c>
      <c r="BC1452">
        <v>10.119999999999999</v>
      </c>
      <c r="BD1452" t="s">
        <v>3</v>
      </c>
      <c r="BE1452" t="s">
        <v>3</v>
      </c>
      <c r="BF1452" t="s">
        <v>3</v>
      </c>
      <c r="BG1452" t="s">
        <v>3</v>
      </c>
      <c r="BH1452">
        <v>3</v>
      </c>
      <c r="BI1452">
        <v>1</v>
      </c>
      <c r="BJ1452" t="s">
        <v>37</v>
      </c>
      <c r="BM1452">
        <v>13</v>
      </c>
      <c r="BN1452">
        <v>0</v>
      </c>
      <c r="BO1452" t="s">
        <v>35</v>
      </c>
      <c r="BP1452">
        <v>1</v>
      </c>
      <c r="BQ1452">
        <v>30</v>
      </c>
      <c r="BR1452">
        <v>0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 t="s">
        <v>3</v>
      </c>
      <c r="BZ1452">
        <v>84</v>
      </c>
      <c r="CA1452">
        <v>53</v>
      </c>
      <c r="CB1452" t="s">
        <v>3</v>
      </c>
      <c r="CE1452">
        <v>30</v>
      </c>
      <c r="CF1452">
        <v>0</v>
      </c>
      <c r="CG1452">
        <v>0</v>
      </c>
      <c r="CM1452">
        <v>0</v>
      </c>
      <c r="CN1452" t="s">
        <v>3</v>
      </c>
      <c r="CO1452">
        <v>0</v>
      </c>
      <c r="CP1452">
        <f t="shared" si="1545"/>
        <v>2452.2800000000002</v>
      </c>
      <c r="CQ1452">
        <f t="shared" si="1546"/>
        <v>65974.3</v>
      </c>
      <c r="CR1452">
        <f t="shared" si="1567"/>
        <v>0</v>
      </c>
      <c r="CS1452">
        <f t="shared" si="1547"/>
        <v>0</v>
      </c>
      <c r="CT1452">
        <f t="shared" si="1548"/>
        <v>0</v>
      </c>
      <c r="CU1452">
        <f t="shared" si="1549"/>
        <v>0</v>
      </c>
      <c r="CV1452">
        <f t="shared" si="1550"/>
        <v>0</v>
      </c>
      <c r="CW1452">
        <f t="shared" si="1551"/>
        <v>0</v>
      </c>
      <c r="CX1452">
        <f t="shared" si="1552"/>
        <v>0</v>
      </c>
      <c r="CY1452">
        <f t="shared" si="1553"/>
        <v>0</v>
      </c>
      <c r="CZ1452">
        <f t="shared" si="1554"/>
        <v>0</v>
      </c>
      <c r="DC1452" t="s">
        <v>3</v>
      </c>
      <c r="DD1452" t="s">
        <v>3</v>
      </c>
      <c r="DE1452" t="s">
        <v>3</v>
      </c>
      <c r="DF1452" t="s">
        <v>3</v>
      </c>
      <c r="DG1452" t="s">
        <v>3</v>
      </c>
      <c r="DH1452" t="s">
        <v>3</v>
      </c>
      <c r="DI1452" t="s">
        <v>3</v>
      </c>
      <c r="DJ1452" t="s">
        <v>3</v>
      </c>
      <c r="DK1452" t="s">
        <v>3</v>
      </c>
      <c r="DL1452" t="s">
        <v>3</v>
      </c>
      <c r="DM1452" t="s">
        <v>3</v>
      </c>
      <c r="DN1452">
        <v>0</v>
      </c>
      <c r="DO1452">
        <v>0</v>
      </c>
      <c r="DP1452">
        <v>1</v>
      </c>
      <c r="DQ1452">
        <v>1</v>
      </c>
      <c r="DU1452">
        <v>1009</v>
      </c>
      <c r="DV1452" t="s">
        <v>32</v>
      </c>
      <c r="DW1452" t="s">
        <v>32</v>
      </c>
      <c r="DX1452">
        <v>1000</v>
      </c>
      <c r="DZ1452" t="s">
        <v>3</v>
      </c>
      <c r="EA1452" t="s">
        <v>3</v>
      </c>
      <c r="EB1452" t="s">
        <v>3</v>
      </c>
      <c r="EC1452" t="s">
        <v>3</v>
      </c>
      <c r="EE1452">
        <v>55586449</v>
      </c>
      <c r="EF1452">
        <v>30</v>
      </c>
      <c r="EG1452" t="s">
        <v>117</v>
      </c>
      <c r="EH1452">
        <v>0</v>
      </c>
      <c r="EI1452" t="s">
        <v>3</v>
      </c>
      <c r="EJ1452">
        <v>1</v>
      </c>
      <c r="EK1452">
        <v>13</v>
      </c>
      <c r="EL1452" t="s">
        <v>118</v>
      </c>
      <c r="EM1452" t="s">
        <v>119</v>
      </c>
      <c r="EO1452" t="s">
        <v>3</v>
      </c>
      <c r="EQ1452">
        <v>0</v>
      </c>
      <c r="ER1452">
        <v>6519.2</v>
      </c>
      <c r="ES1452">
        <v>6519.2</v>
      </c>
      <c r="ET1452">
        <v>0</v>
      </c>
      <c r="EU1452">
        <v>0</v>
      </c>
      <c r="EV1452">
        <v>0</v>
      </c>
      <c r="EW1452">
        <v>0</v>
      </c>
      <c r="EX1452">
        <v>0</v>
      </c>
      <c r="FQ1452">
        <v>0</v>
      </c>
      <c r="FR1452">
        <v>0</v>
      </c>
      <c r="FS1452">
        <v>0</v>
      </c>
      <c r="FX1452">
        <v>84</v>
      </c>
      <c r="FY1452">
        <v>53</v>
      </c>
      <c r="GA1452" t="s">
        <v>3</v>
      </c>
      <c r="GD1452">
        <v>1</v>
      </c>
      <c r="GF1452">
        <v>-1891961884</v>
      </c>
      <c r="GG1452">
        <v>2</v>
      </c>
      <c r="GH1452">
        <v>1</v>
      </c>
      <c r="GI1452">
        <v>2</v>
      </c>
      <c r="GJ1452">
        <v>0</v>
      </c>
      <c r="GK1452">
        <v>0</v>
      </c>
      <c r="GL1452">
        <f t="shared" si="1555"/>
        <v>0</v>
      </c>
      <c r="GM1452">
        <f t="shared" si="1556"/>
        <v>2452.2800000000002</v>
      </c>
      <c r="GN1452">
        <f t="shared" si="1557"/>
        <v>2452.2800000000002</v>
      </c>
      <c r="GO1452">
        <f t="shared" si="1558"/>
        <v>0</v>
      </c>
      <c r="GP1452">
        <f t="shared" si="1559"/>
        <v>0</v>
      </c>
      <c r="GR1452">
        <v>0</v>
      </c>
      <c r="GS1452">
        <v>3</v>
      </c>
      <c r="GT1452">
        <v>0</v>
      </c>
      <c r="GU1452" t="s">
        <v>3</v>
      </c>
      <c r="GV1452">
        <f t="shared" si="1560"/>
        <v>0</v>
      </c>
      <c r="GW1452">
        <v>1</v>
      </c>
      <c r="GX1452">
        <f t="shared" si="1561"/>
        <v>0</v>
      </c>
      <c r="HA1452">
        <v>0</v>
      </c>
      <c r="HB1452">
        <v>0</v>
      </c>
      <c r="HC1452">
        <f t="shared" si="1562"/>
        <v>0</v>
      </c>
      <c r="HE1452" t="s">
        <v>3</v>
      </c>
      <c r="HF1452" t="s">
        <v>3</v>
      </c>
      <c r="HM1452" t="s">
        <v>3</v>
      </c>
      <c r="HN1452" t="s">
        <v>3</v>
      </c>
      <c r="HO1452" t="s">
        <v>3</v>
      </c>
      <c r="HP1452" t="s">
        <v>3</v>
      </c>
      <c r="HQ1452" t="s">
        <v>3</v>
      </c>
      <c r="HS1452">
        <v>0</v>
      </c>
      <c r="IK1452">
        <v>0</v>
      </c>
    </row>
    <row r="1453" spans="1:255" x14ac:dyDescent="0.25">
      <c r="A1453" s="2">
        <v>18</v>
      </c>
      <c r="B1453" s="2">
        <v>1</v>
      </c>
      <c r="C1453" s="2">
        <v>1611</v>
      </c>
      <c r="D1453" s="2"/>
      <c r="E1453" s="2" t="s">
        <v>701</v>
      </c>
      <c r="F1453" s="2" t="s">
        <v>689</v>
      </c>
      <c r="G1453" s="2" t="s">
        <v>690</v>
      </c>
      <c r="H1453" s="2" t="s">
        <v>41</v>
      </c>
      <c r="I1453" s="2">
        <f>I1447*J1453</f>
        <v>0</v>
      </c>
      <c r="J1453" s="2">
        <v>0</v>
      </c>
      <c r="K1453" s="2">
        <v>0</v>
      </c>
      <c r="L1453" s="2"/>
      <c r="M1453" s="2"/>
      <c r="N1453" s="2"/>
      <c r="O1453" s="2">
        <f t="shared" si="1531"/>
        <v>0</v>
      </c>
      <c r="P1453" s="2">
        <f t="shared" si="1532"/>
        <v>0</v>
      </c>
      <c r="Q1453" s="2">
        <f t="shared" si="1563"/>
        <v>0</v>
      </c>
      <c r="R1453" s="2">
        <f t="shared" si="1533"/>
        <v>0</v>
      </c>
      <c r="S1453" s="2">
        <f t="shared" si="1534"/>
        <v>0</v>
      </c>
      <c r="T1453" s="2">
        <f t="shared" si="1535"/>
        <v>0</v>
      </c>
      <c r="U1453" s="2">
        <f t="shared" si="1536"/>
        <v>0</v>
      </c>
      <c r="V1453" s="2">
        <f t="shared" si="1537"/>
        <v>0</v>
      </c>
      <c r="W1453" s="2">
        <f t="shared" si="1538"/>
        <v>0</v>
      </c>
      <c r="X1453" s="2">
        <f t="shared" si="1539"/>
        <v>0</v>
      </c>
      <c r="Y1453" s="2">
        <f t="shared" si="1540"/>
        <v>0</v>
      </c>
      <c r="Z1453" s="2"/>
      <c r="AA1453" s="2">
        <v>56481265</v>
      </c>
      <c r="AB1453" s="2">
        <f t="shared" si="1541"/>
        <v>13.23</v>
      </c>
      <c r="AC1453" s="2">
        <f t="shared" si="1542"/>
        <v>13.23</v>
      </c>
      <c r="AD1453" s="2">
        <f t="shared" si="1564"/>
        <v>0</v>
      </c>
      <c r="AE1453" s="2">
        <f t="shared" si="1565"/>
        <v>0</v>
      </c>
      <c r="AF1453" s="2">
        <f t="shared" si="1565"/>
        <v>0</v>
      </c>
      <c r="AG1453" s="2">
        <f t="shared" si="1543"/>
        <v>0</v>
      </c>
      <c r="AH1453" s="2">
        <f t="shared" si="1566"/>
        <v>0</v>
      </c>
      <c r="AI1453" s="2">
        <f t="shared" si="1566"/>
        <v>0</v>
      </c>
      <c r="AJ1453" s="2">
        <f t="shared" si="1544"/>
        <v>0</v>
      </c>
      <c r="AK1453" s="2">
        <v>13.23</v>
      </c>
      <c r="AL1453" s="2">
        <v>13.23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84</v>
      </c>
      <c r="AU1453" s="2">
        <v>53</v>
      </c>
      <c r="AV1453" s="2">
        <v>1</v>
      </c>
      <c r="AW1453" s="2">
        <v>1</v>
      </c>
      <c r="AX1453" s="2"/>
      <c r="AY1453" s="2"/>
      <c r="AZ1453" s="2">
        <v>1</v>
      </c>
      <c r="BA1453" s="2">
        <v>1</v>
      </c>
      <c r="BB1453" s="2">
        <v>1</v>
      </c>
      <c r="BC1453" s="2">
        <v>1</v>
      </c>
      <c r="BD1453" s="2" t="s">
        <v>3</v>
      </c>
      <c r="BE1453" s="2" t="s">
        <v>3</v>
      </c>
      <c r="BF1453" s="2" t="s">
        <v>3</v>
      </c>
      <c r="BG1453" s="2" t="s">
        <v>3</v>
      </c>
      <c r="BH1453" s="2">
        <v>3</v>
      </c>
      <c r="BI1453" s="2">
        <v>1</v>
      </c>
      <c r="BJ1453" s="2" t="s">
        <v>691</v>
      </c>
      <c r="BK1453" s="2"/>
      <c r="BL1453" s="2"/>
      <c r="BM1453" s="2">
        <v>13</v>
      </c>
      <c r="BN1453" s="2">
        <v>0</v>
      </c>
      <c r="BO1453" s="2" t="s">
        <v>3</v>
      </c>
      <c r="BP1453" s="2">
        <v>0</v>
      </c>
      <c r="BQ1453" s="2">
        <v>30</v>
      </c>
      <c r="BR1453" s="2">
        <v>0</v>
      </c>
      <c r="BS1453" s="2">
        <v>1</v>
      </c>
      <c r="BT1453" s="2">
        <v>1</v>
      </c>
      <c r="BU1453" s="2">
        <v>1</v>
      </c>
      <c r="BV1453" s="2">
        <v>1</v>
      </c>
      <c r="BW1453" s="2">
        <v>1</v>
      </c>
      <c r="BX1453" s="2">
        <v>1</v>
      </c>
      <c r="BY1453" s="2" t="s">
        <v>3</v>
      </c>
      <c r="BZ1453" s="2">
        <v>84</v>
      </c>
      <c r="CA1453" s="2">
        <v>53</v>
      </c>
      <c r="CB1453" s="2" t="s">
        <v>3</v>
      </c>
      <c r="CC1453" s="2"/>
      <c r="CD1453" s="2"/>
      <c r="CE1453" s="2">
        <v>30</v>
      </c>
      <c r="CF1453" s="2">
        <v>0</v>
      </c>
      <c r="CG1453" s="2">
        <v>0</v>
      </c>
      <c r="CH1453" s="2"/>
      <c r="CI1453" s="2"/>
      <c r="CJ1453" s="2"/>
      <c r="CK1453" s="2"/>
      <c r="CL1453" s="2"/>
      <c r="CM1453" s="2">
        <v>0</v>
      </c>
      <c r="CN1453" s="2" t="s">
        <v>3</v>
      </c>
      <c r="CO1453" s="2">
        <v>0</v>
      </c>
      <c r="CP1453" s="2">
        <f t="shared" si="1545"/>
        <v>0</v>
      </c>
      <c r="CQ1453" s="2">
        <f t="shared" si="1546"/>
        <v>13.23</v>
      </c>
      <c r="CR1453" s="2">
        <f t="shared" si="1567"/>
        <v>0</v>
      </c>
      <c r="CS1453" s="2">
        <f t="shared" si="1547"/>
        <v>0</v>
      </c>
      <c r="CT1453" s="2">
        <f t="shared" si="1548"/>
        <v>0</v>
      </c>
      <c r="CU1453" s="2">
        <f t="shared" si="1549"/>
        <v>0</v>
      </c>
      <c r="CV1453" s="2">
        <f t="shared" si="1550"/>
        <v>0</v>
      </c>
      <c r="CW1453" s="2">
        <f t="shared" si="1551"/>
        <v>0</v>
      </c>
      <c r="CX1453" s="2">
        <f t="shared" si="1552"/>
        <v>0</v>
      </c>
      <c r="CY1453" s="2">
        <f t="shared" si="1553"/>
        <v>0</v>
      </c>
      <c r="CZ1453" s="2">
        <f t="shared" si="1554"/>
        <v>0</v>
      </c>
      <c r="DA1453" s="2"/>
      <c r="DB1453" s="2"/>
      <c r="DC1453" s="2" t="s">
        <v>3</v>
      </c>
      <c r="DD1453" s="2" t="s">
        <v>3</v>
      </c>
      <c r="DE1453" s="2" t="s">
        <v>3</v>
      </c>
      <c r="DF1453" s="2" t="s">
        <v>3</v>
      </c>
      <c r="DG1453" s="2" t="s">
        <v>3</v>
      </c>
      <c r="DH1453" s="2" t="s">
        <v>3</v>
      </c>
      <c r="DI1453" s="2" t="s">
        <v>3</v>
      </c>
      <c r="DJ1453" s="2" t="s">
        <v>3</v>
      </c>
      <c r="DK1453" s="2" t="s">
        <v>3</v>
      </c>
      <c r="DL1453" s="2" t="s">
        <v>3</v>
      </c>
      <c r="DM1453" s="2" t="s">
        <v>3</v>
      </c>
      <c r="DN1453" s="2">
        <v>0</v>
      </c>
      <c r="DO1453" s="2">
        <v>0</v>
      </c>
      <c r="DP1453" s="2">
        <v>1</v>
      </c>
      <c r="DQ1453" s="2">
        <v>1</v>
      </c>
      <c r="DR1453" s="2"/>
      <c r="DS1453" s="2"/>
      <c r="DT1453" s="2"/>
      <c r="DU1453" s="2">
        <v>1010</v>
      </c>
      <c r="DV1453" s="2" t="s">
        <v>41</v>
      </c>
      <c r="DW1453" s="2" t="s">
        <v>41</v>
      </c>
      <c r="DX1453" s="2">
        <v>1</v>
      </c>
      <c r="DY1453" s="2"/>
      <c r="DZ1453" s="2" t="s">
        <v>3</v>
      </c>
      <c r="EA1453" s="2" t="s">
        <v>3</v>
      </c>
      <c r="EB1453" s="2" t="s">
        <v>3</v>
      </c>
      <c r="EC1453" s="2" t="s">
        <v>3</v>
      </c>
      <c r="ED1453" s="2"/>
      <c r="EE1453" s="2">
        <v>55586449</v>
      </c>
      <c r="EF1453" s="2">
        <v>30</v>
      </c>
      <c r="EG1453" s="2" t="s">
        <v>117</v>
      </c>
      <c r="EH1453" s="2">
        <v>0</v>
      </c>
      <c r="EI1453" s="2" t="s">
        <v>3</v>
      </c>
      <c r="EJ1453" s="2">
        <v>1</v>
      </c>
      <c r="EK1453" s="2">
        <v>13</v>
      </c>
      <c r="EL1453" s="2" t="s">
        <v>118</v>
      </c>
      <c r="EM1453" s="2" t="s">
        <v>119</v>
      </c>
      <c r="EN1453" s="2"/>
      <c r="EO1453" s="2" t="s">
        <v>3</v>
      </c>
      <c r="EP1453" s="2"/>
      <c r="EQ1453" s="2">
        <v>0</v>
      </c>
      <c r="ER1453" s="2">
        <v>13.23</v>
      </c>
      <c r="ES1453" s="2">
        <v>13.23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>
        <v>0</v>
      </c>
      <c r="FR1453" s="2">
        <v>0</v>
      </c>
      <c r="FS1453" s="2">
        <v>0</v>
      </c>
      <c r="FT1453" s="2"/>
      <c r="FU1453" s="2"/>
      <c r="FV1453" s="2"/>
      <c r="FW1453" s="2"/>
      <c r="FX1453" s="2">
        <v>84</v>
      </c>
      <c r="FY1453" s="2">
        <v>53</v>
      </c>
      <c r="FZ1453" s="2"/>
      <c r="GA1453" s="2" t="s">
        <v>3</v>
      </c>
      <c r="GB1453" s="2"/>
      <c r="GC1453" s="2"/>
      <c r="GD1453" s="2">
        <v>1</v>
      </c>
      <c r="GE1453" s="2"/>
      <c r="GF1453" s="2">
        <v>903487948</v>
      </c>
      <c r="GG1453" s="2">
        <v>2</v>
      </c>
      <c r="GH1453" s="2">
        <v>1</v>
      </c>
      <c r="GI1453" s="2">
        <v>-2</v>
      </c>
      <c r="GJ1453" s="2">
        <v>0</v>
      </c>
      <c r="GK1453" s="2">
        <v>0</v>
      </c>
      <c r="GL1453" s="2">
        <f t="shared" si="1555"/>
        <v>0</v>
      </c>
      <c r="GM1453" s="2">
        <f t="shared" si="1556"/>
        <v>0</v>
      </c>
      <c r="GN1453" s="2">
        <f t="shared" si="1557"/>
        <v>0</v>
      </c>
      <c r="GO1453" s="2">
        <f t="shared" si="1558"/>
        <v>0</v>
      </c>
      <c r="GP1453" s="2">
        <f t="shared" si="1559"/>
        <v>0</v>
      </c>
      <c r="GQ1453" s="2"/>
      <c r="GR1453" s="2">
        <v>0</v>
      </c>
      <c r="GS1453" s="2">
        <v>3</v>
      </c>
      <c r="GT1453" s="2">
        <v>0</v>
      </c>
      <c r="GU1453" s="2" t="s">
        <v>3</v>
      </c>
      <c r="GV1453" s="2">
        <f t="shared" si="1560"/>
        <v>0</v>
      </c>
      <c r="GW1453" s="2">
        <v>1</v>
      </c>
      <c r="GX1453" s="2">
        <f t="shared" si="1561"/>
        <v>0</v>
      </c>
      <c r="GY1453" s="2"/>
      <c r="GZ1453" s="2"/>
      <c r="HA1453" s="2">
        <v>0</v>
      </c>
      <c r="HB1453" s="2">
        <v>0</v>
      </c>
      <c r="HC1453" s="2">
        <f t="shared" si="1562"/>
        <v>0</v>
      </c>
      <c r="HD1453" s="2"/>
      <c r="HE1453" s="2" t="s">
        <v>3</v>
      </c>
      <c r="HF1453" s="2" t="s">
        <v>3</v>
      </c>
      <c r="HG1453" s="2"/>
      <c r="HH1453" s="2"/>
      <c r="HI1453" s="2"/>
      <c r="HJ1453" s="2"/>
      <c r="HK1453" s="2"/>
      <c r="HL1453" s="2"/>
      <c r="HM1453" s="2" t="s">
        <v>3</v>
      </c>
      <c r="HN1453" s="2" t="s">
        <v>3</v>
      </c>
      <c r="HO1453" s="2" t="s">
        <v>3</v>
      </c>
      <c r="HP1453" s="2" t="s">
        <v>3</v>
      </c>
      <c r="HQ1453" s="2" t="s">
        <v>3</v>
      </c>
      <c r="HR1453" s="2"/>
      <c r="HS1453" s="2">
        <v>0</v>
      </c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>
        <v>0</v>
      </c>
      <c r="IL1453" s="2"/>
      <c r="IM1453" s="2"/>
      <c r="IN1453" s="2"/>
      <c r="IO1453" s="2"/>
      <c r="IP1453" s="2"/>
      <c r="IQ1453" s="2"/>
      <c r="IR1453" s="2"/>
      <c r="IS1453" s="2"/>
      <c r="IT1453" s="2"/>
      <c r="IU1453" s="2"/>
    </row>
    <row r="1454" spans="1:255" x14ac:dyDescent="0.25">
      <c r="A1454">
        <v>18</v>
      </c>
      <c r="B1454">
        <v>1</v>
      </c>
      <c r="C1454">
        <v>1620</v>
      </c>
      <c r="E1454" t="s">
        <v>701</v>
      </c>
      <c r="F1454" t="s">
        <v>689</v>
      </c>
      <c r="G1454" t="s">
        <v>690</v>
      </c>
      <c r="H1454" t="s">
        <v>41</v>
      </c>
      <c r="I1454">
        <f>I1448*J1454</f>
        <v>0</v>
      </c>
      <c r="J1454">
        <v>0</v>
      </c>
      <c r="K1454">
        <v>0</v>
      </c>
      <c r="O1454">
        <f t="shared" si="1531"/>
        <v>0</v>
      </c>
      <c r="P1454">
        <f t="shared" si="1532"/>
        <v>0</v>
      </c>
      <c r="Q1454">
        <f t="shared" si="1563"/>
        <v>0</v>
      </c>
      <c r="R1454">
        <f t="shared" si="1533"/>
        <v>0</v>
      </c>
      <c r="S1454">
        <f t="shared" si="1534"/>
        <v>0</v>
      </c>
      <c r="T1454">
        <f t="shared" si="1535"/>
        <v>0</v>
      </c>
      <c r="U1454">
        <f t="shared" si="1536"/>
        <v>0</v>
      </c>
      <c r="V1454">
        <f t="shared" si="1537"/>
        <v>0</v>
      </c>
      <c r="W1454">
        <f t="shared" si="1538"/>
        <v>0</v>
      </c>
      <c r="X1454">
        <f t="shared" si="1539"/>
        <v>0</v>
      </c>
      <c r="Y1454">
        <f t="shared" si="1540"/>
        <v>0</v>
      </c>
      <c r="AA1454">
        <v>56481267</v>
      </c>
      <c r="AB1454">
        <f t="shared" si="1541"/>
        <v>13.23</v>
      </c>
      <c r="AC1454">
        <f t="shared" si="1542"/>
        <v>13.23</v>
      </c>
      <c r="AD1454">
        <f t="shared" si="1564"/>
        <v>0</v>
      </c>
      <c r="AE1454">
        <f t="shared" si="1565"/>
        <v>0</v>
      </c>
      <c r="AF1454">
        <f t="shared" si="1565"/>
        <v>0</v>
      </c>
      <c r="AG1454">
        <f t="shared" si="1543"/>
        <v>0</v>
      </c>
      <c r="AH1454">
        <f t="shared" si="1566"/>
        <v>0</v>
      </c>
      <c r="AI1454">
        <f t="shared" si="1566"/>
        <v>0</v>
      </c>
      <c r="AJ1454">
        <f t="shared" si="1544"/>
        <v>0</v>
      </c>
      <c r="AK1454">
        <v>13.23</v>
      </c>
      <c r="AL1454">
        <v>13.23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84</v>
      </c>
      <c r="AU1454">
        <v>53</v>
      </c>
      <c r="AV1454">
        <v>1</v>
      </c>
      <c r="AW1454">
        <v>1</v>
      </c>
      <c r="AZ1454">
        <v>1</v>
      </c>
      <c r="BA1454">
        <v>1</v>
      </c>
      <c r="BB1454">
        <v>1</v>
      </c>
      <c r="BC1454">
        <v>14.46</v>
      </c>
      <c r="BD1454" t="s">
        <v>3</v>
      </c>
      <c r="BE1454" t="s">
        <v>3</v>
      </c>
      <c r="BF1454" t="s">
        <v>3</v>
      </c>
      <c r="BG1454" t="s">
        <v>3</v>
      </c>
      <c r="BH1454">
        <v>3</v>
      </c>
      <c r="BI1454">
        <v>1</v>
      </c>
      <c r="BJ1454" t="s">
        <v>691</v>
      </c>
      <c r="BM1454">
        <v>13</v>
      </c>
      <c r="BN1454">
        <v>0</v>
      </c>
      <c r="BO1454" t="s">
        <v>689</v>
      </c>
      <c r="BP1454">
        <v>1</v>
      </c>
      <c r="BQ1454">
        <v>30</v>
      </c>
      <c r="BR1454">
        <v>0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 t="s">
        <v>3</v>
      </c>
      <c r="BZ1454">
        <v>84</v>
      </c>
      <c r="CA1454">
        <v>53</v>
      </c>
      <c r="CB1454" t="s">
        <v>3</v>
      </c>
      <c r="CE1454">
        <v>30</v>
      </c>
      <c r="CF1454">
        <v>0</v>
      </c>
      <c r="CG1454">
        <v>0</v>
      </c>
      <c r="CM1454">
        <v>0</v>
      </c>
      <c r="CN1454" t="s">
        <v>3</v>
      </c>
      <c r="CO1454">
        <v>0</v>
      </c>
      <c r="CP1454">
        <f t="shared" si="1545"/>
        <v>0</v>
      </c>
      <c r="CQ1454">
        <f t="shared" si="1546"/>
        <v>191.31</v>
      </c>
      <c r="CR1454">
        <f t="shared" si="1567"/>
        <v>0</v>
      </c>
      <c r="CS1454">
        <f t="shared" si="1547"/>
        <v>0</v>
      </c>
      <c r="CT1454">
        <f t="shared" si="1548"/>
        <v>0</v>
      </c>
      <c r="CU1454">
        <f t="shared" si="1549"/>
        <v>0</v>
      </c>
      <c r="CV1454">
        <f t="shared" si="1550"/>
        <v>0</v>
      </c>
      <c r="CW1454">
        <f t="shared" si="1551"/>
        <v>0</v>
      </c>
      <c r="CX1454">
        <f t="shared" si="1552"/>
        <v>0</v>
      </c>
      <c r="CY1454">
        <f t="shared" si="1553"/>
        <v>0</v>
      </c>
      <c r="CZ1454">
        <f t="shared" si="1554"/>
        <v>0</v>
      </c>
      <c r="DC1454" t="s">
        <v>3</v>
      </c>
      <c r="DD1454" t="s">
        <v>3</v>
      </c>
      <c r="DE1454" t="s">
        <v>3</v>
      </c>
      <c r="DF1454" t="s">
        <v>3</v>
      </c>
      <c r="DG1454" t="s">
        <v>3</v>
      </c>
      <c r="DH1454" t="s">
        <v>3</v>
      </c>
      <c r="DI1454" t="s">
        <v>3</v>
      </c>
      <c r="DJ1454" t="s">
        <v>3</v>
      </c>
      <c r="DK1454" t="s">
        <v>3</v>
      </c>
      <c r="DL1454" t="s">
        <v>3</v>
      </c>
      <c r="DM1454" t="s">
        <v>3</v>
      </c>
      <c r="DN1454">
        <v>0</v>
      </c>
      <c r="DO1454">
        <v>0</v>
      </c>
      <c r="DP1454">
        <v>1</v>
      </c>
      <c r="DQ1454">
        <v>1</v>
      </c>
      <c r="DU1454">
        <v>1010</v>
      </c>
      <c r="DV1454" t="s">
        <v>41</v>
      </c>
      <c r="DW1454" t="s">
        <v>41</v>
      </c>
      <c r="DX1454">
        <v>1</v>
      </c>
      <c r="DZ1454" t="s">
        <v>3</v>
      </c>
      <c r="EA1454" t="s">
        <v>3</v>
      </c>
      <c r="EB1454" t="s">
        <v>3</v>
      </c>
      <c r="EC1454" t="s">
        <v>3</v>
      </c>
      <c r="EE1454">
        <v>55586449</v>
      </c>
      <c r="EF1454">
        <v>30</v>
      </c>
      <c r="EG1454" t="s">
        <v>117</v>
      </c>
      <c r="EH1454">
        <v>0</v>
      </c>
      <c r="EI1454" t="s">
        <v>3</v>
      </c>
      <c r="EJ1454">
        <v>1</v>
      </c>
      <c r="EK1454">
        <v>13</v>
      </c>
      <c r="EL1454" t="s">
        <v>118</v>
      </c>
      <c r="EM1454" t="s">
        <v>119</v>
      </c>
      <c r="EO1454" t="s">
        <v>3</v>
      </c>
      <c r="EQ1454">
        <v>0</v>
      </c>
      <c r="ER1454">
        <v>13.23</v>
      </c>
      <c r="ES1454">
        <v>13.23</v>
      </c>
      <c r="ET1454">
        <v>0</v>
      </c>
      <c r="EU1454">
        <v>0</v>
      </c>
      <c r="EV1454">
        <v>0</v>
      </c>
      <c r="EW1454">
        <v>0</v>
      </c>
      <c r="EX1454">
        <v>0</v>
      </c>
      <c r="FQ1454">
        <v>0</v>
      </c>
      <c r="FR1454">
        <v>0</v>
      </c>
      <c r="FS1454">
        <v>0</v>
      </c>
      <c r="FX1454">
        <v>84</v>
      </c>
      <c r="FY1454">
        <v>53</v>
      </c>
      <c r="GA1454" t="s">
        <v>3</v>
      </c>
      <c r="GD1454">
        <v>1</v>
      </c>
      <c r="GF1454">
        <v>903487948</v>
      </c>
      <c r="GG1454">
        <v>2</v>
      </c>
      <c r="GH1454">
        <v>1</v>
      </c>
      <c r="GI1454">
        <v>2</v>
      </c>
      <c r="GJ1454">
        <v>0</v>
      </c>
      <c r="GK1454">
        <v>0</v>
      </c>
      <c r="GL1454">
        <f t="shared" si="1555"/>
        <v>0</v>
      </c>
      <c r="GM1454">
        <f t="shared" si="1556"/>
        <v>0</v>
      </c>
      <c r="GN1454">
        <f t="shared" si="1557"/>
        <v>0</v>
      </c>
      <c r="GO1454">
        <f t="shared" si="1558"/>
        <v>0</v>
      </c>
      <c r="GP1454">
        <f t="shared" si="1559"/>
        <v>0</v>
      </c>
      <c r="GR1454">
        <v>0</v>
      </c>
      <c r="GS1454">
        <v>3</v>
      </c>
      <c r="GT1454">
        <v>0</v>
      </c>
      <c r="GU1454" t="s">
        <v>3</v>
      </c>
      <c r="GV1454">
        <f t="shared" si="1560"/>
        <v>0</v>
      </c>
      <c r="GW1454">
        <v>1</v>
      </c>
      <c r="GX1454">
        <f t="shared" si="1561"/>
        <v>0</v>
      </c>
      <c r="HA1454">
        <v>0</v>
      </c>
      <c r="HB1454">
        <v>0</v>
      </c>
      <c r="HC1454">
        <f t="shared" si="1562"/>
        <v>0</v>
      </c>
      <c r="HE1454" t="s">
        <v>3</v>
      </c>
      <c r="HF1454" t="s">
        <v>3</v>
      </c>
      <c r="HM1454" t="s">
        <v>3</v>
      </c>
      <c r="HN1454" t="s">
        <v>3</v>
      </c>
      <c r="HO1454" t="s">
        <v>3</v>
      </c>
      <c r="HP1454" t="s">
        <v>3</v>
      </c>
      <c r="HQ1454" t="s">
        <v>3</v>
      </c>
      <c r="HS1454">
        <v>0</v>
      </c>
      <c r="IK1454">
        <v>0</v>
      </c>
    </row>
    <row r="1455" spans="1:255" x14ac:dyDescent="0.25">
      <c r="A1455" s="2">
        <v>17</v>
      </c>
      <c r="B1455" s="2">
        <v>1</v>
      </c>
      <c r="C1455" s="2">
        <f>ROW(SmtRes!A1627)</f>
        <v>1627</v>
      </c>
      <c r="D1455" s="2">
        <f>ROW(EtalonRes!A1564)</f>
        <v>1564</v>
      </c>
      <c r="E1455" s="2" t="s">
        <v>702</v>
      </c>
      <c r="F1455" s="2" t="s">
        <v>703</v>
      </c>
      <c r="G1455" s="2" t="s">
        <v>704</v>
      </c>
      <c r="H1455" s="2" t="s">
        <v>22</v>
      </c>
      <c r="I1455" s="2">
        <f>ROUND(205.6/1000,9)</f>
        <v>0.2056</v>
      </c>
      <c r="J1455" s="2">
        <v>0</v>
      </c>
      <c r="K1455" s="2">
        <f>ROUND(205.6/1000,9)</f>
        <v>0.2056</v>
      </c>
      <c r="L1455" s="2"/>
      <c r="M1455" s="2"/>
      <c r="N1455" s="2"/>
      <c r="O1455" s="2">
        <f t="shared" si="1531"/>
        <v>382.06</v>
      </c>
      <c r="P1455" s="2">
        <f t="shared" si="1532"/>
        <v>10.42</v>
      </c>
      <c r="Q1455" s="2">
        <f>(ROUND((ROUND(((((ET1455*1.25)*1.1))*AV1455*I1455),2)*BB1455),2)+ROUND((ROUND(((AE1455-(((EU1455*1.25)*1.1)))*AV1455*I1455),2)*BS1455),2))</f>
        <v>13.39</v>
      </c>
      <c r="R1455" s="2">
        <f t="shared" si="1533"/>
        <v>0</v>
      </c>
      <c r="S1455" s="2">
        <f t="shared" si="1534"/>
        <v>358.25</v>
      </c>
      <c r="T1455" s="2">
        <f t="shared" si="1535"/>
        <v>0</v>
      </c>
      <c r="U1455" s="2">
        <f t="shared" si="1536"/>
        <v>27.140285567999999</v>
      </c>
      <c r="V1455" s="2">
        <f t="shared" si="1537"/>
        <v>0</v>
      </c>
      <c r="W1455" s="2">
        <f t="shared" si="1538"/>
        <v>0</v>
      </c>
      <c r="X1455" s="2">
        <f t="shared" si="1539"/>
        <v>300.93</v>
      </c>
      <c r="Y1455" s="2">
        <f t="shared" si="1540"/>
        <v>189.87</v>
      </c>
      <c r="Z1455" s="2"/>
      <c r="AA1455" s="2">
        <v>56481265</v>
      </c>
      <c r="AB1455" s="2">
        <f t="shared" si="1541"/>
        <v>1713.6105</v>
      </c>
      <c r="AC1455" s="2">
        <f t="shared" si="1542"/>
        <v>50.68</v>
      </c>
      <c r="AD1455" s="2">
        <f>ROUND((((((ET1455*1.25)*1.1))-(((EU1455*1.25)*1.1)))+AE1455),6)</f>
        <v>59.922499999999999</v>
      </c>
      <c r="AE1455" s="2">
        <f>ROUND((((EU1455*1.25)*1.1)),6)</f>
        <v>0</v>
      </c>
      <c r="AF1455" s="2">
        <f>ROUND((((EV1455*1.15)*1.1)),6)</f>
        <v>1603.008</v>
      </c>
      <c r="AG1455" s="2">
        <f t="shared" si="1543"/>
        <v>0</v>
      </c>
      <c r="AH1455" s="2">
        <f>(((EW1455*1.15)*1.1))</f>
        <v>121.44</v>
      </c>
      <c r="AI1455" s="2">
        <f>(((EX1455*1.25)*1.1))</f>
        <v>0</v>
      </c>
      <c r="AJ1455" s="2">
        <f t="shared" si="1544"/>
        <v>0</v>
      </c>
      <c r="AK1455" s="2">
        <v>1361.46</v>
      </c>
      <c r="AL1455" s="2">
        <v>50.68</v>
      </c>
      <c r="AM1455" s="2">
        <v>43.58</v>
      </c>
      <c r="AN1455" s="2">
        <v>0</v>
      </c>
      <c r="AO1455" s="2">
        <v>1267.2</v>
      </c>
      <c r="AP1455" s="2">
        <v>0</v>
      </c>
      <c r="AQ1455" s="2">
        <v>96</v>
      </c>
      <c r="AR1455" s="2">
        <v>0</v>
      </c>
      <c r="AS1455" s="2">
        <v>0</v>
      </c>
      <c r="AT1455" s="2">
        <v>84</v>
      </c>
      <c r="AU1455" s="2">
        <v>53</v>
      </c>
      <c r="AV1455" s="2">
        <v>1.087</v>
      </c>
      <c r="AW1455" s="2">
        <v>1</v>
      </c>
      <c r="AX1455" s="2"/>
      <c r="AY1455" s="2"/>
      <c r="AZ1455" s="2">
        <v>1</v>
      </c>
      <c r="BA1455" s="2">
        <v>1</v>
      </c>
      <c r="BB1455" s="2">
        <v>1</v>
      </c>
      <c r="BC1455" s="2">
        <v>1</v>
      </c>
      <c r="BD1455" s="2" t="s">
        <v>3</v>
      </c>
      <c r="BE1455" s="2" t="s">
        <v>3</v>
      </c>
      <c r="BF1455" s="2" t="s">
        <v>3</v>
      </c>
      <c r="BG1455" s="2" t="s">
        <v>3</v>
      </c>
      <c r="BH1455" s="2">
        <v>0</v>
      </c>
      <c r="BI1455" s="2">
        <v>1</v>
      </c>
      <c r="BJ1455" s="2" t="s">
        <v>705</v>
      </c>
      <c r="BK1455" s="2"/>
      <c r="BL1455" s="2"/>
      <c r="BM1455" s="2">
        <v>13</v>
      </c>
      <c r="BN1455" s="2">
        <v>0</v>
      </c>
      <c r="BO1455" s="2" t="s">
        <v>703</v>
      </c>
      <c r="BP1455" s="2">
        <v>1</v>
      </c>
      <c r="BQ1455" s="2">
        <v>30</v>
      </c>
      <c r="BR1455" s="2">
        <v>0</v>
      </c>
      <c r="BS1455" s="2">
        <v>1</v>
      </c>
      <c r="BT1455" s="2">
        <v>1</v>
      </c>
      <c r="BU1455" s="2">
        <v>1</v>
      </c>
      <c r="BV1455" s="2">
        <v>1</v>
      </c>
      <c r="BW1455" s="2">
        <v>1</v>
      </c>
      <c r="BX1455" s="2">
        <v>1</v>
      </c>
      <c r="BY1455" s="2" t="s">
        <v>3</v>
      </c>
      <c r="BZ1455" s="2">
        <v>84</v>
      </c>
      <c r="CA1455" s="2">
        <v>53</v>
      </c>
      <c r="CB1455" s="2" t="s">
        <v>3</v>
      </c>
      <c r="CC1455" s="2"/>
      <c r="CD1455" s="2"/>
      <c r="CE1455" s="2">
        <v>30</v>
      </c>
      <c r="CF1455" s="2">
        <v>0</v>
      </c>
      <c r="CG1455" s="2">
        <v>0</v>
      </c>
      <c r="CH1455" s="2"/>
      <c r="CI1455" s="2"/>
      <c r="CJ1455" s="2"/>
      <c r="CK1455" s="2"/>
      <c r="CL1455" s="2"/>
      <c r="CM1455" s="2">
        <v>0</v>
      </c>
      <c r="CN1455" s="2" t="s">
        <v>3</v>
      </c>
      <c r="CO1455" s="2">
        <v>0</v>
      </c>
      <c r="CP1455" s="2">
        <f t="shared" si="1545"/>
        <v>382.06</v>
      </c>
      <c r="CQ1455" s="2">
        <f t="shared" si="1546"/>
        <v>50.68</v>
      </c>
      <c r="CR1455" s="2">
        <f>(ROUND((ROUND(((((ET1455*1.25)*1.1))*AV1455*1),2)*BB1455),2)+ROUND((ROUND(((AE1455-(((EU1455*1.25)*1.1)))*AV1455*1),2)*BS1455),2))</f>
        <v>65.14</v>
      </c>
      <c r="CS1455" s="2">
        <f t="shared" si="1547"/>
        <v>0</v>
      </c>
      <c r="CT1455" s="2">
        <f t="shared" si="1548"/>
        <v>1742.47</v>
      </c>
      <c r="CU1455" s="2">
        <f t="shared" si="1549"/>
        <v>0</v>
      </c>
      <c r="CV1455" s="2">
        <f t="shared" si="1550"/>
        <v>132.00528</v>
      </c>
      <c r="CW1455" s="2">
        <f t="shared" si="1551"/>
        <v>0</v>
      </c>
      <c r="CX1455" s="2">
        <f t="shared" si="1552"/>
        <v>0</v>
      </c>
      <c r="CY1455" s="2">
        <f t="shared" si="1553"/>
        <v>300.93</v>
      </c>
      <c r="CZ1455" s="2">
        <f t="shared" si="1554"/>
        <v>189.8725</v>
      </c>
      <c r="DA1455" s="2"/>
      <c r="DB1455" s="2"/>
      <c r="DC1455" s="2" t="s">
        <v>3</v>
      </c>
      <c r="DD1455" s="2" t="s">
        <v>3</v>
      </c>
      <c r="DE1455" s="2" t="s">
        <v>48</v>
      </c>
      <c r="DF1455" s="2" t="s">
        <v>48</v>
      </c>
      <c r="DG1455" s="2" t="s">
        <v>49</v>
      </c>
      <c r="DH1455" s="2" t="s">
        <v>3</v>
      </c>
      <c r="DI1455" s="2" t="s">
        <v>49</v>
      </c>
      <c r="DJ1455" s="2" t="s">
        <v>48</v>
      </c>
      <c r="DK1455" s="2" t="s">
        <v>3</v>
      </c>
      <c r="DL1455" s="2" t="s">
        <v>3</v>
      </c>
      <c r="DM1455" s="2" t="s">
        <v>3</v>
      </c>
      <c r="DN1455" s="2">
        <v>0</v>
      </c>
      <c r="DO1455" s="2">
        <v>0</v>
      </c>
      <c r="DP1455" s="2">
        <v>1</v>
      </c>
      <c r="DQ1455" s="2">
        <v>1</v>
      </c>
      <c r="DR1455" s="2"/>
      <c r="DS1455" s="2"/>
      <c r="DT1455" s="2"/>
      <c r="DU1455" s="2">
        <v>1013</v>
      </c>
      <c r="DV1455" s="2" t="s">
        <v>22</v>
      </c>
      <c r="DW1455" s="2" t="s">
        <v>22</v>
      </c>
      <c r="DX1455" s="2">
        <v>1</v>
      </c>
      <c r="DY1455" s="2"/>
      <c r="DZ1455" s="2" t="s">
        <v>3</v>
      </c>
      <c r="EA1455" s="2" t="s">
        <v>3</v>
      </c>
      <c r="EB1455" s="2" t="s">
        <v>3</v>
      </c>
      <c r="EC1455" s="2" t="s">
        <v>3</v>
      </c>
      <c r="ED1455" s="2"/>
      <c r="EE1455" s="2">
        <v>55586449</v>
      </c>
      <c r="EF1455" s="2">
        <v>30</v>
      </c>
      <c r="EG1455" s="2" t="s">
        <v>117</v>
      </c>
      <c r="EH1455" s="2">
        <v>0</v>
      </c>
      <c r="EI1455" s="2" t="s">
        <v>3</v>
      </c>
      <c r="EJ1455" s="2">
        <v>1</v>
      </c>
      <c r="EK1455" s="2">
        <v>13</v>
      </c>
      <c r="EL1455" s="2" t="s">
        <v>118</v>
      </c>
      <c r="EM1455" s="2" t="s">
        <v>119</v>
      </c>
      <c r="EN1455" s="2"/>
      <c r="EO1455" s="2" t="s">
        <v>52</v>
      </c>
      <c r="EP1455" s="2"/>
      <c r="EQ1455" s="2">
        <v>0</v>
      </c>
      <c r="ER1455" s="2">
        <v>1361.46</v>
      </c>
      <c r="ES1455" s="2">
        <v>50.68</v>
      </c>
      <c r="ET1455" s="2">
        <v>43.58</v>
      </c>
      <c r="EU1455" s="2">
        <v>0</v>
      </c>
      <c r="EV1455" s="2">
        <v>1267.2</v>
      </c>
      <c r="EW1455" s="2">
        <v>96</v>
      </c>
      <c r="EX1455" s="2">
        <v>0</v>
      </c>
      <c r="EY1455" s="2">
        <v>0</v>
      </c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>
        <v>0</v>
      </c>
      <c r="FR1455" s="2">
        <v>0</v>
      </c>
      <c r="FS1455" s="2">
        <v>0</v>
      </c>
      <c r="FT1455" s="2"/>
      <c r="FU1455" s="2"/>
      <c r="FV1455" s="2"/>
      <c r="FW1455" s="2"/>
      <c r="FX1455" s="2">
        <v>84</v>
      </c>
      <c r="FY1455" s="2">
        <v>53</v>
      </c>
      <c r="FZ1455" s="2"/>
      <c r="GA1455" s="2" t="s">
        <v>3</v>
      </c>
      <c r="GB1455" s="2"/>
      <c r="GC1455" s="2"/>
      <c r="GD1455" s="2">
        <v>1</v>
      </c>
      <c r="GE1455" s="2"/>
      <c r="GF1455" s="2">
        <v>606957285</v>
      </c>
      <c r="GG1455" s="2">
        <v>2</v>
      </c>
      <c r="GH1455" s="2">
        <v>1</v>
      </c>
      <c r="GI1455" s="2">
        <v>2</v>
      </c>
      <c r="GJ1455" s="2">
        <v>0</v>
      </c>
      <c r="GK1455" s="2">
        <v>0</v>
      </c>
      <c r="GL1455" s="2">
        <f t="shared" si="1555"/>
        <v>0</v>
      </c>
      <c r="GM1455" s="2">
        <f t="shared" si="1556"/>
        <v>872.86</v>
      </c>
      <c r="GN1455" s="2">
        <f t="shared" si="1557"/>
        <v>872.86</v>
      </c>
      <c r="GO1455" s="2">
        <f t="shared" si="1558"/>
        <v>0</v>
      </c>
      <c r="GP1455" s="2">
        <f t="shared" si="1559"/>
        <v>0</v>
      </c>
      <c r="GQ1455" s="2"/>
      <c r="GR1455" s="2">
        <v>0</v>
      </c>
      <c r="GS1455" s="2">
        <v>3</v>
      </c>
      <c r="GT1455" s="2">
        <v>0</v>
      </c>
      <c r="GU1455" s="2" t="s">
        <v>3</v>
      </c>
      <c r="GV1455" s="2">
        <f t="shared" si="1560"/>
        <v>0</v>
      </c>
      <c r="GW1455" s="2">
        <v>1</v>
      </c>
      <c r="GX1455" s="2">
        <f t="shared" si="1561"/>
        <v>0</v>
      </c>
      <c r="GY1455" s="2"/>
      <c r="GZ1455" s="2"/>
      <c r="HA1455" s="2">
        <v>0</v>
      </c>
      <c r="HB1455" s="2">
        <v>0</v>
      </c>
      <c r="HC1455" s="2">
        <f t="shared" si="1562"/>
        <v>0</v>
      </c>
      <c r="HD1455" s="2"/>
      <c r="HE1455" s="2" t="s">
        <v>3</v>
      </c>
      <c r="HF1455" s="2" t="s">
        <v>3</v>
      </c>
      <c r="HG1455" s="2"/>
      <c r="HH1455" s="2"/>
      <c r="HI1455" s="2"/>
      <c r="HJ1455" s="2"/>
      <c r="HK1455" s="2"/>
      <c r="HL1455" s="2"/>
      <c r="HM1455" s="2" t="s">
        <v>3</v>
      </c>
      <c r="HN1455" s="2" t="s">
        <v>3</v>
      </c>
      <c r="HO1455" s="2" t="s">
        <v>3</v>
      </c>
      <c r="HP1455" s="2" t="s">
        <v>3</v>
      </c>
      <c r="HQ1455" s="2" t="s">
        <v>3</v>
      </c>
      <c r="HR1455" s="2"/>
      <c r="HS1455" s="2">
        <v>0</v>
      </c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>
        <v>0</v>
      </c>
      <c r="IL1455" s="2"/>
      <c r="IM1455" s="2"/>
      <c r="IN1455" s="2"/>
      <c r="IO1455" s="2"/>
      <c r="IP1455" s="2"/>
      <c r="IQ1455" s="2"/>
      <c r="IR1455" s="2"/>
      <c r="IS1455" s="2"/>
      <c r="IT1455" s="2"/>
      <c r="IU1455" s="2"/>
    </row>
    <row r="1456" spans="1:255" x14ac:dyDescent="0.25">
      <c r="A1456">
        <v>17</v>
      </c>
      <c r="B1456">
        <v>1</v>
      </c>
      <c r="C1456">
        <f>ROW(SmtRes!A1634)</f>
        <v>1634</v>
      </c>
      <c r="D1456">
        <f>ROW(EtalonRes!A1572)</f>
        <v>1572</v>
      </c>
      <c r="E1456" t="s">
        <v>702</v>
      </c>
      <c r="F1456" t="s">
        <v>703</v>
      </c>
      <c r="G1456" t="s">
        <v>704</v>
      </c>
      <c r="H1456" t="s">
        <v>22</v>
      </c>
      <c r="I1456">
        <f>ROUND(205.6/1000,9)</f>
        <v>0.2056</v>
      </c>
      <c r="J1456">
        <v>0</v>
      </c>
      <c r="K1456">
        <f>ROUND(205.6/1000,9)</f>
        <v>0.2056</v>
      </c>
      <c r="O1456">
        <f t="shared" si="1531"/>
        <v>17367.599999999999</v>
      </c>
      <c r="P1456">
        <f t="shared" si="1532"/>
        <v>114.1</v>
      </c>
      <c r="Q1456">
        <f>(ROUND((ROUND(((((ET1456*1.25)*1.1))*AV1456*I1456),2)*BB1456),2)+ROUND((ROUND(((AE1456-(((EU1456*1.25)*1.1)))*AV1456*I1456),2)*BS1456),2))</f>
        <v>121.98</v>
      </c>
      <c r="R1456">
        <f t="shared" si="1533"/>
        <v>0</v>
      </c>
      <c r="S1456">
        <f t="shared" si="1534"/>
        <v>17131.52</v>
      </c>
      <c r="T1456">
        <f t="shared" si="1535"/>
        <v>0</v>
      </c>
      <c r="U1456">
        <f t="shared" si="1536"/>
        <v>27.140285567999999</v>
      </c>
      <c r="V1456">
        <f t="shared" si="1537"/>
        <v>0</v>
      </c>
      <c r="W1456">
        <f t="shared" si="1538"/>
        <v>0</v>
      </c>
      <c r="X1456">
        <f t="shared" si="1539"/>
        <v>14390.48</v>
      </c>
      <c r="Y1456">
        <f t="shared" si="1540"/>
        <v>9079.7099999999991</v>
      </c>
      <c r="AA1456">
        <v>56481267</v>
      </c>
      <c r="AB1456">
        <f t="shared" si="1541"/>
        <v>1713.6105</v>
      </c>
      <c r="AC1456">
        <f t="shared" si="1542"/>
        <v>50.68</v>
      </c>
      <c r="AD1456">
        <f>ROUND((((((ET1456*1.25)*1.1))-(((EU1456*1.25)*1.1)))+AE1456),6)</f>
        <v>59.922499999999999</v>
      </c>
      <c r="AE1456">
        <f>ROUND((((EU1456*1.25)*1.1)),6)</f>
        <v>0</v>
      </c>
      <c r="AF1456">
        <f>ROUND((((EV1456*1.15)*1.1)),6)</f>
        <v>1603.008</v>
      </c>
      <c r="AG1456">
        <f t="shared" si="1543"/>
        <v>0</v>
      </c>
      <c r="AH1456">
        <f>(((EW1456*1.15)*1.1))</f>
        <v>121.44</v>
      </c>
      <c r="AI1456">
        <f>(((EX1456*1.25)*1.1))</f>
        <v>0</v>
      </c>
      <c r="AJ1456">
        <f t="shared" si="1544"/>
        <v>0</v>
      </c>
      <c r="AK1456">
        <v>1361.46</v>
      </c>
      <c r="AL1456">
        <v>50.68</v>
      </c>
      <c r="AM1456">
        <v>43.58</v>
      </c>
      <c r="AN1456">
        <v>0</v>
      </c>
      <c r="AO1456">
        <v>1267.2</v>
      </c>
      <c r="AP1456">
        <v>0</v>
      </c>
      <c r="AQ1456">
        <v>96</v>
      </c>
      <c r="AR1456">
        <v>0</v>
      </c>
      <c r="AS1456">
        <v>0</v>
      </c>
      <c r="AT1456">
        <v>84</v>
      </c>
      <c r="AU1456">
        <v>53</v>
      </c>
      <c r="AV1456">
        <v>1.087</v>
      </c>
      <c r="AW1456">
        <v>1</v>
      </c>
      <c r="AZ1456">
        <v>1</v>
      </c>
      <c r="BA1456">
        <v>47.82</v>
      </c>
      <c r="BB1456">
        <v>9.11</v>
      </c>
      <c r="BC1456">
        <v>10.95</v>
      </c>
      <c r="BD1456" t="s">
        <v>3</v>
      </c>
      <c r="BE1456" t="s">
        <v>3</v>
      </c>
      <c r="BF1456" t="s">
        <v>3</v>
      </c>
      <c r="BG1456" t="s">
        <v>3</v>
      </c>
      <c r="BH1456">
        <v>0</v>
      </c>
      <c r="BI1456">
        <v>1</v>
      </c>
      <c r="BJ1456" t="s">
        <v>705</v>
      </c>
      <c r="BM1456">
        <v>13</v>
      </c>
      <c r="BN1456">
        <v>0</v>
      </c>
      <c r="BO1456" t="s">
        <v>703</v>
      </c>
      <c r="BP1456">
        <v>1</v>
      </c>
      <c r="BQ1456">
        <v>30</v>
      </c>
      <c r="BR1456">
        <v>0</v>
      </c>
      <c r="BS1456">
        <v>47.82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 t="s">
        <v>3</v>
      </c>
      <c r="BZ1456">
        <v>84</v>
      </c>
      <c r="CA1456">
        <v>53</v>
      </c>
      <c r="CB1456" t="s">
        <v>3</v>
      </c>
      <c r="CE1456">
        <v>30</v>
      </c>
      <c r="CF1456">
        <v>0</v>
      </c>
      <c r="CG1456">
        <v>0</v>
      </c>
      <c r="CM1456">
        <v>0</v>
      </c>
      <c r="CN1456" t="s">
        <v>3</v>
      </c>
      <c r="CO1456">
        <v>0</v>
      </c>
      <c r="CP1456">
        <f t="shared" si="1545"/>
        <v>17367.600000000002</v>
      </c>
      <c r="CQ1456">
        <f t="shared" si="1546"/>
        <v>554.95000000000005</v>
      </c>
      <c r="CR1456">
        <f>(ROUND((ROUND(((((ET1456*1.25)*1.1))*AV1456*1),2)*BB1456),2)+ROUND((ROUND(((AE1456-(((EU1456*1.25)*1.1)))*AV1456*1),2)*BS1456),2))</f>
        <v>593.42999999999995</v>
      </c>
      <c r="CS1456">
        <f t="shared" si="1547"/>
        <v>0</v>
      </c>
      <c r="CT1456">
        <f t="shared" si="1548"/>
        <v>83324.92</v>
      </c>
      <c r="CU1456">
        <f t="shared" si="1549"/>
        <v>0</v>
      </c>
      <c r="CV1456">
        <f t="shared" si="1550"/>
        <v>132.00528</v>
      </c>
      <c r="CW1456">
        <f t="shared" si="1551"/>
        <v>0</v>
      </c>
      <c r="CX1456">
        <f t="shared" si="1552"/>
        <v>0</v>
      </c>
      <c r="CY1456">
        <f t="shared" si="1553"/>
        <v>14390.476799999999</v>
      </c>
      <c r="CZ1456">
        <f t="shared" si="1554"/>
        <v>9079.7056000000011</v>
      </c>
      <c r="DC1456" t="s">
        <v>3</v>
      </c>
      <c r="DD1456" t="s">
        <v>3</v>
      </c>
      <c r="DE1456" t="s">
        <v>48</v>
      </c>
      <c r="DF1456" t="s">
        <v>48</v>
      </c>
      <c r="DG1456" t="s">
        <v>49</v>
      </c>
      <c r="DH1456" t="s">
        <v>3</v>
      </c>
      <c r="DI1456" t="s">
        <v>49</v>
      </c>
      <c r="DJ1456" t="s">
        <v>48</v>
      </c>
      <c r="DK1456" t="s">
        <v>3</v>
      </c>
      <c r="DL1456" t="s">
        <v>3</v>
      </c>
      <c r="DM1456" t="s">
        <v>3</v>
      </c>
      <c r="DN1456">
        <v>0</v>
      </c>
      <c r="DO1456">
        <v>0</v>
      </c>
      <c r="DP1456">
        <v>1</v>
      </c>
      <c r="DQ1456">
        <v>1</v>
      </c>
      <c r="DU1456">
        <v>1013</v>
      </c>
      <c r="DV1456" t="s">
        <v>22</v>
      </c>
      <c r="DW1456" t="s">
        <v>22</v>
      </c>
      <c r="DX1456">
        <v>1</v>
      </c>
      <c r="DZ1456" t="s">
        <v>3</v>
      </c>
      <c r="EA1456" t="s">
        <v>3</v>
      </c>
      <c r="EB1456" t="s">
        <v>3</v>
      </c>
      <c r="EC1456" t="s">
        <v>3</v>
      </c>
      <c r="EE1456">
        <v>55586449</v>
      </c>
      <c r="EF1456">
        <v>30</v>
      </c>
      <c r="EG1456" t="s">
        <v>117</v>
      </c>
      <c r="EH1456">
        <v>0</v>
      </c>
      <c r="EI1456" t="s">
        <v>3</v>
      </c>
      <c r="EJ1456">
        <v>1</v>
      </c>
      <c r="EK1456">
        <v>13</v>
      </c>
      <c r="EL1456" t="s">
        <v>118</v>
      </c>
      <c r="EM1456" t="s">
        <v>119</v>
      </c>
      <c r="EO1456" t="s">
        <v>52</v>
      </c>
      <c r="EQ1456">
        <v>0</v>
      </c>
      <c r="ER1456">
        <v>1361.46</v>
      </c>
      <c r="ES1456">
        <v>50.68</v>
      </c>
      <c r="ET1456">
        <v>43.58</v>
      </c>
      <c r="EU1456">
        <v>0</v>
      </c>
      <c r="EV1456">
        <v>1267.2</v>
      </c>
      <c r="EW1456">
        <v>96</v>
      </c>
      <c r="EX1456">
        <v>0</v>
      </c>
      <c r="EY1456">
        <v>0</v>
      </c>
      <c r="FQ1456">
        <v>0</v>
      </c>
      <c r="FR1456">
        <v>0</v>
      </c>
      <c r="FS1456">
        <v>0</v>
      </c>
      <c r="FX1456">
        <v>84</v>
      </c>
      <c r="FY1456">
        <v>53</v>
      </c>
      <c r="GA1456" t="s">
        <v>3</v>
      </c>
      <c r="GD1456">
        <v>1</v>
      </c>
      <c r="GF1456">
        <v>606957285</v>
      </c>
      <c r="GG1456">
        <v>2</v>
      </c>
      <c r="GH1456">
        <v>1</v>
      </c>
      <c r="GI1456">
        <v>2</v>
      </c>
      <c r="GJ1456">
        <v>0</v>
      </c>
      <c r="GK1456">
        <v>0</v>
      </c>
      <c r="GL1456">
        <f t="shared" si="1555"/>
        <v>0</v>
      </c>
      <c r="GM1456">
        <f t="shared" si="1556"/>
        <v>40837.79</v>
      </c>
      <c r="GN1456">
        <f t="shared" si="1557"/>
        <v>40837.79</v>
      </c>
      <c r="GO1456">
        <f t="shared" si="1558"/>
        <v>0</v>
      </c>
      <c r="GP1456">
        <f t="shared" si="1559"/>
        <v>0</v>
      </c>
      <c r="GR1456">
        <v>0</v>
      </c>
      <c r="GS1456">
        <v>3</v>
      </c>
      <c r="GT1456">
        <v>0</v>
      </c>
      <c r="GU1456" t="s">
        <v>3</v>
      </c>
      <c r="GV1456">
        <f t="shared" si="1560"/>
        <v>0</v>
      </c>
      <c r="GW1456">
        <v>1</v>
      </c>
      <c r="GX1456">
        <f t="shared" si="1561"/>
        <v>0</v>
      </c>
      <c r="HA1456">
        <v>0</v>
      </c>
      <c r="HB1456">
        <v>0</v>
      </c>
      <c r="HC1456">
        <f t="shared" si="1562"/>
        <v>0</v>
      </c>
      <c r="HE1456" t="s">
        <v>3</v>
      </c>
      <c r="HF1456" t="s">
        <v>3</v>
      </c>
      <c r="HM1456" t="s">
        <v>3</v>
      </c>
      <c r="HN1456" t="s">
        <v>3</v>
      </c>
      <c r="HO1456" t="s">
        <v>3</v>
      </c>
      <c r="HP1456" t="s">
        <v>3</v>
      </c>
      <c r="HQ1456" t="s">
        <v>3</v>
      </c>
      <c r="HS1456">
        <v>0</v>
      </c>
      <c r="IK1456">
        <v>0</v>
      </c>
    </row>
    <row r="1457" spans="1:255" x14ac:dyDescent="0.25">
      <c r="A1457" s="2">
        <v>18</v>
      </c>
      <c r="B1457" s="2">
        <v>1</v>
      </c>
      <c r="C1457" s="2">
        <v>1625</v>
      </c>
      <c r="D1457" s="2"/>
      <c r="E1457" s="2" t="s">
        <v>706</v>
      </c>
      <c r="F1457" s="2" t="s">
        <v>141</v>
      </c>
      <c r="G1457" s="2" t="s">
        <v>142</v>
      </c>
      <c r="H1457" s="2" t="s">
        <v>32</v>
      </c>
      <c r="I1457" s="2">
        <f>I1455*J1457</f>
        <v>0.2056</v>
      </c>
      <c r="J1457" s="2">
        <v>1</v>
      </c>
      <c r="K1457" s="2">
        <v>1</v>
      </c>
      <c r="L1457" s="2"/>
      <c r="M1457" s="2"/>
      <c r="N1457" s="2"/>
      <c r="O1457" s="2">
        <f t="shared" si="1531"/>
        <v>2054.23</v>
      </c>
      <c r="P1457" s="2">
        <f t="shared" si="1532"/>
        <v>2054.23</v>
      </c>
      <c r="Q1457" s="2">
        <f>(ROUND((ROUND(((ET1457)*AV1457*I1457),2)*BB1457),2)+ROUND((ROUND(((AE1457-(EU1457))*AV1457*I1457),2)*BS1457),2))</f>
        <v>0</v>
      </c>
      <c r="R1457" s="2">
        <f t="shared" si="1533"/>
        <v>0</v>
      </c>
      <c r="S1457" s="2">
        <f t="shared" si="1534"/>
        <v>0</v>
      </c>
      <c r="T1457" s="2">
        <f t="shared" si="1535"/>
        <v>0</v>
      </c>
      <c r="U1457" s="2">
        <f t="shared" si="1536"/>
        <v>0</v>
      </c>
      <c r="V1457" s="2">
        <f t="shared" si="1537"/>
        <v>0</v>
      </c>
      <c r="W1457" s="2">
        <f t="shared" si="1538"/>
        <v>0</v>
      </c>
      <c r="X1457" s="2">
        <f t="shared" si="1539"/>
        <v>0</v>
      </c>
      <c r="Y1457" s="2">
        <f t="shared" si="1540"/>
        <v>0</v>
      </c>
      <c r="Z1457" s="2"/>
      <c r="AA1457" s="2">
        <v>56481265</v>
      </c>
      <c r="AB1457" s="2">
        <f t="shared" si="1541"/>
        <v>9991.39</v>
      </c>
      <c r="AC1457" s="2">
        <f t="shared" si="1542"/>
        <v>9991.39</v>
      </c>
      <c r="AD1457" s="2">
        <f>ROUND((((ET1457)-(EU1457))+AE1457),6)</f>
        <v>0</v>
      </c>
      <c r="AE1457" s="2">
        <f>ROUND((EU1457),6)</f>
        <v>0</v>
      </c>
      <c r="AF1457" s="2">
        <f>ROUND((EV1457),6)</f>
        <v>0</v>
      </c>
      <c r="AG1457" s="2">
        <f t="shared" si="1543"/>
        <v>0</v>
      </c>
      <c r="AH1457" s="2">
        <f>(EW1457)</f>
        <v>0</v>
      </c>
      <c r="AI1457" s="2">
        <f>(EX1457)</f>
        <v>0</v>
      </c>
      <c r="AJ1457" s="2">
        <f t="shared" si="1544"/>
        <v>0</v>
      </c>
      <c r="AK1457" s="2">
        <v>9991.39</v>
      </c>
      <c r="AL1457" s="2">
        <v>9991.39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84</v>
      </c>
      <c r="AU1457" s="2">
        <v>53</v>
      </c>
      <c r="AV1457" s="2">
        <v>1</v>
      </c>
      <c r="AW1457" s="2">
        <v>1</v>
      </c>
      <c r="AX1457" s="2"/>
      <c r="AY1457" s="2"/>
      <c r="AZ1457" s="2">
        <v>1</v>
      </c>
      <c r="BA1457" s="2">
        <v>1</v>
      </c>
      <c r="BB1457" s="2">
        <v>1</v>
      </c>
      <c r="BC1457" s="2">
        <v>1</v>
      </c>
      <c r="BD1457" s="2" t="s">
        <v>3</v>
      </c>
      <c r="BE1457" s="2" t="s">
        <v>3</v>
      </c>
      <c r="BF1457" s="2" t="s">
        <v>3</v>
      </c>
      <c r="BG1457" s="2" t="s">
        <v>3</v>
      </c>
      <c r="BH1457" s="2">
        <v>3</v>
      </c>
      <c r="BI1457" s="2">
        <v>1</v>
      </c>
      <c r="BJ1457" s="2" t="s">
        <v>143</v>
      </c>
      <c r="BK1457" s="2"/>
      <c r="BL1457" s="2"/>
      <c r="BM1457" s="2">
        <v>13</v>
      </c>
      <c r="BN1457" s="2">
        <v>0</v>
      </c>
      <c r="BO1457" s="2" t="s">
        <v>3</v>
      </c>
      <c r="BP1457" s="2">
        <v>0</v>
      </c>
      <c r="BQ1457" s="2">
        <v>30</v>
      </c>
      <c r="BR1457" s="2">
        <v>0</v>
      </c>
      <c r="BS1457" s="2">
        <v>1</v>
      </c>
      <c r="BT1457" s="2">
        <v>1</v>
      </c>
      <c r="BU1457" s="2">
        <v>1</v>
      </c>
      <c r="BV1457" s="2">
        <v>1</v>
      </c>
      <c r="BW1457" s="2">
        <v>1</v>
      </c>
      <c r="BX1457" s="2">
        <v>1</v>
      </c>
      <c r="BY1457" s="2" t="s">
        <v>3</v>
      </c>
      <c r="BZ1457" s="2">
        <v>84</v>
      </c>
      <c r="CA1457" s="2">
        <v>53</v>
      </c>
      <c r="CB1457" s="2" t="s">
        <v>3</v>
      </c>
      <c r="CC1457" s="2"/>
      <c r="CD1457" s="2"/>
      <c r="CE1457" s="2">
        <v>30</v>
      </c>
      <c r="CF1457" s="2">
        <v>0</v>
      </c>
      <c r="CG1457" s="2">
        <v>0</v>
      </c>
      <c r="CH1457" s="2"/>
      <c r="CI1457" s="2"/>
      <c r="CJ1457" s="2"/>
      <c r="CK1457" s="2"/>
      <c r="CL1457" s="2"/>
      <c r="CM1457" s="2">
        <v>0</v>
      </c>
      <c r="CN1457" s="2" t="s">
        <v>3</v>
      </c>
      <c r="CO1457" s="2">
        <v>0</v>
      </c>
      <c r="CP1457" s="2">
        <f t="shared" si="1545"/>
        <v>2054.23</v>
      </c>
      <c r="CQ1457" s="2">
        <f t="shared" si="1546"/>
        <v>9991.39</v>
      </c>
      <c r="CR1457" s="2">
        <f>(ROUND((ROUND(((ET1457)*AV1457*1),2)*BB1457),2)+ROUND((ROUND(((AE1457-(EU1457))*AV1457*1),2)*BS1457),2))</f>
        <v>0</v>
      </c>
      <c r="CS1457" s="2">
        <f t="shared" si="1547"/>
        <v>0</v>
      </c>
      <c r="CT1457" s="2">
        <f t="shared" si="1548"/>
        <v>0</v>
      </c>
      <c r="CU1457" s="2">
        <f t="shared" si="1549"/>
        <v>0</v>
      </c>
      <c r="CV1457" s="2">
        <f t="shared" si="1550"/>
        <v>0</v>
      </c>
      <c r="CW1457" s="2">
        <f t="shared" si="1551"/>
        <v>0</v>
      </c>
      <c r="CX1457" s="2">
        <f t="shared" si="1552"/>
        <v>0</v>
      </c>
      <c r="CY1457" s="2">
        <f t="shared" si="1553"/>
        <v>0</v>
      </c>
      <c r="CZ1457" s="2">
        <f t="shared" si="1554"/>
        <v>0</v>
      </c>
      <c r="DA1457" s="2"/>
      <c r="DB1457" s="2"/>
      <c r="DC1457" s="2" t="s">
        <v>3</v>
      </c>
      <c r="DD1457" s="2" t="s">
        <v>3</v>
      </c>
      <c r="DE1457" s="2" t="s">
        <v>3</v>
      </c>
      <c r="DF1457" s="2" t="s">
        <v>3</v>
      </c>
      <c r="DG1457" s="2" t="s">
        <v>3</v>
      </c>
      <c r="DH1457" s="2" t="s">
        <v>3</v>
      </c>
      <c r="DI1457" s="2" t="s">
        <v>3</v>
      </c>
      <c r="DJ1457" s="2" t="s">
        <v>3</v>
      </c>
      <c r="DK1457" s="2" t="s">
        <v>3</v>
      </c>
      <c r="DL1457" s="2" t="s">
        <v>3</v>
      </c>
      <c r="DM1457" s="2" t="s">
        <v>3</v>
      </c>
      <c r="DN1457" s="2">
        <v>0</v>
      </c>
      <c r="DO1457" s="2">
        <v>0</v>
      </c>
      <c r="DP1457" s="2">
        <v>1</v>
      </c>
      <c r="DQ1457" s="2">
        <v>1</v>
      </c>
      <c r="DR1457" s="2"/>
      <c r="DS1457" s="2"/>
      <c r="DT1457" s="2"/>
      <c r="DU1457" s="2">
        <v>1009</v>
      </c>
      <c r="DV1457" s="2" t="s">
        <v>32</v>
      </c>
      <c r="DW1457" s="2" t="s">
        <v>32</v>
      </c>
      <c r="DX1457" s="2">
        <v>1000</v>
      </c>
      <c r="DY1457" s="2"/>
      <c r="DZ1457" s="2" t="s">
        <v>3</v>
      </c>
      <c r="EA1457" s="2" t="s">
        <v>3</v>
      </c>
      <c r="EB1457" s="2" t="s">
        <v>3</v>
      </c>
      <c r="EC1457" s="2" t="s">
        <v>3</v>
      </c>
      <c r="ED1457" s="2"/>
      <c r="EE1457" s="2">
        <v>55586449</v>
      </c>
      <c r="EF1457" s="2">
        <v>30</v>
      </c>
      <c r="EG1457" s="2" t="s">
        <v>117</v>
      </c>
      <c r="EH1457" s="2">
        <v>0</v>
      </c>
      <c r="EI1457" s="2" t="s">
        <v>3</v>
      </c>
      <c r="EJ1457" s="2">
        <v>1</v>
      </c>
      <c r="EK1457" s="2">
        <v>13</v>
      </c>
      <c r="EL1457" s="2" t="s">
        <v>118</v>
      </c>
      <c r="EM1457" s="2" t="s">
        <v>119</v>
      </c>
      <c r="EN1457" s="2"/>
      <c r="EO1457" s="2" t="s">
        <v>3</v>
      </c>
      <c r="EP1457" s="2"/>
      <c r="EQ1457" s="2">
        <v>0</v>
      </c>
      <c r="ER1457" s="2">
        <v>9991.39</v>
      </c>
      <c r="ES1457" s="2">
        <v>9991.39</v>
      </c>
      <c r="ET1457" s="2">
        <v>0</v>
      </c>
      <c r="EU1457" s="2">
        <v>0</v>
      </c>
      <c r="EV1457" s="2">
        <v>0</v>
      </c>
      <c r="EW1457" s="2">
        <v>0</v>
      </c>
      <c r="EX1457" s="2">
        <v>0</v>
      </c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>
        <v>0</v>
      </c>
      <c r="FR1457" s="2">
        <v>0</v>
      </c>
      <c r="FS1457" s="2">
        <v>0</v>
      </c>
      <c r="FT1457" s="2"/>
      <c r="FU1457" s="2"/>
      <c r="FV1457" s="2"/>
      <c r="FW1457" s="2"/>
      <c r="FX1457" s="2">
        <v>84</v>
      </c>
      <c r="FY1457" s="2">
        <v>53</v>
      </c>
      <c r="FZ1457" s="2"/>
      <c r="GA1457" s="2" t="s">
        <v>3</v>
      </c>
      <c r="GB1457" s="2"/>
      <c r="GC1457" s="2"/>
      <c r="GD1457" s="2">
        <v>1</v>
      </c>
      <c r="GE1457" s="2"/>
      <c r="GF1457" s="2">
        <v>-1435323001</v>
      </c>
      <c r="GG1457" s="2">
        <v>2</v>
      </c>
      <c r="GH1457" s="2">
        <v>1</v>
      </c>
      <c r="GI1457" s="2">
        <v>-2</v>
      </c>
      <c r="GJ1457" s="2">
        <v>0</v>
      </c>
      <c r="GK1457" s="2">
        <v>0</v>
      </c>
      <c r="GL1457" s="2">
        <f t="shared" si="1555"/>
        <v>0</v>
      </c>
      <c r="GM1457" s="2">
        <f t="shared" si="1556"/>
        <v>2054.23</v>
      </c>
      <c r="GN1457" s="2">
        <f t="shared" si="1557"/>
        <v>2054.23</v>
      </c>
      <c r="GO1457" s="2">
        <f t="shared" si="1558"/>
        <v>0</v>
      </c>
      <c r="GP1457" s="2">
        <f t="shared" si="1559"/>
        <v>0</v>
      </c>
      <c r="GQ1457" s="2"/>
      <c r="GR1457" s="2">
        <v>0</v>
      </c>
      <c r="GS1457" s="2">
        <v>3</v>
      </c>
      <c r="GT1457" s="2">
        <v>0</v>
      </c>
      <c r="GU1457" s="2" t="s">
        <v>3</v>
      </c>
      <c r="GV1457" s="2">
        <f t="shared" si="1560"/>
        <v>0</v>
      </c>
      <c r="GW1457" s="2">
        <v>1</v>
      </c>
      <c r="GX1457" s="2">
        <f t="shared" si="1561"/>
        <v>0</v>
      </c>
      <c r="GY1457" s="2"/>
      <c r="GZ1457" s="2"/>
      <c r="HA1457" s="2">
        <v>0</v>
      </c>
      <c r="HB1457" s="2">
        <v>0</v>
      </c>
      <c r="HC1457" s="2">
        <f t="shared" si="1562"/>
        <v>0</v>
      </c>
      <c r="HD1457" s="2"/>
      <c r="HE1457" s="2" t="s">
        <v>3</v>
      </c>
      <c r="HF1457" s="2" t="s">
        <v>3</v>
      </c>
      <c r="HG1457" s="2"/>
      <c r="HH1457" s="2"/>
      <c r="HI1457" s="2"/>
      <c r="HJ1457" s="2"/>
      <c r="HK1457" s="2"/>
      <c r="HL1457" s="2"/>
      <c r="HM1457" s="2" t="s">
        <v>3</v>
      </c>
      <c r="HN1457" s="2" t="s">
        <v>3</v>
      </c>
      <c r="HO1457" s="2" t="s">
        <v>3</v>
      </c>
      <c r="HP1457" s="2" t="s">
        <v>3</v>
      </c>
      <c r="HQ1457" s="2" t="s">
        <v>3</v>
      </c>
      <c r="HR1457" s="2"/>
      <c r="HS1457" s="2">
        <v>0</v>
      </c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>
        <v>0</v>
      </c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</row>
    <row r="1458" spans="1:255" x14ac:dyDescent="0.25">
      <c r="A1458">
        <v>18</v>
      </c>
      <c r="B1458">
        <v>1</v>
      </c>
      <c r="C1458">
        <v>1632</v>
      </c>
      <c r="E1458" t="s">
        <v>706</v>
      </c>
      <c r="F1458" t="s">
        <v>141</v>
      </c>
      <c r="G1458" t="s">
        <v>142</v>
      </c>
      <c r="H1458" t="s">
        <v>32</v>
      </c>
      <c r="I1458">
        <f>I1456*J1458</f>
        <v>0.2056</v>
      </c>
      <c r="J1458">
        <v>1</v>
      </c>
      <c r="K1458">
        <v>1</v>
      </c>
      <c r="O1458">
        <f t="shared" si="1531"/>
        <v>10024.64</v>
      </c>
      <c r="P1458">
        <f t="shared" si="1532"/>
        <v>10024.64</v>
      </c>
      <c r="Q1458">
        <f>(ROUND((ROUND(((ET1458)*AV1458*I1458),2)*BB1458),2)+ROUND((ROUND(((AE1458-(EU1458))*AV1458*I1458),2)*BS1458),2))</f>
        <v>0</v>
      </c>
      <c r="R1458">
        <f t="shared" si="1533"/>
        <v>0</v>
      </c>
      <c r="S1458">
        <f t="shared" si="1534"/>
        <v>0</v>
      </c>
      <c r="T1458">
        <f t="shared" si="1535"/>
        <v>0</v>
      </c>
      <c r="U1458">
        <f t="shared" si="1536"/>
        <v>0</v>
      </c>
      <c r="V1458">
        <f t="shared" si="1537"/>
        <v>0</v>
      </c>
      <c r="W1458">
        <f t="shared" si="1538"/>
        <v>0</v>
      </c>
      <c r="X1458">
        <f t="shared" si="1539"/>
        <v>0</v>
      </c>
      <c r="Y1458">
        <f t="shared" si="1540"/>
        <v>0</v>
      </c>
      <c r="AA1458">
        <v>56481267</v>
      </c>
      <c r="AB1458">
        <f t="shared" si="1541"/>
        <v>9991.39</v>
      </c>
      <c r="AC1458">
        <f t="shared" si="1542"/>
        <v>9991.39</v>
      </c>
      <c r="AD1458">
        <f>ROUND((((ET1458)-(EU1458))+AE1458),6)</f>
        <v>0</v>
      </c>
      <c r="AE1458">
        <f>ROUND((EU1458),6)</f>
        <v>0</v>
      </c>
      <c r="AF1458">
        <f>ROUND((EV1458),6)</f>
        <v>0</v>
      </c>
      <c r="AG1458">
        <f t="shared" si="1543"/>
        <v>0</v>
      </c>
      <c r="AH1458">
        <f>(EW1458)</f>
        <v>0</v>
      </c>
      <c r="AI1458">
        <f>(EX1458)</f>
        <v>0</v>
      </c>
      <c r="AJ1458">
        <f t="shared" si="1544"/>
        <v>0</v>
      </c>
      <c r="AK1458">
        <v>9991.39</v>
      </c>
      <c r="AL1458">
        <v>9991.39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84</v>
      </c>
      <c r="AU1458">
        <v>53</v>
      </c>
      <c r="AV1458">
        <v>1</v>
      </c>
      <c r="AW1458">
        <v>1</v>
      </c>
      <c r="AZ1458">
        <v>1</v>
      </c>
      <c r="BA1458">
        <v>1</v>
      </c>
      <c r="BB1458">
        <v>1</v>
      </c>
      <c r="BC1458">
        <v>4.88</v>
      </c>
      <c r="BD1458" t="s">
        <v>3</v>
      </c>
      <c r="BE1458" t="s">
        <v>3</v>
      </c>
      <c r="BF1458" t="s">
        <v>3</v>
      </c>
      <c r="BG1458" t="s">
        <v>3</v>
      </c>
      <c r="BH1458">
        <v>3</v>
      </c>
      <c r="BI1458">
        <v>1</v>
      </c>
      <c r="BJ1458" t="s">
        <v>143</v>
      </c>
      <c r="BM1458">
        <v>13</v>
      </c>
      <c r="BN1458">
        <v>0</v>
      </c>
      <c r="BO1458" t="s">
        <v>141</v>
      </c>
      <c r="BP1458">
        <v>1</v>
      </c>
      <c r="BQ1458">
        <v>30</v>
      </c>
      <c r="BR1458">
        <v>0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 t="s">
        <v>3</v>
      </c>
      <c r="BZ1458">
        <v>84</v>
      </c>
      <c r="CA1458">
        <v>53</v>
      </c>
      <c r="CB1458" t="s">
        <v>3</v>
      </c>
      <c r="CE1458">
        <v>30</v>
      </c>
      <c r="CF1458">
        <v>0</v>
      </c>
      <c r="CG1458">
        <v>0</v>
      </c>
      <c r="CM1458">
        <v>0</v>
      </c>
      <c r="CN1458" t="s">
        <v>3</v>
      </c>
      <c r="CO1458">
        <v>0</v>
      </c>
      <c r="CP1458">
        <f t="shared" si="1545"/>
        <v>10024.64</v>
      </c>
      <c r="CQ1458">
        <f t="shared" si="1546"/>
        <v>48757.98</v>
      </c>
      <c r="CR1458">
        <f>(ROUND((ROUND(((ET1458)*AV1458*1),2)*BB1458),2)+ROUND((ROUND(((AE1458-(EU1458))*AV1458*1),2)*BS1458),2))</f>
        <v>0</v>
      </c>
      <c r="CS1458">
        <f t="shared" si="1547"/>
        <v>0</v>
      </c>
      <c r="CT1458">
        <f t="shared" si="1548"/>
        <v>0</v>
      </c>
      <c r="CU1458">
        <f t="shared" si="1549"/>
        <v>0</v>
      </c>
      <c r="CV1458">
        <f t="shared" si="1550"/>
        <v>0</v>
      </c>
      <c r="CW1458">
        <f t="shared" si="1551"/>
        <v>0</v>
      </c>
      <c r="CX1458">
        <f t="shared" si="1552"/>
        <v>0</v>
      </c>
      <c r="CY1458">
        <f t="shared" si="1553"/>
        <v>0</v>
      </c>
      <c r="CZ1458">
        <f t="shared" si="1554"/>
        <v>0</v>
      </c>
      <c r="DC1458" t="s">
        <v>3</v>
      </c>
      <c r="DD1458" t="s">
        <v>3</v>
      </c>
      <c r="DE1458" t="s">
        <v>3</v>
      </c>
      <c r="DF1458" t="s">
        <v>3</v>
      </c>
      <c r="DG1458" t="s">
        <v>3</v>
      </c>
      <c r="DH1458" t="s">
        <v>3</v>
      </c>
      <c r="DI1458" t="s">
        <v>3</v>
      </c>
      <c r="DJ1458" t="s">
        <v>3</v>
      </c>
      <c r="DK1458" t="s">
        <v>3</v>
      </c>
      <c r="DL1458" t="s">
        <v>3</v>
      </c>
      <c r="DM1458" t="s">
        <v>3</v>
      </c>
      <c r="DN1458">
        <v>0</v>
      </c>
      <c r="DO1458">
        <v>0</v>
      </c>
      <c r="DP1458">
        <v>1</v>
      </c>
      <c r="DQ1458">
        <v>1</v>
      </c>
      <c r="DU1458">
        <v>1009</v>
      </c>
      <c r="DV1458" t="s">
        <v>32</v>
      </c>
      <c r="DW1458" t="s">
        <v>32</v>
      </c>
      <c r="DX1458">
        <v>1000</v>
      </c>
      <c r="DZ1458" t="s">
        <v>3</v>
      </c>
      <c r="EA1458" t="s">
        <v>3</v>
      </c>
      <c r="EB1458" t="s">
        <v>3</v>
      </c>
      <c r="EC1458" t="s">
        <v>3</v>
      </c>
      <c r="EE1458">
        <v>55586449</v>
      </c>
      <c r="EF1458">
        <v>30</v>
      </c>
      <c r="EG1458" t="s">
        <v>117</v>
      </c>
      <c r="EH1458">
        <v>0</v>
      </c>
      <c r="EI1458" t="s">
        <v>3</v>
      </c>
      <c r="EJ1458">
        <v>1</v>
      </c>
      <c r="EK1458">
        <v>13</v>
      </c>
      <c r="EL1458" t="s">
        <v>118</v>
      </c>
      <c r="EM1458" t="s">
        <v>119</v>
      </c>
      <c r="EO1458" t="s">
        <v>3</v>
      </c>
      <c r="EQ1458">
        <v>0</v>
      </c>
      <c r="ER1458">
        <v>9991.39</v>
      </c>
      <c r="ES1458">
        <v>9991.39</v>
      </c>
      <c r="ET1458">
        <v>0</v>
      </c>
      <c r="EU1458">
        <v>0</v>
      </c>
      <c r="EV1458">
        <v>0</v>
      </c>
      <c r="EW1458">
        <v>0</v>
      </c>
      <c r="EX1458">
        <v>0</v>
      </c>
      <c r="FQ1458">
        <v>0</v>
      </c>
      <c r="FR1458">
        <v>0</v>
      </c>
      <c r="FS1458">
        <v>0</v>
      </c>
      <c r="FX1458">
        <v>84</v>
      </c>
      <c r="FY1458">
        <v>53</v>
      </c>
      <c r="GA1458" t="s">
        <v>3</v>
      </c>
      <c r="GD1458">
        <v>1</v>
      </c>
      <c r="GF1458">
        <v>-1435323001</v>
      </c>
      <c r="GG1458">
        <v>2</v>
      </c>
      <c r="GH1458">
        <v>1</v>
      </c>
      <c r="GI1458">
        <v>2</v>
      </c>
      <c r="GJ1458">
        <v>0</v>
      </c>
      <c r="GK1458">
        <v>0</v>
      </c>
      <c r="GL1458">
        <f t="shared" si="1555"/>
        <v>0</v>
      </c>
      <c r="GM1458">
        <f t="shared" si="1556"/>
        <v>10024.64</v>
      </c>
      <c r="GN1458">
        <f t="shared" si="1557"/>
        <v>10024.64</v>
      </c>
      <c r="GO1458">
        <f t="shared" si="1558"/>
        <v>0</v>
      </c>
      <c r="GP1458">
        <f t="shared" si="1559"/>
        <v>0</v>
      </c>
      <c r="GR1458">
        <v>0</v>
      </c>
      <c r="GS1458">
        <v>3</v>
      </c>
      <c r="GT1458">
        <v>0</v>
      </c>
      <c r="GU1458" t="s">
        <v>3</v>
      </c>
      <c r="GV1458">
        <f t="shared" si="1560"/>
        <v>0</v>
      </c>
      <c r="GW1458">
        <v>1</v>
      </c>
      <c r="GX1458">
        <f t="shared" si="1561"/>
        <v>0</v>
      </c>
      <c r="HA1458">
        <v>0</v>
      </c>
      <c r="HB1458">
        <v>0</v>
      </c>
      <c r="HC1458">
        <f t="shared" si="1562"/>
        <v>0</v>
      </c>
      <c r="HE1458" t="s">
        <v>3</v>
      </c>
      <c r="HF1458" t="s">
        <v>3</v>
      </c>
      <c r="HM1458" t="s">
        <v>3</v>
      </c>
      <c r="HN1458" t="s">
        <v>3</v>
      </c>
      <c r="HO1458" t="s">
        <v>3</v>
      </c>
      <c r="HP1458" t="s">
        <v>3</v>
      </c>
      <c r="HQ1458" t="s">
        <v>3</v>
      </c>
      <c r="HS1458">
        <v>0</v>
      </c>
      <c r="IK1458">
        <v>0</v>
      </c>
    </row>
    <row r="1460" spans="1:255" ht="13" x14ac:dyDescent="0.3">
      <c r="A1460" s="3">
        <v>51</v>
      </c>
      <c r="B1460" s="3">
        <f>B1429</f>
        <v>1</v>
      </c>
      <c r="C1460" s="3">
        <f>A1429</f>
        <v>4</v>
      </c>
      <c r="D1460" s="3">
        <f>ROW(A1429)</f>
        <v>1429</v>
      </c>
      <c r="E1460" s="3"/>
      <c r="F1460" s="3" t="str">
        <f>IF(F1429&lt;&gt;"",F1429,"")</f>
        <v/>
      </c>
      <c r="G1460" s="3" t="str">
        <f>IF(G1429&lt;&gt;"",G1429,"")</f>
        <v>Крепление оборудования в спортивном зале (КР-24)</v>
      </c>
      <c r="H1460" s="3">
        <v>0</v>
      </c>
      <c r="I1460" s="3"/>
      <c r="J1460" s="3"/>
      <c r="K1460" s="3"/>
      <c r="L1460" s="3"/>
      <c r="M1460" s="3"/>
      <c r="N1460" s="3"/>
      <c r="O1460" s="3">
        <f t="shared" ref="O1460:T1460" si="1568">ROUND(AB1460,2)</f>
        <v>11302.88</v>
      </c>
      <c r="P1460" s="3">
        <f t="shared" si="1568"/>
        <v>10197.549999999999</v>
      </c>
      <c r="Q1460" s="3">
        <f t="shared" si="1568"/>
        <v>88.5</v>
      </c>
      <c r="R1460" s="3">
        <f t="shared" si="1568"/>
        <v>6.49</v>
      </c>
      <c r="S1460" s="3">
        <f t="shared" si="1568"/>
        <v>1016.83</v>
      </c>
      <c r="T1460" s="3">
        <f t="shared" si="1568"/>
        <v>0</v>
      </c>
      <c r="U1460" s="3">
        <f>AH1460</f>
        <v>77.033276207799986</v>
      </c>
      <c r="V1460" s="3">
        <f>AI1460</f>
        <v>0</v>
      </c>
      <c r="W1460" s="3">
        <f>ROUND(AJ1460,2)</f>
        <v>0</v>
      </c>
      <c r="X1460" s="3">
        <f>ROUND(AK1460,2)</f>
        <v>859.58</v>
      </c>
      <c r="Y1460" s="3">
        <f>ROUND(AL1460,2)</f>
        <v>542.36</v>
      </c>
      <c r="Z1460" s="3"/>
      <c r="AA1460" s="3"/>
      <c r="AB1460" s="3">
        <f>ROUND(SUMIF(AA1433:AA1458,"=56481265",O1433:O1458),2)</f>
        <v>11302.88</v>
      </c>
      <c r="AC1460" s="3">
        <f>ROUND(SUMIF(AA1433:AA1458,"=56481265",P1433:P1458),2)</f>
        <v>10197.549999999999</v>
      </c>
      <c r="AD1460" s="3">
        <f>ROUND(SUMIF(AA1433:AA1458,"=56481265",Q1433:Q1458),2)</f>
        <v>88.5</v>
      </c>
      <c r="AE1460" s="3">
        <f>ROUND(SUMIF(AA1433:AA1458,"=56481265",R1433:R1458),2)</f>
        <v>6.49</v>
      </c>
      <c r="AF1460" s="3">
        <f>ROUND(SUMIF(AA1433:AA1458,"=56481265",S1433:S1458),2)</f>
        <v>1016.83</v>
      </c>
      <c r="AG1460" s="3">
        <f>ROUND(SUMIF(AA1433:AA1458,"=56481265",T1433:T1458),2)</f>
        <v>0</v>
      </c>
      <c r="AH1460" s="3">
        <f>SUMIF(AA1433:AA1458,"=56481265",U1433:U1458)</f>
        <v>77.033276207799986</v>
      </c>
      <c r="AI1460" s="3">
        <f>SUMIF(AA1433:AA1458,"=56481265",V1433:V1458)</f>
        <v>0</v>
      </c>
      <c r="AJ1460" s="3">
        <f>ROUND(SUMIF(AA1433:AA1458,"=56481265",W1433:W1458),2)</f>
        <v>0</v>
      </c>
      <c r="AK1460" s="3">
        <f>ROUND(SUMIF(AA1433:AA1458,"=56481265",X1433:X1458),2)</f>
        <v>859.58</v>
      </c>
      <c r="AL1460" s="3">
        <f>ROUND(SUMIF(AA1433:AA1458,"=56481265",Y1433:Y1458),2)</f>
        <v>542.36</v>
      </c>
      <c r="AM1460" s="3"/>
      <c r="AN1460" s="3"/>
      <c r="AO1460" s="3">
        <f t="shared" ref="AO1460:BD1460" si="1569">ROUND(BX1460,2)</f>
        <v>0</v>
      </c>
      <c r="AP1460" s="3">
        <f t="shared" si="1569"/>
        <v>0</v>
      </c>
      <c r="AQ1460" s="3">
        <f t="shared" si="1569"/>
        <v>0</v>
      </c>
      <c r="AR1460" s="3">
        <f t="shared" si="1569"/>
        <v>12704.82</v>
      </c>
      <c r="AS1460" s="3">
        <f t="shared" si="1569"/>
        <v>12704.82</v>
      </c>
      <c r="AT1460" s="3">
        <f t="shared" si="1569"/>
        <v>0</v>
      </c>
      <c r="AU1460" s="3">
        <f t="shared" si="1569"/>
        <v>0</v>
      </c>
      <c r="AV1460" s="3">
        <f t="shared" si="1569"/>
        <v>10197.549999999999</v>
      </c>
      <c r="AW1460" s="3">
        <f t="shared" si="1569"/>
        <v>10197.549999999999</v>
      </c>
      <c r="AX1460" s="3">
        <f t="shared" si="1569"/>
        <v>0</v>
      </c>
      <c r="AY1460" s="3">
        <f t="shared" si="1569"/>
        <v>10197.549999999999</v>
      </c>
      <c r="AZ1460" s="3">
        <f t="shared" si="1569"/>
        <v>0</v>
      </c>
      <c r="BA1460" s="3">
        <f t="shared" si="1569"/>
        <v>0</v>
      </c>
      <c r="BB1460" s="3">
        <f t="shared" si="1569"/>
        <v>0</v>
      </c>
      <c r="BC1460" s="3">
        <f t="shared" si="1569"/>
        <v>0</v>
      </c>
      <c r="BD1460" s="3">
        <f t="shared" si="1569"/>
        <v>0</v>
      </c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>
        <f>ROUND(SUMIF(AA1433:AA1458,"=56481265",FQ1433:FQ1458),2)</f>
        <v>0</v>
      </c>
      <c r="BY1460" s="3">
        <f>ROUND(SUMIF(AA1433:AA1458,"=56481265",FR1433:FR1458),2)</f>
        <v>0</v>
      </c>
      <c r="BZ1460" s="3">
        <f>ROUND(SUMIF(AA1433:AA1458,"=56481265",GL1433:GL1458),2)</f>
        <v>0</v>
      </c>
      <c r="CA1460" s="3">
        <f>ROUND(SUMIF(AA1433:AA1458,"=56481265",GM1433:GM1458),2)</f>
        <v>12704.82</v>
      </c>
      <c r="CB1460" s="3">
        <f>ROUND(SUMIF(AA1433:AA1458,"=56481265",GN1433:GN1458),2)</f>
        <v>12704.82</v>
      </c>
      <c r="CC1460" s="3">
        <f>ROUND(SUMIF(AA1433:AA1458,"=56481265",GO1433:GO1458),2)</f>
        <v>0</v>
      </c>
      <c r="CD1460" s="3">
        <f>ROUND(SUMIF(AA1433:AA1458,"=56481265",GP1433:GP1458),2)</f>
        <v>0</v>
      </c>
      <c r="CE1460" s="3">
        <f>AC1460-BX1460</f>
        <v>10197.549999999999</v>
      </c>
      <c r="CF1460" s="3">
        <f>AC1460-BY1460</f>
        <v>10197.549999999999</v>
      </c>
      <c r="CG1460" s="3">
        <f>BX1460-BZ1460</f>
        <v>0</v>
      </c>
      <c r="CH1460" s="3">
        <f>AC1460-BX1460-BY1460+BZ1460</f>
        <v>10197.549999999999</v>
      </c>
      <c r="CI1460" s="3">
        <f>BY1460-BZ1460</f>
        <v>0</v>
      </c>
      <c r="CJ1460" s="3">
        <f>ROUND(SUMIF(AA1433:AA1458,"=56481265",GX1433:GX1458),2)</f>
        <v>0</v>
      </c>
      <c r="CK1460" s="3">
        <f>ROUND(SUMIF(AA1433:AA1458,"=56481265",GY1433:GY1458),2)</f>
        <v>0</v>
      </c>
      <c r="CL1460" s="3">
        <f>ROUND(SUMIF(AA1433:AA1458,"=56481265",GZ1433:GZ1458),2)</f>
        <v>0</v>
      </c>
      <c r="CM1460" s="3">
        <f>ROUND(SUMIF(AA1433:AA1458,"=56481265",HD1433:HD1458),2)</f>
        <v>0</v>
      </c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4">
        <f t="shared" ref="DG1460:DL1460" si="1570">ROUND(DT1460,2)</f>
        <v>140010.07</v>
      </c>
      <c r="DH1460" s="4">
        <f t="shared" si="1570"/>
        <v>90310.64</v>
      </c>
      <c r="DI1460" s="4">
        <f t="shared" si="1570"/>
        <v>1074.6099999999999</v>
      </c>
      <c r="DJ1460" s="4">
        <f t="shared" si="1570"/>
        <v>310.35000000000002</v>
      </c>
      <c r="DK1460" s="4">
        <f t="shared" si="1570"/>
        <v>48624.82</v>
      </c>
      <c r="DL1460" s="4">
        <f t="shared" si="1570"/>
        <v>0</v>
      </c>
      <c r="DM1460" s="4">
        <f>DZ1460</f>
        <v>77.033276207799986</v>
      </c>
      <c r="DN1460" s="4">
        <f>EA1460</f>
        <v>0</v>
      </c>
      <c r="DO1460" s="4">
        <f>ROUND(EB1460,2)</f>
        <v>0</v>
      </c>
      <c r="DP1460" s="4">
        <f>ROUND(EC1460,2)</f>
        <v>41105.550000000003</v>
      </c>
      <c r="DQ1460" s="4">
        <f>ROUND(ED1460,2)</f>
        <v>25935.65</v>
      </c>
      <c r="DR1460" s="4"/>
      <c r="DS1460" s="4"/>
      <c r="DT1460" s="4">
        <f>ROUND(SUMIF(AA1433:AA1458,"=56481267",O1433:O1458),2)</f>
        <v>140010.07</v>
      </c>
      <c r="DU1460" s="4">
        <f>ROUND(SUMIF(AA1433:AA1458,"=56481267",P1433:P1458),2)</f>
        <v>90310.64</v>
      </c>
      <c r="DV1460" s="4">
        <f>ROUND(SUMIF(AA1433:AA1458,"=56481267",Q1433:Q1458),2)</f>
        <v>1074.6099999999999</v>
      </c>
      <c r="DW1460" s="4">
        <f>ROUND(SUMIF(AA1433:AA1458,"=56481267",R1433:R1458),2)</f>
        <v>310.35000000000002</v>
      </c>
      <c r="DX1460" s="4">
        <f>ROUND(SUMIF(AA1433:AA1458,"=56481267",S1433:S1458),2)</f>
        <v>48624.82</v>
      </c>
      <c r="DY1460" s="4">
        <f>ROUND(SUMIF(AA1433:AA1458,"=56481267",T1433:T1458),2)</f>
        <v>0</v>
      </c>
      <c r="DZ1460" s="4">
        <f>SUMIF(AA1433:AA1458,"=56481267",U1433:U1458)</f>
        <v>77.033276207799986</v>
      </c>
      <c r="EA1460" s="4">
        <f>SUMIF(AA1433:AA1458,"=56481267",V1433:V1458)</f>
        <v>0</v>
      </c>
      <c r="EB1460" s="4">
        <f>ROUND(SUMIF(AA1433:AA1458,"=56481267",W1433:W1458),2)</f>
        <v>0</v>
      </c>
      <c r="EC1460" s="4">
        <f>ROUND(SUMIF(AA1433:AA1458,"=56481267",X1433:X1458),2)</f>
        <v>41105.550000000003</v>
      </c>
      <c r="ED1460" s="4">
        <f>ROUND(SUMIF(AA1433:AA1458,"=56481267",Y1433:Y1458),2)</f>
        <v>25935.65</v>
      </c>
      <c r="EE1460" s="4"/>
      <c r="EF1460" s="4"/>
      <c r="EG1460" s="4">
        <f t="shared" ref="EG1460:EV1460" si="1571">ROUND(FP1460,2)</f>
        <v>0</v>
      </c>
      <c r="EH1460" s="4">
        <f t="shared" si="1571"/>
        <v>0</v>
      </c>
      <c r="EI1460" s="4">
        <f t="shared" si="1571"/>
        <v>0</v>
      </c>
      <c r="EJ1460" s="4">
        <f t="shared" si="1571"/>
        <v>207051.27</v>
      </c>
      <c r="EK1460" s="4">
        <f t="shared" si="1571"/>
        <v>207051.27</v>
      </c>
      <c r="EL1460" s="4">
        <f t="shared" si="1571"/>
        <v>0</v>
      </c>
      <c r="EM1460" s="4">
        <f t="shared" si="1571"/>
        <v>0</v>
      </c>
      <c r="EN1460" s="4">
        <f t="shared" si="1571"/>
        <v>90310.64</v>
      </c>
      <c r="EO1460" s="4">
        <f t="shared" si="1571"/>
        <v>90310.64</v>
      </c>
      <c r="EP1460" s="4">
        <f t="shared" si="1571"/>
        <v>0</v>
      </c>
      <c r="EQ1460" s="4">
        <f t="shared" si="1571"/>
        <v>90310.64</v>
      </c>
      <c r="ER1460" s="4">
        <f t="shared" si="1571"/>
        <v>0</v>
      </c>
      <c r="ES1460" s="4">
        <f t="shared" si="1571"/>
        <v>0</v>
      </c>
      <c r="ET1460" s="4">
        <f t="shared" si="1571"/>
        <v>0</v>
      </c>
      <c r="EU1460" s="4">
        <f t="shared" si="1571"/>
        <v>0</v>
      </c>
      <c r="EV1460" s="4">
        <f t="shared" si="1571"/>
        <v>0</v>
      </c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>
        <f>ROUND(SUMIF(AA1433:AA1458,"=56481267",FQ1433:FQ1458),2)</f>
        <v>0</v>
      </c>
      <c r="FQ1460" s="4">
        <f>ROUND(SUMIF(AA1433:AA1458,"=56481267",FR1433:FR1458),2)</f>
        <v>0</v>
      </c>
      <c r="FR1460" s="4">
        <f>ROUND(SUMIF(AA1433:AA1458,"=56481267",GL1433:GL1458),2)</f>
        <v>0</v>
      </c>
      <c r="FS1460" s="4">
        <f>ROUND(SUMIF(AA1433:AA1458,"=56481267",GM1433:GM1458),2)</f>
        <v>207051.27</v>
      </c>
      <c r="FT1460" s="4">
        <f>ROUND(SUMIF(AA1433:AA1458,"=56481267",GN1433:GN1458),2)</f>
        <v>207051.27</v>
      </c>
      <c r="FU1460" s="4">
        <f>ROUND(SUMIF(AA1433:AA1458,"=56481267",GO1433:GO1458),2)</f>
        <v>0</v>
      </c>
      <c r="FV1460" s="4">
        <f>ROUND(SUMIF(AA1433:AA1458,"=56481267",GP1433:GP1458),2)</f>
        <v>0</v>
      </c>
      <c r="FW1460" s="4">
        <f>DU1460-FP1460</f>
        <v>90310.64</v>
      </c>
      <c r="FX1460" s="4">
        <f>DU1460-FQ1460</f>
        <v>90310.64</v>
      </c>
      <c r="FY1460" s="4">
        <f>FP1460-FR1460</f>
        <v>0</v>
      </c>
      <c r="FZ1460" s="4">
        <f>DU1460-FP1460-FQ1460+FR1460</f>
        <v>90310.64</v>
      </c>
      <c r="GA1460" s="4">
        <f>FQ1460-FR1460</f>
        <v>0</v>
      </c>
      <c r="GB1460" s="4">
        <f>ROUND(SUMIF(AA1433:AA1458,"=56481267",GX1433:GX1458),2)</f>
        <v>0</v>
      </c>
      <c r="GC1460" s="4">
        <f>ROUND(SUMIF(AA1433:AA1458,"=56481267",GY1433:GY1458),2)</f>
        <v>0</v>
      </c>
      <c r="GD1460" s="4">
        <f>ROUND(SUMIF(AA1433:AA1458,"=56481267",GZ1433:GZ1458),2)</f>
        <v>0</v>
      </c>
      <c r="GE1460" s="4">
        <f>ROUND(SUMIF(AA1433:AA1458,"=56481267",HD1433:HD1458),2)</f>
        <v>0</v>
      </c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>
        <v>0</v>
      </c>
    </row>
    <row r="1462" spans="1:255" ht="13" x14ac:dyDescent="0.3">
      <c r="A1462" s="5">
        <v>50</v>
      </c>
      <c r="B1462" s="5">
        <v>0</v>
      </c>
      <c r="C1462" s="5">
        <v>0</v>
      </c>
      <c r="D1462" s="5">
        <v>1</v>
      </c>
      <c r="E1462" s="5">
        <v>201</v>
      </c>
      <c r="F1462" s="5">
        <f>ROUND(Source!O1460,O1462)</f>
        <v>11302.88</v>
      </c>
      <c r="G1462" s="5" t="s">
        <v>57</v>
      </c>
      <c r="H1462" s="5" t="s">
        <v>58</v>
      </c>
      <c r="I1462" s="5"/>
      <c r="J1462" s="5"/>
      <c r="K1462" s="5">
        <v>201</v>
      </c>
      <c r="L1462" s="5">
        <v>1</v>
      </c>
      <c r="M1462" s="5">
        <v>3</v>
      </c>
      <c r="N1462" s="5" t="s">
        <v>3</v>
      </c>
      <c r="O1462" s="5">
        <v>2</v>
      </c>
      <c r="P1462" s="5">
        <f>ROUND(Source!DG1460,O1462)</f>
        <v>140010.07</v>
      </c>
      <c r="Q1462" s="5"/>
      <c r="R1462" s="5"/>
      <c r="S1462" s="5"/>
      <c r="T1462" s="5"/>
      <c r="U1462" s="5"/>
      <c r="V1462" s="5"/>
      <c r="W1462" s="5">
        <v>11302.88</v>
      </c>
      <c r="X1462" s="5">
        <v>1</v>
      </c>
      <c r="Y1462" s="5">
        <v>11302.88</v>
      </c>
      <c r="Z1462" s="5">
        <v>140010.07</v>
      </c>
      <c r="AA1462" s="5">
        <v>1</v>
      </c>
      <c r="AB1462" s="5">
        <v>140010.07</v>
      </c>
    </row>
    <row r="1463" spans="1:255" ht="13" x14ac:dyDescent="0.3">
      <c r="A1463" s="5">
        <v>50</v>
      </c>
      <c r="B1463" s="5">
        <v>0</v>
      </c>
      <c r="C1463" s="5">
        <v>0</v>
      </c>
      <c r="D1463" s="5">
        <v>1</v>
      </c>
      <c r="E1463" s="5">
        <v>202</v>
      </c>
      <c r="F1463" s="5">
        <f>ROUND(Source!P1460,O1463)</f>
        <v>10197.549999999999</v>
      </c>
      <c r="G1463" s="5" t="s">
        <v>59</v>
      </c>
      <c r="H1463" s="5" t="s">
        <v>60</v>
      </c>
      <c r="I1463" s="5"/>
      <c r="J1463" s="5"/>
      <c r="K1463" s="5">
        <v>202</v>
      </c>
      <c r="L1463" s="5">
        <v>2</v>
      </c>
      <c r="M1463" s="5">
        <v>3</v>
      </c>
      <c r="N1463" s="5" t="s">
        <v>3</v>
      </c>
      <c r="O1463" s="5">
        <v>2</v>
      </c>
      <c r="P1463" s="5">
        <f>ROUND(Source!DH1460,O1463)</f>
        <v>90310.64</v>
      </c>
      <c r="Q1463" s="5"/>
      <c r="R1463" s="5"/>
      <c r="S1463" s="5"/>
      <c r="T1463" s="5"/>
      <c r="U1463" s="5"/>
      <c r="V1463" s="5"/>
      <c r="W1463" s="5">
        <v>10197.549999999999</v>
      </c>
      <c r="X1463" s="5">
        <v>1</v>
      </c>
      <c r="Y1463" s="5">
        <v>10197.549999999999</v>
      </c>
      <c r="Z1463" s="5">
        <v>90310.64</v>
      </c>
      <c r="AA1463" s="5">
        <v>1</v>
      </c>
      <c r="AB1463" s="5">
        <v>90310.64</v>
      </c>
    </row>
    <row r="1464" spans="1:255" ht="13" x14ac:dyDescent="0.3">
      <c r="A1464" s="5">
        <v>50</v>
      </c>
      <c r="B1464" s="5">
        <v>0</v>
      </c>
      <c r="C1464" s="5">
        <v>0</v>
      </c>
      <c r="D1464" s="5">
        <v>1</v>
      </c>
      <c r="E1464" s="5">
        <v>222</v>
      </c>
      <c r="F1464" s="5">
        <f>ROUND(Source!AO1460,O1464)</f>
        <v>0</v>
      </c>
      <c r="G1464" s="5" t="s">
        <v>61</v>
      </c>
      <c r="H1464" s="5" t="s">
        <v>62</v>
      </c>
      <c r="I1464" s="5"/>
      <c r="J1464" s="5"/>
      <c r="K1464" s="5">
        <v>222</v>
      </c>
      <c r="L1464" s="5">
        <v>3</v>
      </c>
      <c r="M1464" s="5">
        <v>3</v>
      </c>
      <c r="N1464" s="5" t="s">
        <v>3</v>
      </c>
      <c r="O1464" s="5">
        <v>2</v>
      </c>
      <c r="P1464" s="5">
        <f>ROUND(Source!EG1460,O1464)</f>
        <v>0</v>
      </c>
      <c r="Q1464" s="5"/>
      <c r="R1464" s="5"/>
      <c r="S1464" s="5"/>
      <c r="T1464" s="5"/>
      <c r="U1464" s="5"/>
      <c r="V1464" s="5"/>
      <c r="W1464" s="5">
        <v>0</v>
      </c>
      <c r="X1464" s="5">
        <v>1</v>
      </c>
      <c r="Y1464" s="5">
        <v>0</v>
      </c>
      <c r="Z1464" s="5">
        <v>0</v>
      </c>
      <c r="AA1464" s="5">
        <v>1</v>
      </c>
      <c r="AB1464" s="5">
        <v>0</v>
      </c>
    </row>
    <row r="1465" spans="1:255" ht="13" x14ac:dyDescent="0.3">
      <c r="A1465" s="5">
        <v>50</v>
      </c>
      <c r="B1465" s="5">
        <v>0</v>
      </c>
      <c r="C1465" s="5">
        <v>0</v>
      </c>
      <c r="D1465" s="5">
        <v>1</v>
      </c>
      <c r="E1465" s="5">
        <v>225</v>
      </c>
      <c r="F1465" s="5">
        <f>ROUND(Source!AV1460,O1465)</f>
        <v>10197.549999999999</v>
      </c>
      <c r="G1465" s="5" t="s">
        <v>63</v>
      </c>
      <c r="H1465" s="5" t="s">
        <v>64</v>
      </c>
      <c r="I1465" s="5"/>
      <c r="J1465" s="5"/>
      <c r="K1465" s="5">
        <v>225</v>
      </c>
      <c r="L1465" s="5">
        <v>4</v>
      </c>
      <c r="M1465" s="5">
        <v>3</v>
      </c>
      <c r="N1465" s="5" t="s">
        <v>3</v>
      </c>
      <c r="O1465" s="5">
        <v>2</v>
      </c>
      <c r="P1465" s="5">
        <f>ROUND(Source!EN1460,O1465)</f>
        <v>90310.64</v>
      </c>
      <c r="Q1465" s="5"/>
      <c r="R1465" s="5"/>
      <c r="S1465" s="5"/>
      <c r="T1465" s="5"/>
      <c r="U1465" s="5"/>
      <c r="V1465" s="5"/>
      <c r="W1465" s="5">
        <v>10197.549999999999</v>
      </c>
      <c r="X1465" s="5">
        <v>1</v>
      </c>
      <c r="Y1465" s="5">
        <v>10197.549999999999</v>
      </c>
      <c r="Z1465" s="5">
        <v>90310.64</v>
      </c>
      <c r="AA1465" s="5">
        <v>1</v>
      </c>
      <c r="AB1465" s="5">
        <v>90310.64</v>
      </c>
    </row>
    <row r="1466" spans="1:255" ht="13" x14ac:dyDescent="0.3">
      <c r="A1466" s="5">
        <v>50</v>
      </c>
      <c r="B1466" s="5">
        <v>0</v>
      </c>
      <c r="C1466" s="5">
        <v>0</v>
      </c>
      <c r="D1466" s="5">
        <v>1</v>
      </c>
      <c r="E1466" s="5">
        <v>226</v>
      </c>
      <c r="F1466" s="5">
        <f>ROUND(Source!AW1460,O1466)</f>
        <v>10197.549999999999</v>
      </c>
      <c r="G1466" s="5" t="s">
        <v>65</v>
      </c>
      <c r="H1466" s="5" t="s">
        <v>66</v>
      </c>
      <c r="I1466" s="5"/>
      <c r="J1466" s="5"/>
      <c r="K1466" s="5">
        <v>226</v>
      </c>
      <c r="L1466" s="5">
        <v>5</v>
      </c>
      <c r="M1466" s="5">
        <v>3</v>
      </c>
      <c r="N1466" s="5" t="s">
        <v>3</v>
      </c>
      <c r="O1466" s="5">
        <v>2</v>
      </c>
      <c r="P1466" s="5">
        <f>ROUND(Source!EO1460,O1466)</f>
        <v>90310.64</v>
      </c>
      <c r="Q1466" s="5"/>
      <c r="R1466" s="5"/>
      <c r="S1466" s="5"/>
      <c r="T1466" s="5"/>
      <c r="U1466" s="5"/>
      <c r="V1466" s="5"/>
      <c r="W1466" s="5">
        <v>10197.549999999999</v>
      </c>
      <c r="X1466" s="5">
        <v>1</v>
      </c>
      <c r="Y1466" s="5">
        <v>10197.549999999999</v>
      </c>
      <c r="Z1466" s="5">
        <v>90310.64</v>
      </c>
      <c r="AA1466" s="5">
        <v>1</v>
      </c>
      <c r="AB1466" s="5">
        <v>90310.64</v>
      </c>
    </row>
    <row r="1467" spans="1:255" ht="13" x14ac:dyDescent="0.3">
      <c r="A1467" s="5">
        <v>50</v>
      </c>
      <c r="B1467" s="5">
        <v>0</v>
      </c>
      <c r="C1467" s="5">
        <v>0</v>
      </c>
      <c r="D1467" s="5">
        <v>1</v>
      </c>
      <c r="E1467" s="5">
        <v>227</v>
      </c>
      <c r="F1467" s="5">
        <f>ROUND(Source!AX1460,O1467)</f>
        <v>0</v>
      </c>
      <c r="G1467" s="5" t="s">
        <v>67</v>
      </c>
      <c r="H1467" s="5" t="s">
        <v>68</v>
      </c>
      <c r="I1467" s="5"/>
      <c r="J1467" s="5"/>
      <c r="K1467" s="5">
        <v>227</v>
      </c>
      <c r="L1467" s="5">
        <v>6</v>
      </c>
      <c r="M1467" s="5">
        <v>3</v>
      </c>
      <c r="N1467" s="5" t="s">
        <v>3</v>
      </c>
      <c r="O1467" s="5">
        <v>2</v>
      </c>
      <c r="P1467" s="5">
        <f>ROUND(Source!EP1460,O1467)</f>
        <v>0</v>
      </c>
      <c r="Q1467" s="5"/>
      <c r="R1467" s="5"/>
      <c r="S1467" s="5"/>
      <c r="T1467" s="5"/>
      <c r="U1467" s="5"/>
      <c r="V1467" s="5"/>
      <c r="W1467" s="5">
        <v>0</v>
      </c>
      <c r="X1467" s="5">
        <v>1</v>
      </c>
      <c r="Y1467" s="5">
        <v>0</v>
      </c>
      <c r="Z1467" s="5">
        <v>0</v>
      </c>
      <c r="AA1467" s="5">
        <v>1</v>
      </c>
      <c r="AB1467" s="5">
        <v>0</v>
      </c>
    </row>
    <row r="1468" spans="1:255" ht="13" x14ac:dyDescent="0.3">
      <c r="A1468" s="5">
        <v>50</v>
      </c>
      <c r="B1468" s="5">
        <v>0</v>
      </c>
      <c r="C1468" s="5">
        <v>0</v>
      </c>
      <c r="D1468" s="5">
        <v>1</v>
      </c>
      <c r="E1468" s="5">
        <v>228</v>
      </c>
      <c r="F1468" s="5">
        <f>ROUND(Source!AY1460,O1468)</f>
        <v>10197.549999999999</v>
      </c>
      <c r="G1468" s="5" t="s">
        <v>69</v>
      </c>
      <c r="H1468" s="5" t="s">
        <v>70</v>
      </c>
      <c r="I1468" s="5"/>
      <c r="J1468" s="5"/>
      <c r="K1468" s="5">
        <v>228</v>
      </c>
      <c r="L1468" s="5">
        <v>7</v>
      </c>
      <c r="M1468" s="5">
        <v>3</v>
      </c>
      <c r="N1468" s="5" t="s">
        <v>3</v>
      </c>
      <c r="O1468" s="5">
        <v>2</v>
      </c>
      <c r="P1468" s="5">
        <f>ROUND(Source!EQ1460,O1468)</f>
        <v>90310.64</v>
      </c>
      <c r="Q1468" s="5"/>
      <c r="R1468" s="5"/>
      <c r="S1468" s="5"/>
      <c r="T1468" s="5"/>
      <c r="U1468" s="5"/>
      <c r="V1468" s="5"/>
      <c r="W1468" s="5">
        <v>10197.549999999999</v>
      </c>
      <c r="X1468" s="5">
        <v>1</v>
      </c>
      <c r="Y1468" s="5">
        <v>10197.549999999999</v>
      </c>
      <c r="Z1468" s="5">
        <v>90310.64</v>
      </c>
      <c r="AA1468" s="5">
        <v>1</v>
      </c>
      <c r="AB1468" s="5">
        <v>90310.64</v>
      </c>
    </row>
    <row r="1469" spans="1:255" ht="13" x14ac:dyDescent="0.3">
      <c r="A1469" s="5">
        <v>50</v>
      </c>
      <c r="B1469" s="5">
        <v>0</v>
      </c>
      <c r="C1469" s="5">
        <v>0</v>
      </c>
      <c r="D1469" s="5">
        <v>1</v>
      </c>
      <c r="E1469" s="5">
        <v>216</v>
      </c>
      <c r="F1469" s="5">
        <f>ROUND(Source!AP1460,O1469)</f>
        <v>0</v>
      </c>
      <c r="G1469" s="5" t="s">
        <v>71</v>
      </c>
      <c r="H1469" s="5" t="s">
        <v>72</v>
      </c>
      <c r="I1469" s="5"/>
      <c r="J1469" s="5"/>
      <c r="K1469" s="5">
        <v>216</v>
      </c>
      <c r="L1469" s="5">
        <v>8</v>
      </c>
      <c r="M1469" s="5">
        <v>3</v>
      </c>
      <c r="N1469" s="5" t="s">
        <v>3</v>
      </c>
      <c r="O1469" s="5">
        <v>2</v>
      </c>
      <c r="P1469" s="5">
        <f>ROUND(Source!EH1460,O1469)</f>
        <v>0</v>
      </c>
      <c r="Q1469" s="5"/>
      <c r="R1469" s="5"/>
      <c r="S1469" s="5"/>
      <c r="T1469" s="5"/>
      <c r="U1469" s="5"/>
      <c r="V1469" s="5"/>
      <c r="W1469" s="5">
        <v>0</v>
      </c>
      <c r="X1469" s="5">
        <v>1</v>
      </c>
      <c r="Y1469" s="5">
        <v>0</v>
      </c>
      <c r="Z1469" s="5">
        <v>0</v>
      </c>
      <c r="AA1469" s="5">
        <v>1</v>
      </c>
      <c r="AB1469" s="5">
        <v>0</v>
      </c>
    </row>
    <row r="1470" spans="1:255" ht="13" x14ac:dyDescent="0.3">
      <c r="A1470" s="5">
        <v>50</v>
      </c>
      <c r="B1470" s="5">
        <v>0</v>
      </c>
      <c r="C1470" s="5">
        <v>0</v>
      </c>
      <c r="D1470" s="5">
        <v>1</v>
      </c>
      <c r="E1470" s="5">
        <v>223</v>
      </c>
      <c r="F1470" s="5">
        <f>ROUND(Source!AQ1460,O1470)</f>
        <v>0</v>
      </c>
      <c r="G1470" s="5" t="s">
        <v>73</v>
      </c>
      <c r="H1470" s="5" t="s">
        <v>74</v>
      </c>
      <c r="I1470" s="5"/>
      <c r="J1470" s="5"/>
      <c r="K1470" s="5">
        <v>223</v>
      </c>
      <c r="L1470" s="5">
        <v>9</v>
      </c>
      <c r="M1470" s="5">
        <v>3</v>
      </c>
      <c r="N1470" s="5" t="s">
        <v>3</v>
      </c>
      <c r="O1470" s="5">
        <v>2</v>
      </c>
      <c r="P1470" s="5">
        <f>ROUND(Source!EI1460,O1470)</f>
        <v>0</v>
      </c>
      <c r="Q1470" s="5"/>
      <c r="R1470" s="5"/>
      <c r="S1470" s="5"/>
      <c r="T1470" s="5"/>
      <c r="U1470" s="5"/>
      <c r="V1470" s="5"/>
      <c r="W1470" s="5">
        <v>0</v>
      </c>
      <c r="X1470" s="5">
        <v>1</v>
      </c>
      <c r="Y1470" s="5">
        <v>0</v>
      </c>
      <c r="Z1470" s="5">
        <v>0</v>
      </c>
      <c r="AA1470" s="5">
        <v>1</v>
      </c>
      <c r="AB1470" s="5">
        <v>0</v>
      </c>
    </row>
    <row r="1471" spans="1:255" ht="13" x14ac:dyDescent="0.3">
      <c r="A1471" s="5">
        <v>50</v>
      </c>
      <c r="B1471" s="5">
        <v>0</v>
      </c>
      <c r="C1471" s="5">
        <v>0</v>
      </c>
      <c r="D1471" s="5">
        <v>1</v>
      </c>
      <c r="E1471" s="5">
        <v>229</v>
      </c>
      <c r="F1471" s="5">
        <f>ROUND(Source!AZ1460,O1471)</f>
        <v>0</v>
      </c>
      <c r="G1471" s="5" t="s">
        <v>75</v>
      </c>
      <c r="H1471" s="5" t="s">
        <v>76</v>
      </c>
      <c r="I1471" s="5"/>
      <c r="J1471" s="5"/>
      <c r="K1471" s="5">
        <v>229</v>
      </c>
      <c r="L1471" s="5">
        <v>10</v>
      </c>
      <c r="M1471" s="5">
        <v>3</v>
      </c>
      <c r="N1471" s="5" t="s">
        <v>3</v>
      </c>
      <c r="O1471" s="5">
        <v>2</v>
      </c>
      <c r="P1471" s="5">
        <f>ROUND(Source!ER1460,O1471)</f>
        <v>0</v>
      </c>
      <c r="Q1471" s="5"/>
      <c r="R1471" s="5"/>
      <c r="S1471" s="5"/>
      <c r="T1471" s="5"/>
      <c r="U1471" s="5"/>
      <c r="V1471" s="5"/>
      <c r="W1471" s="5">
        <v>0</v>
      </c>
      <c r="X1471" s="5">
        <v>1</v>
      </c>
      <c r="Y1471" s="5">
        <v>0</v>
      </c>
      <c r="Z1471" s="5">
        <v>0</v>
      </c>
      <c r="AA1471" s="5">
        <v>1</v>
      </c>
      <c r="AB1471" s="5">
        <v>0</v>
      </c>
    </row>
    <row r="1472" spans="1:255" ht="13" x14ac:dyDescent="0.3">
      <c r="A1472" s="5">
        <v>50</v>
      </c>
      <c r="B1472" s="5">
        <v>0</v>
      </c>
      <c r="C1472" s="5">
        <v>0</v>
      </c>
      <c r="D1472" s="5">
        <v>1</v>
      </c>
      <c r="E1472" s="5">
        <v>203</v>
      </c>
      <c r="F1472" s="5">
        <f>ROUND(Source!Q1460,O1472)</f>
        <v>88.5</v>
      </c>
      <c r="G1472" s="5" t="s">
        <v>77</v>
      </c>
      <c r="H1472" s="5" t="s">
        <v>78</v>
      </c>
      <c r="I1472" s="5"/>
      <c r="J1472" s="5"/>
      <c r="K1472" s="5">
        <v>203</v>
      </c>
      <c r="L1472" s="5">
        <v>11</v>
      </c>
      <c r="M1472" s="5">
        <v>3</v>
      </c>
      <c r="N1472" s="5" t="s">
        <v>3</v>
      </c>
      <c r="O1472" s="5">
        <v>2</v>
      </c>
      <c r="P1472" s="5">
        <f>ROUND(Source!DI1460,O1472)</f>
        <v>1074.6099999999999</v>
      </c>
      <c r="Q1472" s="5"/>
      <c r="R1472" s="5"/>
      <c r="S1472" s="5"/>
      <c r="T1472" s="5"/>
      <c r="U1472" s="5"/>
      <c r="V1472" s="5"/>
      <c r="W1472" s="5">
        <v>88.5</v>
      </c>
      <c r="X1472" s="5">
        <v>1</v>
      </c>
      <c r="Y1472" s="5">
        <v>88.5</v>
      </c>
      <c r="Z1472" s="5">
        <v>1074.6099999999999</v>
      </c>
      <c r="AA1472" s="5">
        <v>1</v>
      </c>
      <c r="AB1472" s="5">
        <v>1074.6099999999999</v>
      </c>
    </row>
    <row r="1473" spans="1:28" ht="13" x14ac:dyDescent="0.3">
      <c r="A1473" s="5">
        <v>50</v>
      </c>
      <c r="B1473" s="5">
        <v>0</v>
      </c>
      <c r="C1473" s="5">
        <v>0</v>
      </c>
      <c r="D1473" s="5">
        <v>1</v>
      </c>
      <c r="E1473" s="5">
        <v>231</v>
      </c>
      <c r="F1473" s="5">
        <f>ROUND(Source!BB1460,O1473)</f>
        <v>0</v>
      </c>
      <c r="G1473" s="5" t="s">
        <v>79</v>
      </c>
      <c r="H1473" s="5" t="s">
        <v>80</v>
      </c>
      <c r="I1473" s="5"/>
      <c r="J1473" s="5"/>
      <c r="K1473" s="5">
        <v>231</v>
      </c>
      <c r="L1473" s="5">
        <v>12</v>
      </c>
      <c r="M1473" s="5">
        <v>3</v>
      </c>
      <c r="N1473" s="5" t="s">
        <v>3</v>
      </c>
      <c r="O1473" s="5">
        <v>2</v>
      </c>
      <c r="P1473" s="5">
        <f>ROUND(Source!ET1460,O1473)</f>
        <v>0</v>
      </c>
      <c r="Q1473" s="5"/>
      <c r="R1473" s="5"/>
      <c r="S1473" s="5"/>
      <c r="T1473" s="5"/>
      <c r="U1473" s="5"/>
      <c r="V1473" s="5"/>
      <c r="W1473" s="5">
        <v>0</v>
      </c>
      <c r="X1473" s="5">
        <v>1</v>
      </c>
      <c r="Y1473" s="5">
        <v>0</v>
      </c>
      <c r="Z1473" s="5">
        <v>0</v>
      </c>
      <c r="AA1473" s="5">
        <v>1</v>
      </c>
      <c r="AB1473" s="5">
        <v>0</v>
      </c>
    </row>
    <row r="1474" spans="1:28" ht="13" x14ac:dyDescent="0.3">
      <c r="A1474" s="5">
        <v>50</v>
      </c>
      <c r="B1474" s="5">
        <v>0</v>
      </c>
      <c r="C1474" s="5">
        <v>0</v>
      </c>
      <c r="D1474" s="5">
        <v>1</v>
      </c>
      <c r="E1474" s="5">
        <v>204</v>
      </c>
      <c r="F1474" s="5">
        <f>ROUND(Source!R1460,O1474)</f>
        <v>6.49</v>
      </c>
      <c r="G1474" s="5" t="s">
        <v>81</v>
      </c>
      <c r="H1474" s="5" t="s">
        <v>82</v>
      </c>
      <c r="I1474" s="5"/>
      <c r="J1474" s="5"/>
      <c r="K1474" s="5">
        <v>204</v>
      </c>
      <c r="L1474" s="5">
        <v>13</v>
      </c>
      <c r="M1474" s="5">
        <v>3</v>
      </c>
      <c r="N1474" s="5" t="s">
        <v>3</v>
      </c>
      <c r="O1474" s="5">
        <v>2</v>
      </c>
      <c r="P1474" s="5">
        <f>ROUND(Source!DJ1460,O1474)</f>
        <v>310.35000000000002</v>
      </c>
      <c r="Q1474" s="5"/>
      <c r="R1474" s="5"/>
      <c r="S1474" s="5"/>
      <c r="T1474" s="5"/>
      <c r="U1474" s="5"/>
      <c r="V1474" s="5"/>
      <c r="W1474" s="5">
        <v>6.49</v>
      </c>
      <c r="X1474" s="5">
        <v>1</v>
      </c>
      <c r="Y1474" s="5">
        <v>6.49</v>
      </c>
      <c r="Z1474" s="5">
        <v>310.35000000000002</v>
      </c>
      <c r="AA1474" s="5">
        <v>1</v>
      </c>
      <c r="AB1474" s="5">
        <v>310.35000000000002</v>
      </c>
    </row>
    <row r="1475" spans="1:28" ht="13" x14ac:dyDescent="0.3">
      <c r="A1475" s="5">
        <v>50</v>
      </c>
      <c r="B1475" s="5">
        <v>0</v>
      </c>
      <c r="C1475" s="5">
        <v>0</v>
      </c>
      <c r="D1475" s="5">
        <v>1</v>
      </c>
      <c r="E1475" s="5">
        <v>205</v>
      </c>
      <c r="F1475" s="5">
        <f>ROUND(Source!S1460,O1475)</f>
        <v>1016.83</v>
      </c>
      <c r="G1475" s="5" t="s">
        <v>83</v>
      </c>
      <c r="H1475" s="5" t="s">
        <v>84</v>
      </c>
      <c r="I1475" s="5"/>
      <c r="J1475" s="5"/>
      <c r="K1475" s="5">
        <v>205</v>
      </c>
      <c r="L1475" s="5">
        <v>14</v>
      </c>
      <c r="M1475" s="5">
        <v>3</v>
      </c>
      <c r="N1475" s="5" t="s">
        <v>3</v>
      </c>
      <c r="O1475" s="5">
        <v>2</v>
      </c>
      <c r="P1475" s="5">
        <f>ROUND(Source!DK1460,O1475)</f>
        <v>48624.82</v>
      </c>
      <c r="Q1475" s="5"/>
      <c r="R1475" s="5"/>
      <c r="S1475" s="5"/>
      <c r="T1475" s="5"/>
      <c r="U1475" s="5"/>
      <c r="V1475" s="5"/>
      <c r="W1475" s="5">
        <v>1016.83</v>
      </c>
      <c r="X1475" s="5">
        <v>1</v>
      </c>
      <c r="Y1475" s="5">
        <v>1016.83</v>
      </c>
      <c r="Z1475" s="5">
        <v>48624.82</v>
      </c>
      <c r="AA1475" s="5">
        <v>1</v>
      </c>
      <c r="AB1475" s="5">
        <v>48624.82</v>
      </c>
    </row>
    <row r="1476" spans="1:28" ht="13" x14ac:dyDescent="0.3">
      <c r="A1476" s="5">
        <v>50</v>
      </c>
      <c r="B1476" s="5">
        <v>0</v>
      </c>
      <c r="C1476" s="5">
        <v>0</v>
      </c>
      <c r="D1476" s="5">
        <v>1</v>
      </c>
      <c r="E1476" s="5">
        <v>232</v>
      </c>
      <c r="F1476" s="5">
        <f>ROUND(Source!BC1460,O1476)</f>
        <v>0</v>
      </c>
      <c r="G1476" s="5" t="s">
        <v>85</v>
      </c>
      <c r="H1476" s="5" t="s">
        <v>86</v>
      </c>
      <c r="I1476" s="5"/>
      <c r="J1476" s="5"/>
      <c r="K1476" s="5">
        <v>232</v>
      </c>
      <c r="L1476" s="5">
        <v>15</v>
      </c>
      <c r="M1476" s="5">
        <v>3</v>
      </c>
      <c r="N1476" s="5" t="s">
        <v>3</v>
      </c>
      <c r="O1476" s="5">
        <v>2</v>
      </c>
      <c r="P1476" s="5">
        <f>ROUND(Source!EU1460,O1476)</f>
        <v>0</v>
      </c>
      <c r="Q1476" s="5"/>
      <c r="R1476" s="5"/>
      <c r="S1476" s="5"/>
      <c r="T1476" s="5"/>
      <c r="U1476" s="5"/>
      <c r="V1476" s="5"/>
      <c r="W1476" s="5">
        <v>0</v>
      </c>
      <c r="X1476" s="5">
        <v>1</v>
      </c>
      <c r="Y1476" s="5">
        <v>0</v>
      </c>
      <c r="Z1476" s="5">
        <v>0</v>
      </c>
      <c r="AA1476" s="5">
        <v>1</v>
      </c>
      <c r="AB1476" s="5">
        <v>0</v>
      </c>
    </row>
    <row r="1477" spans="1:28" ht="13" x14ac:dyDescent="0.3">
      <c r="A1477" s="5">
        <v>50</v>
      </c>
      <c r="B1477" s="5">
        <v>0</v>
      </c>
      <c r="C1477" s="5">
        <v>0</v>
      </c>
      <c r="D1477" s="5">
        <v>1</v>
      </c>
      <c r="E1477" s="5">
        <v>214</v>
      </c>
      <c r="F1477" s="5">
        <f>ROUND(Source!AS1460,O1477)</f>
        <v>12704.82</v>
      </c>
      <c r="G1477" s="5" t="s">
        <v>87</v>
      </c>
      <c r="H1477" s="5" t="s">
        <v>88</v>
      </c>
      <c r="I1477" s="5"/>
      <c r="J1477" s="5"/>
      <c r="K1477" s="5">
        <v>214</v>
      </c>
      <c r="L1477" s="5">
        <v>16</v>
      </c>
      <c r="M1477" s="5">
        <v>3</v>
      </c>
      <c r="N1477" s="5" t="s">
        <v>3</v>
      </c>
      <c r="O1477" s="5">
        <v>2</v>
      </c>
      <c r="P1477" s="5">
        <f>ROUND(Source!EK1460,O1477)</f>
        <v>207051.27</v>
      </c>
      <c r="Q1477" s="5"/>
      <c r="R1477" s="5"/>
      <c r="S1477" s="5"/>
      <c r="T1477" s="5"/>
      <c r="U1477" s="5"/>
      <c r="V1477" s="5"/>
      <c r="W1477" s="5">
        <v>12704.82</v>
      </c>
      <c r="X1477" s="5">
        <v>1</v>
      </c>
      <c r="Y1477" s="5">
        <v>12704.82</v>
      </c>
      <c r="Z1477" s="5">
        <v>207051.27</v>
      </c>
      <c r="AA1477" s="5">
        <v>1</v>
      </c>
      <c r="AB1477" s="5">
        <v>207051.27</v>
      </c>
    </row>
    <row r="1478" spans="1:28" ht="13" x14ac:dyDescent="0.3">
      <c r="A1478" s="5">
        <v>50</v>
      </c>
      <c r="B1478" s="5">
        <v>0</v>
      </c>
      <c r="C1478" s="5">
        <v>0</v>
      </c>
      <c r="D1478" s="5">
        <v>1</v>
      </c>
      <c r="E1478" s="5">
        <v>215</v>
      </c>
      <c r="F1478" s="5">
        <f>ROUND(Source!AT1460,O1478)</f>
        <v>0</v>
      </c>
      <c r="G1478" s="5" t="s">
        <v>89</v>
      </c>
      <c r="H1478" s="5" t="s">
        <v>90</v>
      </c>
      <c r="I1478" s="5"/>
      <c r="J1478" s="5"/>
      <c r="K1478" s="5">
        <v>215</v>
      </c>
      <c r="L1478" s="5">
        <v>17</v>
      </c>
      <c r="M1478" s="5">
        <v>3</v>
      </c>
      <c r="N1478" s="5" t="s">
        <v>3</v>
      </c>
      <c r="O1478" s="5">
        <v>2</v>
      </c>
      <c r="P1478" s="5">
        <f>ROUND(Source!EL1460,O1478)</f>
        <v>0</v>
      </c>
      <c r="Q1478" s="5"/>
      <c r="R1478" s="5"/>
      <c r="S1478" s="5"/>
      <c r="T1478" s="5"/>
      <c r="U1478" s="5"/>
      <c r="V1478" s="5"/>
      <c r="W1478" s="5">
        <v>0</v>
      </c>
      <c r="X1478" s="5">
        <v>1</v>
      </c>
      <c r="Y1478" s="5">
        <v>0</v>
      </c>
      <c r="Z1478" s="5">
        <v>0</v>
      </c>
      <c r="AA1478" s="5">
        <v>1</v>
      </c>
      <c r="AB1478" s="5">
        <v>0</v>
      </c>
    </row>
    <row r="1479" spans="1:28" ht="13" x14ac:dyDescent="0.3">
      <c r="A1479" s="5">
        <v>50</v>
      </c>
      <c r="B1479" s="5">
        <v>0</v>
      </c>
      <c r="C1479" s="5">
        <v>0</v>
      </c>
      <c r="D1479" s="5">
        <v>1</v>
      </c>
      <c r="E1479" s="5">
        <v>217</v>
      </c>
      <c r="F1479" s="5">
        <f>ROUND(Source!AU1460,O1479)</f>
        <v>0</v>
      </c>
      <c r="G1479" s="5" t="s">
        <v>91</v>
      </c>
      <c r="H1479" s="5" t="s">
        <v>92</v>
      </c>
      <c r="I1479" s="5"/>
      <c r="J1479" s="5"/>
      <c r="K1479" s="5">
        <v>217</v>
      </c>
      <c r="L1479" s="5">
        <v>18</v>
      </c>
      <c r="M1479" s="5">
        <v>3</v>
      </c>
      <c r="N1479" s="5" t="s">
        <v>3</v>
      </c>
      <c r="O1479" s="5">
        <v>2</v>
      </c>
      <c r="P1479" s="5">
        <f>ROUND(Source!EM1460,O1479)</f>
        <v>0</v>
      </c>
      <c r="Q1479" s="5"/>
      <c r="R1479" s="5"/>
      <c r="S1479" s="5"/>
      <c r="T1479" s="5"/>
      <c r="U1479" s="5"/>
      <c r="V1479" s="5"/>
      <c r="W1479" s="5">
        <v>0</v>
      </c>
      <c r="X1479" s="5">
        <v>1</v>
      </c>
      <c r="Y1479" s="5">
        <v>0</v>
      </c>
      <c r="Z1479" s="5">
        <v>0</v>
      </c>
      <c r="AA1479" s="5">
        <v>1</v>
      </c>
      <c r="AB1479" s="5">
        <v>0</v>
      </c>
    </row>
    <row r="1480" spans="1:28" ht="13" x14ac:dyDescent="0.3">
      <c r="A1480" s="5">
        <v>50</v>
      </c>
      <c r="B1480" s="5">
        <v>0</v>
      </c>
      <c r="C1480" s="5">
        <v>0</v>
      </c>
      <c r="D1480" s="5">
        <v>1</v>
      </c>
      <c r="E1480" s="5">
        <v>230</v>
      </c>
      <c r="F1480" s="5">
        <f>ROUND(Source!BA1460,O1480)</f>
        <v>0</v>
      </c>
      <c r="G1480" s="5" t="s">
        <v>93</v>
      </c>
      <c r="H1480" s="5" t="s">
        <v>94</v>
      </c>
      <c r="I1480" s="5"/>
      <c r="J1480" s="5"/>
      <c r="K1480" s="5">
        <v>230</v>
      </c>
      <c r="L1480" s="5">
        <v>19</v>
      </c>
      <c r="M1480" s="5">
        <v>3</v>
      </c>
      <c r="N1480" s="5" t="s">
        <v>3</v>
      </c>
      <c r="O1480" s="5">
        <v>2</v>
      </c>
      <c r="P1480" s="5">
        <f>ROUND(Source!ES1460,O1480)</f>
        <v>0</v>
      </c>
      <c r="Q1480" s="5"/>
      <c r="R1480" s="5"/>
      <c r="S1480" s="5"/>
      <c r="T1480" s="5"/>
      <c r="U1480" s="5"/>
      <c r="V1480" s="5"/>
      <c r="W1480" s="5">
        <v>0</v>
      </c>
      <c r="X1480" s="5">
        <v>1</v>
      </c>
      <c r="Y1480" s="5">
        <v>0</v>
      </c>
      <c r="Z1480" s="5">
        <v>0</v>
      </c>
      <c r="AA1480" s="5">
        <v>1</v>
      </c>
      <c r="AB1480" s="5">
        <v>0</v>
      </c>
    </row>
    <row r="1481" spans="1:28" ht="13" x14ac:dyDescent="0.3">
      <c r="A1481" s="5">
        <v>50</v>
      </c>
      <c r="B1481" s="5">
        <v>0</v>
      </c>
      <c r="C1481" s="5">
        <v>0</v>
      </c>
      <c r="D1481" s="5">
        <v>1</v>
      </c>
      <c r="E1481" s="5">
        <v>206</v>
      </c>
      <c r="F1481" s="5">
        <f>ROUND(Source!T1460,O1481)</f>
        <v>0</v>
      </c>
      <c r="G1481" s="5" t="s">
        <v>95</v>
      </c>
      <c r="H1481" s="5" t="s">
        <v>96</v>
      </c>
      <c r="I1481" s="5"/>
      <c r="J1481" s="5"/>
      <c r="K1481" s="5">
        <v>206</v>
      </c>
      <c r="L1481" s="5">
        <v>20</v>
      </c>
      <c r="M1481" s="5">
        <v>3</v>
      </c>
      <c r="N1481" s="5" t="s">
        <v>3</v>
      </c>
      <c r="O1481" s="5">
        <v>2</v>
      </c>
      <c r="P1481" s="5">
        <f>ROUND(Source!DL1460,O1481)</f>
        <v>0</v>
      </c>
      <c r="Q1481" s="5"/>
      <c r="R1481" s="5"/>
      <c r="S1481" s="5"/>
      <c r="T1481" s="5"/>
      <c r="U1481" s="5"/>
      <c r="V1481" s="5"/>
      <c r="W1481" s="5">
        <v>0</v>
      </c>
      <c r="X1481" s="5">
        <v>1</v>
      </c>
      <c r="Y1481" s="5">
        <v>0</v>
      </c>
      <c r="Z1481" s="5">
        <v>0</v>
      </c>
      <c r="AA1481" s="5">
        <v>1</v>
      </c>
      <c r="AB1481" s="5">
        <v>0</v>
      </c>
    </row>
    <row r="1482" spans="1:28" ht="13" x14ac:dyDescent="0.3">
      <c r="A1482" s="5">
        <v>50</v>
      </c>
      <c r="B1482" s="5">
        <v>0</v>
      </c>
      <c r="C1482" s="5">
        <v>0</v>
      </c>
      <c r="D1482" s="5">
        <v>1</v>
      </c>
      <c r="E1482" s="5">
        <v>207</v>
      </c>
      <c r="F1482" s="5">
        <f>Source!U1460</f>
        <v>77.033276207799986</v>
      </c>
      <c r="G1482" s="5" t="s">
        <v>97</v>
      </c>
      <c r="H1482" s="5" t="s">
        <v>98</v>
      </c>
      <c r="I1482" s="5"/>
      <c r="J1482" s="5"/>
      <c r="K1482" s="5">
        <v>207</v>
      </c>
      <c r="L1482" s="5">
        <v>21</v>
      </c>
      <c r="M1482" s="5">
        <v>3</v>
      </c>
      <c r="N1482" s="5" t="s">
        <v>3</v>
      </c>
      <c r="O1482" s="5">
        <v>-1</v>
      </c>
      <c r="P1482" s="5">
        <f>Source!DM1460</f>
        <v>77.033276207799986</v>
      </c>
      <c r="Q1482" s="5"/>
      <c r="R1482" s="5"/>
      <c r="S1482" s="5"/>
      <c r="T1482" s="5"/>
      <c r="U1482" s="5"/>
      <c r="V1482" s="5"/>
      <c r="W1482" s="5">
        <v>77.0332762078</v>
      </c>
      <c r="X1482" s="5">
        <v>1</v>
      </c>
      <c r="Y1482" s="5">
        <v>77.0332762078</v>
      </c>
      <c r="Z1482" s="5">
        <v>77.0332762078</v>
      </c>
      <c r="AA1482" s="5">
        <v>1</v>
      </c>
      <c r="AB1482" s="5">
        <v>77.0332762078</v>
      </c>
    </row>
    <row r="1483" spans="1:28" ht="13" x14ac:dyDescent="0.3">
      <c r="A1483" s="5">
        <v>50</v>
      </c>
      <c r="B1483" s="5">
        <v>0</v>
      </c>
      <c r="C1483" s="5">
        <v>0</v>
      </c>
      <c r="D1483" s="5">
        <v>1</v>
      </c>
      <c r="E1483" s="5">
        <v>208</v>
      </c>
      <c r="F1483" s="5">
        <f>Source!V1460</f>
        <v>0</v>
      </c>
      <c r="G1483" s="5" t="s">
        <v>99</v>
      </c>
      <c r="H1483" s="5" t="s">
        <v>100</v>
      </c>
      <c r="I1483" s="5"/>
      <c r="J1483" s="5"/>
      <c r="K1483" s="5">
        <v>208</v>
      </c>
      <c r="L1483" s="5">
        <v>22</v>
      </c>
      <c r="M1483" s="5">
        <v>3</v>
      </c>
      <c r="N1483" s="5" t="s">
        <v>3</v>
      </c>
      <c r="O1483" s="5">
        <v>-1</v>
      </c>
      <c r="P1483" s="5">
        <f>Source!DN1460</f>
        <v>0</v>
      </c>
      <c r="Q1483" s="5"/>
      <c r="R1483" s="5"/>
      <c r="S1483" s="5"/>
      <c r="T1483" s="5"/>
      <c r="U1483" s="5"/>
      <c r="V1483" s="5"/>
      <c r="W1483" s="5">
        <v>0</v>
      </c>
      <c r="X1483" s="5">
        <v>1</v>
      </c>
      <c r="Y1483" s="5">
        <v>0</v>
      </c>
      <c r="Z1483" s="5">
        <v>0</v>
      </c>
      <c r="AA1483" s="5">
        <v>1</v>
      </c>
      <c r="AB1483" s="5">
        <v>0</v>
      </c>
    </row>
    <row r="1484" spans="1:28" ht="13" x14ac:dyDescent="0.3">
      <c r="A1484" s="5">
        <v>50</v>
      </c>
      <c r="B1484" s="5">
        <v>0</v>
      </c>
      <c r="C1484" s="5">
        <v>0</v>
      </c>
      <c r="D1484" s="5">
        <v>1</v>
      </c>
      <c r="E1484" s="5">
        <v>209</v>
      </c>
      <c r="F1484" s="5">
        <f>ROUND(Source!W1460,O1484)</f>
        <v>0</v>
      </c>
      <c r="G1484" s="5" t="s">
        <v>101</v>
      </c>
      <c r="H1484" s="5" t="s">
        <v>102</v>
      </c>
      <c r="I1484" s="5"/>
      <c r="J1484" s="5"/>
      <c r="K1484" s="5">
        <v>209</v>
      </c>
      <c r="L1484" s="5">
        <v>23</v>
      </c>
      <c r="M1484" s="5">
        <v>3</v>
      </c>
      <c r="N1484" s="5" t="s">
        <v>3</v>
      </c>
      <c r="O1484" s="5">
        <v>2</v>
      </c>
      <c r="P1484" s="5">
        <f>ROUND(Source!DO1460,O1484)</f>
        <v>0</v>
      </c>
      <c r="Q1484" s="5"/>
      <c r="R1484" s="5"/>
      <c r="S1484" s="5"/>
      <c r="T1484" s="5"/>
      <c r="U1484" s="5"/>
      <c r="V1484" s="5"/>
      <c r="W1484" s="5">
        <v>0</v>
      </c>
      <c r="X1484" s="5">
        <v>1</v>
      </c>
      <c r="Y1484" s="5">
        <v>0</v>
      </c>
      <c r="Z1484" s="5">
        <v>0</v>
      </c>
      <c r="AA1484" s="5">
        <v>1</v>
      </c>
      <c r="AB1484" s="5">
        <v>0</v>
      </c>
    </row>
    <row r="1485" spans="1:28" ht="13" x14ac:dyDescent="0.3">
      <c r="A1485" s="5">
        <v>50</v>
      </c>
      <c r="B1485" s="5">
        <v>0</v>
      </c>
      <c r="C1485" s="5">
        <v>0</v>
      </c>
      <c r="D1485" s="5">
        <v>1</v>
      </c>
      <c r="E1485" s="5">
        <v>233</v>
      </c>
      <c r="F1485" s="5">
        <f>ROUND(Source!BD1460,O1485)</f>
        <v>0</v>
      </c>
      <c r="G1485" s="5" t="s">
        <v>103</v>
      </c>
      <c r="H1485" s="5" t="s">
        <v>104</v>
      </c>
      <c r="I1485" s="5"/>
      <c r="J1485" s="5"/>
      <c r="K1485" s="5">
        <v>233</v>
      </c>
      <c r="L1485" s="5">
        <v>24</v>
      </c>
      <c r="M1485" s="5">
        <v>3</v>
      </c>
      <c r="N1485" s="5" t="s">
        <v>3</v>
      </c>
      <c r="O1485" s="5">
        <v>2</v>
      </c>
      <c r="P1485" s="5">
        <f>ROUND(Source!EV1460,O1485)</f>
        <v>0</v>
      </c>
      <c r="Q1485" s="5"/>
      <c r="R1485" s="5"/>
      <c r="S1485" s="5"/>
      <c r="T1485" s="5"/>
      <c r="U1485" s="5"/>
      <c r="V1485" s="5"/>
      <c r="W1485" s="5">
        <v>0</v>
      </c>
      <c r="X1485" s="5">
        <v>1</v>
      </c>
      <c r="Y1485" s="5">
        <v>0</v>
      </c>
      <c r="Z1485" s="5">
        <v>0</v>
      </c>
      <c r="AA1485" s="5">
        <v>1</v>
      </c>
      <c r="AB1485" s="5">
        <v>0</v>
      </c>
    </row>
    <row r="1486" spans="1:28" ht="13" x14ac:dyDescent="0.3">
      <c r="A1486" s="5">
        <v>50</v>
      </c>
      <c r="B1486" s="5">
        <v>0</v>
      </c>
      <c r="C1486" s="5">
        <v>0</v>
      </c>
      <c r="D1486" s="5">
        <v>1</v>
      </c>
      <c r="E1486" s="5">
        <v>210</v>
      </c>
      <c r="F1486" s="5">
        <f>ROUND(Source!X1460,O1486)</f>
        <v>859.58</v>
      </c>
      <c r="G1486" s="5" t="s">
        <v>105</v>
      </c>
      <c r="H1486" s="5" t="s">
        <v>106</v>
      </c>
      <c r="I1486" s="5"/>
      <c r="J1486" s="5"/>
      <c r="K1486" s="5">
        <v>210</v>
      </c>
      <c r="L1486" s="5">
        <v>25</v>
      </c>
      <c r="M1486" s="5">
        <v>3</v>
      </c>
      <c r="N1486" s="5" t="s">
        <v>3</v>
      </c>
      <c r="O1486" s="5">
        <v>2</v>
      </c>
      <c r="P1486" s="5">
        <f>ROUND(Source!DP1460,O1486)</f>
        <v>41105.550000000003</v>
      </c>
      <c r="Q1486" s="5"/>
      <c r="R1486" s="5"/>
      <c r="S1486" s="5"/>
      <c r="T1486" s="5"/>
      <c r="U1486" s="5"/>
      <c r="V1486" s="5"/>
      <c r="W1486" s="5">
        <v>859.58</v>
      </c>
      <c r="X1486" s="5">
        <v>1</v>
      </c>
      <c r="Y1486" s="5">
        <v>859.58</v>
      </c>
      <c r="Z1486" s="5">
        <v>41105.550000000003</v>
      </c>
      <c r="AA1486" s="5">
        <v>1</v>
      </c>
      <c r="AB1486" s="5">
        <v>41105.550000000003</v>
      </c>
    </row>
    <row r="1487" spans="1:28" ht="13" x14ac:dyDescent="0.3">
      <c r="A1487" s="5">
        <v>50</v>
      </c>
      <c r="B1487" s="5">
        <v>0</v>
      </c>
      <c r="C1487" s="5">
        <v>0</v>
      </c>
      <c r="D1487" s="5">
        <v>1</v>
      </c>
      <c r="E1487" s="5">
        <v>211</v>
      </c>
      <c r="F1487" s="5">
        <f>ROUND(Source!Y1460,O1487)</f>
        <v>542.36</v>
      </c>
      <c r="G1487" s="5" t="s">
        <v>107</v>
      </c>
      <c r="H1487" s="5" t="s">
        <v>108</v>
      </c>
      <c r="I1487" s="5"/>
      <c r="J1487" s="5"/>
      <c r="K1487" s="5">
        <v>211</v>
      </c>
      <c r="L1487" s="5">
        <v>26</v>
      </c>
      <c r="M1487" s="5">
        <v>3</v>
      </c>
      <c r="N1487" s="5" t="s">
        <v>3</v>
      </c>
      <c r="O1487" s="5">
        <v>2</v>
      </c>
      <c r="P1487" s="5">
        <f>ROUND(Source!DQ1460,O1487)</f>
        <v>25935.65</v>
      </c>
      <c r="Q1487" s="5"/>
      <c r="R1487" s="5"/>
      <c r="S1487" s="5"/>
      <c r="T1487" s="5"/>
      <c r="U1487" s="5"/>
      <c r="V1487" s="5"/>
      <c r="W1487" s="5">
        <v>542.36</v>
      </c>
      <c r="X1487" s="5">
        <v>1</v>
      </c>
      <c r="Y1487" s="5">
        <v>542.36</v>
      </c>
      <c r="Z1487" s="5">
        <v>25935.65</v>
      </c>
      <c r="AA1487" s="5">
        <v>1</v>
      </c>
      <c r="AB1487" s="5">
        <v>25935.65</v>
      </c>
    </row>
    <row r="1488" spans="1:28" ht="13" x14ac:dyDescent="0.3">
      <c r="A1488" s="5">
        <v>50</v>
      </c>
      <c r="B1488" s="5">
        <v>0</v>
      </c>
      <c r="C1488" s="5">
        <v>0</v>
      </c>
      <c r="D1488" s="5">
        <v>1</v>
      </c>
      <c r="E1488" s="5">
        <v>224</v>
      </c>
      <c r="F1488" s="5">
        <f>ROUND(Source!AR1460,O1488)</f>
        <v>12704.82</v>
      </c>
      <c r="G1488" s="5" t="s">
        <v>109</v>
      </c>
      <c r="H1488" s="5" t="s">
        <v>110</v>
      </c>
      <c r="I1488" s="5"/>
      <c r="J1488" s="5"/>
      <c r="K1488" s="5">
        <v>224</v>
      </c>
      <c r="L1488" s="5">
        <v>27</v>
      </c>
      <c r="M1488" s="5">
        <v>3</v>
      </c>
      <c r="N1488" s="5" t="s">
        <v>3</v>
      </c>
      <c r="O1488" s="5">
        <v>2</v>
      </c>
      <c r="P1488" s="5">
        <f>ROUND(Source!EJ1460,O1488)</f>
        <v>207051.27</v>
      </c>
      <c r="Q1488" s="5"/>
      <c r="R1488" s="5"/>
      <c r="S1488" s="5"/>
      <c r="T1488" s="5"/>
      <c r="U1488" s="5"/>
      <c r="V1488" s="5"/>
      <c r="W1488" s="5">
        <v>12704.82</v>
      </c>
      <c r="X1488" s="5">
        <v>1</v>
      </c>
      <c r="Y1488" s="5">
        <v>12704.82</v>
      </c>
      <c r="Z1488" s="5">
        <v>207051.27</v>
      </c>
      <c r="AA1488" s="5">
        <v>1</v>
      </c>
      <c r="AB1488" s="5">
        <v>207051.27</v>
      </c>
    </row>
    <row r="1490" spans="1:255" ht="13" x14ac:dyDescent="0.3">
      <c r="A1490" s="1">
        <v>4</v>
      </c>
      <c r="B1490" s="1">
        <v>1</v>
      </c>
      <c r="C1490" s="1"/>
      <c r="D1490" s="1">
        <f>ROW(A1497)</f>
        <v>1497</v>
      </c>
      <c r="E1490" s="1"/>
      <c r="F1490" s="1" t="s">
        <v>3</v>
      </c>
      <c r="G1490" s="1" t="s">
        <v>707</v>
      </c>
      <c r="H1490" s="1" t="s">
        <v>3</v>
      </c>
      <c r="I1490" s="1">
        <v>0</v>
      </c>
      <c r="J1490" s="1"/>
      <c r="K1490" s="1">
        <v>-1</v>
      </c>
      <c r="L1490" s="1"/>
      <c r="M1490" s="1" t="s">
        <v>3</v>
      </c>
      <c r="N1490" s="1"/>
      <c r="O1490" s="1"/>
      <c r="P1490" s="1"/>
      <c r="Q1490" s="1"/>
      <c r="R1490" s="1"/>
      <c r="S1490" s="1">
        <v>0</v>
      </c>
      <c r="T1490" s="1">
        <v>0</v>
      </c>
      <c r="U1490" s="1" t="s">
        <v>3</v>
      </c>
      <c r="V1490" s="1">
        <v>0</v>
      </c>
      <c r="W1490" s="1"/>
      <c r="X1490" s="1"/>
      <c r="Y1490" s="1"/>
      <c r="Z1490" s="1"/>
      <c r="AA1490" s="1"/>
      <c r="AB1490" s="1" t="s">
        <v>3</v>
      </c>
      <c r="AC1490" s="1" t="s">
        <v>3</v>
      </c>
      <c r="AD1490" s="1" t="s">
        <v>3</v>
      </c>
      <c r="AE1490" s="1" t="s">
        <v>3</v>
      </c>
      <c r="AF1490" s="1" t="s">
        <v>3</v>
      </c>
      <c r="AG1490" s="1" t="s">
        <v>3</v>
      </c>
      <c r="AH1490" s="1"/>
      <c r="AI1490" s="1"/>
      <c r="AJ1490" s="1"/>
      <c r="AK1490" s="1"/>
      <c r="AL1490" s="1"/>
      <c r="AM1490" s="1"/>
      <c r="AN1490" s="1"/>
      <c r="AO1490" s="1"/>
      <c r="AP1490" s="1" t="s">
        <v>3</v>
      </c>
      <c r="AQ1490" s="1" t="s">
        <v>3</v>
      </c>
      <c r="AR1490" s="1" t="s">
        <v>3</v>
      </c>
      <c r="AS1490" s="1"/>
      <c r="AT1490" s="1"/>
      <c r="AU1490" s="1"/>
      <c r="AV1490" s="1"/>
      <c r="AW1490" s="1"/>
      <c r="AX1490" s="1"/>
      <c r="AY1490" s="1"/>
      <c r="AZ1490" s="1" t="s">
        <v>3</v>
      </c>
      <c r="BA1490" s="1"/>
      <c r="BB1490" s="1" t="s">
        <v>3</v>
      </c>
      <c r="BC1490" s="1" t="s">
        <v>3</v>
      </c>
      <c r="BD1490" s="1" t="s">
        <v>3</v>
      </c>
      <c r="BE1490" s="1" t="s">
        <v>3</v>
      </c>
      <c r="BF1490" s="1" t="s">
        <v>3</v>
      </c>
      <c r="BG1490" s="1" t="s">
        <v>3</v>
      </c>
      <c r="BH1490" s="1" t="s">
        <v>3</v>
      </c>
      <c r="BI1490" s="1" t="s">
        <v>3</v>
      </c>
      <c r="BJ1490" s="1" t="s">
        <v>3</v>
      </c>
      <c r="BK1490" s="1" t="s">
        <v>3</v>
      </c>
      <c r="BL1490" s="1" t="s">
        <v>3</v>
      </c>
      <c r="BM1490" s="1" t="s">
        <v>3</v>
      </c>
      <c r="BN1490" s="1" t="s">
        <v>3</v>
      </c>
      <c r="BO1490" s="1" t="s">
        <v>3</v>
      </c>
      <c r="BP1490" s="1" t="s">
        <v>3</v>
      </c>
      <c r="BQ1490" s="1"/>
      <c r="BR1490" s="1"/>
      <c r="BS1490" s="1"/>
      <c r="BT1490" s="1"/>
      <c r="BU1490" s="1"/>
      <c r="BV1490" s="1"/>
      <c r="BW1490" s="1"/>
      <c r="BX1490" s="1">
        <v>0</v>
      </c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>
        <v>0</v>
      </c>
    </row>
    <row r="1492" spans="1:255" ht="13" x14ac:dyDescent="0.3">
      <c r="A1492" s="3">
        <v>52</v>
      </c>
      <c r="B1492" s="3">
        <f t="shared" ref="B1492:G1492" si="1572">B1497</f>
        <v>1</v>
      </c>
      <c r="C1492" s="3">
        <f t="shared" si="1572"/>
        <v>4</v>
      </c>
      <c r="D1492" s="3">
        <f t="shared" si="1572"/>
        <v>1490</v>
      </c>
      <c r="E1492" s="3">
        <f t="shared" si="1572"/>
        <v>0</v>
      </c>
      <c r="F1492" s="3" t="str">
        <f t="shared" si="1572"/>
        <v/>
      </c>
      <c r="G1492" s="3" t="str">
        <f t="shared" si="1572"/>
        <v>Демонтажные работы (КР.ВОР - 17)</v>
      </c>
      <c r="H1492" s="3"/>
      <c r="I1492" s="3"/>
      <c r="J1492" s="3"/>
      <c r="K1492" s="3"/>
      <c r="L1492" s="3"/>
      <c r="M1492" s="3"/>
      <c r="N1492" s="3"/>
      <c r="O1492" s="3">
        <f t="shared" ref="O1492:AT1492" si="1573">O1497</f>
        <v>6674.8</v>
      </c>
      <c r="P1492" s="3">
        <f t="shared" si="1573"/>
        <v>0</v>
      </c>
      <c r="Q1492" s="3">
        <f t="shared" si="1573"/>
        <v>303.99</v>
      </c>
      <c r="R1492" s="3">
        <f t="shared" si="1573"/>
        <v>27.66</v>
      </c>
      <c r="S1492" s="3">
        <f t="shared" si="1573"/>
        <v>6370.81</v>
      </c>
      <c r="T1492" s="3">
        <f t="shared" si="1573"/>
        <v>0</v>
      </c>
      <c r="U1492" s="3">
        <f t="shared" si="1573"/>
        <v>522.62612160000015</v>
      </c>
      <c r="V1492" s="3">
        <f t="shared" si="1573"/>
        <v>0</v>
      </c>
      <c r="W1492" s="3">
        <f t="shared" si="1573"/>
        <v>0</v>
      </c>
      <c r="X1492" s="3">
        <f t="shared" si="1573"/>
        <v>6654.41</v>
      </c>
      <c r="Y1492" s="3">
        <f t="shared" si="1573"/>
        <v>4350.96</v>
      </c>
      <c r="Z1492" s="3">
        <f t="shared" si="1573"/>
        <v>0</v>
      </c>
      <c r="AA1492" s="3">
        <f t="shared" si="1573"/>
        <v>0</v>
      </c>
      <c r="AB1492" s="3">
        <f t="shared" si="1573"/>
        <v>6674.8</v>
      </c>
      <c r="AC1492" s="3">
        <f t="shared" si="1573"/>
        <v>0</v>
      </c>
      <c r="AD1492" s="3">
        <f t="shared" si="1573"/>
        <v>303.99</v>
      </c>
      <c r="AE1492" s="3">
        <f t="shared" si="1573"/>
        <v>27.66</v>
      </c>
      <c r="AF1492" s="3">
        <f t="shared" si="1573"/>
        <v>6370.81</v>
      </c>
      <c r="AG1492" s="3">
        <f t="shared" si="1573"/>
        <v>0</v>
      </c>
      <c r="AH1492" s="3">
        <f t="shared" si="1573"/>
        <v>522.62612160000015</v>
      </c>
      <c r="AI1492" s="3">
        <f t="shared" si="1573"/>
        <v>0</v>
      </c>
      <c r="AJ1492" s="3">
        <f t="shared" si="1573"/>
        <v>0</v>
      </c>
      <c r="AK1492" s="3">
        <f t="shared" si="1573"/>
        <v>6654.41</v>
      </c>
      <c r="AL1492" s="3">
        <f t="shared" si="1573"/>
        <v>4350.96</v>
      </c>
      <c r="AM1492" s="3">
        <f t="shared" si="1573"/>
        <v>0</v>
      </c>
      <c r="AN1492" s="3">
        <f t="shared" si="1573"/>
        <v>0</v>
      </c>
      <c r="AO1492" s="3">
        <f t="shared" si="1573"/>
        <v>0</v>
      </c>
      <c r="AP1492" s="3">
        <f t="shared" si="1573"/>
        <v>0</v>
      </c>
      <c r="AQ1492" s="3">
        <f t="shared" si="1573"/>
        <v>0</v>
      </c>
      <c r="AR1492" s="3">
        <f t="shared" si="1573"/>
        <v>17680.169999999998</v>
      </c>
      <c r="AS1492" s="3">
        <f t="shared" si="1573"/>
        <v>17680.169999999998</v>
      </c>
      <c r="AT1492" s="3">
        <f t="shared" si="1573"/>
        <v>0</v>
      </c>
      <c r="AU1492" s="3">
        <f t="shared" ref="AU1492:BZ1492" si="1574">AU1497</f>
        <v>0</v>
      </c>
      <c r="AV1492" s="3">
        <f t="shared" si="1574"/>
        <v>0</v>
      </c>
      <c r="AW1492" s="3">
        <f t="shared" si="1574"/>
        <v>0</v>
      </c>
      <c r="AX1492" s="3">
        <f t="shared" si="1574"/>
        <v>0</v>
      </c>
      <c r="AY1492" s="3">
        <f t="shared" si="1574"/>
        <v>0</v>
      </c>
      <c r="AZ1492" s="3">
        <f t="shared" si="1574"/>
        <v>0</v>
      </c>
      <c r="BA1492" s="3">
        <f t="shared" si="1574"/>
        <v>0</v>
      </c>
      <c r="BB1492" s="3">
        <f t="shared" si="1574"/>
        <v>0</v>
      </c>
      <c r="BC1492" s="3">
        <f t="shared" si="1574"/>
        <v>0</v>
      </c>
      <c r="BD1492" s="3">
        <f t="shared" si="1574"/>
        <v>0</v>
      </c>
      <c r="BE1492" s="3">
        <f t="shared" si="1574"/>
        <v>0</v>
      </c>
      <c r="BF1492" s="3">
        <f t="shared" si="1574"/>
        <v>0</v>
      </c>
      <c r="BG1492" s="3">
        <f t="shared" si="1574"/>
        <v>0</v>
      </c>
      <c r="BH1492" s="3">
        <f t="shared" si="1574"/>
        <v>0</v>
      </c>
      <c r="BI1492" s="3">
        <f t="shared" si="1574"/>
        <v>0</v>
      </c>
      <c r="BJ1492" s="3">
        <f t="shared" si="1574"/>
        <v>0</v>
      </c>
      <c r="BK1492" s="3">
        <f t="shared" si="1574"/>
        <v>0</v>
      </c>
      <c r="BL1492" s="3">
        <f t="shared" si="1574"/>
        <v>0</v>
      </c>
      <c r="BM1492" s="3">
        <f t="shared" si="1574"/>
        <v>0</v>
      </c>
      <c r="BN1492" s="3">
        <f t="shared" si="1574"/>
        <v>0</v>
      </c>
      <c r="BO1492" s="3">
        <f t="shared" si="1574"/>
        <v>0</v>
      </c>
      <c r="BP1492" s="3">
        <f t="shared" si="1574"/>
        <v>0</v>
      </c>
      <c r="BQ1492" s="3">
        <f t="shared" si="1574"/>
        <v>0</v>
      </c>
      <c r="BR1492" s="3">
        <f t="shared" si="1574"/>
        <v>0</v>
      </c>
      <c r="BS1492" s="3">
        <f t="shared" si="1574"/>
        <v>0</v>
      </c>
      <c r="BT1492" s="3">
        <f t="shared" si="1574"/>
        <v>0</v>
      </c>
      <c r="BU1492" s="3">
        <f t="shared" si="1574"/>
        <v>0</v>
      </c>
      <c r="BV1492" s="3">
        <f t="shared" si="1574"/>
        <v>0</v>
      </c>
      <c r="BW1492" s="3">
        <f t="shared" si="1574"/>
        <v>0</v>
      </c>
      <c r="BX1492" s="3">
        <f t="shared" si="1574"/>
        <v>0</v>
      </c>
      <c r="BY1492" s="3">
        <f t="shared" si="1574"/>
        <v>0</v>
      </c>
      <c r="BZ1492" s="3">
        <f t="shared" si="1574"/>
        <v>0</v>
      </c>
      <c r="CA1492" s="3">
        <f t="shared" ref="CA1492:DF1492" si="1575">CA1497</f>
        <v>17680.169999999998</v>
      </c>
      <c r="CB1492" s="3">
        <f t="shared" si="1575"/>
        <v>17680.169999999998</v>
      </c>
      <c r="CC1492" s="3">
        <f t="shared" si="1575"/>
        <v>0</v>
      </c>
      <c r="CD1492" s="3">
        <f t="shared" si="1575"/>
        <v>0</v>
      </c>
      <c r="CE1492" s="3">
        <f t="shared" si="1575"/>
        <v>0</v>
      </c>
      <c r="CF1492" s="3">
        <f t="shared" si="1575"/>
        <v>0</v>
      </c>
      <c r="CG1492" s="3">
        <f t="shared" si="1575"/>
        <v>0</v>
      </c>
      <c r="CH1492" s="3">
        <f t="shared" si="1575"/>
        <v>0</v>
      </c>
      <c r="CI1492" s="3">
        <f t="shared" si="1575"/>
        <v>0</v>
      </c>
      <c r="CJ1492" s="3">
        <f t="shared" si="1575"/>
        <v>0</v>
      </c>
      <c r="CK1492" s="3">
        <f t="shared" si="1575"/>
        <v>0</v>
      </c>
      <c r="CL1492" s="3">
        <f t="shared" si="1575"/>
        <v>0</v>
      </c>
      <c r="CM1492" s="3">
        <f t="shared" si="1575"/>
        <v>0</v>
      </c>
      <c r="CN1492" s="3">
        <f t="shared" si="1575"/>
        <v>0</v>
      </c>
      <c r="CO1492" s="3">
        <f t="shared" si="1575"/>
        <v>0</v>
      </c>
      <c r="CP1492" s="3">
        <f t="shared" si="1575"/>
        <v>0</v>
      </c>
      <c r="CQ1492" s="3">
        <f t="shared" si="1575"/>
        <v>0</v>
      </c>
      <c r="CR1492" s="3">
        <f t="shared" si="1575"/>
        <v>0</v>
      </c>
      <c r="CS1492" s="3">
        <f t="shared" si="1575"/>
        <v>0</v>
      </c>
      <c r="CT1492" s="3">
        <f t="shared" si="1575"/>
        <v>0</v>
      </c>
      <c r="CU1492" s="3">
        <f t="shared" si="1575"/>
        <v>0</v>
      </c>
      <c r="CV1492" s="3">
        <f t="shared" si="1575"/>
        <v>0</v>
      </c>
      <c r="CW1492" s="3">
        <f t="shared" si="1575"/>
        <v>0</v>
      </c>
      <c r="CX1492" s="3">
        <f t="shared" si="1575"/>
        <v>0</v>
      </c>
      <c r="CY1492" s="3">
        <f t="shared" si="1575"/>
        <v>0</v>
      </c>
      <c r="CZ1492" s="3">
        <f t="shared" si="1575"/>
        <v>0</v>
      </c>
      <c r="DA1492" s="3">
        <f t="shared" si="1575"/>
        <v>0</v>
      </c>
      <c r="DB1492" s="3">
        <f t="shared" si="1575"/>
        <v>0</v>
      </c>
      <c r="DC1492" s="3">
        <f t="shared" si="1575"/>
        <v>0</v>
      </c>
      <c r="DD1492" s="3">
        <f t="shared" si="1575"/>
        <v>0</v>
      </c>
      <c r="DE1492" s="3">
        <f t="shared" si="1575"/>
        <v>0</v>
      </c>
      <c r="DF1492" s="3">
        <f t="shared" si="1575"/>
        <v>0</v>
      </c>
      <c r="DG1492" s="4">
        <f t="shared" ref="DG1492:EL1492" si="1576">DG1497</f>
        <v>308853.27</v>
      </c>
      <c r="DH1492" s="4">
        <f t="shared" si="1576"/>
        <v>0</v>
      </c>
      <c r="DI1492" s="4">
        <f t="shared" si="1576"/>
        <v>4201.1400000000003</v>
      </c>
      <c r="DJ1492" s="4">
        <f t="shared" si="1576"/>
        <v>1322.7</v>
      </c>
      <c r="DK1492" s="4">
        <f t="shared" si="1576"/>
        <v>304652.13</v>
      </c>
      <c r="DL1492" s="4">
        <f t="shared" si="1576"/>
        <v>0</v>
      </c>
      <c r="DM1492" s="4">
        <f t="shared" si="1576"/>
        <v>522.62612160000015</v>
      </c>
      <c r="DN1492" s="4">
        <f t="shared" si="1576"/>
        <v>0</v>
      </c>
      <c r="DO1492" s="4">
        <f t="shared" si="1576"/>
        <v>0</v>
      </c>
      <c r="DP1492" s="4">
        <f t="shared" si="1576"/>
        <v>318213.82</v>
      </c>
      <c r="DQ1492" s="4">
        <f t="shared" si="1576"/>
        <v>208062.88</v>
      </c>
      <c r="DR1492" s="4">
        <f t="shared" si="1576"/>
        <v>0</v>
      </c>
      <c r="DS1492" s="4">
        <f t="shared" si="1576"/>
        <v>0</v>
      </c>
      <c r="DT1492" s="4">
        <f t="shared" si="1576"/>
        <v>308853.27</v>
      </c>
      <c r="DU1492" s="4">
        <f t="shared" si="1576"/>
        <v>0</v>
      </c>
      <c r="DV1492" s="4">
        <f t="shared" si="1576"/>
        <v>4201.1400000000003</v>
      </c>
      <c r="DW1492" s="4">
        <f t="shared" si="1576"/>
        <v>1322.7</v>
      </c>
      <c r="DX1492" s="4">
        <f t="shared" si="1576"/>
        <v>304652.13</v>
      </c>
      <c r="DY1492" s="4">
        <f t="shared" si="1576"/>
        <v>0</v>
      </c>
      <c r="DZ1492" s="4">
        <f t="shared" si="1576"/>
        <v>522.62612160000015</v>
      </c>
      <c r="EA1492" s="4">
        <f t="shared" si="1576"/>
        <v>0</v>
      </c>
      <c r="EB1492" s="4">
        <f t="shared" si="1576"/>
        <v>0</v>
      </c>
      <c r="EC1492" s="4">
        <f t="shared" si="1576"/>
        <v>318213.82</v>
      </c>
      <c r="ED1492" s="4">
        <f t="shared" si="1576"/>
        <v>208062.88</v>
      </c>
      <c r="EE1492" s="4">
        <f t="shared" si="1576"/>
        <v>0</v>
      </c>
      <c r="EF1492" s="4">
        <f t="shared" si="1576"/>
        <v>0</v>
      </c>
      <c r="EG1492" s="4">
        <f t="shared" si="1576"/>
        <v>0</v>
      </c>
      <c r="EH1492" s="4">
        <f t="shared" si="1576"/>
        <v>0</v>
      </c>
      <c r="EI1492" s="4">
        <f t="shared" si="1576"/>
        <v>0</v>
      </c>
      <c r="EJ1492" s="4">
        <f t="shared" si="1576"/>
        <v>835129.97</v>
      </c>
      <c r="EK1492" s="4">
        <f t="shared" si="1576"/>
        <v>835129.97</v>
      </c>
      <c r="EL1492" s="4">
        <f t="shared" si="1576"/>
        <v>0</v>
      </c>
      <c r="EM1492" s="4">
        <f t="shared" ref="EM1492:FR1492" si="1577">EM1497</f>
        <v>0</v>
      </c>
      <c r="EN1492" s="4">
        <f t="shared" si="1577"/>
        <v>0</v>
      </c>
      <c r="EO1492" s="4">
        <f t="shared" si="1577"/>
        <v>0</v>
      </c>
      <c r="EP1492" s="4">
        <f t="shared" si="1577"/>
        <v>0</v>
      </c>
      <c r="EQ1492" s="4">
        <f t="shared" si="1577"/>
        <v>0</v>
      </c>
      <c r="ER1492" s="4">
        <f t="shared" si="1577"/>
        <v>0</v>
      </c>
      <c r="ES1492" s="4">
        <f t="shared" si="1577"/>
        <v>0</v>
      </c>
      <c r="ET1492" s="4">
        <f t="shared" si="1577"/>
        <v>0</v>
      </c>
      <c r="EU1492" s="4">
        <f t="shared" si="1577"/>
        <v>0</v>
      </c>
      <c r="EV1492" s="4">
        <f t="shared" si="1577"/>
        <v>0</v>
      </c>
      <c r="EW1492" s="4">
        <f t="shared" si="1577"/>
        <v>0</v>
      </c>
      <c r="EX1492" s="4">
        <f t="shared" si="1577"/>
        <v>0</v>
      </c>
      <c r="EY1492" s="4">
        <f t="shared" si="1577"/>
        <v>0</v>
      </c>
      <c r="EZ1492" s="4">
        <f t="shared" si="1577"/>
        <v>0</v>
      </c>
      <c r="FA1492" s="4">
        <f t="shared" si="1577"/>
        <v>0</v>
      </c>
      <c r="FB1492" s="4">
        <f t="shared" si="1577"/>
        <v>0</v>
      </c>
      <c r="FC1492" s="4">
        <f t="shared" si="1577"/>
        <v>0</v>
      </c>
      <c r="FD1492" s="4">
        <f t="shared" si="1577"/>
        <v>0</v>
      </c>
      <c r="FE1492" s="4">
        <f t="shared" si="1577"/>
        <v>0</v>
      </c>
      <c r="FF1492" s="4">
        <f t="shared" si="1577"/>
        <v>0</v>
      </c>
      <c r="FG1492" s="4">
        <f t="shared" si="1577"/>
        <v>0</v>
      </c>
      <c r="FH1492" s="4">
        <f t="shared" si="1577"/>
        <v>0</v>
      </c>
      <c r="FI1492" s="4">
        <f t="shared" si="1577"/>
        <v>0</v>
      </c>
      <c r="FJ1492" s="4">
        <f t="shared" si="1577"/>
        <v>0</v>
      </c>
      <c r="FK1492" s="4">
        <f t="shared" si="1577"/>
        <v>0</v>
      </c>
      <c r="FL1492" s="4">
        <f t="shared" si="1577"/>
        <v>0</v>
      </c>
      <c r="FM1492" s="4">
        <f t="shared" si="1577"/>
        <v>0</v>
      </c>
      <c r="FN1492" s="4">
        <f t="shared" si="1577"/>
        <v>0</v>
      </c>
      <c r="FO1492" s="4">
        <f t="shared" si="1577"/>
        <v>0</v>
      </c>
      <c r="FP1492" s="4">
        <f t="shared" si="1577"/>
        <v>0</v>
      </c>
      <c r="FQ1492" s="4">
        <f t="shared" si="1577"/>
        <v>0</v>
      </c>
      <c r="FR1492" s="4">
        <f t="shared" si="1577"/>
        <v>0</v>
      </c>
      <c r="FS1492" s="4">
        <f t="shared" ref="FS1492:GX1492" si="1578">FS1497</f>
        <v>835129.97</v>
      </c>
      <c r="FT1492" s="4">
        <f t="shared" si="1578"/>
        <v>835129.97</v>
      </c>
      <c r="FU1492" s="4">
        <f t="shared" si="1578"/>
        <v>0</v>
      </c>
      <c r="FV1492" s="4">
        <f t="shared" si="1578"/>
        <v>0</v>
      </c>
      <c r="FW1492" s="4">
        <f t="shared" si="1578"/>
        <v>0</v>
      </c>
      <c r="FX1492" s="4">
        <f t="shared" si="1578"/>
        <v>0</v>
      </c>
      <c r="FY1492" s="4">
        <f t="shared" si="1578"/>
        <v>0</v>
      </c>
      <c r="FZ1492" s="4">
        <f t="shared" si="1578"/>
        <v>0</v>
      </c>
      <c r="GA1492" s="4">
        <f t="shared" si="1578"/>
        <v>0</v>
      </c>
      <c r="GB1492" s="4">
        <f t="shared" si="1578"/>
        <v>0</v>
      </c>
      <c r="GC1492" s="4">
        <f t="shared" si="1578"/>
        <v>0</v>
      </c>
      <c r="GD1492" s="4">
        <f t="shared" si="1578"/>
        <v>0</v>
      </c>
      <c r="GE1492" s="4">
        <f t="shared" si="1578"/>
        <v>0</v>
      </c>
      <c r="GF1492" s="4">
        <f t="shared" si="1578"/>
        <v>0</v>
      </c>
      <c r="GG1492" s="4">
        <f t="shared" si="1578"/>
        <v>0</v>
      </c>
      <c r="GH1492" s="4">
        <f t="shared" si="1578"/>
        <v>0</v>
      </c>
      <c r="GI1492" s="4">
        <f t="shared" si="1578"/>
        <v>0</v>
      </c>
      <c r="GJ1492" s="4">
        <f t="shared" si="1578"/>
        <v>0</v>
      </c>
      <c r="GK1492" s="4">
        <f t="shared" si="1578"/>
        <v>0</v>
      </c>
      <c r="GL1492" s="4">
        <f t="shared" si="1578"/>
        <v>0</v>
      </c>
      <c r="GM1492" s="4">
        <f t="shared" si="1578"/>
        <v>0</v>
      </c>
      <c r="GN1492" s="4">
        <f t="shared" si="1578"/>
        <v>0</v>
      </c>
      <c r="GO1492" s="4">
        <f t="shared" si="1578"/>
        <v>0</v>
      </c>
      <c r="GP1492" s="4">
        <f t="shared" si="1578"/>
        <v>0</v>
      </c>
      <c r="GQ1492" s="4">
        <f t="shared" si="1578"/>
        <v>0</v>
      </c>
      <c r="GR1492" s="4">
        <f t="shared" si="1578"/>
        <v>0</v>
      </c>
      <c r="GS1492" s="4">
        <f t="shared" si="1578"/>
        <v>0</v>
      </c>
      <c r="GT1492" s="4">
        <f t="shared" si="1578"/>
        <v>0</v>
      </c>
      <c r="GU1492" s="4">
        <f t="shared" si="1578"/>
        <v>0</v>
      </c>
      <c r="GV1492" s="4">
        <f t="shared" si="1578"/>
        <v>0</v>
      </c>
      <c r="GW1492" s="4">
        <f t="shared" si="1578"/>
        <v>0</v>
      </c>
      <c r="GX1492" s="4">
        <f t="shared" si="1578"/>
        <v>0</v>
      </c>
    </row>
    <row r="1494" spans="1:255" x14ac:dyDescent="0.25">
      <c r="A1494" s="2">
        <v>17</v>
      </c>
      <c r="B1494" s="2">
        <v>1</v>
      </c>
      <c r="C1494" s="2">
        <f>ROW(SmtRes!A1639)</f>
        <v>1639</v>
      </c>
      <c r="D1494" s="2">
        <f>ROW(EtalonRes!A1579)</f>
        <v>1579</v>
      </c>
      <c r="E1494" s="2" t="s">
        <v>708</v>
      </c>
      <c r="F1494" s="2" t="s">
        <v>709</v>
      </c>
      <c r="G1494" s="2" t="s">
        <v>710</v>
      </c>
      <c r="H1494" s="2" t="s">
        <v>711</v>
      </c>
      <c r="I1494" s="2">
        <f>ROUND(314/100,9)</f>
        <v>3.14</v>
      </c>
      <c r="J1494" s="2">
        <v>0</v>
      </c>
      <c r="K1494" s="2">
        <f>ROUND(314/100,9)</f>
        <v>3.14</v>
      </c>
      <c r="L1494" s="2"/>
      <c r="M1494" s="2"/>
      <c r="N1494" s="2"/>
      <c r="O1494" s="2">
        <f>ROUND(CP1494,2)</f>
        <v>6674.8</v>
      </c>
      <c r="P1494" s="2">
        <f>ROUND((ROUND((AC1494*AW1494*I1494),2)*BC1494),2)</f>
        <v>0</v>
      </c>
      <c r="Q1494" s="2">
        <f>(ROUND((ROUND(((((ET1494*0.8)*1.1))*AV1494*I1494),2)*BB1494),2)+ROUND((ROUND(((AE1494-(((EU1494*0.8)*1.1)))*AV1494*I1494),2)*BS1494),2))</f>
        <v>303.99</v>
      </c>
      <c r="R1494" s="2">
        <f>ROUND((ROUND((AE1494*AV1494*I1494),2)*BS1494),2)</f>
        <v>27.66</v>
      </c>
      <c r="S1494" s="2">
        <f>ROUND((ROUND((AF1494*AV1494*I1494),2)*BA1494),2)</f>
        <v>6370.81</v>
      </c>
      <c r="T1494" s="2">
        <f>ROUND(CU1494*I1494,2)</f>
        <v>0</v>
      </c>
      <c r="U1494" s="2">
        <f>CV1494*I1494</f>
        <v>522.62612160000015</v>
      </c>
      <c r="V1494" s="2">
        <f>CW1494*I1494</f>
        <v>0</v>
      </c>
      <c r="W1494" s="2">
        <f>ROUND(CX1494*I1494,2)</f>
        <v>0</v>
      </c>
      <c r="X1494" s="2">
        <f>ROUND(CY1494,2)</f>
        <v>6654.41</v>
      </c>
      <c r="Y1494" s="2">
        <f>ROUND(CZ1494,2)</f>
        <v>4350.96</v>
      </c>
      <c r="Z1494" s="2"/>
      <c r="AA1494" s="2">
        <v>56481265</v>
      </c>
      <c r="AB1494" s="2">
        <f>ROUND((AC1494+AD1494+AF1494),6)</f>
        <v>1955.5976000000001</v>
      </c>
      <c r="AC1494" s="2">
        <f>ROUND(((ES1494*0)),6)</f>
        <v>0</v>
      </c>
      <c r="AD1494" s="2">
        <f>ROUND((((((ET1494*0.8)*1.1))-(((EU1494*0.8)*1.1)))+AE1494),6)</f>
        <v>89.064800000000005</v>
      </c>
      <c r="AE1494" s="2">
        <f>ROUND((((EU1494*0.8)*1.1)),6)</f>
        <v>8.1047999999999991</v>
      </c>
      <c r="AF1494" s="2">
        <f>ROUND((((EV1494*0.8)*1.1)),6)</f>
        <v>1866.5328</v>
      </c>
      <c r="AG1494" s="2">
        <f>ROUND((AP1494),6)</f>
        <v>0</v>
      </c>
      <c r="AH1494" s="2">
        <f>(((EW1494*0.8)*1.1))</f>
        <v>153.12000000000003</v>
      </c>
      <c r="AI1494" s="2">
        <f>(((EX1494*0.8)*1.1))</f>
        <v>0</v>
      </c>
      <c r="AJ1494" s="2">
        <f>(AS1494)</f>
        <v>0</v>
      </c>
      <c r="AK1494" s="2">
        <v>4318.8999999999996</v>
      </c>
      <c r="AL1494" s="2">
        <v>2096.63</v>
      </c>
      <c r="AM1494" s="2">
        <v>101.21</v>
      </c>
      <c r="AN1494" s="2">
        <v>9.2100000000000009</v>
      </c>
      <c r="AO1494" s="2">
        <v>2121.06</v>
      </c>
      <c r="AP1494" s="2">
        <v>0</v>
      </c>
      <c r="AQ1494" s="2">
        <v>174</v>
      </c>
      <c r="AR1494" s="2">
        <v>0</v>
      </c>
      <c r="AS1494" s="2">
        <v>0</v>
      </c>
      <c r="AT1494" s="2">
        <v>104</v>
      </c>
      <c r="AU1494" s="2">
        <v>68</v>
      </c>
      <c r="AV1494" s="2">
        <v>1.087</v>
      </c>
      <c r="AW1494" s="2">
        <v>1.0029999999999999</v>
      </c>
      <c r="AX1494" s="2"/>
      <c r="AY1494" s="2"/>
      <c r="AZ1494" s="2">
        <v>1</v>
      </c>
      <c r="BA1494" s="2">
        <v>1</v>
      </c>
      <c r="BB1494" s="2">
        <v>1</v>
      </c>
      <c r="BC1494" s="2">
        <v>1</v>
      </c>
      <c r="BD1494" s="2" t="s">
        <v>3</v>
      </c>
      <c r="BE1494" s="2" t="s">
        <v>3</v>
      </c>
      <c r="BF1494" s="2" t="s">
        <v>3</v>
      </c>
      <c r="BG1494" s="2" t="s">
        <v>3</v>
      </c>
      <c r="BH1494" s="2">
        <v>0</v>
      </c>
      <c r="BI1494" s="2">
        <v>1</v>
      </c>
      <c r="BJ1494" s="2" t="s">
        <v>712</v>
      </c>
      <c r="BK1494" s="2"/>
      <c r="BL1494" s="2"/>
      <c r="BM1494" s="2">
        <v>11</v>
      </c>
      <c r="BN1494" s="2">
        <v>0</v>
      </c>
      <c r="BO1494" s="2" t="s">
        <v>709</v>
      </c>
      <c r="BP1494" s="2">
        <v>1</v>
      </c>
      <c r="BQ1494" s="2">
        <v>30</v>
      </c>
      <c r="BR1494" s="2">
        <v>0</v>
      </c>
      <c r="BS1494" s="2">
        <v>1</v>
      </c>
      <c r="BT1494" s="2">
        <v>1</v>
      </c>
      <c r="BU1494" s="2">
        <v>1</v>
      </c>
      <c r="BV1494" s="2">
        <v>1</v>
      </c>
      <c r="BW1494" s="2">
        <v>1</v>
      </c>
      <c r="BX1494" s="2">
        <v>1</v>
      </c>
      <c r="BY1494" s="2" t="s">
        <v>3</v>
      </c>
      <c r="BZ1494" s="2">
        <v>104</v>
      </c>
      <c r="CA1494" s="2">
        <v>68</v>
      </c>
      <c r="CB1494" s="2" t="s">
        <v>3</v>
      </c>
      <c r="CC1494" s="2"/>
      <c r="CD1494" s="2"/>
      <c r="CE1494" s="2">
        <v>30</v>
      </c>
      <c r="CF1494" s="2">
        <v>0</v>
      </c>
      <c r="CG1494" s="2">
        <v>0</v>
      </c>
      <c r="CH1494" s="2"/>
      <c r="CI1494" s="2"/>
      <c r="CJ1494" s="2"/>
      <c r="CK1494" s="2"/>
      <c r="CL1494" s="2"/>
      <c r="CM1494" s="2">
        <v>0</v>
      </c>
      <c r="CN1494" s="2" t="s">
        <v>3</v>
      </c>
      <c r="CO1494" s="2">
        <v>0</v>
      </c>
      <c r="CP1494" s="2">
        <f>(P1494+Q1494+S1494)</f>
        <v>6674.8</v>
      </c>
      <c r="CQ1494" s="2">
        <f>ROUND((ROUND((AC1494*AW1494*1),2)*BC1494),2)</f>
        <v>0</v>
      </c>
      <c r="CR1494" s="2">
        <f>(ROUND((ROUND(((((ET1494*0.8)*1.1))*AV1494*1),2)*BB1494),2)+ROUND((ROUND(((AE1494-(((EU1494*0.8)*1.1)))*AV1494*1),2)*BS1494),2))</f>
        <v>96.81</v>
      </c>
      <c r="CS1494" s="2">
        <f>ROUND((ROUND((AE1494*AV1494*1),2)*BS1494),2)</f>
        <v>8.81</v>
      </c>
      <c r="CT1494" s="2">
        <f>ROUND((ROUND((AF1494*AV1494*1),2)*BA1494),2)</f>
        <v>2028.92</v>
      </c>
      <c r="CU1494" s="2">
        <f>AG1494</f>
        <v>0</v>
      </c>
      <c r="CV1494" s="2">
        <f>(AH1494*AV1494)</f>
        <v>166.44144000000003</v>
      </c>
      <c r="CW1494" s="2">
        <f>AI1494</f>
        <v>0</v>
      </c>
      <c r="CX1494" s="2">
        <f>AJ1494</f>
        <v>0</v>
      </c>
      <c r="CY1494" s="2">
        <f>(((S1494+R1494)*AT1494)/100)</f>
        <v>6654.4088000000002</v>
      </c>
      <c r="CZ1494" s="2">
        <f>(((S1494+R1494)*AU1494)/100)</f>
        <v>4350.9596000000001</v>
      </c>
      <c r="DA1494" s="2"/>
      <c r="DB1494" s="2">
        <v>25</v>
      </c>
      <c r="DC1494" s="2" t="s">
        <v>3</v>
      </c>
      <c r="DD1494" s="2" t="s">
        <v>713</v>
      </c>
      <c r="DE1494" s="2" t="s">
        <v>714</v>
      </c>
      <c r="DF1494" s="2" t="s">
        <v>714</v>
      </c>
      <c r="DG1494" s="2" t="s">
        <v>714</v>
      </c>
      <c r="DH1494" s="2" t="s">
        <v>3</v>
      </c>
      <c r="DI1494" s="2" t="s">
        <v>714</v>
      </c>
      <c r="DJ1494" s="2" t="s">
        <v>714</v>
      </c>
      <c r="DK1494" s="2" t="s">
        <v>3</v>
      </c>
      <c r="DL1494" s="2" t="s">
        <v>3</v>
      </c>
      <c r="DM1494" s="2" t="s">
        <v>3</v>
      </c>
      <c r="DN1494" s="2">
        <v>0</v>
      </c>
      <c r="DO1494" s="2">
        <v>0</v>
      </c>
      <c r="DP1494" s="2">
        <v>1</v>
      </c>
      <c r="DQ1494" s="2">
        <v>1</v>
      </c>
      <c r="DR1494" s="2"/>
      <c r="DS1494" s="2"/>
      <c r="DT1494" s="2"/>
      <c r="DU1494" s="2">
        <v>30517203</v>
      </c>
      <c r="DV1494" s="2" t="s">
        <v>711</v>
      </c>
      <c r="DW1494" s="2" t="s">
        <v>711</v>
      </c>
      <c r="DX1494" s="2">
        <v>1</v>
      </c>
      <c r="DY1494" s="2"/>
      <c r="DZ1494" s="2" t="s">
        <v>3</v>
      </c>
      <c r="EA1494" s="2" t="s">
        <v>3</v>
      </c>
      <c r="EB1494" s="2" t="s">
        <v>3</v>
      </c>
      <c r="EC1494" s="2" t="s">
        <v>3</v>
      </c>
      <c r="ED1494" s="2"/>
      <c r="EE1494" s="2">
        <v>55586447</v>
      </c>
      <c r="EF1494" s="2">
        <v>30</v>
      </c>
      <c r="EG1494" s="2" t="s">
        <v>117</v>
      </c>
      <c r="EH1494" s="2">
        <v>0</v>
      </c>
      <c r="EI1494" s="2" t="s">
        <v>3</v>
      </c>
      <c r="EJ1494" s="2">
        <v>1</v>
      </c>
      <c r="EK1494" s="2">
        <v>11</v>
      </c>
      <c r="EL1494" s="2" t="s">
        <v>715</v>
      </c>
      <c r="EM1494" s="2" t="s">
        <v>716</v>
      </c>
      <c r="EN1494" s="2"/>
      <c r="EO1494" s="2" t="s">
        <v>717</v>
      </c>
      <c r="EP1494" s="2"/>
      <c r="EQ1494" s="2">
        <v>0</v>
      </c>
      <c r="ER1494" s="2">
        <v>4318.8999999999996</v>
      </c>
      <c r="ES1494" s="2">
        <v>2096.63</v>
      </c>
      <c r="ET1494" s="2">
        <v>101.21</v>
      </c>
      <c r="EU1494" s="2">
        <v>9.2100000000000009</v>
      </c>
      <c r="EV1494" s="2">
        <v>2121.06</v>
      </c>
      <c r="EW1494" s="2">
        <v>174</v>
      </c>
      <c r="EX1494" s="2">
        <v>0</v>
      </c>
      <c r="EY1494" s="2">
        <v>0</v>
      </c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>
        <v>0</v>
      </c>
      <c r="FR1494" s="2">
        <v>0</v>
      </c>
      <c r="FS1494" s="2">
        <v>0</v>
      </c>
      <c r="FT1494" s="2"/>
      <c r="FU1494" s="2"/>
      <c r="FV1494" s="2"/>
      <c r="FW1494" s="2"/>
      <c r="FX1494" s="2">
        <v>104</v>
      </c>
      <c r="FY1494" s="2">
        <v>68</v>
      </c>
      <c r="FZ1494" s="2"/>
      <c r="GA1494" s="2" t="s">
        <v>3</v>
      </c>
      <c r="GB1494" s="2"/>
      <c r="GC1494" s="2"/>
      <c r="GD1494" s="2">
        <v>1</v>
      </c>
      <c r="GE1494" s="2"/>
      <c r="GF1494" s="2">
        <v>-1570439247</v>
      </c>
      <c r="GG1494" s="2">
        <v>2</v>
      </c>
      <c r="GH1494" s="2">
        <v>1</v>
      </c>
      <c r="GI1494" s="2">
        <v>2</v>
      </c>
      <c r="GJ1494" s="2">
        <v>0</v>
      </c>
      <c r="GK1494" s="2">
        <v>0</v>
      </c>
      <c r="GL1494" s="2">
        <f>ROUND(IF(AND(BH1494=3,BI1494=3,FS1494&lt;&gt;0),P1494,0),2)</f>
        <v>0</v>
      </c>
      <c r="GM1494" s="2">
        <f>ROUND(O1494+X1494+Y1494,2)+GX1494</f>
        <v>17680.169999999998</v>
      </c>
      <c r="GN1494" s="2">
        <f>IF(OR(BI1494=0,BI1494=1),GM1494-GX1494,0)</f>
        <v>17680.169999999998</v>
      </c>
      <c r="GO1494" s="2">
        <f>IF(BI1494=2,GM1494-GX1494,0)</f>
        <v>0</v>
      </c>
      <c r="GP1494" s="2">
        <f>IF(BI1494=4,GM1494-GX1494,0)</f>
        <v>0</v>
      </c>
      <c r="GQ1494" s="2"/>
      <c r="GR1494" s="2">
        <v>0</v>
      </c>
      <c r="GS1494" s="2">
        <v>3</v>
      </c>
      <c r="GT1494" s="2">
        <v>0</v>
      </c>
      <c r="GU1494" s="2" t="s">
        <v>3</v>
      </c>
      <c r="GV1494" s="2">
        <f>ROUND((GT1494),6)</f>
        <v>0</v>
      </c>
      <c r="GW1494" s="2">
        <v>1</v>
      </c>
      <c r="GX1494" s="2">
        <f>ROUND(HC1494*I1494,2)</f>
        <v>0</v>
      </c>
      <c r="GY1494" s="2"/>
      <c r="GZ1494" s="2"/>
      <c r="HA1494" s="2">
        <v>0</v>
      </c>
      <c r="HB1494" s="2">
        <v>0</v>
      </c>
      <c r="HC1494" s="2">
        <f>GV1494*GW1494</f>
        <v>0</v>
      </c>
      <c r="HD1494" s="2"/>
      <c r="HE1494" s="2" t="s">
        <v>3</v>
      </c>
      <c r="HF1494" s="2" t="s">
        <v>3</v>
      </c>
      <c r="HG1494" s="2"/>
      <c r="HH1494" s="2"/>
      <c r="HI1494" s="2"/>
      <c r="HJ1494" s="2"/>
      <c r="HK1494" s="2"/>
      <c r="HL1494" s="2"/>
      <c r="HM1494" s="2" t="s">
        <v>3</v>
      </c>
      <c r="HN1494" s="2" t="s">
        <v>3</v>
      </c>
      <c r="HO1494" s="2" t="s">
        <v>3</v>
      </c>
      <c r="HP1494" s="2" t="s">
        <v>3</v>
      </c>
      <c r="HQ1494" s="2" t="s">
        <v>3</v>
      </c>
      <c r="HR1494" s="2"/>
      <c r="HS1494" s="2">
        <v>0</v>
      </c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>
        <v>0</v>
      </c>
      <c r="IL1494" s="2"/>
      <c r="IM1494" s="2"/>
      <c r="IN1494" s="2"/>
      <c r="IO1494" s="2"/>
      <c r="IP1494" s="2"/>
      <c r="IQ1494" s="2"/>
      <c r="IR1494" s="2"/>
      <c r="IS1494" s="2"/>
      <c r="IT1494" s="2"/>
      <c r="IU1494" s="2"/>
    </row>
    <row r="1495" spans="1:255" x14ac:dyDescent="0.25">
      <c r="A1495">
        <v>17</v>
      </c>
      <c r="B1495">
        <v>1</v>
      </c>
      <c r="C1495">
        <f>ROW(SmtRes!A1644)</f>
        <v>1644</v>
      </c>
      <c r="D1495">
        <f>ROW(EtalonRes!A1586)</f>
        <v>1586</v>
      </c>
      <c r="E1495" t="s">
        <v>708</v>
      </c>
      <c r="F1495" t="s">
        <v>709</v>
      </c>
      <c r="G1495" t="s">
        <v>710</v>
      </c>
      <c r="H1495" t="s">
        <v>711</v>
      </c>
      <c r="I1495">
        <f>ROUND(314/100,9)</f>
        <v>3.14</v>
      </c>
      <c r="J1495">
        <v>0</v>
      </c>
      <c r="K1495">
        <f>ROUND(314/100,9)</f>
        <v>3.14</v>
      </c>
      <c r="O1495">
        <f>ROUND(CP1495,2)</f>
        <v>308853.27</v>
      </c>
      <c r="P1495">
        <f>ROUND((ROUND((AC1495*AW1495*I1495),2)*BC1495),2)</f>
        <v>0</v>
      </c>
      <c r="Q1495">
        <f>(ROUND((ROUND(((((ET1495*0.8)*1.1))*AV1495*I1495),2)*BB1495),2)+ROUND((ROUND(((AE1495-(((EU1495*0.8)*1.1)))*AV1495*I1495),2)*BS1495),2))</f>
        <v>4201.1400000000003</v>
      </c>
      <c r="R1495">
        <f>ROUND((ROUND((AE1495*AV1495*I1495),2)*BS1495),2)</f>
        <v>1322.7</v>
      </c>
      <c r="S1495">
        <f>ROUND((ROUND((AF1495*AV1495*I1495),2)*BA1495),2)</f>
        <v>304652.13</v>
      </c>
      <c r="T1495">
        <f>ROUND(CU1495*I1495,2)</f>
        <v>0</v>
      </c>
      <c r="U1495">
        <f>CV1495*I1495</f>
        <v>522.62612160000015</v>
      </c>
      <c r="V1495">
        <f>CW1495*I1495</f>
        <v>0</v>
      </c>
      <c r="W1495">
        <f>ROUND(CX1495*I1495,2)</f>
        <v>0</v>
      </c>
      <c r="X1495">
        <f>ROUND(CY1495,2)</f>
        <v>318213.82</v>
      </c>
      <c r="Y1495">
        <f>ROUND(CZ1495,2)</f>
        <v>208062.88</v>
      </c>
      <c r="AA1495">
        <v>56481267</v>
      </c>
      <c r="AB1495">
        <f>ROUND((AC1495+AD1495+AF1495),6)</f>
        <v>1955.5976000000001</v>
      </c>
      <c r="AC1495">
        <f>ROUND(((ES1495*0)),6)</f>
        <v>0</v>
      </c>
      <c r="AD1495">
        <f>ROUND((((((ET1495*0.8)*1.1))-(((EU1495*0.8)*1.1)))+AE1495),6)</f>
        <v>89.064800000000005</v>
      </c>
      <c r="AE1495">
        <f>ROUND((((EU1495*0.8)*1.1)),6)</f>
        <v>8.1047999999999991</v>
      </c>
      <c r="AF1495">
        <f>ROUND((((EV1495*0.8)*1.1)),6)</f>
        <v>1866.5328</v>
      </c>
      <c r="AG1495">
        <f>ROUND((AP1495),6)</f>
        <v>0</v>
      </c>
      <c r="AH1495">
        <f>(((EW1495*0.8)*1.1))</f>
        <v>153.12000000000003</v>
      </c>
      <c r="AI1495">
        <f>(((EX1495*0.8)*1.1))</f>
        <v>0</v>
      </c>
      <c r="AJ1495">
        <f>(AS1495)</f>
        <v>0</v>
      </c>
      <c r="AK1495">
        <v>4318.8999999999996</v>
      </c>
      <c r="AL1495">
        <v>2096.63</v>
      </c>
      <c r="AM1495">
        <v>101.21</v>
      </c>
      <c r="AN1495">
        <v>9.2100000000000009</v>
      </c>
      <c r="AO1495">
        <v>2121.06</v>
      </c>
      <c r="AP1495">
        <v>0</v>
      </c>
      <c r="AQ1495">
        <v>174</v>
      </c>
      <c r="AR1495">
        <v>0</v>
      </c>
      <c r="AS1495">
        <v>0</v>
      </c>
      <c r="AT1495">
        <v>104</v>
      </c>
      <c r="AU1495">
        <v>68</v>
      </c>
      <c r="AV1495">
        <v>1.087</v>
      </c>
      <c r="AW1495">
        <v>1.0029999999999999</v>
      </c>
      <c r="AZ1495">
        <v>1</v>
      </c>
      <c r="BA1495">
        <v>47.82</v>
      </c>
      <c r="BB1495">
        <v>13.82</v>
      </c>
      <c r="BC1495">
        <v>11.57</v>
      </c>
      <c r="BD1495" t="s">
        <v>3</v>
      </c>
      <c r="BE1495" t="s">
        <v>3</v>
      </c>
      <c r="BF1495" t="s">
        <v>3</v>
      </c>
      <c r="BG1495" t="s">
        <v>3</v>
      </c>
      <c r="BH1495">
        <v>0</v>
      </c>
      <c r="BI1495">
        <v>1</v>
      </c>
      <c r="BJ1495" t="s">
        <v>712</v>
      </c>
      <c r="BM1495">
        <v>11</v>
      </c>
      <c r="BN1495">
        <v>0</v>
      </c>
      <c r="BO1495" t="s">
        <v>709</v>
      </c>
      <c r="BP1495">
        <v>1</v>
      </c>
      <c r="BQ1495">
        <v>30</v>
      </c>
      <c r="BR1495">
        <v>0</v>
      </c>
      <c r="BS1495">
        <v>47.82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 t="s">
        <v>3</v>
      </c>
      <c r="BZ1495">
        <v>104</v>
      </c>
      <c r="CA1495">
        <v>68</v>
      </c>
      <c r="CB1495" t="s">
        <v>3</v>
      </c>
      <c r="CE1495">
        <v>30</v>
      </c>
      <c r="CF1495">
        <v>0</v>
      </c>
      <c r="CG1495">
        <v>0</v>
      </c>
      <c r="CM1495">
        <v>0</v>
      </c>
      <c r="CN1495" t="s">
        <v>3</v>
      </c>
      <c r="CO1495">
        <v>0</v>
      </c>
      <c r="CP1495">
        <f>(P1495+Q1495+S1495)</f>
        <v>308853.27</v>
      </c>
      <c r="CQ1495">
        <f>ROUND((ROUND((AC1495*AW1495*1),2)*BC1495),2)</f>
        <v>0</v>
      </c>
      <c r="CR1495">
        <f>(ROUND((ROUND(((((ET1495*0.8)*1.1))*AV1495*1),2)*BB1495),2)+ROUND((ROUND(((AE1495-(((EU1495*0.8)*1.1)))*AV1495*1),2)*BS1495),2))</f>
        <v>1337.91</v>
      </c>
      <c r="CS1495">
        <f>ROUND((ROUND((AE1495*AV1495*1),2)*BS1495),2)</f>
        <v>421.29</v>
      </c>
      <c r="CT1495">
        <f>ROUND((ROUND((AF1495*AV1495*1),2)*BA1495),2)</f>
        <v>97022.95</v>
      </c>
      <c r="CU1495">
        <f>AG1495</f>
        <v>0</v>
      </c>
      <c r="CV1495">
        <f>(AH1495*AV1495)</f>
        <v>166.44144000000003</v>
      </c>
      <c r="CW1495">
        <f>AI1495</f>
        <v>0</v>
      </c>
      <c r="CX1495">
        <f>AJ1495</f>
        <v>0</v>
      </c>
      <c r="CY1495">
        <f>(((S1495+R1495)*AT1495)/100)</f>
        <v>318213.82319999998</v>
      </c>
      <c r="CZ1495">
        <f>(((S1495+R1495)*AU1495)/100)</f>
        <v>208062.88440000001</v>
      </c>
      <c r="DB1495">
        <v>27</v>
      </c>
      <c r="DC1495" t="s">
        <v>3</v>
      </c>
      <c r="DD1495" t="s">
        <v>713</v>
      </c>
      <c r="DE1495" t="s">
        <v>714</v>
      </c>
      <c r="DF1495" t="s">
        <v>714</v>
      </c>
      <c r="DG1495" t="s">
        <v>714</v>
      </c>
      <c r="DH1495" t="s">
        <v>3</v>
      </c>
      <c r="DI1495" t="s">
        <v>714</v>
      </c>
      <c r="DJ1495" t="s">
        <v>714</v>
      </c>
      <c r="DK1495" t="s">
        <v>3</v>
      </c>
      <c r="DL1495" t="s">
        <v>3</v>
      </c>
      <c r="DM1495" t="s">
        <v>3</v>
      </c>
      <c r="DN1495">
        <v>0</v>
      </c>
      <c r="DO1495">
        <v>0</v>
      </c>
      <c r="DP1495">
        <v>1</v>
      </c>
      <c r="DQ1495">
        <v>1</v>
      </c>
      <c r="DU1495">
        <v>30517203</v>
      </c>
      <c r="DV1495" t="s">
        <v>711</v>
      </c>
      <c r="DW1495" t="s">
        <v>711</v>
      </c>
      <c r="DX1495">
        <v>1</v>
      </c>
      <c r="DZ1495" t="s">
        <v>3</v>
      </c>
      <c r="EA1495" t="s">
        <v>3</v>
      </c>
      <c r="EB1495" t="s">
        <v>3</v>
      </c>
      <c r="EC1495" t="s">
        <v>3</v>
      </c>
      <c r="EE1495">
        <v>55586447</v>
      </c>
      <c r="EF1495">
        <v>30</v>
      </c>
      <c r="EG1495" t="s">
        <v>117</v>
      </c>
      <c r="EH1495">
        <v>0</v>
      </c>
      <c r="EI1495" t="s">
        <v>3</v>
      </c>
      <c r="EJ1495">
        <v>1</v>
      </c>
      <c r="EK1495">
        <v>11</v>
      </c>
      <c r="EL1495" t="s">
        <v>715</v>
      </c>
      <c r="EM1495" t="s">
        <v>716</v>
      </c>
      <c r="EO1495" t="s">
        <v>717</v>
      </c>
      <c r="EQ1495">
        <v>0</v>
      </c>
      <c r="ER1495">
        <v>4318.8999999999996</v>
      </c>
      <c r="ES1495">
        <v>2096.63</v>
      </c>
      <c r="ET1495">
        <v>101.21</v>
      </c>
      <c r="EU1495">
        <v>9.2100000000000009</v>
      </c>
      <c r="EV1495">
        <v>2121.06</v>
      </c>
      <c r="EW1495">
        <v>174</v>
      </c>
      <c r="EX1495">
        <v>0</v>
      </c>
      <c r="EY1495">
        <v>0</v>
      </c>
      <c r="FQ1495">
        <v>0</v>
      </c>
      <c r="FR1495">
        <v>0</v>
      </c>
      <c r="FS1495">
        <v>0</v>
      </c>
      <c r="FX1495">
        <v>104</v>
      </c>
      <c r="FY1495">
        <v>68</v>
      </c>
      <c r="GA1495" t="s">
        <v>3</v>
      </c>
      <c r="GD1495">
        <v>1</v>
      </c>
      <c r="GF1495">
        <v>-1570439247</v>
      </c>
      <c r="GG1495">
        <v>2</v>
      </c>
      <c r="GH1495">
        <v>1</v>
      </c>
      <c r="GI1495">
        <v>2</v>
      </c>
      <c r="GJ1495">
        <v>0</v>
      </c>
      <c r="GK1495">
        <v>0</v>
      </c>
      <c r="GL1495">
        <f>ROUND(IF(AND(BH1495=3,BI1495=3,FS1495&lt;&gt;0),P1495,0),2)</f>
        <v>0</v>
      </c>
      <c r="GM1495">
        <f>ROUND(O1495+X1495+Y1495,2)+GX1495</f>
        <v>835129.97</v>
      </c>
      <c r="GN1495">
        <f>IF(OR(BI1495=0,BI1495=1),GM1495-GX1495,0)</f>
        <v>835129.97</v>
      </c>
      <c r="GO1495">
        <f>IF(BI1495=2,GM1495-GX1495,0)</f>
        <v>0</v>
      </c>
      <c r="GP1495">
        <f>IF(BI1495=4,GM1495-GX1495,0)</f>
        <v>0</v>
      </c>
      <c r="GR1495">
        <v>0</v>
      </c>
      <c r="GS1495">
        <v>3</v>
      </c>
      <c r="GT1495">
        <v>0</v>
      </c>
      <c r="GU1495" t="s">
        <v>3</v>
      </c>
      <c r="GV1495">
        <f>ROUND((GT1495),6)</f>
        <v>0</v>
      </c>
      <c r="GW1495">
        <v>1</v>
      </c>
      <c r="GX1495">
        <f>ROUND(HC1495*I1495,2)</f>
        <v>0</v>
      </c>
      <c r="HA1495">
        <v>0</v>
      </c>
      <c r="HB1495">
        <v>0</v>
      </c>
      <c r="HC1495">
        <f>GV1495*GW1495</f>
        <v>0</v>
      </c>
      <c r="HE1495" t="s">
        <v>3</v>
      </c>
      <c r="HF1495" t="s">
        <v>3</v>
      </c>
      <c r="HM1495" t="s">
        <v>3</v>
      </c>
      <c r="HN1495" t="s">
        <v>3</v>
      </c>
      <c r="HO1495" t="s">
        <v>3</v>
      </c>
      <c r="HP1495" t="s">
        <v>3</v>
      </c>
      <c r="HQ1495" t="s">
        <v>3</v>
      </c>
      <c r="HS1495">
        <v>0</v>
      </c>
      <c r="IK1495">
        <v>0</v>
      </c>
    </row>
    <row r="1497" spans="1:255" ht="13" x14ac:dyDescent="0.3">
      <c r="A1497" s="3">
        <v>51</v>
      </c>
      <c r="B1497" s="3">
        <f>B1490</f>
        <v>1</v>
      </c>
      <c r="C1497" s="3">
        <f>A1490</f>
        <v>4</v>
      </c>
      <c r="D1497" s="3">
        <f>ROW(A1490)</f>
        <v>1490</v>
      </c>
      <c r="E1497" s="3"/>
      <c r="F1497" s="3" t="str">
        <f>IF(F1490&lt;&gt;"",F1490,"")</f>
        <v/>
      </c>
      <c r="G1497" s="3" t="str">
        <f>IF(G1490&lt;&gt;"",G1490,"")</f>
        <v>Демонтажные работы (КР.ВОР - 17)</v>
      </c>
      <c r="H1497" s="3">
        <v>0</v>
      </c>
      <c r="I1497" s="3"/>
      <c r="J1497" s="3"/>
      <c r="K1497" s="3"/>
      <c r="L1497" s="3"/>
      <c r="M1497" s="3"/>
      <c r="N1497" s="3"/>
      <c r="O1497" s="3">
        <f t="shared" ref="O1497:T1497" si="1579">ROUND(AB1497,2)</f>
        <v>6674.8</v>
      </c>
      <c r="P1497" s="3">
        <f t="shared" si="1579"/>
        <v>0</v>
      </c>
      <c r="Q1497" s="3">
        <f t="shared" si="1579"/>
        <v>303.99</v>
      </c>
      <c r="R1497" s="3">
        <f t="shared" si="1579"/>
        <v>27.66</v>
      </c>
      <c r="S1497" s="3">
        <f t="shared" si="1579"/>
        <v>6370.81</v>
      </c>
      <c r="T1497" s="3">
        <f t="shared" si="1579"/>
        <v>0</v>
      </c>
      <c r="U1497" s="3">
        <f>AH1497</f>
        <v>522.62612160000015</v>
      </c>
      <c r="V1497" s="3">
        <f>AI1497</f>
        <v>0</v>
      </c>
      <c r="W1497" s="3">
        <f>ROUND(AJ1497,2)</f>
        <v>0</v>
      </c>
      <c r="X1497" s="3">
        <f>ROUND(AK1497,2)</f>
        <v>6654.41</v>
      </c>
      <c r="Y1497" s="3">
        <f>ROUND(AL1497,2)</f>
        <v>4350.96</v>
      </c>
      <c r="Z1497" s="3"/>
      <c r="AA1497" s="3"/>
      <c r="AB1497" s="3">
        <f>ROUND(SUMIF(AA1494:AA1495,"=56481265",O1494:O1495),2)</f>
        <v>6674.8</v>
      </c>
      <c r="AC1497" s="3">
        <f>ROUND(SUMIF(AA1494:AA1495,"=56481265",P1494:P1495),2)</f>
        <v>0</v>
      </c>
      <c r="AD1497" s="3">
        <f>ROUND(SUMIF(AA1494:AA1495,"=56481265",Q1494:Q1495),2)</f>
        <v>303.99</v>
      </c>
      <c r="AE1497" s="3">
        <f>ROUND(SUMIF(AA1494:AA1495,"=56481265",R1494:R1495),2)</f>
        <v>27.66</v>
      </c>
      <c r="AF1497" s="3">
        <f>ROUND(SUMIF(AA1494:AA1495,"=56481265",S1494:S1495),2)</f>
        <v>6370.81</v>
      </c>
      <c r="AG1497" s="3">
        <f>ROUND(SUMIF(AA1494:AA1495,"=56481265",T1494:T1495),2)</f>
        <v>0</v>
      </c>
      <c r="AH1497" s="3">
        <f>SUMIF(AA1494:AA1495,"=56481265",U1494:U1495)</f>
        <v>522.62612160000015</v>
      </c>
      <c r="AI1497" s="3">
        <f>SUMIF(AA1494:AA1495,"=56481265",V1494:V1495)</f>
        <v>0</v>
      </c>
      <c r="AJ1497" s="3">
        <f>ROUND(SUMIF(AA1494:AA1495,"=56481265",W1494:W1495),2)</f>
        <v>0</v>
      </c>
      <c r="AK1497" s="3">
        <f>ROUND(SUMIF(AA1494:AA1495,"=56481265",X1494:X1495),2)</f>
        <v>6654.41</v>
      </c>
      <c r="AL1497" s="3">
        <f>ROUND(SUMIF(AA1494:AA1495,"=56481265",Y1494:Y1495),2)</f>
        <v>4350.96</v>
      </c>
      <c r="AM1497" s="3"/>
      <c r="AN1497" s="3"/>
      <c r="AO1497" s="3">
        <f t="shared" ref="AO1497:BD1497" si="1580">ROUND(BX1497,2)</f>
        <v>0</v>
      </c>
      <c r="AP1497" s="3">
        <f t="shared" si="1580"/>
        <v>0</v>
      </c>
      <c r="AQ1497" s="3">
        <f t="shared" si="1580"/>
        <v>0</v>
      </c>
      <c r="AR1497" s="3">
        <f t="shared" si="1580"/>
        <v>17680.169999999998</v>
      </c>
      <c r="AS1497" s="3">
        <f t="shared" si="1580"/>
        <v>17680.169999999998</v>
      </c>
      <c r="AT1497" s="3">
        <f t="shared" si="1580"/>
        <v>0</v>
      </c>
      <c r="AU1497" s="3">
        <f t="shared" si="1580"/>
        <v>0</v>
      </c>
      <c r="AV1497" s="3">
        <f t="shared" si="1580"/>
        <v>0</v>
      </c>
      <c r="AW1497" s="3">
        <f t="shared" si="1580"/>
        <v>0</v>
      </c>
      <c r="AX1497" s="3">
        <f t="shared" si="1580"/>
        <v>0</v>
      </c>
      <c r="AY1497" s="3">
        <f t="shared" si="1580"/>
        <v>0</v>
      </c>
      <c r="AZ1497" s="3">
        <f t="shared" si="1580"/>
        <v>0</v>
      </c>
      <c r="BA1497" s="3">
        <f t="shared" si="1580"/>
        <v>0</v>
      </c>
      <c r="BB1497" s="3">
        <f t="shared" si="1580"/>
        <v>0</v>
      </c>
      <c r="BC1497" s="3">
        <f t="shared" si="1580"/>
        <v>0</v>
      </c>
      <c r="BD1497" s="3">
        <f t="shared" si="1580"/>
        <v>0</v>
      </c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>
        <f>ROUND(SUMIF(AA1494:AA1495,"=56481265",FQ1494:FQ1495),2)</f>
        <v>0</v>
      </c>
      <c r="BY1497" s="3">
        <f>ROUND(SUMIF(AA1494:AA1495,"=56481265",FR1494:FR1495),2)</f>
        <v>0</v>
      </c>
      <c r="BZ1497" s="3">
        <f>ROUND(SUMIF(AA1494:AA1495,"=56481265",GL1494:GL1495),2)</f>
        <v>0</v>
      </c>
      <c r="CA1497" s="3">
        <f>ROUND(SUMIF(AA1494:AA1495,"=56481265",GM1494:GM1495),2)</f>
        <v>17680.169999999998</v>
      </c>
      <c r="CB1497" s="3">
        <f>ROUND(SUMIF(AA1494:AA1495,"=56481265",GN1494:GN1495),2)</f>
        <v>17680.169999999998</v>
      </c>
      <c r="CC1497" s="3">
        <f>ROUND(SUMIF(AA1494:AA1495,"=56481265",GO1494:GO1495),2)</f>
        <v>0</v>
      </c>
      <c r="CD1497" s="3">
        <f>ROUND(SUMIF(AA1494:AA1495,"=56481265",GP1494:GP1495),2)</f>
        <v>0</v>
      </c>
      <c r="CE1497" s="3">
        <f>AC1497-BX1497</f>
        <v>0</v>
      </c>
      <c r="CF1497" s="3">
        <f>AC1497-BY1497</f>
        <v>0</v>
      </c>
      <c r="CG1497" s="3">
        <f>BX1497-BZ1497</f>
        <v>0</v>
      </c>
      <c r="CH1497" s="3">
        <f>AC1497-BX1497-BY1497+BZ1497</f>
        <v>0</v>
      </c>
      <c r="CI1497" s="3">
        <f>BY1497-BZ1497</f>
        <v>0</v>
      </c>
      <c r="CJ1497" s="3">
        <f>ROUND(SUMIF(AA1494:AA1495,"=56481265",GX1494:GX1495),2)</f>
        <v>0</v>
      </c>
      <c r="CK1497" s="3">
        <f>ROUND(SUMIF(AA1494:AA1495,"=56481265",GY1494:GY1495),2)</f>
        <v>0</v>
      </c>
      <c r="CL1497" s="3">
        <f>ROUND(SUMIF(AA1494:AA1495,"=56481265",GZ1494:GZ1495),2)</f>
        <v>0</v>
      </c>
      <c r="CM1497" s="3">
        <f>ROUND(SUMIF(AA1494:AA1495,"=56481265",HD1494:HD1495),2)</f>
        <v>0</v>
      </c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4">
        <f t="shared" ref="DG1497:DL1497" si="1581">ROUND(DT1497,2)</f>
        <v>308853.27</v>
      </c>
      <c r="DH1497" s="4">
        <f t="shared" si="1581"/>
        <v>0</v>
      </c>
      <c r="DI1497" s="4">
        <f t="shared" si="1581"/>
        <v>4201.1400000000003</v>
      </c>
      <c r="DJ1497" s="4">
        <f t="shared" si="1581"/>
        <v>1322.7</v>
      </c>
      <c r="DK1497" s="4">
        <f t="shared" si="1581"/>
        <v>304652.13</v>
      </c>
      <c r="DL1497" s="4">
        <f t="shared" si="1581"/>
        <v>0</v>
      </c>
      <c r="DM1497" s="4">
        <f>DZ1497</f>
        <v>522.62612160000015</v>
      </c>
      <c r="DN1497" s="4">
        <f>EA1497</f>
        <v>0</v>
      </c>
      <c r="DO1497" s="4">
        <f>ROUND(EB1497,2)</f>
        <v>0</v>
      </c>
      <c r="DP1497" s="4">
        <f>ROUND(EC1497,2)</f>
        <v>318213.82</v>
      </c>
      <c r="DQ1497" s="4">
        <f>ROUND(ED1497,2)</f>
        <v>208062.88</v>
      </c>
      <c r="DR1497" s="4"/>
      <c r="DS1497" s="4"/>
      <c r="DT1497" s="4">
        <f>ROUND(SUMIF(AA1494:AA1495,"=56481267",O1494:O1495),2)</f>
        <v>308853.27</v>
      </c>
      <c r="DU1497" s="4">
        <f>ROUND(SUMIF(AA1494:AA1495,"=56481267",P1494:P1495),2)</f>
        <v>0</v>
      </c>
      <c r="DV1497" s="4">
        <f>ROUND(SUMIF(AA1494:AA1495,"=56481267",Q1494:Q1495),2)</f>
        <v>4201.1400000000003</v>
      </c>
      <c r="DW1497" s="4">
        <f>ROUND(SUMIF(AA1494:AA1495,"=56481267",R1494:R1495),2)</f>
        <v>1322.7</v>
      </c>
      <c r="DX1497" s="4">
        <f>ROUND(SUMIF(AA1494:AA1495,"=56481267",S1494:S1495),2)</f>
        <v>304652.13</v>
      </c>
      <c r="DY1497" s="4">
        <f>ROUND(SUMIF(AA1494:AA1495,"=56481267",T1494:T1495),2)</f>
        <v>0</v>
      </c>
      <c r="DZ1497" s="4">
        <f>SUMIF(AA1494:AA1495,"=56481267",U1494:U1495)</f>
        <v>522.62612160000015</v>
      </c>
      <c r="EA1497" s="4">
        <f>SUMIF(AA1494:AA1495,"=56481267",V1494:V1495)</f>
        <v>0</v>
      </c>
      <c r="EB1497" s="4">
        <f>ROUND(SUMIF(AA1494:AA1495,"=56481267",W1494:W1495),2)</f>
        <v>0</v>
      </c>
      <c r="EC1497" s="4">
        <f>ROUND(SUMIF(AA1494:AA1495,"=56481267",X1494:X1495),2)</f>
        <v>318213.82</v>
      </c>
      <c r="ED1497" s="4">
        <f>ROUND(SUMIF(AA1494:AA1495,"=56481267",Y1494:Y1495),2)</f>
        <v>208062.88</v>
      </c>
      <c r="EE1497" s="4"/>
      <c r="EF1497" s="4"/>
      <c r="EG1497" s="4">
        <f t="shared" ref="EG1497:EV1497" si="1582">ROUND(FP1497,2)</f>
        <v>0</v>
      </c>
      <c r="EH1497" s="4">
        <f t="shared" si="1582"/>
        <v>0</v>
      </c>
      <c r="EI1497" s="4">
        <f t="shared" si="1582"/>
        <v>0</v>
      </c>
      <c r="EJ1497" s="4">
        <f t="shared" si="1582"/>
        <v>835129.97</v>
      </c>
      <c r="EK1497" s="4">
        <f t="shared" si="1582"/>
        <v>835129.97</v>
      </c>
      <c r="EL1497" s="4">
        <f t="shared" si="1582"/>
        <v>0</v>
      </c>
      <c r="EM1497" s="4">
        <f t="shared" si="1582"/>
        <v>0</v>
      </c>
      <c r="EN1497" s="4">
        <f t="shared" si="1582"/>
        <v>0</v>
      </c>
      <c r="EO1497" s="4">
        <f t="shared" si="1582"/>
        <v>0</v>
      </c>
      <c r="EP1497" s="4">
        <f t="shared" si="1582"/>
        <v>0</v>
      </c>
      <c r="EQ1497" s="4">
        <f t="shared" si="1582"/>
        <v>0</v>
      </c>
      <c r="ER1497" s="4">
        <f t="shared" si="1582"/>
        <v>0</v>
      </c>
      <c r="ES1497" s="4">
        <f t="shared" si="1582"/>
        <v>0</v>
      </c>
      <c r="ET1497" s="4">
        <f t="shared" si="1582"/>
        <v>0</v>
      </c>
      <c r="EU1497" s="4">
        <f t="shared" si="1582"/>
        <v>0</v>
      </c>
      <c r="EV1497" s="4">
        <f t="shared" si="1582"/>
        <v>0</v>
      </c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>
        <f>ROUND(SUMIF(AA1494:AA1495,"=56481267",FQ1494:FQ1495),2)</f>
        <v>0</v>
      </c>
      <c r="FQ1497" s="4">
        <f>ROUND(SUMIF(AA1494:AA1495,"=56481267",FR1494:FR1495),2)</f>
        <v>0</v>
      </c>
      <c r="FR1497" s="4">
        <f>ROUND(SUMIF(AA1494:AA1495,"=56481267",GL1494:GL1495),2)</f>
        <v>0</v>
      </c>
      <c r="FS1497" s="4">
        <f>ROUND(SUMIF(AA1494:AA1495,"=56481267",GM1494:GM1495),2)</f>
        <v>835129.97</v>
      </c>
      <c r="FT1497" s="4">
        <f>ROUND(SUMIF(AA1494:AA1495,"=56481267",GN1494:GN1495),2)</f>
        <v>835129.97</v>
      </c>
      <c r="FU1497" s="4">
        <f>ROUND(SUMIF(AA1494:AA1495,"=56481267",GO1494:GO1495),2)</f>
        <v>0</v>
      </c>
      <c r="FV1497" s="4">
        <f>ROUND(SUMIF(AA1494:AA1495,"=56481267",GP1494:GP1495),2)</f>
        <v>0</v>
      </c>
      <c r="FW1497" s="4">
        <f>DU1497-FP1497</f>
        <v>0</v>
      </c>
      <c r="FX1497" s="4">
        <f>DU1497-FQ1497</f>
        <v>0</v>
      </c>
      <c r="FY1497" s="4">
        <f>FP1497-FR1497</f>
        <v>0</v>
      </c>
      <c r="FZ1497" s="4">
        <f>DU1497-FP1497-FQ1497+FR1497</f>
        <v>0</v>
      </c>
      <c r="GA1497" s="4">
        <f>FQ1497-FR1497</f>
        <v>0</v>
      </c>
      <c r="GB1497" s="4">
        <f>ROUND(SUMIF(AA1494:AA1495,"=56481267",GX1494:GX1495),2)</f>
        <v>0</v>
      </c>
      <c r="GC1497" s="4">
        <f>ROUND(SUMIF(AA1494:AA1495,"=56481267",GY1494:GY1495),2)</f>
        <v>0</v>
      </c>
      <c r="GD1497" s="4">
        <f>ROUND(SUMIF(AA1494:AA1495,"=56481267",GZ1494:GZ1495),2)</f>
        <v>0</v>
      </c>
      <c r="GE1497" s="4">
        <f>ROUND(SUMIF(AA1494:AA1495,"=56481267",HD1494:HD1495),2)</f>
        <v>0</v>
      </c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>
        <v>0</v>
      </c>
    </row>
    <row r="1499" spans="1:255" ht="13" x14ac:dyDescent="0.3">
      <c r="A1499" s="5">
        <v>50</v>
      </c>
      <c r="B1499" s="5">
        <v>0</v>
      </c>
      <c r="C1499" s="5">
        <v>0</v>
      </c>
      <c r="D1499" s="5">
        <v>1</v>
      </c>
      <c r="E1499" s="5">
        <v>201</v>
      </c>
      <c r="F1499" s="5">
        <f>ROUND(Source!O1497,O1499)</f>
        <v>6674.8</v>
      </c>
      <c r="G1499" s="5" t="s">
        <v>57</v>
      </c>
      <c r="H1499" s="5" t="s">
        <v>58</v>
      </c>
      <c r="I1499" s="5"/>
      <c r="J1499" s="5"/>
      <c r="K1499" s="5">
        <v>201</v>
      </c>
      <c r="L1499" s="5">
        <v>1</v>
      </c>
      <c r="M1499" s="5">
        <v>3</v>
      </c>
      <c r="N1499" s="5" t="s">
        <v>3</v>
      </c>
      <c r="O1499" s="5">
        <v>2</v>
      </c>
      <c r="P1499" s="5">
        <f>ROUND(Source!DG1497,O1499)</f>
        <v>308853.27</v>
      </c>
      <c r="Q1499" s="5"/>
      <c r="R1499" s="5"/>
      <c r="S1499" s="5"/>
      <c r="T1499" s="5"/>
      <c r="U1499" s="5"/>
      <c r="V1499" s="5"/>
      <c r="W1499" s="5">
        <v>6674.8</v>
      </c>
      <c r="X1499" s="5">
        <v>1</v>
      </c>
      <c r="Y1499" s="5">
        <v>6674.8</v>
      </c>
      <c r="Z1499" s="5">
        <v>308853.27</v>
      </c>
      <c r="AA1499" s="5">
        <v>1</v>
      </c>
      <c r="AB1499" s="5">
        <v>308853.27</v>
      </c>
    </row>
    <row r="1500" spans="1:255" ht="13" x14ac:dyDescent="0.3">
      <c r="A1500" s="5">
        <v>50</v>
      </c>
      <c r="B1500" s="5">
        <v>0</v>
      </c>
      <c r="C1500" s="5">
        <v>0</v>
      </c>
      <c r="D1500" s="5">
        <v>1</v>
      </c>
      <c r="E1500" s="5">
        <v>202</v>
      </c>
      <c r="F1500" s="5">
        <f>ROUND(Source!P1497,O1500)</f>
        <v>0</v>
      </c>
      <c r="G1500" s="5" t="s">
        <v>59</v>
      </c>
      <c r="H1500" s="5" t="s">
        <v>60</v>
      </c>
      <c r="I1500" s="5"/>
      <c r="J1500" s="5"/>
      <c r="K1500" s="5">
        <v>202</v>
      </c>
      <c r="L1500" s="5">
        <v>2</v>
      </c>
      <c r="M1500" s="5">
        <v>3</v>
      </c>
      <c r="N1500" s="5" t="s">
        <v>3</v>
      </c>
      <c r="O1500" s="5">
        <v>2</v>
      </c>
      <c r="P1500" s="5">
        <f>ROUND(Source!DH1497,O1500)</f>
        <v>0</v>
      </c>
      <c r="Q1500" s="5"/>
      <c r="R1500" s="5"/>
      <c r="S1500" s="5"/>
      <c r="T1500" s="5"/>
      <c r="U1500" s="5"/>
      <c r="V1500" s="5"/>
      <c r="W1500" s="5">
        <v>0</v>
      </c>
      <c r="X1500" s="5">
        <v>1</v>
      </c>
      <c r="Y1500" s="5">
        <v>0</v>
      </c>
      <c r="Z1500" s="5">
        <v>0</v>
      </c>
      <c r="AA1500" s="5">
        <v>1</v>
      </c>
      <c r="AB1500" s="5">
        <v>0</v>
      </c>
    </row>
    <row r="1501" spans="1:255" ht="13" x14ac:dyDescent="0.3">
      <c r="A1501" s="5">
        <v>50</v>
      </c>
      <c r="B1501" s="5">
        <v>0</v>
      </c>
      <c r="C1501" s="5">
        <v>0</v>
      </c>
      <c r="D1501" s="5">
        <v>1</v>
      </c>
      <c r="E1501" s="5">
        <v>222</v>
      </c>
      <c r="F1501" s="5">
        <f>ROUND(Source!AO1497,O1501)</f>
        <v>0</v>
      </c>
      <c r="G1501" s="5" t="s">
        <v>61</v>
      </c>
      <c r="H1501" s="5" t="s">
        <v>62</v>
      </c>
      <c r="I1501" s="5"/>
      <c r="J1501" s="5"/>
      <c r="K1501" s="5">
        <v>222</v>
      </c>
      <c r="L1501" s="5">
        <v>3</v>
      </c>
      <c r="M1501" s="5">
        <v>3</v>
      </c>
      <c r="N1501" s="5" t="s">
        <v>3</v>
      </c>
      <c r="O1501" s="5">
        <v>2</v>
      </c>
      <c r="P1501" s="5">
        <f>ROUND(Source!EG1497,O1501)</f>
        <v>0</v>
      </c>
      <c r="Q1501" s="5"/>
      <c r="R1501" s="5"/>
      <c r="S1501" s="5"/>
      <c r="T1501" s="5"/>
      <c r="U1501" s="5"/>
      <c r="V1501" s="5"/>
      <c r="W1501" s="5">
        <v>0</v>
      </c>
      <c r="X1501" s="5">
        <v>1</v>
      </c>
      <c r="Y1501" s="5">
        <v>0</v>
      </c>
      <c r="Z1501" s="5">
        <v>0</v>
      </c>
      <c r="AA1501" s="5">
        <v>1</v>
      </c>
      <c r="AB1501" s="5">
        <v>0</v>
      </c>
    </row>
    <row r="1502" spans="1:255" ht="13" x14ac:dyDescent="0.3">
      <c r="A1502" s="5">
        <v>50</v>
      </c>
      <c r="B1502" s="5">
        <v>0</v>
      </c>
      <c r="C1502" s="5">
        <v>0</v>
      </c>
      <c r="D1502" s="5">
        <v>1</v>
      </c>
      <c r="E1502" s="5">
        <v>225</v>
      </c>
      <c r="F1502" s="5">
        <f>ROUND(Source!AV1497,O1502)</f>
        <v>0</v>
      </c>
      <c r="G1502" s="5" t="s">
        <v>63</v>
      </c>
      <c r="H1502" s="5" t="s">
        <v>64</v>
      </c>
      <c r="I1502" s="5"/>
      <c r="J1502" s="5"/>
      <c r="K1502" s="5">
        <v>225</v>
      </c>
      <c r="L1502" s="5">
        <v>4</v>
      </c>
      <c r="M1502" s="5">
        <v>3</v>
      </c>
      <c r="N1502" s="5" t="s">
        <v>3</v>
      </c>
      <c r="O1502" s="5">
        <v>2</v>
      </c>
      <c r="P1502" s="5">
        <f>ROUND(Source!EN1497,O1502)</f>
        <v>0</v>
      </c>
      <c r="Q1502" s="5"/>
      <c r="R1502" s="5"/>
      <c r="S1502" s="5"/>
      <c r="T1502" s="5"/>
      <c r="U1502" s="5"/>
      <c r="V1502" s="5"/>
      <c r="W1502" s="5">
        <v>0</v>
      </c>
      <c r="X1502" s="5">
        <v>1</v>
      </c>
      <c r="Y1502" s="5">
        <v>0</v>
      </c>
      <c r="Z1502" s="5">
        <v>0</v>
      </c>
      <c r="AA1502" s="5">
        <v>1</v>
      </c>
      <c r="AB1502" s="5">
        <v>0</v>
      </c>
    </row>
    <row r="1503" spans="1:255" ht="13" x14ac:dyDescent="0.3">
      <c r="A1503" s="5">
        <v>50</v>
      </c>
      <c r="B1503" s="5">
        <v>0</v>
      </c>
      <c r="C1503" s="5">
        <v>0</v>
      </c>
      <c r="D1503" s="5">
        <v>1</v>
      </c>
      <c r="E1503" s="5">
        <v>226</v>
      </c>
      <c r="F1503" s="5">
        <f>ROUND(Source!AW1497,O1503)</f>
        <v>0</v>
      </c>
      <c r="G1503" s="5" t="s">
        <v>65</v>
      </c>
      <c r="H1503" s="5" t="s">
        <v>66</v>
      </c>
      <c r="I1503" s="5"/>
      <c r="J1503" s="5"/>
      <c r="K1503" s="5">
        <v>226</v>
      </c>
      <c r="L1503" s="5">
        <v>5</v>
      </c>
      <c r="M1503" s="5">
        <v>3</v>
      </c>
      <c r="N1503" s="5" t="s">
        <v>3</v>
      </c>
      <c r="O1503" s="5">
        <v>2</v>
      </c>
      <c r="P1503" s="5">
        <f>ROUND(Source!EO1497,O1503)</f>
        <v>0</v>
      </c>
      <c r="Q1503" s="5"/>
      <c r="R1503" s="5"/>
      <c r="S1503" s="5"/>
      <c r="T1503" s="5"/>
      <c r="U1503" s="5"/>
      <c r="V1503" s="5"/>
      <c r="W1503" s="5">
        <v>0</v>
      </c>
      <c r="X1503" s="5">
        <v>1</v>
      </c>
      <c r="Y1503" s="5">
        <v>0</v>
      </c>
      <c r="Z1503" s="5">
        <v>0</v>
      </c>
      <c r="AA1503" s="5">
        <v>1</v>
      </c>
      <c r="AB1503" s="5">
        <v>0</v>
      </c>
    </row>
    <row r="1504" spans="1:255" ht="13" x14ac:dyDescent="0.3">
      <c r="A1504" s="5">
        <v>50</v>
      </c>
      <c r="B1504" s="5">
        <v>0</v>
      </c>
      <c r="C1504" s="5">
        <v>0</v>
      </c>
      <c r="D1504" s="5">
        <v>1</v>
      </c>
      <c r="E1504" s="5">
        <v>227</v>
      </c>
      <c r="F1504" s="5">
        <f>ROUND(Source!AX1497,O1504)</f>
        <v>0</v>
      </c>
      <c r="G1504" s="5" t="s">
        <v>67</v>
      </c>
      <c r="H1504" s="5" t="s">
        <v>68</v>
      </c>
      <c r="I1504" s="5"/>
      <c r="J1504" s="5"/>
      <c r="K1504" s="5">
        <v>227</v>
      </c>
      <c r="L1504" s="5">
        <v>6</v>
      </c>
      <c r="M1504" s="5">
        <v>3</v>
      </c>
      <c r="N1504" s="5" t="s">
        <v>3</v>
      </c>
      <c r="O1504" s="5">
        <v>2</v>
      </c>
      <c r="P1504" s="5">
        <f>ROUND(Source!EP1497,O1504)</f>
        <v>0</v>
      </c>
      <c r="Q1504" s="5"/>
      <c r="R1504" s="5"/>
      <c r="S1504" s="5"/>
      <c r="T1504" s="5"/>
      <c r="U1504" s="5"/>
      <c r="V1504" s="5"/>
      <c r="W1504" s="5">
        <v>0</v>
      </c>
      <c r="X1504" s="5">
        <v>1</v>
      </c>
      <c r="Y1504" s="5">
        <v>0</v>
      </c>
      <c r="Z1504" s="5">
        <v>0</v>
      </c>
      <c r="AA1504" s="5">
        <v>1</v>
      </c>
      <c r="AB1504" s="5">
        <v>0</v>
      </c>
    </row>
    <row r="1505" spans="1:28" ht="13" x14ac:dyDescent="0.3">
      <c r="A1505" s="5">
        <v>50</v>
      </c>
      <c r="B1505" s="5">
        <v>0</v>
      </c>
      <c r="C1505" s="5">
        <v>0</v>
      </c>
      <c r="D1505" s="5">
        <v>1</v>
      </c>
      <c r="E1505" s="5">
        <v>228</v>
      </c>
      <c r="F1505" s="5">
        <f>ROUND(Source!AY1497,O1505)</f>
        <v>0</v>
      </c>
      <c r="G1505" s="5" t="s">
        <v>69</v>
      </c>
      <c r="H1505" s="5" t="s">
        <v>70</v>
      </c>
      <c r="I1505" s="5"/>
      <c r="J1505" s="5"/>
      <c r="K1505" s="5">
        <v>228</v>
      </c>
      <c r="L1505" s="5">
        <v>7</v>
      </c>
      <c r="M1505" s="5">
        <v>3</v>
      </c>
      <c r="N1505" s="5" t="s">
        <v>3</v>
      </c>
      <c r="O1505" s="5">
        <v>2</v>
      </c>
      <c r="P1505" s="5">
        <f>ROUND(Source!EQ1497,O1505)</f>
        <v>0</v>
      </c>
      <c r="Q1505" s="5"/>
      <c r="R1505" s="5"/>
      <c r="S1505" s="5"/>
      <c r="T1505" s="5"/>
      <c r="U1505" s="5"/>
      <c r="V1505" s="5"/>
      <c r="W1505" s="5">
        <v>0</v>
      </c>
      <c r="X1505" s="5">
        <v>1</v>
      </c>
      <c r="Y1505" s="5">
        <v>0</v>
      </c>
      <c r="Z1505" s="5">
        <v>0</v>
      </c>
      <c r="AA1505" s="5">
        <v>1</v>
      </c>
      <c r="AB1505" s="5">
        <v>0</v>
      </c>
    </row>
    <row r="1506" spans="1:28" ht="13" x14ac:dyDescent="0.3">
      <c r="A1506" s="5">
        <v>50</v>
      </c>
      <c r="B1506" s="5">
        <v>0</v>
      </c>
      <c r="C1506" s="5">
        <v>0</v>
      </c>
      <c r="D1506" s="5">
        <v>1</v>
      </c>
      <c r="E1506" s="5">
        <v>216</v>
      </c>
      <c r="F1506" s="5">
        <f>ROUND(Source!AP1497,O1506)</f>
        <v>0</v>
      </c>
      <c r="G1506" s="5" t="s">
        <v>71</v>
      </c>
      <c r="H1506" s="5" t="s">
        <v>72</v>
      </c>
      <c r="I1506" s="5"/>
      <c r="J1506" s="5"/>
      <c r="K1506" s="5">
        <v>216</v>
      </c>
      <c r="L1506" s="5">
        <v>8</v>
      </c>
      <c r="M1506" s="5">
        <v>3</v>
      </c>
      <c r="N1506" s="5" t="s">
        <v>3</v>
      </c>
      <c r="O1506" s="5">
        <v>2</v>
      </c>
      <c r="P1506" s="5">
        <f>ROUND(Source!EH1497,O1506)</f>
        <v>0</v>
      </c>
      <c r="Q1506" s="5"/>
      <c r="R1506" s="5"/>
      <c r="S1506" s="5"/>
      <c r="T1506" s="5"/>
      <c r="U1506" s="5"/>
      <c r="V1506" s="5"/>
      <c r="W1506" s="5">
        <v>0</v>
      </c>
      <c r="X1506" s="5">
        <v>1</v>
      </c>
      <c r="Y1506" s="5">
        <v>0</v>
      </c>
      <c r="Z1506" s="5">
        <v>0</v>
      </c>
      <c r="AA1506" s="5">
        <v>1</v>
      </c>
      <c r="AB1506" s="5">
        <v>0</v>
      </c>
    </row>
    <row r="1507" spans="1:28" ht="13" x14ac:dyDescent="0.3">
      <c r="A1507" s="5">
        <v>50</v>
      </c>
      <c r="B1507" s="5">
        <v>0</v>
      </c>
      <c r="C1507" s="5">
        <v>0</v>
      </c>
      <c r="D1507" s="5">
        <v>1</v>
      </c>
      <c r="E1507" s="5">
        <v>223</v>
      </c>
      <c r="F1507" s="5">
        <f>ROUND(Source!AQ1497,O1507)</f>
        <v>0</v>
      </c>
      <c r="G1507" s="5" t="s">
        <v>73</v>
      </c>
      <c r="H1507" s="5" t="s">
        <v>74</v>
      </c>
      <c r="I1507" s="5"/>
      <c r="J1507" s="5"/>
      <c r="K1507" s="5">
        <v>223</v>
      </c>
      <c r="L1507" s="5">
        <v>9</v>
      </c>
      <c r="M1507" s="5">
        <v>3</v>
      </c>
      <c r="N1507" s="5" t="s">
        <v>3</v>
      </c>
      <c r="O1507" s="5">
        <v>2</v>
      </c>
      <c r="P1507" s="5">
        <f>ROUND(Source!EI1497,O1507)</f>
        <v>0</v>
      </c>
      <c r="Q1507" s="5"/>
      <c r="R1507" s="5"/>
      <c r="S1507" s="5"/>
      <c r="T1507" s="5"/>
      <c r="U1507" s="5"/>
      <c r="V1507" s="5"/>
      <c r="W1507" s="5">
        <v>0</v>
      </c>
      <c r="X1507" s="5">
        <v>1</v>
      </c>
      <c r="Y1507" s="5">
        <v>0</v>
      </c>
      <c r="Z1507" s="5">
        <v>0</v>
      </c>
      <c r="AA1507" s="5">
        <v>1</v>
      </c>
      <c r="AB1507" s="5">
        <v>0</v>
      </c>
    </row>
    <row r="1508" spans="1:28" ht="13" x14ac:dyDescent="0.3">
      <c r="A1508" s="5">
        <v>50</v>
      </c>
      <c r="B1508" s="5">
        <v>0</v>
      </c>
      <c r="C1508" s="5">
        <v>0</v>
      </c>
      <c r="D1508" s="5">
        <v>1</v>
      </c>
      <c r="E1508" s="5">
        <v>229</v>
      </c>
      <c r="F1508" s="5">
        <f>ROUND(Source!AZ1497,O1508)</f>
        <v>0</v>
      </c>
      <c r="G1508" s="5" t="s">
        <v>75</v>
      </c>
      <c r="H1508" s="5" t="s">
        <v>76</v>
      </c>
      <c r="I1508" s="5"/>
      <c r="J1508" s="5"/>
      <c r="K1508" s="5">
        <v>229</v>
      </c>
      <c r="L1508" s="5">
        <v>10</v>
      </c>
      <c r="M1508" s="5">
        <v>3</v>
      </c>
      <c r="N1508" s="5" t="s">
        <v>3</v>
      </c>
      <c r="O1508" s="5">
        <v>2</v>
      </c>
      <c r="P1508" s="5">
        <f>ROUND(Source!ER1497,O1508)</f>
        <v>0</v>
      </c>
      <c r="Q1508" s="5"/>
      <c r="R1508" s="5"/>
      <c r="S1508" s="5"/>
      <c r="T1508" s="5"/>
      <c r="U1508" s="5"/>
      <c r="V1508" s="5"/>
      <c r="W1508" s="5">
        <v>0</v>
      </c>
      <c r="X1508" s="5">
        <v>1</v>
      </c>
      <c r="Y1508" s="5">
        <v>0</v>
      </c>
      <c r="Z1508" s="5">
        <v>0</v>
      </c>
      <c r="AA1508" s="5">
        <v>1</v>
      </c>
      <c r="AB1508" s="5">
        <v>0</v>
      </c>
    </row>
    <row r="1509" spans="1:28" ht="13" x14ac:dyDescent="0.3">
      <c r="A1509" s="5">
        <v>50</v>
      </c>
      <c r="B1509" s="5">
        <v>0</v>
      </c>
      <c r="C1509" s="5">
        <v>0</v>
      </c>
      <c r="D1509" s="5">
        <v>1</v>
      </c>
      <c r="E1509" s="5">
        <v>203</v>
      </c>
      <c r="F1509" s="5">
        <f>ROUND(Source!Q1497,O1509)</f>
        <v>303.99</v>
      </c>
      <c r="G1509" s="5" t="s">
        <v>77</v>
      </c>
      <c r="H1509" s="5" t="s">
        <v>78</v>
      </c>
      <c r="I1509" s="5"/>
      <c r="J1509" s="5"/>
      <c r="K1509" s="5">
        <v>203</v>
      </c>
      <c r="L1509" s="5">
        <v>11</v>
      </c>
      <c r="M1509" s="5">
        <v>3</v>
      </c>
      <c r="N1509" s="5" t="s">
        <v>3</v>
      </c>
      <c r="O1509" s="5">
        <v>2</v>
      </c>
      <c r="P1509" s="5">
        <f>ROUND(Source!DI1497,O1509)</f>
        <v>4201.1400000000003</v>
      </c>
      <c r="Q1509" s="5"/>
      <c r="R1509" s="5"/>
      <c r="S1509" s="5"/>
      <c r="T1509" s="5"/>
      <c r="U1509" s="5"/>
      <c r="V1509" s="5"/>
      <c r="W1509" s="5">
        <v>303.99</v>
      </c>
      <c r="X1509" s="5">
        <v>1</v>
      </c>
      <c r="Y1509" s="5">
        <v>303.99</v>
      </c>
      <c r="Z1509" s="5">
        <v>4201.1400000000003</v>
      </c>
      <c r="AA1509" s="5">
        <v>1</v>
      </c>
      <c r="AB1509" s="5">
        <v>4201.1400000000003</v>
      </c>
    </row>
    <row r="1510" spans="1:28" ht="13" x14ac:dyDescent="0.3">
      <c r="A1510" s="5">
        <v>50</v>
      </c>
      <c r="B1510" s="5">
        <v>0</v>
      </c>
      <c r="C1510" s="5">
        <v>0</v>
      </c>
      <c r="D1510" s="5">
        <v>1</v>
      </c>
      <c r="E1510" s="5">
        <v>231</v>
      </c>
      <c r="F1510" s="5">
        <f>ROUND(Source!BB1497,O1510)</f>
        <v>0</v>
      </c>
      <c r="G1510" s="5" t="s">
        <v>79</v>
      </c>
      <c r="H1510" s="5" t="s">
        <v>80</v>
      </c>
      <c r="I1510" s="5"/>
      <c r="J1510" s="5"/>
      <c r="K1510" s="5">
        <v>231</v>
      </c>
      <c r="L1510" s="5">
        <v>12</v>
      </c>
      <c r="M1510" s="5">
        <v>3</v>
      </c>
      <c r="N1510" s="5" t="s">
        <v>3</v>
      </c>
      <c r="O1510" s="5">
        <v>2</v>
      </c>
      <c r="P1510" s="5">
        <f>ROUND(Source!ET1497,O1510)</f>
        <v>0</v>
      </c>
      <c r="Q1510" s="5"/>
      <c r="R1510" s="5"/>
      <c r="S1510" s="5"/>
      <c r="T1510" s="5"/>
      <c r="U1510" s="5"/>
      <c r="V1510" s="5"/>
      <c r="W1510" s="5">
        <v>0</v>
      </c>
      <c r="X1510" s="5">
        <v>1</v>
      </c>
      <c r="Y1510" s="5">
        <v>0</v>
      </c>
      <c r="Z1510" s="5">
        <v>0</v>
      </c>
      <c r="AA1510" s="5">
        <v>1</v>
      </c>
      <c r="AB1510" s="5">
        <v>0</v>
      </c>
    </row>
    <row r="1511" spans="1:28" ht="13" x14ac:dyDescent="0.3">
      <c r="A1511" s="5">
        <v>50</v>
      </c>
      <c r="B1511" s="5">
        <v>0</v>
      </c>
      <c r="C1511" s="5">
        <v>0</v>
      </c>
      <c r="D1511" s="5">
        <v>1</v>
      </c>
      <c r="E1511" s="5">
        <v>204</v>
      </c>
      <c r="F1511" s="5">
        <f>ROUND(Source!R1497,O1511)</f>
        <v>27.66</v>
      </c>
      <c r="G1511" s="5" t="s">
        <v>81</v>
      </c>
      <c r="H1511" s="5" t="s">
        <v>82</v>
      </c>
      <c r="I1511" s="5"/>
      <c r="J1511" s="5"/>
      <c r="K1511" s="5">
        <v>204</v>
      </c>
      <c r="L1511" s="5">
        <v>13</v>
      </c>
      <c r="M1511" s="5">
        <v>3</v>
      </c>
      <c r="N1511" s="5" t="s">
        <v>3</v>
      </c>
      <c r="O1511" s="5">
        <v>2</v>
      </c>
      <c r="P1511" s="5">
        <f>ROUND(Source!DJ1497,O1511)</f>
        <v>1322.7</v>
      </c>
      <c r="Q1511" s="5"/>
      <c r="R1511" s="5"/>
      <c r="S1511" s="5"/>
      <c r="T1511" s="5"/>
      <c r="U1511" s="5"/>
      <c r="V1511" s="5"/>
      <c r="W1511" s="5">
        <v>27.66</v>
      </c>
      <c r="X1511" s="5">
        <v>1</v>
      </c>
      <c r="Y1511" s="5">
        <v>27.66</v>
      </c>
      <c r="Z1511" s="5">
        <v>1322.7</v>
      </c>
      <c r="AA1511" s="5">
        <v>1</v>
      </c>
      <c r="AB1511" s="5">
        <v>1322.7</v>
      </c>
    </row>
    <row r="1512" spans="1:28" ht="13" x14ac:dyDescent="0.3">
      <c r="A1512" s="5">
        <v>50</v>
      </c>
      <c r="B1512" s="5">
        <v>0</v>
      </c>
      <c r="C1512" s="5">
        <v>0</v>
      </c>
      <c r="D1512" s="5">
        <v>1</v>
      </c>
      <c r="E1512" s="5">
        <v>205</v>
      </c>
      <c r="F1512" s="5">
        <f>ROUND(Source!S1497,O1512)</f>
        <v>6370.81</v>
      </c>
      <c r="G1512" s="5" t="s">
        <v>83</v>
      </c>
      <c r="H1512" s="5" t="s">
        <v>84</v>
      </c>
      <c r="I1512" s="5"/>
      <c r="J1512" s="5"/>
      <c r="K1512" s="5">
        <v>205</v>
      </c>
      <c r="L1512" s="5">
        <v>14</v>
      </c>
      <c r="M1512" s="5">
        <v>3</v>
      </c>
      <c r="N1512" s="5" t="s">
        <v>3</v>
      </c>
      <c r="O1512" s="5">
        <v>2</v>
      </c>
      <c r="P1512" s="5">
        <f>ROUND(Source!DK1497,O1512)</f>
        <v>304652.13</v>
      </c>
      <c r="Q1512" s="5"/>
      <c r="R1512" s="5"/>
      <c r="S1512" s="5"/>
      <c r="T1512" s="5"/>
      <c r="U1512" s="5"/>
      <c r="V1512" s="5"/>
      <c r="W1512" s="5">
        <v>6370.81</v>
      </c>
      <c r="X1512" s="5">
        <v>1</v>
      </c>
      <c r="Y1512" s="5">
        <v>6370.81</v>
      </c>
      <c r="Z1512" s="5">
        <v>304652.13</v>
      </c>
      <c r="AA1512" s="5">
        <v>1</v>
      </c>
      <c r="AB1512" s="5">
        <v>304652.13</v>
      </c>
    </row>
    <row r="1513" spans="1:28" ht="13" x14ac:dyDescent="0.3">
      <c r="A1513" s="5">
        <v>50</v>
      </c>
      <c r="B1513" s="5">
        <v>0</v>
      </c>
      <c r="C1513" s="5">
        <v>0</v>
      </c>
      <c r="D1513" s="5">
        <v>1</v>
      </c>
      <c r="E1513" s="5">
        <v>232</v>
      </c>
      <c r="F1513" s="5">
        <f>ROUND(Source!BC1497,O1513)</f>
        <v>0</v>
      </c>
      <c r="G1513" s="5" t="s">
        <v>85</v>
      </c>
      <c r="H1513" s="5" t="s">
        <v>86</v>
      </c>
      <c r="I1513" s="5"/>
      <c r="J1513" s="5"/>
      <c r="K1513" s="5">
        <v>232</v>
      </c>
      <c r="L1513" s="5">
        <v>15</v>
      </c>
      <c r="M1513" s="5">
        <v>3</v>
      </c>
      <c r="N1513" s="5" t="s">
        <v>3</v>
      </c>
      <c r="O1513" s="5">
        <v>2</v>
      </c>
      <c r="P1513" s="5">
        <f>ROUND(Source!EU1497,O1513)</f>
        <v>0</v>
      </c>
      <c r="Q1513" s="5"/>
      <c r="R1513" s="5"/>
      <c r="S1513" s="5"/>
      <c r="T1513" s="5"/>
      <c r="U1513" s="5"/>
      <c r="V1513" s="5"/>
      <c r="W1513" s="5">
        <v>0</v>
      </c>
      <c r="X1513" s="5">
        <v>1</v>
      </c>
      <c r="Y1513" s="5">
        <v>0</v>
      </c>
      <c r="Z1513" s="5">
        <v>0</v>
      </c>
      <c r="AA1513" s="5">
        <v>1</v>
      </c>
      <c r="AB1513" s="5">
        <v>0</v>
      </c>
    </row>
    <row r="1514" spans="1:28" ht="13" x14ac:dyDescent="0.3">
      <c r="A1514" s="5">
        <v>50</v>
      </c>
      <c r="B1514" s="5">
        <v>0</v>
      </c>
      <c r="C1514" s="5">
        <v>0</v>
      </c>
      <c r="D1514" s="5">
        <v>1</v>
      </c>
      <c r="E1514" s="5">
        <v>214</v>
      </c>
      <c r="F1514" s="5">
        <f>ROUND(Source!AS1497,O1514)</f>
        <v>17680.169999999998</v>
      </c>
      <c r="G1514" s="5" t="s">
        <v>87</v>
      </c>
      <c r="H1514" s="5" t="s">
        <v>88</v>
      </c>
      <c r="I1514" s="5"/>
      <c r="J1514" s="5"/>
      <c r="K1514" s="5">
        <v>214</v>
      </c>
      <c r="L1514" s="5">
        <v>16</v>
      </c>
      <c r="M1514" s="5">
        <v>3</v>
      </c>
      <c r="N1514" s="5" t="s">
        <v>3</v>
      </c>
      <c r="O1514" s="5">
        <v>2</v>
      </c>
      <c r="P1514" s="5">
        <f>ROUND(Source!EK1497,O1514)</f>
        <v>835129.97</v>
      </c>
      <c r="Q1514" s="5"/>
      <c r="R1514" s="5"/>
      <c r="S1514" s="5"/>
      <c r="T1514" s="5"/>
      <c r="U1514" s="5"/>
      <c r="V1514" s="5"/>
      <c r="W1514" s="5">
        <v>17680.169999999998</v>
      </c>
      <c r="X1514" s="5">
        <v>1</v>
      </c>
      <c r="Y1514" s="5">
        <v>17680.169999999998</v>
      </c>
      <c r="Z1514" s="5">
        <v>835129.97</v>
      </c>
      <c r="AA1514" s="5">
        <v>1</v>
      </c>
      <c r="AB1514" s="5">
        <v>835129.97</v>
      </c>
    </row>
    <row r="1515" spans="1:28" ht="13" x14ac:dyDescent="0.3">
      <c r="A1515" s="5">
        <v>50</v>
      </c>
      <c r="B1515" s="5">
        <v>0</v>
      </c>
      <c r="C1515" s="5">
        <v>0</v>
      </c>
      <c r="D1515" s="5">
        <v>1</v>
      </c>
      <c r="E1515" s="5">
        <v>215</v>
      </c>
      <c r="F1515" s="5">
        <f>ROUND(Source!AT1497,O1515)</f>
        <v>0</v>
      </c>
      <c r="G1515" s="5" t="s">
        <v>89</v>
      </c>
      <c r="H1515" s="5" t="s">
        <v>90</v>
      </c>
      <c r="I1515" s="5"/>
      <c r="J1515" s="5"/>
      <c r="K1515" s="5">
        <v>215</v>
      </c>
      <c r="L1515" s="5">
        <v>17</v>
      </c>
      <c r="M1515" s="5">
        <v>3</v>
      </c>
      <c r="N1515" s="5" t="s">
        <v>3</v>
      </c>
      <c r="O1515" s="5">
        <v>2</v>
      </c>
      <c r="P1515" s="5">
        <f>ROUND(Source!EL1497,O1515)</f>
        <v>0</v>
      </c>
      <c r="Q1515" s="5"/>
      <c r="R1515" s="5"/>
      <c r="S1515" s="5"/>
      <c r="T1515" s="5"/>
      <c r="U1515" s="5"/>
      <c r="V1515" s="5"/>
      <c r="W1515" s="5">
        <v>0</v>
      </c>
      <c r="X1515" s="5">
        <v>1</v>
      </c>
      <c r="Y1515" s="5">
        <v>0</v>
      </c>
      <c r="Z1515" s="5">
        <v>0</v>
      </c>
      <c r="AA1515" s="5">
        <v>1</v>
      </c>
      <c r="AB1515" s="5">
        <v>0</v>
      </c>
    </row>
    <row r="1516" spans="1:28" ht="13" x14ac:dyDescent="0.3">
      <c r="A1516" s="5">
        <v>50</v>
      </c>
      <c r="B1516" s="5">
        <v>0</v>
      </c>
      <c r="C1516" s="5">
        <v>0</v>
      </c>
      <c r="D1516" s="5">
        <v>1</v>
      </c>
      <c r="E1516" s="5">
        <v>217</v>
      </c>
      <c r="F1516" s="5">
        <f>ROUND(Source!AU1497,O1516)</f>
        <v>0</v>
      </c>
      <c r="G1516" s="5" t="s">
        <v>91</v>
      </c>
      <c r="H1516" s="5" t="s">
        <v>92</v>
      </c>
      <c r="I1516" s="5"/>
      <c r="J1516" s="5"/>
      <c r="K1516" s="5">
        <v>217</v>
      </c>
      <c r="L1516" s="5">
        <v>18</v>
      </c>
      <c r="M1516" s="5">
        <v>3</v>
      </c>
      <c r="N1516" s="5" t="s">
        <v>3</v>
      </c>
      <c r="O1516" s="5">
        <v>2</v>
      </c>
      <c r="P1516" s="5">
        <f>ROUND(Source!EM1497,O1516)</f>
        <v>0</v>
      </c>
      <c r="Q1516" s="5"/>
      <c r="R1516" s="5"/>
      <c r="S1516" s="5"/>
      <c r="T1516" s="5"/>
      <c r="U1516" s="5"/>
      <c r="V1516" s="5"/>
      <c r="W1516" s="5">
        <v>0</v>
      </c>
      <c r="X1516" s="5">
        <v>1</v>
      </c>
      <c r="Y1516" s="5">
        <v>0</v>
      </c>
      <c r="Z1516" s="5">
        <v>0</v>
      </c>
      <c r="AA1516" s="5">
        <v>1</v>
      </c>
      <c r="AB1516" s="5">
        <v>0</v>
      </c>
    </row>
    <row r="1517" spans="1:28" ht="13" x14ac:dyDescent="0.3">
      <c r="A1517" s="5">
        <v>50</v>
      </c>
      <c r="B1517" s="5">
        <v>0</v>
      </c>
      <c r="C1517" s="5">
        <v>0</v>
      </c>
      <c r="D1517" s="5">
        <v>1</v>
      </c>
      <c r="E1517" s="5">
        <v>230</v>
      </c>
      <c r="F1517" s="5">
        <f>ROUND(Source!BA1497,O1517)</f>
        <v>0</v>
      </c>
      <c r="G1517" s="5" t="s">
        <v>93</v>
      </c>
      <c r="H1517" s="5" t="s">
        <v>94</v>
      </c>
      <c r="I1517" s="5"/>
      <c r="J1517" s="5"/>
      <c r="K1517" s="5">
        <v>230</v>
      </c>
      <c r="L1517" s="5">
        <v>19</v>
      </c>
      <c r="M1517" s="5">
        <v>3</v>
      </c>
      <c r="N1517" s="5" t="s">
        <v>3</v>
      </c>
      <c r="O1517" s="5">
        <v>2</v>
      </c>
      <c r="P1517" s="5">
        <f>ROUND(Source!ES1497,O1517)</f>
        <v>0</v>
      </c>
      <c r="Q1517" s="5"/>
      <c r="R1517" s="5"/>
      <c r="S1517" s="5"/>
      <c r="T1517" s="5"/>
      <c r="U1517" s="5"/>
      <c r="V1517" s="5"/>
      <c r="W1517" s="5">
        <v>0</v>
      </c>
      <c r="X1517" s="5">
        <v>1</v>
      </c>
      <c r="Y1517" s="5">
        <v>0</v>
      </c>
      <c r="Z1517" s="5">
        <v>0</v>
      </c>
      <c r="AA1517" s="5">
        <v>1</v>
      </c>
      <c r="AB1517" s="5">
        <v>0</v>
      </c>
    </row>
    <row r="1518" spans="1:28" ht="13" x14ac:dyDescent="0.3">
      <c r="A1518" s="5">
        <v>50</v>
      </c>
      <c r="B1518" s="5">
        <v>0</v>
      </c>
      <c r="C1518" s="5">
        <v>0</v>
      </c>
      <c r="D1518" s="5">
        <v>1</v>
      </c>
      <c r="E1518" s="5">
        <v>206</v>
      </c>
      <c r="F1518" s="5">
        <f>ROUND(Source!T1497,O1518)</f>
        <v>0</v>
      </c>
      <c r="G1518" s="5" t="s">
        <v>95</v>
      </c>
      <c r="H1518" s="5" t="s">
        <v>96</v>
      </c>
      <c r="I1518" s="5"/>
      <c r="J1518" s="5"/>
      <c r="K1518" s="5">
        <v>206</v>
      </c>
      <c r="L1518" s="5">
        <v>20</v>
      </c>
      <c r="M1518" s="5">
        <v>3</v>
      </c>
      <c r="N1518" s="5" t="s">
        <v>3</v>
      </c>
      <c r="O1518" s="5">
        <v>2</v>
      </c>
      <c r="P1518" s="5">
        <f>ROUND(Source!DL1497,O1518)</f>
        <v>0</v>
      </c>
      <c r="Q1518" s="5"/>
      <c r="R1518" s="5"/>
      <c r="S1518" s="5"/>
      <c r="T1518" s="5"/>
      <c r="U1518" s="5"/>
      <c r="V1518" s="5"/>
      <c r="W1518" s="5">
        <v>0</v>
      </c>
      <c r="X1518" s="5">
        <v>1</v>
      </c>
      <c r="Y1518" s="5">
        <v>0</v>
      </c>
      <c r="Z1518" s="5">
        <v>0</v>
      </c>
      <c r="AA1518" s="5">
        <v>1</v>
      </c>
      <c r="AB1518" s="5">
        <v>0</v>
      </c>
    </row>
    <row r="1519" spans="1:28" ht="13" x14ac:dyDescent="0.3">
      <c r="A1519" s="5">
        <v>50</v>
      </c>
      <c r="B1519" s="5">
        <v>0</v>
      </c>
      <c r="C1519" s="5">
        <v>0</v>
      </c>
      <c r="D1519" s="5">
        <v>1</v>
      </c>
      <c r="E1519" s="5">
        <v>207</v>
      </c>
      <c r="F1519" s="5">
        <f>Source!U1497</f>
        <v>522.62612160000015</v>
      </c>
      <c r="G1519" s="5" t="s">
        <v>97</v>
      </c>
      <c r="H1519" s="5" t="s">
        <v>98</v>
      </c>
      <c r="I1519" s="5"/>
      <c r="J1519" s="5"/>
      <c r="K1519" s="5">
        <v>207</v>
      </c>
      <c r="L1519" s="5">
        <v>21</v>
      </c>
      <c r="M1519" s="5">
        <v>3</v>
      </c>
      <c r="N1519" s="5" t="s">
        <v>3</v>
      </c>
      <c r="O1519" s="5">
        <v>-1</v>
      </c>
      <c r="P1519" s="5">
        <f>Source!DM1497</f>
        <v>522.62612160000015</v>
      </c>
      <c r="Q1519" s="5"/>
      <c r="R1519" s="5"/>
      <c r="S1519" s="5"/>
      <c r="T1519" s="5"/>
      <c r="U1519" s="5"/>
      <c r="V1519" s="5"/>
      <c r="W1519" s="5">
        <v>522.62612160000003</v>
      </c>
      <c r="X1519" s="5">
        <v>1</v>
      </c>
      <c r="Y1519" s="5">
        <v>522.62612160000003</v>
      </c>
      <c r="Z1519" s="5">
        <v>522.62612160000003</v>
      </c>
      <c r="AA1519" s="5">
        <v>1</v>
      </c>
      <c r="AB1519" s="5">
        <v>522.62612160000003</v>
      </c>
    </row>
    <row r="1520" spans="1:28" ht="13" x14ac:dyDescent="0.3">
      <c r="A1520" s="5">
        <v>50</v>
      </c>
      <c r="B1520" s="5">
        <v>0</v>
      </c>
      <c r="C1520" s="5">
        <v>0</v>
      </c>
      <c r="D1520" s="5">
        <v>1</v>
      </c>
      <c r="E1520" s="5">
        <v>208</v>
      </c>
      <c r="F1520" s="5">
        <f>Source!V1497</f>
        <v>0</v>
      </c>
      <c r="G1520" s="5" t="s">
        <v>99</v>
      </c>
      <c r="H1520" s="5" t="s">
        <v>100</v>
      </c>
      <c r="I1520" s="5"/>
      <c r="J1520" s="5"/>
      <c r="K1520" s="5">
        <v>208</v>
      </c>
      <c r="L1520" s="5">
        <v>22</v>
      </c>
      <c r="M1520" s="5">
        <v>3</v>
      </c>
      <c r="N1520" s="5" t="s">
        <v>3</v>
      </c>
      <c r="O1520" s="5">
        <v>-1</v>
      </c>
      <c r="P1520" s="5">
        <f>Source!DN1497</f>
        <v>0</v>
      </c>
      <c r="Q1520" s="5"/>
      <c r="R1520" s="5"/>
      <c r="S1520" s="5"/>
      <c r="T1520" s="5"/>
      <c r="U1520" s="5"/>
      <c r="V1520" s="5"/>
      <c r="W1520" s="5">
        <v>0</v>
      </c>
      <c r="X1520" s="5">
        <v>1</v>
      </c>
      <c r="Y1520" s="5">
        <v>0</v>
      </c>
      <c r="Z1520" s="5">
        <v>0</v>
      </c>
      <c r="AA1520" s="5">
        <v>1</v>
      </c>
      <c r="AB1520" s="5">
        <v>0</v>
      </c>
    </row>
    <row r="1521" spans="1:206" ht="13" x14ac:dyDescent="0.3">
      <c r="A1521" s="5">
        <v>50</v>
      </c>
      <c r="B1521" s="5">
        <v>0</v>
      </c>
      <c r="C1521" s="5">
        <v>0</v>
      </c>
      <c r="D1521" s="5">
        <v>1</v>
      </c>
      <c r="E1521" s="5">
        <v>209</v>
      </c>
      <c r="F1521" s="5">
        <f>ROUND(Source!W1497,O1521)</f>
        <v>0</v>
      </c>
      <c r="G1521" s="5" t="s">
        <v>101</v>
      </c>
      <c r="H1521" s="5" t="s">
        <v>102</v>
      </c>
      <c r="I1521" s="5"/>
      <c r="J1521" s="5"/>
      <c r="K1521" s="5">
        <v>209</v>
      </c>
      <c r="L1521" s="5">
        <v>23</v>
      </c>
      <c r="M1521" s="5">
        <v>3</v>
      </c>
      <c r="N1521" s="5" t="s">
        <v>3</v>
      </c>
      <c r="O1521" s="5">
        <v>2</v>
      </c>
      <c r="P1521" s="5">
        <f>ROUND(Source!DO1497,O1521)</f>
        <v>0</v>
      </c>
      <c r="Q1521" s="5"/>
      <c r="R1521" s="5"/>
      <c r="S1521" s="5"/>
      <c r="T1521" s="5"/>
      <c r="U1521" s="5"/>
      <c r="V1521" s="5"/>
      <c r="W1521" s="5">
        <v>0</v>
      </c>
      <c r="X1521" s="5">
        <v>1</v>
      </c>
      <c r="Y1521" s="5">
        <v>0</v>
      </c>
      <c r="Z1521" s="5">
        <v>0</v>
      </c>
      <c r="AA1521" s="5">
        <v>1</v>
      </c>
      <c r="AB1521" s="5">
        <v>0</v>
      </c>
    </row>
    <row r="1522" spans="1:206" ht="13" x14ac:dyDescent="0.3">
      <c r="A1522" s="5">
        <v>50</v>
      </c>
      <c r="B1522" s="5">
        <v>0</v>
      </c>
      <c r="C1522" s="5">
        <v>0</v>
      </c>
      <c r="D1522" s="5">
        <v>1</v>
      </c>
      <c r="E1522" s="5">
        <v>233</v>
      </c>
      <c r="F1522" s="5">
        <f>ROUND(Source!BD1497,O1522)</f>
        <v>0</v>
      </c>
      <c r="G1522" s="5" t="s">
        <v>103</v>
      </c>
      <c r="H1522" s="5" t="s">
        <v>104</v>
      </c>
      <c r="I1522" s="5"/>
      <c r="J1522" s="5"/>
      <c r="K1522" s="5">
        <v>233</v>
      </c>
      <c r="L1522" s="5">
        <v>24</v>
      </c>
      <c r="M1522" s="5">
        <v>3</v>
      </c>
      <c r="N1522" s="5" t="s">
        <v>3</v>
      </c>
      <c r="O1522" s="5">
        <v>2</v>
      </c>
      <c r="P1522" s="5">
        <f>ROUND(Source!EV1497,O1522)</f>
        <v>0</v>
      </c>
      <c r="Q1522" s="5"/>
      <c r="R1522" s="5"/>
      <c r="S1522" s="5"/>
      <c r="T1522" s="5"/>
      <c r="U1522" s="5"/>
      <c r="V1522" s="5"/>
      <c r="W1522" s="5">
        <v>0</v>
      </c>
      <c r="X1522" s="5">
        <v>1</v>
      </c>
      <c r="Y1522" s="5">
        <v>0</v>
      </c>
      <c r="Z1522" s="5">
        <v>0</v>
      </c>
      <c r="AA1522" s="5">
        <v>1</v>
      </c>
      <c r="AB1522" s="5">
        <v>0</v>
      </c>
    </row>
    <row r="1523" spans="1:206" ht="13" x14ac:dyDescent="0.3">
      <c r="A1523" s="5">
        <v>50</v>
      </c>
      <c r="B1523" s="5">
        <v>0</v>
      </c>
      <c r="C1523" s="5">
        <v>0</v>
      </c>
      <c r="D1523" s="5">
        <v>1</v>
      </c>
      <c r="E1523" s="5">
        <v>210</v>
      </c>
      <c r="F1523" s="5">
        <f>ROUND(Source!X1497,O1523)</f>
        <v>6654.41</v>
      </c>
      <c r="G1523" s="5" t="s">
        <v>105</v>
      </c>
      <c r="H1523" s="5" t="s">
        <v>106</v>
      </c>
      <c r="I1523" s="5"/>
      <c r="J1523" s="5"/>
      <c r="K1523" s="5">
        <v>210</v>
      </c>
      <c r="L1523" s="5">
        <v>25</v>
      </c>
      <c r="M1523" s="5">
        <v>3</v>
      </c>
      <c r="N1523" s="5" t="s">
        <v>3</v>
      </c>
      <c r="O1523" s="5">
        <v>2</v>
      </c>
      <c r="P1523" s="5">
        <f>ROUND(Source!DP1497,O1523)</f>
        <v>318213.82</v>
      </c>
      <c r="Q1523" s="5"/>
      <c r="R1523" s="5"/>
      <c r="S1523" s="5"/>
      <c r="T1523" s="5"/>
      <c r="U1523" s="5"/>
      <c r="V1523" s="5"/>
      <c r="W1523" s="5">
        <v>6654.41</v>
      </c>
      <c r="X1523" s="5">
        <v>1</v>
      </c>
      <c r="Y1523" s="5">
        <v>6654.41</v>
      </c>
      <c r="Z1523" s="5">
        <v>318213.82</v>
      </c>
      <c r="AA1523" s="5">
        <v>1</v>
      </c>
      <c r="AB1523" s="5">
        <v>318213.82</v>
      </c>
    </row>
    <row r="1524" spans="1:206" ht="13" x14ac:dyDescent="0.3">
      <c r="A1524" s="5">
        <v>50</v>
      </c>
      <c r="B1524" s="5">
        <v>0</v>
      </c>
      <c r="C1524" s="5">
        <v>0</v>
      </c>
      <c r="D1524" s="5">
        <v>1</v>
      </c>
      <c r="E1524" s="5">
        <v>211</v>
      </c>
      <c r="F1524" s="5">
        <f>ROUND(Source!Y1497,O1524)</f>
        <v>4350.96</v>
      </c>
      <c r="G1524" s="5" t="s">
        <v>107</v>
      </c>
      <c r="H1524" s="5" t="s">
        <v>108</v>
      </c>
      <c r="I1524" s="5"/>
      <c r="J1524" s="5"/>
      <c r="K1524" s="5">
        <v>211</v>
      </c>
      <c r="L1524" s="5">
        <v>26</v>
      </c>
      <c r="M1524" s="5">
        <v>3</v>
      </c>
      <c r="N1524" s="5" t="s">
        <v>3</v>
      </c>
      <c r="O1524" s="5">
        <v>2</v>
      </c>
      <c r="P1524" s="5">
        <f>ROUND(Source!DQ1497,O1524)</f>
        <v>208062.88</v>
      </c>
      <c r="Q1524" s="5"/>
      <c r="R1524" s="5"/>
      <c r="S1524" s="5"/>
      <c r="T1524" s="5"/>
      <c r="U1524" s="5"/>
      <c r="V1524" s="5"/>
      <c r="W1524" s="5">
        <v>4350.96</v>
      </c>
      <c r="X1524" s="5">
        <v>1</v>
      </c>
      <c r="Y1524" s="5">
        <v>4350.96</v>
      </c>
      <c r="Z1524" s="5">
        <v>208062.88</v>
      </c>
      <c r="AA1524" s="5">
        <v>1</v>
      </c>
      <c r="AB1524" s="5">
        <v>208062.88</v>
      </c>
    </row>
    <row r="1525" spans="1:206" ht="13" x14ac:dyDescent="0.3">
      <c r="A1525" s="5">
        <v>50</v>
      </c>
      <c r="B1525" s="5">
        <v>0</v>
      </c>
      <c r="C1525" s="5">
        <v>0</v>
      </c>
      <c r="D1525" s="5">
        <v>1</v>
      </c>
      <c r="E1525" s="5">
        <v>224</v>
      </c>
      <c r="F1525" s="5">
        <f>ROUND(Source!AR1497,O1525)</f>
        <v>17680.169999999998</v>
      </c>
      <c r="G1525" s="5" t="s">
        <v>109</v>
      </c>
      <c r="H1525" s="5" t="s">
        <v>110</v>
      </c>
      <c r="I1525" s="5"/>
      <c r="J1525" s="5"/>
      <c r="K1525" s="5">
        <v>224</v>
      </c>
      <c r="L1525" s="5">
        <v>27</v>
      </c>
      <c r="M1525" s="5">
        <v>3</v>
      </c>
      <c r="N1525" s="5" t="s">
        <v>3</v>
      </c>
      <c r="O1525" s="5">
        <v>2</v>
      </c>
      <c r="P1525" s="5">
        <f>ROUND(Source!EJ1497,O1525)</f>
        <v>835129.97</v>
      </c>
      <c r="Q1525" s="5"/>
      <c r="R1525" s="5"/>
      <c r="S1525" s="5"/>
      <c r="T1525" s="5"/>
      <c r="U1525" s="5"/>
      <c r="V1525" s="5"/>
      <c r="W1525" s="5">
        <v>17680.169999999998</v>
      </c>
      <c r="X1525" s="5">
        <v>1</v>
      </c>
      <c r="Y1525" s="5">
        <v>17680.169999999998</v>
      </c>
      <c r="Z1525" s="5">
        <v>835129.97</v>
      </c>
      <c r="AA1525" s="5">
        <v>1</v>
      </c>
      <c r="AB1525" s="5">
        <v>835129.97</v>
      </c>
    </row>
    <row r="1527" spans="1:206" ht="13" x14ac:dyDescent="0.3">
      <c r="A1527" s="3">
        <v>51</v>
      </c>
      <c r="B1527" s="3">
        <f>B20</f>
        <v>1</v>
      </c>
      <c r="C1527" s="3">
        <f>A20</f>
        <v>3</v>
      </c>
      <c r="D1527" s="3">
        <f>ROW(A20)</f>
        <v>20</v>
      </c>
      <c r="E1527" s="3"/>
      <c r="F1527" s="3" t="str">
        <f>IF(F20&lt;&gt;"",F20,"")</f>
        <v/>
      </c>
      <c r="G1527" s="3" t="str">
        <f>IF(G20&lt;&gt;"",G20,"")</f>
        <v>Конструктивные решения</v>
      </c>
      <c r="H1527" s="3">
        <v>0</v>
      </c>
      <c r="I1527" s="3"/>
      <c r="J1527" s="3"/>
      <c r="K1527" s="3"/>
      <c r="L1527" s="3"/>
      <c r="M1527" s="3"/>
      <c r="N1527" s="3"/>
      <c r="O1527" s="3">
        <f t="shared" ref="O1527:T1527" si="1583">ROUND(O41+O92+O139+O188+O235+O278+O337+O394+O439+O490+O541+O596+O647+O694+O745+O802+O839+O884+O998+O1079+O1133+O1189+O1245+O1302+O1399+O1460+O1497+AB1527,2)</f>
        <v>3772771.04</v>
      </c>
      <c r="P1527" s="3">
        <f t="shared" si="1583"/>
        <v>3378093.44</v>
      </c>
      <c r="Q1527" s="3">
        <f t="shared" si="1583"/>
        <v>32771.56</v>
      </c>
      <c r="R1527" s="3">
        <f t="shared" si="1583"/>
        <v>2895.88</v>
      </c>
      <c r="S1527" s="3">
        <f t="shared" si="1583"/>
        <v>361906.04</v>
      </c>
      <c r="T1527" s="3">
        <f t="shared" si="1583"/>
        <v>0</v>
      </c>
      <c r="U1527" s="3">
        <f>U41+U92+U139+U188+U235+U278+U337+U394+U439+U490+U541+U596+U647+U694+U745+U802+U839+U884+U998+U1079+U1133+U1189+U1245+U1302+U1399+U1460+U1497+AH1527</f>
        <v>27400.0461367674</v>
      </c>
      <c r="V1527" s="3">
        <f>V41+V92+V139+V188+V235+V278+V337+V394+V439+V490+V541+V596+V647+V694+V745+V802+V839+V884+V998+V1079+V1133+V1189+V1245+V1302+V1399+V1460+V1497+AI1527</f>
        <v>0</v>
      </c>
      <c r="W1527" s="3">
        <f>ROUND(W41+W92+W139+W188+W235+W278+W337+W394+W439+W490+W541+W596+W647+W694+W745+W802+W839+W884+W998+W1079+W1133+W1189+W1245+W1302+W1399+W1460+W1497+AJ1527,2)</f>
        <v>0</v>
      </c>
      <c r="X1527" s="3">
        <f>ROUND(X41+X92+X139+X188+X235+X278+X337+X394+X439+X490+X541+X596+X647+X694+X745+X802+X839+X884+X998+X1079+X1133+X1189+X1245+X1302+X1399+X1460+X1497+AK1527,2)</f>
        <v>334874.27</v>
      </c>
      <c r="Y1527" s="3">
        <f>ROUND(Y41+Y92+Y139+Y188+Y235+Y278+Y337+Y394+Y439+Y490+Y541+Y596+Y647+Y694+Y745+Y802+Y839+Y884+Y998+Y1079+Y1133+Y1189+Y1245+Y1302+Y1399+Y1460+Y1497+AL1527,2)</f>
        <v>190840.66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>
        <f t="shared" ref="AO1527:BD1527" si="1584">ROUND(AO41+AO92+AO139+AO188+AO235+AO278+AO337+AO394+AO439+AO490+AO541+AO596+AO647+AO694+AO745+AO802+AO839+AO884+AO998+AO1079+AO1133+AO1189+AO1245+AO1302+AO1399+AO1460+AO1497+BX1527,2)</f>
        <v>0</v>
      </c>
      <c r="AP1527" s="3">
        <f t="shared" si="1584"/>
        <v>0</v>
      </c>
      <c r="AQ1527" s="3">
        <f t="shared" si="1584"/>
        <v>0</v>
      </c>
      <c r="AR1527" s="3">
        <f t="shared" si="1584"/>
        <v>4298485.97</v>
      </c>
      <c r="AS1527" s="3">
        <f t="shared" si="1584"/>
        <v>4298485.97</v>
      </c>
      <c r="AT1527" s="3">
        <f t="shared" si="1584"/>
        <v>0</v>
      </c>
      <c r="AU1527" s="3">
        <f t="shared" si="1584"/>
        <v>0</v>
      </c>
      <c r="AV1527" s="3">
        <f t="shared" si="1584"/>
        <v>3378093.44</v>
      </c>
      <c r="AW1527" s="3">
        <f t="shared" si="1584"/>
        <v>3378093.44</v>
      </c>
      <c r="AX1527" s="3">
        <f t="shared" si="1584"/>
        <v>0</v>
      </c>
      <c r="AY1527" s="3">
        <f t="shared" si="1584"/>
        <v>3378093.44</v>
      </c>
      <c r="AZ1527" s="3">
        <f t="shared" si="1584"/>
        <v>0</v>
      </c>
      <c r="BA1527" s="3">
        <f t="shared" si="1584"/>
        <v>0</v>
      </c>
      <c r="BB1527" s="3">
        <f t="shared" si="1584"/>
        <v>0</v>
      </c>
      <c r="BC1527" s="3">
        <f t="shared" si="1584"/>
        <v>0</v>
      </c>
      <c r="BD1527" s="3">
        <f t="shared" si="1584"/>
        <v>0</v>
      </c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4">
        <f t="shared" ref="DG1527:DL1527" si="1585">ROUND(DG41+DG92+DG139+DG188+DG235+DG278+DG337+DG394+DG439+DG490+DG541+DG596+DG647+DG694+DG745+DG802+DG839+DG884+DG998+DG1079+DG1133+DG1189+DG1245+DG1302+DG1399+DG1460+DG1497+DT1527,2)</f>
        <v>43540191.18</v>
      </c>
      <c r="DH1527" s="4">
        <f t="shared" si="1585"/>
        <v>25791815.960000001</v>
      </c>
      <c r="DI1527" s="4">
        <f t="shared" si="1585"/>
        <v>435524.02</v>
      </c>
      <c r="DJ1527" s="4">
        <f t="shared" si="1585"/>
        <v>138504.98000000001</v>
      </c>
      <c r="DK1527" s="4">
        <f t="shared" si="1585"/>
        <v>17312851.199999999</v>
      </c>
      <c r="DL1527" s="4">
        <f t="shared" si="1585"/>
        <v>0</v>
      </c>
      <c r="DM1527" s="4">
        <f>DM41+DM92+DM139+DM188+DM235+DM278+DM337+DM394+DM439+DM490+DM541+DM596+DM647+DM694+DM745+DM802+DM839+DM884+DM998+DM1079+DM1133+DM1189+DM1245+DM1302+DM1399+DM1460+DM1497+DZ1527</f>
        <v>27409.788068596717</v>
      </c>
      <c r="DN1527" s="4">
        <f>DN41+DN92+DN139+DN188+DN235+DN278+DN337+DN394+DN439+DN490+DN541+DN596+DN647+DN694+DN745+DN802+DN839+DN884+DN998+DN1079+DN1133+DN1189+DN1245+DN1302+DN1399+DN1460+DN1497+EA1527</f>
        <v>0</v>
      </c>
      <c r="DO1527" s="4">
        <f>ROUND(DO41+DO92+DO139+DO188+DO235+DO278+DO337+DO394+DO439+DO490+DO541+DO596+DO647+DO694+DO745+DO802+DO839+DO884+DO998+DO1079+DO1133+DO1189+DO1245+DO1302+DO1399+DO1460+DO1497+EB1527,2)</f>
        <v>0</v>
      </c>
      <c r="DP1527" s="4">
        <f>ROUND(DP41+DP92+DP139+DP188+DP235+DP278+DP337+DP394+DP439+DP490+DP541+DP596+DP647+DP694+DP745+DP802+DP839+DP884+DP998+DP1079+DP1133+DP1189+DP1245+DP1302+DP1399+DP1460+DP1497+EC1527,2)</f>
        <v>16004218.609999999</v>
      </c>
      <c r="DQ1527" s="4">
        <f>ROUND(DQ41+DQ92+DQ139+DQ188+DQ235+DQ278+DQ337+DQ394+DQ439+DQ490+DQ541+DQ596+DQ647+DQ694+DQ745+DQ802+DQ839+DQ884+DQ998+DQ1079+DQ1133+DQ1189+DQ1245+DQ1302+DQ1399+DQ1460+DQ1497+ED1527,2)</f>
        <v>9101096.9499999993</v>
      </c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>
        <f t="shared" ref="EG1527:EV1527" si="1586">ROUND(EG41+EG92+EG139+EG188+EG235+EG278+EG337+EG394+EG439+EG490+EG541+EG596+EG647+EG694+EG745+EG802+EG839+EG884+EG998+EG1079+EG1133+EG1189+EG1245+EG1302+EG1399+EG1460+EG1497+FP1527,2)</f>
        <v>0</v>
      </c>
      <c r="EH1527" s="4">
        <f t="shared" si="1586"/>
        <v>0</v>
      </c>
      <c r="EI1527" s="4">
        <f t="shared" si="1586"/>
        <v>0</v>
      </c>
      <c r="EJ1527" s="4">
        <f t="shared" si="1586"/>
        <v>68645506.739999995</v>
      </c>
      <c r="EK1527" s="4">
        <f t="shared" si="1586"/>
        <v>68645506.739999995</v>
      </c>
      <c r="EL1527" s="4">
        <f t="shared" si="1586"/>
        <v>0</v>
      </c>
      <c r="EM1527" s="4">
        <f t="shared" si="1586"/>
        <v>0</v>
      </c>
      <c r="EN1527" s="4">
        <f t="shared" si="1586"/>
        <v>25791815.960000001</v>
      </c>
      <c r="EO1527" s="4">
        <f t="shared" si="1586"/>
        <v>25791815.960000001</v>
      </c>
      <c r="EP1527" s="4">
        <f t="shared" si="1586"/>
        <v>0</v>
      </c>
      <c r="EQ1527" s="4">
        <f t="shared" si="1586"/>
        <v>25791815.960000001</v>
      </c>
      <c r="ER1527" s="4">
        <f t="shared" si="1586"/>
        <v>0</v>
      </c>
      <c r="ES1527" s="4">
        <f t="shared" si="1586"/>
        <v>0</v>
      </c>
      <c r="ET1527" s="4">
        <f t="shared" si="1586"/>
        <v>0</v>
      </c>
      <c r="EU1527" s="4">
        <f t="shared" si="1586"/>
        <v>0</v>
      </c>
      <c r="EV1527" s="4">
        <f t="shared" si="1586"/>
        <v>0</v>
      </c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>
        <v>0</v>
      </c>
    </row>
    <row r="1529" spans="1:206" ht="13" x14ac:dyDescent="0.3">
      <c r="A1529" s="5">
        <v>50</v>
      </c>
      <c r="B1529" s="5">
        <v>0</v>
      </c>
      <c r="C1529" s="5">
        <v>0</v>
      </c>
      <c r="D1529" s="5">
        <v>1</v>
      </c>
      <c r="E1529" s="5">
        <v>201</v>
      </c>
      <c r="F1529" s="5">
        <f>ROUND(Source!O1527,O1529)</f>
        <v>3772771.04</v>
      </c>
      <c r="G1529" s="5" t="s">
        <v>57</v>
      </c>
      <c r="H1529" s="5" t="s">
        <v>58</v>
      </c>
      <c r="I1529" s="5"/>
      <c r="J1529" s="5"/>
      <c r="K1529" s="5">
        <v>201</v>
      </c>
      <c r="L1529" s="5">
        <v>1</v>
      </c>
      <c r="M1529" s="5">
        <v>3</v>
      </c>
      <c r="N1529" s="5" t="s">
        <v>3</v>
      </c>
      <c r="O1529" s="5">
        <v>2</v>
      </c>
      <c r="P1529" s="5">
        <f>ROUND(Source!DG1527,O1529)</f>
        <v>43540191.18</v>
      </c>
      <c r="Q1529" s="5"/>
      <c r="R1529" s="5"/>
      <c r="S1529" s="5"/>
      <c r="T1529" s="5"/>
      <c r="U1529" s="5"/>
      <c r="V1529" s="5"/>
      <c r="W1529" s="5">
        <v>3772771.04</v>
      </c>
      <c r="X1529" s="5">
        <v>1</v>
      </c>
      <c r="Y1529" s="5">
        <v>3772771.04</v>
      </c>
      <c r="Z1529" s="5">
        <v>43540191.18</v>
      </c>
      <c r="AA1529" s="5">
        <v>1</v>
      </c>
      <c r="AB1529" s="5">
        <v>43540191.18</v>
      </c>
    </row>
    <row r="1530" spans="1:206" ht="13" x14ac:dyDescent="0.3">
      <c r="A1530" s="5">
        <v>50</v>
      </c>
      <c r="B1530" s="5">
        <v>0</v>
      </c>
      <c r="C1530" s="5">
        <v>0</v>
      </c>
      <c r="D1530" s="5">
        <v>1</v>
      </c>
      <c r="E1530" s="5">
        <v>202</v>
      </c>
      <c r="F1530" s="5">
        <f>ROUND(Source!P1527,O1530)</f>
        <v>3378093.44</v>
      </c>
      <c r="G1530" s="5" t="s">
        <v>59</v>
      </c>
      <c r="H1530" s="5" t="s">
        <v>60</v>
      </c>
      <c r="I1530" s="5"/>
      <c r="J1530" s="5"/>
      <c r="K1530" s="5">
        <v>202</v>
      </c>
      <c r="L1530" s="5">
        <v>2</v>
      </c>
      <c r="M1530" s="5">
        <v>3</v>
      </c>
      <c r="N1530" s="5" t="s">
        <v>3</v>
      </c>
      <c r="O1530" s="5">
        <v>2</v>
      </c>
      <c r="P1530" s="5">
        <f>ROUND(Source!DH1527,O1530)</f>
        <v>25791815.960000001</v>
      </c>
      <c r="Q1530" s="5"/>
      <c r="R1530" s="5"/>
      <c r="S1530" s="5"/>
      <c r="T1530" s="5"/>
      <c r="U1530" s="5"/>
      <c r="V1530" s="5"/>
      <c r="W1530" s="5">
        <v>3378093.44</v>
      </c>
      <c r="X1530" s="5">
        <v>1</v>
      </c>
      <c r="Y1530" s="5">
        <v>3378093.44</v>
      </c>
      <c r="Z1530" s="5">
        <v>25791815.960000001</v>
      </c>
      <c r="AA1530" s="5">
        <v>1</v>
      </c>
      <c r="AB1530" s="5">
        <v>25791815.960000001</v>
      </c>
    </row>
    <row r="1531" spans="1:206" ht="13" x14ac:dyDescent="0.3">
      <c r="A1531" s="5">
        <v>50</v>
      </c>
      <c r="B1531" s="5">
        <v>0</v>
      </c>
      <c r="C1531" s="5">
        <v>0</v>
      </c>
      <c r="D1531" s="5">
        <v>1</v>
      </c>
      <c r="E1531" s="5">
        <v>222</v>
      </c>
      <c r="F1531" s="5">
        <f>ROUND(Source!AO1527,O1531)</f>
        <v>0</v>
      </c>
      <c r="G1531" s="5" t="s">
        <v>61</v>
      </c>
      <c r="H1531" s="5" t="s">
        <v>62</v>
      </c>
      <c r="I1531" s="5"/>
      <c r="J1531" s="5"/>
      <c r="K1531" s="5">
        <v>222</v>
      </c>
      <c r="L1531" s="5">
        <v>3</v>
      </c>
      <c r="M1531" s="5">
        <v>3</v>
      </c>
      <c r="N1531" s="5" t="s">
        <v>3</v>
      </c>
      <c r="O1531" s="5">
        <v>2</v>
      </c>
      <c r="P1531" s="5">
        <f>ROUND(Source!EG1527,O1531)</f>
        <v>0</v>
      </c>
      <c r="Q1531" s="5"/>
      <c r="R1531" s="5"/>
      <c r="S1531" s="5"/>
      <c r="T1531" s="5"/>
      <c r="U1531" s="5"/>
      <c r="V1531" s="5"/>
      <c r="W1531" s="5">
        <v>0</v>
      </c>
      <c r="X1531" s="5">
        <v>1</v>
      </c>
      <c r="Y1531" s="5">
        <v>0</v>
      </c>
      <c r="Z1531" s="5">
        <v>0</v>
      </c>
      <c r="AA1531" s="5">
        <v>1</v>
      </c>
      <c r="AB1531" s="5">
        <v>0</v>
      </c>
    </row>
    <row r="1532" spans="1:206" ht="13" x14ac:dyDescent="0.3">
      <c r="A1532" s="5">
        <v>50</v>
      </c>
      <c r="B1532" s="5">
        <v>0</v>
      </c>
      <c r="C1532" s="5">
        <v>0</v>
      </c>
      <c r="D1532" s="5">
        <v>1</v>
      </c>
      <c r="E1532" s="5">
        <v>225</v>
      </c>
      <c r="F1532" s="5">
        <f>ROUND(Source!AV1527,O1532)</f>
        <v>3378093.44</v>
      </c>
      <c r="G1532" s="5" t="s">
        <v>63</v>
      </c>
      <c r="H1532" s="5" t="s">
        <v>64</v>
      </c>
      <c r="I1532" s="5"/>
      <c r="J1532" s="5"/>
      <c r="K1532" s="5">
        <v>225</v>
      </c>
      <c r="L1532" s="5">
        <v>4</v>
      </c>
      <c r="M1532" s="5">
        <v>3</v>
      </c>
      <c r="N1532" s="5" t="s">
        <v>3</v>
      </c>
      <c r="O1532" s="5">
        <v>2</v>
      </c>
      <c r="P1532" s="5">
        <f>ROUND(Source!EN1527,O1532)</f>
        <v>25791815.960000001</v>
      </c>
      <c r="Q1532" s="5"/>
      <c r="R1532" s="5"/>
      <c r="S1532" s="5"/>
      <c r="T1532" s="5"/>
      <c r="U1532" s="5"/>
      <c r="V1532" s="5"/>
      <c r="W1532" s="5">
        <v>3378093.44</v>
      </c>
      <c r="X1532" s="5">
        <v>1</v>
      </c>
      <c r="Y1532" s="5">
        <v>3378093.44</v>
      </c>
      <c r="Z1532" s="5">
        <v>25791815.960000001</v>
      </c>
      <c r="AA1532" s="5">
        <v>1</v>
      </c>
      <c r="AB1532" s="5">
        <v>25791815.960000001</v>
      </c>
    </row>
    <row r="1533" spans="1:206" ht="13" x14ac:dyDescent="0.3">
      <c r="A1533" s="5">
        <v>50</v>
      </c>
      <c r="B1533" s="5">
        <v>0</v>
      </c>
      <c r="C1533" s="5">
        <v>0</v>
      </c>
      <c r="D1533" s="5">
        <v>1</v>
      </c>
      <c r="E1533" s="5">
        <v>226</v>
      </c>
      <c r="F1533" s="5">
        <f>ROUND(Source!AW1527,O1533)</f>
        <v>3378093.44</v>
      </c>
      <c r="G1533" s="5" t="s">
        <v>65</v>
      </c>
      <c r="H1533" s="5" t="s">
        <v>66</v>
      </c>
      <c r="I1533" s="5"/>
      <c r="J1533" s="5"/>
      <c r="K1533" s="5">
        <v>226</v>
      </c>
      <c r="L1533" s="5">
        <v>5</v>
      </c>
      <c r="M1533" s="5">
        <v>3</v>
      </c>
      <c r="N1533" s="5" t="s">
        <v>3</v>
      </c>
      <c r="O1533" s="5">
        <v>2</v>
      </c>
      <c r="P1533" s="5">
        <f>ROUND(Source!EO1527,O1533)</f>
        <v>25791815.960000001</v>
      </c>
      <c r="Q1533" s="5"/>
      <c r="R1533" s="5"/>
      <c r="S1533" s="5"/>
      <c r="T1533" s="5"/>
      <c r="U1533" s="5"/>
      <c r="V1533" s="5"/>
      <c r="W1533" s="5">
        <v>3378093.44</v>
      </c>
      <c r="X1533" s="5">
        <v>1</v>
      </c>
      <c r="Y1533" s="5">
        <v>3378093.44</v>
      </c>
      <c r="Z1533" s="5">
        <v>25791815.960000001</v>
      </c>
      <c r="AA1533" s="5">
        <v>1</v>
      </c>
      <c r="AB1533" s="5">
        <v>25791815.960000001</v>
      </c>
    </row>
    <row r="1534" spans="1:206" ht="13" x14ac:dyDescent="0.3">
      <c r="A1534" s="5">
        <v>50</v>
      </c>
      <c r="B1534" s="5">
        <v>0</v>
      </c>
      <c r="C1534" s="5">
        <v>0</v>
      </c>
      <c r="D1534" s="5">
        <v>1</v>
      </c>
      <c r="E1534" s="5">
        <v>227</v>
      </c>
      <c r="F1534" s="5">
        <f>ROUND(Source!AX1527,O1534)</f>
        <v>0</v>
      </c>
      <c r="G1534" s="5" t="s">
        <v>67</v>
      </c>
      <c r="H1534" s="5" t="s">
        <v>68</v>
      </c>
      <c r="I1534" s="5"/>
      <c r="J1534" s="5"/>
      <c r="K1534" s="5">
        <v>227</v>
      </c>
      <c r="L1534" s="5">
        <v>6</v>
      </c>
      <c r="M1534" s="5">
        <v>3</v>
      </c>
      <c r="N1534" s="5" t="s">
        <v>3</v>
      </c>
      <c r="O1534" s="5">
        <v>2</v>
      </c>
      <c r="P1534" s="5">
        <f>ROUND(Source!EP1527,O1534)</f>
        <v>0</v>
      </c>
      <c r="Q1534" s="5"/>
      <c r="R1534" s="5"/>
      <c r="S1534" s="5"/>
      <c r="T1534" s="5"/>
      <c r="U1534" s="5"/>
      <c r="V1534" s="5"/>
      <c r="W1534" s="5">
        <v>0</v>
      </c>
      <c r="X1534" s="5">
        <v>1</v>
      </c>
      <c r="Y1534" s="5">
        <v>0</v>
      </c>
      <c r="Z1534" s="5">
        <v>0</v>
      </c>
      <c r="AA1534" s="5">
        <v>1</v>
      </c>
      <c r="AB1534" s="5">
        <v>0</v>
      </c>
    </row>
    <row r="1535" spans="1:206" ht="13" x14ac:dyDescent="0.3">
      <c r="A1535" s="5">
        <v>50</v>
      </c>
      <c r="B1535" s="5">
        <v>0</v>
      </c>
      <c r="C1535" s="5">
        <v>0</v>
      </c>
      <c r="D1535" s="5">
        <v>1</v>
      </c>
      <c r="E1535" s="5">
        <v>228</v>
      </c>
      <c r="F1535" s="5">
        <f>ROUND(Source!AY1527,O1535)</f>
        <v>3378093.44</v>
      </c>
      <c r="G1535" s="5" t="s">
        <v>69</v>
      </c>
      <c r="H1535" s="5" t="s">
        <v>70</v>
      </c>
      <c r="I1535" s="5"/>
      <c r="J1535" s="5"/>
      <c r="K1535" s="5">
        <v>228</v>
      </c>
      <c r="L1535" s="5">
        <v>7</v>
      </c>
      <c r="M1535" s="5">
        <v>3</v>
      </c>
      <c r="N1535" s="5" t="s">
        <v>3</v>
      </c>
      <c r="O1535" s="5">
        <v>2</v>
      </c>
      <c r="P1535" s="5">
        <f>ROUND(Source!EQ1527,O1535)</f>
        <v>25791815.960000001</v>
      </c>
      <c r="Q1535" s="5"/>
      <c r="R1535" s="5"/>
      <c r="S1535" s="5"/>
      <c r="T1535" s="5"/>
      <c r="U1535" s="5"/>
      <c r="V1535" s="5"/>
      <c r="W1535" s="5">
        <v>3378093.44</v>
      </c>
      <c r="X1535" s="5">
        <v>1</v>
      </c>
      <c r="Y1535" s="5">
        <v>3378093.44</v>
      </c>
      <c r="Z1535" s="5">
        <v>25791815.960000001</v>
      </c>
      <c r="AA1535" s="5">
        <v>1</v>
      </c>
      <c r="AB1535" s="5">
        <v>25791815.960000001</v>
      </c>
    </row>
    <row r="1536" spans="1:206" ht="13" x14ac:dyDescent="0.3">
      <c r="A1536" s="5">
        <v>50</v>
      </c>
      <c r="B1536" s="5">
        <v>0</v>
      </c>
      <c r="C1536" s="5">
        <v>0</v>
      </c>
      <c r="D1536" s="5">
        <v>1</v>
      </c>
      <c r="E1536" s="5">
        <v>216</v>
      </c>
      <c r="F1536" s="5">
        <f>ROUND(Source!AP1527,O1536)</f>
        <v>0</v>
      </c>
      <c r="G1536" s="5" t="s">
        <v>71</v>
      </c>
      <c r="H1536" s="5" t="s">
        <v>72</v>
      </c>
      <c r="I1536" s="5"/>
      <c r="J1536" s="5"/>
      <c r="K1536" s="5">
        <v>216</v>
      </c>
      <c r="L1536" s="5">
        <v>8</v>
      </c>
      <c r="M1536" s="5">
        <v>3</v>
      </c>
      <c r="N1536" s="5" t="s">
        <v>3</v>
      </c>
      <c r="O1536" s="5">
        <v>2</v>
      </c>
      <c r="P1536" s="5">
        <f>ROUND(Source!EH1527,O1536)</f>
        <v>0</v>
      </c>
      <c r="Q1536" s="5"/>
      <c r="R1536" s="5"/>
      <c r="S1536" s="5"/>
      <c r="T1536" s="5"/>
      <c r="U1536" s="5"/>
      <c r="V1536" s="5"/>
      <c r="W1536" s="5">
        <v>0</v>
      </c>
      <c r="X1536" s="5">
        <v>1</v>
      </c>
      <c r="Y1536" s="5">
        <v>0</v>
      </c>
      <c r="Z1536" s="5">
        <v>0</v>
      </c>
      <c r="AA1536" s="5">
        <v>1</v>
      </c>
      <c r="AB1536" s="5">
        <v>0</v>
      </c>
    </row>
    <row r="1537" spans="1:28" ht="13" x14ac:dyDescent="0.3">
      <c r="A1537" s="5">
        <v>50</v>
      </c>
      <c r="B1537" s="5">
        <v>0</v>
      </c>
      <c r="C1537" s="5">
        <v>0</v>
      </c>
      <c r="D1537" s="5">
        <v>1</v>
      </c>
      <c r="E1537" s="5">
        <v>223</v>
      </c>
      <c r="F1537" s="5">
        <f>ROUND(Source!AQ1527,O1537)</f>
        <v>0</v>
      </c>
      <c r="G1537" s="5" t="s">
        <v>73</v>
      </c>
      <c r="H1537" s="5" t="s">
        <v>74</v>
      </c>
      <c r="I1537" s="5"/>
      <c r="J1537" s="5"/>
      <c r="K1537" s="5">
        <v>223</v>
      </c>
      <c r="L1537" s="5">
        <v>9</v>
      </c>
      <c r="M1537" s="5">
        <v>3</v>
      </c>
      <c r="N1537" s="5" t="s">
        <v>3</v>
      </c>
      <c r="O1537" s="5">
        <v>2</v>
      </c>
      <c r="P1537" s="5">
        <f>ROUND(Source!EI1527,O1537)</f>
        <v>0</v>
      </c>
      <c r="Q1537" s="5"/>
      <c r="R1537" s="5"/>
      <c r="S1537" s="5"/>
      <c r="T1537" s="5"/>
      <c r="U1537" s="5"/>
      <c r="V1537" s="5"/>
      <c r="W1537" s="5">
        <v>0</v>
      </c>
      <c r="X1537" s="5">
        <v>1</v>
      </c>
      <c r="Y1537" s="5">
        <v>0</v>
      </c>
      <c r="Z1537" s="5">
        <v>0</v>
      </c>
      <c r="AA1537" s="5">
        <v>1</v>
      </c>
      <c r="AB1537" s="5">
        <v>0</v>
      </c>
    </row>
    <row r="1538" spans="1:28" ht="13" x14ac:dyDescent="0.3">
      <c r="A1538" s="5">
        <v>50</v>
      </c>
      <c r="B1538" s="5">
        <v>0</v>
      </c>
      <c r="C1538" s="5">
        <v>0</v>
      </c>
      <c r="D1538" s="5">
        <v>1</v>
      </c>
      <c r="E1538" s="5">
        <v>229</v>
      </c>
      <c r="F1538" s="5">
        <f>ROUND(Source!AZ1527,O1538)</f>
        <v>0</v>
      </c>
      <c r="G1538" s="5" t="s">
        <v>75</v>
      </c>
      <c r="H1538" s="5" t="s">
        <v>76</v>
      </c>
      <c r="I1538" s="5"/>
      <c r="J1538" s="5"/>
      <c r="K1538" s="5">
        <v>229</v>
      </c>
      <c r="L1538" s="5">
        <v>10</v>
      </c>
      <c r="M1538" s="5">
        <v>3</v>
      </c>
      <c r="N1538" s="5" t="s">
        <v>3</v>
      </c>
      <c r="O1538" s="5">
        <v>2</v>
      </c>
      <c r="P1538" s="5">
        <f>ROUND(Source!ER1527,O1538)</f>
        <v>0</v>
      </c>
      <c r="Q1538" s="5"/>
      <c r="R1538" s="5"/>
      <c r="S1538" s="5"/>
      <c r="T1538" s="5"/>
      <c r="U1538" s="5"/>
      <c r="V1538" s="5"/>
      <c r="W1538" s="5">
        <v>0</v>
      </c>
      <c r="X1538" s="5">
        <v>1</v>
      </c>
      <c r="Y1538" s="5">
        <v>0</v>
      </c>
      <c r="Z1538" s="5">
        <v>0</v>
      </c>
      <c r="AA1538" s="5">
        <v>1</v>
      </c>
      <c r="AB1538" s="5">
        <v>0</v>
      </c>
    </row>
    <row r="1539" spans="1:28" ht="13" x14ac:dyDescent="0.3">
      <c r="A1539" s="5">
        <v>50</v>
      </c>
      <c r="B1539" s="5">
        <v>0</v>
      </c>
      <c r="C1539" s="5">
        <v>0</v>
      </c>
      <c r="D1539" s="5">
        <v>1</v>
      </c>
      <c r="E1539" s="5">
        <v>203</v>
      </c>
      <c r="F1539" s="5">
        <f>ROUND(Source!Q1527,O1539)</f>
        <v>32771.56</v>
      </c>
      <c r="G1539" s="5" t="s">
        <v>77</v>
      </c>
      <c r="H1539" s="5" t="s">
        <v>78</v>
      </c>
      <c r="I1539" s="5"/>
      <c r="J1539" s="5"/>
      <c r="K1539" s="5">
        <v>203</v>
      </c>
      <c r="L1539" s="5">
        <v>11</v>
      </c>
      <c r="M1539" s="5">
        <v>3</v>
      </c>
      <c r="N1539" s="5" t="s">
        <v>3</v>
      </c>
      <c r="O1539" s="5">
        <v>2</v>
      </c>
      <c r="P1539" s="5">
        <f>ROUND(Source!DI1527,O1539)</f>
        <v>435524.02</v>
      </c>
      <c r="Q1539" s="5"/>
      <c r="R1539" s="5"/>
      <c r="S1539" s="5"/>
      <c r="T1539" s="5"/>
      <c r="U1539" s="5"/>
      <c r="V1539" s="5"/>
      <c r="W1539" s="5">
        <v>32771.56</v>
      </c>
      <c r="X1539" s="5">
        <v>1</v>
      </c>
      <c r="Y1539" s="5">
        <v>32771.56</v>
      </c>
      <c r="Z1539" s="5">
        <v>435524.02</v>
      </c>
      <c r="AA1539" s="5">
        <v>1</v>
      </c>
      <c r="AB1539" s="5">
        <v>435524.02</v>
      </c>
    </row>
    <row r="1540" spans="1:28" ht="13" x14ac:dyDescent="0.3">
      <c r="A1540" s="5">
        <v>50</v>
      </c>
      <c r="B1540" s="5">
        <v>0</v>
      </c>
      <c r="C1540" s="5">
        <v>0</v>
      </c>
      <c r="D1540" s="5">
        <v>1</v>
      </c>
      <c r="E1540" s="5">
        <v>231</v>
      </c>
      <c r="F1540" s="5">
        <f>ROUND(Source!BB1527,O1540)</f>
        <v>0</v>
      </c>
      <c r="G1540" s="5" t="s">
        <v>79</v>
      </c>
      <c r="H1540" s="5" t="s">
        <v>80</v>
      </c>
      <c r="I1540" s="5"/>
      <c r="J1540" s="5"/>
      <c r="K1540" s="5">
        <v>231</v>
      </c>
      <c r="L1540" s="5">
        <v>12</v>
      </c>
      <c r="M1540" s="5">
        <v>3</v>
      </c>
      <c r="N1540" s="5" t="s">
        <v>3</v>
      </c>
      <c r="O1540" s="5">
        <v>2</v>
      </c>
      <c r="P1540" s="5">
        <f>ROUND(Source!ET1527,O1540)</f>
        <v>0</v>
      </c>
      <c r="Q1540" s="5"/>
      <c r="R1540" s="5"/>
      <c r="S1540" s="5"/>
      <c r="T1540" s="5"/>
      <c r="U1540" s="5"/>
      <c r="V1540" s="5"/>
      <c r="W1540" s="5">
        <v>0</v>
      </c>
      <c r="X1540" s="5">
        <v>1</v>
      </c>
      <c r="Y1540" s="5">
        <v>0</v>
      </c>
      <c r="Z1540" s="5">
        <v>0</v>
      </c>
      <c r="AA1540" s="5">
        <v>1</v>
      </c>
      <c r="AB1540" s="5">
        <v>0</v>
      </c>
    </row>
    <row r="1541" spans="1:28" ht="13" x14ac:dyDescent="0.3">
      <c r="A1541" s="5">
        <v>50</v>
      </c>
      <c r="B1541" s="5">
        <v>0</v>
      </c>
      <c r="C1541" s="5">
        <v>0</v>
      </c>
      <c r="D1541" s="5">
        <v>1</v>
      </c>
      <c r="E1541" s="5">
        <v>204</v>
      </c>
      <c r="F1541" s="5">
        <f>ROUND(Source!R1527,O1541)</f>
        <v>2895.88</v>
      </c>
      <c r="G1541" s="5" t="s">
        <v>81</v>
      </c>
      <c r="H1541" s="5" t="s">
        <v>82</v>
      </c>
      <c r="I1541" s="5"/>
      <c r="J1541" s="5"/>
      <c r="K1541" s="5">
        <v>204</v>
      </c>
      <c r="L1541" s="5">
        <v>13</v>
      </c>
      <c r="M1541" s="5">
        <v>3</v>
      </c>
      <c r="N1541" s="5" t="s">
        <v>3</v>
      </c>
      <c r="O1541" s="5">
        <v>2</v>
      </c>
      <c r="P1541" s="5">
        <f>ROUND(Source!DJ1527,O1541)</f>
        <v>138504.98000000001</v>
      </c>
      <c r="Q1541" s="5"/>
      <c r="R1541" s="5"/>
      <c r="S1541" s="5"/>
      <c r="T1541" s="5"/>
      <c r="U1541" s="5"/>
      <c r="V1541" s="5"/>
      <c r="W1541" s="5">
        <v>2895.88</v>
      </c>
      <c r="X1541" s="5">
        <v>1</v>
      </c>
      <c r="Y1541" s="5">
        <v>2895.88</v>
      </c>
      <c r="Z1541" s="5">
        <v>138504.98000000001</v>
      </c>
      <c r="AA1541" s="5">
        <v>1</v>
      </c>
      <c r="AB1541" s="5">
        <v>138504.98000000001</v>
      </c>
    </row>
    <row r="1542" spans="1:28" ht="13" x14ac:dyDescent="0.3">
      <c r="A1542" s="5">
        <v>50</v>
      </c>
      <c r="B1542" s="5">
        <v>0</v>
      </c>
      <c r="C1542" s="5">
        <v>0</v>
      </c>
      <c r="D1542" s="5">
        <v>1</v>
      </c>
      <c r="E1542" s="5">
        <v>205</v>
      </c>
      <c r="F1542" s="5">
        <f>ROUND(Source!S1527,O1542)</f>
        <v>361906.04</v>
      </c>
      <c r="G1542" s="5" t="s">
        <v>83</v>
      </c>
      <c r="H1542" s="5" t="s">
        <v>84</v>
      </c>
      <c r="I1542" s="5"/>
      <c r="J1542" s="5"/>
      <c r="K1542" s="5">
        <v>205</v>
      </c>
      <c r="L1542" s="5">
        <v>14</v>
      </c>
      <c r="M1542" s="5">
        <v>3</v>
      </c>
      <c r="N1542" s="5" t="s">
        <v>3</v>
      </c>
      <c r="O1542" s="5">
        <v>2</v>
      </c>
      <c r="P1542" s="5">
        <f>ROUND(Source!DK1527,O1542)</f>
        <v>17312851.199999999</v>
      </c>
      <c r="Q1542" s="5"/>
      <c r="R1542" s="5"/>
      <c r="S1542" s="5"/>
      <c r="T1542" s="5"/>
      <c r="U1542" s="5"/>
      <c r="V1542" s="5"/>
      <c r="W1542" s="5">
        <v>361906.04</v>
      </c>
      <c r="X1542" s="5">
        <v>1</v>
      </c>
      <c r="Y1542" s="5">
        <v>361906.04</v>
      </c>
      <c r="Z1542" s="5">
        <v>17312851.199999999</v>
      </c>
      <c r="AA1542" s="5">
        <v>1</v>
      </c>
      <c r="AB1542" s="5">
        <v>17312851.199999999</v>
      </c>
    </row>
    <row r="1543" spans="1:28" ht="13" x14ac:dyDescent="0.3">
      <c r="A1543" s="5">
        <v>50</v>
      </c>
      <c r="B1543" s="5">
        <v>0</v>
      </c>
      <c r="C1543" s="5">
        <v>0</v>
      </c>
      <c r="D1543" s="5">
        <v>1</v>
      </c>
      <c r="E1543" s="5">
        <v>232</v>
      </c>
      <c r="F1543" s="5">
        <f>ROUND(Source!BC1527,O1543)</f>
        <v>0</v>
      </c>
      <c r="G1543" s="5" t="s">
        <v>85</v>
      </c>
      <c r="H1543" s="5" t="s">
        <v>86</v>
      </c>
      <c r="I1543" s="5"/>
      <c r="J1543" s="5"/>
      <c r="K1543" s="5">
        <v>232</v>
      </c>
      <c r="L1543" s="5">
        <v>15</v>
      </c>
      <c r="M1543" s="5">
        <v>3</v>
      </c>
      <c r="N1543" s="5" t="s">
        <v>3</v>
      </c>
      <c r="O1543" s="5">
        <v>2</v>
      </c>
      <c r="P1543" s="5">
        <f>ROUND(Source!EU1527,O1543)</f>
        <v>0</v>
      </c>
      <c r="Q1543" s="5"/>
      <c r="R1543" s="5"/>
      <c r="S1543" s="5"/>
      <c r="T1543" s="5"/>
      <c r="U1543" s="5"/>
      <c r="V1543" s="5"/>
      <c r="W1543" s="5">
        <v>0</v>
      </c>
      <c r="X1543" s="5">
        <v>1</v>
      </c>
      <c r="Y1543" s="5">
        <v>0</v>
      </c>
      <c r="Z1543" s="5">
        <v>0</v>
      </c>
      <c r="AA1543" s="5">
        <v>1</v>
      </c>
      <c r="AB1543" s="5">
        <v>0</v>
      </c>
    </row>
    <row r="1544" spans="1:28" ht="13" x14ac:dyDescent="0.3">
      <c r="A1544" s="5">
        <v>50</v>
      </c>
      <c r="B1544" s="5">
        <v>0</v>
      </c>
      <c r="C1544" s="5">
        <v>0</v>
      </c>
      <c r="D1544" s="5">
        <v>1</v>
      </c>
      <c r="E1544" s="5">
        <v>214</v>
      </c>
      <c r="F1544" s="5">
        <f>ROUND(Source!AS1527,O1544)</f>
        <v>4298485.97</v>
      </c>
      <c r="G1544" s="5" t="s">
        <v>87</v>
      </c>
      <c r="H1544" s="5" t="s">
        <v>88</v>
      </c>
      <c r="I1544" s="5"/>
      <c r="J1544" s="5"/>
      <c r="K1544" s="5">
        <v>214</v>
      </c>
      <c r="L1544" s="5">
        <v>16</v>
      </c>
      <c r="M1544" s="5">
        <v>3</v>
      </c>
      <c r="N1544" s="5" t="s">
        <v>3</v>
      </c>
      <c r="O1544" s="5">
        <v>2</v>
      </c>
      <c r="P1544" s="5">
        <f>ROUND(Source!EK1527,O1544)</f>
        <v>68645506.739999995</v>
      </c>
      <c r="Q1544" s="5"/>
      <c r="R1544" s="5"/>
      <c r="S1544" s="5"/>
      <c r="T1544" s="5"/>
      <c r="U1544" s="5"/>
      <c r="V1544" s="5"/>
      <c r="W1544" s="5">
        <v>4298485.97</v>
      </c>
      <c r="X1544" s="5">
        <v>1</v>
      </c>
      <c r="Y1544" s="5">
        <v>4298485.97</v>
      </c>
      <c r="Z1544" s="5">
        <v>68645506.739999995</v>
      </c>
      <c r="AA1544" s="5">
        <v>1</v>
      </c>
      <c r="AB1544" s="5">
        <v>68645506.739999995</v>
      </c>
    </row>
    <row r="1545" spans="1:28" ht="13" x14ac:dyDescent="0.3">
      <c r="A1545" s="5">
        <v>50</v>
      </c>
      <c r="B1545" s="5">
        <v>0</v>
      </c>
      <c r="C1545" s="5">
        <v>0</v>
      </c>
      <c r="D1545" s="5">
        <v>1</v>
      </c>
      <c r="E1545" s="5">
        <v>215</v>
      </c>
      <c r="F1545" s="5">
        <f>ROUND(Source!AT1527,O1545)</f>
        <v>0</v>
      </c>
      <c r="G1545" s="5" t="s">
        <v>89</v>
      </c>
      <c r="H1545" s="5" t="s">
        <v>90</v>
      </c>
      <c r="I1545" s="5"/>
      <c r="J1545" s="5"/>
      <c r="K1545" s="5">
        <v>215</v>
      </c>
      <c r="L1545" s="5">
        <v>17</v>
      </c>
      <c r="M1545" s="5">
        <v>3</v>
      </c>
      <c r="N1545" s="5" t="s">
        <v>3</v>
      </c>
      <c r="O1545" s="5">
        <v>2</v>
      </c>
      <c r="P1545" s="5">
        <f>ROUND(Source!EL1527,O1545)</f>
        <v>0</v>
      </c>
      <c r="Q1545" s="5"/>
      <c r="R1545" s="5"/>
      <c r="S1545" s="5"/>
      <c r="T1545" s="5"/>
      <c r="U1545" s="5"/>
      <c r="V1545" s="5"/>
      <c r="W1545" s="5">
        <v>0</v>
      </c>
      <c r="X1545" s="5">
        <v>1</v>
      </c>
      <c r="Y1545" s="5">
        <v>0</v>
      </c>
      <c r="Z1545" s="5">
        <v>0</v>
      </c>
      <c r="AA1545" s="5">
        <v>1</v>
      </c>
      <c r="AB1545" s="5">
        <v>0</v>
      </c>
    </row>
    <row r="1546" spans="1:28" ht="13" x14ac:dyDescent="0.3">
      <c r="A1546" s="5">
        <v>50</v>
      </c>
      <c r="B1546" s="5">
        <v>0</v>
      </c>
      <c r="C1546" s="5">
        <v>0</v>
      </c>
      <c r="D1546" s="5">
        <v>1</v>
      </c>
      <c r="E1546" s="5">
        <v>217</v>
      </c>
      <c r="F1546" s="5">
        <f>ROUND(Source!AU1527,O1546)</f>
        <v>0</v>
      </c>
      <c r="G1546" s="5" t="s">
        <v>91</v>
      </c>
      <c r="H1546" s="5" t="s">
        <v>92</v>
      </c>
      <c r="I1546" s="5"/>
      <c r="J1546" s="5"/>
      <c r="K1546" s="5">
        <v>217</v>
      </c>
      <c r="L1546" s="5">
        <v>18</v>
      </c>
      <c r="M1546" s="5">
        <v>3</v>
      </c>
      <c r="N1546" s="5" t="s">
        <v>3</v>
      </c>
      <c r="O1546" s="5">
        <v>2</v>
      </c>
      <c r="P1546" s="5">
        <f>ROUND(Source!EM1527,O1546)</f>
        <v>0</v>
      </c>
      <c r="Q1546" s="5"/>
      <c r="R1546" s="5"/>
      <c r="S1546" s="5"/>
      <c r="T1546" s="5"/>
      <c r="U1546" s="5"/>
      <c r="V1546" s="5"/>
      <c r="W1546" s="5">
        <v>0</v>
      </c>
      <c r="X1546" s="5">
        <v>1</v>
      </c>
      <c r="Y1546" s="5">
        <v>0</v>
      </c>
      <c r="Z1546" s="5">
        <v>0</v>
      </c>
      <c r="AA1546" s="5">
        <v>1</v>
      </c>
      <c r="AB1546" s="5">
        <v>0</v>
      </c>
    </row>
    <row r="1547" spans="1:28" ht="13" x14ac:dyDescent="0.3">
      <c r="A1547" s="5">
        <v>50</v>
      </c>
      <c r="B1547" s="5">
        <v>0</v>
      </c>
      <c r="C1547" s="5">
        <v>0</v>
      </c>
      <c r="D1547" s="5">
        <v>1</v>
      </c>
      <c r="E1547" s="5">
        <v>230</v>
      </c>
      <c r="F1547" s="5">
        <f>ROUND(Source!BA1527,O1547)</f>
        <v>0</v>
      </c>
      <c r="G1547" s="5" t="s">
        <v>93</v>
      </c>
      <c r="H1547" s="5" t="s">
        <v>94</v>
      </c>
      <c r="I1547" s="5"/>
      <c r="J1547" s="5"/>
      <c r="K1547" s="5">
        <v>230</v>
      </c>
      <c r="L1547" s="5">
        <v>19</v>
      </c>
      <c r="M1547" s="5">
        <v>3</v>
      </c>
      <c r="N1547" s="5" t="s">
        <v>3</v>
      </c>
      <c r="O1547" s="5">
        <v>2</v>
      </c>
      <c r="P1547" s="5">
        <f>ROUND(Source!ES1527,O1547)</f>
        <v>0</v>
      </c>
      <c r="Q1547" s="5"/>
      <c r="R1547" s="5"/>
      <c r="S1547" s="5"/>
      <c r="T1547" s="5"/>
      <c r="U1547" s="5"/>
      <c r="V1547" s="5"/>
      <c r="W1547" s="5">
        <v>0</v>
      </c>
      <c r="X1547" s="5">
        <v>1</v>
      </c>
      <c r="Y1547" s="5">
        <v>0</v>
      </c>
      <c r="Z1547" s="5">
        <v>0</v>
      </c>
      <c r="AA1547" s="5">
        <v>1</v>
      </c>
      <c r="AB1547" s="5">
        <v>0</v>
      </c>
    </row>
    <row r="1548" spans="1:28" ht="13" x14ac:dyDescent="0.3">
      <c r="A1548" s="5">
        <v>50</v>
      </c>
      <c r="B1548" s="5">
        <v>0</v>
      </c>
      <c r="C1548" s="5">
        <v>0</v>
      </c>
      <c r="D1548" s="5">
        <v>1</v>
      </c>
      <c r="E1548" s="5">
        <v>206</v>
      </c>
      <c r="F1548" s="5">
        <f>ROUND(Source!T1527,O1548)</f>
        <v>0</v>
      </c>
      <c r="G1548" s="5" t="s">
        <v>95</v>
      </c>
      <c r="H1548" s="5" t="s">
        <v>96</v>
      </c>
      <c r="I1548" s="5"/>
      <c r="J1548" s="5"/>
      <c r="K1548" s="5">
        <v>206</v>
      </c>
      <c r="L1548" s="5">
        <v>20</v>
      </c>
      <c r="M1548" s="5">
        <v>3</v>
      </c>
      <c r="N1548" s="5" t="s">
        <v>3</v>
      </c>
      <c r="O1548" s="5">
        <v>2</v>
      </c>
      <c r="P1548" s="5">
        <f>ROUND(Source!DL1527,O1548)</f>
        <v>0</v>
      </c>
      <c r="Q1548" s="5"/>
      <c r="R1548" s="5"/>
      <c r="S1548" s="5"/>
      <c r="T1548" s="5"/>
      <c r="U1548" s="5"/>
      <c r="V1548" s="5"/>
      <c r="W1548" s="5">
        <v>0</v>
      </c>
      <c r="X1548" s="5">
        <v>1</v>
      </c>
      <c r="Y1548" s="5">
        <v>0</v>
      </c>
      <c r="Z1548" s="5">
        <v>0</v>
      </c>
      <c r="AA1548" s="5">
        <v>1</v>
      </c>
      <c r="AB1548" s="5">
        <v>0</v>
      </c>
    </row>
    <row r="1549" spans="1:28" ht="13" x14ac:dyDescent="0.3">
      <c r="A1549" s="5">
        <v>50</v>
      </c>
      <c r="B1549" s="5">
        <v>0</v>
      </c>
      <c r="C1549" s="5">
        <v>0</v>
      </c>
      <c r="D1549" s="5">
        <v>1</v>
      </c>
      <c r="E1549" s="5">
        <v>207</v>
      </c>
      <c r="F1549" s="5">
        <f>Source!U1527</f>
        <v>27400.0461367674</v>
      </c>
      <c r="G1549" s="5" t="s">
        <v>97</v>
      </c>
      <c r="H1549" s="5" t="s">
        <v>98</v>
      </c>
      <c r="I1549" s="5"/>
      <c r="J1549" s="5"/>
      <c r="K1549" s="5">
        <v>207</v>
      </c>
      <c r="L1549" s="5">
        <v>21</v>
      </c>
      <c r="M1549" s="5">
        <v>3</v>
      </c>
      <c r="N1549" s="5" t="s">
        <v>3</v>
      </c>
      <c r="O1549" s="5">
        <v>-1</v>
      </c>
      <c r="P1549" s="5">
        <f>Source!DM1527</f>
        <v>27409.788068596717</v>
      </c>
      <c r="Q1549" s="5"/>
      <c r="R1549" s="5"/>
      <c r="S1549" s="5"/>
      <c r="T1549" s="5"/>
      <c r="U1549" s="5"/>
      <c r="V1549" s="5"/>
      <c r="W1549" s="5">
        <v>27400.046136767407</v>
      </c>
      <c r="X1549" s="5">
        <v>1</v>
      </c>
      <c r="Y1549" s="5">
        <v>27400.046136767407</v>
      </c>
      <c r="Z1549" s="5">
        <v>27409.788068596721</v>
      </c>
      <c r="AA1549" s="5">
        <v>1</v>
      </c>
      <c r="AB1549" s="5">
        <v>27409.788068596721</v>
      </c>
    </row>
    <row r="1550" spans="1:28" ht="13" x14ac:dyDescent="0.3">
      <c r="A1550" s="5">
        <v>50</v>
      </c>
      <c r="B1550" s="5">
        <v>0</v>
      </c>
      <c r="C1550" s="5">
        <v>0</v>
      </c>
      <c r="D1550" s="5">
        <v>1</v>
      </c>
      <c r="E1550" s="5">
        <v>208</v>
      </c>
      <c r="F1550" s="5">
        <f>Source!V1527</f>
        <v>0</v>
      </c>
      <c r="G1550" s="5" t="s">
        <v>99</v>
      </c>
      <c r="H1550" s="5" t="s">
        <v>100</v>
      </c>
      <c r="I1550" s="5"/>
      <c r="J1550" s="5"/>
      <c r="K1550" s="5">
        <v>208</v>
      </c>
      <c r="L1550" s="5">
        <v>22</v>
      </c>
      <c r="M1550" s="5">
        <v>3</v>
      </c>
      <c r="N1550" s="5" t="s">
        <v>3</v>
      </c>
      <c r="O1550" s="5">
        <v>-1</v>
      </c>
      <c r="P1550" s="5">
        <f>Source!DN1527</f>
        <v>0</v>
      </c>
      <c r="Q1550" s="5"/>
      <c r="R1550" s="5"/>
      <c r="S1550" s="5"/>
      <c r="T1550" s="5"/>
      <c r="U1550" s="5"/>
      <c r="V1550" s="5"/>
      <c r="W1550" s="5">
        <v>0</v>
      </c>
      <c r="X1550" s="5">
        <v>1</v>
      </c>
      <c r="Y1550" s="5">
        <v>0</v>
      </c>
      <c r="Z1550" s="5">
        <v>0</v>
      </c>
      <c r="AA1550" s="5">
        <v>1</v>
      </c>
      <c r="AB1550" s="5">
        <v>0</v>
      </c>
    </row>
    <row r="1551" spans="1:28" ht="13" x14ac:dyDescent="0.3">
      <c r="A1551" s="5">
        <v>50</v>
      </c>
      <c r="B1551" s="5">
        <v>0</v>
      </c>
      <c r="C1551" s="5">
        <v>0</v>
      </c>
      <c r="D1551" s="5">
        <v>1</v>
      </c>
      <c r="E1551" s="5">
        <v>209</v>
      </c>
      <c r="F1551" s="5">
        <f>ROUND(Source!W1527,O1551)</f>
        <v>0</v>
      </c>
      <c r="G1551" s="5" t="s">
        <v>101</v>
      </c>
      <c r="H1551" s="5" t="s">
        <v>102</v>
      </c>
      <c r="I1551" s="5"/>
      <c r="J1551" s="5"/>
      <c r="K1551" s="5">
        <v>209</v>
      </c>
      <c r="L1551" s="5">
        <v>23</v>
      </c>
      <c r="M1551" s="5">
        <v>3</v>
      </c>
      <c r="N1551" s="5" t="s">
        <v>3</v>
      </c>
      <c r="O1551" s="5">
        <v>2</v>
      </c>
      <c r="P1551" s="5">
        <f>ROUND(Source!DO1527,O1551)</f>
        <v>0</v>
      </c>
      <c r="Q1551" s="5"/>
      <c r="R1551" s="5"/>
      <c r="S1551" s="5"/>
      <c r="T1551" s="5"/>
      <c r="U1551" s="5"/>
      <c r="V1551" s="5"/>
      <c r="W1551" s="5">
        <v>0</v>
      </c>
      <c r="X1551" s="5">
        <v>1</v>
      </c>
      <c r="Y1551" s="5">
        <v>0</v>
      </c>
      <c r="Z1551" s="5">
        <v>0</v>
      </c>
      <c r="AA1551" s="5">
        <v>1</v>
      </c>
      <c r="AB1551" s="5">
        <v>0</v>
      </c>
    </row>
    <row r="1552" spans="1:28" ht="13" x14ac:dyDescent="0.3">
      <c r="A1552" s="5">
        <v>50</v>
      </c>
      <c r="B1552" s="5">
        <v>0</v>
      </c>
      <c r="C1552" s="5">
        <v>0</v>
      </c>
      <c r="D1552" s="5">
        <v>1</v>
      </c>
      <c r="E1552" s="5">
        <v>233</v>
      </c>
      <c r="F1552" s="5">
        <f>ROUND(Source!BD1527,O1552)</f>
        <v>0</v>
      </c>
      <c r="G1552" s="5" t="s">
        <v>103</v>
      </c>
      <c r="H1552" s="5" t="s">
        <v>104</v>
      </c>
      <c r="I1552" s="5"/>
      <c r="J1552" s="5"/>
      <c r="K1552" s="5">
        <v>233</v>
      </c>
      <c r="L1552" s="5">
        <v>24</v>
      </c>
      <c r="M1552" s="5">
        <v>3</v>
      </c>
      <c r="N1552" s="5" t="s">
        <v>3</v>
      </c>
      <c r="O1552" s="5">
        <v>2</v>
      </c>
      <c r="P1552" s="5">
        <f>ROUND(Source!EV1527,O1552)</f>
        <v>0</v>
      </c>
      <c r="Q1552" s="5"/>
      <c r="R1552" s="5"/>
      <c r="S1552" s="5"/>
      <c r="T1552" s="5"/>
      <c r="U1552" s="5"/>
      <c r="V1552" s="5"/>
      <c r="W1552" s="5">
        <v>0</v>
      </c>
      <c r="X1552" s="5">
        <v>1</v>
      </c>
      <c r="Y1552" s="5">
        <v>0</v>
      </c>
      <c r="Z1552" s="5">
        <v>0</v>
      </c>
      <c r="AA1552" s="5">
        <v>1</v>
      </c>
      <c r="AB1552" s="5">
        <v>0</v>
      </c>
    </row>
    <row r="1553" spans="1:206" ht="13" x14ac:dyDescent="0.3">
      <c r="A1553" s="5">
        <v>50</v>
      </c>
      <c r="B1553" s="5">
        <v>0</v>
      </c>
      <c r="C1553" s="5">
        <v>0</v>
      </c>
      <c r="D1553" s="5">
        <v>1</v>
      </c>
      <c r="E1553" s="5">
        <v>210</v>
      </c>
      <c r="F1553" s="5">
        <f>ROUND(Source!X1527,O1553)</f>
        <v>334874.27</v>
      </c>
      <c r="G1553" s="5" t="s">
        <v>105</v>
      </c>
      <c r="H1553" s="5" t="s">
        <v>106</v>
      </c>
      <c r="I1553" s="5"/>
      <c r="J1553" s="5"/>
      <c r="K1553" s="5">
        <v>210</v>
      </c>
      <c r="L1553" s="5">
        <v>25</v>
      </c>
      <c r="M1553" s="5">
        <v>3</v>
      </c>
      <c r="N1553" s="5" t="s">
        <v>3</v>
      </c>
      <c r="O1553" s="5">
        <v>2</v>
      </c>
      <c r="P1553" s="5">
        <f>ROUND(Source!DP1527,O1553)</f>
        <v>16004218.609999999</v>
      </c>
      <c r="Q1553" s="5"/>
      <c r="R1553" s="5"/>
      <c r="S1553" s="5"/>
      <c r="T1553" s="5"/>
      <c r="U1553" s="5"/>
      <c r="V1553" s="5"/>
      <c r="W1553" s="5">
        <v>334874.27</v>
      </c>
      <c r="X1553" s="5">
        <v>1</v>
      </c>
      <c r="Y1553" s="5">
        <v>334874.27</v>
      </c>
      <c r="Z1553" s="5">
        <v>16004218.609999999</v>
      </c>
      <c r="AA1553" s="5">
        <v>1</v>
      </c>
      <c r="AB1553" s="5">
        <v>16004218.609999999</v>
      </c>
    </row>
    <row r="1554" spans="1:206" ht="13" x14ac:dyDescent="0.3">
      <c r="A1554" s="5">
        <v>50</v>
      </c>
      <c r="B1554" s="5">
        <v>0</v>
      </c>
      <c r="C1554" s="5">
        <v>0</v>
      </c>
      <c r="D1554" s="5">
        <v>1</v>
      </c>
      <c r="E1554" s="5">
        <v>211</v>
      </c>
      <c r="F1554" s="5">
        <f>ROUND(Source!Y1527,O1554)</f>
        <v>190840.66</v>
      </c>
      <c r="G1554" s="5" t="s">
        <v>107</v>
      </c>
      <c r="H1554" s="5" t="s">
        <v>108</v>
      </c>
      <c r="I1554" s="5"/>
      <c r="J1554" s="5"/>
      <c r="K1554" s="5">
        <v>211</v>
      </c>
      <c r="L1554" s="5">
        <v>26</v>
      </c>
      <c r="M1554" s="5">
        <v>3</v>
      </c>
      <c r="N1554" s="5" t="s">
        <v>3</v>
      </c>
      <c r="O1554" s="5">
        <v>2</v>
      </c>
      <c r="P1554" s="5">
        <f>ROUND(Source!DQ1527,O1554)</f>
        <v>9101096.9499999993</v>
      </c>
      <c r="Q1554" s="5"/>
      <c r="R1554" s="5"/>
      <c r="S1554" s="5"/>
      <c r="T1554" s="5"/>
      <c r="U1554" s="5"/>
      <c r="V1554" s="5"/>
      <c r="W1554" s="5">
        <v>190840.66</v>
      </c>
      <c r="X1554" s="5">
        <v>1</v>
      </c>
      <c r="Y1554" s="5">
        <v>190840.66</v>
      </c>
      <c r="Z1554" s="5">
        <v>9101096.9499999993</v>
      </c>
      <c r="AA1554" s="5">
        <v>1</v>
      </c>
      <c r="AB1554" s="5">
        <v>9101096.9499999993</v>
      </c>
    </row>
    <row r="1555" spans="1:206" ht="13" x14ac:dyDescent="0.3">
      <c r="A1555" s="5">
        <v>50</v>
      </c>
      <c r="B1555" s="5">
        <v>0</v>
      </c>
      <c r="C1555" s="5">
        <v>0</v>
      </c>
      <c r="D1555" s="5">
        <v>1</v>
      </c>
      <c r="E1555" s="5">
        <v>224</v>
      </c>
      <c r="F1555" s="5">
        <f>ROUND(Source!AR1527,O1555)</f>
        <v>4298485.97</v>
      </c>
      <c r="G1555" s="5" t="s">
        <v>109</v>
      </c>
      <c r="H1555" s="5" t="s">
        <v>110</v>
      </c>
      <c r="I1555" s="5"/>
      <c r="J1555" s="5"/>
      <c r="K1555" s="5">
        <v>224</v>
      </c>
      <c r="L1555" s="5">
        <v>27</v>
      </c>
      <c r="M1555" s="5">
        <v>3</v>
      </c>
      <c r="N1555" s="5" t="s">
        <v>3</v>
      </c>
      <c r="O1555" s="5">
        <v>2</v>
      </c>
      <c r="P1555" s="5">
        <f>ROUND(Source!EJ1527,O1555)</f>
        <v>68645506.739999995</v>
      </c>
      <c r="Q1555" s="5"/>
      <c r="R1555" s="5"/>
      <c r="S1555" s="5"/>
      <c r="T1555" s="5"/>
      <c r="U1555" s="5"/>
      <c r="V1555" s="5"/>
      <c r="W1555" s="5">
        <v>4298485.97</v>
      </c>
      <c r="X1555" s="5">
        <v>1</v>
      </c>
      <c r="Y1555" s="5">
        <v>4298485.97</v>
      </c>
      <c r="Z1555" s="5">
        <v>68645506.739999995</v>
      </c>
      <c r="AA1555" s="5">
        <v>1</v>
      </c>
      <c r="AB1555" s="5">
        <v>68645506.739999995</v>
      </c>
    </row>
    <row r="1557" spans="1:206" ht="13" x14ac:dyDescent="0.3">
      <c r="A1557" s="3">
        <v>51</v>
      </c>
      <c r="B1557" s="3">
        <f>B12</f>
        <v>1597</v>
      </c>
      <c r="C1557" s="3">
        <f>A12</f>
        <v>1</v>
      </c>
      <c r="D1557" s="3">
        <f>ROW(A12)</f>
        <v>12</v>
      </c>
      <c r="E1557" s="3"/>
      <c r="F1557" s="3" t="str">
        <f>IF(F12&lt;&gt;"",F12,"")</f>
        <v>02-01-02</v>
      </c>
      <c r="G1557" s="3" t="str">
        <f>IF(G12&lt;&gt;"",G12,"")</f>
        <v>02-01-02 Конструктивные решения</v>
      </c>
      <c r="H1557" s="3">
        <v>0</v>
      </c>
      <c r="I1557" s="3"/>
      <c r="J1557" s="3"/>
      <c r="K1557" s="3"/>
      <c r="L1557" s="3"/>
      <c r="M1557" s="3"/>
      <c r="N1557" s="3"/>
      <c r="O1557" s="3">
        <f t="shared" ref="O1557:T1557" si="1587">ROUND(O1527,2)</f>
        <v>3772771.04</v>
      </c>
      <c r="P1557" s="3">
        <f t="shared" si="1587"/>
        <v>3378093.44</v>
      </c>
      <c r="Q1557" s="3">
        <f t="shared" si="1587"/>
        <v>32771.56</v>
      </c>
      <c r="R1557" s="3">
        <f t="shared" si="1587"/>
        <v>2895.88</v>
      </c>
      <c r="S1557" s="3">
        <f t="shared" si="1587"/>
        <v>361906.04</v>
      </c>
      <c r="T1557" s="3">
        <f t="shared" si="1587"/>
        <v>0</v>
      </c>
      <c r="U1557" s="3">
        <f>U1527</f>
        <v>27400.0461367674</v>
      </c>
      <c r="V1557" s="3">
        <f>V1527</f>
        <v>0</v>
      </c>
      <c r="W1557" s="3">
        <f>ROUND(W1527,2)</f>
        <v>0</v>
      </c>
      <c r="X1557" s="3">
        <f>ROUND(X1527,2)</f>
        <v>334874.27</v>
      </c>
      <c r="Y1557" s="3">
        <f>ROUND(Y1527,2)</f>
        <v>190840.66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>
        <f t="shared" ref="AO1557:BD1557" si="1588">ROUND(AO1527,2)</f>
        <v>0</v>
      </c>
      <c r="AP1557" s="3">
        <f t="shared" si="1588"/>
        <v>0</v>
      </c>
      <c r="AQ1557" s="3">
        <f t="shared" si="1588"/>
        <v>0</v>
      </c>
      <c r="AR1557" s="3">
        <f t="shared" si="1588"/>
        <v>4298485.97</v>
      </c>
      <c r="AS1557" s="3">
        <f t="shared" si="1588"/>
        <v>4298485.97</v>
      </c>
      <c r="AT1557" s="3">
        <f t="shared" si="1588"/>
        <v>0</v>
      </c>
      <c r="AU1557" s="3">
        <f t="shared" si="1588"/>
        <v>0</v>
      </c>
      <c r="AV1557" s="3">
        <f t="shared" si="1588"/>
        <v>3378093.44</v>
      </c>
      <c r="AW1557" s="3">
        <f t="shared" si="1588"/>
        <v>3378093.44</v>
      </c>
      <c r="AX1557" s="3">
        <f t="shared" si="1588"/>
        <v>0</v>
      </c>
      <c r="AY1557" s="3">
        <f t="shared" si="1588"/>
        <v>3378093.44</v>
      </c>
      <c r="AZ1557" s="3">
        <f t="shared" si="1588"/>
        <v>0</v>
      </c>
      <c r="BA1557" s="3">
        <f t="shared" si="1588"/>
        <v>0</v>
      </c>
      <c r="BB1557" s="3">
        <f t="shared" si="1588"/>
        <v>0</v>
      </c>
      <c r="BC1557" s="3">
        <f t="shared" si="1588"/>
        <v>0</v>
      </c>
      <c r="BD1557" s="3">
        <f t="shared" si="1588"/>
        <v>0</v>
      </c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4">
        <f t="shared" ref="DG1557:DL1557" si="1589">ROUND(DG1527,2)</f>
        <v>43540191.18</v>
      </c>
      <c r="DH1557" s="4">
        <f t="shared" si="1589"/>
        <v>25791815.960000001</v>
      </c>
      <c r="DI1557" s="4">
        <f t="shared" si="1589"/>
        <v>435524.02</v>
      </c>
      <c r="DJ1557" s="4">
        <f t="shared" si="1589"/>
        <v>138504.98000000001</v>
      </c>
      <c r="DK1557" s="4">
        <f t="shared" si="1589"/>
        <v>17312851.199999999</v>
      </c>
      <c r="DL1557" s="4">
        <f t="shared" si="1589"/>
        <v>0</v>
      </c>
      <c r="DM1557" s="4">
        <f>DM1527</f>
        <v>27409.788068596717</v>
      </c>
      <c r="DN1557" s="4">
        <f>DN1527</f>
        <v>0</v>
      </c>
      <c r="DO1557" s="4">
        <f>ROUND(DO1527,2)</f>
        <v>0</v>
      </c>
      <c r="DP1557" s="4">
        <f>ROUND(DP1527,2)</f>
        <v>16004218.609999999</v>
      </c>
      <c r="DQ1557" s="4">
        <f>ROUND(DQ1527,2)</f>
        <v>9101096.9499999993</v>
      </c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>
        <f t="shared" ref="EG1557:EV1557" si="1590">ROUND(EG1527,2)</f>
        <v>0</v>
      </c>
      <c r="EH1557" s="4">
        <f t="shared" si="1590"/>
        <v>0</v>
      </c>
      <c r="EI1557" s="4">
        <f t="shared" si="1590"/>
        <v>0</v>
      </c>
      <c r="EJ1557" s="4">
        <f t="shared" si="1590"/>
        <v>68645506.739999995</v>
      </c>
      <c r="EK1557" s="4">
        <f t="shared" si="1590"/>
        <v>68645506.739999995</v>
      </c>
      <c r="EL1557" s="4">
        <f t="shared" si="1590"/>
        <v>0</v>
      </c>
      <c r="EM1557" s="4">
        <f t="shared" si="1590"/>
        <v>0</v>
      </c>
      <c r="EN1557" s="4">
        <f t="shared" si="1590"/>
        <v>25791815.960000001</v>
      </c>
      <c r="EO1557" s="4">
        <f t="shared" si="1590"/>
        <v>25791815.960000001</v>
      </c>
      <c r="EP1557" s="4">
        <f t="shared" si="1590"/>
        <v>0</v>
      </c>
      <c r="EQ1557" s="4">
        <f t="shared" si="1590"/>
        <v>25791815.960000001</v>
      </c>
      <c r="ER1557" s="4">
        <f t="shared" si="1590"/>
        <v>0</v>
      </c>
      <c r="ES1557" s="4">
        <f t="shared" si="1590"/>
        <v>0</v>
      </c>
      <c r="ET1557" s="4">
        <f t="shared" si="1590"/>
        <v>0</v>
      </c>
      <c r="EU1557" s="4">
        <f t="shared" si="1590"/>
        <v>0</v>
      </c>
      <c r="EV1557" s="4">
        <f t="shared" si="1590"/>
        <v>0</v>
      </c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>
        <v>0</v>
      </c>
    </row>
    <row r="1559" spans="1:206" ht="13" x14ac:dyDescent="0.3">
      <c r="A1559" s="5">
        <v>50</v>
      </c>
      <c r="B1559" s="5">
        <v>0</v>
      </c>
      <c r="C1559" s="5">
        <v>0</v>
      </c>
      <c r="D1559" s="5">
        <v>1</v>
      </c>
      <c r="E1559" s="5">
        <v>201</v>
      </c>
      <c r="F1559" s="5">
        <f>ROUND(Source!O1557,O1559)</f>
        <v>3772771.04</v>
      </c>
      <c r="G1559" s="5" t="s">
        <v>57</v>
      </c>
      <c r="H1559" s="5" t="s">
        <v>58</v>
      </c>
      <c r="I1559" s="5"/>
      <c r="J1559" s="5"/>
      <c r="K1559" s="5">
        <v>201</v>
      </c>
      <c r="L1559" s="5">
        <v>1</v>
      </c>
      <c r="M1559" s="5">
        <v>3</v>
      </c>
      <c r="N1559" s="5" t="s">
        <v>3</v>
      </c>
      <c r="O1559" s="5">
        <v>2</v>
      </c>
      <c r="P1559" s="5">
        <f>ROUND(Source!DG1557,O1559)</f>
        <v>43540191.18</v>
      </c>
      <c r="Q1559" s="5"/>
      <c r="R1559" s="5"/>
      <c r="S1559" s="5"/>
      <c r="T1559" s="5"/>
      <c r="U1559" s="5"/>
      <c r="V1559" s="5"/>
      <c r="W1559" s="5">
        <v>3772771.04</v>
      </c>
      <c r="X1559" s="5">
        <v>1</v>
      </c>
      <c r="Y1559" s="5">
        <v>3772771.04</v>
      </c>
      <c r="Z1559" s="5">
        <v>43540191.18</v>
      </c>
      <c r="AA1559" s="5">
        <v>1</v>
      </c>
      <c r="AB1559" s="5">
        <v>43540191.18</v>
      </c>
    </row>
    <row r="1560" spans="1:206" ht="13" x14ac:dyDescent="0.3">
      <c r="A1560" s="5">
        <v>50</v>
      </c>
      <c r="B1560" s="5">
        <v>0</v>
      </c>
      <c r="C1560" s="5">
        <v>0</v>
      </c>
      <c r="D1560" s="5">
        <v>1</v>
      </c>
      <c r="E1560" s="5">
        <v>202</v>
      </c>
      <c r="F1560" s="5">
        <f>ROUND(Source!P1557,O1560)</f>
        <v>3378093.44</v>
      </c>
      <c r="G1560" s="5" t="s">
        <v>59</v>
      </c>
      <c r="H1560" s="5" t="s">
        <v>60</v>
      </c>
      <c r="I1560" s="5"/>
      <c r="J1560" s="5"/>
      <c r="K1560" s="5">
        <v>202</v>
      </c>
      <c r="L1560" s="5">
        <v>2</v>
      </c>
      <c r="M1560" s="5">
        <v>3</v>
      </c>
      <c r="N1560" s="5" t="s">
        <v>3</v>
      </c>
      <c r="O1560" s="5">
        <v>2</v>
      </c>
      <c r="P1560" s="5">
        <f>ROUND(Source!DH1557,O1560)</f>
        <v>25791815.960000001</v>
      </c>
      <c r="Q1560" s="5"/>
      <c r="R1560" s="5"/>
      <c r="S1560" s="5"/>
      <c r="T1560" s="5"/>
      <c r="U1560" s="5"/>
      <c r="V1560" s="5"/>
      <c r="W1560" s="5">
        <v>3378093.44</v>
      </c>
      <c r="X1560" s="5">
        <v>1</v>
      </c>
      <c r="Y1560" s="5">
        <v>3378093.44</v>
      </c>
      <c r="Z1560" s="5">
        <v>25791815.960000001</v>
      </c>
      <c r="AA1560" s="5">
        <v>1</v>
      </c>
      <c r="AB1560" s="5">
        <v>25791815.960000001</v>
      </c>
    </row>
    <row r="1561" spans="1:206" ht="13" x14ac:dyDescent="0.3">
      <c r="A1561" s="5">
        <v>50</v>
      </c>
      <c r="B1561" s="5">
        <v>0</v>
      </c>
      <c r="C1561" s="5">
        <v>0</v>
      </c>
      <c r="D1561" s="5">
        <v>1</v>
      </c>
      <c r="E1561" s="5">
        <v>222</v>
      </c>
      <c r="F1561" s="5">
        <f>ROUND(Source!AO1557,O1561)</f>
        <v>0</v>
      </c>
      <c r="G1561" s="5" t="s">
        <v>61</v>
      </c>
      <c r="H1561" s="5" t="s">
        <v>62</v>
      </c>
      <c r="I1561" s="5"/>
      <c r="J1561" s="5"/>
      <c r="K1561" s="5">
        <v>222</v>
      </c>
      <c r="L1561" s="5">
        <v>3</v>
      </c>
      <c r="M1561" s="5">
        <v>3</v>
      </c>
      <c r="N1561" s="5" t="s">
        <v>3</v>
      </c>
      <c r="O1561" s="5">
        <v>2</v>
      </c>
      <c r="P1561" s="5">
        <f>ROUND(Source!EG1557,O1561)</f>
        <v>0</v>
      </c>
      <c r="Q1561" s="5"/>
      <c r="R1561" s="5"/>
      <c r="S1561" s="5"/>
      <c r="T1561" s="5"/>
      <c r="U1561" s="5"/>
      <c r="V1561" s="5"/>
      <c r="W1561" s="5">
        <v>0</v>
      </c>
      <c r="X1561" s="5">
        <v>1</v>
      </c>
      <c r="Y1561" s="5">
        <v>0</v>
      </c>
      <c r="Z1561" s="5">
        <v>0</v>
      </c>
      <c r="AA1561" s="5">
        <v>1</v>
      </c>
      <c r="AB1561" s="5">
        <v>0</v>
      </c>
    </row>
    <row r="1562" spans="1:206" ht="13" x14ac:dyDescent="0.3">
      <c r="A1562" s="5">
        <v>50</v>
      </c>
      <c r="B1562" s="5">
        <v>0</v>
      </c>
      <c r="C1562" s="5">
        <v>0</v>
      </c>
      <c r="D1562" s="5">
        <v>1</v>
      </c>
      <c r="E1562" s="5">
        <v>225</v>
      </c>
      <c r="F1562" s="5">
        <f>ROUND(Source!AV1557,O1562)</f>
        <v>3378093.44</v>
      </c>
      <c r="G1562" s="5" t="s">
        <v>63</v>
      </c>
      <c r="H1562" s="5" t="s">
        <v>64</v>
      </c>
      <c r="I1562" s="5"/>
      <c r="J1562" s="5"/>
      <c r="K1562" s="5">
        <v>225</v>
      </c>
      <c r="L1562" s="5">
        <v>4</v>
      </c>
      <c r="M1562" s="5">
        <v>3</v>
      </c>
      <c r="N1562" s="5" t="s">
        <v>3</v>
      </c>
      <c r="O1562" s="5">
        <v>2</v>
      </c>
      <c r="P1562" s="5">
        <f>ROUND(Source!EN1557,O1562)</f>
        <v>25791815.960000001</v>
      </c>
      <c r="Q1562" s="5"/>
      <c r="R1562" s="5"/>
      <c r="S1562" s="5"/>
      <c r="T1562" s="5"/>
      <c r="U1562" s="5"/>
      <c r="V1562" s="5"/>
      <c r="W1562" s="5">
        <v>3378093.44</v>
      </c>
      <c r="X1562" s="5">
        <v>1</v>
      </c>
      <c r="Y1562" s="5">
        <v>3378093.44</v>
      </c>
      <c r="Z1562" s="5">
        <v>25791815.960000001</v>
      </c>
      <c r="AA1562" s="5">
        <v>1</v>
      </c>
      <c r="AB1562" s="5">
        <v>25791815.960000001</v>
      </c>
    </row>
    <row r="1563" spans="1:206" ht="13" x14ac:dyDescent="0.3">
      <c r="A1563" s="5">
        <v>50</v>
      </c>
      <c r="B1563" s="5">
        <v>0</v>
      </c>
      <c r="C1563" s="5">
        <v>0</v>
      </c>
      <c r="D1563" s="5">
        <v>1</v>
      </c>
      <c r="E1563" s="5">
        <v>226</v>
      </c>
      <c r="F1563" s="5">
        <f>ROUND(Source!AW1557,O1563)</f>
        <v>3378093.44</v>
      </c>
      <c r="G1563" s="5" t="s">
        <v>65</v>
      </c>
      <c r="H1563" s="5" t="s">
        <v>66</v>
      </c>
      <c r="I1563" s="5"/>
      <c r="J1563" s="5"/>
      <c r="K1563" s="5">
        <v>226</v>
      </c>
      <c r="L1563" s="5">
        <v>5</v>
      </c>
      <c r="M1563" s="5">
        <v>3</v>
      </c>
      <c r="N1563" s="5" t="s">
        <v>3</v>
      </c>
      <c r="O1563" s="5">
        <v>2</v>
      </c>
      <c r="P1563" s="5">
        <f>ROUND(Source!EO1557,O1563)</f>
        <v>25791815.960000001</v>
      </c>
      <c r="Q1563" s="5"/>
      <c r="R1563" s="5"/>
      <c r="S1563" s="5"/>
      <c r="T1563" s="5"/>
      <c r="U1563" s="5"/>
      <c r="V1563" s="5"/>
      <c r="W1563" s="5">
        <v>3378093.44</v>
      </c>
      <c r="X1563" s="5">
        <v>1</v>
      </c>
      <c r="Y1563" s="5">
        <v>3378093.44</v>
      </c>
      <c r="Z1563" s="5">
        <v>25791815.960000001</v>
      </c>
      <c r="AA1563" s="5">
        <v>1</v>
      </c>
      <c r="AB1563" s="5">
        <v>25791815.960000001</v>
      </c>
    </row>
    <row r="1564" spans="1:206" ht="13" x14ac:dyDescent="0.3">
      <c r="A1564" s="5">
        <v>50</v>
      </c>
      <c r="B1564" s="5">
        <v>0</v>
      </c>
      <c r="C1564" s="5">
        <v>0</v>
      </c>
      <c r="D1564" s="5">
        <v>1</v>
      </c>
      <c r="E1564" s="5">
        <v>227</v>
      </c>
      <c r="F1564" s="5">
        <f>ROUND(Source!AX1557,O1564)</f>
        <v>0</v>
      </c>
      <c r="G1564" s="5" t="s">
        <v>67</v>
      </c>
      <c r="H1564" s="5" t="s">
        <v>68</v>
      </c>
      <c r="I1564" s="5"/>
      <c r="J1564" s="5"/>
      <c r="K1564" s="5">
        <v>227</v>
      </c>
      <c r="L1564" s="5">
        <v>6</v>
      </c>
      <c r="M1564" s="5">
        <v>3</v>
      </c>
      <c r="N1564" s="5" t="s">
        <v>3</v>
      </c>
      <c r="O1564" s="5">
        <v>2</v>
      </c>
      <c r="P1564" s="5">
        <f>ROUND(Source!EP1557,O1564)</f>
        <v>0</v>
      </c>
      <c r="Q1564" s="5"/>
      <c r="R1564" s="5"/>
      <c r="S1564" s="5"/>
      <c r="T1564" s="5"/>
      <c r="U1564" s="5"/>
      <c r="V1564" s="5"/>
      <c r="W1564" s="5">
        <v>0</v>
      </c>
      <c r="X1564" s="5">
        <v>1</v>
      </c>
      <c r="Y1564" s="5">
        <v>0</v>
      </c>
      <c r="Z1564" s="5">
        <v>0</v>
      </c>
      <c r="AA1564" s="5">
        <v>1</v>
      </c>
      <c r="AB1564" s="5">
        <v>0</v>
      </c>
    </row>
    <row r="1565" spans="1:206" ht="13" x14ac:dyDescent="0.3">
      <c r="A1565" s="5">
        <v>50</v>
      </c>
      <c r="B1565" s="5">
        <v>0</v>
      </c>
      <c r="C1565" s="5">
        <v>0</v>
      </c>
      <c r="D1565" s="5">
        <v>1</v>
      </c>
      <c r="E1565" s="5">
        <v>228</v>
      </c>
      <c r="F1565" s="5">
        <f>ROUND(Source!AY1557,O1565)</f>
        <v>3378093.44</v>
      </c>
      <c r="G1565" s="5" t="s">
        <v>69</v>
      </c>
      <c r="H1565" s="5" t="s">
        <v>70</v>
      </c>
      <c r="I1565" s="5"/>
      <c r="J1565" s="5"/>
      <c r="K1565" s="5">
        <v>228</v>
      </c>
      <c r="L1565" s="5">
        <v>7</v>
      </c>
      <c r="M1565" s="5">
        <v>3</v>
      </c>
      <c r="N1565" s="5" t="s">
        <v>3</v>
      </c>
      <c r="O1565" s="5">
        <v>2</v>
      </c>
      <c r="P1565" s="5">
        <f>ROUND(Source!EQ1557,O1565)</f>
        <v>25791815.960000001</v>
      </c>
      <c r="Q1565" s="5"/>
      <c r="R1565" s="5"/>
      <c r="S1565" s="5"/>
      <c r="T1565" s="5"/>
      <c r="U1565" s="5"/>
      <c r="V1565" s="5"/>
      <c r="W1565" s="5">
        <v>3378093.44</v>
      </c>
      <c r="X1565" s="5">
        <v>1</v>
      </c>
      <c r="Y1565" s="5">
        <v>3378093.44</v>
      </c>
      <c r="Z1565" s="5">
        <v>25791815.960000001</v>
      </c>
      <c r="AA1565" s="5">
        <v>1</v>
      </c>
      <c r="AB1565" s="5">
        <v>25791815.960000001</v>
      </c>
    </row>
    <row r="1566" spans="1:206" ht="13" x14ac:dyDescent="0.3">
      <c r="A1566" s="5">
        <v>50</v>
      </c>
      <c r="B1566" s="5">
        <v>0</v>
      </c>
      <c r="C1566" s="5">
        <v>0</v>
      </c>
      <c r="D1566" s="5">
        <v>1</v>
      </c>
      <c r="E1566" s="5">
        <v>216</v>
      </c>
      <c r="F1566" s="5">
        <f>ROUND(Source!AP1557,O1566)</f>
        <v>0</v>
      </c>
      <c r="G1566" s="5" t="s">
        <v>71</v>
      </c>
      <c r="H1566" s="5" t="s">
        <v>72</v>
      </c>
      <c r="I1566" s="5"/>
      <c r="J1566" s="5"/>
      <c r="K1566" s="5">
        <v>216</v>
      </c>
      <c r="L1566" s="5">
        <v>8</v>
      </c>
      <c r="M1566" s="5">
        <v>3</v>
      </c>
      <c r="N1566" s="5" t="s">
        <v>3</v>
      </c>
      <c r="O1566" s="5">
        <v>2</v>
      </c>
      <c r="P1566" s="5">
        <f>ROUND(Source!EH1557,O1566)</f>
        <v>0</v>
      </c>
      <c r="Q1566" s="5"/>
      <c r="R1566" s="5"/>
      <c r="S1566" s="5"/>
      <c r="T1566" s="5"/>
      <c r="U1566" s="5"/>
      <c r="V1566" s="5"/>
      <c r="W1566" s="5">
        <v>0</v>
      </c>
      <c r="X1566" s="5">
        <v>1</v>
      </c>
      <c r="Y1566" s="5">
        <v>0</v>
      </c>
      <c r="Z1566" s="5">
        <v>0</v>
      </c>
      <c r="AA1566" s="5">
        <v>1</v>
      </c>
      <c r="AB1566" s="5">
        <v>0</v>
      </c>
    </row>
    <row r="1567" spans="1:206" ht="13" x14ac:dyDescent="0.3">
      <c r="A1567" s="5">
        <v>50</v>
      </c>
      <c r="B1567" s="5">
        <v>0</v>
      </c>
      <c r="C1567" s="5">
        <v>0</v>
      </c>
      <c r="D1567" s="5">
        <v>1</v>
      </c>
      <c r="E1567" s="5">
        <v>223</v>
      </c>
      <c r="F1567" s="5">
        <f>ROUND(Source!AQ1557,O1567)</f>
        <v>0</v>
      </c>
      <c r="G1567" s="5" t="s">
        <v>73</v>
      </c>
      <c r="H1567" s="5" t="s">
        <v>74</v>
      </c>
      <c r="I1567" s="5"/>
      <c r="J1567" s="5"/>
      <c r="K1567" s="5">
        <v>223</v>
      </c>
      <c r="L1567" s="5">
        <v>9</v>
      </c>
      <c r="M1567" s="5">
        <v>3</v>
      </c>
      <c r="N1567" s="5" t="s">
        <v>3</v>
      </c>
      <c r="O1567" s="5">
        <v>2</v>
      </c>
      <c r="P1567" s="5">
        <f>ROUND(Source!EI1557,O1567)</f>
        <v>0</v>
      </c>
      <c r="Q1567" s="5"/>
      <c r="R1567" s="5"/>
      <c r="S1567" s="5"/>
      <c r="T1567" s="5"/>
      <c r="U1567" s="5"/>
      <c r="V1567" s="5"/>
      <c r="W1567" s="5">
        <v>0</v>
      </c>
      <c r="X1567" s="5">
        <v>1</v>
      </c>
      <c r="Y1567" s="5">
        <v>0</v>
      </c>
      <c r="Z1567" s="5">
        <v>0</v>
      </c>
      <c r="AA1567" s="5">
        <v>1</v>
      </c>
      <c r="AB1567" s="5">
        <v>0</v>
      </c>
    </row>
    <row r="1568" spans="1:206" ht="13" x14ac:dyDescent="0.3">
      <c r="A1568" s="5">
        <v>50</v>
      </c>
      <c r="B1568" s="5">
        <v>0</v>
      </c>
      <c r="C1568" s="5">
        <v>0</v>
      </c>
      <c r="D1568" s="5">
        <v>1</v>
      </c>
      <c r="E1568" s="5">
        <v>229</v>
      </c>
      <c r="F1568" s="5">
        <f>ROUND(Source!AZ1557,O1568)</f>
        <v>0</v>
      </c>
      <c r="G1568" s="5" t="s">
        <v>75</v>
      </c>
      <c r="H1568" s="5" t="s">
        <v>76</v>
      </c>
      <c r="I1568" s="5"/>
      <c r="J1568" s="5"/>
      <c r="K1568" s="5">
        <v>229</v>
      </c>
      <c r="L1568" s="5">
        <v>10</v>
      </c>
      <c r="M1568" s="5">
        <v>3</v>
      </c>
      <c r="N1568" s="5" t="s">
        <v>3</v>
      </c>
      <c r="O1568" s="5">
        <v>2</v>
      </c>
      <c r="P1568" s="5">
        <f>ROUND(Source!ER1557,O1568)</f>
        <v>0</v>
      </c>
      <c r="Q1568" s="5"/>
      <c r="R1568" s="5"/>
      <c r="S1568" s="5"/>
      <c r="T1568" s="5"/>
      <c r="U1568" s="5"/>
      <c r="V1568" s="5"/>
      <c r="W1568" s="5">
        <v>0</v>
      </c>
      <c r="X1568" s="5">
        <v>1</v>
      </c>
      <c r="Y1568" s="5">
        <v>0</v>
      </c>
      <c r="Z1568" s="5">
        <v>0</v>
      </c>
      <c r="AA1568" s="5">
        <v>1</v>
      </c>
      <c r="AB1568" s="5">
        <v>0</v>
      </c>
    </row>
    <row r="1569" spans="1:28" ht="13" x14ac:dyDescent="0.3">
      <c r="A1569" s="5">
        <v>50</v>
      </c>
      <c r="B1569" s="5">
        <v>0</v>
      </c>
      <c r="C1569" s="5">
        <v>0</v>
      </c>
      <c r="D1569" s="5">
        <v>1</v>
      </c>
      <c r="E1569" s="5">
        <v>203</v>
      </c>
      <c r="F1569" s="5">
        <f>ROUND(Source!Q1557,O1569)</f>
        <v>32771.56</v>
      </c>
      <c r="G1569" s="5" t="s">
        <v>77</v>
      </c>
      <c r="H1569" s="5" t="s">
        <v>78</v>
      </c>
      <c r="I1569" s="5"/>
      <c r="J1569" s="5"/>
      <c r="K1569" s="5">
        <v>203</v>
      </c>
      <c r="L1569" s="5">
        <v>11</v>
      </c>
      <c r="M1569" s="5">
        <v>3</v>
      </c>
      <c r="N1569" s="5" t="s">
        <v>3</v>
      </c>
      <c r="O1569" s="5">
        <v>2</v>
      </c>
      <c r="P1569" s="5">
        <f>ROUND(Source!DI1557,O1569)</f>
        <v>435524.02</v>
      </c>
      <c r="Q1569" s="5"/>
      <c r="R1569" s="5"/>
      <c r="S1569" s="5"/>
      <c r="T1569" s="5"/>
      <c r="U1569" s="5"/>
      <c r="V1569" s="5"/>
      <c r="W1569" s="5">
        <v>32771.56</v>
      </c>
      <c r="X1569" s="5">
        <v>1</v>
      </c>
      <c r="Y1569" s="5">
        <v>32771.56</v>
      </c>
      <c r="Z1569" s="5">
        <v>435524.02</v>
      </c>
      <c r="AA1569" s="5">
        <v>1</v>
      </c>
      <c r="AB1569" s="5">
        <v>435524.02</v>
      </c>
    </row>
    <row r="1570" spans="1:28" ht="13" x14ac:dyDescent="0.3">
      <c r="A1570" s="5">
        <v>50</v>
      </c>
      <c r="B1570" s="5">
        <v>0</v>
      </c>
      <c r="C1570" s="5">
        <v>0</v>
      </c>
      <c r="D1570" s="5">
        <v>1</v>
      </c>
      <c r="E1570" s="5">
        <v>231</v>
      </c>
      <c r="F1570" s="5">
        <f>ROUND(Source!BB1557,O1570)</f>
        <v>0</v>
      </c>
      <c r="G1570" s="5" t="s">
        <v>79</v>
      </c>
      <c r="H1570" s="5" t="s">
        <v>80</v>
      </c>
      <c r="I1570" s="5"/>
      <c r="J1570" s="5"/>
      <c r="K1570" s="5">
        <v>231</v>
      </c>
      <c r="L1570" s="5">
        <v>12</v>
      </c>
      <c r="M1570" s="5">
        <v>3</v>
      </c>
      <c r="N1570" s="5" t="s">
        <v>3</v>
      </c>
      <c r="O1570" s="5">
        <v>2</v>
      </c>
      <c r="P1570" s="5">
        <f>ROUND(Source!ET1557,O1570)</f>
        <v>0</v>
      </c>
      <c r="Q1570" s="5"/>
      <c r="R1570" s="5"/>
      <c r="S1570" s="5"/>
      <c r="T1570" s="5"/>
      <c r="U1570" s="5"/>
      <c r="V1570" s="5"/>
      <c r="W1570" s="5">
        <v>0</v>
      </c>
      <c r="X1570" s="5">
        <v>1</v>
      </c>
      <c r="Y1570" s="5">
        <v>0</v>
      </c>
      <c r="Z1570" s="5">
        <v>0</v>
      </c>
      <c r="AA1570" s="5">
        <v>1</v>
      </c>
      <c r="AB1570" s="5">
        <v>0</v>
      </c>
    </row>
    <row r="1571" spans="1:28" ht="13" x14ac:dyDescent="0.3">
      <c r="A1571" s="5">
        <v>50</v>
      </c>
      <c r="B1571" s="5">
        <v>0</v>
      </c>
      <c r="C1571" s="5">
        <v>0</v>
      </c>
      <c r="D1571" s="5">
        <v>1</v>
      </c>
      <c r="E1571" s="5">
        <v>204</v>
      </c>
      <c r="F1571" s="5">
        <f>ROUND(Source!R1557,O1571)</f>
        <v>2895.88</v>
      </c>
      <c r="G1571" s="5" t="s">
        <v>81</v>
      </c>
      <c r="H1571" s="5" t="s">
        <v>82</v>
      </c>
      <c r="I1571" s="5"/>
      <c r="J1571" s="5"/>
      <c r="K1571" s="5">
        <v>204</v>
      </c>
      <c r="L1571" s="5">
        <v>13</v>
      </c>
      <c r="M1571" s="5">
        <v>3</v>
      </c>
      <c r="N1571" s="5" t="s">
        <v>3</v>
      </c>
      <c r="O1571" s="5">
        <v>2</v>
      </c>
      <c r="P1571" s="5">
        <f>ROUND(Source!DJ1557,O1571)</f>
        <v>138504.98000000001</v>
      </c>
      <c r="Q1571" s="5"/>
      <c r="R1571" s="5"/>
      <c r="S1571" s="5"/>
      <c r="T1571" s="5"/>
      <c r="U1571" s="5"/>
      <c r="V1571" s="5"/>
      <c r="W1571" s="5">
        <v>2895.88</v>
      </c>
      <c r="X1571" s="5">
        <v>1</v>
      </c>
      <c r="Y1571" s="5">
        <v>2895.88</v>
      </c>
      <c r="Z1571" s="5">
        <v>138504.98000000001</v>
      </c>
      <c r="AA1571" s="5">
        <v>1</v>
      </c>
      <c r="AB1571" s="5">
        <v>138504.98000000001</v>
      </c>
    </row>
    <row r="1572" spans="1:28" ht="13" x14ac:dyDescent="0.3">
      <c r="A1572" s="5">
        <v>50</v>
      </c>
      <c r="B1572" s="5">
        <v>0</v>
      </c>
      <c r="C1572" s="5">
        <v>0</v>
      </c>
      <c r="D1572" s="5">
        <v>1</v>
      </c>
      <c r="E1572" s="5">
        <v>205</v>
      </c>
      <c r="F1572" s="5">
        <f>ROUND(Source!S1557,O1572)</f>
        <v>361906.04</v>
      </c>
      <c r="G1572" s="5" t="s">
        <v>83</v>
      </c>
      <c r="H1572" s="5" t="s">
        <v>84</v>
      </c>
      <c r="I1572" s="5"/>
      <c r="J1572" s="5"/>
      <c r="K1572" s="5">
        <v>205</v>
      </c>
      <c r="L1572" s="5">
        <v>14</v>
      </c>
      <c r="M1572" s="5">
        <v>3</v>
      </c>
      <c r="N1572" s="5" t="s">
        <v>3</v>
      </c>
      <c r="O1572" s="5">
        <v>2</v>
      </c>
      <c r="P1572" s="5">
        <f>ROUND(Source!DK1557,O1572)</f>
        <v>17312851.199999999</v>
      </c>
      <c r="Q1572" s="5"/>
      <c r="R1572" s="5"/>
      <c r="S1572" s="5"/>
      <c r="T1572" s="5"/>
      <c r="U1572" s="5"/>
      <c r="V1572" s="5"/>
      <c r="W1572" s="5">
        <v>361906.04</v>
      </c>
      <c r="X1572" s="5">
        <v>1</v>
      </c>
      <c r="Y1572" s="5">
        <v>361906.04</v>
      </c>
      <c r="Z1572" s="5">
        <v>17312851.199999999</v>
      </c>
      <c r="AA1572" s="5">
        <v>1</v>
      </c>
      <c r="AB1572" s="5">
        <v>17312851.199999999</v>
      </c>
    </row>
    <row r="1573" spans="1:28" ht="13" x14ac:dyDescent="0.3">
      <c r="A1573" s="5">
        <v>50</v>
      </c>
      <c r="B1573" s="5">
        <v>0</v>
      </c>
      <c r="C1573" s="5">
        <v>0</v>
      </c>
      <c r="D1573" s="5">
        <v>1</v>
      </c>
      <c r="E1573" s="5">
        <v>232</v>
      </c>
      <c r="F1573" s="5">
        <f>ROUND(Source!BC1557,O1573)</f>
        <v>0</v>
      </c>
      <c r="G1573" s="5" t="s">
        <v>85</v>
      </c>
      <c r="H1573" s="5" t="s">
        <v>86</v>
      </c>
      <c r="I1573" s="5"/>
      <c r="J1573" s="5"/>
      <c r="K1573" s="5">
        <v>232</v>
      </c>
      <c r="L1573" s="5">
        <v>15</v>
      </c>
      <c r="M1573" s="5">
        <v>3</v>
      </c>
      <c r="N1573" s="5" t="s">
        <v>3</v>
      </c>
      <c r="O1573" s="5">
        <v>2</v>
      </c>
      <c r="P1573" s="5">
        <f>ROUND(Source!EU1557,O1573)</f>
        <v>0</v>
      </c>
      <c r="Q1573" s="5"/>
      <c r="R1573" s="5"/>
      <c r="S1573" s="5"/>
      <c r="T1573" s="5"/>
      <c r="U1573" s="5"/>
      <c r="V1573" s="5"/>
      <c r="W1573" s="5">
        <v>0</v>
      </c>
      <c r="X1573" s="5">
        <v>1</v>
      </c>
      <c r="Y1573" s="5">
        <v>0</v>
      </c>
      <c r="Z1573" s="5">
        <v>0</v>
      </c>
      <c r="AA1573" s="5">
        <v>1</v>
      </c>
      <c r="AB1573" s="5">
        <v>0</v>
      </c>
    </row>
    <row r="1574" spans="1:28" ht="13" x14ac:dyDescent="0.3">
      <c r="A1574" s="5">
        <v>50</v>
      </c>
      <c r="B1574" s="5">
        <v>0</v>
      </c>
      <c r="C1574" s="5">
        <v>0</v>
      </c>
      <c r="D1574" s="5">
        <v>1</v>
      </c>
      <c r="E1574" s="5">
        <v>214</v>
      </c>
      <c r="F1574" s="5">
        <f>ROUND(Source!AS1557,O1574)</f>
        <v>4298485.97</v>
      </c>
      <c r="G1574" s="5" t="s">
        <v>87</v>
      </c>
      <c r="H1574" s="5" t="s">
        <v>88</v>
      </c>
      <c r="I1574" s="5"/>
      <c r="J1574" s="5"/>
      <c r="K1574" s="5">
        <v>214</v>
      </c>
      <c r="L1574" s="5">
        <v>16</v>
      </c>
      <c r="M1574" s="5">
        <v>3</v>
      </c>
      <c r="N1574" s="5" t="s">
        <v>3</v>
      </c>
      <c r="O1574" s="5">
        <v>2</v>
      </c>
      <c r="P1574" s="5">
        <f>ROUND(Source!EK1557,O1574)</f>
        <v>68645506.739999995</v>
      </c>
      <c r="Q1574" s="5"/>
      <c r="R1574" s="5"/>
      <c r="S1574" s="5"/>
      <c r="T1574" s="5"/>
      <c r="U1574" s="5"/>
      <c r="V1574" s="5"/>
      <c r="W1574" s="5">
        <v>4298485.97</v>
      </c>
      <c r="X1574" s="5">
        <v>1</v>
      </c>
      <c r="Y1574" s="5">
        <v>4298485.97</v>
      </c>
      <c r="Z1574" s="5">
        <v>68645506.739999995</v>
      </c>
      <c r="AA1574" s="5">
        <v>1</v>
      </c>
      <c r="AB1574" s="5">
        <v>68645506.739999995</v>
      </c>
    </row>
    <row r="1575" spans="1:28" ht="13" x14ac:dyDescent="0.3">
      <c r="A1575" s="5">
        <v>50</v>
      </c>
      <c r="B1575" s="5">
        <v>0</v>
      </c>
      <c r="C1575" s="5">
        <v>0</v>
      </c>
      <c r="D1575" s="5">
        <v>1</v>
      </c>
      <c r="E1575" s="5">
        <v>215</v>
      </c>
      <c r="F1575" s="5">
        <f>ROUND(Source!AT1557,O1575)</f>
        <v>0</v>
      </c>
      <c r="G1575" s="5" t="s">
        <v>89</v>
      </c>
      <c r="H1575" s="5" t="s">
        <v>90</v>
      </c>
      <c r="I1575" s="5"/>
      <c r="J1575" s="5"/>
      <c r="K1575" s="5">
        <v>215</v>
      </c>
      <c r="L1575" s="5">
        <v>17</v>
      </c>
      <c r="M1575" s="5">
        <v>3</v>
      </c>
      <c r="N1575" s="5" t="s">
        <v>3</v>
      </c>
      <c r="O1575" s="5">
        <v>2</v>
      </c>
      <c r="P1575" s="5">
        <f>ROUND(Source!EL1557,O1575)</f>
        <v>0</v>
      </c>
      <c r="Q1575" s="5"/>
      <c r="R1575" s="5"/>
      <c r="S1575" s="5"/>
      <c r="T1575" s="5"/>
      <c r="U1575" s="5"/>
      <c r="V1575" s="5"/>
      <c r="W1575" s="5">
        <v>0</v>
      </c>
      <c r="X1575" s="5">
        <v>1</v>
      </c>
      <c r="Y1575" s="5">
        <v>0</v>
      </c>
      <c r="Z1575" s="5">
        <v>0</v>
      </c>
      <c r="AA1575" s="5">
        <v>1</v>
      </c>
      <c r="AB1575" s="5">
        <v>0</v>
      </c>
    </row>
    <row r="1576" spans="1:28" ht="13" x14ac:dyDescent="0.3">
      <c r="A1576" s="5">
        <v>50</v>
      </c>
      <c r="B1576" s="5">
        <v>0</v>
      </c>
      <c r="C1576" s="5">
        <v>0</v>
      </c>
      <c r="D1576" s="5">
        <v>1</v>
      </c>
      <c r="E1576" s="5">
        <v>217</v>
      </c>
      <c r="F1576" s="5">
        <f>ROUND(Source!AU1557,O1576)</f>
        <v>0</v>
      </c>
      <c r="G1576" s="5" t="s">
        <v>91</v>
      </c>
      <c r="H1576" s="5" t="s">
        <v>92</v>
      </c>
      <c r="I1576" s="5"/>
      <c r="J1576" s="5"/>
      <c r="K1576" s="5">
        <v>217</v>
      </c>
      <c r="L1576" s="5">
        <v>18</v>
      </c>
      <c r="M1576" s="5">
        <v>3</v>
      </c>
      <c r="N1576" s="5" t="s">
        <v>3</v>
      </c>
      <c r="O1576" s="5">
        <v>2</v>
      </c>
      <c r="P1576" s="5">
        <f>ROUND(Source!EM1557,O1576)</f>
        <v>0</v>
      </c>
      <c r="Q1576" s="5"/>
      <c r="R1576" s="5"/>
      <c r="S1576" s="5"/>
      <c r="T1576" s="5"/>
      <c r="U1576" s="5"/>
      <c r="V1576" s="5"/>
      <c r="W1576" s="5">
        <v>0</v>
      </c>
      <c r="X1576" s="5">
        <v>1</v>
      </c>
      <c r="Y1576" s="5">
        <v>0</v>
      </c>
      <c r="Z1576" s="5">
        <v>0</v>
      </c>
      <c r="AA1576" s="5">
        <v>1</v>
      </c>
      <c r="AB1576" s="5">
        <v>0</v>
      </c>
    </row>
    <row r="1577" spans="1:28" ht="13" x14ac:dyDescent="0.3">
      <c r="A1577" s="5">
        <v>50</v>
      </c>
      <c r="B1577" s="5">
        <v>0</v>
      </c>
      <c r="C1577" s="5">
        <v>0</v>
      </c>
      <c r="D1577" s="5">
        <v>1</v>
      </c>
      <c r="E1577" s="5">
        <v>230</v>
      </c>
      <c r="F1577" s="5">
        <f>ROUND(Source!BA1557,O1577)</f>
        <v>0</v>
      </c>
      <c r="G1577" s="5" t="s">
        <v>93</v>
      </c>
      <c r="H1577" s="5" t="s">
        <v>94</v>
      </c>
      <c r="I1577" s="5"/>
      <c r="J1577" s="5"/>
      <c r="K1577" s="5">
        <v>230</v>
      </c>
      <c r="L1577" s="5">
        <v>19</v>
      </c>
      <c r="M1577" s="5">
        <v>3</v>
      </c>
      <c r="N1577" s="5" t="s">
        <v>3</v>
      </c>
      <c r="O1577" s="5">
        <v>2</v>
      </c>
      <c r="P1577" s="5">
        <f>ROUND(Source!ES1557,O1577)</f>
        <v>0</v>
      </c>
      <c r="Q1577" s="5"/>
      <c r="R1577" s="5"/>
      <c r="S1577" s="5"/>
      <c r="T1577" s="5"/>
      <c r="U1577" s="5"/>
      <c r="V1577" s="5"/>
      <c r="W1577" s="5">
        <v>0</v>
      </c>
      <c r="X1577" s="5">
        <v>1</v>
      </c>
      <c r="Y1577" s="5">
        <v>0</v>
      </c>
      <c r="Z1577" s="5">
        <v>0</v>
      </c>
      <c r="AA1577" s="5">
        <v>1</v>
      </c>
      <c r="AB1577" s="5">
        <v>0</v>
      </c>
    </row>
    <row r="1578" spans="1:28" ht="13" x14ac:dyDescent="0.3">
      <c r="A1578" s="5">
        <v>50</v>
      </c>
      <c r="B1578" s="5">
        <v>0</v>
      </c>
      <c r="C1578" s="5">
        <v>0</v>
      </c>
      <c r="D1578" s="5">
        <v>1</v>
      </c>
      <c r="E1578" s="5">
        <v>206</v>
      </c>
      <c r="F1578" s="5">
        <f>ROUND(Source!T1557,O1578)</f>
        <v>0</v>
      </c>
      <c r="G1578" s="5" t="s">
        <v>95</v>
      </c>
      <c r="H1578" s="5" t="s">
        <v>96</v>
      </c>
      <c r="I1578" s="5"/>
      <c r="J1578" s="5"/>
      <c r="K1578" s="5">
        <v>206</v>
      </c>
      <c r="L1578" s="5">
        <v>20</v>
      </c>
      <c r="M1578" s="5">
        <v>3</v>
      </c>
      <c r="N1578" s="5" t="s">
        <v>3</v>
      </c>
      <c r="O1578" s="5">
        <v>2</v>
      </c>
      <c r="P1578" s="5">
        <f>ROUND(Source!DL1557,O1578)</f>
        <v>0</v>
      </c>
      <c r="Q1578" s="5"/>
      <c r="R1578" s="5"/>
      <c r="S1578" s="5"/>
      <c r="T1578" s="5"/>
      <c r="U1578" s="5"/>
      <c r="V1578" s="5"/>
      <c r="W1578" s="5">
        <v>0</v>
      </c>
      <c r="X1578" s="5">
        <v>1</v>
      </c>
      <c r="Y1578" s="5">
        <v>0</v>
      </c>
      <c r="Z1578" s="5">
        <v>0</v>
      </c>
      <c r="AA1578" s="5">
        <v>1</v>
      </c>
      <c r="AB1578" s="5">
        <v>0</v>
      </c>
    </row>
    <row r="1579" spans="1:28" ht="13" x14ac:dyDescent="0.3">
      <c r="A1579" s="5">
        <v>50</v>
      </c>
      <c r="B1579" s="5">
        <v>0</v>
      </c>
      <c r="C1579" s="5">
        <v>0</v>
      </c>
      <c r="D1579" s="5">
        <v>1</v>
      </c>
      <c r="E1579" s="5">
        <v>207</v>
      </c>
      <c r="F1579" s="5">
        <f>Source!U1557</f>
        <v>27400.0461367674</v>
      </c>
      <c r="G1579" s="5" t="s">
        <v>97</v>
      </c>
      <c r="H1579" s="5" t="s">
        <v>98</v>
      </c>
      <c r="I1579" s="5"/>
      <c r="J1579" s="5"/>
      <c r="K1579" s="5">
        <v>207</v>
      </c>
      <c r="L1579" s="5">
        <v>21</v>
      </c>
      <c r="M1579" s="5">
        <v>3</v>
      </c>
      <c r="N1579" s="5" t="s">
        <v>3</v>
      </c>
      <c r="O1579" s="5">
        <v>-1</v>
      </c>
      <c r="P1579" s="5">
        <f>Source!DM1557</f>
        <v>27409.788068596717</v>
      </c>
      <c r="Q1579" s="5"/>
      <c r="R1579" s="5"/>
      <c r="S1579" s="5"/>
      <c r="T1579" s="5"/>
      <c r="U1579" s="5"/>
      <c r="V1579" s="5"/>
      <c r="W1579" s="5">
        <v>27400.046136767407</v>
      </c>
      <c r="X1579" s="5">
        <v>1</v>
      </c>
      <c r="Y1579" s="5">
        <v>27400.046136767407</v>
      </c>
      <c r="Z1579" s="5">
        <v>27409.788068596721</v>
      </c>
      <c r="AA1579" s="5">
        <v>1</v>
      </c>
      <c r="AB1579" s="5">
        <v>27409.788068596721</v>
      </c>
    </row>
    <row r="1580" spans="1:28" ht="13" x14ac:dyDescent="0.3">
      <c r="A1580" s="5">
        <v>50</v>
      </c>
      <c r="B1580" s="5">
        <v>0</v>
      </c>
      <c r="C1580" s="5">
        <v>0</v>
      </c>
      <c r="D1580" s="5">
        <v>1</v>
      </c>
      <c r="E1580" s="5">
        <v>208</v>
      </c>
      <c r="F1580" s="5">
        <f>Source!V1557</f>
        <v>0</v>
      </c>
      <c r="G1580" s="5" t="s">
        <v>99</v>
      </c>
      <c r="H1580" s="5" t="s">
        <v>100</v>
      </c>
      <c r="I1580" s="5"/>
      <c r="J1580" s="5"/>
      <c r="K1580" s="5">
        <v>208</v>
      </c>
      <c r="L1580" s="5">
        <v>22</v>
      </c>
      <c r="M1580" s="5">
        <v>3</v>
      </c>
      <c r="N1580" s="5" t="s">
        <v>3</v>
      </c>
      <c r="O1580" s="5">
        <v>-1</v>
      </c>
      <c r="P1580" s="5">
        <f>Source!DN1557</f>
        <v>0</v>
      </c>
      <c r="Q1580" s="5"/>
      <c r="R1580" s="5"/>
      <c r="S1580" s="5"/>
      <c r="T1580" s="5"/>
      <c r="U1580" s="5"/>
      <c r="V1580" s="5"/>
      <c r="W1580" s="5">
        <v>0</v>
      </c>
      <c r="X1580" s="5">
        <v>1</v>
      </c>
      <c r="Y1580" s="5">
        <v>0</v>
      </c>
      <c r="Z1580" s="5">
        <v>0</v>
      </c>
      <c r="AA1580" s="5">
        <v>1</v>
      </c>
      <c r="AB1580" s="5">
        <v>0</v>
      </c>
    </row>
    <row r="1581" spans="1:28" ht="13" x14ac:dyDescent="0.3">
      <c r="A1581" s="5">
        <v>50</v>
      </c>
      <c r="B1581" s="5">
        <v>0</v>
      </c>
      <c r="C1581" s="5">
        <v>0</v>
      </c>
      <c r="D1581" s="5">
        <v>1</v>
      </c>
      <c r="E1581" s="5">
        <v>209</v>
      </c>
      <c r="F1581" s="5">
        <f>ROUND(Source!W1557,O1581)</f>
        <v>0</v>
      </c>
      <c r="G1581" s="5" t="s">
        <v>101</v>
      </c>
      <c r="H1581" s="5" t="s">
        <v>102</v>
      </c>
      <c r="I1581" s="5"/>
      <c r="J1581" s="5"/>
      <c r="K1581" s="5">
        <v>209</v>
      </c>
      <c r="L1581" s="5">
        <v>23</v>
      </c>
      <c r="M1581" s="5">
        <v>3</v>
      </c>
      <c r="N1581" s="5" t="s">
        <v>3</v>
      </c>
      <c r="O1581" s="5">
        <v>2</v>
      </c>
      <c r="P1581" s="5">
        <f>ROUND(Source!DO1557,O1581)</f>
        <v>0</v>
      </c>
      <c r="Q1581" s="5"/>
      <c r="R1581" s="5"/>
      <c r="S1581" s="5"/>
      <c r="T1581" s="5"/>
      <c r="U1581" s="5"/>
      <c r="V1581" s="5"/>
      <c r="W1581" s="5">
        <v>0</v>
      </c>
      <c r="X1581" s="5">
        <v>1</v>
      </c>
      <c r="Y1581" s="5">
        <v>0</v>
      </c>
      <c r="Z1581" s="5">
        <v>0</v>
      </c>
      <c r="AA1581" s="5">
        <v>1</v>
      </c>
      <c r="AB1581" s="5">
        <v>0</v>
      </c>
    </row>
    <row r="1582" spans="1:28" ht="13" x14ac:dyDescent="0.3">
      <c r="A1582" s="5">
        <v>50</v>
      </c>
      <c r="B1582" s="5">
        <v>0</v>
      </c>
      <c r="C1582" s="5">
        <v>0</v>
      </c>
      <c r="D1582" s="5">
        <v>1</v>
      </c>
      <c r="E1582" s="5">
        <v>233</v>
      </c>
      <c r="F1582" s="5">
        <f>ROUND(Source!BD1557,O1582)</f>
        <v>0</v>
      </c>
      <c r="G1582" s="5" t="s">
        <v>103</v>
      </c>
      <c r="H1582" s="5" t="s">
        <v>104</v>
      </c>
      <c r="I1582" s="5"/>
      <c r="J1582" s="5"/>
      <c r="K1582" s="5">
        <v>233</v>
      </c>
      <c r="L1582" s="5">
        <v>24</v>
      </c>
      <c r="M1582" s="5">
        <v>3</v>
      </c>
      <c r="N1582" s="5" t="s">
        <v>3</v>
      </c>
      <c r="O1582" s="5">
        <v>2</v>
      </c>
      <c r="P1582" s="5">
        <f>ROUND(Source!EV1557,O1582)</f>
        <v>0</v>
      </c>
      <c r="Q1582" s="5"/>
      <c r="R1582" s="5"/>
      <c r="S1582" s="5"/>
      <c r="T1582" s="5"/>
      <c r="U1582" s="5"/>
      <c r="V1582" s="5"/>
      <c r="W1582" s="5">
        <v>0</v>
      </c>
      <c r="X1582" s="5">
        <v>1</v>
      </c>
      <c r="Y1582" s="5">
        <v>0</v>
      </c>
      <c r="Z1582" s="5">
        <v>0</v>
      </c>
      <c r="AA1582" s="5">
        <v>1</v>
      </c>
      <c r="AB1582" s="5">
        <v>0</v>
      </c>
    </row>
    <row r="1583" spans="1:28" ht="13" x14ac:dyDescent="0.3">
      <c r="A1583" s="5">
        <v>50</v>
      </c>
      <c r="B1583" s="5">
        <v>0</v>
      </c>
      <c r="C1583" s="5">
        <v>0</v>
      </c>
      <c r="D1583" s="5">
        <v>1</v>
      </c>
      <c r="E1583" s="5">
        <v>210</v>
      </c>
      <c r="F1583" s="5">
        <f>ROUND(Source!X1557,O1583)</f>
        <v>334874.27</v>
      </c>
      <c r="G1583" s="5" t="s">
        <v>105</v>
      </c>
      <c r="H1583" s="5" t="s">
        <v>106</v>
      </c>
      <c r="I1583" s="5"/>
      <c r="J1583" s="5"/>
      <c r="K1583" s="5">
        <v>210</v>
      </c>
      <c r="L1583" s="5">
        <v>25</v>
      </c>
      <c r="M1583" s="5">
        <v>3</v>
      </c>
      <c r="N1583" s="5" t="s">
        <v>3</v>
      </c>
      <c r="O1583" s="5">
        <v>2</v>
      </c>
      <c r="P1583" s="5">
        <f>ROUND(Source!DP1557,O1583)</f>
        <v>16004218.609999999</v>
      </c>
      <c r="Q1583" s="5"/>
      <c r="R1583" s="5"/>
      <c r="S1583" s="5"/>
      <c r="T1583" s="5"/>
      <c r="U1583" s="5"/>
      <c r="V1583" s="5"/>
      <c r="W1583" s="5">
        <v>334874.27</v>
      </c>
      <c r="X1583" s="5">
        <v>1</v>
      </c>
      <c r="Y1583" s="5">
        <v>334874.27</v>
      </c>
      <c r="Z1583" s="5">
        <v>16004218.609999999</v>
      </c>
      <c r="AA1583" s="5">
        <v>1</v>
      </c>
      <c r="AB1583" s="5">
        <v>16004218.609999999</v>
      </c>
    </row>
    <row r="1584" spans="1:28" ht="13" x14ac:dyDescent="0.3">
      <c r="A1584" s="5">
        <v>50</v>
      </c>
      <c r="B1584" s="5">
        <v>0</v>
      </c>
      <c r="C1584" s="5">
        <v>0</v>
      </c>
      <c r="D1584" s="5">
        <v>1</v>
      </c>
      <c r="E1584" s="5">
        <v>211</v>
      </c>
      <c r="F1584" s="5">
        <f>ROUND(Source!Y1557,O1584)</f>
        <v>190840.66</v>
      </c>
      <c r="G1584" s="5" t="s">
        <v>107</v>
      </c>
      <c r="H1584" s="5" t="s">
        <v>108</v>
      </c>
      <c r="I1584" s="5"/>
      <c r="J1584" s="5"/>
      <c r="K1584" s="5">
        <v>211</v>
      </c>
      <c r="L1584" s="5">
        <v>26</v>
      </c>
      <c r="M1584" s="5">
        <v>3</v>
      </c>
      <c r="N1584" s="5" t="s">
        <v>3</v>
      </c>
      <c r="O1584" s="5">
        <v>2</v>
      </c>
      <c r="P1584" s="5">
        <f>ROUND(Source!DQ1557,O1584)</f>
        <v>9101096.9499999993</v>
      </c>
      <c r="Q1584" s="5"/>
      <c r="R1584" s="5"/>
      <c r="S1584" s="5"/>
      <c r="T1584" s="5"/>
      <c r="U1584" s="5"/>
      <c r="V1584" s="5"/>
      <c r="W1584" s="5">
        <v>190840.66</v>
      </c>
      <c r="X1584" s="5">
        <v>1</v>
      </c>
      <c r="Y1584" s="5">
        <v>190840.66</v>
      </c>
      <c r="Z1584" s="5">
        <v>9101096.9499999993</v>
      </c>
      <c r="AA1584" s="5">
        <v>1</v>
      </c>
      <c r="AB1584" s="5">
        <v>9101096.9499999993</v>
      </c>
    </row>
    <row r="1585" spans="1:50" ht="13" x14ac:dyDescent="0.3">
      <c r="A1585" s="5">
        <v>50</v>
      </c>
      <c r="B1585" s="5">
        <v>0</v>
      </c>
      <c r="C1585" s="5">
        <v>0</v>
      </c>
      <c r="D1585" s="5">
        <v>1</v>
      </c>
      <c r="E1585" s="5">
        <v>224</v>
      </c>
      <c r="F1585" s="5">
        <f>ROUND(Source!AR1557,O1585)</f>
        <v>4298485.97</v>
      </c>
      <c r="G1585" s="5" t="s">
        <v>109</v>
      </c>
      <c r="H1585" s="5" t="s">
        <v>110</v>
      </c>
      <c r="I1585" s="5"/>
      <c r="J1585" s="5"/>
      <c r="K1585" s="5">
        <v>224</v>
      </c>
      <c r="L1585" s="5">
        <v>27</v>
      </c>
      <c r="M1585" s="5">
        <v>3</v>
      </c>
      <c r="N1585" s="5" t="s">
        <v>3</v>
      </c>
      <c r="O1585" s="5">
        <v>2</v>
      </c>
      <c r="P1585" s="5">
        <f>ROUND(Source!EJ1557,O1585)</f>
        <v>68645506.739999995</v>
      </c>
      <c r="Q1585" s="5"/>
      <c r="R1585" s="5"/>
      <c r="S1585" s="5"/>
      <c r="T1585" s="5"/>
      <c r="U1585" s="5"/>
      <c r="V1585" s="5"/>
      <c r="W1585" s="5">
        <v>4298485.97</v>
      </c>
      <c r="X1585" s="5">
        <v>1</v>
      </c>
      <c r="Y1585" s="5">
        <v>4298485.97</v>
      </c>
      <c r="Z1585" s="5">
        <v>68645506.739999995</v>
      </c>
      <c r="AA1585" s="5">
        <v>1</v>
      </c>
      <c r="AB1585" s="5">
        <v>68645506.739999995</v>
      </c>
    </row>
    <row r="1588" spans="1:50" x14ac:dyDescent="0.25">
      <c r="A1588">
        <v>70</v>
      </c>
      <c r="B1588">
        <v>1</v>
      </c>
      <c r="D1588">
        <v>1</v>
      </c>
      <c r="E1588" t="s">
        <v>718</v>
      </c>
      <c r="F1588" t="s">
        <v>719</v>
      </c>
      <c r="G1588">
        <v>0</v>
      </c>
      <c r="H1588">
        <v>0</v>
      </c>
      <c r="I1588" t="s">
        <v>3</v>
      </c>
      <c r="J1588">
        <v>1</v>
      </c>
      <c r="K1588">
        <v>0</v>
      </c>
      <c r="L1588" t="s">
        <v>3</v>
      </c>
      <c r="M1588" t="s">
        <v>3</v>
      </c>
      <c r="N1588">
        <v>0</v>
      </c>
      <c r="O1588">
        <v>0</v>
      </c>
      <c r="P1588" t="s">
        <v>3</v>
      </c>
    </row>
    <row r="1589" spans="1:50" x14ac:dyDescent="0.25">
      <c r="A1589">
        <v>70</v>
      </c>
      <c r="B1589">
        <v>1</v>
      </c>
      <c r="D1589">
        <v>2</v>
      </c>
      <c r="E1589" t="s">
        <v>720</v>
      </c>
      <c r="F1589" t="s">
        <v>721</v>
      </c>
      <c r="G1589">
        <v>1</v>
      </c>
      <c r="H1589">
        <v>0</v>
      </c>
      <c r="I1589" t="s">
        <v>3</v>
      </c>
      <c r="J1589">
        <v>1</v>
      </c>
      <c r="K1589">
        <v>0</v>
      </c>
      <c r="L1589" t="s">
        <v>3</v>
      </c>
      <c r="M1589" t="s">
        <v>3</v>
      </c>
      <c r="N1589">
        <v>0</v>
      </c>
      <c r="O1589">
        <v>1</v>
      </c>
      <c r="P1589" t="s">
        <v>3</v>
      </c>
    </row>
    <row r="1590" spans="1:50" x14ac:dyDescent="0.25">
      <c r="A1590">
        <v>70</v>
      </c>
      <c r="B1590">
        <v>1</v>
      </c>
      <c r="D1590">
        <v>3</v>
      </c>
      <c r="E1590" t="s">
        <v>722</v>
      </c>
      <c r="F1590" t="s">
        <v>723</v>
      </c>
      <c r="G1590">
        <v>1</v>
      </c>
      <c r="H1590">
        <v>0</v>
      </c>
      <c r="I1590" t="s">
        <v>3</v>
      </c>
      <c r="J1590">
        <v>0</v>
      </c>
      <c r="K1590">
        <v>0</v>
      </c>
      <c r="L1590" t="s">
        <v>3</v>
      </c>
      <c r="M1590" t="s">
        <v>3</v>
      </c>
      <c r="N1590">
        <v>0</v>
      </c>
      <c r="O1590">
        <v>1</v>
      </c>
      <c r="P1590" t="s">
        <v>3</v>
      </c>
    </row>
    <row r="1591" spans="1:50" x14ac:dyDescent="0.25">
      <c r="A1591">
        <v>70</v>
      </c>
      <c r="B1591">
        <v>1</v>
      </c>
      <c r="D1591">
        <v>4</v>
      </c>
      <c r="E1591" t="s">
        <v>724</v>
      </c>
      <c r="F1591" t="s">
        <v>725</v>
      </c>
      <c r="G1591">
        <v>1</v>
      </c>
      <c r="H1591">
        <v>0</v>
      </c>
      <c r="I1591" t="s">
        <v>3</v>
      </c>
      <c r="J1591">
        <v>0</v>
      </c>
      <c r="K1591">
        <v>0</v>
      </c>
      <c r="L1591" t="s">
        <v>3</v>
      </c>
      <c r="M1591" t="s">
        <v>3</v>
      </c>
      <c r="N1591">
        <v>0</v>
      </c>
      <c r="O1591">
        <v>1</v>
      </c>
      <c r="P1591" t="s">
        <v>3</v>
      </c>
    </row>
    <row r="1592" spans="1:50" x14ac:dyDescent="0.25">
      <c r="A1592">
        <v>70</v>
      </c>
      <c r="B1592">
        <v>1</v>
      </c>
      <c r="D1592">
        <v>5</v>
      </c>
      <c r="E1592" t="s">
        <v>726</v>
      </c>
      <c r="F1592" t="s">
        <v>727</v>
      </c>
      <c r="G1592">
        <v>0</v>
      </c>
      <c r="H1592">
        <v>0</v>
      </c>
      <c r="I1592" t="s">
        <v>3</v>
      </c>
      <c r="J1592">
        <v>0</v>
      </c>
      <c r="K1592">
        <v>0</v>
      </c>
      <c r="L1592" t="s">
        <v>3</v>
      </c>
      <c r="M1592" t="s">
        <v>3</v>
      </c>
      <c r="N1592">
        <v>0</v>
      </c>
      <c r="O1592">
        <v>0</v>
      </c>
      <c r="P1592" t="s">
        <v>3</v>
      </c>
    </row>
    <row r="1593" spans="1:50" x14ac:dyDescent="0.25">
      <c r="A1593">
        <v>70</v>
      </c>
      <c r="B1593">
        <v>1</v>
      </c>
      <c r="D1593">
        <v>6</v>
      </c>
      <c r="E1593" t="s">
        <v>728</v>
      </c>
      <c r="F1593" t="s">
        <v>729</v>
      </c>
      <c r="G1593">
        <v>0</v>
      </c>
      <c r="H1593">
        <v>0</v>
      </c>
      <c r="I1593" t="s">
        <v>3</v>
      </c>
      <c r="J1593">
        <v>0</v>
      </c>
      <c r="K1593">
        <v>0</v>
      </c>
      <c r="L1593" t="s">
        <v>3</v>
      </c>
      <c r="M1593" t="s">
        <v>3</v>
      </c>
      <c r="N1593">
        <v>0</v>
      </c>
      <c r="O1593">
        <v>0</v>
      </c>
      <c r="P1593" t="s">
        <v>3</v>
      </c>
    </row>
    <row r="1595" spans="1:50" x14ac:dyDescent="0.25">
      <c r="A1595">
        <v>-1</v>
      </c>
    </row>
    <row r="1597" spans="1:50" ht="13" x14ac:dyDescent="0.3">
      <c r="A1597" s="4">
        <v>75</v>
      </c>
      <c r="B1597" s="4" t="s">
        <v>730</v>
      </c>
      <c r="C1597" s="4">
        <v>2025</v>
      </c>
      <c r="D1597" s="4">
        <v>0</v>
      </c>
      <c r="E1597" s="4">
        <v>7</v>
      </c>
      <c r="F1597" s="4"/>
      <c r="G1597" s="4">
        <v>0</v>
      </c>
      <c r="H1597" s="4">
        <v>1</v>
      </c>
      <c r="I1597" s="4">
        <v>1</v>
      </c>
      <c r="J1597" s="4">
        <v>3</v>
      </c>
      <c r="K1597" s="4">
        <v>0</v>
      </c>
      <c r="L1597" s="4">
        <v>0</v>
      </c>
      <c r="M1597" s="4">
        <v>1</v>
      </c>
      <c r="N1597" s="4">
        <v>56481267</v>
      </c>
      <c r="O1597" s="4">
        <v>1</v>
      </c>
    </row>
    <row r="1598" spans="1:50" x14ac:dyDescent="0.25">
      <c r="A1598" s="6">
        <v>1</v>
      </c>
      <c r="B1598" s="6" t="s">
        <v>731</v>
      </c>
      <c r="C1598" s="6" t="s">
        <v>732</v>
      </c>
      <c r="D1598" s="6">
        <v>2025</v>
      </c>
      <c r="E1598" s="6">
        <v>7</v>
      </c>
      <c r="F1598" s="6">
        <v>1</v>
      </c>
      <c r="G1598" s="6">
        <v>1</v>
      </c>
      <c r="H1598" s="6">
        <v>0</v>
      </c>
      <c r="I1598" s="6">
        <v>2</v>
      </c>
      <c r="J1598" s="6">
        <v>1</v>
      </c>
      <c r="K1598" s="6">
        <v>1</v>
      </c>
      <c r="L1598" s="6">
        <v>1</v>
      </c>
      <c r="M1598" s="6">
        <v>1</v>
      </c>
      <c r="N1598" s="6">
        <v>1</v>
      </c>
      <c r="O1598" s="6">
        <v>1</v>
      </c>
      <c r="P1598" s="6">
        <v>1</v>
      </c>
      <c r="Q1598" s="6">
        <v>1</v>
      </c>
      <c r="R1598" s="6" t="s">
        <v>3</v>
      </c>
      <c r="S1598" s="6" t="s">
        <v>3</v>
      </c>
      <c r="T1598" s="6" t="s">
        <v>3</v>
      </c>
      <c r="U1598" s="6" t="s">
        <v>3</v>
      </c>
      <c r="V1598" s="6" t="s">
        <v>3</v>
      </c>
      <c r="W1598" s="6" t="s">
        <v>3</v>
      </c>
      <c r="X1598" s="6" t="s">
        <v>3</v>
      </c>
      <c r="Y1598" s="6" t="s">
        <v>3</v>
      </c>
      <c r="Z1598" s="6" t="s">
        <v>3</v>
      </c>
      <c r="AA1598" s="6" t="s">
        <v>733</v>
      </c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>
        <v>56481268</v>
      </c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</row>
    <row r="1599" spans="1:50" x14ac:dyDescent="0.25">
      <c r="A1599" s="6">
        <v>1</v>
      </c>
      <c r="B1599" s="6" t="s">
        <v>731</v>
      </c>
      <c r="C1599" s="6" t="s">
        <v>734</v>
      </c>
      <c r="D1599" s="6">
        <v>2025</v>
      </c>
      <c r="E1599" s="6">
        <v>7</v>
      </c>
      <c r="F1599" s="6">
        <v>1</v>
      </c>
      <c r="G1599" s="6">
        <v>1</v>
      </c>
      <c r="H1599" s="6">
        <v>0</v>
      </c>
      <c r="I1599" s="6">
        <v>2</v>
      </c>
      <c r="J1599" s="6">
        <v>1</v>
      </c>
      <c r="K1599" s="6">
        <v>1</v>
      </c>
      <c r="L1599" s="6">
        <v>1</v>
      </c>
      <c r="M1599" s="6">
        <v>1</v>
      </c>
      <c r="N1599" s="6">
        <v>1</v>
      </c>
      <c r="O1599" s="6">
        <v>1</v>
      </c>
      <c r="P1599" s="6">
        <v>1</v>
      </c>
      <c r="Q1599" s="6">
        <v>1</v>
      </c>
      <c r="R1599" s="6" t="s">
        <v>3</v>
      </c>
      <c r="S1599" s="6" t="s">
        <v>3</v>
      </c>
      <c r="T1599" s="6" t="s">
        <v>3</v>
      </c>
      <c r="U1599" s="6" t="s">
        <v>3</v>
      </c>
      <c r="V1599" s="6" t="s">
        <v>3</v>
      </c>
      <c r="W1599" s="6" t="s">
        <v>3</v>
      </c>
      <c r="X1599" s="6" t="s">
        <v>3</v>
      </c>
      <c r="Y1599" s="6" t="s">
        <v>3</v>
      </c>
      <c r="Z1599" s="6" t="s">
        <v>3</v>
      </c>
      <c r="AA1599" s="6" t="s">
        <v>735</v>
      </c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>
        <v>56481269</v>
      </c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</row>
    <row r="1600" spans="1:50" ht="13" x14ac:dyDescent="0.3">
      <c r="A1600" s="4">
        <v>75</v>
      </c>
      <c r="B1600" s="4" t="s">
        <v>736</v>
      </c>
      <c r="C1600" s="4">
        <v>2000</v>
      </c>
      <c r="D1600" s="4">
        <v>0</v>
      </c>
      <c r="E1600" s="4">
        <v>1</v>
      </c>
      <c r="F1600" s="4">
        <v>0</v>
      </c>
      <c r="G1600" s="4">
        <v>0</v>
      </c>
      <c r="H1600" s="4">
        <v>1</v>
      </c>
      <c r="I1600" s="4">
        <v>1</v>
      </c>
      <c r="J1600" s="4">
        <v>3</v>
      </c>
      <c r="K1600" s="4">
        <v>0</v>
      </c>
      <c r="L1600" s="4">
        <v>0</v>
      </c>
      <c r="M1600" s="4">
        <v>0</v>
      </c>
      <c r="N1600" s="4">
        <v>56481265</v>
      </c>
      <c r="O1600" s="4">
        <v>2</v>
      </c>
    </row>
    <row r="1601" spans="1:50" x14ac:dyDescent="0.25">
      <c r="A1601" s="6">
        <v>1</v>
      </c>
      <c r="B1601" s="6" t="s">
        <v>731</v>
      </c>
      <c r="C1601" s="6" t="s">
        <v>732</v>
      </c>
      <c r="D1601" s="6">
        <v>2000</v>
      </c>
      <c r="E1601" s="6">
        <v>1</v>
      </c>
      <c r="F1601" s="6">
        <v>1</v>
      </c>
      <c r="G1601" s="6">
        <v>1</v>
      </c>
      <c r="H1601" s="6">
        <v>0</v>
      </c>
      <c r="I1601" s="6">
        <v>2</v>
      </c>
      <c r="J1601" s="6">
        <v>1</v>
      </c>
      <c r="K1601" s="6">
        <v>1</v>
      </c>
      <c r="L1601" s="6">
        <v>1</v>
      </c>
      <c r="M1601" s="6">
        <v>1</v>
      </c>
      <c r="N1601" s="6">
        <v>1</v>
      </c>
      <c r="O1601" s="6">
        <v>1</v>
      </c>
      <c r="P1601" s="6">
        <v>1</v>
      </c>
      <c r="Q1601" s="6">
        <v>1</v>
      </c>
      <c r="R1601" s="6" t="s">
        <v>3</v>
      </c>
      <c r="S1601" s="6" t="s">
        <v>3</v>
      </c>
      <c r="T1601" s="6" t="s">
        <v>3</v>
      </c>
      <c r="U1601" s="6" t="s">
        <v>3</v>
      </c>
      <c r="V1601" s="6" t="s">
        <v>3</v>
      </c>
      <c r="W1601" s="6" t="s">
        <v>3</v>
      </c>
      <c r="X1601" s="6" t="s">
        <v>3</v>
      </c>
      <c r="Y1601" s="6" t="s">
        <v>3</v>
      </c>
      <c r="Z1601" s="6" t="s">
        <v>3</v>
      </c>
      <c r="AA1601" s="6" t="s">
        <v>3</v>
      </c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>
        <v>56481266</v>
      </c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</row>
    <row r="1605" spans="1:50" x14ac:dyDescent="0.25">
      <c r="A1605">
        <v>65</v>
      </c>
      <c r="C1605">
        <v>1</v>
      </c>
      <c r="D1605">
        <v>0</v>
      </c>
      <c r="E160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737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56481267</v>
      </c>
      <c r="E14" s="1">
        <v>56481265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17</v>
      </c>
      <c r="E16" s="8">
        <f>ROUND((Source!P1544)/1000,2)</f>
        <v>68645.509999999995</v>
      </c>
      <c r="F16" s="8">
        <f>ROUND((Source!P1545)/1000,2)</f>
        <v>0</v>
      </c>
      <c r="G16" s="8">
        <f>ROUND((Source!P1536)/1000,2)</f>
        <v>0</v>
      </c>
      <c r="H16" s="8">
        <f>ROUND((Source!P1546)/1000+(Source!P1547)/1000,2)</f>
        <v>0</v>
      </c>
      <c r="I16" s="8">
        <f>E16+F16+G16+H16</f>
        <v>68645.509999999995</v>
      </c>
      <c r="J16" s="8">
        <f>ROUND((Source!P1542+Source!P1541)/1000,2)</f>
        <v>17451.36</v>
      </c>
      <c r="K16" s="8">
        <v>69332.009999999995</v>
      </c>
      <c r="L16" s="8">
        <v>0</v>
      </c>
      <c r="M16" s="8">
        <v>0</v>
      </c>
      <c r="N16" s="8">
        <f>I16+L16+M16</f>
        <v>68645.509999999995</v>
      </c>
      <c r="T16" s="9">
        <f>ROUND((Source!F1544)/1000,2)</f>
        <v>4298.49</v>
      </c>
      <c r="U16" s="9">
        <f>ROUND((Source!F1545)/1000,2)</f>
        <v>0</v>
      </c>
      <c r="V16" s="9">
        <f>ROUND((Source!F1536)/1000,2)</f>
        <v>0</v>
      </c>
      <c r="W16" s="9">
        <f>ROUND((Source!F1546)/1000+(Source!F1547)/1000,2)</f>
        <v>0</v>
      </c>
      <c r="X16" s="9">
        <f>T16+U16+V16+W16</f>
        <v>4298.49</v>
      </c>
      <c r="Y16" s="9">
        <f>ROUND((Source!F1542+Source!F1541)/1000,2)</f>
        <v>364.8</v>
      </c>
      <c r="Z16" s="9">
        <v>7150.86</v>
      </c>
      <c r="AA16" s="9">
        <v>0</v>
      </c>
      <c r="AB16" s="9">
        <v>0</v>
      </c>
      <c r="AC16" s="9">
        <f>X16+AA16+AB16</f>
        <v>4298.49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43540191.18</v>
      </c>
      <c r="AU16" s="8">
        <v>25791815.960000001</v>
      </c>
      <c r="AV16" s="8">
        <v>0</v>
      </c>
      <c r="AW16" s="8">
        <v>0</v>
      </c>
      <c r="AX16" s="8">
        <v>0</v>
      </c>
      <c r="AY16" s="8">
        <v>435524.02</v>
      </c>
      <c r="AZ16" s="8">
        <v>138504.98000000001</v>
      </c>
      <c r="BA16" s="8">
        <v>17312851.199999999</v>
      </c>
      <c r="BB16" s="8">
        <v>68645506.739999995</v>
      </c>
      <c r="BC16" s="8">
        <v>0</v>
      </c>
      <c r="BD16" s="8">
        <v>0</v>
      </c>
      <c r="BE16" s="8">
        <v>0</v>
      </c>
      <c r="BF16" s="8">
        <v>27409.788068596721</v>
      </c>
      <c r="BG16" s="8">
        <v>0</v>
      </c>
      <c r="BH16" s="8">
        <v>0</v>
      </c>
      <c r="BI16" s="8">
        <v>16004218.609999999</v>
      </c>
      <c r="BJ16" s="8">
        <v>9101096.9499999993</v>
      </c>
      <c r="BK16" s="8">
        <v>68645506.739999995</v>
      </c>
      <c r="BR16" s="9">
        <v>3772771.04</v>
      </c>
      <c r="BS16" s="9">
        <v>3378093.44</v>
      </c>
      <c r="BT16" s="9">
        <v>0</v>
      </c>
      <c r="BU16" s="9">
        <v>0</v>
      </c>
      <c r="BV16" s="9">
        <v>0</v>
      </c>
      <c r="BW16" s="9">
        <v>32771.56</v>
      </c>
      <c r="BX16" s="9">
        <v>2895.88</v>
      </c>
      <c r="BY16" s="9">
        <v>361906.04</v>
      </c>
      <c r="BZ16" s="9">
        <v>4298485.97</v>
      </c>
      <c r="CA16" s="9">
        <v>0</v>
      </c>
      <c r="CB16" s="9">
        <v>0</v>
      </c>
      <c r="CC16" s="9">
        <v>0</v>
      </c>
      <c r="CD16" s="9">
        <v>27400.046136767407</v>
      </c>
      <c r="CE16" s="9">
        <v>0</v>
      </c>
      <c r="CF16" s="9">
        <v>0</v>
      </c>
      <c r="CG16" s="9">
        <v>334874.27</v>
      </c>
      <c r="CH16" s="9">
        <v>190840.66</v>
      </c>
      <c r="CI16" s="9">
        <v>4298485.97</v>
      </c>
    </row>
    <row r="18" spans="1:29" x14ac:dyDescent="0.25">
      <c r="A18">
        <v>51</v>
      </c>
      <c r="E18">
        <v>68645.509999999995</v>
      </c>
      <c r="F18">
        <v>0</v>
      </c>
      <c r="G18">
        <v>0</v>
      </c>
      <c r="H18">
        <v>0</v>
      </c>
      <c r="I18">
        <v>68645.509999999995</v>
      </c>
      <c r="J18">
        <v>17451.36</v>
      </c>
      <c r="K18">
        <v>69332.009999999995</v>
      </c>
      <c r="L18">
        <v>0</v>
      </c>
      <c r="M18">
        <v>0</v>
      </c>
      <c r="N18">
        <v>68645.509999999995</v>
      </c>
      <c r="T18">
        <v>4298.49</v>
      </c>
      <c r="U18">
        <v>0</v>
      </c>
      <c r="V18">
        <v>0</v>
      </c>
      <c r="W18">
        <v>0</v>
      </c>
      <c r="X18">
        <v>4298.49</v>
      </c>
      <c r="Y18">
        <v>364.8</v>
      </c>
      <c r="Z18">
        <v>7150.86</v>
      </c>
      <c r="AA18">
        <v>0</v>
      </c>
      <c r="AB18">
        <v>0</v>
      </c>
      <c r="AC18">
        <v>4298.49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43540191.18</v>
      </c>
      <c r="G20" s="5" t="s">
        <v>57</v>
      </c>
      <c r="H20" s="5" t="s">
        <v>58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3772771.04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25791815.960000001</v>
      </c>
      <c r="G21" s="5" t="s">
        <v>59</v>
      </c>
      <c r="H21" s="5" t="s">
        <v>60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3378093.44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61</v>
      </c>
      <c r="H22" s="5" t="s">
        <v>62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25791815.960000001</v>
      </c>
      <c r="G23" s="5" t="s">
        <v>63</v>
      </c>
      <c r="H23" s="5" t="s">
        <v>64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3378093.44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25791815.960000001</v>
      </c>
      <c r="G24" s="5" t="s">
        <v>65</v>
      </c>
      <c r="H24" s="5" t="s">
        <v>66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3378093.44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67</v>
      </c>
      <c r="H25" s="5" t="s">
        <v>68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25791815.960000001</v>
      </c>
      <c r="G26" s="5" t="s">
        <v>69</v>
      </c>
      <c r="H26" s="5" t="s">
        <v>70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3378093.44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71</v>
      </c>
      <c r="H27" s="5" t="s">
        <v>72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73</v>
      </c>
      <c r="H28" s="5" t="s">
        <v>74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75</v>
      </c>
      <c r="H29" s="5" t="s">
        <v>76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435524.02</v>
      </c>
      <c r="G30" s="5" t="s">
        <v>77</v>
      </c>
      <c r="H30" s="5" t="s">
        <v>78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32771.56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79</v>
      </c>
      <c r="H31" s="5" t="s">
        <v>80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138504.98000000001</v>
      </c>
      <c r="G32" s="5" t="s">
        <v>81</v>
      </c>
      <c r="H32" s="5" t="s">
        <v>82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2895.88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17312851.199999999</v>
      </c>
      <c r="G33" s="5" t="s">
        <v>83</v>
      </c>
      <c r="H33" s="5" t="s">
        <v>84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361906.04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85</v>
      </c>
      <c r="H34" s="5" t="s">
        <v>86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68645506.739999995</v>
      </c>
      <c r="G35" s="5" t="s">
        <v>87</v>
      </c>
      <c r="H35" s="5" t="s">
        <v>88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4298485.97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89</v>
      </c>
      <c r="H36" s="5" t="s">
        <v>90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91</v>
      </c>
      <c r="H37" s="5" t="s">
        <v>92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93</v>
      </c>
      <c r="H38" s="5" t="s">
        <v>94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95</v>
      </c>
      <c r="H39" s="5" t="s">
        <v>96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27409.788068596721</v>
      </c>
      <c r="G40" s="5" t="s">
        <v>97</v>
      </c>
      <c r="H40" s="5" t="s">
        <v>98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27400.046136767407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99</v>
      </c>
      <c r="H41" s="5" t="s">
        <v>100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101</v>
      </c>
      <c r="H42" s="5" t="s">
        <v>102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103</v>
      </c>
      <c r="H43" s="5" t="s">
        <v>104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16004218.609999999</v>
      </c>
      <c r="G44" s="5" t="s">
        <v>105</v>
      </c>
      <c r="H44" s="5" t="s">
        <v>106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334874.27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9101096.9499999993</v>
      </c>
      <c r="G45" s="5" t="s">
        <v>107</v>
      </c>
      <c r="H45" s="5" t="s">
        <v>108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190840.66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68645506.739999995</v>
      </c>
      <c r="G46" s="5" t="s">
        <v>109</v>
      </c>
      <c r="H46" s="5" t="s">
        <v>110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4298485.97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730</v>
      </c>
      <c r="C51" s="4">
        <v>2025</v>
      </c>
      <c r="D51" s="4">
        <v>0</v>
      </c>
      <c r="E51" s="4">
        <v>7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56481267</v>
      </c>
      <c r="O51" s="4">
        <v>1</v>
      </c>
    </row>
    <row r="52" spans="1:50" x14ac:dyDescent="0.25">
      <c r="A52" s="6">
        <v>1</v>
      </c>
      <c r="B52" s="6" t="s">
        <v>731</v>
      </c>
      <c r="C52" s="6" t="s">
        <v>732</v>
      </c>
      <c r="D52" s="6">
        <v>2025</v>
      </c>
      <c r="E52" s="6">
        <v>7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733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56481268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731</v>
      </c>
      <c r="C53" s="6" t="s">
        <v>734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735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56481269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736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56481265</v>
      </c>
      <c r="O54" s="4">
        <v>2</v>
      </c>
    </row>
    <row r="55" spans="1:50" x14ac:dyDescent="0.25">
      <c r="A55" s="6">
        <v>1</v>
      </c>
      <c r="B55" s="6" t="s">
        <v>731</v>
      </c>
      <c r="C55" s="6" t="s">
        <v>732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56481266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64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56481265</v>
      </c>
      <c r="C1">
        <v>56481649</v>
      </c>
      <c r="D1">
        <v>54902988</v>
      </c>
      <c r="E1">
        <v>1</v>
      </c>
      <c r="F1">
        <v>1</v>
      </c>
      <c r="G1">
        <v>1079</v>
      </c>
      <c r="H1">
        <v>3</v>
      </c>
      <c r="I1" t="s">
        <v>35</v>
      </c>
      <c r="J1" t="s">
        <v>37</v>
      </c>
      <c r="K1" t="s">
        <v>36</v>
      </c>
      <c r="L1">
        <v>1348</v>
      </c>
      <c r="N1">
        <v>1009</v>
      </c>
      <c r="O1" t="s">
        <v>32</v>
      </c>
      <c r="P1" t="s">
        <v>32</v>
      </c>
      <c r="Q1">
        <v>1000</v>
      </c>
      <c r="W1">
        <v>0</v>
      </c>
      <c r="X1">
        <v>-1891961884</v>
      </c>
      <c r="Y1">
        <f t="shared" ref="Y1:Y38" si="0">AT1</f>
        <v>4.0758000000000003E-2</v>
      </c>
      <c r="AA1">
        <v>6532.24</v>
      </c>
      <c r="AB1">
        <v>0</v>
      </c>
      <c r="AC1">
        <v>0</v>
      </c>
      <c r="AD1">
        <v>0</v>
      </c>
      <c r="AE1">
        <v>6519.2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0</v>
      </c>
      <c r="AN1">
        <v>0</v>
      </c>
      <c r="AO1">
        <v>0</v>
      </c>
      <c r="AP1">
        <v>1</v>
      </c>
      <c r="AQ1">
        <v>0</v>
      </c>
      <c r="AR1">
        <v>0</v>
      </c>
      <c r="AS1" t="s">
        <v>3</v>
      </c>
      <c r="AT1">
        <v>4.0758000000000003E-2</v>
      </c>
      <c r="AU1" t="s">
        <v>3</v>
      </c>
      <c r="AV1">
        <v>0</v>
      </c>
      <c r="AW1">
        <v>1</v>
      </c>
      <c r="AX1">
        <v>-1</v>
      </c>
      <c r="AY1">
        <v>0</v>
      </c>
      <c r="AZ1">
        <v>0</v>
      </c>
      <c r="BA1" t="s">
        <v>3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v>0</v>
      </c>
      <c r="CX1">
        <f>ROUND(Y1*Source!I28,9)</f>
        <v>1.039512411</v>
      </c>
      <c r="CY1">
        <f t="shared" ref="CY1:CY38" si="1">AA1</f>
        <v>6532.24</v>
      </c>
      <c r="CZ1">
        <f t="shared" ref="CZ1:CZ38" si="2">AE1</f>
        <v>6519.2</v>
      </c>
      <c r="DA1">
        <f t="shared" ref="DA1:DA38" si="3">AI1</f>
        <v>1</v>
      </c>
      <c r="DB1">
        <f t="shared" ref="DB1:DB38" si="4">ROUND(ROUND(AT1*CZ1,2),6)</f>
        <v>265.70999999999998</v>
      </c>
      <c r="DC1">
        <f t="shared" ref="DC1:DC38" si="5">ROUND(ROUND(AT1*AG1,2),6)</f>
        <v>0</v>
      </c>
      <c r="DD1" t="s">
        <v>3</v>
      </c>
      <c r="DE1" t="s">
        <v>3</v>
      </c>
      <c r="DF1">
        <f>ROUND(ROUND(AE1,2)*CX1,2)</f>
        <v>6776.79</v>
      </c>
      <c r="DG1">
        <f t="shared" ref="DG1:DG32" si="6">ROUND(ROUND(AF1,2)*CX1,2)</f>
        <v>0</v>
      </c>
      <c r="DH1">
        <f t="shared" ref="DH1:DH32" si="7">ROUND(ROUND(AG1,2)*CX1,2)</f>
        <v>0</v>
      </c>
      <c r="DI1">
        <f t="shared" ref="DI1:DI64" si="8">ROUND(ROUND(AH1,2)*CX1,2)</f>
        <v>0</v>
      </c>
      <c r="DJ1">
        <f t="shared" ref="DJ1:DJ38" si="9">DF1</f>
        <v>6776.79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56481265</v>
      </c>
      <c r="C2">
        <v>56481649</v>
      </c>
      <c r="D2">
        <v>54902999</v>
      </c>
      <c r="E2">
        <v>1</v>
      </c>
      <c r="F2">
        <v>1</v>
      </c>
      <c r="G2">
        <v>1079</v>
      </c>
      <c r="H2">
        <v>3</v>
      </c>
      <c r="I2" t="s">
        <v>30</v>
      </c>
      <c r="J2" t="s">
        <v>33</v>
      </c>
      <c r="K2" t="s">
        <v>31</v>
      </c>
      <c r="L2">
        <v>1348</v>
      </c>
      <c r="N2">
        <v>1009</v>
      </c>
      <c r="O2" t="s">
        <v>32</v>
      </c>
      <c r="P2" t="s">
        <v>32</v>
      </c>
      <c r="Q2">
        <v>1000</v>
      </c>
      <c r="W2">
        <v>0</v>
      </c>
      <c r="X2">
        <v>981881691</v>
      </c>
      <c r="Y2">
        <f t="shared" si="0"/>
        <v>0.9592425</v>
      </c>
      <c r="AA2">
        <v>9864</v>
      </c>
      <c r="AB2">
        <v>0</v>
      </c>
      <c r="AC2">
        <v>0</v>
      </c>
      <c r="AD2">
        <v>0</v>
      </c>
      <c r="AE2">
        <v>9844.31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3</v>
      </c>
      <c r="AT2">
        <v>0.9592425</v>
      </c>
      <c r="AU2" t="s">
        <v>3</v>
      </c>
      <c r="AV2">
        <v>0</v>
      </c>
      <c r="AW2">
        <v>1</v>
      </c>
      <c r="AX2">
        <v>-1</v>
      </c>
      <c r="AY2">
        <v>0</v>
      </c>
      <c r="AZ2">
        <v>0</v>
      </c>
      <c r="BA2" t="s">
        <v>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24.465000341</v>
      </c>
      <c r="CY2">
        <f t="shared" si="1"/>
        <v>9864</v>
      </c>
      <c r="CZ2">
        <f t="shared" si="2"/>
        <v>9844.31</v>
      </c>
      <c r="DA2">
        <f t="shared" si="3"/>
        <v>1</v>
      </c>
      <c r="DB2">
        <f t="shared" si="4"/>
        <v>9443.08</v>
      </c>
      <c r="DC2">
        <f t="shared" si="5"/>
        <v>0</v>
      </c>
      <c r="DD2" t="s">
        <v>3</v>
      </c>
      <c r="DE2" t="s">
        <v>3</v>
      </c>
      <c r="DF2">
        <f>ROUND(ROUND(AE2,2)*CX2,2)</f>
        <v>240841.05</v>
      </c>
      <c r="DG2">
        <f t="shared" si="6"/>
        <v>0</v>
      </c>
      <c r="DH2">
        <f t="shared" si="7"/>
        <v>0</v>
      </c>
      <c r="DI2">
        <f t="shared" si="8"/>
        <v>0</v>
      </c>
      <c r="DJ2">
        <f t="shared" si="9"/>
        <v>240841.05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56481265</v>
      </c>
      <c r="C3">
        <v>56481649</v>
      </c>
      <c r="D3">
        <v>54912920</v>
      </c>
      <c r="E3">
        <v>1</v>
      </c>
      <c r="F3">
        <v>1</v>
      </c>
      <c r="G3">
        <v>1079</v>
      </c>
      <c r="H3">
        <v>3</v>
      </c>
      <c r="I3" t="s">
        <v>39</v>
      </c>
      <c r="J3" t="s">
        <v>42</v>
      </c>
      <c r="K3" t="s">
        <v>40</v>
      </c>
      <c r="L3">
        <v>1354</v>
      </c>
      <c r="N3">
        <v>1010</v>
      </c>
      <c r="O3" t="s">
        <v>41</v>
      </c>
      <c r="P3" t="s">
        <v>41</v>
      </c>
      <c r="Q3">
        <v>1</v>
      </c>
      <c r="W3">
        <v>0</v>
      </c>
      <c r="X3">
        <v>2014927073</v>
      </c>
      <c r="Y3">
        <f t="shared" si="0"/>
        <v>57.636887600000001</v>
      </c>
      <c r="AA3">
        <v>29.86</v>
      </c>
      <c r="AB3">
        <v>0</v>
      </c>
      <c r="AC3">
        <v>0</v>
      </c>
      <c r="AD3">
        <v>0</v>
      </c>
      <c r="AE3">
        <v>29.8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 t="s">
        <v>3</v>
      </c>
      <c r="AT3">
        <v>57.636887600000001</v>
      </c>
      <c r="AU3" t="s">
        <v>3</v>
      </c>
      <c r="AV3">
        <v>0</v>
      </c>
      <c r="AW3">
        <v>1</v>
      </c>
      <c r="AX3">
        <v>-1</v>
      </c>
      <c r="AY3">
        <v>0</v>
      </c>
      <c r="AZ3">
        <v>0</v>
      </c>
      <c r="BA3" t="s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1469.9999997939999</v>
      </c>
      <c r="CY3">
        <f t="shared" si="1"/>
        <v>29.86</v>
      </c>
      <c r="CZ3">
        <f t="shared" si="2"/>
        <v>29.8</v>
      </c>
      <c r="DA3">
        <f t="shared" si="3"/>
        <v>1</v>
      </c>
      <c r="DB3">
        <f t="shared" si="4"/>
        <v>1717.58</v>
      </c>
      <c r="DC3">
        <f t="shared" si="5"/>
        <v>0</v>
      </c>
      <c r="DD3" t="s">
        <v>3</v>
      </c>
      <c r="DE3" t="s">
        <v>3</v>
      </c>
      <c r="DF3">
        <f>ROUND(ROUND(AE3,2)*CX3,2)</f>
        <v>43806</v>
      </c>
      <c r="DG3">
        <f t="shared" si="6"/>
        <v>0</v>
      </c>
      <c r="DH3">
        <f t="shared" si="7"/>
        <v>0</v>
      </c>
      <c r="DI3">
        <f t="shared" si="8"/>
        <v>0</v>
      </c>
      <c r="DJ3">
        <f t="shared" si="9"/>
        <v>43806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ROW(Source!A29)</f>
        <v>29</v>
      </c>
      <c r="B4">
        <v>56481267</v>
      </c>
      <c r="C4">
        <v>56481649</v>
      </c>
      <c r="D4">
        <v>54902988</v>
      </c>
      <c r="E4">
        <v>1</v>
      </c>
      <c r="F4">
        <v>1</v>
      </c>
      <c r="G4">
        <v>1079</v>
      </c>
      <c r="H4">
        <v>3</v>
      </c>
      <c r="I4" t="s">
        <v>35</v>
      </c>
      <c r="J4" t="s">
        <v>37</v>
      </c>
      <c r="K4" t="s">
        <v>36</v>
      </c>
      <c r="L4">
        <v>1348</v>
      </c>
      <c r="N4">
        <v>1009</v>
      </c>
      <c r="O4" t="s">
        <v>32</v>
      </c>
      <c r="P4" t="s">
        <v>32</v>
      </c>
      <c r="Q4">
        <v>1000</v>
      </c>
      <c r="W4">
        <v>0</v>
      </c>
      <c r="X4">
        <v>-1891961884</v>
      </c>
      <c r="Y4">
        <f t="shared" si="0"/>
        <v>4.0758000000000003E-2</v>
      </c>
      <c r="AA4">
        <v>66106.25</v>
      </c>
      <c r="AB4">
        <v>0</v>
      </c>
      <c r="AC4">
        <v>0</v>
      </c>
      <c r="AD4">
        <v>0</v>
      </c>
      <c r="AE4">
        <v>6519.2</v>
      </c>
      <c r="AF4">
        <v>0</v>
      </c>
      <c r="AG4">
        <v>0</v>
      </c>
      <c r="AH4">
        <v>0</v>
      </c>
      <c r="AI4">
        <v>10.119999999999999</v>
      </c>
      <c r="AJ4">
        <v>1</v>
      </c>
      <c r="AK4">
        <v>1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 t="s">
        <v>3</v>
      </c>
      <c r="AT4">
        <v>4.0758000000000003E-2</v>
      </c>
      <c r="AU4" t="s">
        <v>3</v>
      </c>
      <c r="AV4">
        <v>0</v>
      </c>
      <c r="AW4">
        <v>1</v>
      </c>
      <c r="AX4">
        <v>-1</v>
      </c>
      <c r="AY4">
        <v>0</v>
      </c>
      <c r="AZ4">
        <v>0</v>
      </c>
      <c r="BA4" t="s">
        <v>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ROUND(Y4*Source!I29,9)</f>
        <v>1.039512411</v>
      </c>
      <c r="CY4">
        <f t="shared" si="1"/>
        <v>66106.25</v>
      </c>
      <c r="CZ4">
        <f t="shared" si="2"/>
        <v>6519.2</v>
      </c>
      <c r="DA4">
        <f t="shared" si="3"/>
        <v>10.119999999999999</v>
      </c>
      <c r="DB4">
        <f t="shared" si="4"/>
        <v>265.70999999999998</v>
      </c>
      <c r="DC4">
        <f t="shared" si="5"/>
        <v>0</v>
      </c>
      <c r="DD4" t="s">
        <v>3</v>
      </c>
      <c r="DE4" t="s">
        <v>3</v>
      </c>
      <c r="DF4">
        <f>ROUND(ROUND(AE4*AI4,2)*CX4,2)</f>
        <v>68581.100000000006</v>
      </c>
      <c r="DG4">
        <f t="shared" si="6"/>
        <v>0</v>
      </c>
      <c r="DH4">
        <f t="shared" si="7"/>
        <v>0</v>
      </c>
      <c r="DI4">
        <f t="shared" si="8"/>
        <v>0</v>
      </c>
      <c r="DJ4">
        <f t="shared" si="9"/>
        <v>68581.100000000006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ROW(Source!A29)</f>
        <v>29</v>
      </c>
      <c r="B5">
        <v>56481267</v>
      </c>
      <c r="C5">
        <v>56481649</v>
      </c>
      <c r="D5">
        <v>54902999</v>
      </c>
      <c r="E5">
        <v>1</v>
      </c>
      <c r="F5">
        <v>1</v>
      </c>
      <c r="G5">
        <v>1079</v>
      </c>
      <c r="H5">
        <v>3</v>
      </c>
      <c r="I5" t="s">
        <v>30</v>
      </c>
      <c r="J5" t="s">
        <v>33</v>
      </c>
      <c r="K5" t="s">
        <v>31</v>
      </c>
      <c r="L5">
        <v>1348</v>
      </c>
      <c r="N5">
        <v>1009</v>
      </c>
      <c r="O5" t="s">
        <v>32</v>
      </c>
      <c r="P5" t="s">
        <v>32</v>
      </c>
      <c r="Q5">
        <v>1000</v>
      </c>
      <c r="W5">
        <v>0</v>
      </c>
      <c r="X5">
        <v>981881691</v>
      </c>
      <c r="Y5">
        <f t="shared" si="0"/>
        <v>0.9592425</v>
      </c>
      <c r="AA5">
        <v>74374.55</v>
      </c>
      <c r="AB5">
        <v>0</v>
      </c>
      <c r="AC5">
        <v>0</v>
      </c>
      <c r="AD5">
        <v>0</v>
      </c>
      <c r="AE5">
        <v>9844.31</v>
      </c>
      <c r="AF5">
        <v>0</v>
      </c>
      <c r="AG5">
        <v>0</v>
      </c>
      <c r="AH5">
        <v>0</v>
      </c>
      <c r="AI5">
        <v>7.54</v>
      </c>
      <c r="AJ5">
        <v>1</v>
      </c>
      <c r="AK5">
        <v>1</v>
      </c>
      <c r="AL5">
        <v>1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3</v>
      </c>
      <c r="AT5">
        <v>0.9592425</v>
      </c>
      <c r="AU5" t="s">
        <v>3</v>
      </c>
      <c r="AV5">
        <v>0</v>
      </c>
      <c r="AW5">
        <v>1</v>
      </c>
      <c r="AX5">
        <v>-1</v>
      </c>
      <c r="AY5">
        <v>0</v>
      </c>
      <c r="AZ5">
        <v>0</v>
      </c>
      <c r="BA5" t="s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ROUND(Y5*Source!I29,9)</f>
        <v>24.465000341</v>
      </c>
      <c r="CY5">
        <f t="shared" si="1"/>
        <v>74374.55</v>
      </c>
      <c r="CZ5">
        <f t="shared" si="2"/>
        <v>9844.31</v>
      </c>
      <c r="DA5">
        <f t="shared" si="3"/>
        <v>7.54</v>
      </c>
      <c r="DB5">
        <f t="shared" si="4"/>
        <v>9443.08</v>
      </c>
      <c r="DC5">
        <f t="shared" si="5"/>
        <v>0</v>
      </c>
      <c r="DD5" t="s">
        <v>3</v>
      </c>
      <c r="DE5" t="s">
        <v>3</v>
      </c>
      <c r="DF5">
        <f>ROUND(ROUND(AE5*AI5,2)*CX5,2)</f>
        <v>1815941.56</v>
      </c>
      <c r="DG5">
        <f t="shared" si="6"/>
        <v>0</v>
      </c>
      <c r="DH5">
        <f t="shared" si="7"/>
        <v>0</v>
      </c>
      <c r="DI5">
        <f t="shared" si="8"/>
        <v>0</v>
      </c>
      <c r="DJ5">
        <f t="shared" si="9"/>
        <v>1815941.56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56481267</v>
      </c>
      <c r="C6">
        <v>56481649</v>
      </c>
      <c r="D6">
        <v>54912920</v>
      </c>
      <c r="E6">
        <v>1</v>
      </c>
      <c r="F6">
        <v>1</v>
      </c>
      <c r="G6">
        <v>1079</v>
      </c>
      <c r="H6">
        <v>3</v>
      </c>
      <c r="I6" t="s">
        <v>39</v>
      </c>
      <c r="J6" t="s">
        <v>42</v>
      </c>
      <c r="K6" t="s">
        <v>40</v>
      </c>
      <c r="L6">
        <v>1354</v>
      </c>
      <c r="N6">
        <v>1010</v>
      </c>
      <c r="O6" t="s">
        <v>41</v>
      </c>
      <c r="P6" t="s">
        <v>41</v>
      </c>
      <c r="Q6">
        <v>1</v>
      </c>
      <c r="W6">
        <v>0</v>
      </c>
      <c r="X6">
        <v>2014927073</v>
      </c>
      <c r="Y6">
        <f t="shared" si="0"/>
        <v>57.636887600000001</v>
      </c>
      <c r="AA6">
        <v>357.42</v>
      </c>
      <c r="AB6">
        <v>0</v>
      </c>
      <c r="AC6">
        <v>0</v>
      </c>
      <c r="AD6">
        <v>0</v>
      </c>
      <c r="AE6">
        <v>29.8</v>
      </c>
      <c r="AF6">
        <v>0</v>
      </c>
      <c r="AG6">
        <v>0</v>
      </c>
      <c r="AH6">
        <v>0</v>
      </c>
      <c r="AI6">
        <v>11.97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 t="s">
        <v>3</v>
      </c>
      <c r="AT6">
        <v>57.636887600000001</v>
      </c>
      <c r="AU6" t="s">
        <v>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ROUND(Y6*Source!I29,9)</f>
        <v>1469.9999997939999</v>
      </c>
      <c r="CY6">
        <f t="shared" si="1"/>
        <v>357.42</v>
      </c>
      <c r="CZ6">
        <f t="shared" si="2"/>
        <v>29.8</v>
      </c>
      <c r="DA6">
        <f t="shared" si="3"/>
        <v>11.97</v>
      </c>
      <c r="DB6">
        <f t="shared" si="4"/>
        <v>1717.58</v>
      </c>
      <c r="DC6">
        <f t="shared" si="5"/>
        <v>0</v>
      </c>
      <c r="DD6" t="s">
        <v>3</v>
      </c>
      <c r="DE6" t="s">
        <v>3</v>
      </c>
      <c r="DF6">
        <f>ROUND(ROUND(AE6*AI6,2)*CX6,2)</f>
        <v>524363.69999999995</v>
      </c>
      <c r="DG6">
        <f t="shared" si="6"/>
        <v>0</v>
      </c>
      <c r="DH6">
        <f t="shared" si="7"/>
        <v>0</v>
      </c>
      <c r="DI6">
        <f t="shared" si="8"/>
        <v>0</v>
      </c>
      <c r="DJ6">
        <f t="shared" si="9"/>
        <v>524363.69999999995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ROW(Source!A36)</f>
        <v>36</v>
      </c>
      <c r="B7">
        <v>56481265</v>
      </c>
      <c r="C7">
        <v>56491132</v>
      </c>
      <c r="D7">
        <v>48547175</v>
      </c>
      <c r="E7">
        <v>1</v>
      </c>
      <c r="F7">
        <v>1</v>
      </c>
      <c r="G7">
        <v>1079</v>
      </c>
      <c r="H7">
        <v>3</v>
      </c>
      <c r="I7" t="s">
        <v>54</v>
      </c>
      <c r="J7" t="s">
        <v>56</v>
      </c>
      <c r="K7" t="s">
        <v>55</v>
      </c>
      <c r="L7">
        <v>1348</v>
      </c>
      <c r="N7">
        <v>1009</v>
      </c>
      <c r="O7" t="s">
        <v>32</v>
      </c>
      <c r="P7" t="s">
        <v>32</v>
      </c>
      <c r="Q7">
        <v>1000</v>
      </c>
      <c r="W7">
        <v>0</v>
      </c>
      <c r="X7">
        <v>667244177</v>
      </c>
      <c r="Y7">
        <f t="shared" si="0"/>
        <v>8.9999999999999993E-3</v>
      </c>
      <c r="AA7">
        <v>18660.61</v>
      </c>
      <c r="AB7">
        <v>0</v>
      </c>
      <c r="AC7">
        <v>0</v>
      </c>
      <c r="AD7">
        <v>0</v>
      </c>
      <c r="AE7">
        <v>18660.61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3</v>
      </c>
      <c r="AT7">
        <v>8.9999999999999993E-3</v>
      </c>
      <c r="AU7" t="s">
        <v>3</v>
      </c>
      <c r="AV7">
        <v>0</v>
      </c>
      <c r="AW7">
        <v>1</v>
      </c>
      <c r="AX7">
        <v>-1</v>
      </c>
      <c r="AY7">
        <v>0</v>
      </c>
      <c r="AZ7">
        <v>0</v>
      </c>
      <c r="BA7" t="s">
        <v>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ROUND(Y7*Source!I36,9)</f>
        <v>6.8737505000000004E-2</v>
      </c>
      <c r="CY7">
        <f t="shared" si="1"/>
        <v>18660.61</v>
      </c>
      <c r="CZ7">
        <f t="shared" si="2"/>
        <v>18660.61</v>
      </c>
      <c r="DA7">
        <f t="shared" si="3"/>
        <v>1</v>
      </c>
      <c r="DB7">
        <f t="shared" si="4"/>
        <v>167.95</v>
      </c>
      <c r="DC7">
        <f t="shared" si="5"/>
        <v>0</v>
      </c>
      <c r="DD7" t="s">
        <v>3</v>
      </c>
      <c r="DE7" t="s">
        <v>3</v>
      </c>
      <c r="DF7">
        <f>ROUND(ROUND(AE7,2)*CX7,2)</f>
        <v>1282.68</v>
      </c>
      <c r="DG7">
        <f t="shared" si="6"/>
        <v>0</v>
      </c>
      <c r="DH7">
        <f t="shared" si="7"/>
        <v>0</v>
      </c>
      <c r="DI7">
        <f t="shared" si="8"/>
        <v>0</v>
      </c>
      <c r="DJ7">
        <f t="shared" si="9"/>
        <v>1282.68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ROW(Source!A37)</f>
        <v>37</v>
      </c>
      <c r="B8">
        <v>56481267</v>
      </c>
      <c r="C8">
        <v>56491132</v>
      </c>
      <c r="D8">
        <v>48547175</v>
      </c>
      <c r="E8">
        <v>1</v>
      </c>
      <c r="F8">
        <v>1</v>
      </c>
      <c r="G8">
        <v>1079</v>
      </c>
      <c r="H8">
        <v>3</v>
      </c>
      <c r="I8" t="s">
        <v>54</v>
      </c>
      <c r="J8" t="s">
        <v>56</v>
      </c>
      <c r="K8" t="s">
        <v>55</v>
      </c>
      <c r="L8">
        <v>1348</v>
      </c>
      <c r="N8">
        <v>1009</v>
      </c>
      <c r="O8" t="s">
        <v>32</v>
      </c>
      <c r="P8" t="s">
        <v>32</v>
      </c>
      <c r="Q8">
        <v>1000</v>
      </c>
      <c r="W8">
        <v>0</v>
      </c>
      <c r="X8">
        <v>667244177</v>
      </c>
      <c r="Y8">
        <f t="shared" si="0"/>
        <v>8.9999999999999993E-3</v>
      </c>
      <c r="AA8">
        <v>66804.98</v>
      </c>
      <c r="AB8">
        <v>0</v>
      </c>
      <c r="AC8">
        <v>0</v>
      </c>
      <c r="AD8">
        <v>0</v>
      </c>
      <c r="AE8">
        <v>18660.61</v>
      </c>
      <c r="AF8">
        <v>0</v>
      </c>
      <c r="AG8">
        <v>0</v>
      </c>
      <c r="AH8">
        <v>0</v>
      </c>
      <c r="AI8">
        <v>3.58</v>
      </c>
      <c r="AJ8">
        <v>1</v>
      </c>
      <c r="AK8">
        <v>1</v>
      </c>
      <c r="AL8">
        <v>1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3</v>
      </c>
      <c r="AT8">
        <v>8.9999999999999993E-3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ROUND(Y8*Source!I37,9)</f>
        <v>6.8737505000000004E-2</v>
      </c>
      <c r="CY8">
        <f t="shared" si="1"/>
        <v>66804.98</v>
      </c>
      <c r="CZ8">
        <f t="shared" si="2"/>
        <v>18660.61</v>
      </c>
      <c r="DA8">
        <f t="shared" si="3"/>
        <v>3.58</v>
      </c>
      <c r="DB8">
        <f t="shared" si="4"/>
        <v>167.95</v>
      </c>
      <c r="DC8">
        <f t="shared" si="5"/>
        <v>0</v>
      </c>
      <c r="DD8" t="s">
        <v>3</v>
      </c>
      <c r="DE8" t="s">
        <v>3</v>
      </c>
      <c r="DF8">
        <f>ROUND(ROUND(AE8*AI8,2)*CX8,2)</f>
        <v>4592.01</v>
      </c>
      <c r="DG8">
        <f t="shared" si="6"/>
        <v>0</v>
      </c>
      <c r="DH8">
        <f t="shared" si="7"/>
        <v>0</v>
      </c>
      <c r="DI8">
        <f t="shared" si="8"/>
        <v>0</v>
      </c>
      <c r="DJ8">
        <f t="shared" si="9"/>
        <v>4592.01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ROW(Source!A75)</f>
        <v>75</v>
      </c>
      <c r="B9">
        <v>56481265</v>
      </c>
      <c r="C9">
        <v>56481865</v>
      </c>
      <c r="D9">
        <v>54902988</v>
      </c>
      <c r="E9">
        <v>1</v>
      </c>
      <c r="F9">
        <v>1</v>
      </c>
      <c r="G9">
        <v>1079</v>
      </c>
      <c r="H9">
        <v>3</v>
      </c>
      <c r="I9" t="s">
        <v>35</v>
      </c>
      <c r="J9" t="s">
        <v>37</v>
      </c>
      <c r="K9" t="s">
        <v>36</v>
      </c>
      <c r="L9">
        <v>1348</v>
      </c>
      <c r="N9">
        <v>1009</v>
      </c>
      <c r="O9" t="s">
        <v>32</v>
      </c>
      <c r="P9" t="s">
        <v>32</v>
      </c>
      <c r="Q9">
        <v>1000</v>
      </c>
      <c r="W9">
        <v>0</v>
      </c>
      <c r="X9">
        <v>-1891961884</v>
      </c>
      <c r="Y9">
        <f t="shared" si="0"/>
        <v>0.139935</v>
      </c>
      <c r="AA9">
        <v>6532.24</v>
      </c>
      <c r="AB9">
        <v>0</v>
      </c>
      <c r="AC9">
        <v>0</v>
      </c>
      <c r="AD9">
        <v>0</v>
      </c>
      <c r="AE9">
        <v>6519.2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3</v>
      </c>
      <c r="AT9">
        <v>0.139935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ROUND(Y9*Source!I75,9)</f>
        <v>0.66220040700000005</v>
      </c>
      <c r="CY9">
        <f t="shared" si="1"/>
        <v>6532.24</v>
      </c>
      <c r="CZ9">
        <f t="shared" si="2"/>
        <v>6519.2</v>
      </c>
      <c r="DA9">
        <f t="shared" si="3"/>
        <v>1</v>
      </c>
      <c r="DB9">
        <f t="shared" si="4"/>
        <v>912.26</v>
      </c>
      <c r="DC9">
        <f t="shared" si="5"/>
        <v>0</v>
      </c>
      <c r="DD9" t="s">
        <v>3</v>
      </c>
      <c r="DE9" t="s">
        <v>3</v>
      </c>
      <c r="DF9">
        <f>ROUND(ROUND(AE9,2)*CX9,2)</f>
        <v>4317.0200000000004</v>
      </c>
      <c r="DG9">
        <f t="shared" si="6"/>
        <v>0</v>
      </c>
      <c r="DH9">
        <f t="shared" si="7"/>
        <v>0</v>
      </c>
      <c r="DI9">
        <f t="shared" si="8"/>
        <v>0</v>
      </c>
      <c r="DJ9">
        <f t="shared" si="9"/>
        <v>4317.0200000000004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ROW(Source!A75)</f>
        <v>75</v>
      </c>
      <c r="B10">
        <v>56481265</v>
      </c>
      <c r="C10">
        <v>56481865</v>
      </c>
      <c r="D10">
        <v>54902999</v>
      </c>
      <c r="E10">
        <v>1</v>
      </c>
      <c r="F10">
        <v>1</v>
      </c>
      <c r="G10">
        <v>1079</v>
      </c>
      <c r="H10">
        <v>3</v>
      </c>
      <c r="I10" t="s">
        <v>30</v>
      </c>
      <c r="J10" t="s">
        <v>33</v>
      </c>
      <c r="K10" t="s">
        <v>31</v>
      </c>
      <c r="L10">
        <v>1348</v>
      </c>
      <c r="N10">
        <v>1009</v>
      </c>
      <c r="O10" t="s">
        <v>32</v>
      </c>
      <c r="P10" t="s">
        <v>32</v>
      </c>
      <c r="Q10">
        <v>1000</v>
      </c>
      <c r="W10">
        <v>0</v>
      </c>
      <c r="X10">
        <v>981881691</v>
      </c>
      <c r="Y10">
        <f t="shared" si="0"/>
        <v>0.54579299999999997</v>
      </c>
      <c r="AA10">
        <v>9864</v>
      </c>
      <c r="AB10">
        <v>0</v>
      </c>
      <c r="AC10">
        <v>0</v>
      </c>
      <c r="AD10">
        <v>0</v>
      </c>
      <c r="AE10">
        <v>9844.31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3</v>
      </c>
      <c r="AT10">
        <v>0.54579299999999997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ROUND(Y10*Source!I75,9)</f>
        <v>2.582801635</v>
      </c>
      <c r="CY10">
        <f t="shared" si="1"/>
        <v>9864</v>
      </c>
      <c r="CZ10">
        <f t="shared" si="2"/>
        <v>9844.31</v>
      </c>
      <c r="DA10">
        <f t="shared" si="3"/>
        <v>1</v>
      </c>
      <c r="DB10">
        <f t="shared" si="4"/>
        <v>5372.96</v>
      </c>
      <c r="DC10">
        <f t="shared" si="5"/>
        <v>0</v>
      </c>
      <c r="DD10" t="s">
        <v>3</v>
      </c>
      <c r="DE10" t="s">
        <v>3</v>
      </c>
      <c r="DF10">
        <f>ROUND(ROUND(AE10,2)*CX10,2)</f>
        <v>25425.9</v>
      </c>
      <c r="DG10">
        <f t="shared" si="6"/>
        <v>0</v>
      </c>
      <c r="DH10">
        <f t="shared" si="7"/>
        <v>0</v>
      </c>
      <c r="DI10">
        <f t="shared" si="8"/>
        <v>0</v>
      </c>
      <c r="DJ10">
        <f t="shared" si="9"/>
        <v>25425.9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ROW(Source!A75)</f>
        <v>75</v>
      </c>
      <c r="B11">
        <v>56481265</v>
      </c>
      <c r="C11">
        <v>56481865</v>
      </c>
      <c r="D11">
        <v>54903015</v>
      </c>
      <c r="E11">
        <v>1</v>
      </c>
      <c r="F11">
        <v>1</v>
      </c>
      <c r="G11">
        <v>1079</v>
      </c>
      <c r="H11">
        <v>3</v>
      </c>
      <c r="I11" t="s">
        <v>114</v>
      </c>
      <c r="J11" t="s">
        <v>116</v>
      </c>
      <c r="K11" t="s">
        <v>115</v>
      </c>
      <c r="L11">
        <v>1348</v>
      </c>
      <c r="N11">
        <v>1009</v>
      </c>
      <c r="O11" t="s">
        <v>32</v>
      </c>
      <c r="P11" t="s">
        <v>32</v>
      </c>
      <c r="Q11">
        <v>1000</v>
      </c>
      <c r="W11">
        <v>0</v>
      </c>
      <c r="X11">
        <v>975818671</v>
      </c>
      <c r="Y11">
        <f t="shared" si="0"/>
        <v>0.314272</v>
      </c>
      <c r="AA11">
        <v>8407.51</v>
      </c>
      <c r="AB11">
        <v>0</v>
      </c>
      <c r="AC11">
        <v>0</v>
      </c>
      <c r="AD11">
        <v>0</v>
      </c>
      <c r="AE11">
        <v>8407.51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0.314272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ROUND(Y11*Source!I75,9)</f>
        <v>1.4871979580000001</v>
      </c>
      <c r="CY11">
        <f t="shared" si="1"/>
        <v>8407.51</v>
      </c>
      <c r="CZ11">
        <f t="shared" si="2"/>
        <v>8407.51</v>
      </c>
      <c r="DA11">
        <f t="shared" si="3"/>
        <v>1</v>
      </c>
      <c r="DB11">
        <f t="shared" si="4"/>
        <v>2642.24</v>
      </c>
      <c r="DC11">
        <f t="shared" si="5"/>
        <v>0</v>
      </c>
      <c r="DD11" t="s">
        <v>3</v>
      </c>
      <c r="DE11" t="s">
        <v>3</v>
      </c>
      <c r="DF11">
        <f>ROUND(ROUND(AE11,2)*CX11,2)</f>
        <v>12503.63</v>
      </c>
      <c r="DG11">
        <f t="shared" si="6"/>
        <v>0</v>
      </c>
      <c r="DH11">
        <f t="shared" si="7"/>
        <v>0</v>
      </c>
      <c r="DI11">
        <f t="shared" si="8"/>
        <v>0</v>
      </c>
      <c r="DJ11">
        <f t="shared" si="9"/>
        <v>12503.63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ROW(Source!A75)</f>
        <v>75</v>
      </c>
      <c r="B12">
        <v>56481265</v>
      </c>
      <c r="C12">
        <v>56481865</v>
      </c>
      <c r="D12">
        <v>54912920</v>
      </c>
      <c r="E12">
        <v>1</v>
      </c>
      <c r="F12">
        <v>1</v>
      </c>
      <c r="G12">
        <v>1079</v>
      </c>
      <c r="H12">
        <v>3</v>
      </c>
      <c r="I12" t="s">
        <v>39</v>
      </c>
      <c r="J12" t="s">
        <v>42</v>
      </c>
      <c r="K12" t="s">
        <v>40</v>
      </c>
      <c r="L12">
        <v>1354</v>
      </c>
      <c r="N12">
        <v>1010</v>
      </c>
      <c r="O12" t="s">
        <v>41</v>
      </c>
      <c r="P12" t="s">
        <v>41</v>
      </c>
      <c r="Q12">
        <v>1</v>
      </c>
      <c r="W12">
        <v>0</v>
      </c>
      <c r="X12">
        <v>2014927073</v>
      </c>
      <c r="Y12">
        <f t="shared" si="0"/>
        <v>37.192003700000001</v>
      </c>
      <c r="AA12">
        <v>29.86</v>
      </c>
      <c r="AB12">
        <v>0</v>
      </c>
      <c r="AC12">
        <v>0</v>
      </c>
      <c r="AD12">
        <v>0</v>
      </c>
      <c r="AE12">
        <v>29.8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37.192003700000001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ROUND(Y12*Source!I75,9)</f>
        <v>175.999999909</v>
      </c>
      <c r="CY12">
        <f t="shared" si="1"/>
        <v>29.86</v>
      </c>
      <c r="CZ12">
        <f t="shared" si="2"/>
        <v>29.8</v>
      </c>
      <c r="DA12">
        <f t="shared" si="3"/>
        <v>1</v>
      </c>
      <c r="DB12">
        <f t="shared" si="4"/>
        <v>1108.32</v>
      </c>
      <c r="DC12">
        <f t="shared" si="5"/>
        <v>0</v>
      </c>
      <c r="DD12" t="s">
        <v>3</v>
      </c>
      <c r="DE12" t="s">
        <v>3</v>
      </c>
      <c r="DF12">
        <f>ROUND(ROUND(AE12,2)*CX12,2)</f>
        <v>5244.8</v>
      </c>
      <c r="DG12">
        <f t="shared" si="6"/>
        <v>0</v>
      </c>
      <c r="DH12">
        <f t="shared" si="7"/>
        <v>0</v>
      </c>
      <c r="DI12">
        <f t="shared" si="8"/>
        <v>0</v>
      </c>
      <c r="DJ12">
        <f t="shared" si="9"/>
        <v>5244.8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ROW(Source!A75)</f>
        <v>75</v>
      </c>
      <c r="B13">
        <v>56481265</v>
      </c>
      <c r="C13">
        <v>56481865</v>
      </c>
      <c r="D13">
        <v>54912933</v>
      </c>
      <c r="E13">
        <v>1</v>
      </c>
      <c r="F13">
        <v>1</v>
      </c>
      <c r="G13">
        <v>1079</v>
      </c>
      <c r="H13">
        <v>3</v>
      </c>
      <c r="I13" t="s">
        <v>124</v>
      </c>
      <c r="J13" t="s">
        <v>127</v>
      </c>
      <c r="K13" t="s">
        <v>125</v>
      </c>
      <c r="L13">
        <v>1355</v>
      </c>
      <c r="N13">
        <v>1010</v>
      </c>
      <c r="O13" t="s">
        <v>126</v>
      </c>
      <c r="P13" t="s">
        <v>126</v>
      </c>
      <c r="Q13">
        <v>100</v>
      </c>
      <c r="W13">
        <v>0</v>
      </c>
      <c r="X13">
        <v>856224882</v>
      </c>
      <c r="Y13">
        <f t="shared" si="0"/>
        <v>0.18595999999999999</v>
      </c>
      <c r="AA13">
        <v>561.16</v>
      </c>
      <c r="AB13">
        <v>0</v>
      </c>
      <c r="AC13">
        <v>0</v>
      </c>
      <c r="AD13">
        <v>0</v>
      </c>
      <c r="AE13">
        <v>560.04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0.18595999999999999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ROUND(Y13*Source!I75,9)</f>
        <v>0.87999991200000005</v>
      </c>
      <c r="CY13">
        <f t="shared" si="1"/>
        <v>561.16</v>
      </c>
      <c r="CZ13">
        <f t="shared" si="2"/>
        <v>560.04</v>
      </c>
      <c r="DA13">
        <f t="shared" si="3"/>
        <v>1</v>
      </c>
      <c r="DB13">
        <f t="shared" si="4"/>
        <v>104.15</v>
      </c>
      <c r="DC13">
        <f t="shared" si="5"/>
        <v>0</v>
      </c>
      <c r="DD13" t="s">
        <v>3</v>
      </c>
      <c r="DE13" t="s">
        <v>3</v>
      </c>
      <c r="DF13">
        <f>ROUND(ROUND(AE13,2)*CX13,2)</f>
        <v>492.84</v>
      </c>
      <c r="DG13">
        <f t="shared" si="6"/>
        <v>0</v>
      </c>
      <c r="DH13">
        <f t="shared" si="7"/>
        <v>0</v>
      </c>
      <c r="DI13">
        <f t="shared" si="8"/>
        <v>0</v>
      </c>
      <c r="DJ13">
        <f t="shared" si="9"/>
        <v>492.84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ROW(Source!A76)</f>
        <v>76</v>
      </c>
      <c r="B14">
        <v>56481267</v>
      </c>
      <c r="C14">
        <v>56481865</v>
      </c>
      <c r="D14">
        <v>54902988</v>
      </c>
      <c r="E14">
        <v>1</v>
      </c>
      <c r="F14">
        <v>1</v>
      </c>
      <c r="G14">
        <v>1079</v>
      </c>
      <c r="H14">
        <v>3</v>
      </c>
      <c r="I14" t="s">
        <v>35</v>
      </c>
      <c r="J14" t="s">
        <v>37</v>
      </c>
      <c r="K14" t="s">
        <v>36</v>
      </c>
      <c r="L14">
        <v>1348</v>
      </c>
      <c r="N14">
        <v>1009</v>
      </c>
      <c r="O14" t="s">
        <v>32</v>
      </c>
      <c r="P14" t="s">
        <v>32</v>
      </c>
      <c r="Q14">
        <v>1000</v>
      </c>
      <c r="W14">
        <v>0</v>
      </c>
      <c r="X14">
        <v>-1891961884</v>
      </c>
      <c r="Y14">
        <f t="shared" si="0"/>
        <v>0.139935</v>
      </c>
      <c r="AA14">
        <v>66106.25</v>
      </c>
      <c r="AB14">
        <v>0</v>
      </c>
      <c r="AC14">
        <v>0</v>
      </c>
      <c r="AD14">
        <v>0</v>
      </c>
      <c r="AE14">
        <v>6519.2</v>
      </c>
      <c r="AF14">
        <v>0</v>
      </c>
      <c r="AG14">
        <v>0</v>
      </c>
      <c r="AH14">
        <v>0</v>
      </c>
      <c r="AI14">
        <v>10.119999999999999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3</v>
      </c>
      <c r="AT14">
        <v>0.139935</v>
      </c>
      <c r="AU14" t="s">
        <v>3</v>
      </c>
      <c r="AV14">
        <v>0</v>
      </c>
      <c r="AW14">
        <v>1</v>
      </c>
      <c r="AX14">
        <v>-1</v>
      </c>
      <c r="AY14">
        <v>0</v>
      </c>
      <c r="AZ14">
        <v>0</v>
      </c>
      <c r="BA14" t="s">
        <v>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ROUND(Y14*Source!I76,9)</f>
        <v>0.66220040700000005</v>
      </c>
      <c r="CY14">
        <f t="shared" si="1"/>
        <v>66106.25</v>
      </c>
      <c r="CZ14">
        <f t="shared" si="2"/>
        <v>6519.2</v>
      </c>
      <c r="DA14">
        <f t="shared" si="3"/>
        <v>10.119999999999999</v>
      </c>
      <c r="DB14">
        <f t="shared" si="4"/>
        <v>912.26</v>
      </c>
      <c r="DC14">
        <f t="shared" si="5"/>
        <v>0</v>
      </c>
      <c r="DD14" t="s">
        <v>3</v>
      </c>
      <c r="DE14" t="s">
        <v>3</v>
      </c>
      <c r="DF14">
        <f>ROUND(ROUND(AE14*AI14,2)*CX14,2)</f>
        <v>43688.21</v>
      </c>
      <c r="DG14">
        <f t="shared" si="6"/>
        <v>0</v>
      </c>
      <c r="DH14">
        <f t="shared" si="7"/>
        <v>0</v>
      </c>
      <c r="DI14">
        <f t="shared" si="8"/>
        <v>0</v>
      </c>
      <c r="DJ14">
        <f t="shared" si="9"/>
        <v>43688.21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ROW(Source!A76)</f>
        <v>76</v>
      </c>
      <c r="B15">
        <v>56481267</v>
      </c>
      <c r="C15">
        <v>56481865</v>
      </c>
      <c r="D15">
        <v>54902999</v>
      </c>
      <c r="E15">
        <v>1</v>
      </c>
      <c r="F15">
        <v>1</v>
      </c>
      <c r="G15">
        <v>1079</v>
      </c>
      <c r="H15">
        <v>3</v>
      </c>
      <c r="I15" t="s">
        <v>30</v>
      </c>
      <c r="J15" t="s">
        <v>33</v>
      </c>
      <c r="K15" t="s">
        <v>31</v>
      </c>
      <c r="L15">
        <v>1348</v>
      </c>
      <c r="N15">
        <v>1009</v>
      </c>
      <c r="O15" t="s">
        <v>32</v>
      </c>
      <c r="P15" t="s">
        <v>32</v>
      </c>
      <c r="Q15">
        <v>1000</v>
      </c>
      <c r="W15">
        <v>0</v>
      </c>
      <c r="X15">
        <v>981881691</v>
      </c>
      <c r="Y15">
        <f t="shared" si="0"/>
        <v>0.54579299999999997</v>
      </c>
      <c r="AA15">
        <v>74374.55</v>
      </c>
      <c r="AB15">
        <v>0</v>
      </c>
      <c r="AC15">
        <v>0</v>
      </c>
      <c r="AD15">
        <v>0</v>
      </c>
      <c r="AE15">
        <v>9844.31</v>
      </c>
      <c r="AF15">
        <v>0</v>
      </c>
      <c r="AG15">
        <v>0</v>
      </c>
      <c r="AH15">
        <v>0</v>
      </c>
      <c r="AI15">
        <v>7.54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3</v>
      </c>
      <c r="AT15">
        <v>0.54579299999999997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ROUND(Y15*Source!I76,9)</f>
        <v>2.582801635</v>
      </c>
      <c r="CY15">
        <f t="shared" si="1"/>
        <v>74374.55</v>
      </c>
      <c r="CZ15">
        <f t="shared" si="2"/>
        <v>9844.31</v>
      </c>
      <c r="DA15">
        <f t="shared" si="3"/>
        <v>7.54</v>
      </c>
      <c r="DB15">
        <f t="shared" si="4"/>
        <v>5372.96</v>
      </c>
      <c r="DC15">
        <f t="shared" si="5"/>
        <v>0</v>
      </c>
      <c r="DD15" t="s">
        <v>3</v>
      </c>
      <c r="DE15" t="s">
        <v>3</v>
      </c>
      <c r="DF15">
        <f>ROUND(ROUND(AE15*AI15,2)*CX15,2)</f>
        <v>191711.29</v>
      </c>
      <c r="DG15">
        <f t="shared" si="6"/>
        <v>0</v>
      </c>
      <c r="DH15">
        <f t="shared" si="7"/>
        <v>0</v>
      </c>
      <c r="DI15">
        <f t="shared" si="8"/>
        <v>0</v>
      </c>
      <c r="DJ15">
        <f t="shared" si="9"/>
        <v>191711.29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ROW(Source!A76)</f>
        <v>76</v>
      </c>
      <c r="B16">
        <v>56481267</v>
      </c>
      <c r="C16">
        <v>56481865</v>
      </c>
      <c r="D16">
        <v>54903015</v>
      </c>
      <c r="E16">
        <v>1</v>
      </c>
      <c r="F16">
        <v>1</v>
      </c>
      <c r="G16">
        <v>1079</v>
      </c>
      <c r="H16">
        <v>3</v>
      </c>
      <c r="I16" t="s">
        <v>114</v>
      </c>
      <c r="J16" t="s">
        <v>116</v>
      </c>
      <c r="K16" t="s">
        <v>115</v>
      </c>
      <c r="L16">
        <v>1348</v>
      </c>
      <c r="N16">
        <v>1009</v>
      </c>
      <c r="O16" t="s">
        <v>32</v>
      </c>
      <c r="P16" t="s">
        <v>32</v>
      </c>
      <c r="Q16">
        <v>1000</v>
      </c>
      <c r="W16">
        <v>0</v>
      </c>
      <c r="X16">
        <v>975818671</v>
      </c>
      <c r="Y16">
        <f t="shared" si="0"/>
        <v>0.314272</v>
      </c>
      <c r="AA16">
        <v>94436.68</v>
      </c>
      <c r="AB16">
        <v>0</v>
      </c>
      <c r="AC16">
        <v>0</v>
      </c>
      <c r="AD16">
        <v>0</v>
      </c>
      <c r="AE16">
        <v>8407.51</v>
      </c>
      <c r="AF16">
        <v>0</v>
      </c>
      <c r="AG16">
        <v>0</v>
      </c>
      <c r="AH16">
        <v>0</v>
      </c>
      <c r="AI16">
        <v>11.21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0.314272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ROUND(Y16*Source!I76,9)</f>
        <v>1.4871979580000001</v>
      </c>
      <c r="CY16">
        <f t="shared" si="1"/>
        <v>94436.68</v>
      </c>
      <c r="CZ16">
        <f t="shared" si="2"/>
        <v>8407.51</v>
      </c>
      <c r="DA16">
        <f t="shared" si="3"/>
        <v>11.21</v>
      </c>
      <c r="DB16">
        <f t="shared" si="4"/>
        <v>2642.24</v>
      </c>
      <c r="DC16">
        <f t="shared" si="5"/>
        <v>0</v>
      </c>
      <c r="DD16" t="s">
        <v>3</v>
      </c>
      <c r="DE16" t="s">
        <v>3</v>
      </c>
      <c r="DF16">
        <f>ROUND(ROUND(AE16*AI16,2)*CX16,2)</f>
        <v>140165.72</v>
      </c>
      <c r="DG16">
        <f t="shared" si="6"/>
        <v>0</v>
      </c>
      <c r="DH16">
        <f t="shared" si="7"/>
        <v>0</v>
      </c>
      <c r="DI16">
        <f t="shared" si="8"/>
        <v>0</v>
      </c>
      <c r="DJ16">
        <f t="shared" si="9"/>
        <v>140165.72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ROW(Source!A76)</f>
        <v>76</v>
      </c>
      <c r="B17">
        <v>56481267</v>
      </c>
      <c r="C17">
        <v>56481865</v>
      </c>
      <c r="D17">
        <v>54912920</v>
      </c>
      <c r="E17">
        <v>1</v>
      </c>
      <c r="F17">
        <v>1</v>
      </c>
      <c r="G17">
        <v>1079</v>
      </c>
      <c r="H17">
        <v>3</v>
      </c>
      <c r="I17" t="s">
        <v>39</v>
      </c>
      <c r="J17" t="s">
        <v>42</v>
      </c>
      <c r="K17" t="s">
        <v>40</v>
      </c>
      <c r="L17">
        <v>1354</v>
      </c>
      <c r="N17">
        <v>1010</v>
      </c>
      <c r="O17" t="s">
        <v>41</v>
      </c>
      <c r="P17" t="s">
        <v>41</v>
      </c>
      <c r="Q17">
        <v>1</v>
      </c>
      <c r="W17">
        <v>0</v>
      </c>
      <c r="X17">
        <v>2014927073</v>
      </c>
      <c r="Y17">
        <f t="shared" si="0"/>
        <v>37.192003700000001</v>
      </c>
      <c r="AA17">
        <v>357.42</v>
      </c>
      <c r="AB17">
        <v>0</v>
      </c>
      <c r="AC17">
        <v>0</v>
      </c>
      <c r="AD17">
        <v>0</v>
      </c>
      <c r="AE17">
        <v>29.8</v>
      </c>
      <c r="AF17">
        <v>0</v>
      </c>
      <c r="AG17">
        <v>0</v>
      </c>
      <c r="AH17">
        <v>0</v>
      </c>
      <c r="AI17">
        <v>11.97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37.192003700000001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ROUND(Y17*Source!I76,9)</f>
        <v>175.999999909</v>
      </c>
      <c r="CY17">
        <f t="shared" si="1"/>
        <v>357.42</v>
      </c>
      <c r="CZ17">
        <f t="shared" si="2"/>
        <v>29.8</v>
      </c>
      <c r="DA17">
        <f t="shared" si="3"/>
        <v>11.97</v>
      </c>
      <c r="DB17">
        <f t="shared" si="4"/>
        <v>1108.32</v>
      </c>
      <c r="DC17">
        <f t="shared" si="5"/>
        <v>0</v>
      </c>
      <c r="DD17" t="s">
        <v>3</v>
      </c>
      <c r="DE17" t="s">
        <v>3</v>
      </c>
      <c r="DF17">
        <f>ROUND(ROUND(AE17*AI17,2)*CX17,2)</f>
        <v>62780.959999999999</v>
      </c>
      <c r="DG17">
        <f t="shared" si="6"/>
        <v>0</v>
      </c>
      <c r="DH17">
        <f t="shared" si="7"/>
        <v>0</v>
      </c>
      <c r="DI17">
        <f t="shared" si="8"/>
        <v>0</v>
      </c>
      <c r="DJ17">
        <f t="shared" si="9"/>
        <v>62780.959999999999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ROW(Source!A76)</f>
        <v>76</v>
      </c>
      <c r="B18">
        <v>56481267</v>
      </c>
      <c r="C18">
        <v>56481865</v>
      </c>
      <c r="D18">
        <v>54912933</v>
      </c>
      <c r="E18">
        <v>1</v>
      </c>
      <c r="F18">
        <v>1</v>
      </c>
      <c r="G18">
        <v>1079</v>
      </c>
      <c r="H18">
        <v>3</v>
      </c>
      <c r="I18" t="s">
        <v>124</v>
      </c>
      <c r="J18" t="s">
        <v>127</v>
      </c>
      <c r="K18" t="s">
        <v>125</v>
      </c>
      <c r="L18">
        <v>1355</v>
      </c>
      <c r="N18">
        <v>1010</v>
      </c>
      <c r="O18" t="s">
        <v>126</v>
      </c>
      <c r="P18" t="s">
        <v>126</v>
      </c>
      <c r="Q18">
        <v>100</v>
      </c>
      <c r="W18">
        <v>0</v>
      </c>
      <c r="X18">
        <v>856224882</v>
      </c>
      <c r="Y18">
        <f t="shared" si="0"/>
        <v>0.18595999999999999</v>
      </c>
      <c r="AA18">
        <v>11032.41</v>
      </c>
      <c r="AB18">
        <v>0</v>
      </c>
      <c r="AC18">
        <v>0</v>
      </c>
      <c r="AD18">
        <v>0</v>
      </c>
      <c r="AE18">
        <v>560.04</v>
      </c>
      <c r="AF18">
        <v>0</v>
      </c>
      <c r="AG18">
        <v>0</v>
      </c>
      <c r="AH18">
        <v>0</v>
      </c>
      <c r="AI18">
        <v>19.66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0.18595999999999999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ROUND(Y18*Source!I76,9)</f>
        <v>0.87999991200000005</v>
      </c>
      <c r="CY18">
        <f t="shared" si="1"/>
        <v>11032.41</v>
      </c>
      <c r="CZ18">
        <f t="shared" si="2"/>
        <v>560.04</v>
      </c>
      <c r="DA18">
        <f t="shared" si="3"/>
        <v>19.66</v>
      </c>
      <c r="DB18">
        <f t="shared" si="4"/>
        <v>104.15</v>
      </c>
      <c r="DC18">
        <f t="shared" si="5"/>
        <v>0</v>
      </c>
      <c r="DD18" t="s">
        <v>3</v>
      </c>
      <c r="DE18" t="s">
        <v>3</v>
      </c>
      <c r="DF18">
        <f>ROUND(ROUND(AE18*AI18,2)*CX18,2)</f>
        <v>9689.14</v>
      </c>
      <c r="DG18">
        <f t="shared" si="6"/>
        <v>0</v>
      </c>
      <c r="DH18">
        <f t="shared" si="7"/>
        <v>0</v>
      </c>
      <c r="DI18">
        <f t="shared" si="8"/>
        <v>0</v>
      </c>
      <c r="DJ18">
        <f t="shared" si="9"/>
        <v>9689.14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ROW(Source!A87)</f>
        <v>87</v>
      </c>
      <c r="B19">
        <v>56481265</v>
      </c>
      <c r="C19">
        <v>56491135</v>
      </c>
      <c r="D19">
        <v>48547175</v>
      </c>
      <c r="E19">
        <v>1</v>
      </c>
      <c r="F19">
        <v>1</v>
      </c>
      <c r="G19">
        <v>1079</v>
      </c>
      <c r="H19">
        <v>3</v>
      </c>
      <c r="I19" t="s">
        <v>54</v>
      </c>
      <c r="J19" t="s">
        <v>56</v>
      </c>
      <c r="K19" t="s">
        <v>55</v>
      </c>
      <c r="L19">
        <v>1348</v>
      </c>
      <c r="N19">
        <v>1009</v>
      </c>
      <c r="O19" t="s">
        <v>32</v>
      </c>
      <c r="P19" t="s">
        <v>32</v>
      </c>
      <c r="Q19">
        <v>1000</v>
      </c>
      <c r="W19">
        <v>0</v>
      </c>
      <c r="X19">
        <v>667244177</v>
      </c>
      <c r="Y19">
        <f t="shared" si="0"/>
        <v>8.9999999999999993E-3</v>
      </c>
      <c r="AA19">
        <v>18660.61</v>
      </c>
      <c r="AB19">
        <v>0</v>
      </c>
      <c r="AC19">
        <v>0</v>
      </c>
      <c r="AD19">
        <v>0</v>
      </c>
      <c r="AE19">
        <v>18660.61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3</v>
      </c>
      <c r="AT19">
        <v>8.9999999999999993E-3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ROUND(Y19*Source!I87,9)</f>
        <v>1.2840280000000001E-2</v>
      </c>
      <c r="CY19">
        <f t="shared" si="1"/>
        <v>18660.61</v>
      </c>
      <c r="CZ19">
        <f t="shared" si="2"/>
        <v>18660.61</v>
      </c>
      <c r="DA19">
        <f t="shared" si="3"/>
        <v>1</v>
      </c>
      <c r="DB19">
        <f t="shared" si="4"/>
        <v>167.95</v>
      </c>
      <c r="DC19">
        <f t="shared" si="5"/>
        <v>0</v>
      </c>
      <c r="DD19" t="s">
        <v>3</v>
      </c>
      <c r="DE19" t="s">
        <v>3</v>
      </c>
      <c r="DF19">
        <f>ROUND(ROUND(AE19,2)*CX19,2)</f>
        <v>239.61</v>
      </c>
      <c r="DG19">
        <f t="shared" si="6"/>
        <v>0</v>
      </c>
      <c r="DH19">
        <f t="shared" si="7"/>
        <v>0</v>
      </c>
      <c r="DI19">
        <f t="shared" si="8"/>
        <v>0</v>
      </c>
      <c r="DJ19">
        <f t="shared" si="9"/>
        <v>239.61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ROW(Source!A88)</f>
        <v>88</v>
      </c>
      <c r="B20">
        <v>56481267</v>
      </c>
      <c r="C20">
        <v>56491135</v>
      </c>
      <c r="D20">
        <v>48547175</v>
      </c>
      <c r="E20">
        <v>1</v>
      </c>
      <c r="F20">
        <v>1</v>
      </c>
      <c r="G20">
        <v>1079</v>
      </c>
      <c r="H20">
        <v>3</v>
      </c>
      <c r="I20" t="s">
        <v>54</v>
      </c>
      <c r="J20" t="s">
        <v>56</v>
      </c>
      <c r="K20" t="s">
        <v>55</v>
      </c>
      <c r="L20">
        <v>1348</v>
      </c>
      <c r="N20">
        <v>1009</v>
      </c>
      <c r="O20" t="s">
        <v>32</v>
      </c>
      <c r="P20" t="s">
        <v>32</v>
      </c>
      <c r="Q20">
        <v>1000</v>
      </c>
      <c r="W20">
        <v>0</v>
      </c>
      <c r="X20">
        <v>667244177</v>
      </c>
      <c r="Y20">
        <f t="shared" si="0"/>
        <v>8.9999999999999993E-3</v>
      </c>
      <c r="AA20">
        <v>66804.98</v>
      </c>
      <c r="AB20">
        <v>0</v>
      </c>
      <c r="AC20">
        <v>0</v>
      </c>
      <c r="AD20">
        <v>0</v>
      </c>
      <c r="AE20">
        <v>18660.61</v>
      </c>
      <c r="AF20">
        <v>0</v>
      </c>
      <c r="AG20">
        <v>0</v>
      </c>
      <c r="AH20">
        <v>0</v>
      </c>
      <c r="AI20">
        <v>3.58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3</v>
      </c>
      <c r="AT20">
        <v>8.9999999999999993E-3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ROUND(Y20*Source!I88,9)</f>
        <v>1.2840280000000001E-2</v>
      </c>
      <c r="CY20">
        <f t="shared" si="1"/>
        <v>66804.98</v>
      </c>
      <c r="CZ20">
        <f t="shared" si="2"/>
        <v>18660.61</v>
      </c>
      <c r="DA20">
        <f t="shared" si="3"/>
        <v>3.58</v>
      </c>
      <c r="DB20">
        <f t="shared" si="4"/>
        <v>167.95</v>
      </c>
      <c r="DC20">
        <f t="shared" si="5"/>
        <v>0</v>
      </c>
      <c r="DD20" t="s">
        <v>3</v>
      </c>
      <c r="DE20" t="s">
        <v>3</v>
      </c>
      <c r="DF20">
        <f>ROUND(ROUND(AE20*AI20,2)*CX20,2)</f>
        <v>857.79</v>
      </c>
      <c r="DG20">
        <f t="shared" si="6"/>
        <v>0</v>
      </c>
      <c r="DH20">
        <f t="shared" si="7"/>
        <v>0</v>
      </c>
      <c r="DI20">
        <f t="shared" si="8"/>
        <v>0</v>
      </c>
      <c r="DJ20">
        <f t="shared" si="9"/>
        <v>857.79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ROW(Source!A126)</f>
        <v>126</v>
      </c>
      <c r="B21">
        <v>56481265</v>
      </c>
      <c r="C21">
        <v>56482028</v>
      </c>
      <c r="D21">
        <v>54902988</v>
      </c>
      <c r="E21">
        <v>1</v>
      </c>
      <c r="F21">
        <v>1</v>
      </c>
      <c r="G21">
        <v>1079</v>
      </c>
      <c r="H21">
        <v>3</v>
      </c>
      <c r="I21" t="s">
        <v>35</v>
      </c>
      <c r="J21" t="s">
        <v>37</v>
      </c>
      <c r="K21" t="s">
        <v>36</v>
      </c>
      <c r="L21">
        <v>1348</v>
      </c>
      <c r="N21">
        <v>1009</v>
      </c>
      <c r="O21" t="s">
        <v>32</v>
      </c>
      <c r="P21" t="s">
        <v>32</v>
      </c>
      <c r="Q21">
        <v>1000</v>
      </c>
      <c r="W21">
        <v>0</v>
      </c>
      <c r="X21">
        <v>-1891961884</v>
      </c>
      <c r="Y21">
        <f t="shared" si="0"/>
        <v>8.1806000000000004E-2</v>
      </c>
      <c r="AA21">
        <v>6532.24</v>
      </c>
      <c r="AB21">
        <v>0</v>
      </c>
      <c r="AC21">
        <v>0</v>
      </c>
      <c r="AD21">
        <v>0</v>
      </c>
      <c r="AE21">
        <v>6519.2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8.1806000000000004E-2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ROUND(Y21*Source!I126,9)</f>
        <v>0.120500238</v>
      </c>
      <c r="CY21">
        <f t="shared" si="1"/>
        <v>6532.24</v>
      </c>
      <c r="CZ21">
        <f t="shared" si="2"/>
        <v>6519.2</v>
      </c>
      <c r="DA21">
        <f t="shared" si="3"/>
        <v>1</v>
      </c>
      <c r="DB21">
        <f t="shared" si="4"/>
        <v>533.30999999999995</v>
      </c>
      <c r="DC21">
        <f t="shared" si="5"/>
        <v>0</v>
      </c>
      <c r="DD21" t="s">
        <v>3</v>
      </c>
      <c r="DE21" t="s">
        <v>3</v>
      </c>
      <c r="DF21">
        <f>ROUND(ROUND(AE21,2)*CX21,2)</f>
        <v>785.57</v>
      </c>
      <c r="DG21">
        <f t="shared" si="6"/>
        <v>0</v>
      </c>
      <c r="DH21">
        <f t="shared" si="7"/>
        <v>0</v>
      </c>
      <c r="DI21">
        <f t="shared" si="8"/>
        <v>0</v>
      </c>
      <c r="DJ21">
        <f t="shared" si="9"/>
        <v>785.57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ROW(Source!A126)</f>
        <v>126</v>
      </c>
      <c r="B22">
        <v>56481265</v>
      </c>
      <c r="C22">
        <v>56482028</v>
      </c>
      <c r="D22">
        <v>54902999</v>
      </c>
      <c r="E22">
        <v>1</v>
      </c>
      <c r="F22">
        <v>1</v>
      </c>
      <c r="G22">
        <v>1079</v>
      </c>
      <c r="H22">
        <v>3</v>
      </c>
      <c r="I22" t="s">
        <v>30</v>
      </c>
      <c r="J22" t="s">
        <v>33</v>
      </c>
      <c r="K22" t="s">
        <v>31</v>
      </c>
      <c r="L22">
        <v>1348</v>
      </c>
      <c r="N22">
        <v>1009</v>
      </c>
      <c r="O22" t="s">
        <v>32</v>
      </c>
      <c r="P22" t="s">
        <v>32</v>
      </c>
      <c r="Q22">
        <v>1000</v>
      </c>
      <c r="W22">
        <v>0</v>
      </c>
      <c r="X22">
        <v>981881691</v>
      </c>
      <c r="Y22">
        <f t="shared" si="0"/>
        <v>0.91819399999999995</v>
      </c>
      <c r="AA22">
        <v>9864</v>
      </c>
      <c r="AB22">
        <v>0</v>
      </c>
      <c r="AC22">
        <v>0</v>
      </c>
      <c r="AD22">
        <v>0</v>
      </c>
      <c r="AE22">
        <v>9844.31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3</v>
      </c>
      <c r="AT22">
        <v>0.91819399999999995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ROUND(Y22*Source!I126,9)</f>
        <v>1.3524997620000001</v>
      </c>
      <c r="CY22">
        <f t="shared" si="1"/>
        <v>9864</v>
      </c>
      <c r="CZ22">
        <f t="shared" si="2"/>
        <v>9844.31</v>
      </c>
      <c r="DA22">
        <f t="shared" si="3"/>
        <v>1</v>
      </c>
      <c r="DB22">
        <f t="shared" si="4"/>
        <v>9038.99</v>
      </c>
      <c r="DC22">
        <f t="shared" si="5"/>
        <v>0</v>
      </c>
      <c r="DD22" t="s">
        <v>3</v>
      </c>
      <c r="DE22" t="s">
        <v>3</v>
      </c>
      <c r="DF22">
        <f>ROUND(ROUND(AE22,2)*CX22,2)</f>
        <v>13314.43</v>
      </c>
      <c r="DG22">
        <f t="shared" si="6"/>
        <v>0</v>
      </c>
      <c r="DH22">
        <f t="shared" si="7"/>
        <v>0</v>
      </c>
      <c r="DI22">
        <f t="shared" si="8"/>
        <v>0</v>
      </c>
      <c r="DJ22">
        <f t="shared" si="9"/>
        <v>13314.43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ROW(Source!A126)</f>
        <v>126</v>
      </c>
      <c r="B23">
        <v>56481265</v>
      </c>
      <c r="C23">
        <v>56482028</v>
      </c>
      <c r="D23">
        <v>54912920</v>
      </c>
      <c r="E23">
        <v>1</v>
      </c>
      <c r="F23">
        <v>1</v>
      </c>
      <c r="G23">
        <v>1079</v>
      </c>
      <c r="H23">
        <v>3</v>
      </c>
      <c r="I23" t="s">
        <v>39</v>
      </c>
      <c r="J23" t="s">
        <v>42</v>
      </c>
      <c r="K23" t="s">
        <v>40</v>
      </c>
      <c r="L23">
        <v>1354</v>
      </c>
      <c r="N23">
        <v>1010</v>
      </c>
      <c r="O23" t="s">
        <v>41</v>
      </c>
      <c r="P23" t="s">
        <v>41</v>
      </c>
      <c r="Q23">
        <v>1</v>
      </c>
      <c r="W23">
        <v>0</v>
      </c>
      <c r="X23">
        <v>2014927073</v>
      </c>
      <c r="Y23">
        <f t="shared" si="0"/>
        <v>61.099795999999998</v>
      </c>
      <c r="AA23">
        <v>29.86</v>
      </c>
      <c r="AB23">
        <v>0</v>
      </c>
      <c r="AC23">
        <v>0</v>
      </c>
      <c r="AD23">
        <v>0</v>
      </c>
      <c r="AE23">
        <v>29.8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 t="s">
        <v>3</v>
      </c>
      <c r="AT23">
        <v>61.099795999999998</v>
      </c>
      <c r="AU23" t="s">
        <v>3</v>
      </c>
      <c r="AV23">
        <v>0</v>
      </c>
      <c r="AW23">
        <v>1</v>
      </c>
      <c r="AX23">
        <v>-1</v>
      </c>
      <c r="AY23">
        <v>0</v>
      </c>
      <c r="AZ23">
        <v>0</v>
      </c>
      <c r="BA23" t="s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ROUND(Y23*Source!I126,9)</f>
        <v>89.999999508000002</v>
      </c>
      <c r="CY23">
        <f t="shared" si="1"/>
        <v>29.86</v>
      </c>
      <c r="CZ23">
        <f t="shared" si="2"/>
        <v>29.8</v>
      </c>
      <c r="DA23">
        <f t="shared" si="3"/>
        <v>1</v>
      </c>
      <c r="DB23">
        <f t="shared" si="4"/>
        <v>1820.77</v>
      </c>
      <c r="DC23">
        <f t="shared" si="5"/>
        <v>0</v>
      </c>
      <c r="DD23" t="s">
        <v>3</v>
      </c>
      <c r="DE23" t="s">
        <v>3</v>
      </c>
      <c r="DF23">
        <f>ROUND(ROUND(AE23,2)*CX23,2)</f>
        <v>2682</v>
      </c>
      <c r="DG23">
        <f t="shared" si="6"/>
        <v>0</v>
      </c>
      <c r="DH23">
        <f t="shared" si="7"/>
        <v>0</v>
      </c>
      <c r="DI23">
        <f t="shared" si="8"/>
        <v>0</v>
      </c>
      <c r="DJ23">
        <f t="shared" si="9"/>
        <v>2682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ROW(Source!A127)</f>
        <v>127</v>
      </c>
      <c r="B24">
        <v>56481267</v>
      </c>
      <c r="C24">
        <v>56482028</v>
      </c>
      <c r="D24">
        <v>54902988</v>
      </c>
      <c r="E24">
        <v>1</v>
      </c>
      <c r="F24">
        <v>1</v>
      </c>
      <c r="G24">
        <v>1079</v>
      </c>
      <c r="H24">
        <v>3</v>
      </c>
      <c r="I24" t="s">
        <v>35</v>
      </c>
      <c r="J24" t="s">
        <v>37</v>
      </c>
      <c r="K24" t="s">
        <v>36</v>
      </c>
      <c r="L24">
        <v>1348</v>
      </c>
      <c r="N24">
        <v>1009</v>
      </c>
      <c r="O24" t="s">
        <v>32</v>
      </c>
      <c r="P24" t="s">
        <v>32</v>
      </c>
      <c r="Q24">
        <v>1000</v>
      </c>
      <c r="W24">
        <v>0</v>
      </c>
      <c r="X24">
        <v>-1891961884</v>
      </c>
      <c r="Y24">
        <f t="shared" si="0"/>
        <v>8.1806000000000004E-2</v>
      </c>
      <c r="AA24">
        <v>66106.25</v>
      </c>
      <c r="AB24">
        <v>0</v>
      </c>
      <c r="AC24">
        <v>0</v>
      </c>
      <c r="AD24">
        <v>0</v>
      </c>
      <c r="AE24">
        <v>6519.2</v>
      </c>
      <c r="AF24">
        <v>0</v>
      </c>
      <c r="AG24">
        <v>0</v>
      </c>
      <c r="AH24">
        <v>0</v>
      </c>
      <c r="AI24">
        <v>10.119999999999999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3</v>
      </c>
      <c r="AT24">
        <v>8.1806000000000004E-2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ROUND(Y24*Source!I127,9)</f>
        <v>0.120500238</v>
      </c>
      <c r="CY24">
        <f t="shared" si="1"/>
        <v>66106.25</v>
      </c>
      <c r="CZ24">
        <f t="shared" si="2"/>
        <v>6519.2</v>
      </c>
      <c r="DA24">
        <f t="shared" si="3"/>
        <v>10.119999999999999</v>
      </c>
      <c r="DB24">
        <f t="shared" si="4"/>
        <v>533.30999999999995</v>
      </c>
      <c r="DC24">
        <f t="shared" si="5"/>
        <v>0</v>
      </c>
      <c r="DD24" t="s">
        <v>3</v>
      </c>
      <c r="DE24" t="s">
        <v>3</v>
      </c>
      <c r="DF24">
        <f>ROUND(ROUND(AE24*AI24,2)*CX24,2)</f>
        <v>7949.92</v>
      </c>
      <c r="DG24">
        <f t="shared" si="6"/>
        <v>0</v>
      </c>
      <c r="DH24">
        <f t="shared" si="7"/>
        <v>0</v>
      </c>
      <c r="DI24">
        <f t="shared" si="8"/>
        <v>0</v>
      </c>
      <c r="DJ24">
        <f t="shared" si="9"/>
        <v>7949.92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ROW(Source!A127)</f>
        <v>127</v>
      </c>
      <c r="B25">
        <v>56481267</v>
      </c>
      <c r="C25">
        <v>56482028</v>
      </c>
      <c r="D25">
        <v>54902999</v>
      </c>
      <c r="E25">
        <v>1</v>
      </c>
      <c r="F25">
        <v>1</v>
      </c>
      <c r="G25">
        <v>1079</v>
      </c>
      <c r="H25">
        <v>3</v>
      </c>
      <c r="I25" t="s">
        <v>30</v>
      </c>
      <c r="J25" t="s">
        <v>33</v>
      </c>
      <c r="K25" t="s">
        <v>31</v>
      </c>
      <c r="L25">
        <v>1348</v>
      </c>
      <c r="N25">
        <v>1009</v>
      </c>
      <c r="O25" t="s">
        <v>32</v>
      </c>
      <c r="P25" t="s">
        <v>32</v>
      </c>
      <c r="Q25">
        <v>1000</v>
      </c>
      <c r="W25">
        <v>0</v>
      </c>
      <c r="X25">
        <v>981881691</v>
      </c>
      <c r="Y25">
        <f t="shared" si="0"/>
        <v>0.91819399999999995</v>
      </c>
      <c r="AA25">
        <v>74374.55</v>
      </c>
      <c r="AB25">
        <v>0</v>
      </c>
      <c r="AC25">
        <v>0</v>
      </c>
      <c r="AD25">
        <v>0</v>
      </c>
      <c r="AE25">
        <v>9844.31</v>
      </c>
      <c r="AF25">
        <v>0</v>
      </c>
      <c r="AG25">
        <v>0</v>
      </c>
      <c r="AH25">
        <v>0</v>
      </c>
      <c r="AI25">
        <v>7.54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3</v>
      </c>
      <c r="AT25">
        <v>0.91819399999999995</v>
      </c>
      <c r="AU25" t="s">
        <v>3</v>
      </c>
      <c r="AV25">
        <v>0</v>
      </c>
      <c r="AW25">
        <v>1</v>
      </c>
      <c r="AX25">
        <v>-1</v>
      </c>
      <c r="AY25">
        <v>0</v>
      </c>
      <c r="AZ25">
        <v>0</v>
      </c>
      <c r="BA25" t="s">
        <v>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ROUND(Y25*Source!I127,9)</f>
        <v>1.3524997620000001</v>
      </c>
      <c r="CY25">
        <f t="shared" si="1"/>
        <v>74374.55</v>
      </c>
      <c r="CZ25">
        <f t="shared" si="2"/>
        <v>9844.31</v>
      </c>
      <c r="DA25">
        <f t="shared" si="3"/>
        <v>7.54</v>
      </c>
      <c r="DB25">
        <f t="shared" si="4"/>
        <v>9038.99</v>
      </c>
      <c r="DC25">
        <f t="shared" si="5"/>
        <v>0</v>
      </c>
      <c r="DD25" t="s">
        <v>3</v>
      </c>
      <c r="DE25" t="s">
        <v>3</v>
      </c>
      <c r="DF25">
        <f>ROUND(ROUND(AE25*AI25,2)*CX25,2)</f>
        <v>100390.78</v>
      </c>
      <c r="DG25">
        <f t="shared" si="6"/>
        <v>0</v>
      </c>
      <c r="DH25">
        <f t="shared" si="7"/>
        <v>0</v>
      </c>
      <c r="DI25">
        <f t="shared" si="8"/>
        <v>0</v>
      </c>
      <c r="DJ25">
        <f t="shared" si="9"/>
        <v>100390.78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ROW(Source!A127)</f>
        <v>127</v>
      </c>
      <c r="B26">
        <v>56481267</v>
      </c>
      <c r="C26">
        <v>56482028</v>
      </c>
      <c r="D26">
        <v>54912920</v>
      </c>
      <c r="E26">
        <v>1</v>
      </c>
      <c r="F26">
        <v>1</v>
      </c>
      <c r="G26">
        <v>1079</v>
      </c>
      <c r="H26">
        <v>3</v>
      </c>
      <c r="I26" t="s">
        <v>39</v>
      </c>
      <c r="J26" t="s">
        <v>42</v>
      </c>
      <c r="K26" t="s">
        <v>40</v>
      </c>
      <c r="L26">
        <v>1354</v>
      </c>
      <c r="N26">
        <v>1010</v>
      </c>
      <c r="O26" t="s">
        <v>41</v>
      </c>
      <c r="P26" t="s">
        <v>41</v>
      </c>
      <c r="Q26">
        <v>1</v>
      </c>
      <c r="W26">
        <v>0</v>
      </c>
      <c r="X26">
        <v>2014927073</v>
      </c>
      <c r="Y26">
        <f t="shared" si="0"/>
        <v>61.099795999999998</v>
      </c>
      <c r="AA26">
        <v>357.42</v>
      </c>
      <c r="AB26">
        <v>0</v>
      </c>
      <c r="AC26">
        <v>0</v>
      </c>
      <c r="AD26">
        <v>0</v>
      </c>
      <c r="AE26">
        <v>29.8</v>
      </c>
      <c r="AF26">
        <v>0</v>
      </c>
      <c r="AG26">
        <v>0</v>
      </c>
      <c r="AH26">
        <v>0</v>
      </c>
      <c r="AI26">
        <v>11.97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 t="s">
        <v>3</v>
      </c>
      <c r="AT26">
        <v>61.099795999999998</v>
      </c>
      <c r="AU26" t="s">
        <v>3</v>
      </c>
      <c r="AV26">
        <v>0</v>
      </c>
      <c r="AW26">
        <v>1</v>
      </c>
      <c r="AX26">
        <v>-1</v>
      </c>
      <c r="AY26">
        <v>0</v>
      </c>
      <c r="AZ26">
        <v>0</v>
      </c>
      <c r="BA26" t="s">
        <v>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ROUND(Y26*Source!I127,9)</f>
        <v>89.999999508000002</v>
      </c>
      <c r="CY26">
        <f t="shared" si="1"/>
        <v>357.42</v>
      </c>
      <c r="CZ26">
        <f t="shared" si="2"/>
        <v>29.8</v>
      </c>
      <c r="DA26">
        <f t="shared" si="3"/>
        <v>11.97</v>
      </c>
      <c r="DB26">
        <f t="shared" si="4"/>
        <v>1820.77</v>
      </c>
      <c r="DC26">
        <f t="shared" si="5"/>
        <v>0</v>
      </c>
      <c r="DD26" t="s">
        <v>3</v>
      </c>
      <c r="DE26" t="s">
        <v>3</v>
      </c>
      <c r="DF26">
        <f>ROUND(ROUND(AE26*AI26,2)*CX26,2)</f>
        <v>32103.9</v>
      </c>
      <c r="DG26">
        <f t="shared" si="6"/>
        <v>0</v>
      </c>
      <c r="DH26">
        <f t="shared" si="7"/>
        <v>0</v>
      </c>
      <c r="DI26">
        <f t="shared" si="8"/>
        <v>0</v>
      </c>
      <c r="DJ26">
        <f t="shared" si="9"/>
        <v>32103.9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ROW(Source!A134)</f>
        <v>134</v>
      </c>
      <c r="B27">
        <v>56481265</v>
      </c>
      <c r="C27">
        <v>56491138</v>
      </c>
      <c r="D27">
        <v>48547175</v>
      </c>
      <c r="E27">
        <v>1</v>
      </c>
      <c r="F27">
        <v>1</v>
      </c>
      <c r="G27">
        <v>1079</v>
      </c>
      <c r="H27">
        <v>3</v>
      </c>
      <c r="I27" t="s">
        <v>54</v>
      </c>
      <c r="J27" t="s">
        <v>56</v>
      </c>
      <c r="K27" t="s">
        <v>55</v>
      </c>
      <c r="L27">
        <v>1348</v>
      </c>
      <c r="N27">
        <v>1009</v>
      </c>
      <c r="O27" t="s">
        <v>32</v>
      </c>
      <c r="P27" t="s">
        <v>32</v>
      </c>
      <c r="Q27">
        <v>1000</v>
      </c>
      <c r="W27">
        <v>0</v>
      </c>
      <c r="X27">
        <v>667244177</v>
      </c>
      <c r="Y27">
        <f t="shared" si="0"/>
        <v>8.9999999999999993E-3</v>
      </c>
      <c r="AA27">
        <v>18660.61</v>
      </c>
      <c r="AB27">
        <v>0</v>
      </c>
      <c r="AC27">
        <v>0</v>
      </c>
      <c r="AD27">
        <v>0</v>
      </c>
      <c r="AE27">
        <v>18660.61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3</v>
      </c>
      <c r="AT27">
        <v>8.9999999999999993E-3</v>
      </c>
      <c r="AU27" t="s">
        <v>3</v>
      </c>
      <c r="AV27">
        <v>0</v>
      </c>
      <c r="AW27">
        <v>1</v>
      </c>
      <c r="AX27">
        <v>-1</v>
      </c>
      <c r="AY27">
        <v>0</v>
      </c>
      <c r="AZ27">
        <v>0</v>
      </c>
      <c r="BA27" t="s">
        <v>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ROUND(Y27*Source!I134,9)</f>
        <v>3.9239549999999998E-3</v>
      </c>
      <c r="CY27">
        <f t="shared" si="1"/>
        <v>18660.61</v>
      </c>
      <c r="CZ27">
        <f t="shared" si="2"/>
        <v>18660.61</v>
      </c>
      <c r="DA27">
        <f t="shared" si="3"/>
        <v>1</v>
      </c>
      <c r="DB27">
        <f t="shared" si="4"/>
        <v>167.95</v>
      </c>
      <c r="DC27">
        <f t="shared" si="5"/>
        <v>0</v>
      </c>
      <c r="DD27" t="s">
        <v>3</v>
      </c>
      <c r="DE27" t="s">
        <v>3</v>
      </c>
      <c r="DF27">
        <f>ROUND(ROUND(AE27,2)*CX27,2)</f>
        <v>73.22</v>
      </c>
      <c r="DG27">
        <f t="shared" si="6"/>
        <v>0</v>
      </c>
      <c r="DH27">
        <f t="shared" si="7"/>
        <v>0</v>
      </c>
      <c r="DI27">
        <f t="shared" si="8"/>
        <v>0</v>
      </c>
      <c r="DJ27">
        <f t="shared" si="9"/>
        <v>73.22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ROW(Source!A135)</f>
        <v>135</v>
      </c>
      <c r="B28">
        <v>56481267</v>
      </c>
      <c r="C28">
        <v>56491138</v>
      </c>
      <c r="D28">
        <v>48547175</v>
      </c>
      <c r="E28">
        <v>1</v>
      </c>
      <c r="F28">
        <v>1</v>
      </c>
      <c r="G28">
        <v>1079</v>
      </c>
      <c r="H28">
        <v>3</v>
      </c>
      <c r="I28" t="s">
        <v>54</v>
      </c>
      <c r="J28" t="s">
        <v>56</v>
      </c>
      <c r="K28" t="s">
        <v>55</v>
      </c>
      <c r="L28">
        <v>1348</v>
      </c>
      <c r="N28">
        <v>1009</v>
      </c>
      <c r="O28" t="s">
        <v>32</v>
      </c>
      <c r="P28" t="s">
        <v>32</v>
      </c>
      <c r="Q28">
        <v>1000</v>
      </c>
      <c r="W28">
        <v>0</v>
      </c>
      <c r="X28">
        <v>667244177</v>
      </c>
      <c r="Y28">
        <f t="shared" si="0"/>
        <v>8.9999999999999993E-3</v>
      </c>
      <c r="AA28">
        <v>66804.98</v>
      </c>
      <c r="AB28">
        <v>0</v>
      </c>
      <c r="AC28">
        <v>0</v>
      </c>
      <c r="AD28">
        <v>0</v>
      </c>
      <c r="AE28">
        <v>18660.61</v>
      </c>
      <c r="AF28">
        <v>0</v>
      </c>
      <c r="AG28">
        <v>0</v>
      </c>
      <c r="AH28">
        <v>0</v>
      </c>
      <c r="AI28">
        <v>3.58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3</v>
      </c>
      <c r="AT28">
        <v>8.9999999999999993E-3</v>
      </c>
      <c r="AU28" t="s">
        <v>3</v>
      </c>
      <c r="AV28">
        <v>0</v>
      </c>
      <c r="AW28">
        <v>1</v>
      </c>
      <c r="AX28">
        <v>-1</v>
      </c>
      <c r="AY28">
        <v>0</v>
      </c>
      <c r="AZ28">
        <v>0</v>
      </c>
      <c r="BA28" t="s">
        <v>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ROUND(Y28*Source!I135,9)</f>
        <v>3.9239549999999998E-3</v>
      </c>
      <c r="CY28">
        <f t="shared" si="1"/>
        <v>66804.98</v>
      </c>
      <c r="CZ28">
        <f t="shared" si="2"/>
        <v>18660.61</v>
      </c>
      <c r="DA28">
        <f t="shared" si="3"/>
        <v>3.58</v>
      </c>
      <c r="DB28">
        <f t="shared" si="4"/>
        <v>167.95</v>
      </c>
      <c r="DC28">
        <f t="shared" si="5"/>
        <v>0</v>
      </c>
      <c r="DD28" t="s">
        <v>3</v>
      </c>
      <c r="DE28" t="s">
        <v>3</v>
      </c>
      <c r="DF28">
        <f>ROUND(ROUND(AE28*AI28,2)*CX28,2)</f>
        <v>262.14</v>
      </c>
      <c r="DG28">
        <f t="shared" si="6"/>
        <v>0</v>
      </c>
      <c r="DH28">
        <f t="shared" si="7"/>
        <v>0</v>
      </c>
      <c r="DI28">
        <f t="shared" si="8"/>
        <v>0</v>
      </c>
      <c r="DJ28">
        <f t="shared" si="9"/>
        <v>262.14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ROW(Source!A173)</f>
        <v>173</v>
      </c>
      <c r="B29">
        <v>56481265</v>
      </c>
      <c r="C29">
        <v>56482043</v>
      </c>
      <c r="D29">
        <v>54902988</v>
      </c>
      <c r="E29">
        <v>1</v>
      </c>
      <c r="F29">
        <v>1</v>
      </c>
      <c r="G29">
        <v>1079</v>
      </c>
      <c r="H29">
        <v>3</v>
      </c>
      <c r="I29" t="s">
        <v>35</v>
      </c>
      <c r="J29" t="s">
        <v>37</v>
      </c>
      <c r="K29" t="s">
        <v>36</v>
      </c>
      <c r="L29">
        <v>1348</v>
      </c>
      <c r="N29">
        <v>1009</v>
      </c>
      <c r="O29" t="s">
        <v>32</v>
      </c>
      <c r="P29" t="s">
        <v>32</v>
      </c>
      <c r="Q29">
        <v>1000</v>
      </c>
      <c r="W29">
        <v>0</v>
      </c>
      <c r="X29">
        <v>-1891961884</v>
      </c>
      <c r="Y29">
        <f t="shared" si="0"/>
        <v>5.355E-2</v>
      </c>
      <c r="AA29">
        <v>6532.24</v>
      </c>
      <c r="AB29">
        <v>0</v>
      </c>
      <c r="AC29">
        <v>0</v>
      </c>
      <c r="AD29">
        <v>0</v>
      </c>
      <c r="AE29">
        <v>6519.2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 t="s">
        <v>3</v>
      </c>
      <c r="AT29">
        <v>5.355E-2</v>
      </c>
      <c r="AU29" t="s">
        <v>3</v>
      </c>
      <c r="AV29">
        <v>0</v>
      </c>
      <c r="AW29">
        <v>1</v>
      </c>
      <c r="AX29">
        <v>-1</v>
      </c>
      <c r="AY29">
        <v>0</v>
      </c>
      <c r="AZ29">
        <v>0</v>
      </c>
      <c r="BA29" t="s">
        <v>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ROUND(Y29*Source!I173,9)</f>
        <v>3.6199799999999997E-2</v>
      </c>
      <c r="CY29">
        <f t="shared" si="1"/>
        <v>6532.24</v>
      </c>
      <c r="CZ29">
        <f t="shared" si="2"/>
        <v>6519.2</v>
      </c>
      <c r="DA29">
        <f t="shared" si="3"/>
        <v>1</v>
      </c>
      <c r="DB29">
        <f t="shared" si="4"/>
        <v>349.1</v>
      </c>
      <c r="DC29">
        <f t="shared" si="5"/>
        <v>0</v>
      </c>
      <c r="DD29" t="s">
        <v>3</v>
      </c>
      <c r="DE29" t="s">
        <v>3</v>
      </c>
      <c r="DF29">
        <f>ROUND(ROUND(AE29,2)*CX29,2)</f>
        <v>235.99</v>
      </c>
      <c r="DG29">
        <f t="shared" si="6"/>
        <v>0</v>
      </c>
      <c r="DH29">
        <f t="shared" si="7"/>
        <v>0</v>
      </c>
      <c r="DI29">
        <f t="shared" si="8"/>
        <v>0</v>
      </c>
      <c r="DJ29">
        <f t="shared" si="9"/>
        <v>235.99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ROW(Source!A173)</f>
        <v>173</v>
      </c>
      <c r="B30">
        <v>56481265</v>
      </c>
      <c r="C30">
        <v>56482043</v>
      </c>
      <c r="D30">
        <v>54902999</v>
      </c>
      <c r="E30">
        <v>1</v>
      </c>
      <c r="F30">
        <v>1</v>
      </c>
      <c r="G30">
        <v>1079</v>
      </c>
      <c r="H30">
        <v>3</v>
      </c>
      <c r="I30" t="s">
        <v>30</v>
      </c>
      <c r="J30" t="s">
        <v>33</v>
      </c>
      <c r="K30" t="s">
        <v>31</v>
      </c>
      <c r="L30">
        <v>1348</v>
      </c>
      <c r="N30">
        <v>1009</v>
      </c>
      <c r="O30" t="s">
        <v>32</v>
      </c>
      <c r="P30" t="s">
        <v>32</v>
      </c>
      <c r="Q30">
        <v>1000</v>
      </c>
      <c r="W30">
        <v>0</v>
      </c>
      <c r="X30">
        <v>981881691</v>
      </c>
      <c r="Y30">
        <f t="shared" si="0"/>
        <v>0.797041</v>
      </c>
      <c r="AA30">
        <v>9864</v>
      </c>
      <c r="AB30">
        <v>0</v>
      </c>
      <c r="AC30">
        <v>0</v>
      </c>
      <c r="AD30">
        <v>0</v>
      </c>
      <c r="AE30">
        <v>9844.31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3</v>
      </c>
      <c r="AT30">
        <v>0.797041</v>
      </c>
      <c r="AU30" t="s">
        <v>3</v>
      </c>
      <c r="AV30">
        <v>0</v>
      </c>
      <c r="AW30">
        <v>1</v>
      </c>
      <c r="AX30">
        <v>-1</v>
      </c>
      <c r="AY30">
        <v>0</v>
      </c>
      <c r="AZ30">
        <v>0</v>
      </c>
      <c r="BA30" t="s">
        <v>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ROUND(Y30*Source!I173,9)</f>
        <v>0.53879971599999998</v>
      </c>
      <c r="CY30">
        <f t="shared" si="1"/>
        <v>9864</v>
      </c>
      <c r="CZ30">
        <f t="shared" si="2"/>
        <v>9844.31</v>
      </c>
      <c r="DA30">
        <f t="shared" si="3"/>
        <v>1</v>
      </c>
      <c r="DB30">
        <f t="shared" si="4"/>
        <v>7846.32</v>
      </c>
      <c r="DC30">
        <f t="shared" si="5"/>
        <v>0</v>
      </c>
      <c r="DD30" t="s">
        <v>3</v>
      </c>
      <c r="DE30" t="s">
        <v>3</v>
      </c>
      <c r="DF30">
        <f>ROUND(ROUND(AE30,2)*CX30,2)</f>
        <v>5304.11</v>
      </c>
      <c r="DG30">
        <f t="shared" si="6"/>
        <v>0</v>
      </c>
      <c r="DH30">
        <f t="shared" si="7"/>
        <v>0</v>
      </c>
      <c r="DI30">
        <f t="shared" si="8"/>
        <v>0</v>
      </c>
      <c r="DJ30">
        <f t="shared" si="9"/>
        <v>5304.11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ROW(Source!A173)</f>
        <v>173</v>
      </c>
      <c r="B31">
        <v>56481265</v>
      </c>
      <c r="C31">
        <v>56482043</v>
      </c>
      <c r="D31">
        <v>54903863</v>
      </c>
      <c r="E31">
        <v>1</v>
      </c>
      <c r="F31">
        <v>1</v>
      </c>
      <c r="G31">
        <v>1079</v>
      </c>
      <c r="H31">
        <v>3</v>
      </c>
      <c r="I31" t="s">
        <v>141</v>
      </c>
      <c r="J31" t="s">
        <v>143</v>
      </c>
      <c r="K31" t="s">
        <v>142</v>
      </c>
      <c r="L31">
        <v>1348</v>
      </c>
      <c r="N31">
        <v>1009</v>
      </c>
      <c r="O31" t="s">
        <v>32</v>
      </c>
      <c r="P31" t="s">
        <v>32</v>
      </c>
      <c r="Q31">
        <v>1000</v>
      </c>
      <c r="W31">
        <v>0</v>
      </c>
      <c r="X31">
        <v>-1435323001</v>
      </c>
      <c r="Y31">
        <f t="shared" si="0"/>
        <v>0.14940800000000001</v>
      </c>
      <c r="AA31">
        <v>10011.370000000001</v>
      </c>
      <c r="AB31">
        <v>0</v>
      </c>
      <c r="AC31">
        <v>0</v>
      </c>
      <c r="AD31">
        <v>0</v>
      </c>
      <c r="AE31">
        <v>9991.39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 t="s">
        <v>3</v>
      </c>
      <c r="AT31">
        <v>0.14940800000000001</v>
      </c>
      <c r="AU31" t="s">
        <v>3</v>
      </c>
      <c r="AV31">
        <v>0</v>
      </c>
      <c r="AW31">
        <v>1</v>
      </c>
      <c r="AX31">
        <v>-1</v>
      </c>
      <c r="AY31">
        <v>0</v>
      </c>
      <c r="AZ31">
        <v>0</v>
      </c>
      <c r="BA31" t="s">
        <v>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ROUND(Y31*Source!I173,9)</f>
        <v>0.100999808</v>
      </c>
      <c r="CY31">
        <f t="shared" si="1"/>
        <v>10011.370000000001</v>
      </c>
      <c r="CZ31">
        <f t="shared" si="2"/>
        <v>9991.39</v>
      </c>
      <c r="DA31">
        <f t="shared" si="3"/>
        <v>1</v>
      </c>
      <c r="DB31">
        <f t="shared" si="4"/>
        <v>1492.79</v>
      </c>
      <c r="DC31">
        <f t="shared" si="5"/>
        <v>0</v>
      </c>
      <c r="DD31" t="s">
        <v>3</v>
      </c>
      <c r="DE31" t="s">
        <v>3</v>
      </c>
      <c r="DF31">
        <f>ROUND(ROUND(AE31,2)*CX31,2)</f>
        <v>1009.13</v>
      </c>
      <c r="DG31">
        <f t="shared" si="6"/>
        <v>0</v>
      </c>
      <c r="DH31">
        <f t="shared" si="7"/>
        <v>0</v>
      </c>
      <c r="DI31">
        <f t="shared" si="8"/>
        <v>0</v>
      </c>
      <c r="DJ31">
        <f t="shared" si="9"/>
        <v>1009.13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ROW(Source!A173)</f>
        <v>173</v>
      </c>
      <c r="B32">
        <v>56481265</v>
      </c>
      <c r="C32">
        <v>56482043</v>
      </c>
      <c r="D32">
        <v>54912920</v>
      </c>
      <c r="E32">
        <v>1</v>
      </c>
      <c r="F32">
        <v>1</v>
      </c>
      <c r="G32">
        <v>1079</v>
      </c>
      <c r="H32">
        <v>3</v>
      </c>
      <c r="I32" t="s">
        <v>39</v>
      </c>
      <c r="J32" t="s">
        <v>42</v>
      </c>
      <c r="K32" t="s">
        <v>40</v>
      </c>
      <c r="L32">
        <v>1354</v>
      </c>
      <c r="N32">
        <v>1010</v>
      </c>
      <c r="O32" t="s">
        <v>41</v>
      </c>
      <c r="P32" t="s">
        <v>41</v>
      </c>
      <c r="Q32">
        <v>1</v>
      </c>
      <c r="W32">
        <v>0</v>
      </c>
      <c r="X32">
        <v>2014927073</v>
      </c>
      <c r="Y32">
        <f t="shared" si="0"/>
        <v>53.254438</v>
      </c>
      <c r="AA32">
        <v>29.86</v>
      </c>
      <c r="AB32">
        <v>0</v>
      </c>
      <c r="AC32">
        <v>0</v>
      </c>
      <c r="AD32">
        <v>0</v>
      </c>
      <c r="AE32">
        <v>29.8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53.254438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ROUND(Y32*Source!I173,9)</f>
        <v>36.000000088</v>
      </c>
      <c r="CY32">
        <f t="shared" si="1"/>
        <v>29.86</v>
      </c>
      <c r="CZ32">
        <f t="shared" si="2"/>
        <v>29.8</v>
      </c>
      <c r="DA32">
        <f t="shared" si="3"/>
        <v>1</v>
      </c>
      <c r="DB32">
        <f t="shared" si="4"/>
        <v>1586.98</v>
      </c>
      <c r="DC32">
        <f t="shared" si="5"/>
        <v>0</v>
      </c>
      <c r="DD32" t="s">
        <v>3</v>
      </c>
      <c r="DE32" t="s">
        <v>3</v>
      </c>
      <c r="DF32">
        <f>ROUND(ROUND(AE32,2)*CX32,2)</f>
        <v>1072.8</v>
      </c>
      <c r="DG32">
        <f t="shared" si="6"/>
        <v>0</v>
      </c>
      <c r="DH32">
        <f t="shared" si="7"/>
        <v>0</v>
      </c>
      <c r="DI32">
        <f t="shared" si="8"/>
        <v>0</v>
      </c>
      <c r="DJ32">
        <f t="shared" si="9"/>
        <v>1072.8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ROW(Source!A174)</f>
        <v>174</v>
      </c>
      <c r="B33">
        <v>56481267</v>
      </c>
      <c r="C33">
        <v>56482043</v>
      </c>
      <c r="D33">
        <v>54902988</v>
      </c>
      <c r="E33">
        <v>1</v>
      </c>
      <c r="F33">
        <v>1</v>
      </c>
      <c r="G33">
        <v>1079</v>
      </c>
      <c r="H33">
        <v>3</v>
      </c>
      <c r="I33" t="s">
        <v>35</v>
      </c>
      <c r="J33" t="s">
        <v>37</v>
      </c>
      <c r="K33" t="s">
        <v>36</v>
      </c>
      <c r="L33">
        <v>1348</v>
      </c>
      <c r="N33">
        <v>1009</v>
      </c>
      <c r="O33" t="s">
        <v>32</v>
      </c>
      <c r="P33" t="s">
        <v>32</v>
      </c>
      <c r="Q33">
        <v>1000</v>
      </c>
      <c r="W33">
        <v>0</v>
      </c>
      <c r="X33">
        <v>-1891961884</v>
      </c>
      <c r="Y33">
        <f t="shared" si="0"/>
        <v>5.355E-2</v>
      </c>
      <c r="AA33">
        <v>66106.25</v>
      </c>
      <c r="AB33">
        <v>0</v>
      </c>
      <c r="AC33">
        <v>0</v>
      </c>
      <c r="AD33">
        <v>0</v>
      </c>
      <c r="AE33">
        <v>6519.2</v>
      </c>
      <c r="AF33">
        <v>0</v>
      </c>
      <c r="AG33">
        <v>0</v>
      </c>
      <c r="AH33">
        <v>0</v>
      </c>
      <c r="AI33">
        <v>10.119999999999999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5.355E-2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ROUND(Y33*Source!I174,9)</f>
        <v>3.6199799999999997E-2</v>
      </c>
      <c r="CY33">
        <f t="shared" si="1"/>
        <v>66106.25</v>
      </c>
      <c r="CZ33">
        <f t="shared" si="2"/>
        <v>6519.2</v>
      </c>
      <c r="DA33">
        <f t="shared" si="3"/>
        <v>10.119999999999999</v>
      </c>
      <c r="DB33">
        <f t="shared" si="4"/>
        <v>349.1</v>
      </c>
      <c r="DC33">
        <f t="shared" si="5"/>
        <v>0</v>
      </c>
      <c r="DD33" t="s">
        <v>3</v>
      </c>
      <c r="DE33" t="s">
        <v>3</v>
      </c>
      <c r="DF33">
        <f>ROUND(ROUND(AE33*AI33,2)*CX33,2)</f>
        <v>2388.2600000000002</v>
      </c>
      <c r="DG33">
        <f t="shared" ref="DG33:DG52" si="10">ROUND(ROUND(AF33,2)*CX33,2)</f>
        <v>0</v>
      </c>
      <c r="DH33">
        <f t="shared" ref="DH33:DH52" si="11">ROUND(ROUND(AG33,2)*CX33,2)</f>
        <v>0</v>
      </c>
      <c r="DI33">
        <f t="shared" si="8"/>
        <v>0</v>
      </c>
      <c r="DJ33">
        <f t="shared" si="9"/>
        <v>2388.2600000000002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ROW(Source!A174)</f>
        <v>174</v>
      </c>
      <c r="B34">
        <v>56481267</v>
      </c>
      <c r="C34">
        <v>56482043</v>
      </c>
      <c r="D34">
        <v>54902999</v>
      </c>
      <c r="E34">
        <v>1</v>
      </c>
      <c r="F34">
        <v>1</v>
      </c>
      <c r="G34">
        <v>1079</v>
      </c>
      <c r="H34">
        <v>3</v>
      </c>
      <c r="I34" t="s">
        <v>30</v>
      </c>
      <c r="J34" t="s">
        <v>33</v>
      </c>
      <c r="K34" t="s">
        <v>31</v>
      </c>
      <c r="L34">
        <v>1348</v>
      </c>
      <c r="N34">
        <v>1009</v>
      </c>
      <c r="O34" t="s">
        <v>32</v>
      </c>
      <c r="P34" t="s">
        <v>32</v>
      </c>
      <c r="Q34">
        <v>1000</v>
      </c>
      <c r="W34">
        <v>0</v>
      </c>
      <c r="X34">
        <v>981881691</v>
      </c>
      <c r="Y34">
        <f t="shared" si="0"/>
        <v>0.797041</v>
      </c>
      <c r="AA34">
        <v>74374.55</v>
      </c>
      <c r="AB34">
        <v>0</v>
      </c>
      <c r="AC34">
        <v>0</v>
      </c>
      <c r="AD34">
        <v>0</v>
      </c>
      <c r="AE34">
        <v>9844.31</v>
      </c>
      <c r="AF34">
        <v>0</v>
      </c>
      <c r="AG34">
        <v>0</v>
      </c>
      <c r="AH34">
        <v>0</v>
      </c>
      <c r="AI34">
        <v>7.54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3</v>
      </c>
      <c r="AT34">
        <v>0.797041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ROUND(Y34*Source!I174,9)</f>
        <v>0.53879971599999998</v>
      </c>
      <c r="CY34">
        <f t="shared" si="1"/>
        <v>74374.55</v>
      </c>
      <c r="CZ34">
        <f t="shared" si="2"/>
        <v>9844.31</v>
      </c>
      <c r="DA34">
        <f t="shared" si="3"/>
        <v>7.54</v>
      </c>
      <c r="DB34">
        <f t="shared" si="4"/>
        <v>7846.32</v>
      </c>
      <c r="DC34">
        <f t="shared" si="5"/>
        <v>0</v>
      </c>
      <c r="DD34" t="s">
        <v>3</v>
      </c>
      <c r="DE34" t="s">
        <v>3</v>
      </c>
      <c r="DF34">
        <f>ROUND(ROUND(AE34*AI34,2)*CX34,2)</f>
        <v>39993</v>
      </c>
      <c r="DG34">
        <f t="shared" si="10"/>
        <v>0</v>
      </c>
      <c r="DH34">
        <f t="shared" si="11"/>
        <v>0</v>
      </c>
      <c r="DI34">
        <f t="shared" si="8"/>
        <v>0</v>
      </c>
      <c r="DJ34">
        <f t="shared" si="9"/>
        <v>39993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ROW(Source!A174)</f>
        <v>174</v>
      </c>
      <c r="B35">
        <v>56481267</v>
      </c>
      <c r="C35">
        <v>56482043</v>
      </c>
      <c r="D35">
        <v>54903863</v>
      </c>
      <c r="E35">
        <v>1</v>
      </c>
      <c r="F35">
        <v>1</v>
      </c>
      <c r="G35">
        <v>1079</v>
      </c>
      <c r="H35">
        <v>3</v>
      </c>
      <c r="I35" t="s">
        <v>141</v>
      </c>
      <c r="J35" t="s">
        <v>143</v>
      </c>
      <c r="K35" t="s">
        <v>142</v>
      </c>
      <c r="L35">
        <v>1348</v>
      </c>
      <c r="N35">
        <v>1009</v>
      </c>
      <c r="O35" t="s">
        <v>32</v>
      </c>
      <c r="P35" t="s">
        <v>32</v>
      </c>
      <c r="Q35">
        <v>1000</v>
      </c>
      <c r="W35">
        <v>0</v>
      </c>
      <c r="X35">
        <v>-1435323001</v>
      </c>
      <c r="Y35">
        <f t="shared" si="0"/>
        <v>0.14940800000000001</v>
      </c>
      <c r="AA35">
        <v>48855.5</v>
      </c>
      <c r="AB35">
        <v>0</v>
      </c>
      <c r="AC35">
        <v>0</v>
      </c>
      <c r="AD35">
        <v>0</v>
      </c>
      <c r="AE35">
        <v>9991.39</v>
      </c>
      <c r="AF35">
        <v>0</v>
      </c>
      <c r="AG35">
        <v>0</v>
      </c>
      <c r="AH35">
        <v>0</v>
      </c>
      <c r="AI35">
        <v>4.88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3</v>
      </c>
      <c r="AT35">
        <v>0.14940800000000001</v>
      </c>
      <c r="AU35" t="s">
        <v>3</v>
      </c>
      <c r="AV35">
        <v>0</v>
      </c>
      <c r="AW35">
        <v>1</v>
      </c>
      <c r="AX35">
        <v>-1</v>
      </c>
      <c r="AY35">
        <v>0</v>
      </c>
      <c r="AZ35">
        <v>0</v>
      </c>
      <c r="BA35" t="s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ROUND(Y35*Source!I174,9)</f>
        <v>0.100999808</v>
      </c>
      <c r="CY35">
        <f t="shared" si="1"/>
        <v>48855.5</v>
      </c>
      <c r="CZ35">
        <f t="shared" si="2"/>
        <v>9991.39</v>
      </c>
      <c r="DA35">
        <f t="shared" si="3"/>
        <v>4.88</v>
      </c>
      <c r="DB35">
        <f t="shared" si="4"/>
        <v>1492.79</v>
      </c>
      <c r="DC35">
        <f t="shared" si="5"/>
        <v>0</v>
      </c>
      <c r="DD35" t="s">
        <v>3</v>
      </c>
      <c r="DE35" t="s">
        <v>3</v>
      </c>
      <c r="DF35">
        <f>ROUND(ROUND(AE35*AI35,2)*CX35,2)</f>
        <v>4924.55</v>
      </c>
      <c r="DG35">
        <f t="shared" si="10"/>
        <v>0</v>
      </c>
      <c r="DH35">
        <f t="shared" si="11"/>
        <v>0</v>
      </c>
      <c r="DI35">
        <f t="shared" si="8"/>
        <v>0</v>
      </c>
      <c r="DJ35">
        <f t="shared" si="9"/>
        <v>4924.55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ROW(Source!A174)</f>
        <v>174</v>
      </c>
      <c r="B36">
        <v>56481267</v>
      </c>
      <c r="C36">
        <v>56482043</v>
      </c>
      <c r="D36">
        <v>54912920</v>
      </c>
      <c r="E36">
        <v>1</v>
      </c>
      <c r="F36">
        <v>1</v>
      </c>
      <c r="G36">
        <v>1079</v>
      </c>
      <c r="H36">
        <v>3</v>
      </c>
      <c r="I36" t="s">
        <v>39</v>
      </c>
      <c r="J36" t="s">
        <v>42</v>
      </c>
      <c r="K36" t="s">
        <v>40</v>
      </c>
      <c r="L36">
        <v>1354</v>
      </c>
      <c r="N36">
        <v>1010</v>
      </c>
      <c r="O36" t="s">
        <v>41</v>
      </c>
      <c r="P36" t="s">
        <v>41</v>
      </c>
      <c r="Q36">
        <v>1</v>
      </c>
      <c r="W36">
        <v>0</v>
      </c>
      <c r="X36">
        <v>2014927073</v>
      </c>
      <c r="Y36">
        <f t="shared" si="0"/>
        <v>53.254438</v>
      </c>
      <c r="AA36">
        <v>357.42</v>
      </c>
      <c r="AB36">
        <v>0</v>
      </c>
      <c r="AC36">
        <v>0</v>
      </c>
      <c r="AD36">
        <v>0</v>
      </c>
      <c r="AE36">
        <v>29.8</v>
      </c>
      <c r="AF36">
        <v>0</v>
      </c>
      <c r="AG36">
        <v>0</v>
      </c>
      <c r="AH36">
        <v>0</v>
      </c>
      <c r="AI36">
        <v>11.97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53.254438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ROUND(Y36*Source!I174,9)</f>
        <v>36.000000088</v>
      </c>
      <c r="CY36">
        <f t="shared" si="1"/>
        <v>357.42</v>
      </c>
      <c r="CZ36">
        <f t="shared" si="2"/>
        <v>29.8</v>
      </c>
      <c r="DA36">
        <f t="shared" si="3"/>
        <v>11.97</v>
      </c>
      <c r="DB36">
        <f t="shared" si="4"/>
        <v>1586.98</v>
      </c>
      <c r="DC36">
        <f t="shared" si="5"/>
        <v>0</v>
      </c>
      <c r="DD36" t="s">
        <v>3</v>
      </c>
      <c r="DE36" t="s">
        <v>3</v>
      </c>
      <c r="DF36">
        <f>ROUND(ROUND(AE36*AI36,2)*CX36,2)</f>
        <v>12841.56</v>
      </c>
      <c r="DG36">
        <f t="shared" si="10"/>
        <v>0</v>
      </c>
      <c r="DH36">
        <f t="shared" si="11"/>
        <v>0</v>
      </c>
      <c r="DI36">
        <f t="shared" si="8"/>
        <v>0</v>
      </c>
      <c r="DJ36">
        <f t="shared" si="9"/>
        <v>12841.56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ROW(Source!A183)</f>
        <v>183</v>
      </c>
      <c r="B37">
        <v>56481265</v>
      </c>
      <c r="C37">
        <v>56491141</v>
      </c>
      <c r="D37">
        <v>48547175</v>
      </c>
      <c r="E37">
        <v>1</v>
      </c>
      <c r="F37">
        <v>1</v>
      </c>
      <c r="G37">
        <v>1079</v>
      </c>
      <c r="H37">
        <v>3</v>
      </c>
      <c r="I37" t="s">
        <v>54</v>
      </c>
      <c r="J37" t="s">
        <v>56</v>
      </c>
      <c r="K37" t="s">
        <v>55</v>
      </c>
      <c r="L37">
        <v>1348</v>
      </c>
      <c r="N37">
        <v>1009</v>
      </c>
      <c r="O37" t="s">
        <v>32</v>
      </c>
      <c r="P37" t="s">
        <v>32</v>
      </c>
      <c r="Q37">
        <v>1000</v>
      </c>
      <c r="W37">
        <v>0</v>
      </c>
      <c r="X37">
        <v>667244177</v>
      </c>
      <c r="Y37">
        <f t="shared" si="0"/>
        <v>8.9999999999999993E-3</v>
      </c>
      <c r="AA37">
        <v>18660.61</v>
      </c>
      <c r="AB37">
        <v>0</v>
      </c>
      <c r="AC37">
        <v>0</v>
      </c>
      <c r="AD37">
        <v>0</v>
      </c>
      <c r="AE37">
        <v>18660.61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3</v>
      </c>
      <c r="AT37">
        <v>8.9999999999999993E-3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ROUND(Y37*Source!I183,9)</f>
        <v>1.635496E-3</v>
      </c>
      <c r="CY37">
        <f t="shared" si="1"/>
        <v>18660.61</v>
      </c>
      <c r="CZ37">
        <f t="shared" si="2"/>
        <v>18660.61</v>
      </c>
      <c r="DA37">
        <f t="shared" si="3"/>
        <v>1</v>
      </c>
      <c r="DB37">
        <f t="shared" si="4"/>
        <v>167.95</v>
      </c>
      <c r="DC37">
        <f t="shared" si="5"/>
        <v>0</v>
      </c>
      <c r="DD37" t="s">
        <v>3</v>
      </c>
      <c r="DE37" t="s">
        <v>3</v>
      </c>
      <c r="DF37">
        <f>ROUND(ROUND(AE37,2)*CX37,2)</f>
        <v>30.52</v>
      </c>
      <c r="DG37">
        <f t="shared" si="10"/>
        <v>0</v>
      </c>
      <c r="DH37">
        <f t="shared" si="11"/>
        <v>0</v>
      </c>
      <c r="DI37">
        <f t="shared" si="8"/>
        <v>0</v>
      </c>
      <c r="DJ37">
        <f t="shared" si="9"/>
        <v>30.52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ROW(Source!A184)</f>
        <v>184</v>
      </c>
      <c r="B38">
        <v>56481267</v>
      </c>
      <c r="C38">
        <v>56491141</v>
      </c>
      <c r="D38">
        <v>48547175</v>
      </c>
      <c r="E38">
        <v>1</v>
      </c>
      <c r="F38">
        <v>1</v>
      </c>
      <c r="G38">
        <v>1079</v>
      </c>
      <c r="H38">
        <v>3</v>
      </c>
      <c r="I38" t="s">
        <v>54</v>
      </c>
      <c r="J38" t="s">
        <v>56</v>
      </c>
      <c r="K38" t="s">
        <v>55</v>
      </c>
      <c r="L38">
        <v>1348</v>
      </c>
      <c r="N38">
        <v>1009</v>
      </c>
      <c r="O38" t="s">
        <v>32</v>
      </c>
      <c r="P38" t="s">
        <v>32</v>
      </c>
      <c r="Q38">
        <v>1000</v>
      </c>
      <c r="W38">
        <v>0</v>
      </c>
      <c r="X38">
        <v>667244177</v>
      </c>
      <c r="Y38">
        <f t="shared" si="0"/>
        <v>8.9999999999999993E-3</v>
      </c>
      <c r="AA38">
        <v>66804.98</v>
      </c>
      <c r="AB38">
        <v>0</v>
      </c>
      <c r="AC38">
        <v>0</v>
      </c>
      <c r="AD38">
        <v>0</v>
      </c>
      <c r="AE38">
        <v>18660.61</v>
      </c>
      <c r="AF38">
        <v>0</v>
      </c>
      <c r="AG38">
        <v>0</v>
      </c>
      <c r="AH38">
        <v>0</v>
      </c>
      <c r="AI38">
        <v>3.58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3</v>
      </c>
      <c r="AT38">
        <v>8.9999999999999993E-3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ROUND(Y38*Source!I184,9)</f>
        <v>1.635496E-3</v>
      </c>
      <c r="CY38">
        <f t="shared" si="1"/>
        <v>66804.98</v>
      </c>
      <c r="CZ38">
        <f t="shared" si="2"/>
        <v>18660.61</v>
      </c>
      <c r="DA38">
        <f t="shared" si="3"/>
        <v>3.58</v>
      </c>
      <c r="DB38">
        <f t="shared" si="4"/>
        <v>167.95</v>
      </c>
      <c r="DC38">
        <f t="shared" si="5"/>
        <v>0</v>
      </c>
      <c r="DD38" t="s">
        <v>3</v>
      </c>
      <c r="DE38" t="s">
        <v>3</v>
      </c>
      <c r="DF38">
        <f>ROUND(ROUND(AE38*AI38,2)*CX38,2)</f>
        <v>109.26</v>
      </c>
      <c r="DG38">
        <f t="shared" si="10"/>
        <v>0</v>
      </c>
      <c r="DH38">
        <f t="shared" si="11"/>
        <v>0</v>
      </c>
      <c r="DI38">
        <f t="shared" si="8"/>
        <v>0</v>
      </c>
      <c r="DJ38">
        <f t="shared" si="9"/>
        <v>109.26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ROW(Source!A222)</f>
        <v>222</v>
      </c>
      <c r="B39">
        <v>56481265</v>
      </c>
      <c r="C39">
        <v>56483654</v>
      </c>
      <c r="D39">
        <v>54836958</v>
      </c>
      <c r="E39">
        <v>1079</v>
      </c>
      <c r="F39">
        <v>1</v>
      </c>
      <c r="G39">
        <v>1079</v>
      </c>
      <c r="H39">
        <v>1</v>
      </c>
      <c r="I39" t="s">
        <v>738</v>
      </c>
      <c r="J39" t="s">
        <v>3</v>
      </c>
      <c r="K39" t="s">
        <v>739</v>
      </c>
      <c r="L39">
        <v>1191</v>
      </c>
      <c r="N39">
        <v>1013</v>
      </c>
      <c r="O39" t="s">
        <v>740</v>
      </c>
      <c r="P39" t="s">
        <v>740</v>
      </c>
      <c r="Q39">
        <v>1</v>
      </c>
      <c r="W39">
        <v>0</v>
      </c>
      <c r="X39">
        <v>476480486</v>
      </c>
      <c r="Y39">
        <f>(AT39*1.1)</f>
        <v>27.071000000000002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24.61</v>
      </c>
      <c r="AU39" t="s">
        <v>24</v>
      </c>
      <c r="AV39">
        <v>1</v>
      </c>
      <c r="AW39">
        <v>2</v>
      </c>
      <c r="AX39">
        <v>56483655</v>
      </c>
      <c r="AY39">
        <v>1</v>
      </c>
      <c r="AZ39">
        <v>0</v>
      </c>
      <c r="BA39">
        <v>65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ROUND(AT39*Source!I222*AH39*AL39,2)</f>
        <v>0</v>
      </c>
      <c r="CV39">
        <f>ROUND(Y39*Source!I222,9)</f>
        <v>206.01031</v>
      </c>
      <c r="CW39">
        <v>0</v>
      </c>
      <c r="CX39">
        <f>ROUND(Y39*Source!I222,9)</f>
        <v>206.01031</v>
      </c>
      <c r="CY39">
        <f>AD39</f>
        <v>0</v>
      </c>
      <c r="CZ39">
        <f>AH39</f>
        <v>0</v>
      </c>
      <c r="DA39">
        <f>AL39</f>
        <v>1</v>
      </c>
      <c r="DB39">
        <f>ROUND((ROUND(AT39*CZ39,2)*1.1),6)</f>
        <v>0</v>
      </c>
      <c r="DC39">
        <f>ROUND((ROUND(AT39*AG39,2)*1.1),6)</f>
        <v>0</v>
      </c>
      <c r="DD39" t="s">
        <v>3</v>
      </c>
      <c r="DE39" t="s">
        <v>3</v>
      </c>
      <c r="DF39">
        <f t="shared" ref="DF39:DF55" si="12">ROUND(ROUND(AE39,2)*CX39,2)</f>
        <v>0</v>
      </c>
      <c r="DG39">
        <f t="shared" si="10"/>
        <v>0</v>
      </c>
      <c r="DH39">
        <f t="shared" si="11"/>
        <v>0</v>
      </c>
      <c r="DI39">
        <f t="shared" si="8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ROW(Source!A222)</f>
        <v>222</v>
      </c>
      <c r="B40">
        <v>56481265</v>
      </c>
      <c r="C40">
        <v>56483654</v>
      </c>
      <c r="D40">
        <v>54934284</v>
      </c>
      <c r="E40">
        <v>1</v>
      </c>
      <c r="F40">
        <v>1</v>
      </c>
      <c r="G40">
        <v>1079</v>
      </c>
      <c r="H40">
        <v>2</v>
      </c>
      <c r="I40" t="s">
        <v>741</v>
      </c>
      <c r="J40" t="s">
        <v>742</v>
      </c>
      <c r="K40" t="s">
        <v>743</v>
      </c>
      <c r="L40">
        <v>1368</v>
      </c>
      <c r="N40">
        <v>1011</v>
      </c>
      <c r="O40" t="s">
        <v>744</v>
      </c>
      <c r="P40" t="s">
        <v>744</v>
      </c>
      <c r="Q40">
        <v>1</v>
      </c>
      <c r="W40">
        <v>0</v>
      </c>
      <c r="X40">
        <v>654681671</v>
      </c>
      <c r="Y40">
        <f>(AT40*1.1)</f>
        <v>0.23100000000000001</v>
      </c>
      <c r="AA40">
        <v>0</v>
      </c>
      <c r="AB40">
        <v>87.01</v>
      </c>
      <c r="AC40">
        <v>13.21</v>
      </c>
      <c r="AD40">
        <v>0</v>
      </c>
      <c r="AE40">
        <v>0</v>
      </c>
      <c r="AF40">
        <v>83.1</v>
      </c>
      <c r="AG40">
        <v>12.62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0.21</v>
      </c>
      <c r="AU40" t="s">
        <v>24</v>
      </c>
      <c r="AV40">
        <v>0</v>
      </c>
      <c r="AW40">
        <v>2</v>
      </c>
      <c r="AX40">
        <v>56483656</v>
      </c>
      <c r="AY40">
        <v>1</v>
      </c>
      <c r="AZ40">
        <v>0</v>
      </c>
      <c r="BA40">
        <v>66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ROUND(Y40*Source!I222*DO40,9)</f>
        <v>22.184824200000001</v>
      </c>
      <c r="CX40">
        <f>ROUND(Y40*Source!I222,9)</f>
        <v>1.7579100000000001</v>
      </c>
      <c r="CY40">
        <f>AB40</f>
        <v>87.01</v>
      </c>
      <c r="CZ40">
        <f>AF40</f>
        <v>83.1</v>
      </c>
      <c r="DA40">
        <f>AJ40</f>
        <v>1</v>
      </c>
      <c r="DB40">
        <f>ROUND((ROUND(AT40*CZ40,2)*1.1),6)</f>
        <v>19.195</v>
      </c>
      <c r="DC40">
        <f>ROUND((ROUND(AT40*AG40,2)*1.1),6)</f>
        <v>2.915</v>
      </c>
      <c r="DD40" t="s">
        <v>3</v>
      </c>
      <c r="DE40" t="s">
        <v>3</v>
      </c>
      <c r="DF40">
        <f t="shared" si="12"/>
        <v>0</v>
      </c>
      <c r="DG40">
        <f t="shared" si="10"/>
        <v>146.08000000000001</v>
      </c>
      <c r="DH40">
        <f t="shared" si="11"/>
        <v>22.18</v>
      </c>
      <c r="DI40">
        <f t="shared" si="8"/>
        <v>0</v>
      </c>
      <c r="DJ40">
        <f>DG40</f>
        <v>146.08000000000001</v>
      </c>
      <c r="DK40">
        <v>0</v>
      </c>
      <c r="DL40" t="s">
        <v>745</v>
      </c>
      <c r="DM40">
        <v>0</v>
      </c>
      <c r="DN40" t="s">
        <v>740</v>
      </c>
      <c r="DO40">
        <v>12.62</v>
      </c>
    </row>
    <row r="41" spans="1:119" x14ac:dyDescent="0.25">
      <c r="A41">
        <f>ROW(Source!A222)</f>
        <v>222</v>
      </c>
      <c r="B41">
        <v>56481265</v>
      </c>
      <c r="C41">
        <v>56483654</v>
      </c>
      <c r="D41">
        <v>54933523</v>
      </c>
      <c r="E41">
        <v>1</v>
      </c>
      <c r="F41">
        <v>1</v>
      </c>
      <c r="G41">
        <v>1079</v>
      </c>
      <c r="H41">
        <v>2</v>
      </c>
      <c r="I41" t="s">
        <v>746</v>
      </c>
      <c r="J41" t="s">
        <v>747</v>
      </c>
      <c r="K41" t="s">
        <v>748</v>
      </c>
      <c r="L41">
        <v>1368</v>
      </c>
      <c r="N41">
        <v>1011</v>
      </c>
      <c r="O41" t="s">
        <v>744</v>
      </c>
      <c r="P41" t="s">
        <v>744</v>
      </c>
      <c r="Q41">
        <v>1</v>
      </c>
      <c r="W41">
        <v>0</v>
      </c>
      <c r="X41">
        <v>-294230152</v>
      </c>
      <c r="Y41">
        <f>(AT41*1.1)</f>
        <v>0.15400000000000003</v>
      </c>
      <c r="AA41">
        <v>0</v>
      </c>
      <c r="AB41">
        <v>187.59</v>
      </c>
      <c r="AC41">
        <v>17.73</v>
      </c>
      <c r="AD41">
        <v>0</v>
      </c>
      <c r="AE41">
        <v>0</v>
      </c>
      <c r="AF41">
        <v>179.17</v>
      </c>
      <c r="AG41">
        <v>16.93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0.14000000000000001</v>
      </c>
      <c r="AU41" t="s">
        <v>24</v>
      </c>
      <c r="AV41">
        <v>0</v>
      </c>
      <c r="AW41">
        <v>2</v>
      </c>
      <c r="AX41">
        <v>56483657</v>
      </c>
      <c r="AY41">
        <v>1</v>
      </c>
      <c r="AZ41">
        <v>0</v>
      </c>
      <c r="BA41">
        <v>67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ROUND(Y41*Source!I222*DO41,9)</f>
        <v>19.840944199999999</v>
      </c>
      <c r="CX41">
        <f>ROUND(Y41*Source!I222,9)</f>
        <v>1.17194</v>
      </c>
      <c r="CY41">
        <f>AB41</f>
        <v>187.59</v>
      </c>
      <c r="CZ41">
        <f>AF41</f>
        <v>179.17</v>
      </c>
      <c r="DA41">
        <f>AJ41</f>
        <v>1</v>
      </c>
      <c r="DB41">
        <f>ROUND((ROUND(AT41*CZ41,2)*1.1),6)</f>
        <v>27.588000000000001</v>
      </c>
      <c r="DC41">
        <f>ROUND((ROUND(AT41*AG41,2)*1.1),6)</f>
        <v>2.6070000000000002</v>
      </c>
      <c r="DD41" t="s">
        <v>3</v>
      </c>
      <c r="DE41" t="s">
        <v>3</v>
      </c>
      <c r="DF41">
        <f t="shared" si="12"/>
        <v>0</v>
      </c>
      <c r="DG41">
        <f t="shared" si="10"/>
        <v>209.98</v>
      </c>
      <c r="DH41">
        <f t="shared" si="11"/>
        <v>19.84</v>
      </c>
      <c r="DI41">
        <f t="shared" si="8"/>
        <v>0</v>
      </c>
      <c r="DJ41">
        <f>DG41</f>
        <v>209.98</v>
      </c>
      <c r="DK41">
        <v>0</v>
      </c>
      <c r="DL41" t="s">
        <v>745</v>
      </c>
      <c r="DM41">
        <v>0</v>
      </c>
      <c r="DN41" t="s">
        <v>740</v>
      </c>
      <c r="DO41">
        <v>16.93</v>
      </c>
    </row>
    <row r="42" spans="1:119" x14ac:dyDescent="0.25">
      <c r="A42">
        <f>ROW(Source!A222)</f>
        <v>222</v>
      </c>
      <c r="B42">
        <v>56481265</v>
      </c>
      <c r="C42">
        <v>56483654</v>
      </c>
      <c r="D42">
        <v>54933779</v>
      </c>
      <c r="E42">
        <v>1</v>
      </c>
      <c r="F42">
        <v>1</v>
      </c>
      <c r="G42">
        <v>1079</v>
      </c>
      <c r="H42">
        <v>2</v>
      </c>
      <c r="I42" t="s">
        <v>749</v>
      </c>
      <c r="J42" t="s">
        <v>750</v>
      </c>
      <c r="K42" t="s">
        <v>751</v>
      </c>
      <c r="L42">
        <v>1368</v>
      </c>
      <c r="N42">
        <v>1011</v>
      </c>
      <c r="O42" t="s">
        <v>744</v>
      </c>
      <c r="P42" t="s">
        <v>744</v>
      </c>
      <c r="Q42">
        <v>1</v>
      </c>
      <c r="W42">
        <v>0</v>
      </c>
      <c r="X42">
        <v>1170047244</v>
      </c>
      <c r="Y42">
        <f>(AT42*1.1)</f>
        <v>0.29700000000000004</v>
      </c>
      <c r="AA42">
        <v>0</v>
      </c>
      <c r="AB42">
        <v>0.24</v>
      </c>
      <c r="AC42">
        <v>0</v>
      </c>
      <c r="AD42">
        <v>0</v>
      </c>
      <c r="AE42">
        <v>0</v>
      </c>
      <c r="AF42">
        <v>0.23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0.27</v>
      </c>
      <c r="AU42" t="s">
        <v>24</v>
      </c>
      <c r="AV42">
        <v>0</v>
      </c>
      <c r="AW42">
        <v>2</v>
      </c>
      <c r="AX42">
        <v>56483658</v>
      </c>
      <c r="AY42">
        <v>1</v>
      </c>
      <c r="AZ42">
        <v>0</v>
      </c>
      <c r="BA42">
        <v>68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ROUND(Y42*Source!I222*DO42,9)</f>
        <v>0</v>
      </c>
      <c r="CX42">
        <f>ROUND(Y42*Source!I222,9)</f>
        <v>2.26017</v>
      </c>
      <c r="CY42">
        <f>AB42</f>
        <v>0.24</v>
      </c>
      <c r="CZ42">
        <f>AF42</f>
        <v>0.23</v>
      </c>
      <c r="DA42">
        <f>AJ42</f>
        <v>1</v>
      </c>
      <c r="DB42">
        <f>ROUND((ROUND(AT42*CZ42,2)*1.1),6)</f>
        <v>6.6000000000000003E-2</v>
      </c>
      <c r="DC42">
        <f>ROUND((ROUND(AT42*AG42,2)*1.1),6)</f>
        <v>0</v>
      </c>
      <c r="DD42" t="s">
        <v>3</v>
      </c>
      <c r="DE42" t="s">
        <v>3</v>
      </c>
      <c r="DF42">
        <f t="shared" si="12"/>
        <v>0</v>
      </c>
      <c r="DG42">
        <f t="shared" si="10"/>
        <v>0.52</v>
      </c>
      <c r="DH42">
        <f t="shared" si="11"/>
        <v>0</v>
      </c>
      <c r="DI42">
        <f t="shared" si="8"/>
        <v>0</v>
      </c>
      <c r="DJ42">
        <f>DG42</f>
        <v>0.52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ROW(Source!A222)</f>
        <v>222</v>
      </c>
      <c r="B43">
        <v>56481265</v>
      </c>
      <c r="C43">
        <v>56483654</v>
      </c>
      <c r="D43">
        <v>54902310</v>
      </c>
      <c r="E43">
        <v>1</v>
      </c>
      <c r="F43">
        <v>1</v>
      </c>
      <c r="G43">
        <v>1079</v>
      </c>
      <c r="H43">
        <v>3</v>
      </c>
      <c r="I43" t="s">
        <v>752</v>
      </c>
      <c r="J43" t="s">
        <v>753</v>
      </c>
      <c r="K43" t="s">
        <v>754</v>
      </c>
      <c r="L43">
        <v>1339</v>
      </c>
      <c r="N43">
        <v>1007</v>
      </c>
      <c r="O43" t="s">
        <v>158</v>
      </c>
      <c r="P43" t="s">
        <v>158</v>
      </c>
      <c r="Q43">
        <v>1</v>
      </c>
      <c r="W43">
        <v>0</v>
      </c>
      <c r="X43">
        <v>-159086685</v>
      </c>
      <c r="Y43">
        <f t="shared" ref="Y43:Y51" si="13">AT43</f>
        <v>8.0999999999999996E-3</v>
      </c>
      <c r="AA43">
        <v>7.23</v>
      </c>
      <c r="AB43">
        <v>0</v>
      </c>
      <c r="AC43">
        <v>0</v>
      </c>
      <c r="AD43">
        <v>0</v>
      </c>
      <c r="AE43">
        <v>7.07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8.0999999999999996E-3</v>
      </c>
      <c r="AU43" t="s">
        <v>3</v>
      </c>
      <c r="AV43">
        <v>0</v>
      </c>
      <c r="AW43">
        <v>2</v>
      </c>
      <c r="AX43">
        <v>56483660</v>
      </c>
      <c r="AY43">
        <v>1</v>
      </c>
      <c r="AZ43">
        <v>0</v>
      </c>
      <c r="BA43">
        <v>70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ROUND(Y43*Source!I222,9)</f>
        <v>6.1641000000000001E-2</v>
      </c>
      <c r="CY43">
        <f t="shared" ref="CY43:CY51" si="14">AA43</f>
        <v>7.23</v>
      </c>
      <c r="CZ43">
        <f t="shared" ref="CZ43:CZ51" si="15">AE43</f>
        <v>7.07</v>
      </c>
      <c r="DA43">
        <f t="shared" ref="DA43:DA51" si="16">AI43</f>
        <v>1</v>
      </c>
      <c r="DB43">
        <f t="shared" ref="DB43:DB51" si="17">ROUND(ROUND(AT43*CZ43,2),6)</f>
        <v>0.06</v>
      </c>
      <c r="DC43">
        <f t="shared" ref="DC43:DC51" si="18">ROUND(ROUND(AT43*AG43,2),6)</f>
        <v>0</v>
      </c>
      <c r="DD43" t="s">
        <v>3</v>
      </c>
      <c r="DE43" t="s">
        <v>3</v>
      </c>
      <c r="DF43">
        <f t="shared" si="12"/>
        <v>0.44</v>
      </c>
      <c r="DG43">
        <f t="shared" si="10"/>
        <v>0</v>
      </c>
      <c r="DH43">
        <f t="shared" si="11"/>
        <v>0</v>
      </c>
      <c r="DI43">
        <f t="shared" si="8"/>
        <v>0</v>
      </c>
      <c r="DJ43">
        <f t="shared" ref="DJ43:DJ51" si="19">DF43</f>
        <v>0.44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ROW(Source!A222)</f>
        <v>222</v>
      </c>
      <c r="B44">
        <v>56481265</v>
      </c>
      <c r="C44">
        <v>56483654</v>
      </c>
      <c r="D44">
        <v>54902318</v>
      </c>
      <c r="E44">
        <v>1</v>
      </c>
      <c r="F44">
        <v>1</v>
      </c>
      <c r="G44">
        <v>1079</v>
      </c>
      <c r="H44">
        <v>3</v>
      </c>
      <c r="I44" t="s">
        <v>755</v>
      </c>
      <c r="J44" t="s">
        <v>756</v>
      </c>
      <c r="K44" t="s">
        <v>757</v>
      </c>
      <c r="L44">
        <v>1348</v>
      </c>
      <c r="N44">
        <v>1009</v>
      </c>
      <c r="O44" t="s">
        <v>32</v>
      </c>
      <c r="P44" t="s">
        <v>32</v>
      </c>
      <c r="Q44">
        <v>1000</v>
      </c>
      <c r="W44">
        <v>0</v>
      </c>
      <c r="X44">
        <v>-638851762</v>
      </c>
      <c r="Y44">
        <f t="shared" si="13"/>
        <v>1.9E-3</v>
      </c>
      <c r="AA44">
        <v>15494.14</v>
      </c>
      <c r="AB44">
        <v>0</v>
      </c>
      <c r="AC44">
        <v>0</v>
      </c>
      <c r="AD44">
        <v>0</v>
      </c>
      <c r="AE44">
        <v>15160.61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1.9E-3</v>
      </c>
      <c r="AU44" t="s">
        <v>3</v>
      </c>
      <c r="AV44">
        <v>0</v>
      </c>
      <c r="AW44">
        <v>2</v>
      </c>
      <c r="AX44">
        <v>56483661</v>
      </c>
      <c r="AY44">
        <v>1</v>
      </c>
      <c r="AZ44">
        <v>0</v>
      </c>
      <c r="BA44">
        <v>71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ROUND(Y44*Source!I222,9)</f>
        <v>1.4459E-2</v>
      </c>
      <c r="CY44">
        <f t="shared" si="14"/>
        <v>15494.14</v>
      </c>
      <c r="CZ44">
        <f t="shared" si="15"/>
        <v>15160.61</v>
      </c>
      <c r="DA44">
        <f t="shared" si="16"/>
        <v>1</v>
      </c>
      <c r="DB44">
        <f t="shared" si="17"/>
        <v>28.81</v>
      </c>
      <c r="DC44">
        <f t="shared" si="18"/>
        <v>0</v>
      </c>
      <c r="DD44" t="s">
        <v>3</v>
      </c>
      <c r="DE44" t="s">
        <v>3</v>
      </c>
      <c r="DF44">
        <f t="shared" si="12"/>
        <v>219.21</v>
      </c>
      <c r="DG44">
        <f t="shared" si="10"/>
        <v>0</v>
      </c>
      <c r="DH44">
        <f t="shared" si="11"/>
        <v>0</v>
      </c>
      <c r="DI44">
        <f t="shared" si="8"/>
        <v>0</v>
      </c>
      <c r="DJ44">
        <f t="shared" si="19"/>
        <v>219.21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ROW(Source!A222)</f>
        <v>222</v>
      </c>
      <c r="B45">
        <v>56481265</v>
      </c>
      <c r="C45">
        <v>56483654</v>
      </c>
      <c r="D45">
        <v>54902398</v>
      </c>
      <c r="E45">
        <v>1</v>
      </c>
      <c r="F45">
        <v>1</v>
      </c>
      <c r="G45">
        <v>1079</v>
      </c>
      <c r="H45">
        <v>3</v>
      </c>
      <c r="I45" t="s">
        <v>758</v>
      </c>
      <c r="J45" t="s">
        <v>759</v>
      </c>
      <c r="K45" t="s">
        <v>760</v>
      </c>
      <c r="L45">
        <v>1339</v>
      </c>
      <c r="N45">
        <v>1007</v>
      </c>
      <c r="O45" t="s">
        <v>158</v>
      </c>
      <c r="P45" t="s">
        <v>158</v>
      </c>
      <c r="Q45">
        <v>1</v>
      </c>
      <c r="W45">
        <v>0</v>
      </c>
      <c r="X45">
        <v>-470676647</v>
      </c>
      <c r="Y45">
        <f t="shared" si="13"/>
        <v>0.14000000000000001</v>
      </c>
      <c r="AA45">
        <v>1861.44</v>
      </c>
      <c r="AB45">
        <v>0</v>
      </c>
      <c r="AC45">
        <v>0</v>
      </c>
      <c r="AD45">
        <v>0</v>
      </c>
      <c r="AE45">
        <v>1821.37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0.14000000000000001</v>
      </c>
      <c r="AU45" t="s">
        <v>3</v>
      </c>
      <c r="AV45">
        <v>0</v>
      </c>
      <c r="AW45">
        <v>2</v>
      </c>
      <c r="AX45">
        <v>56483662</v>
      </c>
      <c r="AY45">
        <v>1</v>
      </c>
      <c r="AZ45">
        <v>0</v>
      </c>
      <c r="BA45">
        <v>72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ROUND(Y45*Source!I222,9)</f>
        <v>1.0653999999999999</v>
      </c>
      <c r="CY45">
        <f t="shared" si="14"/>
        <v>1861.44</v>
      </c>
      <c r="CZ45">
        <f t="shared" si="15"/>
        <v>1821.37</v>
      </c>
      <c r="DA45">
        <f t="shared" si="16"/>
        <v>1</v>
      </c>
      <c r="DB45">
        <f t="shared" si="17"/>
        <v>254.99</v>
      </c>
      <c r="DC45">
        <f t="shared" si="18"/>
        <v>0</v>
      </c>
      <c r="DD45" t="s">
        <v>3</v>
      </c>
      <c r="DE45" t="s">
        <v>3</v>
      </c>
      <c r="DF45">
        <f t="shared" si="12"/>
        <v>1940.49</v>
      </c>
      <c r="DG45">
        <f t="shared" si="10"/>
        <v>0</v>
      </c>
      <c r="DH45">
        <f t="shared" si="11"/>
        <v>0</v>
      </c>
      <c r="DI45">
        <f t="shared" si="8"/>
        <v>0</v>
      </c>
      <c r="DJ45">
        <f t="shared" si="19"/>
        <v>1940.49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ROW(Source!A222)</f>
        <v>222</v>
      </c>
      <c r="B46">
        <v>56481265</v>
      </c>
      <c r="C46">
        <v>56483654</v>
      </c>
      <c r="D46">
        <v>54902427</v>
      </c>
      <c r="E46">
        <v>1</v>
      </c>
      <c r="F46">
        <v>1</v>
      </c>
      <c r="G46">
        <v>1079</v>
      </c>
      <c r="H46">
        <v>3</v>
      </c>
      <c r="I46" t="s">
        <v>761</v>
      </c>
      <c r="J46" t="s">
        <v>762</v>
      </c>
      <c r="K46" t="s">
        <v>763</v>
      </c>
      <c r="L46">
        <v>1348</v>
      </c>
      <c r="N46">
        <v>1009</v>
      </c>
      <c r="O46" t="s">
        <v>32</v>
      </c>
      <c r="P46" t="s">
        <v>32</v>
      </c>
      <c r="Q46">
        <v>1000</v>
      </c>
      <c r="W46">
        <v>0</v>
      </c>
      <c r="X46">
        <v>-764855440</v>
      </c>
      <c r="Y46">
        <f t="shared" si="13"/>
        <v>2.8999999999999998E-3</v>
      </c>
      <c r="AA46">
        <v>1285.21</v>
      </c>
      <c r="AB46">
        <v>0</v>
      </c>
      <c r="AC46">
        <v>0</v>
      </c>
      <c r="AD46">
        <v>0</v>
      </c>
      <c r="AE46">
        <v>1257.54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2.8999999999999998E-3</v>
      </c>
      <c r="AU46" t="s">
        <v>3</v>
      </c>
      <c r="AV46">
        <v>0</v>
      </c>
      <c r="AW46">
        <v>2</v>
      </c>
      <c r="AX46">
        <v>56483663</v>
      </c>
      <c r="AY46">
        <v>1</v>
      </c>
      <c r="AZ46">
        <v>0</v>
      </c>
      <c r="BA46">
        <v>73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ROUND(Y46*Source!I222,9)</f>
        <v>2.2068999999999998E-2</v>
      </c>
      <c r="CY46">
        <f t="shared" si="14"/>
        <v>1285.21</v>
      </c>
      <c r="CZ46">
        <f t="shared" si="15"/>
        <v>1257.54</v>
      </c>
      <c r="DA46">
        <f t="shared" si="16"/>
        <v>1</v>
      </c>
      <c r="DB46">
        <f t="shared" si="17"/>
        <v>3.65</v>
      </c>
      <c r="DC46">
        <f t="shared" si="18"/>
        <v>0</v>
      </c>
      <c r="DD46" t="s">
        <v>3</v>
      </c>
      <c r="DE46" t="s">
        <v>3</v>
      </c>
      <c r="DF46">
        <f t="shared" si="12"/>
        <v>27.75</v>
      </c>
      <c r="DG46">
        <f t="shared" si="10"/>
        <v>0</v>
      </c>
      <c r="DH46">
        <f t="shared" si="11"/>
        <v>0</v>
      </c>
      <c r="DI46">
        <f t="shared" si="8"/>
        <v>0</v>
      </c>
      <c r="DJ46">
        <f t="shared" si="19"/>
        <v>27.75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ROW(Source!A222)</f>
        <v>222</v>
      </c>
      <c r="B47">
        <v>56481265</v>
      </c>
      <c r="C47">
        <v>56483654</v>
      </c>
      <c r="D47">
        <v>54902266</v>
      </c>
      <c r="E47">
        <v>1</v>
      </c>
      <c r="F47">
        <v>1</v>
      </c>
      <c r="G47">
        <v>1079</v>
      </c>
      <c r="H47">
        <v>3</v>
      </c>
      <c r="I47" t="s">
        <v>764</v>
      </c>
      <c r="J47" t="s">
        <v>765</v>
      </c>
      <c r="K47" t="s">
        <v>766</v>
      </c>
      <c r="L47">
        <v>1339</v>
      </c>
      <c r="N47">
        <v>1007</v>
      </c>
      <c r="O47" t="s">
        <v>158</v>
      </c>
      <c r="P47" t="s">
        <v>158</v>
      </c>
      <c r="Q47">
        <v>1</v>
      </c>
      <c r="W47">
        <v>0</v>
      </c>
      <c r="X47">
        <v>-1145272389</v>
      </c>
      <c r="Y47">
        <f t="shared" si="13"/>
        <v>0.12</v>
      </c>
      <c r="AA47">
        <v>676.68</v>
      </c>
      <c r="AB47">
        <v>0</v>
      </c>
      <c r="AC47">
        <v>0</v>
      </c>
      <c r="AD47">
        <v>0</v>
      </c>
      <c r="AE47">
        <v>662.11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0.12</v>
      </c>
      <c r="AU47" t="s">
        <v>3</v>
      </c>
      <c r="AV47">
        <v>0</v>
      </c>
      <c r="AW47">
        <v>2</v>
      </c>
      <c r="AX47">
        <v>56483664</v>
      </c>
      <c r="AY47">
        <v>1</v>
      </c>
      <c r="AZ47">
        <v>0</v>
      </c>
      <c r="BA47">
        <v>74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ROUND(Y47*Source!I222,9)</f>
        <v>0.91320000000000001</v>
      </c>
      <c r="CY47">
        <f t="shared" si="14"/>
        <v>676.68</v>
      </c>
      <c r="CZ47">
        <f t="shared" si="15"/>
        <v>662.11</v>
      </c>
      <c r="DA47">
        <f t="shared" si="16"/>
        <v>1</v>
      </c>
      <c r="DB47">
        <f t="shared" si="17"/>
        <v>79.45</v>
      </c>
      <c r="DC47">
        <f t="shared" si="18"/>
        <v>0</v>
      </c>
      <c r="DD47" t="s">
        <v>3</v>
      </c>
      <c r="DE47" t="s">
        <v>3</v>
      </c>
      <c r="DF47">
        <f t="shared" si="12"/>
        <v>604.64</v>
      </c>
      <c r="DG47">
        <f t="shared" si="10"/>
        <v>0</v>
      </c>
      <c r="DH47">
        <f t="shared" si="11"/>
        <v>0</v>
      </c>
      <c r="DI47">
        <f t="shared" si="8"/>
        <v>0</v>
      </c>
      <c r="DJ47">
        <f t="shared" si="19"/>
        <v>604.64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ROW(Source!A222)</f>
        <v>222</v>
      </c>
      <c r="B48">
        <v>56481265</v>
      </c>
      <c r="C48">
        <v>56483654</v>
      </c>
      <c r="D48">
        <v>54902852</v>
      </c>
      <c r="E48">
        <v>1</v>
      </c>
      <c r="F48">
        <v>1</v>
      </c>
      <c r="G48">
        <v>1079</v>
      </c>
      <c r="H48">
        <v>3</v>
      </c>
      <c r="I48" t="s">
        <v>767</v>
      </c>
      <c r="J48" t="s">
        <v>768</v>
      </c>
      <c r="K48" t="s">
        <v>769</v>
      </c>
      <c r="L48">
        <v>1348</v>
      </c>
      <c r="N48">
        <v>1009</v>
      </c>
      <c r="O48" t="s">
        <v>32</v>
      </c>
      <c r="P48" t="s">
        <v>32</v>
      </c>
      <c r="Q48">
        <v>1000</v>
      </c>
      <c r="W48">
        <v>0</v>
      </c>
      <c r="X48">
        <v>-1251784601</v>
      </c>
      <c r="Y48">
        <f t="shared" si="13"/>
        <v>4.0000000000000001E-3</v>
      </c>
      <c r="AA48">
        <v>7011.7</v>
      </c>
      <c r="AB48">
        <v>0</v>
      </c>
      <c r="AC48">
        <v>0</v>
      </c>
      <c r="AD48">
        <v>0</v>
      </c>
      <c r="AE48">
        <v>6860.76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4.0000000000000001E-3</v>
      </c>
      <c r="AU48" t="s">
        <v>3</v>
      </c>
      <c r="AV48">
        <v>0</v>
      </c>
      <c r="AW48">
        <v>2</v>
      </c>
      <c r="AX48">
        <v>56483665</v>
      </c>
      <c r="AY48">
        <v>1</v>
      </c>
      <c r="AZ48">
        <v>0</v>
      </c>
      <c r="BA48">
        <v>75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ROUND(Y48*Source!I222,9)</f>
        <v>3.0439999999999998E-2</v>
      </c>
      <c r="CY48">
        <f t="shared" si="14"/>
        <v>7011.7</v>
      </c>
      <c r="CZ48">
        <f t="shared" si="15"/>
        <v>6860.76</v>
      </c>
      <c r="DA48">
        <f t="shared" si="16"/>
        <v>1</v>
      </c>
      <c r="DB48">
        <f t="shared" si="17"/>
        <v>27.44</v>
      </c>
      <c r="DC48">
        <f t="shared" si="18"/>
        <v>0</v>
      </c>
      <c r="DD48" t="s">
        <v>3</v>
      </c>
      <c r="DE48" t="s">
        <v>3</v>
      </c>
      <c r="DF48">
        <f t="shared" si="12"/>
        <v>208.84</v>
      </c>
      <c r="DG48">
        <f t="shared" si="10"/>
        <v>0</v>
      </c>
      <c r="DH48">
        <f t="shared" si="11"/>
        <v>0</v>
      </c>
      <c r="DI48">
        <f t="shared" si="8"/>
        <v>0</v>
      </c>
      <c r="DJ48">
        <f t="shared" si="19"/>
        <v>208.84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ROW(Source!A222)</f>
        <v>222</v>
      </c>
      <c r="B49">
        <v>56481265</v>
      </c>
      <c r="C49">
        <v>56483654</v>
      </c>
      <c r="D49">
        <v>54909709</v>
      </c>
      <c r="E49">
        <v>1</v>
      </c>
      <c r="F49">
        <v>1</v>
      </c>
      <c r="G49">
        <v>1079</v>
      </c>
      <c r="H49">
        <v>3</v>
      </c>
      <c r="I49" t="s">
        <v>770</v>
      </c>
      <c r="J49" t="s">
        <v>771</v>
      </c>
      <c r="K49" t="s">
        <v>772</v>
      </c>
      <c r="L49">
        <v>1339</v>
      </c>
      <c r="N49">
        <v>1007</v>
      </c>
      <c r="O49" t="s">
        <v>158</v>
      </c>
      <c r="P49" t="s">
        <v>158</v>
      </c>
      <c r="Q49">
        <v>1</v>
      </c>
      <c r="W49">
        <v>0</v>
      </c>
      <c r="X49">
        <v>35971445</v>
      </c>
      <c r="Y49">
        <f t="shared" si="13"/>
        <v>0.09</v>
      </c>
      <c r="AA49">
        <v>439.56</v>
      </c>
      <c r="AB49">
        <v>0</v>
      </c>
      <c r="AC49">
        <v>0</v>
      </c>
      <c r="AD49">
        <v>0</v>
      </c>
      <c r="AE49">
        <v>430.1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0.09</v>
      </c>
      <c r="AU49" t="s">
        <v>3</v>
      </c>
      <c r="AV49">
        <v>0</v>
      </c>
      <c r="AW49">
        <v>2</v>
      </c>
      <c r="AX49">
        <v>56483666</v>
      </c>
      <c r="AY49">
        <v>1</v>
      </c>
      <c r="AZ49">
        <v>0</v>
      </c>
      <c r="BA49">
        <v>76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ROUND(Y49*Source!I222,9)</f>
        <v>0.68489999999999995</v>
      </c>
      <c r="CY49">
        <f t="shared" si="14"/>
        <v>439.56</v>
      </c>
      <c r="CZ49">
        <f t="shared" si="15"/>
        <v>430.1</v>
      </c>
      <c r="DA49">
        <f t="shared" si="16"/>
        <v>1</v>
      </c>
      <c r="DB49">
        <f t="shared" si="17"/>
        <v>38.71</v>
      </c>
      <c r="DC49">
        <f t="shared" si="18"/>
        <v>0</v>
      </c>
      <c r="DD49" t="s">
        <v>3</v>
      </c>
      <c r="DE49" t="s">
        <v>3</v>
      </c>
      <c r="DF49">
        <f t="shared" si="12"/>
        <v>294.58</v>
      </c>
      <c r="DG49">
        <f t="shared" si="10"/>
        <v>0</v>
      </c>
      <c r="DH49">
        <f t="shared" si="11"/>
        <v>0</v>
      </c>
      <c r="DI49">
        <f t="shared" si="8"/>
        <v>0</v>
      </c>
      <c r="DJ49">
        <f t="shared" si="19"/>
        <v>294.58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ROW(Source!A222)</f>
        <v>222</v>
      </c>
      <c r="B50">
        <v>56481265</v>
      </c>
      <c r="C50">
        <v>56483654</v>
      </c>
      <c r="D50">
        <v>54909799</v>
      </c>
      <c r="E50">
        <v>1</v>
      </c>
      <c r="F50">
        <v>1</v>
      </c>
      <c r="G50">
        <v>1079</v>
      </c>
      <c r="H50">
        <v>3</v>
      </c>
      <c r="I50" t="s">
        <v>157</v>
      </c>
      <c r="J50" t="s">
        <v>159</v>
      </c>
      <c r="K50" t="s">
        <v>1038</v>
      </c>
      <c r="L50">
        <v>1339</v>
      </c>
      <c r="N50">
        <v>1007</v>
      </c>
      <c r="O50" t="s">
        <v>158</v>
      </c>
      <c r="P50" t="s">
        <v>158</v>
      </c>
      <c r="Q50">
        <v>1</v>
      </c>
      <c r="W50">
        <v>0</v>
      </c>
      <c r="X50">
        <v>89991309</v>
      </c>
      <c r="Y50">
        <f t="shared" si="13"/>
        <v>1.02</v>
      </c>
      <c r="AA50">
        <v>4745.33</v>
      </c>
      <c r="AB50">
        <v>0</v>
      </c>
      <c r="AC50">
        <v>0</v>
      </c>
      <c r="AD50">
        <v>0</v>
      </c>
      <c r="AE50">
        <v>4643.18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 t="s">
        <v>3</v>
      </c>
      <c r="AT50">
        <v>1.02</v>
      </c>
      <c r="AU50" t="s">
        <v>3</v>
      </c>
      <c r="AV50">
        <v>0</v>
      </c>
      <c r="AW50">
        <v>1</v>
      </c>
      <c r="AX50">
        <v>-1</v>
      </c>
      <c r="AY50">
        <v>0</v>
      </c>
      <c r="AZ50">
        <v>0</v>
      </c>
      <c r="BA50" t="s">
        <v>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ROUND(Y50*Source!I222,9)</f>
        <v>7.7622</v>
      </c>
      <c r="CY50">
        <f t="shared" si="14"/>
        <v>4745.33</v>
      </c>
      <c r="CZ50">
        <f t="shared" si="15"/>
        <v>4643.18</v>
      </c>
      <c r="DA50">
        <f t="shared" si="16"/>
        <v>1</v>
      </c>
      <c r="DB50">
        <f t="shared" si="17"/>
        <v>4736.04</v>
      </c>
      <c r="DC50">
        <f t="shared" si="18"/>
        <v>0</v>
      </c>
      <c r="DD50" t="s">
        <v>3</v>
      </c>
      <c r="DE50" t="s">
        <v>3</v>
      </c>
      <c r="DF50">
        <f t="shared" si="12"/>
        <v>36041.29</v>
      </c>
      <c r="DG50">
        <f t="shared" si="10"/>
        <v>0</v>
      </c>
      <c r="DH50">
        <f t="shared" si="11"/>
        <v>0</v>
      </c>
      <c r="DI50">
        <f t="shared" si="8"/>
        <v>0</v>
      </c>
      <c r="DJ50">
        <f t="shared" si="19"/>
        <v>36041.29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ROW(Source!A222)</f>
        <v>222</v>
      </c>
      <c r="B51">
        <v>56481265</v>
      </c>
      <c r="C51">
        <v>56483654</v>
      </c>
      <c r="D51">
        <v>54914902</v>
      </c>
      <c r="E51">
        <v>1</v>
      </c>
      <c r="F51">
        <v>1</v>
      </c>
      <c r="G51">
        <v>1079</v>
      </c>
      <c r="H51">
        <v>3</v>
      </c>
      <c r="I51" t="s">
        <v>252</v>
      </c>
      <c r="J51" t="s">
        <v>254</v>
      </c>
      <c r="K51" t="s">
        <v>253</v>
      </c>
      <c r="L51">
        <v>1327</v>
      </c>
      <c r="N51">
        <v>1005</v>
      </c>
      <c r="O51" t="s">
        <v>214</v>
      </c>
      <c r="P51" t="s">
        <v>214</v>
      </c>
      <c r="Q51">
        <v>1</v>
      </c>
      <c r="W51">
        <v>0</v>
      </c>
      <c r="X51">
        <v>1092252065</v>
      </c>
      <c r="Y51">
        <f t="shared" si="13"/>
        <v>2.2999999999999998</v>
      </c>
      <c r="AA51">
        <v>62.16</v>
      </c>
      <c r="AB51">
        <v>0</v>
      </c>
      <c r="AC51">
        <v>0</v>
      </c>
      <c r="AD51">
        <v>0</v>
      </c>
      <c r="AE51">
        <v>60.82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2.2999999999999998</v>
      </c>
      <c r="AU51" t="s">
        <v>3</v>
      </c>
      <c r="AV51">
        <v>0</v>
      </c>
      <c r="AW51">
        <v>2</v>
      </c>
      <c r="AX51">
        <v>56483667</v>
      </c>
      <c r="AY51">
        <v>1</v>
      </c>
      <c r="AZ51">
        <v>0</v>
      </c>
      <c r="BA51">
        <v>77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ROUND(Y51*Source!I222,9)</f>
        <v>17.503</v>
      </c>
      <c r="CY51">
        <f t="shared" si="14"/>
        <v>62.16</v>
      </c>
      <c r="CZ51">
        <f t="shared" si="15"/>
        <v>60.82</v>
      </c>
      <c r="DA51">
        <f t="shared" si="16"/>
        <v>1</v>
      </c>
      <c r="DB51">
        <f t="shared" si="17"/>
        <v>139.88999999999999</v>
      </c>
      <c r="DC51">
        <f t="shared" si="18"/>
        <v>0</v>
      </c>
      <c r="DD51" t="s">
        <v>3</v>
      </c>
      <c r="DE51" t="s">
        <v>3</v>
      </c>
      <c r="DF51">
        <f t="shared" si="12"/>
        <v>1064.53</v>
      </c>
      <c r="DG51">
        <f t="shared" si="10"/>
        <v>0</v>
      </c>
      <c r="DH51">
        <f t="shared" si="11"/>
        <v>0</v>
      </c>
      <c r="DI51">
        <f t="shared" si="8"/>
        <v>0</v>
      </c>
      <c r="DJ51">
        <f t="shared" si="19"/>
        <v>1064.53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ROW(Source!A223)</f>
        <v>223</v>
      </c>
      <c r="B52">
        <v>56481267</v>
      </c>
      <c r="C52">
        <v>56483654</v>
      </c>
      <c r="D52">
        <v>54836958</v>
      </c>
      <c r="E52">
        <v>1079</v>
      </c>
      <c r="F52">
        <v>1</v>
      </c>
      <c r="G52">
        <v>1079</v>
      </c>
      <c r="H52">
        <v>1</v>
      </c>
      <c r="I52" t="s">
        <v>738</v>
      </c>
      <c r="J52" t="s">
        <v>3</v>
      </c>
      <c r="K52" t="s">
        <v>739</v>
      </c>
      <c r="L52">
        <v>1191</v>
      </c>
      <c r="N52">
        <v>1013</v>
      </c>
      <c r="O52" t="s">
        <v>740</v>
      </c>
      <c r="P52" t="s">
        <v>740</v>
      </c>
      <c r="Q52">
        <v>1</v>
      </c>
      <c r="W52">
        <v>0</v>
      </c>
      <c r="X52">
        <v>476480486</v>
      </c>
      <c r="Y52">
        <f>(AT52*1.1)</f>
        <v>27.071000000000002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24.61</v>
      </c>
      <c r="AU52" t="s">
        <v>24</v>
      </c>
      <c r="AV52">
        <v>1</v>
      </c>
      <c r="AW52">
        <v>2</v>
      </c>
      <c r="AX52">
        <v>56483655</v>
      </c>
      <c r="AY52">
        <v>1</v>
      </c>
      <c r="AZ52">
        <v>0</v>
      </c>
      <c r="BA52">
        <v>79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ROUND(AT52*Source!I223*AH52*AL52,2)</f>
        <v>0</v>
      </c>
      <c r="CV52">
        <f>ROUND(Y52*Source!I223,9)</f>
        <v>206.01031</v>
      </c>
      <c r="CW52">
        <v>0</v>
      </c>
      <c r="CX52">
        <f>ROUND(Y52*Source!I223,9)</f>
        <v>206.01031</v>
      </c>
      <c r="CY52">
        <f>AD52</f>
        <v>0</v>
      </c>
      <c r="CZ52">
        <f>AH52</f>
        <v>0</v>
      </c>
      <c r="DA52">
        <f>AL52</f>
        <v>1</v>
      </c>
      <c r="DB52">
        <f>ROUND((ROUND(AT52*CZ52,2)*1.1),6)</f>
        <v>0</v>
      </c>
      <c r="DC52">
        <f>ROUND((ROUND(AT52*AG52,2)*1.1),6)</f>
        <v>0</v>
      </c>
      <c r="DD52" t="s">
        <v>3</v>
      </c>
      <c r="DE52" t="s">
        <v>3</v>
      </c>
      <c r="DF52">
        <f t="shared" si="12"/>
        <v>0</v>
      </c>
      <c r="DG52">
        <f t="shared" si="10"/>
        <v>0</v>
      </c>
      <c r="DH52">
        <f t="shared" si="11"/>
        <v>0</v>
      </c>
      <c r="DI52">
        <f t="shared" si="8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ROW(Source!A223)</f>
        <v>223</v>
      </c>
      <c r="B53">
        <v>56481267</v>
      </c>
      <c r="C53">
        <v>56483654</v>
      </c>
      <c r="D53">
        <v>54934284</v>
      </c>
      <c r="E53">
        <v>1</v>
      </c>
      <c r="F53">
        <v>1</v>
      </c>
      <c r="G53">
        <v>1079</v>
      </c>
      <c r="H53">
        <v>2</v>
      </c>
      <c r="I53" t="s">
        <v>741</v>
      </c>
      <c r="J53" t="s">
        <v>742</v>
      </c>
      <c r="K53" t="s">
        <v>743</v>
      </c>
      <c r="L53">
        <v>1368</v>
      </c>
      <c r="N53">
        <v>1011</v>
      </c>
      <c r="O53" t="s">
        <v>744</v>
      </c>
      <c r="P53" t="s">
        <v>744</v>
      </c>
      <c r="Q53">
        <v>1</v>
      </c>
      <c r="W53">
        <v>0</v>
      </c>
      <c r="X53">
        <v>654681671</v>
      </c>
      <c r="Y53">
        <f>(AT53*1.1)</f>
        <v>0.23100000000000001</v>
      </c>
      <c r="AA53">
        <v>0</v>
      </c>
      <c r="AB53">
        <v>1323.36</v>
      </c>
      <c r="AC53">
        <v>631.85</v>
      </c>
      <c r="AD53">
        <v>0</v>
      </c>
      <c r="AE53">
        <v>0</v>
      </c>
      <c r="AF53">
        <v>83.1</v>
      </c>
      <c r="AG53">
        <v>12.62</v>
      </c>
      <c r="AH53">
        <v>0</v>
      </c>
      <c r="AI53">
        <v>1</v>
      </c>
      <c r="AJ53">
        <v>15.21</v>
      </c>
      <c r="AK53">
        <v>47.82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0.21</v>
      </c>
      <c r="AU53" t="s">
        <v>24</v>
      </c>
      <c r="AV53">
        <v>0</v>
      </c>
      <c r="AW53">
        <v>2</v>
      </c>
      <c r="AX53">
        <v>56483656</v>
      </c>
      <c r="AY53">
        <v>1</v>
      </c>
      <c r="AZ53">
        <v>0</v>
      </c>
      <c r="BA53">
        <v>80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ROUND(Y53*Source!I223*DO53,9)</f>
        <v>22.184824200000001</v>
      </c>
      <c r="CX53">
        <f>ROUND(Y53*Source!I223,9)</f>
        <v>1.7579100000000001</v>
      </c>
      <c r="CY53">
        <f>AB53</f>
        <v>1323.36</v>
      </c>
      <c r="CZ53">
        <f>AF53</f>
        <v>83.1</v>
      </c>
      <c r="DA53">
        <f>AJ53</f>
        <v>15.21</v>
      </c>
      <c r="DB53">
        <f>ROUND((ROUND(AT53*CZ53,2)*1.1),6)</f>
        <v>19.195</v>
      </c>
      <c r="DC53">
        <f>ROUND((ROUND(AT53*AG53,2)*1.1),6)</f>
        <v>2.915</v>
      </c>
      <c r="DD53" t="s">
        <v>3</v>
      </c>
      <c r="DE53" t="s">
        <v>3</v>
      </c>
      <c r="DF53">
        <f t="shared" si="12"/>
        <v>0</v>
      </c>
      <c r="DG53">
        <f>ROUND(ROUND(AF53*AJ53,2)*CX53,2)</f>
        <v>2221.91</v>
      </c>
      <c r="DH53">
        <f>ROUND(ROUND(AG53*AK53,2)*CX53,2)</f>
        <v>1060.8800000000001</v>
      </c>
      <c r="DI53">
        <f t="shared" si="8"/>
        <v>0</v>
      </c>
      <c r="DJ53">
        <f>DG53</f>
        <v>2221.91</v>
      </c>
      <c r="DK53">
        <v>0</v>
      </c>
      <c r="DL53" t="s">
        <v>745</v>
      </c>
      <c r="DM53">
        <v>0</v>
      </c>
      <c r="DN53" t="s">
        <v>740</v>
      </c>
      <c r="DO53">
        <v>12.62</v>
      </c>
    </row>
    <row r="54" spans="1:119" x14ac:dyDescent="0.25">
      <c r="A54">
        <f>ROW(Source!A223)</f>
        <v>223</v>
      </c>
      <c r="B54">
        <v>56481267</v>
      </c>
      <c r="C54">
        <v>56483654</v>
      </c>
      <c r="D54">
        <v>54933523</v>
      </c>
      <c r="E54">
        <v>1</v>
      </c>
      <c r="F54">
        <v>1</v>
      </c>
      <c r="G54">
        <v>1079</v>
      </c>
      <c r="H54">
        <v>2</v>
      </c>
      <c r="I54" t="s">
        <v>746</v>
      </c>
      <c r="J54" t="s">
        <v>747</v>
      </c>
      <c r="K54" t="s">
        <v>748</v>
      </c>
      <c r="L54">
        <v>1368</v>
      </c>
      <c r="N54">
        <v>1011</v>
      </c>
      <c r="O54" t="s">
        <v>744</v>
      </c>
      <c r="P54" t="s">
        <v>744</v>
      </c>
      <c r="Q54">
        <v>1</v>
      </c>
      <c r="W54">
        <v>0</v>
      </c>
      <c r="X54">
        <v>-294230152</v>
      </c>
      <c r="Y54">
        <f>(AT54*1.1)</f>
        <v>0.15400000000000003</v>
      </c>
      <c r="AA54">
        <v>0</v>
      </c>
      <c r="AB54">
        <v>2451.81</v>
      </c>
      <c r="AC54">
        <v>847.64</v>
      </c>
      <c r="AD54">
        <v>0</v>
      </c>
      <c r="AE54">
        <v>0</v>
      </c>
      <c r="AF54">
        <v>179.17</v>
      </c>
      <c r="AG54">
        <v>16.93</v>
      </c>
      <c r="AH54">
        <v>0</v>
      </c>
      <c r="AI54">
        <v>1</v>
      </c>
      <c r="AJ54">
        <v>13.07</v>
      </c>
      <c r="AK54">
        <v>47.82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0.14000000000000001</v>
      </c>
      <c r="AU54" t="s">
        <v>24</v>
      </c>
      <c r="AV54">
        <v>0</v>
      </c>
      <c r="AW54">
        <v>2</v>
      </c>
      <c r="AX54">
        <v>56483657</v>
      </c>
      <c r="AY54">
        <v>1</v>
      </c>
      <c r="AZ54">
        <v>0</v>
      </c>
      <c r="BA54">
        <v>81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ROUND(Y54*Source!I223*DO54,9)</f>
        <v>19.840944199999999</v>
      </c>
      <c r="CX54">
        <f>ROUND(Y54*Source!I223,9)</f>
        <v>1.17194</v>
      </c>
      <c r="CY54">
        <f>AB54</f>
        <v>2451.81</v>
      </c>
      <c r="CZ54">
        <f>AF54</f>
        <v>179.17</v>
      </c>
      <c r="DA54">
        <f>AJ54</f>
        <v>13.07</v>
      </c>
      <c r="DB54">
        <f>ROUND((ROUND(AT54*CZ54,2)*1.1),6)</f>
        <v>27.588000000000001</v>
      </c>
      <c r="DC54">
        <f>ROUND((ROUND(AT54*AG54,2)*1.1),6)</f>
        <v>2.6070000000000002</v>
      </c>
      <c r="DD54" t="s">
        <v>3</v>
      </c>
      <c r="DE54" t="s">
        <v>3</v>
      </c>
      <c r="DF54">
        <f t="shared" si="12"/>
        <v>0</v>
      </c>
      <c r="DG54">
        <f>ROUND(ROUND(AF54*AJ54,2)*CX54,2)</f>
        <v>2744.39</v>
      </c>
      <c r="DH54">
        <f>ROUND(ROUND(AG54*AK54,2)*CX54,2)</f>
        <v>948.79</v>
      </c>
      <c r="DI54">
        <f t="shared" si="8"/>
        <v>0</v>
      </c>
      <c r="DJ54">
        <f>DG54</f>
        <v>2744.39</v>
      </c>
      <c r="DK54">
        <v>0</v>
      </c>
      <c r="DL54" t="s">
        <v>745</v>
      </c>
      <c r="DM54">
        <v>0</v>
      </c>
      <c r="DN54" t="s">
        <v>740</v>
      </c>
      <c r="DO54">
        <v>16.93</v>
      </c>
    </row>
    <row r="55" spans="1:119" x14ac:dyDescent="0.25">
      <c r="A55">
        <f>ROW(Source!A223)</f>
        <v>223</v>
      </c>
      <c r="B55">
        <v>56481267</v>
      </c>
      <c r="C55">
        <v>56483654</v>
      </c>
      <c r="D55">
        <v>54933779</v>
      </c>
      <c r="E55">
        <v>1</v>
      </c>
      <c r="F55">
        <v>1</v>
      </c>
      <c r="G55">
        <v>1079</v>
      </c>
      <c r="H55">
        <v>2</v>
      </c>
      <c r="I55" t="s">
        <v>749</v>
      </c>
      <c r="J55" t="s">
        <v>750</v>
      </c>
      <c r="K55" t="s">
        <v>751</v>
      </c>
      <c r="L55">
        <v>1368</v>
      </c>
      <c r="N55">
        <v>1011</v>
      </c>
      <c r="O55" t="s">
        <v>744</v>
      </c>
      <c r="P55" t="s">
        <v>744</v>
      </c>
      <c r="Q55">
        <v>1</v>
      </c>
      <c r="W55">
        <v>0</v>
      </c>
      <c r="X55">
        <v>1170047244</v>
      </c>
      <c r="Y55">
        <f>(AT55*1.1)</f>
        <v>0.29700000000000004</v>
      </c>
      <c r="AA55">
        <v>0</v>
      </c>
      <c r="AB55">
        <v>2.46</v>
      </c>
      <c r="AC55">
        <v>0</v>
      </c>
      <c r="AD55">
        <v>0</v>
      </c>
      <c r="AE55">
        <v>0</v>
      </c>
      <c r="AF55">
        <v>0.23</v>
      </c>
      <c r="AG55">
        <v>0</v>
      </c>
      <c r="AH55">
        <v>0</v>
      </c>
      <c r="AI55">
        <v>1</v>
      </c>
      <c r="AJ55">
        <v>10.220000000000001</v>
      </c>
      <c r="AK55">
        <v>47.82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0.27</v>
      </c>
      <c r="AU55" t="s">
        <v>24</v>
      </c>
      <c r="AV55">
        <v>0</v>
      </c>
      <c r="AW55">
        <v>2</v>
      </c>
      <c r="AX55">
        <v>56483658</v>
      </c>
      <c r="AY55">
        <v>1</v>
      </c>
      <c r="AZ55">
        <v>0</v>
      </c>
      <c r="BA55">
        <v>82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ROUND(Y55*Source!I223*DO55,9)</f>
        <v>0</v>
      </c>
      <c r="CX55">
        <f>ROUND(Y55*Source!I223,9)</f>
        <v>2.26017</v>
      </c>
      <c r="CY55">
        <f>AB55</f>
        <v>2.46</v>
      </c>
      <c r="CZ55">
        <f>AF55</f>
        <v>0.23</v>
      </c>
      <c r="DA55">
        <f>AJ55</f>
        <v>10.220000000000001</v>
      </c>
      <c r="DB55">
        <f>ROUND((ROUND(AT55*CZ55,2)*1.1),6)</f>
        <v>6.6000000000000003E-2</v>
      </c>
      <c r="DC55">
        <f>ROUND((ROUND(AT55*AG55,2)*1.1),6)</f>
        <v>0</v>
      </c>
      <c r="DD55" t="s">
        <v>3</v>
      </c>
      <c r="DE55" t="s">
        <v>3</v>
      </c>
      <c r="DF55">
        <f t="shared" si="12"/>
        <v>0</v>
      </c>
      <c r="DG55">
        <f>ROUND(ROUND(AF55*AJ55,2)*CX55,2)</f>
        <v>5.31</v>
      </c>
      <c r="DH55">
        <f>ROUND(ROUND(AG55*AK55,2)*CX55,2)</f>
        <v>0</v>
      </c>
      <c r="DI55">
        <f t="shared" si="8"/>
        <v>0</v>
      </c>
      <c r="DJ55">
        <f>DG55</f>
        <v>5.31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ROW(Source!A223)</f>
        <v>223</v>
      </c>
      <c r="B56">
        <v>56481267</v>
      </c>
      <c r="C56">
        <v>56483654</v>
      </c>
      <c r="D56">
        <v>54902310</v>
      </c>
      <c r="E56">
        <v>1</v>
      </c>
      <c r="F56">
        <v>1</v>
      </c>
      <c r="G56">
        <v>1079</v>
      </c>
      <c r="H56">
        <v>3</v>
      </c>
      <c r="I56" t="s">
        <v>752</v>
      </c>
      <c r="J56" t="s">
        <v>753</v>
      </c>
      <c r="K56" t="s">
        <v>754</v>
      </c>
      <c r="L56">
        <v>1339</v>
      </c>
      <c r="N56">
        <v>1007</v>
      </c>
      <c r="O56" t="s">
        <v>158</v>
      </c>
      <c r="P56" t="s">
        <v>158</v>
      </c>
      <c r="Q56">
        <v>1</v>
      </c>
      <c r="W56">
        <v>0</v>
      </c>
      <c r="X56">
        <v>-159086685</v>
      </c>
      <c r="Y56">
        <f t="shared" ref="Y56:Y64" si="20">AT56</f>
        <v>8.0999999999999996E-3</v>
      </c>
      <c r="AA56">
        <v>52.96</v>
      </c>
      <c r="AB56">
        <v>0</v>
      </c>
      <c r="AC56">
        <v>0</v>
      </c>
      <c r="AD56">
        <v>0</v>
      </c>
      <c r="AE56">
        <v>7.07</v>
      </c>
      <c r="AF56">
        <v>0</v>
      </c>
      <c r="AG56">
        <v>0</v>
      </c>
      <c r="AH56">
        <v>0</v>
      </c>
      <c r="AI56">
        <v>7.33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8.0999999999999996E-3</v>
      </c>
      <c r="AU56" t="s">
        <v>3</v>
      </c>
      <c r="AV56">
        <v>0</v>
      </c>
      <c r="AW56">
        <v>2</v>
      </c>
      <c r="AX56">
        <v>56483660</v>
      </c>
      <c r="AY56">
        <v>1</v>
      </c>
      <c r="AZ56">
        <v>0</v>
      </c>
      <c r="BA56">
        <v>84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ROUND(Y56*Source!I223,9)</f>
        <v>6.1641000000000001E-2</v>
      </c>
      <c r="CY56">
        <f t="shared" ref="CY56:CY64" si="21">AA56</f>
        <v>52.96</v>
      </c>
      <c r="CZ56">
        <f t="shared" ref="CZ56:CZ64" si="22">AE56</f>
        <v>7.07</v>
      </c>
      <c r="DA56">
        <f t="shared" ref="DA56:DA64" si="23">AI56</f>
        <v>7.33</v>
      </c>
      <c r="DB56">
        <f t="shared" ref="DB56:DB64" si="24">ROUND(ROUND(AT56*CZ56,2),6)</f>
        <v>0.06</v>
      </c>
      <c r="DC56">
        <f t="shared" ref="DC56:DC64" si="25">ROUND(ROUND(AT56*AG56,2),6)</f>
        <v>0</v>
      </c>
      <c r="DD56" t="s">
        <v>3</v>
      </c>
      <c r="DE56" t="s">
        <v>3</v>
      </c>
      <c r="DF56">
        <f t="shared" ref="DF56:DF64" si="26">ROUND(ROUND(AE56*AI56,2)*CX56,2)</f>
        <v>3.19</v>
      </c>
      <c r="DG56">
        <f t="shared" ref="DG56:DG72" si="27">ROUND(ROUND(AF56,2)*CX56,2)</f>
        <v>0</v>
      </c>
      <c r="DH56">
        <f t="shared" ref="DH56:DH72" si="28">ROUND(ROUND(AG56,2)*CX56,2)</f>
        <v>0</v>
      </c>
      <c r="DI56">
        <f t="shared" si="8"/>
        <v>0</v>
      </c>
      <c r="DJ56">
        <f t="shared" ref="DJ56:DJ64" si="29">DF56</f>
        <v>3.19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ROW(Source!A223)</f>
        <v>223</v>
      </c>
      <c r="B57">
        <v>56481267</v>
      </c>
      <c r="C57">
        <v>56483654</v>
      </c>
      <c r="D57">
        <v>54902318</v>
      </c>
      <c r="E57">
        <v>1</v>
      </c>
      <c r="F57">
        <v>1</v>
      </c>
      <c r="G57">
        <v>1079</v>
      </c>
      <c r="H57">
        <v>3</v>
      </c>
      <c r="I57" t="s">
        <v>755</v>
      </c>
      <c r="J57" t="s">
        <v>756</v>
      </c>
      <c r="K57" t="s">
        <v>757</v>
      </c>
      <c r="L57">
        <v>1348</v>
      </c>
      <c r="N57">
        <v>1009</v>
      </c>
      <c r="O57" t="s">
        <v>32</v>
      </c>
      <c r="P57" t="s">
        <v>32</v>
      </c>
      <c r="Q57">
        <v>1000</v>
      </c>
      <c r="W57">
        <v>0</v>
      </c>
      <c r="X57">
        <v>-638851762</v>
      </c>
      <c r="Y57">
        <f t="shared" si="20"/>
        <v>1.9E-3</v>
      </c>
      <c r="AA57">
        <v>120699.38</v>
      </c>
      <c r="AB57">
        <v>0</v>
      </c>
      <c r="AC57">
        <v>0</v>
      </c>
      <c r="AD57">
        <v>0</v>
      </c>
      <c r="AE57">
        <v>15160.61</v>
      </c>
      <c r="AF57">
        <v>0</v>
      </c>
      <c r="AG57">
        <v>0</v>
      </c>
      <c r="AH57">
        <v>0</v>
      </c>
      <c r="AI57">
        <v>7.79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1.9E-3</v>
      </c>
      <c r="AU57" t="s">
        <v>3</v>
      </c>
      <c r="AV57">
        <v>0</v>
      </c>
      <c r="AW57">
        <v>2</v>
      </c>
      <c r="AX57">
        <v>56483661</v>
      </c>
      <c r="AY57">
        <v>1</v>
      </c>
      <c r="AZ57">
        <v>0</v>
      </c>
      <c r="BA57">
        <v>85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ROUND(Y57*Source!I223,9)</f>
        <v>1.4459E-2</v>
      </c>
      <c r="CY57">
        <f t="shared" si="21"/>
        <v>120699.38</v>
      </c>
      <c r="CZ57">
        <f t="shared" si="22"/>
        <v>15160.61</v>
      </c>
      <c r="DA57">
        <f t="shared" si="23"/>
        <v>7.79</v>
      </c>
      <c r="DB57">
        <f t="shared" si="24"/>
        <v>28.81</v>
      </c>
      <c r="DC57">
        <f t="shared" si="25"/>
        <v>0</v>
      </c>
      <c r="DD57" t="s">
        <v>3</v>
      </c>
      <c r="DE57" t="s">
        <v>3</v>
      </c>
      <c r="DF57">
        <f t="shared" si="26"/>
        <v>1707.62</v>
      </c>
      <c r="DG57">
        <f t="shared" si="27"/>
        <v>0</v>
      </c>
      <c r="DH57">
        <f t="shared" si="28"/>
        <v>0</v>
      </c>
      <c r="DI57">
        <f t="shared" si="8"/>
        <v>0</v>
      </c>
      <c r="DJ57">
        <f t="shared" si="29"/>
        <v>1707.62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ROW(Source!A223)</f>
        <v>223</v>
      </c>
      <c r="B58">
        <v>56481267</v>
      </c>
      <c r="C58">
        <v>56483654</v>
      </c>
      <c r="D58">
        <v>54902398</v>
      </c>
      <c r="E58">
        <v>1</v>
      </c>
      <c r="F58">
        <v>1</v>
      </c>
      <c r="G58">
        <v>1079</v>
      </c>
      <c r="H58">
        <v>3</v>
      </c>
      <c r="I58" t="s">
        <v>758</v>
      </c>
      <c r="J58" t="s">
        <v>759</v>
      </c>
      <c r="K58" t="s">
        <v>760</v>
      </c>
      <c r="L58">
        <v>1339</v>
      </c>
      <c r="N58">
        <v>1007</v>
      </c>
      <c r="O58" t="s">
        <v>158</v>
      </c>
      <c r="P58" t="s">
        <v>158</v>
      </c>
      <c r="Q58">
        <v>1</v>
      </c>
      <c r="W58">
        <v>0</v>
      </c>
      <c r="X58">
        <v>-470676647</v>
      </c>
      <c r="Y58">
        <f t="shared" si="20"/>
        <v>0.14000000000000001</v>
      </c>
      <c r="AA58">
        <v>10908.04</v>
      </c>
      <c r="AB58">
        <v>0</v>
      </c>
      <c r="AC58">
        <v>0</v>
      </c>
      <c r="AD58">
        <v>0</v>
      </c>
      <c r="AE58">
        <v>1821.37</v>
      </c>
      <c r="AF58">
        <v>0</v>
      </c>
      <c r="AG58">
        <v>0</v>
      </c>
      <c r="AH58">
        <v>0</v>
      </c>
      <c r="AI58">
        <v>5.86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0.14000000000000001</v>
      </c>
      <c r="AU58" t="s">
        <v>3</v>
      </c>
      <c r="AV58">
        <v>0</v>
      </c>
      <c r="AW58">
        <v>2</v>
      </c>
      <c r="AX58">
        <v>56483662</v>
      </c>
      <c r="AY58">
        <v>1</v>
      </c>
      <c r="AZ58">
        <v>0</v>
      </c>
      <c r="BA58">
        <v>86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ROUND(Y58*Source!I223,9)</f>
        <v>1.0653999999999999</v>
      </c>
      <c r="CY58">
        <f t="shared" si="21"/>
        <v>10908.04</v>
      </c>
      <c r="CZ58">
        <f t="shared" si="22"/>
        <v>1821.37</v>
      </c>
      <c r="DA58">
        <f t="shared" si="23"/>
        <v>5.86</v>
      </c>
      <c r="DB58">
        <f t="shared" si="24"/>
        <v>254.99</v>
      </c>
      <c r="DC58">
        <f t="shared" si="25"/>
        <v>0</v>
      </c>
      <c r="DD58" t="s">
        <v>3</v>
      </c>
      <c r="DE58" t="s">
        <v>3</v>
      </c>
      <c r="DF58">
        <f t="shared" si="26"/>
        <v>11371.26</v>
      </c>
      <c r="DG58">
        <f t="shared" si="27"/>
        <v>0</v>
      </c>
      <c r="DH58">
        <f t="shared" si="28"/>
        <v>0</v>
      </c>
      <c r="DI58">
        <f t="shared" si="8"/>
        <v>0</v>
      </c>
      <c r="DJ58">
        <f t="shared" si="29"/>
        <v>11371.26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ROW(Source!A223)</f>
        <v>223</v>
      </c>
      <c r="B59">
        <v>56481267</v>
      </c>
      <c r="C59">
        <v>56483654</v>
      </c>
      <c r="D59">
        <v>54902427</v>
      </c>
      <c r="E59">
        <v>1</v>
      </c>
      <c r="F59">
        <v>1</v>
      </c>
      <c r="G59">
        <v>1079</v>
      </c>
      <c r="H59">
        <v>3</v>
      </c>
      <c r="I59" t="s">
        <v>761</v>
      </c>
      <c r="J59" t="s">
        <v>762</v>
      </c>
      <c r="K59" t="s">
        <v>763</v>
      </c>
      <c r="L59">
        <v>1348</v>
      </c>
      <c r="N59">
        <v>1009</v>
      </c>
      <c r="O59" t="s">
        <v>32</v>
      </c>
      <c r="P59" t="s">
        <v>32</v>
      </c>
      <c r="Q59">
        <v>1000</v>
      </c>
      <c r="W59">
        <v>0</v>
      </c>
      <c r="X59">
        <v>-764855440</v>
      </c>
      <c r="Y59">
        <f t="shared" si="20"/>
        <v>2.8999999999999998E-3</v>
      </c>
      <c r="AA59">
        <v>8212.4699999999993</v>
      </c>
      <c r="AB59">
        <v>0</v>
      </c>
      <c r="AC59">
        <v>0</v>
      </c>
      <c r="AD59">
        <v>0</v>
      </c>
      <c r="AE59">
        <v>1257.54</v>
      </c>
      <c r="AF59">
        <v>0</v>
      </c>
      <c r="AG59">
        <v>0</v>
      </c>
      <c r="AH59">
        <v>0</v>
      </c>
      <c r="AI59">
        <v>6.39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2.8999999999999998E-3</v>
      </c>
      <c r="AU59" t="s">
        <v>3</v>
      </c>
      <c r="AV59">
        <v>0</v>
      </c>
      <c r="AW59">
        <v>2</v>
      </c>
      <c r="AX59">
        <v>56483663</v>
      </c>
      <c r="AY59">
        <v>1</v>
      </c>
      <c r="AZ59">
        <v>0</v>
      </c>
      <c r="BA59">
        <v>87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ROUND(Y59*Source!I223,9)</f>
        <v>2.2068999999999998E-2</v>
      </c>
      <c r="CY59">
        <f t="shared" si="21"/>
        <v>8212.4699999999993</v>
      </c>
      <c r="CZ59">
        <f t="shared" si="22"/>
        <v>1257.54</v>
      </c>
      <c r="DA59">
        <f t="shared" si="23"/>
        <v>6.39</v>
      </c>
      <c r="DB59">
        <f t="shared" si="24"/>
        <v>3.65</v>
      </c>
      <c r="DC59">
        <f t="shared" si="25"/>
        <v>0</v>
      </c>
      <c r="DD59" t="s">
        <v>3</v>
      </c>
      <c r="DE59" t="s">
        <v>3</v>
      </c>
      <c r="DF59">
        <f t="shared" si="26"/>
        <v>177.34</v>
      </c>
      <c r="DG59">
        <f t="shared" si="27"/>
        <v>0</v>
      </c>
      <c r="DH59">
        <f t="shared" si="28"/>
        <v>0</v>
      </c>
      <c r="DI59">
        <f t="shared" si="8"/>
        <v>0</v>
      </c>
      <c r="DJ59">
        <f t="shared" si="29"/>
        <v>177.34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ROW(Source!A223)</f>
        <v>223</v>
      </c>
      <c r="B60">
        <v>56481267</v>
      </c>
      <c r="C60">
        <v>56483654</v>
      </c>
      <c r="D60">
        <v>54902266</v>
      </c>
      <c r="E60">
        <v>1</v>
      </c>
      <c r="F60">
        <v>1</v>
      </c>
      <c r="G60">
        <v>1079</v>
      </c>
      <c r="H60">
        <v>3</v>
      </c>
      <c r="I60" t="s">
        <v>764</v>
      </c>
      <c r="J60" t="s">
        <v>765</v>
      </c>
      <c r="K60" t="s">
        <v>766</v>
      </c>
      <c r="L60">
        <v>1339</v>
      </c>
      <c r="N60">
        <v>1007</v>
      </c>
      <c r="O60" t="s">
        <v>158</v>
      </c>
      <c r="P60" t="s">
        <v>158</v>
      </c>
      <c r="Q60">
        <v>1</v>
      </c>
      <c r="W60">
        <v>0</v>
      </c>
      <c r="X60">
        <v>-1145272389</v>
      </c>
      <c r="Y60">
        <f t="shared" si="20"/>
        <v>0.12</v>
      </c>
      <c r="AA60">
        <v>12823.02</v>
      </c>
      <c r="AB60">
        <v>0</v>
      </c>
      <c r="AC60">
        <v>0</v>
      </c>
      <c r="AD60">
        <v>0</v>
      </c>
      <c r="AE60">
        <v>662.11</v>
      </c>
      <c r="AF60">
        <v>0</v>
      </c>
      <c r="AG60">
        <v>0</v>
      </c>
      <c r="AH60">
        <v>0</v>
      </c>
      <c r="AI60">
        <v>18.95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0.12</v>
      </c>
      <c r="AU60" t="s">
        <v>3</v>
      </c>
      <c r="AV60">
        <v>0</v>
      </c>
      <c r="AW60">
        <v>2</v>
      </c>
      <c r="AX60">
        <v>56483664</v>
      </c>
      <c r="AY60">
        <v>1</v>
      </c>
      <c r="AZ60">
        <v>0</v>
      </c>
      <c r="BA60">
        <v>88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ROUND(Y60*Source!I223,9)</f>
        <v>0.91320000000000001</v>
      </c>
      <c r="CY60">
        <f t="shared" si="21"/>
        <v>12823.02</v>
      </c>
      <c r="CZ60">
        <f t="shared" si="22"/>
        <v>662.11</v>
      </c>
      <c r="DA60">
        <f t="shared" si="23"/>
        <v>18.95</v>
      </c>
      <c r="DB60">
        <f t="shared" si="24"/>
        <v>79.45</v>
      </c>
      <c r="DC60">
        <f t="shared" si="25"/>
        <v>0</v>
      </c>
      <c r="DD60" t="s">
        <v>3</v>
      </c>
      <c r="DE60" t="s">
        <v>3</v>
      </c>
      <c r="DF60">
        <f t="shared" si="26"/>
        <v>11457.9</v>
      </c>
      <c r="DG60">
        <f t="shared" si="27"/>
        <v>0</v>
      </c>
      <c r="DH60">
        <f t="shared" si="28"/>
        <v>0</v>
      </c>
      <c r="DI60">
        <f t="shared" si="8"/>
        <v>0</v>
      </c>
      <c r="DJ60">
        <f t="shared" si="29"/>
        <v>11457.9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ROW(Source!A223)</f>
        <v>223</v>
      </c>
      <c r="B61">
        <v>56481267</v>
      </c>
      <c r="C61">
        <v>56483654</v>
      </c>
      <c r="D61">
        <v>54902852</v>
      </c>
      <c r="E61">
        <v>1</v>
      </c>
      <c r="F61">
        <v>1</v>
      </c>
      <c r="G61">
        <v>1079</v>
      </c>
      <c r="H61">
        <v>3</v>
      </c>
      <c r="I61" t="s">
        <v>767</v>
      </c>
      <c r="J61" t="s">
        <v>768</v>
      </c>
      <c r="K61" t="s">
        <v>769</v>
      </c>
      <c r="L61">
        <v>1348</v>
      </c>
      <c r="N61">
        <v>1009</v>
      </c>
      <c r="O61" t="s">
        <v>32</v>
      </c>
      <c r="P61" t="s">
        <v>32</v>
      </c>
      <c r="Q61">
        <v>1000</v>
      </c>
      <c r="W61">
        <v>0</v>
      </c>
      <c r="X61">
        <v>-1251784601</v>
      </c>
      <c r="Y61">
        <f t="shared" si="20"/>
        <v>4.0000000000000001E-3</v>
      </c>
      <c r="AA61">
        <v>55883.22</v>
      </c>
      <c r="AB61">
        <v>0</v>
      </c>
      <c r="AC61">
        <v>0</v>
      </c>
      <c r="AD61">
        <v>0</v>
      </c>
      <c r="AE61">
        <v>6860.76</v>
      </c>
      <c r="AF61">
        <v>0</v>
      </c>
      <c r="AG61">
        <v>0</v>
      </c>
      <c r="AH61">
        <v>0</v>
      </c>
      <c r="AI61">
        <v>7.97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4.0000000000000001E-3</v>
      </c>
      <c r="AU61" t="s">
        <v>3</v>
      </c>
      <c r="AV61">
        <v>0</v>
      </c>
      <c r="AW61">
        <v>2</v>
      </c>
      <c r="AX61">
        <v>56483665</v>
      </c>
      <c r="AY61">
        <v>1</v>
      </c>
      <c r="AZ61">
        <v>0</v>
      </c>
      <c r="BA61">
        <v>89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ROUND(Y61*Source!I223,9)</f>
        <v>3.0439999999999998E-2</v>
      </c>
      <c r="CY61">
        <f t="shared" si="21"/>
        <v>55883.22</v>
      </c>
      <c r="CZ61">
        <f t="shared" si="22"/>
        <v>6860.76</v>
      </c>
      <c r="DA61">
        <f t="shared" si="23"/>
        <v>7.97</v>
      </c>
      <c r="DB61">
        <f t="shared" si="24"/>
        <v>27.44</v>
      </c>
      <c r="DC61">
        <f t="shared" si="25"/>
        <v>0</v>
      </c>
      <c r="DD61" t="s">
        <v>3</v>
      </c>
      <c r="DE61" t="s">
        <v>3</v>
      </c>
      <c r="DF61">
        <f t="shared" si="26"/>
        <v>1664.47</v>
      </c>
      <c r="DG61">
        <f t="shared" si="27"/>
        <v>0</v>
      </c>
      <c r="DH61">
        <f t="shared" si="28"/>
        <v>0</v>
      </c>
      <c r="DI61">
        <f t="shared" si="8"/>
        <v>0</v>
      </c>
      <c r="DJ61">
        <f t="shared" si="29"/>
        <v>1664.47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ROW(Source!A223)</f>
        <v>223</v>
      </c>
      <c r="B62">
        <v>56481267</v>
      </c>
      <c r="C62">
        <v>56483654</v>
      </c>
      <c r="D62">
        <v>54909709</v>
      </c>
      <c r="E62">
        <v>1</v>
      </c>
      <c r="F62">
        <v>1</v>
      </c>
      <c r="G62">
        <v>1079</v>
      </c>
      <c r="H62">
        <v>3</v>
      </c>
      <c r="I62" t="s">
        <v>770</v>
      </c>
      <c r="J62" t="s">
        <v>771</v>
      </c>
      <c r="K62" t="s">
        <v>772</v>
      </c>
      <c r="L62">
        <v>1339</v>
      </c>
      <c r="N62">
        <v>1007</v>
      </c>
      <c r="O62" t="s">
        <v>158</v>
      </c>
      <c r="P62" t="s">
        <v>158</v>
      </c>
      <c r="Q62">
        <v>1</v>
      </c>
      <c r="W62">
        <v>0</v>
      </c>
      <c r="X62">
        <v>35971445</v>
      </c>
      <c r="Y62">
        <f t="shared" si="20"/>
        <v>0.09</v>
      </c>
      <c r="AA62">
        <v>5032.99</v>
      </c>
      <c r="AB62">
        <v>0</v>
      </c>
      <c r="AC62">
        <v>0</v>
      </c>
      <c r="AD62">
        <v>0</v>
      </c>
      <c r="AE62">
        <v>430.1</v>
      </c>
      <c r="AF62">
        <v>0</v>
      </c>
      <c r="AG62">
        <v>0</v>
      </c>
      <c r="AH62">
        <v>0</v>
      </c>
      <c r="AI62">
        <v>11.45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0.09</v>
      </c>
      <c r="AU62" t="s">
        <v>3</v>
      </c>
      <c r="AV62">
        <v>0</v>
      </c>
      <c r="AW62">
        <v>2</v>
      </c>
      <c r="AX62">
        <v>56483666</v>
      </c>
      <c r="AY62">
        <v>1</v>
      </c>
      <c r="AZ62">
        <v>0</v>
      </c>
      <c r="BA62">
        <v>90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ROUND(Y62*Source!I223,9)</f>
        <v>0.68489999999999995</v>
      </c>
      <c r="CY62">
        <f t="shared" si="21"/>
        <v>5032.99</v>
      </c>
      <c r="CZ62">
        <f t="shared" si="22"/>
        <v>430.1</v>
      </c>
      <c r="DA62">
        <f t="shared" si="23"/>
        <v>11.45</v>
      </c>
      <c r="DB62">
        <f t="shared" si="24"/>
        <v>38.71</v>
      </c>
      <c r="DC62">
        <f t="shared" si="25"/>
        <v>0</v>
      </c>
      <c r="DD62" t="s">
        <v>3</v>
      </c>
      <c r="DE62" t="s">
        <v>3</v>
      </c>
      <c r="DF62">
        <f t="shared" si="26"/>
        <v>3372.89</v>
      </c>
      <c r="DG62">
        <f t="shared" si="27"/>
        <v>0</v>
      </c>
      <c r="DH62">
        <f t="shared" si="28"/>
        <v>0</v>
      </c>
      <c r="DI62">
        <f t="shared" si="8"/>
        <v>0</v>
      </c>
      <c r="DJ62">
        <f t="shared" si="29"/>
        <v>3372.89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ROW(Source!A223)</f>
        <v>223</v>
      </c>
      <c r="B63">
        <v>56481267</v>
      </c>
      <c r="C63">
        <v>56483654</v>
      </c>
      <c r="D63">
        <v>54909799</v>
      </c>
      <c r="E63">
        <v>1</v>
      </c>
      <c r="F63">
        <v>1</v>
      </c>
      <c r="G63">
        <v>1079</v>
      </c>
      <c r="H63">
        <v>3</v>
      </c>
      <c r="I63" t="s">
        <v>157</v>
      </c>
      <c r="J63" t="s">
        <v>159</v>
      </c>
      <c r="K63" t="s">
        <v>1038</v>
      </c>
      <c r="L63">
        <v>1339</v>
      </c>
      <c r="N63">
        <v>1007</v>
      </c>
      <c r="O63" t="s">
        <v>158</v>
      </c>
      <c r="P63" t="s">
        <v>158</v>
      </c>
      <c r="Q63">
        <v>1</v>
      </c>
      <c r="W63">
        <v>0</v>
      </c>
      <c r="X63">
        <v>89991309</v>
      </c>
      <c r="Y63">
        <f t="shared" si="20"/>
        <v>1.02</v>
      </c>
      <c r="AA63">
        <v>10155.01</v>
      </c>
      <c r="AB63">
        <v>0</v>
      </c>
      <c r="AC63">
        <v>0</v>
      </c>
      <c r="AD63">
        <v>0</v>
      </c>
      <c r="AE63">
        <v>4643.18</v>
      </c>
      <c r="AF63">
        <v>0</v>
      </c>
      <c r="AG63">
        <v>0</v>
      </c>
      <c r="AH63">
        <v>0</v>
      </c>
      <c r="AI63">
        <v>2.14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3</v>
      </c>
      <c r="AT63">
        <v>1.02</v>
      </c>
      <c r="AU63" t="s">
        <v>3</v>
      </c>
      <c r="AV63">
        <v>0</v>
      </c>
      <c r="AW63">
        <v>1</v>
      </c>
      <c r="AX63">
        <v>-1</v>
      </c>
      <c r="AY63">
        <v>0</v>
      </c>
      <c r="AZ63">
        <v>0</v>
      </c>
      <c r="BA63" t="s">
        <v>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ROUND(Y63*Source!I223,9)</f>
        <v>7.7622</v>
      </c>
      <c r="CY63">
        <f t="shared" si="21"/>
        <v>10155.01</v>
      </c>
      <c r="CZ63">
        <f t="shared" si="22"/>
        <v>4643.18</v>
      </c>
      <c r="DA63">
        <f t="shared" si="23"/>
        <v>2.14</v>
      </c>
      <c r="DB63">
        <f t="shared" si="24"/>
        <v>4736.04</v>
      </c>
      <c r="DC63">
        <f t="shared" si="25"/>
        <v>0</v>
      </c>
      <c r="DD63" t="s">
        <v>3</v>
      </c>
      <c r="DE63" t="s">
        <v>3</v>
      </c>
      <c r="DF63">
        <f t="shared" si="26"/>
        <v>77128.399999999994</v>
      </c>
      <c r="DG63">
        <f t="shared" si="27"/>
        <v>0</v>
      </c>
      <c r="DH63">
        <f t="shared" si="28"/>
        <v>0</v>
      </c>
      <c r="DI63">
        <f t="shared" si="8"/>
        <v>0</v>
      </c>
      <c r="DJ63">
        <f t="shared" si="29"/>
        <v>77128.399999999994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ROW(Source!A223)</f>
        <v>223</v>
      </c>
      <c r="B64">
        <v>56481267</v>
      </c>
      <c r="C64">
        <v>56483654</v>
      </c>
      <c r="D64">
        <v>54914902</v>
      </c>
      <c r="E64">
        <v>1</v>
      </c>
      <c r="F64">
        <v>1</v>
      </c>
      <c r="G64">
        <v>1079</v>
      </c>
      <c r="H64">
        <v>3</v>
      </c>
      <c r="I64" t="s">
        <v>252</v>
      </c>
      <c r="J64" t="s">
        <v>254</v>
      </c>
      <c r="K64" t="s">
        <v>253</v>
      </c>
      <c r="L64">
        <v>1327</v>
      </c>
      <c r="N64">
        <v>1005</v>
      </c>
      <c r="O64" t="s">
        <v>214</v>
      </c>
      <c r="P64" t="s">
        <v>214</v>
      </c>
      <c r="Q64">
        <v>1</v>
      </c>
      <c r="W64">
        <v>0</v>
      </c>
      <c r="X64">
        <v>1092252065</v>
      </c>
      <c r="Y64">
        <f t="shared" si="20"/>
        <v>2.2999999999999998</v>
      </c>
      <c r="AA64">
        <v>131.15</v>
      </c>
      <c r="AB64">
        <v>0</v>
      </c>
      <c r="AC64">
        <v>0</v>
      </c>
      <c r="AD64">
        <v>0</v>
      </c>
      <c r="AE64">
        <v>60.82</v>
      </c>
      <c r="AF64">
        <v>0</v>
      </c>
      <c r="AG64">
        <v>0</v>
      </c>
      <c r="AH64">
        <v>0</v>
      </c>
      <c r="AI64">
        <v>2.11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2.2999999999999998</v>
      </c>
      <c r="AU64" t="s">
        <v>3</v>
      </c>
      <c r="AV64">
        <v>0</v>
      </c>
      <c r="AW64">
        <v>2</v>
      </c>
      <c r="AX64">
        <v>56483667</v>
      </c>
      <c r="AY64">
        <v>1</v>
      </c>
      <c r="AZ64">
        <v>0</v>
      </c>
      <c r="BA64">
        <v>91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ROUND(Y64*Source!I223,9)</f>
        <v>17.503</v>
      </c>
      <c r="CY64">
        <f t="shared" si="21"/>
        <v>131.15</v>
      </c>
      <c r="CZ64">
        <f t="shared" si="22"/>
        <v>60.82</v>
      </c>
      <c r="DA64">
        <f t="shared" si="23"/>
        <v>2.11</v>
      </c>
      <c r="DB64">
        <f t="shared" si="24"/>
        <v>139.88999999999999</v>
      </c>
      <c r="DC64">
        <f t="shared" si="25"/>
        <v>0</v>
      </c>
      <c r="DD64" t="s">
        <v>3</v>
      </c>
      <c r="DE64" t="s">
        <v>3</v>
      </c>
      <c r="DF64">
        <f t="shared" si="26"/>
        <v>2246.16</v>
      </c>
      <c r="DG64">
        <f t="shared" si="27"/>
        <v>0</v>
      </c>
      <c r="DH64">
        <f t="shared" si="28"/>
        <v>0</v>
      </c>
      <c r="DI64">
        <f t="shared" si="8"/>
        <v>0</v>
      </c>
      <c r="DJ64">
        <f t="shared" si="29"/>
        <v>2246.16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ROW(Source!A226)</f>
        <v>226</v>
      </c>
      <c r="B65">
        <v>56481265</v>
      </c>
      <c r="C65">
        <v>56483643</v>
      </c>
      <c r="D65">
        <v>54836958</v>
      </c>
      <c r="E65">
        <v>1079</v>
      </c>
      <c r="F65">
        <v>1</v>
      </c>
      <c r="G65">
        <v>1079</v>
      </c>
      <c r="H65">
        <v>1</v>
      </c>
      <c r="I65" t="s">
        <v>738</v>
      </c>
      <c r="J65" t="s">
        <v>3</v>
      </c>
      <c r="K65" t="s">
        <v>739</v>
      </c>
      <c r="L65">
        <v>1191</v>
      </c>
      <c r="N65">
        <v>1013</v>
      </c>
      <c r="O65" t="s">
        <v>740</v>
      </c>
      <c r="P65" t="s">
        <v>740</v>
      </c>
      <c r="Q65">
        <v>1</v>
      </c>
      <c r="W65">
        <v>0</v>
      </c>
      <c r="X65">
        <v>476480486</v>
      </c>
      <c r="Y65">
        <f>(AT65*1.15*1.1)</f>
        <v>29.980499999999996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23.7</v>
      </c>
      <c r="AU65" t="s">
        <v>166</v>
      </c>
      <c r="AV65">
        <v>1</v>
      </c>
      <c r="AW65">
        <v>2</v>
      </c>
      <c r="AX65">
        <v>56483646</v>
      </c>
      <c r="AY65">
        <v>1</v>
      </c>
      <c r="AZ65">
        <v>0</v>
      </c>
      <c r="BA65">
        <v>93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ROUND(AT65*Source!I226*AH65*AL65,2)</f>
        <v>0</v>
      </c>
      <c r="CV65">
        <f>ROUND(Y65*Source!I226,9)</f>
        <v>2281.5160500000002</v>
      </c>
      <c r="CW65">
        <v>0</v>
      </c>
      <c r="CX65">
        <f>ROUND(Y65*Source!I226,9)</f>
        <v>2281.5160500000002</v>
      </c>
      <c r="CY65">
        <f>AD65</f>
        <v>0</v>
      </c>
      <c r="CZ65">
        <f>AH65</f>
        <v>0</v>
      </c>
      <c r="DA65">
        <f>AL65</f>
        <v>1</v>
      </c>
      <c r="DB65">
        <f>ROUND((ROUND(AT65*CZ65,2)*1.15*1.1),6)</f>
        <v>0</v>
      </c>
      <c r="DC65">
        <f>ROUND((ROUND(AT65*AG65,2)*1.15*1.1),6)</f>
        <v>0</v>
      </c>
      <c r="DD65" t="s">
        <v>3</v>
      </c>
      <c r="DE65" t="s">
        <v>3</v>
      </c>
      <c r="DF65">
        <f>ROUND(ROUND(AE65,2)*CX65,2)</f>
        <v>0</v>
      </c>
      <c r="DG65">
        <f t="shared" si="27"/>
        <v>0</v>
      </c>
      <c r="DH65">
        <f t="shared" si="28"/>
        <v>0</v>
      </c>
      <c r="DI65">
        <f t="shared" ref="DI65:DI128" si="30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ROW(Source!A226)</f>
        <v>226</v>
      </c>
      <c r="B66">
        <v>56481265</v>
      </c>
      <c r="C66">
        <v>56483643</v>
      </c>
      <c r="D66">
        <v>54909705</v>
      </c>
      <c r="E66">
        <v>1</v>
      </c>
      <c r="F66">
        <v>1</v>
      </c>
      <c r="G66">
        <v>1079</v>
      </c>
      <c r="H66">
        <v>3</v>
      </c>
      <c r="I66" t="s">
        <v>170</v>
      </c>
      <c r="J66" t="s">
        <v>172</v>
      </c>
      <c r="K66" t="s">
        <v>171</v>
      </c>
      <c r="L66">
        <v>1339</v>
      </c>
      <c r="N66">
        <v>1007</v>
      </c>
      <c r="O66" t="s">
        <v>158</v>
      </c>
      <c r="P66" t="s">
        <v>158</v>
      </c>
      <c r="Q66">
        <v>1</v>
      </c>
      <c r="W66">
        <v>0</v>
      </c>
      <c r="X66">
        <v>-1385511726</v>
      </c>
      <c r="Y66">
        <f>AT66</f>
        <v>1</v>
      </c>
      <c r="AA66">
        <v>509.49</v>
      </c>
      <c r="AB66">
        <v>0</v>
      </c>
      <c r="AC66">
        <v>0</v>
      </c>
      <c r="AD66">
        <v>0</v>
      </c>
      <c r="AE66">
        <v>507.97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ROUND(Y66*Source!I226,9)</f>
        <v>76.099999999999994</v>
      </c>
      <c r="CY66">
        <f>AA66</f>
        <v>509.49</v>
      </c>
      <c r="CZ66">
        <f>AE66</f>
        <v>507.97</v>
      </c>
      <c r="DA66">
        <f>AI66</f>
        <v>1</v>
      </c>
      <c r="DB66">
        <f>ROUND(ROUND(AT66*CZ66,2),6)</f>
        <v>507.97</v>
      </c>
      <c r="DC66">
        <f>ROUND(ROUND(AT66*AG66,2),6)</f>
        <v>0</v>
      </c>
      <c r="DD66" t="s">
        <v>3</v>
      </c>
      <c r="DE66" t="s">
        <v>3</v>
      </c>
      <c r="DF66">
        <f>ROUND(ROUND(AE66,2)*CX66,2)</f>
        <v>38656.519999999997</v>
      </c>
      <c r="DG66">
        <f t="shared" si="27"/>
        <v>0</v>
      </c>
      <c r="DH66">
        <f t="shared" si="28"/>
        <v>0</v>
      </c>
      <c r="DI66">
        <f t="shared" si="30"/>
        <v>0</v>
      </c>
      <c r="DJ66">
        <f>DF66</f>
        <v>38656.519999999997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ROW(Source!A227)</f>
        <v>227</v>
      </c>
      <c r="B67">
        <v>56481267</v>
      </c>
      <c r="C67">
        <v>56483643</v>
      </c>
      <c r="D67">
        <v>54836958</v>
      </c>
      <c r="E67">
        <v>1079</v>
      </c>
      <c r="F67">
        <v>1</v>
      </c>
      <c r="G67">
        <v>1079</v>
      </c>
      <c r="H67">
        <v>1</v>
      </c>
      <c r="I67" t="s">
        <v>738</v>
      </c>
      <c r="J67" t="s">
        <v>3</v>
      </c>
      <c r="K67" t="s">
        <v>739</v>
      </c>
      <c r="L67">
        <v>1191</v>
      </c>
      <c r="N67">
        <v>1013</v>
      </c>
      <c r="O67" t="s">
        <v>740</v>
      </c>
      <c r="P67" t="s">
        <v>740</v>
      </c>
      <c r="Q67">
        <v>1</v>
      </c>
      <c r="W67">
        <v>0</v>
      </c>
      <c r="X67">
        <v>476480486</v>
      </c>
      <c r="Y67">
        <f>(AT67*1.15*1.1)</f>
        <v>29.980499999999996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23.7</v>
      </c>
      <c r="AU67" t="s">
        <v>166</v>
      </c>
      <c r="AV67">
        <v>1</v>
      </c>
      <c r="AW67">
        <v>2</v>
      </c>
      <c r="AX67">
        <v>56483646</v>
      </c>
      <c r="AY67">
        <v>1</v>
      </c>
      <c r="AZ67">
        <v>0</v>
      </c>
      <c r="BA67">
        <v>95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ROUND(AT67*Source!I227*AH67*AL67,2)</f>
        <v>0</v>
      </c>
      <c r="CV67">
        <f>ROUND(Y67*Source!I227,9)</f>
        <v>2281.5160500000002</v>
      </c>
      <c r="CW67">
        <v>0</v>
      </c>
      <c r="CX67">
        <f>ROUND(Y67*Source!I227,9)</f>
        <v>2281.5160500000002</v>
      </c>
      <c r="CY67">
        <f>AD67</f>
        <v>0</v>
      </c>
      <c r="CZ67">
        <f>AH67</f>
        <v>0</v>
      </c>
      <c r="DA67">
        <f>AL67</f>
        <v>1</v>
      </c>
      <c r="DB67">
        <f>ROUND((ROUND(AT67*CZ67,2)*1.15*1.1),6)</f>
        <v>0</v>
      </c>
      <c r="DC67">
        <f>ROUND((ROUND(AT67*AG67,2)*1.15*1.1),6)</f>
        <v>0</v>
      </c>
      <c r="DD67" t="s">
        <v>3</v>
      </c>
      <c r="DE67" t="s">
        <v>3</v>
      </c>
      <c r="DF67">
        <f>ROUND(ROUND(AE67,2)*CX67,2)</f>
        <v>0</v>
      </c>
      <c r="DG67">
        <f t="shared" si="27"/>
        <v>0</v>
      </c>
      <c r="DH67">
        <f t="shared" si="28"/>
        <v>0</v>
      </c>
      <c r="DI67">
        <f t="shared" si="30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ROW(Source!A227)</f>
        <v>227</v>
      </c>
      <c r="B68">
        <v>56481267</v>
      </c>
      <c r="C68">
        <v>56483643</v>
      </c>
      <c r="D68">
        <v>54909705</v>
      </c>
      <c r="E68">
        <v>1</v>
      </c>
      <c r="F68">
        <v>1</v>
      </c>
      <c r="G68">
        <v>1079</v>
      </c>
      <c r="H68">
        <v>3</v>
      </c>
      <c r="I68" t="s">
        <v>170</v>
      </c>
      <c r="J68" t="s">
        <v>172</v>
      </c>
      <c r="K68" t="s">
        <v>171</v>
      </c>
      <c r="L68">
        <v>1339</v>
      </c>
      <c r="N68">
        <v>1007</v>
      </c>
      <c r="O68" t="s">
        <v>158</v>
      </c>
      <c r="P68" t="s">
        <v>158</v>
      </c>
      <c r="Q68">
        <v>1</v>
      </c>
      <c r="W68">
        <v>0</v>
      </c>
      <c r="X68">
        <v>-1385511726</v>
      </c>
      <c r="Y68">
        <f>AT68</f>
        <v>1</v>
      </c>
      <c r="AA68">
        <v>5410.83</v>
      </c>
      <c r="AB68">
        <v>0</v>
      </c>
      <c r="AC68">
        <v>0</v>
      </c>
      <c r="AD68">
        <v>0</v>
      </c>
      <c r="AE68">
        <v>507.97</v>
      </c>
      <c r="AF68">
        <v>0</v>
      </c>
      <c r="AG68">
        <v>0</v>
      </c>
      <c r="AH68">
        <v>0</v>
      </c>
      <c r="AI68">
        <v>10.62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1</v>
      </c>
      <c r="AU68" t="s">
        <v>3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ROUND(Y68*Source!I227,9)</f>
        <v>76.099999999999994</v>
      </c>
      <c r="CY68">
        <f>AA68</f>
        <v>5410.83</v>
      </c>
      <c r="CZ68">
        <f>AE68</f>
        <v>507.97</v>
      </c>
      <c r="DA68">
        <f>AI68</f>
        <v>10.62</v>
      </c>
      <c r="DB68">
        <f>ROUND(ROUND(AT68*CZ68,2),6)</f>
        <v>507.97</v>
      </c>
      <c r="DC68">
        <f>ROUND(ROUND(AT68*AG68,2),6)</f>
        <v>0</v>
      </c>
      <c r="DD68" t="s">
        <v>3</v>
      </c>
      <c r="DE68" t="s">
        <v>3</v>
      </c>
      <c r="DF68">
        <f>ROUND(ROUND(AE68*AI68,2)*CX68,2)</f>
        <v>410532.1</v>
      </c>
      <c r="DG68">
        <f t="shared" si="27"/>
        <v>0</v>
      </c>
      <c r="DH68">
        <f t="shared" si="28"/>
        <v>0</v>
      </c>
      <c r="DI68">
        <f t="shared" si="30"/>
        <v>0</v>
      </c>
      <c r="DJ68">
        <f>DF68</f>
        <v>410532.1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ROW(Source!A230)</f>
        <v>230</v>
      </c>
      <c r="B69">
        <v>56481265</v>
      </c>
      <c r="C69">
        <v>56483403</v>
      </c>
      <c r="D69">
        <v>54836958</v>
      </c>
      <c r="E69">
        <v>1079</v>
      </c>
      <c r="F69">
        <v>1</v>
      </c>
      <c r="G69">
        <v>1079</v>
      </c>
      <c r="H69">
        <v>1</v>
      </c>
      <c r="I69" t="s">
        <v>738</v>
      </c>
      <c r="J69" t="s">
        <v>3</v>
      </c>
      <c r="K69" t="s">
        <v>739</v>
      </c>
      <c r="L69">
        <v>1191</v>
      </c>
      <c r="N69">
        <v>1013</v>
      </c>
      <c r="O69" t="s">
        <v>740</v>
      </c>
      <c r="P69" t="s">
        <v>740</v>
      </c>
      <c r="Q69">
        <v>1</v>
      </c>
      <c r="W69">
        <v>0</v>
      </c>
      <c r="X69">
        <v>476480486</v>
      </c>
      <c r="Y69">
        <f>(AT69*1.15*1.1)</f>
        <v>8.2351500000000009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6.51</v>
      </c>
      <c r="AU69" t="s">
        <v>166</v>
      </c>
      <c r="AV69">
        <v>1</v>
      </c>
      <c r="AW69">
        <v>2</v>
      </c>
      <c r="AX69">
        <v>56483404</v>
      </c>
      <c r="AY69">
        <v>1</v>
      </c>
      <c r="AZ69">
        <v>0</v>
      </c>
      <c r="BA69">
        <v>97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ROUND(AT69*Source!I230*AH69*AL69,2)</f>
        <v>0</v>
      </c>
      <c r="CV69">
        <f>ROUND(Y69*Source!I230,9)</f>
        <v>626.69491500000004</v>
      </c>
      <c r="CW69">
        <v>0</v>
      </c>
      <c r="CX69">
        <f>ROUND(Y69*Source!I230,9)</f>
        <v>626.69491500000004</v>
      </c>
      <c r="CY69">
        <f>AD69</f>
        <v>0</v>
      </c>
      <c r="CZ69">
        <f>AH69</f>
        <v>0</v>
      </c>
      <c r="DA69">
        <f>AL69</f>
        <v>1</v>
      </c>
      <c r="DB69">
        <f>ROUND((ROUND(AT69*CZ69,2)*1.15*1.1),6)</f>
        <v>0</v>
      </c>
      <c r="DC69">
        <f>ROUND((ROUND(AT69*AG69,2)*1.15*1.1),6)</f>
        <v>0</v>
      </c>
      <c r="DD69" t="s">
        <v>3</v>
      </c>
      <c r="DE69" t="s">
        <v>3</v>
      </c>
      <c r="DF69">
        <f>ROUND(ROUND(AE69,2)*CX69,2)</f>
        <v>0</v>
      </c>
      <c r="DG69">
        <f t="shared" si="27"/>
        <v>0</v>
      </c>
      <c r="DH69">
        <f t="shared" si="28"/>
        <v>0</v>
      </c>
      <c r="DI69">
        <f t="shared" si="30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ROW(Source!A230)</f>
        <v>230</v>
      </c>
      <c r="B70">
        <v>56481265</v>
      </c>
      <c r="C70">
        <v>56483403</v>
      </c>
      <c r="D70">
        <v>54934284</v>
      </c>
      <c r="E70">
        <v>1</v>
      </c>
      <c r="F70">
        <v>1</v>
      </c>
      <c r="G70">
        <v>1079</v>
      </c>
      <c r="H70">
        <v>2</v>
      </c>
      <c r="I70" t="s">
        <v>741</v>
      </c>
      <c r="J70" t="s">
        <v>742</v>
      </c>
      <c r="K70" t="s">
        <v>743</v>
      </c>
      <c r="L70">
        <v>1368</v>
      </c>
      <c r="N70">
        <v>1011</v>
      </c>
      <c r="O70" t="s">
        <v>744</v>
      </c>
      <c r="P70" t="s">
        <v>744</v>
      </c>
      <c r="Q70">
        <v>1</v>
      </c>
      <c r="W70">
        <v>0</v>
      </c>
      <c r="X70">
        <v>654681671</v>
      </c>
      <c r="Y70">
        <f>(AT70*1.25*1.1)</f>
        <v>0.20625000000000002</v>
      </c>
      <c r="AA70">
        <v>0</v>
      </c>
      <c r="AB70">
        <v>90.33</v>
      </c>
      <c r="AC70">
        <v>13.72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0.15</v>
      </c>
      <c r="AU70" t="s">
        <v>165</v>
      </c>
      <c r="AV70">
        <v>0</v>
      </c>
      <c r="AW70">
        <v>2</v>
      </c>
      <c r="AX70">
        <v>56483405</v>
      </c>
      <c r="AY70">
        <v>1</v>
      </c>
      <c r="AZ70">
        <v>0</v>
      </c>
      <c r="BA70">
        <v>98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ROUND(Y70*Source!I230*DO70,9)</f>
        <v>198.0787875</v>
      </c>
      <c r="CX70">
        <f>ROUND(Y70*Source!I230,9)</f>
        <v>15.695625</v>
      </c>
      <c r="CY70">
        <f>AB70</f>
        <v>90.33</v>
      </c>
      <c r="CZ70">
        <f>AF70</f>
        <v>83.1</v>
      </c>
      <c r="DA70">
        <f>AJ70</f>
        <v>1</v>
      </c>
      <c r="DB70">
        <f>ROUND((ROUND(AT70*CZ70,2)*1.25*1.1),6)</f>
        <v>17.146249999999998</v>
      </c>
      <c r="DC70">
        <f>ROUND((ROUND(AT70*AG70,2)*1.25*1.1),6)</f>
        <v>2.5987499999999999</v>
      </c>
      <c r="DD70" t="s">
        <v>3</v>
      </c>
      <c r="DE70" t="s">
        <v>3</v>
      </c>
      <c r="DF70">
        <f>ROUND(ROUND(AE70,2)*CX70,2)</f>
        <v>0</v>
      </c>
      <c r="DG70">
        <f t="shared" si="27"/>
        <v>1304.31</v>
      </c>
      <c r="DH70">
        <f t="shared" si="28"/>
        <v>198.08</v>
      </c>
      <c r="DI70">
        <f t="shared" si="30"/>
        <v>0</v>
      </c>
      <c r="DJ70">
        <f>DG70</f>
        <v>1304.31</v>
      </c>
      <c r="DK70">
        <v>0</v>
      </c>
      <c r="DL70" t="s">
        <v>745</v>
      </c>
      <c r="DM70">
        <v>0</v>
      </c>
      <c r="DN70" t="s">
        <v>740</v>
      </c>
      <c r="DO70">
        <v>12.62</v>
      </c>
    </row>
    <row r="71" spans="1:119" x14ac:dyDescent="0.25">
      <c r="A71">
        <f>ROW(Source!A230)</f>
        <v>230</v>
      </c>
      <c r="B71">
        <v>56481265</v>
      </c>
      <c r="C71">
        <v>56483403</v>
      </c>
      <c r="D71">
        <v>54902897</v>
      </c>
      <c r="E71">
        <v>1</v>
      </c>
      <c r="F71">
        <v>1</v>
      </c>
      <c r="G71">
        <v>1079</v>
      </c>
      <c r="H71">
        <v>3</v>
      </c>
      <c r="I71" t="s">
        <v>178</v>
      </c>
      <c r="J71" t="s">
        <v>181</v>
      </c>
      <c r="K71" t="s">
        <v>179</v>
      </c>
      <c r="L71">
        <v>1301</v>
      </c>
      <c r="N71">
        <v>1003</v>
      </c>
      <c r="O71" t="s">
        <v>180</v>
      </c>
      <c r="P71" t="s">
        <v>180</v>
      </c>
      <c r="Q71">
        <v>1</v>
      </c>
      <c r="W71">
        <v>0</v>
      </c>
      <c r="X71">
        <v>-1423884524</v>
      </c>
      <c r="Y71">
        <f>AT71</f>
        <v>105</v>
      </c>
      <c r="AA71">
        <v>5.14</v>
      </c>
      <c r="AB71">
        <v>0</v>
      </c>
      <c r="AC71">
        <v>0</v>
      </c>
      <c r="AD71">
        <v>0</v>
      </c>
      <c r="AE71">
        <v>5.12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 t="s">
        <v>3</v>
      </c>
      <c r="AT71">
        <v>105</v>
      </c>
      <c r="AU71" t="s">
        <v>3</v>
      </c>
      <c r="AV71">
        <v>0</v>
      </c>
      <c r="AW71">
        <v>1</v>
      </c>
      <c r="AX71">
        <v>-1</v>
      </c>
      <c r="AY71">
        <v>0</v>
      </c>
      <c r="AZ71">
        <v>0</v>
      </c>
      <c r="BA71" t="s">
        <v>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ROUND(Y71*Source!I230,9)</f>
        <v>7990.5</v>
      </c>
      <c r="CY71">
        <f>AA71</f>
        <v>5.14</v>
      </c>
      <c r="CZ71">
        <f>AE71</f>
        <v>5.12</v>
      </c>
      <c r="DA71">
        <f>AI71</f>
        <v>1</v>
      </c>
      <c r="DB71">
        <f>ROUND(ROUND(AT71*CZ71,2),6)</f>
        <v>537.6</v>
      </c>
      <c r="DC71">
        <f>ROUND(ROUND(AT71*AG71,2),6)</f>
        <v>0</v>
      </c>
      <c r="DD71" t="s">
        <v>3</v>
      </c>
      <c r="DE71" t="s">
        <v>3</v>
      </c>
      <c r="DF71">
        <f>ROUND(ROUND(AE71,2)*CX71,2)</f>
        <v>40911.360000000001</v>
      </c>
      <c r="DG71">
        <f t="shared" si="27"/>
        <v>0</v>
      </c>
      <c r="DH71">
        <f t="shared" si="28"/>
        <v>0</v>
      </c>
      <c r="DI71">
        <f t="shared" si="30"/>
        <v>0</v>
      </c>
      <c r="DJ71">
        <f>DF71</f>
        <v>40911.360000000001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ROW(Source!A231)</f>
        <v>231</v>
      </c>
      <c r="B72">
        <v>56481267</v>
      </c>
      <c r="C72">
        <v>56483403</v>
      </c>
      <c r="D72">
        <v>54836958</v>
      </c>
      <c r="E72">
        <v>1079</v>
      </c>
      <c r="F72">
        <v>1</v>
      </c>
      <c r="G72">
        <v>1079</v>
      </c>
      <c r="H72">
        <v>1</v>
      </c>
      <c r="I72" t="s">
        <v>738</v>
      </c>
      <c r="J72" t="s">
        <v>3</v>
      </c>
      <c r="K72" t="s">
        <v>739</v>
      </c>
      <c r="L72">
        <v>1191</v>
      </c>
      <c r="N72">
        <v>1013</v>
      </c>
      <c r="O72" t="s">
        <v>740</v>
      </c>
      <c r="P72" t="s">
        <v>740</v>
      </c>
      <c r="Q72">
        <v>1</v>
      </c>
      <c r="W72">
        <v>0</v>
      </c>
      <c r="X72">
        <v>476480486</v>
      </c>
      <c r="Y72">
        <f>(AT72*1.15*1.1)</f>
        <v>8.2351500000000009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6.51</v>
      </c>
      <c r="AU72" t="s">
        <v>166</v>
      </c>
      <c r="AV72">
        <v>1</v>
      </c>
      <c r="AW72">
        <v>2</v>
      </c>
      <c r="AX72">
        <v>56483404</v>
      </c>
      <c r="AY72">
        <v>1</v>
      </c>
      <c r="AZ72">
        <v>0</v>
      </c>
      <c r="BA72">
        <v>100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ROUND(AT72*Source!I231*AH72*AL72,2)</f>
        <v>0</v>
      </c>
      <c r="CV72">
        <f>ROUND(Y72*Source!I231,9)</f>
        <v>626.69491500000004</v>
      </c>
      <c r="CW72">
        <v>0</v>
      </c>
      <c r="CX72">
        <f>ROUND(Y72*Source!I231,9)</f>
        <v>626.69491500000004</v>
      </c>
      <c r="CY72">
        <f>AD72</f>
        <v>0</v>
      </c>
      <c r="CZ72">
        <f>AH72</f>
        <v>0</v>
      </c>
      <c r="DA72">
        <f>AL72</f>
        <v>1</v>
      </c>
      <c r="DB72">
        <f>ROUND((ROUND(AT72*CZ72,2)*1.15*1.1),6)</f>
        <v>0</v>
      </c>
      <c r="DC72">
        <f>ROUND((ROUND(AT72*AG72,2)*1.15*1.1),6)</f>
        <v>0</v>
      </c>
      <c r="DD72" t="s">
        <v>3</v>
      </c>
      <c r="DE72" t="s">
        <v>3</v>
      </c>
      <c r="DF72">
        <f>ROUND(ROUND(AE72,2)*CX72,2)</f>
        <v>0</v>
      </c>
      <c r="DG72">
        <f t="shared" si="27"/>
        <v>0</v>
      </c>
      <c r="DH72">
        <f t="shared" si="28"/>
        <v>0</v>
      </c>
      <c r="DI72">
        <f t="shared" si="30"/>
        <v>0</v>
      </c>
      <c r="DJ72">
        <f>DI72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ROW(Source!A231)</f>
        <v>231</v>
      </c>
      <c r="B73">
        <v>56481267</v>
      </c>
      <c r="C73">
        <v>56483403</v>
      </c>
      <c r="D73">
        <v>54934284</v>
      </c>
      <c r="E73">
        <v>1</v>
      </c>
      <c r="F73">
        <v>1</v>
      </c>
      <c r="G73">
        <v>1079</v>
      </c>
      <c r="H73">
        <v>2</v>
      </c>
      <c r="I73" t="s">
        <v>741</v>
      </c>
      <c r="J73" t="s">
        <v>742</v>
      </c>
      <c r="K73" t="s">
        <v>743</v>
      </c>
      <c r="L73">
        <v>1368</v>
      </c>
      <c r="N73">
        <v>1011</v>
      </c>
      <c r="O73" t="s">
        <v>744</v>
      </c>
      <c r="P73" t="s">
        <v>744</v>
      </c>
      <c r="Q73">
        <v>1</v>
      </c>
      <c r="W73">
        <v>0</v>
      </c>
      <c r="X73">
        <v>654681671</v>
      </c>
      <c r="Y73">
        <f>(AT73*1.25*1.1)</f>
        <v>0.20625000000000002</v>
      </c>
      <c r="AA73">
        <v>0</v>
      </c>
      <c r="AB73">
        <v>1373.91</v>
      </c>
      <c r="AC73">
        <v>655.99</v>
      </c>
      <c r="AD73">
        <v>0</v>
      </c>
      <c r="AE73">
        <v>0</v>
      </c>
      <c r="AF73">
        <v>83.1</v>
      </c>
      <c r="AG73">
        <v>12.62</v>
      </c>
      <c r="AH73">
        <v>0</v>
      </c>
      <c r="AI73">
        <v>1</v>
      </c>
      <c r="AJ73">
        <v>15.21</v>
      </c>
      <c r="AK73">
        <v>47.82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0.15</v>
      </c>
      <c r="AU73" t="s">
        <v>165</v>
      </c>
      <c r="AV73">
        <v>0</v>
      </c>
      <c r="AW73">
        <v>2</v>
      </c>
      <c r="AX73">
        <v>56483405</v>
      </c>
      <c r="AY73">
        <v>1</v>
      </c>
      <c r="AZ73">
        <v>0</v>
      </c>
      <c r="BA73">
        <v>101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ROUND(Y73*Source!I231*DO73,9)</f>
        <v>198.0787875</v>
      </c>
      <c r="CX73">
        <f>ROUND(Y73*Source!I231,9)</f>
        <v>15.695625</v>
      </c>
      <c r="CY73">
        <f>AB73</f>
        <v>1373.91</v>
      </c>
      <c r="CZ73">
        <f>AF73</f>
        <v>83.1</v>
      </c>
      <c r="DA73">
        <f>AJ73</f>
        <v>15.21</v>
      </c>
      <c r="DB73">
        <f>ROUND((ROUND(AT73*CZ73,2)*1.25*1.1),6)</f>
        <v>17.146249999999998</v>
      </c>
      <c r="DC73">
        <f>ROUND((ROUND(AT73*AG73,2)*1.25*1.1),6)</f>
        <v>2.5987499999999999</v>
      </c>
      <c r="DD73" t="s">
        <v>3</v>
      </c>
      <c r="DE73" t="s">
        <v>3</v>
      </c>
      <c r="DF73">
        <f>ROUND(ROUND(AE73,2)*CX73,2)</f>
        <v>0</v>
      </c>
      <c r="DG73">
        <f>ROUND(ROUND(AF73*AJ73,2)*CX73,2)</f>
        <v>19838.490000000002</v>
      </c>
      <c r="DH73">
        <f>ROUND(ROUND(AG73*AK73,2)*CX73,2)</f>
        <v>9472.15</v>
      </c>
      <c r="DI73">
        <f t="shared" si="30"/>
        <v>0</v>
      </c>
      <c r="DJ73">
        <f>DG73</f>
        <v>19838.490000000002</v>
      </c>
      <c r="DK73">
        <v>0</v>
      </c>
      <c r="DL73" t="s">
        <v>745</v>
      </c>
      <c r="DM73">
        <v>0</v>
      </c>
      <c r="DN73" t="s">
        <v>740</v>
      </c>
      <c r="DO73">
        <v>12.62</v>
      </c>
    </row>
    <row r="74" spans="1:119" x14ac:dyDescent="0.25">
      <c r="A74">
        <f>ROW(Source!A231)</f>
        <v>231</v>
      </c>
      <c r="B74">
        <v>56481267</v>
      </c>
      <c r="C74">
        <v>56483403</v>
      </c>
      <c r="D74">
        <v>54902897</v>
      </c>
      <c r="E74">
        <v>1</v>
      </c>
      <c r="F74">
        <v>1</v>
      </c>
      <c r="G74">
        <v>1079</v>
      </c>
      <c r="H74">
        <v>3</v>
      </c>
      <c r="I74" t="s">
        <v>178</v>
      </c>
      <c r="J74" t="s">
        <v>181</v>
      </c>
      <c r="K74" t="s">
        <v>179</v>
      </c>
      <c r="L74">
        <v>1301</v>
      </c>
      <c r="N74">
        <v>1003</v>
      </c>
      <c r="O74" t="s">
        <v>180</v>
      </c>
      <c r="P74" t="s">
        <v>180</v>
      </c>
      <c r="Q74">
        <v>1</v>
      </c>
      <c r="W74">
        <v>0</v>
      </c>
      <c r="X74">
        <v>-1423884524</v>
      </c>
      <c r="Y74">
        <f>AT74</f>
        <v>105</v>
      </c>
      <c r="AA74">
        <v>16.329999999999998</v>
      </c>
      <c r="AB74">
        <v>0</v>
      </c>
      <c r="AC74">
        <v>0</v>
      </c>
      <c r="AD74">
        <v>0</v>
      </c>
      <c r="AE74">
        <v>5.12</v>
      </c>
      <c r="AF74">
        <v>0</v>
      </c>
      <c r="AG74">
        <v>0</v>
      </c>
      <c r="AH74">
        <v>0</v>
      </c>
      <c r="AI74">
        <v>3.18</v>
      </c>
      <c r="AJ74">
        <v>1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 t="s">
        <v>3</v>
      </c>
      <c r="AT74">
        <v>105</v>
      </c>
      <c r="AU74" t="s">
        <v>3</v>
      </c>
      <c r="AV74">
        <v>0</v>
      </c>
      <c r="AW74">
        <v>1</v>
      </c>
      <c r="AX74">
        <v>-1</v>
      </c>
      <c r="AY74">
        <v>0</v>
      </c>
      <c r="AZ74">
        <v>0</v>
      </c>
      <c r="BA74" t="s">
        <v>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ROUND(Y74*Source!I231,9)</f>
        <v>7990.5</v>
      </c>
      <c r="CY74">
        <f>AA74</f>
        <v>16.329999999999998</v>
      </c>
      <c r="CZ74">
        <f>AE74</f>
        <v>5.12</v>
      </c>
      <c r="DA74">
        <f>AI74</f>
        <v>3.18</v>
      </c>
      <c r="DB74">
        <f>ROUND(ROUND(AT74*CZ74,2),6)</f>
        <v>537.6</v>
      </c>
      <c r="DC74">
        <f>ROUND(ROUND(AT74*AG74,2),6)</f>
        <v>0</v>
      </c>
      <c r="DD74" t="s">
        <v>3</v>
      </c>
      <c r="DE74" t="s">
        <v>3</v>
      </c>
      <c r="DF74">
        <f>ROUND(ROUND(AE74*AI74,2)*CX74,2)</f>
        <v>130085.34</v>
      </c>
      <c r="DG74">
        <f t="shared" ref="DG74:DG84" si="31">ROUND(ROUND(AF74,2)*CX74,2)</f>
        <v>0</v>
      </c>
      <c r="DH74">
        <f t="shared" ref="DH74:DH84" si="32">ROUND(ROUND(AG74,2)*CX74,2)</f>
        <v>0</v>
      </c>
      <c r="DI74">
        <f t="shared" si="30"/>
        <v>0</v>
      </c>
      <c r="DJ74">
        <f>DF74</f>
        <v>130085.34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ROW(Source!A269)</f>
        <v>269</v>
      </c>
      <c r="B75">
        <v>56481265</v>
      </c>
      <c r="C75">
        <v>56484547</v>
      </c>
      <c r="D75">
        <v>54836958</v>
      </c>
      <c r="E75">
        <v>1079</v>
      </c>
      <c r="F75">
        <v>1</v>
      </c>
      <c r="G75">
        <v>1079</v>
      </c>
      <c r="H75">
        <v>1</v>
      </c>
      <c r="I75" t="s">
        <v>738</v>
      </c>
      <c r="J75" t="s">
        <v>3</v>
      </c>
      <c r="K75" t="s">
        <v>739</v>
      </c>
      <c r="L75">
        <v>1191</v>
      </c>
      <c r="N75">
        <v>1013</v>
      </c>
      <c r="O75" t="s">
        <v>740</v>
      </c>
      <c r="P75" t="s">
        <v>740</v>
      </c>
      <c r="Q75">
        <v>1</v>
      </c>
      <c r="W75">
        <v>0</v>
      </c>
      <c r="X75">
        <v>476480486</v>
      </c>
      <c r="Y75">
        <f>(AT75*1.15*1.1)</f>
        <v>7.4635000000000007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5.9</v>
      </c>
      <c r="AU75" t="s">
        <v>166</v>
      </c>
      <c r="AV75">
        <v>1</v>
      </c>
      <c r="AW75">
        <v>2</v>
      </c>
      <c r="AX75">
        <v>56484548</v>
      </c>
      <c r="AY75">
        <v>1</v>
      </c>
      <c r="AZ75">
        <v>0</v>
      </c>
      <c r="BA75">
        <v>103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ROUND(AT75*Source!I269*AH75*AL75,2)</f>
        <v>0</v>
      </c>
      <c r="CV75">
        <f>ROUND(Y75*Source!I269,9)</f>
        <v>30.376445</v>
      </c>
      <c r="CW75">
        <v>0</v>
      </c>
      <c r="CX75">
        <f>ROUND(Y75*Source!I269,9)</f>
        <v>30.376445</v>
      </c>
      <c r="CY75">
        <f>AD75</f>
        <v>0</v>
      </c>
      <c r="CZ75">
        <f>AH75</f>
        <v>0</v>
      </c>
      <c r="DA75">
        <f>AL75</f>
        <v>1</v>
      </c>
      <c r="DB75">
        <f>ROUND((ROUND(AT75*CZ75,2)*1.15*1.1),6)</f>
        <v>0</v>
      </c>
      <c r="DC75">
        <f>ROUND((ROUND(AT75*AG75,2)*1.15*1.1),6)</f>
        <v>0</v>
      </c>
      <c r="DD75" t="s">
        <v>3</v>
      </c>
      <c r="DE75" t="s">
        <v>3</v>
      </c>
      <c r="DF75">
        <f t="shared" ref="DF75:DF87" si="33">ROUND(ROUND(AE75,2)*CX75,2)</f>
        <v>0</v>
      </c>
      <c r="DG75">
        <f t="shared" si="31"/>
        <v>0</v>
      </c>
      <c r="DH75">
        <f t="shared" si="32"/>
        <v>0</v>
      </c>
      <c r="DI75">
        <f t="shared" si="30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ROW(Source!A269)</f>
        <v>269</v>
      </c>
      <c r="B76">
        <v>56481265</v>
      </c>
      <c r="C76">
        <v>56484547</v>
      </c>
      <c r="D76">
        <v>54933985</v>
      </c>
      <c r="E76">
        <v>1</v>
      </c>
      <c r="F76">
        <v>1</v>
      </c>
      <c r="G76">
        <v>1079</v>
      </c>
      <c r="H76">
        <v>2</v>
      </c>
      <c r="I76" t="s">
        <v>773</v>
      </c>
      <c r="J76" t="s">
        <v>774</v>
      </c>
      <c r="K76" t="s">
        <v>775</v>
      </c>
      <c r="L76">
        <v>1368</v>
      </c>
      <c r="N76">
        <v>1011</v>
      </c>
      <c r="O76" t="s">
        <v>744</v>
      </c>
      <c r="P76" t="s">
        <v>744</v>
      </c>
      <c r="Q76">
        <v>1</v>
      </c>
      <c r="W76">
        <v>0</v>
      </c>
      <c r="X76">
        <v>-1503106587</v>
      </c>
      <c r="Y76">
        <f>(AT76*1.25*1.1)</f>
        <v>2.1862500000000002</v>
      </c>
      <c r="AA76">
        <v>0</v>
      </c>
      <c r="AB76">
        <v>7.73</v>
      </c>
      <c r="AC76">
        <v>0</v>
      </c>
      <c r="AD76">
        <v>0</v>
      </c>
      <c r="AE76">
        <v>0</v>
      </c>
      <c r="AF76">
        <v>7.11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1.59</v>
      </c>
      <c r="AU76" t="s">
        <v>165</v>
      </c>
      <c r="AV76">
        <v>0</v>
      </c>
      <c r="AW76">
        <v>2</v>
      </c>
      <c r="AX76">
        <v>56484549</v>
      </c>
      <c r="AY76">
        <v>1</v>
      </c>
      <c r="AZ76">
        <v>0</v>
      </c>
      <c r="BA76">
        <v>104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ROUND(Y76*Source!I269*DO76,9)</f>
        <v>0</v>
      </c>
      <c r="CX76">
        <f>ROUND(Y76*Source!I269,9)</f>
        <v>8.8980374999999992</v>
      </c>
      <c r="CY76">
        <f>AB76</f>
        <v>7.73</v>
      </c>
      <c r="CZ76">
        <f>AF76</f>
        <v>7.11</v>
      </c>
      <c r="DA76">
        <f>AJ76</f>
        <v>1</v>
      </c>
      <c r="DB76">
        <f>ROUND((ROUND(AT76*CZ76,2)*1.25*1.1),6)</f>
        <v>15.5375</v>
      </c>
      <c r="DC76">
        <f>ROUND((ROUND(AT76*AG76,2)*1.25*1.1),6)</f>
        <v>0</v>
      </c>
      <c r="DD76" t="s">
        <v>3</v>
      </c>
      <c r="DE76" t="s">
        <v>3</v>
      </c>
      <c r="DF76">
        <f t="shared" si="33"/>
        <v>0</v>
      </c>
      <c r="DG76">
        <f t="shared" si="31"/>
        <v>63.27</v>
      </c>
      <c r="DH76">
        <f t="shared" si="32"/>
        <v>0</v>
      </c>
      <c r="DI76">
        <f t="shared" si="30"/>
        <v>0</v>
      </c>
      <c r="DJ76">
        <f>DG76</f>
        <v>63.27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ROW(Source!A269)</f>
        <v>269</v>
      </c>
      <c r="B77">
        <v>56481265</v>
      </c>
      <c r="C77">
        <v>56484547</v>
      </c>
      <c r="D77">
        <v>54934284</v>
      </c>
      <c r="E77">
        <v>1</v>
      </c>
      <c r="F77">
        <v>1</v>
      </c>
      <c r="G77">
        <v>1079</v>
      </c>
      <c r="H77">
        <v>2</v>
      </c>
      <c r="I77" t="s">
        <v>741</v>
      </c>
      <c r="J77" t="s">
        <v>742</v>
      </c>
      <c r="K77" t="s">
        <v>743</v>
      </c>
      <c r="L77">
        <v>1368</v>
      </c>
      <c r="N77">
        <v>1011</v>
      </c>
      <c r="O77" t="s">
        <v>744</v>
      </c>
      <c r="P77" t="s">
        <v>744</v>
      </c>
      <c r="Q77">
        <v>1</v>
      </c>
      <c r="W77">
        <v>0</v>
      </c>
      <c r="X77">
        <v>654681671</v>
      </c>
      <c r="Y77">
        <f>(AT77*1.25*1.1)</f>
        <v>0.17875000000000002</v>
      </c>
      <c r="AA77">
        <v>0</v>
      </c>
      <c r="AB77">
        <v>90.33</v>
      </c>
      <c r="AC77">
        <v>13.72</v>
      </c>
      <c r="AD77">
        <v>0</v>
      </c>
      <c r="AE77">
        <v>0</v>
      </c>
      <c r="AF77">
        <v>83.1</v>
      </c>
      <c r="AG77">
        <v>12.62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0.13</v>
      </c>
      <c r="AU77" t="s">
        <v>165</v>
      </c>
      <c r="AV77">
        <v>0</v>
      </c>
      <c r="AW77">
        <v>2</v>
      </c>
      <c r="AX77">
        <v>56484550</v>
      </c>
      <c r="AY77">
        <v>1</v>
      </c>
      <c r="AZ77">
        <v>0</v>
      </c>
      <c r="BA77">
        <v>105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ROUND(Y77*Source!I269*DO77,9)</f>
        <v>9.1812077500000004</v>
      </c>
      <c r="CX77">
        <f>ROUND(Y77*Source!I269,9)</f>
        <v>0.72751250000000001</v>
      </c>
      <c r="CY77">
        <f>AB77</f>
        <v>90.33</v>
      </c>
      <c r="CZ77">
        <f>AF77</f>
        <v>83.1</v>
      </c>
      <c r="DA77">
        <f>AJ77</f>
        <v>1</v>
      </c>
      <c r="DB77">
        <f>ROUND((ROUND(AT77*CZ77,2)*1.25*1.1),6)</f>
        <v>14.85</v>
      </c>
      <c r="DC77">
        <f>ROUND((ROUND(AT77*AG77,2)*1.25*1.1),6)</f>
        <v>2.2549999999999999</v>
      </c>
      <c r="DD77" t="s">
        <v>3</v>
      </c>
      <c r="DE77" t="s">
        <v>3</v>
      </c>
      <c r="DF77">
        <f t="shared" si="33"/>
        <v>0</v>
      </c>
      <c r="DG77">
        <f t="shared" si="31"/>
        <v>60.46</v>
      </c>
      <c r="DH77">
        <f t="shared" si="32"/>
        <v>9.18</v>
      </c>
      <c r="DI77">
        <f t="shared" si="30"/>
        <v>0</v>
      </c>
      <c r="DJ77">
        <f>DG77</f>
        <v>60.46</v>
      </c>
      <c r="DK77">
        <v>0</v>
      </c>
      <c r="DL77" t="s">
        <v>745</v>
      </c>
      <c r="DM77">
        <v>0</v>
      </c>
      <c r="DN77" t="s">
        <v>740</v>
      </c>
      <c r="DO77">
        <v>12.62</v>
      </c>
    </row>
    <row r="78" spans="1:119" x14ac:dyDescent="0.25">
      <c r="A78">
        <f>ROW(Source!A269)</f>
        <v>269</v>
      </c>
      <c r="B78">
        <v>56481265</v>
      </c>
      <c r="C78">
        <v>56484547</v>
      </c>
      <c r="D78">
        <v>54933523</v>
      </c>
      <c r="E78">
        <v>1</v>
      </c>
      <c r="F78">
        <v>1</v>
      </c>
      <c r="G78">
        <v>1079</v>
      </c>
      <c r="H78">
        <v>2</v>
      </c>
      <c r="I78" t="s">
        <v>746</v>
      </c>
      <c r="J78" t="s">
        <v>747</v>
      </c>
      <c r="K78" t="s">
        <v>748</v>
      </c>
      <c r="L78">
        <v>1368</v>
      </c>
      <c r="N78">
        <v>1011</v>
      </c>
      <c r="O78" t="s">
        <v>744</v>
      </c>
      <c r="P78" t="s">
        <v>744</v>
      </c>
      <c r="Q78">
        <v>1</v>
      </c>
      <c r="W78">
        <v>0</v>
      </c>
      <c r="X78">
        <v>-294230152</v>
      </c>
      <c r="Y78">
        <f>(AT78*1.25*1.1)</f>
        <v>0.13750000000000001</v>
      </c>
      <c r="AA78">
        <v>0</v>
      </c>
      <c r="AB78">
        <v>194.76</v>
      </c>
      <c r="AC78">
        <v>18.399999999999999</v>
      </c>
      <c r="AD78">
        <v>0</v>
      </c>
      <c r="AE78">
        <v>0</v>
      </c>
      <c r="AF78">
        <v>179.17</v>
      </c>
      <c r="AG78">
        <v>16.93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0.1</v>
      </c>
      <c r="AU78" t="s">
        <v>165</v>
      </c>
      <c r="AV78">
        <v>0</v>
      </c>
      <c r="AW78">
        <v>2</v>
      </c>
      <c r="AX78">
        <v>56484551</v>
      </c>
      <c r="AY78">
        <v>1</v>
      </c>
      <c r="AZ78">
        <v>0</v>
      </c>
      <c r="BA78">
        <v>106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f>ROUND(Y78*Source!I269*DO78,9)</f>
        <v>9.4744512499999995</v>
      </c>
      <c r="CX78">
        <f>ROUND(Y78*Source!I269,9)</f>
        <v>0.55962500000000004</v>
      </c>
      <c r="CY78">
        <f>AB78</f>
        <v>194.76</v>
      </c>
      <c r="CZ78">
        <f>AF78</f>
        <v>179.17</v>
      </c>
      <c r="DA78">
        <f>AJ78</f>
        <v>1</v>
      </c>
      <c r="DB78">
        <f>ROUND((ROUND(AT78*CZ78,2)*1.25*1.1),6)</f>
        <v>24.64</v>
      </c>
      <c r="DC78">
        <f>ROUND((ROUND(AT78*AG78,2)*1.25*1.1),6)</f>
        <v>2.32375</v>
      </c>
      <c r="DD78" t="s">
        <v>3</v>
      </c>
      <c r="DE78" t="s">
        <v>3</v>
      </c>
      <c r="DF78">
        <f t="shared" si="33"/>
        <v>0</v>
      </c>
      <c r="DG78">
        <f t="shared" si="31"/>
        <v>100.27</v>
      </c>
      <c r="DH78">
        <f t="shared" si="32"/>
        <v>9.4700000000000006</v>
      </c>
      <c r="DI78">
        <f t="shared" si="30"/>
        <v>0</v>
      </c>
      <c r="DJ78">
        <f>DG78</f>
        <v>100.27</v>
      </c>
      <c r="DK78">
        <v>0</v>
      </c>
      <c r="DL78" t="s">
        <v>745</v>
      </c>
      <c r="DM78">
        <v>0</v>
      </c>
      <c r="DN78" t="s">
        <v>740</v>
      </c>
      <c r="DO78">
        <v>16.93</v>
      </c>
    </row>
    <row r="79" spans="1:119" x14ac:dyDescent="0.25">
      <c r="A79">
        <f>ROW(Source!A269)</f>
        <v>269</v>
      </c>
      <c r="B79">
        <v>56481265</v>
      </c>
      <c r="C79">
        <v>56484547</v>
      </c>
      <c r="D79">
        <v>54902913</v>
      </c>
      <c r="E79">
        <v>1</v>
      </c>
      <c r="F79">
        <v>1</v>
      </c>
      <c r="G79">
        <v>1079</v>
      </c>
      <c r="H79">
        <v>3</v>
      </c>
      <c r="I79" t="s">
        <v>776</v>
      </c>
      <c r="J79" t="s">
        <v>777</v>
      </c>
      <c r="K79" t="s">
        <v>778</v>
      </c>
      <c r="L79">
        <v>1348</v>
      </c>
      <c r="N79">
        <v>1009</v>
      </c>
      <c r="O79" t="s">
        <v>32</v>
      </c>
      <c r="P79" t="s">
        <v>32</v>
      </c>
      <c r="Q79">
        <v>1000</v>
      </c>
      <c r="W79">
        <v>0</v>
      </c>
      <c r="X79">
        <v>-1694765121</v>
      </c>
      <c r="Y79">
        <f>AT79</f>
        <v>5.1999999999999995E-4</v>
      </c>
      <c r="AA79">
        <v>23137.54</v>
      </c>
      <c r="AB79">
        <v>0</v>
      </c>
      <c r="AC79">
        <v>0</v>
      </c>
      <c r="AD79">
        <v>0</v>
      </c>
      <c r="AE79">
        <v>23114.43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5.1999999999999995E-4</v>
      </c>
      <c r="AU79" t="s">
        <v>3</v>
      </c>
      <c r="AV79">
        <v>0</v>
      </c>
      <c r="AW79">
        <v>2</v>
      </c>
      <c r="AX79">
        <v>56484552</v>
      </c>
      <c r="AY79">
        <v>1</v>
      </c>
      <c r="AZ79">
        <v>0</v>
      </c>
      <c r="BA79">
        <v>107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ROUND(Y79*Source!I269,9)</f>
        <v>2.1164000000000001E-3</v>
      </c>
      <c r="CY79">
        <f>AA79</f>
        <v>23137.54</v>
      </c>
      <c r="CZ79">
        <f>AE79</f>
        <v>23114.43</v>
      </c>
      <c r="DA79">
        <f>AI79</f>
        <v>1</v>
      </c>
      <c r="DB79">
        <f>ROUND(ROUND(AT79*CZ79,2),6)</f>
        <v>12.02</v>
      </c>
      <c r="DC79">
        <f>ROUND(ROUND(AT79*AG79,2),6)</f>
        <v>0</v>
      </c>
      <c r="DD79" t="s">
        <v>3</v>
      </c>
      <c r="DE79" t="s">
        <v>3</v>
      </c>
      <c r="DF79">
        <f t="shared" si="33"/>
        <v>48.92</v>
      </c>
      <c r="DG79">
        <f t="shared" si="31"/>
        <v>0</v>
      </c>
      <c r="DH79">
        <f t="shared" si="32"/>
        <v>0</v>
      </c>
      <c r="DI79">
        <f t="shared" si="30"/>
        <v>0</v>
      </c>
      <c r="DJ79">
        <f>DF79</f>
        <v>48.92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ROW(Source!A269)</f>
        <v>269</v>
      </c>
      <c r="B80">
        <v>56481265</v>
      </c>
      <c r="C80">
        <v>56484547</v>
      </c>
      <c r="D80">
        <v>54903374</v>
      </c>
      <c r="E80">
        <v>1</v>
      </c>
      <c r="F80">
        <v>1</v>
      </c>
      <c r="G80">
        <v>1079</v>
      </c>
      <c r="H80">
        <v>3</v>
      </c>
      <c r="I80" t="s">
        <v>779</v>
      </c>
      <c r="J80" t="s">
        <v>780</v>
      </c>
      <c r="K80" t="s">
        <v>781</v>
      </c>
      <c r="L80">
        <v>1348</v>
      </c>
      <c r="N80">
        <v>1009</v>
      </c>
      <c r="O80" t="s">
        <v>32</v>
      </c>
      <c r="P80" t="s">
        <v>32</v>
      </c>
      <c r="Q80">
        <v>1000</v>
      </c>
      <c r="W80">
        <v>0</v>
      </c>
      <c r="X80">
        <v>-925205253</v>
      </c>
      <c r="Y80">
        <f>AT80</f>
        <v>5.0000000000000001E-4</v>
      </c>
      <c r="AA80">
        <v>7193.01</v>
      </c>
      <c r="AB80">
        <v>0</v>
      </c>
      <c r="AC80">
        <v>0</v>
      </c>
      <c r="AD80">
        <v>0</v>
      </c>
      <c r="AE80">
        <v>7185.82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5.0000000000000001E-4</v>
      </c>
      <c r="AU80" t="s">
        <v>3</v>
      </c>
      <c r="AV80">
        <v>0</v>
      </c>
      <c r="AW80">
        <v>2</v>
      </c>
      <c r="AX80">
        <v>56484553</v>
      </c>
      <c r="AY80">
        <v>1</v>
      </c>
      <c r="AZ80">
        <v>0</v>
      </c>
      <c r="BA80">
        <v>108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ROUND(Y80*Source!I269,9)</f>
        <v>2.0349999999999999E-3</v>
      </c>
      <c r="CY80">
        <f>AA80</f>
        <v>7193.01</v>
      </c>
      <c r="CZ80">
        <f>AE80</f>
        <v>7185.82</v>
      </c>
      <c r="DA80">
        <f>AI80</f>
        <v>1</v>
      </c>
      <c r="DB80">
        <f>ROUND(ROUND(AT80*CZ80,2),6)</f>
        <v>3.59</v>
      </c>
      <c r="DC80">
        <f>ROUND(ROUND(AT80*AG80,2),6)</f>
        <v>0</v>
      </c>
      <c r="DD80" t="s">
        <v>3</v>
      </c>
      <c r="DE80" t="s">
        <v>3</v>
      </c>
      <c r="DF80">
        <f t="shared" si="33"/>
        <v>14.62</v>
      </c>
      <c r="DG80">
        <f t="shared" si="31"/>
        <v>0</v>
      </c>
      <c r="DH80">
        <f t="shared" si="32"/>
        <v>0</v>
      </c>
      <c r="DI80">
        <f t="shared" si="30"/>
        <v>0</v>
      </c>
      <c r="DJ80">
        <f>DF80</f>
        <v>14.62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ROW(Source!A269)</f>
        <v>269</v>
      </c>
      <c r="B81">
        <v>56481265</v>
      </c>
      <c r="C81">
        <v>56484547</v>
      </c>
      <c r="D81">
        <v>54911438</v>
      </c>
      <c r="E81">
        <v>1</v>
      </c>
      <c r="F81">
        <v>1</v>
      </c>
      <c r="G81">
        <v>1079</v>
      </c>
      <c r="H81">
        <v>3</v>
      </c>
      <c r="I81" t="s">
        <v>191</v>
      </c>
      <c r="J81" t="s">
        <v>193</v>
      </c>
      <c r="K81" t="s">
        <v>192</v>
      </c>
      <c r="L81">
        <v>1348</v>
      </c>
      <c r="N81">
        <v>1009</v>
      </c>
      <c r="O81" t="s">
        <v>32</v>
      </c>
      <c r="P81" t="s">
        <v>32</v>
      </c>
      <c r="Q81">
        <v>1000</v>
      </c>
      <c r="W81">
        <v>0</v>
      </c>
      <c r="X81">
        <v>39352888</v>
      </c>
      <c r="Y81">
        <f>AT81</f>
        <v>2.0519902000000001</v>
      </c>
      <c r="AA81">
        <v>14887.43</v>
      </c>
      <c r="AB81">
        <v>0</v>
      </c>
      <c r="AC81">
        <v>0</v>
      </c>
      <c r="AD81">
        <v>0</v>
      </c>
      <c r="AE81">
        <v>14872.56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2.0519902000000001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ROUND(Y81*Source!I269,9)</f>
        <v>8.351600114</v>
      </c>
      <c r="CY81">
        <f>AA81</f>
        <v>14887.43</v>
      </c>
      <c r="CZ81">
        <f>AE81</f>
        <v>14872.56</v>
      </c>
      <c r="DA81">
        <f>AI81</f>
        <v>1</v>
      </c>
      <c r="DB81">
        <f>ROUND(ROUND(AT81*CZ81,2),6)</f>
        <v>30518.35</v>
      </c>
      <c r="DC81">
        <f>ROUND(ROUND(AT81*AG81,2),6)</f>
        <v>0</v>
      </c>
      <c r="DD81" t="s">
        <v>3</v>
      </c>
      <c r="DE81" t="s">
        <v>3</v>
      </c>
      <c r="DF81">
        <f t="shared" si="33"/>
        <v>124209.67</v>
      </c>
      <c r="DG81">
        <f t="shared" si="31"/>
        <v>0</v>
      </c>
      <c r="DH81">
        <f t="shared" si="32"/>
        <v>0</v>
      </c>
      <c r="DI81">
        <f t="shared" si="30"/>
        <v>0</v>
      </c>
      <c r="DJ81">
        <f>DF81</f>
        <v>124209.67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ROW(Source!A269)</f>
        <v>269</v>
      </c>
      <c r="B82">
        <v>56481265</v>
      </c>
      <c r="C82">
        <v>56484547</v>
      </c>
      <c r="D82">
        <v>54912927</v>
      </c>
      <c r="E82">
        <v>1</v>
      </c>
      <c r="F82">
        <v>1</v>
      </c>
      <c r="G82">
        <v>1079</v>
      </c>
      <c r="H82">
        <v>3</v>
      </c>
      <c r="I82" t="s">
        <v>201</v>
      </c>
      <c r="J82" t="s">
        <v>203</v>
      </c>
      <c r="K82" t="s">
        <v>202</v>
      </c>
      <c r="L82">
        <v>1354</v>
      </c>
      <c r="N82">
        <v>1010</v>
      </c>
      <c r="O82" t="s">
        <v>41</v>
      </c>
      <c r="P82" t="s">
        <v>41</v>
      </c>
      <c r="Q82">
        <v>1</v>
      </c>
      <c r="W82">
        <v>0</v>
      </c>
      <c r="X82">
        <v>1030794221</v>
      </c>
      <c r="Y82">
        <f>AT82</f>
        <v>8</v>
      </c>
      <c r="AA82">
        <v>386.12</v>
      </c>
      <c r="AB82">
        <v>0</v>
      </c>
      <c r="AC82">
        <v>0</v>
      </c>
      <c r="AD82">
        <v>0</v>
      </c>
      <c r="AE82">
        <v>385.73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8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ROUND(Y82*Source!I269,9)</f>
        <v>32.56</v>
      </c>
      <c r="CY82">
        <f>AA82</f>
        <v>386.12</v>
      </c>
      <c r="CZ82">
        <f>AE82</f>
        <v>385.73</v>
      </c>
      <c r="DA82">
        <f>AI82</f>
        <v>1</v>
      </c>
      <c r="DB82">
        <f>ROUND(ROUND(AT82*CZ82,2),6)</f>
        <v>3085.84</v>
      </c>
      <c r="DC82">
        <f>ROUND(ROUND(AT82*AG82,2),6)</f>
        <v>0</v>
      </c>
      <c r="DD82" t="s">
        <v>3</v>
      </c>
      <c r="DE82" t="s">
        <v>3</v>
      </c>
      <c r="DF82">
        <f t="shared" si="33"/>
        <v>12559.37</v>
      </c>
      <c r="DG82">
        <f t="shared" si="31"/>
        <v>0</v>
      </c>
      <c r="DH82">
        <f t="shared" si="32"/>
        <v>0</v>
      </c>
      <c r="DI82">
        <f t="shared" si="30"/>
        <v>0</v>
      </c>
      <c r="DJ82">
        <f>DF82</f>
        <v>12559.37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ROW(Source!A269)</f>
        <v>269</v>
      </c>
      <c r="B83">
        <v>56481265</v>
      </c>
      <c r="C83">
        <v>56484547</v>
      </c>
      <c r="D83">
        <v>54912969</v>
      </c>
      <c r="E83">
        <v>1</v>
      </c>
      <c r="F83">
        <v>1</v>
      </c>
      <c r="G83">
        <v>1079</v>
      </c>
      <c r="H83">
        <v>3</v>
      </c>
      <c r="I83" t="s">
        <v>195</v>
      </c>
      <c r="J83" t="s">
        <v>197</v>
      </c>
      <c r="K83" t="s">
        <v>196</v>
      </c>
      <c r="L83">
        <v>1354</v>
      </c>
      <c r="N83">
        <v>1010</v>
      </c>
      <c r="O83" t="s">
        <v>41</v>
      </c>
      <c r="P83" t="s">
        <v>41</v>
      </c>
      <c r="Q83">
        <v>1</v>
      </c>
      <c r="W83">
        <v>0</v>
      </c>
      <c r="X83">
        <v>906297687</v>
      </c>
      <c r="Y83">
        <f>AT83</f>
        <v>400</v>
      </c>
      <c r="AA83">
        <v>6.04</v>
      </c>
      <c r="AB83">
        <v>0</v>
      </c>
      <c r="AC83">
        <v>0</v>
      </c>
      <c r="AD83">
        <v>0</v>
      </c>
      <c r="AE83">
        <v>6.04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400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ROUND(Y83*Source!I269,9)</f>
        <v>1628</v>
      </c>
      <c r="CY83">
        <f>AA83</f>
        <v>6.04</v>
      </c>
      <c r="CZ83">
        <f>AE83</f>
        <v>6.04</v>
      </c>
      <c r="DA83">
        <f>AI83</f>
        <v>1</v>
      </c>
      <c r="DB83">
        <f>ROUND(ROUND(AT83*CZ83,2),6)</f>
        <v>2416</v>
      </c>
      <c r="DC83">
        <f>ROUND(ROUND(AT83*AG83,2),6)</f>
        <v>0</v>
      </c>
      <c r="DD83" t="s">
        <v>3</v>
      </c>
      <c r="DE83" t="s">
        <v>3</v>
      </c>
      <c r="DF83">
        <f t="shared" si="33"/>
        <v>9833.1200000000008</v>
      </c>
      <c r="DG83">
        <f t="shared" si="31"/>
        <v>0</v>
      </c>
      <c r="DH83">
        <f t="shared" si="32"/>
        <v>0</v>
      </c>
      <c r="DI83">
        <f t="shared" si="30"/>
        <v>0</v>
      </c>
      <c r="DJ83">
        <f>DF83</f>
        <v>9833.1200000000008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ROW(Source!A270)</f>
        <v>270</v>
      </c>
      <c r="B84">
        <v>56481267</v>
      </c>
      <c r="C84">
        <v>56484547</v>
      </c>
      <c r="D84">
        <v>54836958</v>
      </c>
      <c r="E84">
        <v>1079</v>
      </c>
      <c r="F84">
        <v>1</v>
      </c>
      <c r="G84">
        <v>1079</v>
      </c>
      <c r="H84">
        <v>1</v>
      </c>
      <c r="I84" t="s">
        <v>738</v>
      </c>
      <c r="J84" t="s">
        <v>3</v>
      </c>
      <c r="K84" t="s">
        <v>739</v>
      </c>
      <c r="L84">
        <v>1191</v>
      </c>
      <c r="N84">
        <v>1013</v>
      </c>
      <c r="O84" t="s">
        <v>740</v>
      </c>
      <c r="P84" t="s">
        <v>740</v>
      </c>
      <c r="Q84">
        <v>1</v>
      </c>
      <c r="W84">
        <v>0</v>
      </c>
      <c r="X84">
        <v>476480486</v>
      </c>
      <c r="Y84">
        <f>(AT84*1.15*1.1)</f>
        <v>7.4635000000000007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5.9</v>
      </c>
      <c r="AU84" t="s">
        <v>166</v>
      </c>
      <c r="AV84">
        <v>1</v>
      </c>
      <c r="AW84">
        <v>2</v>
      </c>
      <c r="AX84">
        <v>56484548</v>
      </c>
      <c r="AY84">
        <v>1</v>
      </c>
      <c r="AZ84">
        <v>0</v>
      </c>
      <c r="BA84">
        <v>110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ROUND(AT84*Source!I270*AH84*AL84,2)</f>
        <v>0</v>
      </c>
      <c r="CV84">
        <f>ROUND(Y84*Source!I270,9)</f>
        <v>30.376445</v>
      </c>
      <c r="CW84">
        <v>0</v>
      </c>
      <c r="CX84">
        <f>ROUND(Y84*Source!I270,9)</f>
        <v>30.376445</v>
      </c>
      <c r="CY84">
        <f>AD84</f>
        <v>0</v>
      </c>
      <c r="CZ84">
        <f>AH84</f>
        <v>0</v>
      </c>
      <c r="DA84">
        <f>AL84</f>
        <v>1</v>
      </c>
      <c r="DB84">
        <f>ROUND((ROUND(AT84*CZ84,2)*1.15*1.1),6)</f>
        <v>0</v>
      </c>
      <c r="DC84">
        <f>ROUND((ROUND(AT84*AG84,2)*1.15*1.1),6)</f>
        <v>0</v>
      </c>
      <c r="DD84" t="s">
        <v>3</v>
      </c>
      <c r="DE84" t="s">
        <v>3</v>
      </c>
      <c r="DF84">
        <f t="shared" si="33"/>
        <v>0</v>
      </c>
      <c r="DG84">
        <f t="shared" si="31"/>
        <v>0</v>
      </c>
      <c r="DH84">
        <f t="shared" si="32"/>
        <v>0</v>
      </c>
      <c r="DI84">
        <f t="shared" si="30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ROW(Source!A270)</f>
        <v>270</v>
      </c>
      <c r="B85">
        <v>56481267</v>
      </c>
      <c r="C85">
        <v>56484547</v>
      </c>
      <c r="D85">
        <v>54933985</v>
      </c>
      <c r="E85">
        <v>1</v>
      </c>
      <c r="F85">
        <v>1</v>
      </c>
      <c r="G85">
        <v>1079</v>
      </c>
      <c r="H85">
        <v>2</v>
      </c>
      <c r="I85" t="s">
        <v>773</v>
      </c>
      <c r="J85" t="s">
        <v>774</v>
      </c>
      <c r="K85" t="s">
        <v>775</v>
      </c>
      <c r="L85">
        <v>1368</v>
      </c>
      <c r="N85">
        <v>1011</v>
      </c>
      <c r="O85" t="s">
        <v>744</v>
      </c>
      <c r="P85" t="s">
        <v>744</v>
      </c>
      <c r="Q85">
        <v>1</v>
      </c>
      <c r="W85">
        <v>0</v>
      </c>
      <c r="X85">
        <v>-1503106587</v>
      </c>
      <c r="Y85">
        <f>(AT85*1.25*1.1)</f>
        <v>2.1862500000000002</v>
      </c>
      <c r="AA85">
        <v>0</v>
      </c>
      <c r="AB85">
        <v>89.11</v>
      </c>
      <c r="AC85">
        <v>0</v>
      </c>
      <c r="AD85">
        <v>0</v>
      </c>
      <c r="AE85">
        <v>0</v>
      </c>
      <c r="AF85">
        <v>7.11</v>
      </c>
      <c r="AG85">
        <v>0</v>
      </c>
      <c r="AH85">
        <v>0</v>
      </c>
      <c r="AI85">
        <v>1</v>
      </c>
      <c r="AJ85">
        <v>11.53</v>
      </c>
      <c r="AK85">
        <v>47.82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1.59</v>
      </c>
      <c r="AU85" t="s">
        <v>165</v>
      </c>
      <c r="AV85">
        <v>0</v>
      </c>
      <c r="AW85">
        <v>2</v>
      </c>
      <c r="AX85">
        <v>56484549</v>
      </c>
      <c r="AY85">
        <v>1</v>
      </c>
      <c r="AZ85">
        <v>0</v>
      </c>
      <c r="BA85">
        <v>111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ROUND(Y85*Source!I270*DO85,9)</f>
        <v>0</v>
      </c>
      <c r="CX85">
        <f>ROUND(Y85*Source!I270,9)</f>
        <v>8.8980374999999992</v>
      </c>
      <c r="CY85">
        <f>AB85</f>
        <v>89.11</v>
      </c>
      <c r="CZ85">
        <f>AF85</f>
        <v>7.11</v>
      </c>
      <c r="DA85">
        <f>AJ85</f>
        <v>11.53</v>
      </c>
      <c r="DB85">
        <f>ROUND((ROUND(AT85*CZ85,2)*1.25*1.1),6)</f>
        <v>15.5375</v>
      </c>
      <c r="DC85">
        <f>ROUND((ROUND(AT85*AG85,2)*1.25*1.1),6)</f>
        <v>0</v>
      </c>
      <c r="DD85" t="s">
        <v>3</v>
      </c>
      <c r="DE85" t="s">
        <v>3</v>
      </c>
      <c r="DF85">
        <f t="shared" si="33"/>
        <v>0</v>
      </c>
      <c r="DG85">
        <f>ROUND(ROUND(AF85*AJ85,2)*CX85,2)</f>
        <v>729.46</v>
      </c>
      <c r="DH85">
        <f>ROUND(ROUND(AG85*AK85,2)*CX85,2)</f>
        <v>0</v>
      </c>
      <c r="DI85">
        <f t="shared" si="30"/>
        <v>0</v>
      </c>
      <c r="DJ85">
        <f>DG85</f>
        <v>729.46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ROW(Source!A270)</f>
        <v>270</v>
      </c>
      <c r="B86">
        <v>56481267</v>
      </c>
      <c r="C86">
        <v>56484547</v>
      </c>
      <c r="D86">
        <v>54934284</v>
      </c>
      <c r="E86">
        <v>1</v>
      </c>
      <c r="F86">
        <v>1</v>
      </c>
      <c r="G86">
        <v>1079</v>
      </c>
      <c r="H86">
        <v>2</v>
      </c>
      <c r="I86" t="s">
        <v>741</v>
      </c>
      <c r="J86" t="s">
        <v>742</v>
      </c>
      <c r="K86" t="s">
        <v>743</v>
      </c>
      <c r="L86">
        <v>1368</v>
      </c>
      <c r="N86">
        <v>1011</v>
      </c>
      <c r="O86" t="s">
        <v>744</v>
      </c>
      <c r="P86" t="s">
        <v>744</v>
      </c>
      <c r="Q86">
        <v>1</v>
      </c>
      <c r="W86">
        <v>0</v>
      </c>
      <c r="X86">
        <v>654681671</v>
      </c>
      <c r="Y86">
        <f>(AT86*1.25*1.1)</f>
        <v>0.17875000000000002</v>
      </c>
      <c r="AA86">
        <v>0</v>
      </c>
      <c r="AB86">
        <v>1373.91</v>
      </c>
      <c r="AC86">
        <v>655.99</v>
      </c>
      <c r="AD86">
        <v>0</v>
      </c>
      <c r="AE86">
        <v>0</v>
      </c>
      <c r="AF86">
        <v>83.1</v>
      </c>
      <c r="AG86">
        <v>12.62</v>
      </c>
      <c r="AH86">
        <v>0</v>
      </c>
      <c r="AI86">
        <v>1</v>
      </c>
      <c r="AJ86">
        <v>15.21</v>
      </c>
      <c r="AK86">
        <v>47.82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0.13</v>
      </c>
      <c r="AU86" t="s">
        <v>165</v>
      </c>
      <c r="AV86">
        <v>0</v>
      </c>
      <c r="AW86">
        <v>2</v>
      </c>
      <c r="AX86">
        <v>56484550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ROUND(Y86*Source!I270*DO86,9)</f>
        <v>9.1812077500000004</v>
      </c>
      <c r="CX86">
        <f>ROUND(Y86*Source!I270,9)</f>
        <v>0.72751250000000001</v>
      </c>
      <c r="CY86">
        <f>AB86</f>
        <v>1373.91</v>
      </c>
      <c r="CZ86">
        <f>AF86</f>
        <v>83.1</v>
      </c>
      <c r="DA86">
        <f>AJ86</f>
        <v>15.21</v>
      </c>
      <c r="DB86">
        <f>ROUND((ROUND(AT86*CZ86,2)*1.25*1.1),6)</f>
        <v>14.85</v>
      </c>
      <c r="DC86">
        <f>ROUND((ROUND(AT86*AG86,2)*1.25*1.1),6)</f>
        <v>2.2549999999999999</v>
      </c>
      <c r="DD86" t="s">
        <v>3</v>
      </c>
      <c r="DE86" t="s">
        <v>3</v>
      </c>
      <c r="DF86">
        <f t="shared" si="33"/>
        <v>0</v>
      </c>
      <c r="DG86">
        <f>ROUND(ROUND(AF86*AJ86,2)*CX86,2)</f>
        <v>919.54</v>
      </c>
      <c r="DH86">
        <f>ROUND(ROUND(AG86*AK86,2)*CX86,2)</f>
        <v>439.05</v>
      </c>
      <c r="DI86">
        <f t="shared" si="30"/>
        <v>0</v>
      </c>
      <c r="DJ86">
        <f>DG86</f>
        <v>919.54</v>
      </c>
      <c r="DK86">
        <v>0</v>
      </c>
      <c r="DL86" t="s">
        <v>745</v>
      </c>
      <c r="DM86">
        <v>0</v>
      </c>
      <c r="DN86" t="s">
        <v>740</v>
      </c>
      <c r="DO86">
        <v>12.62</v>
      </c>
    </row>
    <row r="87" spans="1:119" x14ac:dyDescent="0.25">
      <c r="A87">
        <f>ROW(Source!A270)</f>
        <v>270</v>
      </c>
      <c r="B87">
        <v>56481267</v>
      </c>
      <c r="C87">
        <v>56484547</v>
      </c>
      <c r="D87">
        <v>54933523</v>
      </c>
      <c r="E87">
        <v>1</v>
      </c>
      <c r="F87">
        <v>1</v>
      </c>
      <c r="G87">
        <v>1079</v>
      </c>
      <c r="H87">
        <v>2</v>
      </c>
      <c r="I87" t="s">
        <v>746</v>
      </c>
      <c r="J87" t="s">
        <v>747</v>
      </c>
      <c r="K87" t="s">
        <v>748</v>
      </c>
      <c r="L87">
        <v>1368</v>
      </c>
      <c r="N87">
        <v>1011</v>
      </c>
      <c r="O87" t="s">
        <v>744</v>
      </c>
      <c r="P87" t="s">
        <v>744</v>
      </c>
      <c r="Q87">
        <v>1</v>
      </c>
      <c r="W87">
        <v>0</v>
      </c>
      <c r="X87">
        <v>-294230152</v>
      </c>
      <c r="Y87">
        <f>(AT87*1.25*1.1)</f>
        <v>0.13750000000000001</v>
      </c>
      <c r="AA87">
        <v>0</v>
      </c>
      <c r="AB87">
        <v>2545.48</v>
      </c>
      <c r="AC87">
        <v>880.03</v>
      </c>
      <c r="AD87">
        <v>0</v>
      </c>
      <c r="AE87">
        <v>0</v>
      </c>
      <c r="AF87">
        <v>179.17</v>
      </c>
      <c r="AG87">
        <v>16.93</v>
      </c>
      <c r="AH87">
        <v>0</v>
      </c>
      <c r="AI87">
        <v>1</v>
      </c>
      <c r="AJ87">
        <v>13.07</v>
      </c>
      <c r="AK87">
        <v>47.82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0.1</v>
      </c>
      <c r="AU87" t="s">
        <v>165</v>
      </c>
      <c r="AV87">
        <v>0</v>
      </c>
      <c r="AW87">
        <v>2</v>
      </c>
      <c r="AX87">
        <v>56484551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f>ROUND(Y87*Source!I270*DO87,9)</f>
        <v>9.4744512499999995</v>
      </c>
      <c r="CX87">
        <f>ROUND(Y87*Source!I270,9)</f>
        <v>0.55962500000000004</v>
      </c>
      <c r="CY87">
        <f>AB87</f>
        <v>2545.48</v>
      </c>
      <c r="CZ87">
        <f>AF87</f>
        <v>179.17</v>
      </c>
      <c r="DA87">
        <f>AJ87</f>
        <v>13.07</v>
      </c>
      <c r="DB87">
        <f>ROUND((ROUND(AT87*CZ87,2)*1.25*1.1),6)</f>
        <v>24.64</v>
      </c>
      <c r="DC87">
        <f>ROUND((ROUND(AT87*AG87,2)*1.25*1.1),6)</f>
        <v>2.32375</v>
      </c>
      <c r="DD87" t="s">
        <v>3</v>
      </c>
      <c r="DE87" t="s">
        <v>3</v>
      </c>
      <c r="DF87">
        <f t="shared" si="33"/>
        <v>0</v>
      </c>
      <c r="DG87">
        <f>ROUND(ROUND(AF87*AJ87,2)*CX87,2)</f>
        <v>1310.5</v>
      </c>
      <c r="DH87">
        <f>ROUND(ROUND(AG87*AK87,2)*CX87,2)</f>
        <v>453.07</v>
      </c>
      <c r="DI87">
        <f t="shared" si="30"/>
        <v>0</v>
      </c>
      <c r="DJ87">
        <f>DG87</f>
        <v>1310.5</v>
      </c>
      <c r="DK87">
        <v>0</v>
      </c>
      <c r="DL87" t="s">
        <v>745</v>
      </c>
      <c r="DM87">
        <v>0</v>
      </c>
      <c r="DN87" t="s">
        <v>740</v>
      </c>
      <c r="DO87">
        <v>16.93</v>
      </c>
    </row>
    <row r="88" spans="1:119" x14ac:dyDescent="0.25">
      <c r="A88">
        <f>ROW(Source!A270)</f>
        <v>270</v>
      </c>
      <c r="B88">
        <v>56481267</v>
      </c>
      <c r="C88">
        <v>56484547</v>
      </c>
      <c r="D88">
        <v>54902913</v>
      </c>
      <c r="E88">
        <v>1</v>
      </c>
      <c r="F88">
        <v>1</v>
      </c>
      <c r="G88">
        <v>1079</v>
      </c>
      <c r="H88">
        <v>3</v>
      </c>
      <c r="I88" t="s">
        <v>776</v>
      </c>
      <c r="J88" t="s">
        <v>777</v>
      </c>
      <c r="K88" t="s">
        <v>778</v>
      </c>
      <c r="L88">
        <v>1348</v>
      </c>
      <c r="N88">
        <v>1009</v>
      </c>
      <c r="O88" t="s">
        <v>32</v>
      </c>
      <c r="P88" t="s">
        <v>32</v>
      </c>
      <c r="Q88">
        <v>1000</v>
      </c>
      <c r="W88">
        <v>0</v>
      </c>
      <c r="X88">
        <v>-1694765121</v>
      </c>
      <c r="Y88">
        <f>AT88</f>
        <v>5.1999999999999995E-4</v>
      </c>
      <c r="AA88">
        <v>103887.57</v>
      </c>
      <c r="AB88">
        <v>0</v>
      </c>
      <c r="AC88">
        <v>0</v>
      </c>
      <c r="AD88">
        <v>0</v>
      </c>
      <c r="AE88">
        <v>23114.43</v>
      </c>
      <c r="AF88">
        <v>0</v>
      </c>
      <c r="AG88">
        <v>0</v>
      </c>
      <c r="AH88">
        <v>0</v>
      </c>
      <c r="AI88">
        <v>4.49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5.1999999999999995E-4</v>
      </c>
      <c r="AU88" t="s">
        <v>3</v>
      </c>
      <c r="AV88">
        <v>0</v>
      </c>
      <c r="AW88">
        <v>2</v>
      </c>
      <c r="AX88">
        <v>56484552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ROUND(Y88*Source!I270,9)</f>
        <v>2.1164000000000001E-3</v>
      </c>
      <c r="CY88">
        <f>AA88</f>
        <v>103887.57</v>
      </c>
      <c r="CZ88">
        <f>AE88</f>
        <v>23114.43</v>
      </c>
      <c r="DA88">
        <f>AI88</f>
        <v>4.49</v>
      </c>
      <c r="DB88">
        <f>ROUND(ROUND(AT88*CZ88,2),6)</f>
        <v>12.02</v>
      </c>
      <c r="DC88">
        <f>ROUND(ROUND(AT88*AG88,2),6)</f>
        <v>0</v>
      </c>
      <c r="DD88" t="s">
        <v>3</v>
      </c>
      <c r="DE88" t="s">
        <v>3</v>
      </c>
      <c r="DF88">
        <f>ROUND(ROUND(AE88*AI88,2)*CX88,2)</f>
        <v>219.65</v>
      </c>
      <c r="DG88">
        <f t="shared" ref="DG88:DG106" si="34">ROUND(ROUND(AF88,2)*CX88,2)</f>
        <v>0</v>
      </c>
      <c r="DH88">
        <f t="shared" ref="DH88:DH106" si="35">ROUND(ROUND(AG88,2)*CX88,2)</f>
        <v>0</v>
      </c>
      <c r="DI88">
        <f t="shared" si="30"/>
        <v>0</v>
      </c>
      <c r="DJ88">
        <f>DF88</f>
        <v>219.65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ROW(Source!A270)</f>
        <v>270</v>
      </c>
      <c r="B89">
        <v>56481267</v>
      </c>
      <c r="C89">
        <v>56484547</v>
      </c>
      <c r="D89">
        <v>54903374</v>
      </c>
      <c r="E89">
        <v>1</v>
      </c>
      <c r="F89">
        <v>1</v>
      </c>
      <c r="G89">
        <v>1079</v>
      </c>
      <c r="H89">
        <v>3</v>
      </c>
      <c r="I89" t="s">
        <v>779</v>
      </c>
      <c r="J89" t="s">
        <v>780</v>
      </c>
      <c r="K89" t="s">
        <v>781</v>
      </c>
      <c r="L89">
        <v>1348</v>
      </c>
      <c r="N89">
        <v>1009</v>
      </c>
      <c r="O89" t="s">
        <v>32</v>
      </c>
      <c r="P89" t="s">
        <v>32</v>
      </c>
      <c r="Q89">
        <v>1000</v>
      </c>
      <c r="W89">
        <v>0</v>
      </c>
      <c r="X89">
        <v>-925205253</v>
      </c>
      <c r="Y89">
        <f>AT89</f>
        <v>5.0000000000000001E-4</v>
      </c>
      <c r="AA89">
        <v>93581.01</v>
      </c>
      <c r="AB89">
        <v>0</v>
      </c>
      <c r="AC89">
        <v>0</v>
      </c>
      <c r="AD89">
        <v>0</v>
      </c>
      <c r="AE89">
        <v>7185.82</v>
      </c>
      <c r="AF89">
        <v>0</v>
      </c>
      <c r="AG89">
        <v>0</v>
      </c>
      <c r="AH89">
        <v>0</v>
      </c>
      <c r="AI89">
        <v>13.01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5.0000000000000001E-4</v>
      </c>
      <c r="AU89" t="s">
        <v>3</v>
      </c>
      <c r="AV89">
        <v>0</v>
      </c>
      <c r="AW89">
        <v>2</v>
      </c>
      <c r="AX89">
        <v>56484553</v>
      </c>
      <c r="AY89">
        <v>1</v>
      </c>
      <c r="AZ89">
        <v>0</v>
      </c>
      <c r="BA89">
        <v>115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ROUND(Y89*Source!I270,9)</f>
        <v>2.0349999999999999E-3</v>
      </c>
      <c r="CY89">
        <f>AA89</f>
        <v>93581.01</v>
      </c>
      <c r="CZ89">
        <f>AE89</f>
        <v>7185.82</v>
      </c>
      <c r="DA89">
        <f>AI89</f>
        <v>13.01</v>
      </c>
      <c r="DB89">
        <f>ROUND(ROUND(AT89*CZ89,2),6)</f>
        <v>3.59</v>
      </c>
      <c r="DC89">
        <f>ROUND(ROUND(AT89*AG89,2),6)</f>
        <v>0</v>
      </c>
      <c r="DD89" t="s">
        <v>3</v>
      </c>
      <c r="DE89" t="s">
        <v>3</v>
      </c>
      <c r="DF89">
        <f>ROUND(ROUND(AE89*AI89,2)*CX89,2)</f>
        <v>190.25</v>
      </c>
      <c r="DG89">
        <f t="shared" si="34"/>
        <v>0</v>
      </c>
      <c r="DH89">
        <f t="shared" si="35"/>
        <v>0</v>
      </c>
      <c r="DI89">
        <f t="shared" si="30"/>
        <v>0</v>
      </c>
      <c r="DJ89">
        <f>DF89</f>
        <v>190.25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ROW(Source!A270)</f>
        <v>270</v>
      </c>
      <c r="B90">
        <v>56481267</v>
      </c>
      <c r="C90">
        <v>56484547</v>
      </c>
      <c r="D90">
        <v>54911438</v>
      </c>
      <c r="E90">
        <v>1</v>
      </c>
      <c r="F90">
        <v>1</v>
      </c>
      <c r="G90">
        <v>1079</v>
      </c>
      <c r="H90">
        <v>3</v>
      </c>
      <c r="I90" t="s">
        <v>191</v>
      </c>
      <c r="J90" t="s">
        <v>193</v>
      </c>
      <c r="K90" t="s">
        <v>192</v>
      </c>
      <c r="L90">
        <v>1348</v>
      </c>
      <c r="N90">
        <v>1009</v>
      </c>
      <c r="O90" t="s">
        <v>32</v>
      </c>
      <c r="P90" t="s">
        <v>32</v>
      </c>
      <c r="Q90">
        <v>1000</v>
      </c>
      <c r="W90">
        <v>0</v>
      </c>
      <c r="X90">
        <v>39352888</v>
      </c>
      <c r="Y90">
        <f>AT90</f>
        <v>2.0519902000000001</v>
      </c>
      <c r="AA90">
        <v>149469.82</v>
      </c>
      <c r="AB90">
        <v>0</v>
      </c>
      <c r="AC90">
        <v>0</v>
      </c>
      <c r="AD90">
        <v>0</v>
      </c>
      <c r="AE90">
        <v>14872.56</v>
      </c>
      <c r="AF90">
        <v>0</v>
      </c>
      <c r="AG90">
        <v>0</v>
      </c>
      <c r="AH90">
        <v>0</v>
      </c>
      <c r="AI90">
        <v>10.039999999999999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 t="s">
        <v>3</v>
      </c>
      <c r="AT90">
        <v>2.0519902000000001</v>
      </c>
      <c r="AU90" t="s">
        <v>3</v>
      </c>
      <c r="AV90">
        <v>0</v>
      </c>
      <c r="AW90">
        <v>1</v>
      </c>
      <c r="AX90">
        <v>-1</v>
      </c>
      <c r="AY90">
        <v>0</v>
      </c>
      <c r="AZ90">
        <v>0</v>
      </c>
      <c r="BA90" t="s">
        <v>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ROUND(Y90*Source!I270,9)</f>
        <v>8.351600114</v>
      </c>
      <c r="CY90">
        <f>AA90</f>
        <v>149469.82</v>
      </c>
      <c r="CZ90">
        <f>AE90</f>
        <v>14872.56</v>
      </c>
      <c r="DA90">
        <f>AI90</f>
        <v>10.039999999999999</v>
      </c>
      <c r="DB90">
        <f>ROUND(ROUND(AT90*CZ90,2),6)</f>
        <v>30518.35</v>
      </c>
      <c r="DC90">
        <f>ROUND(ROUND(AT90*AG90,2),6)</f>
        <v>0</v>
      </c>
      <c r="DD90" t="s">
        <v>3</v>
      </c>
      <c r="DE90" t="s">
        <v>3</v>
      </c>
      <c r="DF90">
        <f>ROUND(ROUND(AE90*AI90,2)*CX90,2)</f>
        <v>1247065.1000000001</v>
      </c>
      <c r="DG90">
        <f t="shared" si="34"/>
        <v>0</v>
      </c>
      <c r="DH90">
        <f t="shared" si="35"/>
        <v>0</v>
      </c>
      <c r="DI90">
        <f t="shared" si="30"/>
        <v>0</v>
      </c>
      <c r="DJ90">
        <f>DF90</f>
        <v>1247065.1000000001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ROW(Source!A270)</f>
        <v>270</v>
      </c>
      <c r="B91">
        <v>56481267</v>
      </c>
      <c r="C91">
        <v>56484547</v>
      </c>
      <c r="D91">
        <v>54912927</v>
      </c>
      <c r="E91">
        <v>1</v>
      </c>
      <c r="F91">
        <v>1</v>
      </c>
      <c r="G91">
        <v>1079</v>
      </c>
      <c r="H91">
        <v>3</v>
      </c>
      <c r="I91" t="s">
        <v>201</v>
      </c>
      <c r="J91" t="s">
        <v>203</v>
      </c>
      <c r="K91" t="s">
        <v>202</v>
      </c>
      <c r="L91">
        <v>1354</v>
      </c>
      <c r="N91">
        <v>1010</v>
      </c>
      <c r="O91" t="s">
        <v>41</v>
      </c>
      <c r="P91" t="s">
        <v>41</v>
      </c>
      <c r="Q91">
        <v>1</v>
      </c>
      <c r="W91">
        <v>0</v>
      </c>
      <c r="X91">
        <v>1030794221</v>
      </c>
      <c r="Y91">
        <f>AT91</f>
        <v>8</v>
      </c>
      <c r="AA91">
        <v>4007.88</v>
      </c>
      <c r="AB91">
        <v>0</v>
      </c>
      <c r="AC91">
        <v>0</v>
      </c>
      <c r="AD91">
        <v>0</v>
      </c>
      <c r="AE91">
        <v>385.73</v>
      </c>
      <c r="AF91">
        <v>0</v>
      </c>
      <c r="AG91">
        <v>0</v>
      </c>
      <c r="AH91">
        <v>0</v>
      </c>
      <c r="AI91">
        <v>10.38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 t="s">
        <v>3</v>
      </c>
      <c r="AT91">
        <v>8</v>
      </c>
      <c r="AU91" t="s">
        <v>3</v>
      </c>
      <c r="AV91">
        <v>0</v>
      </c>
      <c r="AW91">
        <v>1</v>
      </c>
      <c r="AX91">
        <v>-1</v>
      </c>
      <c r="AY91">
        <v>0</v>
      </c>
      <c r="AZ91">
        <v>0</v>
      </c>
      <c r="BA91" t="s">
        <v>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ROUND(Y91*Source!I270,9)</f>
        <v>32.56</v>
      </c>
      <c r="CY91">
        <f>AA91</f>
        <v>4007.88</v>
      </c>
      <c r="CZ91">
        <f>AE91</f>
        <v>385.73</v>
      </c>
      <c r="DA91">
        <f>AI91</f>
        <v>10.38</v>
      </c>
      <c r="DB91">
        <f>ROUND(ROUND(AT91*CZ91,2),6)</f>
        <v>3085.84</v>
      </c>
      <c r="DC91">
        <f>ROUND(ROUND(AT91*AG91,2),6)</f>
        <v>0</v>
      </c>
      <c r="DD91" t="s">
        <v>3</v>
      </c>
      <c r="DE91" t="s">
        <v>3</v>
      </c>
      <c r="DF91">
        <f>ROUND(ROUND(AE91*AI91,2)*CX91,2)</f>
        <v>130366.33</v>
      </c>
      <c r="DG91">
        <f t="shared" si="34"/>
        <v>0</v>
      </c>
      <c r="DH91">
        <f t="shared" si="35"/>
        <v>0</v>
      </c>
      <c r="DI91">
        <f t="shared" si="30"/>
        <v>0</v>
      </c>
      <c r="DJ91">
        <f>DF91</f>
        <v>130366.33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ROW(Source!A270)</f>
        <v>270</v>
      </c>
      <c r="B92">
        <v>56481267</v>
      </c>
      <c r="C92">
        <v>56484547</v>
      </c>
      <c r="D92">
        <v>54912969</v>
      </c>
      <c r="E92">
        <v>1</v>
      </c>
      <c r="F92">
        <v>1</v>
      </c>
      <c r="G92">
        <v>1079</v>
      </c>
      <c r="H92">
        <v>3</v>
      </c>
      <c r="I92" t="s">
        <v>195</v>
      </c>
      <c r="J92" t="s">
        <v>197</v>
      </c>
      <c r="K92" t="s">
        <v>196</v>
      </c>
      <c r="L92">
        <v>1354</v>
      </c>
      <c r="N92">
        <v>1010</v>
      </c>
      <c r="O92" t="s">
        <v>41</v>
      </c>
      <c r="P92" t="s">
        <v>41</v>
      </c>
      <c r="Q92">
        <v>1</v>
      </c>
      <c r="W92">
        <v>0</v>
      </c>
      <c r="X92">
        <v>906297687</v>
      </c>
      <c r="Y92">
        <f>AT92</f>
        <v>400</v>
      </c>
      <c r="AA92">
        <v>64.209999999999994</v>
      </c>
      <c r="AB92">
        <v>0</v>
      </c>
      <c r="AC92">
        <v>0</v>
      </c>
      <c r="AD92">
        <v>0</v>
      </c>
      <c r="AE92">
        <v>6.04</v>
      </c>
      <c r="AF92">
        <v>0</v>
      </c>
      <c r="AG92">
        <v>0</v>
      </c>
      <c r="AH92">
        <v>0</v>
      </c>
      <c r="AI92">
        <v>10.62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 t="s">
        <v>3</v>
      </c>
      <c r="AT92">
        <v>400</v>
      </c>
      <c r="AU92" t="s">
        <v>3</v>
      </c>
      <c r="AV92">
        <v>0</v>
      </c>
      <c r="AW92">
        <v>1</v>
      </c>
      <c r="AX92">
        <v>-1</v>
      </c>
      <c r="AY92">
        <v>0</v>
      </c>
      <c r="AZ92">
        <v>0</v>
      </c>
      <c r="BA92" t="s">
        <v>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ROUND(Y92*Source!I270,9)</f>
        <v>1628</v>
      </c>
      <c r="CY92">
        <f>AA92</f>
        <v>64.209999999999994</v>
      </c>
      <c r="CZ92">
        <f>AE92</f>
        <v>6.04</v>
      </c>
      <c r="DA92">
        <f>AI92</f>
        <v>10.62</v>
      </c>
      <c r="DB92">
        <f>ROUND(ROUND(AT92*CZ92,2),6)</f>
        <v>2416</v>
      </c>
      <c r="DC92">
        <f>ROUND(ROUND(AT92*AG92,2),6)</f>
        <v>0</v>
      </c>
      <c r="DD92" t="s">
        <v>3</v>
      </c>
      <c r="DE92" t="s">
        <v>3</v>
      </c>
      <c r="DF92">
        <f>ROUND(ROUND(AE92*AI92,2)*CX92,2)</f>
        <v>104419.92</v>
      </c>
      <c r="DG92">
        <f t="shared" si="34"/>
        <v>0</v>
      </c>
      <c r="DH92">
        <f t="shared" si="35"/>
        <v>0</v>
      </c>
      <c r="DI92">
        <f t="shared" si="30"/>
        <v>0</v>
      </c>
      <c r="DJ92">
        <f>DF92</f>
        <v>104419.92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ROW(Source!A312)</f>
        <v>312</v>
      </c>
      <c r="B93">
        <v>56481265</v>
      </c>
      <c r="C93">
        <v>56486105</v>
      </c>
      <c r="D93">
        <v>54836958</v>
      </c>
      <c r="E93">
        <v>1079</v>
      </c>
      <c r="F93">
        <v>1</v>
      </c>
      <c r="G93">
        <v>1079</v>
      </c>
      <c r="H93">
        <v>1</v>
      </c>
      <c r="I93" t="s">
        <v>738</v>
      </c>
      <c r="J93" t="s">
        <v>3</v>
      </c>
      <c r="K93" t="s">
        <v>739</v>
      </c>
      <c r="L93">
        <v>1191</v>
      </c>
      <c r="N93">
        <v>1013</v>
      </c>
      <c r="O93" t="s">
        <v>740</v>
      </c>
      <c r="P93" t="s">
        <v>740</v>
      </c>
      <c r="Q93">
        <v>1</v>
      </c>
      <c r="W93">
        <v>0</v>
      </c>
      <c r="X93">
        <v>476480486</v>
      </c>
      <c r="Y93">
        <f>((AT93*1.15)*1.1)</f>
        <v>28.095650000000003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22.21</v>
      </c>
      <c r="AU93" t="s">
        <v>49</v>
      </c>
      <c r="AV93">
        <v>1</v>
      </c>
      <c r="AW93">
        <v>2</v>
      </c>
      <c r="AX93">
        <v>56486133</v>
      </c>
      <c r="AY93">
        <v>1</v>
      </c>
      <c r="AZ93">
        <v>0</v>
      </c>
      <c r="BA93">
        <v>117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ROUND(AT93*Source!I312*AH93*AL93,2)</f>
        <v>0</v>
      </c>
      <c r="CV93">
        <f>ROUND(Y93*Source!I312,9)</f>
        <v>262.91909270000002</v>
      </c>
      <c r="CW93">
        <v>0</v>
      </c>
      <c r="CX93">
        <f>ROUND(Y93*Source!I312,9)</f>
        <v>262.91909270000002</v>
      </c>
      <c r="CY93">
        <f>AD93</f>
        <v>0</v>
      </c>
      <c r="CZ93">
        <f>AH93</f>
        <v>0</v>
      </c>
      <c r="DA93">
        <f>AL93</f>
        <v>1</v>
      </c>
      <c r="DB93">
        <f>ROUND(((ROUND(AT93*CZ93,2)*1.15)*1.1),6)</f>
        <v>0</v>
      </c>
      <c r="DC93">
        <f>ROUND(((ROUND(AT93*AG93,2)*1.15)*1.1),6)</f>
        <v>0</v>
      </c>
      <c r="DD93" t="s">
        <v>3</v>
      </c>
      <c r="DE93" t="s">
        <v>3</v>
      </c>
      <c r="DF93">
        <f t="shared" ref="DF93:DF110" si="36">ROUND(ROUND(AE93,2)*CX93,2)</f>
        <v>0</v>
      </c>
      <c r="DG93">
        <f t="shared" si="34"/>
        <v>0</v>
      </c>
      <c r="DH93">
        <f t="shared" si="35"/>
        <v>0</v>
      </c>
      <c r="DI93">
        <f t="shared" si="30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ROW(Source!A312)</f>
        <v>312</v>
      </c>
      <c r="B94">
        <v>56481265</v>
      </c>
      <c r="C94">
        <v>56486105</v>
      </c>
      <c r="D94">
        <v>54934288</v>
      </c>
      <c r="E94">
        <v>1</v>
      </c>
      <c r="F94">
        <v>1</v>
      </c>
      <c r="G94">
        <v>1079</v>
      </c>
      <c r="H94">
        <v>2</v>
      </c>
      <c r="I94" t="s">
        <v>782</v>
      </c>
      <c r="J94" t="s">
        <v>783</v>
      </c>
      <c r="K94" t="s">
        <v>784</v>
      </c>
      <c r="L94">
        <v>1368</v>
      </c>
      <c r="N94">
        <v>1011</v>
      </c>
      <c r="O94" t="s">
        <v>744</v>
      </c>
      <c r="P94" t="s">
        <v>744</v>
      </c>
      <c r="Q94">
        <v>1</v>
      </c>
      <c r="W94">
        <v>0</v>
      </c>
      <c r="X94">
        <v>2047655346</v>
      </c>
      <c r="Y94">
        <f>((AT94*1.25)*1.1)</f>
        <v>0.20625000000000002</v>
      </c>
      <c r="AA94">
        <v>0</v>
      </c>
      <c r="AB94">
        <v>166.41</v>
      </c>
      <c r="AC94">
        <v>15.22</v>
      </c>
      <c r="AD94">
        <v>0</v>
      </c>
      <c r="AE94">
        <v>0</v>
      </c>
      <c r="AF94">
        <v>158.94</v>
      </c>
      <c r="AG94">
        <v>14.54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0.15</v>
      </c>
      <c r="AU94" t="s">
        <v>48</v>
      </c>
      <c r="AV94">
        <v>0</v>
      </c>
      <c r="AW94">
        <v>2</v>
      </c>
      <c r="AX94">
        <v>56486134</v>
      </c>
      <c r="AY94">
        <v>1</v>
      </c>
      <c r="AZ94">
        <v>0</v>
      </c>
      <c r="BA94">
        <v>118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ROUND(Y94*Source!I312*DO94,9)</f>
        <v>28.06347225</v>
      </c>
      <c r="CX94">
        <f>ROUND(Y94*Source!I312,9)</f>
        <v>1.9300875</v>
      </c>
      <c r="CY94">
        <f>AB94</f>
        <v>166.41</v>
      </c>
      <c r="CZ94">
        <f>AF94</f>
        <v>158.94</v>
      </c>
      <c r="DA94">
        <f>AJ94</f>
        <v>1</v>
      </c>
      <c r="DB94">
        <f>ROUND(((ROUND(AT94*CZ94,2)*1.25)*1.1),6)</f>
        <v>32.78</v>
      </c>
      <c r="DC94">
        <f>ROUND(((ROUND(AT94*AG94,2)*1.25)*1.1),6)</f>
        <v>2.9975000000000001</v>
      </c>
      <c r="DD94" t="s">
        <v>3</v>
      </c>
      <c r="DE94" t="s">
        <v>3</v>
      </c>
      <c r="DF94">
        <f t="shared" si="36"/>
        <v>0</v>
      </c>
      <c r="DG94">
        <f t="shared" si="34"/>
        <v>306.77</v>
      </c>
      <c r="DH94">
        <f t="shared" si="35"/>
        <v>28.06</v>
      </c>
      <c r="DI94">
        <f t="shared" si="30"/>
        <v>0</v>
      </c>
      <c r="DJ94">
        <f>DG94</f>
        <v>306.77</v>
      </c>
      <c r="DK94">
        <v>0</v>
      </c>
      <c r="DL94" t="s">
        <v>745</v>
      </c>
      <c r="DM94">
        <v>0</v>
      </c>
      <c r="DN94" t="s">
        <v>740</v>
      </c>
      <c r="DO94">
        <v>14.54</v>
      </c>
    </row>
    <row r="95" spans="1:119" x14ac:dyDescent="0.25">
      <c r="A95">
        <f>ROW(Source!A312)</f>
        <v>312</v>
      </c>
      <c r="B95">
        <v>56481265</v>
      </c>
      <c r="C95">
        <v>56486105</v>
      </c>
      <c r="D95">
        <v>54934411</v>
      </c>
      <c r="E95">
        <v>1</v>
      </c>
      <c r="F95">
        <v>1</v>
      </c>
      <c r="G95">
        <v>1079</v>
      </c>
      <c r="H95">
        <v>2</v>
      </c>
      <c r="I95" t="s">
        <v>785</v>
      </c>
      <c r="J95" t="s">
        <v>786</v>
      </c>
      <c r="K95" t="s">
        <v>787</v>
      </c>
      <c r="L95">
        <v>1368</v>
      </c>
      <c r="N95">
        <v>1011</v>
      </c>
      <c r="O95" t="s">
        <v>744</v>
      </c>
      <c r="P95" t="s">
        <v>744</v>
      </c>
      <c r="Q95">
        <v>1</v>
      </c>
      <c r="W95">
        <v>0</v>
      </c>
      <c r="X95">
        <v>-1458718093</v>
      </c>
      <c r="Y95">
        <f>((AT95*1.25)*1.1)</f>
        <v>2.6125000000000003</v>
      </c>
      <c r="AA95">
        <v>0</v>
      </c>
      <c r="AB95">
        <v>0.84</v>
      </c>
      <c r="AC95">
        <v>0</v>
      </c>
      <c r="AD95">
        <v>0</v>
      </c>
      <c r="AE95">
        <v>0</v>
      </c>
      <c r="AF95">
        <v>0.8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1.9</v>
      </c>
      <c r="AU95" t="s">
        <v>48</v>
      </c>
      <c r="AV95">
        <v>0</v>
      </c>
      <c r="AW95">
        <v>2</v>
      </c>
      <c r="AX95">
        <v>56486136</v>
      </c>
      <c r="AY95">
        <v>1</v>
      </c>
      <c r="AZ95">
        <v>0</v>
      </c>
      <c r="BA95">
        <v>119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ROUND(Y95*Source!I312*DO95,9)</f>
        <v>0</v>
      </c>
      <c r="CX95">
        <f>ROUND(Y95*Source!I312,9)</f>
        <v>24.447775</v>
      </c>
      <c r="CY95">
        <f>AB95</f>
        <v>0.84</v>
      </c>
      <c r="CZ95">
        <f>AF95</f>
        <v>0.8</v>
      </c>
      <c r="DA95">
        <f>AJ95</f>
        <v>1</v>
      </c>
      <c r="DB95">
        <f>ROUND(((ROUND(AT95*CZ95,2)*1.25)*1.1),6)</f>
        <v>2.09</v>
      </c>
      <c r="DC95">
        <f>ROUND(((ROUND(AT95*AG95,2)*1.25)*1.1),6)</f>
        <v>0</v>
      </c>
      <c r="DD95" t="s">
        <v>3</v>
      </c>
      <c r="DE95" t="s">
        <v>3</v>
      </c>
      <c r="DF95">
        <f t="shared" si="36"/>
        <v>0</v>
      </c>
      <c r="DG95">
        <f t="shared" si="34"/>
        <v>19.559999999999999</v>
      </c>
      <c r="DH95">
        <f t="shared" si="35"/>
        <v>0</v>
      </c>
      <c r="DI95">
        <f t="shared" si="30"/>
        <v>0</v>
      </c>
      <c r="DJ95">
        <f>DG95</f>
        <v>19.559999999999999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ROW(Source!A312)</f>
        <v>312</v>
      </c>
      <c r="B96">
        <v>56481265</v>
      </c>
      <c r="C96">
        <v>56486105</v>
      </c>
      <c r="D96">
        <v>54934391</v>
      </c>
      <c r="E96">
        <v>1</v>
      </c>
      <c r="F96">
        <v>1</v>
      </c>
      <c r="G96">
        <v>1079</v>
      </c>
      <c r="H96">
        <v>2</v>
      </c>
      <c r="I96" t="s">
        <v>788</v>
      </c>
      <c r="J96" t="s">
        <v>789</v>
      </c>
      <c r="K96" t="s">
        <v>790</v>
      </c>
      <c r="L96">
        <v>1368</v>
      </c>
      <c r="N96">
        <v>1011</v>
      </c>
      <c r="O96" t="s">
        <v>744</v>
      </c>
      <c r="P96" t="s">
        <v>744</v>
      </c>
      <c r="Q96">
        <v>1</v>
      </c>
      <c r="W96">
        <v>0</v>
      </c>
      <c r="X96">
        <v>373219126</v>
      </c>
      <c r="Y96">
        <f>((AT96*1.25)*1.1)</f>
        <v>3.2037500000000003</v>
      </c>
      <c r="AA96">
        <v>0</v>
      </c>
      <c r="AB96">
        <v>2.38</v>
      </c>
      <c r="AC96">
        <v>0</v>
      </c>
      <c r="AD96">
        <v>0</v>
      </c>
      <c r="AE96">
        <v>0</v>
      </c>
      <c r="AF96">
        <v>2.27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2.33</v>
      </c>
      <c r="AU96" t="s">
        <v>48</v>
      </c>
      <c r="AV96">
        <v>0</v>
      </c>
      <c r="AW96">
        <v>2</v>
      </c>
      <c r="AX96">
        <v>56486137</v>
      </c>
      <c r="AY96">
        <v>1</v>
      </c>
      <c r="AZ96">
        <v>0</v>
      </c>
      <c r="BA96">
        <v>120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ROUND(Y96*Source!I312*DO96,9)</f>
        <v>0</v>
      </c>
      <c r="CX96">
        <f>ROUND(Y96*Source!I312,9)</f>
        <v>29.9806925</v>
      </c>
      <c r="CY96">
        <f>AB96</f>
        <v>2.38</v>
      </c>
      <c r="CZ96">
        <f>AF96</f>
        <v>2.27</v>
      </c>
      <c r="DA96">
        <f>AJ96</f>
        <v>1</v>
      </c>
      <c r="DB96">
        <f>ROUND(((ROUND(AT96*CZ96,2)*1.25)*1.1),6)</f>
        <v>7.2737499999999997</v>
      </c>
      <c r="DC96">
        <f>ROUND(((ROUND(AT96*AG96,2)*1.25)*1.1),6)</f>
        <v>0</v>
      </c>
      <c r="DD96" t="s">
        <v>3</v>
      </c>
      <c r="DE96" t="s">
        <v>3</v>
      </c>
      <c r="DF96">
        <f t="shared" si="36"/>
        <v>0</v>
      </c>
      <c r="DG96">
        <f t="shared" si="34"/>
        <v>68.06</v>
      </c>
      <c r="DH96">
        <f t="shared" si="35"/>
        <v>0</v>
      </c>
      <c r="DI96">
        <f t="shared" si="30"/>
        <v>0</v>
      </c>
      <c r="DJ96">
        <f>DG96</f>
        <v>68.06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ROW(Source!A312)</f>
        <v>312</v>
      </c>
      <c r="B97">
        <v>56481265</v>
      </c>
      <c r="C97">
        <v>56486105</v>
      </c>
      <c r="D97">
        <v>54933523</v>
      </c>
      <c r="E97">
        <v>1</v>
      </c>
      <c r="F97">
        <v>1</v>
      </c>
      <c r="G97">
        <v>1079</v>
      </c>
      <c r="H97">
        <v>2</v>
      </c>
      <c r="I97" t="s">
        <v>746</v>
      </c>
      <c r="J97" t="s">
        <v>747</v>
      </c>
      <c r="K97" t="s">
        <v>748</v>
      </c>
      <c r="L97">
        <v>1368</v>
      </c>
      <c r="N97">
        <v>1011</v>
      </c>
      <c r="O97" t="s">
        <v>744</v>
      </c>
      <c r="P97" t="s">
        <v>744</v>
      </c>
      <c r="Q97">
        <v>1</v>
      </c>
      <c r="W97">
        <v>0</v>
      </c>
      <c r="X97">
        <v>-294230152</v>
      </c>
      <c r="Y97">
        <f>((AT97*1.25)*1.1)</f>
        <v>0.20625000000000002</v>
      </c>
      <c r="AA97">
        <v>0</v>
      </c>
      <c r="AB97">
        <v>187.59</v>
      </c>
      <c r="AC97">
        <v>17.73</v>
      </c>
      <c r="AD97">
        <v>0</v>
      </c>
      <c r="AE97">
        <v>0</v>
      </c>
      <c r="AF97">
        <v>179.17</v>
      </c>
      <c r="AG97">
        <v>16.93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0.15</v>
      </c>
      <c r="AU97" t="s">
        <v>48</v>
      </c>
      <c r="AV97">
        <v>0</v>
      </c>
      <c r="AW97">
        <v>2</v>
      </c>
      <c r="AX97">
        <v>56486135</v>
      </c>
      <c r="AY97">
        <v>1</v>
      </c>
      <c r="AZ97">
        <v>0</v>
      </c>
      <c r="BA97">
        <v>121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ROUND(Y97*Source!I312*DO97,9)</f>
        <v>32.676381374999998</v>
      </c>
      <c r="CX97">
        <f>ROUND(Y97*Source!I312,9)</f>
        <v>1.9300875</v>
      </c>
      <c r="CY97">
        <f>AB97</f>
        <v>187.59</v>
      </c>
      <c r="CZ97">
        <f>AF97</f>
        <v>179.17</v>
      </c>
      <c r="DA97">
        <f>AJ97</f>
        <v>1</v>
      </c>
      <c r="DB97">
        <f>ROUND(((ROUND(AT97*CZ97,2)*1.25)*1.1),6)</f>
        <v>36.96</v>
      </c>
      <c r="DC97">
        <f>ROUND(((ROUND(AT97*AG97,2)*1.25)*1.1),6)</f>
        <v>3.4925000000000002</v>
      </c>
      <c r="DD97" t="s">
        <v>3</v>
      </c>
      <c r="DE97" t="s">
        <v>3</v>
      </c>
      <c r="DF97">
        <f t="shared" si="36"/>
        <v>0</v>
      </c>
      <c r="DG97">
        <f t="shared" si="34"/>
        <v>345.81</v>
      </c>
      <c r="DH97">
        <f t="shared" si="35"/>
        <v>32.68</v>
      </c>
      <c r="DI97">
        <f t="shared" si="30"/>
        <v>0</v>
      </c>
      <c r="DJ97">
        <f>DG97</f>
        <v>345.81</v>
      </c>
      <c r="DK97">
        <v>0</v>
      </c>
      <c r="DL97" t="s">
        <v>745</v>
      </c>
      <c r="DM97">
        <v>0</v>
      </c>
      <c r="DN97" t="s">
        <v>740</v>
      </c>
      <c r="DO97">
        <v>16.93</v>
      </c>
    </row>
    <row r="98" spans="1:119" x14ac:dyDescent="0.25">
      <c r="A98">
        <f>ROW(Source!A312)</f>
        <v>312</v>
      </c>
      <c r="B98">
        <v>56481265</v>
      </c>
      <c r="C98">
        <v>56486105</v>
      </c>
      <c r="D98">
        <v>54903753</v>
      </c>
      <c r="E98">
        <v>1</v>
      </c>
      <c r="F98">
        <v>1</v>
      </c>
      <c r="G98">
        <v>1079</v>
      </c>
      <c r="H98">
        <v>3</v>
      </c>
      <c r="I98" t="s">
        <v>217</v>
      </c>
      <c r="J98" t="s">
        <v>219</v>
      </c>
      <c r="K98" t="s">
        <v>218</v>
      </c>
      <c r="L98">
        <v>1327</v>
      </c>
      <c r="N98">
        <v>1005</v>
      </c>
      <c r="O98" t="s">
        <v>214</v>
      </c>
      <c r="P98" t="s">
        <v>214</v>
      </c>
      <c r="Q98">
        <v>1</v>
      </c>
      <c r="W98">
        <v>0</v>
      </c>
      <c r="X98">
        <v>-839079665</v>
      </c>
      <c r="Y98">
        <f t="shared" ref="Y98:Y105" si="37">AT98</f>
        <v>0</v>
      </c>
      <c r="AA98">
        <v>95.86</v>
      </c>
      <c r="AB98">
        <v>0</v>
      </c>
      <c r="AC98">
        <v>0</v>
      </c>
      <c r="AD98">
        <v>0</v>
      </c>
      <c r="AE98">
        <v>93.8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0</v>
      </c>
      <c r="AU98" t="s">
        <v>3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ROUND(Y98*Source!I312,9)</f>
        <v>0</v>
      </c>
      <c r="CY98">
        <f t="shared" ref="CY98:CY105" si="38">AA98</f>
        <v>95.86</v>
      </c>
      <c r="CZ98">
        <f t="shared" ref="CZ98:CZ105" si="39">AE98</f>
        <v>93.8</v>
      </c>
      <c r="DA98">
        <f t="shared" ref="DA98:DA105" si="40">AI98</f>
        <v>1</v>
      </c>
      <c r="DB98">
        <f t="shared" ref="DB98:DB105" si="41">ROUND(ROUND(AT98*CZ98,2),6)</f>
        <v>0</v>
      </c>
      <c r="DC98">
        <f t="shared" ref="DC98:DC105" si="42">ROUND(ROUND(AT98*AG98,2),6)</f>
        <v>0</v>
      </c>
      <c r="DD98" t="s">
        <v>3</v>
      </c>
      <c r="DE98" t="s">
        <v>3</v>
      </c>
      <c r="DF98">
        <f t="shared" si="36"/>
        <v>0</v>
      </c>
      <c r="DG98">
        <f t="shared" si="34"/>
        <v>0</v>
      </c>
      <c r="DH98">
        <f t="shared" si="35"/>
        <v>0</v>
      </c>
      <c r="DI98">
        <f t="shared" si="30"/>
        <v>0</v>
      </c>
      <c r="DJ98">
        <f t="shared" ref="DJ98:DJ105" si="43">DF98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ROW(Source!A312)</f>
        <v>312</v>
      </c>
      <c r="B99">
        <v>56481265</v>
      </c>
      <c r="C99">
        <v>56486105</v>
      </c>
      <c r="D99">
        <v>54902418</v>
      </c>
      <c r="E99">
        <v>1</v>
      </c>
      <c r="F99">
        <v>1</v>
      </c>
      <c r="G99">
        <v>1079</v>
      </c>
      <c r="H99">
        <v>3</v>
      </c>
      <c r="I99" t="s">
        <v>791</v>
      </c>
      <c r="J99" t="s">
        <v>792</v>
      </c>
      <c r="K99" t="s">
        <v>793</v>
      </c>
      <c r="L99">
        <v>1346</v>
      </c>
      <c r="N99">
        <v>1009</v>
      </c>
      <c r="O99" t="s">
        <v>353</v>
      </c>
      <c r="P99" t="s">
        <v>353</v>
      </c>
      <c r="Q99">
        <v>1</v>
      </c>
      <c r="W99">
        <v>0</v>
      </c>
      <c r="X99">
        <v>875705679</v>
      </c>
      <c r="Y99">
        <f t="shared" si="37"/>
        <v>0.8</v>
      </c>
      <c r="AA99">
        <v>85.66</v>
      </c>
      <c r="AB99">
        <v>0</v>
      </c>
      <c r="AC99">
        <v>0</v>
      </c>
      <c r="AD99">
        <v>0</v>
      </c>
      <c r="AE99">
        <v>83.82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0.8</v>
      </c>
      <c r="AU99" t="s">
        <v>3</v>
      </c>
      <c r="AV99">
        <v>0</v>
      </c>
      <c r="AW99">
        <v>2</v>
      </c>
      <c r="AX99">
        <v>56486138</v>
      </c>
      <c r="AY99">
        <v>1</v>
      </c>
      <c r="AZ99">
        <v>0</v>
      </c>
      <c r="BA99">
        <v>122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ROUND(Y99*Source!I312,9)</f>
        <v>7.4863999999999997</v>
      </c>
      <c r="CY99">
        <f t="shared" si="38"/>
        <v>85.66</v>
      </c>
      <c r="CZ99">
        <f t="shared" si="39"/>
        <v>83.82</v>
      </c>
      <c r="DA99">
        <f t="shared" si="40"/>
        <v>1</v>
      </c>
      <c r="DB99">
        <f t="shared" si="41"/>
        <v>67.06</v>
      </c>
      <c r="DC99">
        <f t="shared" si="42"/>
        <v>0</v>
      </c>
      <c r="DD99" t="s">
        <v>3</v>
      </c>
      <c r="DE99" t="s">
        <v>3</v>
      </c>
      <c r="DF99">
        <f t="shared" si="36"/>
        <v>627.51</v>
      </c>
      <c r="DG99">
        <f t="shared" si="34"/>
        <v>0</v>
      </c>
      <c r="DH99">
        <f t="shared" si="35"/>
        <v>0</v>
      </c>
      <c r="DI99">
        <f t="shared" si="30"/>
        <v>0</v>
      </c>
      <c r="DJ99">
        <f t="shared" si="43"/>
        <v>627.51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ROW(Source!A312)</f>
        <v>312</v>
      </c>
      <c r="B100">
        <v>56481265</v>
      </c>
      <c r="C100">
        <v>56486105</v>
      </c>
      <c r="D100">
        <v>54904395</v>
      </c>
      <c r="E100">
        <v>1</v>
      </c>
      <c r="F100">
        <v>1</v>
      </c>
      <c r="G100">
        <v>1079</v>
      </c>
      <c r="H100">
        <v>3</v>
      </c>
      <c r="I100" t="s">
        <v>794</v>
      </c>
      <c r="J100" t="s">
        <v>795</v>
      </c>
      <c r="K100" t="s">
        <v>796</v>
      </c>
      <c r="L100">
        <v>1354</v>
      </c>
      <c r="N100">
        <v>1010</v>
      </c>
      <c r="O100" t="s">
        <v>41</v>
      </c>
      <c r="P100" t="s">
        <v>41</v>
      </c>
      <c r="Q100">
        <v>1</v>
      </c>
      <c r="W100">
        <v>0</v>
      </c>
      <c r="X100">
        <v>828057524</v>
      </c>
      <c r="Y100">
        <f t="shared" si="37"/>
        <v>615</v>
      </c>
      <c r="AA100">
        <v>0.41</v>
      </c>
      <c r="AB100">
        <v>0</v>
      </c>
      <c r="AC100">
        <v>0</v>
      </c>
      <c r="AD100">
        <v>0</v>
      </c>
      <c r="AE100">
        <v>0.4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615</v>
      </c>
      <c r="AU100" t="s">
        <v>3</v>
      </c>
      <c r="AV100">
        <v>0</v>
      </c>
      <c r="AW100">
        <v>2</v>
      </c>
      <c r="AX100">
        <v>56486139</v>
      </c>
      <c r="AY100">
        <v>1</v>
      </c>
      <c r="AZ100">
        <v>0</v>
      </c>
      <c r="BA100">
        <v>123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ROUND(Y100*Source!I312,9)</f>
        <v>5755.17</v>
      </c>
      <c r="CY100">
        <f t="shared" si="38"/>
        <v>0.41</v>
      </c>
      <c r="CZ100">
        <f t="shared" si="39"/>
        <v>0.4</v>
      </c>
      <c r="DA100">
        <f t="shared" si="40"/>
        <v>1</v>
      </c>
      <c r="DB100">
        <f t="shared" si="41"/>
        <v>246</v>
      </c>
      <c r="DC100">
        <f t="shared" si="42"/>
        <v>0</v>
      </c>
      <c r="DD100" t="s">
        <v>3</v>
      </c>
      <c r="DE100" t="s">
        <v>3</v>
      </c>
      <c r="DF100">
        <f t="shared" si="36"/>
        <v>2302.0700000000002</v>
      </c>
      <c r="DG100">
        <f t="shared" si="34"/>
        <v>0</v>
      </c>
      <c r="DH100">
        <f t="shared" si="35"/>
        <v>0</v>
      </c>
      <c r="DI100">
        <f t="shared" si="30"/>
        <v>0</v>
      </c>
      <c r="DJ100">
        <f t="shared" si="43"/>
        <v>2302.0700000000002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ROW(Source!A312)</f>
        <v>312</v>
      </c>
      <c r="B101">
        <v>56481265</v>
      </c>
      <c r="C101">
        <v>56486105</v>
      </c>
      <c r="D101">
        <v>54904562</v>
      </c>
      <c r="E101">
        <v>1</v>
      </c>
      <c r="F101">
        <v>1</v>
      </c>
      <c r="G101">
        <v>1079</v>
      </c>
      <c r="H101">
        <v>3</v>
      </c>
      <c r="I101" t="s">
        <v>212</v>
      </c>
      <c r="J101" t="s">
        <v>215</v>
      </c>
      <c r="K101" t="s">
        <v>213</v>
      </c>
      <c r="L101">
        <v>1327</v>
      </c>
      <c r="N101">
        <v>1005</v>
      </c>
      <c r="O101" t="s">
        <v>214</v>
      </c>
      <c r="P101" t="s">
        <v>214</v>
      </c>
      <c r="Q101">
        <v>1</v>
      </c>
      <c r="W101">
        <v>0</v>
      </c>
      <c r="X101">
        <v>-932867300</v>
      </c>
      <c r="Y101">
        <f t="shared" si="37"/>
        <v>100</v>
      </c>
      <c r="AA101">
        <v>136.5</v>
      </c>
      <c r="AB101">
        <v>0</v>
      </c>
      <c r="AC101">
        <v>0</v>
      </c>
      <c r="AD101">
        <v>0</v>
      </c>
      <c r="AE101">
        <v>133.56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100</v>
      </c>
      <c r="AU101" t="s">
        <v>3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ROUND(Y101*Source!I312,9)</f>
        <v>935.8</v>
      </c>
      <c r="CY101">
        <f t="shared" si="38"/>
        <v>136.5</v>
      </c>
      <c r="CZ101">
        <f t="shared" si="39"/>
        <v>133.56</v>
      </c>
      <c r="DA101">
        <f t="shared" si="40"/>
        <v>1</v>
      </c>
      <c r="DB101">
        <f t="shared" si="41"/>
        <v>13356</v>
      </c>
      <c r="DC101">
        <f t="shared" si="42"/>
        <v>0</v>
      </c>
      <c r="DD101" t="s">
        <v>3</v>
      </c>
      <c r="DE101" t="s">
        <v>3</v>
      </c>
      <c r="DF101">
        <f t="shared" si="36"/>
        <v>124985.45</v>
      </c>
      <c r="DG101">
        <f t="shared" si="34"/>
        <v>0</v>
      </c>
      <c r="DH101">
        <f t="shared" si="35"/>
        <v>0</v>
      </c>
      <c r="DI101">
        <f t="shared" si="30"/>
        <v>0</v>
      </c>
      <c r="DJ101">
        <f t="shared" si="43"/>
        <v>124985.45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ROW(Source!A312)</f>
        <v>312</v>
      </c>
      <c r="B102">
        <v>56481265</v>
      </c>
      <c r="C102">
        <v>56486105</v>
      </c>
      <c r="D102">
        <v>54902877</v>
      </c>
      <c r="E102">
        <v>1</v>
      </c>
      <c r="F102">
        <v>1</v>
      </c>
      <c r="G102">
        <v>1079</v>
      </c>
      <c r="H102">
        <v>3</v>
      </c>
      <c r="I102" t="s">
        <v>797</v>
      </c>
      <c r="J102" t="s">
        <v>798</v>
      </c>
      <c r="K102" t="s">
        <v>799</v>
      </c>
      <c r="L102">
        <v>1348</v>
      </c>
      <c r="N102">
        <v>1009</v>
      </c>
      <c r="O102" t="s">
        <v>32</v>
      </c>
      <c r="P102" t="s">
        <v>32</v>
      </c>
      <c r="Q102">
        <v>1000</v>
      </c>
      <c r="W102">
        <v>0</v>
      </c>
      <c r="X102">
        <v>-274420287</v>
      </c>
      <c r="Y102">
        <f t="shared" si="37"/>
        <v>2.9999999999999997E-4</v>
      </c>
      <c r="AA102">
        <v>9289.65</v>
      </c>
      <c r="AB102">
        <v>0</v>
      </c>
      <c r="AC102">
        <v>0</v>
      </c>
      <c r="AD102">
        <v>0</v>
      </c>
      <c r="AE102">
        <v>9089.68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2.9999999999999997E-4</v>
      </c>
      <c r="AU102" t="s">
        <v>3</v>
      </c>
      <c r="AV102">
        <v>0</v>
      </c>
      <c r="AW102">
        <v>2</v>
      </c>
      <c r="AX102">
        <v>56486140</v>
      </c>
      <c r="AY102">
        <v>1</v>
      </c>
      <c r="AZ102">
        <v>0</v>
      </c>
      <c r="BA102">
        <v>124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ROUND(Y102*Source!I312,9)</f>
        <v>2.8073999999999998E-3</v>
      </c>
      <c r="CY102">
        <f t="shared" si="38"/>
        <v>9289.65</v>
      </c>
      <c r="CZ102">
        <f t="shared" si="39"/>
        <v>9089.68</v>
      </c>
      <c r="DA102">
        <f t="shared" si="40"/>
        <v>1</v>
      </c>
      <c r="DB102">
        <f t="shared" si="41"/>
        <v>2.73</v>
      </c>
      <c r="DC102">
        <f t="shared" si="42"/>
        <v>0</v>
      </c>
      <c r="DD102" t="s">
        <v>3</v>
      </c>
      <c r="DE102" t="s">
        <v>3</v>
      </c>
      <c r="DF102">
        <f t="shared" si="36"/>
        <v>25.52</v>
      </c>
      <c r="DG102">
        <f t="shared" si="34"/>
        <v>0</v>
      </c>
      <c r="DH102">
        <f t="shared" si="35"/>
        <v>0</v>
      </c>
      <c r="DI102">
        <f t="shared" si="30"/>
        <v>0</v>
      </c>
      <c r="DJ102">
        <f t="shared" si="43"/>
        <v>25.52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ROW(Source!A312)</f>
        <v>312</v>
      </c>
      <c r="B103">
        <v>56481265</v>
      </c>
      <c r="C103">
        <v>56486105</v>
      </c>
      <c r="D103">
        <v>54910029</v>
      </c>
      <c r="E103">
        <v>1</v>
      </c>
      <c r="F103">
        <v>1</v>
      </c>
      <c r="G103">
        <v>1079</v>
      </c>
      <c r="H103">
        <v>3</v>
      </c>
      <c r="I103" t="s">
        <v>221</v>
      </c>
      <c r="J103" t="s">
        <v>223</v>
      </c>
      <c r="K103" t="s">
        <v>222</v>
      </c>
      <c r="L103">
        <v>1348</v>
      </c>
      <c r="N103">
        <v>1009</v>
      </c>
      <c r="O103" t="s">
        <v>32</v>
      </c>
      <c r="P103" t="s">
        <v>32</v>
      </c>
      <c r="Q103">
        <v>1000</v>
      </c>
      <c r="W103">
        <v>0</v>
      </c>
      <c r="X103">
        <v>-1335162275</v>
      </c>
      <c r="Y103">
        <f t="shared" si="37"/>
        <v>0.30800379999999999</v>
      </c>
      <c r="AA103">
        <v>9938.6299999999992</v>
      </c>
      <c r="AB103">
        <v>0</v>
      </c>
      <c r="AC103">
        <v>0</v>
      </c>
      <c r="AD103">
        <v>0</v>
      </c>
      <c r="AE103">
        <v>9724.69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 t="s">
        <v>3</v>
      </c>
      <c r="AT103">
        <v>0.30800379999999999</v>
      </c>
      <c r="AU103" t="s">
        <v>3</v>
      </c>
      <c r="AV103">
        <v>0</v>
      </c>
      <c r="AW103">
        <v>1</v>
      </c>
      <c r="AX103">
        <v>-1</v>
      </c>
      <c r="AY103">
        <v>0</v>
      </c>
      <c r="AZ103">
        <v>0</v>
      </c>
      <c r="BA103" t="s">
        <v>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ROUND(Y103*Source!I312,9)</f>
        <v>2.8822995599999999</v>
      </c>
      <c r="CY103">
        <f t="shared" si="38"/>
        <v>9938.6299999999992</v>
      </c>
      <c r="CZ103">
        <f t="shared" si="39"/>
        <v>9724.69</v>
      </c>
      <c r="DA103">
        <f t="shared" si="40"/>
        <v>1</v>
      </c>
      <c r="DB103">
        <f t="shared" si="41"/>
        <v>2995.24</v>
      </c>
      <c r="DC103">
        <f t="shared" si="42"/>
        <v>0</v>
      </c>
      <c r="DD103" t="s">
        <v>3</v>
      </c>
      <c r="DE103" t="s">
        <v>3</v>
      </c>
      <c r="DF103">
        <f t="shared" si="36"/>
        <v>28029.47</v>
      </c>
      <c r="DG103">
        <f t="shared" si="34"/>
        <v>0</v>
      </c>
      <c r="DH103">
        <f t="shared" si="35"/>
        <v>0</v>
      </c>
      <c r="DI103">
        <f t="shared" si="30"/>
        <v>0</v>
      </c>
      <c r="DJ103">
        <f t="shared" si="43"/>
        <v>28029.47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ROW(Source!A312)</f>
        <v>312</v>
      </c>
      <c r="B104">
        <v>56481265</v>
      </c>
      <c r="C104">
        <v>56486105</v>
      </c>
      <c r="D104">
        <v>54912682</v>
      </c>
      <c r="E104">
        <v>1</v>
      </c>
      <c r="F104">
        <v>1</v>
      </c>
      <c r="G104">
        <v>1079</v>
      </c>
      <c r="H104">
        <v>3</v>
      </c>
      <c r="I104" t="s">
        <v>800</v>
      </c>
      <c r="J104" t="s">
        <v>801</v>
      </c>
      <c r="K104" t="s">
        <v>802</v>
      </c>
      <c r="L104">
        <v>1354</v>
      </c>
      <c r="N104">
        <v>1010</v>
      </c>
      <c r="O104" t="s">
        <v>41</v>
      </c>
      <c r="P104" t="s">
        <v>41</v>
      </c>
      <c r="Q104">
        <v>1</v>
      </c>
      <c r="W104">
        <v>0</v>
      </c>
      <c r="X104">
        <v>1156513228</v>
      </c>
      <c r="Y104">
        <f t="shared" si="37"/>
        <v>3.8</v>
      </c>
      <c r="AA104">
        <v>25.12</v>
      </c>
      <c r="AB104">
        <v>0</v>
      </c>
      <c r="AC104">
        <v>0</v>
      </c>
      <c r="AD104">
        <v>0</v>
      </c>
      <c r="AE104">
        <v>24.58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3.8</v>
      </c>
      <c r="AU104" t="s">
        <v>3</v>
      </c>
      <c r="AV104">
        <v>0</v>
      </c>
      <c r="AW104">
        <v>2</v>
      </c>
      <c r="AX104">
        <v>56486141</v>
      </c>
      <c r="AY104">
        <v>1</v>
      </c>
      <c r="AZ104">
        <v>0</v>
      </c>
      <c r="BA104">
        <v>125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ROUND(Y104*Source!I312,9)</f>
        <v>35.560400000000001</v>
      </c>
      <c r="CY104">
        <f t="shared" si="38"/>
        <v>25.12</v>
      </c>
      <c r="CZ104">
        <f t="shared" si="39"/>
        <v>24.58</v>
      </c>
      <c r="DA104">
        <f t="shared" si="40"/>
        <v>1</v>
      </c>
      <c r="DB104">
        <f t="shared" si="41"/>
        <v>93.4</v>
      </c>
      <c r="DC104">
        <f t="shared" si="42"/>
        <v>0</v>
      </c>
      <c r="DD104" t="s">
        <v>3</v>
      </c>
      <c r="DE104" t="s">
        <v>3</v>
      </c>
      <c r="DF104">
        <f t="shared" si="36"/>
        <v>874.07</v>
      </c>
      <c r="DG104">
        <f t="shared" si="34"/>
        <v>0</v>
      </c>
      <c r="DH104">
        <f t="shared" si="35"/>
        <v>0</v>
      </c>
      <c r="DI104">
        <f t="shared" si="30"/>
        <v>0</v>
      </c>
      <c r="DJ104">
        <f t="shared" si="43"/>
        <v>874.07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ROW(Source!A312)</f>
        <v>312</v>
      </c>
      <c r="B105">
        <v>56481265</v>
      </c>
      <c r="C105">
        <v>56486105</v>
      </c>
      <c r="D105">
        <v>54912885</v>
      </c>
      <c r="E105">
        <v>1</v>
      </c>
      <c r="F105">
        <v>1</v>
      </c>
      <c r="G105">
        <v>1079</v>
      </c>
      <c r="H105">
        <v>3</v>
      </c>
      <c r="I105" t="s">
        <v>225</v>
      </c>
      <c r="J105" t="s">
        <v>227</v>
      </c>
      <c r="K105" t="s">
        <v>226</v>
      </c>
      <c r="L105">
        <v>1354</v>
      </c>
      <c r="N105">
        <v>1010</v>
      </c>
      <c r="O105" t="s">
        <v>41</v>
      </c>
      <c r="P105" t="s">
        <v>41</v>
      </c>
      <c r="Q105">
        <v>1</v>
      </c>
      <c r="W105">
        <v>0</v>
      </c>
      <c r="X105">
        <v>-1924258774</v>
      </c>
      <c r="Y105">
        <f t="shared" si="37"/>
        <v>67.108356499999999</v>
      </c>
      <c r="AA105">
        <v>34.909999999999997</v>
      </c>
      <c r="AB105">
        <v>0</v>
      </c>
      <c r="AC105">
        <v>0</v>
      </c>
      <c r="AD105">
        <v>0</v>
      </c>
      <c r="AE105">
        <v>34.159999999999997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67.108356499999999</v>
      </c>
      <c r="AU105" t="s">
        <v>3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ROUND(Y105*Source!I312,9)</f>
        <v>628.00000012700002</v>
      </c>
      <c r="CY105">
        <f t="shared" si="38"/>
        <v>34.909999999999997</v>
      </c>
      <c r="CZ105">
        <f t="shared" si="39"/>
        <v>34.159999999999997</v>
      </c>
      <c r="DA105">
        <f t="shared" si="40"/>
        <v>1</v>
      </c>
      <c r="DB105">
        <f t="shared" si="41"/>
        <v>2292.42</v>
      </c>
      <c r="DC105">
        <f t="shared" si="42"/>
        <v>0</v>
      </c>
      <c r="DD105" t="s">
        <v>3</v>
      </c>
      <c r="DE105" t="s">
        <v>3</v>
      </c>
      <c r="DF105">
        <f t="shared" si="36"/>
        <v>21452.48</v>
      </c>
      <c r="DG105">
        <f t="shared" si="34"/>
        <v>0</v>
      </c>
      <c r="DH105">
        <f t="shared" si="35"/>
        <v>0</v>
      </c>
      <c r="DI105">
        <f t="shared" si="30"/>
        <v>0</v>
      </c>
      <c r="DJ105">
        <f t="shared" si="43"/>
        <v>21452.48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ROW(Source!A313)</f>
        <v>313</v>
      </c>
      <c r="B106">
        <v>56481267</v>
      </c>
      <c r="C106">
        <v>56486105</v>
      </c>
      <c r="D106">
        <v>54836958</v>
      </c>
      <c r="E106">
        <v>1079</v>
      </c>
      <c r="F106">
        <v>1</v>
      </c>
      <c r="G106">
        <v>1079</v>
      </c>
      <c r="H106">
        <v>1</v>
      </c>
      <c r="I106" t="s">
        <v>738</v>
      </c>
      <c r="J106" t="s">
        <v>3</v>
      </c>
      <c r="K106" t="s">
        <v>739</v>
      </c>
      <c r="L106">
        <v>1191</v>
      </c>
      <c r="N106">
        <v>1013</v>
      </c>
      <c r="O106" t="s">
        <v>740</v>
      </c>
      <c r="P106" t="s">
        <v>740</v>
      </c>
      <c r="Q106">
        <v>1</v>
      </c>
      <c r="W106">
        <v>0</v>
      </c>
      <c r="X106">
        <v>476480486</v>
      </c>
      <c r="Y106">
        <f>((AT106*1.15)*1.1)</f>
        <v>28.095650000000003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22.21</v>
      </c>
      <c r="AU106" t="s">
        <v>49</v>
      </c>
      <c r="AV106">
        <v>1</v>
      </c>
      <c r="AW106">
        <v>2</v>
      </c>
      <c r="AX106">
        <v>56486133</v>
      </c>
      <c r="AY106">
        <v>1</v>
      </c>
      <c r="AZ106">
        <v>0</v>
      </c>
      <c r="BA106">
        <v>129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U106">
        <f>ROUND(AT106*Source!I313*AH106*AL106,2)</f>
        <v>0</v>
      </c>
      <c r="CV106">
        <f>ROUND(Y106*Source!I313,9)</f>
        <v>262.91909270000002</v>
      </c>
      <c r="CW106">
        <v>0</v>
      </c>
      <c r="CX106">
        <f>ROUND(Y106*Source!I313,9)</f>
        <v>262.91909270000002</v>
      </c>
      <c r="CY106">
        <f>AD106</f>
        <v>0</v>
      </c>
      <c r="CZ106">
        <f>AH106</f>
        <v>0</v>
      </c>
      <c r="DA106">
        <f>AL106</f>
        <v>1</v>
      </c>
      <c r="DB106">
        <f>ROUND(((ROUND(AT106*CZ106,2)*1.15)*1.1),6)</f>
        <v>0</v>
      </c>
      <c r="DC106">
        <f>ROUND(((ROUND(AT106*AG106,2)*1.15)*1.1),6)</f>
        <v>0</v>
      </c>
      <c r="DD106" t="s">
        <v>3</v>
      </c>
      <c r="DE106" t="s">
        <v>3</v>
      </c>
      <c r="DF106">
        <f t="shared" si="36"/>
        <v>0</v>
      </c>
      <c r="DG106">
        <f t="shared" si="34"/>
        <v>0</v>
      </c>
      <c r="DH106">
        <f t="shared" si="35"/>
        <v>0</v>
      </c>
      <c r="DI106">
        <f t="shared" si="30"/>
        <v>0</v>
      </c>
      <c r="DJ106">
        <f>DI106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ROW(Source!A313)</f>
        <v>313</v>
      </c>
      <c r="B107">
        <v>56481267</v>
      </c>
      <c r="C107">
        <v>56486105</v>
      </c>
      <c r="D107">
        <v>54934288</v>
      </c>
      <c r="E107">
        <v>1</v>
      </c>
      <c r="F107">
        <v>1</v>
      </c>
      <c r="G107">
        <v>1079</v>
      </c>
      <c r="H107">
        <v>2</v>
      </c>
      <c r="I107" t="s">
        <v>782</v>
      </c>
      <c r="J107" t="s">
        <v>783</v>
      </c>
      <c r="K107" t="s">
        <v>784</v>
      </c>
      <c r="L107">
        <v>1368</v>
      </c>
      <c r="N107">
        <v>1011</v>
      </c>
      <c r="O107" t="s">
        <v>744</v>
      </c>
      <c r="P107" t="s">
        <v>744</v>
      </c>
      <c r="Q107">
        <v>1</v>
      </c>
      <c r="W107">
        <v>0</v>
      </c>
      <c r="X107">
        <v>2047655346</v>
      </c>
      <c r="Y107">
        <f>((AT107*1.25)*1.1)</f>
        <v>0.20625000000000002</v>
      </c>
      <c r="AA107">
        <v>0</v>
      </c>
      <c r="AB107">
        <v>2224.9</v>
      </c>
      <c r="AC107">
        <v>727.98</v>
      </c>
      <c r="AD107">
        <v>0</v>
      </c>
      <c r="AE107">
        <v>0</v>
      </c>
      <c r="AF107">
        <v>158.94</v>
      </c>
      <c r="AG107">
        <v>14.54</v>
      </c>
      <c r="AH107">
        <v>0</v>
      </c>
      <c r="AI107">
        <v>1</v>
      </c>
      <c r="AJ107">
        <v>13.37</v>
      </c>
      <c r="AK107">
        <v>47.82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0.15</v>
      </c>
      <c r="AU107" t="s">
        <v>48</v>
      </c>
      <c r="AV107">
        <v>0</v>
      </c>
      <c r="AW107">
        <v>2</v>
      </c>
      <c r="AX107">
        <v>56486134</v>
      </c>
      <c r="AY107">
        <v>1</v>
      </c>
      <c r="AZ107">
        <v>0</v>
      </c>
      <c r="BA107">
        <v>130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ROUND(Y107*Source!I313*DO107,9)</f>
        <v>28.06347225</v>
      </c>
      <c r="CX107">
        <f>ROUND(Y107*Source!I313,9)</f>
        <v>1.9300875</v>
      </c>
      <c r="CY107">
        <f>AB107</f>
        <v>2224.9</v>
      </c>
      <c r="CZ107">
        <f>AF107</f>
        <v>158.94</v>
      </c>
      <c r="DA107">
        <f>AJ107</f>
        <v>13.37</v>
      </c>
      <c r="DB107">
        <f>ROUND(((ROUND(AT107*CZ107,2)*1.25)*1.1),6)</f>
        <v>32.78</v>
      </c>
      <c r="DC107">
        <f>ROUND(((ROUND(AT107*AG107,2)*1.25)*1.1),6)</f>
        <v>2.9975000000000001</v>
      </c>
      <c r="DD107" t="s">
        <v>3</v>
      </c>
      <c r="DE107" t="s">
        <v>3</v>
      </c>
      <c r="DF107">
        <f t="shared" si="36"/>
        <v>0</v>
      </c>
      <c r="DG107">
        <f>ROUND(ROUND(AF107*AJ107,2)*CX107,2)</f>
        <v>4101.49</v>
      </c>
      <c r="DH107">
        <f>ROUND(ROUND(AG107*AK107,2)*CX107,2)</f>
        <v>1341.99</v>
      </c>
      <c r="DI107">
        <f t="shared" si="30"/>
        <v>0</v>
      </c>
      <c r="DJ107">
        <f>DG107</f>
        <v>4101.49</v>
      </c>
      <c r="DK107">
        <v>0</v>
      </c>
      <c r="DL107" t="s">
        <v>745</v>
      </c>
      <c r="DM107">
        <v>0</v>
      </c>
      <c r="DN107" t="s">
        <v>740</v>
      </c>
      <c r="DO107">
        <v>14.54</v>
      </c>
    </row>
    <row r="108" spans="1:119" x14ac:dyDescent="0.25">
      <c r="A108">
        <f>ROW(Source!A313)</f>
        <v>313</v>
      </c>
      <c r="B108">
        <v>56481267</v>
      </c>
      <c r="C108">
        <v>56486105</v>
      </c>
      <c r="D108">
        <v>54934411</v>
      </c>
      <c r="E108">
        <v>1</v>
      </c>
      <c r="F108">
        <v>1</v>
      </c>
      <c r="G108">
        <v>1079</v>
      </c>
      <c r="H108">
        <v>2</v>
      </c>
      <c r="I108" t="s">
        <v>785</v>
      </c>
      <c r="J108" t="s">
        <v>786</v>
      </c>
      <c r="K108" t="s">
        <v>787</v>
      </c>
      <c r="L108">
        <v>1368</v>
      </c>
      <c r="N108">
        <v>1011</v>
      </c>
      <c r="O108" t="s">
        <v>744</v>
      </c>
      <c r="P108" t="s">
        <v>744</v>
      </c>
      <c r="Q108">
        <v>1</v>
      </c>
      <c r="W108">
        <v>0</v>
      </c>
      <c r="X108">
        <v>-1458718093</v>
      </c>
      <c r="Y108">
        <f>((AT108*1.25)*1.1)</f>
        <v>2.6125000000000003</v>
      </c>
      <c r="AA108">
        <v>0</v>
      </c>
      <c r="AB108">
        <v>7.19</v>
      </c>
      <c r="AC108">
        <v>0</v>
      </c>
      <c r="AD108">
        <v>0</v>
      </c>
      <c r="AE108">
        <v>0</v>
      </c>
      <c r="AF108">
        <v>0.8</v>
      </c>
      <c r="AG108">
        <v>0</v>
      </c>
      <c r="AH108">
        <v>0</v>
      </c>
      <c r="AI108">
        <v>1</v>
      </c>
      <c r="AJ108">
        <v>8.59</v>
      </c>
      <c r="AK108">
        <v>47.82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1.9</v>
      </c>
      <c r="AU108" t="s">
        <v>48</v>
      </c>
      <c r="AV108">
        <v>0</v>
      </c>
      <c r="AW108">
        <v>2</v>
      </c>
      <c r="AX108">
        <v>56486136</v>
      </c>
      <c r="AY108">
        <v>1</v>
      </c>
      <c r="AZ108">
        <v>0</v>
      </c>
      <c r="BA108">
        <v>131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ROUND(Y108*Source!I313*DO108,9)</f>
        <v>0</v>
      </c>
      <c r="CX108">
        <f>ROUND(Y108*Source!I313,9)</f>
        <v>24.447775</v>
      </c>
      <c r="CY108">
        <f>AB108</f>
        <v>7.19</v>
      </c>
      <c r="CZ108">
        <f>AF108</f>
        <v>0.8</v>
      </c>
      <c r="DA108">
        <f>AJ108</f>
        <v>8.59</v>
      </c>
      <c r="DB108">
        <f>ROUND(((ROUND(AT108*CZ108,2)*1.25)*1.1),6)</f>
        <v>2.09</v>
      </c>
      <c r="DC108">
        <f>ROUND(((ROUND(AT108*AG108,2)*1.25)*1.1),6)</f>
        <v>0</v>
      </c>
      <c r="DD108" t="s">
        <v>3</v>
      </c>
      <c r="DE108" t="s">
        <v>3</v>
      </c>
      <c r="DF108">
        <f t="shared" si="36"/>
        <v>0</v>
      </c>
      <c r="DG108">
        <f>ROUND(ROUND(AF108*AJ108,2)*CX108,2)</f>
        <v>167.96</v>
      </c>
      <c r="DH108">
        <f>ROUND(ROUND(AG108*AK108,2)*CX108,2)</f>
        <v>0</v>
      </c>
      <c r="DI108">
        <f t="shared" si="30"/>
        <v>0</v>
      </c>
      <c r="DJ108">
        <f>DG108</f>
        <v>167.96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ROW(Source!A313)</f>
        <v>313</v>
      </c>
      <c r="B109">
        <v>56481267</v>
      </c>
      <c r="C109">
        <v>56486105</v>
      </c>
      <c r="D109">
        <v>54934391</v>
      </c>
      <c r="E109">
        <v>1</v>
      </c>
      <c r="F109">
        <v>1</v>
      </c>
      <c r="G109">
        <v>1079</v>
      </c>
      <c r="H109">
        <v>2</v>
      </c>
      <c r="I109" t="s">
        <v>788</v>
      </c>
      <c r="J109" t="s">
        <v>789</v>
      </c>
      <c r="K109" t="s">
        <v>790</v>
      </c>
      <c r="L109">
        <v>1368</v>
      </c>
      <c r="N109">
        <v>1011</v>
      </c>
      <c r="O109" t="s">
        <v>744</v>
      </c>
      <c r="P109" t="s">
        <v>744</v>
      </c>
      <c r="Q109">
        <v>1</v>
      </c>
      <c r="W109">
        <v>0</v>
      </c>
      <c r="X109">
        <v>373219126</v>
      </c>
      <c r="Y109">
        <f>((AT109*1.25)*1.1)</f>
        <v>3.2037500000000003</v>
      </c>
      <c r="AA109">
        <v>0</v>
      </c>
      <c r="AB109">
        <v>20.61</v>
      </c>
      <c r="AC109">
        <v>0</v>
      </c>
      <c r="AD109">
        <v>0</v>
      </c>
      <c r="AE109">
        <v>0</v>
      </c>
      <c r="AF109">
        <v>2.27</v>
      </c>
      <c r="AG109">
        <v>0</v>
      </c>
      <c r="AH109">
        <v>0</v>
      </c>
      <c r="AI109">
        <v>1</v>
      </c>
      <c r="AJ109">
        <v>8.67</v>
      </c>
      <c r="AK109">
        <v>47.82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2.33</v>
      </c>
      <c r="AU109" t="s">
        <v>48</v>
      </c>
      <c r="AV109">
        <v>0</v>
      </c>
      <c r="AW109">
        <v>2</v>
      </c>
      <c r="AX109">
        <v>56486137</v>
      </c>
      <c r="AY109">
        <v>1</v>
      </c>
      <c r="AZ109">
        <v>0</v>
      </c>
      <c r="BA109">
        <v>132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ROUND(Y109*Source!I313*DO109,9)</f>
        <v>0</v>
      </c>
      <c r="CX109">
        <f>ROUND(Y109*Source!I313,9)</f>
        <v>29.9806925</v>
      </c>
      <c r="CY109">
        <f>AB109</f>
        <v>20.61</v>
      </c>
      <c r="CZ109">
        <f>AF109</f>
        <v>2.27</v>
      </c>
      <c r="DA109">
        <f>AJ109</f>
        <v>8.67</v>
      </c>
      <c r="DB109">
        <f>ROUND(((ROUND(AT109*CZ109,2)*1.25)*1.1),6)</f>
        <v>7.2737499999999997</v>
      </c>
      <c r="DC109">
        <f>ROUND(((ROUND(AT109*AG109,2)*1.25)*1.1),6)</f>
        <v>0</v>
      </c>
      <c r="DD109" t="s">
        <v>3</v>
      </c>
      <c r="DE109" t="s">
        <v>3</v>
      </c>
      <c r="DF109">
        <f t="shared" si="36"/>
        <v>0</v>
      </c>
      <c r="DG109">
        <f>ROUND(ROUND(AF109*AJ109,2)*CX109,2)</f>
        <v>590.02</v>
      </c>
      <c r="DH109">
        <f>ROUND(ROUND(AG109*AK109,2)*CX109,2)</f>
        <v>0</v>
      </c>
      <c r="DI109">
        <f t="shared" si="30"/>
        <v>0</v>
      </c>
      <c r="DJ109">
        <f>DG109</f>
        <v>590.02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ROW(Source!A313)</f>
        <v>313</v>
      </c>
      <c r="B110">
        <v>56481267</v>
      </c>
      <c r="C110">
        <v>56486105</v>
      </c>
      <c r="D110">
        <v>54933523</v>
      </c>
      <c r="E110">
        <v>1</v>
      </c>
      <c r="F110">
        <v>1</v>
      </c>
      <c r="G110">
        <v>1079</v>
      </c>
      <c r="H110">
        <v>2</v>
      </c>
      <c r="I110" t="s">
        <v>746</v>
      </c>
      <c r="J110" t="s">
        <v>747</v>
      </c>
      <c r="K110" t="s">
        <v>748</v>
      </c>
      <c r="L110">
        <v>1368</v>
      </c>
      <c r="N110">
        <v>1011</v>
      </c>
      <c r="O110" t="s">
        <v>744</v>
      </c>
      <c r="P110" t="s">
        <v>744</v>
      </c>
      <c r="Q110">
        <v>1</v>
      </c>
      <c r="W110">
        <v>0</v>
      </c>
      <c r="X110">
        <v>-294230152</v>
      </c>
      <c r="Y110">
        <f>((AT110*1.25)*1.1)</f>
        <v>0.20625000000000002</v>
      </c>
      <c r="AA110">
        <v>0</v>
      </c>
      <c r="AB110">
        <v>2451.81</v>
      </c>
      <c r="AC110">
        <v>847.64</v>
      </c>
      <c r="AD110">
        <v>0</v>
      </c>
      <c r="AE110">
        <v>0</v>
      </c>
      <c r="AF110">
        <v>179.17</v>
      </c>
      <c r="AG110">
        <v>16.93</v>
      </c>
      <c r="AH110">
        <v>0</v>
      </c>
      <c r="AI110">
        <v>1</v>
      </c>
      <c r="AJ110">
        <v>13.07</v>
      </c>
      <c r="AK110">
        <v>47.82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0.15</v>
      </c>
      <c r="AU110" t="s">
        <v>48</v>
      </c>
      <c r="AV110">
        <v>0</v>
      </c>
      <c r="AW110">
        <v>2</v>
      </c>
      <c r="AX110">
        <v>56486135</v>
      </c>
      <c r="AY110">
        <v>1</v>
      </c>
      <c r="AZ110">
        <v>0</v>
      </c>
      <c r="BA110">
        <v>133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ROUND(Y110*Source!I313*DO110,9)</f>
        <v>32.676381374999998</v>
      </c>
      <c r="CX110">
        <f>ROUND(Y110*Source!I313,9)</f>
        <v>1.9300875</v>
      </c>
      <c r="CY110">
        <f>AB110</f>
        <v>2451.81</v>
      </c>
      <c r="CZ110">
        <f>AF110</f>
        <v>179.17</v>
      </c>
      <c r="DA110">
        <f>AJ110</f>
        <v>13.07</v>
      </c>
      <c r="DB110">
        <f>ROUND(((ROUND(AT110*CZ110,2)*1.25)*1.1),6)</f>
        <v>36.96</v>
      </c>
      <c r="DC110">
        <f>ROUND(((ROUND(AT110*AG110,2)*1.25)*1.1),6)</f>
        <v>3.4925000000000002</v>
      </c>
      <c r="DD110" t="s">
        <v>3</v>
      </c>
      <c r="DE110" t="s">
        <v>3</v>
      </c>
      <c r="DF110">
        <f t="shared" si="36"/>
        <v>0</v>
      </c>
      <c r="DG110">
        <f>ROUND(ROUND(AF110*AJ110,2)*CX110,2)</f>
        <v>4519.78</v>
      </c>
      <c r="DH110">
        <f>ROUND(ROUND(AG110*AK110,2)*CX110,2)</f>
        <v>1562.58</v>
      </c>
      <c r="DI110">
        <f t="shared" si="30"/>
        <v>0</v>
      </c>
      <c r="DJ110">
        <f>DG110</f>
        <v>4519.78</v>
      </c>
      <c r="DK110">
        <v>0</v>
      </c>
      <c r="DL110" t="s">
        <v>745</v>
      </c>
      <c r="DM110">
        <v>0</v>
      </c>
      <c r="DN110" t="s">
        <v>740</v>
      </c>
      <c r="DO110">
        <v>16.93</v>
      </c>
    </row>
    <row r="111" spans="1:119" x14ac:dyDescent="0.25">
      <c r="A111">
        <f>ROW(Source!A313)</f>
        <v>313</v>
      </c>
      <c r="B111">
        <v>56481267</v>
      </c>
      <c r="C111">
        <v>56486105</v>
      </c>
      <c r="D111">
        <v>54903753</v>
      </c>
      <c r="E111">
        <v>1</v>
      </c>
      <c r="F111">
        <v>1</v>
      </c>
      <c r="G111">
        <v>1079</v>
      </c>
      <c r="H111">
        <v>3</v>
      </c>
      <c r="I111" t="s">
        <v>217</v>
      </c>
      <c r="J111" t="s">
        <v>219</v>
      </c>
      <c r="K111" t="s">
        <v>218</v>
      </c>
      <c r="L111">
        <v>1327</v>
      </c>
      <c r="N111">
        <v>1005</v>
      </c>
      <c r="O111" t="s">
        <v>214</v>
      </c>
      <c r="P111" t="s">
        <v>214</v>
      </c>
      <c r="Q111">
        <v>1</v>
      </c>
      <c r="W111">
        <v>0</v>
      </c>
      <c r="X111">
        <v>-839079665</v>
      </c>
      <c r="Y111">
        <f t="shared" ref="Y111:Y118" si="44">AT111</f>
        <v>0</v>
      </c>
      <c r="AA111">
        <v>797.59</v>
      </c>
      <c r="AB111">
        <v>0</v>
      </c>
      <c r="AC111">
        <v>0</v>
      </c>
      <c r="AD111">
        <v>0</v>
      </c>
      <c r="AE111">
        <v>93.8</v>
      </c>
      <c r="AF111">
        <v>0</v>
      </c>
      <c r="AG111">
        <v>0</v>
      </c>
      <c r="AH111">
        <v>0</v>
      </c>
      <c r="AI111">
        <v>8.32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3</v>
      </c>
      <c r="AT111">
        <v>0</v>
      </c>
      <c r="AU111" t="s">
        <v>3</v>
      </c>
      <c r="AV111">
        <v>0</v>
      </c>
      <c r="AW111">
        <v>1</v>
      </c>
      <c r="AX111">
        <v>-1</v>
      </c>
      <c r="AY111">
        <v>0</v>
      </c>
      <c r="AZ111">
        <v>0</v>
      </c>
      <c r="BA111" t="s">
        <v>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ROUND(Y111*Source!I313,9)</f>
        <v>0</v>
      </c>
      <c r="CY111">
        <f t="shared" ref="CY111:CY118" si="45">AA111</f>
        <v>797.59</v>
      </c>
      <c r="CZ111">
        <f t="shared" ref="CZ111:CZ118" si="46">AE111</f>
        <v>93.8</v>
      </c>
      <c r="DA111">
        <f t="shared" ref="DA111:DA118" si="47">AI111</f>
        <v>8.32</v>
      </c>
      <c r="DB111">
        <f t="shared" ref="DB111:DB118" si="48">ROUND(ROUND(AT111*CZ111,2),6)</f>
        <v>0</v>
      </c>
      <c r="DC111">
        <f t="shared" ref="DC111:DC118" si="49">ROUND(ROUND(AT111*AG111,2),6)</f>
        <v>0</v>
      </c>
      <c r="DD111" t="s">
        <v>3</v>
      </c>
      <c r="DE111" t="s">
        <v>3</v>
      </c>
      <c r="DF111">
        <f t="shared" ref="DF111:DF118" si="50">ROUND(ROUND(AE111*AI111,2)*CX111,2)</f>
        <v>0</v>
      </c>
      <c r="DG111">
        <f t="shared" ref="DG111:DG138" si="51">ROUND(ROUND(AF111,2)*CX111,2)</f>
        <v>0</v>
      </c>
      <c r="DH111">
        <f t="shared" ref="DH111:DH138" si="52">ROUND(ROUND(AG111,2)*CX111,2)</f>
        <v>0</v>
      </c>
      <c r="DI111">
        <f t="shared" si="30"/>
        <v>0</v>
      </c>
      <c r="DJ111">
        <f t="shared" ref="DJ111:DJ118" si="53">DF111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ROW(Source!A313)</f>
        <v>313</v>
      </c>
      <c r="B112">
        <v>56481267</v>
      </c>
      <c r="C112">
        <v>56486105</v>
      </c>
      <c r="D112">
        <v>54902418</v>
      </c>
      <c r="E112">
        <v>1</v>
      </c>
      <c r="F112">
        <v>1</v>
      </c>
      <c r="G112">
        <v>1079</v>
      </c>
      <c r="H112">
        <v>3</v>
      </c>
      <c r="I112" t="s">
        <v>791</v>
      </c>
      <c r="J112" t="s">
        <v>792</v>
      </c>
      <c r="K112" t="s">
        <v>793</v>
      </c>
      <c r="L112">
        <v>1346</v>
      </c>
      <c r="N112">
        <v>1009</v>
      </c>
      <c r="O112" t="s">
        <v>353</v>
      </c>
      <c r="P112" t="s">
        <v>353</v>
      </c>
      <c r="Q112">
        <v>1</v>
      </c>
      <c r="W112">
        <v>0</v>
      </c>
      <c r="X112">
        <v>875705679</v>
      </c>
      <c r="Y112">
        <f t="shared" si="44"/>
        <v>0.8</v>
      </c>
      <c r="AA112">
        <v>252.71</v>
      </c>
      <c r="AB112">
        <v>0</v>
      </c>
      <c r="AC112">
        <v>0</v>
      </c>
      <c r="AD112">
        <v>0</v>
      </c>
      <c r="AE112">
        <v>83.82</v>
      </c>
      <c r="AF112">
        <v>0</v>
      </c>
      <c r="AG112">
        <v>0</v>
      </c>
      <c r="AH112">
        <v>0</v>
      </c>
      <c r="AI112">
        <v>2.95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0.8</v>
      </c>
      <c r="AU112" t="s">
        <v>3</v>
      </c>
      <c r="AV112">
        <v>0</v>
      </c>
      <c r="AW112">
        <v>2</v>
      </c>
      <c r="AX112">
        <v>56486138</v>
      </c>
      <c r="AY112">
        <v>1</v>
      </c>
      <c r="AZ112">
        <v>0</v>
      </c>
      <c r="BA112">
        <v>134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ROUND(Y112*Source!I313,9)</f>
        <v>7.4863999999999997</v>
      </c>
      <c r="CY112">
        <f t="shared" si="45"/>
        <v>252.71</v>
      </c>
      <c r="CZ112">
        <f t="shared" si="46"/>
        <v>83.82</v>
      </c>
      <c r="DA112">
        <f t="shared" si="47"/>
        <v>2.95</v>
      </c>
      <c r="DB112">
        <f t="shared" si="48"/>
        <v>67.06</v>
      </c>
      <c r="DC112">
        <f t="shared" si="49"/>
        <v>0</v>
      </c>
      <c r="DD112" t="s">
        <v>3</v>
      </c>
      <c r="DE112" t="s">
        <v>3</v>
      </c>
      <c r="DF112">
        <f t="shared" si="50"/>
        <v>1851.16</v>
      </c>
      <c r="DG112">
        <f t="shared" si="51"/>
        <v>0</v>
      </c>
      <c r="DH112">
        <f t="shared" si="52"/>
        <v>0</v>
      </c>
      <c r="DI112">
        <f t="shared" si="30"/>
        <v>0</v>
      </c>
      <c r="DJ112">
        <f t="shared" si="53"/>
        <v>1851.16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ROW(Source!A313)</f>
        <v>313</v>
      </c>
      <c r="B113">
        <v>56481267</v>
      </c>
      <c r="C113">
        <v>56486105</v>
      </c>
      <c r="D113">
        <v>54904395</v>
      </c>
      <c r="E113">
        <v>1</v>
      </c>
      <c r="F113">
        <v>1</v>
      </c>
      <c r="G113">
        <v>1079</v>
      </c>
      <c r="H113">
        <v>3</v>
      </c>
      <c r="I113" t="s">
        <v>794</v>
      </c>
      <c r="J113" t="s">
        <v>795</v>
      </c>
      <c r="K113" t="s">
        <v>796</v>
      </c>
      <c r="L113">
        <v>1354</v>
      </c>
      <c r="N113">
        <v>1010</v>
      </c>
      <c r="O113" t="s">
        <v>41</v>
      </c>
      <c r="P113" t="s">
        <v>41</v>
      </c>
      <c r="Q113">
        <v>1</v>
      </c>
      <c r="W113">
        <v>0</v>
      </c>
      <c r="X113">
        <v>828057524</v>
      </c>
      <c r="Y113">
        <f t="shared" si="44"/>
        <v>615</v>
      </c>
      <c r="AA113">
        <v>1.05</v>
      </c>
      <c r="AB113">
        <v>0</v>
      </c>
      <c r="AC113">
        <v>0</v>
      </c>
      <c r="AD113">
        <v>0</v>
      </c>
      <c r="AE113">
        <v>0.4</v>
      </c>
      <c r="AF113">
        <v>0</v>
      </c>
      <c r="AG113">
        <v>0</v>
      </c>
      <c r="AH113">
        <v>0</v>
      </c>
      <c r="AI113">
        <v>2.58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615</v>
      </c>
      <c r="AU113" t="s">
        <v>3</v>
      </c>
      <c r="AV113">
        <v>0</v>
      </c>
      <c r="AW113">
        <v>2</v>
      </c>
      <c r="AX113">
        <v>56486139</v>
      </c>
      <c r="AY113">
        <v>1</v>
      </c>
      <c r="AZ113">
        <v>0</v>
      </c>
      <c r="BA113">
        <v>135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ROUND(Y113*Source!I313,9)</f>
        <v>5755.17</v>
      </c>
      <c r="CY113">
        <f t="shared" si="45"/>
        <v>1.05</v>
      </c>
      <c r="CZ113">
        <f t="shared" si="46"/>
        <v>0.4</v>
      </c>
      <c r="DA113">
        <f t="shared" si="47"/>
        <v>2.58</v>
      </c>
      <c r="DB113">
        <f t="shared" si="48"/>
        <v>246</v>
      </c>
      <c r="DC113">
        <f t="shared" si="49"/>
        <v>0</v>
      </c>
      <c r="DD113" t="s">
        <v>3</v>
      </c>
      <c r="DE113" t="s">
        <v>3</v>
      </c>
      <c r="DF113">
        <f t="shared" si="50"/>
        <v>5927.83</v>
      </c>
      <c r="DG113">
        <f t="shared" si="51"/>
        <v>0</v>
      </c>
      <c r="DH113">
        <f t="shared" si="52"/>
        <v>0</v>
      </c>
      <c r="DI113">
        <f t="shared" si="30"/>
        <v>0</v>
      </c>
      <c r="DJ113">
        <f t="shared" si="53"/>
        <v>5927.83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ROW(Source!A313)</f>
        <v>313</v>
      </c>
      <c r="B114">
        <v>56481267</v>
      </c>
      <c r="C114">
        <v>56486105</v>
      </c>
      <c r="D114">
        <v>54904562</v>
      </c>
      <c r="E114">
        <v>1</v>
      </c>
      <c r="F114">
        <v>1</v>
      </c>
      <c r="G114">
        <v>1079</v>
      </c>
      <c r="H114">
        <v>3</v>
      </c>
      <c r="I114" t="s">
        <v>212</v>
      </c>
      <c r="J114" t="s">
        <v>215</v>
      </c>
      <c r="K114" t="s">
        <v>213</v>
      </c>
      <c r="L114">
        <v>1327</v>
      </c>
      <c r="N114">
        <v>1005</v>
      </c>
      <c r="O114" t="s">
        <v>214</v>
      </c>
      <c r="P114" t="s">
        <v>214</v>
      </c>
      <c r="Q114">
        <v>1</v>
      </c>
      <c r="W114">
        <v>0</v>
      </c>
      <c r="X114">
        <v>-932867300</v>
      </c>
      <c r="Y114">
        <f t="shared" si="44"/>
        <v>100</v>
      </c>
      <c r="AA114">
        <v>1360.89</v>
      </c>
      <c r="AB114">
        <v>0</v>
      </c>
      <c r="AC114">
        <v>0</v>
      </c>
      <c r="AD114">
        <v>0</v>
      </c>
      <c r="AE114">
        <v>133.56</v>
      </c>
      <c r="AF114">
        <v>0</v>
      </c>
      <c r="AG114">
        <v>0</v>
      </c>
      <c r="AH114">
        <v>0</v>
      </c>
      <c r="AI114">
        <v>9.9700000000000006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100</v>
      </c>
      <c r="AU114" t="s">
        <v>3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ROUND(Y114*Source!I313,9)</f>
        <v>935.8</v>
      </c>
      <c r="CY114">
        <f t="shared" si="45"/>
        <v>1360.89</v>
      </c>
      <c r="CZ114">
        <f t="shared" si="46"/>
        <v>133.56</v>
      </c>
      <c r="DA114">
        <f t="shared" si="47"/>
        <v>9.9700000000000006</v>
      </c>
      <c r="DB114">
        <f t="shared" si="48"/>
        <v>13356</v>
      </c>
      <c r="DC114">
        <f t="shared" si="49"/>
        <v>0</v>
      </c>
      <c r="DD114" t="s">
        <v>3</v>
      </c>
      <c r="DE114" t="s">
        <v>3</v>
      </c>
      <c r="DF114">
        <f t="shared" si="50"/>
        <v>1246101.92</v>
      </c>
      <c r="DG114">
        <f t="shared" si="51"/>
        <v>0</v>
      </c>
      <c r="DH114">
        <f t="shared" si="52"/>
        <v>0</v>
      </c>
      <c r="DI114">
        <f t="shared" si="30"/>
        <v>0</v>
      </c>
      <c r="DJ114">
        <f t="shared" si="53"/>
        <v>1246101.92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ROW(Source!A313)</f>
        <v>313</v>
      </c>
      <c r="B115">
        <v>56481267</v>
      </c>
      <c r="C115">
        <v>56486105</v>
      </c>
      <c r="D115">
        <v>54902877</v>
      </c>
      <c r="E115">
        <v>1</v>
      </c>
      <c r="F115">
        <v>1</v>
      </c>
      <c r="G115">
        <v>1079</v>
      </c>
      <c r="H115">
        <v>3</v>
      </c>
      <c r="I115" t="s">
        <v>797</v>
      </c>
      <c r="J115" t="s">
        <v>798</v>
      </c>
      <c r="K115" t="s">
        <v>799</v>
      </c>
      <c r="L115">
        <v>1348</v>
      </c>
      <c r="N115">
        <v>1009</v>
      </c>
      <c r="O115" t="s">
        <v>32</v>
      </c>
      <c r="P115" t="s">
        <v>32</v>
      </c>
      <c r="Q115">
        <v>1000</v>
      </c>
      <c r="W115">
        <v>0</v>
      </c>
      <c r="X115">
        <v>-274420287</v>
      </c>
      <c r="Y115">
        <f t="shared" si="44"/>
        <v>2.9999999999999997E-4</v>
      </c>
      <c r="AA115">
        <v>79798.12</v>
      </c>
      <c r="AB115">
        <v>0</v>
      </c>
      <c r="AC115">
        <v>0</v>
      </c>
      <c r="AD115">
        <v>0</v>
      </c>
      <c r="AE115">
        <v>9089.68</v>
      </c>
      <c r="AF115">
        <v>0</v>
      </c>
      <c r="AG115">
        <v>0</v>
      </c>
      <c r="AH115">
        <v>0</v>
      </c>
      <c r="AI115">
        <v>8.59</v>
      </c>
      <c r="AJ115">
        <v>1</v>
      </c>
      <c r="AK115">
        <v>1</v>
      </c>
      <c r="AL115">
        <v>1</v>
      </c>
      <c r="AM115">
        <v>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2.9999999999999997E-4</v>
      </c>
      <c r="AU115" t="s">
        <v>3</v>
      </c>
      <c r="AV115">
        <v>0</v>
      </c>
      <c r="AW115">
        <v>2</v>
      </c>
      <c r="AX115">
        <v>56486140</v>
      </c>
      <c r="AY115">
        <v>1</v>
      </c>
      <c r="AZ115">
        <v>0</v>
      </c>
      <c r="BA115">
        <v>136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ROUND(Y115*Source!I313,9)</f>
        <v>2.8073999999999998E-3</v>
      </c>
      <c r="CY115">
        <f t="shared" si="45"/>
        <v>79798.12</v>
      </c>
      <c r="CZ115">
        <f t="shared" si="46"/>
        <v>9089.68</v>
      </c>
      <c r="DA115">
        <f t="shared" si="47"/>
        <v>8.59</v>
      </c>
      <c r="DB115">
        <f t="shared" si="48"/>
        <v>2.73</v>
      </c>
      <c r="DC115">
        <f t="shared" si="49"/>
        <v>0</v>
      </c>
      <c r="DD115" t="s">
        <v>3</v>
      </c>
      <c r="DE115" t="s">
        <v>3</v>
      </c>
      <c r="DF115">
        <f t="shared" si="50"/>
        <v>219.2</v>
      </c>
      <c r="DG115">
        <f t="shared" si="51"/>
        <v>0</v>
      </c>
      <c r="DH115">
        <f t="shared" si="52"/>
        <v>0</v>
      </c>
      <c r="DI115">
        <f t="shared" si="30"/>
        <v>0</v>
      </c>
      <c r="DJ115">
        <f t="shared" si="53"/>
        <v>219.2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ROW(Source!A313)</f>
        <v>313</v>
      </c>
      <c r="B116">
        <v>56481267</v>
      </c>
      <c r="C116">
        <v>56486105</v>
      </c>
      <c r="D116">
        <v>54910029</v>
      </c>
      <c r="E116">
        <v>1</v>
      </c>
      <c r="F116">
        <v>1</v>
      </c>
      <c r="G116">
        <v>1079</v>
      </c>
      <c r="H116">
        <v>3</v>
      </c>
      <c r="I116" t="s">
        <v>221</v>
      </c>
      <c r="J116" t="s">
        <v>223</v>
      </c>
      <c r="K116" t="s">
        <v>222</v>
      </c>
      <c r="L116">
        <v>1348</v>
      </c>
      <c r="N116">
        <v>1009</v>
      </c>
      <c r="O116" t="s">
        <v>32</v>
      </c>
      <c r="P116" t="s">
        <v>32</v>
      </c>
      <c r="Q116">
        <v>1000</v>
      </c>
      <c r="W116">
        <v>0</v>
      </c>
      <c r="X116">
        <v>-1335162275</v>
      </c>
      <c r="Y116">
        <f t="shared" si="44"/>
        <v>0.30800379999999999</v>
      </c>
      <c r="AA116">
        <v>40152.080000000002</v>
      </c>
      <c r="AB116">
        <v>0</v>
      </c>
      <c r="AC116">
        <v>0</v>
      </c>
      <c r="AD116">
        <v>0</v>
      </c>
      <c r="AE116">
        <v>9724.69</v>
      </c>
      <c r="AF116">
        <v>0</v>
      </c>
      <c r="AG116">
        <v>0</v>
      </c>
      <c r="AH116">
        <v>0</v>
      </c>
      <c r="AI116">
        <v>4.04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0.30800379999999999</v>
      </c>
      <c r="AU116" t="s">
        <v>3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ROUND(Y116*Source!I313,9)</f>
        <v>2.8822995599999999</v>
      </c>
      <c r="CY116">
        <f t="shared" si="45"/>
        <v>40152.080000000002</v>
      </c>
      <c r="CZ116">
        <f t="shared" si="46"/>
        <v>9724.69</v>
      </c>
      <c r="DA116">
        <f t="shared" si="47"/>
        <v>4.04</v>
      </c>
      <c r="DB116">
        <f t="shared" si="48"/>
        <v>2995.24</v>
      </c>
      <c r="DC116">
        <f t="shared" si="49"/>
        <v>0</v>
      </c>
      <c r="DD116" t="s">
        <v>3</v>
      </c>
      <c r="DE116" t="s">
        <v>3</v>
      </c>
      <c r="DF116">
        <f t="shared" si="50"/>
        <v>113239.06</v>
      </c>
      <c r="DG116">
        <f t="shared" si="51"/>
        <v>0</v>
      </c>
      <c r="DH116">
        <f t="shared" si="52"/>
        <v>0</v>
      </c>
      <c r="DI116">
        <f t="shared" si="30"/>
        <v>0</v>
      </c>
      <c r="DJ116">
        <f t="shared" si="53"/>
        <v>113239.06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ROW(Source!A313)</f>
        <v>313</v>
      </c>
      <c r="B117">
        <v>56481267</v>
      </c>
      <c r="C117">
        <v>56486105</v>
      </c>
      <c r="D117">
        <v>54912682</v>
      </c>
      <c r="E117">
        <v>1</v>
      </c>
      <c r="F117">
        <v>1</v>
      </c>
      <c r="G117">
        <v>1079</v>
      </c>
      <c r="H117">
        <v>3</v>
      </c>
      <c r="I117" t="s">
        <v>800</v>
      </c>
      <c r="J117" t="s">
        <v>801</v>
      </c>
      <c r="K117" t="s">
        <v>802</v>
      </c>
      <c r="L117">
        <v>1354</v>
      </c>
      <c r="N117">
        <v>1010</v>
      </c>
      <c r="O117" t="s">
        <v>41</v>
      </c>
      <c r="P117" t="s">
        <v>41</v>
      </c>
      <c r="Q117">
        <v>1</v>
      </c>
      <c r="W117">
        <v>0</v>
      </c>
      <c r="X117">
        <v>1156513228</v>
      </c>
      <c r="Y117">
        <f t="shared" si="44"/>
        <v>3.8</v>
      </c>
      <c r="AA117">
        <v>118.57</v>
      </c>
      <c r="AB117">
        <v>0</v>
      </c>
      <c r="AC117">
        <v>0</v>
      </c>
      <c r="AD117">
        <v>0</v>
      </c>
      <c r="AE117">
        <v>24.58</v>
      </c>
      <c r="AF117">
        <v>0</v>
      </c>
      <c r="AG117">
        <v>0</v>
      </c>
      <c r="AH117">
        <v>0</v>
      </c>
      <c r="AI117">
        <v>4.72</v>
      </c>
      <c r="AJ117">
        <v>1</v>
      </c>
      <c r="AK117">
        <v>1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3.8</v>
      </c>
      <c r="AU117" t="s">
        <v>3</v>
      </c>
      <c r="AV117">
        <v>0</v>
      </c>
      <c r="AW117">
        <v>2</v>
      </c>
      <c r="AX117">
        <v>56486141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ROUND(Y117*Source!I313,9)</f>
        <v>35.560400000000001</v>
      </c>
      <c r="CY117">
        <f t="shared" si="45"/>
        <v>118.57</v>
      </c>
      <c r="CZ117">
        <f t="shared" si="46"/>
        <v>24.58</v>
      </c>
      <c r="DA117">
        <f t="shared" si="47"/>
        <v>4.72</v>
      </c>
      <c r="DB117">
        <f t="shared" si="48"/>
        <v>93.4</v>
      </c>
      <c r="DC117">
        <f t="shared" si="49"/>
        <v>0</v>
      </c>
      <c r="DD117" t="s">
        <v>3</v>
      </c>
      <c r="DE117" t="s">
        <v>3</v>
      </c>
      <c r="DF117">
        <f t="shared" si="50"/>
        <v>4125.72</v>
      </c>
      <c r="DG117">
        <f t="shared" si="51"/>
        <v>0</v>
      </c>
      <c r="DH117">
        <f t="shared" si="52"/>
        <v>0</v>
      </c>
      <c r="DI117">
        <f t="shared" si="30"/>
        <v>0</v>
      </c>
      <c r="DJ117">
        <f t="shared" si="53"/>
        <v>4125.72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ROW(Source!A313)</f>
        <v>313</v>
      </c>
      <c r="B118">
        <v>56481267</v>
      </c>
      <c r="C118">
        <v>56486105</v>
      </c>
      <c r="D118">
        <v>54912885</v>
      </c>
      <c r="E118">
        <v>1</v>
      </c>
      <c r="F118">
        <v>1</v>
      </c>
      <c r="G118">
        <v>1079</v>
      </c>
      <c r="H118">
        <v>3</v>
      </c>
      <c r="I118" t="s">
        <v>225</v>
      </c>
      <c r="J118" t="s">
        <v>227</v>
      </c>
      <c r="K118" t="s">
        <v>226</v>
      </c>
      <c r="L118">
        <v>1354</v>
      </c>
      <c r="N118">
        <v>1010</v>
      </c>
      <c r="O118" t="s">
        <v>41</v>
      </c>
      <c r="P118" t="s">
        <v>41</v>
      </c>
      <c r="Q118">
        <v>1</v>
      </c>
      <c r="W118">
        <v>0</v>
      </c>
      <c r="X118">
        <v>-1924258774</v>
      </c>
      <c r="Y118">
        <f t="shared" si="44"/>
        <v>67.108356499999999</v>
      </c>
      <c r="AA118">
        <v>639.92999999999995</v>
      </c>
      <c r="AB118">
        <v>0</v>
      </c>
      <c r="AC118">
        <v>0</v>
      </c>
      <c r="AD118">
        <v>0</v>
      </c>
      <c r="AE118">
        <v>34.159999999999997</v>
      </c>
      <c r="AF118">
        <v>0</v>
      </c>
      <c r="AG118">
        <v>0</v>
      </c>
      <c r="AH118">
        <v>0</v>
      </c>
      <c r="AI118">
        <v>18.329999999999998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67.108356499999999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ROUND(Y118*Source!I313,9)</f>
        <v>628.00000012700002</v>
      </c>
      <c r="CY118">
        <f t="shared" si="45"/>
        <v>639.92999999999995</v>
      </c>
      <c r="CZ118">
        <f t="shared" si="46"/>
        <v>34.159999999999997</v>
      </c>
      <c r="DA118">
        <f t="shared" si="47"/>
        <v>18.329999999999998</v>
      </c>
      <c r="DB118">
        <f t="shared" si="48"/>
        <v>2292.42</v>
      </c>
      <c r="DC118">
        <f t="shared" si="49"/>
        <v>0</v>
      </c>
      <c r="DD118" t="s">
        <v>3</v>
      </c>
      <c r="DE118" t="s">
        <v>3</v>
      </c>
      <c r="DF118">
        <f t="shared" si="50"/>
        <v>393222.2</v>
      </c>
      <c r="DG118">
        <f t="shared" si="51"/>
        <v>0</v>
      </c>
      <c r="DH118">
        <f t="shared" si="52"/>
        <v>0</v>
      </c>
      <c r="DI118">
        <f t="shared" si="30"/>
        <v>0</v>
      </c>
      <c r="DJ118">
        <f t="shared" si="53"/>
        <v>393222.2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ROW(Source!A322)</f>
        <v>322</v>
      </c>
      <c r="B119">
        <v>56481265</v>
      </c>
      <c r="C119">
        <v>56485925</v>
      </c>
      <c r="D119">
        <v>54836958</v>
      </c>
      <c r="E119">
        <v>1079</v>
      </c>
      <c r="F119">
        <v>1</v>
      </c>
      <c r="G119">
        <v>1079</v>
      </c>
      <c r="H119">
        <v>1</v>
      </c>
      <c r="I119" t="s">
        <v>738</v>
      </c>
      <c r="J119" t="s">
        <v>3</v>
      </c>
      <c r="K119" t="s">
        <v>739</v>
      </c>
      <c r="L119">
        <v>1191</v>
      </c>
      <c r="N119">
        <v>1013</v>
      </c>
      <c r="O119" t="s">
        <v>740</v>
      </c>
      <c r="P119" t="s">
        <v>740</v>
      </c>
      <c r="Q119">
        <v>1</v>
      </c>
      <c r="W119">
        <v>0</v>
      </c>
      <c r="X119">
        <v>476480486</v>
      </c>
      <c r="Y119">
        <f>((AT119*1.15)*1.1)</f>
        <v>1796.3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1420</v>
      </c>
      <c r="AU119" t="s">
        <v>49</v>
      </c>
      <c r="AV119">
        <v>1</v>
      </c>
      <c r="AW119">
        <v>2</v>
      </c>
      <c r="AX119">
        <v>56485926</v>
      </c>
      <c r="AY119">
        <v>1</v>
      </c>
      <c r="AZ119">
        <v>0</v>
      </c>
      <c r="BA119">
        <v>141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ROUND(AT119*Source!I322*AH119*AL119,2)</f>
        <v>0</v>
      </c>
      <c r="CV119">
        <f>ROUND(Y119*Source!I322,9)</f>
        <v>691.03661</v>
      </c>
      <c r="CW119">
        <v>0</v>
      </c>
      <c r="CX119">
        <f>ROUND(Y119*Source!I322,9)</f>
        <v>691.03661</v>
      </c>
      <c r="CY119">
        <f>AD119</f>
        <v>0</v>
      </c>
      <c r="CZ119">
        <f>AH119</f>
        <v>0</v>
      </c>
      <c r="DA119">
        <f>AL119</f>
        <v>1</v>
      </c>
      <c r="DB119">
        <f>ROUND(((ROUND(AT119*CZ119,2)*1.15)*1.1),6)</f>
        <v>0</v>
      </c>
      <c r="DC119">
        <f>ROUND(((ROUND(AT119*AG119,2)*1.15)*1.1),6)</f>
        <v>0</v>
      </c>
      <c r="DD119" t="s">
        <v>3</v>
      </c>
      <c r="DE119" t="s">
        <v>3</v>
      </c>
      <c r="DF119">
        <f t="shared" ref="DF119:DF144" si="54">ROUND(ROUND(AE119,2)*CX119,2)</f>
        <v>0</v>
      </c>
      <c r="DG119">
        <f t="shared" si="51"/>
        <v>0</v>
      </c>
      <c r="DH119">
        <f t="shared" si="52"/>
        <v>0</v>
      </c>
      <c r="DI119">
        <f t="shared" si="30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ROW(Source!A322)</f>
        <v>322</v>
      </c>
      <c r="B120">
        <v>56481265</v>
      </c>
      <c r="C120">
        <v>56485925</v>
      </c>
      <c r="D120">
        <v>54933985</v>
      </c>
      <c r="E120">
        <v>1</v>
      </c>
      <c r="F120">
        <v>1</v>
      </c>
      <c r="G120">
        <v>1079</v>
      </c>
      <c r="H120">
        <v>2</v>
      </c>
      <c r="I120" t="s">
        <v>773</v>
      </c>
      <c r="J120" t="s">
        <v>774</v>
      </c>
      <c r="K120" t="s">
        <v>775</v>
      </c>
      <c r="L120">
        <v>1368</v>
      </c>
      <c r="N120">
        <v>1011</v>
      </c>
      <c r="O120" t="s">
        <v>744</v>
      </c>
      <c r="P120" t="s">
        <v>744</v>
      </c>
      <c r="Q120">
        <v>1</v>
      </c>
      <c r="W120">
        <v>0</v>
      </c>
      <c r="X120">
        <v>-1503106587</v>
      </c>
      <c r="Y120">
        <f t="shared" ref="Y120:Y125" si="55">((AT120*1.25)*1.1)</f>
        <v>231.00000000000003</v>
      </c>
      <c r="AA120">
        <v>0</v>
      </c>
      <c r="AB120">
        <v>7.44</v>
      </c>
      <c r="AC120">
        <v>0</v>
      </c>
      <c r="AD120">
        <v>0</v>
      </c>
      <c r="AE120">
        <v>0</v>
      </c>
      <c r="AF120">
        <v>7.11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168</v>
      </c>
      <c r="AU120" t="s">
        <v>48</v>
      </c>
      <c r="AV120">
        <v>0</v>
      </c>
      <c r="AW120">
        <v>2</v>
      </c>
      <c r="AX120">
        <v>56485927</v>
      </c>
      <c r="AY120">
        <v>1</v>
      </c>
      <c r="AZ120">
        <v>0</v>
      </c>
      <c r="BA120">
        <v>142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ROUND(Y120*Source!I322*DO120,9)</f>
        <v>0</v>
      </c>
      <c r="CX120">
        <f>ROUND(Y120*Source!I322,9)</f>
        <v>88.865700000000004</v>
      </c>
      <c r="CY120">
        <f t="shared" ref="CY120:CY125" si="56">AB120</f>
        <v>7.44</v>
      </c>
      <c r="CZ120">
        <f t="shared" ref="CZ120:CZ125" si="57">AF120</f>
        <v>7.11</v>
      </c>
      <c r="DA120">
        <f t="shared" ref="DA120:DA125" si="58">AJ120</f>
        <v>1</v>
      </c>
      <c r="DB120">
        <f t="shared" ref="DB120:DB125" si="59">ROUND(((ROUND(AT120*CZ120,2)*1.25)*1.1),6)</f>
        <v>1642.41</v>
      </c>
      <c r="DC120">
        <f t="shared" ref="DC120:DC125" si="60">ROUND(((ROUND(AT120*AG120,2)*1.25)*1.1),6)</f>
        <v>0</v>
      </c>
      <c r="DD120" t="s">
        <v>3</v>
      </c>
      <c r="DE120" t="s">
        <v>3</v>
      </c>
      <c r="DF120">
        <f t="shared" si="54"/>
        <v>0</v>
      </c>
      <c r="DG120">
        <f t="shared" si="51"/>
        <v>631.84</v>
      </c>
      <c r="DH120">
        <f t="shared" si="52"/>
        <v>0</v>
      </c>
      <c r="DI120">
        <f t="shared" si="30"/>
        <v>0</v>
      </c>
      <c r="DJ120">
        <f t="shared" ref="DJ120:DJ125" si="61">DG120</f>
        <v>631.84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ROW(Source!A322)</f>
        <v>322</v>
      </c>
      <c r="B121">
        <v>56481265</v>
      </c>
      <c r="C121">
        <v>56485925</v>
      </c>
      <c r="D121">
        <v>54934284</v>
      </c>
      <c r="E121">
        <v>1</v>
      </c>
      <c r="F121">
        <v>1</v>
      </c>
      <c r="G121">
        <v>1079</v>
      </c>
      <c r="H121">
        <v>2</v>
      </c>
      <c r="I121" t="s">
        <v>741</v>
      </c>
      <c r="J121" t="s">
        <v>742</v>
      </c>
      <c r="K121" t="s">
        <v>743</v>
      </c>
      <c r="L121">
        <v>1368</v>
      </c>
      <c r="N121">
        <v>1011</v>
      </c>
      <c r="O121" t="s">
        <v>744</v>
      </c>
      <c r="P121" t="s">
        <v>744</v>
      </c>
      <c r="Q121">
        <v>1</v>
      </c>
      <c r="W121">
        <v>0</v>
      </c>
      <c r="X121">
        <v>654681671</v>
      </c>
      <c r="Y121">
        <f t="shared" si="55"/>
        <v>2.0487500000000001</v>
      </c>
      <c r="AA121">
        <v>0</v>
      </c>
      <c r="AB121">
        <v>87.01</v>
      </c>
      <c r="AC121">
        <v>13.21</v>
      </c>
      <c r="AD121">
        <v>0</v>
      </c>
      <c r="AE121">
        <v>0</v>
      </c>
      <c r="AF121">
        <v>83.1</v>
      </c>
      <c r="AG121">
        <v>12.62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1.49</v>
      </c>
      <c r="AU121" t="s">
        <v>48</v>
      </c>
      <c r="AV121">
        <v>0</v>
      </c>
      <c r="AW121">
        <v>2</v>
      </c>
      <c r="AX121">
        <v>56485928</v>
      </c>
      <c r="AY121">
        <v>1</v>
      </c>
      <c r="AZ121">
        <v>0</v>
      </c>
      <c r="BA121">
        <v>143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ROUND(Y121*Source!I322*DO121,9)</f>
        <v>9.9465050579999996</v>
      </c>
      <c r="CX121">
        <f>ROUND(Y121*Source!I322,9)</f>
        <v>0.78815412500000004</v>
      </c>
      <c r="CY121">
        <f t="shared" si="56"/>
        <v>87.01</v>
      </c>
      <c r="CZ121">
        <f t="shared" si="57"/>
        <v>83.1</v>
      </c>
      <c r="DA121">
        <f t="shared" si="58"/>
        <v>1</v>
      </c>
      <c r="DB121">
        <f t="shared" si="59"/>
        <v>170.2525</v>
      </c>
      <c r="DC121">
        <f t="shared" si="60"/>
        <v>25.85</v>
      </c>
      <c r="DD121" t="s">
        <v>3</v>
      </c>
      <c r="DE121" t="s">
        <v>3</v>
      </c>
      <c r="DF121">
        <f t="shared" si="54"/>
        <v>0</v>
      </c>
      <c r="DG121">
        <f t="shared" si="51"/>
        <v>65.5</v>
      </c>
      <c r="DH121">
        <f t="shared" si="52"/>
        <v>9.9499999999999993</v>
      </c>
      <c r="DI121">
        <f t="shared" si="30"/>
        <v>0</v>
      </c>
      <c r="DJ121">
        <f t="shared" si="61"/>
        <v>65.5</v>
      </c>
      <c r="DK121">
        <v>0</v>
      </c>
      <c r="DL121" t="s">
        <v>745</v>
      </c>
      <c r="DM121">
        <v>0</v>
      </c>
      <c r="DN121" t="s">
        <v>740</v>
      </c>
      <c r="DO121">
        <v>12.62</v>
      </c>
    </row>
    <row r="122" spans="1:119" x14ac:dyDescent="0.25">
      <c r="A122">
        <f>ROW(Source!A322)</f>
        <v>322</v>
      </c>
      <c r="B122">
        <v>56481265</v>
      </c>
      <c r="C122">
        <v>56485925</v>
      </c>
      <c r="D122">
        <v>54934421</v>
      </c>
      <c r="E122">
        <v>1</v>
      </c>
      <c r="F122">
        <v>1</v>
      </c>
      <c r="G122">
        <v>1079</v>
      </c>
      <c r="H122">
        <v>2</v>
      </c>
      <c r="I122" t="s">
        <v>803</v>
      </c>
      <c r="J122" t="s">
        <v>804</v>
      </c>
      <c r="K122" t="s">
        <v>805</v>
      </c>
      <c r="L122">
        <v>1368</v>
      </c>
      <c r="N122">
        <v>1011</v>
      </c>
      <c r="O122" t="s">
        <v>744</v>
      </c>
      <c r="P122" t="s">
        <v>744</v>
      </c>
      <c r="Q122">
        <v>1</v>
      </c>
      <c r="W122">
        <v>0</v>
      </c>
      <c r="X122">
        <v>1724455708</v>
      </c>
      <c r="Y122">
        <f t="shared" si="55"/>
        <v>5.2250000000000005</v>
      </c>
      <c r="AA122">
        <v>0</v>
      </c>
      <c r="AB122">
        <v>0.47</v>
      </c>
      <c r="AC122">
        <v>0</v>
      </c>
      <c r="AD122">
        <v>0</v>
      </c>
      <c r="AE122">
        <v>0</v>
      </c>
      <c r="AF122">
        <v>0.45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3.8</v>
      </c>
      <c r="AU122" t="s">
        <v>48</v>
      </c>
      <c r="AV122">
        <v>0</v>
      </c>
      <c r="AW122">
        <v>2</v>
      </c>
      <c r="AX122">
        <v>56485930</v>
      </c>
      <c r="AY122">
        <v>1</v>
      </c>
      <c r="AZ122">
        <v>0</v>
      </c>
      <c r="BA122">
        <v>144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ROUND(Y122*Source!I322*DO122,9)</f>
        <v>0</v>
      </c>
      <c r="CX122">
        <f>ROUND(Y122*Source!I322,9)</f>
        <v>2.0100574999999998</v>
      </c>
      <c r="CY122">
        <f t="shared" si="56"/>
        <v>0.47</v>
      </c>
      <c r="CZ122">
        <f t="shared" si="57"/>
        <v>0.45</v>
      </c>
      <c r="DA122">
        <f t="shared" si="58"/>
        <v>1</v>
      </c>
      <c r="DB122">
        <f t="shared" si="59"/>
        <v>2.3512499999999998</v>
      </c>
      <c r="DC122">
        <f t="shared" si="60"/>
        <v>0</v>
      </c>
      <c r="DD122" t="s">
        <v>3</v>
      </c>
      <c r="DE122" t="s">
        <v>3</v>
      </c>
      <c r="DF122">
        <f t="shared" si="54"/>
        <v>0</v>
      </c>
      <c r="DG122">
        <f t="shared" si="51"/>
        <v>0.9</v>
      </c>
      <c r="DH122">
        <f t="shared" si="52"/>
        <v>0</v>
      </c>
      <c r="DI122">
        <f t="shared" si="30"/>
        <v>0</v>
      </c>
      <c r="DJ122">
        <f t="shared" si="61"/>
        <v>0.9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ROW(Source!A322)</f>
        <v>322</v>
      </c>
      <c r="B123">
        <v>56481265</v>
      </c>
      <c r="C123">
        <v>56485925</v>
      </c>
      <c r="D123">
        <v>54933523</v>
      </c>
      <c r="E123">
        <v>1</v>
      </c>
      <c r="F123">
        <v>1</v>
      </c>
      <c r="G123">
        <v>1079</v>
      </c>
      <c r="H123">
        <v>2</v>
      </c>
      <c r="I123" t="s">
        <v>746</v>
      </c>
      <c r="J123" t="s">
        <v>747</v>
      </c>
      <c r="K123" t="s">
        <v>748</v>
      </c>
      <c r="L123">
        <v>1368</v>
      </c>
      <c r="N123">
        <v>1011</v>
      </c>
      <c r="O123" t="s">
        <v>744</v>
      </c>
      <c r="P123" t="s">
        <v>744</v>
      </c>
      <c r="Q123">
        <v>1</v>
      </c>
      <c r="W123">
        <v>0</v>
      </c>
      <c r="X123">
        <v>-294230152</v>
      </c>
      <c r="Y123">
        <f t="shared" si="55"/>
        <v>1.375</v>
      </c>
      <c r="AA123">
        <v>0</v>
      </c>
      <c r="AB123">
        <v>187.59</v>
      </c>
      <c r="AC123">
        <v>17.73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</v>
      </c>
      <c r="AU123" t="s">
        <v>48</v>
      </c>
      <c r="AV123">
        <v>0</v>
      </c>
      <c r="AW123">
        <v>2</v>
      </c>
      <c r="AX123">
        <v>56485929</v>
      </c>
      <c r="AY123">
        <v>1</v>
      </c>
      <c r="AZ123">
        <v>0</v>
      </c>
      <c r="BA123">
        <v>145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ROUND(Y123*Source!I322*DO123,9)</f>
        <v>8.9553351249999995</v>
      </c>
      <c r="CX123">
        <f>ROUND(Y123*Source!I322,9)</f>
        <v>0.5289625</v>
      </c>
      <c r="CY123">
        <f t="shared" si="56"/>
        <v>187.59</v>
      </c>
      <c r="CZ123">
        <f t="shared" si="57"/>
        <v>179.17</v>
      </c>
      <c r="DA123">
        <f t="shared" si="58"/>
        <v>1</v>
      </c>
      <c r="DB123">
        <f t="shared" si="59"/>
        <v>246.35874999999999</v>
      </c>
      <c r="DC123">
        <f t="shared" si="60"/>
        <v>23.278749999999999</v>
      </c>
      <c r="DD123" t="s">
        <v>3</v>
      </c>
      <c r="DE123" t="s">
        <v>3</v>
      </c>
      <c r="DF123">
        <f t="shared" si="54"/>
        <v>0</v>
      </c>
      <c r="DG123">
        <f t="shared" si="51"/>
        <v>94.77</v>
      </c>
      <c r="DH123">
        <f t="shared" si="52"/>
        <v>8.9600000000000009</v>
      </c>
      <c r="DI123">
        <f t="shared" si="30"/>
        <v>0</v>
      </c>
      <c r="DJ123">
        <f t="shared" si="61"/>
        <v>94.77</v>
      </c>
      <c r="DK123">
        <v>0</v>
      </c>
      <c r="DL123" t="s">
        <v>745</v>
      </c>
      <c r="DM123">
        <v>0</v>
      </c>
      <c r="DN123" t="s">
        <v>740</v>
      </c>
      <c r="DO123">
        <v>16.93</v>
      </c>
    </row>
    <row r="124" spans="1:119" x14ac:dyDescent="0.25">
      <c r="A124">
        <f>ROW(Source!A322)</f>
        <v>322</v>
      </c>
      <c r="B124">
        <v>56481265</v>
      </c>
      <c r="C124">
        <v>56485925</v>
      </c>
      <c r="D124">
        <v>54933656</v>
      </c>
      <c r="E124">
        <v>1</v>
      </c>
      <c r="F124">
        <v>1</v>
      </c>
      <c r="G124">
        <v>1079</v>
      </c>
      <c r="H124">
        <v>2</v>
      </c>
      <c r="I124" t="s">
        <v>806</v>
      </c>
      <c r="J124" t="s">
        <v>807</v>
      </c>
      <c r="K124" t="s">
        <v>808</v>
      </c>
      <c r="L124">
        <v>1368</v>
      </c>
      <c r="N124">
        <v>1011</v>
      </c>
      <c r="O124" t="s">
        <v>744</v>
      </c>
      <c r="P124" t="s">
        <v>744</v>
      </c>
      <c r="Q124">
        <v>1</v>
      </c>
      <c r="W124">
        <v>0</v>
      </c>
      <c r="X124">
        <v>668032808</v>
      </c>
      <c r="Y124">
        <f t="shared" si="55"/>
        <v>0.34375</v>
      </c>
      <c r="AA124">
        <v>0</v>
      </c>
      <c r="AB124">
        <v>172.69</v>
      </c>
      <c r="AC124">
        <v>15.22</v>
      </c>
      <c r="AD124">
        <v>0</v>
      </c>
      <c r="AE124">
        <v>0</v>
      </c>
      <c r="AF124">
        <v>164.94</v>
      </c>
      <c r="AG124">
        <v>14.54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0.25</v>
      </c>
      <c r="AU124" t="s">
        <v>48</v>
      </c>
      <c r="AV124">
        <v>0</v>
      </c>
      <c r="AW124">
        <v>2</v>
      </c>
      <c r="AX124">
        <v>56485931</v>
      </c>
      <c r="AY124">
        <v>1</v>
      </c>
      <c r="AZ124">
        <v>0</v>
      </c>
      <c r="BA124">
        <v>146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ROUND(Y124*Source!I322*DO124,9)</f>
        <v>1.922778688</v>
      </c>
      <c r="CX124">
        <f>ROUND(Y124*Source!I322,9)</f>
        <v>0.132240625</v>
      </c>
      <c r="CY124">
        <f t="shared" si="56"/>
        <v>172.69</v>
      </c>
      <c r="CZ124">
        <f t="shared" si="57"/>
        <v>164.94</v>
      </c>
      <c r="DA124">
        <f t="shared" si="58"/>
        <v>1</v>
      </c>
      <c r="DB124">
        <f t="shared" si="59"/>
        <v>56.704999999999998</v>
      </c>
      <c r="DC124">
        <f t="shared" si="60"/>
        <v>5.0049999999999999</v>
      </c>
      <c r="DD124" t="s">
        <v>3</v>
      </c>
      <c r="DE124" t="s">
        <v>3</v>
      </c>
      <c r="DF124">
        <f t="shared" si="54"/>
        <v>0</v>
      </c>
      <c r="DG124">
        <f t="shared" si="51"/>
        <v>21.81</v>
      </c>
      <c r="DH124">
        <f t="shared" si="52"/>
        <v>1.92</v>
      </c>
      <c r="DI124">
        <f t="shared" si="30"/>
        <v>0</v>
      </c>
      <c r="DJ124">
        <f t="shared" si="61"/>
        <v>21.81</v>
      </c>
      <c r="DK124">
        <v>0</v>
      </c>
      <c r="DL124" t="s">
        <v>745</v>
      </c>
      <c r="DM124">
        <v>0</v>
      </c>
      <c r="DN124" t="s">
        <v>740</v>
      </c>
      <c r="DO124">
        <v>14.54</v>
      </c>
    </row>
    <row r="125" spans="1:119" x14ac:dyDescent="0.25">
      <c r="A125">
        <f>ROW(Source!A322)</f>
        <v>322</v>
      </c>
      <c r="B125">
        <v>56481265</v>
      </c>
      <c r="C125">
        <v>56485925</v>
      </c>
      <c r="D125">
        <v>54933779</v>
      </c>
      <c r="E125">
        <v>1</v>
      </c>
      <c r="F125">
        <v>1</v>
      </c>
      <c r="G125">
        <v>1079</v>
      </c>
      <c r="H125">
        <v>2</v>
      </c>
      <c r="I125" t="s">
        <v>749</v>
      </c>
      <c r="J125" t="s">
        <v>750</v>
      </c>
      <c r="K125" t="s">
        <v>751</v>
      </c>
      <c r="L125">
        <v>1368</v>
      </c>
      <c r="N125">
        <v>1011</v>
      </c>
      <c r="O125" t="s">
        <v>744</v>
      </c>
      <c r="P125" t="s">
        <v>744</v>
      </c>
      <c r="Q125">
        <v>1</v>
      </c>
      <c r="W125">
        <v>0</v>
      </c>
      <c r="X125">
        <v>1170047244</v>
      </c>
      <c r="Y125">
        <f t="shared" si="55"/>
        <v>97.611249999999998</v>
      </c>
      <c r="AA125">
        <v>0</v>
      </c>
      <c r="AB125">
        <v>0.24</v>
      </c>
      <c r="AC125">
        <v>0</v>
      </c>
      <c r="AD125">
        <v>0</v>
      </c>
      <c r="AE125">
        <v>0</v>
      </c>
      <c r="AF125">
        <v>0.23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70.989999999999995</v>
      </c>
      <c r="AU125" t="s">
        <v>48</v>
      </c>
      <c r="AV125">
        <v>0</v>
      </c>
      <c r="AW125">
        <v>2</v>
      </c>
      <c r="AX125">
        <v>56485932</v>
      </c>
      <c r="AY125">
        <v>1</v>
      </c>
      <c r="AZ125">
        <v>0</v>
      </c>
      <c r="BA125">
        <v>147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ROUND(Y125*Source!I322*DO125,9)</f>
        <v>0</v>
      </c>
      <c r="CX125">
        <f>ROUND(Y125*Source!I322,9)</f>
        <v>37.551047875000002</v>
      </c>
      <c r="CY125">
        <f t="shared" si="56"/>
        <v>0.24</v>
      </c>
      <c r="CZ125">
        <f t="shared" si="57"/>
        <v>0.23</v>
      </c>
      <c r="DA125">
        <f t="shared" si="58"/>
        <v>1</v>
      </c>
      <c r="DB125">
        <f t="shared" si="59"/>
        <v>22.453749999999999</v>
      </c>
      <c r="DC125">
        <f t="shared" si="60"/>
        <v>0</v>
      </c>
      <c r="DD125" t="s">
        <v>3</v>
      </c>
      <c r="DE125" t="s">
        <v>3</v>
      </c>
      <c r="DF125">
        <f t="shared" si="54"/>
        <v>0</v>
      </c>
      <c r="DG125">
        <f t="shared" si="51"/>
        <v>8.64</v>
      </c>
      <c r="DH125">
        <f t="shared" si="52"/>
        <v>0</v>
      </c>
      <c r="DI125">
        <f t="shared" si="30"/>
        <v>0</v>
      </c>
      <c r="DJ125">
        <f t="shared" si="61"/>
        <v>8.64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ROW(Source!A322)</f>
        <v>322</v>
      </c>
      <c r="B126">
        <v>56481265</v>
      </c>
      <c r="C126">
        <v>56485925</v>
      </c>
      <c r="D126">
        <v>54902310</v>
      </c>
      <c r="E126">
        <v>1</v>
      </c>
      <c r="F126">
        <v>1</v>
      </c>
      <c r="G126">
        <v>1079</v>
      </c>
      <c r="H126">
        <v>3</v>
      </c>
      <c r="I126" t="s">
        <v>752</v>
      </c>
      <c r="J126" t="s">
        <v>753</v>
      </c>
      <c r="K126" t="s">
        <v>754</v>
      </c>
      <c r="L126">
        <v>1339</v>
      </c>
      <c r="N126">
        <v>1007</v>
      </c>
      <c r="O126" t="s">
        <v>158</v>
      </c>
      <c r="P126" t="s">
        <v>158</v>
      </c>
      <c r="Q126">
        <v>1</v>
      </c>
      <c r="W126">
        <v>0</v>
      </c>
      <c r="X126">
        <v>-159086685</v>
      </c>
      <c r="Y126">
        <f t="shared" ref="Y126:Y137" si="62">AT126</f>
        <v>0.214</v>
      </c>
      <c r="AA126">
        <v>7.23</v>
      </c>
      <c r="AB126">
        <v>0</v>
      </c>
      <c r="AC126">
        <v>0</v>
      </c>
      <c r="AD126">
        <v>0</v>
      </c>
      <c r="AE126">
        <v>7.07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0.214</v>
      </c>
      <c r="AU126" t="s">
        <v>3</v>
      </c>
      <c r="AV126">
        <v>0</v>
      </c>
      <c r="AW126">
        <v>2</v>
      </c>
      <c r="AX126">
        <v>56485934</v>
      </c>
      <c r="AY126">
        <v>1</v>
      </c>
      <c r="AZ126">
        <v>0</v>
      </c>
      <c r="BA126">
        <v>149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ROUND(Y126*Source!I322,9)</f>
        <v>8.2325800000000005E-2</v>
      </c>
      <c r="CY126">
        <f t="shared" ref="CY126:CY137" si="63">AA126</f>
        <v>7.23</v>
      </c>
      <c r="CZ126">
        <f t="shared" ref="CZ126:CZ137" si="64">AE126</f>
        <v>7.07</v>
      </c>
      <c r="DA126">
        <f t="shared" ref="DA126:DA137" si="65">AI126</f>
        <v>1</v>
      </c>
      <c r="DB126">
        <f t="shared" ref="DB126:DB137" si="66">ROUND(ROUND(AT126*CZ126,2),6)</f>
        <v>1.51</v>
      </c>
      <c r="DC126">
        <f t="shared" ref="DC126:DC137" si="67">ROUND(ROUND(AT126*AG126,2),6)</f>
        <v>0</v>
      </c>
      <c r="DD126" t="s">
        <v>3</v>
      </c>
      <c r="DE126" t="s">
        <v>3</v>
      </c>
      <c r="DF126">
        <f t="shared" si="54"/>
        <v>0.57999999999999996</v>
      </c>
      <c r="DG126">
        <f t="shared" si="51"/>
        <v>0</v>
      </c>
      <c r="DH126">
        <f t="shared" si="52"/>
        <v>0</v>
      </c>
      <c r="DI126">
        <f t="shared" si="30"/>
        <v>0</v>
      </c>
      <c r="DJ126">
        <f t="shared" ref="DJ126:DJ137" si="68">DF126</f>
        <v>0.57999999999999996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ROW(Source!A322)</f>
        <v>322</v>
      </c>
      <c r="B127">
        <v>56481265</v>
      </c>
      <c r="C127">
        <v>56485925</v>
      </c>
      <c r="D127">
        <v>54902322</v>
      </c>
      <c r="E127">
        <v>1</v>
      </c>
      <c r="F127">
        <v>1</v>
      </c>
      <c r="G127">
        <v>1079</v>
      </c>
      <c r="H127">
        <v>3</v>
      </c>
      <c r="I127" t="s">
        <v>809</v>
      </c>
      <c r="J127" t="s">
        <v>810</v>
      </c>
      <c r="K127" t="s">
        <v>811</v>
      </c>
      <c r="L127">
        <v>1348</v>
      </c>
      <c r="N127">
        <v>1009</v>
      </c>
      <c r="O127" t="s">
        <v>32</v>
      </c>
      <c r="P127" t="s">
        <v>32</v>
      </c>
      <c r="Q127">
        <v>1000</v>
      </c>
      <c r="W127">
        <v>0</v>
      </c>
      <c r="X127">
        <v>-421167940</v>
      </c>
      <c r="Y127">
        <f t="shared" si="62"/>
        <v>4.8000000000000001E-2</v>
      </c>
      <c r="AA127">
        <v>6656.07</v>
      </c>
      <c r="AB127">
        <v>0</v>
      </c>
      <c r="AC127">
        <v>0</v>
      </c>
      <c r="AD127">
        <v>0</v>
      </c>
      <c r="AE127">
        <v>6512.79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4.8000000000000001E-2</v>
      </c>
      <c r="AU127" t="s">
        <v>3</v>
      </c>
      <c r="AV127">
        <v>0</v>
      </c>
      <c r="AW127">
        <v>2</v>
      </c>
      <c r="AX127">
        <v>56485935</v>
      </c>
      <c r="AY127">
        <v>1</v>
      </c>
      <c r="AZ127">
        <v>0</v>
      </c>
      <c r="BA127">
        <v>150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ROUND(Y127*Source!I322,9)</f>
        <v>1.8465599999999999E-2</v>
      </c>
      <c r="CY127">
        <f t="shared" si="63"/>
        <v>6656.07</v>
      </c>
      <c r="CZ127">
        <f t="shared" si="64"/>
        <v>6512.79</v>
      </c>
      <c r="DA127">
        <f t="shared" si="65"/>
        <v>1</v>
      </c>
      <c r="DB127">
        <f t="shared" si="66"/>
        <v>312.61</v>
      </c>
      <c r="DC127">
        <f t="shared" si="67"/>
        <v>0</v>
      </c>
      <c r="DD127" t="s">
        <v>3</v>
      </c>
      <c r="DE127" t="s">
        <v>3</v>
      </c>
      <c r="DF127">
        <f t="shared" si="54"/>
        <v>120.26</v>
      </c>
      <c r="DG127">
        <f t="shared" si="51"/>
        <v>0</v>
      </c>
      <c r="DH127">
        <f t="shared" si="52"/>
        <v>0</v>
      </c>
      <c r="DI127">
        <f t="shared" si="30"/>
        <v>0</v>
      </c>
      <c r="DJ127">
        <f t="shared" si="68"/>
        <v>120.26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ROW(Source!A322)</f>
        <v>322</v>
      </c>
      <c r="B128">
        <v>56481265</v>
      </c>
      <c r="C128">
        <v>56485925</v>
      </c>
      <c r="D128">
        <v>54903374</v>
      </c>
      <c r="E128">
        <v>1</v>
      </c>
      <c r="F128">
        <v>1</v>
      </c>
      <c r="G128">
        <v>1079</v>
      </c>
      <c r="H128">
        <v>3</v>
      </c>
      <c r="I128" t="s">
        <v>779</v>
      </c>
      <c r="J128" t="s">
        <v>780</v>
      </c>
      <c r="K128" t="s">
        <v>781</v>
      </c>
      <c r="L128">
        <v>1348</v>
      </c>
      <c r="N128">
        <v>1009</v>
      </c>
      <c r="O128" t="s">
        <v>32</v>
      </c>
      <c r="P128" t="s">
        <v>32</v>
      </c>
      <c r="Q128">
        <v>1000</v>
      </c>
      <c r="W128">
        <v>0</v>
      </c>
      <c r="X128">
        <v>-925205253</v>
      </c>
      <c r="Y128">
        <f t="shared" si="62"/>
        <v>0.24</v>
      </c>
      <c r="AA128">
        <v>7343.91</v>
      </c>
      <c r="AB128">
        <v>0</v>
      </c>
      <c r="AC128">
        <v>0</v>
      </c>
      <c r="AD128">
        <v>0</v>
      </c>
      <c r="AE128">
        <v>7185.82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0.24</v>
      </c>
      <c r="AU128" t="s">
        <v>3</v>
      </c>
      <c r="AV128">
        <v>0</v>
      </c>
      <c r="AW128">
        <v>2</v>
      </c>
      <c r="AX128">
        <v>56485936</v>
      </c>
      <c r="AY128">
        <v>1</v>
      </c>
      <c r="AZ128">
        <v>0</v>
      </c>
      <c r="BA128">
        <v>151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ROUND(Y128*Source!I322,9)</f>
        <v>9.2327999999999993E-2</v>
      </c>
      <c r="CY128">
        <f t="shared" si="63"/>
        <v>7343.91</v>
      </c>
      <c r="CZ128">
        <f t="shared" si="64"/>
        <v>7185.82</v>
      </c>
      <c r="DA128">
        <f t="shared" si="65"/>
        <v>1</v>
      </c>
      <c r="DB128">
        <f t="shared" si="66"/>
        <v>1724.6</v>
      </c>
      <c r="DC128">
        <f t="shared" si="67"/>
        <v>0</v>
      </c>
      <c r="DD128" t="s">
        <v>3</v>
      </c>
      <c r="DE128" t="s">
        <v>3</v>
      </c>
      <c r="DF128">
        <f t="shared" si="54"/>
        <v>663.45</v>
      </c>
      <c r="DG128">
        <f t="shared" si="51"/>
        <v>0</v>
      </c>
      <c r="DH128">
        <f t="shared" si="52"/>
        <v>0</v>
      </c>
      <c r="DI128">
        <f t="shared" si="30"/>
        <v>0</v>
      </c>
      <c r="DJ128">
        <f t="shared" si="68"/>
        <v>663.45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ROW(Source!A322)</f>
        <v>322</v>
      </c>
      <c r="B129">
        <v>56481265</v>
      </c>
      <c r="C129">
        <v>56485925</v>
      </c>
      <c r="D129">
        <v>54902402</v>
      </c>
      <c r="E129">
        <v>1</v>
      </c>
      <c r="F129">
        <v>1</v>
      </c>
      <c r="G129">
        <v>1079</v>
      </c>
      <c r="H129">
        <v>3</v>
      </c>
      <c r="I129" t="s">
        <v>812</v>
      </c>
      <c r="J129" t="s">
        <v>813</v>
      </c>
      <c r="K129" t="s">
        <v>814</v>
      </c>
      <c r="L129">
        <v>1339</v>
      </c>
      <c r="N129">
        <v>1007</v>
      </c>
      <c r="O129" t="s">
        <v>158</v>
      </c>
      <c r="P129" t="s">
        <v>158</v>
      </c>
      <c r="Q129">
        <v>1</v>
      </c>
      <c r="W129">
        <v>0</v>
      </c>
      <c r="X129">
        <v>1675535307</v>
      </c>
      <c r="Y129">
        <f t="shared" si="62"/>
        <v>1.91</v>
      </c>
      <c r="AA129">
        <v>1861.44</v>
      </c>
      <c r="AB129">
        <v>0</v>
      </c>
      <c r="AC129">
        <v>0</v>
      </c>
      <c r="AD129">
        <v>0</v>
      </c>
      <c r="AE129">
        <v>1821.37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1.91</v>
      </c>
      <c r="AU129" t="s">
        <v>3</v>
      </c>
      <c r="AV129">
        <v>0</v>
      </c>
      <c r="AW129">
        <v>2</v>
      </c>
      <c r="AX129">
        <v>56485937</v>
      </c>
      <c r="AY129">
        <v>1</v>
      </c>
      <c r="AZ129">
        <v>0</v>
      </c>
      <c r="BA129">
        <v>152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ROUND(Y129*Source!I322,9)</f>
        <v>0.73477700000000001</v>
      </c>
      <c r="CY129">
        <f t="shared" si="63"/>
        <v>1861.44</v>
      </c>
      <c r="CZ129">
        <f t="shared" si="64"/>
        <v>1821.37</v>
      </c>
      <c r="DA129">
        <f t="shared" si="65"/>
        <v>1</v>
      </c>
      <c r="DB129">
        <f t="shared" si="66"/>
        <v>3478.82</v>
      </c>
      <c r="DC129">
        <f t="shared" si="67"/>
        <v>0</v>
      </c>
      <c r="DD129" t="s">
        <v>3</v>
      </c>
      <c r="DE129" t="s">
        <v>3</v>
      </c>
      <c r="DF129">
        <f t="shared" si="54"/>
        <v>1338.3</v>
      </c>
      <c r="DG129">
        <f t="shared" si="51"/>
        <v>0</v>
      </c>
      <c r="DH129">
        <f t="shared" si="52"/>
        <v>0</v>
      </c>
      <c r="DI129">
        <f t="shared" ref="DI129:DI192" si="69">ROUND(ROUND(AH129,2)*CX129,2)</f>
        <v>0</v>
      </c>
      <c r="DJ129">
        <f t="shared" si="68"/>
        <v>1338.3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ROW(Source!A322)</f>
        <v>322</v>
      </c>
      <c r="B130">
        <v>56481265</v>
      </c>
      <c r="C130">
        <v>56485925</v>
      </c>
      <c r="D130">
        <v>54902403</v>
      </c>
      <c r="E130">
        <v>1</v>
      </c>
      <c r="F130">
        <v>1</v>
      </c>
      <c r="G130">
        <v>1079</v>
      </c>
      <c r="H130">
        <v>3</v>
      </c>
      <c r="I130" t="s">
        <v>815</v>
      </c>
      <c r="J130" t="s">
        <v>816</v>
      </c>
      <c r="K130" t="s">
        <v>817</v>
      </c>
      <c r="L130">
        <v>1339</v>
      </c>
      <c r="N130">
        <v>1007</v>
      </c>
      <c r="O130" t="s">
        <v>158</v>
      </c>
      <c r="P130" t="s">
        <v>158</v>
      </c>
      <c r="Q130">
        <v>1</v>
      </c>
      <c r="W130">
        <v>0</v>
      </c>
      <c r="X130">
        <v>-1411081034</v>
      </c>
      <c r="Y130">
        <f t="shared" si="62"/>
        <v>4.4800000000000004</v>
      </c>
      <c r="AA130">
        <v>1861.44</v>
      </c>
      <c r="AB130">
        <v>0</v>
      </c>
      <c r="AC130">
        <v>0</v>
      </c>
      <c r="AD130">
        <v>0</v>
      </c>
      <c r="AE130">
        <v>1821.37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4.4800000000000004</v>
      </c>
      <c r="AU130" t="s">
        <v>3</v>
      </c>
      <c r="AV130">
        <v>0</v>
      </c>
      <c r="AW130">
        <v>2</v>
      </c>
      <c r="AX130">
        <v>56485938</v>
      </c>
      <c r="AY130">
        <v>1</v>
      </c>
      <c r="AZ130">
        <v>0</v>
      </c>
      <c r="BA130">
        <v>153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ROUND(Y130*Source!I322,9)</f>
        <v>1.7234560000000001</v>
      </c>
      <c r="CY130">
        <f t="shared" si="63"/>
        <v>1861.44</v>
      </c>
      <c r="CZ130">
        <f t="shared" si="64"/>
        <v>1821.37</v>
      </c>
      <c r="DA130">
        <f t="shared" si="65"/>
        <v>1</v>
      </c>
      <c r="DB130">
        <f t="shared" si="66"/>
        <v>8159.74</v>
      </c>
      <c r="DC130">
        <f t="shared" si="67"/>
        <v>0</v>
      </c>
      <c r="DD130" t="s">
        <v>3</v>
      </c>
      <c r="DE130" t="s">
        <v>3</v>
      </c>
      <c r="DF130">
        <f t="shared" si="54"/>
        <v>3139.05</v>
      </c>
      <c r="DG130">
        <f t="shared" si="51"/>
        <v>0</v>
      </c>
      <c r="DH130">
        <f t="shared" si="52"/>
        <v>0</v>
      </c>
      <c r="DI130">
        <f t="shared" si="69"/>
        <v>0</v>
      </c>
      <c r="DJ130">
        <f t="shared" si="68"/>
        <v>3139.05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ROW(Source!A322)</f>
        <v>322</v>
      </c>
      <c r="B131">
        <v>56481265</v>
      </c>
      <c r="C131">
        <v>56485925</v>
      </c>
      <c r="D131">
        <v>54902427</v>
      </c>
      <c r="E131">
        <v>1</v>
      </c>
      <c r="F131">
        <v>1</v>
      </c>
      <c r="G131">
        <v>1079</v>
      </c>
      <c r="H131">
        <v>3</v>
      </c>
      <c r="I131" t="s">
        <v>761</v>
      </c>
      <c r="J131" t="s">
        <v>762</v>
      </c>
      <c r="K131" t="s">
        <v>763</v>
      </c>
      <c r="L131">
        <v>1348</v>
      </c>
      <c r="N131">
        <v>1009</v>
      </c>
      <c r="O131" t="s">
        <v>32</v>
      </c>
      <c r="P131" t="s">
        <v>32</v>
      </c>
      <c r="Q131">
        <v>1000</v>
      </c>
      <c r="W131">
        <v>0</v>
      </c>
      <c r="X131">
        <v>-764855440</v>
      </c>
      <c r="Y131">
        <f t="shared" si="62"/>
        <v>7.5999999999999998E-2</v>
      </c>
      <c r="AA131">
        <v>1285.21</v>
      </c>
      <c r="AB131">
        <v>0</v>
      </c>
      <c r="AC131">
        <v>0</v>
      </c>
      <c r="AD131">
        <v>0</v>
      </c>
      <c r="AE131">
        <v>1257.54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7.5999999999999998E-2</v>
      </c>
      <c r="AU131" t="s">
        <v>3</v>
      </c>
      <c r="AV131">
        <v>0</v>
      </c>
      <c r="AW131">
        <v>2</v>
      </c>
      <c r="AX131">
        <v>56485939</v>
      </c>
      <c r="AY131">
        <v>1</v>
      </c>
      <c r="AZ131">
        <v>0</v>
      </c>
      <c r="BA131">
        <v>154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ROUND(Y131*Source!I322,9)</f>
        <v>2.9237200000000001E-2</v>
      </c>
      <c r="CY131">
        <f t="shared" si="63"/>
        <v>1285.21</v>
      </c>
      <c r="CZ131">
        <f t="shared" si="64"/>
        <v>1257.54</v>
      </c>
      <c r="DA131">
        <f t="shared" si="65"/>
        <v>1</v>
      </c>
      <c r="DB131">
        <f t="shared" si="66"/>
        <v>95.57</v>
      </c>
      <c r="DC131">
        <f t="shared" si="67"/>
        <v>0</v>
      </c>
      <c r="DD131" t="s">
        <v>3</v>
      </c>
      <c r="DE131" t="s">
        <v>3</v>
      </c>
      <c r="DF131">
        <f t="shared" si="54"/>
        <v>36.770000000000003</v>
      </c>
      <c r="DG131">
        <f t="shared" si="51"/>
        <v>0</v>
      </c>
      <c r="DH131">
        <f t="shared" si="52"/>
        <v>0</v>
      </c>
      <c r="DI131">
        <f t="shared" si="69"/>
        <v>0</v>
      </c>
      <c r="DJ131">
        <f t="shared" si="68"/>
        <v>36.770000000000003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ROW(Source!A322)</f>
        <v>322</v>
      </c>
      <c r="B132">
        <v>56481265</v>
      </c>
      <c r="C132">
        <v>56485925</v>
      </c>
      <c r="D132">
        <v>54902480</v>
      </c>
      <c r="E132">
        <v>1</v>
      </c>
      <c r="F132">
        <v>1</v>
      </c>
      <c r="G132">
        <v>1079</v>
      </c>
      <c r="H132">
        <v>3</v>
      </c>
      <c r="I132" t="s">
        <v>818</v>
      </c>
      <c r="J132" t="s">
        <v>819</v>
      </c>
      <c r="K132" t="s">
        <v>820</v>
      </c>
      <c r="L132">
        <v>1348</v>
      </c>
      <c r="N132">
        <v>1009</v>
      </c>
      <c r="O132" t="s">
        <v>32</v>
      </c>
      <c r="P132" t="s">
        <v>32</v>
      </c>
      <c r="Q132">
        <v>1000</v>
      </c>
      <c r="W132">
        <v>0</v>
      </c>
      <c r="X132">
        <v>-1744516955</v>
      </c>
      <c r="Y132">
        <f t="shared" si="62"/>
        <v>0.2</v>
      </c>
      <c r="AA132">
        <v>4436.57</v>
      </c>
      <c r="AB132">
        <v>0</v>
      </c>
      <c r="AC132">
        <v>0</v>
      </c>
      <c r="AD132">
        <v>0</v>
      </c>
      <c r="AE132">
        <v>4341.07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0.2</v>
      </c>
      <c r="AU132" t="s">
        <v>3</v>
      </c>
      <c r="AV132">
        <v>0</v>
      </c>
      <c r="AW132">
        <v>2</v>
      </c>
      <c r="AX132">
        <v>56485940</v>
      </c>
      <c r="AY132">
        <v>1</v>
      </c>
      <c r="AZ132">
        <v>0</v>
      </c>
      <c r="BA132">
        <v>155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ROUND(Y132*Source!I322,9)</f>
        <v>7.6939999999999995E-2</v>
      </c>
      <c r="CY132">
        <f t="shared" si="63"/>
        <v>4436.57</v>
      </c>
      <c r="CZ132">
        <f t="shared" si="64"/>
        <v>4341.07</v>
      </c>
      <c r="DA132">
        <f t="shared" si="65"/>
        <v>1</v>
      </c>
      <c r="DB132">
        <f t="shared" si="66"/>
        <v>868.21</v>
      </c>
      <c r="DC132">
        <f t="shared" si="67"/>
        <v>0</v>
      </c>
      <c r="DD132" t="s">
        <v>3</v>
      </c>
      <c r="DE132" t="s">
        <v>3</v>
      </c>
      <c r="DF132">
        <f t="shared" si="54"/>
        <v>334</v>
      </c>
      <c r="DG132">
        <f t="shared" si="51"/>
        <v>0</v>
      </c>
      <c r="DH132">
        <f t="shared" si="52"/>
        <v>0</v>
      </c>
      <c r="DI132">
        <f t="shared" si="69"/>
        <v>0</v>
      </c>
      <c r="DJ132">
        <f t="shared" si="68"/>
        <v>334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ROW(Source!A322)</f>
        <v>322</v>
      </c>
      <c r="B133">
        <v>56481265</v>
      </c>
      <c r="C133">
        <v>56485925</v>
      </c>
      <c r="D133">
        <v>54909571</v>
      </c>
      <c r="E133">
        <v>1</v>
      </c>
      <c r="F133">
        <v>1</v>
      </c>
      <c r="G133">
        <v>1079</v>
      </c>
      <c r="H133">
        <v>3</v>
      </c>
      <c r="I133" t="s">
        <v>248</v>
      </c>
      <c r="J133" t="s">
        <v>250</v>
      </c>
      <c r="K133" t="s">
        <v>249</v>
      </c>
      <c r="L133">
        <v>1339</v>
      </c>
      <c r="N133">
        <v>1007</v>
      </c>
      <c r="O133" t="s">
        <v>158</v>
      </c>
      <c r="P133" t="s">
        <v>158</v>
      </c>
      <c r="Q133">
        <v>1</v>
      </c>
      <c r="W133">
        <v>0</v>
      </c>
      <c r="X133">
        <v>-1447999952</v>
      </c>
      <c r="Y133">
        <f t="shared" si="62"/>
        <v>101.5</v>
      </c>
      <c r="AA133">
        <v>745.78</v>
      </c>
      <c r="AB133">
        <v>0</v>
      </c>
      <c r="AC133">
        <v>0</v>
      </c>
      <c r="AD133">
        <v>0</v>
      </c>
      <c r="AE133">
        <v>729.73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 t="s">
        <v>3</v>
      </c>
      <c r="AT133">
        <v>101.5</v>
      </c>
      <c r="AU133" t="s">
        <v>3</v>
      </c>
      <c r="AV133">
        <v>0</v>
      </c>
      <c r="AW133">
        <v>1</v>
      </c>
      <c r="AX133">
        <v>-1</v>
      </c>
      <c r="AY133">
        <v>0</v>
      </c>
      <c r="AZ133">
        <v>0</v>
      </c>
      <c r="BA133" t="s">
        <v>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ROUND(Y133*Source!I322,9)</f>
        <v>39.047049999999999</v>
      </c>
      <c r="CY133">
        <f t="shared" si="63"/>
        <v>745.78</v>
      </c>
      <c r="CZ133">
        <f t="shared" si="64"/>
        <v>729.73</v>
      </c>
      <c r="DA133">
        <f t="shared" si="65"/>
        <v>1</v>
      </c>
      <c r="DB133">
        <f t="shared" si="66"/>
        <v>74067.600000000006</v>
      </c>
      <c r="DC133">
        <f t="shared" si="67"/>
        <v>0</v>
      </c>
      <c r="DD133" t="s">
        <v>3</v>
      </c>
      <c r="DE133" t="s">
        <v>3</v>
      </c>
      <c r="DF133">
        <f t="shared" si="54"/>
        <v>28493.8</v>
      </c>
      <c r="DG133">
        <f t="shared" si="51"/>
        <v>0</v>
      </c>
      <c r="DH133">
        <f t="shared" si="52"/>
        <v>0</v>
      </c>
      <c r="DI133">
        <f t="shared" si="69"/>
        <v>0</v>
      </c>
      <c r="DJ133">
        <f t="shared" si="68"/>
        <v>28493.8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ROW(Source!A322)</f>
        <v>322</v>
      </c>
      <c r="B134">
        <v>56481265</v>
      </c>
      <c r="C134">
        <v>56485925</v>
      </c>
      <c r="D134">
        <v>54909981</v>
      </c>
      <c r="E134">
        <v>1</v>
      </c>
      <c r="F134">
        <v>1</v>
      </c>
      <c r="G134">
        <v>1079</v>
      </c>
      <c r="H134">
        <v>3</v>
      </c>
      <c r="I134" t="s">
        <v>244</v>
      </c>
      <c r="J134" t="s">
        <v>246</v>
      </c>
      <c r="K134" t="s">
        <v>245</v>
      </c>
      <c r="L134">
        <v>1348</v>
      </c>
      <c r="N134">
        <v>1009</v>
      </c>
      <c r="O134" t="s">
        <v>32</v>
      </c>
      <c r="P134" t="s">
        <v>32</v>
      </c>
      <c r="Q134">
        <v>1000</v>
      </c>
      <c r="W134">
        <v>0</v>
      </c>
      <c r="X134">
        <v>-182356648</v>
      </c>
      <c r="Y134">
        <f t="shared" si="62"/>
        <v>0.75123499999999999</v>
      </c>
      <c r="AA134">
        <v>5798</v>
      </c>
      <c r="AB134">
        <v>0</v>
      </c>
      <c r="AC134">
        <v>0</v>
      </c>
      <c r="AD134">
        <v>0</v>
      </c>
      <c r="AE134">
        <v>5673.19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0.75123499999999999</v>
      </c>
      <c r="AU134" t="s">
        <v>3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ROUND(Y134*Source!I322,9)</f>
        <v>0.28900010500000001</v>
      </c>
      <c r="CY134">
        <f t="shared" si="63"/>
        <v>5798</v>
      </c>
      <c r="CZ134">
        <f t="shared" si="64"/>
        <v>5673.19</v>
      </c>
      <c r="DA134">
        <f t="shared" si="65"/>
        <v>1</v>
      </c>
      <c r="DB134">
        <f t="shared" si="66"/>
        <v>4261.8999999999996</v>
      </c>
      <c r="DC134">
        <f t="shared" si="67"/>
        <v>0</v>
      </c>
      <c r="DD134" t="s">
        <v>3</v>
      </c>
      <c r="DE134" t="s">
        <v>3</v>
      </c>
      <c r="DF134">
        <f t="shared" si="54"/>
        <v>1639.55</v>
      </c>
      <c r="DG134">
        <f t="shared" si="51"/>
        <v>0</v>
      </c>
      <c r="DH134">
        <f t="shared" si="52"/>
        <v>0</v>
      </c>
      <c r="DI134">
        <f t="shared" si="69"/>
        <v>0</v>
      </c>
      <c r="DJ134">
        <f t="shared" si="68"/>
        <v>1639.55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ROW(Source!A322)</f>
        <v>322</v>
      </c>
      <c r="B135">
        <v>56481265</v>
      </c>
      <c r="C135">
        <v>56485925</v>
      </c>
      <c r="D135">
        <v>54909994</v>
      </c>
      <c r="E135">
        <v>1</v>
      </c>
      <c r="F135">
        <v>1</v>
      </c>
      <c r="G135">
        <v>1079</v>
      </c>
      <c r="H135">
        <v>3</v>
      </c>
      <c r="I135" t="s">
        <v>240</v>
      </c>
      <c r="J135" t="s">
        <v>242</v>
      </c>
      <c r="K135" t="s">
        <v>241</v>
      </c>
      <c r="L135">
        <v>1348</v>
      </c>
      <c r="N135">
        <v>1009</v>
      </c>
      <c r="O135" t="s">
        <v>32</v>
      </c>
      <c r="P135" t="s">
        <v>32</v>
      </c>
      <c r="Q135">
        <v>1000</v>
      </c>
      <c r="W135">
        <v>0</v>
      </c>
      <c r="X135">
        <v>1611312075</v>
      </c>
      <c r="Y135">
        <f t="shared" si="62"/>
        <v>8.493112</v>
      </c>
      <c r="AA135">
        <v>5870.05</v>
      </c>
      <c r="AB135">
        <v>0</v>
      </c>
      <c r="AC135">
        <v>0</v>
      </c>
      <c r="AD135">
        <v>0</v>
      </c>
      <c r="AE135">
        <v>5743.69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 t="s">
        <v>3</v>
      </c>
      <c r="AT135">
        <v>8.493112</v>
      </c>
      <c r="AU135" t="s">
        <v>3</v>
      </c>
      <c r="AV135">
        <v>0</v>
      </c>
      <c r="AW135">
        <v>1</v>
      </c>
      <c r="AX135">
        <v>-1</v>
      </c>
      <c r="AY135">
        <v>0</v>
      </c>
      <c r="AZ135">
        <v>0</v>
      </c>
      <c r="BA135" t="s">
        <v>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ROUND(Y135*Source!I322,9)</f>
        <v>3.2673001859999999</v>
      </c>
      <c r="CY135">
        <f t="shared" si="63"/>
        <v>5870.05</v>
      </c>
      <c r="CZ135">
        <f t="shared" si="64"/>
        <v>5743.69</v>
      </c>
      <c r="DA135">
        <f t="shared" si="65"/>
        <v>1</v>
      </c>
      <c r="DB135">
        <f t="shared" si="66"/>
        <v>48781.8</v>
      </c>
      <c r="DC135">
        <f t="shared" si="67"/>
        <v>0</v>
      </c>
      <c r="DD135" t="s">
        <v>3</v>
      </c>
      <c r="DE135" t="s">
        <v>3</v>
      </c>
      <c r="DF135">
        <f t="shared" si="54"/>
        <v>18766.36</v>
      </c>
      <c r="DG135">
        <f t="shared" si="51"/>
        <v>0</v>
      </c>
      <c r="DH135">
        <f t="shared" si="52"/>
        <v>0</v>
      </c>
      <c r="DI135">
        <f t="shared" si="69"/>
        <v>0</v>
      </c>
      <c r="DJ135">
        <f t="shared" si="68"/>
        <v>18766.36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ROW(Source!A322)</f>
        <v>322</v>
      </c>
      <c r="B136">
        <v>56481265</v>
      </c>
      <c r="C136">
        <v>56485925</v>
      </c>
      <c r="D136">
        <v>54909995</v>
      </c>
      <c r="E136">
        <v>1</v>
      </c>
      <c r="F136">
        <v>1</v>
      </c>
      <c r="G136">
        <v>1079</v>
      </c>
      <c r="H136">
        <v>3</v>
      </c>
      <c r="I136" t="s">
        <v>236</v>
      </c>
      <c r="J136" t="s">
        <v>238</v>
      </c>
      <c r="K136" t="s">
        <v>237</v>
      </c>
      <c r="L136">
        <v>1348</v>
      </c>
      <c r="N136">
        <v>1009</v>
      </c>
      <c r="O136" t="s">
        <v>32</v>
      </c>
      <c r="P136" t="s">
        <v>32</v>
      </c>
      <c r="Q136">
        <v>1000</v>
      </c>
      <c r="W136">
        <v>0</v>
      </c>
      <c r="X136">
        <v>-1581169957</v>
      </c>
      <c r="Y136">
        <f t="shared" si="62"/>
        <v>2.4364439999999998</v>
      </c>
      <c r="AA136">
        <v>5870.05</v>
      </c>
      <c r="AB136">
        <v>0</v>
      </c>
      <c r="AC136">
        <v>0</v>
      </c>
      <c r="AD136">
        <v>0</v>
      </c>
      <c r="AE136">
        <v>5743.69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2.4364439999999998</v>
      </c>
      <c r="AU136" t="s">
        <v>3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ROUND(Y136*Source!I322,9)</f>
        <v>0.93730000700000005</v>
      </c>
      <c r="CY136">
        <f t="shared" si="63"/>
        <v>5870.05</v>
      </c>
      <c r="CZ136">
        <f t="shared" si="64"/>
        <v>5743.69</v>
      </c>
      <c r="DA136">
        <f t="shared" si="65"/>
        <v>1</v>
      </c>
      <c r="DB136">
        <f t="shared" si="66"/>
        <v>13994.18</v>
      </c>
      <c r="DC136">
        <f t="shared" si="67"/>
        <v>0</v>
      </c>
      <c r="DD136" t="s">
        <v>3</v>
      </c>
      <c r="DE136" t="s">
        <v>3</v>
      </c>
      <c r="DF136">
        <f t="shared" si="54"/>
        <v>5383.56</v>
      </c>
      <c r="DG136">
        <f t="shared" si="51"/>
        <v>0</v>
      </c>
      <c r="DH136">
        <f t="shared" si="52"/>
        <v>0</v>
      </c>
      <c r="DI136">
        <f t="shared" si="69"/>
        <v>0</v>
      </c>
      <c r="DJ136">
        <f t="shared" si="68"/>
        <v>5383.56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ROW(Source!A322)</f>
        <v>322</v>
      </c>
      <c r="B137">
        <v>56481265</v>
      </c>
      <c r="C137">
        <v>56485925</v>
      </c>
      <c r="D137">
        <v>54914902</v>
      </c>
      <c r="E137">
        <v>1</v>
      </c>
      <c r="F137">
        <v>1</v>
      </c>
      <c r="G137">
        <v>1079</v>
      </c>
      <c r="H137">
        <v>3</v>
      </c>
      <c r="I137" t="s">
        <v>252</v>
      </c>
      <c r="J137" t="s">
        <v>254</v>
      </c>
      <c r="K137" t="s">
        <v>253</v>
      </c>
      <c r="L137">
        <v>1327</v>
      </c>
      <c r="N137">
        <v>1005</v>
      </c>
      <c r="O137" t="s">
        <v>214</v>
      </c>
      <c r="P137" t="s">
        <v>214</v>
      </c>
      <c r="Q137">
        <v>1</v>
      </c>
      <c r="W137">
        <v>0</v>
      </c>
      <c r="X137">
        <v>1092252065</v>
      </c>
      <c r="Y137">
        <f t="shared" si="62"/>
        <v>-152.80000000000001</v>
      </c>
      <c r="AA137">
        <v>62.16</v>
      </c>
      <c r="AB137">
        <v>0</v>
      </c>
      <c r="AC137">
        <v>0</v>
      </c>
      <c r="AD137">
        <v>0</v>
      </c>
      <c r="AE137">
        <v>60.82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-152.80000000000001</v>
      </c>
      <c r="AU137" t="s">
        <v>3</v>
      </c>
      <c r="AV137">
        <v>0</v>
      </c>
      <c r="AW137">
        <v>2</v>
      </c>
      <c r="AX137">
        <v>56485941</v>
      </c>
      <c r="AY137">
        <v>1</v>
      </c>
      <c r="AZ137">
        <v>6144</v>
      </c>
      <c r="BA137">
        <v>156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ROUND(Y137*Source!I322,9)</f>
        <v>-58.782159999999998</v>
      </c>
      <c r="CY137">
        <f t="shared" si="63"/>
        <v>62.16</v>
      </c>
      <c r="CZ137">
        <f t="shared" si="64"/>
        <v>60.82</v>
      </c>
      <c r="DA137">
        <f t="shared" si="65"/>
        <v>1</v>
      </c>
      <c r="DB137">
        <f t="shared" si="66"/>
        <v>-9293.2999999999993</v>
      </c>
      <c r="DC137">
        <f t="shared" si="67"/>
        <v>0</v>
      </c>
      <c r="DD137" t="s">
        <v>3</v>
      </c>
      <c r="DE137" t="s">
        <v>3</v>
      </c>
      <c r="DF137">
        <f t="shared" si="54"/>
        <v>-3575.13</v>
      </c>
      <c r="DG137">
        <f t="shared" si="51"/>
        <v>0</v>
      </c>
      <c r="DH137">
        <f t="shared" si="52"/>
        <v>0</v>
      </c>
      <c r="DI137">
        <f t="shared" si="69"/>
        <v>0</v>
      </c>
      <c r="DJ137">
        <f t="shared" si="68"/>
        <v>-3575.13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ROW(Source!A323)</f>
        <v>323</v>
      </c>
      <c r="B138">
        <v>56481267</v>
      </c>
      <c r="C138">
        <v>56485925</v>
      </c>
      <c r="D138">
        <v>54836958</v>
      </c>
      <c r="E138">
        <v>1079</v>
      </c>
      <c r="F138">
        <v>1</v>
      </c>
      <c r="G138">
        <v>1079</v>
      </c>
      <c r="H138">
        <v>1</v>
      </c>
      <c r="I138" t="s">
        <v>738</v>
      </c>
      <c r="J138" t="s">
        <v>3</v>
      </c>
      <c r="K138" t="s">
        <v>739</v>
      </c>
      <c r="L138">
        <v>1191</v>
      </c>
      <c r="N138">
        <v>1013</v>
      </c>
      <c r="O138" t="s">
        <v>740</v>
      </c>
      <c r="P138" t="s">
        <v>740</v>
      </c>
      <c r="Q138">
        <v>1</v>
      </c>
      <c r="W138">
        <v>0</v>
      </c>
      <c r="X138">
        <v>476480486</v>
      </c>
      <c r="Y138">
        <f>((AT138*1.15)*1.1)</f>
        <v>1796.3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1420</v>
      </c>
      <c r="AU138" t="s">
        <v>49</v>
      </c>
      <c r="AV138">
        <v>1</v>
      </c>
      <c r="AW138">
        <v>2</v>
      </c>
      <c r="AX138">
        <v>56485926</v>
      </c>
      <c r="AY138">
        <v>1</v>
      </c>
      <c r="AZ138">
        <v>0</v>
      </c>
      <c r="BA138">
        <v>158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U138">
        <f>ROUND(AT138*Source!I323*AH138*AL138,2)</f>
        <v>0</v>
      </c>
      <c r="CV138">
        <f>ROUND(Y138*Source!I323,9)</f>
        <v>691.03661</v>
      </c>
      <c r="CW138">
        <v>0</v>
      </c>
      <c r="CX138">
        <f>ROUND(Y138*Source!I323,9)</f>
        <v>691.03661</v>
      </c>
      <c r="CY138">
        <f>AD138</f>
        <v>0</v>
      </c>
      <c r="CZ138">
        <f>AH138</f>
        <v>0</v>
      </c>
      <c r="DA138">
        <f>AL138</f>
        <v>1</v>
      </c>
      <c r="DB138">
        <f>ROUND(((ROUND(AT138*CZ138,2)*1.15)*1.1),6)</f>
        <v>0</v>
      </c>
      <c r="DC138">
        <f>ROUND(((ROUND(AT138*AG138,2)*1.15)*1.1),6)</f>
        <v>0</v>
      </c>
      <c r="DD138" t="s">
        <v>3</v>
      </c>
      <c r="DE138" t="s">
        <v>3</v>
      </c>
      <c r="DF138">
        <f t="shared" si="54"/>
        <v>0</v>
      </c>
      <c r="DG138">
        <f t="shared" si="51"/>
        <v>0</v>
      </c>
      <c r="DH138">
        <f t="shared" si="52"/>
        <v>0</v>
      </c>
      <c r="DI138">
        <f t="shared" si="69"/>
        <v>0</v>
      </c>
      <c r="DJ138">
        <f>DI138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ROW(Source!A323)</f>
        <v>323</v>
      </c>
      <c r="B139">
        <v>56481267</v>
      </c>
      <c r="C139">
        <v>56485925</v>
      </c>
      <c r="D139">
        <v>54933985</v>
      </c>
      <c r="E139">
        <v>1</v>
      </c>
      <c r="F139">
        <v>1</v>
      </c>
      <c r="G139">
        <v>1079</v>
      </c>
      <c r="H139">
        <v>2</v>
      </c>
      <c r="I139" t="s">
        <v>773</v>
      </c>
      <c r="J139" t="s">
        <v>774</v>
      </c>
      <c r="K139" t="s">
        <v>775</v>
      </c>
      <c r="L139">
        <v>1368</v>
      </c>
      <c r="N139">
        <v>1011</v>
      </c>
      <c r="O139" t="s">
        <v>744</v>
      </c>
      <c r="P139" t="s">
        <v>744</v>
      </c>
      <c r="Q139">
        <v>1</v>
      </c>
      <c r="W139">
        <v>0</v>
      </c>
      <c r="X139">
        <v>-1503106587</v>
      </c>
      <c r="Y139">
        <f t="shared" ref="Y139:Y144" si="70">((AT139*1.25)*1.1)</f>
        <v>231.00000000000003</v>
      </c>
      <c r="AA139">
        <v>0</v>
      </c>
      <c r="AB139">
        <v>85.83</v>
      </c>
      <c r="AC139">
        <v>0</v>
      </c>
      <c r="AD139">
        <v>0</v>
      </c>
      <c r="AE139">
        <v>0</v>
      </c>
      <c r="AF139">
        <v>7.11</v>
      </c>
      <c r="AG139">
        <v>0</v>
      </c>
      <c r="AH139">
        <v>0</v>
      </c>
      <c r="AI139">
        <v>1</v>
      </c>
      <c r="AJ139">
        <v>11.53</v>
      </c>
      <c r="AK139">
        <v>47.82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168</v>
      </c>
      <c r="AU139" t="s">
        <v>48</v>
      </c>
      <c r="AV139">
        <v>0</v>
      </c>
      <c r="AW139">
        <v>2</v>
      </c>
      <c r="AX139">
        <v>56485927</v>
      </c>
      <c r="AY139">
        <v>1</v>
      </c>
      <c r="AZ139">
        <v>0</v>
      </c>
      <c r="BA139">
        <v>159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f>ROUND(Y139*Source!I323*DO139,9)</f>
        <v>0</v>
      </c>
      <c r="CX139">
        <f>ROUND(Y139*Source!I323,9)</f>
        <v>88.865700000000004</v>
      </c>
      <c r="CY139">
        <f t="shared" ref="CY139:CY144" si="71">AB139</f>
        <v>85.83</v>
      </c>
      <c r="CZ139">
        <f t="shared" ref="CZ139:CZ144" si="72">AF139</f>
        <v>7.11</v>
      </c>
      <c r="DA139">
        <f t="shared" ref="DA139:DA144" si="73">AJ139</f>
        <v>11.53</v>
      </c>
      <c r="DB139">
        <f t="shared" ref="DB139:DB144" si="74">ROUND(((ROUND(AT139*CZ139,2)*1.25)*1.1),6)</f>
        <v>1642.41</v>
      </c>
      <c r="DC139">
        <f t="shared" ref="DC139:DC144" si="75">ROUND(((ROUND(AT139*AG139,2)*1.25)*1.1),6)</f>
        <v>0</v>
      </c>
      <c r="DD139" t="s">
        <v>3</v>
      </c>
      <c r="DE139" t="s">
        <v>3</v>
      </c>
      <c r="DF139">
        <f t="shared" si="54"/>
        <v>0</v>
      </c>
      <c r="DG139">
        <f t="shared" ref="DG139:DG144" si="76">ROUND(ROUND(AF139*AJ139,2)*CX139,2)</f>
        <v>7285.21</v>
      </c>
      <c r="DH139">
        <f t="shared" ref="DH139:DH144" si="77">ROUND(ROUND(AG139*AK139,2)*CX139,2)</f>
        <v>0</v>
      </c>
      <c r="DI139">
        <f t="shared" si="69"/>
        <v>0</v>
      </c>
      <c r="DJ139">
        <f t="shared" ref="DJ139:DJ144" si="78">DG139</f>
        <v>7285.21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ROW(Source!A323)</f>
        <v>323</v>
      </c>
      <c r="B140">
        <v>56481267</v>
      </c>
      <c r="C140">
        <v>56485925</v>
      </c>
      <c r="D140">
        <v>54934284</v>
      </c>
      <c r="E140">
        <v>1</v>
      </c>
      <c r="F140">
        <v>1</v>
      </c>
      <c r="G140">
        <v>1079</v>
      </c>
      <c r="H140">
        <v>2</v>
      </c>
      <c r="I140" t="s">
        <v>741</v>
      </c>
      <c r="J140" t="s">
        <v>742</v>
      </c>
      <c r="K140" t="s">
        <v>743</v>
      </c>
      <c r="L140">
        <v>1368</v>
      </c>
      <c r="N140">
        <v>1011</v>
      </c>
      <c r="O140" t="s">
        <v>744</v>
      </c>
      <c r="P140" t="s">
        <v>744</v>
      </c>
      <c r="Q140">
        <v>1</v>
      </c>
      <c r="W140">
        <v>0</v>
      </c>
      <c r="X140">
        <v>654681671</v>
      </c>
      <c r="Y140">
        <f t="shared" si="70"/>
        <v>2.0487500000000001</v>
      </c>
      <c r="AA140">
        <v>0</v>
      </c>
      <c r="AB140">
        <v>1323.36</v>
      </c>
      <c r="AC140">
        <v>631.85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15.21</v>
      </c>
      <c r="AK140">
        <v>47.82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1.49</v>
      </c>
      <c r="AU140" t="s">
        <v>48</v>
      </c>
      <c r="AV140">
        <v>0</v>
      </c>
      <c r="AW140">
        <v>2</v>
      </c>
      <c r="AX140">
        <v>56485928</v>
      </c>
      <c r="AY140">
        <v>1</v>
      </c>
      <c r="AZ140">
        <v>0</v>
      </c>
      <c r="BA140">
        <v>160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ROUND(Y140*Source!I323*DO140,9)</f>
        <v>9.9465050579999996</v>
      </c>
      <c r="CX140">
        <f>ROUND(Y140*Source!I323,9)</f>
        <v>0.78815412500000004</v>
      </c>
      <c r="CY140">
        <f t="shared" si="71"/>
        <v>1323.36</v>
      </c>
      <c r="CZ140">
        <f t="shared" si="72"/>
        <v>83.1</v>
      </c>
      <c r="DA140">
        <f t="shared" si="73"/>
        <v>15.21</v>
      </c>
      <c r="DB140">
        <f t="shared" si="74"/>
        <v>170.2525</v>
      </c>
      <c r="DC140">
        <f t="shared" si="75"/>
        <v>25.85</v>
      </c>
      <c r="DD140" t="s">
        <v>3</v>
      </c>
      <c r="DE140" t="s">
        <v>3</v>
      </c>
      <c r="DF140">
        <f t="shared" si="54"/>
        <v>0</v>
      </c>
      <c r="DG140">
        <f t="shared" si="76"/>
        <v>996.19</v>
      </c>
      <c r="DH140">
        <f t="shared" si="77"/>
        <v>475.64</v>
      </c>
      <c r="DI140">
        <f t="shared" si="69"/>
        <v>0</v>
      </c>
      <c r="DJ140">
        <f t="shared" si="78"/>
        <v>996.19</v>
      </c>
      <c r="DK140">
        <v>0</v>
      </c>
      <c r="DL140" t="s">
        <v>745</v>
      </c>
      <c r="DM140">
        <v>0</v>
      </c>
      <c r="DN140" t="s">
        <v>740</v>
      </c>
      <c r="DO140">
        <v>12.62</v>
      </c>
    </row>
    <row r="141" spans="1:119" x14ac:dyDescent="0.25">
      <c r="A141">
        <f>ROW(Source!A323)</f>
        <v>323</v>
      </c>
      <c r="B141">
        <v>56481267</v>
      </c>
      <c r="C141">
        <v>56485925</v>
      </c>
      <c r="D141">
        <v>54934421</v>
      </c>
      <c r="E141">
        <v>1</v>
      </c>
      <c r="F141">
        <v>1</v>
      </c>
      <c r="G141">
        <v>1079</v>
      </c>
      <c r="H141">
        <v>2</v>
      </c>
      <c r="I141" t="s">
        <v>803</v>
      </c>
      <c r="J141" t="s">
        <v>804</v>
      </c>
      <c r="K141" t="s">
        <v>805</v>
      </c>
      <c r="L141">
        <v>1368</v>
      </c>
      <c r="N141">
        <v>1011</v>
      </c>
      <c r="O141" t="s">
        <v>744</v>
      </c>
      <c r="P141" t="s">
        <v>744</v>
      </c>
      <c r="Q141">
        <v>1</v>
      </c>
      <c r="W141">
        <v>0</v>
      </c>
      <c r="X141">
        <v>1724455708</v>
      </c>
      <c r="Y141">
        <f t="shared" si="70"/>
        <v>5.2250000000000005</v>
      </c>
      <c r="AA141">
        <v>0</v>
      </c>
      <c r="AB141">
        <v>4.4000000000000004</v>
      </c>
      <c r="AC141">
        <v>0</v>
      </c>
      <c r="AD141">
        <v>0</v>
      </c>
      <c r="AE141">
        <v>0</v>
      </c>
      <c r="AF141">
        <v>0.45</v>
      </c>
      <c r="AG141">
        <v>0</v>
      </c>
      <c r="AH141">
        <v>0</v>
      </c>
      <c r="AI141">
        <v>1</v>
      </c>
      <c r="AJ141">
        <v>9.33</v>
      </c>
      <c r="AK141">
        <v>47.82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3.8</v>
      </c>
      <c r="AU141" t="s">
        <v>48</v>
      </c>
      <c r="AV141">
        <v>0</v>
      </c>
      <c r="AW141">
        <v>2</v>
      </c>
      <c r="AX141">
        <v>56485930</v>
      </c>
      <c r="AY141">
        <v>1</v>
      </c>
      <c r="AZ141">
        <v>0</v>
      </c>
      <c r="BA141">
        <v>161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ROUND(Y141*Source!I323*DO141,9)</f>
        <v>0</v>
      </c>
      <c r="CX141">
        <f>ROUND(Y141*Source!I323,9)</f>
        <v>2.0100574999999998</v>
      </c>
      <c r="CY141">
        <f t="shared" si="71"/>
        <v>4.4000000000000004</v>
      </c>
      <c r="CZ141">
        <f t="shared" si="72"/>
        <v>0.45</v>
      </c>
      <c r="DA141">
        <f t="shared" si="73"/>
        <v>9.33</v>
      </c>
      <c r="DB141">
        <f t="shared" si="74"/>
        <v>2.3512499999999998</v>
      </c>
      <c r="DC141">
        <f t="shared" si="75"/>
        <v>0</v>
      </c>
      <c r="DD141" t="s">
        <v>3</v>
      </c>
      <c r="DE141" t="s">
        <v>3</v>
      </c>
      <c r="DF141">
        <f t="shared" si="54"/>
        <v>0</v>
      </c>
      <c r="DG141">
        <f t="shared" si="76"/>
        <v>8.44</v>
      </c>
      <c r="DH141">
        <f t="shared" si="77"/>
        <v>0</v>
      </c>
      <c r="DI141">
        <f t="shared" si="69"/>
        <v>0</v>
      </c>
      <c r="DJ141">
        <f t="shared" si="78"/>
        <v>8.44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ROW(Source!A323)</f>
        <v>323</v>
      </c>
      <c r="B142">
        <v>56481267</v>
      </c>
      <c r="C142">
        <v>56485925</v>
      </c>
      <c r="D142">
        <v>54933523</v>
      </c>
      <c r="E142">
        <v>1</v>
      </c>
      <c r="F142">
        <v>1</v>
      </c>
      <c r="G142">
        <v>1079</v>
      </c>
      <c r="H142">
        <v>2</v>
      </c>
      <c r="I142" t="s">
        <v>746</v>
      </c>
      <c r="J142" t="s">
        <v>747</v>
      </c>
      <c r="K142" t="s">
        <v>748</v>
      </c>
      <c r="L142">
        <v>1368</v>
      </c>
      <c r="N142">
        <v>1011</v>
      </c>
      <c r="O142" t="s">
        <v>744</v>
      </c>
      <c r="P142" t="s">
        <v>744</v>
      </c>
      <c r="Q142">
        <v>1</v>
      </c>
      <c r="W142">
        <v>0</v>
      </c>
      <c r="X142">
        <v>-294230152</v>
      </c>
      <c r="Y142">
        <f t="shared" si="70"/>
        <v>1.375</v>
      </c>
      <c r="AA142">
        <v>0</v>
      </c>
      <c r="AB142">
        <v>2451.81</v>
      </c>
      <c r="AC142">
        <v>847.64</v>
      </c>
      <c r="AD142">
        <v>0</v>
      </c>
      <c r="AE142">
        <v>0</v>
      </c>
      <c r="AF142">
        <v>179.17</v>
      </c>
      <c r="AG142">
        <v>16.93</v>
      </c>
      <c r="AH142">
        <v>0</v>
      </c>
      <c r="AI142">
        <v>1</v>
      </c>
      <c r="AJ142">
        <v>13.07</v>
      </c>
      <c r="AK142">
        <v>47.82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</v>
      </c>
      <c r="AU142" t="s">
        <v>48</v>
      </c>
      <c r="AV142">
        <v>0</v>
      </c>
      <c r="AW142">
        <v>2</v>
      </c>
      <c r="AX142">
        <v>56485929</v>
      </c>
      <c r="AY142">
        <v>1</v>
      </c>
      <c r="AZ142">
        <v>0</v>
      </c>
      <c r="BA142">
        <v>162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ROUND(Y142*Source!I323*DO142,9)</f>
        <v>8.9553351249999995</v>
      </c>
      <c r="CX142">
        <f>ROUND(Y142*Source!I323,9)</f>
        <v>0.5289625</v>
      </c>
      <c r="CY142">
        <f t="shared" si="71"/>
        <v>2451.81</v>
      </c>
      <c r="CZ142">
        <f t="shared" si="72"/>
        <v>179.17</v>
      </c>
      <c r="DA142">
        <f t="shared" si="73"/>
        <v>13.07</v>
      </c>
      <c r="DB142">
        <f t="shared" si="74"/>
        <v>246.35874999999999</v>
      </c>
      <c r="DC142">
        <f t="shared" si="75"/>
        <v>23.278749999999999</v>
      </c>
      <c r="DD142" t="s">
        <v>3</v>
      </c>
      <c r="DE142" t="s">
        <v>3</v>
      </c>
      <c r="DF142">
        <f t="shared" si="54"/>
        <v>0</v>
      </c>
      <c r="DG142">
        <f t="shared" si="76"/>
        <v>1238.7</v>
      </c>
      <c r="DH142">
        <f t="shared" si="77"/>
        <v>428.24</v>
      </c>
      <c r="DI142">
        <f t="shared" si="69"/>
        <v>0</v>
      </c>
      <c r="DJ142">
        <f t="shared" si="78"/>
        <v>1238.7</v>
      </c>
      <c r="DK142">
        <v>0</v>
      </c>
      <c r="DL142" t="s">
        <v>745</v>
      </c>
      <c r="DM142">
        <v>0</v>
      </c>
      <c r="DN142" t="s">
        <v>740</v>
      </c>
      <c r="DO142">
        <v>16.93</v>
      </c>
    </row>
    <row r="143" spans="1:119" x14ac:dyDescent="0.25">
      <c r="A143">
        <f>ROW(Source!A323)</f>
        <v>323</v>
      </c>
      <c r="B143">
        <v>56481267</v>
      </c>
      <c r="C143">
        <v>56485925</v>
      </c>
      <c r="D143">
        <v>54933656</v>
      </c>
      <c r="E143">
        <v>1</v>
      </c>
      <c r="F143">
        <v>1</v>
      </c>
      <c r="G143">
        <v>1079</v>
      </c>
      <c r="H143">
        <v>2</v>
      </c>
      <c r="I143" t="s">
        <v>806</v>
      </c>
      <c r="J143" t="s">
        <v>807</v>
      </c>
      <c r="K143" t="s">
        <v>808</v>
      </c>
      <c r="L143">
        <v>1368</v>
      </c>
      <c r="N143">
        <v>1011</v>
      </c>
      <c r="O143" t="s">
        <v>744</v>
      </c>
      <c r="P143" t="s">
        <v>744</v>
      </c>
      <c r="Q143">
        <v>1</v>
      </c>
      <c r="W143">
        <v>0</v>
      </c>
      <c r="X143">
        <v>668032808</v>
      </c>
      <c r="Y143">
        <f t="shared" si="70"/>
        <v>0.34375</v>
      </c>
      <c r="AA143">
        <v>0</v>
      </c>
      <c r="AB143">
        <v>2343.4299999999998</v>
      </c>
      <c r="AC143">
        <v>727.98</v>
      </c>
      <c r="AD143">
        <v>0</v>
      </c>
      <c r="AE143">
        <v>0</v>
      </c>
      <c r="AF143">
        <v>164.94</v>
      </c>
      <c r="AG143">
        <v>14.54</v>
      </c>
      <c r="AH143">
        <v>0</v>
      </c>
      <c r="AI143">
        <v>1</v>
      </c>
      <c r="AJ143">
        <v>13.57</v>
      </c>
      <c r="AK143">
        <v>47.82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0.25</v>
      </c>
      <c r="AU143" t="s">
        <v>48</v>
      </c>
      <c r="AV143">
        <v>0</v>
      </c>
      <c r="AW143">
        <v>2</v>
      </c>
      <c r="AX143">
        <v>56485931</v>
      </c>
      <c r="AY143">
        <v>1</v>
      </c>
      <c r="AZ143">
        <v>0</v>
      </c>
      <c r="BA143">
        <v>163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ROUND(Y143*Source!I323*DO143,9)</f>
        <v>1.922778688</v>
      </c>
      <c r="CX143">
        <f>ROUND(Y143*Source!I323,9)</f>
        <v>0.132240625</v>
      </c>
      <c r="CY143">
        <f t="shared" si="71"/>
        <v>2343.4299999999998</v>
      </c>
      <c r="CZ143">
        <f t="shared" si="72"/>
        <v>164.94</v>
      </c>
      <c r="DA143">
        <f t="shared" si="73"/>
        <v>13.57</v>
      </c>
      <c r="DB143">
        <f t="shared" si="74"/>
        <v>56.704999999999998</v>
      </c>
      <c r="DC143">
        <f t="shared" si="75"/>
        <v>5.0049999999999999</v>
      </c>
      <c r="DD143" t="s">
        <v>3</v>
      </c>
      <c r="DE143" t="s">
        <v>3</v>
      </c>
      <c r="DF143">
        <f t="shared" si="54"/>
        <v>0</v>
      </c>
      <c r="DG143">
        <f t="shared" si="76"/>
        <v>295.99</v>
      </c>
      <c r="DH143">
        <f t="shared" si="77"/>
        <v>91.95</v>
      </c>
      <c r="DI143">
        <f t="shared" si="69"/>
        <v>0</v>
      </c>
      <c r="DJ143">
        <f t="shared" si="78"/>
        <v>295.99</v>
      </c>
      <c r="DK143">
        <v>0</v>
      </c>
      <c r="DL143" t="s">
        <v>745</v>
      </c>
      <c r="DM143">
        <v>0</v>
      </c>
      <c r="DN143" t="s">
        <v>740</v>
      </c>
      <c r="DO143">
        <v>14.54</v>
      </c>
    </row>
    <row r="144" spans="1:119" x14ac:dyDescent="0.25">
      <c r="A144">
        <f>ROW(Source!A323)</f>
        <v>323</v>
      </c>
      <c r="B144">
        <v>56481267</v>
      </c>
      <c r="C144">
        <v>56485925</v>
      </c>
      <c r="D144">
        <v>54933779</v>
      </c>
      <c r="E144">
        <v>1</v>
      </c>
      <c r="F144">
        <v>1</v>
      </c>
      <c r="G144">
        <v>1079</v>
      </c>
      <c r="H144">
        <v>2</v>
      </c>
      <c r="I144" t="s">
        <v>749</v>
      </c>
      <c r="J144" t="s">
        <v>750</v>
      </c>
      <c r="K144" t="s">
        <v>751</v>
      </c>
      <c r="L144">
        <v>1368</v>
      </c>
      <c r="N144">
        <v>1011</v>
      </c>
      <c r="O144" t="s">
        <v>744</v>
      </c>
      <c r="P144" t="s">
        <v>744</v>
      </c>
      <c r="Q144">
        <v>1</v>
      </c>
      <c r="W144">
        <v>0</v>
      </c>
      <c r="X144">
        <v>1170047244</v>
      </c>
      <c r="Y144">
        <f t="shared" si="70"/>
        <v>97.611249999999998</v>
      </c>
      <c r="AA144">
        <v>0</v>
      </c>
      <c r="AB144">
        <v>2.46</v>
      </c>
      <c r="AC144">
        <v>0</v>
      </c>
      <c r="AD144">
        <v>0</v>
      </c>
      <c r="AE144">
        <v>0</v>
      </c>
      <c r="AF144">
        <v>0.23</v>
      </c>
      <c r="AG144">
        <v>0</v>
      </c>
      <c r="AH144">
        <v>0</v>
      </c>
      <c r="AI144">
        <v>1</v>
      </c>
      <c r="AJ144">
        <v>10.220000000000001</v>
      </c>
      <c r="AK144">
        <v>47.82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70.989999999999995</v>
      </c>
      <c r="AU144" t="s">
        <v>48</v>
      </c>
      <c r="AV144">
        <v>0</v>
      </c>
      <c r="AW144">
        <v>2</v>
      </c>
      <c r="AX144">
        <v>56485932</v>
      </c>
      <c r="AY144">
        <v>1</v>
      </c>
      <c r="AZ144">
        <v>0</v>
      </c>
      <c r="BA144">
        <v>164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ROUND(Y144*Source!I323*DO144,9)</f>
        <v>0</v>
      </c>
      <c r="CX144">
        <f>ROUND(Y144*Source!I323,9)</f>
        <v>37.551047875000002</v>
      </c>
      <c r="CY144">
        <f t="shared" si="71"/>
        <v>2.46</v>
      </c>
      <c r="CZ144">
        <f t="shared" si="72"/>
        <v>0.23</v>
      </c>
      <c r="DA144">
        <f t="shared" si="73"/>
        <v>10.220000000000001</v>
      </c>
      <c r="DB144">
        <f t="shared" si="74"/>
        <v>22.453749999999999</v>
      </c>
      <c r="DC144">
        <f t="shared" si="75"/>
        <v>0</v>
      </c>
      <c r="DD144" t="s">
        <v>3</v>
      </c>
      <c r="DE144" t="s">
        <v>3</v>
      </c>
      <c r="DF144">
        <f t="shared" si="54"/>
        <v>0</v>
      </c>
      <c r="DG144">
        <f t="shared" si="76"/>
        <v>88.24</v>
      </c>
      <c r="DH144">
        <f t="shared" si="77"/>
        <v>0</v>
      </c>
      <c r="DI144">
        <f t="shared" si="69"/>
        <v>0</v>
      </c>
      <c r="DJ144">
        <f t="shared" si="78"/>
        <v>88.24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ROW(Source!A323)</f>
        <v>323</v>
      </c>
      <c r="B145">
        <v>56481267</v>
      </c>
      <c r="C145">
        <v>56485925</v>
      </c>
      <c r="D145">
        <v>54902310</v>
      </c>
      <c r="E145">
        <v>1</v>
      </c>
      <c r="F145">
        <v>1</v>
      </c>
      <c r="G145">
        <v>1079</v>
      </c>
      <c r="H145">
        <v>3</v>
      </c>
      <c r="I145" t="s">
        <v>752</v>
      </c>
      <c r="J145" t="s">
        <v>753</v>
      </c>
      <c r="K145" t="s">
        <v>754</v>
      </c>
      <c r="L145">
        <v>1339</v>
      </c>
      <c r="N145">
        <v>1007</v>
      </c>
      <c r="O145" t="s">
        <v>158</v>
      </c>
      <c r="P145" t="s">
        <v>158</v>
      </c>
      <c r="Q145">
        <v>1</v>
      </c>
      <c r="W145">
        <v>0</v>
      </c>
      <c r="X145">
        <v>-159086685</v>
      </c>
      <c r="Y145">
        <f t="shared" ref="Y145:Y156" si="79">AT145</f>
        <v>0.214</v>
      </c>
      <c r="AA145">
        <v>52.96</v>
      </c>
      <c r="AB145">
        <v>0</v>
      </c>
      <c r="AC145">
        <v>0</v>
      </c>
      <c r="AD145">
        <v>0</v>
      </c>
      <c r="AE145">
        <v>7.07</v>
      </c>
      <c r="AF145">
        <v>0</v>
      </c>
      <c r="AG145">
        <v>0</v>
      </c>
      <c r="AH145">
        <v>0</v>
      </c>
      <c r="AI145">
        <v>7.33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0.214</v>
      </c>
      <c r="AU145" t="s">
        <v>3</v>
      </c>
      <c r="AV145">
        <v>0</v>
      </c>
      <c r="AW145">
        <v>2</v>
      </c>
      <c r="AX145">
        <v>56485934</v>
      </c>
      <c r="AY145">
        <v>1</v>
      </c>
      <c r="AZ145">
        <v>0</v>
      </c>
      <c r="BA145">
        <v>166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ROUND(Y145*Source!I323,9)</f>
        <v>8.2325800000000005E-2</v>
      </c>
      <c r="CY145">
        <f t="shared" ref="CY145:CY156" si="80">AA145</f>
        <v>52.96</v>
      </c>
      <c r="CZ145">
        <f t="shared" ref="CZ145:CZ156" si="81">AE145</f>
        <v>7.07</v>
      </c>
      <c r="DA145">
        <f t="shared" ref="DA145:DA156" si="82">AI145</f>
        <v>7.33</v>
      </c>
      <c r="DB145">
        <f t="shared" ref="DB145:DB156" si="83">ROUND(ROUND(AT145*CZ145,2),6)</f>
        <v>1.51</v>
      </c>
      <c r="DC145">
        <f t="shared" ref="DC145:DC156" si="84">ROUND(ROUND(AT145*AG145,2),6)</f>
        <v>0</v>
      </c>
      <c r="DD145" t="s">
        <v>3</v>
      </c>
      <c r="DE145" t="s">
        <v>3</v>
      </c>
      <c r="DF145">
        <f t="shared" ref="DF145:DF156" si="85">ROUND(ROUND(AE145*AI145,2)*CX145,2)</f>
        <v>4.2699999999999996</v>
      </c>
      <c r="DG145">
        <f t="shared" ref="DG145:DG160" si="86">ROUND(ROUND(AF145,2)*CX145,2)</f>
        <v>0</v>
      </c>
      <c r="DH145">
        <f t="shared" ref="DH145:DH160" si="87">ROUND(ROUND(AG145,2)*CX145,2)</f>
        <v>0</v>
      </c>
      <c r="DI145">
        <f t="shared" si="69"/>
        <v>0</v>
      </c>
      <c r="DJ145">
        <f t="shared" ref="DJ145:DJ156" si="88">DF145</f>
        <v>4.2699999999999996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ROW(Source!A323)</f>
        <v>323</v>
      </c>
      <c r="B146">
        <v>56481267</v>
      </c>
      <c r="C146">
        <v>56485925</v>
      </c>
      <c r="D146">
        <v>54902322</v>
      </c>
      <c r="E146">
        <v>1</v>
      </c>
      <c r="F146">
        <v>1</v>
      </c>
      <c r="G146">
        <v>1079</v>
      </c>
      <c r="H146">
        <v>3</v>
      </c>
      <c r="I146" t="s">
        <v>809</v>
      </c>
      <c r="J146" t="s">
        <v>810</v>
      </c>
      <c r="K146" t="s">
        <v>811</v>
      </c>
      <c r="L146">
        <v>1348</v>
      </c>
      <c r="N146">
        <v>1009</v>
      </c>
      <c r="O146" t="s">
        <v>32</v>
      </c>
      <c r="P146" t="s">
        <v>32</v>
      </c>
      <c r="Q146">
        <v>1000</v>
      </c>
      <c r="W146">
        <v>0</v>
      </c>
      <c r="X146">
        <v>-421167940</v>
      </c>
      <c r="Y146">
        <f t="shared" si="79"/>
        <v>4.8000000000000001E-2</v>
      </c>
      <c r="AA146">
        <v>83600.259999999995</v>
      </c>
      <c r="AB146">
        <v>0</v>
      </c>
      <c r="AC146">
        <v>0</v>
      </c>
      <c r="AD146">
        <v>0</v>
      </c>
      <c r="AE146">
        <v>6512.79</v>
      </c>
      <c r="AF146">
        <v>0</v>
      </c>
      <c r="AG146">
        <v>0</v>
      </c>
      <c r="AH146">
        <v>0</v>
      </c>
      <c r="AI146">
        <v>12.56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4.8000000000000001E-2</v>
      </c>
      <c r="AU146" t="s">
        <v>3</v>
      </c>
      <c r="AV146">
        <v>0</v>
      </c>
      <c r="AW146">
        <v>2</v>
      </c>
      <c r="AX146">
        <v>56485935</v>
      </c>
      <c r="AY146">
        <v>1</v>
      </c>
      <c r="AZ146">
        <v>0</v>
      </c>
      <c r="BA146">
        <v>167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ROUND(Y146*Source!I323,9)</f>
        <v>1.8465599999999999E-2</v>
      </c>
      <c r="CY146">
        <f t="shared" si="80"/>
        <v>83600.259999999995</v>
      </c>
      <c r="CZ146">
        <f t="shared" si="81"/>
        <v>6512.79</v>
      </c>
      <c r="DA146">
        <f t="shared" si="82"/>
        <v>12.56</v>
      </c>
      <c r="DB146">
        <f t="shared" si="83"/>
        <v>312.61</v>
      </c>
      <c r="DC146">
        <f t="shared" si="84"/>
        <v>0</v>
      </c>
      <c r="DD146" t="s">
        <v>3</v>
      </c>
      <c r="DE146" t="s">
        <v>3</v>
      </c>
      <c r="DF146">
        <f t="shared" si="85"/>
        <v>1510.5</v>
      </c>
      <c r="DG146">
        <f t="shared" si="86"/>
        <v>0</v>
      </c>
      <c r="DH146">
        <f t="shared" si="87"/>
        <v>0</v>
      </c>
      <c r="DI146">
        <f t="shared" si="69"/>
        <v>0</v>
      </c>
      <c r="DJ146">
        <f t="shared" si="88"/>
        <v>1510.5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ROW(Source!A323)</f>
        <v>323</v>
      </c>
      <c r="B147">
        <v>56481267</v>
      </c>
      <c r="C147">
        <v>56485925</v>
      </c>
      <c r="D147">
        <v>54903374</v>
      </c>
      <c r="E147">
        <v>1</v>
      </c>
      <c r="F147">
        <v>1</v>
      </c>
      <c r="G147">
        <v>1079</v>
      </c>
      <c r="H147">
        <v>3</v>
      </c>
      <c r="I147" t="s">
        <v>779</v>
      </c>
      <c r="J147" t="s">
        <v>780</v>
      </c>
      <c r="K147" t="s">
        <v>781</v>
      </c>
      <c r="L147">
        <v>1348</v>
      </c>
      <c r="N147">
        <v>1009</v>
      </c>
      <c r="O147" t="s">
        <v>32</v>
      </c>
      <c r="P147" t="s">
        <v>32</v>
      </c>
      <c r="Q147">
        <v>1000</v>
      </c>
      <c r="W147">
        <v>0</v>
      </c>
      <c r="X147">
        <v>-925205253</v>
      </c>
      <c r="Y147">
        <f t="shared" si="79"/>
        <v>0.24</v>
      </c>
      <c r="AA147">
        <v>95544.24</v>
      </c>
      <c r="AB147">
        <v>0</v>
      </c>
      <c r="AC147">
        <v>0</v>
      </c>
      <c r="AD147">
        <v>0</v>
      </c>
      <c r="AE147">
        <v>7185.82</v>
      </c>
      <c r="AF147">
        <v>0</v>
      </c>
      <c r="AG147">
        <v>0</v>
      </c>
      <c r="AH147">
        <v>0</v>
      </c>
      <c r="AI147">
        <v>13.01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0.24</v>
      </c>
      <c r="AU147" t="s">
        <v>3</v>
      </c>
      <c r="AV147">
        <v>0</v>
      </c>
      <c r="AW147">
        <v>2</v>
      </c>
      <c r="AX147">
        <v>56485936</v>
      </c>
      <c r="AY147">
        <v>1</v>
      </c>
      <c r="AZ147">
        <v>0</v>
      </c>
      <c r="BA147">
        <v>168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ROUND(Y147*Source!I323,9)</f>
        <v>9.2327999999999993E-2</v>
      </c>
      <c r="CY147">
        <f t="shared" si="80"/>
        <v>95544.24</v>
      </c>
      <c r="CZ147">
        <f t="shared" si="81"/>
        <v>7185.82</v>
      </c>
      <c r="DA147">
        <f t="shared" si="82"/>
        <v>13.01</v>
      </c>
      <c r="DB147">
        <f t="shared" si="83"/>
        <v>1724.6</v>
      </c>
      <c r="DC147">
        <f t="shared" si="84"/>
        <v>0</v>
      </c>
      <c r="DD147" t="s">
        <v>3</v>
      </c>
      <c r="DE147" t="s">
        <v>3</v>
      </c>
      <c r="DF147">
        <f t="shared" si="85"/>
        <v>8631.52</v>
      </c>
      <c r="DG147">
        <f t="shared" si="86"/>
        <v>0</v>
      </c>
      <c r="DH147">
        <f t="shared" si="87"/>
        <v>0</v>
      </c>
      <c r="DI147">
        <f t="shared" si="69"/>
        <v>0</v>
      </c>
      <c r="DJ147">
        <f t="shared" si="88"/>
        <v>8631.52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ROW(Source!A323)</f>
        <v>323</v>
      </c>
      <c r="B148">
        <v>56481267</v>
      </c>
      <c r="C148">
        <v>56485925</v>
      </c>
      <c r="D148">
        <v>54902402</v>
      </c>
      <c r="E148">
        <v>1</v>
      </c>
      <c r="F148">
        <v>1</v>
      </c>
      <c r="G148">
        <v>1079</v>
      </c>
      <c r="H148">
        <v>3</v>
      </c>
      <c r="I148" t="s">
        <v>812</v>
      </c>
      <c r="J148" t="s">
        <v>813</v>
      </c>
      <c r="K148" t="s">
        <v>814</v>
      </c>
      <c r="L148">
        <v>1339</v>
      </c>
      <c r="N148">
        <v>1007</v>
      </c>
      <c r="O148" t="s">
        <v>158</v>
      </c>
      <c r="P148" t="s">
        <v>158</v>
      </c>
      <c r="Q148">
        <v>1</v>
      </c>
      <c r="W148">
        <v>0</v>
      </c>
      <c r="X148">
        <v>1675535307</v>
      </c>
      <c r="Y148">
        <f t="shared" si="79"/>
        <v>1.91</v>
      </c>
      <c r="AA148">
        <v>9623.65</v>
      </c>
      <c r="AB148">
        <v>0</v>
      </c>
      <c r="AC148">
        <v>0</v>
      </c>
      <c r="AD148">
        <v>0</v>
      </c>
      <c r="AE148">
        <v>1821.37</v>
      </c>
      <c r="AF148">
        <v>0</v>
      </c>
      <c r="AG148">
        <v>0</v>
      </c>
      <c r="AH148">
        <v>0</v>
      </c>
      <c r="AI148">
        <v>5.17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1.91</v>
      </c>
      <c r="AU148" t="s">
        <v>3</v>
      </c>
      <c r="AV148">
        <v>0</v>
      </c>
      <c r="AW148">
        <v>2</v>
      </c>
      <c r="AX148">
        <v>56485937</v>
      </c>
      <c r="AY148">
        <v>1</v>
      </c>
      <c r="AZ148">
        <v>0</v>
      </c>
      <c r="BA148">
        <v>169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ROUND(Y148*Source!I323,9)</f>
        <v>0.73477700000000001</v>
      </c>
      <c r="CY148">
        <f t="shared" si="80"/>
        <v>9623.65</v>
      </c>
      <c r="CZ148">
        <f t="shared" si="81"/>
        <v>1821.37</v>
      </c>
      <c r="DA148">
        <f t="shared" si="82"/>
        <v>5.17</v>
      </c>
      <c r="DB148">
        <f t="shared" si="83"/>
        <v>3478.82</v>
      </c>
      <c r="DC148">
        <f t="shared" si="84"/>
        <v>0</v>
      </c>
      <c r="DD148" t="s">
        <v>3</v>
      </c>
      <c r="DE148" t="s">
        <v>3</v>
      </c>
      <c r="DF148">
        <f t="shared" si="85"/>
        <v>6919.01</v>
      </c>
      <c r="DG148">
        <f t="shared" si="86"/>
        <v>0</v>
      </c>
      <c r="DH148">
        <f t="shared" si="87"/>
        <v>0</v>
      </c>
      <c r="DI148">
        <f t="shared" si="69"/>
        <v>0</v>
      </c>
      <c r="DJ148">
        <f t="shared" si="88"/>
        <v>6919.01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ROW(Source!A323)</f>
        <v>323</v>
      </c>
      <c r="B149">
        <v>56481267</v>
      </c>
      <c r="C149">
        <v>56485925</v>
      </c>
      <c r="D149">
        <v>54902403</v>
      </c>
      <c r="E149">
        <v>1</v>
      </c>
      <c r="F149">
        <v>1</v>
      </c>
      <c r="G149">
        <v>1079</v>
      </c>
      <c r="H149">
        <v>3</v>
      </c>
      <c r="I149" t="s">
        <v>815</v>
      </c>
      <c r="J149" t="s">
        <v>816</v>
      </c>
      <c r="K149" t="s">
        <v>817</v>
      </c>
      <c r="L149">
        <v>1339</v>
      </c>
      <c r="N149">
        <v>1007</v>
      </c>
      <c r="O149" t="s">
        <v>158</v>
      </c>
      <c r="P149" t="s">
        <v>158</v>
      </c>
      <c r="Q149">
        <v>1</v>
      </c>
      <c r="W149">
        <v>0</v>
      </c>
      <c r="X149">
        <v>-1411081034</v>
      </c>
      <c r="Y149">
        <f t="shared" si="79"/>
        <v>4.4800000000000004</v>
      </c>
      <c r="AA149">
        <v>9865.6299999999992</v>
      </c>
      <c r="AB149">
        <v>0</v>
      </c>
      <c r="AC149">
        <v>0</v>
      </c>
      <c r="AD149">
        <v>0</v>
      </c>
      <c r="AE149">
        <v>1821.37</v>
      </c>
      <c r="AF149">
        <v>0</v>
      </c>
      <c r="AG149">
        <v>0</v>
      </c>
      <c r="AH149">
        <v>0</v>
      </c>
      <c r="AI149">
        <v>5.3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4.4800000000000004</v>
      </c>
      <c r="AU149" t="s">
        <v>3</v>
      </c>
      <c r="AV149">
        <v>0</v>
      </c>
      <c r="AW149">
        <v>2</v>
      </c>
      <c r="AX149">
        <v>56485938</v>
      </c>
      <c r="AY149">
        <v>1</v>
      </c>
      <c r="AZ149">
        <v>0</v>
      </c>
      <c r="BA149">
        <v>170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ROUND(Y149*Source!I323,9)</f>
        <v>1.7234560000000001</v>
      </c>
      <c r="CY149">
        <f t="shared" si="80"/>
        <v>9865.6299999999992</v>
      </c>
      <c r="CZ149">
        <f t="shared" si="81"/>
        <v>1821.37</v>
      </c>
      <c r="DA149">
        <f t="shared" si="82"/>
        <v>5.3</v>
      </c>
      <c r="DB149">
        <f t="shared" si="83"/>
        <v>8159.74</v>
      </c>
      <c r="DC149">
        <f t="shared" si="84"/>
        <v>0</v>
      </c>
      <c r="DD149" t="s">
        <v>3</v>
      </c>
      <c r="DE149" t="s">
        <v>3</v>
      </c>
      <c r="DF149">
        <f t="shared" si="85"/>
        <v>16636.97</v>
      </c>
      <c r="DG149">
        <f t="shared" si="86"/>
        <v>0</v>
      </c>
      <c r="DH149">
        <f t="shared" si="87"/>
        <v>0</v>
      </c>
      <c r="DI149">
        <f t="shared" si="69"/>
        <v>0</v>
      </c>
      <c r="DJ149">
        <f t="shared" si="88"/>
        <v>16636.97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ROW(Source!A323)</f>
        <v>323</v>
      </c>
      <c r="B150">
        <v>56481267</v>
      </c>
      <c r="C150">
        <v>56485925</v>
      </c>
      <c r="D150">
        <v>54902427</v>
      </c>
      <c r="E150">
        <v>1</v>
      </c>
      <c r="F150">
        <v>1</v>
      </c>
      <c r="G150">
        <v>1079</v>
      </c>
      <c r="H150">
        <v>3</v>
      </c>
      <c r="I150" t="s">
        <v>761</v>
      </c>
      <c r="J150" t="s">
        <v>762</v>
      </c>
      <c r="K150" t="s">
        <v>763</v>
      </c>
      <c r="L150">
        <v>1348</v>
      </c>
      <c r="N150">
        <v>1009</v>
      </c>
      <c r="O150" t="s">
        <v>32</v>
      </c>
      <c r="P150" t="s">
        <v>32</v>
      </c>
      <c r="Q150">
        <v>1000</v>
      </c>
      <c r="W150">
        <v>0</v>
      </c>
      <c r="X150">
        <v>-764855440</v>
      </c>
      <c r="Y150">
        <f t="shared" si="79"/>
        <v>7.5999999999999998E-2</v>
      </c>
      <c r="AA150">
        <v>8212.4699999999993</v>
      </c>
      <c r="AB150">
        <v>0</v>
      </c>
      <c r="AC150">
        <v>0</v>
      </c>
      <c r="AD150">
        <v>0</v>
      </c>
      <c r="AE150">
        <v>1257.54</v>
      </c>
      <c r="AF150">
        <v>0</v>
      </c>
      <c r="AG150">
        <v>0</v>
      </c>
      <c r="AH150">
        <v>0</v>
      </c>
      <c r="AI150">
        <v>6.39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7.5999999999999998E-2</v>
      </c>
      <c r="AU150" t="s">
        <v>3</v>
      </c>
      <c r="AV150">
        <v>0</v>
      </c>
      <c r="AW150">
        <v>2</v>
      </c>
      <c r="AX150">
        <v>56485939</v>
      </c>
      <c r="AY150">
        <v>1</v>
      </c>
      <c r="AZ150">
        <v>0</v>
      </c>
      <c r="BA150">
        <v>171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ROUND(Y150*Source!I323,9)</f>
        <v>2.9237200000000001E-2</v>
      </c>
      <c r="CY150">
        <f t="shared" si="80"/>
        <v>8212.4699999999993</v>
      </c>
      <c r="CZ150">
        <f t="shared" si="81"/>
        <v>1257.54</v>
      </c>
      <c r="DA150">
        <f t="shared" si="82"/>
        <v>6.39</v>
      </c>
      <c r="DB150">
        <f t="shared" si="83"/>
        <v>95.57</v>
      </c>
      <c r="DC150">
        <f t="shared" si="84"/>
        <v>0</v>
      </c>
      <c r="DD150" t="s">
        <v>3</v>
      </c>
      <c r="DE150" t="s">
        <v>3</v>
      </c>
      <c r="DF150">
        <f t="shared" si="85"/>
        <v>234.94</v>
      </c>
      <c r="DG150">
        <f t="shared" si="86"/>
        <v>0</v>
      </c>
      <c r="DH150">
        <f t="shared" si="87"/>
        <v>0</v>
      </c>
      <c r="DI150">
        <f t="shared" si="69"/>
        <v>0</v>
      </c>
      <c r="DJ150">
        <f t="shared" si="88"/>
        <v>234.94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ROW(Source!A323)</f>
        <v>323</v>
      </c>
      <c r="B151">
        <v>56481267</v>
      </c>
      <c r="C151">
        <v>56485925</v>
      </c>
      <c r="D151">
        <v>54902480</v>
      </c>
      <c r="E151">
        <v>1</v>
      </c>
      <c r="F151">
        <v>1</v>
      </c>
      <c r="G151">
        <v>1079</v>
      </c>
      <c r="H151">
        <v>3</v>
      </c>
      <c r="I151" t="s">
        <v>818</v>
      </c>
      <c r="J151" t="s">
        <v>819</v>
      </c>
      <c r="K151" t="s">
        <v>820</v>
      </c>
      <c r="L151">
        <v>1348</v>
      </c>
      <c r="N151">
        <v>1009</v>
      </c>
      <c r="O151" t="s">
        <v>32</v>
      </c>
      <c r="P151" t="s">
        <v>32</v>
      </c>
      <c r="Q151">
        <v>1000</v>
      </c>
      <c r="W151">
        <v>0</v>
      </c>
      <c r="X151">
        <v>-1744516955</v>
      </c>
      <c r="Y151">
        <f t="shared" si="79"/>
        <v>0.2</v>
      </c>
      <c r="AA151">
        <v>51286.79</v>
      </c>
      <c r="AB151">
        <v>0</v>
      </c>
      <c r="AC151">
        <v>0</v>
      </c>
      <c r="AD151">
        <v>0</v>
      </c>
      <c r="AE151">
        <v>4341.07</v>
      </c>
      <c r="AF151">
        <v>0</v>
      </c>
      <c r="AG151">
        <v>0</v>
      </c>
      <c r="AH151">
        <v>0</v>
      </c>
      <c r="AI151">
        <v>11.56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0.2</v>
      </c>
      <c r="AU151" t="s">
        <v>3</v>
      </c>
      <c r="AV151">
        <v>0</v>
      </c>
      <c r="AW151">
        <v>2</v>
      </c>
      <c r="AX151">
        <v>56485940</v>
      </c>
      <c r="AY151">
        <v>1</v>
      </c>
      <c r="AZ151">
        <v>0</v>
      </c>
      <c r="BA151">
        <v>172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ROUND(Y151*Source!I323,9)</f>
        <v>7.6939999999999995E-2</v>
      </c>
      <c r="CY151">
        <f t="shared" si="80"/>
        <v>51286.79</v>
      </c>
      <c r="CZ151">
        <f t="shared" si="81"/>
        <v>4341.07</v>
      </c>
      <c r="DA151">
        <f t="shared" si="82"/>
        <v>11.56</v>
      </c>
      <c r="DB151">
        <f t="shared" si="83"/>
        <v>868.21</v>
      </c>
      <c r="DC151">
        <f t="shared" si="84"/>
        <v>0</v>
      </c>
      <c r="DD151" t="s">
        <v>3</v>
      </c>
      <c r="DE151" t="s">
        <v>3</v>
      </c>
      <c r="DF151">
        <f t="shared" si="85"/>
        <v>3861.06</v>
      </c>
      <c r="DG151">
        <f t="shared" si="86"/>
        <v>0</v>
      </c>
      <c r="DH151">
        <f t="shared" si="87"/>
        <v>0</v>
      </c>
      <c r="DI151">
        <f t="shared" si="69"/>
        <v>0</v>
      </c>
      <c r="DJ151">
        <f t="shared" si="88"/>
        <v>3861.06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ROW(Source!A323)</f>
        <v>323</v>
      </c>
      <c r="B152">
        <v>56481267</v>
      </c>
      <c r="C152">
        <v>56485925</v>
      </c>
      <c r="D152">
        <v>54909571</v>
      </c>
      <c r="E152">
        <v>1</v>
      </c>
      <c r="F152">
        <v>1</v>
      </c>
      <c r="G152">
        <v>1079</v>
      </c>
      <c r="H152">
        <v>3</v>
      </c>
      <c r="I152" t="s">
        <v>248</v>
      </c>
      <c r="J152" t="s">
        <v>250</v>
      </c>
      <c r="K152" t="s">
        <v>249</v>
      </c>
      <c r="L152">
        <v>1339</v>
      </c>
      <c r="N152">
        <v>1007</v>
      </c>
      <c r="O152" t="s">
        <v>158</v>
      </c>
      <c r="P152" t="s">
        <v>158</v>
      </c>
      <c r="Q152">
        <v>1</v>
      </c>
      <c r="W152">
        <v>0</v>
      </c>
      <c r="X152">
        <v>-1447999952</v>
      </c>
      <c r="Y152">
        <f t="shared" si="79"/>
        <v>101.5</v>
      </c>
      <c r="AA152">
        <v>7517.5</v>
      </c>
      <c r="AB152">
        <v>0</v>
      </c>
      <c r="AC152">
        <v>0</v>
      </c>
      <c r="AD152">
        <v>0</v>
      </c>
      <c r="AE152">
        <v>729.73</v>
      </c>
      <c r="AF152">
        <v>0</v>
      </c>
      <c r="AG152">
        <v>0</v>
      </c>
      <c r="AH152">
        <v>0</v>
      </c>
      <c r="AI152">
        <v>10.08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3</v>
      </c>
      <c r="AT152">
        <v>101.5</v>
      </c>
      <c r="AU152" t="s">
        <v>3</v>
      </c>
      <c r="AV152">
        <v>0</v>
      </c>
      <c r="AW152">
        <v>1</v>
      </c>
      <c r="AX152">
        <v>-1</v>
      </c>
      <c r="AY152">
        <v>0</v>
      </c>
      <c r="AZ152">
        <v>0</v>
      </c>
      <c r="BA152" t="s">
        <v>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ROUND(Y152*Source!I323,9)</f>
        <v>39.047049999999999</v>
      </c>
      <c r="CY152">
        <f t="shared" si="80"/>
        <v>7517.5</v>
      </c>
      <c r="CZ152">
        <f t="shared" si="81"/>
        <v>729.73</v>
      </c>
      <c r="DA152">
        <f t="shared" si="82"/>
        <v>10.08</v>
      </c>
      <c r="DB152">
        <f t="shared" si="83"/>
        <v>74067.600000000006</v>
      </c>
      <c r="DC152">
        <f t="shared" si="84"/>
        <v>0</v>
      </c>
      <c r="DD152" t="s">
        <v>3</v>
      </c>
      <c r="DE152" t="s">
        <v>3</v>
      </c>
      <c r="DF152">
        <f t="shared" si="85"/>
        <v>287217.59999999998</v>
      </c>
      <c r="DG152">
        <f t="shared" si="86"/>
        <v>0</v>
      </c>
      <c r="DH152">
        <f t="shared" si="87"/>
        <v>0</v>
      </c>
      <c r="DI152">
        <f t="shared" si="69"/>
        <v>0</v>
      </c>
      <c r="DJ152">
        <f t="shared" si="88"/>
        <v>287217.59999999998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ROW(Source!A323)</f>
        <v>323</v>
      </c>
      <c r="B153">
        <v>56481267</v>
      </c>
      <c r="C153">
        <v>56485925</v>
      </c>
      <c r="D153">
        <v>54909981</v>
      </c>
      <c r="E153">
        <v>1</v>
      </c>
      <c r="F153">
        <v>1</v>
      </c>
      <c r="G153">
        <v>1079</v>
      </c>
      <c r="H153">
        <v>3</v>
      </c>
      <c r="I153" t="s">
        <v>244</v>
      </c>
      <c r="J153" t="s">
        <v>246</v>
      </c>
      <c r="K153" t="s">
        <v>245</v>
      </c>
      <c r="L153">
        <v>1348</v>
      </c>
      <c r="N153">
        <v>1009</v>
      </c>
      <c r="O153" t="s">
        <v>32</v>
      </c>
      <c r="P153" t="s">
        <v>32</v>
      </c>
      <c r="Q153">
        <v>1000</v>
      </c>
      <c r="W153">
        <v>0</v>
      </c>
      <c r="X153">
        <v>-182356648</v>
      </c>
      <c r="Y153">
        <f t="shared" si="79"/>
        <v>0.75123499999999999</v>
      </c>
      <c r="AA153">
        <v>99145.8</v>
      </c>
      <c r="AB153">
        <v>0</v>
      </c>
      <c r="AC153">
        <v>0</v>
      </c>
      <c r="AD153">
        <v>0</v>
      </c>
      <c r="AE153">
        <v>5673.19</v>
      </c>
      <c r="AF153">
        <v>0</v>
      </c>
      <c r="AG153">
        <v>0</v>
      </c>
      <c r="AH153">
        <v>0</v>
      </c>
      <c r="AI153">
        <v>17.100000000000001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0.75123499999999999</v>
      </c>
      <c r="AU153" t="s">
        <v>3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ROUND(Y153*Source!I323,9)</f>
        <v>0.28900010500000001</v>
      </c>
      <c r="CY153">
        <f t="shared" si="80"/>
        <v>99145.8</v>
      </c>
      <c r="CZ153">
        <f t="shared" si="81"/>
        <v>5673.19</v>
      </c>
      <c r="DA153">
        <f t="shared" si="82"/>
        <v>17.100000000000001</v>
      </c>
      <c r="DB153">
        <f t="shared" si="83"/>
        <v>4261.8999999999996</v>
      </c>
      <c r="DC153">
        <f t="shared" si="84"/>
        <v>0</v>
      </c>
      <c r="DD153" t="s">
        <v>3</v>
      </c>
      <c r="DE153" t="s">
        <v>3</v>
      </c>
      <c r="DF153">
        <f t="shared" si="85"/>
        <v>28036.35</v>
      </c>
      <c r="DG153">
        <f t="shared" si="86"/>
        <v>0</v>
      </c>
      <c r="DH153">
        <f t="shared" si="87"/>
        <v>0</v>
      </c>
      <c r="DI153">
        <f t="shared" si="69"/>
        <v>0</v>
      </c>
      <c r="DJ153">
        <f t="shared" si="88"/>
        <v>28036.35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ROW(Source!A323)</f>
        <v>323</v>
      </c>
      <c r="B154">
        <v>56481267</v>
      </c>
      <c r="C154">
        <v>56485925</v>
      </c>
      <c r="D154">
        <v>54909994</v>
      </c>
      <c r="E154">
        <v>1</v>
      </c>
      <c r="F154">
        <v>1</v>
      </c>
      <c r="G154">
        <v>1079</v>
      </c>
      <c r="H154">
        <v>3</v>
      </c>
      <c r="I154" t="s">
        <v>240</v>
      </c>
      <c r="J154" t="s">
        <v>242</v>
      </c>
      <c r="K154" t="s">
        <v>241</v>
      </c>
      <c r="L154">
        <v>1348</v>
      </c>
      <c r="N154">
        <v>1009</v>
      </c>
      <c r="O154" t="s">
        <v>32</v>
      </c>
      <c r="P154" t="s">
        <v>32</v>
      </c>
      <c r="Q154">
        <v>1000</v>
      </c>
      <c r="W154">
        <v>0</v>
      </c>
      <c r="X154">
        <v>1611312075</v>
      </c>
      <c r="Y154">
        <f t="shared" si="79"/>
        <v>8.493112</v>
      </c>
      <c r="AA154">
        <v>92864.21</v>
      </c>
      <c r="AB154">
        <v>0</v>
      </c>
      <c r="AC154">
        <v>0</v>
      </c>
      <c r="AD154">
        <v>0</v>
      </c>
      <c r="AE154">
        <v>5743.69</v>
      </c>
      <c r="AF154">
        <v>0</v>
      </c>
      <c r="AG154">
        <v>0</v>
      </c>
      <c r="AH154">
        <v>0</v>
      </c>
      <c r="AI154">
        <v>15.82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8.493112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ROUND(Y154*Source!I323,9)</f>
        <v>3.2673001859999999</v>
      </c>
      <c r="CY154">
        <f t="shared" si="80"/>
        <v>92864.21</v>
      </c>
      <c r="CZ154">
        <f t="shared" si="81"/>
        <v>5743.69</v>
      </c>
      <c r="DA154">
        <f t="shared" si="82"/>
        <v>15.82</v>
      </c>
      <c r="DB154">
        <f t="shared" si="83"/>
        <v>48781.8</v>
      </c>
      <c r="DC154">
        <f t="shared" si="84"/>
        <v>0</v>
      </c>
      <c r="DD154" t="s">
        <v>3</v>
      </c>
      <c r="DE154" t="s">
        <v>3</v>
      </c>
      <c r="DF154">
        <f t="shared" si="85"/>
        <v>296883.82</v>
      </c>
      <c r="DG154">
        <f t="shared" si="86"/>
        <v>0</v>
      </c>
      <c r="DH154">
        <f t="shared" si="87"/>
        <v>0</v>
      </c>
      <c r="DI154">
        <f t="shared" si="69"/>
        <v>0</v>
      </c>
      <c r="DJ154">
        <f t="shared" si="88"/>
        <v>296883.82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ROW(Source!A323)</f>
        <v>323</v>
      </c>
      <c r="B155">
        <v>56481267</v>
      </c>
      <c r="C155">
        <v>56485925</v>
      </c>
      <c r="D155">
        <v>54909995</v>
      </c>
      <c r="E155">
        <v>1</v>
      </c>
      <c r="F155">
        <v>1</v>
      </c>
      <c r="G155">
        <v>1079</v>
      </c>
      <c r="H155">
        <v>3</v>
      </c>
      <c r="I155" t="s">
        <v>236</v>
      </c>
      <c r="J155" t="s">
        <v>238</v>
      </c>
      <c r="K155" t="s">
        <v>237</v>
      </c>
      <c r="L155">
        <v>1348</v>
      </c>
      <c r="N155">
        <v>1009</v>
      </c>
      <c r="O155" t="s">
        <v>32</v>
      </c>
      <c r="P155" t="s">
        <v>32</v>
      </c>
      <c r="Q155">
        <v>1000</v>
      </c>
      <c r="W155">
        <v>0</v>
      </c>
      <c r="X155">
        <v>-1581169957</v>
      </c>
      <c r="Y155">
        <f t="shared" si="79"/>
        <v>2.4364439999999998</v>
      </c>
      <c r="AA155">
        <v>66566.38</v>
      </c>
      <c r="AB155">
        <v>0</v>
      </c>
      <c r="AC155">
        <v>0</v>
      </c>
      <c r="AD155">
        <v>0</v>
      </c>
      <c r="AE155">
        <v>5743.69</v>
      </c>
      <c r="AF155">
        <v>0</v>
      </c>
      <c r="AG155">
        <v>0</v>
      </c>
      <c r="AH155">
        <v>0</v>
      </c>
      <c r="AI155">
        <v>11.34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2.4364439999999998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ROUND(Y155*Source!I323,9)</f>
        <v>0.93730000700000005</v>
      </c>
      <c r="CY155">
        <f t="shared" si="80"/>
        <v>66566.38</v>
      </c>
      <c r="CZ155">
        <f t="shared" si="81"/>
        <v>5743.69</v>
      </c>
      <c r="DA155">
        <f t="shared" si="82"/>
        <v>11.34</v>
      </c>
      <c r="DB155">
        <f t="shared" si="83"/>
        <v>13994.18</v>
      </c>
      <c r="DC155">
        <f t="shared" si="84"/>
        <v>0</v>
      </c>
      <c r="DD155" t="s">
        <v>3</v>
      </c>
      <c r="DE155" t="s">
        <v>3</v>
      </c>
      <c r="DF155">
        <f t="shared" si="85"/>
        <v>61049.57</v>
      </c>
      <c r="DG155">
        <f t="shared" si="86"/>
        <v>0</v>
      </c>
      <c r="DH155">
        <f t="shared" si="87"/>
        <v>0</v>
      </c>
      <c r="DI155">
        <f t="shared" si="69"/>
        <v>0</v>
      </c>
      <c r="DJ155">
        <f t="shared" si="88"/>
        <v>61049.57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ROW(Source!A323)</f>
        <v>323</v>
      </c>
      <c r="B156">
        <v>56481267</v>
      </c>
      <c r="C156">
        <v>56485925</v>
      </c>
      <c r="D156">
        <v>54914902</v>
      </c>
      <c r="E156">
        <v>1</v>
      </c>
      <c r="F156">
        <v>1</v>
      </c>
      <c r="G156">
        <v>1079</v>
      </c>
      <c r="H156">
        <v>3</v>
      </c>
      <c r="I156" t="s">
        <v>252</v>
      </c>
      <c r="J156" t="s">
        <v>254</v>
      </c>
      <c r="K156" t="s">
        <v>253</v>
      </c>
      <c r="L156">
        <v>1327</v>
      </c>
      <c r="N156">
        <v>1005</v>
      </c>
      <c r="O156" t="s">
        <v>214</v>
      </c>
      <c r="P156" t="s">
        <v>214</v>
      </c>
      <c r="Q156">
        <v>1</v>
      </c>
      <c r="W156">
        <v>0</v>
      </c>
      <c r="X156">
        <v>1092252065</v>
      </c>
      <c r="Y156">
        <f t="shared" si="79"/>
        <v>-152.80000000000001</v>
      </c>
      <c r="AA156">
        <v>131.15</v>
      </c>
      <c r="AB156">
        <v>0</v>
      </c>
      <c r="AC156">
        <v>0</v>
      </c>
      <c r="AD156">
        <v>0</v>
      </c>
      <c r="AE156">
        <v>60.82</v>
      </c>
      <c r="AF156">
        <v>0</v>
      </c>
      <c r="AG156">
        <v>0</v>
      </c>
      <c r="AH156">
        <v>0</v>
      </c>
      <c r="AI156">
        <v>2.11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-152.80000000000001</v>
      </c>
      <c r="AU156" t="s">
        <v>3</v>
      </c>
      <c r="AV156">
        <v>0</v>
      </c>
      <c r="AW156">
        <v>2</v>
      </c>
      <c r="AX156">
        <v>56485941</v>
      </c>
      <c r="AY156">
        <v>1</v>
      </c>
      <c r="AZ156">
        <v>6144</v>
      </c>
      <c r="BA156">
        <v>173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ROUND(Y156*Source!I323,9)</f>
        <v>-58.782159999999998</v>
      </c>
      <c r="CY156">
        <f t="shared" si="80"/>
        <v>131.15</v>
      </c>
      <c r="CZ156">
        <f t="shared" si="81"/>
        <v>60.82</v>
      </c>
      <c r="DA156">
        <f t="shared" si="82"/>
        <v>2.11</v>
      </c>
      <c r="DB156">
        <f t="shared" si="83"/>
        <v>-9293.2999999999993</v>
      </c>
      <c r="DC156">
        <f t="shared" si="84"/>
        <v>0</v>
      </c>
      <c r="DD156" t="s">
        <v>3</v>
      </c>
      <c r="DE156" t="s">
        <v>3</v>
      </c>
      <c r="DF156">
        <f t="shared" si="85"/>
        <v>-7543.51</v>
      </c>
      <c r="DG156">
        <f t="shared" si="86"/>
        <v>0</v>
      </c>
      <c r="DH156">
        <f t="shared" si="87"/>
        <v>0</v>
      </c>
      <c r="DI156">
        <f t="shared" si="69"/>
        <v>0</v>
      </c>
      <c r="DJ156">
        <f t="shared" si="88"/>
        <v>-7543.51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ROW(Source!A334)</f>
        <v>334</v>
      </c>
      <c r="B157">
        <v>56481265</v>
      </c>
      <c r="C157">
        <v>56486320</v>
      </c>
      <c r="D157">
        <v>54836958</v>
      </c>
      <c r="E157">
        <v>1079</v>
      </c>
      <c r="F157">
        <v>1</v>
      </c>
      <c r="G157">
        <v>1079</v>
      </c>
      <c r="H157">
        <v>1</v>
      </c>
      <c r="I157" t="s">
        <v>738</v>
      </c>
      <c r="J157" t="s">
        <v>3</v>
      </c>
      <c r="K157" t="s">
        <v>739</v>
      </c>
      <c r="L157">
        <v>1191</v>
      </c>
      <c r="N157">
        <v>1013</v>
      </c>
      <c r="O157" t="s">
        <v>740</v>
      </c>
      <c r="P157" t="s">
        <v>740</v>
      </c>
      <c r="Q157">
        <v>1</v>
      </c>
      <c r="W157">
        <v>0</v>
      </c>
      <c r="X157">
        <v>476480486</v>
      </c>
      <c r="Y157">
        <f>((AT157*1.15)*1.1)</f>
        <v>2.7829999999999999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2.2000000000000002</v>
      </c>
      <c r="AU157" t="s">
        <v>49</v>
      </c>
      <c r="AV157">
        <v>1</v>
      </c>
      <c r="AW157">
        <v>2</v>
      </c>
      <c r="AX157">
        <v>56486325</v>
      </c>
      <c r="AY157">
        <v>1</v>
      </c>
      <c r="AZ157">
        <v>0</v>
      </c>
      <c r="BA157">
        <v>175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ROUND(AT157*Source!I334*AH157*AL157,2)</f>
        <v>0</v>
      </c>
      <c r="CV157">
        <f>ROUND(Y157*Source!I334,9)</f>
        <v>118.83410000000001</v>
      </c>
      <c r="CW157">
        <v>0</v>
      </c>
      <c r="CX157">
        <f>ROUND(Y157*Source!I334,9)</f>
        <v>118.83410000000001</v>
      </c>
      <c r="CY157">
        <f>AD157</f>
        <v>0</v>
      </c>
      <c r="CZ157">
        <f>AH157</f>
        <v>0</v>
      </c>
      <c r="DA157">
        <f>AL157</f>
        <v>1</v>
      </c>
      <c r="DB157">
        <f>ROUND(((ROUND(AT157*CZ157,2)*1.15)*1.1),6)</f>
        <v>0</v>
      </c>
      <c r="DC157">
        <f>ROUND(((ROUND(AT157*AG157,2)*1.15)*1.1),6)</f>
        <v>0</v>
      </c>
      <c r="DD157" t="s">
        <v>3</v>
      </c>
      <c r="DE157" t="s">
        <v>3</v>
      </c>
      <c r="DF157">
        <f>ROUND(ROUND(AE157,2)*CX157,2)</f>
        <v>0</v>
      </c>
      <c r="DG157">
        <f t="shared" si="86"/>
        <v>0</v>
      </c>
      <c r="DH157">
        <f t="shared" si="87"/>
        <v>0</v>
      </c>
      <c r="DI157">
        <f t="shared" si="69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ROW(Source!A334)</f>
        <v>334</v>
      </c>
      <c r="B158">
        <v>56481265</v>
      </c>
      <c r="C158">
        <v>56486320</v>
      </c>
      <c r="D158">
        <v>54933656</v>
      </c>
      <c r="E158">
        <v>1</v>
      </c>
      <c r="F158">
        <v>1</v>
      </c>
      <c r="G158">
        <v>1079</v>
      </c>
      <c r="H158">
        <v>2</v>
      </c>
      <c r="I158" t="s">
        <v>806</v>
      </c>
      <c r="J158" t="s">
        <v>807</v>
      </c>
      <c r="K158" t="s">
        <v>808</v>
      </c>
      <c r="L158">
        <v>1368</v>
      </c>
      <c r="N158">
        <v>1011</v>
      </c>
      <c r="O158" t="s">
        <v>744</v>
      </c>
      <c r="P158" t="s">
        <v>744</v>
      </c>
      <c r="Q158">
        <v>1</v>
      </c>
      <c r="W158">
        <v>0</v>
      </c>
      <c r="X158">
        <v>668032808</v>
      </c>
      <c r="Y158">
        <f>((AT158*1.25)*1.1)</f>
        <v>0.37125000000000008</v>
      </c>
      <c r="AA158">
        <v>0</v>
      </c>
      <c r="AB158">
        <v>172.69</v>
      </c>
      <c r="AC158">
        <v>15.22</v>
      </c>
      <c r="AD158">
        <v>0</v>
      </c>
      <c r="AE158">
        <v>0</v>
      </c>
      <c r="AF158">
        <v>164.94</v>
      </c>
      <c r="AG158">
        <v>14.54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0.27</v>
      </c>
      <c r="AU158" t="s">
        <v>48</v>
      </c>
      <c r="AV158">
        <v>0</v>
      </c>
      <c r="AW158">
        <v>2</v>
      </c>
      <c r="AX158">
        <v>56486326</v>
      </c>
      <c r="AY158">
        <v>1</v>
      </c>
      <c r="AZ158">
        <v>0</v>
      </c>
      <c r="BA158">
        <v>176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ROUND(Y158*Source!I334*DO158,9)</f>
        <v>230.49353249999999</v>
      </c>
      <c r="CX158">
        <f>ROUND(Y158*Source!I334,9)</f>
        <v>15.852375</v>
      </c>
      <c r="CY158">
        <f>AB158</f>
        <v>172.69</v>
      </c>
      <c r="CZ158">
        <f>AF158</f>
        <v>164.94</v>
      </c>
      <c r="DA158">
        <f>AJ158</f>
        <v>1</v>
      </c>
      <c r="DB158">
        <f>ROUND(((ROUND(AT158*CZ158,2)*1.25)*1.1),6)</f>
        <v>61.228749999999998</v>
      </c>
      <c r="DC158">
        <f>ROUND(((ROUND(AT158*AG158,2)*1.25)*1.1),6)</f>
        <v>5.4037499999999996</v>
      </c>
      <c r="DD158" t="s">
        <v>3</v>
      </c>
      <c r="DE158" t="s">
        <v>3</v>
      </c>
      <c r="DF158">
        <f>ROUND(ROUND(AE158,2)*CX158,2)</f>
        <v>0</v>
      </c>
      <c r="DG158">
        <f t="shared" si="86"/>
        <v>2614.69</v>
      </c>
      <c r="DH158">
        <f t="shared" si="87"/>
        <v>230.49</v>
      </c>
      <c r="DI158">
        <f t="shared" si="69"/>
        <v>0</v>
      </c>
      <c r="DJ158">
        <f>DG158</f>
        <v>2614.69</v>
      </c>
      <c r="DK158">
        <v>0</v>
      </c>
      <c r="DL158" t="s">
        <v>745</v>
      </c>
      <c r="DM158">
        <v>0</v>
      </c>
      <c r="DN158" t="s">
        <v>740</v>
      </c>
      <c r="DO158">
        <v>14.54</v>
      </c>
    </row>
    <row r="159" spans="1:119" x14ac:dyDescent="0.25">
      <c r="A159">
        <f>ROW(Source!A334)</f>
        <v>334</v>
      </c>
      <c r="B159">
        <v>56481265</v>
      </c>
      <c r="C159">
        <v>56486320</v>
      </c>
      <c r="D159">
        <v>54902346</v>
      </c>
      <c r="E159">
        <v>1</v>
      </c>
      <c r="F159">
        <v>1</v>
      </c>
      <c r="G159">
        <v>1079</v>
      </c>
      <c r="H159">
        <v>3</v>
      </c>
      <c r="I159" t="s">
        <v>821</v>
      </c>
      <c r="J159" t="s">
        <v>822</v>
      </c>
      <c r="K159" t="s">
        <v>823</v>
      </c>
      <c r="L159">
        <v>1339</v>
      </c>
      <c r="N159">
        <v>1007</v>
      </c>
      <c r="O159" t="s">
        <v>158</v>
      </c>
      <c r="P159" t="s">
        <v>158</v>
      </c>
      <c r="Q159">
        <v>1</v>
      </c>
      <c r="W159">
        <v>0</v>
      </c>
      <c r="X159">
        <v>-1221322783</v>
      </c>
      <c r="Y159">
        <f>AT159</f>
        <v>1.1000000000000001</v>
      </c>
      <c r="AA159">
        <v>353.16</v>
      </c>
      <c r="AB159">
        <v>0</v>
      </c>
      <c r="AC159">
        <v>0</v>
      </c>
      <c r="AD159">
        <v>0</v>
      </c>
      <c r="AE159">
        <v>353.16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1.1000000000000001</v>
      </c>
      <c r="AU159" t="s">
        <v>3</v>
      </c>
      <c r="AV159">
        <v>0</v>
      </c>
      <c r="AW159">
        <v>2</v>
      </c>
      <c r="AX159">
        <v>56486327</v>
      </c>
      <c r="AY159">
        <v>1</v>
      </c>
      <c r="AZ159">
        <v>0</v>
      </c>
      <c r="BA159">
        <v>177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ROUND(Y159*Source!I334,9)</f>
        <v>46.97</v>
      </c>
      <c r="CY159">
        <f>AA159</f>
        <v>353.16</v>
      </c>
      <c r="CZ159">
        <f>AE159</f>
        <v>353.16</v>
      </c>
      <c r="DA159">
        <f>AI159</f>
        <v>1</v>
      </c>
      <c r="DB159">
        <f>ROUND(ROUND(AT159*CZ159,2),6)</f>
        <v>388.48</v>
      </c>
      <c r="DC159">
        <f>ROUND(ROUND(AT159*AG159,2),6)</f>
        <v>0</v>
      </c>
      <c r="DD159" t="s">
        <v>3</v>
      </c>
      <c r="DE159" t="s">
        <v>3</v>
      </c>
      <c r="DF159">
        <f>ROUND(ROUND(AE159,2)*CX159,2)</f>
        <v>16587.93</v>
      </c>
      <c r="DG159">
        <f t="shared" si="86"/>
        <v>0</v>
      </c>
      <c r="DH159">
        <f t="shared" si="87"/>
        <v>0</v>
      </c>
      <c r="DI159">
        <f t="shared" si="69"/>
        <v>0</v>
      </c>
      <c r="DJ159">
        <f>DF159</f>
        <v>16587.93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ROW(Source!A335)</f>
        <v>335</v>
      </c>
      <c r="B160">
        <v>56481267</v>
      </c>
      <c r="C160">
        <v>56486320</v>
      </c>
      <c r="D160">
        <v>54836958</v>
      </c>
      <c r="E160">
        <v>1079</v>
      </c>
      <c r="F160">
        <v>1</v>
      </c>
      <c r="G160">
        <v>1079</v>
      </c>
      <c r="H160">
        <v>1</v>
      </c>
      <c r="I160" t="s">
        <v>738</v>
      </c>
      <c r="J160" t="s">
        <v>3</v>
      </c>
      <c r="K160" t="s">
        <v>739</v>
      </c>
      <c r="L160">
        <v>1191</v>
      </c>
      <c r="N160">
        <v>1013</v>
      </c>
      <c r="O160" t="s">
        <v>740</v>
      </c>
      <c r="P160" t="s">
        <v>740</v>
      </c>
      <c r="Q160">
        <v>1</v>
      </c>
      <c r="W160">
        <v>0</v>
      </c>
      <c r="X160">
        <v>476480486</v>
      </c>
      <c r="Y160">
        <f>((AT160*1.15)*1.1)</f>
        <v>2.7829999999999999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2.2000000000000002</v>
      </c>
      <c r="AU160" t="s">
        <v>49</v>
      </c>
      <c r="AV160">
        <v>1</v>
      </c>
      <c r="AW160">
        <v>2</v>
      </c>
      <c r="AX160">
        <v>56486325</v>
      </c>
      <c r="AY160">
        <v>1</v>
      </c>
      <c r="AZ160">
        <v>0</v>
      </c>
      <c r="BA160">
        <v>178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U160">
        <f>ROUND(AT160*Source!I335*AH160*AL160,2)</f>
        <v>0</v>
      </c>
      <c r="CV160">
        <f>ROUND(Y160*Source!I335,9)</f>
        <v>118.83410000000001</v>
      </c>
      <c r="CW160">
        <v>0</v>
      </c>
      <c r="CX160">
        <f>ROUND(Y160*Source!I335,9)</f>
        <v>118.83410000000001</v>
      </c>
      <c r="CY160">
        <f>AD160</f>
        <v>0</v>
      </c>
      <c r="CZ160">
        <f>AH160</f>
        <v>0</v>
      </c>
      <c r="DA160">
        <f>AL160</f>
        <v>1</v>
      </c>
      <c r="DB160">
        <f>ROUND(((ROUND(AT160*CZ160,2)*1.15)*1.1),6)</f>
        <v>0</v>
      </c>
      <c r="DC160">
        <f>ROUND(((ROUND(AT160*AG160,2)*1.15)*1.1),6)</f>
        <v>0</v>
      </c>
      <c r="DD160" t="s">
        <v>3</v>
      </c>
      <c r="DE160" t="s">
        <v>3</v>
      </c>
      <c r="DF160">
        <f>ROUND(ROUND(AE160,2)*CX160,2)</f>
        <v>0</v>
      </c>
      <c r="DG160">
        <f t="shared" si="86"/>
        <v>0</v>
      </c>
      <c r="DH160">
        <f t="shared" si="87"/>
        <v>0</v>
      </c>
      <c r="DI160">
        <f t="shared" si="69"/>
        <v>0</v>
      </c>
      <c r="DJ160">
        <f>DI160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ROW(Source!A335)</f>
        <v>335</v>
      </c>
      <c r="B161">
        <v>56481267</v>
      </c>
      <c r="C161">
        <v>56486320</v>
      </c>
      <c r="D161">
        <v>54933656</v>
      </c>
      <c r="E161">
        <v>1</v>
      </c>
      <c r="F161">
        <v>1</v>
      </c>
      <c r="G161">
        <v>1079</v>
      </c>
      <c r="H161">
        <v>2</v>
      </c>
      <c r="I161" t="s">
        <v>806</v>
      </c>
      <c r="J161" t="s">
        <v>807</v>
      </c>
      <c r="K161" t="s">
        <v>808</v>
      </c>
      <c r="L161">
        <v>1368</v>
      </c>
      <c r="N161">
        <v>1011</v>
      </c>
      <c r="O161" t="s">
        <v>744</v>
      </c>
      <c r="P161" t="s">
        <v>744</v>
      </c>
      <c r="Q161">
        <v>1</v>
      </c>
      <c r="W161">
        <v>0</v>
      </c>
      <c r="X161">
        <v>668032808</v>
      </c>
      <c r="Y161">
        <f>((AT161*1.25)*1.1)</f>
        <v>0.37125000000000008</v>
      </c>
      <c r="AA161">
        <v>0</v>
      </c>
      <c r="AB161">
        <v>2343.4299999999998</v>
      </c>
      <c r="AC161">
        <v>727.98</v>
      </c>
      <c r="AD161">
        <v>0</v>
      </c>
      <c r="AE161">
        <v>0</v>
      </c>
      <c r="AF161">
        <v>164.94</v>
      </c>
      <c r="AG161">
        <v>14.54</v>
      </c>
      <c r="AH161">
        <v>0</v>
      </c>
      <c r="AI161">
        <v>1</v>
      </c>
      <c r="AJ161">
        <v>13.57</v>
      </c>
      <c r="AK161">
        <v>47.82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0.27</v>
      </c>
      <c r="AU161" t="s">
        <v>48</v>
      </c>
      <c r="AV161">
        <v>0</v>
      </c>
      <c r="AW161">
        <v>2</v>
      </c>
      <c r="AX161">
        <v>56486326</v>
      </c>
      <c r="AY161">
        <v>1</v>
      </c>
      <c r="AZ161">
        <v>0</v>
      </c>
      <c r="BA161">
        <v>179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ROUND(Y161*Source!I335*DO161,9)</f>
        <v>230.49353249999999</v>
      </c>
      <c r="CX161">
        <f>ROUND(Y161*Source!I335,9)</f>
        <v>15.852375</v>
      </c>
      <c r="CY161">
        <f>AB161</f>
        <v>2343.4299999999998</v>
      </c>
      <c r="CZ161">
        <f>AF161</f>
        <v>164.94</v>
      </c>
      <c r="DA161">
        <f>AJ161</f>
        <v>13.57</v>
      </c>
      <c r="DB161">
        <f>ROUND(((ROUND(AT161*CZ161,2)*1.25)*1.1),6)</f>
        <v>61.228749999999998</v>
      </c>
      <c r="DC161">
        <f>ROUND(((ROUND(AT161*AG161,2)*1.25)*1.1),6)</f>
        <v>5.4037499999999996</v>
      </c>
      <c r="DD161" t="s">
        <v>3</v>
      </c>
      <c r="DE161" t="s">
        <v>3</v>
      </c>
      <c r="DF161">
        <f>ROUND(ROUND(AE161,2)*CX161,2)</f>
        <v>0</v>
      </c>
      <c r="DG161">
        <f>ROUND(ROUND(AF161*AJ161,2)*CX161,2)</f>
        <v>35481.42</v>
      </c>
      <c r="DH161">
        <f>ROUND(ROUND(AG161*AK161,2)*CX161,2)</f>
        <v>11022.16</v>
      </c>
      <c r="DI161">
        <f t="shared" si="69"/>
        <v>0</v>
      </c>
      <c r="DJ161">
        <f>DG161</f>
        <v>35481.42</v>
      </c>
      <c r="DK161">
        <v>0</v>
      </c>
      <c r="DL161" t="s">
        <v>745</v>
      </c>
      <c r="DM161">
        <v>0</v>
      </c>
      <c r="DN161" t="s">
        <v>740</v>
      </c>
      <c r="DO161">
        <v>14.54</v>
      </c>
    </row>
    <row r="162" spans="1:119" x14ac:dyDescent="0.25">
      <c r="A162">
        <f>ROW(Source!A335)</f>
        <v>335</v>
      </c>
      <c r="B162">
        <v>56481267</v>
      </c>
      <c r="C162">
        <v>56486320</v>
      </c>
      <c r="D162">
        <v>54902346</v>
      </c>
      <c r="E162">
        <v>1</v>
      </c>
      <c r="F162">
        <v>1</v>
      </c>
      <c r="G162">
        <v>1079</v>
      </c>
      <c r="H162">
        <v>3</v>
      </c>
      <c r="I162" t="s">
        <v>821</v>
      </c>
      <c r="J162" t="s">
        <v>822</v>
      </c>
      <c r="K162" t="s">
        <v>823</v>
      </c>
      <c r="L162">
        <v>1339</v>
      </c>
      <c r="N162">
        <v>1007</v>
      </c>
      <c r="O162" t="s">
        <v>158</v>
      </c>
      <c r="P162" t="s">
        <v>158</v>
      </c>
      <c r="Q162">
        <v>1</v>
      </c>
      <c r="W162">
        <v>0</v>
      </c>
      <c r="X162">
        <v>-1221322783</v>
      </c>
      <c r="Y162">
        <f>AT162</f>
        <v>1.1000000000000001</v>
      </c>
      <c r="AA162">
        <v>3097.21</v>
      </c>
      <c r="AB162">
        <v>0</v>
      </c>
      <c r="AC162">
        <v>0</v>
      </c>
      <c r="AD162">
        <v>0</v>
      </c>
      <c r="AE162">
        <v>353.16</v>
      </c>
      <c r="AF162">
        <v>0</v>
      </c>
      <c r="AG162">
        <v>0</v>
      </c>
      <c r="AH162">
        <v>0</v>
      </c>
      <c r="AI162">
        <v>8.77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1.1000000000000001</v>
      </c>
      <c r="AU162" t="s">
        <v>3</v>
      </c>
      <c r="AV162">
        <v>0</v>
      </c>
      <c r="AW162">
        <v>2</v>
      </c>
      <c r="AX162">
        <v>56486327</v>
      </c>
      <c r="AY162">
        <v>1</v>
      </c>
      <c r="AZ162">
        <v>0</v>
      </c>
      <c r="BA162">
        <v>180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ROUND(Y162*Source!I335,9)</f>
        <v>46.97</v>
      </c>
      <c r="CY162">
        <f>AA162</f>
        <v>3097.21</v>
      </c>
      <c r="CZ162">
        <f>AE162</f>
        <v>353.16</v>
      </c>
      <c r="DA162">
        <f>AI162</f>
        <v>8.77</v>
      </c>
      <c r="DB162">
        <f>ROUND(ROUND(AT162*CZ162,2),6)</f>
        <v>388.48</v>
      </c>
      <c r="DC162">
        <f>ROUND(ROUND(AT162*AG162,2),6)</f>
        <v>0</v>
      </c>
      <c r="DD162" t="s">
        <v>3</v>
      </c>
      <c r="DE162" t="s">
        <v>3</v>
      </c>
      <c r="DF162">
        <f>ROUND(ROUND(AE162*AI162,2)*CX162,2)</f>
        <v>145475.95000000001</v>
      </c>
      <c r="DG162">
        <f t="shared" ref="DG162:DG186" si="89">ROUND(ROUND(AF162,2)*CX162,2)</f>
        <v>0</v>
      </c>
      <c r="DH162">
        <f t="shared" ref="DH162:DH186" si="90">ROUND(ROUND(AG162,2)*CX162,2)</f>
        <v>0</v>
      </c>
      <c r="DI162">
        <f t="shared" si="69"/>
        <v>0</v>
      </c>
      <c r="DJ162">
        <f>DF162</f>
        <v>145475.95000000001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ROW(Source!A371)</f>
        <v>371</v>
      </c>
      <c r="B163">
        <v>56481265</v>
      </c>
      <c r="C163">
        <v>56486393</v>
      </c>
      <c r="D163">
        <v>54836958</v>
      </c>
      <c r="E163">
        <v>1079</v>
      </c>
      <c r="F163">
        <v>1</v>
      </c>
      <c r="G163">
        <v>1079</v>
      </c>
      <c r="H163">
        <v>1</v>
      </c>
      <c r="I163" t="s">
        <v>738</v>
      </c>
      <c r="J163" t="s">
        <v>3</v>
      </c>
      <c r="K163" t="s">
        <v>739</v>
      </c>
      <c r="L163">
        <v>1191</v>
      </c>
      <c r="N163">
        <v>1013</v>
      </c>
      <c r="O163" t="s">
        <v>740</v>
      </c>
      <c r="P163" t="s">
        <v>740</v>
      </c>
      <c r="Q163">
        <v>1</v>
      </c>
      <c r="W163">
        <v>0</v>
      </c>
      <c r="X163">
        <v>476480486</v>
      </c>
      <c r="Y163">
        <f>((AT163*1.15)*1.1)</f>
        <v>19.733999999999998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15.6</v>
      </c>
      <c r="AU163" t="s">
        <v>49</v>
      </c>
      <c r="AV163">
        <v>1</v>
      </c>
      <c r="AW163">
        <v>2</v>
      </c>
      <c r="AX163">
        <v>56486419</v>
      </c>
      <c r="AY163">
        <v>1</v>
      </c>
      <c r="AZ163">
        <v>0</v>
      </c>
      <c r="BA163">
        <v>181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ROUND(AT163*Source!I371*AH163*AL163,2)</f>
        <v>0</v>
      </c>
      <c r="CV163">
        <f>ROUND(Y163*Source!I371,9)</f>
        <v>1154.3067822</v>
      </c>
      <c r="CW163">
        <v>0</v>
      </c>
      <c r="CX163">
        <f>ROUND(Y163*Source!I371,9)</f>
        <v>1154.3067822</v>
      </c>
      <c r="CY163">
        <f>AD163</f>
        <v>0</v>
      </c>
      <c r="CZ163">
        <f>AH163</f>
        <v>0</v>
      </c>
      <c r="DA163">
        <f>AL163</f>
        <v>1</v>
      </c>
      <c r="DB163">
        <f>ROUND(((ROUND(AT163*CZ163,2)*1.15)*1.1),6)</f>
        <v>0</v>
      </c>
      <c r="DC163">
        <f>ROUND(((ROUND(AT163*AG163,2)*1.15)*1.1),6)</f>
        <v>0</v>
      </c>
      <c r="DD163" t="s">
        <v>3</v>
      </c>
      <c r="DE163" t="s">
        <v>3</v>
      </c>
      <c r="DF163">
        <f t="shared" ref="DF163:DF191" si="91">ROUND(ROUND(AE163,2)*CX163,2)</f>
        <v>0</v>
      </c>
      <c r="DG163">
        <f t="shared" si="89"/>
        <v>0</v>
      </c>
      <c r="DH163">
        <f t="shared" si="90"/>
        <v>0</v>
      </c>
      <c r="DI163">
        <f t="shared" si="69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ROW(Source!A371)</f>
        <v>371</v>
      </c>
      <c r="B164">
        <v>56481265</v>
      </c>
      <c r="C164">
        <v>56486393</v>
      </c>
      <c r="D164">
        <v>54933987</v>
      </c>
      <c r="E164">
        <v>1</v>
      </c>
      <c r="F164">
        <v>1</v>
      </c>
      <c r="G164">
        <v>1079</v>
      </c>
      <c r="H164">
        <v>2</v>
      </c>
      <c r="I164" t="s">
        <v>824</v>
      </c>
      <c r="J164" t="s">
        <v>825</v>
      </c>
      <c r="K164" t="s">
        <v>826</v>
      </c>
      <c r="L164">
        <v>1368</v>
      </c>
      <c r="N164">
        <v>1011</v>
      </c>
      <c r="O164" t="s">
        <v>744</v>
      </c>
      <c r="P164" t="s">
        <v>744</v>
      </c>
      <c r="Q164">
        <v>1</v>
      </c>
      <c r="W164">
        <v>0</v>
      </c>
      <c r="X164">
        <v>36750304</v>
      </c>
      <c r="Y164">
        <f>((AT164*1.25)*1.1)</f>
        <v>3.2725</v>
      </c>
      <c r="AA164">
        <v>0</v>
      </c>
      <c r="AB164">
        <v>0.3</v>
      </c>
      <c r="AC164">
        <v>0</v>
      </c>
      <c r="AD164">
        <v>0</v>
      </c>
      <c r="AE164">
        <v>0</v>
      </c>
      <c r="AF164">
        <v>0.28000000000000003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2.38</v>
      </c>
      <c r="AU164" t="s">
        <v>48</v>
      </c>
      <c r="AV164">
        <v>0</v>
      </c>
      <c r="AW164">
        <v>2</v>
      </c>
      <c r="AX164">
        <v>56486420</v>
      </c>
      <c r="AY164">
        <v>1</v>
      </c>
      <c r="AZ164">
        <v>0</v>
      </c>
      <c r="BA164">
        <v>182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ROUND(Y164*Source!I371*DO164,9)</f>
        <v>0</v>
      </c>
      <c r="CX164">
        <f>ROUND(Y164*Source!I371,9)</f>
        <v>191.41932424999999</v>
      </c>
      <c r="CY164">
        <f>AB164</f>
        <v>0.3</v>
      </c>
      <c r="CZ164">
        <f>AF164</f>
        <v>0.28000000000000003</v>
      </c>
      <c r="DA164">
        <f>AJ164</f>
        <v>1</v>
      </c>
      <c r="DB164">
        <f>ROUND(((ROUND(AT164*CZ164,2)*1.25)*1.1),6)</f>
        <v>0.92125000000000001</v>
      </c>
      <c r="DC164">
        <f>ROUND(((ROUND(AT164*AG164,2)*1.25)*1.1),6)</f>
        <v>0</v>
      </c>
      <c r="DD164" t="s">
        <v>3</v>
      </c>
      <c r="DE164" t="s">
        <v>3</v>
      </c>
      <c r="DF164">
        <f t="shared" si="91"/>
        <v>0</v>
      </c>
      <c r="DG164">
        <f t="shared" si="89"/>
        <v>53.6</v>
      </c>
      <c r="DH164">
        <f t="shared" si="90"/>
        <v>0</v>
      </c>
      <c r="DI164">
        <f t="shared" si="69"/>
        <v>0</v>
      </c>
      <c r="DJ164">
        <f>DG164</f>
        <v>53.6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ROW(Source!A371)</f>
        <v>371</v>
      </c>
      <c r="B165">
        <v>56481265</v>
      </c>
      <c r="C165">
        <v>56486393</v>
      </c>
      <c r="D165">
        <v>54934284</v>
      </c>
      <c r="E165">
        <v>1</v>
      </c>
      <c r="F165">
        <v>1</v>
      </c>
      <c r="G165">
        <v>1079</v>
      </c>
      <c r="H165">
        <v>2</v>
      </c>
      <c r="I165" t="s">
        <v>741</v>
      </c>
      <c r="J165" t="s">
        <v>742</v>
      </c>
      <c r="K165" t="s">
        <v>743</v>
      </c>
      <c r="L165">
        <v>1368</v>
      </c>
      <c r="N165">
        <v>1011</v>
      </c>
      <c r="O165" t="s">
        <v>744</v>
      </c>
      <c r="P165" t="s">
        <v>744</v>
      </c>
      <c r="Q165">
        <v>1</v>
      </c>
      <c r="W165">
        <v>0</v>
      </c>
      <c r="X165">
        <v>654681671</v>
      </c>
      <c r="Y165">
        <f>((AT165*1.25)*1.1)</f>
        <v>0.42625000000000007</v>
      </c>
      <c r="AA165">
        <v>0</v>
      </c>
      <c r="AB165">
        <v>90.33</v>
      </c>
      <c r="AC165">
        <v>13.72</v>
      </c>
      <c r="AD165">
        <v>0</v>
      </c>
      <c r="AE165">
        <v>0</v>
      </c>
      <c r="AF165">
        <v>83.1</v>
      </c>
      <c r="AG165">
        <v>12.62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0.31</v>
      </c>
      <c r="AU165" t="s">
        <v>48</v>
      </c>
      <c r="AV165">
        <v>0</v>
      </c>
      <c r="AW165">
        <v>2</v>
      </c>
      <c r="AX165">
        <v>56486421</v>
      </c>
      <c r="AY165">
        <v>1</v>
      </c>
      <c r="AZ165">
        <v>0</v>
      </c>
      <c r="BA165">
        <v>183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ROUND(Y165*Source!I371*DO165,9)</f>
        <v>314.65154635800002</v>
      </c>
      <c r="CX165">
        <f>ROUND(Y165*Source!I371,9)</f>
        <v>24.932769125</v>
      </c>
      <c r="CY165">
        <f>AB165</f>
        <v>90.33</v>
      </c>
      <c r="CZ165">
        <f>AF165</f>
        <v>83.1</v>
      </c>
      <c r="DA165">
        <f>AJ165</f>
        <v>1</v>
      </c>
      <c r="DB165">
        <f>ROUND(((ROUND(AT165*CZ165,2)*1.25)*1.1),6)</f>
        <v>35.42</v>
      </c>
      <c r="DC165">
        <f>ROUND(((ROUND(AT165*AG165,2)*1.25)*1.1),6)</f>
        <v>5.3762499999999998</v>
      </c>
      <c r="DD165" t="s">
        <v>3</v>
      </c>
      <c r="DE165" t="s">
        <v>3</v>
      </c>
      <c r="DF165">
        <f t="shared" si="91"/>
        <v>0</v>
      </c>
      <c r="DG165">
        <f t="shared" si="89"/>
        <v>2071.91</v>
      </c>
      <c r="DH165">
        <f t="shared" si="90"/>
        <v>314.64999999999998</v>
      </c>
      <c r="DI165">
        <f t="shared" si="69"/>
        <v>0</v>
      </c>
      <c r="DJ165">
        <f>DG165</f>
        <v>2071.91</v>
      </c>
      <c r="DK165">
        <v>0</v>
      </c>
      <c r="DL165" t="s">
        <v>745</v>
      </c>
      <c r="DM165">
        <v>0</v>
      </c>
      <c r="DN165" t="s">
        <v>740</v>
      </c>
      <c r="DO165">
        <v>12.62</v>
      </c>
    </row>
    <row r="166" spans="1:119" x14ac:dyDescent="0.25">
      <c r="A166">
        <f>ROW(Source!A371)</f>
        <v>371</v>
      </c>
      <c r="B166">
        <v>56481265</v>
      </c>
      <c r="C166">
        <v>56486393</v>
      </c>
      <c r="D166">
        <v>54934351</v>
      </c>
      <c r="E166">
        <v>1</v>
      </c>
      <c r="F166">
        <v>1</v>
      </c>
      <c r="G166">
        <v>1079</v>
      </c>
      <c r="H166">
        <v>2</v>
      </c>
      <c r="I166" t="s">
        <v>827</v>
      </c>
      <c r="J166" t="s">
        <v>828</v>
      </c>
      <c r="K166" t="s">
        <v>829</v>
      </c>
      <c r="L166">
        <v>1368</v>
      </c>
      <c r="N166">
        <v>1011</v>
      </c>
      <c r="O166" t="s">
        <v>744</v>
      </c>
      <c r="P166" t="s">
        <v>744</v>
      </c>
      <c r="Q166">
        <v>1</v>
      </c>
      <c r="W166">
        <v>0</v>
      </c>
      <c r="X166">
        <v>1853392007</v>
      </c>
      <c r="Y166">
        <f>((AT166*1.25)*1.1)</f>
        <v>0.22000000000000003</v>
      </c>
      <c r="AA166">
        <v>0</v>
      </c>
      <c r="AB166">
        <v>0.46</v>
      </c>
      <c r="AC166">
        <v>0</v>
      </c>
      <c r="AD166">
        <v>0</v>
      </c>
      <c r="AE166">
        <v>0</v>
      </c>
      <c r="AF166">
        <v>0.42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0.16</v>
      </c>
      <c r="AU166" t="s">
        <v>48</v>
      </c>
      <c r="AV166">
        <v>0</v>
      </c>
      <c r="AW166">
        <v>2</v>
      </c>
      <c r="AX166">
        <v>56486423</v>
      </c>
      <c r="AY166">
        <v>1</v>
      </c>
      <c r="AZ166">
        <v>0</v>
      </c>
      <c r="BA166">
        <v>184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ROUND(Y166*Source!I371*DO166,9)</f>
        <v>0</v>
      </c>
      <c r="CX166">
        <f>ROUND(Y166*Source!I371,9)</f>
        <v>12.868525999999999</v>
      </c>
      <c r="CY166">
        <f>AB166</f>
        <v>0.46</v>
      </c>
      <c r="CZ166">
        <f>AF166</f>
        <v>0.42</v>
      </c>
      <c r="DA166">
        <f>AJ166</f>
        <v>1</v>
      </c>
      <c r="DB166">
        <f>ROUND(((ROUND(AT166*CZ166,2)*1.25)*1.1),6)</f>
        <v>9.6250000000000002E-2</v>
      </c>
      <c r="DC166">
        <f>ROUND(((ROUND(AT166*AG166,2)*1.25)*1.1),6)</f>
        <v>0</v>
      </c>
      <c r="DD166" t="s">
        <v>3</v>
      </c>
      <c r="DE166" t="s">
        <v>3</v>
      </c>
      <c r="DF166">
        <f t="shared" si="91"/>
        <v>0</v>
      </c>
      <c r="DG166">
        <f t="shared" si="89"/>
        <v>5.4</v>
      </c>
      <c r="DH166">
        <f t="shared" si="90"/>
        <v>0</v>
      </c>
      <c r="DI166">
        <f t="shared" si="69"/>
        <v>0</v>
      </c>
      <c r="DJ166">
        <f>DG166</f>
        <v>5.4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ROW(Source!A371)</f>
        <v>371</v>
      </c>
      <c r="B167">
        <v>56481265</v>
      </c>
      <c r="C167">
        <v>56486393</v>
      </c>
      <c r="D167">
        <v>54934371</v>
      </c>
      <c r="E167">
        <v>1</v>
      </c>
      <c r="F167">
        <v>1</v>
      </c>
      <c r="G167">
        <v>1079</v>
      </c>
      <c r="H167">
        <v>2</v>
      </c>
      <c r="I167" t="s">
        <v>830</v>
      </c>
      <c r="J167" t="s">
        <v>831</v>
      </c>
      <c r="K167" t="s">
        <v>832</v>
      </c>
      <c r="L167">
        <v>1368</v>
      </c>
      <c r="N167">
        <v>1011</v>
      </c>
      <c r="O167" t="s">
        <v>744</v>
      </c>
      <c r="P167" t="s">
        <v>744</v>
      </c>
      <c r="Q167">
        <v>1</v>
      </c>
      <c r="W167">
        <v>0</v>
      </c>
      <c r="X167">
        <v>1715715956</v>
      </c>
      <c r="Y167">
        <f>((AT167*1.25)*1.1)</f>
        <v>0.66</v>
      </c>
      <c r="AA167">
        <v>0</v>
      </c>
      <c r="AB167">
        <v>2.8</v>
      </c>
      <c r="AC167">
        <v>0.04</v>
      </c>
      <c r="AD167">
        <v>0</v>
      </c>
      <c r="AE167">
        <v>0</v>
      </c>
      <c r="AF167">
        <v>2.58</v>
      </c>
      <c r="AG167">
        <v>0.04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0.48</v>
      </c>
      <c r="AU167" t="s">
        <v>48</v>
      </c>
      <c r="AV167">
        <v>0</v>
      </c>
      <c r="AW167">
        <v>2</v>
      </c>
      <c r="AX167">
        <v>56486424</v>
      </c>
      <c r="AY167">
        <v>1</v>
      </c>
      <c r="AZ167">
        <v>0</v>
      </c>
      <c r="BA167">
        <v>185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ROUND(Y167*Source!I371*DO167,9)</f>
        <v>1.5442231200000001</v>
      </c>
      <c r="CX167">
        <f>ROUND(Y167*Source!I371,9)</f>
        <v>38.605578000000001</v>
      </c>
      <c r="CY167">
        <f>AB167</f>
        <v>2.8</v>
      </c>
      <c r="CZ167">
        <f>AF167</f>
        <v>2.58</v>
      </c>
      <c r="DA167">
        <f>AJ167</f>
        <v>1</v>
      </c>
      <c r="DB167">
        <f>ROUND(((ROUND(AT167*CZ167,2)*1.25)*1.1),6)</f>
        <v>1.7050000000000001</v>
      </c>
      <c r="DC167">
        <f>ROUND(((ROUND(AT167*AG167,2)*1.25)*1.1),6)</f>
        <v>2.75E-2</v>
      </c>
      <c r="DD167" t="s">
        <v>3</v>
      </c>
      <c r="DE167" t="s">
        <v>3</v>
      </c>
      <c r="DF167">
        <f t="shared" si="91"/>
        <v>0</v>
      </c>
      <c r="DG167">
        <f t="shared" si="89"/>
        <v>99.6</v>
      </c>
      <c r="DH167">
        <f t="shared" si="90"/>
        <v>1.54</v>
      </c>
      <c r="DI167">
        <f t="shared" si="69"/>
        <v>0</v>
      </c>
      <c r="DJ167">
        <f>DG167</f>
        <v>99.6</v>
      </c>
      <c r="DK167">
        <v>0</v>
      </c>
      <c r="DL167" t="s">
        <v>745</v>
      </c>
      <c r="DM167">
        <v>0</v>
      </c>
      <c r="DN167" t="s">
        <v>740</v>
      </c>
      <c r="DO167">
        <v>0.04</v>
      </c>
    </row>
    <row r="168" spans="1:119" x14ac:dyDescent="0.25">
      <c r="A168">
        <f>ROW(Source!A371)</f>
        <v>371</v>
      </c>
      <c r="B168">
        <v>56481265</v>
      </c>
      <c r="C168">
        <v>56486393</v>
      </c>
      <c r="D168">
        <v>54933523</v>
      </c>
      <c r="E168">
        <v>1</v>
      </c>
      <c r="F168">
        <v>1</v>
      </c>
      <c r="G168">
        <v>1079</v>
      </c>
      <c r="H168">
        <v>2</v>
      </c>
      <c r="I168" t="s">
        <v>746</v>
      </c>
      <c r="J168" t="s">
        <v>747</v>
      </c>
      <c r="K168" t="s">
        <v>748</v>
      </c>
      <c r="L168">
        <v>1368</v>
      </c>
      <c r="N168">
        <v>1011</v>
      </c>
      <c r="O168" t="s">
        <v>744</v>
      </c>
      <c r="P168" t="s">
        <v>744</v>
      </c>
      <c r="Q168">
        <v>1</v>
      </c>
      <c r="W168">
        <v>0</v>
      </c>
      <c r="X168">
        <v>-294230152</v>
      </c>
      <c r="Y168">
        <f>((AT168*1.25)*1.1)</f>
        <v>0.28875000000000006</v>
      </c>
      <c r="AA168">
        <v>0</v>
      </c>
      <c r="AB168">
        <v>194.76</v>
      </c>
      <c r="AC168">
        <v>18.399999999999999</v>
      </c>
      <c r="AD168">
        <v>0</v>
      </c>
      <c r="AE168">
        <v>0</v>
      </c>
      <c r="AF168">
        <v>179.17</v>
      </c>
      <c r="AG168">
        <v>16.93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0.21</v>
      </c>
      <c r="AU168" t="s">
        <v>48</v>
      </c>
      <c r="AV168">
        <v>0</v>
      </c>
      <c r="AW168">
        <v>2</v>
      </c>
      <c r="AX168">
        <v>56486422</v>
      </c>
      <c r="AY168">
        <v>1</v>
      </c>
      <c r="AZ168">
        <v>0</v>
      </c>
      <c r="BA168">
        <v>186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ROUND(Y168*Source!I371*DO168,9)</f>
        <v>285.94669054899998</v>
      </c>
      <c r="CX168">
        <f>ROUND(Y168*Source!I371,9)</f>
        <v>16.889940374999998</v>
      </c>
      <c r="CY168">
        <f>AB168</f>
        <v>194.76</v>
      </c>
      <c r="CZ168">
        <f>AF168</f>
        <v>179.17</v>
      </c>
      <c r="DA168">
        <f>AJ168</f>
        <v>1</v>
      </c>
      <c r="DB168">
        <f>ROUND(((ROUND(AT168*CZ168,2)*1.25)*1.1),6)</f>
        <v>51.741250000000001</v>
      </c>
      <c r="DC168">
        <f>ROUND(((ROUND(AT168*AG168,2)*1.25)*1.1),6)</f>
        <v>4.8949999999999996</v>
      </c>
      <c r="DD168" t="s">
        <v>3</v>
      </c>
      <c r="DE168" t="s">
        <v>3</v>
      </c>
      <c r="DF168">
        <f t="shared" si="91"/>
        <v>0</v>
      </c>
      <c r="DG168">
        <f t="shared" si="89"/>
        <v>3026.17</v>
      </c>
      <c r="DH168">
        <f t="shared" si="90"/>
        <v>285.95</v>
      </c>
      <c r="DI168">
        <f t="shared" si="69"/>
        <v>0</v>
      </c>
      <c r="DJ168">
        <f>DG168</f>
        <v>3026.17</v>
      </c>
      <c r="DK168">
        <v>0</v>
      </c>
      <c r="DL168" t="s">
        <v>745</v>
      </c>
      <c r="DM168">
        <v>0</v>
      </c>
      <c r="DN168" t="s">
        <v>740</v>
      </c>
      <c r="DO168">
        <v>16.93</v>
      </c>
    </row>
    <row r="169" spans="1:119" x14ac:dyDescent="0.25">
      <c r="A169">
        <f>ROW(Source!A371)</f>
        <v>371</v>
      </c>
      <c r="B169">
        <v>56481265</v>
      </c>
      <c r="C169">
        <v>56486393</v>
      </c>
      <c r="D169">
        <v>54902999</v>
      </c>
      <c r="E169">
        <v>1</v>
      </c>
      <c r="F169">
        <v>1</v>
      </c>
      <c r="G169">
        <v>1079</v>
      </c>
      <c r="H169">
        <v>3</v>
      </c>
      <c r="I169" t="s">
        <v>30</v>
      </c>
      <c r="J169" t="s">
        <v>33</v>
      </c>
      <c r="K169" t="s">
        <v>31</v>
      </c>
      <c r="L169">
        <v>1348</v>
      </c>
      <c r="N169">
        <v>1009</v>
      </c>
      <c r="O169" t="s">
        <v>32</v>
      </c>
      <c r="P169" t="s">
        <v>32</v>
      </c>
      <c r="Q169">
        <v>1000</v>
      </c>
      <c r="W169">
        <v>0</v>
      </c>
      <c r="X169">
        <v>981881691</v>
      </c>
      <c r="Y169">
        <f t="shared" ref="Y169:Y185" si="92">AT169</f>
        <v>1.350753E-2</v>
      </c>
      <c r="AA169">
        <v>9844.31</v>
      </c>
      <c r="AB169">
        <v>0</v>
      </c>
      <c r="AC169">
        <v>0</v>
      </c>
      <c r="AD169">
        <v>0</v>
      </c>
      <c r="AE169">
        <v>9844.31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1.350753E-2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ROUND(Y169*Source!I371,9)</f>
        <v>0.79010000499999999</v>
      </c>
      <c r="CY169">
        <f t="shared" ref="CY169:CY185" si="93">AA169</f>
        <v>9844.31</v>
      </c>
      <c r="CZ169">
        <f t="shared" ref="CZ169:CZ185" si="94">AE169</f>
        <v>9844.31</v>
      </c>
      <c r="DA169">
        <f t="shared" ref="DA169:DA185" si="95">AI169</f>
        <v>1</v>
      </c>
      <c r="DB169">
        <f t="shared" ref="DB169:DB185" si="96">ROUND(ROUND(AT169*CZ169,2),6)</f>
        <v>132.97</v>
      </c>
      <c r="DC169">
        <f t="shared" ref="DC169:DC185" si="97">ROUND(ROUND(AT169*AG169,2),6)</f>
        <v>0</v>
      </c>
      <c r="DD169" t="s">
        <v>3</v>
      </c>
      <c r="DE169" t="s">
        <v>3</v>
      </c>
      <c r="DF169">
        <f t="shared" si="91"/>
        <v>7777.99</v>
      </c>
      <c r="DG169">
        <f t="shared" si="89"/>
        <v>0</v>
      </c>
      <c r="DH169">
        <f t="shared" si="90"/>
        <v>0</v>
      </c>
      <c r="DI169">
        <f t="shared" si="69"/>
        <v>0</v>
      </c>
      <c r="DJ169">
        <f t="shared" ref="DJ169:DJ185" si="98">DF169</f>
        <v>7777.99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ROW(Source!A371)</f>
        <v>371</v>
      </c>
      <c r="B170">
        <v>56481265</v>
      </c>
      <c r="C170">
        <v>56486393</v>
      </c>
      <c r="D170">
        <v>54903008</v>
      </c>
      <c r="E170">
        <v>1</v>
      </c>
      <c r="F170">
        <v>1</v>
      </c>
      <c r="G170">
        <v>1079</v>
      </c>
      <c r="H170">
        <v>3</v>
      </c>
      <c r="I170" t="s">
        <v>271</v>
      </c>
      <c r="J170" t="s">
        <v>273</v>
      </c>
      <c r="K170" t="s">
        <v>272</v>
      </c>
      <c r="L170">
        <v>1348</v>
      </c>
      <c r="N170">
        <v>1009</v>
      </c>
      <c r="O170" t="s">
        <v>32</v>
      </c>
      <c r="P170" t="s">
        <v>32</v>
      </c>
      <c r="Q170">
        <v>1000</v>
      </c>
      <c r="W170">
        <v>0</v>
      </c>
      <c r="X170">
        <v>1492959747</v>
      </c>
      <c r="Y170">
        <f t="shared" si="92"/>
        <v>0.11958976</v>
      </c>
      <c r="AA170">
        <v>6624.03</v>
      </c>
      <c r="AB170">
        <v>0</v>
      </c>
      <c r="AC170">
        <v>0</v>
      </c>
      <c r="AD170">
        <v>0</v>
      </c>
      <c r="AE170">
        <v>6624.03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0.11958976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ROUND(Y170*Source!I371,9)</f>
        <v>6.9951997090000004</v>
      </c>
      <c r="CY170">
        <f t="shared" si="93"/>
        <v>6624.03</v>
      </c>
      <c r="CZ170">
        <f t="shared" si="94"/>
        <v>6624.03</v>
      </c>
      <c r="DA170">
        <f t="shared" si="95"/>
        <v>1</v>
      </c>
      <c r="DB170">
        <f t="shared" si="96"/>
        <v>792.17</v>
      </c>
      <c r="DC170">
        <f t="shared" si="97"/>
        <v>0</v>
      </c>
      <c r="DD170" t="s">
        <v>3</v>
      </c>
      <c r="DE170" t="s">
        <v>3</v>
      </c>
      <c r="DF170">
        <f t="shared" si="91"/>
        <v>46336.41</v>
      </c>
      <c r="DG170">
        <f t="shared" si="89"/>
        <v>0</v>
      </c>
      <c r="DH170">
        <f t="shared" si="90"/>
        <v>0</v>
      </c>
      <c r="DI170">
        <f t="shared" si="69"/>
        <v>0</v>
      </c>
      <c r="DJ170">
        <f t="shared" si="98"/>
        <v>46336.41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ROW(Source!A371)</f>
        <v>371</v>
      </c>
      <c r="B171">
        <v>56481265</v>
      </c>
      <c r="C171">
        <v>56486393</v>
      </c>
      <c r="D171">
        <v>54903015</v>
      </c>
      <c r="E171">
        <v>1</v>
      </c>
      <c r="F171">
        <v>1</v>
      </c>
      <c r="G171">
        <v>1079</v>
      </c>
      <c r="H171">
        <v>3</v>
      </c>
      <c r="I171" t="s">
        <v>114</v>
      </c>
      <c r="J171" t="s">
        <v>116</v>
      </c>
      <c r="K171" t="s">
        <v>115</v>
      </c>
      <c r="L171">
        <v>1348</v>
      </c>
      <c r="N171">
        <v>1009</v>
      </c>
      <c r="O171" t="s">
        <v>32</v>
      </c>
      <c r="P171" t="s">
        <v>32</v>
      </c>
      <c r="Q171">
        <v>1000</v>
      </c>
      <c r="W171">
        <v>0</v>
      </c>
      <c r="X171">
        <v>975818671</v>
      </c>
      <c r="Y171">
        <f t="shared" si="92"/>
        <v>0.86690270000000003</v>
      </c>
      <c r="AA171">
        <v>8407.51</v>
      </c>
      <c r="AB171">
        <v>0</v>
      </c>
      <c r="AC171">
        <v>0</v>
      </c>
      <c r="AD171">
        <v>0</v>
      </c>
      <c r="AE171">
        <v>8407.51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0.86690270000000003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ROUND(Y171*Source!I371,9)</f>
        <v>50.707999702000002</v>
      </c>
      <c r="CY171">
        <f t="shared" si="93"/>
        <v>8407.51</v>
      </c>
      <c r="CZ171">
        <f t="shared" si="94"/>
        <v>8407.51</v>
      </c>
      <c r="DA171">
        <f t="shared" si="95"/>
        <v>1</v>
      </c>
      <c r="DB171">
        <f t="shared" si="96"/>
        <v>7288.49</v>
      </c>
      <c r="DC171">
        <f t="shared" si="97"/>
        <v>0</v>
      </c>
      <c r="DD171" t="s">
        <v>3</v>
      </c>
      <c r="DE171" t="s">
        <v>3</v>
      </c>
      <c r="DF171">
        <f t="shared" si="91"/>
        <v>426328.01</v>
      </c>
      <c r="DG171">
        <f t="shared" si="89"/>
        <v>0</v>
      </c>
      <c r="DH171">
        <f t="shared" si="90"/>
        <v>0</v>
      </c>
      <c r="DI171">
        <f t="shared" si="69"/>
        <v>0</v>
      </c>
      <c r="DJ171">
        <f t="shared" si="98"/>
        <v>426328.01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ROW(Source!A371)</f>
        <v>371</v>
      </c>
      <c r="B172">
        <v>56481265</v>
      </c>
      <c r="C172">
        <v>56486393</v>
      </c>
      <c r="D172">
        <v>54903017</v>
      </c>
      <c r="E172">
        <v>1</v>
      </c>
      <c r="F172">
        <v>1</v>
      </c>
      <c r="G172">
        <v>1079</v>
      </c>
      <c r="H172">
        <v>3</v>
      </c>
      <c r="I172" t="s">
        <v>833</v>
      </c>
      <c r="J172" t="s">
        <v>834</v>
      </c>
      <c r="K172" t="s">
        <v>835</v>
      </c>
      <c r="L172">
        <v>1348</v>
      </c>
      <c r="N172">
        <v>1009</v>
      </c>
      <c r="O172" t="s">
        <v>32</v>
      </c>
      <c r="P172" t="s">
        <v>32</v>
      </c>
      <c r="Q172">
        <v>1000</v>
      </c>
      <c r="W172">
        <v>0</v>
      </c>
      <c r="X172">
        <v>1110398073</v>
      </c>
      <c r="Y172">
        <f t="shared" si="92"/>
        <v>1.9400000000000001E-3</v>
      </c>
      <c r="AA172">
        <v>7035.12</v>
      </c>
      <c r="AB172">
        <v>0</v>
      </c>
      <c r="AC172">
        <v>0</v>
      </c>
      <c r="AD172">
        <v>0</v>
      </c>
      <c r="AE172">
        <v>7035.12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1.9400000000000001E-3</v>
      </c>
      <c r="AU172" t="s">
        <v>3</v>
      </c>
      <c r="AV172">
        <v>0</v>
      </c>
      <c r="AW172">
        <v>2</v>
      </c>
      <c r="AX172">
        <v>56486425</v>
      </c>
      <c r="AY172">
        <v>1</v>
      </c>
      <c r="AZ172">
        <v>0</v>
      </c>
      <c r="BA172">
        <v>187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ROUND(Y172*Source!I371,9)</f>
        <v>0.11347700199999999</v>
      </c>
      <c r="CY172">
        <f t="shared" si="93"/>
        <v>7035.12</v>
      </c>
      <c r="CZ172">
        <f t="shared" si="94"/>
        <v>7035.12</v>
      </c>
      <c r="DA172">
        <f t="shared" si="95"/>
        <v>1</v>
      </c>
      <c r="DB172">
        <f t="shared" si="96"/>
        <v>13.65</v>
      </c>
      <c r="DC172">
        <f t="shared" si="97"/>
        <v>0</v>
      </c>
      <c r="DD172" t="s">
        <v>3</v>
      </c>
      <c r="DE172" t="s">
        <v>3</v>
      </c>
      <c r="DF172">
        <f t="shared" si="91"/>
        <v>798.32</v>
      </c>
      <c r="DG172">
        <f t="shared" si="89"/>
        <v>0</v>
      </c>
      <c r="DH172">
        <f t="shared" si="90"/>
        <v>0</v>
      </c>
      <c r="DI172">
        <f t="shared" si="69"/>
        <v>0</v>
      </c>
      <c r="DJ172">
        <f t="shared" si="98"/>
        <v>798.32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ROW(Source!A371)</f>
        <v>371</v>
      </c>
      <c r="B173">
        <v>56481265</v>
      </c>
      <c r="C173">
        <v>56486393</v>
      </c>
      <c r="D173">
        <v>54902322</v>
      </c>
      <c r="E173">
        <v>1</v>
      </c>
      <c r="F173">
        <v>1</v>
      </c>
      <c r="G173">
        <v>1079</v>
      </c>
      <c r="H173">
        <v>3</v>
      </c>
      <c r="I173" t="s">
        <v>809</v>
      </c>
      <c r="J173" t="s">
        <v>810</v>
      </c>
      <c r="K173" t="s">
        <v>811</v>
      </c>
      <c r="L173">
        <v>1348</v>
      </c>
      <c r="N173">
        <v>1009</v>
      </c>
      <c r="O173" t="s">
        <v>32</v>
      </c>
      <c r="P173" t="s">
        <v>32</v>
      </c>
      <c r="Q173">
        <v>1000</v>
      </c>
      <c r="W173">
        <v>0</v>
      </c>
      <c r="X173">
        <v>-421167940</v>
      </c>
      <c r="Y173">
        <f t="shared" si="92"/>
        <v>1.0000000000000001E-5</v>
      </c>
      <c r="AA173">
        <v>6512.79</v>
      </c>
      <c r="AB173">
        <v>0</v>
      </c>
      <c r="AC173">
        <v>0</v>
      </c>
      <c r="AD173">
        <v>0</v>
      </c>
      <c r="AE173">
        <v>6512.79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1.0000000000000001E-5</v>
      </c>
      <c r="AU173" t="s">
        <v>3</v>
      </c>
      <c r="AV173">
        <v>0</v>
      </c>
      <c r="AW173">
        <v>2</v>
      </c>
      <c r="AX173">
        <v>56486426</v>
      </c>
      <c r="AY173">
        <v>1</v>
      </c>
      <c r="AZ173">
        <v>0</v>
      </c>
      <c r="BA173">
        <v>188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ROUND(Y173*Source!I371,9)</f>
        <v>5.8493300000000005E-4</v>
      </c>
      <c r="CY173">
        <f t="shared" si="93"/>
        <v>6512.79</v>
      </c>
      <c r="CZ173">
        <f t="shared" si="94"/>
        <v>6512.79</v>
      </c>
      <c r="DA173">
        <f t="shared" si="95"/>
        <v>1</v>
      </c>
      <c r="DB173">
        <f t="shared" si="96"/>
        <v>7.0000000000000007E-2</v>
      </c>
      <c r="DC173">
        <f t="shared" si="97"/>
        <v>0</v>
      </c>
      <c r="DD173" t="s">
        <v>3</v>
      </c>
      <c r="DE173" t="s">
        <v>3</v>
      </c>
      <c r="DF173">
        <f t="shared" si="91"/>
        <v>3.81</v>
      </c>
      <c r="DG173">
        <f t="shared" si="89"/>
        <v>0</v>
      </c>
      <c r="DH173">
        <f t="shared" si="90"/>
        <v>0</v>
      </c>
      <c r="DI173">
        <f t="shared" si="69"/>
        <v>0</v>
      </c>
      <c r="DJ173">
        <f t="shared" si="98"/>
        <v>3.81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ROW(Source!A371)</f>
        <v>371</v>
      </c>
      <c r="B174">
        <v>56481265</v>
      </c>
      <c r="C174">
        <v>56486393</v>
      </c>
      <c r="D174">
        <v>54903374</v>
      </c>
      <c r="E174">
        <v>1</v>
      </c>
      <c r="F174">
        <v>1</v>
      </c>
      <c r="G174">
        <v>1079</v>
      </c>
      <c r="H174">
        <v>3</v>
      </c>
      <c r="I174" t="s">
        <v>779</v>
      </c>
      <c r="J174" t="s">
        <v>780</v>
      </c>
      <c r="K174" t="s">
        <v>781</v>
      </c>
      <c r="L174">
        <v>1348</v>
      </c>
      <c r="N174">
        <v>1009</v>
      </c>
      <c r="O174" t="s">
        <v>32</v>
      </c>
      <c r="P174" t="s">
        <v>32</v>
      </c>
      <c r="Q174">
        <v>1000</v>
      </c>
      <c r="W174">
        <v>0</v>
      </c>
      <c r="X174">
        <v>-925205253</v>
      </c>
      <c r="Y174">
        <f t="shared" si="92"/>
        <v>3.0999999999999999E-3</v>
      </c>
      <c r="AA174">
        <v>7185.82</v>
      </c>
      <c r="AB174">
        <v>0</v>
      </c>
      <c r="AC174">
        <v>0</v>
      </c>
      <c r="AD174">
        <v>0</v>
      </c>
      <c r="AE174">
        <v>7185.82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3.0999999999999999E-3</v>
      </c>
      <c r="AU174" t="s">
        <v>3</v>
      </c>
      <c r="AV174">
        <v>0</v>
      </c>
      <c r="AW174">
        <v>2</v>
      </c>
      <c r="AX174">
        <v>56486427</v>
      </c>
      <c r="AY174">
        <v>1</v>
      </c>
      <c r="AZ174">
        <v>0</v>
      </c>
      <c r="BA174">
        <v>189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ROUND(Y174*Source!I371,9)</f>
        <v>0.18132923000000001</v>
      </c>
      <c r="CY174">
        <f t="shared" si="93"/>
        <v>7185.82</v>
      </c>
      <c r="CZ174">
        <f t="shared" si="94"/>
        <v>7185.82</v>
      </c>
      <c r="DA174">
        <f t="shared" si="95"/>
        <v>1</v>
      </c>
      <c r="DB174">
        <f t="shared" si="96"/>
        <v>22.28</v>
      </c>
      <c r="DC174">
        <f t="shared" si="97"/>
        <v>0</v>
      </c>
      <c r="DD174" t="s">
        <v>3</v>
      </c>
      <c r="DE174" t="s">
        <v>3</v>
      </c>
      <c r="DF174">
        <f t="shared" si="91"/>
        <v>1303</v>
      </c>
      <c r="DG174">
        <f t="shared" si="89"/>
        <v>0</v>
      </c>
      <c r="DH174">
        <f t="shared" si="90"/>
        <v>0</v>
      </c>
      <c r="DI174">
        <f t="shared" si="69"/>
        <v>0</v>
      </c>
      <c r="DJ174">
        <f t="shared" si="98"/>
        <v>1303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ROW(Source!A371)</f>
        <v>371</v>
      </c>
      <c r="B175">
        <v>56481265</v>
      </c>
      <c r="C175">
        <v>56486393</v>
      </c>
      <c r="D175">
        <v>54903404</v>
      </c>
      <c r="E175">
        <v>1</v>
      </c>
      <c r="F175">
        <v>1</v>
      </c>
      <c r="G175">
        <v>1079</v>
      </c>
      <c r="H175">
        <v>3</v>
      </c>
      <c r="I175" t="s">
        <v>836</v>
      </c>
      <c r="J175" t="s">
        <v>837</v>
      </c>
      <c r="K175" t="s">
        <v>838</v>
      </c>
      <c r="L175">
        <v>1354</v>
      </c>
      <c r="N175">
        <v>1010</v>
      </c>
      <c r="O175" t="s">
        <v>41</v>
      </c>
      <c r="P175" t="s">
        <v>41</v>
      </c>
      <c r="Q175">
        <v>1</v>
      </c>
      <c r="W175">
        <v>0</v>
      </c>
      <c r="X175">
        <v>-1386163682</v>
      </c>
      <c r="Y175">
        <f t="shared" si="92"/>
        <v>0.06</v>
      </c>
      <c r="AA175">
        <v>13.76</v>
      </c>
      <c r="AB175">
        <v>0</v>
      </c>
      <c r="AC175">
        <v>0</v>
      </c>
      <c r="AD175">
        <v>0</v>
      </c>
      <c r="AE175">
        <v>13.76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0.06</v>
      </c>
      <c r="AU175" t="s">
        <v>3</v>
      </c>
      <c r="AV175">
        <v>0</v>
      </c>
      <c r="AW175">
        <v>2</v>
      </c>
      <c r="AX175">
        <v>56486428</v>
      </c>
      <c r="AY175">
        <v>1</v>
      </c>
      <c r="AZ175">
        <v>0</v>
      </c>
      <c r="BA175">
        <v>190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ROUND(Y175*Source!I371,9)</f>
        <v>3.509598</v>
      </c>
      <c r="CY175">
        <f t="shared" si="93"/>
        <v>13.76</v>
      </c>
      <c r="CZ175">
        <f t="shared" si="94"/>
        <v>13.76</v>
      </c>
      <c r="DA175">
        <f t="shared" si="95"/>
        <v>1</v>
      </c>
      <c r="DB175">
        <f t="shared" si="96"/>
        <v>0.83</v>
      </c>
      <c r="DC175">
        <f t="shared" si="97"/>
        <v>0</v>
      </c>
      <c r="DD175" t="s">
        <v>3</v>
      </c>
      <c r="DE175" t="s">
        <v>3</v>
      </c>
      <c r="DF175">
        <f t="shared" si="91"/>
        <v>48.29</v>
      </c>
      <c r="DG175">
        <f t="shared" si="89"/>
        <v>0</v>
      </c>
      <c r="DH175">
        <f t="shared" si="90"/>
        <v>0</v>
      </c>
      <c r="DI175">
        <f t="shared" si="69"/>
        <v>0</v>
      </c>
      <c r="DJ175">
        <f t="shared" si="98"/>
        <v>48.29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ROW(Source!A371)</f>
        <v>371</v>
      </c>
      <c r="B176">
        <v>56481265</v>
      </c>
      <c r="C176">
        <v>56486393</v>
      </c>
      <c r="D176">
        <v>54902353</v>
      </c>
      <c r="E176">
        <v>1</v>
      </c>
      <c r="F176">
        <v>1</v>
      </c>
      <c r="G176">
        <v>1079</v>
      </c>
      <c r="H176">
        <v>3</v>
      </c>
      <c r="I176" t="s">
        <v>54</v>
      </c>
      <c r="J176" t="s">
        <v>839</v>
      </c>
      <c r="K176" t="s">
        <v>55</v>
      </c>
      <c r="L176">
        <v>1348</v>
      </c>
      <c r="N176">
        <v>1009</v>
      </c>
      <c r="O176" t="s">
        <v>32</v>
      </c>
      <c r="P176" t="s">
        <v>32</v>
      </c>
      <c r="Q176">
        <v>1000</v>
      </c>
      <c r="W176">
        <v>0</v>
      </c>
      <c r="X176">
        <v>966186740</v>
      </c>
      <c r="Y176">
        <f t="shared" si="92"/>
        <v>3.1E-4</v>
      </c>
      <c r="AA176">
        <v>18653.07</v>
      </c>
      <c r="AB176">
        <v>0</v>
      </c>
      <c r="AC176">
        <v>0</v>
      </c>
      <c r="AD176">
        <v>0</v>
      </c>
      <c r="AE176">
        <v>18653.07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3.1E-4</v>
      </c>
      <c r="AU176" t="s">
        <v>3</v>
      </c>
      <c r="AV176">
        <v>0</v>
      </c>
      <c r="AW176">
        <v>2</v>
      </c>
      <c r="AX176">
        <v>56486429</v>
      </c>
      <c r="AY176">
        <v>1</v>
      </c>
      <c r="AZ176">
        <v>0</v>
      </c>
      <c r="BA176">
        <v>191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ROUND(Y176*Source!I371,9)</f>
        <v>1.8132922999999999E-2</v>
      </c>
      <c r="CY176">
        <f t="shared" si="93"/>
        <v>18653.07</v>
      </c>
      <c r="CZ176">
        <f t="shared" si="94"/>
        <v>18653.07</v>
      </c>
      <c r="DA176">
        <f t="shared" si="95"/>
        <v>1</v>
      </c>
      <c r="DB176">
        <f t="shared" si="96"/>
        <v>5.78</v>
      </c>
      <c r="DC176">
        <f t="shared" si="97"/>
        <v>0</v>
      </c>
      <c r="DD176" t="s">
        <v>3</v>
      </c>
      <c r="DE176" t="s">
        <v>3</v>
      </c>
      <c r="DF176">
        <f t="shared" si="91"/>
        <v>338.23</v>
      </c>
      <c r="DG176">
        <f t="shared" si="89"/>
        <v>0</v>
      </c>
      <c r="DH176">
        <f t="shared" si="90"/>
        <v>0</v>
      </c>
      <c r="DI176">
        <f t="shared" si="69"/>
        <v>0</v>
      </c>
      <c r="DJ176">
        <f t="shared" si="98"/>
        <v>338.23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ROW(Source!A371)</f>
        <v>371</v>
      </c>
      <c r="B177">
        <v>56481265</v>
      </c>
      <c r="C177">
        <v>56486393</v>
      </c>
      <c r="D177">
        <v>54904135</v>
      </c>
      <c r="E177">
        <v>1</v>
      </c>
      <c r="F177">
        <v>1</v>
      </c>
      <c r="G177">
        <v>1079</v>
      </c>
      <c r="H177">
        <v>3</v>
      </c>
      <c r="I177" t="s">
        <v>840</v>
      </c>
      <c r="J177" t="s">
        <v>841</v>
      </c>
      <c r="K177" t="s">
        <v>842</v>
      </c>
      <c r="L177">
        <v>1346</v>
      </c>
      <c r="N177">
        <v>1009</v>
      </c>
      <c r="O177" t="s">
        <v>353</v>
      </c>
      <c r="P177" t="s">
        <v>353</v>
      </c>
      <c r="Q177">
        <v>1</v>
      </c>
      <c r="W177">
        <v>0</v>
      </c>
      <c r="X177">
        <v>1274207263</v>
      </c>
      <c r="Y177">
        <f t="shared" si="92"/>
        <v>0.59</v>
      </c>
      <c r="AA177">
        <v>6.25</v>
      </c>
      <c r="AB177">
        <v>0</v>
      </c>
      <c r="AC177">
        <v>0</v>
      </c>
      <c r="AD177">
        <v>0</v>
      </c>
      <c r="AE177">
        <v>6.25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0.59</v>
      </c>
      <c r="AU177" t="s">
        <v>3</v>
      </c>
      <c r="AV177">
        <v>0</v>
      </c>
      <c r="AW177">
        <v>2</v>
      </c>
      <c r="AX177">
        <v>56486430</v>
      </c>
      <c r="AY177">
        <v>1</v>
      </c>
      <c r="AZ177">
        <v>0</v>
      </c>
      <c r="BA177">
        <v>192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ROUND(Y177*Source!I371,9)</f>
        <v>34.511046999999998</v>
      </c>
      <c r="CY177">
        <f t="shared" si="93"/>
        <v>6.25</v>
      </c>
      <c r="CZ177">
        <f t="shared" si="94"/>
        <v>6.25</v>
      </c>
      <c r="DA177">
        <f t="shared" si="95"/>
        <v>1</v>
      </c>
      <c r="DB177">
        <f t="shared" si="96"/>
        <v>3.69</v>
      </c>
      <c r="DC177">
        <f t="shared" si="97"/>
        <v>0</v>
      </c>
      <c r="DD177" t="s">
        <v>3</v>
      </c>
      <c r="DE177" t="s">
        <v>3</v>
      </c>
      <c r="DF177">
        <f t="shared" si="91"/>
        <v>215.69</v>
      </c>
      <c r="DG177">
        <f t="shared" si="89"/>
        <v>0</v>
      </c>
      <c r="DH177">
        <f t="shared" si="90"/>
        <v>0</v>
      </c>
      <c r="DI177">
        <f t="shared" si="69"/>
        <v>0</v>
      </c>
      <c r="DJ177">
        <f t="shared" si="98"/>
        <v>215.69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ROW(Source!A371)</f>
        <v>371</v>
      </c>
      <c r="B178">
        <v>56481265</v>
      </c>
      <c r="C178">
        <v>56486393</v>
      </c>
      <c r="D178">
        <v>54902457</v>
      </c>
      <c r="E178">
        <v>1</v>
      </c>
      <c r="F178">
        <v>1</v>
      </c>
      <c r="G178">
        <v>1079</v>
      </c>
      <c r="H178">
        <v>3</v>
      </c>
      <c r="I178" t="s">
        <v>843</v>
      </c>
      <c r="J178" t="s">
        <v>844</v>
      </c>
      <c r="K178" t="s">
        <v>845</v>
      </c>
      <c r="L178">
        <v>1346</v>
      </c>
      <c r="N178">
        <v>1009</v>
      </c>
      <c r="O178" t="s">
        <v>353</v>
      </c>
      <c r="P178" t="s">
        <v>353</v>
      </c>
      <c r="Q178">
        <v>1</v>
      </c>
      <c r="W178">
        <v>0</v>
      </c>
      <c r="X178">
        <v>-1486700661</v>
      </c>
      <c r="Y178">
        <f t="shared" si="92"/>
        <v>0.1</v>
      </c>
      <c r="AA178">
        <v>29.89</v>
      </c>
      <c r="AB178">
        <v>0</v>
      </c>
      <c r="AC178">
        <v>0</v>
      </c>
      <c r="AD178">
        <v>0</v>
      </c>
      <c r="AE178">
        <v>29.89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0.1</v>
      </c>
      <c r="AU178" t="s">
        <v>3</v>
      </c>
      <c r="AV178">
        <v>0</v>
      </c>
      <c r="AW178">
        <v>2</v>
      </c>
      <c r="AX178">
        <v>56486431</v>
      </c>
      <c r="AY178">
        <v>1</v>
      </c>
      <c r="AZ178">
        <v>0</v>
      </c>
      <c r="BA178">
        <v>193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ROUND(Y178*Source!I371,9)</f>
        <v>5.8493300000000001</v>
      </c>
      <c r="CY178">
        <f t="shared" si="93"/>
        <v>29.89</v>
      </c>
      <c r="CZ178">
        <f t="shared" si="94"/>
        <v>29.89</v>
      </c>
      <c r="DA178">
        <f t="shared" si="95"/>
        <v>1</v>
      </c>
      <c r="DB178">
        <f t="shared" si="96"/>
        <v>2.99</v>
      </c>
      <c r="DC178">
        <f t="shared" si="97"/>
        <v>0</v>
      </c>
      <c r="DD178" t="s">
        <v>3</v>
      </c>
      <c r="DE178" t="s">
        <v>3</v>
      </c>
      <c r="DF178">
        <f t="shared" si="91"/>
        <v>174.84</v>
      </c>
      <c r="DG178">
        <f t="shared" si="89"/>
        <v>0</v>
      </c>
      <c r="DH178">
        <f t="shared" si="90"/>
        <v>0</v>
      </c>
      <c r="DI178">
        <f t="shared" si="69"/>
        <v>0</v>
      </c>
      <c r="DJ178">
        <f t="shared" si="98"/>
        <v>174.84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ROW(Source!A371)</f>
        <v>371</v>
      </c>
      <c r="B179">
        <v>56481265</v>
      </c>
      <c r="C179">
        <v>56486393</v>
      </c>
      <c r="D179">
        <v>54902480</v>
      </c>
      <c r="E179">
        <v>1</v>
      </c>
      <c r="F179">
        <v>1</v>
      </c>
      <c r="G179">
        <v>1079</v>
      </c>
      <c r="H179">
        <v>3</v>
      </c>
      <c r="I179" t="s">
        <v>818</v>
      </c>
      <c r="J179" t="s">
        <v>819</v>
      </c>
      <c r="K179" t="s">
        <v>820</v>
      </c>
      <c r="L179">
        <v>1348</v>
      </c>
      <c r="N179">
        <v>1009</v>
      </c>
      <c r="O179" t="s">
        <v>32</v>
      </c>
      <c r="P179" t="s">
        <v>32</v>
      </c>
      <c r="Q179">
        <v>1000</v>
      </c>
      <c r="W179">
        <v>0</v>
      </c>
      <c r="X179">
        <v>-1744516955</v>
      </c>
      <c r="Y179">
        <f t="shared" si="92"/>
        <v>3.0000000000000001E-5</v>
      </c>
      <c r="AA179">
        <v>4341.07</v>
      </c>
      <c r="AB179">
        <v>0</v>
      </c>
      <c r="AC179">
        <v>0</v>
      </c>
      <c r="AD179">
        <v>0</v>
      </c>
      <c r="AE179">
        <v>4341.07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3.0000000000000001E-5</v>
      </c>
      <c r="AU179" t="s">
        <v>3</v>
      </c>
      <c r="AV179">
        <v>0</v>
      </c>
      <c r="AW179">
        <v>2</v>
      </c>
      <c r="AX179">
        <v>56486432</v>
      </c>
      <c r="AY179">
        <v>1</v>
      </c>
      <c r="AZ179">
        <v>0</v>
      </c>
      <c r="BA179">
        <v>194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ROUND(Y179*Source!I371,9)</f>
        <v>1.754799E-3</v>
      </c>
      <c r="CY179">
        <f t="shared" si="93"/>
        <v>4341.07</v>
      </c>
      <c r="CZ179">
        <f t="shared" si="94"/>
        <v>4341.07</v>
      </c>
      <c r="DA179">
        <f t="shared" si="95"/>
        <v>1</v>
      </c>
      <c r="DB179">
        <f t="shared" si="96"/>
        <v>0.13</v>
      </c>
      <c r="DC179">
        <f t="shared" si="97"/>
        <v>0</v>
      </c>
      <c r="DD179" t="s">
        <v>3</v>
      </c>
      <c r="DE179" t="s">
        <v>3</v>
      </c>
      <c r="DF179">
        <f t="shared" si="91"/>
        <v>7.62</v>
      </c>
      <c r="DG179">
        <f t="shared" si="89"/>
        <v>0</v>
      </c>
      <c r="DH179">
        <f t="shared" si="90"/>
        <v>0</v>
      </c>
      <c r="DI179">
        <f t="shared" si="69"/>
        <v>0</v>
      </c>
      <c r="DJ179">
        <f t="shared" si="98"/>
        <v>7.62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ROW(Source!A371)</f>
        <v>371</v>
      </c>
      <c r="B180">
        <v>56481265</v>
      </c>
      <c r="C180">
        <v>56486393</v>
      </c>
      <c r="D180">
        <v>54904782</v>
      </c>
      <c r="E180">
        <v>1</v>
      </c>
      <c r="F180">
        <v>1</v>
      </c>
      <c r="G180">
        <v>1079</v>
      </c>
      <c r="H180">
        <v>3</v>
      </c>
      <c r="I180" t="s">
        <v>846</v>
      </c>
      <c r="J180" t="s">
        <v>847</v>
      </c>
      <c r="K180" t="s">
        <v>848</v>
      </c>
      <c r="L180">
        <v>1302</v>
      </c>
      <c r="N180">
        <v>1003</v>
      </c>
      <c r="O180" t="s">
        <v>849</v>
      </c>
      <c r="P180" t="s">
        <v>849</v>
      </c>
      <c r="Q180">
        <v>10</v>
      </c>
      <c r="W180">
        <v>0</v>
      </c>
      <c r="X180">
        <v>-1863605250</v>
      </c>
      <c r="Y180">
        <f t="shared" si="92"/>
        <v>1.8700000000000001E-2</v>
      </c>
      <c r="AA180">
        <v>44</v>
      </c>
      <c r="AB180">
        <v>0</v>
      </c>
      <c r="AC180">
        <v>0</v>
      </c>
      <c r="AD180">
        <v>0</v>
      </c>
      <c r="AE180">
        <v>44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1.8700000000000001E-2</v>
      </c>
      <c r="AU180" t="s">
        <v>3</v>
      </c>
      <c r="AV180">
        <v>0</v>
      </c>
      <c r="AW180">
        <v>2</v>
      </c>
      <c r="AX180">
        <v>56486433</v>
      </c>
      <c r="AY180">
        <v>1</v>
      </c>
      <c r="AZ180">
        <v>0</v>
      </c>
      <c r="BA180">
        <v>195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ROUND(Y180*Source!I371,9)</f>
        <v>1.09382471</v>
      </c>
      <c r="CY180">
        <f t="shared" si="93"/>
        <v>44</v>
      </c>
      <c r="CZ180">
        <f t="shared" si="94"/>
        <v>44</v>
      </c>
      <c r="DA180">
        <f t="shared" si="95"/>
        <v>1</v>
      </c>
      <c r="DB180">
        <f t="shared" si="96"/>
        <v>0.82</v>
      </c>
      <c r="DC180">
        <f t="shared" si="97"/>
        <v>0</v>
      </c>
      <c r="DD180" t="s">
        <v>3</v>
      </c>
      <c r="DE180" t="s">
        <v>3</v>
      </c>
      <c r="DF180">
        <f t="shared" si="91"/>
        <v>48.13</v>
      </c>
      <c r="DG180">
        <f t="shared" si="89"/>
        <v>0</v>
      </c>
      <c r="DH180">
        <f t="shared" si="90"/>
        <v>0</v>
      </c>
      <c r="DI180">
        <f t="shared" si="69"/>
        <v>0</v>
      </c>
      <c r="DJ180">
        <f t="shared" si="98"/>
        <v>48.13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ROW(Source!A371)</f>
        <v>371</v>
      </c>
      <c r="B181">
        <v>56481265</v>
      </c>
      <c r="C181">
        <v>56486393</v>
      </c>
      <c r="D181">
        <v>54902508</v>
      </c>
      <c r="E181">
        <v>1</v>
      </c>
      <c r="F181">
        <v>1</v>
      </c>
      <c r="G181">
        <v>1079</v>
      </c>
      <c r="H181">
        <v>3</v>
      </c>
      <c r="I181" t="s">
        <v>850</v>
      </c>
      <c r="J181" t="s">
        <v>851</v>
      </c>
      <c r="K181" t="s">
        <v>852</v>
      </c>
      <c r="L181">
        <v>1339</v>
      </c>
      <c r="N181">
        <v>1007</v>
      </c>
      <c r="O181" t="s">
        <v>158</v>
      </c>
      <c r="P181" t="s">
        <v>158</v>
      </c>
      <c r="Q181">
        <v>1</v>
      </c>
      <c r="W181">
        <v>0</v>
      </c>
      <c r="X181">
        <v>-1459469877</v>
      </c>
      <c r="Y181">
        <f t="shared" si="92"/>
        <v>1.95</v>
      </c>
      <c r="AA181">
        <v>5.82</v>
      </c>
      <c r="AB181">
        <v>0</v>
      </c>
      <c r="AC181">
        <v>0</v>
      </c>
      <c r="AD181">
        <v>0</v>
      </c>
      <c r="AE181">
        <v>5.82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1.95</v>
      </c>
      <c r="AU181" t="s">
        <v>3</v>
      </c>
      <c r="AV181">
        <v>0</v>
      </c>
      <c r="AW181">
        <v>2</v>
      </c>
      <c r="AX181">
        <v>56486434</v>
      </c>
      <c r="AY181">
        <v>1</v>
      </c>
      <c r="AZ181">
        <v>0</v>
      </c>
      <c r="BA181">
        <v>196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ROUND(Y181*Source!I371,9)</f>
        <v>114.06193500000001</v>
      </c>
      <c r="CY181">
        <f t="shared" si="93"/>
        <v>5.82</v>
      </c>
      <c r="CZ181">
        <f t="shared" si="94"/>
        <v>5.82</v>
      </c>
      <c r="DA181">
        <f t="shared" si="95"/>
        <v>1</v>
      </c>
      <c r="DB181">
        <f t="shared" si="96"/>
        <v>11.35</v>
      </c>
      <c r="DC181">
        <f t="shared" si="97"/>
        <v>0</v>
      </c>
      <c r="DD181" t="s">
        <v>3</v>
      </c>
      <c r="DE181" t="s">
        <v>3</v>
      </c>
      <c r="DF181">
        <f t="shared" si="91"/>
        <v>663.84</v>
      </c>
      <c r="DG181">
        <f t="shared" si="89"/>
        <v>0</v>
      </c>
      <c r="DH181">
        <f t="shared" si="90"/>
        <v>0</v>
      </c>
      <c r="DI181">
        <f t="shared" si="69"/>
        <v>0</v>
      </c>
      <c r="DJ181">
        <f t="shared" si="98"/>
        <v>663.84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ROW(Source!A371)</f>
        <v>371</v>
      </c>
      <c r="B182">
        <v>56481265</v>
      </c>
      <c r="C182">
        <v>56486393</v>
      </c>
      <c r="D182">
        <v>54902261</v>
      </c>
      <c r="E182">
        <v>1</v>
      </c>
      <c r="F182">
        <v>1</v>
      </c>
      <c r="G182">
        <v>1079</v>
      </c>
      <c r="H182">
        <v>3</v>
      </c>
      <c r="I182" t="s">
        <v>853</v>
      </c>
      <c r="J182" t="s">
        <v>854</v>
      </c>
      <c r="K182" t="s">
        <v>855</v>
      </c>
      <c r="L182">
        <v>1348</v>
      </c>
      <c r="N182">
        <v>1009</v>
      </c>
      <c r="O182" t="s">
        <v>32</v>
      </c>
      <c r="P182" t="s">
        <v>32</v>
      </c>
      <c r="Q182">
        <v>1000</v>
      </c>
      <c r="W182">
        <v>0</v>
      </c>
      <c r="X182">
        <v>1750099548</v>
      </c>
      <c r="Y182">
        <f t="shared" si="92"/>
        <v>3.0999999999999999E-3</v>
      </c>
      <c r="AA182">
        <v>17868.28</v>
      </c>
      <c r="AB182">
        <v>0</v>
      </c>
      <c r="AC182">
        <v>0</v>
      </c>
      <c r="AD182">
        <v>0</v>
      </c>
      <c r="AE182">
        <v>17868.28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3.0999999999999999E-3</v>
      </c>
      <c r="AU182" t="s">
        <v>3</v>
      </c>
      <c r="AV182">
        <v>0</v>
      </c>
      <c r="AW182">
        <v>2</v>
      </c>
      <c r="AX182">
        <v>56486435</v>
      </c>
      <c r="AY182">
        <v>1</v>
      </c>
      <c r="AZ182">
        <v>0</v>
      </c>
      <c r="BA182">
        <v>197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ROUND(Y182*Source!I371,9)</f>
        <v>0.18132923000000001</v>
      </c>
      <c r="CY182">
        <f t="shared" si="93"/>
        <v>17868.28</v>
      </c>
      <c r="CZ182">
        <f t="shared" si="94"/>
        <v>17868.28</v>
      </c>
      <c r="DA182">
        <f t="shared" si="95"/>
        <v>1</v>
      </c>
      <c r="DB182">
        <f t="shared" si="96"/>
        <v>55.39</v>
      </c>
      <c r="DC182">
        <f t="shared" si="97"/>
        <v>0</v>
      </c>
      <c r="DD182" t="s">
        <v>3</v>
      </c>
      <c r="DE182" t="s">
        <v>3</v>
      </c>
      <c r="DF182">
        <f t="shared" si="91"/>
        <v>3240.04</v>
      </c>
      <c r="DG182">
        <f t="shared" si="89"/>
        <v>0</v>
      </c>
      <c r="DH182">
        <f t="shared" si="90"/>
        <v>0</v>
      </c>
      <c r="DI182">
        <f t="shared" si="69"/>
        <v>0</v>
      </c>
      <c r="DJ182">
        <f t="shared" si="98"/>
        <v>3240.04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ROW(Source!A371)</f>
        <v>371</v>
      </c>
      <c r="B183">
        <v>56481265</v>
      </c>
      <c r="C183">
        <v>56486393</v>
      </c>
      <c r="D183">
        <v>54902276</v>
      </c>
      <c r="E183">
        <v>1</v>
      </c>
      <c r="F183">
        <v>1</v>
      </c>
      <c r="G183">
        <v>1079</v>
      </c>
      <c r="H183">
        <v>3</v>
      </c>
      <c r="I183" t="s">
        <v>856</v>
      </c>
      <c r="J183" t="s">
        <v>857</v>
      </c>
      <c r="K183" t="s">
        <v>858</v>
      </c>
      <c r="L183">
        <v>1339</v>
      </c>
      <c r="N183">
        <v>1007</v>
      </c>
      <c r="O183" t="s">
        <v>158</v>
      </c>
      <c r="P183" t="s">
        <v>158</v>
      </c>
      <c r="Q183">
        <v>1</v>
      </c>
      <c r="W183">
        <v>0</v>
      </c>
      <c r="X183">
        <v>1830466353</v>
      </c>
      <c r="Y183">
        <f t="shared" si="92"/>
        <v>1.0300000000000001E-3</v>
      </c>
      <c r="AA183">
        <v>2464.94</v>
      </c>
      <c r="AB183">
        <v>0</v>
      </c>
      <c r="AC183">
        <v>0</v>
      </c>
      <c r="AD183">
        <v>0</v>
      </c>
      <c r="AE183">
        <v>2464.94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1.0300000000000001E-3</v>
      </c>
      <c r="AU183" t="s">
        <v>3</v>
      </c>
      <c r="AV183">
        <v>0</v>
      </c>
      <c r="AW183">
        <v>2</v>
      </c>
      <c r="AX183">
        <v>56486436</v>
      </c>
      <c r="AY183">
        <v>1</v>
      </c>
      <c r="AZ183">
        <v>0</v>
      </c>
      <c r="BA183">
        <v>198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ROUND(Y183*Source!I371,9)</f>
        <v>6.0248098999999999E-2</v>
      </c>
      <c r="CY183">
        <f t="shared" si="93"/>
        <v>2464.94</v>
      </c>
      <c r="CZ183">
        <f t="shared" si="94"/>
        <v>2464.94</v>
      </c>
      <c r="DA183">
        <f t="shared" si="95"/>
        <v>1</v>
      </c>
      <c r="DB183">
        <f t="shared" si="96"/>
        <v>2.54</v>
      </c>
      <c r="DC183">
        <f t="shared" si="97"/>
        <v>0</v>
      </c>
      <c r="DD183" t="s">
        <v>3</v>
      </c>
      <c r="DE183" t="s">
        <v>3</v>
      </c>
      <c r="DF183">
        <f t="shared" si="91"/>
        <v>148.51</v>
      </c>
      <c r="DG183">
        <f t="shared" si="89"/>
        <v>0</v>
      </c>
      <c r="DH183">
        <f t="shared" si="90"/>
        <v>0</v>
      </c>
      <c r="DI183">
        <f t="shared" si="69"/>
        <v>0</v>
      </c>
      <c r="DJ183">
        <f t="shared" si="98"/>
        <v>148.51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ROW(Source!A371)</f>
        <v>371</v>
      </c>
      <c r="B184">
        <v>56481265</v>
      </c>
      <c r="C184">
        <v>56486393</v>
      </c>
      <c r="D184">
        <v>54902905</v>
      </c>
      <c r="E184">
        <v>1</v>
      </c>
      <c r="F184">
        <v>1</v>
      </c>
      <c r="G184">
        <v>1079</v>
      </c>
      <c r="H184">
        <v>3</v>
      </c>
      <c r="I184" t="s">
        <v>859</v>
      </c>
      <c r="J184" t="s">
        <v>860</v>
      </c>
      <c r="K184" t="s">
        <v>861</v>
      </c>
      <c r="L184">
        <v>1348</v>
      </c>
      <c r="N184">
        <v>1009</v>
      </c>
      <c r="O184" t="s">
        <v>32</v>
      </c>
      <c r="P184" t="s">
        <v>32</v>
      </c>
      <c r="Q184">
        <v>1000</v>
      </c>
      <c r="W184">
        <v>0</v>
      </c>
      <c r="X184">
        <v>2068847740</v>
      </c>
      <c r="Y184">
        <f t="shared" si="92"/>
        <v>5.9999999999999995E-4</v>
      </c>
      <c r="AA184">
        <v>8582.42</v>
      </c>
      <c r="AB184">
        <v>0</v>
      </c>
      <c r="AC184">
        <v>0</v>
      </c>
      <c r="AD184">
        <v>0</v>
      </c>
      <c r="AE184">
        <v>8582.42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5.9999999999999995E-4</v>
      </c>
      <c r="AU184" t="s">
        <v>3</v>
      </c>
      <c r="AV184">
        <v>0</v>
      </c>
      <c r="AW184">
        <v>2</v>
      </c>
      <c r="AX184">
        <v>56486437</v>
      </c>
      <c r="AY184">
        <v>1</v>
      </c>
      <c r="AZ184">
        <v>0</v>
      </c>
      <c r="BA184">
        <v>199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ROUND(Y184*Source!I371,9)</f>
        <v>3.5095979999999999E-2</v>
      </c>
      <c r="CY184">
        <f t="shared" si="93"/>
        <v>8582.42</v>
      </c>
      <c r="CZ184">
        <f t="shared" si="94"/>
        <v>8582.42</v>
      </c>
      <c r="DA184">
        <f t="shared" si="95"/>
        <v>1</v>
      </c>
      <c r="DB184">
        <f t="shared" si="96"/>
        <v>5.15</v>
      </c>
      <c r="DC184">
        <f t="shared" si="97"/>
        <v>0</v>
      </c>
      <c r="DD184" t="s">
        <v>3</v>
      </c>
      <c r="DE184" t="s">
        <v>3</v>
      </c>
      <c r="DF184">
        <f t="shared" si="91"/>
        <v>301.20999999999998</v>
      </c>
      <c r="DG184">
        <f t="shared" si="89"/>
        <v>0</v>
      </c>
      <c r="DH184">
        <f t="shared" si="90"/>
        <v>0</v>
      </c>
      <c r="DI184">
        <f t="shared" si="69"/>
        <v>0</v>
      </c>
      <c r="DJ184">
        <f t="shared" si="98"/>
        <v>301.20999999999998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ROW(Source!A371)</f>
        <v>371</v>
      </c>
      <c r="B185">
        <v>56481265</v>
      </c>
      <c r="C185">
        <v>56486393</v>
      </c>
      <c r="D185">
        <v>54911479</v>
      </c>
      <c r="E185">
        <v>1</v>
      </c>
      <c r="F185">
        <v>1</v>
      </c>
      <c r="G185">
        <v>1079</v>
      </c>
      <c r="H185">
        <v>3</v>
      </c>
      <c r="I185" t="s">
        <v>862</v>
      </c>
      <c r="J185" t="s">
        <v>863</v>
      </c>
      <c r="K185" t="s">
        <v>864</v>
      </c>
      <c r="L185">
        <v>1348</v>
      </c>
      <c r="N185">
        <v>1009</v>
      </c>
      <c r="O185" t="s">
        <v>32</v>
      </c>
      <c r="P185" t="s">
        <v>32</v>
      </c>
      <c r="Q185">
        <v>1000</v>
      </c>
      <c r="W185">
        <v>0</v>
      </c>
      <c r="X185">
        <v>763381419</v>
      </c>
      <c r="Y185">
        <f t="shared" si="92"/>
        <v>5.0000000000000001E-4</v>
      </c>
      <c r="AA185">
        <v>12645.17</v>
      </c>
      <c r="AB185">
        <v>0</v>
      </c>
      <c r="AC185">
        <v>0</v>
      </c>
      <c r="AD185">
        <v>0</v>
      </c>
      <c r="AE185">
        <v>12645.17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5.0000000000000001E-4</v>
      </c>
      <c r="AU185" t="s">
        <v>3</v>
      </c>
      <c r="AV185">
        <v>0</v>
      </c>
      <c r="AW185">
        <v>2</v>
      </c>
      <c r="AX185">
        <v>56486438</v>
      </c>
      <c r="AY185">
        <v>1</v>
      </c>
      <c r="AZ185">
        <v>0</v>
      </c>
      <c r="BA185">
        <v>200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ROUND(Y185*Source!I371,9)</f>
        <v>2.9246649999999999E-2</v>
      </c>
      <c r="CY185">
        <f t="shared" si="93"/>
        <v>12645.17</v>
      </c>
      <c r="CZ185">
        <f t="shared" si="94"/>
        <v>12645.17</v>
      </c>
      <c r="DA185">
        <f t="shared" si="95"/>
        <v>1</v>
      </c>
      <c r="DB185">
        <f t="shared" si="96"/>
        <v>6.32</v>
      </c>
      <c r="DC185">
        <f t="shared" si="97"/>
        <v>0</v>
      </c>
      <c r="DD185" t="s">
        <v>3</v>
      </c>
      <c r="DE185" t="s">
        <v>3</v>
      </c>
      <c r="DF185">
        <f t="shared" si="91"/>
        <v>369.83</v>
      </c>
      <c r="DG185">
        <f t="shared" si="89"/>
        <v>0</v>
      </c>
      <c r="DH185">
        <f t="shared" si="90"/>
        <v>0</v>
      </c>
      <c r="DI185">
        <f t="shared" si="69"/>
        <v>0</v>
      </c>
      <c r="DJ185">
        <f t="shared" si="98"/>
        <v>369.83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ROW(Source!A372)</f>
        <v>372</v>
      </c>
      <c r="B186">
        <v>56481267</v>
      </c>
      <c r="C186">
        <v>56486393</v>
      </c>
      <c r="D186">
        <v>54836958</v>
      </c>
      <c r="E186">
        <v>1079</v>
      </c>
      <c r="F186">
        <v>1</v>
      </c>
      <c r="G186">
        <v>1079</v>
      </c>
      <c r="H186">
        <v>1</v>
      </c>
      <c r="I186" t="s">
        <v>738</v>
      </c>
      <c r="J186" t="s">
        <v>3</v>
      </c>
      <c r="K186" t="s">
        <v>739</v>
      </c>
      <c r="L186">
        <v>1191</v>
      </c>
      <c r="N186">
        <v>1013</v>
      </c>
      <c r="O186" t="s">
        <v>740</v>
      </c>
      <c r="P186" t="s">
        <v>740</v>
      </c>
      <c r="Q186">
        <v>1</v>
      </c>
      <c r="W186">
        <v>0</v>
      </c>
      <c r="X186">
        <v>476480486</v>
      </c>
      <c r="Y186">
        <f>((AT186*1.15)*1.1)</f>
        <v>19.733999999999998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15.6</v>
      </c>
      <c r="AU186" t="s">
        <v>49</v>
      </c>
      <c r="AV186">
        <v>1</v>
      </c>
      <c r="AW186">
        <v>2</v>
      </c>
      <c r="AX186">
        <v>56486419</v>
      </c>
      <c r="AY186">
        <v>1</v>
      </c>
      <c r="AZ186">
        <v>0</v>
      </c>
      <c r="BA186">
        <v>202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U186">
        <f>ROUND(AT186*Source!I372*AH186*AL186,2)</f>
        <v>0</v>
      </c>
      <c r="CV186">
        <f>ROUND(Y186*Source!I372,9)</f>
        <v>1154.3067822</v>
      </c>
      <c r="CW186">
        <v>0</v>
      </c>
      <c r="CX186">
        <f>ROUND(Y186*Source!I372,9)</f>
        <v>1154.3067822</v>
      </c>
      <c r="CY186">
        <f>AD186</f>
        <v>0</v>
      </c>
      <c r="CZ186">
        <f>AH186</f>
        <v>0</v>
      </c>
      <c r="DA186">
        <f>AL186</f>
        <v>1</v>
      </c>
      <c r="DB186">
        <f>ROUND(((ROUND(AT186*CZ186,2)*1.15)*1.1),6)</f>
        <v>0</v>
      </c>
      <c r="DC186">
        <f>ROUND(((ROUND(AT186*AG186,2)*1.15)*1.1),6)</f>
        <v>0</v>
      </c>
      <c r="DD186" t="s">
        <v>3</v>
      </c>
      <c r="DE186" t="s">
        <v>3</v>
      </c>
      <c r="DF186">
        <f t="shared" si="91"/>
        <v>0</v>
      </c>
      <c r="DG186">
        <f t="shared" si="89"/>
        <v>0</v>
      </c>
      <c r="DH186">
        <f t="shared" si="90"/>
        <v>0</v>
      </c>
      <c r="DI186">
        <f t="shared" si="69"/>
        <v>0</v>
      </c>
      <c r="DJ186">
        <f>DI186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ROW(Source!A372)</f>
        <v>372</v>
      </c>
      <c r="B187">
        <v>56481267</v>
      </c>
      <c r="C187">
        <v>56486393</v>
      </c>
      <c r="D187">
        <v>54933987</v>
      </c>
      <c r="E187">
        <v>1</v>
      </c>
      <c r="F187">
        <v>1</v>
      </c>
      <c r="G187">
        <v>1079</v>
      </c>
      <c r="H187">
        <v>2</v>
      </c>
      <c r="I187" t="s">
        <v>824</v>
      </c>
      <c r="J187" t="s">
        <v>825</v>
      </c>
      <c r="K187" t="s">
        <v>826</v>
      </c>
      <c r="L187">
        <v>1368</v>
      </c>
      <c r="N187">
        <v>1011</v>
      </c>
      <c r="O187" t="s">
        <v>744</v>
      </c>
      <c r="P187" t="s">
        <v>744</v>
      </c>
      <c r="Q187">
        <v>1</v>
      </c>
      <c r="W187">
        <v>0</v>
      </c>
      <c r="X187">
        <v>36750304</v>
      </c>
      <c r="Y187">
        <f>((AT187*1.25)*1.1)</f>
        <v>3.2725</v>
      </c>
      <c r="AA187">
        <v>0</v>
      </c>
      <c r="AB187">
        <v>2.57</v>
      </c>
      <c r="AC187">
        <v>0</v>
      </c>
      <c r="AD187">
        <v>0</v>
      </c>
      <c r="AE187">
        <v>0</v>
      </c>
      <c r="AF187">
        <v>0.28000000000000003</v>
      </c>
      <c r="AG187">
        <v>0</v>
      </c>
      <c r="AH187">
        <v>0</v>
      </c>
      <c r="AI187">
        <v>1</v>
      </c>
      <c r="AJ187">
        <v>8.4600000000000009</v>
      </c>
      <c r="AK187">
        <v>47.82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2.38</v>
      </c>
      <c r="AU187" t="s">
        <v>48</v>
      </c>
      <c r="AV187">
        <v>0</v>
      </c>
      <c r="AW187">
        <v>2</v>
      </c>
      <c r="AX187">
        <v>56486420</v>
      </c>
      <c r="AY187">
        <v>1</v>
      </c>
      <c r="AZ187">
        <v>0</v>
      </c>
      <c r="BA187">
        <v>203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ROUND(Y187*Source!I372*DO187,9)</f>
        <v>0</v>
      </c>
      <c r="CX187">
        <f>ROUND(Y187*Source!I372,9)</f>
        <v>191.41932424999999</v>
      </c>
      <c r="CY187">
        <f>AB187</f>
        <v>2.57</v>
      </c>
      <c r="CZ187">
        <f>AF187</f>
        <v>0.28000000000000003</v>
      </c>
      <c r="DA187">
        <f>AJ187</f>
        <v>8.4600000000000009</v>
      </c>
      <c r="DB187">
        <f>ROUND(((ROUND(AT187*CZ187,2)*1.25)*1.1),6)</f>
        <v>0.92125000000000001</v>
      </c>
      <c r="DC187">
        <f>ROUND(((ROUND(AT187*AG187,2)*1.25)*1.1),6)</f>
        <v>0</v>
      </c>
      <c r="DD187" t="s">
        <v>3</v>
      </c>
      <c r="DE187" t="s">
        <v>3</v>
      </c>
      <c r="DF187">
        <f t="shared" si="91"/>
        <v>0</v>
      </c>
      <c r="DG187">
        <f>ROUND(ROUND(AF187*AJ187,2)*CX187,2)</f>
        <v>453.66</v>
      </c>
      <c r="DH187">
        <f>ROUND(ROUND(AG187*AK187,2)*CX187,2)</f>
        <v>0</v>
      </c>
      <c r="DI187">
        <f t="shared" si="69"/>
        <v>0</v>
      </c>
      <c r="DJ187">
        <f>DG187</f>
        <v>453.66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ROW(Source!A372)</f>
        <v>372</v>
      </c>
      <c r="B188">
        <v>56481267</v>
      </c>
      <c r="C188">
        <v>56486393</v>
      </c>
      <c r="D188">
        <v>54934284</v>
      </c>
      <c r="E188">
        <v>1</v>
      </c>
      <c r="F188">
        <v>1</v>
      </c>
      <c r="G188">
        <v>1079</v>
      </c>
      <c r="H188">
        <v>2</v>
      </c>
      <c r="I188" t="s">
        <v>741</v>
      </c>
      <c r="J188" t="s">
        <v>742</v>
      </c>
      <c r="K188" t="s">
        <v>743</v>
      </c>
      <c r="L188">
        <v>1368</v>
      </c>
      <c r="N188">
        <v>1011</v>
      </c>
      <c r="O188" t="s">
        <v>744</v>
      </c>
      <c r="P188" t="s">
        <v>744</v>
      </c>
      <c r="Q188">
        <v>1</v>
      </c>
      <c r="W188">
        <v>0</v>
      </c>
      <c r="X188">
        <v>654681671</v>
      </c>
      <c r="Y188">
        <f>((AT188*1.25)*1.1)</f>
        <v>0.42625000000000007</v>
      </c>
      <c r="AA188">
        <v>0</v>
      </c>
      <c r="AB188">
        <v>1373.91</v>
      </c>
      <c r="AC188">
        <v>655.99</v>
      </c>
      <c r="AD188">
        <v>0</v>
      </c>
      <c r="AE188">
        <v>0</v>
      </c>
      <c r="AF188">
        <v>83.1</v>
      </c>
      <c r="AG188">
        <v>12.62</v>
      </c>
      <c r="AH188">
        <v>0</v>
      </c>
      <c r="AI188">
        <v>1</v>
      </c>
      <c r="AJ188">
        <v>15.21</v>
      </c>
      <c r="AK188">
        <v>47.82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0.31</v>
      </c>
      <c r="AU188" t="s">
        <v>48</v>
      </c>
      <c r="AV188">
        <v>0</v>
      </c>
      <c r="AW188">
        <v>2</v>
      </c>
      <c r="AX188">
        <v>56486421</v>
      </c>
      <c r="AY188">
        <v>1</v>
      </c>
      <c r="AZ188">
        <v>0</v>
      </c>
      <c r="BA188">
        <v>204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ROUND(Y188*Source!I372*DO188,9)</f>
        <v>314.65154635800002</v>
      </c>
      <c r="CX188">
        <f>ROUND(Y188*Source!I372,9)</f>
        <v>24.932769125</v>
      </c>
      <c r="CY188">
        <f>AB188</f>
        <v>1373.91</v>
      </c>
      <c r="CZ188">
        <f>AF188</f>
        <v>83.1</v>
      </c>
      <c r="DA188">
        <f>AJ188</f>
        <v>15.21</v>
      </c>
      <c r="DB188">
        <f>ROUND(((ROUND(AT188*CZ188,2)*1.25)*1.1),6)</f>
        <v>35.42</v>
      </c>
      <c r="DC188">
        <f>ROUND(((ROUND(AT188*AG188,2)*1.25)*1.1),6)</f>
        <v>5.3762499999999998</v>
      </c>
      <c r="DD188" t="s">
        <v>3</v>
      </c>
      <c r="DE188" t="s">
        <v>3</v>
      </c>
      <c r="DF188">
        <f t="shared" si="91"/>
        <v>0</v>
      </c>
      <c r="DG188">
        <f>ROUND(ROUND(AF188*AJ188,2)*CX188,2)</f>
        <v>31513.77</v>
      </c>
      <c r="DH188">
        <f>ROUND(ROUND(AG188*AK188,2)*CX188,2)</f>
        <v>15046.68</v>
      </c>
      <c r="DI188">
        <f t="shared" si="69"/>
        <v>0</v>
      </c>
      <c r="DJ188">
        <f>DG188</f>
        <v>31513.77</v>
      </c>
      <c r="DK188">
        <v>0</v>
      </c>
      <c r="DL188" t="s">
        <v>745</v>
      </c>
      <c r="DM188">
        <v>0</v>
      </c>
      <c r="DN188" t="s">
        <v>740</v>
      </c>
      <c r="DO188">
        <v>12.62</v>
      </c>
    </row>
    <row r="189" spans="1:119" x14ac:dyDescent="0.25">
      <c r="A189">
        <f>ROW(Source!A372)</f>
        <v>372</v>
      </c>
      <c r="B189">
        <v>56481267</v>
      </c>
      <c r="C189">
        <v>56486393</v>
      </c>
      <c r="D189">
        <v>54934351</v>
      </c>
      <c r="E189">
        <v>1</v>
      </c>
      <c r="F189">
        <v>1</v>
      </c>
      <c r="G189">
        <v>1079</v>
      </c>
      <c r="H189">
        <v>2</v>
      </c>
      <c r="I189" t="s">
        <v>827</v>
      </c>
      <c r="J189" t="s">
        <v>828</v>
      </c>
      <c r="K189" t="s">
        <v>829</v>
      </c>
      <c r="L189">
        <v>1368</v>
      </c>
      <c r="N189">
        <v>1011</v>
      </c>
      <c r="O189" t="s">
        <v>744</v>
      </c>
      <c r="P189" t="s">
        <v>744</v>
      </c>
      <c r="Q189">
        <v>1</v>
      </c>
      <c r="W189">
        <v>0</v>
      </c>
      <c r="X189">
        <v>1853392007</v>
      </c>
      <c r="Y189">
        <f>((AT189*1.25)*1.1)</f>
        <v>0.22000000000000003</v>
      </c>
      <c r="AA189">
        <v>0</v>
      </c>
      <c r="AB189">
        <v>4.04</v>
      </c>
      <c r="AC189">
        <v>0</v>
      </c>
      <c r="AD189">
        <v>0</v>
      </c>
      <c r="AE189">
        <v>0</v>
      </c>
      <c r="AF189">
        <v>0.42</v>
      </c>
      <c r="AG189">
        <v>0</v>
      </c>
      <c r="AH189">
        <v>0</v>
      </c>
      <c r="AI189">
        <v>1</v>
      </c>
      <c r="AJ189">
        <v>8.86</v>
      </c>
      <c r="AK189">
        <v>47.82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0.16</v>
      </c>
      <c r="AU189" t="s">
        <v>48</v>
      </c>
      <c r="AV189">
        <v>0</v>
      </c>
      <c r="AW189">
        <v>2</v>
      </c>
      <c r="AX189">
        <v>56486423</v>
      </c>
      <c r="AY189">
        <v>1</v>
      </c>
      <c r="AZ189">
        <v>0</v>
      </c>
      <c r="BA189">
        <v>205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ROUND(Y189*Source!I372*DO189,9)</f>
        <v>0</v>
      </c>
      <c r="CX189">
        <f>ROUND(Y189*Source!I372,9)</f>
        <v>12.868525999999999</v>
      </c>
      <c r="CY189">
        <f>AB189</f>
        <v>4.04</v>
      </c>
      <c r="CZ189">
        <f>AF189</f>
        <v>0.42</v>
      </c>
      <c r="DA189">
        <f>AJ189</f>
        <v>8.86</v>
      </c>
      <c r="DB189">
        <f>ROUND(((ROUND(AT189*CZ189,2)*1.25)*1.1),6)</f>
        <v>9.6250000000000002E-2</v>
      </c>
      <c r="DC189">
        <f>ROUND(((ROUND(AT189*AG189,2)*1.25)*1.1),6)</f>
        <v>0</v>
      </c>
      <c r="DD189" t="s">
        <v>3</v>
      </c>
      <c r="DE189" t="s">
        <v>3</v>
      </c>
      <c r="DF189">
        <f t="shared" si="91"/>
        <v>0</v>
      </c>
      <c r="DG189">
        <f>ROUND(ROUND(AF189*AJ189,2)*CX189,2)</f>
        <v>47.87</v>
      </c>
      <c r="DH189">
        <f>ROUND(ROUND(AG189*AK189,2)*CX189,2)</f>
        <v>0</v>
      </c>
      <c r="DI189">
        <f t="shared" si="69"/>
        <v>0</v>
      </c>
      <c r="DJ189">
        <f>DG189</f>
        <v>47.87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ROW(Source!A372)</f>
        <v>372</v>
      </c>
      <c r="B190">
        <v>56481267</v>
      </c>
      <c r="C190">
        <v>56486393</v>
      </c>
      <c r="D190">
        <v>54934371</v>
      </c>
      <c r="E190">
        <v>1</v>
      </c>
      <c r="F190">
        <v>1</v>
      </c>
      <c r="G190">
        <v>1079</v>
      </c>
      <c r="H190">
        <v>2</v>
      </c>
      <c r="I190" t="s">
        <v>830</v>
      </c>
      <c r="J190" t="s">
        <v>831</v>
      </c>
      <c r="K190" t="s">
        <v>832</v>
      </c>
      <c r="L190">
        <v>1368</v>
      </c>
      <c r="N190">
        <v>1011</v>
      </c>
      <c r="O190" t="s">
        <v>744</v>
      </c>
      <c r="P190" t="s">
        <v>744</v>
      </c>
      <c r="Q190">
        <v>1</v>
      </c>
      <c r="W190">
        <v>0</v>
      </c>
      <c r="X190">
        <v>1715715956</v>
      </c>
      <c r="Y190">
        <f>((AT190*1.25)*1.1)</f>
        <v>0.66</v>
      </c>
      <c r="AA190">
        <v>0</v>
      </c>
      <c r="AB190">
        <v>34.35</v>
      </c>
      <c r="AC190">
        <v>2.08</v>
      </c>
      <c r="AD190">
        <v>0</v>
      </c>
      <c r="AE190">
        <v>0</v>
      </c>
      <c r="AF190">
        <v>2.58</v>
      </c>
      <c r="AG190">
        <v>0.04</v>
      </c>
      <c r="AH190">
        <v>0</v>
      </c>
      <c r="AI190">
        <v>1</v>
      </c>
      <c r="AJ190">
        <v>12.25</v>
      </c>
      <c r="AK190">
        <v>47.82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0.48</v>
      </c>
      <c r="AU190" t="s">
        <v>48</v>
      </c>
      <c r="AV190">
        <v>0</v>
      </c>
      <c r="AW190">
        <v>2</v>
      </c>
      <c r="AX190">
        <v>56486424</v>
      </c>
      <c r="AY190">
        <v>1</v>
      </c>
      <c r="AZ190">
        <v>0</v>
      </c>
      <c r="BA190">
        <v>206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ROUND(Y190*Source!I372*DO190,9)</f>
        <v>1.5442231200000001</v>
      </c>
      <c r="CX190">
        <f>ROUND(Y190*Source!I372,9)</f>
        <v>38.605578000000001</v>
      </c>
      <c r="CY190">
        <f>AB190</f>
        <v>34.35</v>
      </c>
      <c r="CZ190">
        <f>AF190</f>
        <v>2.58</v>
      </c>
      <c r="DA190">
        <f>AJ190</f>
        <v>12.25</v>
      </c>
      <c r="DB190">
        <f>ROUND(((ROUND(AT190*CZ190,2)*1.25)*1.1),6)</f>
        <v>1.7050000000000001</v>
      </c>
      <c r="DC190">
        <f>ROUND(((ROUND(AT190*AG190,2)*1.25)*1.1),6)</f>
        <v>2.75E-2</v>
      </c>
      <c r="DD190" t="s">
        <v>3</v>
      </c>
      <c r="DE190" t="s">
        <v>3</v>
      </c>
      <c r="DF190">
        <f t="shared" si="91"/>
        <v>0</v>
      </c>
      <c r="DG190">
        <f>ROUND(ROUND(AF190*AJ190,2)*CX190,2)</f>
        <v>1220.32</v>
      </c>
      <c r="DH190">
        <f>ROUND(ROUND(AG190*AK190,2)*CX190,2)</f>
        <v>73.739999999999995</v>
      </c>
      <c r="DI190">
        <f t="shared" si="69"/>
        <v>0</v>
      </c>
      <c r="DJ190">
        <f>DG190</f>
        <v>1220.32</v>
      </c>
      <c r="DK190">
        <v>0</v>
      </c>
      <c r="DL190" t="s">
        <v>745</v>
      </c>
      <c r="DM190">
        <v>0</v>
      </c>
      <c r="DN190" t="s">
        <v>740</v>
      </c>
      <c r="DO190">
        <v>0.04</v>
      </c>
    </row>
    <row r="191" spans="1:119" x14ac:dyDescent="0.25">
      <c r="A191">
        <f>ROW(Source!A372)</f>
        <v>372</v>
      </c>
      <c r="B191">
        <v>56481267</v>
      </c>
      <c r="C191">
        <v>56486393</v>
      </c>
      <c r="D191">
        <v>54933523</v>
      </c>
      <c r="E191">
        <v>1</v>
      </c>
      <c r="F191">
        <v>1</v>
      </c>
      <c r="G191">
        <v>1079</v>
      </c>
      <c r="H191">
        <v>2</v>
      </c>
      <c r="I191" t="s">
        <v>746</v>
      </c>
      <c r="J191" t="s">
        <v>747</v>
      </c>
      <c r="K191" t="s">
        <v>748</v>
      </c>
      <c r="L191">
        <v>1368</v>
      </c>
      <c r="N191">
        <v>1011</v>
      </c>
      <c r="O191" t="s">
        <v>744</v>
      </c>
      <c r="P191" t="s">
        <v>744</v>
      </c>
      <c r="Q191">
        <v>1</v>
      </c>
      <c r="W191">
        <v>0</v>
      </c>
      <c r="X191">
        <v>-294230152</v>
      </c>
      <c r="Y191">
        <f>((AT191*1.25)*1.1)</f>
        <v>0.28875000000000006</v>
      </c>
      <c r="AA191">
        <v>0</v>
      </c>
      <c r="AB191">
        <v>2545.48</v>
      </c>
      <c r="AC191">
        <v>880.03</v>
      </c>
      <c r="AD191">
        <v>0</v>
      </c>
      <c r="AE191">
        <v>0</v>
      </c>
      <c r="AF191">
        <v>179.17</v>
      </c>
      <c r="AG191">
        <v>16.93</v>
      </c>
      <c r="AH191">
        <v>0</v>
      </c>
      <c r="AI191">
        <v>1</v>
      </c>
      <c r="AJ191">
        <v>13.07</v>
      </c>
      <c r="AK191">
        <v>47.82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0.21</v>
      </c>
      <c r="AU191" t="s">
        <v>48</v>
      </c>
      <c r="AV191">
        <v>0</v>
      </c>
      <c r="AW191">
        <v>2</v>
      </c>
      <c r="AX191">
        <v>56486422</v>
      </c>
      <c r="AY191">
        <v>1</v>
      </c>
      <c r="AZ191">
        <v>0</v>
      </c>
      <c r="BA191">
        <v>207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ROUND(Y191*Source!I372*DO191,9)</f>
        <v>285.94669054899998</v>
      </c>
      <c r="CX191">
        <f>ROUND(Y191*Source!I372,9)</f>
        <v>16.889940374999998</v>
      </c>
      <c r="CY191">
        <f>AB191</f>
        <v>2545.48</v>
      </c>
      <c r="CZ191">
        <f>AF191</f>
        <v>179.17</v>
      </c>
      <c r="DA191">
        <f>AJ191</f>
        <v>13.07</v>
      </c>
      <c r="DB191">
        <f>ROUND(((ROUND(AT191*CZ191,2)*1.25)*1.1),6)</f>
        <v>51.741250000000001</v>
      </c>
      <c r="DC191">
        <f>ROUND(((ROUND(AT191*AG191,2)*1.25)*1.1),6)</f>
        <v>4.8949999999999996</v>
      </c>
      <c r="DD191" t="s">
        <v>3</v>
      </c>
      <c r="DE191" t="s">
        <v>3</v>
      </c>
      <c r="DF191">
        <f t="shared" si="91"/>
        <v>0</v>
      </c>
      <c r="DG191">
        <f>ROUND(ROUND(AF191*AJ191,2)*CX191,2)</f>
        <v>39552.019999999997</v>
      </c>
      <c r="DH191">
        <f>ROUND(ROUND(AG191*AK191,2)*CX191,2)</f>
        <v>13673.93</v>
      </c>
      <c r="DI191">
        <f t="shared" si="69"/>
        <v>0</v>
      </c>
      <c r="DJ191">
        <f>DG191</f>
        <v>39552.019999999997</v>
      </c>
      <c r="DK191">
        <v>0</v>
      </c>
      <c r="DL191" t="s">
        <v>745</v>
      </c>
      <c r="DM191">
        <v>0</v>
      </c>
      <c r="DN191" t="s">
        <v>740</v>
      </c>
      <c r="DO191">
        <v>16.93</v>
      </c>
    </row>
    <row r="192" spans="1:119" x14ac:dyDescent="0.25">
      <c r="A192">
        <f>ROW(Source!A372)</f>
        <v>372</v>
      </c>
      <c r="B192">
        <v>56481267</v>
      </c>
      <c r="C192">
        <v>56486393</v>
      </c>
      <c r="D192">
        <v>54902999</v>
      </c>
      <c r="E192">
        <v>1</v>
      </c>
      <c r="F192">
        <v>1</v>
      </c>
      <c r="G192">
        <v>1079</v>
      </c>
      <c r="H192">
        <v>3</v>
      </c>
      <c r="I192" t="s">
        <v>30</v>
      </c>
      <c r="J192" t="s">
        <v>33</v>
      </c>
      <c r="K192" t="s">
        <v>31</v>
      </c>
      <c r="L192">
        <v>1348</v>
      </c>
      <c r="N192">
        <v>1009</v>
      </c>
      <c r="O192" t="s">
        <v>32</v>
      </c>
      <c r="P192" t="s">
        <v>32</v>
      </c>
      <c r="Q192">
        <v>1000</v>
      </c>
      <c r="W192">
        <v>0</v>
      </c>
      <c r="X192">
        <v>981881691</v>
      </c>
      <c r="Y192">
        <f t="shared" ref="Y192:Y208" si="99">AT192</f>
        <v>1.350753E-2</v>
      </c>
      <c r="AA192">
        <v>74226.100000000006</v>
      </c>
      <c r="AB192">
        <v>0</v>
      </c>
      <c r="AC192">
        <v>0</v>
      </c>
      <c r="AD192">
        <v>0</v>
      </c>
      <c r="AE192">
        <v>9844.31</v>
      </c>
      <c r="AF192">
        <v>0</v>
      </c>
      <c r="AG192">
        <v>0</v>
      </c>
      <c r="AH192">
        <v>0</v>
      </c>
      <c r="AI192">
        <v>7.54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1.350753E-2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ROUND(Y192*Source!I372,9)</f>
        <v>0.79010000499999999</v>
      </c>
      <c r="CY192">
        <f t="shared" ref="CY192:CY208" si="100">AA192</f>
        <v>74226.100000000006</v>
      </c>
      <c r="CZ192">
        <f t="shared" ref="CZ192:CZ208" si="101">AE192</f>
        <v>9844.31</v>
      </c>
      <c r="DA192">
        <f t="shared" ref="DA192:DA208" si="102">AI192</f>
        <v>7.54</v>
      </c>
      <c r="DB192">
        <f t="shared" ref="DB192:DB208" si="103">ROUND(ROUND(AT192*CZ192,2),6)</f>
        <v>132.97</v>
      </c>
      <c r="DC192">
        <f t="shared" ref="DC192:DC208" si="104">ROUND(ROUND(AT192*AG192,2),6)</f>
        <v>0</v>
      </c>
      <c r="DD192" t="s">
        <v>3</v>
      </c>
      <c r="DE192" t="s">
        <v>3</v>
      </c>
      <c r="DF192">
        <f t="shared" ref="DF192:DF208" si="105">ROUND(ROUND(AE192*AI192,2)*CX192,2)</f>
        <v>58646.04</v>
      </c>
      <c r="DG192">
        <f t="shared" ref="DG192:DG213" si="106">ROUND(ROUND(AF192,2)*CX192,2)</f>
        <v>0</v>
      </c>
      <c r="DH192">
        <f t="shared" ref="DH192:DH213" si="107">ROUND(ROUND(AG192,2)*CX192,2)</f>
        <v>0</v>
      </c>
      <c r="DI192">
        <f t="shared" si="69"/>
        <v>0</v>
      </c>
      <c r="DJ192">
        <f t="shared" ref="DJ192:DJ208" si="108">DF192</f>
        <v>58646.04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ROW(Source!A372)</f>
        <v>372</v>
      </c>
      <c r="B193">
        <v>56481267</v>
      </c>
      <c r="C193">
        <v>56486393</v>
      </c>
      <c r="D193">
        <v>54903008</v>
      </c>
      <c r="E193">
        <v>1</v>
      </c>
      <c r="F193">
        <v>1</v>
      </c>
      <c r="G193">
        <v>1079</v>
      </c>
      <c r="H193">
        <v>3</v>
      </c>
      <c r="I193" t="s">
        <v>271</v>
      </c>
      <c r="J193" t="s">
        <v>273</v>
      </c>
      <c r="K193" t="s">
        <v>272</v>
      </c>
      <c r="L193">
        <v>1348</v>
      </c>
      <c r="N193">
        <v>1009</v>
      </c>
      <c r="O193" t="s">
        <v>32</v>
      </c>
      <c r="P193" t="s">
        <v>32</v>
      </c>
      <c r="Q193">
        <v>1000</v>
      </c>
      <c r="W193">
        <v>0</v>
      </c>
      <c r="X193">
        <v>1492959747</v>
      </c>
      <c r="Y193">
        <f t="shared" si="99"/>
        <v>0.11958976</v>
      </c>
      <c r="AA193">
        <v>105123.36</v>
      </c>
      <c r="AB193">
        <v>0</v>
      </c>
      <c r="AC193">
        <v>0</v>
      </c>
      <c r="AD193">
        <v>0</v>
      </c>
      <c r="AE193">
        <v>6624.03</v>
      </c>
      <c r="AF193">
        <v>0</v>
      </c>
      <c r="AG193">
        <v>0</v>
      </c>
      <c r="AH193">
        <v>0</v>
      </c>
      <c r="AI193">
        <v>15.87</v>
      </c>
      <c r="AJ193">
        <v>1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0.11958976</v>
      </c>
      <c r="AU193" t="s">
        <v>3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ROUND(Y193*Source!I372,9)</f>
        <v>6.9951997090000004</v>
      </c>
      <c r="CY193">
        <f t="shared" si="100"/>
        <v>105123.36</v>
      </c>
      <c r="CZ193">
        <f t="shared" si="101"/>
        <v>6624.03</v>
      </c>
      <c r="DA193">
        <f t="shared" si="102"/>
        <v>15.87</v>
      </c>
      <c r="DB193">
        <f t="shared" si="103"/>
        <v>792.17</v>
      </c>
      <c r="DC193">
        <f t="shared" si="104"/>
        <v>0</v>
      </c>
      <c r="DD193" t="s">
        <v>3</v>
      </c>
      <c r="DE193" t="s">
        <v>3</v>
      </c>
      <c r="DF193">
        <f t="shared" si="105"/>
        <v>735358.9</v>
      </c>
      <c r="DG193">
        <f t="shared" si="106"/>
        <v>0</v>
      </c>
      <c r="DH193">
        <f t="shared" si="107"/>
        <v>0</v>
      </c>
      <c r="DI193">
        <f t="shared" ref="DI193:DI256" si="109">ROUND(ROUND(AH193,2)*CX193,2)</f>
        <v>0</v>
      </c>
      <c r="DJ193">
        <f t="shared" si="108"/>
        <v>735358.9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ROW(Source!A372)</f>
        <v>372</v>
      </c>
      <c r="B194">
        <v>56481267</v>
      </c>
      <c r="C194">
        <v>56486393</v>
      </c>
      <c r="D194">
        <v>54903015</v>
      </c>
      <c r="E194">
        <v>1</v>
      </c>
      <c r="F194">
        <v>1</v>
      </c>
      <c r="G194">
        <v>1079</v>
      </c>
      <c r="H194">
        <v>3</v>
      </c>
      <c r="I194" t="s">
        <v>114</v>
      </c>
      <c r="J194" t="s">
        <v>116</v>
      </c>
      <c r="K194" t="s">
        <v>115</v>
      </c>
      <c r="L194">
        <v>1348</v>
      </c>
      <c r="N194">
        <v>1009</v>
      </c>
      <c r="O194" t="s">
        <v>32</v>
      </c>
      <c r="P194" t="s">
        <v>32</v>
      </c>
      <c r="Q194">
        <v>1000</v>
      </c>
      <c r="W194">
        <v>0</v>
      </c>
      <c r="X194">
        <v>975818671</v>
      </c>
      <c r="Y194">
        <f t="shared" si="99"/>
        <v>0.86690270000000003</v>
      </c>
      <c r="AA194">
        <v>94248.19</v>
      </c>
      <c r="AB194">
        <v>0</v>
      </c>
      <c r="AC194">
        <v>0</v>
      </c>
      <c r="AD194">
        <v>0</v>
      </c>
      <c r="AE194">
        <v>8407.51</v>
      </c>
      <c r="AF194">
        <v>0</v>
      </c>
      <c r="AG194">
        <v>0</v>
      </c>
      <c r="AH194">
        <v>0</v>
      </c>
      <c r="AI194">
        <v>11.21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0.86690270000000003</v>
      </c>
      <c r="AU194" t="s">
        <v>3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ROUND(Y194*Source!I372,9)</f>
        <v>50.707999702000002</v>
      </c>
      <c r="CY194">
        <f t="shared" si="100"/>
        <v>94248.19</v>
      </c>
      <c r="CZ194">
        <f t="shared" si="101"/>
        <v>8407.51</v>
      </c>
      <c r="DA194">
        <f t="shared" si="102"/>
        <v>11.21</v>
      </c>
      <c r="DB194">
        <f t="shared" si="103"/>
        <v>7288.49</v>
      </c>
      <c r="DC194">
        <f t="shared" si="104"/>
        <v>0</v>
      </c>
      <c r="DD194" t="s">
        <v>3</v>
      </c>
      <c r="DE194" t="s">
        <v>3</v>
      </c>
      <c r="DF194">
        <f t="shared" si="105"/>
        <v>4779137.1900000004</v>
      </c>
      <c r="DG194">
        <f t="shared" si="106"/>
        <v>0</v>
      </c>
      <c r="DH194">
        <f t="shared" si="107"/>
        <v>0</v>
      </c>
      <c r="DI194">
        <f t="shared" si="109"/>
        <v>0</v>
      </c>
      <c r="DJ194">
        <f t="shared" si="108"/>
        <v>4779137.1900000004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ROW(Source!A372)</f>
        <v>372</v>
      </c>
      <c r="B195">
        <v>56481267</v>
      </c>
      <c r="C195">
        <v>56486393</v>
      </c>
      <c r="D195">
        <v>54903017</v>
      </c>
      <c r="E195">
        <v>1</v>
      </c>
      <c r="F195">
        <v>1</v>
      </c>
      <c r="G195">
        <v>1079</v>
      </c>
      <c r="H195">
        <v>3</v>
      </c>
      <c r="I195" t="s">
        <v>833</v>
      </c>
      <c r="J195" t="s">
        <v>834</v>
      </c>
      <c r="K195" t="s">
        <v>835</v>
      </c>
      <c r="L195">
        <v>1348</v>
      </c>
      <c r="N195">
        <v>1009</v>
      </c>
      <c r="O195" t="s">
        <v>32</v>
      </c>
      <c r="P195" t="s">
        <v>32</v>
      </c>
      <c r="Q195">
        <v>1000</v>
      </c>
      <c r="W195">
        <v>0</v>
      </c>
      <c r="X195">
        <v>1110398073</v>
      </c>
      <c r="Y195">
        <f t="shared" si="99"/>
        <v>1.9400000000000001E-3</v>
      </c>
      <c r="AA195">
        <v>94200.26</v>
      </c>
      <c r="AB195">
        <v>0</v>
      </c>
      <c r="AC195">
        <v>0</v>
      </c>
      <c r="AD195">
        <v>0</v>
      </c>
      <c r="AE195">
        <v>7035.12</v>
      </c>
      <c r="AF195">
        <v>0</v>
      </c>
      <c r="AG195">
        <v>0</v>
      </c>
      <c r="AH195">
        <v>0</v>
      </c>
      <c r="AI195">
        <v>13.39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1.9400000000000001E-3</v>
      </c>
      <c r="AU195" t="s">
        <v>3</v>
      </c>
      <c r="AV195">
        <v>0</v>
      </c>
      <c r="AW195">
        <v>2</v>
      </c>
      <c r="AX195">
        <v>56486425</v>
      </c>
      <c r="AY195">
        <v>1</v>
      </c>
      <c r="AZ195">
        <v>0</v>
      </c>
      <c r="BA195">
        <v>208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ROUND(Y195*Source!I372,9)</f>
        <v>0.11347700199999999</v>
      </c>
      <c r="CY195">
        <f t="shared" si="100"/>
        <v>94200.26</v>
      </c>
      <c r="CZ195">
        <f t="shared" si="101"/>
        <v>7035.12</v>
      </c>
      <c r="DA195">
        <f t="shared" si="102"/>
        <v>13.39</v>
      </c>
      <c r="DB195">
        <f t="shared" si="103"/>
        <v>13.65</v>
      </c>
      <c r="DC195">
        <f t="shared" si="104"/>
        <v>0</v>
      </c>
      <c r="DD195" t="s">
        <v>3</v>
      </c>
      <c r="DE195" t="s">
        <v>3</v>
      </c>
      <c r="DF195">
        <f t="shared" si="105"/>
        <v>10689.56</v>
      </c>
      <c r="DG195">
        <f t="shared" si="106"/>
        <v>0</v>
      </c>
      <c r="DH195">
        <f t="shared" si="107"/>
        <v>0</v>
      </c>
      <c r="DI195">
        <f t="shared" si="109"/>
        <v>0</v>
      </c>
      <c r="DJ195">
        <f t="shared" si="108"/>
        <v>10689.56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ROW(Source!A372)</f>
        <v>372</v>
      </c>
      <c r="B196">
        <v>56481267</v>
      </c>
      <c r="C196">
        <v>56486393</v>
      </c>
      <c r="D196">
        <v>54902322</v>
      </c>
      <c r="E196">
        <v>1</v>
      </c>
      <c r="F196">
        <v>1</v>
      </c>
      <c r="G196">
        <v>1079</v>
      </c>
      <c r="H196">
        <v>3</v>
      </c>
      <c r="I196" t="s">
        <v>809</v>
      </c>
      <c r="J196" t="s">
        <v>810</v>
      </c>
      <c r="K196" t="s">
        <v>811</v>
      </c>
      <c r="L196">
        <v>1348</v>
      </c>
      <c r="N196">
        <v>1009</v>
      </c>
      <c r="O196" t="s">
        <v>32</v>
      </c>
      <c r="P196" t="s">
        <v>32</v>
      </c>
      <c r="Q196">
        <v>1000</v>
      </c>
      <c r="W196">
        <v>0</v>
      </c>
      <c r="X196">
        <v>-421167940</v>
      </c>
      <c r="Y196">
        <f t="shared" si="99"/>
        <v>1.0000000000000001E-5</v>
      </c>
      <c r="AA196">
        <v>81800.639999999999</v>
      </c>
      <c r="AB196">
        <v>0</v>
      </c>
      <c r="AC196">
        <v>0</v>
      </c>
      <c r="AD196">
        <v>0</v>
      </c>
      <c r="AE196">
        <v>6512.79</v>
      </c>
      <c r="AF196">
        <v>0</v>
      </c>
      <c r="AG196">
        <v>0</v>
      </c>
      <c r="AH196">
        <v>0</v>
      </c>
      <c r="AI196">
        <v>12.56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1.0000000000000001E-5</v>
      </c>
      <c r="AU196" t="s">
        <v>3</v>
      </c>
      <c r="AV196">
        <v>0</v>
      </c>
      <c r="AW196">
        <v>2</v>
      </c>
      <c r="AX196">
        <v>56486426</v>
      </c>
      <c r="AY196">
        <v>1</v>
      </c>
      <c r="AZ196">
        <v>0</v>
      </c>
      <c r="BA196">
        <v>209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ROUND(Y196*Source!I372,9)</f>
        <v>5.8493300000000005E-4</v>
      </c>
      <c r="CY196">
        <f t="shared" si="100"/>
        <v>81800.639999999999</v>
      </c>
      <c r="CZ196">
        <f t="shared" si="101"/>
        <v>6512.79</v>
      </c>
      <c r="DA196">
        <f t="shared" si="102"/>
        <v>12.56</v>
      </c>
      <c r="DB196">
        <f t="shared" si="103"/>
        <v>7.0000000000000007E-2</v>
      </c>
      <c r="DC196">
        <f t="shared" si="104"/>
        <v>0</v>
      </c>
      <c r="DD196" t="s">
        <v>3</v>
      </c>
      <c r="DE196" t="s">
        <v>3</v>
      </c>
      <c r="DF196">
        <f t="shared" si="105"/>
        <v>47.85</v>
      </c>
      <c r="DG196">
        <f t="shared" si="106"/>
        <v>0</v>
      </c>
      <c r="DH196">
        <f t="shared" si="107"/>
        <v>0</v>
      </c>
      <c r="DI196">
        <f t="shared" si="109"/>
        <v>0</v>
      </c>
      <c r="DJ196">
        <f t="shared" si="108"/>
        <v>47.85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ROW(Source!A372)</f>
        <v>372</v>
      </c>
      <c r="B197">
        <v>56481267</v>
      </c>
      <c r="C197">
        <v>56486393</v>
      </c>
      <c r="D197">
        <v>54903374</v>
      </c>
      <c r="E197">
        <v>1</v>
      </c>
      <c r="F197">
        <v>1</v>
      </c>
      <c r="G197">
        <v>1079</v>
      </c>
      <c r="H197">
        <v>3</v>
      </c>
      <c r="I197" t="s">
        <v>779</v>
      </c>
      <c r="J197" t="s">
        <v>780</v>
      </c>
      <c r="K197" t="s">
        <v>781</v>
      </c>
      <c r="L197">
        <v>1348</v>
      </c>
      <c r="N197">
        <v>1009</v>
      </c>
      <c r="O197" t="s">
        <v>32</v>
      </c>
      <c r="P197" t="s">
        <v>32</v>
      </c>
      <c r="Q197">
        <v>1000</v>
      </c>
      <c r="W197">
        <v>0</v>
      </c>
      <c r="X197">
        <v>-925205253</v>
      </c>
      <c r="Y197">
        <f t="shared" si="99"/>
        <v>3.0999999999999999E-3</v>
      </c>
      <c r="AA197">
        <v>93487.52</v>
      </c>
      <c r="AB197">
        <v>0</v>
      </c>
      <c r="AC197">
        <v>0</v>
      </c>
      <c r="AD197">
        <v>0</v>
      </c>
      <c r="AE197">
        <v>7185.82</v>
      </c>
      <c r="AF197">
        <v>0</v>
      </c>
      <c r="AG197">
        <v>0</v>
      </c>
      <c r="AH197">
        <v>0</v>
      </c>
      <c r="AI197">
        <v>13.01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3.0999999999999999E-3</v>
      </c>
      <c r="AU197" t="s">
        <v>3</v>
      </c>
      <c r="AV197">
        <v>0</v>
      </c>
      <c r="AW197">
        <v>2</v>
      </c>
      <c r="AX197">
        <v>56486427</v>
      </c>
      <c r="AY197">
        <v>1</v>
      </c>
      <c r="AZ197">
        <v>0</v>
      </c>
      <c r="BA197">
        <v>210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ROUND(Y197*Source!I372,9)</f>
        <v>0.18132923000000001</v>
      </c>
      <c r="CY197">
        <f t="shared" si="100"/>
        <v>93487.52</v>
      </c>
      <c r="CZ197">
        <f t="shared" si="101"/>
        <v>7185.82</v>
      </c>
      <c r="DA197">
        <f t="shared" si="102"/>
        <v>13.01</v>
      </c>
      <c r="DB197">
        <f t="shared" si="103"/>
        <v>22.28</v>
      </c>
      <c r="DC197">
        <f t="shared" si="104"/>
        <v>0</v>
      </c>
      <c r="DD197" t="s">
        <v>3</v>
      </c>
      <c r="DE197" t="s">
        <v>3</v>
      </c>
      <c r="DF197">
        <f t="shared" si="105"/>
        <v>16952.02</v>
      </c>
      <c r="DG197">
        <f t="shared" si="106"/>
        <v>0</v>
      </c>
      <c r="DH197">
        <f t="shared" si="107"/>
        <v>0</v>
      </c>
      <c r="DI197">
        <f t="shared" si="109"/>
        <v>0</v>
      </c>
      <c r="DJ197">
        <f t="shared" si="108"/>
        <v>16952.02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ROW(Source!A372)</f>
        <v>372</v>
      </c>
      <c r="B198">
        <v>56481267</v>
      </c>
      <c r="C198">
        <v>56486393</v>
      </c>
      <c r="D198">
        <v>54903404</v>
      </c>
      <c r="E198">
        <v>1</v>
      </c>
      <c r="F198">
        <v>1</v>
      </c>
      <c r="G198">
        <v>1079</v>
      </c>
      <c r="H198">
        <v>3</v>
      </c>
      <c r="I198" t="s">
        <v>836</v>
      </c>
      <c r="J198" t="s">
        <v>837</v>
      </c>
      <c r="K198" t="s">
        <v>838</v>
      </c>
      <c r="L198">
        <v>1354</v>
      </c>
      <c r="N198">
        <v>1010</v>
      </c>
      <c r="O198" t="s">
        <v>41</v>
      </c>
      <c r="P198" t="s">
        <v>41</v>
      </c>
      <c r="Q198">
        <v>1</v>
      </c>
      <c r="W198">
        <v>0</v>
      </c>
      <c r="X198">
        <v>-1386163682</v>
      </c>
      <c r="Y198">
        <f t="shared" si="99"/>
        <v>0.06</v>
      </c>
      <c r="AA198">
        <v>97.15</v>
      </c>
      <c r="AB198">
        <v>0</v>
      </c>
      <c r="AC198">
        <v>0</v>
      </c>
      <c r="AD198">
        <v>0</v>
      </c>
      <c r="AE198">
        <v>13.76</v>
      </c>
      <c r="AF198">
        <v>0</v>
      </c>
      <c r="AG198">
        <v>0</v>
      </c>
      <c r="AH198">
        <v>0</v>
      </c>
      <c r="AI198">
        <v>7.06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0.06</v>
      </c>
      <c r="AU198" t="s">
        <v>3</v>
      </c>
      <c r="AV198">
        <v>0</v>
      </c>
      <c r="AW198">
        <v>2</v>
      </c>
      <c r="AX198">
        <v>56486428</v>
      </c>
      <c r="AY198">
        <v>1</v>
      </c>
      <c r="AZ198">
        <v>0</v>
      </c>
      <c r="BA198">
        <v>211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ROUND(Y198*Source!I372,9)</f>
        <v>3.509598</v>
      </c>
      <c r="CY198">
        <f t="shared" si="100"/>
        <v>97.15</v>
      </c>
      <c r="CZ198">
        <f t="shared" si="101"/>
        <v>13.76</v>
      </c>
      <c r="DA198">
        <f t="shared" si="102"/>
        <v>7.06</v>
      </c>
      <c r="DB198">
        <f t="shared" si="103"/>
        <v>0.83</v>
      </c>
      <c r="DC198">
        <f t="shared" si="104"/>
        <v>0</v>
      </c>
      <c r="DD198" t="s">
        <v>3</v>
      </c>
      <c r="DE198" t="s">
        <v>3</v>
      </c>
      <c r="DF198">
        <f t="shared" si="105"/>
        <v>340.96</v>
      </c>
      <c r="DG198">
        <f t="shared" si="106"/>
        <v>0</v>
      </c>
      <c r="DH198">
        <f t="shared" si="107"/>
        <v>0</v>
      </c>
      <c r="DI198">
        <f t="shared" si="109"/>
        <v>0</v>
      </c>
      <c r="DJ198">
        <f t="shared" si="108"/>
        <v>340.96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ROW(Source!A372)</f>
        <v>372</v>
      </c>
      <c r="B199">
        <v>56481267</v>
      </c>
      <c r="C199">
        <v>56486393</v>
      </c>
      <c r="D199">
        <v>54902353</v>
      </c>
      <c r="E199">
        <v>1</v>
      </c>
      <c r="F199">
        <v>1</v>
      </c>
      <c r="G199">
        <v>1079</v>
      </c>
      <c r="H199">
        <v>3</v>
      </c>
      <c r="I199" t="s">
        <v>54</v>
      </c>
      <c r="J199" t="s">
        <v>839</v>
      </c>
      <c r="K199" t="s">
        <v>55</v>
      </c>
      <c r="L199">
        <v>1348</v>
      </c>
      <c r="N199">
        <v>1009</v>
      </c>
      <c r="O199" t="s">
        <v>32</v>
      </c>
      <c r="P199" t="s">
        <v>32</v>
      </c>
      <c r="Q199">
        <v>1000</v>
      </c>
      <c r="W199">
        <v>0</v>
      </c>
      <c r="X199">
        <v>966186740</v>
      </c>
      <c r="Y199">
        <f t="shared" si="99"/>
        <v>3.1E-4</v>
      </c>
      <c r="AA199">
        <v>66777.990000000005</v>
      </c>
      <c r="AB199">
        <v>0</v>
      </c>
      <c r="AC199">
        <v>0</v>
      </c>
      <c r="AD199">
        <v>0</v>
      </c>
      <c r="AE199">
        <v>18653.07</v>
      </c>
      <c r="AF199">
        <v>0</v>
      </c>
      <c r="AG199">
        <v>0</v>
      </c>
      <c r="AH199">
        <v>0</v>
      </c>
      <c r="AI199">
        <v>3.58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3.1E-4</v>
      </c>
      <c r="AU199" t="s">
        <v>3</v>
      </c>
      <c r="AV199">
        <v>0</v>
      </c>
      <c r="AW199">
        <v>2</v>
      </c>
      <c r="AX199">
        <v>56486429</v>
      </c>
      <c r="AY199">
        <v>1</v>
      </c>
      <c r="AZ199">
        <v>0</v>
      </c>
      <c r="BA199">
        <v>212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ROUND(Y199*Source!I372,9)</f>
        <v>1.8132922999999999E-2</v>
      </c>
      <c r="CY199">
        <f t="shared" si="100"/>
        <v>66777.990000000005</v>
      </c>
      <c r="CZ199">
        <f t="shared" si="101"/>
        <v>18653.07</v>
      </c>
      <c r="DA199">
        <f t="shared" si="102"/>
        <v>3.58</v>
      </c>
      <c r="DB199">
        <f t="shared" si="103"/>
        <v>5.78</v>
      </c>
      <c r="DC199">
        <f t="shared" si="104"/>
        <v>0</v>
      </c>
      <c r="DD199" t="s">
        <v>3</v>
      </c>
      <c r="DE199" t="s">
        <v>3</v>
      </c>
      <c r="DF199">
        <f t="shared" si="105"/>
        <v>1210.8800000000001</v>
      </c>
      <c r="DG199">
        <f t="shared" si="106"/>
        <v>0</v>
      </c>
      <c r="DH199">
        <f t="shared" si="107"/>
        <v>0</v>
      </c>
      <c r="DI199">
        <f t="shared" si="109"/>
        <v>0</v>
      </c>
      <c r="DJ199">
        <f t="shared" si="108"/>
        <v>1210.8800000000001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ROW(Source!A372)</f>
        <v>372</v>
      </c>
      <c r="B200">
        <v>56481267</v>
      </c>
      <c r="C200">
        <v>56486393</v>
      </c>
      <c r="D200">
        <v>54904135</v>
      </c>
      <c r="E200">
        <v>1</v>
      </c>
      <c r="F200">
        <v>1</v>
      </c>
      <c r="G200">
        <v>1079</v>
      </c>
      <c r="H200">
        <v>3</v>
      </c>
      <c r="I200" t="s">
        <v>840</v>
      </c>
      <c r="J200" t="s">
        <v>841</v>
      </c>
      <c r="K200" t="s">
        <v>842</v>
      </c>
      <c r="L200">
        <v>1346</v>
      </c>
      <c r="N200">
        <v>1009</v>
      </c>
      <c r="O200" t="s">
        <v>353</v>
      </c>
      <c r="P200" t="s">
        <v>353</v>
      </c>
      <c r="Q200">
        <v>1</v>
      </c>
      <c r="W200">
        <v>0</v>
      </c>
      <c r="X200">
        <v>1274207263</v>
      </c>
      <c r="Y200">
        <f t="shared" si="99"/>
        <v>0.59</v>
      </c>
      <c r="AA200">
        <v>62.81</v>
      </c>
      <c r="AB200">
        <v>0</v>
      </c>
      <c r="AC200">
        <v>0</v>
      </c>
      <c r="AD200">
        <v>0</v>
      </c>
      <c r="AE200">
        <v>6.25</v>
      </c>
      <c r="AF200">
        <v>0</v>
      </c>
      <c r="AG200">
        <v>0</v>
      </c>
      <c r="AH200">
        <v>0</v>
      </c>
      <c r="AI200">
        <v>10.050000000000001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0.59</v>
      </c>
      <c r="AU200" t="s">
        <v>3</v>
      </c>
      <c r="AV200">
        <v>0</v>
      </c>
      <c r="AW200">
        <v>2</v>
      </c>
      <c r="AX200">
        <v>56486430</v>
      </c>
      <c r="AY200">
        <v>1</v>
      </c>
      <c r="AZ200">
        <v>0</v>
      </c>
      <c r="BA200">
        <v>213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ROUND(Y200*Source!I372,9)</f>
        <v>34.511046999999998</v>
      </c>
      <c r="CY200">
        <f t="shared" si="100"/>
        <v>62.81</v>
      </c>
      <c r="CZ200">
        <f t="shared" si="101"/>
        <v>6.25</v>
      </c>
      <c r="DA200">
        <f t="shared" si="102"/>
        <v>10.050000000000001</v>
      </c>
      <c r="DB200">
        <f t="shared" si="103"/>
        <v>3.69</v>
      </c>
      <c r="DC200">
        <f t="shared" si="104"/>
        <v>0</v>
      </c>
      <c r="DD200" t="s">
        <v>3</v>
      </c>
      <c r="DE200" t="s">
        <v>3</v>
      </c>
      <c r="DF200">
        <f t="shared" si="105"/>
        <v>2167.64</v>
      </c>
      <c r="DG200">
        <f t="shared" si="106"/>
        <v>0</v>
      </c>
      <c r="DH200">
        <f t="shared" si="107"/>
        <v>0</v>
      </c>
      <c r="DI200">
        <f t="shared" si="109"/>
        <v>0</v>
      </c>
      <c r="DJ200">
        <f t="shared" si="108"/>
        <v>2167.64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ROW(Source!A372)</f>
        <v>372</v>
      </c>
      <c r="B201">
        <v>56481267</v>
      </c>
      <c r="C201">
        <v>56486393</v>
      </c>
      <c r="D201">
        <v>54902457</v>
      </c>
      <c r="E201">
        <v>1</v>
      </c>
      <c r="F201">
        <v>1</v>
      </c>
      <c r="G201">
        <v>1079</v>
      </c>
      <c r="H201">
        <v>3</v>
      </c>
      <c r="I201" t="s">
        <v>843</v>
      </c>
      <c r="J201" t="s">
        <v>844</v>
      </c>
      <c r="K201" t="s">
        <v>845</v>
      </c>
      <c r="L201">
        <v>1346</v>
      </c>
      <c r="N201">
        <v>1009</v>
      </c>
      <c r="O201" t="s">
        <v>353</v>
      </c>
      <c r="P201" t="s">
        <v>353</v>
      </c>
      <c r="Q201">
        <v>1</v>
      </c>
      <c r="W201">
        <v>0</v>
      </c>
      <c r="X201">
        <v>-1486700661</v>
      </c>
      <c r="Y201">
        <f t="shared" si="99"/>
        <v>0.1</v>
      </c>
      <c r="AA201">
        <v>271.7</v>
      </c>
      <c r="AB201">
        <v>0</v>
      </c>
      <c r="AC201">
        <v>0</v>
      </c>
      <c r="AD201">
        <v>0</v>
      </c>
      <c r="AE201">
        <v>29.89</v>
      </c>
      <c r="AF201">
        <v>0</v>
      </c>
      <c r="AG201">
        <v>0</v>
      </c>
      <c r="AH201">
        <v>0</v>
      </c>
      <c r="AI201">
        <v>9.09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0.1</v>
      </c>
      <c r="AU201" t="s">
        <v>3</v>
      </c>
      <c r="AV201">
        <v>0</v>
      </c>
      <c r="AW201">
        <v>2</v>
      </c>
      <c r="AX201">
        <v>56486431</v>
      </c>
      <c r="AY201">
        <v>1</v>
      </c>
      <c r="AZ201">
        <v>0</v>
      </c>
      <c r="BA201">
        <v>214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ROUND(Y201*Source!I372,9)</f>
        <v>5.8493300000000001</v>
      </c>
      <c r="CY201">
        <f t="shared" si="100"/>
        <v>271.7</v>
      </c>
      <c r="CZ201">
        <f t="shared" si="101"/>
        <v>29.89</v>
      </c>
      <c r="DA201">
        <f t="shared" si="102"/>
        <v>9.09</v>
      </c>
      <c r="DB201">
        <f t="shared" si="103"/>
        <v>2.99</v>
      </c>
      <c r="DC201">
        <f t="shared" si="104"/>
        <v>0</v>
      </c>
      <c r="DD201" t="s">
        <v>3</v>
      </c>
      <c r="DE201" t="s">
        <v>3</v>
      </c>
      <c r="DF201">
        <f t="shared" si="105"/>
        <v>1589.26</v>
      </c>
      <c r="DG201">
        <f t="shared" si="106"/>
        <v>0</v>
      </c>
      <c r="DH201">
        <f t="shared" si="107"/>
        <v>0</v>
      </c>
      <c r="DI201">
        <f t="shared" si="109"/>
        <v>0</v>
      </c>
      <c r="DJ201">
        <f t="shared" si="108"/>
        <v>1589.26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ROW(Source!A372)</f>
        <v>372</v>
      </c>
      <c r="B202">
        <v>56481267</v>
      </c>
      <c r="C202">
        <v>56486393</v>
      </c>
      <c r="D202">
        <v>54902480</v>
      </c>
      <c r="E202">
        <v>1</v>
      </c>
      <c r="F202">
        <v>1</v>
      </c>
      <c r="G202">
        <v>1079</v>
      </c>
      <c r="H202">
        <v>3</v>
      </c>
      <c r="I202" t="s">
        <v>818</v>
      </c>
      <c r="J202" t="s">
        <v>819</v>
      </c>
      <c r="K202" t="s">
        <v>820</v>
      </c>
      <c r="L202">
        <v>1348</v>
      </c>
      <c r="N202">
        <v>1009</v>
      </c>
      <c r="O202" t="s">
        <v>32</v>
      </c>
      <c r="P202" t="s">
        <v>32</v>
      </c>
      <c r="Q202">
        <v>1000</v>
      </c>
      <c r="W202">
        <v>0</v>
      </c>
      <c r="X202">
        <v>-1744516955</v>
      </c>
      <c r="Y202">
        <f t="shared" si="99"/>
        <v>3.0000000000000001E-5</v>
      </c>
      <c r="AA202">
        <v>50182.77</v>
      </c>
      <c r="AB202">
        <v>0</v>
      </c>
      <c r="AC202">
        <v>0</v>
      </c>
      <c r="AD202">
        <v>0</v>
      </c>
      <c r="AE202">
        <v>4341.07</v>
      </c>
      <c r="AF202">
        <v>0</v>
      </c>
      <c r="AG202">
        <v>0</v>
      </c>
      <c r="AH202">
        <v>0</v>
      </c>
      <c r="AI202">
        <v>11.56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3.0000000000000001E-5</v>
      </c>
      <c r="AU202" t="s">
        <v>3</v>
      </c>
      <c r="AV202">
        <v>0</v>
      </c>
      <c r="AW202">
        <v>2</v>
      </c>
      <c r="AX202">
        <v>56486432</v>
      </c>
      <c r="AY202">
        <v>1</v>
      </c>
      <c r="AZ202">
        <v>0</v>
      </c>
      <c r="BA202">
        <v>215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ROUND(Y202*Source!I372,9)</f>
        <v>1.754799E-3</v>
      </c>
      <c r="CY202">
        <f t="shared" si="100"/>
        <v>50182.77</v>
      </c>
      <c r="CZ202">
        <f t="shared" si="101"/>
        <v>4341.07</v>
      </c>
      <c r="DA202">
        <f t="shared" si="102"/>
        <v>11.56</v>
      </c>
      <c r="DB202">
        <f t="shared" si="103"/>
        <v>0.13</v>
      </c>
      <c r="DC202">
        <f t="shared" si="104"/>
        <v>0</v>
      </c>
      <c r="DD202" t="s">
        <v>3</v>
      </c>
      <c r="DE202" t="s">
        <v>3</v>
      </c>
      <c r="DF202">
        <f t="shared" si="105"/>
        <v>88.06</v>
      </c>
      <c r="DG202">
        <f t="shared" si="106"/>
        <v>0</v>
      </c>
      <c r="DH202">
        <f t="shared" si="107"/>
        <v>0</v>
      </c>
      <c r="DI202">
        <f t="shared" si="109"/>
        <v>0</v>
      </c>
      <c r="DJ202">
        <f t="shared" si="108"/>
        <v>88.06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ROW(Source!A372)</f>
        <v>372</v>
      </c>
      <c r="B203">
        <v>56481267</v>
      </c>
      <c r="C203">
        <v>56486393</v>
      </c>
      <c r="D203">
        <v>54904782</v>
      </c>
      <c r="E203">
        <v>1</v>
      </c>
      <c r="F203">
        <v>1</v>
      </c>
      <c r="G203">
        <v>1079</v>
      </c>
      <c r="H203">
        <v>3</v>
      </c>
      <c r="I203" t="s">
        <v>846</v>
      </c>
      <c r="J203" t="s">
        <v>847</v>
      </c>
      <c r="K203" t="s">
        <v>848</v>
      </c>
      <c r="L203">
        <v>1302</v>
      </c>
      <c r="N203">
        <v>1003</v>
      </c>
      <c r="O203" t="s">
        <v>849</v>
      </c>
      <c r="P203" t="s">
        <v>849</v>
      </c>
      <c r="Q203">
        <v>10</v>
      </c>
      <c r="W203">
        <v>0</v>
      </c>
      <c r="X203">
        <v>-1863605250</v>
      </c>
      <c r="Y203">
        <f t="shared" si="99"/>
        <v>1.8700000000000001E-2</v>
      </c>
      <c r="AA203">
        <v>913</v>
      </c>
      <c r="AB203">
        <v>0</v>
      </c>
      <c r="AC203">
        <v>0</v>
      </c>
      <c r="AD203">
        <v>0</v>
      </c>
      <c r="AE203">
        <v>44</v>
      </c>
      <c r="AF203">
        <v>0</v>
      </c>
      <c r="AG203">
        <v>0</v>
      </c>
      <c r="AH203">
        <v>0</v>
      </c>
      <c r="AI203">
        <v>20.75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1.8700000000000001E-2</v>
      </c>
      <c r="AU203" t="s">
        <v>3</v>
      </c>
      <c r="AV203">
        <v>0</v>
      </c>
      <c r="AW203">
        <v>2</v>
      </c>
      <c r="AX203">
        <v>56486433</v>
      </c>
      <c r="AY203">
        <v>1</v>
      </c>
      <c r="AZ203">
        <v>0</v>
      </c>
      <c r="BA203">
        <v>216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ROUND(Y203*Source!I372,9)</f>
        <v>1.09382471</v>
      </c>
      <c r="CY203">
        <f t="shared" si="100"/>
        <v>913</v>
      </c>
      <c r="CZ203">
        <f t="shared" si="101"/>
        <v>44</v>
      </c>
      <c r="DA203">
        <f t="shared" si="102"/>
        <v>20.75</v>
      </c>
      <c r="DB203">
        <f t="shared" si="103"/>
        <v>0.82</v>
      </c>
      <c r="DC203">
        <f t="shared" si="104"/>
        <v>0</v>
      </c>
      <c r="DD203" t="s">
        <v>3</v>
      </c>
      <c r="DE203" t="s">
        <v>3</v>
      </c>
      <c r="DF203">
        <f t="shared" si="105"/>
        <v>998.66</v>
      </c>
      <c r="DG203">
        <f t="shared" si="106"/>
        <v>0</v>
      </c>
      <c r="DH203">
        <f t="shared" si="107"/>
        <v>0</v>
      </c>
      <c r="DI203">
        <f t="shared" si="109"/>
        <v>0</v>
      </c>
      <c r="DJ203">
        <f t="shared" si="108"/>
        <v>998.66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ROW(Source!A372)</f>
        <v>372</v>
      </c>
      <c r="B204">
        <v>56481267</v>
      </c>
      <c r="C204">
        <v>56486393</v>
      </c>
      <c r="D204">
        <v>54902508</v>
      </c>
      <c r="E204">
        <v>1</v>
      </c>
      <c r="F204">
        <v>1</v>
      </c>
      <c r="G204">
        <v>1079</v>
      </c>
      <c r="H204">
        <v>3</v>
      </c>
      <c r="I204" t="s">
        <v>850</v>
      </c>
      <c r="J204" t="s">
        <v>851</v>
      </c>
      <c r="K204" t="s">
        <v>852</v>
      </c>
      <c r="L204">
        <v>1339</v>
      </c>
      <c r="N204">
        <v>1007</v>
      </c>
      <c r="O204" t="s">
        <v>158</v>
      </c>
      <c r="P204" t="s">
        <v>158</v>
      </c>
      <c r="Q204">
        <v>1</v>
      </c>
      <c r="W204">
        <v>0</v>
      </c>
      <c r="X204">
        <v>-1459469877</v>
      </c>
      <c r="Y204">
        <f t="shared" si="99"/>
        <v>1.95</v>
      </c>
      <c r="AA204">
        <v>93.18</v>
      </c>
      <c r="AB204">
        <v>0</v>
      </c>
      <c r="AC204">
        <v>0</v>
      </c>
      <c r="AD204">
        <v>0</v>
      </c>
      <c r="AE204">
        <v>5.82</v>
      </c>
      <c r="AF204">
        <v>0</v>
      </c>
      <c r="AG204">
        <v>0</v>
      </c>
      <c r="AH204">
        <v>0</v>
      </c>
      <c r="AI204">
        <v>16.010000000000002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1.95</v>
      </c>
      <c r="AU204" t="s">
        <v>3</v>
      </c>
      <c r="AV204">
        <v>0</v>
      </c>
      <c r="AW204">
        <v>2</v>
      </c>
      <c r="AX204">
        <v>56486434</v>
      </c>
      <c r="AY204">
        <v>1</v>
      </c>
      <c r="AZ204">
        <v>0</v>
      </c>
      <c r="BA204">
        <v>217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ROUND(Y204*Source!I372,9)</f>
        <v>114.06193500000001</v>
      </c>
      <c r="CY204">
        <f t="shared" si="100"/>
        <v>93.18</v>
      </c>
      <c r="CZ204">
        <f t="shared" si="101"/>
        <v>5.82</v>
      </c>
      <c r="DA204">
        <f t="shared" si="102"/>
        <v>16.010000000000002</v>
      </c>
      <c r="DB204">
        <f t="shared" si="103"/>
        <v>11.35</v>
      </c>
      <c r="DC204">
        <f t="shared" si="104"/>
        <v>0</v>
      </c>
      <c r="DD204" t="s">
        <v>3</v>
      </c>
      <c r="DE204" t="s">
        <v>3</v>
      </c>
      <c r="DF204">
        <f t="shared" si="105"/>
        <v>10628.29</v>
      </c>
      <c r="DG204">
        <f t="shared" si="106"/>
        <v>0</v>
      </c>
      <c r="DH204">
        <f t="shared" si="107"/>
        <v>0</v>
      </c>
      <c r="DI204">
        <f t="shared" si="109"/>
        <v>0</v>
      </c>
      <c r="DJ204">
        <f t="shared" si="108"/>
        <v>10628.29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ROW(Source!A372)</f>
        <v>372</v>
      </c>
      <c r="B205">
        <v>56481267</v>
      </c>
      <c r="C205">
        <v>56486393</v>
      </c>
      <c r="D205">
        <v>54902261</v>
      </c>
      <c r="E205">
        <v>1</v>
      </c>
      <c r="F205">
        <v>1</v>
      </c>
      <c r="G205">
        <v>1079</v>
      </c>
      <c r="H205">
        <v>3</v>
      </c>
      <c r="I205" t="s">
        <v>853</v>
      </c>
      <c r="J205" t="s">
        <v>854</v>
      </c>
      <c r="K205" t="s">
        <v>855</v>
      </c>
      <c r="L205">
        <v>1348</v>
      </c>
      <c r="N205">
        <v>1009</v>
      </c>
      <c r="O205" t="s">
        <v>32</v>
      </c>
      <c r="P205" t="s">
        <v>32</v>
      </c>
      <c r="Q205">
        <v>1000</v>
      </c>
      <c r="W205">
        <v>0</v>
      </c>
      <c r="X205">
        <v>1750099548</v>
      </c>
      <c r="Y205">
        <f t="shared" si="99"/>
        <v>3.0999999999999999E-3</v>
      </c>
      <c r="AA205">
        <v>134905.51</v>
      </c>
      <c r="AB205">
        <v>0</v>
      </c>
      <c r="AC205">
        <v>0</v>
      </c>
      <c r="AD205">
        <v>0</v>
      </c>
      <c r="AE205">
        <v>17868.28</v>
      </c>
      <c r="AF205">
        <v>0</v>
      </c>
      <c r="AG205">
        <v>0</v>
      </c>
      <c r="AH205">
        <v>0</v>
      </c>
      <c r="AI205">
        <v>7.55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3.0999999999999999E-3</v>
      </c>
      <c r="AU205" t="s">
        <v>3</v>
      </c>
      <c r="AV205">
        <v>0</v>
      </c>
      <c r="AW205">
        <v>2</v>
      </c>
      <c r="AX205">
        <v>56486435</v>
      </c>
      <c r="AY205">
        <v>1</v>
      </c>
      <c r="AZ205">
        <v>0</v>
      </c>
      <c r="BA205">
        <v>218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ROUND(Y205*Source!I372,9)</f>
        <v>0.18132923000000001</v>
      </c>
      <c r="CY205">
        <f t="shared" si="100"/>
        <v>134905.51</v>
      </c>
      <c r="CZ205">
        <f t="shared" si="101"/>
        <v>17868.28</v>
      </c>
      <c r="DA205">
        <f t="shared" si="102"/>
        <v>7.55</v>
      </c>
      <c r="DB205">
        <f t="shared" si="103"/>
        <v>55.39</v>
      </c>
      <c r="DC205">
        <f t="shared" si="104"/>
        <v>0</v>
      </c>
      <c r="DD205" t="s">
        <v>3</v>
      </c>
      <c r="DE205" t="s">
        <v>3</v>
      </c>
      <c r="DF205">
        <f t="shared" si="105"/>
        <v>24462.31</v>
      </c>
      <c r="DG205">
        <f t="shared" si="106"/>
        <v>0</v>
      </c>
      <c r="DH205">
        <f t="shared" si="107"/>
        <v>0</v>
      </c>
      <c r="DI205">
        <f t="shared" si="109"/>
        <v>0</v>
      </c>
      <c r="DJ205">
        <f t="shared" si="108"/>
        <v>24462.31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ROW(Source!A372)</f>
        <v>372</v>
      </c>
      <c r="B206">
        <v>56481267</v>
      </c>
      <c r="C206">
        <v>56486393</v>
      </c>
      <c r="D206">
        <v>54902276</v>
      </c>
      <c r="E206">
        <v>1</v>
      </c>
      <c r="F206">
        <v>1</v>
      </c>
      <c r="G206">
        <v>1079</v>
      </c>
      <c r="H206">
        <v>3</v>
      </c>
      <c r="I206" t="s">
        <v>856</v>
      </c>
      <c r="J206" t="s">
        <v>857</v>
      </c>
      <c r="K206" t="s">
        <v>858</v>
      </c>
      <c r="L206">
        <v>1339</v>
      </c>
      <c r="N206">
        <v>1007</v>
      </c>
      <c r="O206" t="s">
        <v>158</v>
      </c>
      <c r="P206" t="s">
        <v>158</v>
      </c>
      <c r="Q206">
        <v>1</v>
      </c>
      <c r="W206">
        <v>0</v>
      </c>
      <c r="X206">
        <v>1830466353</v>
      </c>
      <c r="Y206">
        <f t="shared" si="99"/>
        <v>1.0300000000000001E-3</v>
      </c>
      <c r="AA206">
        <v>11757.76</v>
      </c>
      <c r="AB206">
        <v>0</v>
      </c>
      <c r="AC206">
        <v>0</v>
      </c>
      <c r="AD206">
        <v>0</v>
      </c>
      <c r="AE206">
        <v>2464.94</v>
      </c>
      <c r="AF206">
        <v>0</v>
      </c>
      <c r="AG206">
        <v>0</v>
      </c>
      <c r="AH206">
        <v>0</v>
      </c>
      <c r="AI206">
        <v>4.7699999999999996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1.0300000000000001E-3</v>
      </c>
      <c r="AU206" t="s">
        <v>3</v>
      </c>
      <c r="AV206">
        <v>0</v>
      </c>
      <c r="AW206">
        <v>2</v>
      </c>
      <c r="AX206">
        <v>56486436</v>
      </c>
      <c r="AY206">
        <v>1</v>
      </c>
      <c r="AZ206">
        <v>0</v>
      </c>
      <c r="BA206">
        <v>219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ROUND(Y206*Source!I372,9)</f>
        <v>6.0248098999999999E-2</v>
      </c>
      <c r="CY206">
        <f t="shared" si="100"/>
        <v>11757.76</v>
      </c>
      <c r="CZ206">
        <f t="shared" si="101"/>
        <v>2464.94</v>
      </c>
      <c r="DA206">
        <f t="shared" si="102"/>
        <v>4.7699999999999996</v>
      </c>
      <c r="DB206">
        <f t="shared" si="103"/>
        <v>2.54</v>
      </c>
      <c r="DC206">
        <f t="shared" si="104"/>
        <v>0</v>
      </c>
      <c r="DD206" t="s">
        <v>3</v>
      </c>
      <c r="DE206" t="s">
        <v>3</v>
      </c>
      <c r="DF206">
        <f t="shared" si="105"/>
        <v>708.38</v>
      </c>
      <c r="DG206">
        <f t="shared" si="106"/>
        <v>0</v>
      </c>
      <c r="DH206">
        <f t="shared" si="107"/>
        <v>0</v>
      </c>
      <c r="DI206">
        <f t="shared" si="109"/>
        <v>0</v>
      </c>
      <c r="DJ206">
        <f t="shared" si="108"/>
        <v>708.38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ROW(Source!A372)</f>
        <v>372</v>
      </c>
      <c r="B207">
        <v>56481267</v>
      </c>
      <c r="C207">
        <v>56486393</v>
      </c>
      <c r="D207">
        <v>54902905</v>
      </c>
      <c r="E207">
        <v>1</v>
      </c>
      <c r="F207">
        <v>1</v>
      </c>
      <c r="G207">
        <v>1079</v>
      </c>
      <c r="H207">
        <v>3</v>
      </c>
      <c r="I207" t="s">
        <v>859</v>
      </c>
      <c r="J207" t="s">
        <v>860</v>
      </c>
      <c r="K207" t="s">
        <v>861</v>
      </c>
      <c r="L207">
        <v>1348</v>
      </c>
      <c r="N207">
        <v>1009</v>
      </c>
      <c r="O207" t="s">
        <v>32</v>
      </c>
      <c r="P207" t="s">
        <v>32</v>
      </c>
      <c r="Q207">
        <v>1000</v>
      </c>
      <c r="W207">
        <v>0</v>
      </c>
      <c r="X207">
        <v>2068847740</v>
      </c>
      <c r="Y207">
        <f t="shared" si="99"/>
        <v>5.9999999999999995E-4</v>
      </c>
      <c r="AA207">
        <v>133971.57999999999</v>
      </c>
      <c r="AB207">
        <v>0</v>
      </c>
      <c r="AC207">
        <v>0</v>
      </c>
      <c r="AD207">
        <v>0</v>
      </c>
      <c r="AE207">
        <v>8582.42</v>
      </c>
      <c r="AF207">
        <v>0</v>
      </c>
      <c r="AG207">
        <v>0</v>
      </c>
      <c r="AH207">
        <v>0</v>
      </c>
      <c r="AI207">
        <v>15.61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5.9999999999999995E-4</v>
      </c>
      <c r="AU207" t="s">
        <v>3</v>
      </c>
      <c r="AV207">
        <v>0</v>
      </c>
      <c r="AW207">
        <v>2</v>
      </c>
      <c r="AX207">
        <v>56486437</v>
      </c>
      <c r="AY207">
        <v>1</v>
      </c>
      <c r="AZ207">
        <v>0</v>
      </c>
      <c r="BA207">
        <v>220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ROUND(Y207*Source!I372,9)</f>
        <v>3.5095979999999999E-2</v>
      </c>
      <c r="CY207">
        <f t="shared" si="100"/>
        <v>133971.57999999999</v>
      </c>
      <c r="CZ207">
        <f t="shared" si="101"/>
        <v>8582.42</v>
      </c>
      <c r="DA207">
        <f t="shared" si="102"/>
        <v>15.61</v>
      </c>
      <c r="DB207">
        <f t="shared" si="103"/>
        <v>5.15</v>
      </c>
      <c r="DC207">
        <f t="shared" si="104"/>
        <v>0</v>
      </c>
      <c r="DD207" t="s">
        <v>3</v>
      </c>
      <c r="DE207" t="s">
        <v>3</v>
      </c>
      <c r="DF207">
        <f t="shared" si="105"/>
        <v>4701.8599999999997</v>
      </c>
      <c r="DG207">
        <f t="shared" si="106"/>
        <v>0</v>
      </c>
      <c r="DH207">
        <f t="shared" si="107"/>
        <v>0</v>
      </c>
      <c r="DI207">
        <f t="shared" si="109"/>
        <v>0</v>
      </c>
      <c r="DJ207">
        <f t="shared" si="108"/>
        <v>4701.8599999999997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ROW(Source!A372)</f>
        <v>372</v>
      </c>
      <c r="B208">
        <v>56481267</v>
      </c>
      <c r="C208">
        <v>56486393</v>
      </c>
      <c r="D208">
        <v>54911479</v>
      </c>
      <c r="E208">
        <v>1</v>
      </c>
      <c r="F208">
        <v>1</v>
      </c>
      <c r="G208">
        <v>1079</v>
      </c>
      <c r="H208">
        <v>3</v>
      </c>
      <c r="I208" t="s">
        <v>862</v>
      </c>
      <c r="J208" t="s">
        <v>863</v>
      </c>
      <c r="K208" t="s">
        <v>864</v>
      </c>
      <c r="L208">
        <v>1348</v>
      </c>
      <c r="N208">
        <v>1009</v>
      </c>
      <c r="O208" t="s">
        <v>32</v>
      </c>
      <c r="P208" t="s">
        <v>32</v>
      </c>
      <c r="Q208">
        <v>1000</v>
      </c>
      <c r="W208">
        <v>0</v>
      </c>
      <c r="X208">
        <v>763381419</v>
      </c>
      <c r="Y208">
        <f t="shared" si="99"/>
        <v>5.0000000000000001E-4</v>
      </c>
      <c r="AA208">
        <v>149213.01</v>
      </c>
      <c r="AB208">
        <v>0</v>
      </c>
      <c r="AC208">
        <v>0</v>
      </c>
      <c r="AD208">
        <v>0</v>
      </c>
      <c r="AE208">
        <v>12645.17</v>
      </c>
      <c r="AF208">
        <v>0</v>
      </c>
      <c r="AG208">
        <v>0</v>
      </c>
      <c r="AH208">
        <v>0</v>
      </c>
      <c r="AI208">
        <v>11.8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5.0000000000000001E-4</v>
      </c>
      <c r="AU208" t="s">
        <v>3</v>
      </c>
      <c r="AV208">
        <v>0</v>
      </c>
      <c r="AW208">
        <v>2</v>
      </c>
      <c r="AX208">
        <v>56486438</v>
      </c>
      <c r="AY208">
        <v>1</v>
      </c>
      <c r="AZ208">
        <v>0</v>
      </c>
      <c r="BA208">
        <v>221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ROUND(Y208*Source!I372,9)</f>
        <v>2.9246649999999999E-2</v>
      </c>
      <c r="CY208">
        <f t="shared" si="100"/>
        <v>149213.01</v>
      </c>
      <c r="CZ208">
        <f t="shared" si="101"/>
        <v>12645.17</v>
      </c>
      <c r="DA208">
        <f t="shared" si="102"/>
        <v>11.8</v>
      </c>
      <c r="DB208">
        <f t="shared" si="103"/>
        <v>6.32</v>
      </c>
      <c r="DC208">
        <f t="shared" si="104"/>
        <v>0</v>
      </c>
      <c r="DD208" t="s">
        <v>3</v>
      </c>
      <c r="DE208" t="s">
        <v>3</v>
      </c>
      <c r="DF208">
        <f t="shared" si="105"/>
        <v>4363.9799999999996</v>
      </c>
      <c r="DG208">
        <f t="shared" si="106"/>
        <v>0</v>
      </c>
      <c r="DH208">
        <f t="shared" si="107"/>
        <v>0</v>
      </c>
      <c r="DI208">
        <f t="shared" si="109"/>
        <v>0</v>
      </c>
      <c r="DJ208">
        <f t="shared" si="108"/>
        <v>4363.9799999999996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ROW(Source!A379)</f>
        <v>379</v>
      </c>
      <c r="B209">
        <v>56481265</v>
      </c>
      <c r="C209">
        <v>56486502</v>
      </c>
      <c r="D209">
        <v>54836958</v>
      </c>
      <c r="E209">
        <v>1079</v>
      </c>
      <c r="F209">
        <v>1</v>
      </c>
      <c r="G209">
        <v>1079</v>
      </c>
      <c r="H209">
        <v>1</v>
      </c>
      <c r="I209" t="s">
        <v>738</v>
      </c>
      <c r="J209" t="s">
        <v>3</v>
      </c>
      <c r="K209" t="s">
        <v>739</v>
      </c>
      <c r="L209">
        <v>1191</v>
      </c>
      <c r="N209">
        <v>1013</v>
      </c>
      <c r="O209" t="s">
        <v>740</v>
      </c>
      <c r="P209" t="s">
        <v>740</v>
      </c>
      <c r="Q209">
        <v>1</v>
      </c>
      <c r="W209">
        <v>0</v>
      </c>
      <c r="X209">
        <v>476480486</v>
      </c>
      <c r="Y209">
        <f>((AT209*1.15)*1.1)</f>
        <v>250.47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198</v>
      </c>
      <c r="AU209" t="s">
        <v>49</v>
      </c>
      <c r="AV209">
        <v>1</v>
      </c>
      <c r="AW209">
        <v>2</v>
      </c>
      <c r="AX209">
        <v>56486512</v>
      </c>
      <c r="AY209">
        <v>1</v>
      </c>
      <c r="AZ209">
        <v>0</v>
      </c>
      <c r="BA209">
        <v>223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ROUND(AT209*Source!I379*AH209*AL209,2)</f>
        <v>0</v>
      </c>
      <c r="CV209">
        <f>ROUND(Y209*Source!I379,9)</f>
        <v>273.51324</v>
      </c>
      <c r="CW209">
        <v>0</v>
      </c>
      <c r="CX209">
        <f>ROUND(Y209*Source!I379,9)</f>
        <v>273.51324</v>
      </c>
      <c r="CY209">
        <f>AD209</f>
        <v>0</v>
      </c>
      <c r="CZ209">
        <f>AH209</f>
        <v>0</v>
      </c>
      <c r="DA209">
        <f>AL209</f>
        <v>1</v>
      </c>
      <c r="DB209">
        <f>ROUND(((ROUND(AT209*CZ209,2)*1.15)*1.1),6)</f>
        <v>0</v>
      </c>
      <c r="DC209">
        <f>ROUND(((ROUND(AT209*AG209,2)*1.15)*1.1),6)</f>
        <v>0</v>
      </c>
      <c r="DD209" t="s">
        <v>3</v>
      </c>
      <c r="DE209" t="s">
        <v>3</v>
      </c>
      <c r="DF209">
        <f t="shared" ref="DF209:DF215" si="110">ROUND(ROUND(AE209,2)*CX209,2)</f>
        <v>0</v>
      </c>
      <c r="DG209">
        <f t="shared" si="106"/>
        <v>0</v>
      </c>
      <c r="DH209">
        <f t="shared" si="107"/>
        <v>0</v>
      </c>
      <c r="DI209">
        <f t="shared" si="109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ROW(Source!A379)</f>
        <v>379</v>
      </c>
      <c r="B210">
        <v>56481265</v>
      </c>
      <c r="C210">
        <v>56486502</v>
      </c>
      <c r="D210">
        <v>54934284</v>
      </c>
      <c r="E210">
        <v>1</v>
      </c>
      <c r="F210">
        <v>1</v>
      </c>
      <c r="G210">
        <v>1079</v>
      </c>
      <c r="H210">
        <v>2</v>
      </c>
      <c r="I210" t="s">
        <v>741</v>
      </c>
      <c r="J210" t="s">
        <v>742</v>
      </c>
      <c r="K210" t="s">
        <v>743</v>
      </c>
      <c r="L210">
        <v>1368</v>
      </c>
      <c r="N210">
        <v>1011</v>
      </c>
      <c r="O210" t="s">
        <v>744</v>
      </c>
      <c r="P210" t="s">
        <v>744</v>
      </c>
      <c r="Q210">
        <v>1</v>
      </c>
      <c r="W210">
        <v>0</v>
      </c>
      <c r="X210">
        <v>654681671</v>
      </c>
      <c r="Y210">
        <f>((AT210*1.25)*1.1)</f>
        <v>0.26124999999999998</v>
      </c>
      <c r="AA210">
        <v>0</v>
      </c>
      <c r="AB210">
        <v>87.01</v>
      </c>
      <c r="AC210">
        <v>13.21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0.19</v>
      </c>
      <c r="AU210" t="s">
        <v>48</v>
      </c>
      <c r="AV210">
        <v>0</v>
      </c>
      <c r="AW210">
        <v>2</v>
      </c>
      <c r="AX210">
        <v>56486513</v>
      </c>
      <c r="AY210">
        <v>1</v>
      </c>
      <c r="AZ210">
        <v>0</v>
      </c>
      <c r="BA210">
        <v>224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ROUND(Y210*Source!I379*DO210,9)</f>
        <v>3.6002966999999999</v>
      </c>
      <c r="CX210">
        <f>ROUND(Y210*Source!I379,9)</f>
        <v>0.28528500000000001</v>
      </c>
      <c r="CY210">
        <f>AB210</f>
        <v>87.01</v>
      </c>
      <c r="CZ210">
        <f>AF210</f>
        <v>83.1</v>
      </c>
      <c r="DA210">
        <f>AJ210</f>
        <v>1</v>
      </c>
      <c r="DB210">
        <f>ROUND(((ROUND(AT210*CZ210,2)*1.25)*1.1),6)</f>
        <v>21.71125</v>
      </c>
      <c r="DC210">
        <f>ROUND(((ROUND(AT210*AG210,2)*1.25)*1.1),6)</f>
        <v>3.3</v>
      </c>
      <c r="DD210" t="s">
        <v>3</v>
      </c>
      <c r="DE210" t="s">
        <v>3</v>
      </c>
      <c r="DF210">
        <f t="shared" si="110"/>
        <v>0</v>
      </c>
      <c r="DG210">
        <f t="shared" si="106"/>
        <v>23.71</v>
      </c>
      <c r="DH210">
        <f t="shared" si="107"/>
        <v>3.6</v>
      </c>
      <c r="DI210">
        <f t="shared" si="109"/>
        <v>0</v>
      </c>
      <c r="DJ210">
        <f>DG210</f>
        <v>23.71</v>
      </c>
      <c r="DK210">
        <v>0</v>
      </c>
      <c r="DL210" t="s">
        <v>745</v>
      </c>
      <c r="DM210">
        <v>0</v>
      </c>
      <c r="DN210" t="s">
        <v>740</v>
      </c>
      <c r="DO210">
        <v>12.62</v>
      </c>
    </row>
    <row r="211" spans="1:119" x14ac:dyDescent="0.25">
      <c r="A211">
        <f>ROW(Source!A379)</f>
        <v>379</v>
      </c>
      <c r="B211">
        <v>56481265</v>
      </c>
      <c r="C211">
        <v>56486502</v>
      </c>
      <c r="D211">
        <v>54933523</v>
      </c>
      <c r="E211">
        <v>1</v>
      </c>
      <c r="F211">
        <v>1</v>
      </c>
      <c r="G211">
        <v>1079</v>
      </c>
      <c r="H211">
        <v>2</v>
      </c>
      <c r="I211" t="s">
        <v>746</v>
      </c>
      <c r="J211" t="s">
        <v>747</v>
      </c>
      <c r="K211" t="s">
        <v>748</v>
      </c>
      <c r="L211">
        <v>1368</v>
      </c>
      <c r="N211">
        <v>1011</v>
      </c>
      <c r="O211" t="s">
        <v>744</v>
      </c>
      <c r="P211" t="s">
        <v>744</v>
      </c>
      <c r="Q211">
        <v>1</v>
      </c>
      <c r="W211">
        <v>0</v>
      </c>
      <c r="X211">
        <v>-294230152</v>
      </c>
      <c r="Y211">
        <f>((AT211*1.25)*1.1)</f>
        <v>0.19250000000000003</v>
      </c>
      <c r="AA211">
        <v>0</v>
      </c>
      <c r="AB211">
        <v>187.59</v>
      </c>
      <c r="AC211">
        <v>17.73</v>
      </c>
      <c r="AD211">
        <v>0</v>
      </c>
      <c r="AE211">
        <v>0</v>
      </c>
      <c r="AF211">
        <v>179.17</v>
      </c>
      <c r="AG211">
        <v>16.93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0.14000000000000001</v>
      </c>
      <c r="AU211" t="s">
        <v>48</v>
      </c>
      <c r="AV211">
        <v>0</v>
      </c>
      <c r="AW211">
        <v>2</v>
      </c>
      <c r="AX211">
        <v>56486514</v>
      </c>
      <c r="AY211">
        <v>1</v>
      </c>
      <c r="AZ211">
        <v>0</v>
      </c>
      <c r="BA211">
        <v>225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ROUND(Y211*Source!I379*DO211,9)</f>
        <v>3.5588552999999998</v>
      </c>
      <c r="CX211">
        <f>ROUND(Y211*Source!I379,9)</f>
        <v>0.21021000000000001</v>
      </c>
      <c r="CY211">
        <f>AB211</f>
        <v>187.59</v>
      </c>
      <c r="CZ211">
        <f>AF211</f>
        <v>179.17</v>
      </c>
      <c r="DA211">
        <f>AJ211</f>
        <v>1</v>
      </c>
      <c r="DB211">
        <f>ROUND(((ROUND(AT211*CZ211,2)*1.25)*1.1),6)</f>
        <v>34.484999999999999</v>
      </c>
      <c r="DC211">
        <f>ROUND(((ROUND(AT211*AG211,2)*1.25)*1.1),6)</f>
        <v>3.25875</v>
      </c>
      <c r="DD211" t="s">
        <v>3</v>
      </c>
      <c r="DE211" t="s">
        <v>3</v>
      </c>
      <c r="DF211">
        <f t="shared" si="110"/>
        <v>0</v>
      </c>
      <c r="DG211">
        <f t="shared" si="106"/>
        <v>37.659999999999997</v>
      </c>
      <c r="DH211">
        <f t="shared" si="107"/>
        <v>3.56</v>
      </c>
      <c r="DI211">
        <f t="shared" si="109"/>
        <v>0</v>
      </c>
      <c r="DJ211">
        <f>DG211</f>
        <v>37.659999999999997</v>
      </c>
      <c r="DK211">
        <v>0</v>
      </c>
      <c r="DL211" t="s">
        <v>745</v>
      </c>
      <c r="DM211">
        <v>0</v>
      </c>
      <c r="DN211" t="s">
        <v>740</v>
      </c>
      <c r="DO211">
        <v>16.93</v>
      </c>
    </row>
    <row r="212" spans="1:119" x14ac:dyDescent="0.25">
      <c r="A212">
        <f>ROW(Source!A379)</f>
        <v>379</v>
      </c>
      <c r="B212">
        <v>56481265</v>
      </c>
      <c r="C212">
        <v>56486502</v>
      </c>
      <c r="D212">
        <v>54902988</v>
      </c>
      <c r="E212">
        <v>1</v>
      </c>
      <c r="F212">
        <v>1</v>
      </c>
      <c r="G212">
        <v>1079</v>
      </c>
      <c r="H212">
        <v>3</v>
      </c>
      <c r="I212" t="s">
        <v>35</v>
      </c>
      <c r="J212" t="s">
        <v>37</v>
      </c>
      <c r="K212" t="s">
        <v>36</v>
      </c>
      <c r="L212">
        <v>1348</v>
      </c>
      <c r="N212">
        <v>1009</v>
      </c>
      <c r="O212" t="s">
        <v>32</v>
      </c>
      <c r="P212" t="s">
        <v>32</v>
      </c>
      <c r="Q212">
        <v>1000</v>
      </c>
      <c r="W212">
        <v>0</v>
      </c>
      <c r="X212">
        <v>-1891961884</v>
      </c>
      <c r="Y212">
        <f>AT212</f>
        <v>1</v>
      </c>
      <c r="AA212">
        <v>6519.2</v>
      </c>
      <c r="AB212">
        <v>0</v>
      </c>
      <c r="AC212">
        <v>0</v>
      </c>
      <c r="AD212">
        <v>0</v>
      </c>
      <c r="AE212">
        <v>6519.2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ROUND(Y212*Source!I379,9)</f>
        <v>1.0920000000000001</v>
      </c>
      <c r="CY212">
        <f>AA212</f>
        <v>6519.2</v>
      </c>
      <c r="CZ212">
        <f>AE212</f>
        <v>6519.2</v>
      </c>
      <c r="DA212">
        <f>AI212</f>
        <v>1</v>
      </c>
      <c r="DB212">
        <f>ROUND(ROUND(AT212*CZ212,2),6)</f>
        <v>6519.2</v>
      </c>
      <c r="DC212">
        <f>ROUND(ROUND(AT212*AG212,2),6)</f>
        <v>0</v>
      </c>
      <c r="DD212" t="s">
        <v>3</v>
      </c>
      <c r="DE212" t="s">
        <v>3</v>
      </c>
      <c r="DF212">
        <f t="shared" si="110"/>
        <v>7118.97</v>
      </c>
      <c r="DG212">
        <f t="shared" si="106"/>
        <v>0</v>
      </c>
      <c r="DH212">
        <f t="shared" si="107"/>
        <v>0</v>
      </c>
      <c r="DI212">
        <f t="shared" si="109"/>
        <v>0</v>
      </c>
      <c r="DJ212">
        <f>DF212</f>
        <v>7118.97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ROW(Source!A380)</f>
        <v>380</v>
      </c>
      <c r="B213">
        <v>56481267</v>
      </c>
      <c r="C213">
        <v>56486502</v>
      </c>
      <c r="D213">
        <v>54836958</v>
      </c>
      <c r="E213">
        <v>1079</v>
      </c>
      <c r="F213">
        <v>1</v>
      </c>
      <c r="G213">
        <v>1079</v>
      </c>
      <c r="H213">
        <v>1</v>
      </c>
      <c r="I213" t="s">
        <v>738</v>
      </c>
      <c r="J213" t="s">
        <v>3</v>
      </c>
      <c r="K213" t="s">
        <v>739</v>
      </c>
      <c r="L213">
        <v>1191</v>
      </c>
      <c r="N213">
        <v>1013</v>
      </c>
      <c r="O213" t="s">
        <v>740</v>
      </c>
      <c r="P213" t="s">
        <v>740</v>
      </c>
      <c r="Q213">
        <v>1</v>
      </c>
      <c r="W213">
        <v>0</v>
      </c>
      <c r="X213">
        <v>476480486</v>
      </c>
      <c r="Y213">
        <f>((AT213*1.15)*1.1)</f>
        <v>250.47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198</v>
      </c>
      <c r="AU213" t="s">
        <v>49</v>
      </c>
      <c r="AV213">
        <v>1</v>
      </c>
      <c r="AW213">
        <v>2</v>
      </c>
      <c r="AX213">
        <v>56486512</v>
      </c>
      <c r="AY213">
        <v>1</v>
      </c>
      <c r="AZ213">
        <v>0</v>
      </c>
      <c r="BA213">
        <v>227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ROUND(AT213*Source!I380*AH213*AL213,2)</f>
        <v>0</v>
      </c>
      <c r="CV213">
        <f>ROUND(Y213*Source!I380,9)</f>
        <v>273.51324</v>
      </c>
      <c r="CW213">
        <v>0</v>
      </c>
      <c r="CX213">
        <f>ROUND(Y213*Source!I380,9)</f>
        <v>273.51324</v>
      </c>
      <c r="CY213">
        <f>AD213</f>
        <v>0</v>
      </c>
      <c r="CZ213">
        <f>AH213</f>
        <v>0</v>
      </c>
      <c r="DA213">
        <f>AL213</f>
        <v>1</v>
      </c>
      <c r="DB213">
        <f>ROUND(((ROUND(AT213*CZ213,2)*1.15)*1.1),6)</f>
        <v>0</v>
      </c>
      <c r="DC213">
        <f>ROUND(((ROUND(AT213*AG213,2)*1.15)*1.1),6)</f>
        <v>0</v>
      </c>
      <c r="DD213" t="s">
        <v>3</v>
      </c>
      <c r="DE213" t="s">
        <v>3</v>
      </c>
      <c r="DF213">
        <f t="shared" si="110"/>
        <v>0</v>
      </c>
      <c r="DG213">
        <f t="shared" si="106"/>
        <v>0</v>
      </c>
      <c r="DH213">
        <f t="shared" si="107"/>
        <v>0</v>
      </c>
      <c r="DI213">
        <f t="shared" si="109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ROW(Source!A380)</f>
        <v>380</v>
      </c>
      <c r="B214">
        <v>56481267</v>
      </c>
      <c r="C214">
        <v>56486502</v>
      </c>
      <c r="D214">
        <v>54934284</v>
      </c>
      <c r="E214">
        <v>1</v>
      </c>
      <c r="F214">
        <v>1</v>
      </c>
      <c r="G214">
        <v>1079</v>
      </c>
      <c r="H214">
        <v>2</v>
      </c>
      <c r="I214" t="s">
        <v>741</v>
      </c>
      <c r="J214" t="s">
        <v>742</v>
      </c>
      <c r="K214" t="s">
        <v>743</v>
      </c>
      <c r="L214">
        <v>1368</v>
      </c>
      <c r="N214">
        <v>1011</v>
      </c>
      <c r="O214" t="s">
        <v>744</v>
      </c>
      <c r="P214" t="s">
        <v>744</v>
      </c>
      <c r="Q214">
        <v>1</v>
      </c>
      <c r="W214">
        <v>0</v>
      </c>
      <c r="X214">
        <v>654681671</v>
      </c>
      <c r="Y214">
        <f>((AT214*1.25)*1.1)</f>
        <v>0.26124999999999998</v>
      </c>
      <c r="AA214">
        <v>0</v>
      </c>
      <c r="AB214">
        <v>1323.36</v>
      </c>
      <c r="AC214">
        <v>631.85</v>
      </c>
      <c r="AD214">
        <v>0</v>
      </c>
      <c r="AE214">
        <v>0</v>
      </c>
      <c r="AF214">
        <v>83.1</v>
      </c>
      <c r="AG214">
        <v>12.62</v>
      </c>
      <c r="AH214">
        <v>0</v>
      </c>
      <c r="AI214">
        <v>1</v>
      </c>
      <c r="AJ214">
        <v>15.21</v>
      </c>
      <c r="AK214">
        <v>47.82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0.19</v>
      </c>
      <c r="AU214" t="s">
        <v>48</v>
      </c>
      <c r="AV214">
        <v>0</v>
      </c>
      <c r="AW214">
        <v>2</v>
      </c>
      <c r="AX214">
        <v>56486513</v>
      </c>
      <c r="AY214">
        <v>1</v>
      </c>
      <c r="AZ214">
        <v>0</v>
      </c>
      <c r="BA214">
        <v>228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ROUND(Y214*Source!I380*DO214,9)</f>
        <v>3.6002966999999999</v>
      </c>
      <c r="CX214">
        <f>ROUND(Y214*Source!I380,9)</f>
        <v>0.28528500000000001</v>
      </c>
      <c r="CY214">
        <f>AB214</f>
        <v>1323.36</v>
      </c>
      <c r="CZ214">
        <f>AF214</f>
        <v>83.1</v>
      </c>
      <c r="DA214">
        <f>AJ214</f>
        <v>15.21</v>
      </c>
      <c r="DB214">
        <f>ROUND(((ROUND(AT214*CZ214,2)*1.25)*1.1),6)</f>
        <v>21.71125</v>
      </c>
      <c r="DC214">
        <f>ROUND(((ROUND(AT214*AG214,2)*1.25)*1.1),6)</f>
        <v>3.3</v>
      </c>
      <c r="DD214" t="s">
        <v>3</v>
      </c>
      <c r="DE214" t="s">
        <v>3</v>
      </c>
      <c r="DF214">
        <f t="shared" si="110"/>
        <v>0</v>
      </c>
      <c r="DG214">
        <f>ROUND(ROUND(AF214*AJ214,2)*CX214,2)</f>
        <v>360.59</v>
      </c>
      <c r="DH214">
        <f>ROUND(ROUND(AG214*AK214,2)*CX214,2)</f>
        <v>172.17</v>
      </c>
      <c r="DI214">
        <f t="shared" si="109"/>
        <v>0</v>
      </c>
      <c r="DJ214">
        <f>DG214</f>
        <v>360.59</v>
      </c>
      <c r="DK214">
        <v>0</v>
      </c>
      <c r="DL214" t="s">
        <v>745</v>
      </c>
      <c r="DM214">
        <v>0</v>
      </c>
      <c r="DN214" t="s">
        <v>740</v>
      </c>
      <c r="DO214">
        <v>12.62</v>
      </c>
    </row>
    <row r="215" spans="1:119" x14ac:dyDescent="0.25">
      <c r="A215">
        <f>ROW(Source!A380)</f>
        <v>380</v>
      </c>
      <c r="B215">
        <v>56481267</v>
      </c>
      <c r="C215">
        <v>56486502</v>
      </c>
      <c r="D215">
        <v>54933523</v>
      </c>
      <c r="E215">
        <v>1</v>
      </c>
      <c r="F215">
        <v>1</v>
      </c>
      <c r="G215">
        <v>1079</v>
      </c>
      <c r="H215">
        <v>2</v>
      </c>
      <c r="I215" t="s">
        <v>746</v>
      </c>
      <c r="J215" t="s">
        <v>747</v>
      </c>
      <c r="K215" t="s">
        <v>748</v>
      </c>
      <c r="L215">
        <v>1368</v>
      </c>
      <c r="N215">
        <v>1011</v>
      </c>
      <c r="O215" t="s">
        <v>744</v>
      </c>
      <c r="P215" t="s">
        <v>744</v>
      </c>
      <c r="Q215">
        <v>1</v>
      </c>
      <c r="W215">
        <v>0</v>
      </c>
      <c r="X215">
        <v>-294230152</v>
      </c>
      <c r="Y215">
        <f>((AT215*1.25)*1.1)</f>
        <v>0.19250000000000003</v>
      </c>
      <c r="AA215">
        <v>0</v>
      </c>
      <c r="AB215">
        <v>2451.81</v>
      </c>
      <c r="AC215">
        <v>847.64</v>
      </c>
      <c r="AD215">
        <v>0</v>
      </c>
      <c r="AE215">
        <v>0</v>
      </c>
      <c r="AF215">
        <v>179.17</v>
      </c>
      <c r="AG215">
        <v>16.93</v>
      </c>
      <c r="AH215">
        <v>0</v>
      </c>
      <c r="AI215">
        <v>1</v>
      </c>
      <c r="AJ215">
        <v>13.07</v>
      </c>
      <c r="AK215">
        <v>47.82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0.14000000000000001</v>
      </c>
      <c r="AU215" t="s">
        <v>48</v>
      </c>
      <c r="AV215">
        <v>0</v>
      </c>
      <c r="AW215">
        <v>2</v>
      </c>
      <c r="AX215">
        <v>56486514</v>
      </c>
      <c r="AY215">
        <v>1</v>
      </c>
      <c r="AZ215">
        <v>0</v>
      </c>
      <c r="BA215">
        <v>229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ROUND(Y215*Source!I380*DO215,9)</f>
        <v>3.5588552999999998</v>
      </c>
      <c r="CX215">
        <f>ROUND(Y215*Source!I380,9)</f>
        <v>0.21021000000000001</v>
      </c>
      <c r="CY215">
        <f>AB215</f>
        <v>2451.81</v>
      </c>
      <c r="CZ215">
        <f>AF215</f>
        <v>179.17</v>
      </c>
      <c r="DA215">
        <f>AJ215</f>
        <v>13.07</v>
      </c>
      <c r="DB215">
        <f>ROUND(((ROUND(AT215*CZ215,2)*1.25)*1.1),6)</f>
        <v>34.484999999999999</v>
      </c>
      <c r="DC215">
        <f>ROUND(((ROUND(AT215*AG215,2)*1.25)*1.1),6)</f>
        <v>3.25875</v>
      </c>
      <c r="DD215" t="s">
        <v>3</v>
      </c>
      <c r="DE215" t="s">
        <v>3</v>
      </c>
      <c r="DF215">
        <f t="shared" si="110"/>
        <v>0</v>
      </c>
      <c r="DG215">
        <f>ROUND(ROUND(AF215*AJ215,2)*CX215,2)</f>
        <v>492.26</v>
      </c>
      <c r="DH215">
        <f>ROUND(ROUND(AG215*AK215,2)*CX215,2)</f>
        <v>170.18</v>
      </c>
      <c r="DI215">
        <f t="shared" si="109"/>
        <v>0</v>
      </c>
      <c r="DJ215">
        <f>DG215</f>
        <v>492.26</v>
      </c>
      <c r="DK215">
        <v>0</v>
      </c>
      <c r="DL215" t="s">
        <v>745</v>
      </c>
      <c r="DM215">
        <v>0</v>
      </c>
      <c r="DN215" t="s">
        <v>740</v>
      </c>
      <c r="DO215">
        <v>16.93</v>
      </c>
    </row>
    <row r="216" spans="1:119" x14ac:dyDescent="0.25">
      <c r="A216">
        <f>ROW(Source!A380)</f>
        <v>380</v>
      </c>
      <c r="B216">
        <v>56481267</v>
      </c>
      <c r="C216">
        <v>56486502</v>
      </c>
      <c r="D216">
        <v>54902988</v>
      </c>
      <c r="E216">
        <v>1</v>
      </c>
      <c r="F216">
        <v>1</v>
      </c>
      <c r="G216">
        <v>1079</v>
      </c>
      <c r="H216">
        <v>3</v>
      </c>
      <c r="I216" t="s">
        <v>35</v>
      </c>
      <c r="J216" t="s">
        <v>37</v>
      </c>
      <c r="K216" t="s">
        <v>36</v>
      </c>
      <c r="L216">
        <v>1348</v>
      </c>
      <c r="N216">
        <v>1009</v>
      </c>
      <c r="O216" t="s">
        <v>32</v>
      </c>
      <c r="P216" t="s">
        <v>32</v>
      </c>
      <c r="Q216">
        <v>1000</v>
      </c>
      <c r="W216">
        <v>0</v>
      </c>
      <c r="X216">
        <v>-1891961884</v>
      </c>
      <c r="Y216">
        <f>AT216</f>
        <v>1</v>
      </c>
      <c r="AA216">
        <v>67425.740000000005</v>
      </c>
      <c r="AB216">
        <v>0</v>
      </c>
      <c r="AC216">
        <v>0</v>
      </c>
      <c r="AD216">
        <v>0</v>
      </c>
      <c r="AE216">
        <v>6519.2</v>
      </c>
      <c r="AF216">
        <v>0</v>
      </c>
      <c r="AG216">
        <v>0</v>
      </c>
      <c r="AH216">
        <v>0</v>
      </c>
      <c r="AI216">
        <v>10.119999999999999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1</v>
      </c>
      <c r="AU216" t="s">
        <v>3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ROUND(Y216*Source!I380,9)</f>
        <v>1.0920000000000001</v>
      </c>
      <c r="CY216">
        <f>AA216</f>
        <v>67425.740000000005</v>
      </c>
      <c r="CZ216">
        <f>AE216</f>
        <v>6519.2</v>
      </c>
      <c r="DA216">
        <f>AI216</f>
        <v>10.119999999999999</v>
      </c>
      <c r="DB216">
        <f>ROUND(ROUND(AT216*CZ216,2),6)</f>
        <v>6519.2</v>
      </c>
      <c r="DC216">
        <f>ROUND(ROUND(AT216*AG216,2),6)</f>
        <v>0</v>
      </c>
      <c r="DD216" t="s">
        <v>3</v>
      </c>
      <c r="DE216" t="s">
        <v>3</v>
      </c>
      <c r="DF216">
        <f>ROUND(ROUND(AE216*AI216,2)*CX216,2)</f>
        <v>72043.94</v>
      </c>
      <c r="DG216">
        <f t="shared" ref="DG216:DG230" si="111">ROUND(ROUND(AF216,2)*CX216,2)</f>
        <v>0</v>
      </c>
      <c r="DH216">
        <f t="shared" ref="DH216:DH230" si="112">ROUND(ROUND(AG216,2)*CX216,2)</f>
        <v>0</v>
      </c>
      <c r="DI216">
        <f t="shared" si="109"/>
        <v>0</v>
      </c>
      <c r="DJ216">
        <f>DF216</f>
        <v>72043.94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ROW(Source!A383)</f>
        <v>383</v>
      </c>
      <c r="B217">
        <v>56481265</v>
      </c>
      <c r="C217">
        <v>56490610</v>
      </c>
      <c r="D217">
        <v>48547175</v>
      </c>
      <c r="E217">
        <v>1</v>
      </c>
      <c r="F217">
        <v>1</v>
      </c>
      <c r="G217">
        <v>1079</v>
      </c>
      <c r="H217">
        <v>3</v>
      </c>
      <c r="I217" t="s">
        <v>54</v>
      </c>
      <c r="J217" t="s">
        <v>56</v>
      </c>
      <c r="K217" t="s">
        <v>55</v>
      </c>
      <c r="L217">
        <v>1348</v>
      </c>
      <c r="N217">
        <v>1009</v>
      </c>
      <c r="O217" t="s">
        <v>32</v>
      </c>
      <c r="P217" t="s">
        <v>32</v>
      </c>
      <c r="Q217">
        <v>1000</v>
      </c>
      <c r="W217">
        <v>0</v>
      </c>
      <c r="X217">
        <v>667244177</v>
      </c>
      <c r="Y217">
        <f>AT217</f>
        <v>8.9999999999999993E-3</v>
      </c>
      <c r="AA217">
        <v>18660.61</v>
      </c>
      <c r="AB217">
        <v>0</v>
      </c>
      <c r="AC217">
        <v>0</v>
      </c>
      <c r="AD217">
        <v>0</v>
      </c>
      <c r="AE217">
        <v>18660.61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3</v>
      </c>
      <c r="AT217">
        <v>8.9999999999999993E-3</v>
      </c>
      <c r="AU217" t="s">
        <v>3</v>
      </c>
      <c r="AV217">
        <v>0</v>
      </c>
      <c r="AW217">
        <v>1</v>
      </c>
      <c r="AX217">
        <v>-1</v>
      </c>
      <c r="AY217">
        <v>0</v>
      </c>
      <c r="AZ217">
        <v>0</v>
      </c>
      <c r="BA217" t="s">
        <v>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ROUND(Y217*Source!I383,9)</f>
        <v>0.174260255</v>
      </c>
      <c r="CY217">
        <f>AA217</f>
        <v>18660.61</v>
      </c>
      <c r="CZ217">
        <f>AE217</f>
        <v>18660.61</v>
      </c>
      <c r="DA217">
        <f>AI217</f>
        <v>1</v>
      </c>
      <c r="DB217">
        <f>ROUND(ROUND(AT217*CZ217,2),6)</f>
        <v>167.95</v>
      </c>
      <c r="DC217">
        <f>ROUND(ROUND(AT217*AG217,2),6)</f>
        <v>0</v>
      </c>
      <c r="DD217" t="s">
        <v>3</v>
      </c>
      <c r="DE217" t="s">
        <v>3</v>
      </c>
      <c r="DF217">
        <f>ROUND(ROUND(AE217,2)*CX217,2)</f>
        <v>3251.8</v>
      </c>
      <c r="DG217">
        <f t="shared" si="111"/>
        <v>0</v>
      </c>
      <c r="DH217">
        <f t="shared" si="112"/>
        <v>0</v>
      </c>
      <c r="DI217">
        <f t="shared" si="109"/>
        <v>0</v>
      </c>
      <c r="DJ217">
        <f>DF217</f>
        <v>3251.8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ROW(Source!A384)</f>
        <v>384</v>
      </c>
      <c r="B218">
        <v>56481267</v>
      </c>
      <c r="C218">
        <v>56490610</v>
      </c>
      <c r="D218">
        <v>48547175</v>
      </c>
      <c r="E218">
        <v>1</v>
      </c>
      <c r="F218">
        <v>1</v>
      </c>
      <c r="G218">
        <v>1079</v>
      </c>
      <c r="H218">
        <v>3</v>
      </c>
      <c r="I218" t="s">
        <v>54</v>
      </c>
      <c r="J218" t="s">
        <v>56</v>
      </c>
      <c r="K218" t="s">
        <v>55</v>
      </c>
      <c r="L218">
        <v>1348</v>
      </c>
      <c r="N218">
        <v>1009</v>
      </c>
      <c r="O218" t="s">
        <v>32</v>
      </c>
      <c r="P218" t="s">
        <v>32</v>
      </c>
      <c r="Q218">
        <v>1000</v>
      </c>
      <c r="W218">
        <v>0</v>
      </c>
      <c r="X218">
        <v>667244177</v>
      </c>
      <c r="Y218">
        <f>AT218</f>
        <v>8.9999999999999993E-3</v>
      </c>
      <c r="AA218">
        <v>66804.98</v>
      </c>
      <c r="AB218">
        <v>0</v>
      </c>
      <c r="AC218">
        <v>0</v>
      </c>
      <c r="AD218">
        <v>0</v>
      </c>
      <c r="AE218">
        <v>18660.61</v>
      </c>
      <c r="AF218">
        <v>0</v>
      </c>
      <c r="AG218">
        <v>0</v>
      </c>
      <c r="AH218">
        <v>0</v>
      </c>
      <c r="AI218">
        <v>3.58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3</v>
      </c>
      <c r="AT218">
        <v>8.9999999999999993E-3</v>
      </c>
      <c r="AU218" t="s">
        <v>3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ROUND(Y218*Source!I384,9)</f>
        <v>0.174260255</v>
      </c>
      <c r="CY218">
        <f>AA218</f>
        <v>66804.98</v>
      </c>
      <c r="CZ218">
        <f>AE218</f>
        <v>18660.61</v>
      </c>
      <c r="DA218">
        <f>AI218</f>
        <v>3.58</v>
      </c>
      <c r="DB218">
        <f>ROUND(ROUND(AT218*CZ218,2),6)</f>
        <v>167.95</v>
      </c>
      <c r="DC218">
        <f>ROUND(ROUND(AT218*AG218,2),6)</f>
        <v>0</v>
      </c>
      <c r="DD218" t="s">
        <v>3</v>
      </c>
      <c r="DE218" t="s">
        <v>3</v>
      </c>
      <c r="DF218">
        <f>ROUND(ROUND(AE218*AI218,2)*CX218,2)</f>
        <v>11641.45</v>
      </c>
      <c r="DG218">
        <f t="shared" si="111"/>
        <v>0</v>
      </c>
      <c r="DH218">
        <f t="shared" si="112"/>
        <v>0</v>
      </c>
      <c r="DI218">
        <f t="shared" si="109"/>
        <v>0</v>
      </c>
      <c r="DJ218">
        <f>DF218</f>
        <v>11641.45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ROW(Source!A389)</f>
        <v>389</v>
      </c>
      <c r="B219">
        <v>56481265</v>
      </c>
      <c r="C219">
        <v>56490786</v>
      </c>
      <c r="D219">
        <v>54836958</v>
      </c>
      <c r="E219">
        <v>1079</v>
      </c>
      <c r="F219">
        <v>1</v>
      </c>
      <c r="G219">
        <v>1079</v>
      </c>
      <c r="H219">
        <v>1</v>
      </c>
      <c r="I219" t="s">
        <v>738</v>
      </c>
      <c r="J219" t="s">
        <v>3</v>
      </c>
      <c r="K219" t="s">
        <v>739</v>
      </c>
      <c r="L219">
        <v>1191</v>
      </c>
      <c r="N219">
        <v>1013</v>
      </c>
      <c r="O219" t="s">
        <v>740</v>
      </c>
      <c r="P219" t="s">
        <v>740</v>
      </c>
      <c r="Q219">
        <v>1</v>
      </c>
      <c r="W219">
        <v>0</v>
      </c>
      <c r="X219">
        <v>476480486</v>
      </c>
      <c r="Y219">
        <f>((AT219*1.15)*1.1)</f>
        <v>161.12305000000001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127.37</v>
      </c>
      <c r="AU219" t="s">
        <v>49</v>
      </c>
      <c r="AV219">
        <v>1</v>
      </c>
      <c r="AW219">
        <v>2</v>
      </c>
      <c r="AX219">
        <v>56490787</v>
      </c>
      <c r="AY219">
        <v>1</v>
      </c>
      <c r="AZ219">
        <v>0</v>
      </c>
      <c r="BA219">
        <v>231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ROUND(AT219*Source!I389*AH219*AL219,2)</f>
        <v>0</v>
      </c>
      <c r="CV219">
        <f>ROUND(Y219*Source!I389,9)</f>
        <v>3119.7048715360002</v>
      </c>
      <c r="CW219">
        <v>0</v>
      </c>
      <c r="CX219">
        <f>ROUND(Y219*Source!I389,9)</f>
        <v>3119.7048715360002</v>
      </c>
      <c r="CY219">
        <f>AD219</f>
        <v>0</v>
      </c>
      <c r="CZ219">
        <f>AH219</f>
        <v>0</v>
      </c>
      <c r="DA219">
        <f>AL219</f>
        <v>1</v>
      </c>
      <c r="DB219">
        <f>ROUND(((ROUND(AT219*CZ219,2)*1.15)*1.1),6)</f>
        <v>0</v>
      </c>
      <c r="DC219">
        <f>ROUND(((ROUND(AT219*AG219,2)*1.15)*1.1),6)</f>
        <v>0</v>
      </c>
      <c r="DD219" t="s">
        <v>3</v>
      </c>
      <c r="DE219" t="s">
        <v>3</v>
      </c>
      <c r="DF219">
        <f t="shared" ref="DF219:DF234" si="113">ROUND(ROUND(AE219,2)*CX219,2)</f>
        <v>0</v>
      </c>
      <c r="DG219">
        <f t="shared" si="111"/>
        <v>0</v>
      </c>
      <c r="DH219">
        <f t="shared" si="112"/>
        <v>0</v>
      </c>
      <c r="DI219">
        <f t="shared" si="109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ROW(Source!A389)</f>
        <v>389</v>
      </c>
      <c r="B220">
        <v>56481265</v>
      </c>
      <c r="C220">
        <v>56490786</v>
      </c>
      <c r="D220">
        <v>54934010</v>
      </c>
      <c r="E220">
        <v>1</v>
      </c>
      <c r="F220">
        <v>1</v>
      </c>
      <c r="G220">
        <v>1079</v>
      </c>
      <c r="H220">
        <v>2</v>
      </c>
      <c r="I220" t="s">
        <v>865</v>
      </c>
      <c r="J220" t="s">
        <v>866</v>
      </c>
      <c r="K220" t="s">
        <v>867</v>
      </c>
      <c r="L220">
        <v>1368</v>
      </c>
      <c r="N220">
        <v>1011</v>
      </c>
      <c r="O220" t="s">
        <v>744</v>
      </c>
      <c r="P220" t="s">
        <v>744</v>
      </c>
      <c r="Q220">
        <v>1</v>
      </c>
      <c r="W220">
        <v>0</v>
      </c>
      <c r="X220">
        <v>-448342669</v>
      </c>
      <c r="Y220">
        <f>((AT220*1.25)*1.1)</f>
        <v>47.025000000000006</v>
      </c>
      <c r="AA220">
        <v>0</v>
      </c>
      <c r="AB220">
        <v>2.5499999999999998</v>
      </c>
      <c r="AC220">
        <v>0</v>
      </c>
      <c r="AD220">
        <v>0</v>
      </c>
      <c r="AE220">
        <v>0</v>
      </c>
      <c r="AF220">
        <v>2.44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34.200000000000003</v>
      </c>
      <c r="AU220" t="s">
        <v>48</v>
      </c>
      <c r="AV220">
        <v>0</v>
      </c>
      <c r="AW220">
        <v>2</v>
      </c>
      <c r="AX220">
        <v>56490788</v>
      </c>
      <c r="AY220">
        <v>1</v>
      </c>
      <c r="AZ220">
        <v>0</v>
      </c>
      <c r="BA220">
        <v>232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f>ROUND(Y220*Source!I389*DO220,9)</f>
        <v>0</v>
      </c>
      <c r="CX220">
        <f>ROUND(Y220*Source!I389,9)</f>
        <v>910.50983446500004</v>
      </c>
      <c r="CY220">
        <f>AB220</f>
        <v>2.5499999999999998</v>
      </c>
      <c r="CZ220">
        <f>AF220</f>
        <v>2.44</v>
      </c>
      <c r="DA220">
        <f>AJ220</f>
        <v>1</v>
      </c>
      <c r="DB220">
        <f>ROUND(((ROUND(AT220*CZ220,2)*1.25)*1.1),6)</f>
        <v>114.74375000000001</v>
      </c>
      <c r="DC220">
        <f>ROUND(((ROUND(AT220*AG220,2)*1.25)*1.1),6)</f>
        <v>0</v>
      </c>
      <c r="DD220" t="s">
        <v>3</v>
      </c>
      <c r="DE220" t="s">
        <v>3</v>
      </c>
      <c r="DF220">
        <f t="shared" si="113"/>
        <v>0</v>
      </c>
      <c r="DG220">
        <f t="shared" si="111"/>
        <v>2221.64</v>
      </c>
      <c r="DH220">
        <f t="shared" si="112"/>
        <v>0</v>
      </c>
      <c r="DI220">
        <f t="shared" si="109"/>
        <v>0</v>
      </c>
      <c r="DJ220">
        <f>DG220</f>
        <v>2221.64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ROW(Source!A389)</f>
        <v>389</v>
      </c>
      <c r="B221">
        <v>56481265</v>
      </c>
      <c r="C221">
        <v>56490786</v>
      </c>
      <c r="D221">
        <v>54934284</v>
      </c>
      <c r="E221">
        <v>1</v>
      </c>
      <c r="F221">
        <v>1</v>
      </c>
      <c r="G221">
        <v>1079</v>
      </c>
      <c r="H221">
        <v>2</v>
      </c>
      <c r="I221" t="s">
        <v>741</v>
      </c>
      <c r="J221" t="s">
        <v>742</v>
      </c>
      <c r="K221" t="s">
        <v>743</v>
      </c>
      <c r="L221">
        <v>1368</v>
      </c>
      <c r="N221">
        <v>1011</v>
      </c>
      <c r="O221" t="s">
        <v>744</v>
      </c>
      <c r="P221" t="s">
        <v>744</v>
      </c>
      <c r="Q221">
        <v>1</v>
      </c>
      <c r="W221">
        <v>0</v>
      </c>
      <c r="X221">
        <v>654681671</v>
      </c>
      <c r="Y221">
        <f>((AT221*1.25)*1.1)</f>
        <v>0.66</v>
      </c>
      <c r="AA221">
        <v>0</v>
      </c>
      <c r="AB221">
        <v>87.01</v>
      </c>
      <c r="AC221">
        <v>13.21</v>
      </c>
      <c r="AD221">
        <v>0</v>
      </c>
      <c r="AE221">
        <v>0</v>
      </c>
      <c r="AF221">
        <v>83.1</v>
      </c>
      <c r="AG221">
        <v>12.62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0.48</v>
      </c>
      <c r="AU221" t="s">
        <v>48</v>
      </c>
      <c r="AV221">
        <v>0</v>
      </c>
      <c r="AW221">
        <v>2</v>
      </c>
      <c r="AX221">
        <v>56490789</v>
      </c>
      <c r="AY221">
        <v>1</v>
      </c>
      <c r="AZ221">
        <v>0</v>
      </c>
      <c r="BA221">
        <v>233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ROUND(Y221*Source!I389*DO221,9)</f>
        <v>161.272057698</v>
      </c>
      <c r="CX221">
        <f>ROUND(Y221*Source!I389,9)</f>
        <v>12.779085395999999</v>
      </c>
      <c r="CY221">
        <f>AB221</f>
        <v>87.01</v>
      </c>
      <c r="CZ221">
        <f>AF221</f>
        <v>83.1</v>
      </c>
      <c r="DA221">
        <f>AJ221</f>
        <v>1</v>
      </c>
      <c r="DB221">
        <f>ROUND(((ROUND(AT221*CZ221,2)*1.25)*1.1),6)</f>
        <v>54.848750000000003</v>
      </c>
      <c r="DC221">
        <f>ROUND(((ROUND(AT221*AG221,2)*1.25)*1.1),6)</f>
        <v>8.3324999999999996</v>
      </c>
      <c r="DD221" t="s">
        <v>3</v>
      </c>
      <c r="DE221" t="s">
        <v>3</v>
      </c>
      <c r="DF221">
        <f t="shared" si="113"/>
        <v>0</v>
      </c>
      <c r="DG221">
        <f t="shared" si="111"/>
        <v>1061.94</v>
      </c>
      <c r="DH221">
        <f t="shared" si="112"/>
        <v>161.27000000000001</v>
      </c>
      <c r="DI221">
        <f t="shared" si="109"/>
        <v>0</v>
      </c>
      <c r="DJ221">
        <f>DG221</f>
        <v>1061.94</v>
      </c>
      <c r="DK221">
        <v>0</v>
      </c>
      <c r="DL221" t="s">
        <v>745</v>
      </c>
      <c r="DM221">
        <v>0</v>
      </c>
      <c r="DN221" t="s">
        <v>740</v>
      </c>
      <c r="DO221">
        <v>12.62</v>
      </c>
    </row>
    <row r="222" spans="1:119" x14ac:dyDescent="0.25">
      <c r="A222">
        <f>ROW(Source!A389)</f>
        <v>389</v>
      </c>
      <c r="B222">
        <v>56481265</v>
      </c>
      <c r="C222">
        <v>56490786</v>
      </c>
      <c r="D222">
        <v>54934411</v>
      </c>
      <c r="E222">
        <v>1</v>
      </c>
      <c r="F222">
        <v>1</v>
      </c>
      <c r="G222">
        <v>1079</v>
      </c>
      <c r="H222">
        <v>2</v>
      </c>
      <c r="I222" t="s">
        <v>785</v>
      </c>
      <c r="J222" t="s">
        <v>786</v>
      </c>
      <c r="K222" t="s">
        <v>787</v>
      </c>
      <c r="L222">
        <v>1368</v>
      </c>
      <c r="N222">
        <v>1011</v>
      </c>
      <c r="O222" t="s">
        <v>744</v>
      </c>
      <c r="P222" t="s">
        <v>744</v>
      </c>
      <c r="Q222">
        <v>1</v>
      </c>
      <c r="W222">
        <v>0</v>
      </c>
      <c r="X222">
        <v>-1458718093</v>
      </c>
      <c r="Y222">
        <f>((AT222*1.25)*1.1)</f>
        <v>4.4000000000000004</v>
      </c>
      <c r="AA222">
        <v>0</v>
      </c>
      <c r="AB222">
        <v>0.84</v>
      </c>
      <c r="AC222">
        <v>0</v>
      </c>
      <c r="AD222">
        <v>0</v>
      </c>
      <c r="AE222">
        <v>0</v>
      </c>
      <c r="AF222">
        <v>0.8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3.2</v>
      </c>
      <c r="AU222" t="s">
        <v>48</v>
      </c>
      <c r="AV222">
        <v>0</v>
      </c>
      <c r="AW222">
        <v>2</v>
      </c>
      <c r="AX222">
        <v>56490790</v>
      </c>
      <c r="AY222">
        <v>1</v>
      </c>
      <c r="AZ222">
        <v>0</v>
      </c>
      <c r="BA222">
        <v>234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ROUND(Y222*Source!I389*DO222,9)</f>
        <v>0</v>
      </c>
      <c r="CX222">
        <f>ROUND(Y222*Source!I389,9)</f>
        <v>85.193902640000005</v>
      </c>
      <c r="CY222">
        <f>AB222</f>
        <v>0.84</v>
      </c>
      <c r="CZ222">
        <f>AF222</f>
        <v>0.8</v>
      </c>
      <c r="DA222">
        <f>AJ222</f>
        <v>1</v>
      </c>
      <c r="DB222">
        <f>ROUND(((ROUND(AT222*CZ222,2)*1.25)*1.1),6)</f>
        <v>3.52</v>
      </c>
      <c r="DC222">
        <f>ROUND(((ROUND(AT222*AG222,2)*1.25)*1.1),6)</f>
        <v>0</v>
      </c>
      <c r="DD222" t="s">
        <v>3</v>
      </c>
      <c r="DE222" t="s">
        <v>3</v>
      </c>
      <c r="DF222">
        <f t="shared" si="113"/>
        <v>0</v>
      </c>
      <c r="DG222">
        <f t="shared" si="111"/>
        <v>68.16</v>
      </c>
      <c r="DH222">
        <f t="shared" si="112"/>
        <v>0</v>
      </c>
      <c r="DI222">
        <f t="shared" si="109"/>
        <v>0</v>
      </c>
      <c r="DJ222">
        <f>DG222</f>
        <v>68.16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ROW(Source!A389)</f>
        <v>389</v>
      </c>
      <c r="B223">
        <v>56481265</v>
      </c>
      <c r="C223">
        <v>56490786</v>
      </c>
      <c r="D223">
        <v>54933607</v>
      </c>
      <c r="E223">
        <v>1</v>
      </c>
      <c r="F223">
        <v>1</v>
      </c>
      <c r="G223">
        <v>1079</v>
      </c>
      <c r="H223">
        <v>2</v>
      </c>
      <c r="I223" t="s">
        <v>868</v>
      </c>
      <c r="J223" t="s">
        <v>869</v>
      </c>
      <c r="K223" t="s">
        <v>870</v>
      </c>
      <c r="L223">
        <v>1368</v>
      </c>
      <c r="N223">
        <v>1011</v>
      </c>
      <c r="O223" t="s">
        <v>744</v>
      </c>
      <c r="P223" t="s">
        <v>744</v>
      </c>
      <c r="Q223">
        <v>1</v>
      </c>
      <c r="W223">
        <v>0</v>
      </c>
      <c r="X223">
        <v>-2072243295</v>
      </c>
      <c r="Y223">
        <f>((AT223*1.25)*1.1)</f>
        <v>4.7575000000000003</v>
      </c>
      <c r="AA223">
        <v>0</v>
      </c>
      <c r="AB223">
        <v>3.33</v>
      </c>
      <c r="AC223">
        <v>0</v>
      </c>
      <c r="AD223">
        <v>0</v>
      </c>
      <c r="AE223">
        <v>0</v>
      </c>
      <c r="AF223">
        <v>3.18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3.46</v>
      </c>
      <c r="AU223" t="s">
        <v>48</v>
      </c>
      <c r="AV223">
        <v>0</v>
      </c>
      <c r="AW223">
        <v>2</v>
      </c>
      <c r="AX223">
        <v>56490791</v>
      </c>
      <c r="AY223">
        <v>1</v>
      </c>
      <c r="AZ223">
        <v>0</v>
      </c>
      <c r="BA223">
        <v>235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f>ROUND(Y223*Source!I389*DO223,9)</f>
        <v>0</v>
      </c>
      <c r="CX223">
        <f>ROUND(Y223*Source!I389,9)</f>
        <v>92.115907230000005</v>
      </c>
      <c r="CY223">
        <f>AB223</f>
        <v>3.33</v>
      </c>
      <c r="CZ223">
        <f>AF223</f>
        <v>3.18</v>
      </c>
      <c r="DA223">
        <f>AJ223</f>
        <v>1</v>
      </c>
      <c r="DB223">
        <f>ROUND(((ROUND(AT223*CZ223,2)*1.25)*1.1),6)</f>
        <v>15.125</v>
      </c>
      <c r="DC223">
        <f>ROUND(((ROUND(AT223*AG223,2)*1.25)*1.1),6)</f>
        <v>0</v>
      </c>
      <c r="DD223" t="s">
        <v>3</v>
      </c>
      <c r="DE223" t="s">
        <v>3</v>
      </c>
      <c r="DF223">
        <f t="shared" si="113"/>
        <v>0</v>
      </c>
      <c r="DG223">
        <f t="shared" si="111"/>
        <v>292.93</v>
      </c>
      <c r="DH223">
        <f t="shared" si="112"/>
        <v>0</v>
      </c>
      <c r="DI223">
        <f t="shared" si="109"/>
        <v>0</v>
      </c>
      <c r="DJ223">
        <f>DG223</f>
        <v>292.93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ROW(Source!A389)</f>
        <v>389</v>
      </c>
      <c r="B224">
        <v>56481265</v>
      </c>
      <c r="C224">
        <v>56490786</v>
      </c>
      <c r="D224">
        <v>54902307</v>
      </c>
      <c r="E224">
        <v>1</v>
      </c>
      <c r="F224">
        <v>1</v>
      </c>
      <c r="G224">
        <v>1079</v>
      </c>
      <c r="H224">
        <v>3</v>
      </c>
      <c r="I224" t="s">
        <v>871</v>
      </c>
      <c r="J224" t="s">
        <v>872</v>
      </c>
      <c r="K224" t="s">
        <v>873</v>
      </c>
      <c r="L224">
        <v>1346</v>
      </c>
      <c r="N224">
        <v>1009</v>
      </c>
      <c r="O224" t="s">
        <v>353</v>
      </c>
      <c r="P224" t="s">
        <v>353</v>
      </c>
      <c r="Q224">
        <v>1</v>
      </c>
      <c r="W224">
        <v>0</v>
      </c>
      <c r="X224">
        <v>-1694093061</v>
      </c>
      <c r="Y224">
        <f t="shared" ref="Y224:Y229" si="114">AT224</f>
        <v>10</v>
      </c>
      <c r="AA224">
        <v>1.61</v>
      </c>
      <c r="AB224">
        <v>0</v>
      </c>
      <c r="AC224">
        <v>0</v>
      </c>
      <c r="AD224">
        <v>0</v>
      </c>
      <c r="AE224">
        <v>1.61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10</v>
      </c>
      <c r="AU224" t="s">
        <v>3</v>
      </c>
      <c r="AV224">
        <v>0</v>
      </c>
      <c r="AW224">
        <v>2</v>
      </c>
      <c r="AX224">
        <v>56490792</v>
      </c>
      <c r="AY224">
        <v>1</v>
      </c>
      <c r="AZ224">
        <v>0</v>
      </c>
      <c r="BA224">
        <v>236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ROUND(Y224*Source!I389,9)</f>
        <v>193.62250599999999</v>
      </c>
      <c r="CY224">
        <f t="shared" ref="CY224:CY229" si="115">AA224</f>
        <v>1.61</v>
      </c>
      <c r="CZ224">
        <f t="shared" ref="CZ224:CZ229" si="116">AE224</f>
        <v>1.61</v>
      </c>
      <c r="DA224">
        <f t="shared" ref="DA224:DA229" si="117">AI224</f>
        <v>1</v>
      </c>
      <c r="DB224">
        <f t="shared" ref="DB224:DB229" si="118">ROUND(ROUND(AT224*CZ224,2),6)</f>
        <v>16.100000000000001</v>
      </c>
      <c r="DC224">
        <f t="shared" ref="DC224:DC229" si="119">ROUND(ROUND(AT224*AG224,2),6)</f>
        <v>0</v>
      </c>
      <c r="DD224" t="s">
        <v>3</v>
      </c>
      <c r="DE224" t="s">
        <v>3</v>
      </c>
      <c r="DF224">
        <f t="shared" si="113"/>
        <v>311.73</v>
      </c>
      <c r="DG224">
        <f t="shared" si="111"/>
        <v>0</v>
      </c>
      <c r="DH224">
        <f t="shared" si="112"/>
        <v>0</v>
      </c>
      <c r="DI224">
        <f t="shared" si="109"/>
        <v>0</v>
      </c>
      <c r="DJ224">
        <f t="shared" ref="DJ224:DJ229" si="120">DF224</f>
        <v>311.73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ROW(Source!A389)</f>
        <v>389</v>
      </c>
      <c r="B225">
        <v>56481265</v>
      </c>
      <c r="C225">
        <v>56490786</v>
      </c>
      <c r="D225">
        <v>54902353</v>
      </c>
      <c r="E225">
        <v>1</v>
      </c>
      <c r="F225">
        <v>1</v>
      </c>
      <c r="G225">
        <v>1079</v>
      </c>
      <c r="H225">
        <v>3</v>
      </c>
      <c r="I225" t="s">
        <v>54</v>
      </c>
      <c r="J225" t="s">
        <v>839</v>
      </c>
      <c r="K225" t="s">
        <v>55</v>
      </c>
      <c r="L225">
        <v>1348</v>
      </c>
      <c r="N225">
        <v>1009</v>
      </c>
      <c r="O225" t="s">
        <v>32</v>
      </c>
      <c r="P225" t="s">
        <v>32</v>
      </c>
      <c r="Q225">
        <v>1000</v>
      </c>
      <c r="W225">
        <v>0</v>
      </c>
      <c r="X225">
        <v>966186740</v>
      </c>
      <c r="Y225">
        <f t="shared" si="114"/>
        <v>2.8000000000000001E-2</v>
      </c>
      <c r="AA225">
        <v>18653.07</v>
      </c>
      <c r="AB225">
        <v>0</v>
      </c>
      <c r="AC225">
        <v>0</v>
      </c>
      <c r="AD225">
        <v>0</v>
      </c>
      <c r="AE225">
        <v>18653.07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2.8000000000000001E-2</v>
      </c>
      <c r="AU225" t="s">
        <v>3</v>
      </c>
      <c r="AV225">
        <v>0</v>
      </c>
      <c r="AW225">
        <v>2</v>
      </c>
      <c r="AX225">
        <v>56490793</v>
      </c>
      <c r="AY225">
        <v>1</v>
      </c>
      <c r="AZ225">
        <v>0</v>
      </c>
      <c r="BA225">
        <v>237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ROUND(Y225*Source!I389,9)</f>
        <v>0.542143017</v>
      </c>
      <c r="CY225">
        <f t="shared" si="115"/>
        <v>18653.07</v>
      </c>
      <c r="CZ225">
        <f t="shared" si="116"/>
        <v>18653.07</v>
      </c>
      <c r="DA225">
        <f t="shared" si="117"/>
        <v>1</v>
      </c>
      <c r="DB225">
        <f t="shared" si="118"/>
        <v>522.29</v>
      </c>
      <c r="DC225">
        <f t="shared" si="119"/>
        <v>0</v>
      </c>
      <c r="DD225" t="s">
        <v>3</v>
      </c>
      <c r="DE225" t="s">
        <v>3</v>
      </c>
      <c r="DF225">
        <f t="shared" si="113"/>
        <v>10112.629999999999</v>
      </c>
      <c r="DG225">
        <f t="shared" si="111"/>
        <v>0</v>
      </c>
      <c r="DH225">
        <f t="shared" si="112"/>
        <v>0</v>
      </c>
      <c r="DI225">
        <f t="shared" si="109"/>
        <v>0</v>
      </c>
      <c r="DJ225">
        <f t="shared" si="120"/>
        <v>10112.629999999999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ROW(Source!A389)</f>
        <v>389</v>
      </c>
      <c r="B226">
        <v>56481265</v>
      </c>
      <c r="C226">
        <v>56490786</v>
      </c>
      <c r="D226">
        <v>54904632</v>
      </c>
      <c r="E226">
        <v>1</v>
      </c>
      <c r="F226">
        <v>1</v>
      </c>
      <c r="G226">
        <v>1079</v>
      </c>
      <c r="H226">
        <v>3</v>
      </c>
      <c r="I226" t="s">
        <v>293</v>
      </c>
      <c r="J226" t="s">
        <v>295</v>
      </c>
      <c r="K226" t="s">
        <v>294</v>
      </c>
      <c r="L226">
        <v>1348</v>
      </c>
      <c r="N226">
        <v>1009</v>
      </c>
      <c r="O226" t="s">
        <v>32</v>
      </c>
      <c r="P226" t="s">
        <v>32</v>
      </c>
      <c r="Q226">
        <v>1000</v>
      </c>
      <c r="W226">
        <v>0</v>
      </c>
      <c r="X226">
        <v>-1873593106</v>
      </c>
      <c r="Y226">
        <f t="shared" si="114"/>
        <v>0.18</v>
      </c>
      <c r="AA226">
        <v>178370.63</v>
      </c>
      <c r="AB226">
        <v>0</v>
      </c>
      <c r="AC226">
        <v>0</v>
      </c>
      <c r="AD226">
        <v>0</v>
      </c>
      <c r="AE226">
        <v>178370.63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0.18</v>
      </c>
      <c r="AU226" t="s">
        <v>3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ROUND(Y226*Source!I389,9)</f>
        <v>3.4852051080000002</v>
      </c>
      <c r="CY226">
        <f t="shared" si="115"/>
        <v>178370.63</v>
      </c>
      <c r="CZ226">
        <f t="shared" si="116"/>
        <v>178370.63</v>
      </c>
      <c r="DA226">
        <f t="shared" si="117"/>
        <v>1</v>
      </c>
      <c r="DB226">
        <f t="shared" si="118"/>
        <v>32106.71</v>
      </c>
      <c r="DC226">
        <f t="shared" si="119"/>
        <v>0</v>
      </c>
      <c r="DD226" t="s">
        <v>3</v>
      </c>
      <c r="DE226" t="s">
        <v>3</v>
      </c>
      <c r="DF226">
        <f t="shared" si="113"/>
        <v>621658.23</v>
      </c>
      <c r="DG226">
        <f t="shared" si="111"/>
        <v>0</v>
      </c>
      <c r="DH226">
        <f t="shared" si="112"/>
        <v>0</v>
      </c>
      <c r="DI226">
        <f t="shared" si="109"/>
        <v>0</v>
      </c>
      <c r="DJ226">
        <f t="shared" si="120"/>
        <v>621658.23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ROW(Source!A389)</f>
        <v>389</v>
      </c>
      <c r="B227">
        <v>56481265</v>
      </c>
      <c r="C227">
        <v>56490786</v>
      </c>
      <c r="D227">
        <v>54902791</v>
      </c>
      <c r="E227">
        <v>1</v>
      </c>
      <c r="F227">
        <v>1</v>
      </c>
      <c r="G227">
        <v>1079</v>
      </c>
      <c r="H227">
        <v>3</v>
      </c>
      <c r="I227" t="s">
        <v>874</v>
      </c>
      <c r="J227" t="s">
        <v>875</v>
      </c>
      <c r="K227" t="s">
        <v>876</v>
      </c>
      <c r="L227">
        <v>1327</v>
      </c>
      <c r="N227">
        <v>1005</v>
      </c>
      <c r="O227" t="s">
        <v>214</v>
      </c>
      <c r="P227" t="s">
        <v>214</v>
      </c>
      <c r="Q227">
        <v>1</v>
      </c>
      <c r="W227">
        <v>0</v>
      </c>
      <c r="X227">
        <v>-1704399903</v>
      </c>
      <c r="Y227">
        <f t="shared" si="114"/>
        <v>240</v>
      </c>
      <c r="AA227">
        <v>3.66</v>
      </c>
      <c r="AB227">
        <v>0</v>
      </c>
      <c r="AC227">
        <v>0</v>
      </c>
      <c r="AD227">
        <v>0</v>
      </c>
      <c r="AE227">
        <v>3.66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240</v>
      </c>
      <c r="AU227" t="s">
        <v>3</v>
      </c>
      <c r="AV227">
        <v>0</v>
      </c>
      <c r="AW227">
        <v>2</v>
      </c>
      <c r="AX227">
        <v>56490794</v>
      </c>
      <c r="AY227">
        <v>1</v>
      </c>
      <c r="AZ227">
        <v>0</v>
      </c>
      <c r="BA227">
        <v>238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ROUND(Y227*Source!I389,9)</f>
        <v>4646.9401440000001</v>
      </c>
      <c r="CY227">
        <f t="shared" si="115"/>
        <v>3.66</v>
      </c>
      <c r="CZ227">
        <f t="shared" si="116"/>
        <v>3.66</v>
      </c>
      <c r="DA227">
        <f t="shared" si="117"/>
        <v>1</v>
      </c>
      <c r="DB227">
        <f t="shared" si="118"/>
        <v>878.4</v>
      </c>
      <c r="DC227">
        <f t="shared" si="119"/>
        <v>0</v>
      </c>
      <c r="DD227" t="s">
        <v>3</v>
      </c>
      <c r="DE227" t="s">
        <v>3</v>
      </c>
      <c r="DF227">
        <f t="shared" si="113"/>
        <v>17007.8</v>
      </c>
      <c r="DG227">
        <f t="shared" si="111"/>
        <v>0</v>
      </c>
      <c r="DH227">
        <f t="shared" si="112"/>
        <v>0</v>
      </c>
      <c r="DI227">
        <f t="shared" si="109"/>
        <v>0</v>
      </c>
      <c r="DJ227">
        <f t="shared" si="120"/>
        <v>17007.8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ROW(Source!A389)</f>
        <v>389</v>
      </c>
      <c r="B228">
        <v>56481265</v>
      </c>
      <c r="C228">
        <v>56490786</v>
      </c>
      <c r="D228">
        <v>54902908</v>
      </c>
      <c r="E228">
        <v>1</v>
      </c>
      <c r="F228">
        <v>1</v>
      </c>
      <c r="G228">
        <v>1079</v>
      </c>
      <c r="H228">
        <v>3</v>
      </c>
      <c r="I228" t="s">
        <v>877</v>
      </c>
      <c r="J228" t="s">
        <v>878</v>
      </c>
      <c r="K228" t="s">
        <v>879</v>
      </c>
      <c r="L228">
        <v>1348</v>
      </c>
      <c r="N228">
        <v>1009</v>
      </c>
      <c r="O228" t="s">
        <v>32</v>
      </c>
      <c r="P228" t="s">
        <v>32</v>
      </c>
      <c r="Q228">
        <v>1000</v>
      </c>
      <c r="W228">
        <v>0</v>
      </c>
      <c r="X228">
        <v>1391587098</v>
      </c>
      <c r="Y228">
        <f t="shared" si="114"/>
        <v>1.2999999999999999E-2</v>
      </c>
      <c r="AA228">
        <v>13596.42</v>
      </c>
      <c r="AB228">
        <v>0</v>
      </c>
      <c r="AC228">
        <v>0</v>
      </c>
      <c r="AD228">
        <v>0</v>
      </c>
      <c r="AE228">
        <v>13596.42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1.2999999999999999E-2</v>
      </c>
      <c r="AU228" t="s">
        <v>3</v>
      </c>
      <c r="AV228">
        <v>0</v>
      </c>
      <c r="AW228">
        <v>2</v>
      </c>
      <c r="AX228">
        <v>56490795</v>
      </c>
      <c r="AY228">
        <v>1</v>
      </c>
      <c r="AZ228">
        <v>0</v>
      </c>
      <c r="BA228">
        <v>239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ROUND(Y228*Source!I389,9)</f>
        <v>0.25170925799999999</v>
      </c>
      <c r="CY228">
        <f t="shared" si="115"/>
        <v>13596.42</v>
      </c>
      <c r="CZ228">
        <f t="shared" si="116"/>
        <v>13596.42</v>
      </c>
      <c r="DA228">
        <f t="shared" si="117"/>
        <v>1</v>
      </c>
      <c r="DB228">
        <f t="shared" si="118"/>
        <v>176.75</v>
      </c>
      <c r="DC228">
        <f t="shared" si="119"/>
        <v>0</v>
      </c>
      <c r="DD228" t="s">
        <v>3</v>
      </c>
      <c r="DE228" t="s">
        <v>3</v>
      </c>
      <c r="DF228">
        <f t="shared" si="113"/>
        <v>3422.34</v>
      </c>
      <c r="DG228">
        <f t="shared" si="111"/>
        <v>0</v>
      </c>
      <c r="DH228">
        <f t="shared" si="112"/>
        <v>0</v>
      </c>
      <c r="DI228">
        <f t="shared" si="109"/>
        <v>0</v>
      </c>
      <c r="DJ228">
        <f t="shared" si="120"/>
        <v>3422.34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ROW(Source!A389)</f>
        <v>389</v>
      </c>
      <c r="B229">
        <v>56481265</v>
      </c>
      <c r="C229">
        <v>56490786</v>
      </c>
      <c r="D229">
        <v>54902909</v>
      </c>
      <c r="E229">
        <v>1</v>
      </c>
      <c r="F229">
        <v>1</v>
      </c>
      <c r="G229">
        <v>1079</v>
      </c>
      <c r="H229">
        <v>3</v>
      </c>
      <c r="I229" t="s">
        <v>880</v>
      </c>
      <c r="J229" t="s">
        <v>881</v>
      </c>
      <c r="K229" t="s">
        <v>882</v>
      </c>
      <c r="L229">
        <v>1348</v>
      </c>
      <c r="N229">
        <v>1009</v>
      </c>
      <c r="O229" t="s">
        <v>32</v>
      </c>
      <c r="P229" t="s">
        <v>32</v>
      </c>
      <c r="Q229">
        <v>1000</v>
      </c>
      <c r="W229">
        <v>0</v>
      </c>
      <c r="X229">
        <v>215584738</v>
      </c>
      <c r="Y229">
        <f t="shared" si="114"/>
        <v>0.03</v>
      </c>
      <c r="AA229">
        <v>12521.99</v>
      </c>
      <c r="AB229">
        <v>0</v>
      </c>
      <c r="AC229">
        <v>0</v>
      </c>
      <c r="AD229">
        <v>0</v>
      </c>
      <c r="AE229">
        <v>12521.99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0.03</v>
      </c>
      <c r="AU229" t="s">
        <v>3</v>
      </c>
      <c r="AV229">
        <v>0</v>
      </c>
      <c r="AW229">
        <v>2</v>
      </c>
      <c r="AX229">
        <v>56490796</v>
      </c>
      <c r="AY229">
        <v>1</v>
      </c>
      <c r="AZ229">
        <v>0</v>
      </c>
      <c r="BA229">
        <v>240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ROUND(Y229*Source!I389,9)</f>
        <v>0.58086751800000003</v>
      </c>
      <c r="CY229">
        <f t="shared" si="115"/>
        <v>12521.99</v>
      </c>
      <c r="CZ229">
        <f t="shared" si="116"/>
        <v>12521.99</v>
      </c>
      <c r="DA229">
        <f t="shared" si="117"/>
        <v>1</v>
      </c>
      <c r="DB229">
        <f t="shared" si="118"/>
        <v>375.66</v>
      </c>
      <c r="DC229">
        <f t="shared" si="119"/>
        <v>0</v>
      </c>
      <c r="DD229" t="s">
        <v>3</v>
      </c>
      <c r="DE229" t="s">
        <v>3</v>
      </c>
      <c r="DF229">
        <f t="shared" si="113"/>
        <v>7273.62</v>
      </c>
      <c r="DG229">
        <f t="shared" si="111"/>
        <v>0</v>
      </c>
      <c r="DH229">
        <f t="shared" si="112"/>
        <v>0</v>
      </c>
      <c r="DI229">
        <f t="shared" si="109"/>
        <v>0</v>
      </c>
      <c r="DJ229">
        <f t="shared" si="120"/>
        <v>7273.62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ROW(Source!A390)</f>
        <v>390</v>
      </c>
      <c r="B230">
        <v>56481267</v>
      </c>
      <c r="C230">
        <v>56490786</v>
      </c>
      <c r="D230">
        <v>54836958</v>
      </c>
      <c r="E230">
        <v>1079</v>
      </c>
      <c r="F230">
        <v>1</v>
      </c>
      <c r="G230">
        <v>1079</v>
      </c>
      <c r="H230">
        <v>1</v>
      </c>
      <c r="I230" t="s">
        <v>738</v>
      </c>
      <c r="J230" t="s">
        <v>3</v>
      </c>
      <c r="K230" t="s">
        <v>739</v>
      </c>
      <c r="L230">
        <v>1191</v>
      </c>
      <c r="N230">
        <v>1013</v>
      </c>
      <c r="O230" t="s">
        <v>740</v>
      </c>
      <c r="P230" t="s">
        <v>740</v>
      </c>
      <c r="Q230">
        <v>1</v>
      </c>
      <c r="W230">
        <v>0</v>
      </c>
      <c r="X230">
        <v>476480486</v>
      </c>
      <c r="Y230">
        <f>((AT230*1.15)*1.1)</f>
        <v>161.12305000000001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127.37</v>
      </c>
      <c r="AU230" t="s">
        <v>49</v>
      </c>
      <c r="AV230">
        <v>1</v>
      </c>
      <c r="AW230">
        <v>2</v>
      </c>
      <c r="AX230">
        <v>56490787</v>
      </c>
      <c r="AY230">
        <v>1</v>
      </c>
      <c r="AZ230">
        <v>0</v>
      </c>
      <c r="BA230">
        <v>242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U230">
        <f>ROUND(AT230*Source!I390*AH230*AL230,2)</f>
        <v>0</v>
      </c>
      <c r="CV230">
        <f>ROUND(Y230*Source!I390,9)</f>
        <v>3119.7048715360002</v>
      </c>
      <c r="CW230">
        <v>0</v>
      </c>
      <c r="CX230">
        <f>ROUND(Y230*Source!I390,9)</f>
        <v>3119.7048715360002</v>
      </c>
      <c r="CY230">
        <f>AD230</f>
        <v>0</v>
      </c>
      <c r="CZ230">
        <f>AH230</f>
        <v>0</v>
      </c>
      <c r="DA230">
        <f>AL230</f>
        <v>1</v>
      </c>
      <c r="DB230">
        <f>ROUND(((ROUND(AT230*CZ230,2)*1.15)*1.1),6)</f>
        <v>0</v>
      </c>
      <c r="DC230">
        <f>ROUND(((ROUND(AT230*AG230,2)*1.15)*1.1),6)</f>
        <v>0</v>
      </c>
      <c r="DD230" t="s">
        <v>3</v>
      </c>
      <c r="DE230" t="s">
        <v>3</v>
      </c>
      <c r="DF230">
        <f t="shared" si="113"/>
        <v>0</v>
      </c>
      <c r="DG230">
        <f t="shared" si="111"/>
        <v>0</v>
      </c>
      <c r="DH230">
        <f t="shared" si="112"/>
        <v>0</v>
      </c>
      <c r="DI230">
        <f t="shared" si="109"/>
        <v>0</v>
      </c>
      <c r="DJ230">
        <f>DI230</f>
        <v>0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ROW(Source!A390)</f>
        <v>390</v>
      </c>
      <c r="B231">
        <v>56481267</v>
      </c>
      <c r="C231">
        <v>56490786</v>
      </c>
      <c r="D231">
        <v>54934010</v>
      </c>
      <c r="E231">
        <v>1</v>
      </c>
      <c r="F231">
        <v>1</v>
      </c>
      <c r="G231">
        <v>1079</v>
      </c>
      <c r="H231">
        <v>2</v>
      </c>
      <c r="I231" t="s">
        <v>865</v>
      </c>
      <c r="J231" t="s">
        <v>866</v>
      </c>
      <c r="K231" t="s">
        <v>867</v>
      </c>
      <c r="L231">
        <v>1368</v>
      </c>
      <c r="N231">
        <v>1011</v>
      </c>
      <c r="O231" t="s">
        <v>744</v>
      </c>
      <c r="P231" t="s">
        <v>744</v>
      </c>
      <c r="Q231">
        <v>1</v>
      </c>
      <c r="W231">
        <v>0</v>
      </c>
      <c r="X231">
        <v>-448342669</v>
      </c>
      <c r="Y231">
        <f>((AT231*1.25)*1.1)</f>
        <v>47.025000000000006</v>
      </c>
      <c r="AA231">
        <v>0</v>
      </c>
      <c r="AB231">
        <v>23.73</v>
      </c>
      <c r="AC231">
        <v>0</v>
      </c>
      <c r="AD231">
        <v>0</v>
      </c>
      <c r="AE231">
        <v>0</v>
      </c>
      <c r="AF231">
        <v>2.44</v>
      </c>
      <c r="AG231">
        <v>0</v>
      </c>
      <c r="AH231">
        <v>0</v>
      </c>
      <c r="AI231">
        <v>1</v>
      </c>
      <c r="AJ231">
        <v>9.2899999999999991</v>
      </c>
      <c r="AK231">
        <v>47.82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34.200000000000003</v>
      </c>
      <c r="AU231" t="s">
        <v>48</v>
      </c>
      <c r="AV231">
        <v>0</v>
      </c>
      <c r="AW231">
        <v>2</v>
      </c>
      <c r="AX231">
        <v>56490788</v>
      </c>
      <c r="AY231">
        <v>1</v>
      </c>
      <c r="AZ231">
        <v>0</v>
      </c>
      <c r="BA231">
        <v>243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ROUND(Y231*Source!I390*DO231,9)</f>
        <v>0</v>
      </c>
      <c r="CX231">
        <f>ROUND(Y231*Source!I390,9)</f>
        <v>910.50983446500004</v>
      </c>
      <c r="CY231">
        <f>AB231</f>
        <v>23.73</v>
      </c>
      <c r="CZ231">
        <f>AF231</f>
        <v>2.44</v>
      </c>
      <c r="DA231">
        <f>AJ231</f>
        <v>9.2899999999999991</v>
      </c>
      <c r="DB231">
        <f>ROUND(((ROUND(AT231*CZ231,2)*1.25)*1.1),6)</f>
        <v>114.74375000000001</v>
      </c>
      <c r="DC231">
        <f>ROUND(((ROUND(AT231*AG231,2)*1.25)*1.1),6)</f>
        <v>0</v>
      </c>
      <c r="DD231" t="s">
        <v>3</v>
      </c>
      <c r="DE231" t="s">
        <v>3</v>
      </c>
      <c r="DF231">
        <f t="shared" si="113"/>
        <v>0</v>
      </c>
      <c r="DG231">
        <f>ROUND(ROUND(AF231*AJ231,2)*CX231,2)</f>
        <v>20641.259999999998</v>
      </c>
      <c r="DH231">
        <f>ROUND(ROUND(AG231*AK231,2)*CX231,2)</f>
        <v>0</v>
      </c>
      <c r="DI231">
        <f t="shared" si="109"/>
        <v>0</v>
      </c>
      <c r="DJ231">
        <f>DG231</f>
        <v>20641.259999999998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ROW(Source!A390)</f>
        <v>390</v>
      </c>
      <c r="B232">
        <v>56481267</v>
      </c>
      <c r="C232">
        <v>56490786</v>
      </c>
      <c r="D232">
        <v>54934284</v>
      </c>
      <c r="E232">
        <v>1</v>
      </c>
      <c r="F232">
        <v>1</v>
      </c>
      <c r="G232">
        <v>1079</v>
      </c>
      <c r="H232">
        <v>2</v>
      </c>
      <c r="I232" t="s">
        <v>741</v>
      </c>
      <c r="J232" t="s">
        <v>742</v>
      </c>
      <c r="K232" t="s">
        <v>743</v>
      </c>
      <c r="L232">
        <v>1368</v>
      </c>
      <c r="N232">
        <v>1011</v>
      </c>
      <c r="O232" t="s">
        <v>744</v>
      </c>
      <c r="P232" t="s">
        <v>744</v>
      </c>
      <c r="Q232">
        <v>1</v>
      </c>
      <c r="W232">
        <v>0</v>
      </c>
      <c r="X232">
        <v>654681671</v>
      </c>
      <c r="Y232">
        <f>((AT232*1.25)*1.1)</f>
        <v>0.66</v>
      </c>
      <c r="AA232">
        <v>0</v>
      </c>
      <c r="AB232">
        <v>1323.36</v>
      </c>
      <c r="AC232">
        <v>631.85</v>
      </c>
      <c r="AD232">
        <v>0</v>
      </c>
      <c r="AE232">
        <v>0</v>
      </c>
      <c r="AF232">
        <v>83.1</v>
      </c>
      <c r="AG232">
        <v>12.62</v>
      </c>
      <c r="AH232">
        <v>0</v>
      </c>
      <c r="AI232">
        <v>1</v>
      </c>
      <c r="AJ232">
        <v>15.21</v>
      </c>
      <c r="AK232">
        <v>47.82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0.48</v>
      </c>
      <c r="AU232" t="s">
        <v>48</v>
      </c>
      <c r="AV232">
        <v>0</v>
      </c>
      <c r="AW232">
        <v>2</v>
      </c>
      <c r="AX232">
        <v>56490789</v>
      </c>
      <c r="AY232">
        <v>1</v>
      </c>
      <c r="AZ232">
        <v>0</v>
      </c>
      <c r="BA232">
        <v>244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ROUND(Y232*Source!I390*DO232,9)</f>
        <v>161.272057698</v>
      </c>
      <c r="CX232">
        <f>ROUND(Y232*Source!I390,9)</f>
        <v>12.779085395999999</v>
      </c>
      <c r="CY232">
        <f>AB232</f>
        <v>1323.36</v>
      </c>
      <c r="CZ232">
        <f>AF232</f>
        <v>83.1</v>
      </c>
      <c r="DA232">
        <f>AJ232</f>
        <v>15.21</v>
      </c>
      <c r="DB232">
        <f>ROUND(((ROUND(AT232*CZ232,2)*1.25)*1.1),6)</f>
        <v>54.848750000000003</v>
      </c>
      <c r="DC232">
        <f>ROUND(((ROUND(AT232*AG232,2)*1.25)*1.1),6)</f>
        <v>8.3324999999999996</v>
      </c>
      <c r="DD232" t="s">
        <v>3</v>
      </c>
      <c r="DE232" t="s">
        <v>3</v>
      </c>
      <c r="DF232">
        <f t="shared" si="113"/>
        <v>0</v>
      </c>
      <c r="DG232">
        <f>ROUND(ROUND(AF232*AJ232,2)*CX232,2)</f>
        <v>16152.12</v>
      </c>
      <c r="DH232">
        <f>ROUND(ROUND(AG232*AK232,2)*CX232,2)</f>
        <v>7712.05</v>
      </c>
      <c r="DI232">
        <f t="shared" si="109"/>
        <v>0</v>
      </c>
      <c r="DJ232">
        <f>DG232</f>
        <v>16152.12</v>
      </c>
      <c r="DK232">
        <v>0</v>
      </c>
      <c r="DL232" t="s">
        <v>745</v>
      </c>
      <c r="DM232">
        <v>0</v>
      </c>
      <c r="DN232" t="s">
        <v>740</v>
      </c>
      <c r="DO232">
        <v>12.62</v>
      </c>
    </row>
    <row r="233" spans="1:119" x14ac:dyDescent="0.25">
      <c r="A233">
        <f>ROW(Source!A390)</f>
        <v>390</v>
      </c>
      <c r="B233">
        <v>56481267</v>
      </c>
      <c r="C233">
        <v>56490786</v>
      </c>
      <c r="D233">
        <v>54934411</v>
      </c>
      <c r="E233">
        <v>1</v>
      </c>
      <c r="F233">
        <v>1</v>
      </c>
      <c r="G233">
        <v>1079</v>
      </c>
      <c r="H233">
        <v>2</v>
      </c>
      <c r="I233" t="s">
        <v>785</v>
      </c>
      <c r="J233" t="s">
        <v>786</v>
      </c>
      <c r="K233" t="s">
        <v>787</v>
      </c>
      <c r="L233">
        <v>1368</v>
      </c>
      <c r="N233">
        <v>1011</v>
      </c>
      <c r="O233" t="s">
        <v>744</v>
      </c>
      <c r="P233" t="s">
        <v>744</v>
      </c>
      <c r="Q233">
        <v>1</v>
      </c>
      <c r="W233">
        <v>0</v>
      </c>
      <c r="X233">
        <v>-1458718093</v>
      </c>
      <c r="Y233">
        <f>((AT233*1.25)*1.1)</f>
        <v>4.4000000000000004</v>
      </c>
      <c r="AA233">
        <v>0</v>
      </c>
      <c r="AB233">
        <v>7.19</v>
      </c>
      <c r="AC233">
        <v>0</v>
      </c>
      <c r="AD233">
        <v>0</v>
      </c>
      <c r="AE233">
        <v>0</v>
      </c>
      <c r="AF233">
        <v>0.8</v>
      </c>
      <c r="AG233">
        <v>0</v>
      </c>
      <c r="AH233">
        <v>0</v>
      </c>
      <c r="AI233">
        <v>1</v>
      </c>
      <c r="AJ233">
        <v>8.59</v>
      </c>
      <c r="AK233">
        <v>47.82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3.2</v>
      </c>
      <c r="AU233" t="s">
        <v>48</v>
      </c>
      <c r="AV233">
        <v>0</v>
      </c>
      <c r="AW233">
        <v>2</v>
      </c>
      <c r="AX233">
        <v>56490790</v>
      </c>
      <c r="AY233">
        <v>1</v>
      </c>
      <c r="AZ233">
        <v>0</v>
      </c>
      <c r="BA233">
        <v>245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ROUND(Y233*Source!I390*DO233,9)</f>
        <v>0</v>
      </c>
      <c r="CX233">
        <f>ROUND(Y233*Source!I390,9)</f>
        <v>85.193902640000005</v>
      </c>
      <c r="CY233">
        <f>AB233</f>
        <v>7.19</v>
      </c>
      <c r="CZ233">
        <f>AF233</f>
        <v>0.8</v>
      </c>
      <c r="DA233">
        <f>AJ233</f>
        <v>8.59</v>
      </c>
      <c r="DB233">
        <f>ROUND(((ROUND(AT233*CZ233,2)*1.25)*1.1),6)</f>
        <v>3.52</v>
      </c>
      <c r="DC233">
        <f>ROUND(((ROUND(AT233*AG233,2)*1.25)*1.1),6)</f>
        <v>0</v>
      </c>
      <c r="DD233" t="s">
        <v>3</v>
      </c>
      <c r="DE233" t="s">
        <v>3</v>
      </c>
      <c r="DF233">
        <f t="shared" si="113"/>
        <v>0</v>
      </c>
      <c r="DG233">
        <f>ROUND(ROUND(AF233*AJ233,2)*CX233,2)</f>
        <v>585.28</v>
      </c>
      <c r="DH233">
        <f>ROUND(ROUND(AG233*AK233,2)*CX233,2)</f>
        <v>0</v>
      </c>
      <c r="DI233">
        <f t="shared" si="109"/>
        <v>0</v>
      </c>
      <c r="DJ233">
        <f>DG233</f>
        <v>585.28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ROW(Source!A390)</f>
        <v>390</v>
      </c>
      <c r="B234">
        <v>56481267</v>
      </c>
      <c r="C234">
        <v>56490786</v>
      </c>
      <c r="D234">
        <v>54933607</v>
      </c>
      <c r="E234">
        <v>1</v>
      </c>
      <c r="F234">
        <v>1</v>
      </c>
      <c r="G234">
        <v>1079</v>
      </c>
      <c r="H234">
        <v>2</v>
      </c>
      <c r="I234" t="s">
        <v>868</v>
      </c>
      <c r="J234" t="s">
        <v>869</v>
      </c>
      <c r="K234" t="s">
        <v>870</v>
      </c>
      <c r="L234">
        <v>1368</v>
      </c>
      <c r="N234">
        <v>1011</v>
      </c>
      <c r="O234" t="s">
        <v>744</v>
      </c>
      <c r="P234" t="s">
        <v>744</v>
      </c>
      <c r="Q234">
        <v>1</v>
      </c>
      <c r="W234">
        <v>0</v>
      </c>
      <c r="X234">
        <v>-2072243295</v>
      </c>
      <c r="Y234">
        <f>((AT234*1.25)*1.1)</f>
        <v>4.7575000000000003</v>
      </c>
      <c r="AA234">
        <v>0</v>
      </c>
      <c r="AB234">
        <v>30.6</v>
      </c>
      <c r="AC234">
        <v>0</v>
      </c>
      <c r="AD234">
        <v>0</v>
      </c>
      <c r="AE234">
        <v>0</v>
      </c>
      <c r="AF234">
        <v>3.18</v>
      </c>
      <c r="AG234">
        <v>0</v>
      </c>
      <c r="AH234">
        <v>0</v>
      </c>
      <c r="AI234">
        <v>1</v>
      </c>
      <c r="AJ234">
        <v>9.19</v>
      </c>
      <c r="AK234">
        <v>47.82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3.46</v>
      </c>
      <c r="AU234" t="s">
        <v>48</v>
      </c>
      <c r="AV234">
        <v>0</v>
      </c>
      <c r="AW234">
        <v>2</v>
      </c>
      <c r="AX234">
        <v>56490791</v>
      </c>
      <c r="AY234">
        <v>1</v>
      </c>
      <c r="AZ234">
        <v>0</v>
      </c>
      <c r="BA234">
        <v>246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ROUND(Y234*Source!I390*DO234,9)</f>
        <v>0</v>
      </c>
      <c r="CX234">
        <f>ROUND(Y234*Source!I390,9)</f>
        <v>92.115907230000005</v>
      </c>
      <c r="CY234">
        <f>AB234</f>
        <v>30.6</v>
      </c>
      <c r="CZ234">
        <f>AF234</f>
        <v>3.18</v>
      </c>
      <c r="DA234">
        <f>AJ234</f>
        <v>9.19</v>
      </c>
      <c r="DB234">
        <f>ROUND(((ROUND(AT234*CZ234,2)*1.25)*1.1),6)</f>
        <v>15.125</v>
      </c>
      <c r="DC234">
        <f>ROUND(((ROUND(AT234*AG234,2)*1.25)*1.1),6)</f>
        <v>0</v>
      </c>
      <c r="DD234" t="s">
        <v>3</v>
      </c>
      <c r="DE234" t="s">
        <v>3</v>
      </c>
      <c r="DF234">
        <f t="shared" si="113"/>
        <v>0</v>
      </c>
      <c r="DG234">
        <f>ROUND(ROUND(AF234*AJ234,2)*CX234,2)</f>
        <v>2691.63</v>
      </c>
      <c r="DH234">
        <f>ROUND(ROUND(AG234*AK234,2)*CX234,2)</f>
        <v>0</v>
      </c>
      <c r="DI234">
        <f t="shared" si="109"/>
        <v>0</v>
      </c>
      <c r="DJ234">
        <f>DG234</f>
        <v>2691.63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ROW(Source!A390)</f>
        <v>390</v>
      </c>
      <c r="B235">
        <v>56481267</v>
      </c>
      <c r="C235">
        <v>56490786</v>
      </c>
      <c r="D235">
        <v>54902307</v>
      </c>
      <c r="E235">
        <v>1</v>
      </c>
      <c r="F235">
        <v>1</v>
      </c>
      <c r="G235">
        <v>1079</v>
      </c>
      <c r="H235">
        <v>3</v>
      </c>
      <c r="I235" t="s">
        <v>871</v>
      </c>
      <c r="J235" t="s">
        <v>872</v>
      </c>
      <c r="K235" t="s">
        <v>873</v>
      </c>
      <c r="L235">
        <v>1346</v>
      </c>
      <c r="N235">
        <v>1009</v>
      </c>
      <c r="O235" t="s">
        <v>353</v>
      </c>
      <c r="P235" t="s">
        <v>353</v>
      </c>
      <c r="Q235">
        <v>1</v>
      </c>
      <c r="W235">
        <v>0</v>
      </c>
      <c r="X235">
        <v>-1694093061</v>
      </c>
      <c r="Y235">
        <f t="shared" ref="Y235:Y240" si="121">AT235</f>
        <v>10</v>
      </c>
      <c r="AA235">
        <v>23.89</v>
      </c>
      <c r="AB235">
        <v>0</v>
      </c>
      <c r="AC235">
        <v>0</v>
      </c>
      <c r="AD235">
        <v>0</v>
      </c>
      <c r="AE235">
        <v>1.61</v>
      </c>
      <c r="AF235">
        <v>0</v>
      </c>
      <c r="AG235">
        <v>0</v>
      </c>
      <c r="AH235">
        <v>0</v>
      </c>
      <c r="AI235">
        <v>14.84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10</v>
      </c>
      <c r="AU235" t="s">
        <v>3</v>
      </c>
      <c r="AV235">
        <v>0</v>
      </c>
      <c r="AW235">
        <v>2</v>
      </c>
      <c r="AX235">
        <v>56490792</v>
      </c>
      <c r="AY235">
        <v>1</v>
      </c>
      <c r="AZ235">
        <v>0</v>
      </c>
      <c r="BA235">
        <v>247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ROUND(Y235*Source!I390,9)</f>
        <v>193.62250599999999</v>
      </c>
      <c r="CY235">
        <f t="shared" ref="CY235:CY240" si="122">AA235</f>
        <v>23.89</v>
      </c>
      <c r="CZ235">
        <f t="shared" ref="CZ235:CZ240" si="123">AE235</f>
        <v>1.61</v>
      </c>
      <c r="DA235">
        <f t="shared" ref="DA235:DA240" si="124">AI235</f>
        <v>14.84</v>
      </c>
      <c r="DB235">
        <f t="shared" ref="DB235:DB240" si="125">ROUND(ROUND(AT235*CZ235,2),6)</f>
        <v>16.100000000000001</v>
      </c>
      <c r="DC235">
        <f t="shared" ref="DC235:DC240" si="126">ROUND(ROUND(AT235*AG235,2),6)</f>
        <v>0</v>
      </c>
      <c r="DD235" t="s">
        <v>3</v>
      </c>
      <c r="DE235" t="s">
        <v>3</v>
      </c>
      <c r="DF235">
        <f t="shared" ref="DF235:DF240" si="127">ROUND(ROUND(AE235*AI235,2)*CX235,2)</f>
        <v>4625.6400000000003</v>
      </c>
      <c r="DG235">
        <f t="shared" ref="DG235:DG251" si="128">ROUND(ROUND(AF235,2)*CX235,2)</f>
        <v>0</v>
      </c>
      <c r="DH235">
        <f t="shared" ref="DH235:DH251" si="129">ROUND(ROUND(AG235,2)*CX235,2)</f>
        <v>0</v>
      </c>
      <c r="DI235">
        <f t="shared" si="109"/>
        <v>0</v>
      </c>
      <c r="DJ235">
        <f t="shared" ref="DJ235:DJ240" si="130">DF235</f>
        <v>4625.6400000000003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ROW(Source!A390)</f>
        <v>390</v>
      </c>
      <c r="B236">
        <v>56481267</v>
      </c>
      <c r="C236">
        <v>56490786</v>
      </c>
      <c r="D236">
        <v>54902353</v>
      </c>
      <c r="E236">
        <v>1</v>
      </c>
      <c r="F236">
        <v>1</v>
      </c>
      <c r="G236">
        <v>1079</v>
      </c>
      <c r="H236">
        <v>3</v>
      </c>
      <c r="I236" t="s">
        <v>54</v>
      </c>
      <c r="J236" t="s">
        <v>839</v>
      </c>
      <c r="K236" t="s">
        <v>55</v>
      </c>
      <c r="L236">
        <v>1348</v>
      </c>
      <c r="N236">
        <v>1009</v>
      </c>
      <c r="O236" t="s">
        <v>32</v>
      </c>
      <c r="P236" t="s">
        <v>32</v>
      </c>
      <c r="Q236">
        <v>1000</v>
      </c>
      <c r="W236">
        <v>0</v>
      </c>
      <c r="X236">
        <v>966186740</v>
      </c>
      <c r="Y236">
        <f t="shared" si="121"/>
        <v>2.8000000000000001E-2</v>
      </c>
      <c r="AA236">
        <v>66777.990000000005</v>
      </c>
      <c r="AB236">
        <v>0</v>
      </c>
      <c r="AC236">
        <v>0</v>
      </c>
      <c r="AD236">
        <v>0</v>
      </c>
      <c r="AE236">
        <v>18653.07</v>
      </c>
      <c r="AF236">
        <v>0</v>
      </c>
      <c r="AG236">
        <v>0</v>
      </c>
      <c r="AH236">
        <v>0</v>
      </c>
      <c r="AI236">
        <v>3.58</v>
      </c>
      <c r="AJ236">
        <v>1</v>
      </c>
      <c r="AK236">
        <v>1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2.8000000000000001E-2</v>
      </c>
      <c r="AU236" t="s">
        <v>3</v>
      </c>
      <c r="AV236">
        <v>0</v>
      </c>
      <c r="AW236">
        <v>2</v>
      </c>
      <c r="AX236">
        <v>56490793</v>
      </c>
      <c r="AY236">
        <v>1</v>
      </c>
      <c r="AZ236">
        <v>0</v>
      </c>
      <c r="BA236">
        <v>248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ROUND(Y236*Source!I390,9)</f>
        <v>0.542143017</v>
      </c>
      <c r="CY236">
        <f t="shared" si="122"/>
        <v>66777.990000000005</v>
      </c>
      <c r="CZ236">
        <f t="shared" si="123"/>
        <v>18653.07</v>
      </c>
      <c r="DA236">
        <f t="shared" si="124"/>
        <v>3.58</v>
      </c>
      <c r="DB236">
        <f t="shared" si="125"/>
        <v>522.29</v>
      </c>
      <c r="DC236">
        <f t="shared" si="126"/>
        <v>0</v>
      </c>
      <c r="DD236" t="s">
        <v>3</v>
      </c>
      <c r="DE236" t="s">
        <v>3</v>
      </c>
      <c r="DF236">
        <f t="shared" si="127"/>
        <v>36203.22</v>
      </c>
      <c r="DG236">
        <f t="shared" si="128"/>
        <v>0</v>
      </c>
      <c r="DH236">
        <f t="shared" si="129"/>
        <v>0</v>
      </c>
      <c r="DI236">
        <f t="shared" si="109"/>
        <v>0</v>
      </c>
      <c r="DJ236">
        <f t="shared" si="130"/>
        <v>36203.22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ROW(Source!A390)</f>
        <v>390</v>
      </c>
      <c r="B237">
        <v>56481267</v>
      </c>
      <c r="C237">
        <v>56490786</v>
      </c>
      <c r="D237">
        <v>54904632</v>
      </c>
      <c r="E237">
        <v>1</v>
      </c>
      <c r="F237">
        <v>1</v>
      </c>
      <c r="G237">
        <v>1079</v>
      </c>
      <c r="H237">
        <v>3</v>
      </c>
      <c r="I237" t="s">
        <v>293</v>
      </c>
      <c r="J237" t="s">
        <v>295</v>
      </c>
      <c r="K237" t="s">
        <v>294</v>
      </c>
      <c r="L237">
        <v>1348</v>
      </c>
      <c r="N237">
        <v>1009</v>
      </c>
      <c r="O237" t="s">
        <v>32</v>
      </c>
      <c r="P237" t="s">
        <v>32</v>
      </c>
      <c r="Q237">
        <v>1000</v>
      </c>
      <c r="W237">
        <v>0</v>
      </c>
      <c r="X237">
        <v>-1873593106</v>
      </c>
      <c r="Y237">
        <f t="shared" si="121"/>
        <v>0.18</v>
      </c>
      <c r="AA237">
        <v>256853.71</v>
      </c>
      <c r="AB237">
        <v>0</v>
      </c>
      <c r="AC237">
        <v>0</v>
      </c>
      <c r="AD237">
        <v>0</v>
      </c>
      <c r="AE237">
        <v>178370.63</v>
      </c>
      <c r="AF237">
        <v>0</v>
      </c>
      <c r="AG237">
        <v>0</v>
      </c>
      <c r="AH237">
        <v>0</v>
      </c>
      <c r="AI237">
        <v>1.44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0.18</v>
      </c>
      <c r="AU237" t="s">
        <v>3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ROUND(Y237*Source!I390,9)</f>
        <v>3.4852051080000002</v>
      </c>
      <c r="CY237">
        <f t="shared" si="122"/>
        <v>256853.71</v>
      </c>
      <c r="CZ237">
        <f t="shared" si="123"/>
        <v>178370.63</v>
      </c>
      <c r="DA237">
        <f t="shared" si="124"/>
        <v>1.44</v>
      </c>
      <c r="DB237">
        <f t="shared" si="125"/>
        <v>32106.71</v>
      </c>
      <c r="DC237">
        <f t="shared" si="126"/>
        <v>0</v>
      </c>
      <c r="DD237" t="s">
        <v>3</v>
      </c>
      <c r="DE237" t="s">
        <v>3</v>
      </c>
      <c r="DF237">
        <f t="shared" si="127"/>
        <v>895187.86</v>
      </c>
      <c r="DG237">
        <f t="shared" si="128"/>
        <v>0</v>
      </c>
      <c r="DH237">
        <f t="shared" si="129"/>
        <v>0</v>
      </c>
      <c r="DI237">
        <f t="shared" si="109"/>
        <v>0</v>
      </c>
      <c r="DJ237">
        <f t="shared" si="130"/>
        <v>895187.86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ROW(Source!A390)</f>
        <v>390</v>
      </c>
      <c r="B238">
        <v>56481267</v>
      </c>
      <c r="C238">
        <v>56490786</v>
      </c>
      <c r="D238">
        <v>54902791</v>
      </c>
      <c r="E238">
        <v>1</v>
      </c>
      <c r="F238">
        <v>1</v>
      </c>
      <c r="G238">
        <v>1079</v>
      </c>
      <c r="H238">
        <v>3</v>
      </c>
      <c r="I238" t="s">
        <v>874</v>
      </c>
      <c r="J238" t="s">
        <v>875</v>
      </c>
      <c r="K238" t="s">
        <v>876</v>
      </c>
      <c r="L238">
        <v>1327</v>
      </c>
      <c r="N238">
        <v>1005</v>
      </c>
      <c r="O238" t="s">
        <v>214</v>
      </c>
      <c r="P238" t="s">
        <v>214</v>
      </c>
      <c r="Q238">
        <v>1</v>
      </c>
      <c r="W238">
        <v>0</v>
      </c>
      <c r="X238">
        <v>-1704399903</v>
      </c>
      <c r="Y238">
        <f t="shared" si="121"/>
        <v>240</v>
      </c>
      <c r="AA238">
        <v>11.86</v>
      </c>
      <c r="AB238">
        <v>0</v>
      </c>
      <c r="AC238">
        <v>0</v>
      </c>
      <c r="AD238">
        <v>0</v>
      </c>
      <c r="AE238">
        <v>3.66</v>
      </c>
      <c r="AF238">
        <v>0</v>
      </c>
      <c r="AG238">
        <v>0</v>
      </c>
      <c r="AH238">
        <v>0</v>
      </c>
      <c r="AI238">
        <v>3.24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240</v>
      </c>
      <c r="AU238" t="s">
        <v>3</v>
      </c>
      <c r="AV238">
        <v>0</v>
      </c>
      <c r="AW238">
        <v>2</v>
      </c>
      <c r="AX238">
        <v>56490794</v>
      </c>
      <c r="AY238">
        <v>1</v>
      </c>
      <c r="AZ238">
        <v>0</v>
      </c>
      <c r="BA238">
        <v>249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ROUND(Y238*Source!I390,9)</f>
        <v>4646.9401440000001</v>
      </c>
      <c r="CY238">
        <f t="shared" si="122"/>
        <v>11.86</v>
      </c>
      <c r="CZ238">
        <f t="shared" si="123"/>
        <v>3.66</v>
      </c>
      <c r="DA238">
        <f t="shared" si="124"/>
        <v>3.24</v>
      </c>
      <c r="DB238">
        <f t="shared" si="125"/>
        <v>878.4</v>
      </c>
      <c r="DC238">
        <f t="shared" si="126"/>
        <v>0</v>
      </c>
      <c r="DD238" t="s">
        <v>3</v>
      </c>
      <c r="DE238" t="s">
        <v>3</v>
      </c>
      <c r="DF238">
        <f t="shared" si="127"/>
        <v>55112.71</v>
      </c>
      <c r="DG238">
        <f t="shared" si="128"/>
        <v>0</v>
      </c>
      <c r="DH238">
        <f t="shared" si="129"/>
        <v>0</v>
      </c>
      <c r="DI238">
        <f t="shared" si="109"/>
        <v>0</v>
      </c>
      <c r="DJ238">
        <f t="shared" si="130"/>
        <v>55112.71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ROW(Source!A390)</f>
        <v>390</v>
      </c>
      <c r="B239">
        <v>56481267</v>
      </c>
      <c r="C239">
        <v>56490786</v>
      </c>
      <c r="D239">
        <v>54902908</v>
      </c>
      <c r="E239">
        <v>1</v>
      </c>
      <c r="F239">
        <v>1</v>
      </c>
      <c r="G239">
        <v>1079</v>
      </c>
      <c r="H239">
        <v>3</v>
      </c>
      <c r="I239" t="s">
        <v>877</v>
      </c>
      <c r="J239" t="s">
        <v>878</v>
      </c>
      <c r="K239" t="s">
        <v>879</v>
      </c>
      <c r="L239">
        <v>1348</v>
      </c>
      <c r="N239">
        <v>1009</v>
      </c>
      <c r="O239" t="s">
        <v>32</v>
      </c>
      <c r="P239" t="s">
        <v>32</v>
      </c>
      <c r="Q239">
        <v>1000</v>
      </c>
      <c r="W239">
        <v>0</v>
      </c>
      <c r="X239">
        <v>1391587098</v>
      </c>
      <c r="Y239">
        <f t="shared" si="121"/>
        <v>1.2999999999999999E-2</v>
      </c>
      <c r="AA239">
        <v>124135.31</v>
      </c>
      <c r="AB239">
        <v>0</v>
      </c>
      <c r="AC239">
        <v>0</v>
      </c>
      <c r="AD239">
        <v>0</v>
      </c>
      <c r="AE239">
        <v>13596.42</v>
      </c>
      <c r="AF239">
        <v>0</v>
      </c>
      <c r="AG239">
        <v>0</v>
      </c>
      <c r="AH239">
        <v>0</v>
      </c>
      <c r="AI239">
        <v>9.1300000000000008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1.2999999999999999E-2</v>
      </c>
      <c r="AU239" t="s">
        <v>3</v>
      </c>
      <c r="AV239">
        <v>0</v>
      </c>
      <c r="AW239">
        <v>2</v>
      </c>
      <c r="AX239">
        <v>56490795</v>
      </c>
      <c r="AY239">
        <v>1</v>
      </c>
      <c r="AZ239">
        <v>0</v>
      </c>
      <c r="BA239">
        <v>250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ROUND(Y239*Source!I390,9)</f>
        <v>0.25170925799999999</v>
      </c>
      <c r="CY239">
        <f t="shared" si="122"/>
        <v>124135.31</v>
      </c>
      <c r="CZ239">
        <f t="shared" si="123"/>
        <v>13596.42</v>
      </c>
      <c r="DA239">
        <f t="shared" si="124"/>
        <v>9.1300000000000008</v>
      </c>
      <c r="DB239">
        <f t="shared" si="125"/>
        <v>176.75</v>
      </c>
      <c r="DC239">
        <f t="shared" si="126"/>
        <v>0</v>
      </c>
      <c r="DD239" t="s">
        <v>3</v>
      </c>
      <c r="DE239" t="s">
        <v>3</v>
      </c>
      <c r="DF239">
        <f t="shared" si="127"/>
        <v>31246.01</v>
      </c>
      <c r="DG239">
        <f t="shared" si="128"/>
        <v>0</v>
      </c>
      <c r="DH239">
        <f t="shared" si="129"/>
        <v>0</v>
      </c>
      <c r="DI239">
        <f t="shared" si="109"/>
        <v>0</v>
      </c>
      <c r="DJ239">
        <f t="shared" si="130"/>
        <v>31246.01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ROW(Source!A390)</f>
        <v>390</v>
      </c>
      <c r="B240">
        <v>56481267</v>
      </c>
      <c r="C240">
        <v>56490786</v>
      </c>
      <c r="D240">
        <v>54902909</v>
      </c>
      <c r="E240">
        <v>1</v>
      </c>
      <c r="F240">
        <v>1</v>
      </c>
      <c r="G240">
        <v>1079</v>
      </c>
      <c r="H240">
        <v>3</v>
      </c>
      <c r="I240" t="s">
        <v>880</v>
      </c>
      <c r="J240" t="s">
        <v>881</v>
      </c>
      <c r="K240" t="s">
        <v>882</v>
      </c>
      <c r="L240">
        <v>1348</v>
      </c>
      <c r="N240">
        <v>1009</v>
      </c>
      <c r="O240" t="s">
        <v>32</v>
      </c>
      <c r="P240" t="s">
        <v>32</v>
      </c>
      <c r="Q240">
        <v>1000</v>
      </c>
      <c r="W240">
        <v>0</v>
      </c>
      <c r="X240">
        <v>215584738</v>
      </c>
      <c r="Y240">
        <f t="shared" si="121"/>
        <v>0.03</v>
      </c>
      <c r="AA240">
        <v>56849.83</v>
      </c>
      <c r="AB240">
        <v>0</v>
      </c>
      <c r="AC240">
        <v>0</v>
      </c>
      <c r="AD240">
        <v>0</v>
      </c>
      <c r="AE240">
        <v>12521.99</v>
      </c>
      <c r="AF240">
        <v>0</v>
      </c>
      <c r="AG240">
        <v>0</v>
      </c>
      <c r="AH240">
        <v>0</v>
      </c>
      <c r="AI240">
        <v>4.54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0.03</v>
      </c>
      <c r="AU240" t="s">
        <v>3</v>
      </c>
      <c r="AV240">
        <v>0</v>
      </c>
      <c r="AW240">
        <v>2</v>
      </c>
      <c r="AX240">
        <v>56490796</v>
      </c>
      <c r="AY240">
        <v>1</v>
      </c>
      <c r="AZ240">
        <v>0</v>
      </c>
      <c r="BA240">
        <v>251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ROUND(Y240*Source!I390,9)</f>
        <v>0.58086751800000003</v>
      </c>
      <c r="CY240">
        <f t="shared" si="122"/>
        <v>56849.83</v>
      </c>
      <c r="CZ240">
        <f t="shared" si="123"/>
        <v>12521.99</v>
      </c>
      <c r="DA240">
        <f t="shared" si="124"/>
        <v>4.54</v>
      </c>
      <c r="DB240">
        <f t="shared" si="125"/>
        <v>375.66</v>
      </c>
      <c r="DC240">
        <f t="shared" si="126"/>
        <v>0</v>
      </c>
      <c r="DD240" t="s">
        <v>3</v>
      </c>
      <c r="DE240" t="s">
        <v>3</v>
      </c>
      <c r="DF240">
        <f t="shared" si="127"/>
        <v>33022.22</v>
      </c>
      <c r="DG240">
        <f t="shared" si="128"/>
        <v>0</v>
      </c>
      <c r="DH240">
        <f t="shared" si="129"/>
        <v>0</v>
      </c>
      <c r="DI240">
        <f t="shared" si="109"/>
        <v>0</v>
      </c>
      <c r="DJ240">
        <f t="shared" si="130"/>
        <v>33022.22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ROW(Source!A428)</f>
        <v>428</v>
      </c>
      <c r="B241">
        <v>56481265</v>
      </c>
      <c r="C241">
        <v>56486673</v>
      </c>
      <c r="D241">
        <v>54836958</v>
      </c>
      <c r="E241">
        <v>1079</v>
      </c>
      <c r="F241">
        <v>1</v>
      </c>
      <c r="G241">
        <v>1079</v>
      </c>
      <c r="H241">
        <v>1</v>
      </c>
      <c r="I241" t="s">
        <v>738</v>
      </c>
      <c r="J241" t="s">
        <v>3</v>
      </c>
      <c r="K241" t="s">
        <v>739</v>
      </c>
      <c r="L241">
        <v>1191</v>
      </c>
      <c r="N241">
        <v>1013</v>
      </c>
      <c r="O241" t="s">
        <v>740</v>
      </c>
      <c r="P241" t="s">
        <v>740</v>
      </c>
      <c r="Q241">
        <v>1</v>
      </c>
      <c r="W241">
        <v>0</v>
      </c>
      <c r="X241">
        <v>476480486</v>
      </c>
      <c r="Y241">
        <f>((AT241*1.15)*1.1)</f>
        <v>146.73999999999998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116</v>
      </c>
      <c r="AU241" t="s">
        <v>49</v>
      </c>
      <c r="AV241">
        <v>1</v>
      </c>
      <c r="AW241">
        <v>2</v>
      </c>
      <c r="AX241">
        <v>56486674</v>
      </c>
      <c r="AY241">
        <v>1</v>
      </c>
      <c r="AZ241">
        <v>0</v>
      </c>
      <c r="BA241">
        <v>253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ROUND(AT241*Source!I428*AH241*AL241,2)</f>
        <v>0</v>
      </c>
      <c r="CV241">
        <f>ROUND(Y241*Source!I428,9)</f>
        <v>369.86550699999998</v>
      </c>
      <c r="CW241">
        <v>0</v>
      </c>
      <c r="CX241">
        <f>ROUND(Y241*Source!I428,9)</f>
        <v>369.86550699999998</v>
      </c>
      <c r="CY241">
        <f>AD241</f>
        <v>0</v>
      </c>
      <c r="CZ241">
        <f>AH241</f>
        <v>0</v>
      </c>
      <c r="DA241">
        <f>AL241</f>
        <v>1</v>
      </c>
      <c r="DB241">
        <f>ROUND(((ROUND(AT241*CZ241,2)*1.15)*1.1),6)</f>
        <v>0</v>
      </c>
      <c r="DC241">
        <f>ROUND(((ROUND(AT241*AG241,2)*1.15)*1.1),6)</f>
        <v>0</v>
      </c>
      <c r="DD241" t="s">
        <v>3</v>
      </c>
      <c r="DE241" t="s">
        <v>3</v>
      </c>
      <c r="DF241">
        <f t="shared" ref="DF241:DF252" si="131">ROUND(ROUND(AE241,2)*CX241,2)</f>
        <v>0</v>
      </c>
      <c r="DG241">
        <f t="shared" si="128"/>
        <v>0</v>
      </c>
      <c r="DH241">
        <f t="shared" si="129"/>
        <v>0</v>
      </c>
      <c r="DI241">
        <f t="shared" si="109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ROW(Source!A428)</f>
        <v>428</v>
      </c>
      <c r="B242">
        <v>56481265</v>
      </c>
      <c r="C242">
        <v>56486673</v>
      </c>
      <c r="D242">
        <v>54933606</v>
      </c>
      <c r="E242">
        <v>1</v>
      </c>
      <c r="F242">
        <v>1</v>
      </c>
      <c r="G242">
        <v>1079</v>
      </c>
      <c r="H242">
        <v>2</v>
      </c>
      <c r="I242" t="s">
        <v>883</v>
      </c>
      <c r="J242" t="s">
        <v>884</v>
      </c>
      <c r="K242" t="s">
        <v>885</v>
      </c>
      <c r="L242">
        <v>1368</v>
      </c>
      <c r="N242">
        <v>1011</v>
      </c>
      <c r="O242" t="s">
        <v>744</v>
      </c>
      <c r="P242" t="s">
        <v>744</v>
      </c>
      <c r="Q242">
        <v>1</v>
      </c>
      <c r="W242">
        <v>0</v>
      </c>
      <c r="X242">
        <v>1976634375</v>
      </c>
      <c r="Y242">
        <f>((AT242*1.25)*1.1)</f>
        <v>31.900000000000002</v>
      </c>
      <c r="AA242">
        <v>0</v>
      </c>
      <c r="AB242">
        <v>2.4700000000000002</v>
      </c>
      <c r="AC242">
        <v>0</v>
      </c>
      <c r="AD242">
        <v>0</v>
      </c>
      <c r="AE242">
        <v>0</v>
      </c>
      <c r="AF242">
        <v>2.27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23.2</v>
      </c>
      <c r="AU242" t="s">
        <v>48</v>
      </c>
      <c r="AV242">
        <v>0</v>
      </c>
      <c r="AW242">
        <v>2</v>
      </c>
      <c r="AX242">
        <v>56486675</v>
      </c>
      <c r="AY242">
        <v>1</v>
      </c>
      <c r="AZ242">
        <v>0</v>
      </c>
      <c r="BA242">
        <v>254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ROUND(Y242*Source!I428*DO242,9)</f>
        <v>0</v>
      </c>
      <c r="CX242">
        <f>ROUND(Y242*Source!I428,9)</f>
        <v>80.405545000000004</v>
      </c>
      <c r="CY242">
        <f>AB242</f>
        <v>2.4700000000000002</v>
      </c>
      <c r="CZ242">
        <f>AF242</f>
        <v>2.27</v>
      </c>
      <c r="DA242">
        <f>AJ242</f>
        <v>1</v>
      </c>
      <c r="DB242">
        <f>ROUND(((ROUND(AT242*CZ242,2)*1.25)*1.1),6)</f>
        <v>72.407499999999999</v>
      </c>
      <c r="DC242">
        <f>ROUND(((ROUND(AT242*AG242,2)*1.25)*1.1),6)</f>
        <v>0</v>
      </c>
      <c r="DD242" t="s">
        <v>3</v>
      </c>
      <c r="DE242" t="s">
        <v>3</v>
      </c>
      <c r="DF242">
        <f t="shared" si="131"/>
        <v>0</v>
      </c>
      <c r="DG242">
        <f t="shared" si="128"/>
        <v>182.52</v>
      </c>
      <c r="DH242">
        <f t="shared" si="129"/>
        <v>0</v>
      </c>
      <c r="DI242">
        <f t="shared" si="109"/>
        <v>0</v>
      </c>
      <c r="DJ242">
        <f>DG242</f>
        <v>182.52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ROW(Source!A428)</f>
        <v>428</v>
      </c>
      <c r="B243">
        <v>56481265</v>
      </c>
      <c r="C243">
        <v>56486673</v>
      </c>
      <c r="D243">
        <v>54902988</v>
      </c>
      <c r="E243">
        <v>1</v>
      </c>
      <c r="F243">
        <v>1</v>
      </c>
      <c r="G243">
        <v>1079</v>
      </c>
      <c r="H243">
        <v>3</v>
      </c>
      <c r="I243" t="s">
        <v>35</v>
      </c>
      <c r="J243" t="s">
        <v>37</v>
      </c>
      <c r="K243" t="s">
        <v>36</v>
      </c>
      <c r="L243">
        <v>1348</v>
      </c>
      <c r="N243">
        <v>1009</v>
      </c>
      <c r="O243" t="s">
        <v>32</v>
      </c>
      <c r="P243" t="s">
        <v>32</v>
      </c>
      <c r="Q243">
        <v>1000</v>
      </c>
      <c r="W243">
        <v>0</v>
      </c>
      <c r="X243">
        <v>-1891961884</v>
      </c>
      <c r="Y243">
        <f t="shared" ref="Y243:Y250" si="132">AT243</f>
        <v>0.79121620000000004</v>
      </c>
      <c r="AA243">
        <v>6519.2</v>
      </c>
      <c r="AB243">
        <v>0</v>
      </c>
      <c r="AC243">
        <v>0</v>
      </c>
      <c r="AD243">
        <v>0</v>
      </c>
      <c r="AE243">
        <v>6519.2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0.79121620000000004</v>
      </c>
      <c r="AU243" t="s">
        <v>3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ROUND(Y243*Source!I428,9)</f>
        <v>1.994299993</v>
      </c>
      <c r="CY243">
        <f t="shared" ref="CY243:CY250" si="133">AA243</f>
        <v>6519.2</v>
      </c>
      <c r="CZ243">
        <f t="shared" ref="CZ243:CZ250" si="134">AE243</f>
        <v>6519.2</v>
      </c>
      <c r="DA243">
        <f t="shared" ref="DA243:DA250" si="135">AI243</f>
        <v>1</v>
      </c>
      <c r="DB243">
        <f t="shared" ref="DB243:DB250" si="136">ROUND(ROUND(AT243*CZ243,2),6)</f>
        <v>5158.1000000000004</v>
      </c>
      <c r="DC243">
        <f t="shared" ref="DC243:DC250" si="137">ROUND(ROUND(AT243*AG243,2),6)</f>
        <v>0</v>
      </c>
      <c r="DD243" t="s">
        <v>3</v>
      </c>
      <c r="DE243" t="s">
        <v>3</v>
      </c>
      <c r="DF243">
        <f t="shared" si="131"/>
        <v>13001.24</v>
      </c>
      <c r="DG243">
        <f t="shared" si="128"/>
        <v>0</v>
      </c>
      <c r="DH243">
        <f t="shared" si="129"/>
        <v>0</v>
      </c>
      <c r="DI243">
        <f t="shared" si="109"/>
        <v>0</v>
      </c>
      <c r="DJ243">
        <f t="shared" ref="DJ243:DJ250" si="138">DF243</f>
        <v>13001.24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ROW(Source!A428)</f>
        <v>428</v>
      </c>
      <c r="B244">
        <v>56481265</v>
      </c>
      <c r="C244">
        <v>56486673</v>
      </c>
      <c r="D244">
        <v>54902999</v>
      </c>
      <c r="E244">
        <v>1</v>
      </c>
      <c r="F244">
        <v>1</v>
      </c>
      <c r="G244">
        <v>1079</v>
      </c>
      <c r="H244">
        <v>3</v>
      </c>
      <c r="I244" t="s">
        <v>30</v>
      </c>
      <c r="J244" t="s">
        <v>33</v>
      </c>
      <c r="K244" t="s">
        <v>31</v>
      </c>
      <c r="L244">
        <v>1348</v>
      </c>
      <c r="N244">
        <v>1009</v>
      </c>
      <c r="O244" t="s">
        <v>32</v>
      </c>
      <c r="P244" t="s">
        <v>32</v>
      </c>
      <c r="Q244">
        <v>1000</v>
      </c>
      <c r="W244">
        <v>0</v>
      </c>
      <c r="X244">
        <v>981881691</v>
      </c>
      <c r="Y244">
        <f t="shared" si="132"/>
        <v>0.17496200000000001</v>
      </c>
      <c r="AA244">
        <v>9844.31</v>
      </c>
      <c r="AB244">
        <v>0</v>
      </c>
      <c r="AC244">
        <v>0</v>
      </c>
      <c r="AD244">
        <v>0</v>
      </c>
      <c r="AE244">
        <v>9844.31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0.17496200000000001</v>
      </c>
      <c r="AU244" t="s">
        <v>3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ROUND(Y244*Source!I428,9)</f>
        <v>0.44100046900000001</v>
      </c>
      <c r="CY244">
        <f t="shared" si="133"/>
        <v>9844.31</v>
      </c>
      <c r="CZ244">
        <f t="shared" si="134"/>
        <v>9844.31</v>
      </c>
      <c r="DA244">
        <f t="shared" si="135"/>
        <v>1</v>
      </c>
      <c r="DB244">
        <f t="shared" si="136"/>
        <v>1722.38</v>
      </c>
      <c r="DC244">
        <f t="shared" si="137"/>
        <v>0</v>
      </c>
      <c r="DD244" t="s">
        <v>3</v>
      </c>
      <c r="DE244" t="s">
        <v>3</v>
      </c>
      <c r="DF244">
        <f t="shared" si="131"/>
        <v>4341.3500000000004</v>
      </c>
      <c r="DG244">
        <f t="shared" si="128"/>
        <v>0</v>
      </c>
      <c r="DH244">
        <f t="shared" si="129"/>
        <v>0</v>
      </c>
      <c r="DI244">
        <f t="shared" si="109"/>
        <v>0</v>
      </c>
      <c r="DJ244">
        <f t="shared" si="138"/>
        <v>4341.3500000000004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ROW(Source!A428)</f>
        <v>428</v>
      </c>
      <c r="B245">
        <v>56481265</v>
      </c>
      <c r="C245">
        <v>56486673</v>
      </c>
      <c r="D245">
        <v>54903374</v>
      </c>
      <c r="E245">
        <v>1</v>
      </c>
      <c r="F245">
        <v>1</v>
      </c>
      <c r="G245">
        <v>1079</v>
      </c>
      <c r="H245">
        <v>3</v>
      </c>
      <c r="I245" t="s">
        <v>779</v>
      </c>
      <c r="J245" t="s">
        <v>780</v>
      </c>
      <c r="K245" t="s">
        <v>781</v>
      </c>
      <c r="L245">
        <v>1348</v>
      </c>
      <c r="N245">
        <v>1009</v>
      </c>
      <c r="O245" t="s">
        <v>32</v>
      </c>
      <c r="P245" t="s">
        <v>32</v>
      </c>
      <c r="Q245">
        <v>1000</v>
      </c>
      <c r="W245">
        <v>0</v>
      </c>
      <c r="X245">
        <v>-925205253</v>
      </c>
      <c r="Y245">
        <f t="shared" si="132"/>
        <v>3.0000000000000001E-3</v>
      </c>
      <c r="AA245">
        <v>7185.82</v>
      </c>
      <c r="AB245">
        <v>0</v>
      </c>
      <c r="AC245">
        <v>0</v>
      </c>
      <c r="AD245">
        <v>0</v>
      </c>
      <c r="AE245">
        <v>7185.82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3.0000000000000001E-3</v>
      </c>
      <c r="AU245" t="s">
        <v>3</v>
      </c>
      <c r="AV245">
        <v>0</v>
      </c>
      <c r="AW245">
        <v>2</v>
      </c>
      <c r="AX245">
        <v>56486676</v>
      </c>
      <c r="AY245">
        <v>1</v>
      </c>
      <c r="AZ245">
        <v>0</v>
      </c>
      <c r="BA245">
        <v>255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ROUND(Y245*Source!I428,9)</f>
        <v>7.5616499999999996E-3</v>
      </c>
      <c r="CY245">
        <f t="shared" si="133"/>
        <v>7185.82</v>
      </c>
      <c r="CZ245">
        <f t="shared" si="134"/>
        <v>7185.82</v>
      </c>
      <c r="DA245">
        <f t="shared" si="135"/>
        <v>1</v>
      </c>
      <c r="DB245">
        <f t="shared" si="136"/>
        <v>21.56</v>
      </c>
      <c r="DC245">
        <f t="shared" si="137"/>
        <v>0</v>
      </c>
      <c r="DD245" t="s">
        <v>3</v>
      </c>
      <c r="DE245" t="s">
        <v>3</v>
      </c>
      <c r="DF245">
        <f t="shared" si="131"/>
        <v>54.34</v>
      </c>
      <c r="DG245">
        <f t="shared" si="128"/>
        <v>0</v>
      </c>
      <c r="DH245">
        <f t="shared" si="129"/>
        <v>0</v>
      </c>
      <c r="DI245">
        <f t="shared" si="109"/>
        <v>0</v>
      </c>
      <c r="DJ245">
        <f t="shared" si="138"/>
        <v>54.34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ROW(Source!A428)</f>
        <v>428</v>
      </c>
      <c r="B246">
        <v>56481265</v>
      </c>
      <c r="C246">
        <v>56486673</v>
      </c>
      <c r="D246">
        <v>54902353</v>
      </c>
      <c r="E246">
        <v>1</v>
      </c>
      <c r="F246">
        <v>1</v>
      </c>
      <c r="G246">
        <v>1079</v>
      </c>
      <c r="H246">
        <v>3</v>
      </c>
      <c r="I246" t="s">
        <v>54</v>
      </c>
      <c r="J246" t="s">
        <v>839</v>
      </c>
      <c r="K246" t="s">
        <v>55</v>
      </c>
      <c r="L246">
        <v>1348</v>
      </c>
      <c r="N246">
        <v>1009</v>
      </c>
      <c r="O246" t="s">
        <v>32</v>
      </c>
      <c r="P246" t="s">
        <v>32</v>
      </c>
      <c r="Q246">
        <v>1000</v>
      </c>
      <c r="W246">
        <v>0</v>
      </c>
      <c r="X246">
        <v>966186740</v>
      </c>
      <c r="Y246">
        <f t="shared" si="132"/>
        <v>2.9999999999999997E-4</v>
      </c>
      <c r="AA246">
        <v>18653.07</v>
      </c>
      <c r="AB246">
        <v>0</v>
      </c>
      <c r="AC246">
        <v>0</v>
      </c>
      <c r="AD246">
        <v>0</v>
      </c>
      <c r="AE246">
        <v>18653.07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2.9999999999999997E-4</v>
      </c>
      <c r="AU246" t="s">
        <v>3</v>
      </c>
      <c r="AV246">
        <v>0</v>
      </c>
      <c r="AW246">
        <v>2</v>
      </c>
      <c r="AX246">
        <v>56486677</v>
      </c>
      <c r="AY246">
        <v>1</v>
      </c>
      <c r="AZ246">
        <v>0</v>
      </c>
      <c r="BA246">
        <v>256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ROUND(Y246*Source!I428,9)</f>
        <v>7.5616500000000005E-4</v>
      </c>
      <c r="CY246">
        <f t="shared" si="133"/>
        <v>18653.07</v>
      </c>
      <c r="CZ246">
        <f t="shared" si="134"/>
        <v>18653.07</v>
      </c>
      <c r="DA246">
        <f t="shared" si="135"/>
        <v>1</v>
      </c>
      <c r="DB246">
        <f t="shared" si="136"/>
        <v>5.6</v>
      </c>
      <c r="DC246">
        <f t="shared" si="137"/>
        <v>0</v>
      </c>
      <c r="DD246" t="s">
        <v>3</v>
      </c>
      <c r="DE246" t="s">
        <v>3</v>
      </c>
      <c r="DF246">
        <f t="shared" si="131"/>
        <v>14.1</v>
      </c>
      <c r="DG246">
        <f t="shared" si="128"/>
        <v>0</v>
      </c>
      <c r="DH246">
        <f t="shared" si="129"/>
        <v>0</v>
      </c>
      <c r="DI246">
        <f t="shared" si="109"/>
        <v>0</v>
      </c>
      <c r="DJ246">
        <f t="shared" si="138"/>
        <v>14.1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ROW(Source!A428)</f>
        <v>428</v>
      </c>
      <c r="B247">
        <v>56481265</v>
      </c>
      <c r="C247">
        <v>56486673</v>
      </c>
      <c r="D247">
        <v>54907584</v>
      </c>
      <c r="E247">
        <v>1</v>
      </c>
      <c r="F247">
        <v>1</v>
      </c>
      <c r="G247">
        <v>1079</v>
      </c>
      <c r="H247">
        <v>3</v>
      </c>
      <c r="I247" t="s">
        <v>886</v>
      </c>
      <c r="J247" t="s">
        <v>887</v>
      </c>
      <c r="K247" t="s">
        <v>888</v>
      </c>
      <c r="L247">
        <v>1348</v>
      </c>
      <c r="N247">
        <v>1009</v>
      </c>
      <c r="O247" t="s">
        <v>32</v>
      </c>
      <c r="P247" t="s">
        <v>32</v>
      </c>
      <c r="Q247">
        <v>1000</v>
      </c>
      <c r="W247">
        <v>0</v>
      </c>
      <c r="X247">
        <v>-120742524</v>
      </c>
      <c r="Y247">
        <f t="shared" si="132"/>
        <v>1.9400000000000001E-3</v>
      </c>
      <c r="AA247">
        <v>13451.64</v>
      </c>
      <c r="AB247">
        <v>0</v>
      </c>
      <c r="AC247">
        <v>0</v>
      </c>
      <c r="AD247">
        <v>0</v>
      </c>
      <c r="AE247">
        <v>13451.64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1.9400000000000001E-3</v>
      </c>
      <c r="AU247" t="s">
        <v>3</v>
      </c>
      <c r="AV247">
        <v>0</v>
      </c>
      <c r="AW247">
        <v>2</v>
      </c>
      <c r="AX247">
        <v>56486678</v>
      </c>
      <c r="AY247">
        <v>1</v>
      </c>
      <c r="AZ247">
        <v>0</v>
      </c>
      <c r="BA247">
        <v>257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ROUND(Y247*Source!I428,9)</f>
        <v>4.889867E-3</v>
      </c>
      <c r="CY247">
        <f t="shared" si="133"/>
        <v>13451.64</v>
      </c>
      <c r="CZ247">
        <f t="shared" si="134"/>
        <v>13451.64</v>
      </c>
      <c r="DA247">
        <f t="shared" si="135"/>
        <v>1</v>
      </c>
      <c r="DB247">
        <f t="shared" si="136"/>
        <v>26.1</v>
      </c>
      <c r="DC247">
        <f t="shared" si="137"/>
        <v>0</v>
      </c>
      <c r="DD247" t="s">
        <v>3</v>
      </c>
      <c r="DE247" t="s">
        <v>3</v>
      </c>
      <c r="DF247">
        <f t="shared" si="131"/>
        <v>65.78</v>
      </c>
      <c r="DG247">
        <f t="shared" si="128"/>
        <v>0</v>
      </c>
      <c r="DH247">
        <f t="shared" si="129"/>
        <v>0</v>
      </c>
      <c r="DI247">
        <f t="shared" si="109"/>
        <v>0</v>
      </c>
      <c r="DJ247">
        <f t="shared" si="138"/>
        <v>65.78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ROW(Source!A428)</f>
        <v>428</v>
      </c>
      <c r="B248">
        <v>56481265</v>
      </c>
      <c r="C248">
        <v>56486673</v>
      </c>
      <c r="D248">
        <v>54902905</v>
      </c>
      <c r="E248">
        <v>1</v>
      </c>
      <c r="F248">
        <v>1</v>
      </c>
      <c r="G248">
        <v>1079</v>
      </c>
      <c r="H248">
        <v>3</v>
      </c>
      <c r="I248" t="s">
        <v>859</v>
      </c>
      <c r="J248" t="s">
        <v>860</v>
      </c>
      <c r="K248" t="s">
        <v>861</v>
      </c>
      <c r="L248">
        <v>1348</v>
      </c>
      <c r="N248">
        <v>1009</v>
      </c>
      <c r="O248" t="s">
        <v>32</v>
      </c>
      <c r="P248" t="s">
        <v>32</v>
      </c>
      <c r="Q248">
        <v>1000</v>
      </c>
      <c r="W248">
        <v>0</v>
      </c>
      <c r="X248">
        <v>2068847740</v>
      </c>
      <c r="Y248">
        <f t="shared" si="132"/>
        <v>5.9999999999999995E-4</v>
      </c>
      <c r="AA248">
        <v>8582.42</v>
      </c>
      <c r="AB248">
        <v>0</v>
      </c>
      <c r="AC248">
        <v>0</v>
      </c>
      <c r="AD248">
        <v>0</v>
      </c>
      <c r="AE248">
        <v>8582.42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5.9999999999999995E-4</v>
      </c>
      <c r="AU248" t="s">
        <v>3</v>
      </c>
      <c r="AV248">
        <v>0</v>
      </c>
      <c r="AW248">
        <v>2</v>
      </c>
      <c r="AX248">
        <v>56486679</v>
      </c>
      <c r="AY248">
        <v>1</v>
      </c>
      <c r="AZ248">
        <v>0</v>
      </c>
      <c r="BA248">
        <v>258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ROUND(Y248*Source!I428,9)</f>
        <v>1.5123300000000001E-3</v>
      </c>
      <c r="CY248">
        <f t="shared" si="133"/>
        <v>8582.42</v>
      </c>
      <c r="CZ248">
        <f t="shared" si="134"/>
        <v>8582.42</v>
      </c>
      <c r="DA248">
        <f t="shared" si="135"/>
        <v>1</v>
      </c>
      <c r="DB248">
        <f t="shared" si="136"/>
        <v>5.15</v>
      </c>
      <c r="DC248">
        <f t="shared" si="137"/>
        <v>0</v>
      </c>
      <c r="DD248" t="s">
        <v>3</v>
      </c>
      <c r="DE248" t="s">
        <v>3</v>
      </c>
      <c r="DF248">
        <f t="shared" si="131"/>
        <v>12.98</v>
      </c>
      <c r="DG248">
        <f t="shared" si="128"/>
        <v>0</v>
      </c>
      <c r="DH248">
        <f t="shared" si="129"/>
        <v>0</v>
      </c>
      <c r="DI248">
        <f t="shared" si="109"/>
        <v>0</v>
      </c>
      <c r="DJ248">
        <f t="shared" si="138"/>
        <v>12.98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ROW(Source!A428)</f>
        <v>428</v>
      </c>
      <c r="B249">
        <v>56481265</v>
      </c>
      <c r="C249">
        <v>56486673</v>
      </c>
      <c r="D249">
        <v>54909994</v>
      </c>
      <c r="E249">
        <v>1</v>
      </c>
      <c r="F249">
        <v>1</v>
      </c>
      <c r="G249">
        <v>1079</v>
      </c>
      <c r="H249">
        <v>3</v>
      </c>
      <c r="I249" t="s">
        <v>240</v>
      </c>
      <c r="J249" t="s">
        <v>242</v>
      </c>
      <c r="K249" t="s">
        <v>241</v>
      </c>
      <c r="L249">
        <v>1348</v>
      </c>
      <c r="N249">
        <v>1009</v>
      </c>
      <c r="O249" t="s">
        <v>32</v>
      </c>
      <c r="P249" t="s">
        <v>32</v>
      </c>
      <c r="Q249">
        <v>1000</v>
      </c>
      <c r="W249">
        <v>0</v>
      </c>
      <c r="X249">
        <v>1611312075</v>
      </c>
      <c r="Y249">
        <f t="shared" si="132"/>
        <v>3.3821999999999998E-2</v>
      </c>
      <c r="AA249">
        <v>5870.05</v>
      </c>
      <c r="AB249">
        <v>0</v>
      </c>
      <c r="AC249">
        <v>0</v>
      </c>
      <c r="AD249">
        <v>0</v>
      </c>
      <c r="AE249">
        <v>5743.69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 t="s">
        <v>3</v>
      </c>
      <c r="AT249">
        <v>3.3821999999999998E-2</v>
      </c>
      <c r="AU249" t="s">
        <v>3</v>
      </c>
      <c r="AV249">
        <v>0</v>
      </c>
      <c r="AW249">
        <v>1</v>
      </c>
      <c r="AX249">
        <v>-1</v>
      </c>
      <c r="AY249">
        <v>0</v>
      </c>
      <c r="AZ249">
        <v>0</v>
      </c>
      <c r="BA249" t="s">
        <v>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ROUND(Y249*Source!I428,9)</f>
        <v>8.5250041999999998E-2</v>
      </c>
      <c r="CY249">
        <f t="shared" si="133"/>
        <v>5870.05</v>
      </c>
      <c r="CZ249">
        <f t="shared" si="134"/>
        <v>5743.69</v>
      </c>
      <c r="DA249">
        <f t="shared" si="135"/>
        <v>1</v>
      </c>
      <c r="DB249">
        <f t="shared" si="136"/>
        <v>194.26</v>
      </c>
      <c r="DC249">
        <f t="shared" si="137"/>
        <v>0</v>
      </c>
      <c r="DD249" t="s">
        <v>3</v>
      </c>
      <c r="DE249" t="s">
        <v>3</v>
      </c>
      <c r="DF249">
        <f t="shared" si="131"/>
        <v>489.65</v>
      </c>
      <c r="DG249">
        <f t="shared" si="128"/>
        <v>0</v>
      </c>
      <c r="DH249">
        <f t="shared" si="129"/>
        <v>0</v>
      </c>
      <c r="DI249">
        <f t="shared" si="109"/>
        <v>0</v>
      </c>
      <c r="DJ249">
        <f t="shared" si="138"/>
        <v>489.65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ROW(Source!A428)</f>
        <v>428</v>
      </c>
      <c r="B250">
        <v>56481265</v>
      </c>
      <c r="C250">
        <v>56486673</v>
      </c>
      <c r="D250">
        <v>54912920</v>
      </c>
      <c r="E250">
        <v>1</v>
      </c>
      <c r="F250">
        <v>1</v>
      </c>
      <c r="G250">
        <v>1079</v>
      </c>
      <c r="H250">
        <v>3</v>
      </c>
      <c r="I250" t="s">
        <v>39</v>
      </c>
      <c r="J250" t="s">
        <v>42</v>
      </c>
      <c r="K250" t="s">
        <v>40</v>
      </c>
      <c r="L250">
        <v>1354</v>
      </c>
      <c r="N250">
        <v>1010</v>
      </c>
      <c r="O250" t="s">
        <v>41</v>
      </c>
      <c r="P250" t="s">
        <v>41</v>
      </c>
      <c r="Q250">
        <v>1</v>
      </c>
      <c r="W250">
        <v>0</v>
      </c>
      <c r="X250">
        <v>2014927073</v>
      </c>
      <c r="Y250">
        <f t="shared" si="132"/>
        <v>37.293447999999998</v>
      </c>
      <c r="AA250">
        <v>29.86</v>
      </c>
      <c r="AB250">
        <v>0</v>
      </c>
      <c r="AC250">
        <v>0</v>
      </c>
      <c r="AD250">
        <v>0</v>
      </c>
      <c r="AE250">
        <v>29.8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37.293447999999998</v>
      </c>
      <c r="AU250" t="s">
        <v>3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ROUND(Y250*Source!I428,9)</f>
        <v>94.000000356000001</v>
      </c>
      <c r="CY250">
        <f t="shared" si="133"/>
        <v>29.86</v>
      </c>
      <c r="CZ250">
        <f t="shared" si="134"/>
        <v>29.8</v>
      </c>
      <c r="DA250">
        <f t="shared" si="135"/>
        <v>1</v>
      </c>
      <c r="DB250">
        <f t="shared" si="136"/>
        <v>1111.3399999999999</v>
      </c>
      <c r="DC250">
        <f t="shared" si="137"/>
        <v>0</v>
      </c>
      <c r="DD250" t="s">
        <v>3</v>
      </c>
      <c r="DE250" t="s">
        <v>3</v>
      </c>
      <c r="DF250">
        <f t="shared" si="131"/>
        <v>2801.2</v>
      </c>
      <c r="DG250">
        <f t="shared" si="128"/>
        <v>0</v>
      </c>
      <c r="DH250">
        <f t="shared" si="129"/>
        <v>0</v>
      </c>
      <c r="DI250">
        <f t="shared" si="109"/>
        <v>0</v>
      </c>
      <c r="DJ250">
        <f t="shared" si="138"/>
        <v>2801.2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ROW(Source!A429)</f>
        <v>429</v>
      </c>
      <c r="B251">
        <v>56481267</v>
      </c>
      <c r="C251">
        <v>56486673</v>
      </c>
      <c r="D251">
        <v>54836958</v>
      </c>
      <c r="E251">
        <v>1079</v>
      </c>
      <c r="F251">
        <v>1</v>
      </c>
      <c r="G251">
        <v>1079</v>
      </c>
      <c r="H251">
        <v>1</v>
      </c>
      <c r="I251" t="s">
        <v>738</v>
      </c>
      <c r="J251" t="s">
        <v>3</v>
      </c>
      <c r="K251" t="s">
        <v>739</v>
      </c>
      <c r="L251">
        <v>1191</v>
      </c>
      <c r="N251">
        <v>1013</v>
      </c>
      <c r="O251" t="s">
        <v>740</v>
      </c>
      <c r="P251" t="s">
        <v>740</v>
      </c>
      <c r="Q251">
        <v>1</v>
      </c>
      <c r="W251">
        <v>0</v>
      </c>
      <c r="X251">
        <v>476480486</v>
      </c>
      <c r="Y251">
        <f>((AT251*1.15)*1.1)</f>
        <v>146.73999999999998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116</v>
      </c>
      <c r="AU251" t="s">
        <v>49</v>
      </c>
      <c r="AV251">
        <v>1</v>
      </c>
      <c r="AW251">
        <v>2</v>
      </c>
      <c r="AX251">
        <v>56486674</v>
      </c>
      <c r="AY251">
        <v>1</v>
      </c>
      <c r="AZ251">
        <v>0</v>
      </c>
      <c r="BA251">
        <v>261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ROUND(AT251*Source!I429*AH251*AL251,2)</f>
        <v>0</v>
      </c>
      <c r="CV251">
        <f>ROUND(Y251*Source!I429,9)</f>
        <v>369.86550699999998</v>
      </c>
      <c r="CW251">
        <v>0</v>
      </c>
      <c r="CX251">
        <f>ROUND(Y251*Source!I429,9)</f>
        <v>369.86550699999998</v>
      </c>
      <c r="CY251">
        <f>AD251</f>
        <v>0</v>
      </c>
      <c r="CZ251">
        <f>AH251</f>
        <v>0</v>
      </c>
      <c r="DA251">
        <f>AL251</f>
        <v>1</v>
      </c>
      <c r="DB251">
        <f>ROUND(((ROUND(AT251*CZ251,2)*1.15)*1.1),6)</f>
        <v>0</v>
      </c>
      <c r="DC251">
        <f>ROUND(((ROUND(AT251*AG251,2)*1.15)*1.1),6)</f>
        <v>0</v>
      </c>
      <c r="DD251" t="s">
        <v>3</v>
      </c>
      <c r="DE251" t="s">
        <v>3</v>
      </c>
      <c r="DF251">
        <f t="shared" si="131"/>
        <v>0</v>
      </c>
      <c r="DG251">
        <f t="shared" si="128"/>
        <v>0</v>
      </c>
      <c r="DH251">
        <f t="shared" si="129"/>
        <v>0</v>
      </c>
      <c r="DI251">
        <f t="shared" si="109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ROW(Source!A429)</f>
        <v>429</v>
      </c>
      <c r="B252">
        <v>56481267</v>
      </c>
      <c r="C252">
        <v>56486673</v>
      </c>
      <c r="D252">
        <v>54933606</v>
      </c>
      <c r="E252">
        <v>1</v>
      </c>
      <c r="F252">
        <v>1</v>
      </c>
      <c r="G252">
        <v>1079</v>
      </c>
      <c r="H252">
        <v>2</v>
      </c>
      <c r="I252" t="s">
        <v>883</v>
      </c>
      <c r="J252" t="s">
        <v>884</v>
      </c>
      <c r="K252" t="s">
        <v>885</v>
      </c>
      <c r="L252">
        <v>1368</v>
      </c>
      <c r="N252">
        <v>1011</v>
      </c>
      <c r="O252" t="s">
        <v>744</v>
      </c>
      <c r="P252" t="s">
        <v>744</v>
      </c>
      <c r="Q252">
        <v>1</v>
      </c>
      <c r="W252">
        <v>0</v>
      </c>
      <c r="X252">
        <v>1976634375</v>
      </c>
      <c r="Y252">
        <f>((AT252*1.25)*1.1)</f>
        <v>31.900000000000002</v>
      </c>
      <c r="AA252">
        <v>0</v>
      </c>
      <c r="AB252">
        <v>22.48</v>
      </c>
      <c r="AC252">
        <v>0</v>
      </c>
      <c r="AD252">
        <v>0</v>
      </c>
      <c r="AE252">
        <v>0</v>
      </c>
      <c r="AF252">
        <v>2.27</v>
      </c>
      <c r="AG252">
        <v>0</v>
      </c>
      <c r="AH252">
        <v>0</v>
      </c>
      <c r="AI252">
        <v>1</v>
      </c>
      <c r="AJ252">
        <v>9.11</v>
      </c>
      <c r="AK252">
        <v>47.82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23.2</v>
      </c>
      <c r="AU252" t="s">
        <v>48</v>
      </c>
      <c r="AV252">
        <v>0</v>
      </c>
      <c r="AW252">
        <v>2</v>
      </c>
      <c r="AX252">
        <v>56486675</v>
      </c>
      <c r="AY252">
        <v>1</v>
      </c>
      <c r="AZ252">
        <v>0</v>
      </c>
      <c r="BA252">
        <v>262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ROUND(Y252*Source!I429*DO252,9)</f>
        <v>0</v>
      </c>
      <c r="CX252">
        <f>ROUND(Y252*Source!I429,9)</f>
        <v>80.405545000000004</v>
      </c>
      <c r="CY252">
        <f>AB252</f>
        <v>22.48</v>
      </c>
      <c r="CZ252">
        <f>AF252</f>
        <v>2.27</v>
      </c>
      <c r="DA252">
        <f>AJ252</f>
        <v>9.11</v>
      </c>
      <c r="DB252">
        <f>ROUND(((ROUND(AT252*CZ252,2)*1.25)*1.1),6)</f>
        <v>72.407499999999999</v>
      </c>
      <c r="DC252">
        <f>ROUND(((ROUND(AT252*AG252,2)*1.25)*1.1),6)</f>
        <v>0</v>
      </c>
      <c r="DD252" t="s">
        <v>3</v>
      </c>
      <c r="DE252" t="s">
        <v>3</v>
      </c>
      <c r="DF252">
        <f t="shared" si="131"/>
        <v>0</v>
      </c>
      <c r="DG252">
        <f>ROUND(ROUND(AF252*AJ252,2)*CX252,2)</f>
        <v>1662.79</v>
      </c>
      <c r="DH252">
        <f>ROUND(ROUND(AG252*AK252,2)*CX252,2)</f>
        <v>0</v>
      </c>
      <c r="DI252">
        <f t="shared" si="109"/>
        <v>0</v>
      </c>
      <c r="DJ252">
        <f>DG252</f>
        <v>1662.79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ROW(Source!A429)</f>
        <v>429</v>
      </c>
      <c r="B253">
        <v>56481267</v>
      </c>
      <c r="C253">
        <v>56486673</v>
      </c>
      <c r="D253">
        <v>54902988</v>
      </c>
      <c r="E253">
        <v>1</v>
      </c>
      <c r="F253">
        <v>1</v>
      </c>
      <c r="G253">
        <v>1079</v>
      </c>
      <c r="H253">
        <v>3</v>
      </c>
      <c r="I253" t="s">
        <v>35</v>
      </c>
      <c r="J253" t="s">
        <v>37</v>
      </c>
      <c r="K253" t="s">
        <v>36</v>
      </c>
      <c r="L253">
        <v>1348</v>
      </c>
      <c r="N253">
        <v>1009</v>
      </c>
      <c r="O253" t="s">
        <v>32</v>
      </c>
      <c r="P253" t="s">
        <v>32</v>
      </c>
      <c r="Q253">
        <v>1000</v>
      </c>
      <c r="W253">
        <v>0</v>
      </c>
      <c r="X253">
        <v>-1891961884</v>
      </c>
      <c r="Y253">
        <f t="shared" ref="Y253:Y260" si="139">AT253</f>
        <v>0.79121620000000004</v>
      </c>
      <c r="AA253">
        <v>65974.3</v>
      </c>
      <c r="AB253">
        <v>0</v>
      </c>
      <c r="AC253">
        <v>0</v>
      </c>
      <c r="AD253">
        <v>0</v>
      </c>
      <c r="AE253">
        <v>6519.2</v>
      </c>
      <c r="AF253">
        <v>0</v>
      </c>
      <c r="AG253">
        <v>0</v>
      </c>
      <c r="AH253">
        <v>0</v>
      </c>
      <c r="AI253">
        <v>10.119999999999999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 t="s">
        <v>3</v>
      </c>
      <c r="AT253">
        <v>0.79121620000000004</v>
      </c>
      <c r="AU253" t="s">
        <v>3</v>
      </c>
      <c r="AV253">
        <v>0</v>
      </c>
      <c r="AW253">
        <v>1</v>
      </c>
      <c r="AX253">
        <v>-1</v>
      </c>
      <c r="AY253">
        <v>0</v>
      </c>
      <c r="AZ253">
        <v>0</v>
      </c>
      <c r="BA253" t="s">
        <v>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ROUND(Y253*Source!I429,9)</f>
        <v>1.994299993</v>
      </c>
      <c r="CY253">
        <f t="shared" ref="CY253:CY260" si="140">AA253</f>
        <v>65974.3</v>
      </c>
      <c r="CZ253">
        <f t="shared" ref="CZ253:CZ260" si="141">AE253</f>
        <v>6519.2</v>
      </c>
      <c r="DA253">
        <f t="shared" ref="DA253:DA260" si="142">AI253</f>
        <v>10.119999999999999</v>
      </c>
      <c r="DB253">
        <f t="shared" ref="DB253:DB260" si="143">ROUND(ROUND(AT253*CZ253,2),6)</f>
        <v>5158.1000000000004</v>
      </c>
      <c r="DC253">
        <f t="shared" ref="DC253:DC260" si="144">ROUND(ROUND(AT253*AG253,2),6)</f>
        <v>0</v>
      </c>
      <c r="DD253" t="s">
        <v>3</v>
      </c>
      <c r="DE253" t="s">
        <v>3</v>
      </c>
      <c r="DF253">
        <f t="shared" ref="DF253:DF260" si="145">ROUND(ROUND(AE253*AI253,2)*CX253,2)</f>
        <v>131572.54999999999</v>
      </c>
      <c r="DG253">
        <f t="shared" ref="DG253:DG292" si="146">ROUND(ROUND(AF253,2)*CX253,2)</f>
        <v>0</v>
      </c>
      <c r="DH253">
        <f t="shared" ref="DH253:DH292" si="147">ROUND(ROUND(AG253,2)*CX253,2)</f>
        <v>0</v>
      </c>
      <c r="DI253">
        <f t="shared" si="109"/>
        <v>0</v>
      </c>
      <c r="DJ253">
        <f t="shared" ref="DJ253:DJ260" si="148">DF253</f>
        <v>131572.54999999999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ROW(Source!A429)</f>
        <v>429</v>
      </c>
      <c r="B254">
        <v>56481267</v>
      </c>
      <c r="C254">
        <v>56486673</v>
      </c>
      <c r="D254">
        <v>54902999</v>
      </c>
      <c r="E254">
        <v>1</v>
      </c>
      <c r="F254">
        <v>1</v>
      </c>
      <c r="G254">
        <v>1079</v>
      </c>
      <c r="H254">
        <v>3</v>
      </c>
      <c r="I254" t="s">
        <v>30</v>
      </c>
      <c r="J254" t="s">
        <v>33</v>
      </c>
      <c r="K254" t="s">
        <v>31</v>
      </c>
      <c r="L254">
        <v>1348</v>
      </c>
      <c r="N254">
        <v>1009</v>
      </c>
      <c r="O254" t="s">
        <v>32</v>
      </c>
      <c r="P254" t="s">
        <v>32</v>
      </c>
      <c r="Q254">
        <v>1000</v>
      </c>
      <c r="W254">
        <v>0</v>
      </c>
      <c r="X254">
        <v>981881691</v>
      </c>
      <c r="Y254">
        <f t="shared" si="139"/>
        <v>0.17496200000000001</v>
      </c>
      <c r="AA254">
        <v>74226.100000000006</v>
      </c>
      <c r="AB254">
        <v>0</v>
      </c>
      <c r="AC254">
        <v>0</v>
      </c>
      <c r="AD254">
        <v>0</v>
      </c>
      <c r="AE254">
        <v>9844.31</v>
      </c>
      <c r="AF254">
        <v>0</v>
      </c>
      <c r="AG254">
        <v>0</v>
      </c>
      <c r="AH254">
        <v>0</v>
      </c>
      <c r="AI254">
        <v>7.54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0.17496200000000001</v>
      </c>
      <c r="AU254" t="s">
        <v>3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ROUND(Y254*Source!I429,9)</f>
        <v>0.44100046900000001</v>
      </c>
      <c r="CY254">
        <f t="shared" si="140"/>
        <v>74226.100000000006</v>
      </c>
      <c r="CZ254">
        <f t="shared" si="141"/>
        <v>9844.31</v>
      </c>
      <c r="DA254">
        <f t="shared" si="142"/>
        <v>7.54</v>
      </c>
      <c r="DB254">
        <f t="shared" si="143"/>
        <v>1722.38</v>
      </c>
      <c r="DC254">
        <f t="shared" si="144"/>
        <v>0</v>
      </c>
      <c r="DD254" t="s">
        <v>3</v>
      </c>
      <c r="DE254" t="s">
        <v>3</v>
      </c>
      <c r="DF254">
        <f t="shared" si="145"/>
        <v>32733.74</v>
      </c>
      <c r="DG254">
        <f t="shared" si="146"/>
        <v>0</v>
      </c>
      <c r="DH254">
        <f t="shared" si="147"/>
        <v>0</v>
      </c>
      <c r="DI254">
        <f t="shared" si="109"/>
        <v>0</v>
      </c>
      <c r="DJ254">
        <f t="shared" si="148"/>
        <v>32733.74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ROW(Source!A429)</f>
        <v>429</v>
      </c>
      <c r="B255">
        <v>56481267</v>
      </c>
      <c r="C255">
        <v>56486673</v>
      </c>
      <c r="D255">
        <v>54903374</v>
      </c>
      <c r="E255">
        <v>1</v>
      </c>
      <c r="F255">
        <v>1</v>
      </c>
      <c r="G255">
        <v>1079</v>
      </c>
      <c r="H255">
        <v>3</v>
      </c>
      <c r="I255" t="s">
        <v>779</v>
      </c>
      <c r="J255" t="s">
        <v>780</v>
      </c>
      <c r="K255" t="s">
        <v>781</v>
      </c>
      <c r="L255">
        <v>1348</v>
      </c>
      <c r="N255">
        <v>1009</v>
      </c>
      <c r="O255" t="s">
        <v>32</v>
      </c>
      <c r="P255" t="s">
        <v>32</v>
      </c>
      <c r="Q255">
        <v>1000</v>
      </c>
      <c r="W255">
        <v>0</v>
      </c>
      <c r="X255">
        <v>-925205253</v>
      </c>
      <c r="Y255">
        <f t="shared" si="139"/>
        <v>3.0000000000000001E-3</v>
      </c>
      <c r="AA255">
        <v>93487.52</v>
      </c>
      <c r="AB255">
        <v>0</v>
      </c>
      <c r="AC255">
        <v>0</v>
      </c>
      <c r="AD255">
        <v>0</v>
      </c>
      <c r="AE255">
        <v>7185.82</v>
      </c>
      <c r="AF255">
        <v>0</v>
      </c>
      <c r="AG255">
        <v>0</v>
      </c>
      <c r="AH255">
        <v>0</v>
      </c>
      <c r="AI255">
        <v>13.01</v>
      </c>
      <c r="AJ255">
        <v>1</v>
      </c>
      <c r="AK255">
        <v>1</v>
      </c>
      <c r="AL255">
        <v>1</v>
      </c>
      <c r="AM255">
        <v>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3.0000000000000001E-3</v>
      </c>
      <c r="AU255" t="s">
        <v>3</v>
      </c>
      <c r="AV255">
        <v>0</v>
      </c>
      <c r="AW255">
        <v>2</v>
      </c>
      <c r="AX255">
        <v>56486676</v>
      </c>
      <c r="AY255">
        <v>1</v>
      </c>
      <c r="AZ255">
        <v>0</v>
      </c>
      <c r="BA255">
        <v>263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ROUND(Y255*Source!I429,9)</f>
        <v>7.5616499999999996E-3</v>
      </c>
      <c r="CY255">
        <f t="shared" si="140"/>
        <v>93487.52</v>
      </c>
      <c r="CZ255">
        <f t="shared" si="141"/>
        <v>7185.82</v>
      </c>
      <c r="DA255">
        <f t="shared" si="142"/>
        <v>13.01</v>
      </c>
      <c r="DB255">
        <f t="shared" si="143"/>
        <v>21.56</v>
      </c>
      <c r="DC255">
        <f t="shared" si="144"/>
        <v>0</v>
      </c>
      <c r="DD255" t="s">
        <v>3</v>
      </c>
      <c r="DE255" t="s">
        <v>3</v>
      </c>
      <c r="DF255">
        <f t="shared" si="145"/>
        <v>706.92</v>
      </c>
      <c r="DG255">
        <f t="shared" si="146"/>
        <v>0</v>
      </c>
      <c r="DH255">
        <f t="shared" si="147"/>
        <v>0</v>
      </c>
      <c r="DI255">
        <f t="shared" si="109"/>
        <v>0</v>
      </c>
      <c r="DJ255">
        <f t="shared" si="148"/>
        <v>706.92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ROW(Source!A429)</f>
        <v>429</v>
      </c>
      <c r="B256">
        <v>56481267</v>
      </c>
      <c r="C256">
        <v>56486673</v>
      </c>
      <c r="D256">
        <v>54902353</v>
      </c>
      <c r="E256">
        <v>1</v>
      </c>
      <c r="F256">
        <v>1</v>
      </c>
      <c r="G256">
        <v>1079</v>
      </c>
      <c r="H256">
        <v>3</v>
      </c>
      <c r="I256" t="s">
        <v>54</v>
      </c>
      <c r="J256" t="s">
        <v>839</v>
      </c>
      <c r="K256" t="s">
        <v>55</v>
      </c>
      <c r="L256">
        <v>1348</v>
      </c>
      <c r="N256">
        <v>1009</v>
      </c>
      <c r="O256" t="s">
        <v>32</v>
      </c>
      <c r="P256" t="s">
        <v>32</v>
      </c>
      <c r="Q256">
        <v>1000</v>
      </c>
      <c r="W256">
        <v>0</v>
      </c>
      <c r="X256">
        <v>966186740</v>
      </c>
      <c r="Y256">
        <f t="shared" si="139"/>
        <v>2.9999999999999997E-4</v>
      </c>
      <c r="AA256">
        <v>66777.990000000005</v>
      </c>
      <c r="AB256">
        <v>0</v>
      </c>
      <c r="AC256">
        <v>0</v>
      </c>
      <c r="AD256">
        <v>0</v>
      </c>
      <c r="AE256">
        <v>18653.07</v>
      </c>
      <c r="AF256">
        <v>0</v>
      </c>
      <c r="AG256">
        <v>0</v>
      </c>
      <c r="AH256">
        <v>0</v>
      </c>
      <c r="AI256">
        <v>3.58</v>
      </c>
      <c r="AJ256">
        <v>1</v>
      </c>
      <c r="AK256">
        <v>1</v>
      </c>
      <c r="AL256">
        <v>1</v>
      </c>
      <c r="AM256">
        <v>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2.9999999999999997E-4</v>
      </c>
      <c r="AU256" t="s">
        <v>3</v>
      </c>
      <c r="AV256">
        <v>0</v>
      </c>
      <c r="AW256">
        <v>2</v>
      </c>
      <c r="AX256">
        <v>56486677</v>
      </c>
      <c r="AY256">
        <v>1</v>
      </c>
      <c r="AZ256">
        <v>0</v>
      </c>
      <c r="BA256">
        <v>264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ROUND(Y256*Source!I429,9)</f>
        <v>7.5616500000000005E-4</v>
      </c>
      <c r="CY256">
        <f t="shared" si="140"/>
        <v>66777.990000000005</v>
      </c>
      <c r="CZ256">
        <f t="shared" si="141"/>
        <v>18653.07</v>
      </c>
      <c r="DA256">
        <f t="shared" si="142"/>
        <v>3.58</v>
      </c>
      <c r="DB256">
        <f t="shared" si="143"/>
        <v>5.6</v>
      </c>
      <c r="DC256">
        <f t="shared" si="144"/>
        <v>0</v>
      </c>
      <c r="DD256" t="s">
        <v>3</v>
      </c>
      <c r="DE256" t="s">
        <v>3</v>
      </c>
      <c r="DF256">
        <f t="shared" si="145"/>
        <v>50.5</v>
      </c>
      <c r="DG256">
        <f t="shared" si="146"/>
        <v>0</v>
      </c>
      <c r="DH256">
        <f t="shared" si="147"/>
        <v>0</v>
      </c>
      <c r="DI256">
        <f t="shared" si="109"/>
        <v>0</v>
      </c>
      <c r="DJ256">
        <f t="shared" si="148"/>
        <v>50.5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ROW(Source!A429)</f>
        <v>429</v>
      </c>
      <c r="B257">
        <v>56481267</v>
      </c>
      <c r="C257">
        <v>56486673</v>
      </c>
      <c r="D257">
        <v>54907584</v>
      </c>
      <c r="E257">
        <v>1</v>
      </c>
      <c r="F257">
        <v>1</v>
      </c>
      <c r="G257">
        <v>1079</v>
      </c>
      <c r="H257">
        <v>3</v>
      </c>
      <c r="I257" t="s">
        <v>886</v>
      </c>
      <c r="J257" t="s">
        <v>887</v>
      </c>
      <c r="K257" t="s">
        <v>888</v>
      </c>
      <c r="L257">
        <v>1348</v>
      </c>
      <c r="N257">
        <v>1009</v>
      </c>
      <c r="O257" t="s">
        <v>32</v>
      </c>
      <c r="P257" t="s">
        <v>32</v>
      </c>
      <c r="Q257">
        <v>1000</v>
      </c>
      <c r="W257">
        <v>0</v>
      </c>
      <c r="X257">
        <v>-120742524</v>
      </c>
      <c r="Y257">
        <f t="shared" si="139"/>
        <v>1.9400000000000001E-3</v>
      </c>
      <c r="AA257">
        <v>140704.15</v>
      </c>
      <c r="AB257">
        <v>0</v>
      </c>
      <c r="AC257">
        <v>0</v>
      </c>
      <c r="AD257">
        <v>0</v>
      </c>
      <c r="AE257">
        <v>13451.64</v>
      </c>
      <c r="AF257">
        <v>0</v>
      </c>
      <c r="AG257">
        <v>0</v>
      </c>
      <c r="AH257">
        <v>0</v>
      </c>
      <c r="AI257">
        <v>10.46</v>
      </c>
      <c r="AJ257">
        <v>1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1.9400000000000001E-3</v>
      </c>
      <c r="AU257" t="s">
        <v>3</v>
      </c>
      <c r="AV257">
        <v>0</v>
      </c>
      <c r="AW257">
        <v>2</v>
      </c>
      <c r="AX257">
        <v>56486678</v>
      </c>
      <c r="AY257">
        <v>1</v>
      </c>
      <c r="AZ257">
        <v>0</v>
      </c>
      <c r="BA257">
        <v>265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ROUND(Y257*Source!I429,9)</f>
        <v>4.889867E-3</v>
      </c>
      <c r="CY257">
        <f t="shared" si="140"/>
        <v>140704.15</v>
      </c>
      <c r="CZ257">
        <f t="shared" si="141"/>
        <v>13451.64</v>
      </c>
      <c r="DA257">
        <f t="shared" si="142"/>
        <v>10.46</v>
      </c>
      <c r="DB257">
        <f t="shared" si="143"/>
        <v>26.1</v>
      </c>
      <c r="DC257">
        <f t="shared" si="144"/>
        <v>0</v>
      </c>
      <c r="DD257" t="s">
        <v>3</v>
      </c>
      <c r="DE257" t="s">
        <v>3</v>
      </c>
      <c r="DF257">
        <f t="shared" si="145"/>
        <v>688.02</v>
      </c>
      <c r="DG257">
        <f t="shared" si="146"/>
        <v>0</v>
      </c>
      <c r="DH257">
        <f t="shared" si="147"/>
        <v>0</v>
      </c>
      <c r="DI257">
        <f t="shared" ref="DI257:DI320" si="149">ROUND(ROUND(AH257,2)*CX257,2)</f>
        <v>0</v>
      </c>
      <c r="DJ257">
        <f t="shared" si="148"/>
        <v>688.02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ROW(Source!A429)</f>
        <v>429</v>
      </c>
      <c r="B258">
        <v>56481267</v>
      </c>
      <c r="C258">
        <v>56486673</v>
      </c>
      <c r="D258">
        <v>54902905</v>
      </c>
      <c r="E258">
        <v>1</v>
      </c>
      <c r="F258">
        <v>1</v>
      </c>
      <c r="G258">
        <v>1079</v>
      </c>
      <c r="H258">
        <v>3</v>
      </c>
      <c r="I258" t="s">
        <v>859</v>
      </c>
      <c r="J258" t="s">
        <v>860</v>
      </c>
      <c r="K258" t="s">
        <v>861</v>
      </c>
      <c r="L258">
        <v>1348</v>
      </c>
      <c r="N258">
        <v>1009</v>
      </c>
      <c r="O258" t="s">
        <v>32</v>
      </c>
      <c r="P258" t="s">
        <v>32</v>
      </c>
      <c r="Q258">
        <v>1000</v>
      </c>
      <c r="W258">
        <v>0</v>
      </c>
      <c r="X258">
        <v>2068847740</v>
      </c>
      <c r="Y258">
        <f t="shared" si="139"/>
        <v>5.9999999999999995E-4</v>
      </c>
      <c r="AA258">
        <v>133971.57999999999</v>
      </c>
      <c r="AB258">
        <v>0</v>
      </c>
      <c r="AC258">
        <v>0</v>
      </c>
      <c r="AD258">
        <v>0</v>
      </c>
      <c r="AE258">
        <v>8582.42</v>
      </c>
      <c r="AF258">
        <v>0</v>
      </c>
      <c r="AG258">
        <v>0</v>
      </c>
      <c r="AH258">
        <v>0</v>
      </c>
      <c r="AI258">
        <v>15.61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5.9999999999999995E-4</v>
      </c>
      <c r="AU258" t="s">
        <v>3</v>
      </c>
      <c r="AV258">
        <v>0</v>
      </c>
      <c r="AW258">
        <v>2</v>
      </c>
      <c r="AX258">
        <v>56486679</v>
      </c>
      <c r="AY258">
        <v>1</v>
      </c>
      <c r="AZ258">
        <v>0</v>
      </c>
      <c r="BA258">
        <v>266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ROUND(Y258*Source!I429,9)</f>
        <v>1.5123300000000001E-3</v>
      </c>
      <c r="CY258">
        <f t="shared" si="140"/>
        <v>133971.57999999999</v>
      </c>
      <c r="CZ258">
        <f t="shared" si="141"/>
        <v>8582.42</v>
      </c>
      <c r="DA258">
        <f t="shared" si="142"/>
        <v>15.61</v>
      </c>
      <c r="DB258">
        <f t="shared" si="143"/>
        <v>5.15</v>
      </c>
      <c r="DC258">
        <f t="shared" si="144"/>
        <v>0</v>
      </c>
      <c r="DD258" t="s">
        <v>3</v>
      </c>
      <c r="DE258" t="s">
        <v>3</v>
      </c>
      <c r="DF258">
        <f t="shared" si="145"/>
        <v>202.61</v>
      </c>
      <c r="DG258">
        <f t="shared" si="146"/>
        <v>0</v>
      </c>
      <c r="DH258">
        <f t="shared" si="147"/>
        <v>0</v>
      </c>
      <c r="DI258">
        <f t="shared" si="149"/>
        <v>0</v>
      </c>
      <c r="DJ258">
        <f t="shared" si="148"/>
        <v>202.61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ROW(Source!A429)</f>
        <v>429</v>
      </c>
      <c r="B259">
        <v>56481267</v>
      </c>
      <c r="C259">
        <v>56486673</v>
      </c>
      <c r="D259">
        <v>54909994</v>
      </c>
      <c r="E259">
        <v>1</v>
      </c>
      <c r="F259">
        <v>1</v>
      </c>
      <c r="G259">
        <v>1079</v>
      </c>
      <c r="H259">
        <v>3</v>
      </c>
      <c r="I259" t="s">
        <v>240</v>
      </c>
      <c r="J259" t="s">
        <v>242</v>
      </c>
      <c r="K259" t="s">
        <v>241</v>
      </c>
      <c r="L259">
        <v>1348</v>
      </c>
      <c r="N259">
        <v>1009</v>
      </c>
      <c r="O259" t="s">
        <v>32</v>
      </c>
      <c r="P259" t="s">
        <v>32</v>
      </c>
      <c r="Q259">
        <v>1000</v>
      </c>
      <c r="W259">
        <v>0</v>
      </c>
      <c r="X259">
        <v>1611312075</v>
      </c>
      <c r="Y259">
        <f t="shared" si="139"/>
        <v>3.3821999999999998E-2</v>
      </c>
      <c r="AA259">
        <v>90865.18</v>
      </c>
      <c r="AB259">
        <v>0</v>
      </c>
      <c r="AC259">
        <v>0</v>
      </c>
      <c r="AD259">
        <v>0</v>
      </c>
      <c r="AE259">
        <v>5743.69</v>
      </c>
      <c r="AF259">
        <v>0</v>
      </c>
      <c r="AG259">
        <v>0</v>
      </c>
      <c r="AH259">
        <v>0</v>
      </c>
      <c r="AI259">
        <v>15.82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3.3821999999999998E-2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ROUND(Y259*Source!I429,9)</f>
        <v>8.5250041999999998E-2</v>
      </c>
      <c r="CY259">
        <f t="shared" si="140"/>
        <v>90865.18</v>
      </c>
      <c r="CZ259">
        <f t="shared" si="141"/>
        <v>5743.69</v>
      </c>
      <c r="DA259">
        <f t="shared" si="142"/>
        <v>15.82</v>
      </c>
      <c r="DB259">
        <f t="shared" si="143"/>
        <v>194.26</v>
      </c>
      <c r="DC259">
        <f t="shared" si="144"/>
        <v>0</v>
      </c>
      <c r="DD259" t="s">
        <v>3</v>
      </c>
      <c r="DE259" t="s">
        <v>3</v>
      </c>
      <c r="DF259">
        <f t="shared" si="145"/>
        <v>7746.26</v>
      </c>
      <c r="DG259">
        <f t="shared" si="146"/>
        <v>0</v>
      </c>
      <c r="DH259">
        <f t="shared" si="147"/>
        <v>0</v>
      </c>
      <c r="DI259">
        <f t="shared" si="149"/>
        <v>0</v>
      </c>
      <c r="DJ259">
        <f t="shared" si="148"/>
        <v>7746.26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ROW(Source!A429)</f>
        <v>429</v>
      </c>
      <c r="B260">
        <v>56481267</v>
      </c>
      <c r="C260">
        <v>56486673</v>
      </c>
      <c r="D260">
        <v>54912920</v>
      </c>
      <c r="E260">
        <v>1</v>
      </c>
      <c r="F260">
        <v>1</v>
      </c>
      <c r="G260">
        <v>1079</v>
      </c>
      <c r="H260">
        <v>3</v>
      </c>
      <c r="I260" t="s">
        <v>39</v>
      </c>
      <c r="J260" t="s">
        <v>42</v>
      </c>
      <c r="K260" t="s">
        <v>40</v>
      </c>
      <c r="L260">
        <v>1354</v>
      </c>
      <c r="N260">
        <v>1010</v>
      </c>
      <c r="O260" t="s">
        <v>41</v>
      </c>
      <c r="P260" t="s">
        <v>41</v>
      </c>
      <c r="Q260">
        <v>1</v>
      </c>
      <c r="W260">
        <v>0</v>
      </c>
      <c r="X260">
        <v>2014927073</v>
      </c>
      <c r="Y260">
        <f t="shared" si="139"/>
        <v>37.293447999999998</v>
      </c>
      <c r="AA260">
        <v>356.71</v>
      </c>
      <c r="AB260">
        <v>0</v>
      </c>
      <c r="AC260">
        <v>0</v>
      </c>
      <c r="AD260">
        <v>0</v>
      </c>
      <c r="AE260">
        <v>29.8</v>
      </c>
      <c r="AF260">
        <v>0</v>
      </c>
      <c r="AG260">
        <v>0</v>
      </c>
      <c r="AH260">
        <v>0</v>
      </c>
      <c r="AI260">
        <v>11.97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37.293447999999998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ROUND(Y260*Source!I429,9)</f>
        <v>94.000000356000001</v>
      </c>
      <c r="CY260">
        <f t="shared" si="140"/>
        <v>356.71</v>
      </c>
      <c r="CZ260">
        <f t="shared" si="141"/>
        <v>29.8</v>
      </c>
      <c r="DA260">
        <f t="shared" si="142"/>
        <v>11.97</v>
      </c>
      <c r="DB260">
        <f t="shared" si="143"/>
        <v>1111.3399999999999</v>
      </c>
      <c r="DC260">
        <f t="shared" si="144"/>
        <v>0</v>
      </c>
      <c r="DD260" t="s">
        <v>3</v>
      </c>
      <c r="DE260" t="s">
        <v>3</v>
      </c>
      <c r="DF260">
        <f t="shared" si="145"/>
        <v>33530.74</v>
      </c>
      <c r="DG260">
        <f t="shared" si="146"/>
        <v>0</v>
      </c>
      <c r="DH260">
        <f t="shared" si="147"/>
        <v>0</v>
      </c>
      <c r="DI260">
        <f t="shared" si="149"/>
        <v>0</v>
      </c>
      <c r="DJ260">
        <f t="shared" si="148"/>
        <v>33530.74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ROW(Source!A473)</f>
        <v>473</v>
      </c>
      <c r="B261">
        <v>56481265</v>
      </c>
      <c r="C261">
        <v>56487531</v>
      </c>
      <c r="D261">
        <v>54836958</v>
      </c>
      <c r="E261">
        <v>1079</v>
      </c>
      <c r="F261">
        <v>1</v>
      </c>
      <c r="G261">
        <v>1079</v>
      </c>
      <c r="H261">
        <v>1</v>
      </c>
      <c r="I261" t="s">
        <v>738</v>
      </c>
      <c r="J261" t="s">
        <v>3</v>
      </c>
      <c r="K261" t="s">
        <v>739</v>
      </c>
      <c r="L261">
        <v>1191</v>
      </c>
      <c r="N261">
        <v>1013</v>
      </c>
      <c r="O261" t="s">
        <v>740</v>
      </c>
      <c r="P261" t="s">
        <v>740</v>
      </c>
      <c r="Q261">
        <v>1</v>
      </c>
      <c r="W261">
        <v>0</v>
      </c>
      <c r="X261">
        <v>476480486</v>
      </c>
      <c r="Y261">
        <f>((AT261*1.15)*1.1)</f>
        <v>5.5407000000000002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4.38</v>
      </c>
      <c r="AU261" t="s">
        <v>49</v>
      </c>
      <c r="AV261">
        <v>1</v>
      </c>
      <c r="AW261">
        <v>2</v>
      </c>
      <c r="AX261">
        <v>56487532</v>
      </c>
      <c r="AY261">
        <v>1</v>
      </c>
      <c r="AZ261">
        <v>0</v>
      </c>
      <c r="BA261">
        <v>269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U261">
        <f>ROUND(AT261*Source!I473*AH261*AL261,2)</f>
        <v>0</v>
      </c>
      <c r="CV261">
        <f>ROUND(Y261*Source!I473,9)</f>
        <v>43.771529999999998</v>
      </c>
      <c r="CW261">
        <v>0</v>
      </c>
      <c r="CX261">
        <f>ROUND(Y261*Source!I473,9)</f>
        <v>43.771529999999998</v>
      </c>
      <c r="CY261">
        <f>AD261</f>
        <v>0</v>
      </c>
      <c r="CZ261">
        <f>AH261</f>
        <v>0</v>
      </c>
      <c r="DA261">
        <f>AL261</f>
        <v>1</v>
      </c>
      <c r="DB261">
        <f>ROUND(((ROUND(AT261*CZ261,2)*1.15)*1.1),6)</f>
        <v>0</v>
      </c>
      <c r="DC261">
        <f>ROUND(((ROUND(AT261*AG261,2)*1.15)*1.1),6)</f>
        <v>0</v>
      </c>
      <c r="DD261" t="s">
        <v>3</v>
      </c>
      <c r="DE261" t="s">
        <v>3</v>
      </c>
      <c r="DF261">
        <f t="shared" ref="DF261:DF266" si="150">ROUND(ROUND(AE261,2)*CX261,2)</f>
        <v>0</v>
      </c>
      <c r="DG261">
        <f t="shared" si="146"/>
        <v>0</v>
      </c>
      <c r="DH261">
        <f t="shared" si="147"/>
        <v>0</v>
      </c>
      <c r="DI261">
        <f t="shared" si="149"/>
        <v>0</v>
      </c>
      <c r="DJ261">
        <f>DI261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ROW(Source!A473)</f>
        <v>473</v>
      </c>
      <c r="B262">
        <v>56481265</v>
      </c>
      <c r="C262">
        <v>56487531</v>
      </c>
      <c r="D262">
        <v>54902310</v>
      </c>
      <c r="E262">
        <v>1</v>
      </c>
      <c r="F262">
        <v>1</v>
      </c>
      <c r="G262">
        <v>1079</v>
      </c>
      <c r="H262">
        <v>3</v>
      </c>
      <c r="I262" t="s">
        <v>752</v>
      </c>
      <c r="J262" t="s">
        <v>753</v>
      </c>
      <c r="K262" t="s">
        <v>754</v>
      </c>
      <c r="L262">
        <v>1339</v>
      </c>
      <c r="N262">
        <v>1007</v>
      </c>
      <c r="O262" t="s">
        <v>158</v>
      </c>
      <c r="P262" t="s">
        <v>158</v>
      </c>
      <c r="Q262">
        <v>1</v>
      </c>
      <c r="W262">
        <v>0</v>
      </c>
      <c r="X262">
        <v>-159086685</v>
      </c>
      <c r="Y262">
        <f>AT262</f>
        <v>0.44</v>
      </c>
      <c r="AA262">
        <v>7.25</v>
      </c>
      <c r="AB262">
        <v>0</v>
      </c>
      <c r="AC262">
        <v>0</v>
      </c>
      <c r="AD262">
        <v>0</v>
      </c>
      <c r="AE262">
        <v>7.07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0.44</v>
      </c>
      <c r="AU262" t="s">
        <v>3</v>
      </c>
      <c r="AV262">
        <v>0</v>
      </c>
      <c r="AW262">
        <v>2</v>
      </c>
      <c r="AX262">
        <v>56487533</v>
      </c>
      <c r="AY262">
        <v>1</v>
      </c>
      <c r="AZ262">
        <v>0</v>
      </c>
      <c r="BA262">
        <v>270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ROUND(Y262*Source!I473,9)</f>
        <v>3.476</v>
      </c>
      <c r="CY262">
        <f>AA262</f>
        <v>7.25</v>
      </c>
      <c r="CZ262">
        <f>AE262</f>
        <v>7.07</v>
      </c>
      <c r="DA262">
        <f>AI262</f>
        <v>1</v>
      </c>
      <c r="DB262">
        <f>ROUND(ROUND(AT262*CZ262,2),6)</f>
        <v>3.11</v>
      </c>
      <c r="DC262">
        <f>ROUND(ROUND(AT262*AG262,2),6)</f>
        <v>0</v>
      </c>
      <c r="DD262" t="s">
        <v>3</v>
      </c>
      <c r="DE262" t="s">
        <v>3</v>
      </c>
      <c r="DF262">
        <f t="shared" si="150"/>
        <v>24.58</v>
      </c>
      <c r="DG262">
        <f t="shared" si="146"/>
        <v>0</v>
      </c>
      <c r="DH262">
        <f t="shared" si="147"/>
        <v>0</v>
      </c>
      <c r="DI262">
        <f t="shared" si="149"/>
        <v>0</v>
      </c>
      <c r="DJ262">
        <f>DF262</f>
        <v>24.58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ROW(Source!A473)</f>
        <v>473</v>
      </c>
      <c r="B263">
        <v>56481265</v>
      </c>
      <c r="C263">
        <v>56487531</v>
      </c>
      <c r="D263">
        <v>54902491</v>
      </c>
      <c r="E263">
        <v>1</v>
      </c>
      <c r="F263">
        <v>1</v>
      </c>
      <c r="G263">
        <v>1079</v>
      </c>
      <c r="H263">
        <v>3</v>
      </c>
      <c r="I263" t="s">
        <v>315</v>
      </c>
      <c r="J263" t="s">
        <v>318</v>
      </c>
      <c r="K263" t="s">
        <v>316</v>
      </c>
      <c r="L263">
        <v>1356</v>
      </c>
      <c r="N263">
        <v>1010</v>
      </c>
      <c r="O263" t="s">
        <v>317</v>
      </c>
      <c r="P263" t="s">
        <v>317</v>
      </c>
      <c r="Q263">
        <v>1000</v>
      </c>
      <c r="W263">
        <v>0</v>
      </c>
      <c r="X263">
        <v>1842870237</v>
      </c>
      <c r="Y263">
        <f>AT263</f>
        <v>0.38</v>
      </c>
      <c r="AA263">
        <v>1049.06</v>
      </c>
      <c r="AB263">
        <v>0</v>
      </c>
      <c r="AC263">
        <v>0</v>
      </c>
      <c r="AD263">
        <v>0</v>
      </c>
      <c r="AE263">
        <v>1023.47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0.38</v>
      </c>
      <c r="AU263" t="s">
        <v>3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ROUND(Y263*Source!I473,9)</f>
        <v>3.0019999999999998</v>
      </c>
      <c r="CY263">
        <f>AA263</f>
        <v>1049.06</v>
      </c>
      <c r="CZ263">
        <f>AE263</f>
        <v>1023.47</v>
      </c>
      <c r="DA263">
        <f>AI263</f>
        <v>1</v>
      </c>
      <c r="DB263">
        <f>ROUND(ROUND(AT263*CZ263,2),6)</f>
        <v>388.92</v>
      </c>
      <c r="DC263">
        <f>ROUND(ROUND(AT263*AG263,2),6)</f>
        <v>0</v>
      </c>
      <c r="DD263" t="s">
        <v>3</v>
      </c>
      <c r="DE263" t="s">
        <v>3</v>
      </c>
      <c r="DF263">
        <f t="shared" si="150"/>
        <v>3072.46</v>
      </c>
      <c r="DG263">
        <f t="shared" si="146"/>
        <v>0</v>
      </c>
      <c r="DH263">
        <f t="shared" si="147"/>
        <v>0</v>
      </c>
      <c r="DI263">
        <f t="shared" si="149"/>
        <v>0</v>
      </c>
      <c r="DJ263">
        <f>DF263</f>
        <v>3072.46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ROW(Source!A473)</f>
        <v>473</v>
      </c>
      <c r="B264">
        <v>56481265</v>
      </c>
      <c r="C264">
        <v>56487531</v>
      </c>
      <c r="D264">
        <v>54902282</v>
      </c>
      <c r="E264">
        <v>1</v>
      </c>
      <c r="F264">
        <v>1</v>
      </c>
      <c r="G264">
        <v>1079</v>
      </c>
      <c r="H264">
        <v>3</v>
      </c>
      <c r="I264" t="s">
        <v>889</v>
      </c>
      <c r="J264" t="s">
        <v>890</v>
      </c>
      <c r="K264" t="s">
        <v>891</v>
      </c>
      <c r="L264">
        <v>1339</v>
      </c>
      <c r="N264">
        <v>1007</v>
      </c>
      <c r="O264" t="s">
        <v>158</v>
      </c>
      <c r="P264" t="s">
        <v>158</v>
      </c>
      <c r="Q264">
        <v>1</v>
      </c>
      <c r="W264">
        <v>0</v>
      </c>
      <c r="X264">
        <v>-771856603</v>
      </c>
      <c r="Y264">
        <f>AT264</f>
        <v>5.0000000000000001E-4</v>
      </c>
      <c r="AA264">
        <v>2526.56</v>
      </c>
      <c r="AB264">
        <v>0</v>
      </c>
      <c r="AC264">
        <v>0</v>
      </c>
      <c r="AD264">
        <v>0</v>
      </c>
      <c r="AE264">
        <v>2464.94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5.0000000000000001E-4</v>
      </c>
      <c r="AU264" t="s">
        <v>3</v>
      </c>
      <c r="AV264">
        <v>0</v>
      </c>
      <c r="AW264">
        <v>2</v>
      </c>
      <c r="AX264">
        <v>56487534</v>
      </c>
      <c r="AY264">
        <v>1</v>
      </c>
      <c r="AZ264">
        <v>0</v>
      </c>
      <c r="BA264">
        <v>271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ROUND(Y264*Source!I473,9)</f>
        <v>3.9500000000000004E-3</v>
      </c>
      <c r="CY264">
        <f>AA264</f>
        <v>2526.56</v>
      </c>
      <c r="CZ264">
        <f>AE264</f>
        <v>2464.94</v>
      </c>
      <c r="DA264">
        <f>AI264</f>
        <v>1</v>
      </c>
      <c r="DB264">
        <f>ROUND(ROUND(AT264*CZ264,2),6)</f>
        <v>1.23</v>
      </c>
      <c r="DC264">
        <f>ROUND(ROUND(AT264*AG264,2),6)</f>
        <v>0</v>
      </c>
      <c r="DD264" t="s">
        <v>3</v>
      </c>
      <c r="DE264" t="s">
        <v>3</v>
      </c>
      <c r="DF264">
        <f t="shared" si="150"/>
        <v>9.74</v>
      </c>
      <c r="DG264">
        <f t="shared" si="146"/>
        <v>0</v>
      </c>
      <c r="DH264">
        <f t="shared" si="147"/>
        <v>0</v>
      </c>
      <c r="DI264">
        <f t="shared" si="149"/>
        <v>0</v>
      </c>
      <c r="DJ264">
        <f>DF264</f>
        <v>9.74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ROW(Source!A473)</f>
        <v>473</v>
      </c>
      <c r="B265">
        <v>56481265</v>
      </c>
      <c r="C265">
        <v>56487531</v>
      </c>
      <c r="D265">
        <v>54909704</v>
      </c>
      <c r="E265">
        <v>1</v>
      </c>
      <c r="F265">
        <v>1</v>
      </c>
      <c r="G265">
        <v>1079</v>
      </c>
      <c r="H265">
        <v>3</v>
      </c>
      <c r="I265" t="s">
        <v>320</v>
      </c>
      <c r="J265" t="s">
        <v>322</v>
      </c>
      <c r="K265" t="s">
        <v>321</v>
      </c>
      <c r="L265">
        <v>1339</v>
      </c>
      <c r="N265">
        <v>1007</v>
      </c>
      <c r="O265" t="s">
        <v>158</v>
      </c>
      <c r="P265" t="s">
        <v>158</v>
      </c>
      <c r="Q265">
        <v>1</v>
      </c>
      <c r="W265">
        <v>0</v>
      </c>
      <c r="X265">
        <v>-1380664753</v>
      </c>
      <c r="Y265">
        <f>AT265</f>
        <v>0.24</v>
      </c>
      <c r="AA265">
        <v>479</v>
      </c>
      <c r="AB265">
        <v>0</v>
      </c>
      <c r="AC265">
        <v>0</v>
      </c>
      <c r="AD265">
        <v>0</v>
      </c>
      <c r="AE265">
        <v>467.32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0.24</v>
      </c>
      <c r="AU265" t="s">
        <v>3</v>
      </c>
      <c r="AV265">
        <v>0</v>
      </c>
      <c r="AW265">
        <v>1</v>
      </c>
      <c r="AX265">
        <v>-1</v>
      </c>
      <c r="AY265">
        <v>0</v>
      </c>
      <c r="AZ265">
        <v>0</v>
      </c>
      <c r="BA265" t="s">
        <v>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ROUND(Y265*Source!I473,9)</f>
        <v>1.8959999999999999</v>
      </c>
      <c r="CY265">
        <f>AA265</f>
        <v>479</v>
      </c>
      <c r="CZ265">
        <f>AE265</f>
        <v>467.32</v>
      </c>
      <c r="DA265">
        <f>AI265</f>
        <v>1</v>
      </c>
      <c r="DB265">
        <f>ROUND(ROUND(AT265*CZ265,2),6)</f>
        <v>112.16</v>
      </c>
      <c r="DC265">
        <f>ROUND(ROUND(AT265*AG265,2),6)</f>
        <v>0</v>
      </c>
      <c r="DD265" t="s">
        <v>3</v>
      </c>
      <c r="DE265" t="s">
        <v>3</v>
      </c>
      <c r="DF265">
        <f t="shared" si="150"/>
        <v>886.04</v>
      </c>
      <c r="DG265">
        <f t="shared" si="146"/>
        <v>0</v>
      </c>
      <c r="DH265">
        <f t="shared" si="147"/>
        <v>0</v>
      </c>
      <c r="DI265">
        <f t="shared" si="149"/>
        <v>0</v>
      </c>
      <c r="DJ265">
        <f>DF265</f>
        <v>886.04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ROW(Source!A474)</f>
        <v>474</v>
      </c>
      <c r="B266">
        <v>56481267</v>
      </c>
      <c r="C266">
        <v>56487531</v>
      </c>
      <c r="D266">
        <v>54836958</v>
      </c>
      <c r="E266">
        <v>1079</v>
      </c>
      <c r="F266">
        <v>1</v>
      </c>
      <c r="G266">
        <v>1079</v>
      </c>
      <c r="H266">
        <v>1</v>
      </c>
      <c r="I266" t="s">
        <v>738</v>
      </c>
      <c r="J266" t="s">
        <v>3</v>
      </c>
      <c r="K266" t="s">
        <v>739</v>
      </c>
      <c r="L266">
        <v>1191</v>
      </c>
      <c r="N266">
        <v>1013</v>
      </c>
      <c r="O266" t="s">
        <v>740</v>
      </c>
      <c r="P266" t="s">
        <v>740</v>
      </c>
      <c r="Q266">
        <v>1</v>
      </c>
      <c r="W266">
        <v>0</v>
      </c>
      <c r="X266">
        <v>476480486</v>
      </c>
      <c r="Y266">
        <f>((AT266*1.15)*1.1)</f>
        <v>5.5407000000000002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4.38</v>
      </c>
      <c r="AU266" t="s">
        <v>49</v>
      </c>
      <c r="AV266">
        <v>1</v>
      </c>
      <c r="AW266">
        <v>2</v>
      </c>
      <c r="AX266">
        <v>56487532</v>
      </c>
      <c r="AY266">
        <v>1</v>
      </c>
      <c r="AZ266">
        <v>0</v>
      </c>
      <c r="BA266">
        <v>274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U266">
        <f>ROUND(AT266*Source!I474*AH266*AL266,2)</f>
        <v>0</v>
      </c>
      <c r="CV266">
        <f>ROUND(Y266*Source!I474,9)</f>
        <v>43.771529999999998</v>
      </c>
      <c r="CW266">
        <v>0</v>
      </c>
      <c r="CX266">
        <f>ROUND(Y266*Source!I474,9)</f>
        <v>43.771529999999998</v>
      </c>
      <c r="CY266">
        <f>AD266</f>
        <v>0</v>
      </c>
      <c r="CZ266">
        <f>AH266</f>
        <v>0</v>
      </c>
      <c r="DA266">
        <f>AL266</f>
        <v>1</v>
      </c>
      <c r="DB266">
        <f>ROUND(((ROUND(AT266*CZ266,2)*1.15)*1.1),6)</f>
        <v>0</v>
      </c>
      <c r="DC266">
        <f>ROUND(((ROUND(AT266*AG266,2)*1.15)*1.1),6)</f>
        <v>0</v>
      </c>
      <c r="DD266" t="s">
        <v>3</v>
      </c>
      <c r="DE266" t="s">
        <v>3</v>
      </c>
      <c r="DF266">
        <f t="shared" si="150"/>
        <v>0</v>
      </c>
      <c r="DG266">
        <f t="shared" si="146"/>
        <v>0</v>
      </c>
      <c r="DH266">
        <f t="shared" si="147"/>
        <v>0</v>
      </c>
      <c r="DI266">
        <f t="shared" si="149"/>
        <v>0</v>
      </c>
      <c r="DJ266">
        <f>DI266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ROW(Source!A474)</f>
        <v>474</v>
      </c>
      <c r="B267">
        <v>56481267</v>
      </c>
      <c r="C267">
        <v>56487531</v>
      </c>
      <c r="D267">
        <v>54902310</v>
      </c>
      <c r="E267">
        <v>1</v>
      </c>
      <c r="F267">
        <v>1</v>
      </c>
      <c r="G267">
        <v>1079</v>
      </c>
      <c r="H267">
        <v>3</v>
      </c>
      <c r="I267" t="s">
        <v>752</v>
      </c>
      <c r="J267" t="s">
        <v>753</v>
      </c>
      <c r="K267" t="s">
        <v>754</v>
      </c>
      <c r="L267">
        <v>1339</v>
      </c>
      <c r="N267">
        <v>1007</v>
      </c>
      <c r="O267" t="s">
        <v>158</v>
      </c>
      <c r="P267" t="s">
        <v>158</v>
      </c>
      <c r="Q267">
        <v>1</v>
      </c>
      <c r="W267">
        <v>0</v>
      </c>
      <c r="X267">
        <v>-159086685</v>
      </c>
      <c r="Y267">
        <f>AT267</f>
        <v>0.44</v>
      </c>
      <c r="AA267">
        <v>53.12</v>
      </c>
      <c r="AB267">
        <v>0</v>
      </c>
      <c r="AC267">
        <v>0</v>
      </c>
      <c r="AD267">
        <v>0</v>
      </c>
      <c r="AE267">
        <v>7.07</v>
      </c>
      <c r="AF267">
        <v>0</v>
      </c>
      <c r="AG267">
        <v>0</v>
      </c>
      <c r="AH267">
        <v>0</v>
      </c>
      <c r="AI267">
        <v>7.33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0.44</v>
      </c>
      <c r="AU267" t="s">
        <v>3</v>
      </c>
      <c r="AV267">
        <v>0</v>
      </c>
      <c r="AW267">
        <v>2</v>
      </c>
      <c r="AX267">
        <v>56487533</v>
      </c>
      <c r="AY267">
        <v>1</v>
      </c>
      <c r="AZ267">
        <v>0</v>
      </c>
      <c r="BA267">
        <v>275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ROUND(Y267*Source!I474,9)</f>
        <v>3.476</v>
      </c>
      <c r="CY267">
        <f>AA267</f>
        <v>53.12</v>
      </c>
      <c r="CZ267">
        <f>AE267</f>
        <v>7.07</v>
      </c>
      <c r="DA267">
        <f>AI267</f>
        <v>7.33</v>
      </c>
      <c r="DB267">
        <f>ROUND(ROUND(AT267*CZ267,2),6)</f>
        <v>3.11</v>
      </c>
      <c r="DC267">
        <f>ROUND(ROUND(AT267*AG267,2),6)</f>
        <v>0</v>
      </c>
      <c r="DD267" t="s">
        <v>3</v>
      </c>
      <c r="DE267" t="s">
        <v>3</v>
      </c>
      <c r="DF267">
        <f>ROUND(ROUND(AE267*AI267,2)*CX267,2)</f>
        <v>180.13</v>
      </c>
      <c r="DG267">
        <f t="shared" si="146"/>
        <v>0</v>
      </c>
      <c r="DH267">
        <f t="shared" si="147"/>
        <v>0</v>
      </c>
      <c r="DI267">
        <f t="shared" si="149"/>
        <v>0</v>
      </c>
      <c r="DJ267">
        <f>DF267</f>
        <v>180.13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ROW(Source!A474)</f>
        <v>474</v>
      </c>
      <c r="B268">
        <v>56481267</v>
      </c>
      <c r="C268">
        <v>56487531</v>
      </c>
      <c r="D268">
        <v>54902491</v>
      </c>
      <c r="E268">
        <v>1</v>
      </c>
      <c r="F268">
        <v>1</v>
      </c>
      <c r="G268">
        <v>1079</v>
      </c>
      <c r="H268">
        <v>3</v>
      </c>
      <c r="I268" t="s">
        <v>315</v>
      </c>
      <c r="J268" t="s">
        <v>318</v>
      </c>
      <c r="K268" t="s">
        <v>316</v>
      </c>
      <c r="L268">
        <v>1356</v>
      </c>
      <c r="N268">
        <v>1010</v>
      </c>
      <c r="O268" t="s">
        <v>317</v>
      </c>
      <c r="P268" t="s">
        <v>317</v>
      </c>
      <c r="Q268">
        <v>1000</v>
      </c>
      <c r="W268">
        <v>0</v>
      </c>
      <c r="X268">
        <v>1842870237</v>
      </c>
      <c r="Y268">
        <f>AT268</f>
        <v>0.38</v>
      </c>
      <c r="AA268">
        <v>19460</v>
      </c>
      <c r="AB268">
        <v>0</v>
      </c>
      <c r="AC268">
        <v>0</v>
      </c>
      <c r="AD268">
        <v>0</v>
      </c>
      <c r="AE268">
        <v>1023.47</v>
      </c>
      <c r="AF268">
        <v>0</v>
      </c>
      <c r="AG268">
        <v>0</v>
      </c>
      <c r="AH268">
        <v>0</v>
      </c>
      <c r="AI268">
        <v>18.55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0.38</v>
      </c>
      <c r="AU268" t="s">
        <v>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ROUND(Y268*Source!I474,9)</f>
        <v>3.0019999999999998</v>
      </c>
      <c r="CY268">
        <f>AA268</f>
        <v>19460</v>
      </c>
      <c r="CZ268">
        <f>AE268</f>
        <v>1023.47</v>
      </c>
      <c r="DA268">
        <f>AI268</f>
        <v>18.55</v>
      </c>
      <c r="DB268">
        <f>ROUND(ROUND(AT268*CZ268,2),6)</f>
        <v>388.92</v>
      </c>
      <c r="DC268">
        <f>ROUND(ROUND(AT268*AG268,2),6)</f>
        <v>0</v>
      </c>
      <c r="DD268" t="s">
        <v>3</v>
      </c>
      <c r="DE268" t="s">
        <v>3</v>
      </c>
      <c r="DF268">
        <f>ROUND(ROUND(AE268*AI268,2)*CX268,2)</f>
        <v>56994.080000000002</v>
      </c>
      <c r="DG268">
        <f t="shared" si="146"/>
        <v>0</v>
      </c>
      <c r="DH268">
        <f t="shared" si="147"/>
        <v>0</v>
      </c>
      <c r="DI268">
        <f t="shared" si="149"/>
        <v>0</v>
      </c>
      <c r="DJ268">
        <f>DF268</f>
        <v>56994.080000000002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ROW(Source!A474)</f>
        <v>474</v>
      </c>
      <c r="B269">
        <v>56481267</v>
      </c>
      <c r="C269">
        <v>56487531</v>
      </c>
      <c r="D269">
        <v>54902282</v>
      </c>
      <c r="E269">
        <v>1</v>
      </c>
      <c r="F269">
        <v>1</v>
      </c>
      <c r="G269">
        <v>1079</v>
      </c>
      <c r="H269">
        <v>3</v>
      </c>
      <c r="I269" t="s">
        <v>889</v>
      </c>
      <c r="J269" t="s">
        <v>890</v>
      </c>
      <c r="K269" t="s">
        <v>891</v>
      </c>
      <c r="L269">
        <v>1339</v>
      </c>
      <c r="N269">
        <v>1007</v>
      </c>
      <c r="O269" t="s">
        <v>158</v>
      </c>
      <c r="P269" t="s">
        <v>158</v>
      </c>
      <c r="Q269">
        <v>1</v>
      </c>
      <c r="W269">
        <v>0</v>
      </c>
      <c r="X269">
        <v>-771856603</v>
      </c>
      <c r="Y269">
        <f>AT269</f>
        <v>5.0000000000000001E-4</v>
      </c>
      <c r="AA269">
        <v>9196.69</v>
      </c>
      <c r="AB269">
        <v>0</v>
      </c>
      <c r="AC269">
        <v>0</v>
      </c>
      <c r="AD269">
        <v>0</v>
      </c>
      <c r="AE269">
        <v>2464.94</v>
      </c>
      <c r="AF269">
        <v>0</v>
      </c>
      <c r="AG269">
        <v>0</v>
      </c>
      <c r="AH269">
        <v>0</v>
      </c>
      <c r="AI269">
        <v>3.64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5.0000000000000001E-4</v>
      </c>
      <c r="AU269" t="s">
        <v>3</v>
      </c>
      <c r="AV269">
        <v>0</v>
      </c>
      <c r="AW269">
        <v>2</v>
      </c>
      <c r="AX269">
        <v>56487534</v>
      </c>
      <c r="AY269">
        <v>1</v>
      </c>
      <c r="AZ269">
        <v>0</v>
      </c>
      <c r="BA269">
        <v>276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ROUND(Y269*Source!I474,9)</f>
        <v>3.9500000000000004E-3</v>
      </c>
      <c r="CY269">
        <f>AA269</f>
        <v>9196.69</v>
      </c>
      <c r="CZ269">
        <f>AE269</f>
        <v>2464.94</v>
      </c>
      <c r="DA269">
        <f>AI269</f>
        <v>3.64</v>
      </c>
      <c r="DB269">
        <f>ROUND(ROUND(AT269*CZ269,2),6)</f>
        <v>1.23</v>
      </c>
      <c r="DC269">
        <f>ROUND(ROUND(AT269*AG269,2),6)</f>
        <v>0</v>
      </c>
      <c r="DD269" t="s">
        <v>3</v>
      </c>
      <c r="DE269" t="s">
        <v>3</v>
      </c>
      <c r="DF269">
        <f>ROUND(ROUND(AE269*AI269,2)*CX269,2)</f>
        <v>35.44</v>
      </c>
      <c r="DG269">
        <f t="shared" si="146"/>
        <v>0</v>
      </c>
      <c r="DH269">
        <f t="shared" si="147"/>
        <v>0</v>
      </c>
      <c r="DI269">
        <f t="shared" si="149"/>
        <v>0</v>
      </c>
      <c r="DJ269">
        <f>DF269</f>
        <v>35.44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ROW(Source!A474)</f>
        <v>474</v>
      </c>
      <c r="B270">
        <v>56481267</v>
      </c>
      <c r="C270">
        <v>56487531</v>
      </c>
      <c r="D270">
        <v>54909704</v>
      </c>
      <c r="E270">
        <v>1</v>
      </c>
      <c r="F270">
        <v>1</v>
      </c>
      <c r="G270">
        <v>1079</v>
      </c>
      <c r="H270">
        <v>3</v>
      </c>
      <c r="I270" t="s">
        <v>320</v>
      </c>
      <c r="J270" t="s">
        <v>322</v>
      </c>
      <c r="K270" t="s">
        <v>321</v>
      </c>
      <c r="L270">
        <v>1339</v>
      </c>
      <c r="N270">
        <v>1007</v>
      </c>
      <c r="O270" t="s">
        <v>158</v>
      </c>
      <c r="P270" t="s">
        <v>158</v>
      </c>
      <c r="Q270">
        <v>1</v>
      </c>
      <c r="W270">
        <v>0</v>
      </c>
      <c r="X270">
        <v>-1380664753</v>
      </c>
      <c r="Y270">
        <f>AT270</f>
        <v>0.24</v>
      </c>
      <c r="AA270">
        <v>5345.67</v>
      </c>
      <c r="AB270">
        <v>0</v>
      </c>
      <c r="AC270">
        <v>0</v>
      </c>
      <c r="AD270">
        <v>0</v>
      </c>
      <c r="AE270">
        <v>467.32</v>
      </c>
      <c r="AF270">
        <v>0</v>
      </c>
      <c r="AG270">
        <v>0</v>
      </c>
      <c r="AH270">
        <v>0</v>
      </c>
      <c r="AI270">
        <v>11.16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0.24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ROUND(Y270*Source!I474,9)</f>
        <v>1.8959999999999999</v>
      </c>
      <c r="CY270">
        <f>AA270</f>
        <v>5345.67</v>
      </c>
      <c r="CZ270">
        <f>AE270</f>
        <v>467.32</v>
      </c>
      <c r="DA270">
        <f>AI270</f>
        <v>11.16</v>
      </c>
      <c r="DB270">
        <f>ROUND(ROUND(AT270*CZ270,2),6)</f>
        <v>112.16</v>
      </c>
      <c r="DC270">
        <f>ROUND(ROUND(AT270*AG270,2),6)</f>
        <v>0</v>
      </c>
      <c r="DD270" t="s">
        <v>3</v>
      </c>
      <c r="DE270" t="s">
        <v>3</v>
      </c>
      <c r="DF270">
        <f>ROUND(ROUND(AE270*AI270,2)*CX270,2)</f>
        <v>9888.19</v>
      </c>
      <c r="DG270">
        <f t="shared" si="146"/>
        <v>0</v>
      </c>
      <c r="DH270">
        <f t="shared" si="147"/>
        <v>0</v>
      </c>
      <c r="DI270">
        <f t="shared" si="149"/>
        <v>0</v>
      </c>
      <c r="DJ270">
        <f>DF270</f>
        <v>9888.19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ROW(Source!A479)</f>
        <v>479</v>
      </c>
      <c r="B271">
        <v>56481265</v>
      </c>
      <c r="C271">
        <v>56487565</v>
      </c>
      <c r="D271">
        <v>54836958</v>
      </c>
      <c r="E271">
        <v>1079</v>
      </c>
      <c r="F271">
        <v>1</v>
      </c>
      <c r="G271">
        <v>1079</v>
      </c>
      <c r="H271">
        <v>1</v>
      </c>
      <c r="I271" t="s">
        <v>738</v>
      </c>
      <c r="J271" t="s">
        <v>3</v>
      </c>
      <c r="K271" t="s">
        <v>739</v>
      </c>
      <c r="L271">
        <v>1191</v>
      </c>
      <c r="N271">
        <v>1013</v>
      </c>
      <c r="O271" t="s">
        <v>740</v>
      </c>
      <c r="P271" t="s">
        <v>740</v>
      </c>
      <c r="Q271">
        <v>1</v>
      </c>
      <c r="W271">
        <v>0</v>
      </c>
      <c r="X271">
        <v>476480486</v>
      </c>
      <c r="Y271">
        <f>((AT271*1.15)*1.1)</f>
        <v>1019.59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806</v>
      </c>
      <c r="AU271" t="s">
        <v>49</v>
      </c>
      <c r="AV271">
        <v>1</v>
      </c>
      <c r="AW271">
        <v>2</v>
      </c>
      <c r="AX271">
        <v>56487585</v>
      </c>
      <c r="AY271">
        <v>1</v>
      </c>
      <c r="AZ271">
        <v>0</v>
      </c>
      <c r="BA271">
        <v>279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ROUND(AT271*Source!I479*AH271*AL271,2)</f>
        <v>0</v>
      </c>
      <c r="CV271">
        <f>ROUND(Y271*Source!I479,9)</f>
        <v>34.666060000000002</v>
      </c>
      <c r="CW271">
        <v>0</v>
      </c>
      <c r="CX271">
        <f>ROUND(Y271*Source!I479,9)</f>
        <v>34.666060000000002</v>
      </c>
      <c r="CY271">
        <f>AD271</f>
        <v>0</v>
      </c>
      <c r="CZ271">
        <f>AH271</f>
        <v>0</v>
      </c>
      <c r="DA271">
        <f>AL271</f>
        <v>1</v>
      </c>
      <c r="DB271">
        <f>ROUND(((ROUND(AT271*CZ271,2)*1.15)*1.1),6)</f>
        <v>0</v>
      </c>
      <c r="DC271">
        <f>ROUND(((ROUND(AT271*AG271,2)*1.15)*1.1),6)</f>
        <v>0</v>
      </c>
      <c r="DD271" t="s">
        <v>3</v>
      </c>
      <c r="DE271" t="s">
        <v>3</v>
      </c>
      <c r="DF271">
        <f t="shared" ref="DF271:DF297" si="151">ROUND(ROUND(AE271,2)*CX271,2)</f>
        <v>0</v>
      </c>
      <c r="DG271">
        <f t="shared" si="146"/>
        <v>0</v>
      </c>
      <c r="DH271">
        <f t="shared" si="147"/>
        <v>0</v>
      </c>
      <c r="DI271">
        <f t="shared" si="149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ROW(Source!A479)</f>
        <v>479</v>
      </c>
      <c r="B272">
        <v>56481265</v>
      </c>
      <c r="C272">
        <v>56487565</v>
      </c>
      <c r="D272">
        <v>54934284</v>
      </c>
      <c r="E272">
        <v>1</v>
      </c>
      <c r="F272">
        <v>1</v>
      </c>
      <c r="G272">
        <v>1079</v>
      </c>
      <c r="H272">
        <v>2</v>
      </c>
      <c r="I272" t="s">
        <v>741</v>
      </c>
      <c r="J272" t="s">
        <v>742</v>
      </c>
      <c r="K272" t="s">
        <v>743</v>
      </c>
      <c r="L272">
        <v>1368</v>
      </c>
      <c r="N272">
        <v>1011</v>
      </c>
      <c r="O272" t="s">
        <v>744</v>
      </c>
      <c r="P272" t="s">
        <v>744</v>
      </c>
      <c r="Q272">
        <v>1</v>
      </c>
      <c r="W272">
        <v>0</v>
      </c>
      <c r="X272">
        <v>654681671</v>
      </c>
      <c r="Y272">
        <f>((AT272*1.25)*1.1)</f>
        <v>1.7600000000000002</v>
      </c>
      <c r="AA272">
        <v>0</v>
      </c>
      <c r="AB272">
        <v>87.01</v>
      </c>
      <c r="AC272">
        <v>13.21</v>
      </c>
      <c r="AD272">
        <v>0</v>
      </c>
      <c r="AE272">
        <v>0</v>
      </c>
      <c r="AF272">
        <v>83.1</v>
      </c>
      <c r="AG272">
        <v>12.62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1.28</v>
      </c>
      <c r="AU272" t="s">
        <v>48</v>
      </c>
      <c r="AV272">
        <v>0</v>
      </c>
      <c r="AW272">
        <v>2</v>
      </c>
      <c r="AX272">
        <v>56487586</v>
      </c>
      <c r="AY272">
        <v>1</v>
      </c>
      <c r="AZ272">
        <v>0</v>
      </c>
      <c r="BA272">
        <v>280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ROUND(Y272*Source!I479*DO272,9)</f>
        <v>0.75518079999999999</v>
      </c>
      <c r="CX272">
        <f>ROUND(Y272*Source!I479,9)</f>
        <v>5.9839999999999997E-2</v>
      </c>
      <c r="CY272">
        <f>AB272</f>
        <v>87.01</v>
      </c>
      <c r="CZ272">
        <f>AF272</f>
        <v>83.1</v>
      </c>
      <c r="DA272">
        <f>AJ272</f>
        <v>1</v>
      </c>
      <c r="DB272">
        <f>ROUND(((ROUND(AT272*CZ272,2)*1.25)*1.1),6)</f>
        <v>146.25874999999999</v>
      </c>
      <c r="DC272">
        <f>ROUND(((ROUND(AT272*AG272,2)*1.25)*1.1),6)</f>
        <v>22.206250000000001</v>
      </c>
      <c r="DD272" t="s">
        <v>3</v>
      </c>
      <c r="DE272" t="s">
        <v>3</v>
      </c>
      <c r="DF272">
        <f t="shared" si="151"/>
        <v>0</v>
      </c>
      <c r="DG272">
        <f t="shared" si="146"/>
        <v>4.97</v>
      </c>
      <c r="DH272">
        <f t="shared" si="147"/>
        <v>0.76</v>
      </c>
      <c r="DI272">
        <f t="shared" si="149"/>
        <v>0</v>
      </c>
      <c r="DJ272">
        <f>DG272</f>
        <v>4.97</v>
      </c>
      <c r="DK272">
        <v>0</v>
      </c>
      <c r="DL272" t="s">
        <v>745</v>
      </c>
      <c r="DM272">
        <v>0</v>
      </c>
      <c r="DN272" t="s">
        <v>740</v>
      </c>
      <c r="DO272">
        <v>12.62</v>
      </c>
    </row>
    <row r="273" spans="1:119" x14ac:dyDescent="0.25">
      <c r="A273">
        <f>ROW(Source!A479)</f>
        <v>479</v>
      </c>
      <c r="B273">
        <v>56481265</v>
      </c>
      <c r="C273">
        <v>56487565</v>
      </c>
      <c r="D273">
        <v>54934421</v>
      </c>
      <c r="E273">
        <v>1</v>
      </c>
      <c r="F273">
        <v>1</v>
      </c>
      <c r="G273">
        <v>1079</v>
      </c>
      <c r="H273">
        <v>2</v>
      </c>
      <c r="I273" t="s">
        <v>803</v>
      </c>
      <c r="J273" t="s">
        <v>804</v>
      </c>
      <c r="K273" t="s">
        <v>805</v>
      </c>
      <c r="L273">
        <v>1368</v>
      </c>
      <c r="N273">
        <v>1011</v>
      </c>
      <c r="O273" t="s">
        <v>744</v>
      </c>
      <c r="P273" t="s">
        <v>744</v>
      </c>
      <c r="Q273">
        <v>1</v>
      </c>
      <c r="W273">
        <v>0</v>
      </c>
      <c r="X273">
        <v>1724455708</v>
      </c>
      <c r="Y273">
        <f>((AT273*1.25)*1.1)</f>
        <v>6.3250000000000002</v>
      </c>
      <c r="AA273">
        <v>0</v>
      </c>
      <c r="AB273">
        <v>0.47</v>
      </c>
      <c r="AC273">
        <v>0</v>
      </c>
      <c r="AD273">
        <v>0</v>
      </c>
      <c r="AE273">
        <v>0</v>
      </c>
      <c r="AF273">
        <v>0.45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4.5999999999999996</v>
      </c>
      <c r="AU273" t="s">
        <v>48</v>
      </c>
      <c r="AV273">
        <v>0</v>
      </c>
      <c r="AW273">
        <v>2</v>
      </c>
      <c r="AX273">
        <v>56487588</v>
      </c>
      <c r="AY273">
        <v>1</v>
      </c>
      <c r="AZ273">
        <v>0</v>
      </c>
      <c r="BA273">
        <v>281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f>ROUND(Y273*Source!I479*DO273,9)</f>
        <v>0</v>
      </c>
      <c r="CX273">
        <f>ROUND(Y273*Source!I479,9)</f>
        <v>0.21504999999999999</v>
      </c>
      <c r="CY273">
        <f>AB273</f>
        <v>0.47</v>
      </c>
      <c r="CZ273">
        <f>AF273</f>
        <v>0.45</v>
      </c>
      <c r="DA273">
        <f>AJ273</f>
        <v>1</v>
      </c>
      <c r="DB273">
        <f>ROUND(((ROUND(AT273*CZ273,2)*1.25)*1.1),6)</f>
        <v>2.8462499999999999</v>
      </c>
      <c r="DC273">
        <f>ROUND(((ROUND(AT273*AG273,2)*1.25)*1.1),6)</f>
        <v>0</v>
      </c>
      <c r="DD273" t="s">
        <v>3</v>
      </c>
      <c r="DE273" t="s">
        <v>3</v>
      </c>
      <c r="DF273">
        <f t="shared" si="151"/>
        <v>0</v>
      </c>
      <c r="DG273">
        <f t="shared" si="146"/>
        <v>0.1</v>
      </c>
      <c r="DH273">
        <f t="shared" si="147"/>
        <v>0</v>
      </c>
      <c r="DI273">
        <f t="shared" si="149"/>
        <v>0</v>
      </c>
      <c r="DJ273">
        <f>DG273</f>
        <v>0.1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ROW(Source!A479)</f>
        <v>479</v>
      </c>
      <c r="B274">
        <v>56481265</v>
      </c>
      <c r="C274">
        <v>56487565</v>
      </c>
      <c r="D274">
        <v>54933523</v>
      </c>
      <c r="E274">
        <v>1</v>
      </c>
      <c r="F274">
        <v>1</v>
      </c>
      <c r="G274">
        <v>1079</v>
      </c>
      <c r="H274">
        <v>2</v>
      </c>
      <c r="I274" t="s">
        <v>746</v>
      </c>
      <c r="J274" t="s">
        <v>747</v>
      </c>
      <c r="K274" t="s">
        <v>748</v>
      </c>
      <c r="L274">
        <v>1368</v>
      </c>
      <c r="N274">
        <v>1011</v>
      </c>
      <c r="O274" t="s">
        <v>744</v>
      </c>
      <c r="P274" t="s">
        <v>744</v>
      </c>
      <c r="Q274">
        <v>1</v>
      </c>
      <c r="W274">
        <v>0</v>
      </c>
      <c r="X274">
        <v>-294230152</v>
      </c>
      <c r="Y274">
        <f>((AT274*1.25)*1.1)</f>
        <v>1.1825000000000001</v>
      </c>
      <c r="AA274">
        <v>0</v>
      </c>
      <c r="AB274">
        <v>187.59</v>
      </c>
      <c r="AC274">
        <v>17.73</v>
      </c>
      <c r="AD274">
        <v>0</v>
      </c>
      <c r="AE274">
        <v>0</v>
      </c>
      <c r="AF274">
        <v>179.17</v>
      </c>
      <c r="AG274">
        <v>16.93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0.86</v>
      </c>
      <c r="AU274" t="s">
        <v>48</v>
      </c>
      <c r="AV274">
        <v>0</v>
      </c>
      <c r="AW274">
        <v>2</v>
      </c>
      <c r="AX274">
        <v>56487587</v>
      </c>
      <c r="AY274">
        <v>1</v>
      </c>
      <c r="AZ274">
        <v>0</v>
      </c>
      <c r="BA274">
        <v>282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ROUND(Y274*Source!I479*DO274,9)</f>
        <v>0.68067065000000004</v>
      </c>
      <c r="CX274">
        <f>ROUND(Y274*Source!I479,9)</f>
        <v>4.0204999999999998E-2</v>
      </c>
      <c r="CY274">
        <f>AB274</f>
        <v>187.59</v>
      </c>
      <c r="CZ274">
        <f>AF274</f>
        <v>179.17</v>
      </c>
      <c r="DA274">
        <f>AJ274</f>
        <v>1</v>
      </c>
      <c r="DB274">
        <f>ROUND(((ROUND(AT274*CZ274,2)*1.25)*1.1),6)</f>
        <v>211.87375</v>
      </c>
      <c r="DC274">
        <f>ROUND(((ROUND(AT274*AG274,2)*1.25)*1.1),6)</f>
        <v>20.02</v>
      </c>
      <c r="DD274" t="s">
        <v>3</v>
      </c>
      <c r="DE274" t="s">
        <v>3</v>
      </c>
      <c r="DF274">
        <f t="shared" si="151"/>
        <v>0</v>
      </c>
      <c r="DG274">
        <f t="shared" si="146"/>
        <v>7.2</v>
      </c>
      <c r="DH274">
        <f t="shared" si="147"/>
        <v>0.68</v>
      </c>
      <c r="DI274">
        <f t="shared" si="149"/>
        <v>0</v>
      </c>
      <c r="DJ274">
        <f>DG274</f>
        <v>7.2</v>
      </c>
      <c r="DK274">
        <v>0</v>
      </c>
      <c r="DL274" t="s">
        <v>745</v>
      </c>
      <c r="DM274">
        <v>0</v>
      </c>
      <c r="DN274" t="s">
        <v>740</v>
      </c>
      <c r="DO274">
        <v>16.93</v>
      </c>
    </row>
    <row r="275" spans="1:119" x14ac:dyDescent="0.25">
      <c r="A275">
        <f>ROW(Source!A479)</f>
        <v>479</v>
      </c>
      <c r="B275">
        <v>56481265</v>
      </c>
      <c r="C275">
        <v>56487565</v>
      </c>
      <c r="D275">
        <v>54933656</v>
      </c>
      <c r="E275">
        <v>1</v>
      </c>
      <c r="F275">
        <v>1</v>
      </c>
      <c r="G275">
        <v>1079</v>
      </c>
      <c r="H275">
        <v>2</v>
      </c>
      <c r="I275" t="s">
        <v>806</v>
      </c>
      <c r="J275" t="s">
        <v>807</v>
      </c>
      <c r="K275" t="s">
        <v>808</v>
      </c>
      <c r="L275">
        <v>1368</v>
      </c>
      <c r="N275">
        <v>1011</v>
      </c>
      <c r="O275" t="s">
        <v>744</v>
      </c>
      <c r="P275" t="s">
        <v>744</v>
      </c>
      <c r="Q275">
        <v>1</v>
      </c>
      <c r="W275">
        <v>0</v>
      </c>
      <c r="X275">
        <v>668032808</v>
      </c>
      <c r="Y275">
        <f>((AT275*1.25)*1.1)</f>
        <v>0.34375</v>
      </c>
      <c r="AA275">
        <v>0</v>
      </c>
      <c r="AB275">
        <v>172.69</v>
      </c>
      <c r="AC275">
        <v>15.22</v>
      </c>
      <c r="AD275">
        <v>0</v>
      </c>
      <c r="AE275">
        <v>0</v>
      </c>
      <c r="AF275">
        <v>164.94</v>
      </c>
      <c r="AG275">
        <v>14.54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0.25</v>
      </c>
      <c r="AU275" t="s">
        <v>48</v>
      </c>
      <c r="AV275">
        <v>0</v>
      </c>
      <c r="AW275">
        <v>2</v>
      </c>
      <c r="AX275">
        <v>56487589</v>
      </c>
      <c r="AY275">
        <v>1</v>
      </c>
      <c r="AZ275">
        <v>0</v>
      </c>
      <c r="BA275">
        <v>283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ROUND(Y275*Source!I479*DO275,9)</f>
        <v>0.16993625000000001</v>
      </c>
      <c r="CX275">
        <f>ROUND(Y275*Source!I479,9)</f>
        <v>1.16875E-2</v>
      </c>
      <c r="CY275">
        <f>AB275</f>
        <v>172.69</v>
      </c>
      <c r="CZ275">
        <f>AF275</f>
        <v>164.94</v>
      </c>
      <c r="DA275">
        <f>AJ275</f>
        <v>1</v>
      </c>
      <c r="DB275">
        <f>ROUND(((ROUND(AT275*CZ275,2)*1.25)*1.1),6)</f>
        <v>56.704999999999998</v>
      </c>
      <c r="DC275">
        <f>ROUND(((ROUND(AT275*AG275,2)*1.25)*1.1),6)</f>
        <v>5.0049999999999999</v>
      </c>
      <c r="DD275" t="s">
        <v>3</v>
      </c>
      <c r="DE275" t="s">
        <v>3</v>
      </c>
      <c r="DF275">
        <f t="shared" si="151"/>
        <v>0</v>
      </c>
      <c r="DG275">
        <f t="shared" si="146"/>
        <v>1.93</v>
      </c>
      <c r="DH275">
        <f t="shared" si="147"/>
        <v>0.17</v>
      </c>
      <c r="DI275">
        <f t="shared" si="149"/>
        <v>0</v>
      </c>
      <c r="DJ275">
        <f>DG275</f>
        <v>1.93</v>
      </c>
      <c r="DK275">
        <v>0</v>
      </c>
      <c r="DL275" t="s">
        <v>745</v>
      </c>
      <c r="DM275">
        <v>0</v>
      </c>
      <c r="DN275" t="s">
        <v>740</v>
      </c>
      <c r="DO275">
        <v>14.54</v>
      </c>
    </row>
    <row r="276" spans="1:119" x14ac:dyDescent="0.25">
      <c r="A276">
        <f>ROW(Source!A479)</f>
        <v>479</v>
      </c>
      <c r="B276">
        <v>56481265</v>
      </c>
      <c r="C276">
        <v>56487565</v>
      </c>
      <c r="D276">
        <v>54933779</v>
      </c>
      <c r="E276">
        <v>1</v>
      </c>
      <c r="F276">
        <v>1</v>
      </c>
      <c r="G276">
        <v>1079</v>
      </c>
      <c r="H276">
        <v>2</v>
      </c>
      <c r="I276" t="s">
        <v>749</v>
      </c>
      <c r="J276" t="s">
        <v>750</v>
      </c>
      <c r="K276" t="s">
        <v>751</v>
      </c>
      <c r="L276">
        <v>1368</v>
      </c>
      <c r="N276">
        <v>1011</v>
      </c>
      <c r="O276" t="s">
        <v>744</v>
      </c>
      <c r="P276" t="s">
        <v>744</v>
      </c>
      <c r="Q276">
        <v>1</v>
      </c>
      <c r="W276">
        <v>0</v>
      </c>
      <c r="X276">
        <v>1170047244</v>
      </c>
      <c r="Y276">
        <f>((AT276*1.25)*1.1)</f>
        <v>55.412500000000001</v>
      </c>
      <c r="AA276">
        <v>0</v>
      </c>
      <c r="AB276">
        <v>0.24</v>
      </c>
      <c r="AC276">
        <v>0</v>
      </c>
      <c r="AD276">
        <v>0</v>
      </c>
      <c r="AE276">
        <v>0</v>
      </c>
      <c r="AF276">
        <v>0.23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40.299999999999997</v>
      </c>
      <c r="AU276" t="s">
        <v>48</v>
      </c>
      <c r="AV276">
        <v>0</v>
      </c>
      <c r="AW276">
        <v>2</v>
      </c>
      <c r="AX276">
        <v>56487590</v>
      </c>
      <c r="AY276">
        <v>1</v>
      </c>
      <c r="AZ276">
        <v>0</v>
      </c>
      <c r="BA276">
        <v>284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ROUND(Y276*Source!I479*DO276,9)</f>
        <v>0</v>
      </c>
      <c r="CX276">
        <f>ROUND(Y276*Source!I479,9)</f>
        <v>1.8840250000000001</v>
      </c>
      <c r="CY276">
        <f>AB276</f>
        <v>0.24</v>
      </c>
      <c r="CZ276">
        <f>AF276</f>
        <v>0.23</v>
      </c>
      <c r="DA276">
        <f>AJ276</f>
        <v>1</v>
      </c>
      <c r="DB276">
        <f>ROUND(((ROUND(AT276*CZ276,2)*1.25)*1.1),6)</f>
        <v>12.74625</v>
      </c>
      <c r="DC276">
        <f>ROUND(((ROUND(AT276*AG276,2)*1.25)*1.1),6)</f>
        <v>0</v>
      </c>
      <c r="DD276" t="s">
        <v>3</v>
      </c>
      <c r="DE276" t="s">
        <v>3</v>
      </c>
      <c r="DF276">
        <f t="shared" si="151"/>
        <v>0</v>
      </c>
      <c r="DG276">
        <f t="shared" si="146"/>
        <v>0.43</v>
      </c>
      <c r="DH276">
        <f t="shared" si="147"/>
        <v>0</v>
      </c>
      <c r="DI276">
        <f t="shared" si="149"/>
        <v>0</v>
      </c>
      <c r="DJ276">
        <f>DG276</f>
        <v>0.43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ROW(Source!A479)</f>
        <v>479</v>
      </c>
      <c r="B277">
        <v>56481265</v>
      </c>
      <c r="C277">
        <v>56487565</v>
      </c>
      <c r="D277">
        <v>54902310</v>
      </c>
      <c r="E277">
        <v>1</v>
      </c>
      <c r="F277">
        <v>1</v>
      </c>
      <c r="G277">
        <v>1079</v>
      </c>
      <c r="H277">
        <v>3</v>
      </c>
      <c r="I277" t="s">
        <v>752</v>
      </c>
      <c r="J277" t="s">
        <v>753</v>
      </c>
      <c r="K277" t="s">
        <v>754</v>
      </c>
      <c r="L277">
        <v>1339</v>
      </c>
      <c r="N277">
        <v>1007</v>
      </c>
      <c r="O277" t="s">
        <v>158</v>
      </c>
      <c r="P277" t="s">
        <v>158</v>
      </c>
      <c r="Q277">
        <v>1</v>
      </c>
      <c r="W277">
        <v>0</v>
      </c>
      <c r="X277">
        <v>-159086685</v>
      </c>
      <c r="Y277">
        <f t="shared" ref="Y277:Y291" si="152">AT277</f>
        <v>0.25700000000000001</v>
      </c>
      <c r="AA277">
        <v>7.23</v>
      </c>
      <c r="AB277">
        <v>0</v>
      </c>
      <c r="AC277">
        <v>0</v>
      </c>
      <c r="AD277">
        <v>0</v>
      </c>
      <c r="AE277">
        <v>7.07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0</v>
      </c>
      <c r="AQ277">
        <v>0</v>
      </c>
      <c r="AR277">
        <v>0</v>
      </c>
      <c r="AS277" t="s">
        <v>3</v>
      </c>
      <c r="AT277">
        <v>0.25700000000000001</v>
      </c>
      <c r="AU277" t="s">
        <v>3</v>
      </c>
      <c r="AV277">
        <v>0</v>
      </c>
      <c r="AW277">
        <v>2</v>
      </c>
      <c r="AX277">
        <v>56487592</v>
      </c>
      <c r="AY277">
        <v>1</v>
      </c>
      <c r="AZ277">
        <v>0</v>
      </c>
      <c r="BA277">
        <v>286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ROUND(Y277*Source!I479,9)</f>
        <v>8.7379999999999992E-3</v>
      </c>
      <c r="CY277">
        <f t="shared" ref="CY277:CY291" si="153">AA277</f>
        <v>7.23</v>
      </c>
      <c r="CZ277">
        <f t="shared" ref="CZ277:CZ291" si="154">AE277</f>
        <v>7.07</v>
      </c>
      <c r="DA277">
        <f t="shared" ref="DA277:DA291" si="155">AI277</f>
        <v>1</v>
      </c>
      <c r="DB277">
        <f t="shared" ref="DB277:DB291" si="156">ROUND(ROUND(AT277*CZ277,2),6)</f>
        <v>1.82</v>
      </c>
      <c r="DC277">
        <f t="shared" ref="DC277:DC291" si="157">ROUND(ROUND(AT277*AG277,2),6)</f>
        <v>0</v>
      </c>
      <c r="DD277" t="s">
        <v>3</v>
      </c>
      <c r="DE277" t="s">
        <v>3</v>
      </c>
      <c r="DF277">
        <f t="shared" si="151"/>
        <v>0.06</v>
      </c>
      <c r="DG277">
        <f t="shared" si="146"/>
        <v>0</v>
      </c>
      <c r="DH277">
        <f t="shared" si="147"/>
        <v>0</v>
      </c>
      <c r="DI277">
        <f t="shared" si="149"/>
        <v>0</v>
      </c>
      <c r="DJ277">
        <f t="shared" ref="DJ277:DJ291" si="158">DF277</f>
        <v>0.06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ROW(Source!A479)</f>
        <v>479</v>
      </c>
      <c r="B278">
        <v>56481265</v>
      </c>
      <c r="C278">
        <v>56487565</v>
      </c>
      <c r="D278">
        <v>54902322</v>
      </c>
      <c r="E278">
        <v>1</v>
      </c>
      <c r="F278">
        <v>1</v>
      </c>
      <c r="G278">
        <v>1079</v>
      </c>
      <c r="H278">
        <v>3</v>
      </c>
      <c r="I278" t="s">
        <v>809</v>
      </c>
      <c r="J278" t="s">
        <v>810</v>
      </c>
      <c r="K278" t="s">
        <v>811</v>
      </c>
      <c r="L278">
        <v>1348</v>
      </c>
      <c r="N278">
        <v>1009</v>
      </c>
      <c r="O278" t="s">
        <v>32</v>
      </c>
      <c r="P278" t="s">
        <v>32</v>
      </c>
      <c r="Q278">
        <v>1000</v>
      </c>
      <c r="W278">
        <v>0</v>
      </c>
      <c r="X278">
        <v>-421167940</v>
      </c>
      <c r="Y278">
        <f t="shared" si="152"/>
        <v>7.9000000000000001E-2</v>
      </c>
      <c r="AA278">
        <v>6656.07</v>
      </c>
      <c r="AB278">
        <v>0</v>
      </c>
      <c r="AC278">
        <v>0</v>
      </c>
      <c r="AD278">
        <v>0</v>
      </c>
      <c r="AE278">
        <v>6512.79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0</v>
      </c>
      <c r="AQ278">
        <v>0</v>
      </c>
      <c r="AR278">
        <v>0</v>
      </c>
      <c r="AS278" t="s">
        <v>3</v>
      </c>
      <c r="AT278">
        <v>7.9000000000000001E-2</v>
      </c>
      <c r="AU278" t="s">
        <v>3</v>
      </c>
      <c r="AV278">
        <v>0</v>
      </c>
      <c r="AW278">
        <v>2</v>
      </c>
      <c r="AX278">
        <v>56487593</v>
      </c>
      <c r="AY278">
        <v>1</v>
      </c>
      <c r="AZ278">
        <v>0</v>
      </c>
      <c r="BA278">
        <v>287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ROUND(Y278*Source!I479,9)</f>
        <v>2.686E-3</v>
      </c>
      <c r="CY278">
        <f t="shared" si="153"/>
        <v>6656.07</v>
      </c>
      <c r="CZ278">
        <f t="shared" si="154"/>
        <v>6512.79</v>
      </c>
      <c r="DA278">
        <f t="shared" si="155"/>
        <v>1</v>
      </c>
      <c r="DB278">
        <f t="shared" si="156"/>
        <v>514.51</v>
      </c>
      <c r="DC278">
        <f t="shared" si="157"/>
        <v>0</v>
      </c>
      <c r="DD278" t="s">
        <v>3</v>
      </c>
      <c r="DE278" t="s">
        <v>3</v>
      </c>
      <c r="DF278">
        <f t="shared" si="151"/>
        <v>17.489999999999998</v>
      </c>
      <c r="DG278">
        <f t="shared" si="146"/>
        <v>0</v>
      </c>
      <c r="DH278">
        <f t="shared" si="147"/>
        <v>0</v>
      </c>
      <c r="DI278">
        <f t="shared" si="149"/>
        <v>0</v>
      </c>
      <c r="DJ278">
        <f t="shared" si="158"/>
        <v>17.489999999999998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ROW(Source!A479)</f>
        <v>479</v>
      </c>
      <c r="B279">
        <v>56481265</v>
      </c>
      <c r="C279">
        <v>56487565</v>
      </c>
      <c r="D279">
        <v>54902402</v>
      </c>
      <c r="E279">
        <v>1</v>
      </c>
      <c r="F279">
        <v>1</v>
      </c>
      <c r="G279">
        <v>1079</v>
      </c>
      <c r="H279">
        <v>3</v>
      </c>
      <c r="I279" t="s">
        <v>812</v>
      </c>
      <c r="J279" t="s">
        <v>813</v>
      </c>
      <c r="K279" t="s">
        <v>814</v>
      </c>
      <c r="L279">
        <v>1339</v>
      </c>
      <c r="N279">
        <v>1007</v>
      </c>
      <c r="O279" t="s">
        <v>158</v>
      </c>
      <c r="P279" t="s">
        <v>158</v>
      </c>
      <c r="Q279">
        <v>1</v>
      </c>
      <c r="W279">
        <v>0</v>
      </c>
      <c r="X279">
        <v>1675535307</v>
      </c>
      <c r="Y279">
        <f t="shared" si="152"/>
        <v>0.53</v>
      </c>
      <c r="AA279">
        <v>1861.44</v>
      </c>
      <c r="AB279">
        <v>0</v>
      </c>
      <c r="AC279">
        <v>0</v>
      </c>
      <c r="AD279">
        <v>0</v>
      </c>
      <c r="AE279">
        <v>1821.37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0</v>
      </c>
      <c r="AQ279">
        <v>0</v>
      </c>
      <c r="AR279">
        <v>0</v>
      </c>
      <c r="AS279" t="s">
        <v>3</v>
      </c>
      <c r="AT279">
        <v>0.53</v>
      </c>
      <c r="AU279" t="s">
        <v>3</v>
      </c>
      <c r="AV279">
        <v>0</v>
      </c>
      <c r="AW279">
        <v>2</v>
      </c>
      <c r="AX279">
        <v>56487594</v>
      </c>
      <c r="AY279">
        <v>1</v>
      </c>
      <c r="AZ279">
        <v>0</v>
      </c>
      <c r="BA279">
        <v>288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ROUND(Y279*Source!I479,9)</f>
        <v>1.8020000000000001E-2</v>
      </c>
      <c r="CY279">
        <f t="shared" si="153"/>
        <v>1861.44</v>
      </c>
      <c r="CZ279">
        <f t="shared" si="154"/>
        <v>1821.37</v>
      </c>
      <c r="DA279">
        <f t="shared" si="155"/>
        <v>1</v>
      </c>
      <c r="DB279">
        <f t="shared" si="156"/>
        <v>965.33</v>
      </c>
      <c r="DC279">
        <f t="shared" si="157"/>
        <v>0</v>
      </c>
      <c r="DD279" t="s">
        <v>3</v>
      </c>
      <c r="DE279" t="s">
        <v>3</v>
      </c>
      <c r="DF279">
        <f t="shared" si="151"/>
        <v>32.82</v>
      </c>
      <c r="DG279">
        <f t="shared" si="146"/>
        <v>0</v>
      </c>
      <c r="DH279">
        <f t="shared" si="147"/>
        <v>0</v>
      </c>
      <c r="DI279">
        <f t="shared" si="149"/>
        <v>0</v>
      </c>
      <c r="DJ279">
        <f t="shared" si="158"/>
        <v>32.82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ROW(Source!A479)</f>
        <v>479</v>
      </c>
      <c r="B280">
        <v>56481265</v>
      </c>
      <c r="C280">
        <v>56487565</v>
      </c>
      <c r="D280">
        <v>54902403</v>
      </c>
      <c r="E280">
        <v>1</v>
      </c>
      <c r="F280">
        <v>1</v>
      </c>
      <c r="G280">
        <v>1079</v>
      </c>
      <c r="H280">
        <v>3</v>
      </c>
      <c r="I280" t="s">
        <v>815</v>
      </c>
      <c r="J280" t="s">
        <v>816</v>
      </c>
      <c r="K280" t="s">
        <v>817</v>
      </c>
      <c r="L280">
        <v>1339</v>
      </c>
      <c r="N280">
        <v>1007</v>
      </c>
      <c r="O280" t="s">
        <v>158</v>
      </c>
      <c r="P280" t="s">
        <v>158</v>
      </c>
      <c r="Q280">
        <v>1</v>
      </c>
      <c r="W280">
        <v>0</v>
      </c>
      <c r="X280">
        <v>-1411081034</v>
      </c>
      <c r="Y280">
        <f t="shared" si="152"/>
        <v>2.61</v>
      </c>
      <c r="AA280">
        <v>1861.44</v>
      </c>
      <c r="AB280">
        <v>0</v>
      </c>
      <c r="AC280">
        <v>0</v>
      </c>
      <c r="AD280">
        <v>0</v>
      </c>
      <c r="AE280">
        <v>1821.37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0</v>
      </c>
      <c r="AQ280">
        <v>0</v>
      </c>
      <c r="AR280">
        <v>0</v>
      </c>
      <c r="AS280" t="s">
        <v>3</v>
      </c>
      <c r="AT280">
        <v>2.61</v>
      </c>
      <c r="AU280" t="s">
        <v>3</v>
      </c>
      <c r="AV280">
        <v>0</v>
      </c>
      <c r="AW280">
        <v>2</v>
      </c>
      <c r="AX280">
        <v>56487595</v>
      </c>
      <c r="AY280">
        <v>1</v>
      </c>
      <c r="AZ280">
        <v>0</v>
      </c>
      <c r="BA280">
        <v>289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ROUND(Y280*Source!I479,9)</f>
        <v>8.8739999999999999E-2</v>
      </c>
      <c r="CY280">
        <f t="shared" si="153"/>
        <v>1861.44</v>
      </c>
      <c r="CZ280">
        <f t="shared" si="154"/>
        <v>1821.37</v>
      </c>
      <c r="DA280">
        <f t="shared" si="155"/>
        <v>1</v>
      </c>
      <c r="DB280">
        <f t="shared" si="156"/>
        <v>4753.78</v>
      </c>
      <c r="DC280">
        <f t="shared" si="157"/>
        <v>0</v>
      </c>
      <c r="DD280" t="s">
        <v>3</v>
      </c>
      <c r="DE280" t="s">
        <v>3</v>
      </c>
      <c r="DF280">
        <f t="shared" si="151"/>
        <v>161.63</v>
      </c>
      <c r="DG280">
        <f t="shared" si="146"/>
        <v>0</v>
      </c>
      <c r="DH280">
        <f t="shared" si="147"/>
        <v>0</v>
      </c>
      <c r="DI280">
        <f t="shared" si="149"/>
        <v>0</v>
      </c>
      <c r="DJ280">
        <f t="shared" si="158"/>
        <v>161.63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ROW(Source!A479)</f>
        <v>479</v>
      </c>
      <c r="B281">
        <v>56481265</v>
      </c>
      <c r="C281">
        <v>56487565</v>
      </c>
      <c r="D281">
        <v>54902427</v>
      </c>
      <c r="E281">
        <v>1</v>
      </c>
      <c r="F281">
        <v>1</v>
      </c>
      <c r="G281">
        <v>1079</v>
      </c>
      <c r="H281">
        <v>3</v>
      </c>
      <c r="I281" t="s">
        <v>761</v>
      </c>
      <c r="J281" t="s">
        <v>762</v>
      </c>
      <c r="K281" t="s">
        <v>763</v>
      </c>
      <c r="L281">
        <v>1348</v>
      </c>
      <c r="N281">
        <v>1009</v>
      </c>
      <c r="O281" t="s">
        <v>32</v>
      </c>
      <c r="P281" t="s">
        <v>32</v>
      </c>
      <c r="Q281">
        <v>1000</v>
      </c>
      <c r="W281">
        <v>0</v>
      </c>
      <c r="X281">
        <v>-764855440</v>
      </c>
      <c r="Y281">
        <f t="shared" si="152"/>
        <v>8.5999999999999993E-2</v>
      </c>
      <c r="AA281">
        <v>1285.21</v>
      </c>
      <c r="AB281">
        <v>0</v>
      </c>
      <c r="AC281">
        <v>0</v>
      </c>
      <c r="AD281">
        <v>0</v>
      </c>
      <c r="AE281">
        <v>1257.54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0</v>
      </c>
      <c r="AQ281">
        <v>0</v>
      </c>
      <c r="AR281">
        <v>0</v>
      </c>
      <c r="AS281" t="s">
        <v>3</v>
      </c>
      <c r="AT281">
        <v>8.5999999999999993E-2</v>
      </c>
      <c r="AU281" t="s">
        <v>3</v>
      </c>
      <c r="AV281">
        <v>0</v>
      </c>
      <c r="AW281">
        <v>2</v>
      </c>
      <c r="AX281">
        <v>56487596</v>
      </c>
      <c r="AY281">
        <v>1</v>
      </c>
      <c r="AZ281">
        <v>0</v>
      </c>
      <c r="BA281">
        <v>290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ROUND(Y281*Source!I479,9)</f>
        <v>2.9239999999999999E-3</v>
      </c>
      <c r="CY281">
        <f t="shared" si="153"/>
        <v>1285.21</v>
      </c>
      <c r="CZ281">
        <f t="shared" si="154"/>
        <v>1257.54</v>
      </c>
      <c r="DA281">
        <f t="shared" si="155"/>
        <v>1</v>
      </c>
      <c r="DB281">
        <f t="shared" si="156"/>
        <v>108.15</v>
      </c>
      <c r="DC281">
        <f t="shared" si="157"/>
        <v>0</v>
      </c>
      <c r="DD281" t="s">
        <v>3</v>
      </c>
      <c r="DE281" t="s">
        <v>3</v>
      </c>
      <c r="DF281">
        <f t="shared" si="151"/>
        <v>3.68</v>
      </c>
      <c r="DG281">
        <f t="shared" si="146"/>
        <v>0</v>
      </c>
      <c r="DH281">
        <f t="shared" si="147"/>
        <v>0</v>
      </c>
      <c r="DI281">
        <f t="shared" si="149"/>
        <v>0</v>
      </c>
      <c r="DJ281">
        <f t="shared" si="158"/>
        <v>3.68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ROW(Source!A479)</f>
        <v>479</v>
      </c>
      <c r="B282">
        <v>56481265</v>
      </c>
      <c r="C282">
        <v>56487565</v>
      </c>
      <c r="D282">
        <v>54902715</v>
      </c>
      <c r="E282">
        <v>1</v>
      </c>
      <c r="F282">
        <v>1</v>
      </c>
      <c r="G282">
        <v>1079</v>
      </c>
      <c r="H282">
        <v>3</v>
      </c>
      <c r="I282" t="s">
        <v>892</v>
      </c>
      <c r="J282" t="s">
        <v>893</v>
      </c>
      <c r="K282" t="s">
        <v>894</v>
      </c>
      <c r="L282">
        <v>1327</v>
      </c>
      <c r="N282">
        <v>1005</v>
      </c>
      <c r="O282" t="s">
        <v>214</v>
      </c>
      <c r="P282" t="s">
        <v>214</v>
      </c>
      <c r="Q282">
        <v>1</v>
      </c>
      <c r="W282">
        <v>0</v>
      </c>
      <c r="X282">
        <v>-1844544580</v>
      </c>
      <c r="Y282">
        <f t="shared" si="152"/>
        <v>42.9</v>
      </c>
      <c r="AA282">
        <v>7.55</v>
      </c>
      <c r="AB282">
        <v>0</v>
      </c>
      <c r="AC282">
        <v>0</v>
      </c>
      <c r="AD282">
        <v>0</v>
      </c>
      <c r="AE282">
        <v>7.39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0</v>
      </c>
      <c r="AQ282">
        <v>0</v>
      </c>
      <c r="AR282">
        <v>0</v>
      </c>
      <c r="AS282" t="s">
        <v>3</v>
      </c>
      <c r="AT282">
        <v>42.9</v>
      </c>
      <c r="AU282" t="s">
        <v>3</v>
      </c>
      <c r="AV282">
        <v>0</v>
      </c>
      <c r="AW282">
        <v>2</v>
      </c>
      <c r="AX282">
        <v>56487597</v>
      </c>
      <c r="AY282">
        <v>1</v>
      </c>
      <c r="AZ282">
        <v>0</v>
      </c>
      <c r="BA282">
        <v>291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ROUND(Y282*Source!I479,9)</f>
        <v>1.4585999999999999</v>
      </c>
      <c r="CY282">
        <f t="shared" si="153"/>
        <v>7.55</v>
      </c>
      <c r="CZ282">
        <f t="shared" si="154"/>
        <v>7.39</v>
      </c>
      <c r="DA282">
        <f t="shared" si="155"/>
        <v>1</v>
      </c>
      <c r="DB282">
        <f t="shared" si="156"/>
        <v>317.02999999999997</v>
      </c>
      <c r="DC282">
        <f t="shared" si="157"/>
        <v>0</v>
      </c>
      <c r="DD282" t="s">
        <v>3</v>
      </c>
      <c r="DE282" t="s">
        <v>3</v>
      </c>
      <c r="DF282">
        <f t="shared" si="151"/>
        <v>10.78</v>
      </c>
      <c r="DG282">
        <f t="shared" si="146"/>
        <v>0</v>
      </c>
      <c r="DH282">
        <f t="shared" si="147"/>
        <v>0</v>
      </c>
      <c r="DI282">
        <f t="shared" si="149"/>
        <v>0</v>
      </c>
      <c r="DJ282">
        <f t="shared" si="158"/>
        <v>10.78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ROW(Source!A479)</f>
        <v>479</v>
      </c>
      <c r="B283">
        <v>56481265</v>
      </c>
      <c r="C283">
        <v>56487565</v>
      </c>
      <c r="D283">
        <v>54902280</v>
      </c>
      <c r="E283">
        <v>1</v>
      </c>
      <c r="F283">
        <v>1</v>
      </c>
      <c r="G283">
        <v>1079</v>
      </c>
      <c r="H283">
        <v>3</v>
      </c>
      <c r="I283" t="s">
        <v>895</v>
      </c>
      <c r="J283" t="s">
        <v>896</v>
      </c>
      <c r="K283" t="s">
        <v>897</v>
      </c>
      <c r="L283">
        <v>1339</v>
      </c>
      <c r="N283">
        <v>1007</v>
      </c>
      <c r="O283" t="s">
        <v>158</v>
      </c>
      <c r="P283" t="s">
        <v>158</v>
      </c>
      <c r="Q283">
        <v>1</v>
      </c>
      <c r="W283">
        <v>0</v>
      </c>
      <c r="X283">
        <v>166094496</v>
      </c>
      <c r="Y283">
        <f t="shared" si="152"/>
        <v>6.22</v>
      </c>
      <c r="AA283">
        <v>2519.17</v>
      </c>
      <c r="AB283">
        <v>0</v>
      </c>
      <c r="AC283">
        <v>0</v>
      </c>
      <c r="AD283">
        <v>0</v>
      </c>
      <c r="AE283">
        <v>2464.94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0</v>
      </c>
      <c r="AQ283">
        <v>0</v>
      </c>
      <c r="AR283">
        <v>0</v>
      </c>
      <c r="AS283" t="s">
        <v>3</v>
      </c>
      <c r="AT283">
        <v>6.22</v>
      </c>
      <c r="AU283" t="s">
        <v>3</v>
      </c>
      <c r="AV283">
        <v>0</v>
      </c>
      <c r="AW283">
        <v>2</v>
      </c>
      <c r="AX283">
        <v>56487598</v>
      </c>
      <c r="AY283">
        <v>1</v>
      </c>
      <c r="AZ283">
        <v>0</v>
      </c>
      <c r="BA283">
        <v>292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ROUND(Y283*Source!I479,9)</f>
        <v>0.21148</v>
      </c>
      <c r="CY283">
        <f t="shared" si="153"/>
        <v>2519.17</v>
      </c>
      <c r="CZ283">
        <f t="shared" si="154"/>
        <v>2464.94</v>
      </c>
      <c r="DA283">
        <f t="shared" si="155"/>
        <v>1</v>
      </c>
      <c r="DB283">
        <f t="shared" si="156"/>
        <v>15331.93</v>
      </c>
      <c r="DC283">
        <f t="shared" si="157"/>
        <v>0</v>
      </c>
      <c r="DD283" t="s">
        <v>3</v>
      </c>
      <c r="DE283" t="s">
        <v>3</v>
      </c>
      <c r="DF283">
        <f t="shared" si="151"/>
        <v>521.29</v>
      </c>
      <c r="DG283">
        <f t="shared" si="146"/>
        <v>0</v>
      </c>
      <c r="DH283">
        <f t="shared" si="147"/>
        <v>0</v>
      </c>
      <c r="DI283">
        <f t="shared" si="149"/>
        <v>0</v>
      </c>
      <c r="DJ283">
        <f t="shared" si="158"/>
        <v>521.29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ROW(Source!A479)</f>
        <v>479</v>
      </c>
      <c r="B284">
        <v>56481265</v>
      </c>
      <c r="C284">
        <v>56487565</v>
      </c>
      <c r="D284">
        <v>54902287</v>
      </c>
      <c r="E284">
        <v>1</v>
      </c>
      <c r="F284">
        <v>1</v>
      </c>
      <c r="G284">
        <v>1079</v>
      </c>
      <c r="H284">
        <v>3</v>
      </c>
      <c r="I284" t="s">
        <v>898</v>
      </c>
      <c r="J284" t="s">
        <v>899</v>
      </c>
      <c r="K284" t="s">
        <v>900</v>
      </c>
      <c r="L284">
        <v>1339</v>
      </c>
      <c r="N284">
        <v>1007</v>
      </c>
      <c r="O284" t="s">
        <v>158</v>
      </c>
      <c r="P284" t="s">
        <v>158</v>
      </c>
      <c r="Q284">
        <v>1</v>
      </c>
      <c r="W284">
        <v>0</v>
      </c>
      <c r="X284">
        <v>1801906762</v>
      </c>
      <c r="Y284">
        <f t="shared" si="152"/>
        <v>0.99</v>
      </c>
      <c r="AA284">
        <v>2886.66</v>
      </c>
      <c r="AB284">
        <v>0</v>
      </c>
      <c r="AC284">
        <v>0</v>
      </c>
      <c r="AD284">
        <v>0</v>
      </c>
      <c r="AE284">
        <v>2824.52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0</v>
      </c>
      <c r="AQ284">
        <v>0</v>
      </c>
      <c r="AR284">
        <v>0</v>
      </c>
      <c r="AS284" t="s">
        <v>3</v>
      </c>
      <c r="AT284">
        <v>0.99</v>
      </c>
      <c r="AU284" t="s">
        <v>3</v>
      </c>
      <c r="AV284">
        <v>0</v>
      </c>
      <c r="AW284">
        <v>2</v>
      </c>
      <c r="AX284">
        <v>56487599</v>
      </c>
      <c r="AY284">
        <v>1</v>
      </c>
      <c r="AZ284">
        <v>0</v>
      </c>
      <c r="BA284">
        <v>293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ROUND(Y284*Source!I479,9)</f>
        <v>3.3660000000000002E-2</v>
      </c>
      <c r="CY284">
        <f t="shared" si="153"/>
        <v>2886.66</v>
      </c>
      <c r="CZ284">
        <f t="shared" si="154"/>
        <v>2824.52</v>
      </c>
      <c r="DA284">
        <f t="shared" si="155"/>
        <v>1</v>
      </c>
      <c r="DB284">
        <f t="shared" si="156"/>
        <v>2796.27</v>
      </c>
      <c r="DC284">
        <f t="shared" si="157"/>
        <v>0</v>
      </c>
      <c r="DD284" t="s">
        <v>3</v>
      </c>
      <c r="DE284" t="s">
        <v>3</v>
      </c>
      <c r="DF284">
        <f t="shared" si="151"/>
        <v>95.07</v>
      </c>
      <c r="DG284">
        <f t="shared" si="146"/>
        <v>0</v>
      </c>
      <c r="DH284">
        <f t="shared" si="147"/>
        <v>0</v>
      </c>
      <c r="DI284">
        <f t="shared" si="149"/>
        <v>0</v>
      </c>
      <c r="DJ284">
        <f t="shared" si="158"/>
        <v>95.07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ROW(Source!A479)</f>
        <v>479</v>
      </c>
      <c r="B285">
        <v>56481265</v>
      </c>
      <c r="C285">
        <v>56487565</v>
      </c>
      <c r="D285">
        <v>54902884</v>
      </c>
      <c r="E285">
        <v>1</v>
      </c>
      <c r="F285">
        <v>1</v>
      </c>
      <c r="G285">
        <v>1079</v>
      </c>
      <c r="H285">
        <v>3</v>
      </c>
      <c r="I285" t="s">
        <v>901</v>
      </c>
      <c r="J285" t="s">
        <v>902</v>
      </c>
      <c r="K285" t="s">
        <v>903</v>
      </c>
      <c r="L285">
        <v>1348</v>
      </c>
      <c r="N285">
        <v>1009</v>
      </c>
      <c r="O285" t="s">
        <v>32</v>
      </c>
      <c r="P285" t="s">
        <v>32</v>
      </c>
      <c r="Q285">
        <v>1000</v>
      </c>
      <c r="W285">
        <v>0</v>
      </c>
      <c r="X285">
        <v>-444625756</v>
      </c>
      <c r="Y285">
        <f t="shared" si="152"/>
        <v>1.1599999999999999E-2</v>
      </c>
      <c r="AA285">
        <v>9441.3700000000008</v>
      </c>
      <c r="AB285">
        <v>0</v>
      </c>
      <c r="AC285">
        <v>0</v>
      </c>
      <c r="AD285">
        <v>0</v>
      </c>
      <c r="AE285">
        <v>9238.1299999999992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0</v>
      </c>
      <c r="AQ285">
        <v>0</v>
      </c>
      <c r="AR285">
        <v>0</v>
      </c>
      <c r="AS285" t="s">
        <v>3</v>
      </c>
      <c r="AT285">
        <v>1.1599999999999999E-2</v>
      </c>
      <c r="AU285" t="s">
        <v>3</v>
      </c>
      <c r="AV285">
        <v>0</v>
      </c>
      <c r="AW285">
        <v>2</v>
      </c>
      <c r="AX285">
        <v>56487600</v>
      </c>
      <c r="AY285">
        <v>1</v>
      </c>
      <c r="AZ285">
        <v>0</v>
      </c>
      <c r="BA285">
        <v>294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ROUND(Y285*Source!I479,9)</f>
        <v>3.9439999999999999E-4</v>
      </c>
      <c r="CY285">
        <f t="shared" si="153"/>
        <v>9441.3700000000008</v>
      </c>
      <c r="CZ285">
        <f t="shared" si="154"/>
        <v>9238.1299999999992</v>
      </c>
      <c r="DA285">
        <f t="shared" si="155"/>
        <v>1</v>
      </c>
      <c r="DB285">
        <f t="shared" si="156"/>
        <v>107.16</v>
      </c>
      <c r="DC285">
        <f t="shared" si="157"/>
        <v>0</v>
      </c>
      <c r="DD285" t="s">
        <v>3</v>
      </c>
      <c r="DE285" t="s">
        <v>3</v>
      </c>
      <c r="DF285">
        <f t="shared" si="151"/>
        <v>3.64</v>
      </c>
      <c r="DG285">
        <f t="shared" si="146"/>
        <v>0</v>
      </c>
      <c r="DH285">
        <f t="shared" si="147"/>
        <v>0</v>
      </c>
      <c r="DI285">
        <f t="shared" si="149"/>
        <v>0</v>
      </c>
      <c r="DJ285">
        <f t="shared" si="158"/>
        <v>3.64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ROW(Source!A479)</f>
        <v>479</v>
      </c>
      <c r="B286">
        <v>56481265</v>
      </c>
      <c r="C286">
        <v>56487565</v>
      </c>
      <c r="D286">
        <v>54909571</v>
      </c>
      <c r="E286">
        <v>1</v>
      </c>
      <c r="F286">
        <v>1</v>
      </c>
      <c r="G286">
        <v>1079</v>
      </c>
      <c r="H286">
        <v>3</v>
      </c>
      <c r="I286" t="s">
        <v>248</v>
      </c>
      <c r="J286" t="s">
        <v>250</v>
      </c>
      <c r="K286" t="s">
        <v>249</v>
      </c>
      <c r="L286">
        <v>1339</v>
      </c>
      <c r="N286">
        <v>1007</v>
      </c>
      <c r="O286" t="s">
        <v>158</v>
      </c>
      <c r="P286" t="s">
        <v>158</v>
      </c>
      <c r="Q286">
        <v>1</v>
      </c>
      <c r="W286">
        <v>0</v>
      </c>
      <c r="X286">
        <v>-1447999952</v>
      </c>
      <c r="Y286">
        <f t="shared" si="152"/>
        <v>101.5</v>
      </c>
      <c r="AA286">
        <v>745.78</v>
      </c>
      <c r="AB286">
        <v>0</v>
      </c>
      <c r="AC286">
        <v>0</v>
      </c>
      <c r="AD286">
        <v>0</v>
      </c>
      <c r="AE286">
        <v>729.73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 t="s">
        <v>3</v>
      </c>
      <c r="AT286">
        <v>101.5</v>
      </c>
      <c r="AU286" t="s">
        <v>3</v>
      </c>
      <c r="AV286">
        <v>0</v>
      </c>
      <c r="AW286">
        <v>1</v>
      </c>
      <c r="AX286">
        <v>-1</v>
      </c>
      <c r="AY286">
        <v>0</v>
      </c>
      <c r="AZ286">
        <v>0</v>
      </c>
      <c r="BA286" t="s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ROUND(Y286*Source!I479,9)</f>
        <v>3.4510000000000001</v>
      </c>
      <c r="CY286">
        <f t="shared" si="153"/>
        <v>745.78</v>
      </c>
      <c r="CZ286">
        <f t="shared" si="154"/>
        <v>729.73</v>
      </c>
      <c r="DA286">
        <f t="shared" si="155"/>
        <v>1</v>
      </c>
      <c r="DB286">
        <f t="shared" si="156"/>
        <v>74067.600000000006</v>
      </c>
      <c r="DC286">
        <f t="shared" si="157"/>
        <v>0</v>
      </c>
      <c r="DD286" t="s">
        <v>3</v>
      </c>
      <c r="DE286" t="s">
        <v>3</v>
      </c>
      <c r="DF286">
        <f t="shared" si="151"/>
        <v>2518.3000000000002</v>
      </c>
      <c r="DG286">
        <f t="shared" si="146"/>
        <v>0</v>
      </c>
      <c r="DH286">
        <f t="shared" si="147"/>
        <v>0</v>
      </c>
      <c r="DI286">
        <f t="shared" si="149"/>
        <v>0</v>
      </c>
      <c r="DJ286">
        <f t="shared" si="158"/>
        <v>2518.3000000000002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ROW(Source!A479)</f>
        <v>479</v>
      </c>
      <c r="B287">
        <v>56481265</v>
      </c>
      <c r="C287">
        <v>56487565</v>
      </c>
      <c r="D287">
        <v>54909992</v>
      </c>
      <c r="E287">
        <v>1</v>
      </c>
      <c r="F287">
        <v>1</v>
      </c>
      <c r="G287">
        <v>1079</v>
      </c>
      <c r="H287">
        <v>3</v>
      </c>
      <c r="I287" t="s">
        <v>330</v>
      </c>
      <c r="J287" t="s">
        <v>332</v>
      </c>
      <c r="K287" t="s">
        <v>331</v>
      </c>
      <c r="L287">
        <v>1348</v>
      </c>
      <c r="N287">
        <v>1009</v>
      </c>
      <c r="O287" t="s">
        <v>32</v>
      </c>
      <c r="P287" t="s">
        <v>32</v>
      </c>
      <c r="Q287">
        <v>1000</v>
      </c>
      <c r="W287">
        <v>0</v>
      </c>
      <c r="X287">
        <v>-977438433</v>
      </c>
      <c r="Y287">
        <f t="shared" si="152"/>
        <v>2.6679409999999999</v>
      </c>
      <c r="AA287">
        <v>5870.05</v>
      </c>
      <c r="AB287">
        <v>0</v>
      </c>
      <c r="AC287">
        <v>0</v>
      </c>
      <c r="AD287">
        <v>0</v>
      </c>
      <c r="AE287">
        <v>5743.69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 t="s">
        <v>3</v>
      </c>
      <c r="AT287">
        <v>2.6679409999999999</v>
      </c>
      <c r="AU287" t="s">
        <v>3</v>
      </c>
      <c r="AV287">
        <v>0</v>
      </c>
      <c r="AW287">
        <v>1</v>
      </c>
      <c r="AX287">
        <v>-1</v>
      </c>
      <c r="AY287">
        <v>0</v>
      </c>
      <c r="AZ287">
        <v>0</v>
      </c>
      <c r="BA287" t="s">
        <v>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ROUND(Y287*Source!I479,9)</f>
        <v>9.0709994000000002E-2</v>
      </c>
      <c r="CY287">
        <f t="shared" si="153"/>
        <v>5870.05</v>
      </c>
      <c r="CZ287">
        <f t="shared" si="154"/>
        <v>5743.69</v>
      </c>
      <c r="DA287">
        <f t="shared" si="155"/>
        <v>1</v>
      </c>
      <c r="DB287">
        <f t="shared" si="156"/>
        <v>15323.83</v>
      </c>
      <c r="DC287">
        <f t="shared" si="157"/>
        <v>0</v>
      </c>
      <c r="DD287" t="s">
        <v>3</v>
      </c>
      <c r="DE287" t="s">
        <v>3</v>
      </c>
      <c r="DF287">
        <f t="shared" si="151"/>
        <v>521.01</v>
      </c>
      <c r="DG287">
        <f t="shared" si="146"/>
        <v>0</v>
      </c>
      <c r="DH287">
        <f t="shared" si="147"/>
        <v>0</v>
      </c>
      <c r="DI287">
        <f t="shared" si="149"/>
        <v>0</v>
      </c>
      <c r="DJ287">
        <f t="shared" si="158"/>
        <v>521.01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ROW(Source!A479)</f>
        <v>479</v>
      </c>
      <c r="B288">
        <v>56481265</v>
      </c>
      <c r="C288">
        <v>56487565</v>
      </c>
      <c r="D288">
        <v>54909994</v>
      </c>
      <c r="E288">
        <v>1</v>
      </c>
      <c r="F288">
        <v>1</v>
      </c>
      <c r="G288">
        <v>1079</v>
      </c>
      <c r="H288">
        <v>3</v>
      </c>
      <c r="I288" t="s">
        <v>240</v>
      </c>
      <c r="J288" t="s">
        <v>242</v>
      </c>
      <c r="K288" t="s">
        <v>241</v>
      </c>
      <c r="L288">
        <v>1348</v>
      </c>
      <c r="N288">
        <v>1009</v>
      </c>
      <c r="O288" t="s">
        <v>32</v>
      </c>
      <c r="P288" t="s">
        <v>32</v>
      </c>
      <c r="Q288">
        <v>1000</v>
      </c>
      <c r="W288">
        <v>0</v>
      </c>
      <c r="X288">
        <v>1611312075</v>
      </c>
      <c r="Y288">
        <f t="shared" si="152"/>
        <v>9.8752940000000002</v>
      </c>
      <c r="AA288">
        <v>5870.05</v>
      </c>
      <c r="AB288">
        <v>0</v>
      </c>
      <c r="AC288">
        <v>0</v>
      </c>
      <c r="AD288">
        <v>0</v>
      </c>
      <c r="AE288">
        <v>5743.69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9.8752940000000002</v>
      </c>
      <c r="AU288" t="s">
        <v>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ROUND(Y288*Source!I479,9)</f>
        <v>0.33575999600000001</v>
      </c>
      <c r="CY288">
        <f t="shared" si="153"/>
        <v>5870.05</v>
      </c>
      <c r="CZ288">
        <f t="shared" si="154"/>
        <v>5743.69</v>
      </c>
      <c r="DA288">
        <f t="shared" si="155"/>
        <v>1</v>
      </c>
      <c r="DB288">
        <f t="shared" si="156"/>
        <v>56720.63</v>
      </c>
      <c r="DC288">
        <f t="shared" si="157"/>
        <v>0</v>
      </c>
      <c r="DD288" t="s">
        <v>3</v>
      </c>
      <c r="DE288" t="s">
        <v>3</v>
      </c>
      <c r="DF288">
        <f t="shared" si="151"/>
        <v>1928.5</v>
      </c>
      <c r="DG288">
        <f t="shared" si="146"/>
        <v>0</v>
      </c>
      <c r="DH288">
        <f t="shared" si="147"/>
        <v>0</v>
      </c>
      <c r="DI288">
        <f t="shared" si="149"/>
        <v>0</v>
      </c>
      <c r="DJ288">
        <f t="shared" si="158"/>
        <v>1928.5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ROW(Source!A479)</f>
        <v>479</v>
      </c>
      <c r="B289">
        <v>56481265</v>
      </c>
      <c r="C289">
        <v>56487565</v>
      </c>
      <c r="D289">
        <v>54909995</v>
      </c>
      <c r="E289">
        <v>1</v>
      </c>
      <c r="F289">
        <v>1</v>
      </c>
      <c r="G289">
        <v>1079</v>
      </c>
      <c r="H289">
        <v>3</v>
      </c>
      <c r="I289" t="s">
        <v>236</v>
      </c>
      <c r="J289" t="s">
        <v>238</v>
      </c>
      <c r="K289" t="s">
        <v>237</v>
      </c>
      <c r="L289">
        <v>1348</v>
      </c>
      <c r="N289">
        <v>1009</v>
      </c>
      <c r="O289" t="s">
        <v>32</v>
      </c>
      <c r="P289" t="s">
        <v>32</v>
      </c>
      <c r="Q289">
        <v>1000</v>
      </c>
      <c r="W289">
        <v>0</v>
      </c>
      <c r="X289">
        <v>-1581169957</v>
      </c>
      <c r="Y289">
        <f t="shared" si="152"/>
        <v>0.86470599999999997</v>
      </c>
      <c r="AA289">
        <v>5870.05</v>
      </c>
      <c r="AB289">
        <v>0</v>
      </c>
      <c r="AC289">
        <v>0</v>
      </c>
      <c r="AD289">
        <v>0</v>
      </c>
      <c r="AE289">
        <v>5743.69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3</v>
      </c>
      <c r="AT289">
        <v>0.86470599999999997</v>
      </c>
      <c r="AU289" t="s">
        <v>3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ROUND(Y289*Source!I479,9)</f>
        <v>2.9400004E-2</v>
      </c>
      <c r="CY289">
        <f t="shared" si="153"/>
        <v>5870.05</v>
      </c>
      <c r="CZ289">
        <f t="shared" si="154"/>
        <v>5743.69</v>
      </c>
      <c r="DA289">
        <f t="shared" si="155"/>
        <v>1</v>
      </c>
      <c r="DB289">
        <f t="shared" si="156"/>
        <v>4966.6000000000004</v>
      </c>
      <c r="DC289">
        <f t="shared" si="157"/>
        <v>0</v>
      </c>
      <c r="DD289" t="s">
        <v>3</v>
      </c>
      <c r="DE289" t="s">
        <v>3</v>
      </c>
      <c r="DF289">
        <f t="shared" si="151"/>
        <v>168.86</v>
      </c>
      <c r="DG289">
        <f t="shared" si="146"/>
        <v>0</v>
      </c>
      <c r="DH289">
        <f t="shared" si="147"/>
        <v>0</v>
      </c>
      <c r="DI289">
        <f t="shared" si="149"/>
        <v>0</v>
      </c>
      <c r="DJ289">
        <f t="shared" si="158"/>
        <v>168.86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ROW(Source!A479)</f>
        <v>479</v>
      </c>
      <c r="B290">
        <v>56481265</v>
      </c>
      <c r="C290">
        <v>56487565</v>
      </c>
      <c r="D290">
        <v>54911477</v>
      </c>
      <c r="E290">
        <v>1</v>
      </c>
      <c r="F290">
        <v>1</v>
      </c>
      <c r="G290">
        <v>1079</v>
      </c>
      <c r="H290">
        <v>3</v>
      </c>
      <c r="I290" t="s">
        <v>904</v>
      </c>
      <c r="J290" t="s">
        <v>905</v>
      </c>
      <c r="K290" t="s">
        <v>906</v>
      </c>
      <c r="L290">
        <v>1348</v>
      </c>
      <c r="N290">
        <v>1009</v>
      </c>
      <c r="O290" t="s">
        <v>32</v>
      </c>
      <c r="P290" t="s">
        <v>32</v>
      </c>
      <c r="Q290">
        <v>1000</v>
      </c>
      <c r="W290">
        <v>0</v>
      </c>
      <c r="X290">
        <v>-1225000858</v>
      </c>
      <c r="Y290">
        <f t="shared" si="152"/>
        <v>0.5</v>
      </c>
      <c r="AA290">
        <v>12923.36</v>
      </c>
      <c r="AB290">
        <v>0</v>
      </c>
      <c r="AC290">
        <v>0</v>
      </c>
      <c r="AD290">
        <v>0</v>
      </c>
      <c r="AE290">
        <v>12645.17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0</v>
      </c>
      <c r="AQ290">
        <v>0</v>
      </c>
      <c r="AR290">
        <v>0</v>
      </c>
      <c r="AS290" t="s">
        <v>3</v>
      </c>
      <c r="AT290">
        <v>0.5</v>
      </c>
      <c r="AU290" t="s">
        <v>3</v>
      </c>
      <c r="AV290">
        <v>0</v>
      </c>
      <c r="AW290">
        <v>2</v>
      </c>
      <c r="AX290">
        <v>56487601</v>
      </c>
      <c r="AY290">
        <v>1</v>
      </c>
      <c r="AZ290">
        <v>0</v>
      </c>
      <c r="BA290">
        <v>295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ROUND(Y290*Source!I479,9)</f>
        <v>1.7000000000000001E-2</v>
      </c>
      <c r="CY290">
        <f t="shared" si="153"/>
        <v>12923.36</v>
      </c>
      <c r="CZ290">
        <f t="shared" si="154"/>
        <v>12645.17</v>
      </c>
      <c r="DA290">
        <f t="shared" si="155"/>
        <v>1</v>
      </c>
      <c r="DB290">
        <f t="shared" si="156"/>
        <v>6322.59</v>
      </c>
      <c r="DC290">
        <f t="shared" si="157"/>
        <v>0</v>
      </c>
      <c r="DD290" t="s">
        <v>3</v>
      </c>
      <c r="DE290" t="s">
        <v>3</v>
      </c>
      <c r="DF290">
        <f t="shared" si="151"/>
        <v>214.97</v>
      </c>
      <c r="DG290">
        <f t="shared" si="146"/>
        <v>0</v>
      </c>
      <c r="DH290">
        <f t="shared" si="147"/>
        <v>0</v>
      </c>
      <c r="DI290">
        <f t="shared" si="149"/>
        <v>0</v>
      </c>
      <c r="DJ290">
        <f t="shared" si="158"/>
        <v>214.97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ROW(Source!A479)</f>
        <v>479</v>
      </c>
      <c r="B291">
        <v>56481265</v>
      </c>
      <c r="C291">
        <v>56487565</v>
      </c>
      <c r="D291">
        <v>54914902</v>
      </c>
      <c r="E291">
        <v>1</v>
      </c>
      <c r="F291">
        <v>1</v>
      </c>
      <c r="G291">
        <v>1079</v>
      </c>
      <c r="H291">
        <v>3</v>
      </c>
      <c r="I291" t="s">
        <v>252</v>
      </c>
      <c r="J291" t="s">
        <v>254</v>
      </c>
      <c r="K291" t="s">
        <v>253</v>
      </c>
      <c r="L291">
        <v>1327</v>
      </c>
      <c r="N291">
        <v>1005</v>
      </c>
      <c r="O291" t="s">
        <v>214</v>
      </c>
      <c r="P291" t="s">
        <v>214</v>
      </c>
      <c r="Q291">
        <v>1</v>
      </c>
      <c r="W291">
        <v>0</v>
      </c>
      <c r="X291">
        <v>1092252065</v>
      </c>
      <c r="Y291">
        <f t="shared" si="152"/>
        <v>86.1</v>
      </c>
      <c r="AA291">
        <v>62.16</v>
      </c>
      <c r="AB291">
        <v>0</v>
      </c>
      <c r="AC291">
        <v>0</v>
      </c>
      <c r="AD291">
        <v>0</v>
      </c>
      <c r="AE291">
        <v>60.82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0</v>
      </c>
      <c r="AQ291">
        <v>0</v>
      </c>
      <c r="AR291">
        <v>0</v>
      </c>
      <c r="AS291" t="s">
        <v>3</v>
      </c>
      <c r="AT291">
        <v>86.1</v>
      </c>
      <c r="AU291" t="s">
        <v>3</v>
      </c>
      <c r="AV291">
        <v>0</v>
      </c>
      <c r="AW291">
        <v>2</v>
      </c>
      <c r="AX291">
        <v>56487602</v>
      </c>
      <c r="AY291">
        <v>1</v>
      </c>
      <c r="AZ291">
        <v>0</v>
      </c>
      <c r="BA291">
        <v>296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ROUND(Y291*Source!I479,9)</f>
        <v>2.9274</v>
      </c>
      <c r="CY291">
        <f t="shared" si="153"/>
        <v>62.16</v>
      </c>
      <c r="CZ291">
        <f t="shared" si="154"/>
        <v>60.82</v>
      </c>
      <c r="DA291">
        <f t="shared" si="155"/>
        <v>1</v>
      </c>
      <c r="DB291">
        <f t="shared" si="156"/>
        <v>5236.6000000000004</v>
      </c>
      <c r="DC291">
        <f t="shared" si="157"/>
        <v>0</v>
      </c>
      <c r="DD291" t="s">
        <v>3</v>
      </c>
      <c r="DE291" t="s">
        <v>3</v>
      </c>
      <c r="DF291">
        <f t="shared" si="151"/>
        <v>178.04</v>
      </c>
      <c r="DG291">
        <f t="shared" si="146"/>
        <v>0</v>
      </c>
      <c r="DH291">
        <f t="shared" si="147"/>
        <v>0</v>
      </c>
      <c r="DI291">
        <f t="shared" si="149"/>
        <v>0</v>
      </c>
      <c r="DJ291">
        <f t="shared" si="158"/>
        <v>178.04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ROW(Source!A480)</f>
        <v>480</v>
      </c>
      <c r="B292">
        <v>56481267</v>
      </c>
      <c r="C292">
        <v>56487565</v>
      </c>
      <c r="D292">
        <v>54836958</v>
      </c>
      <c r="E292">
        <v>1079</v>
      </c>
      <c r="F292">
        <v>1</v>
      </c>
      <c r="G292">
        <v>1079</v>
      </c>
      <c r="H292">
        <v>1</v>
      </c>
      <c r="I292" t="s">
        <v>738</v>
      </c>
      <c r="J292" t="s">
        <v>3</v>
      </c>
      <c r="K292" t="s">
        <v>739</v>
      </c>
      <c r="L292">
        <v>1191</v>
      </c>
      <c r="N292">
        <v>1013</v>
      </c>
      <c r="O292" t="s">
        <v>740</v>
      </c>
      <c r="P292" t="s">
        <v>740</v>
      </c>
      <c r="Q292">
        <v>1</v>
      </c>
      <c r="W292">
        <v>0</v>
      </c>
      <c r="X292">
        <v>476480486</v>
      </c>
      <c r="Y292">
        <f>((AT292*1.15)*1.1)</f>
        <v>1019.59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806</v>
      </c>
      <c r="AU292" t="s">
        <v>49</v>
      </c>
      <c r="AV292">
        <v>1</v>
      </c>
      <c r="AW292">
        <v>2</v>
      </c>
      <c r="AX292">
        <v>56487585</v>
      </c>
      <c r="AY292">
        <v>1</v>
      </c>
      <c r="AZ292">
        <v>0</v>
      </c>
      <c r="BA292">
        <v>298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U292">
        <f>ROUND(AT292*Source!I480*AH292*AL292,2)</f>
        <v>0</v>
      </c>
      <c r="CV292">
        <f>ROUND(Y292*Source!I480,9)</f>
        <v>34.666060000000002</v>
      </c>
      <c r="CW292">
        <v>0</v>
      </c>
      <c r="CX292">
        <f>ROUND(Y292*Source!I480,9)</f>
        <v>34.666060000000002</v>
      </c>
      <c r="CY292">
        <f>AD292</f>
        <v>0</v>
      </c>
      <c r="CZ292">
        <f>AH292</f>
        <v>0</v>
      </c>
      <c r="DA292">
        <f>AL292</f>
        <v>1</v>
      </c>
      <c r="DB292">
        <f>ROUND(((ROUND(AT292*CZ292,2)*1.15)*1.1),6)</f>
        <v>0</v>
      </c>
      <c r="DC292">
        <f>ROUND(((ROUND(AT292*AG292,2)*1.15)*1.1),6)</f>
        <v>0</v>
      </c>
      <c r="DD292" t="s">
        <v>3</v>
      </c>
      <c r="DE292" t="s">
        <v>3</v>
      </c>
      <c r="DF292">
        <f t="shared" si="151"/>
        <v>0</v>
      </c>
      <c r="DG292">
        <f t="shared" si="146"/>
        <v>0</v>
      </c>
      <c r="DH292">
        <f t="shared" si="147"/>
        <v>0</v>
      </c>
      <c r="DI292">
        <f t="shared" si="149"/>
        <v>0</v>
      </c>
      <c r="DJ292">
        <f>DI292</f>
        <v>0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ROW(Source!A480)</f>
        <v>480</v>
      </c>
      <c r="B293">
        <v>56481267</v>
      </c>
      <c r="C293">
        <v>56487565</v>
      </c>
      <c r="D293">
        <v>54934284</v>
      </c>
      <c r="E293">
        <v>1</v>
      </c>
      <c r="F293">
        <v>1</v>
      </c>
      <c r="G293">
        <v>1079</v>
      </c>
      <c r="H293">
        <v>2</v>
      </c>
      <c r="I293" t="s">
        <v>741</v>
      </c>
      <c r="J293" t="s">
        <v>742</v>
      </c>
      <c r="K293" t="s">
        <v>743</v>
      </c>
      <c r="L293">
        <v>1368</v>
      </c>
      <c r="N293">
        <v>1011</v>
      </c>
      <c r="O293" t="s">
        <v>744</v>
      </c>
      <c r="P293" t="s">
        <v>744</v>
      </c>
      <c r="Q293">
        <v>1</v>
      </c>
      <c r="W293">
        <v>0</v>
      </c>
      <c r="X293">
        <v>654681671</v>
      </c>
      <c r="Y293">
        <f>((AT293*1.25)*1.1)</f>
        <v>1.7600000000000002</v>
      </c>
      <c r="AA293">
        <v>0</v>
      </c>
      <c r="AB293">
        <v>1323.36</v>
      </c>
      <c r="AC293">
        <v>631.85</v>
      </c>
      <c r="AD293">
        <v>0</v>
      </c>
      <c r="AE293">
        <v>0</v>
      </c>
      <c r="AF293">
        <v>83.1</v>
      </c>
      <c r="AG293">
        <v>12.62</v>
      </c>
      <c r="AH293">
        <v>0</v>
      </c>
      <c r="AI293">
        <v>1</v>
      </c>
      <c r="AJ293">
        <v>15.21</v>
      </c>
      <c r="AK293">
        <v>47.82</v>
      </c>
      <c r="AL293">
        <v>1</v>
      </c>
      <c r="AM293">
        <v>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1.28</v>
      </c>
      <c r="AU293" t="s">
        <v>48</v>
      </c>
      <c r="AV293">
        <v>0</v>
      </c>
      <c r="AW293">
        <v>2</v>
      </c>
      <c r="AX293">
        <v>56487586</v>
      </c>
      <c r="AY293">
        <v>1</v>
      </c>
      <c r="AZ293">
        <v>0</v>
      </c>
      <c r="BA293">
        <v>299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f>ROUND(Y293*Source!I480*DO293,9)</f>
        <v>0.75518079999999999</v>
      </c>
      <c r="CX293">
        <f>ROUND(Y293*Source!I480,9)</f>
        <v>5.9839999999999997E-2</v>
      </c>
      <c r="CY293">
        <f>AB293</f>
        <v>1323.36</v>
      </c>
      <c r="CZ293">
        <f>AF293</f>
        <v>83.1</v>
      </c>
      <c r="DA293">
        <f>AJ293</f>
        <v>15.21</v>
      </c>
      <c r="DB293">
        <f>ROUND(((ROUND(AT293*CZ293,2)*1.25)*1.1),6)</f>
        <v>146.25874999999999</v>
      </c>
      <c r="DC293">
        <f>ROUND(((ROUND(AT293*AG293,2)*1.25)*1.1),6)</f>
        <v>22.206250000000001</v>
      </c>
      <c r="DD293" t="s">
        <v>3</v>
      </c>
      <c r="DE293" t="s">
        <v>3</v>
      </c>
      <c r="DF293">
        <f t="shared" si="151"/>
        <v>0</v>
      </c>
      <c r="DG293">
        <f>ROUND(ROUND(AF293*AJ293,2)*CX293,2)</f>
        <v>75.63</v>
      </c>
      <c r="DH293">
        <f>ROUND(ROUND(AG293*AK293,2)*CX293,2)</f>
        <v>36.11</v>
      </c>
      <c r="DI293">
        <f t="shared" si="149"/>
        <v>0</v>
      </c>
      <c r="DJ293">
        <f>DG293</f>
        <v>75.63</v>
      </c>
      <c r="DK293">
        <v>0</v>
      </c>
      <c r="DL293" t="s">
        <v>745</v>
      </c>
      <c r="DM293">
        <v>0</v>
      </c>
      <c r="DN293" t="s">
        <v>740</v>
      </c>
      <c r="DO293">
        <v>12.62</v>
      </c>
    </row>
    <row r="294" spans="1:119" x14ac:dyDescent="0.25">
      <c r="A294">
        <f>ROW(Source!A480)</f>
        <v>480</v>
      </c>
      <c r="B294">
        <v>56481267</v>
      </c>
      <c r="C294">
        <v>56487565</v>
      </c>
      <c r="D294">
        <v>54934421</v>
      </c>
      <c r="E294">
        <v>1</v>
      </c>
      <c r="F294">
        <v>1</v>
      </c>
      <c r="G294">
        <v>1079</v>
      </c>
      <c r="H294">
        <v>2</v>
      </c>
      <c r="I294" t="s">
        <v>803</v>
      </c>
      <c r="J294" t="s">
        <v>804</v>
      </c>
      <c r="K294" t="s">
        <v>805</v>
      </c>
      <c r="L294">
        <v>1368</v>
      </c>
      <c r="N294">
        <v>1011</v>
      </c>
      <c r="O294" t="s">
        <v>744</v>
      </c>
      <c r="P294" t="s">
        <v>744</v>
      </c>
      <c r="Q294">
        <v>1</v>
      </c>
      <c r="W294">
        <v>0</v>
      </c>
      <c r="X294">
        <v>1724455708</v>
      </c>
      <c r="Y294">
        <f>((AT294*1.25)*1.1)</f>
        <v>6.3250000000000002</v>
      </c>
      <c r="AA294">
        <v>0</v>
      </c>
      <c r="AB294">
        <v>4.4000000000000004</v>
      </c>
      <c r="AC294">
        <v>0</v>
      </c>
      <c r="AD294">
        <v>0</v>
      </c>
      <c r="AE294">
        <v>0</v>
      </c>
      <c r="AF294">
        <v>0.45</v>
      </c>
      <c r="AG294">
        <v>0</v>
      </c>
      <c r="AH294">
        <v>0</v>
      </c>
      <c r="AI294">
        <v>1</v>
      </c>
      <c r="AJ294">
        <v>9.33</v>
      </c>
      <c r="AK294">
        <v>47.82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4.5999999999999996</v>
      </c>
      <c r="AU294" t="s">
        <v>48</v>
      </c>
      <c r="AV294">
        <v>0</v>
      </c>
      <c r="AW294">
        <v>2</v>
      </c>
      <c r="AX294">
        <v>56487588</v>
      </c>
      <c r="AY294">
        <v>1</v>
      </c>
      <c r="AZ294">
        <v>0</v>
      </c>
      <c r="BA294">
        <v>300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f>ROUND(Y294*Source!I480*DO294,9)</f>
        <v>0</v>
      </c>
      <c r="CX294">
        <f>ROUND(Y294*Source!I480,9)</f>
        <v>0.21504999999999999</v>
      </c>
      <c r="CY294">
        <f>AB294</f>
        <v>4.4000000000000004</v>
      </c>
      <c r="CZ294">
        <f>AF294</f>
        <v>0.45</v>
      </c>
      <c r="DA294">
        <f>AJ294</f>
        <v>9.33</v>
      </c>
      <c r="DB294">
        <f>ROUND(((ROUND(AT294*CZ294,2)*1.25)*1.1),6)</f>
        <v>2.8462499999999999</v>
      </c>
      <c r="DC294">
        <f>ROUND(((ROUND(AT294*AG294,2)*1.25)*1.1),6)</f>
        <v>0</v>
      </c>
      <c r="DD294" t="s">
        <v>3</v>
      </c>
      <c r="DE294" t="s">
        <v>3</v>
      </c>
      <c r="DF294">
        <f t="shared" si="151"/>
        <v>0</v>
      </c>
      <c r="DG294">
        <f>ROUND(ROUND(AF294*AJ294,2)*CX294,2)</f>
        <v>0.9</v>
      </c>
      <c r="DH294">
        <f>ROUND(ROUND(AG294*AK294,2)*CX294,2)</f>
        <v>0</v>
      </c>
      <c r="DI294">
        <f t="shared" si="149"/>
        <v>0</v>
      </c>
      <c r="DJ294">
        <f>DG294</f>
        <v>0.9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ROW(Source!A480)</f>
        <v>480</v>
      </c>
      <c r="B295">
        <v>56481267</v>
      </c>
      <c r="C295">
        <v>56487565</v>
      </c>
      <c r="D295">
        <v>54933523</v>
      </c>
      <c r="E295">
        <v>1</v>
      </c>
      <c r="F295">
        <v>1</v>
      </c>
      <c r="G295">
        <v>1079</v>
      </c>
      <c r="H295">
        <v>2</v>
      </c>
      <c r="I295" t="s">
        <v>746</v>
      </c>
      <c r="J295" t="s">
        <v>747</v>
      </c>
      <c r="K295" t="s">
        <v>748</v>
      </c>
      <c r="L295">
        <v>1368</v>
      </c>
      <c r="N295">
        <v>1011</v>
      </c>
      <c r="O295" t="s">
        <v>744</v>
      </c>
      <c r="P295" t="s">
        <v>744</v>
      </c>
      <c r="Q295">
        <v>1</v>
      </c>
      <c r="W295">
        <v>0</v>
      </c>
      <c r="X295">
        <v>-294230152</v>
      </c>
      <c r="Y295">
        <f>((AT295*1.25)*1.1)</f>
        <v>1.1825000000000001</v>
      </c>
      <c r="AA295">
        <v>0</v>
      </c>
      <c r="AB295">
        <v>2451.81</v>
      </c>
      <c r="AC295">
        <v>847.64</v>
      </c>
      <c r="AD295">
        <v>0</v>
      </c>
      <c r="AE295">
        <v>0</v>
      </c>
      <c r="AF295">
        <v>179.17</v>
      </c>
      <c r="AG295">
        <v>16.93</v>
      </c>
      <c r="AH295">
        <v>0</v>
      </c>
      <c r="AI295">
        <v>1</v>
      </c>
      <c r="AJ295">
        <v>13.07</v>
      </c>
      <c r="AK295">
        <v>47.82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0.86</v>
      </c>
      <c r="AU295" t="s">
        <v>48</v>
      </c>
      <c r="AV295">
        <v>0</v>
      </c>
      <c r="AW295">
        <v>2</v>
      </c>
      <c r="AX295">
        <v>56487587</v>
      </c>
      <c r="AY295">
        <v>1</v>
      </c>
      <c r="AZ295">
        <v>0</v>
      </c>
      <c r="BA295">
        <v>301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ROUND(Y295*Source!I480*DO295,9)</f>
        <v>0.68067065000000004</v>
      </c>
      <c r="CX295">
        <f>ROUND(Y295*Source!I480,9)</f>
        <v>4.0204999999999998E-2</v>
      </c>
      <c r="CY295">
        <f>AB295</f>
        <v>2451.81</v>
      </c>
      <c r="CZ295">
        <f>AF295</f>
        <v>179.17</v>
      </c>
      <c r="DA295">
        <f>AJ295</f>
        <v>13.07</v>
      </c>
      <c r="DB295">
        <f>ROUND(((ROUND(AT295*CZ295,2)*1.25)*1.1),6)</f>
        <v>211.87375</v>
      </c>
      <c r="DC295">
        <f>ROUND(((ROUND(AT295*AG295,2)*1.25)*1.1),6)</f>
        <v>20.02</v>
      </c>
      <c r="DD295" t="s">
        <v>3</v>
      </c>
      <c r="DE295" t="s">
        <v>3</v>
      </c>
      <c r="DF295">
        <f t="shared" si="151"/>
        <v>0</v>
      </c>
      <c r="DG295">
        <f>ROUND(ROUND(AF295*AJ295,2)*CX295,2)</f>
        <v>94.15</v>
      </c>
      <c r="DH295">
        <f>ROUND(ROUND(AG295*AK295,2)*CX295,2)</f>
        <v>32.549999999999997</v>
      </c>
      <c r="DI295">
        <f t="shared" si="149"/>
        <v>0</v>
      </c>
      <c r="DJ295">
        <f>DG295</f>
        <v>94.15</v>
      </c>
      <c r="DK295">
        <v>0</v>
      </c>
      <c r="DL295" t="s">
        <v>745</v>
      </c>
      <c r="DM295">
        <v>0</v>
      </c>
      <c r="DN295" t="s">
        <v>740</v>
      </c>
      <c r="DO295">
        <v>16.93</v>
      </c>
    </row>
    <row r="296" spans="1:119" x14ac:dyDescent="0.25">
      <c r="A296">
        <f>ROW(Source!A480)</f>
        <v>480</v>
      </c>
      <c r="B296">
        <v>56481267</v>
      </c>
      <c r="C296">
        <v>56487565</v>
      </c>
      <c r="D296">
        <v>54933656</v>
      </c>
      <c r="E296">
        <v>1</v>
      </c>
      <c r="F296">
        <v>1</v>
      </c>
      <c r="G296">
        <v>1079</v>
      </c>
      <c r="H296">
        <v>2</v>
      </c>
      <c r="I296" t="s">
        <v>806</v>
      </c>
      <c r="J296" t="s">
        <v>807</v>
      </c>
      <c r="K296" t="s">
        <v>808</v>
      </c>
      <c r="L296">
        <v>1368</v>
      </c>
      <c r="N296">
        <v>1011</v>
      </c>
      <c r="O296" t="s">
        <v>744</v>
      </c>
      <c r="P296" t="s">
        <v>744</v>
      </c>
      <c r="Q296">
        <v>1</v>
      </c>
      <c r="W296">
        <v>0</v>
      </c>
      <c r="X296">
        <v>668032808</v>
      </c>
      <c r="Y296">
        <f>((AT296*1.25)*1.1)</f>
        <v>0.34375</v>
      </c>
      <c r="AA296">
        <v>0</v>
      </c>
      <c r="AB296">
        <v>2343.4299999999998</v>
      </c>
      <c r="AC296">
        <v>727.98</v>
      </c>
      <c r="AD296">
        <v>0</v>
      </c>
      <c r="AE296">
        <v>0</v>
      </c>
      <c r="AF296">
        <v>164.94</v>
      </c>
      <c r="AG296">
        <v>14.54</v>
      </c>
      <c r="AH296">
        <v>0</v>
      </c>
      <c r="AI296">
        <v>1</v>
      </c>
      <c r="AJ296">
        <v>13.57</v>
      </c>
      <c r="AK296">
        <v>47.82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0.25</v>
      </c>
      <c r="AU296" t="s">
        <v>48</v>
      </c>
      <c r="AV296">
        <v>0</v>
      </c>
      <c r="AW296">
        <v>2</v>
      </c>
      <c r="AX296">
        <v>56487589</v>
      </c>
      <c r="AY296">
        <v>1</v>
      </c>
      <c r="AZ296">
        <v>0</v>
      </c>
      <c r="BA296">
        <v>302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ROUND(Y296*Source!I480*DO296,9)</f>
        <v>0.16993625000000001</v>
      </c>
      <c r="CX296">
        <f>ROUND(Y296*Source!I480,9)</f>
        <v>1.16875E-2</v>
      </c>
      <c r="CY296">
        <f>AB296</f>
        <v>2343.4299999999998</v>
      </c>
      <c r="CZ296">
        <f>AF296</f>
        <v>164.94</v>
      </c>
      <c r="DA296">
        <f>AJ296</f>
        <v>13.57</v>
      </c>
      <c r="DB296">
        <f>ROUND(((ROUND(AT296*CZ296,2)*1.25)*1.1),6)</f>
        <v>56.704999999999998</v>
      </c>
      <c r="DC296">
        <f>ROUND(((ROUND(AT296*AG296,2)*1.25)*1.1),6)</f>
        <v>5.0049999999999999</v>
      </c>
      <c r="DD296" t="s">
        <v>3</v>
      </c>
      <c r="DE296" t="s">
        <v>3</v>
      </c>
      <c r="DF296">
        <f t="shared" si="151"/>
        <v>0</v>
      </c>
      <c r="DG296">
        <f>ROUND(ROUND(AF296*AJ296,2)*CX296,2)</f>
        <v>26.16</v>
      </c>
      <c r="DH296">
        <f>ROUND(ROUND(AG296*AK296,2)*CX296,2)</f>
        <v>8.1300000000000008</v>
      </c>
      <c r="DI296">
        <f t="shared" si="149"/>
        <v>0</v>
      </c>
      <c r="DJ296">
        <f>DG296</f>
        <v>26.16</v>
      </c>
      <c r="DK296">
        <v>0</v>
      </c>
      <c r="DL296" t="s">
        <v>745</v>
      </c>
      <c r="DM296">
        <v>0</v>
      </c>
      <c r="DN296" t="s">
        <v>740</v>
      </c>
      <c r="DO296">
        <v>14.54</v>
      </c>
    </row>
    <row r="297" spans="1:119" x14ac:dyDescent="0.25">
      <c r="A297">
        <f>ROW(Source!A480)</f>
        <v>480</v>
      </c>
      <c r="B297">
        <v>56481267</v>
      </c>
      <c r="C297">
        <v>56487565</v>
      </c>
      <c r="D297">
        <v>54933779</v>
      </c>
      <c r="E297">
        <v>1</v>
      </c>
      <c r="F297">
        <v>1</v>
      </c>
      <c r="G297">
        <v>1079</v>
      </c>
      <c r="H297">
        <v>2</v>
      </c>
      <c r="I297" t="s">
        <v>749</v>
      </c>
      <c r="J297" t="s">
        <v>750</v>
      </c>
      <c r="K297" t="s">
        <v>751</v>
      </c>
      <c r="L297">
        <v>1368</v>
      </c>
      <c r="N297">
        <v>1011</v>
      </c>
      <c r="O297" t="s">
        <v>744</v>
      </c>
      <c r="P297" t="s">
        <v>744</v>
      </c>
      <c r="Q297">
        <v>1</v>
      </c>
      <c r="W297">
        <v>0</v>
      </c>
      <c r="X297">
        <v>1170047244</v>
      </c>
      <c r="Y297">
        <f>((AT297*1.25)*1.1)</f>
        <v>55.412500000000001</v>
      </c>
      <c r="AA297">
        <v>0</v>
      </c>
      <c r="AB297">
        <v>2.46</v>
      </c>
      <c r="AC297">
        <v>0</v>
      </c>
      <c r="AD297">
        <v>0</v>
      </c>
      <c r="AE297">
        <v>0</v>
      </c>
      <c r="AF297">
        <v>0.23</v>
      </c>
      <c r="AG297">
        <v>0</v>
      </c>
      <c r="AH297">
        <v>0</v>
      </c>
      <c r="AI297">
        <v>1</v>
      </c>
      <c r="AJ297">
        <v>10.220000000000001</v>
      </c>
      <c r="AK297">
        <v>47.82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40.299999999999997</v>
      </c>
      <c r="AU297" t="s">
        <v>48</v>
      </c>
      <c r="AV297">
        <v>0</v>
      </c>
      <c r="AW297">
        <v>2</v>
      </c>
      <c r="AX297">
        <v>56487590</v>
      </c>
      <c r="AY297">
        <v>1</v>
      </c>
      <c r="AZ297">
        <v>0</v>
      </c>
      <c r="BA297">
        <v>303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ROUND(Y297*Source!I480*DO297,9)</f>
        <v>0</v>
      </c>
      <c r="CX297">
        <f>ROUND(Y297*Source!I480,9)</f>
        <v>1.8840250000000001</v>
      </c>
      <c r="CY297">
        <f>AB297</f>
        <v>2.46</v>
      </c>
      <c r="CZ297">
        <f>AF297</f>
        <v>0.23</v>
      </c>
      <c r="DA297">
        <f>AJ297</f>
        <v>10.220000000000001</v>
      </c>
      <c r="DB297">
        <f>ROUND(((ROUND(AT297*CZ297,2)*1.25)*1.1),6)</f>
        <v>12.74625</v>
      </c>
      <c r="DC297">
        <f>ROUND(((ROUND(AT297*AG297,2)*1.25)*1.1),6)</f>
        <v>0</v>
      </c>
      <c r="DD297" t="s">
        <v>3</v>
      </c>
      <c r="DE297" t="s">
        <v>3</v>
      </c>
      <c r="DF297">
        <f t="shared" si="151"/>
        <v>0</v>
      </c>
      <c r="DG297">
        <f>ROUND(ROUND(AF297*AJ297,2)*CX297,2)</f>
        <v>4.43</v>
      </c>
      <c r="DH297">
        <f>ROUND(ROUND(AG297*AK297,2)*CX297,2)</f>
        <v>0</v>
      </c>
      <c r="DI297">
        <f t="shared" si="149"/>
        <v>0</v>
      </c>
      <c r="DJ297">
        <f>DG297</f>
        <v>4.43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ROW(Source!A480)</f>
        <v>480</v>
      </c>
      <c r="B298">
        <v>56481267</v>
      </c>
      <c r="C298">
        <v>56487565</v>
      </c>
      <c r="D298">
        <v>54902310</v>
      </c>
      <c r="E298">
        <v>1</v>
      </c>
      <c r="F298">
        <v>1</v>
      </c>
      <c r="G298">
        <v>1079</v>
      </c>
      <c r="H298">
        <v>3</v>
      </c>
      <c r="I298" t="s">
        <v>752</v>
      </c>
      <c r="J298" t="s">
        <v>753</v>
      </c>
      <c r="K298" t="s">
        <v>754</v>
      </c>
      <c r="L298">
        <v>1339</v>
      </c>
      <c r="N298">
        <v>1007</v>
      </c>
      <c r="O298" t="s">
        <v>158</v>
      </c>
      <c r="P298" t="s">
        <v>158</v>
      </c>
      <c r="Q298">
        <v>1</v>
      </c>
      <c r="W298">
        <v>0</v>
      </c>
      <c r="X298">
        <v>-159086685</v>
      </c>
      <c r="Y298">
        <f t="shared" ref="Y298:Y320" si="159">AT298</f>
        <v>0.25700000000000001</v>
      </c>
      <c r="AA298">
        <v>52.96</v>
      </c>
      <c r="AB298">
        <v>0</v>
      </c>
      <c r="AC298">
        <v>0</v>
      </c>
      <c r="AD298">
        <v>0</v>
      </c>
      <c r="AE298">
        <v>7.07</v>
      </c>
      <c r="AF298">
        <v>0</v>
      </c>
      <c r="AG298">
        <v>0</v>
      </c>
      <c r="AH298">
        <v>0</v>
      </c>
      <c r="AI298">
        <v>7.33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0</v>
      </c>
      <c r="AQ298">
        <v>0</v>
      </c>
      <c r="AR298">
        <v>0</v>
      </c>
      <c r="AS298" t="s">
        <v>3</v>
      </c>
      <c r="AT298">
        <v>0.25700000000000001</v>
      </c>
      <c r="AU298" t="s">
        <v>3</v>
      </c>
      <c r="AV298">
        <v>0</v>
      </c>
      <c r="AW298">
        <v>2</v>
      </c>
      <c r="AX298">
        <v>56487592</v>
      </c>
      <c r="AY298">
        <v>1</v>
      </c>
      <c r="AZ298">
        <v>0</v>
      </c>
      <c r="BA298">
        <v>305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ROUND(Y298*Source!I480,9)</f>
        <v>8.7379999999999992E-3</v>
      </c>
      <c r="CY298">
        <f t="shared" ref="CY298:CY312" si="160">AA298</f>
        <v>52.96</v>
      </c>
      <c r="CZ298">
        <f t="shared" ref="CZ298:CZ312" si="161">AE298</f>
        <v>7.07</v>
      </c>
      <c r="DA298">
        <f t="shared" ref="DA298:DA312" si="162">AI298</f>
        <v>7.33</v>
      </c>
      <c r="DB298">
        <f t="shared" ref="DB298:DB320" si="163">ROUND(ROUND(AT298*CZ298,2),6)</f>
        <v>1.82</v>
      </c>
      <c r="DC298">
        <f t="shared" ref="DC298:DC320" si="164">ROUND(ROUND(AT298*AG298,2),6)</f>
        <v>0</v>
      </c>
      <c r="DD298" t="s">
        <v>3</v>
      </c>
      <c r="DE298" t="s">
        <v>3</v>
      </c>
      <c r="DF298">
        <f t="shared" ref="DF298:DF312" si="165">ROUND(ROUND(AE298*AI298,2)*CX298,2)</f>
        <v>0.45</v>
      </c>
      <c r="DG298">
        <f t="shared" ref="DG298:DG334" si="166">ROUND(ROUND(AF298,2)*CX298,2)</f>
        <v>0</v>
      </c>
      <c r="DH298">
        <f t="shared" ref="DH298:DH334" si="167">ROUND(ROUND(AG298,2)*CX298,2)</f>
        <v>0</v>
      </c>
      <c r="DI298">
        <f t="shared" si="149"/>
        <v>0</v>
      </c>
      <c r="DJ298">
        <f t="shared" ref="DJ298:DJ312" si="168">DF298</f>
        <v>0.45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ROW(Source!A480)</f>
        <v>480</v>
      </c>
      <c r="B299">
        <v>56481267</v>
      </c>
      <c r="C299">
        <v>56487565</v>
      </c>
      <c r="D299">
        <v>54902322</v>
      </c>
      <c r="E299">
        <v>1</v>
      </c>
      <c r="F299">
        <v>1</v>
      </c>
      <c r="G299">
        <v>1079</v>
      </c>
      <c r="H299">
        <v>3</v>
      </c>
      <c r="I299" t="s">
        <v>809</v>
      </c>
      <c r="J299" t="s">
        <v>810</v>
      </c>
      <c r="K299" t="s">
        <v>811</v>
      </c>
      <c r="L299">
        <v>1348</v>
      </c>
      <c r="N299">
        <v>1009</v>
      </c>
      <c r="O299" t="s">
        <v>32</v>
      </c>
      <c r="P299" t="s">
        <v>32</v>
      </c>
      <c r="Q299">
        <v>1000</v>
      </c>
      <c r="W299">
        <v>0</v>
      </c>
      <c r="X299">
        <v>-421167940</v>
      </c>
      <c r="Y299">
        <f t="shared" si="159"/>
        <v>7.9000000000000001E-2</v>
      </c>
      <c r="AA299">
        <v>83600.259999999995</v>
      </c>
      <c r="AB299">
        <v>0</v>
      </c>
      <c r="AC299">
        <v>0</v>
      </c>
      <c r="AD299">
        <v>0</v>
      </c>
      <c r="AE299">
        <v>6512.79</v>
      </c>
      <c r="AF299">
        <v>0</v>
      </c>
      <c r="AG299">
        <v>0</v>
      </c>
      <c r="AH299">
        <v>0</v>
      </c>
      <c r="AI299">
        <v>12.56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0</v>
      </c>
      <c r="AQ299">
        <v>0</v>
      </c>
      <c r="AR299">
        <v>0</v>
      </c>
      <c r="AS299" t="s">
        <v>3</v>
      </c>
      <c r="AT299">
        <v>7.9000000000000001E-2</v>
      </c>
      <c r="AU299" t="s">
        <v>3</v>
      </c>
      <c r="AV299">
        <v>0</v>
      </c>
      <c r="AW299">
        <v>2</v>
      </c>
      <c r="AX299">
        <v>56487593</v>
      </c>
      <c r="AY299">
        <v>1</v>
      </c>
      <c r="AZ299">
        <v>0</v>
      </c>
      <c r="BA299">
        <v>306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ROUND(Y299*Source!I480,9)</f>
        <v>2.686E-3</v>
      </c>
      <c r="CY299">
        <f t="shared" si="160"/>
        <v>83600.259999999995</v>
      </c>
      <c r="CZ299">
        <f t="shared" si="161"/>
        <v>6512.79</v>
      </c>
      <c r="DA299">
        <f t="shared" si="162"/>
        <v>12.56</v>
      </c>
      <c r="DB299">
        <f t="shared" si="163"/>
        <v>514.51</v>
      </c>
      <c r="DC299">
        <f t="shared" si="164"/>
        <v>0</v>
      </c>
      <c r="DD299" t="s">
        <v>3</v>
      </c>
      <c r="DE299" t="s">
        <v>3</v>
      </c>
      <c r="DF299">
        <f t="shared" si="165"/>
        <v>219.72</v>
      </c>
      <c r="DG299">
        <f t="shared" si="166"/>
        <v>0</v>
      </c>
      <c r="DH299">
        <f t="shared" si="167"/>
        <v>0</v>
      </c>
      <c r="DI299">
        <f t="shared" si="149"/>
        <v>0</v>
      </c>
      <c r="DJ299">
        <f t="shared" si="168"/>
        <v>219.72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ROW(Source!A480)</f>
        <v>480</v>
      </c>
      <c r="B300">
        <v>56481267</v>
      </c>
      <c r="C300">
        <v>56487565</v>
      </c>
      <c r="D300">
        <v>54902402</v>
      </c>
      <c r="E300">
        <v>1</v>
      </c>
      <c r="F300">
        <v>1</v>
      </c>
      <c r="G300">
        <v>1079</v>
      </c>
      <c r="H300">
        <v>3</v>
      </c>
      <c r="I300" t="s">
        <v>812</v>
      </c>
      <c r="J300" t="s">
        <v>813</v>
      </c>
      <c r="K300" t="s">
        <v>814</v>
      </c>
      <c r="L300">
        <v>1339</v>
      </c>
      <c r="N300">
        <v>1007</v>
      </c>
      <c r="O300" t="s">
        <v>158</v>
      </c>
      <c r="P300" t="s">
        <v>158</v>
      </c>
      <c r="Q300">
        <v>1</v>
      </c>
      <c r="W300">
        <v>0</v>
      </c>
      <c r="X300">
        <v>1675535307</v>
      </c>
      <c r="Y300">
        <f t="shared" si="159"/>
        <v>0.53</v>
      </c>
      <c r="AA300">
        <v>9623.65</v>
      </c>
      <c r="AB300">
        <v>0</v>
      </c>
      <c r="AC300">
        <v>0</v>
      </c>
      <c r="AD300">
        <v>0</v>
      </c>
      <c r="AE300">
        <v>1821.37</v>
      </c>
      <c r="AF300">
        <v>0</v>
      </c>
      <c r="AG300">
        <v>0</v>
      </c>
      <c r="AH300">
        <v>0</v>
      </c>
      <c r="AI300">
        <v>5.17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0</v>
      </c>
      <c r="AQ300">
        <v>0</v>
      </c>
      <c r="AR300">
        <v>0</v>
      </c>
      <c r="AS300" t="s">
        <v>3</v>
      </c>
      <c r="AT300">
        <v>0.53</v>
      </c>
      <c r="AU300" t="s">
        <v>3</v>
      </c>
      <c r="AV300">
        <v>0</v>
      </c>
      <c r="AW300">
        <v>2</v>
      </c>
      <c r="AX300">
        <v>56487594</v>
      </c>
      <c r="AY300">
        <v>1</v>
      </c>
      <c r="AZ300">
        <v>0</v>
      </c>
      <c r="BA300">
        <v>307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ROUND(Y300*Source!I480,9)</f>
        <v>1.8020000000000001E-2</v>
      </c>
      <c r="CY300">
        <f t="shared" si="160"/>
        <v>9623.65</v>
      </c>
      <c r="CZ300">
        <f t="shared" si="161"/>
        <v>1821.37</v>
      </c>
      <c r="DA300">
        <f t="shared" si="162"/>
        <v>5.17</v>
      </c>
      <c r="DB300">
        <f t="shared" si="163"/>
        <v>965.33</v>
      </c>
      <c r="DC300">
        <f t="shared" si="164"/>
        <v>0</v>
      </c>
      <c r="DD300" t="s">
        <v>3</v>
      </c>
      <c r="DE300" t="s">
        <v>3</v>
      </c>
      <c r="DF300">
        <f t="shared" si="165"/>
        <v>169.68</v>
      </c>
      <c r="DG300">
        <f t="shared" si="166"/>
        <v>0</v>
      </c>
      <c r="DH300">
        <f t="shared" si="167"/>
        <v>0</v>
      </c>
      <c r="DI300">
        <f t="shared" si="149"/>
        <v>0</v>
      </c>
      <c r="DJ300">
        <f t="shared" si="168"/>
        <v>169.68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ROW(Source!A480)</f>
        <v>480</v>
      </c>
      <c r="B301">
        <v>56481267</v>
      </c>
      <c r="C301">
        <v>56487565</v>
      </c>
      <c r="D301">
        <v>54902403</v>
      </c>
      <c r="E301">
        <v>1</v>
      </c>
      <c r="F301">
        <v>1</v>
      </c>
      <c r="G301">
        <v>1079</v>
      </c>
      <c r="H301">
        <v>3</v>
      </c>
      <c r="I301" t="s">
        <v>815</v>
      </c>
      <c r="J301" t="s">
        <v>816</v>
      </c>
      <c r="K301" t="s">
        <v>817</v>
      </c>
      <c r="L301">
        <v>1339</v>
      </c>
      <c r="N301">
        <v>1007</v>
      </c>
      <c r="O301" t="s">
        <v>158</v>
      </c>
      <c r="P301" t="s">
        <v>158</v>
      </c>
      <c r="Q301">
        <v>1</v>
      </c>
      <c r="W301">
        <v>0</v>
      </c>
      <c r="X301">
        <v>-1411081034</v>
      </c>
      <c r="Y301">
        <f t="shared" si="159"/>
        <v>2.61</v>
      </c>
      <c r="AA301">
        <v>9865.6299999999992</v>
      </c>
      <c r="AB301">
        <v>0</v>
      </c>
      <c r="AC301">
        <v>0</v>
      </c>
      <c r="AD301">
        <v>0</v>
      </c>
      <c r="AE301">
        <v>1821.37</v>
      </c>
      <c r="AF301">
        <v>0</v>
      </c>
      <c r="AG301">
        <v>0</v>
      </c>
      <c r="AH301">
        <v>0</v>
      </c>
      <c r="AI301">
        <v>5.3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0</v>
      </c>
      <c r="AQ301">
        <v>0</v>
      </c>
      <c r="AR301">
        <v>0</v>
      </c>
      <c r="AS301" t="s">
        <v>3</v>
      </c>
      <c r="AT301">
        <v>2.61</v>
      </c>
      <c r="AU301" t="s">
        <v>3</v>
      </c>
      <c r="AV301">
        <v>0</v>
      </c>
      <c r="AW301">
        <v>2</v>
      </c>
      <c r="AX301">
        <v>56487595</v>
      </c>
      <c r="AY301">
        <v>1</v>
      </c>
      <c r="AZ301">
        <v>0</v>
      </c>
      <c r="BA301">
        <v>308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ROUND(Y301*Source!I480,9)</f>
        <v>8.8739999999999999E-2</v>
      </c>
      <c r="CY301">
        <f t="shared" si="160"/>
        <v>9865.6299999999992</v>
      </c>
      <c r="CZ301">
        <f t="shared" si="161"/>
        <v>1821.37</v>
      </c>
      <c r="DA301">
        <f t="shared" si="162"/>
        <v>5.3</v>
      </c>
      <c r="DB301">
        <f t="shared" si="163"/>
        <v>4753.78</v>
      </c>
      <c r="DC301">
        <f t="shared" si="164"/>
        <v>0</v>
      </c>
      <c r="DD301" t="s">
        <v>3</v>
      </c>
      <c r="DE301" t="s">
        <v>3</v>
      </c>
      <c r="DF301">
        <f t="shared" si="165"/>
        <v>856.63</v>
      </c>
      <c r="DG301">
        <f t="shared" si="166"/>
        <v>0</v>
      </c>
      <c r="DH301">
        <f t="shared" si="167"/>
        <v>0</v>
      </c>
      <c r="DI301">
        <f t="shared" si="149"/>
        <v>0</v>
      </c>
      <c r="DJ301">
        <f t="shared" si="168"/>
        <v>856.63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ROW(Source!A480)</f>
        <v>480</v>
      </c>
      <c r="B302">
        <v>56481267</v>
      </c>
      <c r="C302">
        <v>56487565</v>
      </c>
      <c r="D302">
        <v>54902427</v>
      </c>
      <c r="E302">
        <v>1</v>
      </c>
      <c r="F302">
        <v>1</v>
      </c>
      <c r="G302">
        <v>1079</v>
      </c>
      <c r="H302">
        <v>3</v>
      </c>
      <c r="I302" t="s">
        <v>761</v>
      </c>
      <c r="J302" t="s">
        <v>762</v>
      </c>
      <c r="K302" t="s">
        <v>763</v>
      </c>
      <c r="L302">
        <v>1348</v>
      </c>
      <c r="N302">
        <v>1009</v>
      </c>
      <c r="O302" t="s">
        <v>32</v>
      </c>
      <c r="P302" t="s">
        <v>32</v>
      </c>
      <c r="Q302">
        <v>1000</v>
      </c>
      <c r="W302">
        <v>0</v>
      </c>
      <c r="X302">
        <v>-764855440</v>
      </c>
      <c r="Y302">
        <f t="shared" si="159"/>
        <v>8.5999999999999993E-2</v>
      </c>
      <c r="AA302">
        <v>8212.4699999999993</v>
      </c>
      <c r="AB302">
        <v>0</v>
      </c>
      <c r="AC302">
        <v>0</v>
      </c>
      <c r="AD302">
        <v>0</v>
      </c>
      <c r="AE302">
        <v>1257.54</v>
      </c>
      <c r="AF302">
        <v>0</v>
      </c>
      <c r="AG302">
        <v>0</v>
      </c>
      <c r="AH302">
        <v>0</v>
      </c>
      <c r="AI302">
        <v>6.39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0</v>
      </c>
      <c r="AQ302">
        <v>0</v>
      </c>
      <c r="AR302">
        <v>0</v>
      </c>
      <c r="AS302" t="s">
        <v>3</v>
      </c>
      <c r="AT302">
        <v>8.5999999999999993E-2</v>
      </c>
      <c r="AU302" t="s">
        <v>3</v>
      </c>
      <c r="AV302">
        <v>0</v>
      </c>
      <c r="AW302">
        <v>2</v>
      </c>
      <c r="AX302">
        <v>56487596</v>
      </c>
      <c r="AY302">
        <v>1</v>
      </c>
      <c r="AZ302">
        <v>0</v>
      </c>
      <c r="BA302">
        <v>309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ROUND(Y302*Source!I480,9)</f>
        <v>2.9239999999999999E-3</v>
      </c>
      <c r="CY302">
        <f t="shared" si="160"/>
        <v>8212.4699999999993</v>
      </c>
      <c r="CZ302">
        <f t="shared" si="161"/>
        <v>1257.54</v>
      </c>
      <c r="DA302">
        <f t="shared" si="162"/>
        <v>6.39</v>
      </c>
      <c r="DB302">
        <f t="shared" si="163"/>
        <v>108.15</v>
      </c>
      <c r="DC302">
        <f t="shared" si="164"/>
        <v>0</v>
      </c>
      <c r="DD302" t="s">
        <v>3</v>
      </c>
      <c r="DE302" t="s">
        <v>3</v>
      </c>
      <c r="DF302">
        <f t="shared" si="165"/>
        <v>23.5</v>
      </c>
      <c r="DG302">
        <f t="shared" si="166"/>
        <v>0</v>
      </c>
      <c r="DH302">
        <f t="shared" si="167"/>
        <v>0</v>
      </c>
      <c r="DI302">
        <f t="shared" si="149"/>
        <v>0</v>
      </c>
      <c r="DJ302">
        <f t="shared" si="168"/>
        <v>23.5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ROW(Source!A480)</f>
        <v>480</v>
      </c>
      <c r="B303">
        <v>56481267</v>
      </c>
      <c r="C303">
        <v>56487565</v>
      </c>
      <c r="D303">
        <v>54902715</v>
      </c>
      <c r="E303">
        <v>1</v>
      </c>
      <c r="F303">
        <v>1</v>
      </c>
      <c r="G303">
        <v>1079</v>
      </c>
      <c r="H303">
        <v>3</v>
      </c>
      <c r="I303" t="s">
        <v>892</v>
      </c>
      <c r="J303" t="s">
        <v>893</v>
      </c>
      <c r="K303" t="s">
        <v>894</v>
      </c>
      <c r="L303">
        <v>1327</v>
      </c>
      <c r="N303">
        <v>1005</v>
      </c>
      <c r="O303" t="s">
        <v>214</v>
      </c>
      <c r="P303" t="s">
        <v>214</v>
      </c>
      <c r="Q303">
        <v>1</v>
      </c>
      <c r="W303">
        <v>0</v>
      </c>
      <c r="X303">
        <v>-1844544580</v>
      </c>
      <c r="Y303">
        <f t="shared" si="159"/>
        <v>42.9</v>
      </c>
      <c r="AA303">
        <v>56.42</v>
      </c>
      <c r="AB303">
        <v>0</v>
      </c>
      <c r="AC303">
        <v>0</v>
      </c>
      <c r="AD303">
        <v>0</v>
      </c>
      <c r="AE303">
        <v>7.39</v>
      </c>
      <c r="AF303">
        <v>0</v>
      </c>
      <c r="AG303">
        <v>0</v>
      </c>
      <c r="AH303">
        <v>0</v>
      </c>
      <c r="AI303">
        <v>7.47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0</v>
      </c>
      <c r="AQ303">
        <v>0</v>
      </c>
      <c r="AR303">
        <v>0</v>
      </c>
      <c r="AS303" t="s">
        <v>3</v>
      </c>
      <c r="AT303">
        <v>42.9</v>
      </c>
      <c r="AU303" t="s">
        <v>3</v>
      </c>
      <c r="AV303">
        <v>0</v>
      </c>
      <c r="AW303">
        <v>2</v>
      </c>
      <c r="AX303">
        <v>56487597</v>
      </c>
      <c r="AY303">
        <v>1</v>
      </c>
      <c r="AZ303">
        <v>0</v>
      </c>
      <c r="BA303">
        <v>310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ROUND(Y303*Source!I480,9)</f>
        <v>1.4585999999999999</v>
      </c>
      <c r="CY303">
        <f t="shared" si="160"/>
        <v>56.42</v>
      </c>
      <c r="CZ303">
        <f t="shared" si="161"/>
        <v>7.39</v>
      </c>
      <c r="DA303">
        <f t="shared" si="162"/>
        <v>7.47</v>
      </c>
      <c r="DB303">
        <f t="shared" si="163"/>
        <v>317.02999999999997</v>
      </c>
      <c r="DC303">
        <f t="shared" si="164"/>
        <v>0</v>
      </c>
      <c r="DD303" t="s">
        <v>3</v>
      </c>
      <c r="DE303" t="s">
        <v>3</v>
      </c>
      <c r="DF303">
        <f t="shared" si="165"/>
        <v>80.510000000000005</v>
      </c>
      <c r="DG303">
        <f t="shared" si="166"/>
        <v>0</v>
      </c>
      <c r="DH303">
        <f t="shared" si="167"/>
        <v>0</v>
      </c>
      <c r="DI303">
        <f t="shared" si="149"/>
        <v>0</v>
      </c>
      <c r="DJ303">
        <f t="shared" si="168"/>
        <v>80.510000000000005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ROW(Source!A480)</f>
        <v>480</v>
      </c>
      <c r="B304">
        <v>56481267</v>
      </c>
      <c r="C304">
        <v>56487565</v>
      </c>
      <c r="D304">
        <v>54902280</v>
      </c>
      <c r="E304">
        <v>1</v>
      </c>
      <c r="F304">
        <v>1</v>
      </c>
      <c r="G304">
        <v>1079</v>
      </c>
      <c r="H304">
        <v>3</v>
      </c>
      <c r="I304" t="s">
        <v>895</v>
      </c>
      <c r="J304" t="s">
        <v>896</v>
      </c>
      <c r="K304" t="s">
        <v>897</v>
      </c>
      <c r="L304">
        <v>1339</v>
      </c>
      <c r="N304">
        <v>1007</v>
      </c>
      <c r="O304" t="s">
        <v>158</v>
      </c>
      <c r="P304" t="s">
        <v>158</v>
      </c>
      <c r="Q304">
        <v>1</v>
      </c>
      <c r="W304">
        <v>0</v>
      </c>
      <c r="X304">
        <v>166094496</v>
      </c>
      <c r="Y304">
        <f t="shared" si="159"/>
        <v>6.22</v>
      </c>
      <c r="AA304">
        <v>9346.1200000000008</v>
      </c>
      <c r="AB304">
        <v>0</v>
      </c>
      <c r="AC304">
        <v>0</v>
      </c>
      <c r="AD304">
        <v>0</v>
      </c>
      <c r="AE304">
        <v>2464.94</v>
      </c>
      <c r="AF304">
        <v>0</v>
      </c>
      <c r="AG304">
        <v>0</v>
      </c>
      <c r="AH304">
        <v>0</v>
      </c>
      <c r="AI304">
        <v>3.71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0</v>
      </c>
      <c r="AQ304">
        <v>0</v>
      </c>
      <c r="AR304">
        <v>0</v>
      </c>
      <c r="AS304" t="s">
        <v>3</v>
      </c>
      <c r="AT304">
        <v>6.22</v>
      </c>
      <c r="AU304" t="s">
        <v>3</v>
      </c>
      <c r="AV304">
        <v>0</v>
      </c>
      <c r="AW304">
        <v>2</v>
      </c>
      <c r="AX304">
        <v>56487598</v>
      </c>
      <c r="AY304">
        <v>1</v>
      </c>
      <c r="AZ304">
        <v>0</v>
      </c>
      <c r="BA304">
        <v>311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ROUND(Y304*Source!I480,9)</f>
        <v>0.21148</v>
      </c>
      <c r="CY304">
        <f t="shared" si="160"/>
        <v>9346.1200000000008</v>
      </c>
      <c r="CZ304">
        <f t="shared" si="161"/>
        <v>2464.94</v>
      </c>
      <c r="DA304">
        <f t="shared" si="162"/>
        <v>3.71</v>
      </c>
      <c r="DB304">
        <f t="shared" si="163"/>
        <v>15331.93</v>
      </c>
      <c r="DC304">
        <f t="shared" si="164"/>
        <v>0</v>
      </c>
      <c r="DD304" t="s">
        <v>3</v>
      </c>
      <c r="DE304" t="s">
        <v>3</v>
      </c>
      <c r="DF304">
        <f t="shared" si="165"/>
        <v>1933.97</v>
      </c>
      <c r="DG304">
        <f t="shared" si="166"/>
        <v>0</v>
      </c>
      <c r="DH304">
        <f t="shared" si="167"/>
        <v>0</v>
      </c>
      <c r="DI304">
        <f t="shared" si="149"/>
        <v>0</v>
      </c>
      <c r="DJ304">
        <f t="shared" si="168"/>
        <v>1933.97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ROW(Source!A480)</f>
        <v>480</v>
      </c>
      <c r="B305">
        <v>56481267</v>
      </c>
      <c r="C305">
        <v>56487565</v>
      </c>
      <c r="D305">
        <v>54902287</v>
      </c>
      <c r="E305">
        <v>1</v>
      </c>
      <c r="F305">
        <v>1</v>
      </c>
      <c r="G305">
        <v>1079</v>
      </c>
      <c r="H305">
        <v>3</v>
      </c>
      <c r="I305" t="s">
        <v>898</v>
      </c>
      <c r="J305" t="s">
        <v>899</v>
      </c>
      <c r="K305" t="s">
        <v>900</v>
      </c>
      <c r="L305">
        <v>1339</v>
      </c>
      <c r="N305">
        <v>1007</v>
      </c>
      <c r="O305" t="s">
        <v>158</v>
      </c>
      <c r="P305" t="s">
        <v>158</v>
      </c>
      <c r="Q305">
        <v>1</v>
      </c>
      <c r="W305">
        <v>0</v>
      </c>
      <c r="X305">
        <v>1801906762</v>
      </c>
      <c r="Y305">
        <f t="shared" si="159"/>
        <v>0.99</v>
      </c>
      <c r="AA305">
        <v>14375.56</v>
      </c>
      <c r="AB305">
        <v>0</v>
      </c>
      <c r="AC305">
        <v>0</v>
      </c>
      <c r="AD305">
        <v>0</v>
      </c>
      <c r="AE305">
        <v>2824.52</v>
      </c>
      <c r="AF305">
        <v>0</v>
      </c>
      <c r="AG305">
        <v>0</v>
      </c>
      <c r="AH305">
        <v>0</v>
      </c>
      <c r="AI305">
        <v>4.9800000000000004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0</v>
      </c>
      <c r="AQ305">
        <v>0</v>
      </c>
      <c r="AR305">
        <v>0</v>
      </c>
      <c r="AS305" t="s">
        <v>3</v>
      </c>
      <c r="AT305">
        <v>0.99</v>
      </c>
      <c r="AU305" t="s">
        <v>3</v>
      </c>
      <c r="AV305">
        <v>0</v>
      </c>
      <c r="AW305">
        <v>2</v>
      </c>
      <c r="AX305">
        <v>56487599</v>
      </c>
      <c r="AY305">
        <v>1</v>
      </c>
      <c r="AZ305">
        <v>0</v>
      </c>
      <c r="BA305">
        <v>312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ROUND(Y305*Source!I480,9)</f>
        <v>3.3660000000000002E-2</v>
      </c>
      <c r="CY305">
        <f t="shared" si="160"/>
        <v>14375.56</v>
      </c>
      <c r="CZ305">
        <f t="shared" si="161"/>
        <v>2824.52</v>
      </c>
      <c r="DA305">
        <f t="shared" si="162"/>
        <v>4.9800000000000004</v>
      </c>
      <c r="DB305">
        <f t="shared" si="163"/>
        <v>2796.27</v>
      </c>
      <c r="DC305">
        <f t="shared" si="164"/>
        <v>0</v>
      </c>
      <c r="DD305" t="s">
        <v>3</v>
      </c>
      <c r="DE305" t="s">
        <v>3</v>
      </c>
      <c r="DF305">
        <f t="shared" si="165"/>
        <v>473.47</v>
      </c>
      <c r="DG305">
        <f t="shared" si="166"/>
        <v>0</v>
      </c>
      <c r="DH305">
        <f t="shared" si="167"/>
        <v>0</v>
      </c>
      <c r="DI305">
        <f t="shared" si="149"/>
        <v>0</v>
      </c>
      <c r="DJ305">
        <f t="shared" si="168"/>
        <v>473.47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ROW(Source!A480)</f>
        <v>480</v>
      </c>
      <c r="B306">
        <v>56481267</v>
      </c>
      <c r="C306">
        <v>56487565</v>
      </c>
      <c r="D306">
        <v>54902884</v>
      </c>
      <c r="E306">
        <v>1</v>
      </c>
      <c r="F306">
        <v>1</v>
      </c>
      <c r="G306">
        <v>1079</v>
      </c>
      <c r="H306">
        <v>3</v>
      </c>
      <c r="I306" t="s">
        <v>901</v>
      </c>
      <c r="J306" t="s">
        <v>902</v>
      </c>
      <c r="K306" t="s">
        <v>903</v>
      </c>
      <c r="L306">
        <v>1348</v>
      </c>
      <c r="N306">
        <v>1009</v>
      </c>
      <c r="O306" t="s">
        <v>32</v>
      </c>
      <c r="P306" t="s">
        <v>32</v>
      </c>
      <c r="Q306">
        <v>1000</v>
      </c>
      <c r="W306">
        <v>0</v>
      </c>
      <c r="X306">
        <v>-444625756</v>
      </c>
      <c r="Y306">
        <f t="shared" si="159"/>
        <v>1.1599999999999999E-2</v>
      </c>
      <c r="AA306">
        <v>74775.64</v>
      </c>
      <c r="AB306">
        <v>0</v>
      </c>
      <c r="AC306">
        <v>0</v>
      </c>
      <c r="AD306">
        <v>0</v>
      </c>
      <c r="AE306">
        <v>9238.1299999999992</v>
      </c>
      <c r="AF306">
        <v>0</v>
      </c>
      <c r="AG306">
        <v>0</v>
      </c>
      <c r="AH306">
        <v>0</v>
      </c>
      <c r="AI306">
        <v>7.92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0</v>
      </c>
      <c r="AQ306">
        <v>0</v>
      </c>
      <c r="AR306">
        <v>0</v>
      </c>
      <c r="AS306" t="s">
        <v>3</v>
      </c>
      <c r="AT306">
        <v>1.1599999999999999E-2</v>
      </c>
      <c r="AU306" t="s">
        <v>3</v>
      </c>
      <c r="AV306">
        <v>0</v>
      </c>
      <c r="AW306">
        <v>2</v>
      </c>
      <c r="AX306">
        <v>56487600</v>
      </c>
      <c r="AY306">
        <v>1</v>
      </c>
      <c r="AZ306">
        <v>0</v>
      </c>
      <c r="BA306">
        <v>313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ROUND(Y306*Source!I480,9)</f>
        <v>3.9439999999999999E-4</v>
      </c>
      <c r="CY306">
        <f t="shared" si="160"/>
        <v>74775.64</v>
      </c>
      <c r="CZ306">
        <f t="shared" si="161"/>
        <v>9238.1299999999992</v>
      </c>
      <c r="DA306">
        <f t="shared" si="162"/>
        <v>7.92</v>
      </c>
      <c r="DB306">
        <f t="shared" si="163"/>
        <v>107.16</v>
      </c>
      <c r="DC306">
        <f t="shared" si="164"/>
        <v>0</v>
      </c>
      <c r="DD306" t="s">
        <v>3</v>
      </c>
      <c r="DE306" t="s">
        <v>3</v>
      </c>
      <c r="DF306">
        <f t="shared" si="165"/>
        <v>28.86</v>
      </c>
      <c r="DG306">
        <f t="shared" si="166"/>
        <v>0</v>
      </c>
      <c r="DH306">
        <f t="shared" si="167"/>
        <v>0</v>
      </c>
      <c r="DI306">
        <f t="shared" si="149"/>
        <v>0</v>
      </c>
      <c r="DJ306">
        <f t="shared" si="168"/>
        <v>28.86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ROW(Source!A480)</f>
        <v>480</v>
      </c>
      <c r="B307">
        <v>56481267</v>
      </c>
      <c r="C307">
        <v>56487565</v>
      </c>
      <c r="D307">
        <v>54909571</v>
      </c>
      <c r="E307">
        <v>1</v>
      </c>
      <c r="F307">
        <v>1</v>
      </c>
      <c r="G307">
        <v>1079</v>
      </c>
      <c r="H307">
        <v>3</v>
      </c>
      <c r="I307" t="s">
        <v>248</v>
      </c>
      <c r="J307" t="s">
        <v>250</v>
      </c>
      <c r="K307" t="s">
        <v>249</v>
      </c>
      <c r="L307">
        <v>1339</v>
      </c>
      <c r="N307">
        <v>1007</v>
      </c>
      <c r="O307" t="s">
        <v>158</v>
      </c>
      <c r="P307" t="s">
        <v>158</v>
      </c>
      <c r="Q307">
        <v>1</v>
      </c>
      <c r="W307">
        <v>0</v>
      </c>
      <c r="X307">
        <v>-1447999952</v>
      </c>
      <c r="Y307">
        <f t="shared" si="159"/>
        <v>101.5</v>
      </c>
      <c r="AA307">
        <v>7517.5</v>
      </c>
      <c r="AB307">
        <v>0</v>
      </c>
      <c r="AC307">
        <v>0</v>
      </c>
      <c r="AD307">
        <v>0</v>
      </c>
      <c r="AE307">
        <v>729.73</v>
      </c>
      <c r="AF307">
        <v>0</v>
      </c>
      <c r="AG307">
        <v>0</v>
      </c>
      <c r="AH307">
        <v>0</v>
      </c>
      <c r="AI307">
        <v>10.08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101.5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ROUND(Y307*Source!I480,9)</f>
        <v>3.4510000000000001</v>
      </c>
      <c r="CY307">
        <f t="shared" si="160"/>
        <v>7517.5</v>
      </c>
      <c r="CZ307">
        <f t="shared" si="161"/>
        <v>729.73</v>
      </c>
      <c r="DA307">
        <f t="shared" si="162"/>
        <v>10.08</v>
      </c>
      <c r="DB307">
        <f t="shared" si="163"/>
        <v>74067.600000000006</v>
      </c>
      <c r="DC307">
        <f t="shared" si="164"/>
        <v>0</v>
      </c>
      <c r="DD307" t="s">
        <v>3</v>
      </c>
      <c r="DE307" t="s">
        <v>3</v>
      </c>
      <c r="DF307">
        <f t="shared" si="165"/>
        <v>25384.45</v>
      </c>
      <c r="DG307">
        <f t="shared" si="166"/>
        <v>0</v>
      </c>
      <c r="DH307">
        <f t="shared" si="167"/>
        <v>0</v>
      </c>
      <c r="DI307">
        <f t="shared" si="149"/>
        <v>0</v>
      </c>
      <c r="DJ307">
        <f t="shared" si="168"/>
        <v>25384.45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ROW(Source!A480)</f>
        <v>480</v>
      </c>
      <c r="B308">
        <v>56481267</v>
      </c>
      <c r="C308">
        <v>56487565</v>
      </c>
      <c r="D308">
        <v>54909992</v>
      </c>
      <c r="E308">
        <v>1</v>
      </c>
      <c r="F308">
        <v>1</v>
      </c>
      <c r="G308">
        <v>1079</v>
      </c>
      <c r="H308">
        <v>3</v>
      </c>
      <c r="I308" t="s">
        <v>330</v>
      </c>
      <c r="J308" t="s">
        <v>332</v>
      </c>
      <c r="K308" t="s">
        <v>331</v>
      </c>
      <c r="L308">
        <v>1348</v>
      </c>
      <c r="N308">
        <v>1009</v>
      </c>
      <c r="O308" t="s">
        <v>32</v>
      </c>
      <c r="P308" t="s">
        <v>32</v>
      </c>
      <c r="Q308">
        <v>1000</v>
      </c>
      <c r="W308">
        <v>0</v>
      </c>
      <c r="X308">
        <v>-977438433</v>
      </c>
      <c r="Y308">
        <f t="shared" si="159"/>
        <v>2.6679409999999999</v>
      </c>
      <c r="AA308">
        <v>97618.95</v>
      </c>
      <c r="AB308">
        <v>0</v>
      </c>
      <c r="AC308">
        <v>0</v>
      </c>
      <c r="AD308">
        <v>0</v>
      </c>
      <c r="AE308">
        <v>5743.69</v>
      </c>
      <c r="AF308">
        <v>0</v>
      </c>
      <c r="AG308">
        <v>0</v>
      </c>
      <c r="AH308">
        <v>0</v>
      </c>
      <c r="AI308">
        <v>16.63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2.6679409999999999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ROUND(Y308*Source!I480,9)</f>
        <v>9.0709994000000002E-2</v>
      </c>
      <c r="CY308">
        <f t="shared" si="160"/>
        <v>97618.95</v>
      </c>
      <c r="CZ308">
        <f t="shared" si="161"/>
        <v>5743.69</v>
      </c>
      <c r="DA308">
        <f t="shared" si="162"/>
        <v>16.63</v>
      </c>
      <c r="DB308">
        <f t="shared" si="163"/>
        <v>15323.83</v>
      </c>
      <c r="DC308">
        <f t="shared" si="164"/>
        <v>0</v>
      </c>
      <c r="DD308" t="s">
        <v>3</v>
      </c>
      <c r="DE308" t="s">
        <v>3</v>
      </c>
      <c r="DF308">
        <f t="shared" si="165"/>
        <v>8664.4</v>
      </c>
      <c r="DG308">
        <f t="shared" si="166"/>
        <v>0</v>
      </c>
      <c r="DH308">
        <f t="shared" si="167"/>
        <v>0</v>
      </c>
      <c r="DI308">
        <f t="shared" si="149"/>
        <v>0</v>
      </c>
      <c r="DJ308">
        <f t="shared" si="168"/>
        <v>8664.4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ROW(Source!A480)</f>
        <v>480</v>
      </c>
      <c r="B309">
        <v>56481267</v>
      </c>
      <c r="C309">
        <v>56487565</v>
      </c>
      <c r="D309">
        <v>54909994</v>
      </c>
      <c r="E309">
        <v>1</v>
      </c>
      <c r="F309">
        <v>1</v>
      </c>
      <c r="G309">
        <v>1079</v>
      </c>
      <c r="H309">
        <v>3</v>
      </c>
      <c r="I309" t="s">
        <v>240</v>
      </c>
      <c r="J309" t="s">
        <v>242</v>
      </c>
      <c r="K309" t="s">
        <v>241</v>
      </c>
      <c r="L309">
        <v>1348</v>
      </c>
      <c r="N309">
        <v>1009</v>
      </c>
      <c r="O309" t="s">
        <v>32</v>
      </c>
      <c r="P309" t="s">
        <v>32</v>
      </c>
      <c r="Q309">
        <v>1000</v>
      </c>
      <c r="W309">
        <v>0</v>
      </c>
      <c r="X309">
        <v>1611312075</v>
      </c>
      <c r="Y309">
        <f t="shared" si="159"/>
        <v>9.8752940000000002</v>
      </c>
      <c r="AA309">
        <v>92864.21</v>
      </c>
      <c r="AB309">
        <v>0</v>
      </c>
      <c r="AC309">
        <v>0</v>
      </c>
      <c r="AD309">
        <v>0</v>
      </c>
      <c r="AE309">
        <v>5743.69</v>
      </c>
      <c r="AF309">
        <v>0</v>
      </c>
      <c r="AG309">
        <v>0</v>
      </c>
      <c r="AH309">
        <v>0</v>
      </c>
      <c r="AI309">
        <v>15.82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 t="s">
        <v>3</v>
      </c>
      <c r="AT309">
        <v>9.8752940000000002</v>
      </c>
      <c r="AU309" t="s">
        <v>3</v>
      </c>
      <c r="AV309">
        <v>0</v>
      </c>
      <c r="AW309">
        <v>1</v>
      </c>
      <c r="AX309">
        <v>-1</v>
      </c>
      <c r="AY309">
        <v>0</v>
      </c>
      <c r="AZ309">
        <v>0</v>
      </c>
      <c r="BA309" t="s">
        <v>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ROUND(Y309*Source!I480,9)</f>
        <v>0.33575999600000001</v>
      </c>
      <c r="CY309">
        <f t="shared" si="160"/>
        <v>92864.21</v>
      </c>
      <c r="CZ309">
        <f t="shared" si="161"/>
        <v>5743.69</v>
      </c>
      <c r="DA309">
        <f t="shared" si="162"/>
        <v>15.82</v>
      </c>
      <c r="DB309">
        <f t="shared" si="163"/>
        <v>56720.63</v>
      </c>
      <c r="DC309">
        <f t="shared" si="164"/>
        <v>0</v>
      </c>
      <c r="DD309" t="s">
        <v>3</v>
      </c>
      <c r="DE309" t="s">
        <v>3</v>
      </c>
      <c r="DF309">
        <f t="shared" si="165"/>
        <v>30508.89</v>
      </c>
      <c r="DG309">
        <f t="shared" si="166"/>
        <v>0</v>
      </c>
      <c r="DH309">
        <f t="shared" si="167"/>
        <v>0</v>
      </c>
      <c r="DI309">
        <f t="shared" si="149"/>
        <v>0</v>
      </c>
      <c r="DJ309">
        <f t="shared" si="168"/>
        <v>30508.89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ROW(Source!A480)</f>
        <v>480</v>
      </c>
      <c r="B310">
        <v>56481267</v>
      </c>
      <c r="C310">
        <v>56487565</v>
      </c>
      <c r="D310">
        <v>54909995</v>
      </c>
      <c r="E310">
        <v>1</v>
      </c>
      <c r="F310">
        <v>1</v>
      </c>
      <c r="G310">
        <v>1079</v>
      </c>
      <c r="H310">
        <v>3</v>
      </c>
      <c r="I310" t="s">
        <v>236</v>
      </c>
      <c r="J310" t="s">
        <v>238</v>
      </c>
      <c r="K310" t="s">
        <v>237</v>
      </c>
      <c r="L310">
        <v>1348</v>
      </c>
      <c r="N310">
        <v>1009</v>
      </c>
      <c r="O310" t="s">
        <v>32</v>
      </c>
      <c r="P310" t="s">
        <v>32</v>
      </c>
      <c r="Q310">
        <v>1000</v>
      </c>
      <c r="W310">
        <v>0</v>
      </c>
      <c r="X310">
        <v>-1581169957</v>
      </c>
      <c r="Y310">
        <f t="shared" si="159"/>
        <v>0.86470599999999997</v>
      </c>
      <c r="AA310">
        <v>66566.38</v>
      </c>
      <c r="AB310">
        <v>0</v>
      </c>
      <c r="AC310">
        <v>0</v>
      </c>
      <c r="AD310">
        <v>0</v>
      </c>
      <c r="AE310">
        <v>5743.69</v>
      </c>
      <c r="AF310">
        <v>0</v>
      </c>
      <c r="AG310">
        <v>0</v>
      </c>
      <c r="AH310">
        <v>0</v>
      </c>
      <c r="AI310">
        <v>11.34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3</v>
      </c>
      <c r="AT310">
        <v>0.86470599999999997</v>
      </c>
      <c r="AU310" t="s">
        <v>3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ROUND(Y310*Source!I480,9)</f>
        <v>2.9400004E-2</v>
      </c>
      <c r="CY310">
        <f t="shared" si="160"/>
        <v>66566.38</v>
      </c>
      <c r="CZ310">
        <f t="shared" si="161"/>
        <v>5743.69</v>
      </c>
      <c r="DA310">
        <f t="shared" si="162"/>
        <v>11.34</v>
      </c>
      <c r="DB310">
        <f t="shared" si="163"/>
        <v>4966.6000000000004</v>
      </c>
      <c r="DC310">
        <f t="shared" si="164"/>
        <v>0</v>
      </c>
      <c r="DD310" t="s">
        <v>3</v>
      </c>
      <c r="DE310" t="s">
        <v>3</v>
      </c>
      <c r="DF310">
        <f t="shared" si="165"/>
        <v>1914.92</v>
      </c>
      <c r="DG310">
        <f t="shared" si="166"/>
        <v>0</v>
      </c>
      <c r="DH310">
        <f t="shared" si="167"/>
        <v>0</v>
      </c>
      <c r="DI310">
        <f t="shared" si="149"/>
        <v>0</v>
      </c>
      <c r="DJ310">
        <f t="shared" si="168"/>
        <v>1914.92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ROW(Source!A480)</f>
        <v>480</v>
      </c>
      <c r="B311">
        <v>56481267</v>
      </c>
      <c r="C311">
        <v>56487565</v>
      </c>
      <c r="D311">
        <v>54911477</v>
      </c>
      <c r="E311">
        <v>1</v>
      </c>
      <c r="F311">
        <v>1</v>
      </c>
      <c r="G311">
        <v>1079</v>
      </c>
      <c r="H311">
        <v>3</v>
      </c>
      <c r="I311" t="s">
        <v>904</v>
      </c>
      <c r="J311" t="s">
        <v>905</v>
      </c>
      <c r="K311" t="s">
        <v>906</v>
      </c>
      <c r="L311">
        <v>1348</v>
      </c>
      <c r="N311">
        <v>1009</v>
      </c>
      <c r="O311" t="s">
        <v>32</v>
      </c>
      <c r="P311" t="s">
        <v>32</v>
      </c>
      <c r="Q311">
        <v>1000</v>
      </c>
      <c r="W311">
        <v>0</v>
      </c>
      <c r="X311">
        <v>-1225000858</v>
      </c>
      <c r="Y311">
        <f t="shared" si="159"/>
        <v>0.5</v>
      </c>
      <c r="AA311">
        <v>152495.69</v>
      </c>
      <c r="AB311">
        <v>0</v>
      </c>
      <c r="AC311">
        <v>0</v>
      </c>
      <c r="AD311">
        <v>0</v>
      </c>
      <c r="AE311">
        <v>12645.17</v>
      </c>
      <c r="AF311">
        <v>0</v>
      </c>
      <c r="AG311">
        <v>0</v>
      </c>
      <c r="AH311">
        <v>0</v>
      </c>
      <c r="AI311">
        <v>11.8</v>
      </c>
      <c r="AJ311">
        <v>1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0</v>
      </c>
      <c r="AQ311">
        <v>0</v>
      </c>
      <c r="AR311">
        <v>0</v>
      </c>
      <c r="AS311" t="s">
        <v>3</v>
      </c>
      <c r="AT311">
        <v>0.5</v>
      </c>
      <c r="AU311" t="s">
        <v>3</v>
      </c>
      <c r="AV311">
        <v>0</v>
      </c>
      <c r="AW311">
        <v>2</v>
      </c>
      <c r="AX311">
        <v>56487601</v>
      </c>
      <c r="AY311">
        <v>1</v>
      </c>
      <c r="AZ311">
        <v>0</v>
      </c>
      <c r="BA311">
        <v>314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ROUND(Y311*Source!I480,9)</f>
        <v>1.7000000000000001E-2</v>
      </c>
      <c r="CY311">
        <f t="shared" si="160"/>
        <v>152495.69</v>
      </c>
      <c r="CZ311">
        <f t="shared" si="161"/>
        <v>12645.17</v>
      </c>
      <c r="DA311">
        <f t="shared" si="162"/>
        <v>11.8</v>
      </c>
      <c r="DB311">
        <f t="shared" si="163"/>
        <v>6322.59</v>
      </c>
      <c r="DC311">
        <f t="shared" si="164"/>
        <v>0</v>
      </c>
      <c r="DD311" t="s">
        <v>3</v>
      </c>
      <c r="DE311" t="s">
        <v>3</v>
      </c>
      <c r="DF311">
        <f t="shared" si="165"/>
        <v>2536.62</v>
      </c>
      <c r="DG311">
        <f t="shared" si="166"/>
        <v>0</v>
      </c>
      <c r="DH311">
        <f t="shared" si="167"/>
        <v>0</v>
      </c>
      <c r="DI311">
        <f t="shared" si="149"/>
        <v>0</v>
      </c>
      <c r="DJ311">
        <f t="shared" si="168"/>
        <v>2536.62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ROW(Source!A480)</f>
        <v>480</v>
      </c>
      <c r="B312">
        <v>56481267</v>
      </c>
      <c r="C312">
        <v>56487565</v>
      </c>
      <c r="D312">
        <v>54914902</v>
      </c>
      <c r="E312">
        <v>1</v>
      </c>
      <c r="F312">
        <v>1</v>
      </c>
      <c r="G312">
        <v>1079</v>
      </c>
      <c r="H312">
        <v>3</v>
      </c>
      <c r="I312" t="s">
        <v>252</v>
      </c>
      <c r="J312" t="s">
        <v>254</v>
      </c>
      <c r="K312" t="s">
        <v>253</v>
      </c>
      <c r="L312">
        <v>1327</v>
      </c>
      <c r="N312">
        <v>1005</v>
      </c>
      <c r="O312" t="s">
        <v>214</v>
      </c>
      <c r="P312" t="s">
        <v>214</v>
      </c>
      <c r="Q312">
        <v>1</v>
      </c>
      <c r="W312">
        <v>0</v>
      </c>
      <c r="X312">
        <v>1092252065</v>
      </c>
      <c r="Y312">
        <f t="shared" si="159"/>
        <v>86.1</v>
      </c>
      <c r="AA312">
        <v>131.15</v>
      </c>
      <c r="AB312">
        <v>0</v>
      </c>
      <c r="AC312">
        <v>0</v>
      </c>
      <c r="AD312">
        <v>0</v>
      </c>
      <c r="AE312">
        <v>60.82</v>
      </c>
      <c r="AF312">
        <v>0</v>
      </c>
      <c r="AG312">
        <v>0</v>
      </c>
      <c r="AH312">
        <v>0</v>
      </c>
      <c r="AI312">
        <v>2.11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0</v>
      </c>
      <c r="AQ312">
        <v>0</v>
      </c>
      <c r="AR312">
        <v>0</v>
      </c>
      <c r="AS312" t="s">
        <v>3</v>
      </c>
      <c r="AT312">
        <v>86.1</v>
      </c>
      <c r="AU312" t="s">
        <v>3</v>
      </c>
      <c r="AV312">
        <v>0</v>
      </c>
      <c r="AW312">
        <v>2</v>
      </c>
      <c r="AX312">
        <v>56487602</v>
      </c>
      <c r="AY312">
        <v>1</v>
      </c>
      <c r="AZ312">
        <v>0</v>
      </c>
      <c r="BA312">
        <v>315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ROUND(Y312*Source!I480,9)</f>
        <v>2.9274</v>
      </c>
      <c r="CY312">
        <f t="shared" si="160"/>
        <v>131.15</v>
      </c>
      <c r="CZ312">
        <f t="shared" si="161"/>
        <v>60.82</v>
      </c>
      <c r="DA312">
        <f t="shared" si="162"/>
        <v>2.11</v>
      </c>
      <c r="DB312">
        <f t="shared" si="163"/>
        <v>5236.6000000000004</v>
      </c>
      <c r="DC312">
        <f t="shared" si="164"/>
        <v>0</v>
      </c>
      <c r="DD312" t="s">
        <v>3</v>
      </c>
      <c r="DE312" t="s">
        <v>3</v>
      </c>
      <c r="DF312">
        <f t="shared" si="165"/>
        <v>375.67</v>
      </c>
      <c r="DG312">
        <f t="shared" si="166"/>
        <v>0</v>
      </c>
      <c r="DH312">
        <f t="shared" si="167"/>
        <v>0</v>
      </c>
      <c r="DI312">
        <f t="shared" si="149"/>
        <v>0</v>
      </c>
      <c r="DJ312">
        <f t="shared" si="168"/>
        <v>375.67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ROW(Source!A524)</f>
        <v>524</v>
      </c>
      <c r="B313">
        <v>56481265</v>
      </c>
      <c r="C313">
        <v>56488233</v>
      </c>
      <c r="D313">
        <v>54836958</v>
      </c>
      <c r="E313">
        <v>1079</v>
      </c>
      <c r="F313">
        <v>1</v>
      </c>
      <c r="G313">
        <v>1079</v>
      </c>
      <c r="H313">
        <v>1</v>
      </c>
      <c r="I313" t="s">
        <v>738</v>
      </c>
      <c r="J313" t="s">
        <v>3</v>
      </c>
      <c r="K313" t="s">
        <v>739</v>
      </c>
      <c r="L313">
        <v>1191</v>
      </c>
      <c r="N313">
        <v>1013</v>
      </c>
      <c r="O313" t="s">
        <v>740</v>
      </c>
      <c r="P313" t="s">
        <v>740</v>
      </c>
      <c r="Q313">
        <v>1</v>
      </c>
      <c r="W313">
        <v>0</v>
      </c>
      <c r="X313">
        <v>476480486</v>
      </c>
      <c r="Y313">
        <f t="shared" si="159"/>
        <v>0.35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0.35</v>
      </c>
      <c r="AU313" t="s">
        <v>3</v>
      </c>
      <c r="AV313">
        <v>1</v>
      </c>
      <c r="AW313">
        <v>2</v>
      </c>
      <c r="AX313">
        <v>56488238</v>
      </c>
      <c r="AY313">
        <v>1</v>
      </c>
      <c r="AZ313">
        <v>0</v>
      </c>
      <c r="BA313">
        <v>317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ROUND(AT313*Source!I524*AH313*AL313,2)</f>
        <v>0</v>
      </c>
      <c r="CV313">
        <f>ROUND(Y313*Source!I524,9)</f>
        <v>2663.5</v>
      </c>
      <c r="CW313">
        <v>0</v>
      </c>
      <c r="CX313">
        <f>ROUND(Y313*Source!I524,9)</f>
        <v>2663.5</v>
      </c>
      <c r="CY313">
        <f>AD313</f>
        <v>0</v>
      </c>
      <c r="CZ313">
        <f>AH313</f>
        <v>0</v>
      </c>
      <c r="DA313">
        <f>AL313</f>
        <v>1</v>
      </c>
      <c r="DB313">
        <f t="shared" si="163"/>
        <v>0</v>
      </c>
      <c r="DC313">
        <f t="shared" si="164"/>
        <v>0</v>
      </c>
      <c r="DD313" t="s">
        <v>3</v>
      </c>
      <c r="DE313" t="s">
        <v>3</v>
      </c>
      <c r="DF313">
        <f>ROUND(ROUND(AE313,2)*CX313,2)</f>
        <v>0</v>
      </c>
      <c r="DG313">
        <f t="shared" si="166"/>
        <v>0</v>
      </c>
      <c r="DH313">
        <f t="shared" si="167"/>
        <v>0</v>
      </c>
      <c r="DI313">
        <f t="shared" si="149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ROW(Source!A524)</f>
        <v>524</v>
      </c>
      <c r="B314">
        <v>56481265</v>
      </c>
      <c r="C314">
        <v>56488233</v>
      </c>
      <c r="D314">
        <v>54902334</v>
      </c>
      <c r="E314">
        <v>1</v>
      </c>
      <c r="F314">
        <v>1</v>
      </c>
      <c r="G314">
        <v>1079</v>
      </c>
      <c r="H314">
        <v>3</v>
      </c>
      <c r="I314" t="s">
        <v>907</v>
      </c>
      <c r="J314" t="s">
        <v>908</v>
      </c>
      <c r="K314" t="s">
        <v>909</v>
      </c>
      <c r="L314">
        <v>1348</v>
      </c>
      <c r="N314">
        <v>1009</v>
      </c>
      <c r="O314" t="s">
        <v>32</v>
      </c>
      <c r="P314" t="s">
        <v>32</v>
      </c>
      <c r="Q314">
        <v>1000</v>
      </c>
      <c r="W314">
        <v>0</v>
      </c>
      <c r="X314">
        <v>-1675701147</v>
      </c>
      <c r="Y314">
        <f t="shared" si="159"/>
        <v>9.0000000000000006E-5</v>
      </c>
      <c r="AA314">
        <v>1219.68</v>
      </c>
      <c r="AB314">
        <v>0</v>
      </c>
      <c r="AC314">
        <v>0</v>
      </c>
      <c r="AD314">
        <v>0</v>
      </c>
      <c r="AE314">
        <v>1219.68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9.0000000000000006E-5</v>
      </c>
      <c r="AU314" t="s">
        <v>3</v>
      </c>
      <c r="AV314">
        <v>0</v>
      </c>
      <c r="AW314">
        <v>2</v>
      </c>
      <c r="AX314">
        <v>56488239</v>
      </c>
      <c r="AY314">
        <v>1</v>
      </c>
      <c r="AZ314">
        <v>0</v>
      </c>
      <c r="BA314">
        <v>318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ROUND(Y314*Source!I524,9)</f>
        <v>0.68489999999999995</v>
      </c>
      <c r="CY314">
        <f>AA314</f>
        <v>1219.68</v>
      </c>
      <c r="CZ314">
        <f>AE314</f>
        <v>1219.68</v>
      </c>
      <c r="DA314">
        <f>AI314</f>
        <v>1</v>
      </c>
      <c r="DB314">
        <f t="shared" si="163"/>
        <v>0.11</v>
      </c>
      <c r="DC314">
        <f t="shared" si="164"/>
        <v>0</v>
      </c>
      <c r="DD314" t="s">
        <v>3</v>
      </c>
      <c r="DE314" t="s">
        <v>3</v>
      </c>
      <c r="DF314">
        <f>ROUND(ROUND(AE314,2)*CX314,2)</f>
        <v>835.36</v>
      </c>
      <c r="DG314">
        <f t="shared" si="166"/>
        <v>0</v>
      </c>
      <c r="DH314">
        <f t="shared" si="167"/>
        <v>0</v>
      </c>
      <c r="DI314">
        <f t="shared" si="149"/>
        <v>0</v>
      </c>
      <c r="DJ314">
        <f>DF314</f>
        <v>835.36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ROW(Source!A524)</f>
        <v>524</v>
      </c>
      <c r="B315">
        <v>56481265</v>
      </c>
      <c r="C315">
        <v>56488233</v>
      </c>
      <c r="D315">
        <v>54902457</v>
      </c>
      <c r="E315">
        <v>1</v>
      </c>
      <c r="F315">
        <v>1</v>
      </c>
      <c r="G315">
        <v>1079</v>
      </c>
      <c r="H315">
        <v>3</v>
      </c>
      <c r="I315" t="s">
        <v>843</v>
      </c>
      <c r="J315" t="s">
        <v>844</v>
      </c>
      <c r="K315" t="s">
        <v>845</v>
      </c>
      <c r="L315">
        <v>1346</v>
      </c>
      <c r="N315">
        <v>1009</v>
      </c>
      <c r="O315" t="s">
        <v>353</v>
      </c>
      <c r="P315" t="s">
        <v>353</v>
      </c>
      <c r="Q315">
        <v>1</v>
      </c>
      <c r="W315">
        <v>0</v>
      </c>
      <c r="X315">
        <v>-1486700661</v>
      </c>
      <c r="Y315">
        <f t="shared" si="159"/>
        <v>0.1</v>
      </c>
      <c r="AA315">
        <v>29.89</v>
      </c>
      <c r="AB315">
        <v>0</v>
      </c>
      <c r="AC315">
        <v>0</v>
      </c>
      <c r="AD315">
        <v>0</v>
      </c>
      <c r="AE315">
        <v>29.89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0.1</v>
      </c>
      <c r="AU315" t="s">
        <v>3</v>
      </c>
      <c r="AV315">
        <v>0</v>
      </c>
      <c r="AW315">
        <v>2</v>
      </c>
      <c r="AX315">
        <v>56488240</v>
      </c>
      <c r="AY315">
        <v>1</v>
      </c>
      <c r="AZ315">
        <v>0</v>
      </c>
      <c r="BA315">
        <v>319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ROUND(Y315*Source!I524,9)</f>
        <v>761</v>
      </c>
      <c r="CY315">
        <f>AA315</f>
        <v>29.89</v>
      </c>
      <c r="CZ315">
        <f>AE315</f>
        <v>29.89</v>
      </c>
      <c r="DA315">
        <f>AI315</f>
        <v>1</v>
      </c>
      <c r="DB315">
        <f t="shared" si="163"/>
        <v>2.99</v>
      </c>
      <c r="DC315">
        <f t="shared" si="164"/>
        <v>0</v>
      </c>
      <c r="DD315" t="s">
        <v>3</v>
      </c>
      <c r="DE315" t="s">
        <v>3</v>
      </c>
      <c r="DF315">
        <f>ROUND(ROUND(AE315,2)*CX315,2)</f>
        <v>22746.29</v>
      </c>
      <c r="DG315">
        <f t="shared" si="166"/>
        <v>0</v>
      </c>
      <c r="DH315">
        <f t="shared" si="167"/>
        <v>0</v>
      </c>
      <c r="DI315">
        <f t="shared" si="149"/>
        <v>0</v>
      </c>
      <c r="DJ315">
        <f>DF315</f>
        <v>22746.29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ROW(Source!A524)</f>
        <v>524</v>
      </c>
      <c r="B316">
        <v>56481265</v>
      </c>
      <c r="C316">
        <v>56488233</v>
      </c>
      <c r="D316">
        <v>54909703</v>
      </c>
      <c r="E316">
        <v>1</v>
      </c>
      <c r="F316">
        <v>1</v>
      </c>
      <c r="G316">
        <v>1079</v>
      </c>
      <c r="H316">
        <v>3</v>
      </c>
      <c r="I316" t="s">
        <v>910</v>
      </c>
      <c r="J316" t="s">
        <v>911</v>
      </c>
      <c r="K316" t="s">
        <v>912</v>
      </c>
      <c r="L316">
        <v>1339</v>
      </c>
      <c r="N316">
        <v>1007</v>
      </c>
      <c r="O316" t="s">
        <v>158</v>
      </c>
      <c r="P316" t="s">
        <v>158</v>
      </c>
      <c r="Q316">
        <v>1</v>
      </c>
      <c r="W316">
        <v>0</v>
      </c>
      <c r="X316">
        <v>1935687176</v>
      </c>
      <c r="Y316">
        <f t="shared" si="159"/>
        <v>2E-3</v>
      </c>
      <c r="AA316">
        <v>439.5</v>
      </c>
      <c r="AB316">
        <v>0</v>
      </c>
      <c r="AC316">
        <v>0</v>
      </c>
      <c r="AD316">
        <v>0</v>
      </c>
      <c r="AE316">
        <v>439.5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2E-3</v>
      </c>
      <c r="AU316" t="s">
        <v>3</v>
      </c>
      <c r="AV316">
        <v>0</v>
      </c>
      <c r="AW316">
        <v>2</v>
      </c>
      <c r="AX316">
        <v>56488241</v>
      </c>
      <c r="AY316">
        <v>1</v>
      </c>
      <c r="AZ316">
        <v>0</v>
      </c>
      <c r="BA316">
        <v>320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ROUND(Y316*Source!I524,9)</f>
        <v>15.22</v>
      </c>
      <c r="CY316">
        <f>AA316</f>
        <v>439.5</v>
      </c>
      <c r="CZ316">
        <f>AE316</f>
        <v>439.5</v>
      </c>
      <c r="DA316">
        <f>AI316</f>
        <v>1</v>
      </c>
      <c r="DB316">
        <f t="shared" si="163"/>
        <v>0.88</v>
      </c>
      <c r="DC316">
        <f t="shared" si="164"/>
        <v>0</v>
      </c>
      <c r="DD316" t="s">
        <v>3</v>
      </c>
      <c r="DE316" t="s">
        <v>3</v>
      </c>
      <c r="DF316">
        <f>ROUND(ROUND(AE316,2)*CX316,2)</f>
        <v>6689.19</v>
      </c>
      <c r="DG316">
        <f t="shared" si="166"/>
        <v>0</v>
      </c>
      <c r="DH316">
        <f t="shared" si="167"/>
        <v>0</v>
      </c>
      <c r="DI316">
        <f t="shared" si="149"/>
        <v>0</v>
      </c>
      <c r="DJ316">
        <f>DF316</f>
        <v>6689.19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ROW(Source!A525)</f>
        <v>525</v>
      </c>
      <c r="B317">
        <v>56481267</v>
      </c>
      <c r="C317">
        <v>56488233</v>
      </c>
      <c r="D317">
        <v>54836958</v>
      </c>
      <c r="E317">
        <v>1079</v>
      </c>
      <c r="F317">
        <v>1</v>
      </c>
      <c r="G317">
        <v>1079</v>
      </c>
      <c r="H317">
        <v>1</v>
      </c>
      <c r="I317" t="s">
        <v>738</v>
      </c>
      <c r="J317" t="s">
        <v>3</v>
      </c>
      <c r="K317" t="s">
        <v>739</v>
      </c>
      <c r="L317">
        <v>1191</v>
      </c>
      <c r="N317">
        <v>1013</v>
      </c>
      <c r="O317" t="s">
        <v>740</v>
      </c>
      <c r="P317" t="s">
        <v>740</v>
      </c>
      <c r="Q317">
        <v>1</v>
      </c>
      <c r="W317">
        <v>0</v>
      </c>
      <c r="X317">
        <v>476480486</v>
      </c>
      <c r="Y317">
        <f t="shared" si="159"/>
        <v>0.35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0.35</v>
      </c>
      <c r="AU317" t="s">
        <v>3</v>
      </c>
      <c r="AV317">
        <v>1</v>
      </c>
      <c r="AW317">
        <v>2</v>
      </c>
      <c r="AX317">
        <v>56488238</v>
      </c>
      <c r="AY317">
        <v>1</v>
      </c>
      <c r="AZ317">
        <v>0</v>
      </c>
      <c r="BA317">
        <v>321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ROUND(AT317*Source!I525*AH317*AL317,2)</f>
        <v>0</v>
      </c>
      <c r="CV317">
        <f>ROUND(Y317*Source!I525,9)</f>
        <v>2663.5</v>
      </c>
      <c r="CW317">
        <v>0</v>
      </c>
      <c r="CX317">
        <f>ROUND(Y317*Source!I525,9)</f>
        <v>2663.5</v>
      </c>
      <c r="CY317">
        <f>AD317</f>
        <v>0</v>
      </c>
      <c r="CZ317">
        <f>AH317</f>
        <v>0</v>
      </c>
      <c r="DA317">
        <f>AL317</f>
        <v>1</v>
      </c>
      <c r="DB317">
        <f t="shared" si="163"/>
        <v>0</v>
      </c>
      <c r="DC317">
        <f t="shared" si="164"/>
        <v>0</v>
      </c>
      <c r="DD317" t="s">
        <v>3</v>
      </c>
      <c r="DE317" t="s">
        <v>3</v>
      </c>
      <c r="DF317">
        <f>ROUND(ROUND(AE317,2)*CX317,2)</f>
        <v>0</v>
      </c>
      <c r="DG317">
        <f t="shared" si="166"/>
        <v>0</v>
      </c>
      <c r="DH317">
        <f t="shared" si="167"/>
        <v>0</v>
      </c>
      <c r="DI317">
        <f t="shared" si="149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ROW(Source!A525)</f>
        <v>525</v>
      </c>
      <c r="B318">
        <v>56481267</v>
      </c>
      <c r="C318">
        <v>56488233</v>
      </c>
      <c r="D318">
        <v>54902334</v>
      </c>
      <c r="E318">
        <v>1</v>
      </c>
      <c r="F318">
        <v>1</v>
      </c>
      <c r="G318">
        <v>1079</v>
      </c>
      <c r="H318">
        <v>3</v>
      </c>
      <c r="I318" t="s">
        <v>907</v>
      </c>
      <c r="J318" t="s">
        <v>908</v>
      </c>
      <c r="K318" t="s">
        <v>909</v>
      </c>
      <c r="L318">
        <v>1348</v>
      </c>
      <c r="N318">
        <v>1009</v>
      </c>
      <c r="O318" t="s">
        <v>32</v>
      </c>
      <c r="P318" t="s">
        <v>32</v>
      </c>
      <c r="Q318">
        <v>1000</v>
      </c>
      <c r="W318">
        <v>0</v>
      </c>
      <c r="X318">
        <v>-1675701147</v>
      </c>
      <c r="Y318">
        <f t="shared" si="159"/>
        <v>9.0000000000000006E-5</v>
      </c>
      <c r="AA318">
        <v>7232.7</v>
      </c>
      <c r="AB318">
        <v>0</v>
      </c>
      <c r="AC318">
        <v>0</v>
      </c>
      <c r="AD318">
        <v>0</v>
      </c>
      <c r="AE318">
        <v>1219.68</v>
      </c>
      <c r="AF318">
        <v>0</v>
      </c>
      <c r="AG318">
        <v>0</v>
      </c>
      <c r="AH318">
        <v>0</v>
      </c>
      <c r="AI318">
        <v>5.93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9.0000000000000006E-5</v>
      </c>
      <c r="AU318" t="s">
        <v>3</v>
      </c>
      <c r="AV318">
        <v>0</v>
      </c>
      <c r="AW318">
        <v>2</v>
      </c>
      <c r="AX318">
        <v>56488239</v>
      </c>
      <c r="AY318">
        <v>1</v>
      </c>
      <c r="AZ318">
        <v>0</v>
      </c>
      <c r="BA318">
        <v>322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ROUND(Y318*Source!I525,9)</f>
        <v>0.68489999999999995</v>
      </c>
      <c r="CY318">
        <f>AA318</f>
        <v>7232.7</v>
      </c>
      <c r="CZ318">
        <f>AE318</f>
        <v>1219.68</v>
      </c>
      <c r="DA318">
        <f>AI318</f>
        <v>5.93</v>
      </c>
      <c r="DB318">
        <f t="shared" si="163"/>
        <v>0.11</v>
      </c>
      <c r="DC318">
        <f t="shared" si="164"/>
        <v>0</v>
      </c>
      <c r="DD318" t="s">
        <v>3</v>
      </c>
      <c r="DE318" t="s">
        <v>3</v>
      </c>
      <c r="DF318">
        <f>ROUND(ROUND(AE318*AI318,2)*CX318,2)</f>
        <v>4953.68</v>
      </c>
      <c r="DG318">
        <f t="shared" si="166"/>
        <v>0</v>
      </c>
      <c r="DH318">
        <f t="shared" si="167"/>
        <v>0</v>
      </c>
      <c r="DI318">
        <f t="shared" si="149"/>
        <v>0</v>
      </c>
      <c r="DJ318">
        <f>DF318</f>
        <v>4953.68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ROW(Source!A525)</f>
        <v>525</v>
      </c>
      <c r="B319">
        <v>56481267</v>
      </c>
      <c r="C319">
        <v>56488233</v>
      </c>
      <c r="D319">
        <v>54902457</v>
      </c>
      <c r="E319">
        <v>1</v>
      </c>
      <c r="F319">
        <v>1</v>
      </c>
      <c r="G319">
        <v>1079</v>
      </c>
      <c r="H319">
        <v>3</v>
      </c>
      <c r="I319" t="s">
        <v>843</v>
      </c>
      <c r="J319" t="s">
        <v>844</v>
      </c>
      <c r="K319" t="s">
        <v>845</v>
      </c>
      <c r="L319">
        <v>1346</v>
      </c>
      <c r="N319">
        <v>1009</v>
      </c>
      <c r="O319" t="s">
        <v>353</v>
      </c>
      <c r="P319" t="s">
        <v>353</v>
      </c>
      <c r="Q319">
        <v>1</v>
      </c>
      <c r="W319">
        <v>0</v>
      </c>
      <c r="X319">
        <v>-1486700661</v>
      </c>
      <c r="Y319">
        <f t="shared" si="159"/>
        <v>0.1</v>
      </c>
      <c r="AA319">
        <v>271.7</v>
      </c>
      <c r="AB319">
        <v>0</v>
      </c>
      <c r="AC319">
        <v>0</v>
      </c>
      <c r="AD319">
        <v>0</v>
      </c>
      <c r="AE319">
        <v>29.89</v>
      </c>
      <c r="AF319">
        <v>0</v>
      </c>
      <c r="AG319">
        <v>0</v>
      </c>
      <c r="AH319">
        <v>0</v>
      </c>
      <c r="AI319">
        <v>9.09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0.1</v>
      </c>
      <c r="AU319" t="s">
        <v>3</v>
      </c>
      <c r="AV319">
        <v>0</v>
      </c>
      <c r="AW319">
        <v>2</v>
      </c>
      <c r="AX319">
        <v>56488240</v>
      </c>
      <c r="AY319">
        <v>1</v>
      </c>
      <c r="AZ319">
        <v>0</v>
      </c>
      <c r="BA319">
        <v>323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ROUND(Y319*Source!I525,9)</f>
        <v>761</v>
      </c>
      <c r="CY319">
        <f>AA319</f>
        <v>271.7</v>
      </c>
      <c r="CZ319">
        <f>AE319</f>
        <v>29.89</v>
      </c>
      <c r="DA319">
        <f>AI319</f>
        <v>9.09</v>
      </c>
      <c r="DB319">
        <f t="shared" si="163"/>
        <v>2.99</v>
      </c>
      <c r="DC319">
        <f t="shared" si="164"/>
        <v>0</v>
      </c>
      <c r="DD319" t="s">
        <v>3</v>
      </c>
      <c r="DE319" t="s">
        <v>3</v>
      </c>
      <c r="DF319">
        <f>ROUND(ROUND(AE319*AI319,2)*CX319,2)</f>
        <v>206763.7</v>
      </c>
      <c r="DG319">
        <f t="shared" si="166"/>
        <v>0</v>
      </c>
      <c r="DH319">
        <f t="shared" si="167"/>
        <v>0</v>
      </c>
      <c r="DI319">
        <f t="shared" si="149"/>
        <v>0</v>
      </c>
      <c r="DJ319">
        <f>DF319</f>
        <v>206763.7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ROW(Source!A525)</f>
        <v>525</v>
      </c>
      <c r="B320">
        <v>56481267</v>
      </c>
      <c r="C320">
        <v>56488233</v>
      </c>
      <c r="D320">
        <v>54909703</v>
      </c>
      <c r="E320">
        <v>1</v>
      </c>
      <c r="F320">
        <v>1</v>
      </c>
      <c r="G320">
        <v>1079</v>
      </c>
      <c r="H320">
        <v>3</v>
      </c>
      <c r="I320" t="s">
        <v>910</v>
      </c>
      <c r="J320" t="s">
        <v>911</v>
      </c>
      <c r="K320" t="s">
        <v>912</v>
      </c>
      <c r="L320">
        <v>1339</v>
      </c>
      <c r="N320">
        <v>1007</v>
      </c>
      <c r="O320" t="s">
        <v>158</v>
      </c>
      <c r="P320" t="s">
        <v>158</v>
      </c>
      <c r="Q320">
        <v>1</v>
      </c>
      <c r="W320">
        <v>0</v>
      </c>
      <c r="X320">
        <v>1935687176</v>
      </c>
      <c r="Y320">
        <f t="shared" si="159"/>
        <v>2E-3</v>
      </c>
      <c r="AA320">
        <v>5010.3</v>
      </c>
      <c r="AB320">
        <v>0</v>
      </c>
      <c r="AC320">
        <v>0</v>
      </c>
      <c r="AD320">
        <v>0</v>
      </c>
      <c r="AE320">
        <v>439.5</v>
      </c>
      <c r="AF320">
        <v>0</v>
      </c>
      <c r="AG320">
        <v>0</v>
      </c>
      <c r="AH320">
        <v>0</v>
      </c>
      <c r="AI320">
        <v>11.4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2E-3</v>
      </c>
      <c r="AU320" t="s">
        <v>3</v>
      </c>
      <c r="AV320">
        <v>0</v>
      </c>
      <c r="AW320">
        <v>2</v>
      </c>
      <c r="AX320">
        <v>56488241</v>
      </c>
      <c r="AY320">
        <v>1</v>
      </c>
      <c r="AZ320">
        <v>0</v>
      </c>
      <c r="BA320">
        <v>324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ROUND(Y320*Source!I525,9)</f>
        <v>15.22</v>
      </c>
      <c r="CY320">
        <f>AA320</f>
        <v>5010.3</v>
      </c>
      <c r="CZ320">
        <f>AE320</f>
        <v>439.5</v>
      </c>
      <c r="DA320">
        <f>AI320</f>
        <v>11.4</v>
      </c>
      <c r="DB320">
        <f t="shared" si="163"/>
        <v>0.88</v>
      </c>
      <c r="DC320">
        <f t="shared" si="164"/>
        <v>0</v>
      </c>
      <c r="DD320" t="s">
        <v>3</v>
      </c>
      <c r="DE320" t="s">
        <v>3</v>
      </c>
      <c r="DF320">
        <f>ROUND(ROUND(AE320*AI320,2)*CX320,2)</f>
        <v>76256.77</v>
      </c>
      <c r="DG320">
        <f t="shared" si="166"/>
        <v>0</v>
      </c>
      <c r="DH320">
        <f t="shared" si="167"/>
        <v>0</v>
      </c>
      <c r="DI320">
        <f t="shared" si="149"/>
        <v>0</v>
      </c>
      <c r="DJ320">
        <f>DF320</f>
        <v>76256.77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ROW(Source!A526)</f>
        <v>526</v>
      </c>
      <c r="B321">
        <v>56481265</v>
      </c>
      <c r="C321">
        <v>56488659</v>
      </c>
      <c r="D321">
        <v>54836958</v>
      </c>
      <c r="E321">
        <v>1079</v>
      </c>
      <c r="F321">
        <v>1</v>
      </c>
      <c r="G321">
        <v>1079</v>
      </c>
      <c r="H321">
        <v>1</v>
      </c>
      <c r="I321" t="s">
        <v>738</v>
      </c>
      <c r="J321" t="s">
        <v>3</v>
      </c>
      <c r="K321" t="s">
        <v>739</v>
      </c>
      <c r="L321">
        <v>1191</v>
      </c>
      <c r="N321">
        <v>1013</v>
      </c>
      <c r="O321" t="s">
        <v>740</v>
      </c>
      <c r="P321" t="s">
        <v>740</v>
      </c>
      <c r="Q321">
        <v>1</v>
      </c>
      <c r="W321">
        <v>0</v>
      </c>
      <c r="X321">
        <v>476480486</v>
      </c>
      <c r="Y321">
        <f>(AT321*1.1)</f>
        <v>27.071000000000002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24.61</v>
      </c>
      <c r="AU321" t="s">
        <v>24</v>
      </c>
      <c r="AV321">
        <v>1</v>
      </c>
      <c r="AW321">
        <v>2</v>
      </c>
      <c r="AX321">
        <v>56488673</v>
      </c>
      <c r="AY321">
        <v>1</v>
      </c>
      <c r="AZ321">
        <v>0</v>
      </c>
      <c r="BA321">
        <v>325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U321">
        <f>ROUND(AT321*Source!I526*AH321*AL321,2)</f>
        <v>0</v>
      </c>
      <c r="CV321">
        <f>ROUND(Y321*Source!I526,9)</f>
        <v>1648.08248</v>
      </c>
      <c r="CW321">
        <v>0</v>
      </c>
      <c r="CX321">
        <f>ROUND(Y321*Source!I526,9)</f>
        <v>1648.08248</v>
      </c>
      <c r="CY321">
        <f>AD321</f>
        <v>0</v>
      </c>
      <c r="CZ321">
        <f>AH321</f>
        <v>0</v>
      </c>
      <c r="DA321">
        <f>AL321</f>
        <v>1</v>
      </c>
      <c r="DB321">
        <f>ROUND((ROUND(AT321*CZ321,2)*1.1),6)</f>
        <v>0</v>
      </c>
      <c r="DC321">
        <f>ROUND((ROUND(AT321*AG321,2)*1.1),6)</f>
        <v>0</v>
      </c>
      <c r="DD321" t="s">
        <v>3</v>
      </c>
      <c r="DE321" t="s">
        <v>3</v>
      </c>
      <c r="DF321">
        <f t="shared" ref="DF321:DF337" si="169">ROUND(ROUND(AE321,2)*CX321,2)</f>
        <v>0</v>
      </c>
      <c r="DG321">
        <f t="shared" si="166"/>
        <v>0</v>
      </c>
      <c r="DH321">
        <f t="shared" si="167"/>
        <v>0</v>
      </c>
      <c r="DI321">
        <f t="shared" ref="DI321:DI384" si="170">ROUND(ROUND(AH321,2)*CX321,2)</f>
        <v>0</v>
      </c>
      <c r="DJ321">
        <f>DI321</f>
        <v>0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ROW(Source!A526)</f>
        <v>526</v>
      </c>
      <c r="B322">
        <v>56481265</v>
      </c>
      <c r="C322">
        <v>56488659</v>
      </c>
      <c r="D322">
        <v>54934284</v>
      </c>
      <c r="E322">
        <v>1</v>
      </c>
      <c r="F322">
        <v>1</v>
      </c>
      <c r="G322">
        <v>1079</v>
      </c>
      <c r="H322">
        <v>2</v>
      </c>
      <c r="I322" t="s">
        <v>741</v>
      </c>
      <c r="J322" t="s">
        <v>742</v>
      </c>
      <c r="K322" t="s">
        <v>743</v>
      </c>
      <c r="L322">
        <v>1368</v>
      </c>
      <c r="N322">
        <v>1011</v>
      </c>
      <c r="O322" t="s">
        <v>744</v>
      </c>
      <c r="P322" t="s">
        <v>744</v>
      </c>
      <c r="Q322">
        <v>1</v>
      </c>
      <c r="W322">
        <v>0</v>
      </c>
      <c r="X322">
        <v>654681671</v>
      </c>
      <c r="Y322">
        <f>(AT322*1.1)</f>
        <v>0.23100000000000001</v>
      </c>
      <c r="AA322">
        <v>0</v>
      </c>
      <c r="AB322">
        <v>87.01</v>
      </c>
      <c r="AC322">
        <v>13.21</v>
      </c>
      <c r="AD322">
        <v>0</v>
      </c>
      <c r="AE322">
        <v>0</v>
      </c>
      <c r="AF322">
        <v>83.1</v>
      </c>
      <c r="AG322">
        <v>12.62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0.21</v>
      </c>
      <c r="AU322" t="s">
        <v>24</v>
      </c>
      <c r="AV322">
        <v>0</v>
      </c>
      <c r="AW322">
        <v>2</v>
      </c>
      <c r="AX322">
        <v>56488674</v>
      </c>
      <c r="AY322">
        <v>1</v>
      </c>
      <c r="AZ322">
        <v>0</v>
      </c>
      <c r="BA322">
        <v>326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f>ROUND(Y322*Source!I526*DO322,9)</f>
        <v>177.47859360000001</v>
      </c>
      <c r="CX322">
        <f>ROUND(Y322*Source!I526,9)</f>
        <v>14.063280000000001</v>
      </c>
      <c r="CY322">
        <f>AB322</f>
        <v>87.01</v>
      </c>
      <c r="CZ322">
        <f>AF322</f>
        <v>83.1</v>
      </c>
      <c r="DA322">
        <f>AJ322</f>
        <v>1</v>
      </c>
      <c r="DB322">
        <f>ROUND((ROUND(AT322*CZ322,2)*1.1),6)</f>
        <v>19.195</v>
      </c>
      <c r="DC322">
        <f>ROUND((ROUND(AT322*AG322,2)*1.1),6)</f>
        <v>2.915</v>
      </c>
      <c r="DD322" t="s">
        <v>3</v>
      </c>
      <c r="DE322" t="s">
        <v>3</v>
      </c>
      <c r="DF322">
        <f t="shared" si="169"/>
        <v>0</v>
      </c>
      <c r="DG322">
        <f t="shared" si="166"/>
        <v>1168.6600000000001</v>
      </c>
      <c r="DH322">
        <f t="shared" si="167"/>
        <v>177.48</v>
      </c>
      <c r="DI322">
        <f t="shared" si="170"/>
        <v>0</v>
      </c>
      <c r="DJ322">
        <f>DG322</f>
        <v>1168.6600000000001</v>
      </c>
      <c r="DK322">
        <v>0</v>
      </c>
      <c r="DL322" t="s">
        <v>745</v>
      </c>
      <c r="DM322">
        <v>0</v>
      </c>
      <c r="DN322" t="s">
        <v>740</v>
      </c>
      <c r="DO322">
        <v>12.62</v>
      </c>
    </row>
    <row r="323" spans="1:119" x14ac:dyDescent="0.25">
      <c r="A323">
        <f>ROW(Source!A526)</f>
        <v>526</v>
      </c>
      <c r="B323">
        <v>56481265</v>
      </c>
      <c r="C323">
        <v>56488659</v>
      </c>
      <c r="D323">
        <v>54933523</v>
      </c>
      <c r="E323">
        <v>1</v>
      </c>
      <c r="F323">
        <v>1</v>
      </c>
      <c r="G323">
        <v>1079</v>
      </c>
      <c r="H323">
        <v>2</v>
      </c>
      <c r="I323" t="s">
        <v>746</v>
      </c>
      <c r="J323" t="s">
        <v>747</v>
      </c>
      <c r="K323" t="s">
        <v>748</v>
      </c>
      <c r="L323">
        <v>1368</v>
      </c>
      <c r="N323">
        <v>1011</v>
      </c>
      <c r="O323" t="s">
        <v>744</v>
      </c>
      <c r="P323" t="s">
        <v>744</v>
      </c>
      <c r="Q323">
        <v>1</v>
      </c>
      <c r="W323">
        <v>0</v>
      </c>
      <c r="X323">
        <v>-294230152</v>
      </c>
      <c r="Y323">
        <f>(AT323*1.1)</f>
        <v>0.15400000000000003</v>
      </c>
      <c r="AA323">
        <v>0</v>
      </c>
      <c r="AB323">
        <v>187.59</v>
      </c>
      <c r="AC323">
        <v>17.73</v>
      </c>
      <c r="AD323">
        <v>0</v>
      </c>
      <c r="AE323">
        <v>0</v>
      </c>
      <c r="AF323">
        <v>179.17</v>
      </c>
      <c r="AG323">
        <v>16.93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0.14000000000000001</v>
      </c>
      <c r="AU323" t="s">
        <v>24</v>
      </c>
      <c r="AV323">
        <v>0</v>
      </c>
      <c r="AW323">
        <v>2</v>
      </c>
      <c r="AX323">
        <v>56488675</v>
      </c>
      <c r="AY323">
        <v>1</v>
      </c>
      <c r="AZ323">
        <v>0</v>
      </c>
      <c r="BA323">
        <v>327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ROUND(Y323*Source!I526*DO323,9)</f>
        <v>158.72755359999999</v>
      </c>
      <c r="CX323">
        <f>ROUND(Y323*Source!I526,9)</f>
        <v>9.3755199999999999</v>
      </c>
      <c r="CY323">
        <f>AB323</f>
        <v>187.59</v>
      </c>
      <c r="CZ323">
        <f>AF323</f>
        <v>179.17</v>
      </c>
      <c r="DA323">
        <f>AJ323</f>
        <v>1</v>
      </c>
      <c r="DB323">
        <f>ROUND((ROUND(AT323*CZ323,2)*1.1),6)</f>
        <v>27.588000000000001</v>
      </c>
      <c r="DC323">
        <f>ROUND((ROUND(AT323*AG323,2)*1.1),6)</f>
        <v>2.6070000000000002</v>
      </c>
      <c r="DD323" t="s">
        <v>3</v>
      </c>
      <c r="DE323" t="s">
        <v>3</v>
      </c>
      <c r="DF323">
        <f t="shared" si="169"/>
        <v>0</v>
      </c>
      <c r="DG323">
        <f t="shared" si="166"/>
        <v>1679.81</v>
      </c>
      <c r="DH323">
        <f t="shared" si="167"/>
        <v>158.72999999999999</v>
      </c>
      <c r="DI323">
        <f t="shared" si="170"/>
        <v>0</v>
      </c>
      <c r="DJ323">
        <f>DG323</f>
        <v>1679.81</v>
      </c>
      <c r="DK323">
        <v>0</v>
      </c>
      <c r="DL323" t="s">
        <v>745</v>
      </c>
      <c r="DM323">
        <v>0</v>
      </c>
      <c r="DN323" t="s">
        <v>740</v>
      </c>
      <c r="DO323">
        <v>16.93</v>
      </c>
    </row>
    <row r="324" spans="1:119" x14ac:dyDescent="0.25">
      <c r="A324">
        <f>ROW(Source!A526)</f>
        <v>526</v>
      </c>
      <c r="B324">
        <v>56481265</v>
      </c>
      <c r="C324">
        <v>56488659</v>
      </c>
      <c r="D324">
        <v>54933779</v>
      </c>
      <c r="E324">
        <v>1</v>
      </c>
      <c r="F324">
        <v>1</v>
      </c>
      <c r="G324">
        <v>1079</v>
      </c>
      <c r="H324">
        <v>2</v>
      </c>
      <c r="I324" t="s">
        <v>749</v>
      </c>
      <c r="J324" t="s">
        <v>750</v>
      </c>
      <c r="K324" t="s">
        <v>751</v>
      </c>
      <c r="L324">
        <v>1368</v>
      </c>
      <c r="N324">
        <v>1011</v>
      </c>
      <c r="O324" t="s">
        <v>744</v>
      </c>
      <c r="P324" t="s">
        <v>744</v>
      </c>
      <c r="Q324">
        <v>1</v>
      </c>
      <c r="W324">
        <v>0</v>
      </c>
      <c r="X324">
        <v>1170047244</v>
      </c>
      <c r="Y324">
        <f>(AT324*1.1)</f>
        <v>0.29700000000000004</v>
      </c>
      <c r="AA324">
        <v>0</v>
      </c>
      <c r="AB324">
        <v>0.24</v>
      </c>
      <c r="AC324">
        <v>0</v>
      </c>
      <c r="AD324">
        <v>0</v>
      </c>
      <c r="AE324">
        <v>0</v>
      </c>
      <c r="AF324">
        <v>0.23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0.27</v>
      </c>
      <c r="AU324" t="s">
        <v>24</v>
      </c>
      <c r="AV324">
        <v>0</v>
      </c>
      <c r="AW324">
        <v>2</v>
      </c>
      <c r="AX324">
        <v>56488676</v>
      </c>
      <c r="AY324">
        <v>1</v>
      </c>
      <c r="AZ324">
        <v>0</v>
      </c>
      <c r="BA324">
        <v>328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ROUND(Y324*Source!I526*DO324,9)</f>
        <v>0</v>
      </c>
      <c r="CX324">
        <f>ROUND(Y324*Source!I526,9)</f>
        <v>18.08136</v>
      </c>
      <c r="CY324">
        <f>AB324</f>
        <v>0.24</v>
      </c>
      <c r="CZ324">
        <f>AF324</f>
        <v>0.23</v>
      </c>
      <c r="DA324">
        <f>AJ324</f>
        <v>1</v>
      </c>
      <c r="DB324">
        <f>ROUND((ROUND(AT324*CZ324,2)*1.1),6)</f>
        <v>6.6000000000000003E-2</v>
      </c>
      <c r="DC324">
        <f>ROUND((ROUND(AT324*AG324,2)*1.1),6)</f>
        <v>0</v>
      </c>
      <c r="DD324" t="s">
        <v>3</v>
      </c>
      <c r="DE324" t="s">
        <v>3</v>
      </c>
      <c r="DF324">
        <f t="shared" si="169"/>
        <v>0</v>
      </c>
      <c r="DG324">
        <f t="shared" si="166"/>
        <v>4.16</v>
      </c>
      <c r="DH324">
        <f t="shared" si="167"/>
        <v>0</v>
      </c>
      <c r="DI324">
        <f t="shared" si="170"/>
        <v>0</v>
      </c>
      <c r="DJ324">
        <f>DG324</f>
        <v>4.16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ROW(Source!A526)</f>
        <v>526</v>
      </c>
      <c r="B325">
        <v>56481265</v>
      </c>
      <c r="C325">
        <v>56488659</v>
      </c>
      <c r="D325">
        <v>54902310</v>
      </c>
      <c r="E325">
        <v>1</v>
      </c>
      <c r="F325">
        <v>1</v>
      </c>
      <c r="G325">
        <v>1079</v>
      </c>
      <c r="H325">
        <v>3</v>
      </c>
      <c r="I325" t="s">
        <v>752</v>
      </c>
      <c r="J325" t="s">
        <v>753</v>
      </c>
      <c r="K325" t="s">
        <v>754</v>
      </c>
      <c r="L325">
        <v>1339</v>
      </c>
      <c r="N325">
        <v>1007</v>
      </c>
      <c r="O325" t="s">
        <v>158</v>
      </c>
      <c r="P325" t="s">
        <v>158</v>
      </c>
      <c r="Q325">
        <v>1</v>
      </c>
      <c r="W325">
        <v>0</v>
      </c>
      <c r="X325">
        <v>-159086685</v>
      </c>
      <c r="Y325">
        <f t="shared" ref="Y325:Y333" si="171">AT325</f>
        <v>8.0999999999999996E-3</v>
      </c>
      <c r="AA325">
        <v>7.23</v>
      </c>
      <c r="AB325">
        <v>0</v>
      </c>
      <c r="AC325">
        <v>0</v>
      </c>
      <c r="AD325">
        <v>0</v>
      </c>
      <c r="AE325">
        <v>7.07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0</v>
      </c>
      <c r="AQ325">
        <v>0</v>
      </c>
      <c r="AR325">
        <v>0</v>
      </c>
      <c r="AS325" t="s">
        <v>3</v>
      </c>
      <c r="AT325">
        <v>8.0999999999999996E-3</v>
      </c>
      <c r="AU325" t="s">
        <v>3</v>
      </c>
      <c r="AV325">
        <v>0</v>
      </c>
      <c r="AW325">
        <v>2</v>
      </c>
      <c r="AX325">
        <v>56488678</v>
      </c>
      <c r="AY325">
        <v>1</v>
      </c>
      <c r="AZ325">
        <v>0</v>
      </c>
      <c r="BA325">
        <v>330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ROUND(Y325*Source!I526,9)</f>
        <v>0.49312800000000001</v>
      </c>
      <c r="CY325">
        <f t="shared" ref="CY325:CY333" si="172">AA325</f>
        <v>7.23</v>
      </c>
      <c r="CZ325">
        <f t="shared" ref="CZ325:CZ333" si="173">AE325</f>
        <v>7.07</v>
      </c>
      <c r="DA325">
        <f t="shared" ref="DA325:DA333" si="174">AI325</f>
        <v>1</v>
      </c>
      <c r="DB325">
        <f t="shared" ref="DB325:DB333" si="175">ROUND(ROUND(AT325*CZ325,2),6)</f>
        <v>0.06</v>
      </c>
      <c r="DC325">
        <f t="shared" ref="DC325:DC333" si="176">ROUND(ROUND(AT325*AG325,2),6)</f>
        <v>0</v>
      </c>
      <c r="DD325" t="s">
        <v>3</v>
      </c>
      <c r="DE325" t="s">
        <v>3</v>
      </c>
      <c r="DF325">
        <f t="shared" si="169"/>
        <v>3.49</v>
      </c>
      <c r="DG325">
        <f t="shared" si="166"/>
        <v>0</v>
      </c>
      <c r="DH325">
        <f t="shared" si="167"/>
        <v>0</v>
      </c>
      <c r="DI325">
        <f t="shared" si="170"/>
        <v>0</v>
      </c>
      <c r="DJ325">
        <f t="shared" ref="DJ325:DJ333" si="177">DF325</f>
        <v>3.49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ROW(Source!A526)</f>
        <v>526</v>
      </c>
      <c r="B326">
        <v>56481265</v>
      </c>
      <c r="C326">
        <v>56488659</v>
      </c>
      <c r="D326">
        <v>54902318</v>
      </c>
      <c r="E326">
        <v>1</v>
      </c>
      <c r="F326">
        <v>1</v>
      </c>
      <c r="G326">
        <v>1079</v>
      </c>
      <c r="H326">
        <v>3</v>
      </c>
      <c r="I326" t="s">
        <v>755</v>
      </c>
      <c r="J326" t="s">
        <v>756</v>
      </c>
      <c r="K326" t="s">
        <v>757</v>
      </c>
      <c r="L326">
        <v>1348</v>
      </c>
      <c r="N326">
        <v>1009</v>
      </c>
      <c r="O326" t="s">
        <v>32</v>
      </c>
      <c r="P326" t="s">
        <v>32</v>
      </c>
      <c r="Q326">
        <v>1000</v>
      </c>
      <c r="W326">
        <v>0</v>
      </c>
      <c r="X326">
        <v>-638851762</v>
      </c>
      <c r="Y326">
        <f t="shared" si="171"/>
        <v>1.9E-3</v>
      </c>
      <c r="AA326">
        <v>15494.14</v>
      </c>
      <c r="AB326">
        <v>0</v>
      </c>
      <c r="AC326">
        <v>0</v>
      </c>
      <c r="AD326">
        <v>0</v>
      </c>
      <c r="AE326">
        <v>15160.61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0</v>
      </c>
      <c r="AQ326">
        <v>0</v>
      </c>
      <c r="AR326">
        <v>0</v>
      </c>
      <c r="AS326" t="s">
        <v>3</v>
      </c>
      <c r="AT326">
        <v>1.9E-3</v>
      </c>
      <c r="AU326" t="s">
        <v>3</v>
      </c>
      <c r="AV326">
        <v>0</v>
      </c>
      <c r="AW326">
        <v>2</v>
      </c>
      <c r="AX326">
        <v>56488679</v>
      </c>
      <c r="AY326">
        <v>1</v>
      </c>
      <c r="AZ326">
        <v>0</v>
      </c>
      <c r="BA326">
        <v>331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ROUND(Y326*Source!I526,9)</f>
        <v>0.115672</v>
      </c>
      <c r="CY326">
        <f t="shared" si="172"/>
        <v>15494.14</v>
      </c>
      <c r="CZ326">
        <f t="shared" si="173"/>
        <v>15160.61</v>
      </c>
      <c r="DA326">
        <f t="shared" si="174"/>
        <v>1</v>
      </c>
      <c r="DB326">
        <f t="shared" si="175"/>
        <v>28.81</v>
      </c>
      <c r="DC326">
        <f t="shared" si="176"/>
        <v>0</v>
      </c>
      <c r="DD326" t="s">
        <v>3</v>
      </c>
      <c r="DE326" t="s">
        <v>3</v>
      </c>
      <c r="DF326">
        <f t="shared" si="169"/>
        <v>1753.66</v>
      </c>
      <c r="DG326">
        <f t="shared" si="166"/>
        <v>0</v>
      </c>
      <c r="DH326">
        <f t="shared" si="167"/>
        <v>0</v>
      </c>
      <c r="DI326">
        <f t="shared" si="170"/>
        <v>0</v>
      </c>
      <c r="DJ326">
        <f t="shared" si="177"/>
        <v>1753.66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ROW(Source!A526)</f>
        <v>526</v>
      </c>
      <c r="B327">
        <v>56481265</v>
      </c>
      <c r="C327">
        <v>56488659</v>
      </c>
      <c r="D327">
        <v>54902398</v>
      </c>
      <c r="E327">
        <v>1</v>
      </c>
      <c r="F327">
        <v>1</v>
      </c>
      <c r="G327">
        <v>1079</v>
      </c>
      <c r="H327">
        <v>3</v>
      </c>
      <c r="I327" t="s">
        <v>758</v>
      </c>
      <c r="J327" t="s">
        <v>759</v>
      </c>
      <c r="K327" t="s">
        <v>760</v>
      </c>
      <c r="L327">
        <v>1339</v>
      </c>
      <c r="N327">
        <v>1007</v>
      </c>
      <c r="O327" t="s">
        <v>158</v>
      </c>
      <c r="P327" t="s">
        <v>158</v>
      </c>
      <c r="Q327">
        <v>1</v>
      </c>
      <c r="W327">
        <v>0</v>
      </c>
      <c r="X327">
        <v>-470676647</v>
      </c>
      <c r="Y327">
        <f t="shared" si="171"/>
        <v>0.14000000000000001</v>
      </c>
      <c r="AA327">
        <v>1861.44</v>
      </c>
      <c r="AB327">
        <v>0</v>
      </c>
      <c r="AC327">
        <v>0</v>
      </c>
      <c r="AD327">
        <v>0</v>
      </c>
      <c r="AE327">
        <v>1821.37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0</v>
      </c>
      <c r="AQ327">
        <v>0</v>
      </c>
      <c r="AR327">
        <v>0</v>
      </c>
      <c r="AS327" t="s">
        <v>3</v>
      </c>
      <c r="AT327">
        <v>0.14000000000000001</v>
      </c>
      <c r="AU327" t="s">
        <v>3</v>
      </c>
      <c r="AV327">
        <v>0</v>
      </c>
      <c r="AW327">
        <v>2</v>
      </c>
      <c r="AX327">
        <v>56488680</v>
      </c>
      <c r="AY327">
        <v>1</v>
      </c>
      <c r="AZ327">
        <v>0</v>
      </c>
      <c r="BA327">
        <v>332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ROUND(Y327*Source!I526,9)</f>
        <v>8.5231999999999992</v>
      </c>
      <c r="CY327">
        <f t="shared" si="172"/>
        <v>1861.44</v>
      </c>
      <c r="CZ327">
        <f t="shared" si="173"/>
        <v>1821.37</v>
      </c>
      <c r="DA327">
        <f t="shared" si="174"/>
        <v>1</v>
      </c>
      <c r="DB327">
        <f t="shared" si="175"/>
        <v>254.99</v>
      </c>
      <c r="DC327">
        <f t="shared" si="176"/>
        <v>0</v>
      </c>
      <c r="DD327" t="s">
        <v>3</v>
      </c>
      <c r="DE327" t="s">
        <v>3</v>
      </c>
      <c r="DF327">
        <f t="shared" si="169"/>
        <v>15523.9</v>
      </c>
      <c r="DG327">
        <f t="shared" si="166"/>
        <v>0</v>
      </c>
      <c r="DH327">
        <f t="shared" si="167"/>
        <v>0</v>
      </c>
      <c r="DI327">
        <f t="shared" si="170"/>
        <v>0</v>
      </c>
      <c r="DJ327">
        <f t="shared" si="177"/>
        <v>15523.9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ROW(Source!A526)</f>
        <v>526</v>
      </c>
      <c r="B328">
        <v>56481265</v>
      </c>
      <c r="C328">
        <v>56488659</v>
      </c>
      <c r="D328">
        <v>54902427</v>
      </c>
      <c r="E328">
        <v>1</v>
      </c>
      <c r="F328">
        <v>1</v>
      </c>
      <c r="G328">
        <v>1079</v>
      </c>
      <c r="H328">
        <v>3</v>
      </c>
      <c r="I328" t="s">
        <v>761</v>
      </c>
      <c r="J328" t="s">
        <v>762</v>
      </c>
      <c r="K328" t="s">
        <v>763</v>
      </c>
      <c r="L328">
        <v>1348</v>
      </c>
      <c r="N328">
        <v>1009</v>
      </c>
      <c r="O328" t="s">
        <v>32</v>
      </c>
      <c r="P328" t="s">
        <v>32</v>
      </c>
      <c r="Q328">
        <v>1000</v>
      </c>
      <c r="W328">
        <v>0</v>
      </c>
      <c r="X328">
        <v>-764855440</v>
      </c>
      <c r="Y328">
        <f t="shared" si="171"/>
        <v>2.8999999999999998E-3</v>
      </c>
      <c r="AA328">
        <v>1285.21</v>
      </c>
      <c r="AB328">
        <v>0</v>
      </c>
      <c r="AC328">
        <v>0</v>
      </c>
      <c r="AD328">
        <v>0</v>
      </c>
      <c r="AE328">
        <v>1257.54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0</v>
      </c>
      <c r="AQ328">
        <v>0</v>
      </c>
      <c r="AR328">
        <v>0</v>
      </c>
      <c r="AS328" t="s">
        <v>3</v>
      </c>
      <c r="AT328">
        <v>2.8999999999999998E-3</v>
      </c>
      <c r="AU328" t="s">
        <v>3</v>
      </c>
      <c r="AV328">
        <v>0</v>
      </c>
      <c r="AW328">
        <v>2</v>
      </c>
      <c r="AX328">
        <v>56488681</v>
      </c>
      <c r="AY328">
        <v>1</v>
      </c>
      <c r="AZ328">
        <v>0</v>
      </c>
      <c r="BA328">
        <v>333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ROUND(Y328*Source!I526,9)</f>
        <v>0.17655199999999999</v>
      </c>
      <c r="CY328">
        <f t="shared" si="172"/>
        <v>1285.21</v>
      </c>
      <c r="CZ328">
        <f t="shared" si="173"/>
        <v>1257.54</v>
      </c>
      <c r="DA328">
        <f t="shared" si="174"/>
        <v>1</v>
      </c>
      <c r="DB328">
        <f t="shared" si="175"/>
        <v>3.65</v>
      </c>
      <c r="DC328">
        <f t="shared" si="176"/>
        <v>0</v>
      </c>
      <c r="DD328" t="s">
        <v>3</v>
      </c>
      <c r="DE328" t="s">
        <v>3</v>
      </c>
      <c r="DF328">
        <f t="shared" si="169"/>
        <v>222.02</v>
      </c>
      <c r="DG328">
        <f t="shared" si="166"/>
        <v>0</v>
      </c>
      <c r="DH328">
        <f t="shared" si="167"/>
        <v>0</v>
      </c>
      <c r="DI328">
        <f t="shared" si="170"/>
        <v>0</v>
      </c>
      <c r="DJ328">
        <f t="shared" si="177"/>
        <v>222.02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ROW(Source!A526)</f>
        <v>526</v>
      </c>
      <c r="B329">
        <v>56481265</v>
      </c>
      <c r="C329">
        <v>56488659</v>
      </c>
      <c r="D329">
        <v>54902266</v>
      </c>
      <c r="E329">
        <v>1</v>
      </c>
      <c r="F329">
        <v>1</v>
      </c>
      <c r="G329">
        <v>1079</v>
      </c>
      <c r="H329">
        <v>3</v>
      </c>
      <c r="I329" t="s">
        <v>764</v>
      </c>
      <c r="J329" t="s">
        <v>765</v>
      </c>
      <c r="K329" t="s">
        <v>766</v>
      </c>
      <c r="L329">
        <v>1339</v>
      </c>
      <c r="N329">
        <v>1007</v>
      </c>
      <c r="O329" t="s">
        <v>158</v>
      </c>
      <c r="P329" t="s">
        <v>158</v>
      </c>
      <c r="Q329">
        <v>1</v>
      </c>
      <c r="W329">
        <v>0</v>
      </c>
      <c r="X329">
        <v>-1145272389</v>
      </c>
      <c r="Y329">
        <f t="shared" si="171"/>
        <v>0.12</v>
      </c>
      <c r="AA329">
        <v>676.68</v>
      </c>
      <c r="AB329">
        <v>0</v>
      </c>
      <c r="AC329">
        <v>0</v>
      </c>
      <c r="AD329">
        <v>0</v>
      </c>
      <c r="AE329">
        <v>662.11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0</v>
      </c>
      <c r="AQ329">
        <v>0</v>
      </c>
      <c r="AR329">
        <v>0</v>
      </c>
      <c r="AS329" t="s">
        <v>3</v>
      </c>
      <c r="AT329">
        <v>0.12</v>
      </c>
      <c r="AU329" t="s">
        <v>3</v>
      </c>
      <c r="AV329">
        <v>0</v>
      </c>
      <c r="AW329">
        <v>2</v>
      </c>
      <c r="AX329">
        <v>56488682</v>
      </c>
      <c r="AY329">
        <v>1</v>
      </c>
      <c r="AZ329">
        <v>0</v>
      </c>
      <c r="BA329">
        <v>334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ROUND(Y329*Source!I526,9)</f>
        <v>7.3056000000000001</v>
      </c>
      <c r="CY329">
        <f t="shared" si="172"/>
        <v>676.68</v>
      </c>
      <c r="CZ329">
        <f t="shared" si="173"/>
        <v>662.11</v>
      </c>
      <c r="DA329">
        <f t="shared" si="174"/>
        <v>1</v>
      </c>
      <c r="DB329">
        <f t="shared" si="175"/>
        <v>79.45</v>
      </c>
      <c r="DC329">
        <f t="shared" si="176"/>
        <v>0</v>
      </c>
      <c r="DD329" t="s">
        <v>3</v>
      </c>
      <c r="DE329" t="s">
        <v>3</v>
      </c>
      <c r="DF329">
        <f t="shared" si="169"/>
        <v>4837.1099999999997</v>
      </c>
      <c r="DG329">
        <f t="shared" si="166"/>
        <v>0</v>
      </c>
      <c r="DH329">
        <f t="shared" si="167"/>
        <v>0</v>
      </c>
      <c r="DI329">
        <f t="shared" si="170"/>
        <v>0</v>
      </c>
      <c r="DJ329">
        <f t="shared" si="177"/>
        <v>4837.1099999999997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ROW(Source!A526)</f>
        <v>526</v>
      </c>
      <c r="B330">
        <v>56481265</v>
      </c>
      <c r="C330">
        <v>56488659</v>
      </c>
      <c r="D330">
        <v>54902852</v>
      </c>
      <c r="E330">
        <v>1</v>
      </c>
      <c r="F330">
        <v>1</v>
      </c>
      <c r="G330">
        <v>1079</v>
      </c>
      <c r="H330">
        <v>3</v>
      </c>
      <c r="I330" t="s">
        <v>767</v>
      </c>
      <c r="J330" t="s">
        <v>768</v>
      </c>
      <c r="K330" t="s">
        <v>769</v>
      </c>
      <c r="L330">
        <v>1348</v>
      </c>
      <c r="N330">
        <v>1009</v>
      </c>
      <c r="O330" t="s">
        <v>32</v>
      </c>
      <c r="P330" t="s">
        <v>32</v>
      </c>
      <c r="Q330">
        <v>1000</v>
      </c>
      <c r="W330">
        <v>0</v>
      </c>
      <c r="X330">
        <v>-1251784601</v>
      </c>
      <c r="Y330">
        <f t="shared" si="171"/>
        <v>4.0000000000000001E-3</v>
      </c>
      <c r="AA330">
        <v>7011.7</v>
      </c>
      <c r="AB330">
        <v>0</v>
      </c>
      <c r="AC330">
        <v>0</v>
      </c>
      <c r="AD330">
        <v>0</v>
      </c>
      <c r="AE330">
        <v>6860.76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0</v>
      </c>
      <c r="AQ330">
        <v>0</v>
      </c>
      <c r="AR330">
        <v>0</v>
      </c>
      <c r="AS330" t="s">
        <v>3</v>
      </c>
      <c r="AT330">
        <v>4.0000000000000001E-3</v>
      </c>
      <c r="AU330" t="s">
        <v>3</v>
      </c>
      <c r="AV330">
        <v>0</v>
      </c>
      <c r="AW330">
        <v>2</v>
      </c>
      <c r="AX330">
        <v>56488683</v>
      </c>
      <c r="AY330">
        <v>1</v>
      </c>
      <c r="AZ330">
        <v>0</v>
      </c>
      <c r="BA330">
        <v>335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ROUND(Y330*Source!I526,9)</f>
        <v>0.24351999999999999</v>
      </c>
      <c r="CY330">
        <f t="shared" si="172"/>
        <v>7011.7</v>
      </c>
      <c r="CZ330">
        <f t="shared" si="173"/>
        <v>6860.76</v>
      </c>
      <c r="DA330">
        <f t="shared" si="174"/>
        <v>1</v>
      </c>
      <c r="DB330">
        <f t="shared" si="175"/>
        <v>27.44</v>
      </c>
      <c r="DC330">
        <f t="shared" si="176"/>
        <v>0</v>
      </c>
      <c r="DD330" t="s">
        <v>3</v>
      </c>
      <c r="DE330" t="s">
        <v>3</v>
      </c>
      <c r="DF330">
        <f t="shared" si="169"/>
        <v>1670.73</v>
      </c>
      <c r="DG330">
        <f t="shared" si="166"/>
        <v>0</v>
      </c>
      <c r="DH330">
        <f t="shared" si="167"/>
        <v>0</v>
      </c>
      <c r="DI330">
        <f t="shared" si="170"/>
        <v>0</v>
      </c>
      <c r="DJ330">
        <f t="shared" si="177"/>
        <v>1670.73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ROW(Source!A526)</f>
        <v>526</v>
      </c>
      <c r="B331">
        <v>56481265</v>
      </c>
      <c r="C331">
        <v>56488659</v>
      </c>
      <c r="D331">
        <v>54909709</v>
      </c>
      <c r="E331">
        <v>1</v>
      </c>
      <c r="F331">
        <v>1</v>
      </c>
      <c r="G331">
        <v>1079</v>
      </c>
      <c r="H331">
        <v>3</v>
      </c>
      <c r="I331" t="s">
        <v>770</v>
      </c>
      <c r="J331" t="s">
        <v>771</v>
      </c>
      <c r="K331" t="s">
        <v>772</v>
      </c>
      <c r="L331">
        <v>1339</v>
      </c>
      <c r="N331">
        <v>1007</v>
      </c>
      <c r="O331" t="s">
        <v>158</v>
      </c>
      <c r="P331" t="s">
        <v>158</v>
      </c>
      <c r="Q331">
        <v>1</v>
      </c>
      <c r="W331">
        <v>0</v>
      </c>
      <c r="X331">
        <v>35971445</v>
      </c>
      <c r="Y331">
        <f t="shared" si="171"/>
        <v>0.09</v>
      </c>
      <c r="AA331">
        <v>439.56</v>
      </c>
      <c r="AB331">
        <v>0</v>
      </c>
      <c r="AC331">
        <v>0</v>
      </c>
      <c r="AD331">
        <v>0</v>
      </c>
      <c r="AE331">
        <v>430.1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0</v>
      </c>
      <c r="AQ331">
        <v>0</v>
      </c>
      <c r="AR331">
        <v>0</v>
      </c>
      <c r="AS331" t="s">
        <v>3</v>
      </c>
      <c r="AT331">
        <v>0.09</v>
      </c>
      <c r="AU331" t="s">
        <v>3</v>
      </c>
      <c r="AV331">
        <v>0</v>
      </c>
      <c r="AW331">
        <v>2</v>
      </c>
      <c r="AX331">
        <v>56488684</v>
      </c>
      <c r="AY331">
        <v>1</v>
      </c>
      <c r="AZ331">
        <v>0</v>
      </c>
      <c r="BA331">
        <v>336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ROUND(Y331*Source!I526,9)</f>
        <v>5.4791999999999996</v>
      </c>
      <c r="CY331">
        <f t="shared" si="172"/>
        <v>439.56</v>
      </c>
      <c r="CZ331">
        <f t="shared" si="173"/>
        <v>430.1</v>
      </c>
      <c r="DA331">
        <f t="shared" si="174"/>
        <v>1</v>
      </c>
      <c r="DB331">
        <f t="shared" si="175"/>
        <v>38.71</v>
      </c>
      <c r="DC331">
        <f t="shared" si="176"/>
        <v>0</v>
      </c>
      <c r="DD331" t="s">
        <v>3</v>
      </c>
      <c r="DE331" t="s">
        <v>3</v>
      </c>
      <c r="DF331">
        <f t="shared" si="169"/>
        <v>2356.6</v>
      </c>
      <c r="DG331">
        <f t="shared" si="166"/>
        <v>0</v>
      </c>
      <c r="DH331">
        <f t="shared" si="167"/>
        <v>0</v>
      </c>
      <c r="DI331">
        <f t="shared" si="170"/>
        <v>0</v>
      </c>
      <c r="DJ331">
        <f t="shared" si="177"/>
        <v>2356.6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ROW(Source!A526)</f>
        <v>526</v>
      </c>
      <c r="B332">
        <v>56481265</v>
      </c>
      <c r="C332">
        <v>56488659</v>
      </c>
      <c r="D332">
        <v>54909705</v>
      </c>
      <c r="E332">
        <v>1</v>
      </c>
      <c r="F332">
        <v>1</v>
      </c>
      <c r="G332">
        <v>1079</v>
      </c>
      <c r="H332">
        <v>3</v>
      </c>
      <c r="I332" t="s">
        <v>170</v>
      </c>
      <c r="J332" t="s">
        <v>172</v>
      </c>
      <c r="K332" t="s">
        <v>171</v>
      </c>
      <c r="L332">
        <v>1339</v>
      </c>
      <c r="N332">
        <v>1007</v>
      </c>
      <c r="O332" t="s">
        <v>158</v>
      </c>
      <c r="P332" t="s">
        <v>158</v>
      </c>
      <c r="Q332">
        <v>1</v>
      </c>
      <c r="W332">
        <v>0</v>
      </c>
      <c r="X332">
        <v>-1385511726</v>
      </c>
      <c r="Y332">
        <f t="shared" si="171"/>
        <v>1.02</v>
      </c>
      <c r="AA332">
        <v>519.15</v>
      </c>
      <c r="AB332">
        <v>0</v>
      </c>
      <c r="AC332">
        <v>0</v>
      </c>
      <c r="AD332">
        <v>0</v>
      </c>
      <c r="AE332">
        <v>507.97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 t="s">
        <v>3</v>
      </c>
      <c r="AT332">
        <v>1.02</v>
      </c>
      <c r="AU332" t="s">
        <v>3</v>
      </c>
      <c r="AV332">
        <v>0</v>
      </c>
      <c r="AW332">
        <v>1</v>
      </c>
      <c r="AX332">
        <v>-1</v>
      </c>
      <c r="AY332">
        <v>0</v>
      </c>
      <c r="AZ332">
        <v>0</v>
      </c>
      <c r="BA332" t="s">
        <v>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ROUND(Y332*Source!I526,9)</f>
        <v>62.0976</v>
      </c>
      <c r="CY332">
        <f t="shared" si="172"/>
        <v>519.15</v>
      </c>
      <c r="CZ332">
        <f t="shared" si="173"/>
        <v>507.97</v>
      </c>
      <c r="DA332">
        <f t="shared" si="174"/>
        <v>1</v>
      </c>
      <c r="DB332">
        <f t="shared" si="175"/>
        <v>518.13</v>
      </c>
      <c r="DC332">
        <f t="shared" si="176"/>
        <v>0</v>
      </c>
      <c r="DD332" t="s">
        <v>3</v>
      </c>
      <c r="DE332" t="s">
        <v>3</v>
      </c>
      <c r="DF332">
        <f t="shared" si="169"/>
        <v>31543.72</v>
      </c>
      <c r="DG332">
        <f t="shared" si="166"/>
        <v>0</v>
      </c>
      <c r="DH332">
        <f t="shared" si="167"/>
        <v>0</v>
      </c>
      <c r="DI332">
        <f t="shared" si="170"/>
        <v>0</v>
      </c>
      <c r="DJ332">
        <f t="shared" si="177"/>
        <v>31543.72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ROW(Source!A526)</f>
        <v>526</v>
      </c>
      <c r="B333">
        <v>56481265</v>
      </c>
      <c r="C333">
        <v>56488659</v>
      </c>
      <c r="D333">
        <v>54914902</v>
      </c>
      <c r="E333">
        <v>1</v>
      </c>
      <c r="F333">
        <v>1</v>
      </c>
      <c r="G333">
        <v>1079</v>
      </c>
      <c r="H333">
        <v>3</v>
      </c>
      <c r="I333" t="s">
        <v>252</v>
      </c>
      <c r="J333" t="s">
        <v>254</v>
      </c>
      <c r="K333" t="s">
        <v>253</v>
      </c>
      <c r="L333">
        <v>1327</v>
      </c>
      <c r="N333">
        <v>1005</v>
      </c>
      <c r="O333" t="s">
        <v>214</v>
      </c>
      <c r="P333" t="s">
        <v>214</v>
      </c>
      <c r="Q333">
        <v>1</v>
      </c>
      <c r="W333">
        <v>0</v>
      </c>
      <c r="X333">
        <v>1092252065</v>
      </c>
      <c r="Y333">
        <f t="shared" si="171"/>
        <v>2.2999999999999998</v>
      </c>
      <c r="AA333">
        <v>62.16</v>
      </c>
      <c r="AB333">
        <v>0</v>
      </c>
      <c r="AC333">
        <v>0</v>
      </c>
      <c r="AD333">
        <v>0</v>
      </c>
      <c r="AE333">
        <v>60.82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0</v>
      </c>
      <c r="AQ333">
        <v>0</v>
      </c>
      <c r="AR333">
        <v>0</v>
      </c>
      <c r="AS333" t="s">
        <v>3</v>
      </c>
      <c r="AT333">
        <v>2.2999999999999998</v>
      </c>
      <c r="AU333" t="s">
        <v>3</v>
      </c>
      <c r="AV333">
        <v>0</v>
      </c>
      <c r="AW333">
        <v>2</v>
      </c>
      <c r="AX333">
        <v>56488685</v>
      </c>
      <c r="AY333">
        <v>1</v>
      </c>
      <c r="AZ333">
        <v>0</v>
      </c>
      <c r="BA333">
        <v>337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ROUND(Y333*Source!I526,9)</f>
        <v>140.024</v>
      </c>
      <c r="CY333">
        <f t="shared" si="172"/>
        <v>62.16</v>
      </c>
      <c r="CZ333">
        <f t="shared" si="173"/>
        <v>60.82</v>
      </c>
      <c r="DA333">
        <f t="shared" si="174"/>
        <v>1</v>
      </c>
      <c r="DB333">
        <f t="shared" si="175"/>
        <v>139.88999999999999</v>
      </c>
      <c r="DC333">
        <f t="shared" si="176"/>
        <v>0</v>
      </c>
      <c r="DD333" t="s">
        <v>3</v>
      </c>
      <c r="DE333" t="s">
        <v>3</v>
      </c>
      <c r="DF333">
        <f t="shared" si="169"/>
        <v>8516.26</v>
      </c>
      <c r="DG333">
        <f t="shared" si="166"/>
        <v>0</v>
      </c>
      <c r="DH333">
        <f t="shared" si="167"/>
        <v>0</v>
      </c>
      <c r="DI333">
        <f t="shared" si="170"/>
        <v>0</v>
      </c>
      <c r="DJ333">
        <f t="shared" si="177"/>
        <v>8516.26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ROW(Source!A527)</f>
        <v>527</v>
      </c>
      <c r="B334">
        <v>56481267</v>
      </c>
      <c r="C334">
        <v>56488659</v>
      </c>
      <c r="D334">
        <v>54836958</v>
      </c>
      <c r="E334">
        <v>1079</v>
      </c>
      <c r="F334">
        <v>1</v>
      </c>
      <c r="G334">
        <v>1079</v>
      </c>
      <c r="H334">
        <v>1</v>
      </c>
      <c r="I334" t="s">
        <v>738</v>
      </c>
      <c r="J334" t="s">
        <v>3</v>
      </c>
      <c r="K334" t="s">
        <v>739</v>
      </c>
      <c r="L334">
        <v>1191</v>
      </c>
      <c r="N334">
        <v>1013</v>
      </c>
      <c r="O334" t="s">
        <v>740</v>
      </c>
      <c r="P334" t="s">
        <v>740</v>
      </c>
      <c r="Q334">
        <v>1</v>
      </c>
      <c r="W334">
        <v>0</v>
      </c>
      <c r="X334">
        <v>476480486</v>
      </c>
      <c r="Y334">
        <f>(AT334*1.1)</f>
        <v>27.071000000000002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24.61</v>
      </c>
      <c r="AU334" t="s">
        <v>24</v>
      </c>
      <c r="AV334">
        <v>1</v>
      </c>
      <c r="AW334">
        <v>2</v>
      </c>
      <c r="AX334">
        <v>56488673</v>
      </c>
      <c r="AY334">
        <v>1</v>
      </c>
      <c r="AZ334">
        <v>0</v>
      </c>
      <c r="BA334">
        <v>339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U334">
        <f>ROUND(AT334*Source!I527*AH334*AL334,2)</f>
        <v>0</v>
      </c>
      <c r="CV334">
        <f>ROUND(Y334*Source!I527,9)</f>
        <v>1648.08248</v>
      </c>
      <c r="CW334">
        <v>0</v>
      </c>
      <c r="CX334">
        <f>ROUND(Y334*Source!I527,9)</f>
        <v>1648.08248</v>
      </c>
      <c r="CY334">
        <f>AD334</f>
        <v>0</v>
      </c>
      <c r="CZ334">
        <f>AH334</f>
        <v>0</v>
      </c>
      <c r="DA334">
        <f>AL334</f>
        <v>1</v>
      </c>
      <c r="DB334">
        <f>ROUND((ROUND(AT334*CZ334,2)*1.1),6)</f>
        <v>0</v>
      </c>
      <c r="DC334">
        <f>ROUND((ROUND(AT334*AG334,2)*1.1),6)</f>
        <v>0</v>
      </c>
      <c r="DD334" t="s">
        <v>3</v>
      </c>
      <c r="DE334" t="s">
        <v>3</v>
      </c>
      <c r="DF334">
        <f t="shared" si="169"/>
        <v>0</v>
      </c>
      <c r="DG334">
        <f t="shared" si="166"/>
        <v>0</v>
      </c>
      <c r="DH334">
        <f t="shared" si="167"/>
        <v>0</v>
      </c>
      <c r="DI334">
        <f t="shared" si="170"/>
        <v>0</v>
      </c>
      <c r="DJ334">
        <f>DI334</f>
        <v>0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ROW(Source!A527)</f>
        <v>527</v>
      </c>
      <c r="B335">
        <v>56481267</v>
      </c>
      <c r="C335">
        <v>56488659</v>
      </c>
      <c r="D335">
        <v>54934284</v>
      </c>
      <c r="E335">
        <v>1</v>
      </c>
      <c r="F335">
        <v>1</v>
      </c>
      <c r="G335">
        <v>1079</v>
      </c>
      <c r="H335">
        <v>2</v>
      </c>
      <c r="I335" t="s">
        <v>741</v>
      </c>
      <c r="J335" t="s">
        <v>742</v>
      </c>
      <c r="K335" t="s">
        <v>743</v>
      </c>
      <c r="L335">
        <v>1368</v>
      </c>
      <c r="N335">
        <v>1011</v>
      </c>
      <c r="O335" t="s">
        <v>744</v>
      </c>
      <c r="P335" t="s">
        <v>744</v>
      </c>
      <c r="Q335">
        <v>1</v>
      </c>
      <c r="W335">
        <v>0</v>
      </c>
      <c r="X335">
        <v>654681671</v>
      </c>
      <c r="Y335">
        <f>(AT335*1.1)</f>
        <v>0.23100000000000001</v>
      </c>
      <c r="AA335">
        <v>0</v>
      </c>
      <c r="AB335">
        <v>1323.36</v>
      </c>
      <c r="AC335">
        <v>631.85</v>
      </c>
      <c r="AD335">
        <v>0</v>
      </c>
      <c r="AE335">
        <v>0</v>
      </c>
      <c r="AF335">
        <v>83.1</v>
      </c>
      <c r="AG335">
        <v>12.62</v>
      </c>
      <c r="AH335">
        <v>0</v>
      </c>
      <c r="AI335">
        <v>1</v>
      </c>
      <c r="AJ335">
        <v>15.21</v>
      </c>
      <c r="AK335">
        <v>47.82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0.21</v>
      </c>
      <c r="AU335" t="s">
        <v>24</v>
      </c>
      <c r="AV335">
        <v>0</v>
      </c>
      <c r="AW335">
        <v>2</v>
      </c>
      <c r="AX335">
        <v>56488674</v>
      </c>
      <c r="AY335">
        <v>1</v>
      </c>
      <c r="AZ335">
        <v>0</v>
      </c>
      <c r="BA335">
        <v>340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f>ROUND(Y335*Source!I527*DO335,9)</f>
        <v>177.47859360000001</v>
      </c>
      <c r="CX335">
        <f>ROUND(Y335*Source!I527,9)</f>
        <v>14.063280000000001</v>
      </c>
      <c r="CY335">
        <f>AB335</f>
        <v>1323.36</v>
      </c>
      <c r="CZ335">
        <f>AF335</f>
        <v>83.1</v>
      </c>
      <c r="DA335">
        <f>AJ335</f>
        <v>15.21</v>
      </c>
      <c r="DB335">
        <f>ROUND((ROUND(AT335*CZ335,2)*1.1),6)</f>
        <v>19.195</v>
      </c>
      <c r="DC335">
        <f>ROUND((ROUND(AT335*AG335,2)*1.1),6)</f>
        <v>2.915</v>
      </c>
      <c r="DD335" t="s">
        <v>3</v>
      </c>
      <c r="DE335" t="s">
        <v>3</v>
      </c>
      <c r="DF335">
        <f t="shared" si="169"/>
        <v>0</v>
      </c>
      <c r="DG335">
        <f>ROUND(ROUND(AF335*AJ335,2)*CX335,2)</f>
        <v>17775.28</v>
      </c>
      <c r="DH335">
        <f>ROUND(ROUND(AG335*AK335,2)*CX335,2)</f>
        <v>8487.0499999999993</v>
      </c>
      <c r="DI335">
        <f t="shared" si="170"/>
        <v>0</v>
      </c>
      <c r="DJ335">
        <f>DG335</f>
        <v>17775.28</v>
      </c>
      <c r="DK335">
        <v>0</v>
      </c>
      <c r="DL335" t="s">
        <v>745</v>
      </c>
      <c r="DM335">
        <v>0</v>
      </c>
      <c r="DN335" t="s">
        <v>740</v>
      </c>
      <c r="DO335">
        <v>12.62</v>
      </c>
    </row>
    <row r="336" spans="1:119" x14ac:dyDescent="0.25">
      <c r="A336">
        <f>ROW(Source!A527)</f>
        <v>527</v>
      </c>
      <c r="B336">
        <v>56481267</v>
      </c>
      <c r="C336">
        <v>56488659</v>
      </c>
      <c r="D336">
        <v>54933523</v>
      </c>
      <c r="E336">
        <v>1</v>
      </c>
      <c r="F336">
        <v>1</v>
      </c>
      <c r="G336">
        <v>1079</v>
      </c>
      <c r="H336">
        <v>2</v>
      </c>
      <c r="I336" t="s">
        <v>746</v>
      </c>
      <c r="J336" t="s">
        <v>747</v>
      </c>
      <c r="K336" t="s">
        <v>748</v>
      </c>
      <c r="L336">
        <v>1368</v>
      </c>
      <c r="N336">
        <v>1011</v>
      </c>
      <c r="O336" t="s">
        <v>744</v>
      </c>
      <c r="P336" t="s">
        <v>744</v>
      </c>
      <c r="Q336">
        <v>1</v>
      </c>
      <c r="W336">
        <v>0</v>
      </c>
      <c r="X336">
        <v>-294230152</v>
      </c>
      <c r="Y336">
        <f>(AT336*1.1)</f>
        <v>0.15400000000000003</v>
      </c>
      <c r="AA336">
        <v>0</v>
      </c>
      <c r="AB336">
        <v>2451.81</v>
      </c>
      <c r="AC336">
        <v>847.64</v>
      </c>
      <c r="AD336">
        <v>0</v>
      </c>
      <c r="AE336">
        <v>0</v>
      </c>
      <c r="AF336">
        <v>179.17</v>
      </c>
      <c r="AG336">
        <v>16.93</v>
      </c>
      <c r="AH336">
        <v>0</v>
      </c>
      <c r="AI336">
        <v>1</v>
      </c>
      <c r="AJ336">
        <v>13.07</v>
      </c>
      <c r="AK336">
        <v>47.82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0.14000000000000001</v>
      </c>
      <c r="AU336" t="s">
        <v>24</v>
      </c>
      <c r="AV336">
        <v>0</v>
      </c>
      <c r="AW336">
        <v>2</v>
      </c>
      <c r="AX336">
        <v>56488675</v>
      </c>
      <c r="AY336">
        <v>1</v>
      </c>
      <c r="AZ336">
        <v>0</v>
      </c>
      <c r="BA336">
        <v>341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ROUND(Y336*Source!I527*DO336,9)</f>
        <v>158.72755359999999</v>
      </c>
      <c r="CX336">
        <f>ROUND(Y336*Source!I527,9)</f>
        <v>9.3755199999999999</v>
      </c>
      <c r="CY336">
        <f>AB336</f>
        <v>2451.81</v>
      </c>
      <c r="CZ336">
        <f>AF336</f>
        <v>179.17</v>
      </c>
      <c r="DA336">
        <f>AJ336</f>
        <v>13.07</v>
      </c>
      <c r="DB336">
        <f>ROUND((ROUND(AT336*CZ336,2)*1.1),6)</f>
        <v>27.588000000000001</v>
      </c>
      <c r="DC336">
        <f>ROUND((ROUND(AT336*AG336,2)*1.1),6)</f>
        <v>2.6070000000000002</v>
      </c>
      <c r="DD336" t="s">
        <v>3</v>
      </c>
      <c r="DE336" t="s">
        <v>3</v>
      </c>
      <c r="DF336">
        <f t="shared" si="169"/>
        <v>0</v>
      </c>
      <c r="DG336">
        <f>ROUND(ROUND(AF336*AJ336,2)*CX336,2)</f>
        <v>21955.119999999999</v>
      </c>
      <c r="DH336">
        <f>ROUND(ROUND(AG336*AK336,2)*CX336,2)</f>
        <v>7590.33</v>
      </c>
      <c r="DI336">
        <f t="shared" si="170"/>
        <v>0</v>
      </c>
      <c r="DJ336">
        <f>DG336</f>
        <v>21955.119999999999</v>
      </c>
      <c r="DK336">
        <v>0</v>
      </c>
      <c r="DL336" t="s">
        <v>745</v>
      </c>
      <c r="DM336">
        <v>0</v>
      </c>
      <c r="DN336" t="s">
        <v>740</v>
      </c>
      <c r="DO336">
        <v>16.93</v>
      </c>
    </row>
    <row r="337" spans="1:119" x14ac:dyDescent="0.25">
      <c r="A337">
        <f>ROW(Source!A527)</f>
        <v>527</v>
      </c>
      <c r="B337">
        <v>56481267</v>
      </c>
      <c r="C337">
        <v>56488659</v>
      </c>
      <c r="D337">
        <v>54933779</v>
      </c>
      <c r="E337">
        <v>1</v>
      </c>
      <c r="F337">
        <v>1</v>
      </c>
      <c r="G337">
        <v>1079</v>
      </c>
      <c r="H337">
        <v>2</v>
      </c>
      <c r="I337" t="s">
        <v>749</v>
      </c>
      <c r="J337" t="s">
        <v>750</v>
      </c>
      <c r="K337" t="s">
        <v>751</v>
      </c>
      <c r="L337">
        <v>1368</v>
      </c>
      <c r="N337">
        <v>1011</v>
      </c>
      <c r="O337" t="s">
        <v>744</v>
      </c>
      <c r="P337" t="s">
        <v>744</v>
      </c>
      <c r="Q337">
        <v>1</v>
      </c>
      <c r="W337">
        <v>0</v>
      </c>
      <c r="X337">
        <v>1170047244</v>
      </c>
      <c r="Y337">
        <f>(AT337*1.1)</f>
        <v>0.29700000000000004</v>
      </c>
      <c r="AA337">
        <v>0</v>
      </c>
      <c r="AB337">
        <v>2.46</v>
      </c>
      <c r="AC337">
        <v>0</v>
      </c>
      <c r="AD337">
        <v>0</v>
      </c>
      <c r="AE337">
        <v>0</v>
      </c>
      <c r="AF337">
        <v>0.23</v>
      </c>
      <c r="AG337">
        <v>0</v>
      </c>
      <c r="AH337">
        <v>0</v>
      </c>
      <c r="AI337">
        <v>1</v>
      </c>
      <c r="AJ337">
        <v>10.220000000000001</v>
      </c>
      <c r="AK337">
        <v>47.82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0.27</v>
      </c>
      <c r="AU337" t="s">
        <v>24</v>
      </c>
      <c r="AV337">
        <v>0</v>
      </c>
      <c r="AW337">
        <v>2</v>
      </c>
      <c r="AX337">
        <v>56488676</v>
      </c>
      <c r="AY337">
        <v>1</v>
      </c>
      <c r="AZ337">
        <v>0</v>
      </c>
      <c r="BA337">
        <v>342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ROUND(Y337*Source!I527*DO337,9)</f>
        <v>0</v>
      </c>
      <c r="CX337">
        <f>ROUND(Y337*Source!I527,9)</f>
        <v>18.08136</v>
      </c>
      <c r="CY337">
        <f>AB337</f>
        <v>2.46</v>
      </c>
      <c r="CZ337">
        <f>AF337</f>
        <v>0.23</v>
      </c>
      <c r="DA337">
        <f>AJ337</f>
        <v>10.220000000000001</v>
      </c>
      <c r="DB337">
        <f>ROUND((ROUND(AT337*CZ337,2)*1.1),6)</f>
        <v>6.6000000000000003E-2</v>
      </c>
      <c r="DC337">
        <f>ROUND((ROUND(AT337*AG337,2)*1.1),6)</f>
        <v>0</v>
      </c>
      <c r="DD337" t="s">
        <v>3</v>
      </c>
      <c r="DE337" t="s">
        <v>3</v>
      </c>
      <c r="DF337">
        <f t="shared" si="169"/>
        <v>0</v>
      </c>
      <c r="DG337">
        <f>ROUND(ROUND(AF337*AJ337,2)*CX337,2)</f>
        <v>42.49</v>
      </c>
      <c r="DH337">
        <f>ROUND(ROUND(AG337*AK337,2)*CX337,2)</f>
        <v>0</v>
      </c>
      <c r="DI337">
        <f t="shared" si="170"/>
        <v>0</v>
      </c>
      <c r="DJ337">
        <f>DG337</f>
        <v>42.49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ROW(Source!A527)</f>
        <v>527</v>
      </c>
      <c r="B338">
        <v>56481267</v>
      </c>
      <c r="C338">
        <v>56488659</v>
      </c>
      <c r="D338">
        <v>54902310</v>
      </c>
      <c r="E338">
        <v>1</v>
      </c>
      <c r="F338">
        <v>1</v>
      </c>
      <c r="G338">
        <v>1079</v>
      </c>
      <c r="H338">
        <v>3</v>
      </c>
      <c r="I338" t="s">
        <v>752</v>
      </c>
      <c r="J338" t="s">
        <v>753</v>
      </c>
      <c r="K338" t="s">
        <v>754</v>
      </c>
      <c r="L338">
        <v>1339</v>
      </c>
      <c r="N338">
        <v>1007</v>
      </c>
      <c r="O338" t="s">
        <v>158</v>
      </c>
      <c r="P338" t="s">
        <v>158</v>
      </c>
      <c r="Q338">
        <v>1</v>
      </c>
      <c r="W338">
        <v>0</v>
      </c>
      <c r="X338">
        <v>-159086685</v>
      </c>
      <c r="Y338">
        <f t="shared" ref="Y338:Y346" si="178">AT338</f>
        <v>8.0999999999999996E-3</v>
      </c>
      <c r="AA338">
        <v>52.96</v>
      </c>
      <c r="AB338">
        <v>0</v>
      </c>
      <c r="AC338">
        <v>0</v>
      </c>
      <c r="AD338">
        <v>0</v>
      </c>
      <c r="AE338">
        <v>7.07</v>
      </c>
      <c r="AF338">
        <v>0</v>
      </c>
      <c r="AG338">
        <v>0</v>
      </c>
      <c r="AH338">
        <v>0</v>
      </c>
      <c r="AI338">
        <v>7.33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0</v>
      </c>
      <c r="AQ338">
        <v>0</v>
      </c>
      <c r="AR338">
        <v>0</v>
      </c>
      <c r="AS338" t="s">
        <v>3</v>
      </c>
      <c r="AT338">
        <v>8.0999999999999996E-3</v>
      </c>
      <c r="AU338" t="s">
        <v>3</v>
      </c>
      <c r="AV338">
        <v>0</v>
      </c>
      <c r="AW338">
        <v>2</v>
      </c>
      <c r="AX338">
        <v>56488678</v>
      </c>
      <c r="AY338">
        <v>1</v>
      </c>
      <c r="AZ338">
        <v>0</v>
      </c>
      <c r="BA338">
        <v>344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ROUND(Y338*Source!I527,9)</f>
        <v>0.49312800000000001</v>
      </c>
      <c r="CY338">
        <f t="shared" ref="CY338:CY346" si="179">AA338</f>
        <v>52.96</v>
      </c>
      <c r="CZ338">
        <f t="shared" ref="CZ338:CZ346" si="180">AE338</f>
        <v>7.07</v>
      </c>
      <c r="DA338">
        <f t="shared" ref="DA338:DA346" si="181">AI338</f>
        <v>7.33</v>
      </c>
      <c r="DB338">
        <f t="shared" ref="DB338:DB346" si="182">ROUND(ROUND(AT338*CZ338,2),6)</f>
        <v>0.06</v>
      </c>
      <c r="DC338">
        <f t="shared" ref="DC338:DC346" si="183">ROUND(ROUND(AT338*AG338,2),6)</f>
        <v>0</v>
      </c>
      <c r="DD338" t="s">
        <v>3</v>
      </c>
      <c r="DE338" t="s">
        <v>3</v>
      </c>
      <c r="DF338">
        <f t="shared" ref="DF338:DF346" si="184">ROUND(ROUND(AE338*AI338,2)*CX338,2)</f>
        <v>25.55</v>
      </c>
      <c r="DG338">
        <f t="shared" ref="DG338:DG380" si="185">ROUND(ROUND(AF338,2)*CX338,2)</f>
        <v>0</v>
      </c>
      <c r="DH338">
        <f t="shared" ref="DH338:DH380" si="186">ROUND(ROUND(AG338,2)*CX338,2)</f>
        <v>0</v>
      </c>
      <c r="DI338">
        <f t="shared" si="170"/>
        <v>0</v>
      </c>
      <c r="DJ338">
        <f t="shared" ref="DJ338:DJ346" si="187">DF338</f>
        <v>25.55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ROW(Source!A527)</f>
        <v>527</v>
      </c>
      <c r="B339">
        <v>56481267</v>
      </c>
      <c r="C339">
        <v>56488659</v>
      </c>
      <c r="D339">
        <v>54902318</v>
      </c>
      <c r="E339">
        <v>1</v>
      </c>
      <c r="F339">
        <v>1</v>
      </c>
      <c r="G339">
        <v>1079</v>
      </c>
      <c r="H339">
        <v>3</v>
      </c>
      <c r="I339" t="s">
        <v>755</v>
      </c>
      <c r="J339" t="s">
        <v>756</v>
      </c>
      <c r="K339" t="s">
        <v>757</v>
      </c>
      <c r="L339">
        <v>1348</v>
      </c>
      <c r="N339">
        <v>1009</v>
      </c>
      <c r="O339" t="s">
        <v>32</v>
      </c>
      <c r="P339" t="s">
        <v>32</v>
      </c>
      <c r="Q339">
        <v>1000</v>
      </c>
      <c r="W339">
        <v>0</v>
      </c>
      <c r="X339">
        <v>-638851762</v>
      </c>
      <c r="Y339">
        <f t="shared" si="178"/>
        <v>1.9E-3</v>
      </c>
      <c r="AA339">
        <v>120699.38</v>
      </c>
      <c r="AB339">
        <v>0</v>
      </c>
      <c r="AC339">
        <v>0</v>
      </c>
      <c r="AD339">
        <v>0</v>
      </c>
      <c r="AE339">
        <v>15160.61</v>
      </c>
      <c r="AF339">
        <v>0</v>
      </c>
      <c r="AG339">
        <v>0</v>
      </c>
      <c r="AH339">
        <v>0</v>
      </c>
      <c r="AI339">
        <v>7.79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0</v>
      </c>
      <c r="AQ339">
        <v>0</v>
      </c>
      <c r="AR339">
        <v>0</v>
      </c>
      <c r="AS339" t="s">
        <v>3</v>
      </c>
      <c r="AT339">
        <v>1.9E-3</v>
      </c>
      <c r="AU339" t="s">
        <v>3</v>
      </c>
      <c r="AV339">
        <v>0</v>
      </c>
      <c r="AW339">
        <v>2</v>
      </c>
      <c r="AX339">
        <v>56488679</v>
      </c>
      <c r="AY339">
        <v>1</v>
      </c>
      <c r="AZ339">
        <v>0</v>
      </c>
      <c r="BA339">
        <v>345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ROUND(Y339*Source!I527,9)</f>
        <v>0.115672</v>
      </c>
      <c r="CY339">
        <f t="shared" si="179"/>
        <v>120699.38</v>
      </c>
      <c r="CZ339">
        <f t="shared" si="180"/>
        <v>15160.61</v>
      </c>
      <c r="DA339">
        <f t="shared" si="181"/>
        <v>7.79</v>
      </c>
      <c r="DB339">
        <f t="shared" si="182"/>
        <v>28.81</v>
      </c>
      <c r="DC339">
        <f t="shared" si="183"/>
        <v>0</v>
      </c>
      <c r="DD339" t="s">
        <v>3</v>
      </c>
      <c r="DE339" t="s">
        <v>3</v>
      </c>
      <c r="DF339">
        <f t="shared" si="184"/>
        <v>13661</v>
      </c>
      <c r="DG339">
        <f t="shared" si="185"/>
        <v>0</v>
      </c>
      <c r="DH339">
        <f t="shared" si="186"/>
        <v>0</v>
      </c>
      <c r="DI339">
        <f t="shared" si="170"/>
        <v>0</v>
      </c>
      <c r="DJ339">
        <f t="shared" si="187"/>
        <v>13661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ROW(Source!A527)</f>
        <v>527</v>
      </c>
      <c r="B340">
        <v>56481267</v>
      </c>
      <c r="C340">
        <v>56488659</v>
      </c>
      <c r="D340">
        <v>54902398</v>
      </c>
      <c r="E340">
        <v>1</v>
      </c>
      <c r="F340">
        <v>1</v>
      </c>
      <c r="G340">
        <v>1079</v>
      </c>
      <c r="H340">
        <v>3</v>
      </c>
      <c r="I340" t="s">
        <v>758</v>
      </c>
      <c r="J340" t="s">
        <v>759</v>
      </c>
      <c r="K340" t="s">
        <v>760</v>
      </c>
      <c r="L340">
        <v>1339</v>
      </c>
      <c r="N340">
        <v>1007</v>
      </c>
      <c r="O340" t="s">
        <v>158</v>
      </c>
      <c r="P340" t="s">
        <v>158</v>
      </c>
      <c r="Q340">
        <v>1</v>
      </c>
      <c r="W340">
        <v>0</v>
      </c>
      <c r="X340">
        <v>-470676647</v>
      </c>
      <c r="Y340">
        <f t="shared" si="178"/>
        <v>0.14000000000000001</v>
      </c>
      <c r="AA340">
        <v>10908.04</v>
      </c>
      <c r="AB340">
        <v>0</v>
      </c>
      <c r="AC340">
        <v>0</v>
      </c>
      <c r="AD340">
        <v>0</v>
      </c>
      <c r="AE340">
        <v>1821.37</v>
      </c>
      <c r="AF340">
        <v>0</v>
      </c>
      <c r="AG340">
        <v>0</v>
      </c>
      <c r="AH340">
        <v>0</v>
      </c>
      <c r="AI340">
        <v>5.86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0</v>
      </c>
      <c r="AQ340">
        <v>0</v>
      </c>
      <c r="AR340">
        <v>0</v>
      </c>
      <c r="AS340" t="s">
        <v>3</v>
      </c>
      <c r="AT340">
        <v>0.14000000000000001</v>
      </c>
      <c r="AU340" t="s">
        <v>3</v>
      </c>
      <c r="AV340">
        <v>0</v>
      </c>
      <c r="AW340">
        <v>2</v>
      </c>
      <c r="AX340">
        <v>56488680</v>
      </c>
      <c r="AY340">
        <v>1</v>
      </c>
      <c r="AZ340">
        <v>0</v>
      </c>
      <c r="BA340">
        <v>346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ROUND(Y340*Source!I527,9)</f>
        <v>8.5231999999999992</v>
      </c>
      <c r="CY340">
        <f t="shared" si="179"/>
        <v>10908.04</v>
      </c>
      <c r="CZ340">
        <f t="shared" si="180"/>
        <v>1821.37</v>
      </c>
      <c r="DA340">
        <f t="shared" si="181"/>
        <v>5.86</v>
      </c>
      <c r="DB340">
        <f t="shared" si="182"/>
        <v>254.99</v>
      </c>
      <c r="DC340">
        <f t="shared" si="183"/>
        <v>0</v>
      </c>
      <c r="DD340" t="s">
        <v>3</v>
      </c>
      <c r="DE340" t="s">
        <v>3</v>
      </c>
      <c r="DF340">
        <f t="shared" si="184"/>
        <v>90970.07</v>
      </c>
      <c r="DG340">
        <f t="shared" si="185"/>
        <v>0</v>
      </c>
      <c r="DH340">
        <f t="shared" si="186"/>
        <v>0</v>
      </c>
      <c r="DI340">
        <f t="shared" si="170"/>
        <v>0</v>
      </c>
      <c r="DJ340">
        <f t="shared" si="187"/>
        <v>90970.07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ROW(Source!A527)</f>
        <v>527</v>
      </c>
      <c r="B341">
        <v>56481267</v>
      </c>
      <c r="C341">
        <v>56488659</v>
      </c>
      <c r="D341">
        <v>54902427</v>
      </c>
      <c r="E341">
        <v>1</v>
      </c>
      <c r="F341">
        <v>1</v>
      </c>
      <c r="G341">
        <v>1079</v>
      </c>
      <c r="H341">
        <v>3</v>
      </c>
      <c r="I341" t="s">
        <v>761</v>
      </c>
      <c r="J341" t="s">
        <v>762</v>
      </c>
      <c r="K341" t="s">
        <v>763</v>
      </c>
      <c r="L341">
        <v>1348</v>
      </c>
      <c r="N341">
        <v>1009</v>
      </c>
      <c r="O341" t="s">
        <v>32</v>
      </c>
      <c r="P341" t="s">
        <v>32</v>
      </c>
      <c r="Q341">
        <v>1000</v>
      </c>
      <c r="W341">
        <v>0</v>
      </c>
      <c r="X341">
        <v>-764855440</v>
      </c>
      <c r="Y341">
        <f t="shared" si="178"/>
        <v>2.8999999999999998E-3</v>
      </c>
      <c r="AA341">
        <v>8212.4699999999993</v>
      </c>
      <c r="AB341">
        <v>0</v>
      </c>
      <c r="AC341">
        <v>0</v>
      </c>
      <c r="AD341">
        <v>0</v>
      </c>
      <c r="AE341">
        <v>1257.54</v>
      </c>
      <c r="AF341">
        <v>0</v>
      </c>
      <c r="AG341">
        <v>0</v>
      </c>
      <c r="AH341">
        <v>0</v>
      </c>
      <c r="AI341">
        <v>6.39</v>
      </c>
      <c r="AJ341">
        <v>1</v>
      </c>
      <c r="AK341">
        <v>1</v>
      </c>
      <c r="AL341">
        <v>1</v>
      </c>
      <c r="AM341">
        <v>2</v>
      </c>
      <c r="AN341">
        <v>0</v>
      </c>
      <c r="AO341">
        <v>1</v>
      </c>
      <c r="AP341">
        <v>0</v>
      </c>
      <c r="AQ341">
        <v>0</v>
      </c>
      <c r="AR341">
        <v>0</v>
      </c>
      <c r="AS341" t="s">
        <v>3</v>
      </c>
      <c r="AT341">
        <v>2.8999999999999998E-3</v>
      </c>
      <c r="AU341" t="s">
        <v>3</v>
      </c>
      <c r="AV341">
        <v>0</v>
      </c>
      <c r="AW341">
        <v>2</v>
      </c>
      <c r="AX341">
        <v>56488681</v>
      </c>
      <c r="AY341">
        <v>1</v>
      </c>
      <c r="AZ341">
        <v>0</v>
      </c>
      <c r="BA341">
        <v>347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ROUND(Y341*Source!I527,9)</f>
        <v>0.17655199999999999</v>
      </c>
      <c r="CY341">
        <f t="shared" si="179"/>
        <v>8212.4699999999993</v>
      </c>
      <c r="CZ341">
        <f t="shared" si="180"/>
        <v>1257.54</v>
      </c>
      <c r="DA341">
        <f t="shared" si="181"/>
        <v>6.39</v>
      </c>
      <c r="DB341">
        <f t="shared" si="182"/>
        <v>3.65</v>
      </c>
      <c r="DC341">
        <f t="shared" si="183"/>
        <v>0</v>
      </c>
      <c r="DD341" t="s">
        <v>3</v>
      </c>
      <c r="DE341" t="s">
        <v>3</v>
      </c>
      <c r="DF341">
        <f t="shared" si="184"/>
        <v>1418.72</v>
      </c>
      <c r="DG341">
        <f t="shared" si="185"/>
        <v>0</v>
      </c>
      <c r="DH341">
        <f t="shared" si="186"/>
        <v>0</v>
      </c>
      <c r="DI341">
        <f t="shared" si="170"/>
        <v>0</v>
      </c>
      <c r="DJ341">
        <f t="shared" si="187"/>
        <v>1418.72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ROW(Source!A527)</f>
        <v>527</v>
      </c>
      <c r="B342">
        <v>56481267</v>
      </c>
      <c r="C342">
        <v>56488659</v>
      </c>
      <c r="D342">
        <v>54902266</v>
      </c>
      <c r="E342">
        <v>1</v>
      </c>
      <c r="F342">
        <v>1</v>
      </c>
      <c r="G342">
        <v>1079</v>
      </c>
      <c r="H342">
        <v>3</v>
      </c>
      <c r="I342" t="s">
        <v>764</v>
      </c>
      <c r="J342" t="s">
        <v>765</v>
      </c>
      <c r="K342" t="s">
        <v>766</v>
      </c>
      <c r="L342">
        <v>1339</v>
      </c>
      <c r="N342">
        <v>1007</v>
      </c>
      <c r="O342" t="s">
        <v>158</v>
      </c>
      <c r="P342" t="s">
        <v>158</v>
      </c>
      <c r="Q342">
        <v>1</v>
      </c>
      <c r="W342">
        <v>0</v>
      </c>
      <c r="X342">
        <v>-1145272389</v>
      </c>
      <c r="Y342">
        <f t="shared" si="178"/>
        <v>0.12</v>
      </c>
      <c r="AA342">
        <v>12823.02</v>
      </c>
      <c r="AB342">
        <v>0</v>
      </c>
      <c r="AC342">
        <v>0</v>
      </c>
      <c r="AD342">
        <v>0</v>
      </c>
      <c r="AE342">
        <v>662.11</v>
      </c>
      <c r="AF342">
        <v>0</v>
      </c>
      <c r="AG342">
        <v>0</v>
      </c>
      <c r="AH342">
        <v>0</v>
      </c>
      <c r="AI342">
        <v>18.95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0</v>
      </c>
      <c r="AQ342">
        <v>0</v>
      </c>
      <c r="AR342">
        <v>0</v>
      </c>
      <c r="AS342" t="s">
        <v>3</v>
      </c>
      <c r="AT342">
        <v>0.12</v>
      </c>
      <c r="AU342" t="s">
        <v>3</v>
      </c>
      <c r="AV342">
        <v>0</v>
      </c>
      <c r="AW342">
        <v>2</v>
      </c>
      <c r="AX342">
        <v>56488682</v>
      </c>
      <c r="AY342">
        <v>1</v>
      </c>
      <c r="AZ342">
        <v>0</v>
      </c>
      <c r="BA342">
        <v>348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ROUND(Y342*Source!I527,9)</f>
        <v>7.3056000000000001</v>
      </c>
      <c r="CY342">
        <f t="shared" si="179"/>
        <v>12823.02</v>
      </c>
      <c r="CZ342">
        <f t="shared" si="180"/>
        <v>662.11</v>
      </c>
      <c r="DA342">
        <f t="shared" si="181"/>
        <v>18.95</v>
      </c>
      <c r="DB342">
        <f t="shared" si="182"/>
        <v>79.45</v>
      </c>
      <c r="DC342">
        <f t="shared" si="183"/>
        <v>0</v>
      </c>
      <c r="DD342" t="s">
        <v>3</v>
      </c>
      <c r="DE342" t="s">
        <v>3</v>
      </c>
      <c r="DF342">
        <f t="shared" si="184"/>
        <v>91663.22</v>
      </c>
      <c r="DG342">
        <f t="shared" si="185"/>
        <v>0</v>
      </c>
      <c r="DH342">
        <f t="shared" si="186"/>
        <v>0</v>
      </c>
      <c r="DI342">
        <f t="shared" si="170"/>
        <v>0</v>
      </c>
      <c r="DJ342">
        <f t="shared" si="187"/>
        <v>91663.22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ROW(Source!A527)</f>
        <v>527</v>
      </c>
      <c r="B343">
        <v>56481267</v>
      </c>
      <c r="C343">
        <v>56488659</v>
      </c>
      <c r="D343">
        <v>54902852</v>
      </c>
      <c r="E343">
        <v>1</v>
      </c>
      <c r="F343">
        <v>1</v>
      </c>
      <c r="G343">
        <v>1079</v>
      </c>
      <c r="H343">
        <v>3</v>
      </c>
      <c r="I343" t="s">
        <v>767</v>
      </c>
      <c r="J343" t="s">
        <v>768</v>
      </c>
      <c r="K343" t="s">
        <v>769</v>
      </c>
      <c r="L343">
        <v>1348</v>
      </c>
      <c r="N343">
        <v>1009</v>
      </c>
      <c r="O343" t="s">
        <v>32</v>
      </c>
      <c r="P343" t="s">
        <v>32</v>
      </c>
      <c r="Q343">
        <v>1000</v>
      </c>
      <c r="W343">
        <v>0</v>
      </c>
      <c r="X343">
        <v>-1251784601</v>
      </c>
      <c r="Y343">
        <f t="shared" si="178"/>
        <v>4.0000000000000001E-3</v>
      </c>
      <c r="AA343">
        <v>55883.22</v>
      </c>
      <c r="AB343">
        <v>0</v>
      </c>
      <c r="AC343">
        <v>0</v>
      </c>
      <c r="AD343">
        <v>0</v>
      </c>
      <c r="AE343">
        <v>6860.76</v>
      </c>
      <c r="AF343">
        <v>0</v>
      </c>
      <c r="AG343">
        <v>0</v>
      </c>
      <c r="AH343">
        <v>0</v>
      </c>
      <c r="AI343">
        <v>7.97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0</v>
      </c>
      <c r="AQ343">
        <v>0</v>
      </c>
      <c r="AR343">
        <v>0</v>
      </c>
      <c r="AS343" t="s">
        <v>3</v>
      </c>
      <c r="AT343">
        <v>4.0000000000000001E-3</v>
      </c>
      <c r="AU343" t="s">
        <v>3</v>
      </c>
      <c r="AV343">
        <v>0</v>
      </c>
      <c r="AW343">
        <v>2</v>
      </c>
      <c r="AX343">
        <v>56488683</v>
      </c>
      <c r="AY343">
        <v>1</v>
      </c>
      <c r="AZ343">
        <v>0</v>
      </c>
      <c r="BA343">
        <v>349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ROUND(Y343*Source!I527,9)</f>
        <v>0.24351999999999999</v>
      </c>
      <c r="CY343">
        <f t="shared" si="179"/>
        <v>55883.22</v>
      </c>
      <c r="CZ343">
        <f t="shared" si="180"/>
        <v>6860.76</v>
      </c>
      <c r="DA343">
        <f t="shared" si="181"/>
        <v>7.97</v>
      </c>
      <c r="DB343">
        <f t="shared" si="182"/>
        <v>27.44</v>
      </c>
      <c r="DC343">
        <f t="shared" si="183"/>
        <v>0</v>
      </c>
      <c r="DD343" t="s">
        <v>3</v>
      </c>
      <c r="DE343" t="s">
        <v>3</v>
      </c>
      <c r="DF343">
        <f t="shared" si="184"/>
        <v>13315.74</v>
      </c>
      <c r="DG343">
        <f t="shared" si="185"/>
        <v>0</v>
      </c>
      <c r="DH343">
        <f t="shared" si="186"/>
        <v>0</v>
      </c>
      <c r="DI343">
        <f t="shared" si="170"/>
        <v>0</v>
      </c>
      <c r="DJ343">
        <f t="shared" si="187"/>
        <v>13315.74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ROW(Source!A527)</f>
        <v>527</v>
      </c>
      <c r="B344">
        <v>56481267</v>
      </c>
      <c r="C344">
        <v>56488659</v>
      </c>
      <c r="D344">
        <v>54909709</v>
      </c>
      <c r="E344">
        <v>1</v>
      </c>
      <c r="F344">
        <v>1</v>
      </c>
      <c r="G344">
        <v>1079</v>
      </c>
      <c r="H344">
        <v>3</v>
      </c>
      <c r="I344" t="s">
        <v>770</v>
      </c>
      <c r="J344" t="s">
        <v>771</v>
      </c>
      <c r="K344" t="s">
        <v>772</v>
      </c>
      <c r="L344">
        <v>1339</v>
      </c>
      <c r="N344">
        <v>1007</v>
      </c>
      <c r="O344" t="s">
        <v>158</v>
      </c>
      <c r="P344" t="s">
        <v>158</v>
      </c>
      <c r="Q344">
        <v>1</v>
      </c>
      <c r="W344">
        <v>0</v>
      </c>
      <c r="X344">
        <v>35971445</v>
      </c>
      <c r="Y344">
        <f t="shared" si="178"/>
        <v>0.09</v>
      </c>
      <c r="AA344">
        <v>5032.99</v>
      </c>
      <c r="AB344">
        <v>0</v>
      </c>
      <c r="AC344">
        <v>0</v>
      </c>
      <c r="AD344">
        <v>0</v>
      </c>
      <c r="AE344">
        <v>430.1</v>
      </c>
      <c r="AF344">
        <v>0</v>
      </c>
      <c r="AG344">
        <v>0</v>
      </c>
      <c r="AH344">
        <v>0</v>
      </c>
      <c r="AI344">
        <v>11.45</v>
      </c>
      <c r="AJ344">
        <v>1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0</v>
      </c>
      <c r="AQ344">
        <v>0</v>
      </c>
      <c r="AR344">
        <v>0</v>
      </c>
      <c r="AS344" t="s">
        <v>3</v>
      </c>
      <c r="AT344">
        <v>0.09</v>
      </c>
      <c r="AU344" t="s">
        <v>3</v>
      </c>
      <c r="AV344">
        <v>0</v>
      </c>
      <c r="AW344">
        <v>2</v>
      </c>
      <c r="AX344">
        <v>56488684</v>
      </c>
      <c r="AY344">
        <v>1</v>
      </c>
      <c r="AZ344">
        <v>0</v>
      </c>
      <c r="BA344">
        <v>350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ROUND(Y344*Source!I527,9)</f>
        <v>5.4791999999999996</v>
      </c>
      <c r="CY344">
        <f t="shared" si="179"/>
        <v>5032.99</v>
      </c>
      <c r="CZ344">
        <f t="shared" si="180"/>
        <v>430.1</v>
      </c>
      <c r="DA344">
        <f t="shared" si="181"/>
        <v>11.45</v>
      </c>
      <c r="DB344">
        <f t="shared" si="182"/>
        <v>38.71</v>
      </c>
      <c r="DC344">
        <f t="shared" si="183"/>
        <v>0</v>
      </c>
      <c r="DD344" t="s">
        <v>3</v>
      </c>
      <c r="DE344" t="s">
        <v>3</v>
      </c>
      <c r="DF344">
        <f t="shared" si="184"/>
        <v>26983.14</v>
      </c>
      <c r="DG344">
        <f t="shared" si="185"/>
        <v>0</v>
      </c>
      <c r="DH344">
        <f t="shared" si="186"/>
        <v>0</v>
      </c>
      <c r="DI344">
        <f t="shared" si="170"/>
        <v>0</v>
      </c>
      <c r="DJ344">
        <f t="shared" si="187"/>
        <v>26983.14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ROW(Source!A527)</f>
        <v>527</v>
      </c>
      <c r="B345">
        <v>56481267</v>
      </c>
      <c r="C345">
        <v>56488659</v>
      </c>
      <c r="D345">
        <v>54909705</v>
      </c>
      <c r="E345">
        <v>1</v>
      </c>
      <c r="F345">
        <v>1</v>
      </c>
      <c r="G345">
        <v>1079</v>
      </c>
      <c r="H345">
        <v>3</v>
      </c>
      <c r="I345" t="s">
        <v>170</v>
      </c>
      <c r="J345" t="s">
        <v>172</v>
      </c>
      <c r="K345" t="s">
        <v>171</v>
      </c>
      <c r="L345">
        <v>1339</v>
      </c>
      <c r="N345">
        <v>1007</v>
      </c>
      <c r="O345" t="s">
        <v>158</v>
      </c>
      <c r="P345" t="s">
        <v>158</v>
      </c>
      <c r="Q345">
        <v>1</v>
      </c>
      <c r="W345">
        <v>0</v>
      </c>
      <c r="X345">
        <v>-1385511726</v>
      </c>
      <c r="Y345">
        <f t="shared" si="178"/>
        <v>1.02</v>
      </c>
      <c r="AA345">
        <v>5513.32</v>
      </c>
      <c r="AB345">
        <v>0</v>
      </c>
      <c r="AC345">
        <v>0</v>
      </c>
      <c r="AD345">
        <v>0</v>
      </c>
      <c r="AE345">
        <v>507.97</v>
      </c>
      <c r="AF345">
        <v>0</v>
      </c>
      <c r="AG345">
        <v>0</v>
      </c>
      <c r="AH345">
        <v>0</v>
      </c>
      <c r="AI345">
        <v>10.62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3</v>
      </c>
      <c r="AT345">
        <v>1.02</v>
      </c>
      <c r="AU345" t="s">
        <v>3</v>
      </c>
      <c r="AV345">
        <v>0</v>
      </c>
      <c r="AW345">
        <v>1</v>
      </c>
      <c r="AX345">
        <v>-1</v>
      </c>
      <c r="AY345">
        <v>0</v>
      </c>
      <c r="AZ345">
        <v>0</v>
      </c>
      <c r="BA345" t="s">
        <v>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ROUND(Y345*Source!I527,9)</f>
        <v>62.0976</v>
      </c>
      <c r="CY345">
        <f t="shared" si="179"/>
        <v>5513.32</v>
      </c>
      <c r="CZ345">
        <f t="shared" si="180"/>
        <v>507.97</v>
      </c>
      <c r="DA345">
        <f t="shared" si="181"/>
        <v>10.62</v>
      </c>
      <c r="DB345">
        <f t="shared" si="182"/>
        <v>518.13</v>
      </c>
      <c r="DC345">
        <f t="shared" si="183"/>
        <v>0</v>
      </c>
      <c r="DD345" t="s">
        <v>3</v>
      </c>
      <c r="DE345" t="s">
        <v>3</v>
      </c>
      <c r="DF345">
        <f t="shared" si="184"/>
        <v>334994.2</v>
      </c>
      <c r="DG345">
        <f t="shared" si="185"/>
        <v>0</v>
      </c>
      <c r="DH345">
        <f t="shared" si="186"/>
        <v>0</v>
      </c>
      <c r="DI345">
        <f t="shared" si="170"/>
        <v>0</v>
      </c>
      <c r="DJ345">
        <f t="shared" si="187"/>
        <v>334994.2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ROW(Source!A527)</f>
        <v>527</v>
      </c>
      <c r="B346">
        <v>56481267</v>
      </c>
      <c r="C346">
        <v>56488659</v>
      </c>
      <c r="D346">
        <v>54914902</v>
      </c>
      <c r="E346">
        <v>1</v>
      </c>
      <c r="F346">
        <v>1</v>
      </c>
      <c r="G346">
        <v>1079</v>
      </c>
      <c r="H346">
        <v>3</v>
      </c>
      <c r="I346" t="s">
        <v>252</v>
      </c>
      <c r="J346" t="s">
        <v>254</v>
      </c>
      <c r="K346" t="s">
        <v>253</v>
      </c>
      <c r="L346">
        <v>1327</v>
      </c>
      <c r="N346">
        <v>1005</v>
      </c>
      <c r="O346" t="s">
        <v>214</v>
      </c>
      <c r="P346" t="s">
        <v>214</v>
      </c>
      <c r="Q346">
        <v>1</v>
      </c>
      <c r="W346">
        <v>0</v>
      </c>
      <c r="X346">
        <v>1092252065</v>
      </c>
      <c r="Y346">
        <f t="shared" si="178"/>
        <v>2.2999999999999998</v>
      </c>
      <c r="AA346">
        <v>131.15</v>
      </c>
      <c r="AB346">
        <v>0</v>
      </c>
      <c r="AC346">
        <v>0</v>
      </c>
      <c r="AD346">
        <v>0</v>
      </c>
      <c r="AE346">
        <v>60.82</v>
      </c>
      <c r="AF346">
        <v>0</v>
      </c>
      <c r="AG346">
        <v>0</v>
      </c>
      <c r="AH346">
        <v>0</v>
      </c>
      <c r="AI346">
        <v>2.11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0</v>
      </c>
      <c r="AQ346">
        <v>0</v>
      </c>
      <c r="AR346">
        <v>0</v>
      </c>
      <c r="AS346" t="s">
        <v>3</v>
      </c>
      <c r="AT346">
        <v>2.2999999999999998</v>
      </c>
      <c r="AU346" t="s">
        <v>3</v>
      </c>
      <c r="AV346">
        <v>0</v>
      </c>
      <c r="AW346">
        <v>2</v>
      </c>
      <c r="AX346">
        <v>56488685</v>
      </c>
      <c r="AY346">
        <v>1</v>
      </c>
      <c r="AZ346">
        <v>0</v>
      </c>
      <c r="BA346">
        <v>351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ROUND(Y346*Source!I527,9)</f>
        <v>140.024</v>
      </c>
      <c r="CY346">
        <f t="shared" si="179"/>
        <v>131.15</v>
      </c>
      <c r="CZ346">
        <f t="shared" si="180"/>
        <v>60.82</v>
      </c>
      <c r="DA346">
        <f t="shared" si="181"/>
        <v>2.11</v>
      </c>
      <c r="DB346">
        <f t="shared" si="182"/>
        <v>139.88999999999999</v>
      </c>
      <c r="DC346">
        <f t="shared" si="183"/>
        <v>0</v>
      </c>
      <c r="DD346" t="s">
        <v>3</v>
      </c>
      <c r="DE346" t="s">
        <v>3</v>
      </c>
      <c r="DF346">
        <f t="shared" si="184"/>
        <v>17969.28</v>
      </c>
      <c r="DG346">
        <f t="shared" si="185"/>
        <v>0</v>
      </c>
      <c r="DH346">
        <f t="shared" si="186"/>
        <v>0</v>
      </c>
      <c r="DI346">
        <f t="shared" si="170"/>
        <v>0</v>
      </c>
      <c r="DJ346">
        <f t="shared" si="187"/>
        <v>17969.28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ROW(Source!A530)</f>
        <v>530</v>
      </c>
      <c r="B347">
        <v>56481265</v>
      </c>
      <c r="C347">
        <v>56488651</v>
      </c>
      <c r="D347">
        <v>54836958</v>
      </c>
      <c r="E347">
        <v>1079</v>
      </c>
      <c r="F347">
        <v>1</v>
      </c>
      <c r="G347">
        <v>1079</v>
      </c>
      <c r="H347">
        <v>1</v>
      </c>
      <c r="I347" t="s">
        <v>738</v>
      </c>
      <c r="J347" t="s">
        <v>3</v>
      </c>
      <c r="K347" t="s">
        <v>739</v>
      </c>
      <c r="L347">
        <v>1191</v>
      </c>
      <c r="N347">
        <v>1013</v>
      </c>
      <c r="O347" t="s">
        <v>740</v>
      </c>
      <c r="P347" t="s">
        <v>740</v>
      </c>
      <c r="Q347">
        <v>1</v>
      </c>
      <c r="W347">
        <v>0</v>
      </c>
      <c r="X347">
        <v>476480486</v>
      </c>
      <c r="Y347">
        <f>(AT347*1.1)</f>
        <v>14.630000000000003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13.3</v>
      </c>
      <c r="AU347" t="s">
        <v>24</v>
      </c>
      <c r="AV347">
        <v>1</v>
      </c>
      <c r="AW347">
        <v>2</v>
      </c>
      <c r="AX347">
        <v>56488652</v>
      </c>
      <c r="AY347">
        <v>1</v>
      </c>
      <c r="AZ347">
        <v>0</v>
      </c>
      <c r="BA347">
        <v>353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ROUND(AT347*Source!I530*AH347*AL347,2)</f>
        <v>0</v>
      </c>
      <c r="CV347">
        <f>ROUND(Y347*Source!I530,9)</f>
        <v>1113.3430000000001</v>
      </c>
      <c r="CW347">
        <v>0</v>
      </c>
      <c r="CX347">
        <f>ROUND(Y347*Source!I530,9)</f>
        <v>1113.3430000000001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ROUND((ROUND(AT347*CZ347,2)*1.1),6)</f>
        <v>0</v>
      </c>
      <c r="DC347">
        <f>ROUND((ROUND(AT347*AG347,2)*1.1),6)</f>
        <v>0</v>
      </c>
      <c r="DD347" t="s">
        <v>3</v>
      </c>
      <c r="DE347" t="s">
        <v>3</v>
      </c>
      <c r="DF347">
        <f t="shared" ref="DF347:DF353" si="188">ROUND(ROUND(AE347,2)*CX347,2)</f>
        <v>0</v>
      </c>
      <c r="DG347">
        <f t="shared" si="185"/>
        <v>0</v>
      </c>
      <c r="DH347">
        <f t="shared" si="186"/>
        <v>0</v>
      </c>
      <c r="DI347">
        <f t="shared" si="170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ROW(Source!A530)</f>
        <v>530</v>
      </c>
      <c r="B348">
        <v>56481265</v>
      </c>
      <c r="C348">
        <v>56488651</v>
      </c>
      <c r="D348">
        <v>54902755</v>
      </c>
      <c r="E348">
        <v>1</v>
      </c>
      <c r="F348">
        <v>1</v>
      </c>
      <c r="G348">
        <v>1079</v>
      </c>
      <c r="H348">
        <v>3</v>
      </c>
      <c r="I348" t="s">
        <v>351</v>
      </c>
      <c r="J348" t="s">
        <v>354</v>
      </c>
      <c r="K348" t="s">
        <v>352</v>
      </c>
      <c r="L348">
        <v>1346</v>
      </c>
      <c r="N348">
        <v>1009</v>
      </c>
      <c r="O348" t="s">
        <v>353</v>
      </c>
      <c r="P348" t="s">
        <v>353</v>
      </c>
      <c r="Q348">
        <v>1</v>
      </c>
      <c r="W348">
        <v>1</v>
      </c>
      <c r="X348">
        <v>-1117705862</v>
      </c>
      <c r="Y348">
        <f>AT348</f>
        <v>-22</v>
      </c>
      <c r="AA348">
        <v>9.86</v>
      </c>
      <c r="AB348">
        <v>0</v>
      </c>
      <c r="AC348">
        <v>0</v>
      </c>
      <c r="AD348">
        <v>0</v>
      </c>
      <c r="AE348">
        <v>9.85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-22</v>
      </c>
      <c r="AU348" t="s">
        <v>3</v>
      </c>
      <c r="AV348">
        <v>0</v>
      </c>
      <c r="AW348">
        <v>2</v>
      </c>
      <c r="AX348">
        <v>56488653</v>
      </c>
      <c r="AY348">
        <v>1</v>
      </c>
      <c r="AZ348">
        <v>6144</v>
      </c>
      <c r="BA348">
        <v>354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ROUND(Y348*Source!I530,9)</f>
        <v>-1674.2</v>
      </c>
      <c r="CY348">
        <f>AA348</f>
        <v>9.86</v>
      </c>
      <c r="CZ348">
        <f>AE348</f>
        <v>9.85</v>
      </c>
      <c r="DA348">
        <f>AI348</f>
        <v>1</v>
      </c>
      <c r="DB348">
        <f>ROUND(ROUND(AT348*CZ348,2),6)</f>
        <v>-216.7</v>
      </c>
      <c r="DC348">
        <f>ROUND(ROUND(AT348*AG348,2),6)</f>
        <v>0</v>
      </c>
      <c r="DD348" t="s">
        <v>3</v>
      </c>
      <c r="DE348" t="s">
        <v>3</v>
      </c>
      <c r="DF348">
        <f t="shared" si="188"/>
        <v>-16490.87</v>
      </c>
      <c r="DG348">
        <f t="shared" si="185"/>
        <v>0</v>
      </c>
      <c r="DH348">
        <f t="shared" si="186"/>
        <v>0</v>
      </c>
      <c r="DI348">
        <f t="shared" si="170"/>
        <v>0</v>
      </c>
      <c r="DJ348">
        <f>DF348</f>
        <v>-16490.87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ROW(Source!A530)</f>
        <v>530</v>
      </c>
      <c r="B349">
        <v>56481265</v>
      </c>
      <c r="C349">
        <v>56488651</v>
      </c>
      <c r="D349">
        <v>54902897</v>
      </c>
      <c r="E349">
        <v>1</v>
      </c>
      <c r="F349">
        <v>1</v>
      </c>
      <c r="G349">
        <v>1079</v>
      </c>
      <c r="H349">
        <v>3</v>
      </c>
      <c r="I349" t="s">
        <v>178</v>
      </c>
      <c r="J349" t="s">
        <v>181</v>
      </c>
      <c r="K349" t="s">
        <v>179</v>
      </c>
      <c r="L349">
        <v>1301</v>
      </c>
      <c r="N349">
        <v>1003</v>
      </c>
      <c r="O349" t="s">
        <v>180</v>
      </c>
      <c r="P349" t="s">
        <v>180</v>
      </c>
      <c r="Q349">
        <v>1</v>
      </c>
      <c r="W349">
        <v>0</v>
      </c>
      <c r="X349">
        <v>-1423884524</v>
      </c>
      <c r="Y349">
        <f>AT349</f>
        <v>100</v>
      </c>
      <c r="AA349">
        <v>5.14</v>
      </c>
      <c r="AB349">
        <v>0</v>
      </c>
      <c r="AC349">
        <v>0</v>
      </c>
      <c r="AD349">
        <v>0</v>
      </c>
      <c r="AE349">
        <v>5.12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 t="s">
        <v>3</v>
      </c>
      <c r="AT349">
        <v>100</v>
      </c>
      <c r="AU349" t="s">
        <v>3</v>
      </c>
      <c r="AV349">
        <v>0</v>
      </c>
      <c r="AW349">
        <v>1</v>
      </c>
      <c r="AX349">
        <v>-1</v>
      </c>
      <c r="AY349">
        <v>0</v>
      </c>
      <c r="AZ349">
        <v>0</v>
      </c>
      <c r="BA349" t="s">
        <v>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ROUND(Y349*Source!I530,9)</f>
        <v>7610</v>
      </c>
      <c r="CY349">
        <f>AA349</f>
        <v>5.14</v>
      </c>
      <c r="CZ349">
        <f>AE349</f>
        <v>5.12</v>
      </c>
      <c r="DA349">
        <f>AI349</f>
        <v>1</v>
      </c>
      <c r="DB349">
        <f>ROUND(ROUND(AT349*CZ349,2),6)</f>
        <v>512</v>
      </c>
      <c r="DC349">
        <f>ROUND(ROUND(AT349*AG349,2),6)</f>
        <v>0</v>
      </c>
      <c r="DD349" t="s">
        <v>3</v>
      </c>
      <c r="DE349" t="s">
        <v>3</v>
      </c>
      <c r="DF349">
        <f t="shared" si="188"/>
        <v>38963.199999999997</v>
      </c>
      <c r="DG349">
        <f t="shared" si="185"/>
        <v>0</v>
      </c>
      <c r="DH349">
        <f t="shared" si="186"/>
        <v>0</v>
      </c>
      <c r="DI349">
        <f t="shared" si="170"/>
        <v>0</v>
      </c>
      <c r="DJ349">
        <f>DF349</f>
        <v>38963.199999999997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ROW(Source!A530)</f>
        <v>530</v>
      </c>
      <c r="B350">
        <v>56481265</v>
      </c>
      <c r="C350">
        <v>56488651</v>
      </c>
      <c r="D350">
        <v>54909799</v>
      </c>
      <c r="E350">
        <v>1</v>
      </c>
      <c r="F350">
        <v>1</v>
      </c>
      <c r="G350">
        <v>1079</v>
      </c>
      <c r="H350">
        <v>3</v>
      </c>
      <c r="I350" t="s">
        <v>157</v>
      </c>
      <c r="J350" t="s">
        <v>159</v>
      </c>
      <c r="K350" t="s">
        <v>1038</v>
      </c>
      <c r="L350">
        <v>1339</v>
      </c>
      <c r="N350">
        <v>1007</v>
      </c>
      <c r="O350" t="s">
        <v>158</v>
      </c>
      <c r="P350" t="s">
        <v>158</v>
      </c>
      <c r="Q350">
        <v>1</v>
      </c>
      <c r="W350">
        <v>0</v>
      </c>
      <c r="X350">
        <v>89991309</v>
      </c>
      <c r="Y350">
        <f>AT350</f>
        <v>0.13994744000000001</v>
      </c>
      <c r="AA350">
        <v>4745.33</v>
      </c>
      <c r="AB350">
        <v>0</v>
      </c>
      <c r="AC350">
        <v>0</v>
      </c>
      <c r="AD350">
        <v>0</v>
      </c>
      <c r="AE350">
        <v>4643.18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0.13994744000000001</v>
      </c>
      <c r="AU350" t="s">
        <v>3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ROUND(Y350*Source!I530,9)</f>
        <v>10.650000184</v>
      </c>
      <c r="CY350">
        <f>AA350</f>
        <v>4745.33</v>
      </c>
      <c r="CZ350">
        <f>AE350</f>
        <v>4643.18</v>
      </c>
      <c r="DA350">
        <f>AI350</f>
        <v>1</v>
      </c>
      <c r="DB350">
        <f>ROUND(ROUND(AT350*CZ350,2),6)</f>
        <v>649.79999999999995</v>
      </c>
      <c r="DC350">
        <f>ROUND(ROUND(AT350*AG350,2),6)</f>
        <v>0</v>
      </c>
      <c r="DD350" t="s">
        <v>3</v>
      </c>
      <c r="DE350" t="s">
        <v>3</v>
      </c>
      <c r="DF350">
        <f t="shared" si="188"/>
        <v>49449.87</v>
      </c>
      <c r="DG350">
        <f t="shared" si="185"/>
        <v>0</v>
      </c>
      <c r="DH350">
        <f t="shared" si="186"/>
        <v>0</v>
      </c>
      <c r="DI350">
        <f t="shared" si="170"/>
        <v>0</v>
      </c>
      <c r="DJ350">
        <f>DF350</f>
        <v>49449.87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ROW(Source!A530)</f>
        <v>530</v>
      </c>
      <c r="B351">
        <v>56481265</v>
      </c>
      <c r="C351">
        <v>56488651</v>
      </c>
      <c r="D351">
        <v>54909702</v>
      </c>
      <c r="E351">
        <v>1</v>
      </c>
      <c r="F351">
        <v>1</v>
      </c>
      <c r="G351">
        <v>1079</v>
      </c>
      <c r="H351">
        <v>3</v>
      </c>
      <c r="I351" t="s">
        <v>357</v>
      </c>
      <c r="J351" t="s">
        <v>359</v>
      </c>
      <c r="K351" t="s">
        <v>358</v>
      </c>
      <c r="L351">
        <v>1339</v>
      </c>
      <c r="N351">
        <v>1007</v>
      </c>
      <c r="O351" t="s">
        <v>158</v>
      </c>
      <c r="P351" t="s">
        <v>158</v>
      </c>
      <c r="Q351">
        <v>1</v>
      </c>
      <c r="W351">
        <v>1</v>
      </c>
      <c r="X351">
        <v>-1420062196</v>
      </c>
      <c r="Y351">
        <f>AT351</f>
        <v>-0.04</v>
      </c>
      <c r="AA351">
        <v>384.8</v>
      </c>
      <c r="AB351">
        <v>0</v>
      </c>
      <c r="AC351">
        <v>0</v>
      </c>
      <c r="AD351">
        <v>0</v>
      </c>
      <c r="AE351">
        <v>384.42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-0.04</v>
      </c>
      <c r="AU351" t="s">
        <v>3</v>
      </c>
      <c r="AV351">
        <v>0</v>
      </c>
      <c r="AW351">
        <v>2</v>
      </c>
      <c r="AX351">
        <v>56488654</v>
      </c>
      <c r="AY351">
        <v>1</v>
      </c>
      <c r="AZ351">
        <v>6144</v>
      </c>
      <c r="BA351">
        <v>355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ROUND(Y351*Source!I530,9)</f>
        <v>-3.044</v>
      </c>
      <c r="CY351">
        <f>AA351</f>
        <v>384.8</v>
      </c>
      <c r="CZ351">
        <f>AE351</f>
        <v>384.42</v>
      </c>
      <c r="DA351">
        <f>AI351</f>
        <v>1</v>
      </c>
      <c r="DB351">
        <f>ROUND(ROUND(AT351*CZ351,2),6)</f>
        <v>-15.38</v>
      </c>
      <c r="DC351">
        <f>ROUND(ROUND(AT351*AG351,2),6)</f>
        <v>0</v>
      </c>
      <c r="DD351" t="s">
        <v>3</v>
      </c>
      <c r="DE351" t="s">
        <v>3</v>
      </c>
      <c r="DF351">
        <f t="shared" si="188"/>
        <v>-1170.17</v>
      </c>
      <c r="DG351">
        <f t="shared" si="185"/>
        <v>0</v>
      </c>
      <c r="DH351">
        <f t="shared" si="186"/>
        <v>0</v>
      </c>
      <c r="DI351">
        <f t="shared" si="170"/>
        <v>0</v>
      </c>
      <c r="DJ351">
        <f>DF351</f>
        <v>-1170.17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ROW(Source!A530)</f>
        <v>530</v>
      </c>
      <c r="B352">
        <v>56481265</v>
      </c>
      <c r="C352">
        <v>56488651</v>
      </c>
      <c r="D352">
        <v>54842168</v>
      </c>
      <c r="E352">
        <v>1079</v>
      </c>
      <c r="F352">
        <v>1</v>
      </c>
      <c r="G352">
        <v>1079</v>
      </c>
      <c r="H352">
        <v>3</v>
      </c>
      <c r="I352" t="s">
        <v>913</v>
      </c>
      <c r="J352" t="s">
        <v>3</v>
      </c>
      <c r="K352" t="s">
        <v>914</v>
      </c>
      <c r="L352">
        <v>1348</v>
      </c>
      <c r="N352">
        <v>1009</v>
      </c>
      <c r="O352" t="s">
        <v>32</v>
      </c>
      <c r="P352" t="s">
        <v>32</v>
      </c>
      <c r="Q352">
        <v>1000</v>
      </c>
      <c r="W352">
        <v>0</v>
      </c>
      <c r="X352">
        <v>1489638031</v>
      </c>
      <c r="Y352">
        <f>AT352</f>
        <v>0.06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0.06</v>
      </c>
      <c r="AU352" t="s">
        <v>3</v>
      </c>
      <c r="AV352">
        <v>0</v>
      </c>
      <c r="AW352">
        <v>2</v>
      </c>
      <c r="AX352">
        <v>56488655</v>
      </c>
      <c r="AY352">
        <v>1</v>
      </c>
      <c r="AZ352">
        <v>0</v>
      </c>
      <c r="BA352">
        <v>356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ROUND(Y352*Source!I530,9)</f>
        <v>4.5659999999999998</v>
      </c>
      <c r="CY352">
        <f>AA352</f>
        <v>0</v>
      </c>
      <c r="CZ352">
        <f>AE352</f>
        <v>0</v>
      </c>
      <c r="DA352">
        <f>AI352</f>
        <v>1</v>
      </c>
      <c r="DB352">
        <f>ROUND(ROUND(AT352*CZ352,2),6)</f>
        <v>0</v>
      </c>
      <c r="DC352">
        <f>ROUND(ROUND(AT352*AG352,2),6)</f>
        <v>0</v>
      </c>
      <c r="DD352" t="s">
        <v>3</v>
      </c>
      <c r="DE352" t="s">
        <v>3</v>
      </c>
      <c r="DF352">
        <f t="shared" si="188"/>
        <v>0</v>
      </c>
      <c r="DG352">
        <f t="shared" si="185"/>
        <v>0</v>
      </c>
      <c r="DH352">
        <f t="shared" si="186"/>
        <v>0</v>
      </c>
      <c r="DI352">
        <f t="shared" si="170"/>
        <v>0</v>
      </c>
      <c r="DJ352">
        <f>DF352</f>
        <v>0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ROW(Source!A531)</f>
        <v>531</v>
      </c>
      <c r="B353">
        <v>56481267</v>
      </c>
      <c r="C353">
        <v>56488651</v>
      </c>
      <c r="D353">
        <v>54836958</v>
      </c>
      <c r="E353">
        <v>1079</v>
      </c>
      <c r="F353">
        <v>1</v>
      </c>
      <c r="G353">
        <v>1079</v>
      </c>
      <c r="H353">
        <v>1</v>
      </c>
      <c r="I353" t="s">
        <v>738</v>
      </c>
      <c r="J353" t="s">
        <v>3</v>
      </c>
      <c r="K353" t="s">
        <v>739</v>
      </c>
      <c r="L353">
        <v>1191</v>
      </c>
      <c r="N353">
        <v>1013</v>
      </c>
      <c r="O353" t="s">
        <v>740</v>
      </c>
      <c r="P353" t="s">
        <v>740</v>
      </c>
      <c r="Q353">
        <v>1</v>
      </c>
      <c r="W353">
        <v>0</v>
      </c>
      <c r="X353">
        <v>476480486</v>
      </c>
      <c r="Y353">
        <f>(AT353*1.1)</f>
        <v>14.630000000000003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13.3</v>
      </c>
      <c r="AU353" t="s">
        <v>24</v>
      </c>
      <c r="AV353">
        <v>1</v>
      </c>
      <c r="AW353">
        <v>2</v>
      </c>
      <c r="AX353">
        <v>56488652</v>
      </c>
      <c r="AY353">
        <v>1</v>
      </c>
      <c r="AZ353">
        <v>0</v>
      </c>
      <c r="BA353">
        <v>357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ROUND(AT353*Source!I531*AH353*AL353,2)</f>
        <v>0</v>
      </c>
      <c r="CV353">
        <f>ROUND(Y353*Source!I531,9)</f>
        <v>1113.3430000000001</v>
      </c>
      <c r="CW353">
        <v>0</v>
      </c>
      <c r="CX353">
        <f>ROUND(Y353*Source!I531,9)</f>
        <v>1113.3430000000001</v>
      </c>
      <c r="CY353">
        <f>AD353</f>
        <v>0</v>
      </c>
      <c r="CZ353">
        <f>AH353</f>
        <v>0</v>
      </c>
      <c r="DA353">
        <f>AL353</f>
        <v>1</v>
      </c>
      <c r="DB353">
        <f>ROUND((ROUND(AT353*CZ353,2)*1.1),6)</f>
        <v>0</v>
      </c>
      <c r="DC353">
        <f>ROUND((ROUND(AT353*AG353,2)*1.1),6)</f>
        <v>0</v>
      </c>
      <c r="DD353" t="s">
        <v>3</v>
      </c>
      <c r="DE353" t="s">
        <v>3</v>
      </c>
      <c r="DF353">
        <f t="shared" si="188"/>
        <v>0</v>
      </c>
      <c r="DG353">
        <f t="shared" si="185"/>
        <v>0</v>
      </c>
      <c r="DH353">
        <f t="shared" si="186"/>
        <v>0</v>
      </c>
      <c r="DI353">
        <f t="shared" si="170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ROW(Source!A531)</f>
        <v>531</v>
      </c>
      <c r="B354">
        <v>56481267</v>
      </c>
      <c r="C354">
        <v>56488651</v>
      </c>
      <c r="D354">
        <v>54902755</v>
      </c>
      <c r="E354">
        <v>1</v>
      </c>
      <c r="F354">
        <v>1</v>
      </c>
      <c r="G354">
        <v>1079</v>
      </c>
      <c r="H354">
        <v>3</v>
      </c>
      <c r="I354" t="s">
        <v>351</v>
      </c>
      <c r="J354" t="s">
        <v>354</v>
      </c>
      <c r="K354" t="s">
        <v>352</v>
      </c>
      <c r="L354">
        <v>1346</v>
      </c>
      <c r="N354">
        <v>1009</v>
      </c>
      <c r="O354" t="s">
        <v>353</v>
      </c>
      <c r="P354" t="s">
        <v>353</v>
      </c>
      <c r="Q354">
        <v>1</v>
      </c>
      <c r="W354">
        <v>1</v>
      </c>
      <c r="X354">
        <v>-1117705862</v>
      </c>
      <c r="Y354">
        <f>AT354</f>
        <v>-22</v>
      </c>
      <c r="AA354">
        <v>132.61000000000001</v>
      </c>
      <c r="AB354">
        <v>0</v>
      </c>
      <c r="AC354">
        <v>0</v>
      </c>
      <c r="AD354">
        <v>0</v>
      </c>
      <c r="AE354">
        <v>9.85</v>
      </c>
      <c r="AF354">
        <v>0</v>
      </c>
      <c r="AG354">
        <v>0</v>
      </c>
      <c r="AH354">
        <v>0</v>
      </c>
      <c r="AI354">
        <v>13.45</v>
      </c>
      <c r="AJ354">
        <v>1</v>
      </c>
      <c r="AK354">
        <v>1</v>
      </c>
      <c r="AL354">
        <v>1</v>
      </c>
      <c r="AM354">
        <v>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-22</v>
      </c>
      <c r="AU354" t="s">
        <v>3</v>
      </c>
      <c r="AV354">
        <v>0</v>
      </c>
      <c r="AW354">
        <v>2</v>
      </c>
      <c r="AX354">
        <v>56488653</v>
      </c>
      <c r="AY354">
        <v>1</v>
      </c>
      <c r="AZ354">
        <v>6144</v>
      </c>
      <c r="BA354">
        <v>358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ROUND(Y354*Source!I531,9)</f>
        <v>-1674.2</v>
      </c>
      <c r="CY354">
        <f>AA354</f>
        <v>132.61000000000001</v>
      </c>
      <c r="CZ354">
        <f>AE354</f>
        <v>9.85</v>
      </c>
      <c r="DA354">
        <f>AI354</f>
        <v>13.45</v>
      </c>
      <c r="DB354">
        <f>ROUND(ROUND(AT354*CZ354,2),6)</f>
        <v>-216.7</v>
      </c>
      <c r="DC354">
        <f>ROUND(ROUND(AT354*AG354,2),6)</f>
        <v>0</v>
      </c>
      <c r="DD354" t="s">
        <v>3</v>
      </c>
      <c r="DE354" t="s">
        <v>3</v>
      </c>
      <c r="DF354">
        <f>ROUND(ROUND(AE354*AI354,2)*CX354,2)</f>
        <v>-221798.02</v>
      </c>
      <c r="DG354">
        <f t="shared" si="185"/>
        <v>0</v>
      </c>
      <c r="DH354">
        <f t="shared" si="186"/>
        <v>0</v>
      </c>
      <c r="DI354">
        <f t="shared" si="170"/>
        <v>0</v>
      </c>
      <c r="DJ354">
        <f>DF354</f>
        <v>-221798.02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ROW(Source!A531)</f>
        <v>531</v>
      </c>
      <c r="B355">
        <v>56481267</v>
      </c>
      <c r="C355">
        <v>56488651</v>
      </c>
      <c r="D355">
        <v>54902897</v>
      </c>
      <c r="E355">
        <v>1</v>
      </c>
      <c r="F355">
        <v>1</v>
      </c>
      <c r="G355">
        <v>1079</v>
      </c>
      <c r="H355">
        <v>3</v>
      </c>
      <c r="I355" t="s">
        <v>178</v>
      </c>
      <c r="J355" t="s">
        <v>181</v>
      </c>
      <c r="K355" t="s">
        <v>179</v>
      </c>
      <c r="L355">
        <v>1301</v>
      </c>
      <c r="N355">
        <v>1003</v>
      </c>
      <c r="O355" t="s">
        <v>180</v>
      </c>
      <c r="P355" t="s">
        <v>180</v>
      </c>
      <c r="Q355">
        <v>1</v>
      </c>
      <c r="W355">
        <v>0</v>
      </c>
      <c r="X355">
        <v>-1423884524</v>
      </c>
      <c r="Y355">
        <f>AT355</f>
        <v>100</v>
      </c>
      <c r="AA355">
        <v>16.3</v>
      </c>
      <c r="AB355">
        <v>0</v>
      </c>
      <c r="AC355">
        <v>0</v>
      </c>
      <c r="AD355">
        <v>0</v>
      </c>
      <c r="AE355">
        <v>5.12</v>
      </c>
      <c r="AF355">
        <v>0</v>
      </c>
      <c r="AG355">
        <v>0</v>
      </c>
      <c r="AH355">
        <v>0</v>
      </c>
      <c r="AI355">
        <v>3.18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100</v>
      </c>
      <c r="AU355" t="s">
        <v>3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ROUND(Y355*Source!I531,9)</f>
        <v>7610</v>
      </c>
      <c r="CY355">
        <f>AA355</f>
        <v>16.3</v>
      </c>
      <c r="CZ355">
        <f>AE355</f>
        <v>5.12</v>
      </c>
      <c r="DA355">
        <f>AI355</f>
        <v>3.18</v>
      </c>
      <c r="DB355">
        <f>ROUND(ROUND(AT355*CZ355,2),6)</f>
        <v>512</v>
      </c>
      <c r="DC355">
        <f>ROUND(ROUND(AT355*AG355,2),6)</f>
        <v>0</v>
      </c>
      <c r="DD355" t="s">
        <v>3</v>
      </c>
      <c r="DE355" t="s">
        <v>3</v>
      </c>
      <c r="DF355">
        <f>ROUND(ROUND(AE355*AI355,2)*CX355,2)</f>
        <v>123890.8</v>
      </c>
      <c r="DG355">
        <f t="shared" si="185"/>
        <v>0</v>
      </c>
      <c r="DH355">
        <f t="shared" si="186"/>
        <v>0</v>
      </c>
      <c r="DI355">
        <f t="shared" si="170"/>
        <v>0</v>
      </c>
      <c r="DJ355">
        <f>DF355</f>
        <v>123890.8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ROW(Source!A531)</f>
        <v>531</v>
      </c>
      <c r="B356">
        <v>56481267</v>
      </c>
      <c r="C356">
        <v>56488651</v>
      </c>
      <c r="D356">
        <v>54909799</v>
      </c>
      <c r="E356">
        <v>1</v>
      </c>
      <c r="F356">
        <v>1</v>
      </c>
      <c r="G356">
        <v>1079</v>
      </c>
      <c r="H356">
        <v>3</v>
      </c>
      <c r="I356" t="s">
        <v>157</v>
      </c>
      <c r="J356" t="s">
        <v>159</v>
      </c>
      <c r="K356" t="s">
        <v>1038</v>
      </c>
      <c r="L356">
        <v>1339</v>
      </c>
      <c r="N356">
        <v>1007</v>
      </c>
      <c r="O356" t="s">
        <v>158</v>
      </c>
      <c r="P356" t="s">
        <v>158</v>
      </c>
      <c r="Q356">
        <v>1</v>
      </c>
      <c r="W356">
        <v>0</v>
      </c>
      <c r="X356">
        <v>89991309</v>
      </c>
      <c r="Y356">
        <f>AT356</f>
        <v>0.13994744000000001</v>
      </c>
      <c r="AA356">
        <v>9946.34</v>
      </c>
      <c r="AB356">
        <v>0</v>
      </c>
      <c r="AC356">
        <v>0</v>
      </c>
      <c r="AD356">
        <v>0</v>
      </c>
      <c r="AE356">
        <v>4643.18</v>
      </c>
      <c r="AF356">
        <v>0</v>
      </c>
      <c r="AG356">
        <v>0</v>
      </c>
      <c r="AH356">
        <v>0</v>
      </c>
      <c r="AI356">
        <v>2.14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0.13994744000000001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ROUND(Y356*Source!I531,9)</f>
        <v>10.650000184</v>
      </c>
      <c r="CY356">
        <f>AA356</f>
        <v>9946.34</v>
      </c>
      <c r="CZ356">
        <f>AE356</f>
        <v>4643.18</v>
      </c>
      <c r="DA356">
        <f>AI356</f>
        <v>2.14</v>
      </c>
      <c r="DB356">
        <f>ROUND(ROUND(AT356*CZ356,2),6)</f>
        <v>649.79999999999995</v>
      </c>
      <c r="DC356">
        <f>ROUND(ROUND(AT356*AG356,2),6)</f>
        <v>0</v>
      </c>
      <c r="DD356" t="s">
        <v>3</v>
      </c>
      <c r="DE356" t="s">
        <v>3</v>
      </c>
      <c r="DF356">
        <f>ROUND(ROUND(AE356*AI356,2)*CX356,2)</f>
        <v>105822.77</v>
      </c>
      <c r="DG356">
        <f t="shared" si="185"/>
        <v>0</v>
      </c>
      <c r="DH356">
        <f t="shared" si="186"/>
        <v>0</v>
      </c>
      <c r="DI356">
        <f t="shared" si="170"/>
        <v>0</v>
      </c>
      <c r="DJ356">
        <f>DF356</f>
        <v>105822.77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ROW(Source!A531)</f>
        <v>531</v>
      </c>
      <c r="B357">
        <v>56481267</v>
      </c>
      <c r="C357">
        <v>56488651</v>
      </c>
      <c r="D357">
        <v>54909702</v>
      </c>
      <c r="E357">
        <v>1</v>
      </c>
      <c r="F357">
        <v>1</v>
      </c>
      <c r="G357">
        <v>1079</v>
      </c>
      <c r="H357">
        <v>3</v>
      </c>
      <c r="I357" t="s">
        <v>357</v>
      </c>
      <c r="J357" t="s">
        <v>359</v>
      </c>
      <c r="K357" t="s">
        <v>358</v>
      </c>
      <c r="L357">
        <v>1339</v>
      </c>
      <c r="N357">
        <v>1007</v>
      </c>
      <c r="O357" t="s">
        <v>158</v>
      </c>
      <c r="P357" t="s">
        <v>158</v>
      </c>
      <c r="Q357">
        <v>1</v>
      </c>
      <c r="W357">
        <v>1</v>
      </c>
      <c r="X357">
        <v>-1420062196</v>
      </c>
      <c r="Y357">
        <f>AT357</f>
        <v>-0.04</v>
      </c>
      <c r="AA357">
        <v>4794.66</v>
      </c>
      <c r="AB357">
        <v>0</v>
      </c>
      <c r="AC357">
        <v>0</v>
      </c>
      <c r="AD357">
        <v>0</v>
      </c>
      <c r="AE357">
        <v>384.42</v>
      </c>
      <c r="AF357">
        <v>0</v>
      </c>
      <c r="AG357">
        <v>0</v>
      </c>
      <c r="AH357">
        <v>0</v>
      </c>
      <c r="AI357">
        <v>12.46</v>
      </c>
      <c r="AJ357">
        <v>1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-0.04</v>
      </c>
      <c r="AU357" t="s">
        <v>3</v>
      </c>
      <c r="AV357">
        <v>0</v>
      </c>
      <c r="AW357">
        <v>2</v>
      </c>
      <c r="AX357">
        <v>56488654</v>
      </c>
      <c r="AY357">
        <v>1</v>
      </c>
      <c r="AZ357">
        <v>6144</v>
      </c>
      <c r="BA357">
        <v>359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ROUND(Y357*Source!I531,9)</f>
        <v>-3.044</v>
      </c>
      <c r="CY357">
        <f>AA357</f>
        <v>4794.66</v>
      </c>
      <c r="CZ357">
        <f>AE357</f>
        <v>384.42</v>
      </c>
      <c r="DA357">
        <f>AI357</f>
        <v>12.46</v>
      </c>
      <c r="DB357">
        <f>ROUND(ROUND(AT357*CZ357,2),6)</f>
        <v>-15.38</v>
      </c>
      <c r="DC357">
        <f>ROUND(ROUND(AT357*AG357,2),6)</f>
        <v>0</v>
      </c>
      <c r="DD357" t="s">
        <v>3</v>
      </c>
      <c r="DE357" t="s">
        <v>3</v>
      </c>
      <c r="DF357">
        <f>ROUND(ROUND(AE357*AI357,2)*CX357,2)</f>
        <v>-14580.36</v>
      </c>
      <c r="DG357">
        <f t="shared" si="185"/>
        <v>0</v>
      </c>
      <c r="DH357">
        <f t="shared" si="186"/>
        <v>0</v>
      </c>
      <c r="DI357">
        <f t="shared" si="170"/>
        <v>0</v>
      </c>
      <c r="DJ357">
        <f>DF357</f>
        <v>-14580.36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ROW(Source!A531)</f>
        <v>531</v>
      </c>
      <c r="B358">
        <v>56481267</v>
      </c>
      <c r="C358">
        <v>56488651</v>
      </c>
      <c r="D358">
        <v>54842168</v>
      </c>
      <c r="E358">
        <v>1079</v>
      </c>
      <c r="F358">
        <v>1</v>
      </c>
      <c r="G358">
        <v>1079</v>
      </c>
      <c r="H358">
        <v>3</v>
      </c>
      <c r="I358" t="s">
        <v>913</v>
      </c>
      <c r="J358" t="s">
        <v>3</v>
      </c>
      <c r="K358" t="s">
        <v>914</v>
      </c>
      <c r="L358">
        <v>1348</v>
      </c>
      <c r="N358">
        <v>1009</v>
      </c>
      <c r="O358" t="s">
        <v>32</v>
      </c>
      <c r="P358" t="s">
        <v>32</v>
      </c>
      <c r="Q358">
        <v>1000</v>
      </c>
      <c r="W358">
        <v>0</v>
      </c>
      <c r="X358">
        <v>1489638031</v>
      </c>
      <c r="Y358">
        <f>AT358</f>
        <v>0.06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0.06</v>
      </c>
      <c r="AU358" t="s">
        <v>3</v>
      </c>
      <c r="AV358">
        <v>0</v>
      </c>
      <c r="AW358">
        <v>2</v>
      </c>
      <c r="AX358">
        <v>56488655</v>
      </c>
      <c r="AY358">
        <v>1</v>
      </c>
      <c r="AZ358">
        <v>0</v>
      </c>
      <c r="BA358">
        <v>360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ROUND(Y358*Source!I531,9)</f>
        <v>4.5659999999999998</v>
      </c>
      <c r="CY358">
        <f>AA358</f>
        <v>0</v>
      </c>
      <c r="CZ358">
        <f>AE358</f>
        <v>0</v>
      </c>
      <c r="DA358">
        <f>AI358</f>
        <v>1</v>
      </c>
      <c r="DB358">
        <f>ROUND(ROUND(AT358*CZ358,2),6)</f>
        <v>0</v>
      </c>
      <c r="DC358">
        <f>ROUND(ROUND(AT358*AG358,2),6)</f>
        <v>0</v>
      </c>
      <c r="DD358" t="s">
        <v>3</v>
      </c>
      <c r="DE358" t="s">
        <v>3</v>
      </c>
      <c r="DF358">
        <f t="shared" ref="DF358:DF384" si="189">ROUND(ROUND(AE358,2)*CX358,2)</f>
        <v>0</v>
      </c>
      <c r="DG358">
        <f t="shared" si="185"/>
        <v>0</v>
      </c>
      <c r="DH358">
        <f t="shared" si="186"/>
        <v>0</v>
      </c>
      <c r="DI358">
        <f t="shared" si="170"/>
        <v>0</v>
      </c>
      <c r="DJ358">
        <f>DF358</f>
        <v>0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ROW(Source!A575)</f>
        <v>575</v>
      </c>
      <c r="B359">
        <v>56481265</v>
      </c>
      <c r="C359">
        <v>56490086</v>
      </c>
      <c r="D359">
        <v>54836958</v>
      </c>
      <c r="E359">
        <v>1079</v>
      </c>
      <c r="F359">
        <v>1</v>
      </c>
      <c r="G359">
        <v>1079</v>
      </c>
      <c r="H359">
        <v>1</v>
      </c>
      <c r="I359" t="s">
        <v>738</v>
      </c>
      <c r="J359" t="s">
        <v>3</v>
      </c>
      <c r="K359" t="s">
        <v>739</v>
      </c>
      <c r="L359">
        <v>1191</v>
      </c>
      <c r="N359">
        <v>1013</v>
      </c>
      <c r="O359" t="s">
        <v>740</v>
      </c>
      <c r="P359" t="s">
        <v>740</v>
      </c>
      <c r="Q359">
        <v>1</v>
      </c>
      <c r="W359">
        <v>0</v>
      </c>
      <c r="X359">
        <v>476480486</v>
      </c>
      <c r="Y359">
        <f>((AT359*1.15)*1.1)</f>
        <v>50.030749999999998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39.549999999999997</v>
      </c>
      <c r="AU359" t="s">
        <v>49</v>
      </c>
      <c r="AV359">
        <v>1</v>
      </c>
      <c r="AW359">
        <v>2</v>
      </c>
      <c r="AX359">
        <v>56490087</v>
      </c>
      <c r="AY359">
        <v>1</v>
      </c>
      <c r="AZ359">
        <v>0</v>
      </c>
      <c r="BA359">
        <v>361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ROUND(AT359*Source!I575*AH359*AL359,2)</f>
        <v>0</v>
      </c>
      <c r="CV359">
        <f>ROUND(Y359*Source!I575,9)</f>
        <v>234.10888847499999</v>
      </c>
      <c r="CW359">
        <v>0</v>
      </c>
      <c r="CX359">
        <f>ROUND(Y359*Source!I575,9)</f>
        <v>234.10888847499999</v>
      </c>
      <c r="CY359">
        <f>AD359</f>
        <v>0</v>
      </c>
      <c r="CZ359">
        <f>AH359</f>
        <v>0</v>
      </c>
      <c r="DA359">
        <f>AL359</f>
        <v>1</v>
      </c>
      <c r="DB359">
        <f>ROUND(((ROUND(AT359*CZ359,2)*1.15)*1.1),6)</f>
        <v>0</v>
      </c>
      <c r="DC359">
        <f>ROUND(((ROUND(AT359*AG359,2)*1.15)*1.1),6)</f>
        <v>0</v>
      </c>
      <c r="DD359" t="s">
        <v>3</v>
      </c>
      <c r="DE359" t="s">
        <v>3</v>
      </c>
      <c r="DF359">
        <f t="shared" si="189"/>
        <v>0</v>
      </c>
      <c r="DG359">
        <f t="shared" si="185"/>
        <v>0</v>
      </c>
      <c r="DH359">
        <f t="shared" si="186"/>
        <v>0</v>
      </c>
      <c r="DI359">
        <f t="shared" si="170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ROW(Source!A575)</f>
        <v>575</v>
      </c>
      <c r="B360">
        <v>56481265</v>
      </c>
      <c r="C360">
        <v>56490086</v>
      </c>
      <c r="D360">
        <v>54933987</v>
      </c>
      <c r="E360">
        <v>1</v>
      </c>
      <c r="F360">
        <v>1</v>
      </c>
      <c r="G360">
        <v>1079</v>
      </c>
      <c r="H360">
        <v>2</v>
      </c>
      <c r="I360" t="s">
        <v>824</v>
      </c>
      <c r="J360" t="s">
        <v>825</v>
      </c>
      <c r="K360" t="s">
        <v>826</v>
      </c>
      <c r="L360">
        <v>1368</v>
      </c>
      <c r="N360">
        <v>1011</v>
      </c>
      <c r="O360" t="s">
        <v>744</v>
      </c>
      <c r="P360" t="s">
        <v>744</v>
      </c>
      <c r="Q360">
        <v>1</v>
      </c>
      <c r="W360">
        <v>0</v>
      </c>
      <c r="X360">
        <v>36750304</v>
      </c>
      <c r="Y360">
        <f>((AT360*1.25)*1.1)</f>
        <v>2.0075000000000003</v>
      </c>
      <c r="AA360">
        <v>0</v>
      </c>
      <c r="AB360">
        <v>0.3</v>
      </c>
      <c r="AC360">
        <v>0</v>
      </c>
      <c r="AD360">
        <v>0</v>
      </c>
      <c r="AE360">
        <v>0</v>
      </c>
      <c r="AF360">
        <v>0.28000000000000003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1.46</v>
      </c>
      <c r="AU360" t="s">
        <v>48</v>
      </c>
      <c r="AV360">
        <v>0</v>
      </c>
      <c r="AW360">
        <v>2</v>
      </c>
      <c r="AX360">
        <v>56490088</v>
      </c>
      <c r="AY360">
        <v>1</v>
      </c>
      <c r="AZ360">
        <v>0</v>
      </c>
      <c r="BA360">
        <v>362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ROUND(Y360*Source!I575*DO360,9)</f>
        <v>0</v>
      </c>
      <c r="CX360">
        <f>ROUND(Y360*Source!I575,9)</f>
        <v>9.3936947499999999</v>
      </c>
      <c r="CY360">
        <f>AB360</f>
        <v>0.3</v>
      </c>
      <c r="CZ360">
        <f>AF360</f>
        <v>0.28000000000000003</v>
      </c>
      <c r="DA360">
        <f>AJ360</f>
        <v>1</v>
      </c>
      <c r="DB360">
        <f>ROUND(((ROUND(AT360*CZ360,2)*1.25)*1.1),6)</f>
        <v>0.56374999999999997</v>
      </c>
      <c r="DC360">
        <f>ROUND(((ROUND(AT360*AG360,2)*1.25)*1.1),6)</f>
        <v>0</v>
      </c>
      <c r="DD360" t="s">
        <v>3</v>
      </c>
      <c r="DE360" t="s">
        <v>3</v>
      </c>
      <c r="DF360">
        <f t="shared" si="189"/>
        <v>0</v>
      </c>
      <c r="DG360">
        <f t="shared" si="185"/>
        <v>2.63</v>
      </c>
      <c r="DH360">
        <f t="shared" si="186"/>
        <v>0</v>
      </c>
      <c r="DI360">
        <f t="shared" si="170"/>
        <v>0</v>
      </c>
      <c r="DJ360">
        <f>DG360</f>
        <v>2.63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ROW(Source!A575)</f>
        <v>575</v>
      </c>
      <c r="B361">
        <v>56481265</v>
      </c>
      <c r="C361">
        <v>56490086</v>
      </c>
      <c r="D361">
        <v>54934284</v>
      </c>
      <c r="E361">
        <v>1</v>
      </c>
      <c r="F361">
        <v>1</v>
      </c>
      <c r="G361">
        <v>1079</v>
      </c>
      <c r="H361">
        <v>2</v>
      </c>
      <c r="I361" t="s">
        <v>741</v>
      </c>
      <c r="J361" t="s">
        <v>742</v>
      </c>
      <c r="K361" t="s">
        <v>743</v>
      </c>
      <c r="L361">
        <v>1368</v>
      </c>
      <c r="N361">
        <v>1011</v>
      </c>
      <c r="O361" t="s">
        <v>744</v>
      </c>
      <c r="P361" t="s">
        <v>744</v>
      </c>
      <c r="Q361">
        <v>1</v>
      </c>
      <c r="W361">
        <v>0</v>
      </c>
      <c r="X361">
        <v>654681671</v>
      </c>
      <c r="Y361">
        <f>((AT361*1.25)*1.1)</f>
        <v>0.26124999999999998</v>
      </c>
      <c r="AA361">
        <v>0</v>
      </c>
      <c r="AB361">
        <v>90.33</v>
      </c>
      <c r="AC361">
        <v>13.72</v>
      </c>
      <c r="AD361">
        <v>0</v>
      </c>
      <c r="AE361">
        <v>0</v>
      </c>
      <c r="AF361">
        <v>83.1</v>
      </c>
      <c r="AG361">
        <v>12.62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0.19</v>
      </c>
      <c r="AU361" t="s">
        <v>48</v>
      </c>
      <c r="AV361">
        <v>0</v>
      </c>
      <c r="AW361">
        <v>2</v>
      </c>
      <c r="AX361">
        <v>56490089</v>
      </c>
      <c r="AY361">
        <v>1</v>
      </c>
      <c r="AZ361">
        <v>0</v>
      </c>
      <c r="BA361">
        <v>363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ROUND(Y361*Source!I575*DO361,9)</f>
        <v>15.427535118</v>
      </c>
      <c r="CX361">
        <f>ROUND(Y361*Source!I575,9)</f>
        <v>1.2224671250000001</v>
      </c>
      <c r="CY361">
        <f>AB361</f>
        <v>90.33</v>
      </c>
      <c r="CZ361">
        <f>AF361</f>
        <v>83.1</v>
      </c>
      <c r="DA361">
        <f>AJ361</f>
        <v>1</v>
      </c>
      <c r="DB361">
        <f>ROUND(((ROUND(AT361*CZ361,2)*1.25)*1.1),6)</f>
        <v>21.71125</v>
      </c>
      <c r="DC361">
        <f>ROUND(((ROUND(AT361*AG361,2)*1.25)*1.1),6)</f>
        <v>3.3</v>
      </c>
      <c r="DD361" t="s">
        <v>3</v>
      </c>
      <c r="DE361" t="s">
        <v>3</v>
      </c>
      <c r="DF361">
        <f t="shared" si="189"/>
        <v>0</v>
      </c>
      <c r="DG361">
        <f t="shared" si="185"/>
        <v>101.59</v>
      </c>
      <c r="DH361">
        <f t="shared" si="186"/>
        <v>15.43</v>
      </c>
      <c r="DI361">
        <f t="shared" si="170"/>
        <v>0</v>
      </c>
      <c r="DJ361">
        <f>DG361</f>
        <v>101.59</v>
      </c>
      <c r="DK361">
        <v>0</v>
      </c>
      <c r="DL361" t="s">
        <v>745</v>
      </c>
      <c r="DM361">
        <v>0</v>
      </c>
      <c r="DN361" t="s">
        <v>740</v>
      </c>
      <c r="DO361">
        <v>12.62</v>
      </c>
    </row>
    <row r="362" spans="1:119" x14ac:dyDescent="0.25">
      <c r="A362">
        <f>ROW(Source!A575)</f>
        <v>575</v>
      </c>
      <c r="B362">
        <v>56481265</v>
      </c>
      <c r="C362">
        <v>56490086</v>
      </c>
      <c r="D362">
        <v>54934371</v>
      </c>
      <c r="E362">
        <v>1</v>
      </c>
      <c r="F362">
        <v>1</v>
      </c>
      <c r="G362">
        <v>1079</v>
      </c>
      <c r="H362">
        <v>2</v>
      </c>
      <c r="I362" t="s">
        <v>830</v>
      </c>
      <c r="J362" t="s">
        <v>831</v>
      </c>
      <c r="K362" t="s">
        <v>832</v>
      </c>
      <c r="L362">
        <v>1368</v>
      </c>
      <c r="N362">
        <v>1011</v>
      </c>
      <c r="O362" t="s">
        <v>744</v>
      </c>
      <c r="P362" t="s">
        <v>744</v>
      </c>
      <c r="Q362">
        <v>1</v>
      </c>
      <c r="W362">
        <v>0</v>
      </c>
      <c r="X362">
        <v>1715715956</v>
      </c>
      <c r="Y362">
        <f>((AT362*1.25)*1.1)</f>
        <v>0.13750000000000001</v>
      </c>
      <c r="AA362">
        <v>0</v>
      </c>
      <c r="AB362">
        <v>2.8</v>
      </c>
      <c r="AC362">
        <v>0.04</v>
      </c>
      <c r="AD362">
        <v>0</v>
      </c>
      <c r="AE362">
        <v>0</v>
      </c>
      <c r="AF362">
        <v>2.58</v>
      </c>
      <c r="AG362">
        <v>0.04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0.1</v>
      </c>
      <c r="AU362" t="s">
        <v>48</v>
      </c>
      <c r="AV362">
        <v>0</v>
      </c>
      <c r="AW362">
        <v>2</v>
      </c>
      <c r="AX362">
        <v>56490091</v>
      </c>
      <c r="AY362">
        <v>1</v>
      </c>
      <c r="AZ362">
        <v>0</v>
      </c>
      <c r="BA362">
        <v>364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ROUND(Y362*Source!I575*DO362,9)</f>
        <v>2.5736149999999999E-2</v>
      </c>
      <c r="CX362">
        <f>ROUND(Y362*Source!I575,9)</f>
        <v>0.64340375000000005</v>
      </c>
      <c r="CY362">
        <f>AB362</f>
        <v>2.8</v>
      </c>
      <c r="CZ362">
        <f>AF362</f>
        <v>2.58</v>
      </c>
      <c r="DA362">
        <f>AJ362</f>
        <v>1</v>
      </c>
      <c r="DB362">
        <f>ROUND(((ROUND(AT362*CZ362,2)*1.25)*1.1),6)</f>
        <v>0.35749999999999998</v>
      </c>
      <c r="DC362">
        <f>ROUND(((ROUND(AT362*AG362,2)*1.25)*1.1),6)</f>
        <v>0</v>
      </c>
      <c r="DD362" t="s">
        <v>3</v>
      </c>
      <c r="DE362" t="s">
        <v>3</v>
      </c>
      <c r="DF362">
        <f t="shared" si="189"/>
        <v>0</v>
      </c>
      <c r="DG362">
        <f t="shared" si="185"/>
        <v>1.66</v>
      </c>
      <c r="DH362">
        <f t="shared" si="186"/>
        <v>0.03</v>
      </c>
      <c r="DI362">
        <f t="shared" si="170"/>
        <v>0</v>
      </c>
      <c r="DJ362">
        <f>DG362</f>
        <v>1.66</v>
      </c>
      <c r="DK362">
        <v>0</v>
      </c>
      <c r="DL362" t="s">
        <v>745</v>
      </c>
      <c r="DM362">
        <v>0</v>
      </c>
      <c r="DN362" t="s">
        <v>740</v>
      </c>
      <c r="DO362">
        <v>0.04</v>
      </c>
    </row>
    <row r="363" spans="1:119" x14ac:dyDescent="0.25">
      <c r="A363">
        <f>ROW(Source!A575)</f>
        <v>575</v>
      </c>
      <c r="B363">
        <v>56481265</v>
      </c>
      <c r="C363">
        <v>56490086</v>
      </c>
      <c r="D363">
        <v>54933523</v>
      </c>
      <c r="E363">
        <v>1</v>
      </c>
      <c r="F363">
        <v>1</v>
      </c>
      <c r="G363">
        <v>1079</v>
      </c>
      <c r="H363">
        <v>2</v>
      </c>
      <c r="I363" t="s">
        <v>746</v>
      </c>
      <c r="J363" t="s">
        <v>747</v>
      </c>
      <c r="K363" t="s">
        <v>748</v>
      </c>
      <c r="L363">
        <v>1368</v>
      </c>
      <c r="N363">
        <v>1011</v>
      </c>
      <c r="O363" t="s">
        <v>744</v>
      </c>
      <c r="P363" t="s">
        <v>744</v>
      </c>
      <c r="Q363">
        <v>1</v>
      </c>
      <c r="W363">
        <v>0</v>
      </c>
      <c r="X363">
        <v>-294230152</v>
      </c>
      <c r="Y363">
        <f>((AT363*1.25)*1.1)</f>
        <v>0.16500000000000001</v>
      </c>
      <c r="AA363">
        <v>0</v>
      </c>
      <c r="AB363">
        <v>194.76</v>
      </c>
      <c r="AC363">
        <v>18.399999999999999</v>
      </c>
      <c r="AD363">
        <v>0</v>
      </c>
      <c r="AE363">
        <v>0</v>
      </c>
      <c r="AF363">
        <v>179.17</v>
      </c>
      <c r="AG363">
        <v>16.93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0.12</v>
      </c>
      <c r="AU363" t="s">
        <v>48</v>
      </c>
      <c r="AV363">
        <v>0</v>
      </c>
      <c r="AW363">
        <v>2</v>
      </c>
      <c r="AX363">
        <v>56490090</v>
      </c>
      <c r="AY363">
        <v>1</v>
      </c>
      <c r="AZ363">
        <v>0</v>
      </c>
      <c r="BA363">
        <v>365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f>ROUND(Y363*Source!I575*DO363,9)</f>
        <v>13.071390585</v>
      </c>
      <c r="CX363">
        <f>ROUND(Y363*Source!I575,9)</f>
        <v>0.77208449999999995</v>
      </c>
      <c r="CY363">
        <f>AB363</f>
        <v>194.76</v>
      </c>
      <c r="CZ363">
        <f>AF363</f>
        <v>179.17</v>
      </c>
      <c r="DA363">
        <f>AJ363</f>
        <v>1</v>
      </c>
      <c r="DB363">
        <f>ROUND(((ROUND(AT363*CZ363,2)*1.25)*1.1),6)</f>
        <v>29.5625</v>
      </c>
      <c r="DC363">
        <f>ROUND(((ROUND(AT363*AG363,2)*1.25)*1.1),6)</f>
        <v>2.7912499999999998</v>
      </c>
      <c r="DD363" t="s">
        <v>3</v>
      </c>
      <c r="DE363" t="s">
        <v>3</v>
      </c>
      <c r="DF363">
        <f t="shared" si="189"/>
        <v>0</v>
      </c>
      <c r="DG363">
        <f t="shared" si="185"/>
        <v>138.33000000000001</v>
      </c>
      <c r="DH363">
        <f t="shared" si="186"/>
        <v>13.07</v>
      </c>
      <c r="DI363">
        <f t="shared" si="170"/>
        <v>0</v>
      </c>
      <c r="DJ363">
        <f>DG363</f>
        <v>138.33000000000001</v>
      </c>
      <c r="DK363">
        <v>0</v>
      </c>
      <c r="DL363" t="s">
        <v>745</v>
      </c>
      <c r="DM363">
        <v>0</v>
      </c>
      <c r="DN363" t="s">
        <v>740</v>
      </c>
      <c r="DO363">
        <v>16.93</v>
      </c>
    </row>
    <row r="364" spans="1:119" x14ac:dyDescent="0.25">
      <c r="A364">
        <f>ROW(Source!A575)</f>
        <v>575</v>
      </c>
      <c r="B364">
        <v>56481265</v>
      </c>
      <c r="C364">
        <v>56490086</v>
      </c>
      <c r="D364">
        <v>54902998</v>
      </c>
      <c r="E364">
        <v>1</v>
      </c>
      <c r="F364">
        <v>1</v>
      </c>
      <c r="G364">
        <v>1079</v>
      </c>
      <c r="H364">
        <v>3</v>
      </c>
      <c r="I364" t="s">
        <v>367</v>
      </c>
      <c r="J364" t="s">
        <v>369</v>
      </c>
      <c r="K364" t="s">
        <v>368</v>
      </c>
      <c r="L364">
        <v>1348</v>
      </c>
      <c r="N364">
        <v>1009</v>
      </c>
      <c r="O364" t="s">
        <v>32</v>
      </c>
      <c r="P364" t="s">
        <v>32</v>
      </c>
      <c r="Q364">
        <v>1000</v>
      </c>
      <c r="W364">
        <v>0</v>
      </c>
      <c r="X364">
        <v>1922833840</v>
      </c>
      <c r="Y364">
        <f t="shared" ref="Y364:Y379" si="190">AT364</f>
        <v>0.2872652</v>
      </c>
      <c r="AA364">
        <v>9844.31</v>
      </c>
      <c r="AB364">
        <v>0</v>
      </c>
      <c r="AC364">
        <v>0</v>
      </c>
      <c r="AD364">
        <v>0</v>
      </c>
      <c r="AE364">
        <v>9844.31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0.2872652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ROUND(Y364*Source!I575,9)</f>
        <v>1.34420005</v>
      </c>
      <c r="CY364">
        <f t="shared" ref="CY364:CY379" si="191">AA364</f>
        <v>9844.31</v>
      </c>
      <c r="CZ364">
        <f t="shared" ref="CZ364:CZ379" si="192">AE364</f>
        <v>9844.31</v>
      </c>
      <c r="DA364">
        <f t="shared" ref="DA364:DA379" si="193">AI364</f>
        <v>1</v>
      </c>
      <c r="DB364">
        <f t="shared" ref="DB364:DB379" si="194">ROUND(ROUND(AT364*CZ364,2),6)</f>
        <v>2827.93</v>
      </c>
      <c r="DC364">
        <f t="shared" ref="DC364:DC379" si="195">ROUND(ROUND(AT364*AG364,2),6)</f>
        <v>0</v>
      </c>
      <c r="DD364" t="s">
        <v>3</v>
      </c>
      <c r="DE364" t="s">
        <v>3</v>
      </c>
      <c r="DF364">
        <f t="shared" si="189"/>
        <v>13232.72</v>
      </c>
      <c r="DG364">
        <f t="shared" si="185"/>
        <v>0</v>
      </c>
      <c r="DH364">
        <f t="shared" si="186"/>
        <v>0</v>
      </c>
      <c r="DI364">
        <f t="shared" si="170"/>
        <v>0</v>
      </c>
      <c r="DJ364">
        <f t="shared" ref="DJ364:DJ379" si="196">DF364</f>
        <v>13232.72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ROW(Source!A575)</f>
        <v>575</v>
      </c>
      <c r="B365">
        <v>56481265</v>
      </c>
      <c r="C365">
        <v>56490086</v>
      </c>
      <c r="D365">
        <v>54902322</v>
      </c>
      <c r="E365">
        <v>1</v>
      </c>
      <c r="F365">
        <v>1</v>
      </c>
      <c r="G365">
        <v>1079</v>
      </c>
      <c r="H365">
        <v>3</v>
      </c>
      <c r="I365" t="s">
        <v>809</v>
      </c>
      <c r="J365" t="s">
        <v>810</v>
      </c>
      <c r="K365" t="s">
        <v>811</v>
      </c>
      <c r="L365">
        <v>1348</v>
      </c>
      <c r="N365">
        <v>1009</v>
      </c>
      <c r="O365" t="s">
        <v>32</v>
      </c>
      <c r="P365" t="s">
        <v>32</v>
      </c>
      <c r="Q365">
        <v>1000</v>
      </c>
      <c r="W365">
        <v>0</v>
      </c>
      <c r="X365">
        <v>-421167940</v>
      </c>
      <c r="Y365">
        <f t="shared" si="190"/>
        <v>1.0000000000000001E-5</v>
      </c>
      <c r="AA365">
        <v>6512.79</v>
      </c>
      <c r="AB365">
        <v>0</v>
      </c>
      <c r="AC365">
        <v>0</v>
      </c>
      <c r="AD365">
        <v>0</v>
      </c>
      <c r="AE365">
        <v>6512.79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1.0000000000000001E-5</v>
      </c>
      <c r="AU365" t="s">
        <v>3</v>
      </c>
      <c r="AV365">
        <v>0</v>
      </c>
      <c r="AW365">
        <v>2</v>
      </c>
      <c r="AX365">
        <v>56490092</v>
      </c>
      <c r="AY365">
        <v>1</v>
      </c>
      <c r="AZ365">
        <v>0</v>
      </c>
      <c r="BA365">
        <v>366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ROUND(Y365*Source!I575,9)</f>
        <v>4.6792999999999997E-5</v>
      </c>
      <c r="CY365">
        <f t="shared" si="191"/>
        <v>6512.79</v>
      </c>
      <c r="CZ365">
        <f t="shared" si="192"/>
        <v>6512.79</v>
      </c>
      <c r="DA365">
        <f t="shared" si="193"/>
        <v>1</v>
      </c>
      <c r="DB365">
        <f t="shared" si="194"/>
        <v>7.0000000000000007E-2</v>
      </c>
      <c r="DC365">
        <f t="shared" si="195"/>
        <v>0</v>
      </c>
      <c r="DD365" t="s">
        <v>3</v>
      </c>
      <c r="DE365" t="s">
        <v>3</v>
      </c>
      <c r="DF365">
        <f t="shared" si="189"/>
        <v>0.3</v>
      </c>
      <c r="DG365">
        <f t="shared" si="185"/>
        <v>0</v>
      </c>
      <c r="DH365">
        <f t="shared" si="186"/>
        <v>0</v>
      </c>
      <c r="DI365">
        <f t="shared" si="170"/>
        <v>0</v>
      </c>
      <c r="DJ365">
        <f t="shared" si="196"/>
        <v>0.3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ROW(Source!A575)</f>
        <v>575</v>
      </c>
      <c r="B366">
        <v>56481265</v>
      </c>
      <c r="C366">
        <v>56490086</v>
      </c>
      <c r="D366">
        <v>54903374</v>
      </c>
      <c r="E366">
        <v>1</v>
      </c>
      <c r="F366">
        <v>1</v>
      </c>
      <c r="G366">
        <v>1079</v>
      </c>
      <c r="H366">
        <v>3</v>
      </c>
      <c r="I366" t="s">
        <v>779</v>
      </c>
      <c r="J366" t="s">
        <v>780</v>
      </c>
      <c r="K366" t="s">
        <v>781</v>
      </c>
      <c r="L366">
        <v>1348</v>
      </c>
      <c r="N366">
        <v>1009</v>
      </c>
      <c r="O366" t="s">
        <v>32</v>
      </c>
      <c r="P366" t="s">
        <v>32</v>
      </c>
      <c r="Q366">
        <v>1000</v>
      </c>
      <c r="W366">
        <v>0</v>
      </c>
      <c r="X366">
        <v>-925205253</v>
      </c>
      <c r="Y366">
        <f t="shared" si="190"/>
        <v>4.4000000000000002E-4</v>
      </c>
      <c r="AA366">
        <v>7185.82</v>
      </c>
      <c r="AB366">
        <v>0</v>
      </c>
      <c r="AC366">
        <v>0</v>
      </c>
      <c r="AD366">
        <v>0</v>
      </c>
      <c r="AE366">
        <v>7185.82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4.4000000000000002E-4</v>
      </c>
      <c r="AU366" t="s">
        <v>3</v>
      </c>
      <c r="AV366">
        <v>0</v>
      </c>
      <c r="AW366">
        <v>2</v>
      </c>
      <c r="AX366">
        <v>56490093</v>
      </c>
      <c r="AY366">
        <v>1</v>
      </c>
      <c r="AZ366">
        <v>0</v>
      </c>
      <c r="BA366">
        <v>367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ROUND(Y366*Source!I575,9)</f>
        <v>2.0588920000000001E-3</v>
      </c>
      <c r="CY366">
        <f t="shared" si="191"/>
        <v>7185.82</v>
      </c>
      <c r="CZ366">
        <f t="shared" si="192"/>
        <v>7185.82</v>
      </c>
      <c r="DA366">
        <f t="shared" si="193"/>
        <v>1</v>
      </c>
      <c r="DB366">
        <f t="shared" si="194"/>
        <v>3.16</v>
      </c>
      <c r="DC366">
        <f t="shared" si="195"/>
        <v>0</v>
      </c>
      <c r="DD366" t="s">
        <v>3</v>
      </c>
      <c r="DE366" t="s">
        <v>3</v>
      </c>
      <c r="DF366">
        <f t="shared" si="189"/>
        <v>14.79</v>
      </c>
      <c r="DG366">
        <f t="shared" si="185"/>
        <v>0</v>
      </c>
      <c r="DH366">
        <f t="shared" si="186"/>
        <v>0</v>
      </c>
      <c r="DI366">
        <f t="shared" si="170"/>
        <v>0</v>
      </c>
      <c r="DJ366">
        <f t="shared" si="196"/>
        <v>14.79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ROW(Source!A575)</f>
        <v>575</v>
      </c>
      <c r="B367">
        <v>56481265</v>
      </c>
      <c r="C367">
        <v>56490086</v>
      </c>
      <c r="D367">
        <v>54902353</v>
      </c>
      <c r="E367">
        <v>1</v>
      </c>
      <c r="F367">
        <v>1</v>
      </c>
      <c r="G367">
        <v>1079</v>
      </c>
      <c r="H367">
        <v>3</v>
      </c>
      <c r="I367" t="s">
        <v>54</v>
      </c>
      <c r="J367" t="s">
        <v>839</v>
      </c>
      <c r="K367" t="s">
        <v>55</v>
      </c>
      <c r="L367">
        <v>1348</v>
      </c>
      <c r="N367">
        <v>1009</v>
      </c>
      <c r="O367" t="s">
        <v>32</v>
      </c>
      <c r="P367" t="s">
        <v>32</v>
      </c>
      <c r="Q367">
        <v>1000</v>
      </c>
      <c r="W367">
        <v>0</v>
      </c>
      <c r="X367">
        <v>966186740</v>
      </c>
      <c r="Y367">
        <f t="shared" si="190"/>
        <v>3.1E-4</v>
      </c>
      <c r="AA367">
        <v>18653.07</v>
      </c>
      <c r="AB367">
        <v>0</v>
      </c>
      <c r="AC367">
        <v>0</v>
      </c>
      <c r="AD367">
        <v>0</v>
      </c>
      <c r="AE367">
        <v>18653.07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3.1E-4</v>
      </c>
      <c r="AU367" t="s">
        <v>3</v>
      </c>
      <c r="AV367">
        <v>0</v>
      </c>
      <c r="AW367">
        <v>2</v>
      </c>
      <c r="AX367">
        <v>56490094</v>
      </c>
      <c r="AY367">
        <v>1</v>
      </c>
      <c r="AZ367">
        <v>0</v>
      </c>
      <c r="BA367">
        <v>368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ROUND(Y367*Source!I575,9)</f>
        <v>1.4505830000000001E-3</v>
      </c>
      <c r="CY367">
        <f t="shared" si="191"/>
        <v>18653.07</v>
      </c>
      <c r="CZ367">
        <f t="shared" si="192"/>
        <v>18653.07</v>
      </c>
      <c r="DA367">
        <f t="shared" si="193"/>
        <v>1</v>
      </c>
      <c r="DB367">
        <f t="shared" si="194"/>
        <v>5.78</v>
      </c>
      <c r="DC367">
        <f t="shared" si="195"/>
        <v>0</v>
      </c>
      <c r="DD367" t="s">
        <v>3</v>
      </c>
      <c r="DE367" t="s">
        <v>3</v>
      </c>
      <c r="DF367">
        <f t="shared" si="189"/>
        <v>27.06</v>
      </c>
      <c r="DG367">
        <f t="shared" si="185"/>
        <v>0</v>
      </c>
      <c r="DH367">
        <f t="shared" si="186"/>
        <v>0</v>
      </c>
      <c r="DI367">
        <f t="shared" si="170"/>
        <v>0</v>
      </c>
      <c r="DJ367">
        <f t="shared" si="196"/>
        <v>27.06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ROW(Source!A575)</f>
        <v>575</v>
      </c>
      <c r="B368">
        <v>56481265</v>
      </c>
      <c r="C368">
        <v>56490086</v>
      </c>
      <c r="D368">
        <v>54904135</v>
      </c>
      <c r="E368">
        <v>1</v>
      </c>
      <c r="F368">
        <v>1</v>
      </c>
      <c r="G368">
        <v>1079</v>
      </c>
      <c r="H368">
        <v>3</v>
      </c>
      <c r="I368" t="s">
        <v>840</v>
      </c>
      <c r="J368" t="s">
        <v>841</v>
      </c>
      <c r="K368" t="s">
        <v>842</v>
      </c>
      <c r="L368">
        <v>1346</v>
      </c>
      <c r="N368">
        <v>1009</v>
      </c>
      <c r="O368" t="s">
        <v>353</v>
      </c>
      <c r="P368" t="s">
        <v>353</v>
      </c>
      <c r="Q368">
        <v>1</v>
      </c>
      <c r="W368">
        <v>0</v>
      </c>
      <c r="X368">
        <v>1274207263</v>
      </c>
      <c r="Y368">
        <f t="shared" si="190"/>
        <v>0.36</v>
      </c>
      <c r="AA368">
        <v>6.25</v>
      </c>
      <c r="AB368">
        <v>0</v>
      </c>
      <c r="AC368">
        <v>0</v>
      </c>
      <c r="AD368">
        <v>0</v>
      </c>
      <c r="AE368">
        <v>6.25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0.36</v>
      </c>
      <c r="AU368" t="s">
        <v>3</v>
      </c>
      <c r="AV368">
        <v>0</v>
      </c>
      <c r="AW368">
        <v>2</v>
      </c>
      <c r="AX368">
        <v>56490095</v>
      </c>
      <c r="AY368">
        <v>1</v>
      </c>
      <c r="AZ368">
        <v>0</v>
      </c>
      <c r="BA368">
        <v>369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ROUND(Y368*Source!I575,9)</f>
        <v>1.6845479999999999</v>
      </c>
      <c r="CY368">
        <f t="shared" si="191"/>
        <v>6.25</v>
      </c>
      <c r="CZ368">
        <f t="shared" si="192"/>
        <v>6.25</v>
      </c>
      <c r="DA368">
        <f t="shared" si="193"/>
        <v>1</v>
      </c>
      <c r="DB368">
        <f t="shared" si="194"/>
        <v>2.25</v>
      </c>
      <c r="DC368">
        <f t="shared" si="195"/>
        <v>0</v>
      </c>
      <c r="DD368" t="s">
        <v>3</v>
      </c>
      <c r="DE368" t="s">
        <v>3</v>
      </c>
      <c r="DF368">
        <f t="shared" si="189"/>
        <v>10.53</v>
      </c>
      <c r="DG368">
        <f t="shared" si="185"/>
        <v>0</v>
      </c>
      <c r="DH368">
        <f t="shared" si="186"/>
        <v>0</v>
      </c>
      <c r="DI368">
        <f t="shared" si="170"/>
        <v>0</v>
      </c>
      <c r="DJ368">
        <f t="shared" si="196"/>
        <v>10.53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ROW(Source!A575)</f>
        <v>575</v>
      </c>
      <c r="B369">
        <v>56481265</v>
      </c>
      <c r="C369">
        <v>56490086</v>
      </c>
      <c r="D369">
        <v>54902457</v>
      </c>
      <c r="E369">
        <v>1</v>
      </c>
      <c r="F369">
        <v>1</v>
      </c>
      <c r="G369">
        <v>1079</v>
      </c>
      <c r="H369">
        <v>3</v>
      </c>
      <c r="I369" t="s">
        <v>843</v>
      </c>
      <c r="J369" t="s">
        <v>844</v>
      </c>
      <c r="K369" t="s">
        <v>845</v>
      </c>
      <c r="L369">
        <v>1346</v>
      </c>
      <c r="N369">
        <v>1009</v>
      </c>
      <c r="O369" t="s">
        <v>353</v>
      </c>
      <c r="P369" t="s">
        <v>353</v>
      </c>
      <c r="Q369">
        <v>1</v>
      </c>
      <c r="W369">
        <v>0</v>
      </c>
      <c r="X369">
        <v>-1486700661</v>
      </c>
      <c r="Y369">
        <f t="shared" si="190"/>
        <v>0.1</v>
      </c>
      <c r="AA369">
        <v>29.89</v>
      </c>
      <c r="AB369">
        <v>0</v>
      </c>
      <c r="AC369">
        <v>0</v>
      </c>
      <c r="AD369">
        <v>0</v>
      </c>
      <c r="AE369">
        <v>29.89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0.1</v>
      </c>
      <c r="AU369" t="s">
        <v>3</v>
      </c>
      <c r="AV369">
        <v>0</v>
      </c>
      <c r="AW369">
        <v>2</v>
      </c>
      <c r="AX369">
        <v>56490096</v>
      </c>
      <c r="AY369">
        <v>1</v>
      </c>
      <c r="AZ369">
        <v>0</v>
      </c>
      <c r="BA369">
        <v>370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ROUND(Y369*Source!I575,9)</f>
        <v>0.46793000000000001</v>
      </c>
      <c r="CY369">
        <f t="shared" si="191"/>
        <v>29.89</v>
      </c>
      <c r="CZ369">
        <f t="shared" si="192"/>
        <v>29.89</v>
      </c>
      <c r="DA369">
        <f t="shared" si="193"/>
        <v>1</v>
      </c>
      <c r="DB369">
        <f t="shared" si="194"/>
        <v>2.99</v>
      </c>
      <c r="DC369">
        <f t="shared" si="195"/>
        <v>0</v>
      </c>
      <c r="DD369" t="s">
        <v>3</v>
      </c>
      <c r="DE369" t="s">
        <v>3</v>
      </c>
      <c r="DF369">
        <f t="shared" si="189"/>
        <v>13.99</v>
      </c>
      <c r="DG369">
        <f t="shared" si="185"/>
        <v>0</v>
      </c>
      <c r="DH369">
        <f t="shared" si="186"/>
        <v>0</v>
      </c>
      <c r="DI369">
        <f t="shared" si="170"/>
        <v>0</v>
      </c>
      <c r="DJ369">
        <f t="shared" si="196"/>
        <v>13.99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ROW(Source!A575)</f>
        <v>575</v>
      </c>
      <c r="B370">
        <v>56481265</v>
      </c>
      <c r="C370">
        <v>56490086</v>
      </c>
      <c r="D370">
        <v>54902480</v>
      </c>
      <c r="E370">
        <v>1</v>
      </c>
      <c r="F370">
        <v>1</v>
      </c>
      <c r="G370">
        <v>1079</v>
      </c>
      <c r="H370">
        <v>3</v>
      </c>
      <c r="I370" t="s">
        <v>818</v>
      </c>
      <c r="J370" t="s">
        <v>819</v>
      </c>
      <c r="K370" t="s">
        <v>820</v>
      </c>
      <c r="L370">
        <v>1348</v>
      </c>
      <c r="N370">
        <v>1009</v>
      </c>
      <c r="O370" t="s">
        <v>32</v>
      </c>
      <c r="P370" t="s">
        <v>32</v>
      </c>
      <c r="Q370">
        <v>1000</v>
      </c>
      <c r="W370">
        <v>0</v>
      </c>
      <c r="X370">
        <v>-1744516955</v>
      </c>
      <c r="Y370">
        <f t="shared" si="190"/>
        <v>3.0000000000000001E-5</v>
      </c>
      <c r="AA370">
        <v>4341.07</v>
      </c>
      <c r="AB370">
        <v>0</v>
      </c>
      <c r="AC370">
        <v>0</v>
      </c>
      <c r="AD370">
        <v>0</v>
      </c>
      <c r="AE370">
        <v>4341.07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3.0000000000000001E-5</v>
      </c>
      <c r="AU370" t="s">
        <v>3</v>
      </c>
      <c r="AV370">
        <v>0</v>
      </c>
      <c r="AW370">
        <v>2</v>
      </c>
      <c r="AX370">
        <v>56490097</v>
      </c>
      <c r="AY370">
        <v>1</v>
      </c>
      <c r="AZ370">
        <v>0</v>
      </c>
      <c r="BA370">
        <v>371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ROUND(Y370*Source!I575,9)</f>
        <v>1.4037899999999999E-4</v>
      </c>
      <c r="CY370">
        <f t="shared" si="191"/>
        <v>4341.07</v>
      </c>
      <c r="CZ370">
        <f t="shared" si="192"/>
        <v>4341.07</v>
      </c>
      <c r="DA370">
        <f t="shared" si="193"/>
        <v>1</v>
      </c>
      <c r="DB370">
        <f t="shared" si="194"/>
        <v>0.13</v>
      </c>
      <c r="DC370">
        <f t="shared" si="195"/>
        <v>0</v>
      </c>
      <c r="DD370" t="s">
        <v>3</v>
      </c>
      <c r="DE370" t="s">
        <v>3</v>
      </c>
      <c r="DF370">
        <f t="shared" si="189"/>
        <v>0.61</v>
      </c>
      <c r="DG370">
        <f t="shared" si="185"/>
        <v>0</v>
      </c>
      <c r="DH370">
        <f t="shared" si="186"/>
        <v>0</v>
      </c>
      <c r="DI370">
        <f t="shared" si="170"/>
        <v>0</v>
      </c>
      <c r="DJ370">
        <f t="shared" si="196"/>
        <v>0.61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ROW(Source!A575)</f>
        <v>575</v>
      </c>
      <c r="B371">
        <v>56481265</v>
      </c>
      <c r="C371">
        <v>56490086</v>
      </c>
      <c r="D371">
        <v>54904706</v>
      </c>
      <c r="E371">
        <v>1</v>
      </c>
      <c r="F371">
        <v>1</v>
      </c>
      <c r="G371">
        <v>1079</v>
      </c>
      <c r="H371">
        <v>3</v>
      </c>
      <c r="I371" t="s">
        <v>371</v>
      </c>
      <c r="J371" t="s">
        <v>373</v>
      </c>
      <c r="K371" t="s">
        <v>372</v>
      </c>
      <c r="L371">
        <v>1348</v>
      </c>
      <c r="N371">
        <v>1009</v>
      </c>
      <c r="O371" t="s">
        <v>32</v>
      </c>
      <c r="P371" t="s">
        <v>32</v>
      </c>
      <c r="Q371">
        <v>1000</v>
      </c>
      <c r="W371">
        <v>0</v>
      </c>
      <c r="X371">
        <v>1631886038</v>
      </c>
      <c r="Y371">
        <f t="shared" si="190"/>
        <v>0.7127348</v>
      </c>
      <c r="AA371">
        <v>11571.72</v>
      </c>
      <c r="AB371">
        <v>0</v>
      </c>
      <c r="AC371">
        <v>0</v>
      </c>
      <c r="AD371">
        <v>0</v>
      </c>
      <c r="AE371">
        <v>11571.72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0.7127348</v>
      </c>
      <c r="AU371" t="s">
        <v>3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ROUND(Y371*Source!I575,9)</f>
        <v>3.33509995</v>
      </c>
      <c r="CY371">
        <f t="shared" si="191"/>
        <v>11571.72</v>
      </c>
      <c r="CZ371">
        <f t="shared" si="192"/>
        <v>11571.72</v>
      </c>
      <c r="DA371">
        <f t="shared" si="193"/>
        <v>1</v>
      </c>
      <c r="DB371">
        <f t="shared" si="194"/>
        <v>8247.57</v>
      </c>
      <c r="DC371">
        <f t="shared" si="195"/>
        <v>0</v>
      </c>
      <c r="DD371" t="s">
        <v>3</v>
      </c>
      <c r="DE371" t="s">
        <v>3</v>
      </c>
      <c r="DF371">
        <f t="shared" si="189"/>
        <v>38592.839999999997</v>
      </c>
      <c r="DG371">
        <f t="shared" si="185"/>
        <v>0</v>
      </c>
      <c r="DH371">
        <f t="shared" si="186"/>
        <v>0</v>
      </c>
      <c r="DI371">
        <f t="shared" si="170"/>
        <v>0</v>
      </c>
      <c r="DJ371">
        <f t="shared" si="196"/>
        <v>38592.839999999997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ROW(Source!A575)</f>
        <v>575</v>
      </c>
      <c r="B372">
        <v>56481265</v>
      </c>
      <c r="C372">
        <v>56490086</v>
      </c>
      <c r="D372">
        <v>54904782</v>
      </c>
      <c r="E372">
        <v>1</v>
      </c>
      <c r="F372">
        <v>1</v>
      </c>
      <c r="G372">
        <v>1079</v>
      </c>
      <c r="H372">
        <v>3</v>
      </c>
      <c r="I372" t="s">
        <v>846</v>
      </c>
      <c r="J372" t="s">
        <v>847</v>
      </c>
      <c r="K372" t="s">
        <v>848</v>
      </c>
      <c r="L372">
        <v>1302</v>
      </c>
      <c r="N372">
        <v>1003</v>
      </c>
      <c r="O372" t="s">
        <v>849</v>
      </c>
      <c r="P372" t="s">
        <v>849</v>
      </c>
      <c r="Q372">
        <v>10</v>
      </c>
      <c r="W372">
        <v>0</v>
      </c>
      <c r="X372">
        <v>-1863605250</v>
      </c>
      <c r="Y372">
        <f t="shared" si="190"/>
        <v>1.8700000000000001E-2</v>
      </c>
      <c r="AA372">
        <v>44</v>
      </c>
      <c r="AB372">
        <v>0</v>
      </c>
      <c r="AC372">
        <v>0</v>
      </c>
      <c r="AD372">
        <v>0</v>
      </c>
      <c r="AE372">
        <v>44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1.8700000000000001E-2</v>
      </c>
      <c r="AU372" t="s">
        <v>3</v>
      </c>
      <c r="AV372">
        <v>0</v>
      </c>
      <c r="AW372">
        <v>2</v>
      </c>
      <c r="AX372">
        <v>56490098</v>
      </c>
      <c r="AY372">
        <v>1</v>
      </c>
      <c r="AZ372">
        <v>0</v>
      </c>
      <c r="BA372">
        <v>372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ROUND(Y372*Source!I575,9)</f>
        <v>8.7502910000000003E-2</v>
      </c>
      <c r="CY372">
        <f t="shared" si="191"/>
        <v>44</v>
      </c>
      <c r="CZ372">
        <f t="shared" si="192"/>
        <v>44</v>
      </c>
      <c r="DA372">
        <f t="shared" si="193"/>
        <v>1</v>
      </c>
      <c r="DB372">
        <f t="shared" si="194"/>
        <v>0.82</v>
      </c>
      <c r="DC372">
        <f t="shared" si="195"/>
        <v>0</v>
      </c>
      <c r="DD372" t="s">
        <v>3</v>
      </c>
      <c r="DE372" t="s">
        <v>3</v>
      </c>
      <c r="DF372">
        <f t="shared" si="189"/>
        <v>3.85</v>
      </c>
      <c r="DG372">
        <f t="shared" si="185"/>
        <v>0</v>
      </c>
      <c r="DH372">
        <f t="shared" si="186"/>
        <v>0</v>
      </c>
      <c r="DI372">
        <f t="shared" si="170"/>
        <v>0</v>
      </c>
      <c r="DJ372">
        <f t="shared" si="196"/>
        <v>3.85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ROW(Source!A575)</f>
        <v>575</v>
      </c>
      <c r="B373">
        <v>56481265</v>
      </c>
      <c r="C373">
        <v>56490086</v>
      </c>
      <c r="D373">
        <v>54902508</v>
      </c>
      <c r="E373">
        <v>1</v>
      </c>
      <c r="F373">
        <v>1</v>
      </c>
      <c r="G373">
        <v>1079</v>
      </c>
      <c r="H373">
        <v>3</v>
      </c>
      <c r="I373" t="s">
        <v>850</v>
      </c>
      <c r="J373" t="s">
        <v>851</v>
      </c>
      <c r="K373" t="s">
        <v>852</v>
      </c>
      <c r="L373">
        <v>1339</v>
      </c>
      <c r="N373">
        <v>1007</v>
      </c>
      <c r="O373" t="s">
        <v>158</v>
      </c>
      <c r="P373" t="s">
        <v>158</v>
      </c>
      <c r="Q373">
        <v>1</v>
      </c>
      <c r="W373">
        <v>0</v>
      </c>
      <c r="X373">
        <v>-1459469877</v>
      </c>
      <c r="Y373">
        <f t="shared" si="190"/>
        <v>1.2</v>
      </c>
      <c r="AA373">
        <v>5.82</v>
      </c>
      <c r="AB373">
        <v>0</v>
      </c>
      <c r="AC373">
        <v>0</v>
      </c>
      <c r="AD373">
        <v>0</v>
      </c>
      <c r="AE373">
        <v>5.82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1.2</v>
      </c>
      <c r="AU373" t="s">
        <v>3</v>
      </c>
      <c r="AV373">
        <v>0</v>
      </c>
      <c r="AW373">
        <v>2</v>
      </c>
      <c r="AX373">
        <v>56490099</v>
      </c>
      <c r="AY373">
        <v>1</v>
      </c>
      <c r="AZ373">
        <v>0</v>
      </c>
      <c r="BA373">
        <v>373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ROUND(Y373*Source!I575,9)</f>
        <v>5.6151600000000004</v>
      </c>
      <c r="CY373">
        <f t="shared" si="191"/>
        <v>5.82</v>
      </c>
      <c r="CZ373">
        <f t="shared" si="192"/>
        <v>5.82</v>
      </c>
      <c r="DA373">
        <f t="shared" si="193"/>
        <v>1</v>
      </c>
      <c r="DB373">
        <f t="shared" si="194"/>
        <v>6.98</v>
      </c>
      <c r="DC373">
        <f t="shared" si="195"/>
        <v>0</v>
      </c>
      <c r="DD373" t="s">
        <v>3</v>
      </c>
      <c r="DE373" t="s">
        <v>3</v>
      </c>
      <c r="DF373">
        <f t="shared" si="189"/>
        <v>32.68</v>
      </c>
      <c r="DG373">
        <f t="shared" si="185"/>
        <v>0</v>
      </c>
      <c r="DH373">
        <f t="shared" si="186"/>
        <v>0</v>
      </c>
      <c r="DI373">
        <f t="shared" si="170"/>
        <v>0</v>
      </c>
      <c r="DJ373">
        <f t="shared" si="196"/>
        <v>32.68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ROW(Source!A575)</f>
        <v>575</v>
      </c>
      <c r="B374">
        <v>56481265</v>
      </c>
      <c r="C374">
        <v>56490086</v>
      </c>
      <c r="D374">
        <v>54902261</v>
      </c>
      <c r="E374">
        <v>1</v>
      </c>
      <c r="F374">
        <v>1</v>
      </c>
      <c r="G374">
        <v>1079</v>
      </c>
      <c r="H374">
        <v>3</v>
      </c>
      <c r="I374" t="s">
        <v>853</v>
      </c>
      <c r="J374" t="s">
        <v>854</v>
      </c>
      <c r="K374" t="s">
        <v>855</v>
      </c>
      <c r="L374">
        <v>1348</v>
      </c>
      <c r="N374">
        <v>1009</v>
      </c>
      <c r="O374" t="s">
        <v>32</v>
      </c>
      <c r="P374" t="s">
        <v>32</v>
      </c>
      <c r="Q374">
        <v>1000</v>
      </c>
      <c r="W374">
        <v>0</v>
      </c>
      <c r="X374">
        <v>1750099548</v>
      </c>
      <c r="Y374">
        <f t="shared" si="190"/>
        <v>2.1000000000000001E-2</v>
      </c>
      <c r="AA374">
        <v>17868.28</v>
      </c>
      <c r="AB374">
        <v>0</v>
      </c>
      <c r="AC374">
        <v>0</v>
      </c>
      <c r="AD374">
        <v>0</v>
      </c>
      <c r="AE374">
        <v>17868.28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2.1000000000000001E-2</v>
      </c>
      <c r="AU374" t="s">
        <v>3</v>
      </c>
      <c r="AV374">
        <v>0</v>
      </c>
      <c r="AW374">
        <v>2</v>
      </c>
      <c r="AX374">
        <v>56490100</v>
      </c>
      <c r="AY374">
        <v>1</v>
      </c>
      <c r="AZ374">
        <v>0</v>
      </c>
      <c r="BA374">
        <v>374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ROUND(Y374*Source!I575,9)</f>
        <v>9.82653E-2</v>
      </c>
      <c r="CY374">
        <f t="shared" si="191"/>
        <v>17868.28</v>
      </c>
      <c r="CZ374">
        <f t="shared" si="192"/>
        <v>17868.28</v>
      </c>
      <c r="DA374">
        <f t="shared" si="193"/>
        <v>1</v>
      </c>
      <c r="DB374">
        <f t="shared" si="194"/>
        <v>375.23</v>
      </c>
      <c r="DC374">
        <f t="shared" si="195"/>
        <v>0</v>
      </c>
      <c r="DD374" t="s">
        <v>3</v>
      </c>
      <c r="DE374" t="s">
        <v>3</v>
      </c>
      <c r="DF374">
        <f t="shared" si="189"/>
        <v>1755.83</v>
      </c>
      <c r="DG374">
        <f t="shared" si="185"/>
        <v>0</v>
      </c>
      <c r="DH374">
        <f t="shared" si="186"/>
        <v>0</v>
      </c>
      <c r="DI374">
        <f t="shared" si="170"/>
        <v>0</v>
      </c>
      <c r="DJ374">
        <f t="shared" si="196"/>
        <v>1755.83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ROW(Source!A575)</f>
        <v>575</v>
      </c>
      <c r="B375">
        <v>56481265</v>
      </c>
      <c r="C375">
        <v>56490086</v>
      </c>
      <c r="D375">
        <v>54907584</v>
      </c>
      <c r="E375">
        <v>1</v>
      </c>
      <c r="F375">
        <v>1</v>
      </c>
      <c r="G375">
        <v>1079</v>
      </c>
      <c r="H375">
        <v>3</v>
      </c>
      <c r="I375" t="s">
        <v>886</v>
      </c>
      <c r="J375" t="s">
        <v>887</v>
      </c>
      <c r="K375" t="s">
        <v>888</v>
      </c>
      <c r="L375">
        <v>1348</v>
      </c>
      <c r="N375">
        <v>1009</v>
      </c>
      <c r="O375" t="s">
        <v>32</v>
      </c>
      <c r="P375" t="s">
        <v>32</v>
      </c>
      <c r="Q375">
        <v>1000</v>
      </c>
      <c r="W375">
        <v>0</v>
      </c>
      <c r="X375">
        <v>-120742524</v>
      </c>
      <c r="Y375">
        <f t="shared" si="190"/>
        <v>1.9400000000000001E-3</v>
      </c>
      <c r="AA375">
        <v>13451.64</v>
      </c>
      <c r="AB375">
        <v>0</v>
      </c>
      <c r="AC375">
        <v>0</v>
      </c>
      <c r="AD375">
        <v>0</v>
      </c>
      <c r="AE375">
        <v>13451.64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1.9400000000000001E-3</v>
      </c>
      <c r="AU375" t="s">
        <v>3</v>
      </c>
      <c r="AV375">
        <v>0</v>
      </c>
      <c r="AW375">
        <v>2</v>
      </c>
      <c r="AX375">
        <v>56490101</v>
      </c>
      <c r="AY375">
        <v>1</v>
      </c>
      <c r="AZ375">
        <v>0</v>
      </c>
      <c r="BA375">
        <v>375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ROUND(Y375*Source!I575,9)</f>
        <v>9.0778419999999992E-3</v>
      </c>
      <c r="CY375">
        <f t="shared" si="191"/>
        <v>13451.64</v>
      </c>
      <c r="CZ375">
        <f t="shared" si="192"/>
        <v>13451.64</v>
      </c>
      <c r="DA375">
        <f t="shared" si="193"/>
        <v>1</v>
      </c>
      <c r="DB375">
        <f t="shared" si="194"/>
        <v>26.1</v>
      </c>
      <c r="DC375">
        <f t="shared" si="195"/>
        <v>0</v>
      </c>
      <c r="DD375" t="s">
        <v>3</v>
      </c>
      <c r="DE375" t="s">
        <v>3</v>
      </c>
      <c r="DF375">
        <f t="shared" si="189"/>
        <v>122.11</v>
      </c>
      <c r="DG375">
        <f t="shared" si="185"/>
        <v>0</v>
      </c>
      <c r="DH375">
        <f t="shared" si="186"/>
        <v>0</v>
      </c>
      <c r="DI375">
        <f t="shared" si="170"/>
        <v>0</v>
      </c>
      <c r="DJ375">
        <f t="shared" si="196"/>
        <v>122.11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ROW(Source!A575)</f>
        <v>575</v>
      </c>
      <c r="B376">
        <v>56481265</v>
      </c>
      <c r="C376">
        <v>56490086</v>
      </c>
      <c r="D376">
        <v>54902276</v>
      </c>
      <c r="E376">
        <v>1</v>
      </c>
      <c r="F376">
        <v>1</v>
      </c>
      <c r="G376">
        <v>1079</v>
      </c>
      <c r="H376">
        <v>3</v>
      </c>
      <c r="I376" t="s">
        <v>856</v>
      </c>
      <c r="J376" t="s">
        <v>857</v>
      </c>
      <c r="K376" t="s">
        <v>858</v>
      </c>
      <c r="L376">
        <v>1339</v>
      </c>
      <c r="N376">
        <v>1007</v>
      </c>
      <c r="O376" t="s">
        <v>158</v>
      </c>
      <c r="P376" t="s">
        <v>158</v>
      </c>
      <c r="Q376">
        <v>1</v>
      </c>
      <c r="W376">
        <v>0</v>
      </c>
      <c r="X376">
        <v>1830466353</v>
      </c>
      <c r="Y376">
        <f t="shared" si="190"/>
        <v>1.0300000000000001E-3</v>
      </c>
      <c r="AA376">
        <v>2464.94</v>
      </c>
      <c r="AB376">
        <v>0</v>
      </c>
      <c r="AC376">
        <v>0</v>
      </c>
      <c r="AD376">
        <v>0</v>
      </c>
      <c r="AE376">
        <v>2464.94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1.0300000000000001E-3</v>
      </c>
      <c r="AU376" t="s">
        <v>3</v>
      </c>
      <c r="AV376">
        <v>0</v>
      </c>
      <c r="AW376">
        <v>2</v>
      </c>
      <c r="AX376">
        <v>56490102</v>
      </c>
      <c r="AY376">
        <v>1</v>
      </c>
      <c r="AZ376">
        <v>0</v>
      </c>
      <c r="BA376">
        <v>376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ROUND(Y376*Source!I575,9)</f>
        <v>4.8196790000000003E-3</v>
      </c>
      <c r="CY376">
        <f t="shared" si="191"/>
        <v>2464.94</v>
      </c>
      <c r="CZ376">
        <f t="shared" si="192"/>
        <v>2464.94</v>
      </c>
      <c r="DA376">
        <f t="shared" si="193"/>
        <v>1</v>
      </c>
      <c r="DB376">
        <f t="shared" si="194"/>
        <v>2.54</v>
      </c>
      <c r="DC376">
        <f t="shared" si="195"/>
        <v>0</v>
      </c>
      <c r="DD376" t="s">
        <v>3</v>
      </c>
      <c r="DE376" t="s">
        <v>3</v>
      </c>
      <c r="DF376">
        <f t="shared" si="189"/>
        <v>11.88</v>
      </c>
      <c r="DG376">
        <f t="shared" si="185"/>
        <v>0</v>
      </c>
      <c r="DH376">
        <f t="shared" si="186"/>
        <v>0</v>
      </c>
      <c r="DI376">
        <f t="shared" si="170"/>
        <v>0</v>
      </c>
      <c r="DJ376">
        <f t="shared" si="196"/>
        <v>11.88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ROW(Source!A575)</f>
        <v>575</v>
      </c>
      <c r="B377">
        <v>56481265</v>
      </c>
      <c r="C377">
        <v>56490086</v>
      </c>
      <c r="D377">
        <v>54902905</v>
      </c>
      <c r="E377">
        <v>1</v>
      </c>
      <c r="F377">
        <v>1</v>
      </c>
      <c r="G377">
        <v>1079</v>
      </c>
      <c r="H377">
        <v>3</v>
      </c>
      <c r="I377" t="s">
        <v>859</v>
      </c>
      <c r="J377" t="s">
        <v>860</v>
      </c>
      <c r="K377" t="s">
        <v>861</v>
      </c>
      <c r="L377">
        <v>1348</v>
      </c>
      <c r="N377">
        <v>1009</v>
      </c>
      <c r="O377" t="s">
        <v>32</v>
      </c>
      <c r="P377" t="s">
        <v>32</v>
      </c>
      <c r="Q377">
        <v>1000</v>
      </c>
      <c r="W377">
        <v>0</v>
      </c>
      <c r="X377">
        <v>2068847740</v>
      </c>
      <c r="Y377">
        <f t="shared" si="190"/>
        <v>5.9999999999999995E-4</v>
      </c>
      <c r="AA377">
        <v>8582.42</v>
      </c>
      <c r="AB377">
        <v>0</v>
      </c>
      <c r="AC377">
        <v>0</v>
      </c>
      <c r="AD377">
        <v>0</v>
      </c>
      <c r="AE377">
        <v>8582.42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5.9999999999999995E-4</v>
      </c>
      <c r="AU377" t="s">
        <v>3</v>
      </c>
      <c r="AV377">
        <v>0</v>
      </c>
      <c r="AW377">
        <v>2</v>
      </c>
      <c r="AX377">
        <v>56490103</v>
      </c>
      <c r="AY377">
        <v>1</v>
      </c>
      <c r="AZ377">
        <v>0</v>
      </c>
      <c r="BA377">
        <v>377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ROUND(Y377*Source!I575,9)</f>
        <v>2.8075800000000001E-3</v>
      </c>
      <c r="CY377">
        <f t="shared" si="191"/>
        <v>8582.42</v>
      </c>
      <c r="CZ377">
        <f t="shared" si="192"/>
        <v>8582.42</v>
      </c>
      <c r="DA377">
        <f t="shared" si="193"/>
        <v>1</v>
      </c>
      <c r="DB377">
        <f t="shared" si="194"/>
        <v>5.15</v>
      </c>
      <c r="DC377">
        <f t="shared" si="195"/>
        <v>0</v>
      </c>
      <c r="DD377" t="s">
        <v>3</v>
      </c>
      <c r="DE377" t="s">
        <v>3</v>
      </c>
      <c r="DF377">
        <f t="shared" si="189"/>
        <v>24.1</v>
      </c>
      <c r="DG377">
        <f t="shared" si="185"/>
        <v>0</v>
      </c>
      <c r="DH377">
        <f t="shared" si="186"/>
        <v>0</v>
      </c>
      <c r="DI377">
        <f t="shared" si="170"/>
        <v>0</v>
      </c>
      <c r="DJ377">
        <f t="shared" si="196"/>
        <v>24.1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ROW(Source!A575)</f>
        <v>575</v>
      </c>
      <c r="B378">
        <v>56481265</v>
      </c>
      <c r="C378">
        <v>56490086</v>
      </c>
      <c r="D378">
        <v>54911477</v>
      </c>
      <c r="E378">
        <v>1</v>
      </c>
      <c r="F378">
        <v>1</v>
      </c>
      <c r="G378">
        <v>1079</v>
      </c>
      <c r="H378">
        <v>3</v>
      </c>
      <c r="I378" t="s">
        <v>904</v>
      </c>
      <c r="J378" t="s">
        <v>905</v>
      </c>
      <c r="K378" t="s">
        <v>906</v>
      </c>
      <c r="L378">
        <v>1348</v>
      </c>
      <c r="N378">
        <v>1009</v>
      </c>
      <c r="O378" t="s">
        <v>32</v>
      </c>
      <c r="P378" t="s">
        <v>32</v>
      </c>
      <c r="Q378">
        <v>1000</v>
      </c>
      <c r="W378">
        <v>0</v>
      </c>
      <c r="X378">
        <v>-1225000858</v>
      </c>
      <c r="Y378">
        <f t="shared" si="190"/>
        <v>2.0000000000000001E-4</v>
      </c>
      <c r="AA378">
        <v>12645.17</v>
      </c>
      <c r="AB378">
        <v>0</v>
      </c>
      <c r="AC378">
        <v>0</v>
      </c>
      <c r="AD378">
        <v>0</v>
      </c>
      <c r="AE378">
        <v>12645.17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2.0000000000000001E-4</v>
      </c>
      <c r="AU378" t="s">
        <v>3</v>
      </c>
      <c r="AV378">
        <v>0</v>
      </c>
      <c r="AW378">
        <v>2</v>
      </c>
      <c r="AX378">
        <v>56490104</v>
      </c>
      <c r="AY378">
        <v>1</v>
      </c>
      <c r="AZ378">
        <v>0</v>
      </c>
      <c r="BA378">
        <v>378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ROUND(Y378*Source!I575,9)</f>
        <v>9.3585999999999995E-4</v>
      </c>
      <c r="CY378">
        <f t="shared" si="191"/>
        <v>12645.17</v>
      </c>
      <c r="CZ378">
        <f t="shared" si="192"/>
        <v>12645.17</v>
      </c>
      <c r="DA378">
        <f t="shared" si="193"/>
        <v>1</v>
      </c>
      <c r="DB378">
        <f t="shared" si="194"/>
        <v>2.5299999999999998</v>
      </c>
      <c r="DC378">
        <f t="shared" si="195"/>
        <v>0</v>
      </c>
      <c r="DD378" t="s">
        <v>3</v>
      </c>
      <c r="DE378" t="s">
        <v>3</v>
      </c>
      <c r="DF378">
        <f t="shared" si="189"/>
        <v>11.83</v>
      </c>
      <c r="DG378">
        <f t="shared" si="185"/>
        <v>0</v>
      </c>
      <c r="DH378">
        <f t="shared" si="186"/>
        <v>0</v>
      </c>
      <c r="DI378">
        <f t="shared" si="170"/>
        <v>0</v>
      </c>
      <c r="DJ378">
        <f t="shared" si="196"/>
        <v>11.83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ROW(Source!A575)</f>
        <v>575</v>
      </c>
      <c r="B379">
        <v>56481265</v>
      </c>
      <c r="C379">
        <v>56490086</v>
      </c>
      <c r="D379">
        <v>54912963</v>
      </c>
      <c r="E379">
        <v>1</v>
      </c>
      <c r="F379">
        <v>1</v>
      </c>
      <c r="G379">
        <v>1079</v>
      </c>
      <c r="H379">
        <v>3</v>
      </c>
      <c r="I379" t="s">
        <v>375</v>
      </c>
      <c r="J379" t="s">
        <v>377</v>
      </c>
      <c r="K379" t="s">
        <v>376</v>
      </c>
      <c r="L379">
        <v>1355</v>
      </c>
      <c r="N379">
        <v>1010</v>
      </c>
      <c r="O379" t="s">
        <v>126</v>
      </c>
      <c r="P379" t="s">
        <v>126</v>
      </c>
      <c r="Q379">
        <v>100</v>
      </c>
      <c r="W379">
        <v>0</v>
      </c>
      <c r="X379">
        <v>-117187392</v>
      </c>
      <c r="Y379">
        <f t="shared" si="190"/>
        <v>0.1666916</v>
      </c>
      <c r="AA379">
        <v>376.32</v>
      </c>
      <c r="AB379">
        <v>0</v>
      </c>
      <c r="AC379">
        <v>0</v>
      </c>
      <c r="AD379">
        <v>0</v>
      </c>
      <c r="AE379">
        <v>376.32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0.1666916</v>
      </c>
      <c r="AU379" t="s">
        <v>3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ROUND(Y379*Source!I575,9)</f>
        <v>0.78000000400000002</v>
      </c>
      <c r="CY379">
        <f t="shared" si="191"/>
        <v>376.32</v>
      </c>
      <c r="CZ379">
        <f t="shared" si="192"/>
        <v>376.32</v>
      </c>
      <c r="DA379">
        <f t="shared" si="193"/>
        <v>1</v>
      </c>
      <c r="DB379">
        <f t="shared" si="194"/>
        <v>62.73</v>
      </c>
      <c r="DC379">
        <f t="shared" si="195"/>
        <v>0</v>
      </c>
      <c r="DD379" t="s">
        <v>3</v>
      </c>
      <c r="DE379" t="s">
        <v>3</v>
      </c>
      <c r="DF379">
        <f t="shared" si="189"/>
        <v>293.52999999999997</v>
      </c>
      <c r="DG379">
        <f t="shared" si="185"/>
        <v>0</v>
      </c>
      <c r="DH379">
        <f t="shared" si="186"/>
        <v>0</v>
      </c>
      <c r="DI379">
        <f t="shared" si="170"/>
        <v>0</v>
      </c>
      <c r="DJ379">
        <f t="shared" si="196"/>
        <v>293.52999999999997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ROW(Source!A576)</f>
        <v>576</v>
      </c>
      <c r="B380">
        <v>56481267</v>
      </c>
      <c r="C380">
        <v>56490086</v>
      </c>
      <c r="D380">
        <v>54836958</v>
      </c>
      <c r="E380">
        <v>1079</v>
      </c>
      <c r="F380">
        <v>1</v>
      </c>
      <c r="G380">
        <v>1079</v>
      </c>
      <c r="H380">
        <v>1</v>
      </c>
      <c r="I380" t="s">
        <v>738</v>
      </c>
      <c r="J380" t="s">
        <v>3</v>
      </c>
      <c r="K380" t="s">
        <v>739</v>
      </c>
      <c r="L380">
        <v>1191</v>
      </c>
      <c r="N380">
        <v>1013</v>
      </c>
      <c r="O380" t="s">
        <v>740</v>
      </c>
      <c r="P380" t="s">
        <v>740</v>
      </c>
      <c r="Q380">
        <v>1</v>
      </c>
      <c r="W380">
        <v>0</v>
      </c>
      <c r="X380">
        <v>476480486</v>
      </c>
      <c r="Y380">
        <f>((AT380*1.15)*1.1)</f>
        <v>50.030749999999998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39.549999999999997</v>
      </c>
      <c r="AU380" t="s">
        <v>49</v>
      </c>
      <c r="AV380">
        <v>1</v>
      </c>
      <c r="AW380">
        <v>2</v>
      </c>
      <c r="AX380">
        <v>56490087</v>
      </c>
      <c r="AY380">
        <v>1</v>
      </c>
      <c r="AZ380">
        <v>0</v>
      </c>
      <c r="BA380">
        <v>380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U380">
        <f>ROUND(AT380*Source!I576*AH380*AL380,2)</f>
        <v>0</v>
      </c>
      <c r="CV380">
        <f>ROUND(Y380*Source!I576,9)</f>
        <v>234.10888847499999</v>
      </c>
      <c r="CW380">
        <v>0</v>
      </c>
      <c r="CX380">
        <f>ROUND(Y380*Source!I576,9)</f>
        <v>234.10888847499999</v>
      </c>
      <c r="CY380">
        <f>AD380</f>
        <v>0</v>
      </c>
      <c r="CZ380">
        <f>AH380</f>
        <v>0</v>
      </c>
      <c r="DA380">
        <f>AL380</f>
        <v>1</v>
      </c>
      <c r="DB380">
        <f>ROUND(((ROUND(AT380*CZ380,2)*1.15)*1.1),6)</f>
        <v>0</v>
      </c>
      <c r="DC380">
        <f>ROUND(((ROUND(AT380*AG380,2)*1.15)*1.1),6)</f>
        <v>0</v>
      </c>
      <c r="DD380" t="s">
        <v>3</v>
      </c>
      <c r="DE380" t="s">
        <v>3</v>
      </c>
      <c r="DF380">
        <f t="shared" si="189"/>
        <v>0</v>
      </c>
      <c r="DG380">
        <f t="shared" si="185"/>
        <v>0</v>
      </c>
      <c r="DH380">
        <f t="shared" si="186"/>
        <v>0</v>
      </c>
      <c r="DI380">
        <f t="shared" si="170"/>
        <v>0</v>
      </c>
      <c r="DJ380">
        <f>DI380</f>
        <v>0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ROW(Source!A576)</f>
        <v>576</v>
      </c>
      <c r="B381">
        <v>56481267</v>
      </c>
      <c r="C381">
        <v>56490086</v>
      </c>
      <c r="D381">
        <v>54933987</v>
      </c>
      <c r="E381">
        <v>1</v>
      </c>
      <c r="F381">
        <v>1</v>
      </c>
      <c r="G381">
        <v>1079</v>
      </c>
      <c r="H381">
        <v>2</v>
      </c>
      <c r="I381" t="s">
        <v>824</v>
      </c>
      <c r="J381" t="s">
        <v>825</v>
      </c>
      <c r="K381" t="s">
        <v>826</v>
      </c>
      <c r="L381">
        <v>1368</v>
      </c>
      <c r="N381">
        <v>1011</v>
      </c>
      <c r="O381" t="s">
        <v>744</v>
      </c>
      <c r="P381" t="s">
        <v>744</v>
      </c>
      <c r="Q381">
        <v>1</v>
      </c>
      <c r="W381">
        <v>0</v>
      </c>
      <c r="X381">
        <v>36750304</v>
      </c>
      <c r="Y381">
        <f>((AT381*1.25)*1.1)</f>
        <v>2.0075000000000003</v>
      </c>
      <c r="AA381">
        <v>0</v>
      </c>
      <c r="AB381">
        <v>2.57</v>
      </c>
      <c r="AC381">
        <v>0</v>
      </c>
      <c r="AD381">
        <v>0</v>
      </c>
      <c r="AE381">
        <v>0</v>
      </c>
      <c r="AF381">
        <v>0.28000000000000003</v>
      </c>
      <c r="AG381">
        <v>0</v>
      </c>
      <c r="AH381">
        <v>0</v>
      </c>
      <c r="AI381">
        <v>1</v>
      </c>
      <c r="AJ381">
        <v>8.4600000000000009</v>
      </c>
      <c r="AK381">
        <v>47.82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1.46</v>
      </c>
      <c r="AU381" t="s">
        <v>48</v>
      </c>
      <c r="AV381">
        <v>0</v>
      </c>
      <c r="AW381">
        <v>2</v>
      </c>
      <c r="AX381">
        <v>56490088</v>
      </c>
      <c r="AY381">
        <v>1</v>
      </c>
      <c r="AZ381">
        <v>0</v>
      </c>
      <c r="BA381">
        <v>381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f>ROUND(Y381*Source!I576*DO381,9)</f>
        <v>0</v>
      </c>
      <c r="CX381">
        <f>ROUND(Y381*Source!I576,9)</f>
        <v>9.3936947499999999</v>
      </c>
      <c r="CY381">
        <f>AB381</f>
        <v>2.57</v>
      </c>
      <c r="CZ381">
        <f>AF381</f>
        <v>0.28000000000000003</v>
      </c>
      <c r="DA381">
        <f>AJ381</f>
        <v>8.4600000000000009</v>
      </c>
      <c r="DB381">
        <f>ROUND(((ROUND(AT381*CZ381,2)*1.25)*1.1),6)</f>
        <v>0.56374999999999997</v>
      </c>
      <c r="DC381">
        <f>ROUND(((ROUND(AT381*AG381,2)*1.25)*1.1),6)</f>
        <v>0</v>
      </c>
      <c r="DD381" t="s">
        <v>3</v>
      </c>
      <c r="DE381" t="s">
        <v>3</v>
      </c>
      <c r="DF381">
        <f t="shared" si="189"/>
        <v>0</v>
      </c>
      <c r="DG381">
        <f>ROUND(ROUND(AF381*AJ381,2)*CX381,2)</f>
        <v>22.26</v>
      </c>
      <c r="DH381">
        <f>ROUND(ROUND(AG381*AK381,2)*CX381,2)</f>
        <v>0</v>
      </c>
      <c r="DI381">
        <f t="shared" si="170"/>
        <v>0</v>
      </c>
      <c r="DJ381">
        <f>DG381</f>
        <v>22.26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ROW(Source!A576)</f>
        <v>576</v>
      </c>
      <c r="B382">
        <v>56481267</v>
      </c>
      <c r="C382">
        <v>56490086</v>
      </c>
      <c r="D382">
        <v>54934284</v>
      </c>
      <c r="E382">
        <v>1</v>
      </c>
      <c r="F382">
        <v>1</v>
      </c>
      <c r="G382">
        <v>1079</v>
      </c>
      <c r="H382">
        <v>2</v>
      </c>
      <c r="I382" t="s">
        <v>741</v>
      </c>
      <c r="J382" t="s">
        <v>742</v>
      </c>
      <c r="K382" t="s">
        <v>743</v>
      </c>
      <c r="L382">
        <v>1368</v>
      </c>
      <c r="N382">
        <v>1011</v>
      </c>
      <c r="O382" t="s">
        <v>744</v>
      </c>
      <c r="P382" t="s">
        <v>744</v>
      </c>
      <c r="Q382">
        <v>1</v>
      </c>
      <c r="W382">
        <v>0</v>
      </c>
      <c r="X382">
        <v>654681671</v>
      </c>
      <c r="Y382">
        <f>((AT382*1.25)*1.1)</f>
        <v>0.26124999999999998</v>
      </c>
      <c r="AA382">
        <v>0</v>
      </c>
      <c r="AB382">
        <v>1373.91</v>
      </c>
      <c r="AC382">
        <v>655.99</v>
      </c>
      <c r="AD382">
        <v>0</v>
      </c>
      <c r="AE382">
        <v>0</v>
      </c>
      <c r="AF382">
        <v>83.1</v>
      </c>
      <c r="AG382">
        <v>12.62</v>
      </c>
      <c r="AH382">
        <v>0</v>
      </c>
      <c r="AI382">
        <v>1</v>
      </c>
      <c r="AJ382">
        <v>15.21</v>
      </c>
      <c r="AK382">
        <v>47.82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0.19</v>
      </c>
      <c r="AU382" t="s">
        <v>48</v>
      </c>
      <c r="AV382">
        <v>0</v>
      </c>
      <c r="AW382">
        <v>2</v>
      </c>
      <c r="AX382">
        <v>56490089</v>
      </c>
      <c r="AY382">
        <v>1</v>
      </c>
      <c r="AZ382">
        <v>0</v>
      </c>
      <c r="BA382">
        <v>382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f>ROUND(Y382*Source!I576*DO382,9)</f>
        <v>15.427535118</v>
      </c>
      <c r="CX382">
        <f>ROUND(Y382*Source!I576,9)</f>
        <v>1.2224671250000001</v>
      </c>
      <c r="CY382">
        <f>AB382</f>
        <v>1373.91</v>
      </c>
      <c r="CZ382">
        <f>AF382</f>
        <v>83.1</v>
      </c>
      <c r="DA382">
        <f>AJ382</f>
        <v>15.21</v>
      </c>
      <c r="DB382">
        <f>ROUND(((ROUND(AT382*CZ382,2)*1.25)*1.1),6)</f>
        <v>21.71125</v>
      </c>
      <c r="DC382">
        <f>ROUND(((ROUND(AT382*AG382,2)*1.25)*1.1),6)</f>
        <v>3.3</v>
      </c>
      <c r="DD382" t="s">
        <v>3</v>
      </c>
      <c r="DE382" t="s">
        <v>3</v>
      </c>
      <c r="DF382">
        <f t="shared" si="189"/>
        <v>0</v>
      </c>
      <c r="DG382">
        <f>ROUND(ROUND(AF382*AJ382,2)*CX382,2)</f>
        <v>1545.14</v>
      </c>
      <c r="DH382">
        <f>ROUND(ROUND(AG382*AK382,2)*CX382,2)</f>
        <v>737.75</v>
      </c>
      <c r="DI382">
        <f t="shared" si="170"/>
        <v>0</v>
      </c>
      <c r="DJ382">
        <f>DG382</f>
        <v>1545.14</v>
      </c>
      <c r="DK382">
        <v>0</v>
      </c>
      <c r="DL382" t="s">
        <v>745</v>
      </c>
      <c r="DM382">
        <v>0</v>
      </c>
      <c r="DN382" t="s">
        <v>740</v>
      </c>
      <c r="DO382">
        <v>12.62</v>
      </c>
    </row>
    <row r="383" spans="1:119" x14ac:dyDescent="0.25">
      <c r="A383">
        <f>ROW(Source!A576)</f>
        <v>576</v>
      </c>
      <c r="B383">
        <v>56481267</v>
      </c>
      <c r="C383">
        <v>56490086</v>
      </c>
      <c r="D383">
        <v>54934371</v>
      </c>
      <c r="E383">
        <v>1</v>
      </c>
      <c r="F383">
        <v>1</v>
      </c>
      <c r="G383">
        <v>1079</v>
      </c>
      <c r="H383">
        <v>2</v>
      </c>
      <c r="I383" t="s">
        <v>830</v>
      </c>
      <c r="J383" t="s">
        <v>831</v>
      </c>
      <c r="K383" t="s">
        <v>832</v>
      </c>
      <c r="L383">
        <v>1368</v>
      </c>
      <c r="N383">
        <v>1011</v>
      </c>
      <c r="O383" t="s">
        <v>744</v>
      </c>
      <c r="P383" t="s">
        <v>744</v>
      </c>
      <c r="Q383">
        <v>1</v>
      </c>
      <c r="W383">
        <v>0</v>
      </c>
      <c r="X383">
        <v>1715715956</v>
      </c>
      <c r="Y383">
        <f>((AT383*1.25)*1.1)</f>
        <v>0.13750000000000001</v>
      </c>
      <c r="AA383">
        <v>0</v>
      </c>
      <c r="AB383">
        <v>34.35</v>
      </c>
      <c r="AC383">
        <v>2.08</v>
      </c>
      <c r="AD383">
        <v>0</v>
      </c>
      <c r="AE383">
        <v>0</v>
      </c>
      <c r="AF383">
        <v>2.58</v>
      </c>
      <c r="AG383">
        <v>0.04</v>
      </c>
      <c r="AH383">
        <v>0</v>
      </c>
      <c r="AI383">
        <v>1</v>
      </c>
      <c r="AJ383">
        <v>12.25</v>
      </c>
      <c r="AK383">
        <v>47.82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0.1</v>
      </c>
      <c r="AU383" t="s">
        <v>48</v>
      </c>
      <c r="AV383">
        <v>0</v>
      </c>
      <c r="AW383">
        <v>2</v>
      </c>
      <c r="AX383">
        <v>56490091</v>
      </c>
      <c r="AY383">
        <v>1</v>
      </c>
      <c r="AZ383">
        <v>0</v>
      </c>
      <c r="BA383">
        <v>383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f>ROUND(Y383*Source!I576*DO383,9)</f>
        <v>2.5736149999999999E-2</v>
      </c>
      <c r="CX383">
        <f>ROUND(Y383*Source!I576,9)</f>
        <v>0.64340375000000005</v>
      </c>
      <c r="CY383">
        <f>AB383</f>
        <v>34.35</v>
      </c>
      <c r="CZ383">
        <f>AF383</f>
        <v>2.58</v>
      </c>
      <c r="DA383">
        <f>AJ383</f>
        <v>12.25</v>
      </c>
      <c r="DB383">
        <f>ROUND(((ROUND(AT383*CZ383,2)*1.25)*1.1),6)</f>
        <v>0.35749999999999998</v>
      </c>
      <c r="DC383">
        <f>ROUND(((ROUND(AT383*AG383,2)*1.25)*1.1),6)</f>
        <v>0</v>
      </c>
      <c r="DD383" t="s">
        <v>3</v>
      </c>
      <c r="DE383" t="s">
        <v>3</v>
      </c>
      <c r="DF383">
        <f t="shared" si="189"/>
        <v>0</v>
      </c>
      <c r="DG383">
        <f>ROUND(ROUND(AF383*AJ383,2)*CX383,2)</f>
        <v>20.34</v>
      </c>
      <c r="DH383">
        <f>ROUND(ROUND(AG383*AK383,2)*CX383,2)</f>
        <v>1.23</v>
      </c>
      <c r="DI383">
        <f t="shared" si="170"/>
        <v>0</v>
      </c>
      <c r="DJ383">
        <f>DG383</f>
        <v>20.34</v>
      </c>
      <c r="DK383">
        <v>0</v>
      </c>
      <c r="DL383" t="s">
        <v>745</v>
      </c>
      <c r="DM383">
        <v>0</v>
      </c>
      <c r="DN383" t="s">
        <v>740</v>
      </c>
      <c r="DO383">
        <v>0.04</v>
      </c>
    </row>
    <row r="384" spans="1:119" x14ac:dyDescent="0.25">
      <c r="A384">
        <f>ROW(Source!A576)</f>
        <v>576</v>
      </c>
      <c r="B384">
        <v>56481267</v>
      </c>
      <c r="C384">
        <v>56490086</v>
      </c>
      <c r="D384">
        <v>54933523</v>
      </c>
      <c r="E384">
        <v>1</v>
      </c>
      <c r="F384">
        <v>1</v>
      </c>
      <c r="G384">
        <v>1079</v>
      </c>
      <c r="H384">
        <v>2</v>
      </c>
      <c r="I384" t="s">
        <v>746</v>
      </c>
      <c r="J384" t="s">
        <v>747</v>
      </c>
      <c r="K384" t="s">
        <v>748</v>
      </c>
      <c r="L384">
        <v>1368</v>
      </c>
      <c r="N384">
        <v>1011</v>
      </c>
      <c r="O384" t="s">
        <v>744</v>
      </c>
      <c r="P384" t="s">
        <v>744</v>
      </c>
      <c r="Q384">
        <v>1</v>
      </c>
      <c r="W384">
        <v>0</v>
      </c>
      <c r="X384">
        <v>-294230152</v>
      </c>
      <c r="Y384">
        <f>((AT384*1.25)*1.1)</f>
        <v>0.16500000000000001</v>
      </c>
      <c r="AA384">
        <v>0</v>
      </c>
      <c r="AB384">
        <v>2545.48</v>
      </c>
      <c r="AC384">
        <v>880.03</v>
      </c>
      <c r="AD384">
        <v>0</v>
      </c>
      <c r="AE384">
        <v>0</v>
      </c>
      <c r="AF384">
        <v>179.17</v>
      </c>
      <c r="AG384">
        <v>16.93</v>
      </c>
      <c r="AH384">
        <v>0</v>
      </c>
      <c r="AI384">
        <v>1</v>
      </c>
      <c r="AJ384">
        <v>13.07</v>
      </c>
      <c r="AK384">
        <v>47.82</v>
      </c>
      <c r="AL384">
        <v>1</v>
      </c>
      <c r="AM384">
        <v>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0.12</v>
      </c>
      <c r="AU384" t="s">
        <v>48</v>
      </c>
      <c r="AV384">
        <v>0</v>
      </c>
      <c r="AW384">
        <v>2</v>
      </c>
      <c r="AX384">
        <v>56490090</v>
      </c>
      <c r="AY384">
        <v>1</v>
      </c>
      <c r="AZ384">
        <v>0</v>
      </c>
      <c r="BA384">
        <v>384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f>ROUND(Y384*Source!I576*DO384,9)</f>
        <v>13.071390585</v>
      </c>
      <c r="CX384">
        <f>ROUND(Y384*Source!I576,9)</f>
        <v>0.77208449999999995</v>
      </c>
      <c r="CY384">
        <f>AB384</f>
        <v>2545.48</v>
      </c>
      <c r="CZ384">
        <f>AF384</f>
        <v>179.17</v>
      </c>
      <c r="DA384">
        <f>AJ384</f>
        <v>13.07</v>
      </c>
      <c r="DB384">
        <f>ROUND(((ROUND(AT384*CZ384,2)*1.25)*1.1),6)</f>
        <v>29.5625</v>
      </c>
      <c r="DC384">
        <f>ROUND(((ROUND(AT384*AG384,2)*1.25)*1.1),6)</f>
        <v>2.7912499999999998</v>
      </c>
      <c r="DD384" t="s">
        <v>3</v>
      </c>
      <c r="DE384" t="s">
        <v>3</v>
      </c>
      <c r="DF384">
        <f t="shared" si="189"/>
        <v>0</v>
      </c>
      <c r="DG384">
        <f>ROUND(ROUND(AF384*AJ384,2)*CX384,2)</f>
        <v>1808.03</v>
      </c>
      <c r="DH384">
        <f>ROUND(ROUND(AG384*AK384,2)*CX384,2)</f>
        <v>625.07000000000005</v>
      </c>
      <c r="DI384">
        <f t="shared" si="170"/>
        <v>0</v>
      </c>
      <c r="DJ384">
        <f>DG384</f>
        <v>1808.03</v>
      </c>
      <c r="DK384">
        <v>0</v>
      </c>
      <c r="DL384" t="s">
        <v>745</v>
      </c>
      <c r="DM384">
        <v>0</v>
      </c>
      <c r="DN384" t="s">
        <v>740</v>
      </c>
      <c r="DO384">
        <v>16.93</v>
      </c>
    </row>
    <row r="385" spans="1:119" x14ac:dyDescent="0.25">
      <c r="A385">
        <f>ROW(Source!A576)</f>
        <v>576</v>
      </c>
      <c r="B385">
        <v>56481267</v>
      </c>
      <c r="C385">
        <v>56490086</v>
      </c>
      <c r="D385">
        <v>54902998</v>
      </c>
      <c r="E385">
        <v>1</v>
      </c>
      <c r="F385">
        <v>1</v>
      </c>
      <c r="G385">
        <v>1079</v>
      </c>
      <c r="H385">
        <v>3</v>
      </c>
      <c r="I385" t="s">
        <v>367</v>
      </c>
      <c r="J385" t="s">
        <v>369</v>
      </c>
      <c r="K385" t="s">
        <v>368</v>
      </c>
      <c r="L385">
        <v>1348</v>
      </c>
      <c r="N385">
        <v>1009</v>
      </c>
      <c r="O385" t="s">
        <v>32</v>
      </c>
      <c r="P385" t="s">
        <v>32</v>
      </c>
      <c r="Q385">
        <v>1000</v>
      </c>
      <c r="W385">
        <v>0</v>
      </c>
      <c r="X385">
        <v>1922833840</v>
      </c>
      <c r="Y385">
        <f t="shared" ref="Y385:Y400" si="197">AT385</f>
        <v>0.2872652</v>
      </c>
      <c r="AA385">
        <v>53060.83</v>
      </c>
      <c r="AB385">
        <v>0</v>
      </c>
      <c r="AC385">
        <v>0</v>
      </c>
      <c r="AD385">
        <v>0</v>
      </c>
      <c r="AE385">
        <v>9844.31</v>
      </c>
      <c r="AF385">
        <v>0</v>
      </c>
      <c r="AG385">
        <v>0</v>
      </c>
      <c r="AH385">
        <v>0</v>
      </c>
      <c r="AI385">
        <v>5.39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3</v>
      </c>
      <c r="AT385">
        <v>0.2872652</v>
      </c>
      <c r="AU385" t="s">
        <v>3</v>
      </c>
      <c r="AV385">
        <v>0</v>
      </c>
      <c r="AW385">
        <v>1</v>
      </c>
      <c r="AX385">
        <v>-1</v>
      </c>
      <c r="AY385">
        <v>0</v>
      </c>
      <c r="AZ385">
        <v>0</v>
      </c>
      <c r="BA385" t="s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ROUND(Y385*Source!I576,9)</f>
        <v>1.34420005</v>
      </c>
      <c r="CY385">
        <f t="shared" ref="CY385:CY400" si="198">AA385</f>
        <v>53060.83</v>
      </c>
      <c r="CZ385">
        <f t="shared" ref="CZ385:CZ400" si="199">AE385</f>
        <v>9844.31</v>
      </c>
      <c r="DA385">
        <f t="shared" ref="DA385:DA400" si="200">AI385</f>
        <v>5.39</v>
      </c>
      <c r="DB385">
        <f t="shared" ref="DB385:DB400" si="201">ROUND(ROUND(AT385*CZ385,2),6)</f>
        <v>2827.93</v>
      </c>
      <c r="DC385">
        <f t="shared" ref="DC385:DC400" si="202">ROUND(ROUND(AT385*AG385,2),6)</f>
        <v>0</v>
      </c>
      <c r="DD385" t="s">
        <v>3</v>
      </c>
      <c r="DE385" t="s">
        <v>3</v>
      </c>
      <c r="DF385">
        <f t="shared" ref="DF385:DF400" si="203">ROUND(ROUND(AE385*AI385,2)*CX385,2)</f>
        <v>71324.37</v>
      </c>
      <c r="DG385">
        <f t="shared" ref="DG385:DG409" si="204">ROUND(ROUND(AF385,2)*CX385,2)</f>
        <v>0</v>
      </c>
      <c r="DH385">
        <f t="shared" ref="DH385:DH409" si="205">ROUND(ROUND(AG385,2)*CX385,2)</f>
        <v>0</v>
      </c>
      <c r="DI385">
        <f t="shared" ref="DI385:DI448" si="206">ROUND(ROUND(AH385,2)*CX385,2)</f>
        <v>0</v>
      </c>
      <c r="DJ385">
        <f t="shared" ref="DJ385:DJ400" si="207">DF385</f>
        <v>71324.37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ROW(Source!A576)</f>
        <v>576</v>
      </c>
      <c r="B386">
        <v>56481267</v>
      </c>
      <c r="C386">
        <v>56490086</v>
      </c>
      <c r="D386">
        <v>54902322</v>
      </c>
      <c r="E386">
        <v>1</v>
      </c>
      <c r="F386">
        <v>1</v>
      </c>
      <c r="G386">
        <v>1079</v>
      </c>
      <c r="H386">
        <v>3</v>
      </c>
      <c r="I386" t="s">
        <v>809</v>
      </c>
      <c r="J386" t="s">
        <v>810</v>
      </c>
      <c r="K386" t="s">
        <v>811</v>
      </c>
      <c r="L386">
        <v>1348</v>
      </c>
      <c r="N386">
        <v>1009</v>
      </c>
      <c r="O386" t="s">
        <v>32</v>
      </c>
      <c r="P386" t="s">
        <v>32</v>
      </c>
      <c r="Q386">
        <v>1000</v>
      </c>
      <c r="W386">
        <v>0</v>
      </c>
      <c r="X386">
        <v>-421167940</v>
      </c>
      <c r="Y386">
        <f t="shared" si="197"/>
        <v>1.0000000000000001E-5</v>
      </c>
      <c r="AA386">
        <v>81800.639999999999</v>
      </c>
      <c r="AB386">
        <v>0</v>
      </c>
      <c r="AC386">
        <v>0</v>
      </c>
      <c r="AD386">
        <v>0</v>
      </c>
      <c r="AE386">
        <v>6512.79</v>
      </c>
      <c r="AF386">
        <v>0</v>
      </c>
      <c r="AG386">
        <v>0</v>
      </c>
      <c r="AH386">
        <v>0</v>
      </c>
      <c r="AI386">
        <v>12.56</v>
      </c>
      <c r="AJ386">
        <v>1</v>
      </c>
      <c r="AK386">
        <v>1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1.0000000000000001E-5</v>
      </c>
      <c r="AU386" t="s">
        <v>3</v>
      </c>
      <c r="AV386">
        <v>0</v>
      </c>
      <c r="AW386">
        <v>2</v>
      </c>
      <c r="AX386">
        <v>56490092</v>
      </c>
      <c r="AY386">
        <v>1</v>
      </c>
      <c r="AZ386">
        <v>0</v>
      </c>
      <c r="BA386">
        <v>385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ROUND(Y386*Source!I576,9)</f>
        <v>4.6792999999999997E-5</v>
      </c>
      <c r="CY386">
        <f t="shared" si="198"/>
        <v>81800.639999999999</v>
      </c>
      <c r="CZ386">
        <f t="shared" si="199"/>
        <v>6512.79</v>
      </c>
      <c r="DA386">
        <f t="shared" si="200"/>
        <v>12.56</v>
      </c>
      <c r="DB386">
        <f t="shared" si="201"/>
        <v>7.0000000000000007E-2</v>
      </c>
      <c r="DC386">
        <f t="shared" si="202"/>
        <v>0</v>
      </c>
      <c r="DD386" t="s">
        <v>3</v>
      </c>
      <c r="DE386" t="s">
        <v>3</v>
      </c>
      <c r="DF386">
        <f t="shared" si="203"/>
        <v>3.83</v>
      </c>
      <c r="DG386">
        <f t="shared" si="204"/>
        <v>0</v>
      </c>
      <c r="DH386">
        <f t="shared" si="205"/>
        <v>0</v>
      </c>
      <c r="DI386">
        <f t="shared" si="206"/>
        <v>0</v>
      </c>
      <c r="DJ386">
        <f t="shared" si="207"/>
        <v>3.83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ROW(Source!A576)</f>
        <v>576</v>
      </c>
      <c r="B387">
        <v>56481267</v>
      </c>
      <c r="C387">
        <v>56490086</v>
      </c>
      <c r="D387">
        <v>54903374</v>
      </c>
      <c r="E387">
        <v>1</v>
      </c>
      <c r="F387">
        <v>1</v>
      </c>
      <c r="G387">
        <v>1079</v>
      </c>
      <c r="H387">
        <v>3</v>
      </c>
      <c r="I387" t="s">
        <v>779</v>
      </c>
      <c r="J387" t="s">
        <v>780</v>
      </c>
      <c r="K387" t="s">
        <v>781</v>
      </c>
      <c r="L387">
        <v>1348</v>
      </c>
      <c r="N387">
        <v>1009</v>
      </c>
      <c r="O387" t="s">
        <v>32</v>
      </c>
      <c r="P387" t="s">
        <v>32</v>
      </c>
      <c r="Q387">
        <v>1000</v>
      </c>
      <c r="W387">
        <v>0</v>
      </c>
      <c r="X387">
        <v>-925205253</v>
      </c>
      <c r="Y387">
        <f t="shared" si="197"/>
        <v>4.4000000000000002E-4</v>
      </c>
      <c r="AA387">
        <v>93487.52</v>
      </c>
      <c r="AB387">
        <v>0</v>
      </c>
      <c r="AC387">
        <v>0</v>
      </c>
      <c r="AD387">
        <v>0</v>
      </c>
      <c r="AE387">
        <v>7185.82</v>
      </c>
      <c r="AF387">
        <v>0</v>
      </c>
      <c r="AG387">
        <v>0</v>
      </c>
      <c r="AH387">
        <v>0</v>
      </c>
      <c r="AI387">
        <v>13.01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4.4000000000000002E-4</v>
      </c>
      <c r="AU387" t="s">
        <v>3</v>
      </c>
      <c r="AV387">
        <v>0</v>
      </c>
      <c r="AW387">
        <v>2</v>
      </c>
      <c r="AX387">
        <v>56490093</v>
      </c>
      <c r="AY387">
        <v>1</v>
      </c>
      <c r="AZ387">
        <v>0</v>
      </c>
      <c r="BA387">
        <v>386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ROUND(Y387*Source!I576,9)</f>
        <v>2.0588920000000001E-3</v>
      </c>
      <c r="CY387">
        <f t="shared" si="198"/>
        <v>93487.52</v>
      </c>
      <c r="CZ387">
        <f t="shared" si="199"/>
        <v>7185.82</v>
      </c>
      <c r="DA387">
        <f t="shared" si="200"/>
        <v>13.01</v>
      </c>
      <c r="DB387">
        <f t="shared" si="201"/>
        <v>3.16</v>
      </c>
      <c r="DC387">
        <f t="shared" si="202"/>
        <v>0</v>
      </c>
      <c r="DD387" t="s">
        <v>3</v>
      </c>
      <c r="DE387" t="s">
        <v>3</v>
      </c>
      <c r="DF387">
        <f t="shared" si="203"/>
        <v>192.48</v>
      </c>
      <c r="DG387">
        <f t="shared" si="204"/>
        <v>0</v>
      </c>
      <c r="DH387">
        <f t="shared" si="205"/>
        <v>0</v>
      </c>
      <c r="DI387">
        <f t="shared" si="206"/>
        <v>0</v>
      </c>
      <c r="DJ387">
        <f t="shared" si="207"/>
        <v>192.48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ROW(Source!A576)</f>
        <v>576</v>
      </c>
      <c r="B388">
        <v>56481267</v>
      </c>
      <c r="C388">
        <v>56490086</v>
      </c>
      <c r="D388">
        <v>54902353</v>
      </c>
      <c r="E388">
        <v>1</v>
      </c>
      <c r="F388">
        <v>1</v>
      </c>
      <c r="G388">
        <v>1079</v>
      </c>
      <c r="H388">
        <v>3</v>
      </c>
      <c r="I388" t="s">
        <v>54</v>
      </c>
      <c r="J388" t="s">
        <v>839</v>
      </c>
      <c r="K388" t="s">
        <v>55</v>
      </c>
      <c r="L388">
        <v>1348</v>
      </c>
      <c r="N388">
        <v>1009</v>
      </c>
      <c r="O388" t="s">
        <v>32</v>
      </c>
      <c r="P388" t="s">
        <v>32</v>
      </c>
      <c r="Q388">
        <v>1000</v>
      </c>
      <c r="W388">
        <v>0</v>
      </c>
      <c r="X388">
        <v>966186740</v>
      </c>
      <c r="Y388">
        <f t="shared" si="197"/>
        <v>3.1E-4</v>
      </c>
      <c r="AA388">
        <v>66777.990000000005</v>
      </c>
      <c r="AB388">
        <v>0</v>
      </c>
      <c r="AC388">
        <v>0</v>
      </c>
      <c r="AD388">
        <v>0</v>
      </c>
      <c r="AE388">
        <v>18653.07</v>
      </c>
      <c r="AF388">
        <v>0</v>
      </c>
      <c r="AG388">
        <v>0</v>
      </c>
      <c r="AH388">
        <v>0</v>
      </c>
      <c r="AI388">
        <v>3.58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3.1E-4</v>
      </c>
      <c r="AU388" t="s">
        <v>3</v>
      </c>
      <c r="AV388">
        <v>0</v>
      </c>
      <c r="AW388">
        <v>2</v>
      </c>
      <c r="AX388">
        <v>56490094</v>
      </c>
      <c r="AY388">
        <v>1</v>
      </c>
      <c r="AZ388">
        <v>0</v>
      </c>
      <c r="BA388">
        <v>387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ROUND(Y388*Source!I576,9)</f>
        <v>1.4505830000000001E-3</v>
      </c>
      <c r="CY388">
        <f t="shared" si="198"/>
        <v>66777.990000000005</v>
      </c>
      <c r="CZ388">
        <f t="shared" si="199"/>
        <v>18653.07</v>
      </c>
      <c r="DA388">
        <f t="shared" si="200"/>
        <v>3.58</v>
      </c>
      <c r="DB388">
        <f t="shared" si="201"/>
        <v>5.78</v>
      </c>
      <c r="DC388">
        <f t="shared" si="202"/>
        <v>0</v>
      </c>
      <c r="DD388" t="s">
        <v>3</v>
      </c>
      <c r="DE388" t="s">
        <v>3</v>
      </c>
      <c r="DF388">
        <f t="shared" si="203"/>
        <v>96.87</v>
      </c>
      <c r="DG388">
        <f t="shared" si="204"/>
        <v>0</v>
      </c>
      <c r="DH388">
        <f t="shared" si="205"/>
        <v>0</v>
      </c>
      <c r="DI388">
        <f t="shared" si="206"/>
        <v>0</v>
      </c>
      <c r="DJ388">
        <f t="shared" si="207"/>
        <v>96.87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ROW(Source!A576)</f>
        <v>576</v>
      </c>
      <c r="B389">
        <v>56481267</v>
      </c>
      <c r="C389">
        <v>56490086</v>
      </c>
      <c r="D389">
        <v>54904135</v>
      </c>
      <c r="E389">
        <v>1</v>
      </c>
      <c r="F389">
        <v>1</v>
      </c>
      <c r="G389">
        <v>1079</v>
      </c>
      <c r="H389">
        <v>3</v>
      </c>
      <c r="I389" t="s">
        <v>840</v>
      </c>
      <c r="J389" t="s">
        <v>841</v>
      </c>
      <c r="K389" t="s">
        <v>842</v>
      </c>
      <c r="L389">
        <v>1346</v>
      </c>
      <c r="N389">
        <v>1009</v>
      </c>
      <c r="O389" t="s">
        <v>353</v>
      </c>
      <c r="P389" t="s">
        <v>353</v>
      </c>
      <c r="Q389">
        <v>1</v>
      </c>
      <c r="W389">
        <v>0</v>
      </c>
      <c r="X389">
        <v>1274207263</v>
      </c>
      <c r="Y389">
        <f t="shared" si="197"/>
        <v>0.36</v>
      </c>
      <c r="AA389">
        <v>62.81</v>
      </c>
      <c r="AB389">
        <v>0</v>
      </c>
      <c r="AC389">
        <v>0</v>
      </c>
      <c r="AD389">
        <v>0</v>
      </c>
      <c r="AE389">
        <v>6.25</v>
      </c>
      <c r="AF389">
        <v>0</v>
      </c>
      <c r="AG389">
        <v>0</v>
      </c>
      <c r="AH389">
        <v>0</v>
      </c>
      <c r="AI389">
        <v>10.050000000000001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0.36</v>
      </c>
      <c r="AU389" t="s">
        <v>3</v>
      </c>
      <c r="AV389">
        <v>0</v>
      </c>
      <c r="AW389">
        <v>2</v>
      </c>
      <c r="AX389">
        <v>56490095</v>
      </c>
      <c r="AY389">
        <v>1</v>
      </c>
      <c r="AZ389">
        <v>0</v>
      </c>
      <c r="BA389">
        <v>388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ROUND(Y389*Source!I576,9)</f>
        <v>1.6845479999999999</v>
      </c>
      <c r="CY389">
        <f t="shared" si="198"/>
        <v>62.81</v>
      </c>
      <c r="CZ389">
        <f t="shared" si="199"/>
        <v>6.25</v>
      </c>
      <c r="DA389">
        <f t="shared" si="200"/>
        <v>10.050000000000001</v>
      </c>
      <c r="DB389">
        <f t="shared" si="201"/>
        <v>2.25</v>
      </c>
      <c r="DC389">
        <f t="shared" si="202"/>
        <v>0</v>
      </c>
      <c r="DD389" t="s">
        <v>3</v>
      </c>
      <c r="DE389" t="s">
        <v>3</v>
      </c>
      <c r="DF389">
        <f t="shared" si="203"/>
        <v>105.81</v>
      </c>
      <c r="DG389">
        <f t="shared" si="204"/>
        <v>0</v>
      </c>
      <c r="DH389">
        <f t="shared" si="205"/>
        <v>0</v>
      </c>
      <c r="DI389">
        <f t="shared" si="206"/>
        <v>0</v>
      </c>
      <c r="DJ389">
        <f t="shared" si="207"/>
        <v>105.81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ROW(Source!A576)</f>
        <v>576</v>
      </c>
      <c r="B390">
        <v>56481267</v>
      </c>
      <c r="C390">
        <v>56490086</v>
      </c>
      <c r="D390">
        <v>54902457</v>
      </c>
      <c r="E390">
        <v>1</v>
      </c>
      <c r="F390">
        <v>1</v>
      </c>
      <c r="G390">
        <v>1079</v>
      </c>
      <c r="H390">
        <v>3</v>
      </c>
      <c r="I390" t="s">
        <v>843</v>
      </c>
      <c r="J390" t="s">
        <v>844</v>
      </c>
      <c r="K390" t="s">
        <v>845</v>
      </c>
      <c r="L390">
        <v>1346</v>
      </c>
      <c r="N390">
        <v>1009</v>
      </c>
      <c r="O390" t="s">
        <v>353</v>
      </c>
      <c r="P390" t="s">
        <v>353</v>
      </c>
      <c r="Q390">
        <v>1</v>
      </c>
      <c r="W390">
        <v>0</v>
      </c>
      <c r="X390">
        <v>-1486700661</v>
      </c>
      <c r="Y390">
        <f t="shared" si="197"/>
        <v>0.1</v>
      </c>
      <c r="AA390">
        <v>271.7</v>
      </c>
      <c r="AB390">
        <v>0</v>
      </c>
      <c r="AC390">
        <v>0</v>
      </c>
      <c r="AD390">
        <v>0</v>
      </c>
      <c r="AE390">
        <v>29.89</v>
      </c>
      <c r="AF390">
        <v>0</v>
      </c>
      <c r="AG390">
        <v>0</v>
      </c>
      <c r="AH390">
        <v>0</v>
      </c>
      <c r="AI390">
        <v>9.09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0.1</v>
      </c>
      <c r="AU390" t="s">
        <v>3</v>
      </c>
      <c r="AV390">
        <v>0</v>
      </c>
      <c r="AW390">
        <v>2</v>
      </c>
      <c r="AX390">
        <v>56490096</v>
      </c>
      <c r="AY390">
        <v>1</v>
      </c>
      <c r="AZ390">
        <v>0</v>
      </c>
      <c r="BA390">
        <v>389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ROUND(Y390*Source!I576,9)</f>
        <v>0.46793000000000001</v>
      </c>
      <c r="CY390">
        <f t="shared" si="198"/>
        <v>271.7</v>
      </c>
      <c r="CZ390">
        <f t="shared" si="199"/>
        <v>29.89</v>
      </c>
      <c r="DA390">
        <f t="shared" si="200"/>
        <v>9.09</v>
      </c>
      <c r="DB390">
        <f t="shared" si="201"/>
        <v>2.99</v>
      </c>
      <c r="DC390">
        <f t="shared" si="202"/>
        <v>0</v>
      </c>
      <c r="DD390" t="s">
        <v>3</v>
      </c>
      <c r="DE390" t="s">
        <v>3</v>
      </c>
      <c r="DF390">
        <f t="shared" si="203"/>
        <v>127.14</v>
      </c>
      <c r="DG390">
        <f t="shared" si="204"/>
        <v>0</v>
      </c>
      <c r="DH390">
        <f t="shared" si="205"/>
        <v>0</v>
      </c>
      <c r="DI390">
        <f t="shared" si="206"/>
        <v>0</v>
      </c>
      <c r="DJ390">
        <f t="shared" si="207"/>
        <v>127.14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ROW(Source!A576)</f>
        <v>576</v>
      </c>
      <c r="B391">
        <v>56481267</v>
      </c>
      <c r="C391">
        <v>56490086</v>
      </c>
      <c r="D391">
        <v>54902480</v>
      </c>
      <c r="E391">
        <v>1</v>
      </c>
      <c r="F391">
        <v>1</v>
      </c>
      <c r="G391">
        <v>1079</v>
      </c>
      <c r="H391">
        <v>3</v>
      </c>
      <c r="I391" t="s">
        <v>818</v>
      </c>
      <c r="J391" t="s">
        <v>819</v>
      </c>
      <c r="K391" t="s">
        <v>820</v>
      </c>
      <c r="L391">
        <v>1348</v>
      </c>
      <c r="N391">
        <v>1009</v>
      </c>
      <c r="O391" t="s">
        <v>32</v>
      </c>
      <c r="P391" t="s">
        <v>32</v>
      </c>
      <c r="Q391">
        <v>1000</v>
      </c>
      <c r="W391">
        <v>0</v>
      </c>
      <c r="X391">
        <v>-1744516955</v>
      </c>
      <c r="Y391">
        <f t="shared" si="197"/>
        <v>3.0000000000000001E-5</v>
      </c>
      <c r="AA391">
        <v>50182.77</v>
      </c>
      <c r="AB391">
        <v>0</v>
      </c>
      <c r="AC391">
        <v>0</v>
      </c>
      <c r="AD391">
        <v>0</v>
      </c>
      <c r="AE391">
        <v>4341.07</v>
      </c>
      <c r="AF391">
        <v>0</v>
      </c>
      <c r="AG391">
        <v>0</v>
      </c>
      <c r="AH391">
        <v>0</v>
      </c>
      <c r="AI391">
        <v>11.56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3.0000000000000001E-5</v>
      </c>
      <c r="AU391" t="s">
        <v>3</v>
      </c>
      <c r="AV391">
        <v>0</v>
      </c>
      <c r="AW391">
        <v>2</v>
      </c>
      <c r="AX391">
        <v>56490097</v>
      </c>
      <c r="AY391">
        <v>1</v>
      </c>
      <c r="AZ391">
        <v>0</v>
      </c>
      <c r="BA391">
        <v>390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ROUND(Y391*Source!I576,9)</f>
        <v>1.4037899999999999E-4</v>
      </c>
      <c r="CY391">
        <f t="shared" si="198"/>
        <v>50182.77</v>
      </c>
      <c r="CZ391">
        <f t="shared" si="199"/>
        <v>4341.07</v>
      </c>
      <c r="DA391">
        <f t="shared" si="200"/>
        <v>11.56</v>
      </c>
      <c r="DB391">
        <f t="shared" si="201"/>
        <v>0.13</v>
      </c>
      <c r="DC391">
        <f t="shared" si="202"/>
        <v>0</v>
      </c>
      <c r="DD391" t="s">
        <v>3</v>
      </c>
      <c r="DE391" t="s">
        <v>3</v>
      </c>
      <c r="DF391">
        <f t="shared" si="203"/>
        <v>7.04</v>
      </c>
      <c r="DG391">
        <f t="shared" si="204"/>
        <v>0</v>
      </c>
      <c r="DH391">
        <f t="shared" si="205"/>
        <v>0</v>
      </c>
      <c r="DI391">
        <f t="shared" si="206"/>
        <v>0</v>
      </c>
      <c r="DJ391">
        <f t="shared" si="207"/>
        <v>7.04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ROW(Source!A576)</f>
        <v>576</v>
      </c>
      <c r="B392">
        <v>56481267</v>
      </c>
      <c r="C392">
        <v>56490086</v>
      </c>
      <c r="D392">
        <v>54904706</v>
      </c>
      <c r="E392">
        <v>1</v>
      </c>
      <c r="F392">
        <v>1</v>
      </c>
      <c r="G392">
        <v>1079</v>
      </c>
      <c r="H392">
        <v>3</v>
      </c>
      <c r="I392" t="s">
        <v>371</v>
      </c>
      <c r="J392" t="s">
        <v>373</v>
      </c>
      <c r="K392" t="s">
        <v>372</v>
      </c>
      <c r="L392">
        <v>1348</v>
      </c>
      <c r="N392">
        <v>1009</v>
      </c>
      <c r="O392" t="s">
        <v>32</v>
      </c>
      <c r="P392" t="s">
        <v>32</v>
      </c>
      <c r="Q392">
        <v>1000</v>
      </c>
      <c r="W392">
        <v>0</v>
      </c>
      <c r="X392">
        <v>1631886038</v>
      </c>
      <c r="Y392">
        <f t="shared" si="197"/>
        <v>0.7127348</v>
      </c>
      <c r="AA392">
        <v>48369.79</v>
      </c>
      <c r="AB392">
        <v>0</v>
      </c>
      <c r="AC392">
        <v>0</v>
      </c>
      <c r="AD392">
        <v>0</v>
      </c>
      <c r="AE392">
        <v>11571.72</v>
      </c>
      <c r="AF392">
        <v>0</v>
      </c>
      <c r="AG392">
        <v>0</v>
      </c>
      <c r="AH392">
        <v>0</v>
      </c>
      <c r="AI392">
        <v>4.18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0.7127348</v>
      </c>
      <c r="AU392" t="s">
        <v>3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ROUND(Y392*Source!I576,9)</f>
        <v>3.33509995</v>
      </c>
      <c r="CY392">
        <f t="shared" si="198"/>
        <v>48369.79</v>
      </c>
      <c r="CZ392">
        <f t="shared" si="199"/>
        <v>11571.72</v>
      </c>
      <c r="DA392">
        <f t="shared" si="200"/>
        <v>4.18</v>
      </c>
      <c r="DB392">
        <f t="shared" si="201"/>
        <v>8247.57</v>
      </c>
      <c r="DC392">
        <f t="shared" si="202"/>
        <v>0</v>
      </c>
      <c r="DD392" t="s">
        <v>3</v>
      </c>
      <c r="DE392" t="s">
        <v>3</v>
      </c>
      <c r="DF392">
        <f t="shared" si="203"/>
        <v>161318.07999999999</v>
      </c>
      <c r="DG392">
        <f t="shared" si="204"/>
        <v>0</v>
      </c>
      <c r="DH392">
        <f t="shared" si="205"/>
        <v>0</v>
      </c>
      <c r="DI392">
        <f t="shared" si="206"/>
        <v>0</v>
      </c>
      <c r="DJ392">
        <f t="shared" si="207"/>
        <v>161318.07999999999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ROW(Source!A576)</f>
        <v>576</v>
      </c>
      <c r="B393">
        <v>56481267</v>
      </c>
      <c r="C393">
        <v>56490086</v>
      </c>
      <c r="D393">
        <v>54904782</v>
      </c>
      <c r="E393">
        <v>1</v>
      </c>
      <c r="F393">
        <v>1</v>
      </c>
      <c r="G393">
        <v>1079</v>
      </c>
      <c r="H393">
        <v>3</v>
      </c>
      <c r="I393" t="s">
        <v>846</v>
      </c>
      <c r="J393" t="s">
        <v>847</v>
      </c>
      <c r="K393" t="s">
        <v>848</v>
      </c>
      <c r="L393">
        <v>1302</v>
      </c>
      <c r="N393">
        <v>1003</v>
      </c>
      <c r="O393" t="s">
        <v>849</v>
      </c>
      <c r="P393" t="s">
        <v>849</v>
      </c>
      <c r="Q393">
        <v>10</v>
      </c>
      <c r="W393">
        <v>0</v>
      </c>
      <c r="X393">
        <v>-1863605250</v>
      </c>
      <c r="Y393">
        <f t="shared" si="197"/>
        <v>1.8700000000000001E-2</v>
      </c>
      <c r="AA393">
        <v>913</v>
      </c>
      <c r="AB393">
        <v>0</v>
      </c>
      <c r="AC393">
        <v>0</v>
      </c>
      <c r="AD393">
        <v>0</v>
      </c>
      <c r="AE393">
        <v>44</v>
      </c>
      <c r="AF393">
        <v>0</v>
      </c>
      <c r="AG393">
        <v>0</v>
      </c>
      <c r="AH393">
        <v>0</v>
      </c>
      <c r="AI393">
        <v>20.75</v>
      </c>
      <c r="AJ393">
        <v>1</v>
      </c>
      <c r="AK393">
        <v>1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1.8700000000000001E-2</v>
      </c>
      <c r="AU393" t="s">
        <v>3</v>
      </c>
      <c r="AV393">
        <v>0</v>
      </c>
      <c r="AW393">
        <v>2</v>
      </c>
      <c r="AX393">
        <v>56490098</v>
      </c>
      <c r="AY393">
        <v>1</v>
      </c>
      <c r="AZ393">
        <v>0</v>
      </c>
      <c r="BA393">
        <v>391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ROUND(Y393*Source!I576,9)</f>
        <v>8.7502910000000003E-2</v>
      </c>
      <c r="CY393">
        <f t="shared" si="198"/>
        <v>913</v>
      </c>
      <c r="CZ393">
        <f t="shared" si="199"/>
        <v>44</v>
      </c>
      <c r="DA393">
        <f t="shared" si="200"/>
        <v>20.75</v>
      </c>
      <c r="DB393">
        <f t="shared" si="201"/>
        <v>0.82</v>
      </c>
      <c r="DC393">
        <f t="shared" si="202"/>
        <v>0</v>
      </c>
      <c r="DD393" t="s">
        <v>3</v>
      </c>
      <c r="DE393" t="s">
        <v>3</v>
      </c>
      <c r="DF393">
        <f t="shared" si="203"/>
        <v>79.89</v>
      </c>
      <c r="DG393">
        <f t="shared" si="204"/>
        <v>0</v>
      </c>
      <c r="DH393">
        <f t="shared" si="205"/>
        <v>0</v>
      </c>
      <c r="DI393">
        <f t="shared" si="206"/>
        <v>0</v>
      </c>
      <c r="DJ393">
        <f t="shared" si="207"/>
        <v>79.89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ROW(Source!A576)</f>
        <v>576</v>
      </c>
      <c r="B394">
        <v>56481267</v>
      </c>
      <c r="C394">
        <v>56490086</v>
      </c>
      <c r="D394">
        <v>54902508</v>
      </c>
      <c r="E394">
        <v>1</v>
      </c>
      <c r="F394">
        <v>1</v>
      </c>
      <c r="G394">
        <v>1079</v>
      </c>
      <c r="H394">
        <v>3</v>
      </c>
      <c r="I394" t="s">
        <v>850</v>
      </c>
      <c r="J394" t="s">
        <v>851</v>
      </c>
      <c r="K394" t="s">
        <v>852</v>
      </c>
      <c r="L394">
        <v>1339</v>
      </c>
      <c r="N394">
        <v>1007</v>
      </c>
      <c r="O394" t="s">
        <v>158</v>
      </c>
      <c r="P394" t="s">
        <v>158</v>
      </c>
      <c r="Q394">
        <v>1</v>
      </c>
      <c r="W394">
        <v>0</v>
      </c>
      <c r="X394">
        <v>-1459469877</v>
      </c>
      <c r="Y394">
        <f t="shared" si="197"/>
        <v>1.2</v>
      </c>
      <c r="AA394">
        <v>93.18</v>
      </c>
      <c r="AB394">
        <v>0</v>
      </c>
      <c r="AC394">
        <v>0</v>
      </c>
      <c r="AD394">
        <v>0</v>
      </c>
      <c r="AE394">
        <v>5.82</v>
      </c>
      <c r="AF394">
        <v>0</v>
      </c>
      <c r="AG394">
        <v>0</v>
      </c>
      <c r="AH394">
        <v>0</v>
      </c>
      <c r="AI394">
        <v>16.010000000000002</v>
      </c>
      <c r="AJ394">
        <v>1</v>
      </c>
      <c r="AK394">
        <v>1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1.2</v>
      </c>
      <c r="AU394" t="s">
        <v>3</v>
      </c>
      <c r="AV394">
        <v>0</v>
      </c>
      <c r="AW394">
        <v>2</v>
      </c>
      <c r="AX394">
        <v>56490099</v>
      </c>
      <c r="AY394">
        <v>1</v>
      </c>
      <c r="AZ394">
        <v>0</v>
      </c>
      <c r="BA394">
        <v>392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ROUND(Y394*Source!I576,9)</f>
        <v>5.6151600000000004</v>
      </c>
      <c r="CY394">
        <f t="shared" si="198"/>
        <v>93.18</v>
      </c>
      <c r="CZ394">
        <f t="shared" si="199"/>
        <v>5.82</v>
      </c>
      <c r="DA394">
        <f t="shared" si="200"/>
        <v>16.010000000000002</v>
      </c>
      <c r="DB394">
        <f t="shared" si="201"/>
        <v>6.98</v>
      </c>
      <c r="DC394">
        <f t="shared" si="202"/>
        <v>0</v>
      </c>
      <c r="DD394" t="s">
        <v>3</v>
      </c>
      <c r="DE394" t="s">
        <v>3</v>
      </c>
      <c r="DF394">
        <f t="shared" si="203"/>
        <v>523.22</v>
      </c>
      <c r="DG394">
        <f t="shared" si="204"/>
        <v>0</v>
      </c>
      <c r="DH394">
        <f t="shared" si="205"/>
        <v>0</v>
      </c>
      <c r="DI394">
        <f t="shared" si="206"/>
        <v>0</v>
      </c>
      <c r="DJ394">
        <f t="shared" si="207"/>
        <v>523.22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ROW(Source!A576)</f>
        <v>576</v>
      </c>
      <c r="B395">
        <v>56481267</v>
      </c>
      <c r="C395">
        <v>56490086</v>
      </c>
      <c r="D395">
        <v>54902261</v>
      </c>
      <c r="E395">
        <v>1</v>
      </c>
      <c r="F395">
        <v>1</v>
      </c>
      <c r="G395">
        <v>1079</v>
      </c>
      <c r="H395">
        <v>3</v>
      </c>
      <c r="I395" t="s">
        <v>853</v>
      </c>
      <c r="J395" t="s">
        <v>854</v>
      </c>
      <c r="K395" t="s">
        <v>855</v>
      </c>
      <c r="L395">
        <v>1348</v>
      </c>
      <c r="N395">
        <v>1009</v>
      </c>
      <c r="O395" t="s">
        <v>32</v>
      </c>
      <c r="P395" t="s">
        <v>32</v>
      </c>
      <c r="Q395">
        <v>1000</v>
      </c>
      <c r="W395">
        <v>0</v>
      </c>
      <c r="X395">
        <v>1750099548</v>
      </c>
      <c r="Y395">
        <f t="shared" si="197"/>
        <v>2.1000000000000001E-2</v>
      </c>
      <c r="AA395">
        <v>134905.51</v>
      </c>
      <c r="AB395">
        <v>0</v>
      </c>
      <c r="AC395">
        <v>0</v>
      </c>
      <c r="AD395">
        <v>0</v>
      </c>
      <c r="AE395">
        <v>17868.28</v>
      </c>
      <c r="AF395">
        <v>0</v>
      </c>
      <c r="AG395">
        <v>0</v>
      </c>
      <c r="AH395">
        <v>0</v>
      </c>
      <c r="AI395">
        <v>7.55</v>
      </c>
      <c r="AJ395">
        <v>1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2.1000000000000001E-2</v>
      </c>
      <c r="AU395" t="s">
        <v>3</v>
      </c>
      <c r="AV395">
        <v>0</v>
      </c>
      <c r="AW395">
        <v>2</v>
      </c>
      <c r="AX395">
        <v>56490100</v>
      </c>
      <c r="AY395">
        <v>1</v>
      </c>
      <c r="AZ395">
        <v>0</v>
      </c>
      <c r="BA395">
        <v>393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ROUND(Y395*Source!I576,9)</f>
        <v>9.82653E-2</v>
      </c>
      <c r="CY395">
        <f t="shared" si="198"/>
        <v>134905.51</v>
      </c>
      <c r="CZ395">
        <f t="shared" si="199"/>
        <v>17868.28</v>
      </c>
      <c r="DA395">
        <f t="shared" si="200"/>
        <v>7.55</v>
      </c>
      <c r="DB395">
        <f t="shared" si="201"/>
        <v>375.23</v>
      </c>
      <c r="DC395">
        <f t="shared" si="202"/>
        <v>0</v>
      </c>
      <c r="DD395" t="s">
        <v>3</v>
      </c>
      <c r="DE395" t="s">
        <v>3</v>
      </c>
      <c r="DF395">
        <f t="shared" si="203"/>
        <v>13256.53</v>
      </c>
      <c r="DG395">
        <f t="shared" si="204"/>
        <v>0</v>
      </c>
      <c r="DH395">
        <f t="shared" si="205"/>
        <v>0</v>
      </c>
      <c r="DI395">
        <f t="shared" si="206"/>
        <v>0</v>
      </c>
      <c r="DJ395">
        <f t="shared" si="207"/>
        <v>13256.53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ROW(Source!A576)</f>
        <v>576</v>
      </c>
      <c r="B396">
        <v>56481267</v>
      </c>
      <c r="C396">
        <v>56490086</v>
      </c>
      <c r="D396">
        <v>54907584</v>
      </c>
      <c r="E396">
        <v>1</v>
      </c>
      <c r="F396">
        <v>1</v>
      </c>
      <c r="G396">
        <v>1079</v>
      </c>
      <c r="H396">
        <v>3</v>
      </c>
      <c r="I396" t="s">
        <v>886</v>
      </c>
      <c r="J396" t="s">
        <v>887</v>
      </c>
      <c r="K396" t="s">
        <v>888</v>
      </c>
      <c r="L396">
        <v>1348</v>
      </c>
      <c r="N396">
        <v>1009</v>
      </c>
      <c r="O396" t="s">
        <v>32</v>
      </c>
      <c r="P396" t="s">
        <v>32</v>
      </c>
      <c r="Q396">
        <v>1000</v>
      </c>
      <c r="W396">
        <v>0</v>
      </c>
      <c r="X396">
        <v>-120742524</v>
      </c>
      <c r="Y396">
        <f t="shared" si="197"/>
        <v>1.9400000000000001E-3</v>
      </c>
      <c r="AA396">
        <v>140704.15</v>
      </c>
      <c r="AB396">
        <v>0</v>
      </c>
      <c r="AC396">
        <v>0</v>
      </c>
      <c r="AD396">
        <v>0</v>
      </c>
      <c r="AE396">
        <v>13451.64</v>
      </c>
      <c r="AF396">
        <v>0</v>
      </c>
      <c r="AG396">
        <v>0</v>
      </c>
      <c r="AH396">
        <v>0</v>
      </c>
      <c r="AI396">
        <v>10.46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1.9400000000000001E-3</v>
      </c>
      <c r="AU396" t="s">
        <v>3</v>
      </c>
      <c r="AV396">
        <v>0</v>
      </c>
      <c r="AW396">
        <v>2</v>
      </c>
      <c r="AX396">
        <v>56490101</v>
      </c>
      <c r="AY396">
        <v>1</v>
      </c>
      <c r="AZ396">
        <v>0</v>
      </c>
      <c r="BA396">
        <v>394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ROUND(Y396*Source!I576,9)</f>
        <v>9.0778419999999992E-3</v>
      </c>
      <c r="CY396">
        <f t="shared" si="198"/>
        <v>140704.15</v>
      </c>
      <c r="CZ396">
        <f t="shared" si="199"/>
        <v>13451.64</v>
      </c>
      <c r="DA396">
        <f t="shared" si="200"/>
        <v>10.46</v>
      </c>
      <c r="DB396">
        <f t="shared" si="201"/>
        <v>26.1</v>
      </c>
      <c r="DC396">
        <f t="shared" si="202"/>
        <v>0</v>
      </c>
      <c r="DD396" t="s">
        <v>3</v>
      </c>
      <c r="DE396" t="s">
        <v>3</v>
      </c>
      <c r="DF396">
        <f t="shared" si="203"/>
        <v>1277.29</v>
      </c>
      <c r="DG396">
        <f t="shared" si="204"/>
        <v>0</v>
      </c>
      <c r="DH396">
        <f t="shared" si="205"/>
        <v>0</v>
      </c>
      <c r="DI396">
        <f t="shared" si="206"/>
        <v>0</v>
      </c>
      <c r="DJ396">
        <f t="shared" si="207"/>
        <v>1277.29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ROW(Source!A576)</f>
        <v>576</v>
      </c>
      <c r="B397">
        <v>56481267</v>
      </c>
      <c r="C397">
        <v>56490086</v>
      </c>
      <c r="D397">
        <v>54902276</v>
      </c>
      <c r="E397">
        <v>1</v>
      </c>
      <c r="F397">
        <v>1</v>
      </c>
      <c r="G397">
        <v>1079</v>
      </c>
      <c r="H397">
        <v>3</v>
      </c>
      <c r="I397" t="s">
        <v>856</v>
      </c>
      <c r="J397" t="s">
        <v>857</v>
      </c>
      <c r="K397" t="s">
        <v>858</v>
      </c>
      <c r="L397">
        <v>1339</v>
      </c>
      <c r="N397">
        <v>1007</v>
      </c>
      <c r="O397" t="s">
        <v>158</v>
      </c>
      <c r="P397" t="s">
        <v>158</v>
      </c>
      <c r="Q397">
        <v>1</v>
      </c>
      <c r="W397">
        <v>0</v>
      </c>
      <c r="X397">
        <v>1830466353</v>
      </c>
      <c r="Y397">
        <f t="shared" si="197"/>
        <v>1.0300000000000001E-3</v>
      </c>
      <c r="AA397">
        <v>11757.76</v>
      </c>
      <c r="AB397">
        <v>0</v>
      </c>
      <c r="AC397">
        <v>0</v>
      </c>
      <c r="AD397">
        <v>0</v>
      </c>
      <c r="AE397">
        <v>2464.94</v>
      </c>
      <c r="AF397">
        <v>0</v>
      </c>
      <c r="AG397">
        <v>0</v>
      </c>
      <c r="AH397">
        <v>0</v>
      </c>
      <c r="AI397">
        <v>4.7699999999999996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1.0300000000000001E-3</v>
      </c>
      <c r="AU397" t="s">
        <v>3</v>
      </c>
      <c r="AV397">
        <v>0</v>
      </c>
      <c r="AW397">
        <v>2</v>
      </c>
      <c r="AX397">
        <v>56490102</v>
      </c>
      <c r="AY397">
        <v>1</v>
      </c>
      <c r="AZ397">
        <v>0</v>
      </c>
      <c r="BA397">
        <v>395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ROUND(Y397*Source!I576,9)</f>
        <v>4.8196790000000003E-3</v>
      </c>
      <c r="CY397">
        <f t="shared" si="198"/>
        <v>11757.76</v>
      </c>
      <c r="CZ397">
        <f t="shared" si="199"/>
        <v>2464.94</v>
      </c>
      <c r="DA397">
        <f t="shared" si="200"/>
        <v>4.7699999999999996</v>
      </c>
      <c r="DB397">
        <f t="shared" si="201"/>
        <v>2.54</v>
      </c>
      <c r="DC397">
        <f t="shared" si="202"/>
        <v>0</v>
      </c>
      <c r="DD397" t="s">
        <v>3</v>
      </c>
      <c r="DE397" t="s">
        <v>3</v>
      </c>
      <c r="DF397">
        <f t="shared" si="203"/>
        <v>56.67</v>
      </c>
      <c r="DG397">
        <f t="shared" si="204"/>
        <v>0</v>
      </c>
      <c r="DH397">
        <f t="shared" si="205"/>
        <v>0</v>
      </c>
      <c r="DI397">
        <f t="shared" si="206"/>
        <v>0</v>
      </c>
      <c r="DJ397">
        <f t="shared" si="207"/>
        <v>56.67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ROW(Source!A576)</f>
        <v>576</v>
      </c>
      <c r="B398">
        <v>56481267</v>
      </c>
      <c r="C398">
        <v>56490086</v>
      </c>
      <c r="D398">
        <v>54902905</v>
      </c>
      <c r="E398">
        <v>1</v>
      </c>
      <c r="F398">
        <v>1</v>
      </c>
      <c r="G398">
        <v>1079</v>
      </c>
      <c r="H398">
        <v>3</v>
      </c>
      <c r="I398" t="s">
        <v>859</v>
      </c>
      <c r="J398" t="s">
        <v>860</v>
      </c>
      <c r="K398" t="s">
        <v>861</v>
      </c>
      <c r="L398">
        <v>1348</v>
      </c>
      <c r="N398">
        <v>1009</v>
      </c>
      <c r="O398" t="s">
        <v>32</v>
      </c>
      <c r="P398" t="s">
        <v>32</v>
      </c>
      <c r="Q398">
        <v>1000</v>
      </c>
      <c r="W398">
        <v>0</v>
      </c>
      <c r="X398">
        <v>2068847740</v>
      </c>
      <c r="Y398">
        <f t="shared" si="197"/>
        <v>5.9999999999999995E-4</v>
      </c>
      <c r="AA398">
        <v>133971.57999999999</v>
      </c>
      <c r="AB398">
        <v>0</v>
      </c>
      <c r="AC398">
        <v>0</v>
      </c>
      <c r="AD398">
        <v>0</v>
      </c>
      <c r="AE398">
        <v>8582.42</v>
      </c>
      <c r="AF398">
        <v>0</v>
      </c>
      <c r="AG398">
        <v>0</v>
      </c>
      <c r="AH398">
        <v>0</v>
      </c>
      <c r="AI398">
        <v>15.61</v>
      </c>
      <c r="AJ398">
        <v>1</v>
      </c>
      <c r="AK398">
        <v>1</v>
      </c>
      <c r="AL398">
        <v>1</v>
      </c>
      <c r="AM398">
        <v>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5.9999999999999995E-4</v>
      </c>
      <c r="AU398" t="s">
        <v>3</v>
      </c>
      <c r="AV398">
        <v>0</v>
      </c>
      <c r="AW398">
        <v>2</v>
      </c>
      <c r="AX398">
        <v>56490103</v>
      </c>
      <c r="AY398">
        <v>1</v>
      </c>
      <c r="AZ398">
        <v>0</v>
      </c>
      <c r="BA398">
        <v>396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ROUND(Y398*Source!I576,9)</f>
        <v>2.8075800000000001E-3</v>
      </c>
      <c r="CY398">
        <f t="shared" si="198"/>
        <v>133971.57999999999</v>
      </c>
      <c r="CZ398">
        <f t="shared" si="199"/>
        <v>8582.42</v>
      </c>
      <c r="DA398">
        <f t="shared" si="200"/>
        <v>15.61</v>
      </c>
      <c r="DB398">
        <f t="shared" si="201"/>
        <v>5.15</v>
      </c>
      <c r="DC398">
        <f t="shared" si="202"/>
        <v>0</v>
      </c>
      <c r="DD398" t="s">
        <v>3</v>
      </c>
      <c r="DE398" t="s">
        <v>3</v>
      </c>
      <c r="DF398">
        <f t="shared" si="203"/>
        <v>376.14</v>
      </c>
      <c r="DG398">
        <f t="shared" si="204"/>
        <v>0</v>
      </c>
      <c r="DH398">
        <f t="shared" si="205"/>
        <v>0</v>
      </c>
      <c r="DI398">
        <f t="shared" si="206"/>
        <v>0</v>
      </c>
      <c r="DJ398">
        <f t="shared" si="207"/>
        <v>376.14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ROW(Source!A576)</f>
        <v>576</v>
      </c>
      <c r="B399">
        <v>56481267</v>
      </c>
      <c r="C399">
        <v>56490086</v>
      </c>
      <c r="D399">
        <v>54911477</v>
      </c>
      <c r="E399">
        <v>1</v>
      </c>
      <c r="F399">
        <v>1</v>
      </c>
      <c r="G399">
        <v>1079</v>
      </c>
      <c r="H399">
        <v>3</v>
      </c>
      <c r="I399" t="s">
        <v>904</v>
      </c>
      <c r="J399" t="s">
        <v>905</v>
      </c>
      <c r="K399" t="s">
        <v>906</v>
      </c>
      <c r="L399">
        <v>1348</v>
      </c>
      <c r="N399">
        <v>1009</v>
      </c>
      <c r="O399" t="s">
        <v>32</v>
      </c>
      <c r="P399" t="s">
        <v>32</v>
      </c>
      <c r="Q399">
        <v>1000</v>
      </c>
      <c r="W399">
        <v>0</v>
      </c>
      <c r="X399">
        <v>-1225000858</v>
      </c>
      <c r="Y399">
        <f t="shared" si="197"/>
        <v>2.0000000000000001E-4</v>
      </c>
      <c r="AA399">
        <v>149213.01</v>
      </c>
      <c r="AB399">
        <v>0</v>
      </c>
      <c r="AC399">
        <v>0</v>
      </c>
      <c r="AD399">
        <v>0</v>
      </c>
      <c r="AE399">
        <v>12645.17</v>
      </c>
      <c r="AF399">
        <v>0</v>
      </c>
      <c r="AG399">
        <v>0</v>
      </c>
      <c r="AH399">
        <v>0</v>
      </c>
      <c r="AI399">
        <v>11.8</v>
      </c>
      <c r="AJ399">
        <v>1</v>
      </c>
      <c r="AK399">
        <v>1</v>
      </c>
      <c r="AL399">
        <v>1</v>
      </c>
      <c r="AM399">
        <v>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2.0000000000000001E-4</v>
      </c>
      <c r="AU399" t="s">
        <v>3</v>
      </c>
      <c r="AV399">
        <v>0</v>
      </c>
      <c r="AW399">
        <v>2</v>
      </c>
      <c r="AX399">
        <v>56490104</v>
      </c>
      <c r="AY399">
        <v>1</v>
      </c>
      <c r="AZ399">
        <v>0</v>
      </c>
      <c r="BA399">
        <v>397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ROUND(Y399*Source!I576,9)</f>
        <v>9.3585999999999995E-4</v>
      </c>
      <c r="CY399">
        <f t="shared" si="198"/>
        <v>149213.01</v>
      </c>
      <c r="CZ399">
        <f t="shared" si="199"/>
        <v>12645.17</v>
      </c>
      <c r="DA399">
        <f t="shared" si="200"/>
        <v>11.8</v>
      </c>
      <c r="DB399">
        <f t="shared" si="201"/>
        <v>2.5299999999999998</v>
      </c>
      <c r="DC399">
        <f t="shared" si="202"/>
        <v>0</v>
      </c>
      <c r="DD399" t="s">
        <v>3</v>
      </c>
      <c r="DE399" t="s">
        <v>3</v>
      </c>
      <c r="DF399">
        <f t="shared" si="203"/>
        <v>139.63999999999999</v>
      </c>
      <c r="DG399">
        <f t="shared" si="204"/>
        <v>0</v>
      </c>
      <c r="DH399">
        <f t="shared" si="205"/>
        <v>0</v>
      </c>
      <c r="DI399">
        <f t="shared" si="206"/>
        <v>0</v>
      </c>
      <c r="DJ399">
        <f t="shared" si="207"/>
        <v>139.63999999999999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ROW(Source!A576)</f>
        <v>576</v>
      </c>
      <c r="B400">
        <v>56481267</v>
      </c>
      <c r="C400">
        <v>56490086</v>
      </c>
      <c r="D400">
        <v>54912963</v>
      </c>
      <c r="E400">
        <v>1</v>
      </c>
      <c r="F400">
        <v>1</v>
      </c>
      <c r="G400">
        <v>1079</v>
      </c>
      <c r="H400">
        <v>3</v>
      </c>
      <c r="I400" t="s">
        <v>375</v>
      </c>
      <c r="J400" t="s">
        <v>377</v>
      </c>
      <c r="K400" t="s">
        <v>376</v>
      </c>
      <c r="L400">
        <v>1355</v>
      </c>
      <c r="N400">
        <v>1010</v>
      </c>
      <c r="O400" t="s">
        <v>126</v>
      </c>
      <c r="P400" t="s">
        <v>126</v>
      </c>
      <c r="Q400">
        <v>100</v>
      </c>
      <c r="W400">
        <v>0</v>
      </c>
      <c r="X400">
        <v>-117187392</v>
      </c>
      <c r="Y400">
        <f t="shared" si="197"/>
        <v>0.1666916</v>
      </c>
      <c r="AA400">
        <v>7161.37</v>
      </c>
      <c r="AB400">
        <v>0</v>
      </c>
      <c r="AC400">
        <v>0</v>
      </c>
      <c r="AD400">
        <v>0</v>
      </c>
      <c r="AE400">
        <v>376.32</v>
      </c>
      <c r="AF400">
        <v>0</v>
      </c>
      <c r="AG400">
        <v>0</v>
      </c>
      <c r="AH400">
        <v>0</v>
      </c>
      <c r="AI400">
        <v>19.03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0.1666916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ROUND(Y400*Source!I576,9)</f>
        <v>0.78000000400000002</v>
      </c>
      <c r="CY400">
        <f t="shared" si="198"/>
        <v>7161.37</v>
      </c>
      <c r="CZ400">
        <f t="shared" si="199"/>
        <v>376.32</v>
      </c>
      <c r="DA400">
        <f t="shared" si="200"/>
        <v>19.03</v>
      </c>
      <c r="DB400">
        <f t="shared" si="201"/>
        <v>62.73</v>
      </c>
      <c r="DC400">
        <f t="shared" si="202"/>
        <v>0</v>
      </c>
      <c r="DD400" t="s">
        <v>3</v>
      </c>
      <c r="DE400" t="s">
        <v>3</v>
      </c>
      <c r="DF400">
        <f t="shared" si="203"/>
        <v>5585.87</v>
      </c>
      <c r="DG400">
        <f t="shared" si="204"/>
        <v>0</v>
      </c>
      <c r="DH400">
        <f t="shared" si="205"/>
        <v>0</v>
      </c>
      <c r="DI400">
        <f t="shared" si="206"/>
        <v>0</v>
      </c>
      <c r="DJ400">
        <f t="shared" si="207"/>
        <v>5585.87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5">
      <c r="A401">
        <f>ROW(Source!A583)</f>
        <v>583</v>
      </c>
      <c r="B401">
        <v>56481265</v>
      </c>
      <c r="C401">
        <v>56490107</v>
      </c>
      <c r="D401">
        <v>54836958</v>
      </c>
      <c r="E401">
        <v>1079</v>
      </c>
      <c r="F401">
        <v>1</v>
      </c>
      <c r="G401">
        <v>1079</v>
      </c>
      <c r="H401">
        <v>1</v>
      </c>
      <c r="I401" t="s">
        <v>738</v>
      </c>
      <c r="J401" t="s">
        <v>3</v>
      </c>
      <c r="K401" t="s">
        <v>739</v>
      </c>
      <c r="L401">
        <v>1191</v>
      </c>
      <c r="N401">
        <v>1013</v>
      </c>
      <c r="O401" t="s">
        <v>740</v>
      </c>
      <c r="P401" t="s">
        <v>740</v>
      </c>
      <c r="Q401">
        <v>1</v>
      </c>
      <c r="W401">
        <v>0</v>
      </c>
      <c r="X401">
        <v>476480486</v>
      </c>
      <c r="Y401">
        <f>((AT401*1.15)*1.1)</f>
        <v>146.73999999999998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116</v>
      </c>
      <c r="AU401" t="s">
        <v>49</v>
      </c>
      <c r="AV401">
        <v>1</v>
      </c>
      <c r="AW401">
        <v>2</v>
      </c>
      <c r="AX401">
        <v>56490116</v>
      </c>
      <c r="AY401">
        <v>1</v>
      </c>
      <c r="AZ401">
        <v>0</v>
      </c>
      <c r="BA401">
        <v>399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U401">
        <f>ROUND(AT401*Source!I583*AH401*AL401,2)</f>
        <v>0</v>
      </c>
      <c r="CV401">
        <f>ROUND(Y401*Source!I583,9)</f>
        <v>4.7543759999999997</v>
      </c>
      <c r="CW401">
        <v>0</v>
      </c>
      <c r="CX401">
        <f>ROUND(Y401*Source!I583,9)</f>
        <v>4.7543759999999997</v>
      </c>
      <c r="CY401">
        <f>AD401</f>
        <v>0</v>
      </c>
      <c r="CZ401">
        <f>AH401</f>
        <v>0</v>
      </c>
      <c r="DA401">
        <f>AL401</f>
        <v>1</v>
      </c>
      <c r="DB401">
        <f>ROUND(((ROUND(AT401*CZ401,2)*1.15)*1.1),6)</f>
        <v>0</v>
      </c>
      <c r="DC401">
        <f>ROUND(((ROUND(AT401*AG401,2)*1.15)*1.1),6)</f>
        <v>0</v>
      </c>
      <c r="DD401" t="s">
        <v>3</v>
      </c>
      <c r="DE401" t="s">
        <v>3</v>
      </c>
      <c r="DF401">
        <f t="shared" ref="DF401:DF410" si="208">ROUND(ROUND(AE401,2)*CX401,2)</f>
        <v>0</v>
      </c>
      <c r="DG401">
        <f t="shared" si="204"/>
        <v>0</v>
      </c>
      <c r="DH401">
        <f t="shared" si="205"/>
        <v>0</v>
      </c>
      <c r="DI401">
        <f t="shared" si="206"/>
        <v>0</v>
      </c>
      <c r="DJ401">
        <f>DI401</f>
        <v>0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ROW(Source!A583)</f>
        <v>583</v>
      </c>
      <c r="B402">
        <v>56481265</v>
      </c>
      <c r="C402">
        <v>56490107</v>
      </c>
      <c r="D402">
        <v>54933606</v>
      </c>
      <c r="E402">
        <v>1</v>
      </c>
      <c r="F402">
        <v>1</v>
      </c>
      <c r="G402">
        <v>1079</v>
      </c>
      <c r="H402">
        <v>2</v>
      </c>
      <c r="I402" t="s">
        <v>883</v>
      </c>
      <c r="J402" t="s">
        <v>884</v>
      </c>
      <c r="K402" t="s">
        <v>885</v>
      </c>
      <c r="L402">
        <v>1368</v>
      </c>
      <c r="N402">
        <v>1011</v>
      </c>
      <c r="O402" t="s">
        <v>744</v>
      </c>
      <c r="P402" t="s">
        <v>744</v>
      </c>
      <c r="Q402">
        <v>1</v>
      </c>
      <c r="W402">
        <v>0</v>
      </c>
      <c r="X402">
        <v>1976634375</v>
      </c>
      <c r="Y402">
        <f>((AT402*1.25)*1.1)</f>
        <v>31.900000000000002</v>
      </c>
      <c r="AA402">
        <v>0</v>
      </c>
      <c r="AB402">
        <v>2.4700000000000002</v>
      </c>
      <c r="AC402">
        <v>0</v>
      </c>
      <c r="AD402">
        <v>0</v>
      </c>
      <c r="AE402">
        <v>0</v>
      </c>
      <c r="AF402">
        <v>2.27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23.2</v>
      </c>
      <c r="AU402" t="s">
        <v>48</v>
      </c>
      <c r="AV402">
        <v>0</v>
      </c>
      <c r="AW402">
        <v>2</v>
      </c>
      <c r="AX402">
        <v>56490117</v>
      </c>
      <c r="AY402">
        <v>1</v>
      </c>
      <c r="AZ402">
        <v>0</v>
      </c>
      <c r="BA402">
        <v>400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f>ROUND(Y402*Source!I583*DO402,9)</f>
        <v>0</v>
      </c>
      <c r="CX402">
        <f>ROUND(Y402*Source!I583,9)</f>
        <v>1.03356</v>
      </c>
      <c r="CY402">
        <f>AB402</f>
        <v>2.4700000000000002</v>
      </c>
      <c r="CZ402">
        <f>AF402</f>
        <v>2.27</v>
      </c>
      <c r="DA402">
        <f>AJ402</f>
        <v>1</v>
      </c>
      <c r="DB402">
        <f>ROUND(((ROUND(AT402*CZ402,2)*1.25)*1.1),6)</f>
        <v>72.407499999999999</v>
      </c>
      <c r="DC402">
        <f>ROUND(((ROUND(AT402*AG402,2)*1.25)*1.1),6)</f>
        <v>0</v>
      </c>
      <c r="DD402" t="s">
        <v>3</v>
      </c>
      <c r="DE402" t="s">
        <v>3</v>
      </c>
      <c r="DF402">
        <f t="shared" si="208"/>
        <v>0</v>
      </c>
      <c r="DG402">
        <f t="shared" si="204"/>
        <v>2.35</v>
      </c>
      <c r="DH402">
        <f t="shared" si="205"/>
        <v>0</v>
      </c>
      <c r="DI402">
        <f t="shared" si="206"/>
        <v>0</v>
      </c>
      <c r="DJ402">
        <f>DG402</f>
        <v>2.35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ROW(Source!A583)</f>
        <v>583</v>
      </c>
      <c r="B403">
        <v>56481265</v>
      </c>
      <c r="C403">
        <v>56490107</v>
      </c>
      <c r="D403">
        <v>54902988</v>
      </c>
      <c r="E403">
        <v>1</v>
      </c>
      <c r="F403">
        <v>1</v>
      </c>
      <c r="G403">
        <v>1079</v>
      </c>
      <c r="H403">
        <v>3</v>
      </c>
      <c r="I403" t="s">
        <v>35</v>
      </c>
      <c r="J403" t="s">
        <v>37</v>
      </c>
      <c r="K403" t="s">
        <v>36</v>
      </c>
      <c r="L403">
        <v>1348</v>
      </c>
      <c r="N403">
        <v>1009</v>
      </c>
      <c r="O403" t="s">
        <v>32</v>
      </c>
      <c r="P403" t="s">
        <v>32</v>
      </c>
      <c r="Q403">
        <v>1000</v>
      </c>
      <c r="W403">
        <v>0</v>
      </c>
      <c r="X403">
        <v>-1891961884</v>
      </c>
      <c r="Y403">
        <f t="shared" ref="Y403:Y408" si="209">AT403</f>
        <v>9.2592999999999995E-2</v>
      </c>
      <c r="AA403">
        <v>6519.2</v>
      </c>
      <c r="AB403">
        <v>0</v>
      </c>
      <c r="AC403">
        <v>0</v>
      </c>
      <c r="AD403">
        <v>0</v>
      </c>
      <c r="AE403">
        <v>6519.2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9.2592999999999995E-2</v>
      </c>
      <c r="AU403" t="s">
        <v>3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ROUND(Y403*Source!I583,9)</f>
        <v>3.0000130000000002E-3</v>
      </c>
      <c r="CY403">
        <f t="shared" ref="CY403:CY408" si="210">AA403</f>
        <v>6519.2</v>
      </c>
      <c r="CZ403">
        <f t="shared" ref="CZ403:CZ408" si="211">AE403</f>
        <v>6519.2</v>
      </c>
      <c r="DA403">
        <f t="shared" ref="DA403:DA408" si="212">AI403</f>
        <v>1</v>
      </c>
      <c r="DB403">
        <f t="shared" ref="DB403:DB408" si="213">ROUND(ROUND(AT403*CZ403,2),6)</f>
        <v>603.63</v>
      </c>
      <c r="DC403">
        <f t="shared" ref="DC403:DC408" si="214">ROUND(ROUND(AT403*AG403,2),6)</f>
        <v>0</v>
      </c>
      <c r="DD403" t="s">
        <v>3</v>
      </c>
      <c r="DE403" t="s">
        <v>3</v>
      </c>
      <c r="DF403">
        <f t="shared" si="208"/>
        <v>19.559999999999999</v>
      </c>
      <c r="DG403">
        <f t="shared" si="204"/>
        <v>0</v>
      </c>
      <c r="DH403">
        <f t="shared" si="205"/>
        <v>0</v>
      </c>
      <c r="DI403">
        <f t="shared" si="206"/>
        <v>0</v>
      </c>
      <c r="DJ403">
        <f t="shared" ref="DJ403:DJ408" si="215">DF403</f>
        <v>19.559999999999999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ROW(Source!A583)</f>
        <v>583</v>
      </c>
      <c r="B404">
        <v>56481265</v>
      </c>
      <c r="C404">
        <v>56490107</v>
      </c>
      <c r="D404">
        <v>54902998</v>
      </c>
      <c r="E404">
        <v>1</v>
      </c>
      <c r="F404">
        <v>1</v>
      </c>
      <c r="G404">
        <v>1079</v>
      </c>
      <c r="H404">
        <v>3</v>
      </c>
      <c r="I404" t="s">
        <v>367</v>
      </c>
      <c r="J404" t="s">
        <v>369</v>
      </c>
      <c r="K404" t="s">
        <v>368</v>
      </c>
      <c r="L404">
        <v>1348</v>
      </c>
      <c r="N404">
        <v>1009</v>
      </c>
      <c r="O404" t="s">
        <v>32</v>
      </c>
      <c r="P404" t="s">
        <v>32</v>
      </c>
      <c r="Q404">
        <v>1000</v>
      </c>
      <c r="W404">
        <v>0</v>
      </c>
      <c r="X404">
        <v>1922833840</v>
      </c>
      <c r="Y404">
        <f t="shared" si="209"/>
        <v>0.90740699999999996</v>
      </c>
      <c r="AA404">
        <v>9844.31</v>
      </c>
      <c r="AB404">
        <v>0</v>
      </c>
      <c r="AC404">
        <v>0</v>
      </c>
      <c r="AD404">
        <v>0</v>
      </c>
      <c r="AE404">
        <v>9844.31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0.90740699999999996</v>
      </c>
      <c r="AU404" t="s">
        <v>3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ROUND(Y404*Source!I583,9)</f>
        <v>2.9399986999999999E-2</v>
      </c>
      <c r="CY404">
        <f t="shared" si="210"/>
        <v>9844.31</v>
      </c>
      <c r="CZ404">
        <f t="shared" si="211"/>
        <v>9844.31</v>
      </c>
      <c r="DA404">
        <f t="shared" si="212"/>
        <v>1</v>
      </c>
      <c r="DB404">
        <f t="shared" si="213"/>
        <v>8932.7999999999993</v>
      </c>
      <c r="DC404">
        <f t="shared" si="214"/>
        <v>0</v>
      </c>
      <c r="DD404" t="s">
        <v>3</v>
      </c>
      <c r="DE404" t="s">
        <v>3</v>
      </c>
      <c r="DF404">
        <f t="shared" si="208"/>
        <v>289.42</v>
      </c>
      <c r="DG404">
        <f t="shared" si="204"/>
        <v>0</v>
      </c>
      <c r="DH404">
        <f t="shared" si="205"/>
        <v>0</v>
      </c>
      <c r="DI404">
        <f t="shared" si="206"/>
        <v>0</v>
      </c>
      <c r="DJ404">
        <f t="shared" si="215"/>
        <v>289.42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ROW(Source!A583)</f>
        <v>583</v>
      </c>
      <c r="B405">
        <v>56481265</v>
      </c>
      <c r="C405">
        <v>56490107</v>
      </c>
      <c r="D405">
        <v>54903374</v>
      </c>
      <c r="E405">
        <v>1</v>
      </c>
      <c r="F405">
        <v>1</v>
      </c>
      <c r="G405">
        <v>1079</v>
      </c>
      <c r="H405">
        <v>3</v>
      </c>
      <c r="I405" t="s">
        <v>779</v>
      </c>
      <c r="J405" t="s">
        <v>780</v>
      </c>
      <c r="K405" t="s">
        <v>781</v>
      </c>
      <c r="L405">
        <v>1348</v>
      </c>
      <c r="N405">
        <v>1009</v>
      </c>
      <c r="O405" t="s">
        <v>32</v>
      </c>
      <c r="P405" t="s">
        <v>32</v>
      </c>
      <c r="Q405">
        <v>1000</v>
      </c>
      <c r="W405">
        <v>0</v>
      </c>
      <c r="X405">
        <v>-925205253</v>
      </c>
      <c r="Y405">
        <f t="shared" si="209"/>
        <v>3.0000000000000001E-3</v>
      </c>
      <c r="AA405">
        <v>7185.82</v>
      </c>
      <c r="AB405">
        <v>0</v>
      </c>
      <c r="AC405">
        <v>0</v>
      </c>
      <c r="AD405">
        <v>0</v>
      </c>
      <c r="AE405">
        <v>7185.82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3.0000000000000001E-3</v>
      </c>
      <c r="AU405" t="s">
        <v>3</v>
      </c>
      <c r="AV405">
        <v>0</v>
      </c>
      <c r="AW405">
        <v>2</v>
      </c>
      <c r="AX405">
        <v>56490118</v>
      </c>
      <c r="AY405">
        <v>1</v>
      </c>
      <c r="AZ405">
        <v>0</v>
      </c>
      <c r="BA405">
        <v>401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ROUND(Y405*Source!I583,9)</f>
        <v>9.7200000000000004E-5</v>
      </c>
      <c r="CY405">
        <f t="shared" si="210"/>
        <v>7185.82</v>
      </c>
      <c r="CZ405">
        <f t="shared" si="211"/>
        <v>7185.82</v>
      </c>
      <c r="DA405">
        <f t="shared" si="212"/>
        <v>1</v>
      </c>
      <c r="DB405">
        <f t="shared" si="213"/>
        <v>21.56</v>
      </c>
      <c r="DC405">
        <f t="shared" si="214"/>
        <v>0</v>
      </c>
      <c r="DD405" t="s">
        <v>3</v>
      </c>
      <c r="DE405" t="s">
        <v>3</v>
      </c>
      <c r="DF405">
        <f t="shared" si="208"/>
        <v>0.7</v>
      </c>
      <c r="DG405">
        <f t="shared" si="204"/>
        <v>0</v>
      </c>
      <c r="DH405">
        <f t="shared" si="205"/>
        <v>0</v>
      </c>
      <c r="DI405">
        <f t="shared" si="206"/>
        <v>0</v>
      </c>
      <c r="DJ405">
        <f t="shared" si="215"/>
        <v>0.7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ROW(Source!A583)</f>
        <v>583</v>
      </c>
      <c r="B406">
        <v>56481265</v>
      </c>
      <c r="C406">
        <v>56490107</v>
      </c>
      <c r="D406">
        <v>54902353</v>
      </c>
      <c r="E406">
        <v>1</v>
      </c>
      <c r="F406">
        <v>1</v>
      </c>
      <c r="G406">
        <v>1079</v>
      </c>
      <c r="H406">
        <v>3</v>
      </c>
      <c r="I406" t="s">
        <v>54</v>
      </c>
      <c r="J406" t="s">
        <v>839</v>
      </c>
      <c r="K406" t="s">
        <v>55</v>
      </c>
      <c r="L406">
        <v>1348</v>
      </c>
      <c r="N406">
        <v>1009</v>
      </c>
      <c r="O406" t="s">
        <v>32</v>
      </c>
      <c r="P406" t="s">
        <v>32</v>
      </c>
      <c r="Q406">
        <v>1000</v>
      </c>
      <c r="W406">
        <v>0</v>
      </c>
      <c r="X406">
        <v>966186740</v>
      </c>
      <c r="Y406">
        <f t="shared" si="209"/>
        <v>2.9999999999999997E-4</v>
      </c>
      <c r="AA406">
        <v>18653.07</v>
      </c>
      <c r="AB406">
        <v>0</v>
      </c>
      <c r="AC406">
        <v>0</v>
      </c>
      <c r="AD406">
        <v>0</v>
      </c>
      <c r="AE406">
        <v>18653.07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2.9999999999999997E-4</v>
      </c>
      <c r="AU406" t="s">
        <v>3</v>
      </c>
      <c r="AV406">
        <v>0</v>
      </c>
      <c r="AW406">
        <v>2</v>
      </c>
      <c r="AX406">
        <v>56490119</v>
      </c>
      <c r="AY406">
        <v>1</v>
      </c>
      <c r="AZ406">
        <v>0</v>
      </c>
      <c r="BA406">
        <v>402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ROUND(Y406*Source!I583,9)</f>
        <v>9.7200000000000001E-6</v>
      </c>
      <c r="CY406">
        <f t="shared" si="210"/>
        <v>18653.07</v>
      </c>
      <c r="CZ406">
        <f t="shared" si="211"/>
        <v>18653.07</v>
      </c>
      <c r="DA406">
        <f t="shared" si="212"/>
        <v>1</v>
      </c>
      <c r="DB406">
        <f t="shared" si="213"/>
        <v>5.6</v>
      </c>
      <c r="DC406">
        <f t="shared" si="214"/>
        <v>0</v>
      </c>
      <c r="DD406" t="s">
        <v>3</v>
      </c>
      <c r="DE406" t="s">
        <v>3</v>
      </c>
      <c r="DF406">
        <f t="shared" si="208"/>
        <v>0.18</v>
      </c>
      <c r="DG406">
        <f t="shared" si="204"/>
        <v>0</v>
      </c>
      <c r="DH406">
        <f t="shared" si="205"/>
        <v>0</v>
      </c>
      <c r="DI406">
        <f t="shared" si="206"/>
        <v>0</v>
      </c>
      <c r="DJ406">
        <f t="shared" si="215"/>
        <v>0.18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ROW(Source!A583)</f>
        <v>583</v>
      </c>
      <c r="B407">
        <v>56481265</v>
      </c>
      <c r="C407">
        <v>56490107</v>
      </c>
      <c r="D407">
        <v>54907584</v>
      </c>
      <c r="E407">
        <v>1</v>
      </c>
      <c r="F407">
        <v>1</v>
      </c>
      <c r="G407">
        <v>1079</v>
      </c>
      <c r="H407">
        <v>3</v>
      </c>
      <c r="I407" t="s">
        <v>886</v>
      </c>
      <c r="J407" t="s">
        <v>887</v>
      </c>
      <c r="K407" t="s">
        <v>888</v>
      </c>
      <c r="L407">
        <v>1348</v>
      </c>
      <c r="N407">
        <v>1009</v>
      </c>
      <c r="O407" t="s">
        <v>32</v>
      </c>
      <c r="P407" t="s">
        <v>32</v>
      </c>
      <c r="Q407">
        <v>1000</v>
      </c>
      <c r="W407">
        <v>0</v>
      </c>
      <c r="X407">
        <v>-120742524</v>
      </c>
      <c r="Y407">
        <f t="shared" si="209"/>
        <v>1.9400000000000001E-3</v>
      </c>
      <c r="AA407">
        <v>13451.64</v>
      </c>
      <c r="AB407">
        <v>0</v>
      </c>
      <c r="AC407">
        <v>0</v>
      </c>
      <c r="AD407">
        <v>0</v>
      </c>
      <c r="AE407">
        <v>13451.64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1.9400000000000001E-3</v>
      </c>
      <c r="AU407" t="s">
        <v>3</v>
      </c>
      <c r="AV407">
        <v>0</v>
      </c>
      <c r="AW407">
        <v>2</v>
      </c>
      <c r="AX407">
        <v>56490120</v>
      </c>
      <c r="AY407">
        <v>1</v>
      </c>
      <c r="AZ407">
        <v>0</v>
      </c>
      <c r="BA407">
        <v>403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ROUND(Y407*Source!I583,9)</f>
        <v>6.2855999999999996E-5</v>
      </c>
      <c r="CY407">
        <f t="shared" si="210"/>
        <v>13451.64</v>
      </c>
      <c r="CZ407">
        <f t="shared" si="211"/>
        <v>13451.64</v>
      </c>
      <c r="DA407">
        <f t="shared" si="212"/>
        <v>1</v>
      </c>
      <c r="DB407">
        <f t="shared" si="213"/>
        <v>26.1</v>
      </c>
      <c r="DC407">
        <f t="shared" si="214"/>
        <v>0</v>
      </c>
      <c r="DD407" t="s">
        <v>3</v>
      </c>
      <c r="DE407" t="s">
        <v>3</v>
      </c>
      <c r="DF407">
        <f t="shared" si="208"/>
        <v>0.85</v>
      </c>
      <c r="DG407">
        <f t="shared" si="204"/>
        <v>0</v>
      </c>
      <c r="DH407">
        <f t="shared" si="205"/>
        <v>0</v>
      </c>
      <c r="DI407">
        <f t="shared" si="206"/>
        <v>0</v>
      </c>
      <c r="DJ407">
        <f t="shared" si="215"/>
        <v>0.85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ROW(Source!A583)</f>
        <v>583</v>
      </c>
      <c r="B408">
        <v>56481265</v>
      </c>
      <c r="C408">
        <v>56490107</v>
      </c>
      <c r="D408">
        <v>54902905</v>
      </c>
      <c r="E408">
        <v>1</v>
      </c>
      <c r="F408">
        <v>1</v>
      </c>
      <c r="G408">
        <v>1079</v>
      </c>
      <c r="H408">
        <v>3</v>
      </c>
      <c r="I408" t="s">
        <v>859</v>
      </c>
      <c r="J408" t="s">
        <v>860</v>
      </c>
      <c r="K408" t="s">
        <v>861</v>
      </c>
      <c r="L408">
        <v>1348</v>
      </c>
      <c r="N408">
        <v>1009</v>
      </c>
      <c r="O408" t="s">
        <v>32</v>
      </c>
      <c r="P408" t="s">
        <v>32</v>
      </c>
      <c r="Q408">
        <v>1000</v>
      </c>
      <c r="W408">
        <v>0</v>
      </c>
      <c r="X408">
        <v>2068847740</v>
      </c>
      <c r="Y408">
        <f t="shared" si="209"/>
        <v>5.9999999999999995E-4</v>
      </c>
      <c r="AA408">
        <v>8582.42</v>
      </c>
      <c r="AB408">
        <v>0</v>
      </c>
      <c r="AC408">
        <v>0</v>
      </c>
      <c r="AD408">
        <v>0</v>
      </c>
      <c r="AE408">
        <v>8582.42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5.9999999999999995E-4</v>
      </c>
      <c r="AU408" t="s">
        <v>3</v>
      </c>
      <c r="AV408">
        <v>0</v>
      </c>
      <c r="AW408">
        <v>2</v>
      </c>
      <c r="AX408">
        <v>56490121</v>
      </c>
      <c r="AY408">
        <v>1</v>
      </c>
      <c r="AZ408">
        <v>0</v>
      </c>
      <c r="BA408">
        <v>404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ROUND(Y408*Source!I583,9)</f>
        <v>1.944E-5</v>
      </c>
      <c r="CY408">
        <f t="shared" si="210"/>
        <v>8582.42</v>
      </c>
      <c r="CZ408">
        <f t="shared" si="211"/>
        <v>8582.42</v>
      </c>
      <c r="DA408">
        <f t="shared" si="212"/>
        <v>1</v>
      </c>
      <c r="DB408">
        <f t="shared" si="213"/>
        <v>5.15</v>
      </c>
      <c r="DC408">
        <f t="shared" si="214"/>
        <v>0</v>
      </c>
      <c r="DD408" t="s">
        <v>3</v>
      </c>
      <c r="DE408" t="s">
        <v>3</v>
      </c>
      <c r="DF408">
        <f t="shared" si="208"/>
        <v>0.17</v>
      </c>
      <c r="DG408">
        <f t="shared" si="204"/>
        <v>0</v>
      </c>
      <c r="DH408">
        <f t="shared" si="205"/>
        <v>0</v>
      </c>
      <c r="DI408">
        <f t="shared" si="206"/>
        <v>0</v>
      </c>
      <c r="DJ408">
        <f t="shared" si="215"/>
        <v>0.17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ROW(Source!A584)</f>
        <v>584</v>
      </c>
      <c r="B409">
        <v>56481267</v>
      </c>
      <c r="C409">
        <v>56490107</v>
      </c>
      <c r="D409">
        <v>54836958</v>
      </c>
      <c r="E409">
        <v>1079</v>
      </c>
      <c r="F409">
        <v>1</v>
      </c>
      <c r="G409">
        <v>1079</v>
      </c>
      <c r="H409">
        <v>1</v>
      </c>
      <c r="I409" t="s">
        <v>738</v>
      </c>
      <c r="J409" t="s">
        <v>3</v>
      </c>
      <c r="K409" t="s">
        <v>739</v>
      </c>
      <c r="L409">
        <v>1191</v>
      </c>
      <c r="N409">
        <v>1013</v>
      </c>
      <c r="O409" t="s">
        <v>740</v>
      </c>
      <c r="P409" t="s">
        <v>740</v>
      </c>
      <c r="Q409">
        <v>1</v>
      </c>
      <c r="W409">
        <v>0</v>
      </c>
      <c r="X409">
        <v>476480486</v>
      </c>
      <c r="Y409">
        <f>((AT409*1.15)*1.1)</f>
        <v>146.73999999999998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116</v>
      </c>
      <c r="AU409" t="s">
        <v>49</v>
      </c>
      <c r="AV409">
        <v>1</v>
      </c>
      <c r="AW409">
        <v>2</v>
      </c>
      <c r="AX409">
        <v>56490116</v>
      </c>
      <c r="AY409">
        <v>1</v>
      </c>
      <c r="AZ409">
        <v>0</v>
      </c>
      <c r="BA409">
        <v>407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ROUND(AT409*Source!I584*AH409*AL409,2)</f>
        <v>0</v>
      </c>
      <c r="CV409">
        <f>ROUND(Y409*Source!I584,9)</f>
        <v>4.7543759999999997</v>
      </c>
      <c r="CW409">
        <v>0</v>
      </c>
      <c r="CX409">
        <f>ROUND(Y409*Source!I584,9)</f>
        <v>4.7543759999999997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ROUND(((ROUND(AT409*CZ409,2)*1.15)*1.1),6)</f>
        <v>0</v>
      </c>
      <c r="DC409">
        <f>ROUND(((ROUND(AT409*AG409,2)*1.15)*1.1),6)</f>
        <v>0</v>
      </c>
      <c r="DD409" t="s">
        <v>3</v>
      </c>
      <c r="DE409" t="s">
        <v>3</v>
      </c>
      <c r="DF409">
        <f t="shared" si="208"/>
        <v>0</v>
      </c>
      <c r="DG409">
        <f t="shared" si="204"/>
        <v>0</v>
      </c>
      <c r="DH409">
        <f t="shared" si="205"/>
        <v>0</v>
      </c>
      <c r="DI409">
        <f t="shared" si="206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ROW(Source!A584)</f>
        <v>584</v>
      </c>
      <c r="B410">
        <v>56481267</v>
      </c>
      <c r="C410">
        <v>56490107</v>
      </c>
      <c r="D410">
        <v>54933606</v>
      </c>
      <c r="E410">
        <v>1</v>
      </c>
      <c r="F410">
        <v>1</v>
      </c>
      <c r="G410">
        <v>1079</v>
      </c>
      <c r="H410">
        <v>2</v>
      </c>
      <c r="I410" t="s">
        <v>883</v>
      </c>
      <c r="J410" t="s">
        <v>884</v>
      </c>
      <c r="K410" t="s">
        <v>885</v>
      </c>
      <c r="L410">
        <v>1368</v>
      </c>
      <c r="N410">
        <v>1011</v>
      </c>
      <c r="O410" t="s">
        <v>744</v>
      </c>
      <c r="P410" t="s">
        <v>744</v>
      </c>
      <c r="Q410">
        <v>1</v>
      </c>
      <c r="W410">
        <v>0</v>
      </c>
      <c r="X410">
        <v>1976634375</v>
      </c>
      <c r="Y410">
        <f>((AT410*1.25)*1.1)</f>
        <v>31.900000000000002</v>
      </c>
      <c r="AA410">
        <v>0</v>
      </c>
      <c r="AB410">
        <v>22.48</v>
      </c>
      <c r="AC410">
        <v>0</v>
      </c>
      <c r="AD410">
        <v>0</v>
      </c>
      <c r="AE410">
        <v>0</v>
      </c>
      <c r="AF410">
        <v>2.27</v>
      </c>
      <c r="AG410">
        <v>0</v>
      </c>
      <c r="AH410">
        <v>0</v>
      </c>
      <c r="AI410">
        <v>1</v>
      </c>
      <c r="AJ410">
        <v>9.11</v>
      </c>
      <c r="AK410">
        <v>47.82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23.2</v>
      </c>
      <c r="AU410" t="s">
        <v>48</v>
      </c>
      <c r="AV410">
        <v>0</v>
      </c>
      <c r="AW410">
        <v>2</v>
      </c>
      <c r="AX410">
        <v>56490117</v>
      </c>
      <c r="AY410">
        <v>1</v>
      </c>
      <c r="AZ410">
        <v>0</v>
      </c>
      <c r="BA410">
        <v>408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ROUND(Y410*Source!I584*DO410,9)</f>
        <v>0</v>
      </c>
      <c r="CX410">
        <f>ROUND(Y410*Source!I584,9)</f>
        <v>1.03356</v>
      </c>
      <c r="CY410">
        <f>AB410</f>
        <v>22.48</v>
      </c>
      <c r="CZ410">
        <f>AF410</f>
        <v>2.27</v>
      </c>
      <c r="DA410">
        <f>AJ410</f>
        <v>9.11</v>
      </c>
      <c r="DB410">
        <f>ROUND(((ROUND(AT410*CZ410,2)*1.25)*1.1),6)</f>
        <v>72.407499999999999</v>
      </c>
      <c r="DC410">
        <f>ROUND(((ROUND(AT410*AG410,2)*1.25)*1.1),6)</f>
        <v>0</v>
      </c>
      <c r="DD410" t="s">
        <v>3</v>
      </c>
      <c r="DE410" t="s">
        <v>3</v>
      </c>
      <c r="DF410">
        <f t="shared" si="208"/>
        <v>0</v>
      </c>
      <c r="DG410">
        <f>ROUND(ROUND(AF410*AJ410,2)*CX410,2)</f>
        <v>21.37</v>
      </c>
      <c r="DH410">
        <f>ROUND(ROUND(AG410*AK410,2)*CX410,2)</f>
        <v>0</v>
      </c>
      <c r="DI410">
        <f t="shared" si="206"/>
        <v>0</v>
      </c>
      <c r="DJ410">
        <f>DG410</f>
        <v>21.37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ROW(Source!A584)</f>
        <v>584</v>
      </c>
      <c r="B411">
        <v>56481267</v>
      </c>
      <c r="C411">
        <v>56490107</v>
      </c>
      <c r="D411">
        <v>54902988</v>
      </c>
      <c r="E411">
        <v>1</v>
      </c>
      <c r="F411">
        <v>1</v>
      </c>
      <c r="G411">
        <v>1079</v>
      </c>
      <c r="H411">
        <v>3</v>
      </c>
      <c r="I411" t="s">
        <v>35</v>
      </c>
      <c r="J411" t="s">
        <v>37</v>
      </c>
      <c r="K411" t="s">
        <v>36</v>
      </c>
      <c r="L411">
        <v>1348</v>
      </c>
      <c r="N411">
        <v>1009</v>
      </c>
      <c r="O411" t="s">
        <v>32</v>
      </c>
      <c r="P411" t="s">
        <v>32</v>
      </c>
      <c r="Q411">
        <v>1000</v>
      </c>
      <c r="W411">
        <v>0</v>
      </c>
      <c r="X411">
        <v>-1891961884</v>
      </c>
      <c r="Y411">
        <f t="shared" ref="Y411:Y418" si="216">AT411</f>
        <v>9.2592999999999995E-2</v>
      </c>
      <c r="AA411">
        <v>65974.3</v>
      </c>
      <c r="AB411">
        <v>0</v>
      </c>
      <c r="AC411">
        <v>0</v>
      </c>
      <c r="AD411">
        <v>0</v>
      </c>
      <c r="AE411">
        <v>6519.2</v>
      </c>
      <c r="AF411">
        <v>0</v>
      </c>
      <c r="AG411">
        <v>0</v>
      </c>
      <c r="AH411">
        <v>0</v>
      </c>
      <c r="AI411">
        <v>10.119999999999999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9.2592999999999995E-2</v>
      </c>
      <c r="AU411" t="s">
        <v>3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ROUND(Y411*Source!I584,9)</f>
        <v>3.0000130000000002E-3</v>
      </c>
      <c r="CY411">
        <f t="shared" ref="CY411:CY418" si="217">AA411</f>
        <v>65974.3</v>
      </c>
      <c r="CZ411">
        <f t="shared" ref="CZ411:CZ418" si="218">AE411</f>
        <v>6519.2</v>
      </c>
      <c r="DA411">
        <f t="shared" ref="DA411:DA418" si="219">AI411</f>
        <v>10.119999999999999</v>
      </c>
      <c r="DB411">
        <f t="shared" ref="DB411:DB418" si="220">ROUND(ROUND(AT411*CZ411,2),6)</f>
        <v>603.63</v>
      </c>
      <c r="DC411">
        <f t="shared" ref="DC411:DC418" si="221">ROUND(ROUND(AT411*AG411,2),6)</f>
        <v>0</v>
      </c>
      <c r="DD411" t="s">
        <v>3</v>
      </c>
      <c r="DE411" t="s">
        <v>3</v>
      </c>
      <c r="DF411">
        <f t="shared" ref="DF411:DF416" si="222">ROUND(ROUND(AE411*AI411,2)*CX411,2)</f>
        <v>197.92</v>
      </c>
      <c r="DG411">
        <f t="shared" ref="DG411:DG422" si="223">ROUND(ROUND(AF411,2)*CX411,2)</f>
        <v>0</v>
      </c>
      <c r="DH411">
        <f t="shared" ref="DH411:DH422" si="224">ROUND(ROUND(AG411,2)*CX411,2)</f>
        <v>0</v>
      </c>
      <c r="DI411">
        <f t="shared" si="206"/>
        <v>0</v>
      </c>
      <c r="DJ411">
        <f t="shared" ref="DJ411:DJ418" si="225">DF411</f>
        <v>197.92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ROW(Source!A584)</f>
        <v>584</v>
      </c>
      <c r="B412">
        <v>56481267</v>
      </c>
      <c r="C412">
        <v>56490107</v>
      </c>
      <c r="D412">
        <v>54902998</v>
      </c>
      <c r="E412">
        <v>1</v>
      </c>
      <c r="F412">
        <v>1</v>
      </c>
      <c r="G412">
        <v>1079</v>
      </c>
      <c r="H412">
        <v>3</v>
      </c>
      <c r="I412" t="s">
        <v>367</v>
      </c>
      <c r="J412" t="s">
        <v>369</v>
      </c>
      <c r="K412" t="s">
        <v>368</v>
      </c>
      <c r="L412">
        <v>1348</v>
      </c>
      <c r="N412">
        <v>1009</v>
      </c>
      <c r="O412" t="s">
        <v>32</v>
      </c>
      <c r="P412" t="s">
        <v>32</v>
      </c>
      <c r="Q412">
        <v>1000</v>
      </c>
      <c r="W412">
        <v>0</v>
      </c>
      <c r="X412">
        <v>1922833840</v>
      </c>
      <c r="Y412">
        <f t="shared" si="216"/>
        <v>0.90740699999999996</v>
      </c>
      <c r="AA412">
        <v>53060.83</v>
      </c>
      <c r="AB412">
        <v>0</v>
      </c>
      <c r="AC412">
        <v>0</v>
      </c>
      <c r="AD412">
        <v>0</v>
      </c>
      <c r="AE412">
        <v>9844.31</v>
      </c>
      <c r="AF412">
        <v>0</v>
      </c>
      <c r="AG412">
        <v>0</v>
      </c>
      <c r="AH412">
        <v>0</v>
      </c>
      <c r="AI412">
        <v>5.39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3</v>
      </c>
      <c r="AT412">
        <v>0.90740699999999996</v>
      </c>
      <c r="AU412" t="s">
        <v>3</v>
      </c>
      <c r="AV412">
        <v>0</v>
      </c>
      <c r="AW412">
        <v>1</v>
      </c>
      <c r="AX412">
        <v>-1</v>
      </c>
      <c r="AY412">
        <v>0</v>
      </c>
      <c r="AZ412">
        <v>0</v>
      </c>
      <c r="BA412" t="s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ROUND(Y412*Source!I584,9)</f>
        <v>2.9399986999999999E-2</v>
      </c>
      <c r="CY412">
        <f t="shared" si="217"/>
        <v>53060.83</v>
      </c>
      <c r="CZ412">
        <f t="shared" si="218"/>
        <v>9844.31</v>
      </c>
      <c r="DA412">
        <f t="shared" si="219"/>
        <v>5.39</v>
      </c>
      <c r="DB412">
        <f t="shared" si="220"/>
        <v>8932.7999999999993</v>
      </c>
      <c r="DC412">
        <f t="shared" si="221"/>
        <v>0</v>
      </c>
      <c r="DD412" t="s">
        <v>3</v>
      </c>
      <c r="DE412" t="s">
        <v>3</v>
      </c>
      <c r="DF412">
        <f t="shared" si="222"/>
        <v>1559.99</v>
      </c>
      <c r="DG412">
        <f t="shared" si="223"/>
        <v>0</v>
      </c>
      <c r="DH412">
        <f t="shared" si="224"/>
        <v>0</v>
      </c>
      <c r="DI412">
        <f t="shared" si="206"/>
        <v>0</v>
      </c>
      <c r="DJ412">
        <f t="shared" si="225"/>
        <v>1559.99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5">
      <c r="A413">
        <f>ROW(Source!A584)</f>
        <v>584</v>
      </c>
      <c r="B413">
        <v>56481267</v>
      </c>
      <c r="C413">
        <v>56490107</v>
      </c>
      <c r="D413">
        <v>54903374</v>
      </c>
      <c r="E413">
        <v>1</v>
      </c>
      <c r="F413">
        <v>1</v>
      </c>
      <c r="G413">
        <v>1079</v>
      </c>
      <c r="H413">
        <v>3</v>
      </c>
      <c r="I413" t="s">
        <v>779</v>
      </c>
      <c r="J413" t="s">
        <v>780</v>
      </c>
      <c r="K413" t="s">
        <v>781</v>
      </c>
      <c r="L413">
        <v>1348</v>
      </c>
      <c r="N413">
        <v>1009</v>
      </c>
      <c r="O413" t="s">
        <v>32</v>
      </c>
      <c r="P413" t="s">
        <v>32</v>
      </c>
      <c r="Q413">
        <v>1000</v>
      </c>
      <c r="W413">
        <v>0</v>
      </c>
      <c r="X413">
        <v>-925205253</v>
      </c>
      <c r="Y413">
        <f t="shared" si="216"/>
        <v>3.0000000000000001E-3</v>
      </c>
      <c r="AA413">
        <v>93487.52</v>
      </c>
      <c r="AB413">
        <v>0</v>
      </c>
      <c r="AC413">
        <v>0</v>
      </c>
      <c r="AD413">
        <v>0</v>
      </c>
      <c r="AE413">
        <v>7185.82</v>
      </c>
      <c r="AF413">
        <v>0</v>
      </c>
      <c r="AG413">
        <v>0</v>
      </c>
      <c r="AH413">
        <v>0</v>
      </c>
      <c r="AI413">
        <v>13.01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3.0000000000000001E-3</v>
      </c>
      <c r="AU413" t="s">
        <v>3</v>
      </c>
      <c r="AV413">
        <v>0</v>
      </c>
      <c r="AW413">
        <v>2</v>
      </c>
      <c r="AX413">
        <v>56490118</v>
      </c>
      <c r="AY413">
        <v>1</v>
      </c>
      <c r="AZ413">
        <v>0</v>
      </c>
      <c r="BA413">
        <v>409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ROUND(Y413*Source!I584,9)</f>
        <v>9.7200000000000004E-5</v>
      </c>
      <c r="CY413">
        <f t="shared" si="217"/>
        <v>93487.52</v>
      </c>
      <c r="CZ413">
        <f t="shared" si="218"/>
        <v>7185.82</v>
      </c>
      <c r="DA413">
        <f t="shared" si="219"/>
        <v>13.01</v>
      </c>
      <c r="DB413">
        <f t="shared" si="220"/>
        <v>21.56</v>
      </c>
      <c r="DC413">
        <f t="shared" si="221"/>
        <v>0</v>
      </c>
      <c r="DD413" t="s">
        <v>3</v>
      </c>
      <c r="DE413" t="s">
        <v>3</v>
      </c>
      <c r="DF413">
        <f t="shared" si="222"/>
        <v>9.09</v>
      </c>
      <c r="DG413">
        <f t="shared" si="223"/>
        <v>0</v>
      </c>
      <c r="DH413">
        <f t="shared" si="224"/>
        <v>0</v>
      </c>
      <c r="DI413">
        <f t="shared" si="206"/>
        <v>0</v>
      </c>
      <c r="DJ413">
        <f t="shared" si="225"/>
        <v>9.09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ROW(Source!A584)</f>
        <v>584</v>
      </c>
      <c r="B414">
        <v>56481267</v>
      </c>
      <c r="C414">
        <v>56490107</v>
      </c>
      <c r="D414">
        <v>54902353</v>
      </c>
      <c r="E414">
        <v>1</v>
      </c>
      <c r="F414">
        <v>1</v>
      </c>
      <c r="G414">
        <v>1079</v>
      </c>
      <c r="H414">
        <v>3</v>
      </c>
      <c r="I414" t="s">
        <v>54</v>
      </c>
      <c r="J414" t="s">
        <v>839</v>
      </c>
      <c r="K414" t="s">
        <v>55</v>
      </c>
      <c r="L414">
        <v>1348</v>
      </c>
      <c r="N414">
        <v>1009</v>
      </c>
      <c r="O414" t="s">
        <v>32</v>
      </c>
      <c r="P414" t="s">
        <v>32</v>
      </c>
      <c r="Q414">
        <v>1000</v>
      </c>
      <c r="W414">
        <v>0</v>
      </c>
      <c r="X414">
        <v>966186740</v>
      </c>
      <c r="Y414">
        <f t="shared" si="216"/>
        <v>2.9999999999999997E-4</v>
      </c>
      <c r="AA414">
        <v>66777.990000000005</v>
      </c>
      <c r="AB414">
        <v>0</v>
      </c>
      <c r="AC414">
        <v>0</v>
      </c>
      <c r="AD414">
        <v>0</v>
      </c>
      <c r="AE414">
        <v>18653.07</v>
      </c>
      <c r="AF414">
        <v>0</v>
      </c>
      <c r="AG414">
        <v>0</v>
      </c>
      <c r="AH414">
        <v>0</v>
      </c>
      <c r="AI414">
        <v>3.58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2.9999999999999997E-4</v>
      </c>
      <c r="AU414" t="s">
        <v>3</v>
      </c>
      <c r="AV414">
        <v>0</v>
      </c>
      <c r="AW414">
        <v>2</v>
      </c>
      <c r="AX414">
        <v>56490119</v>
      </c>
      <c r="AY414">
        <v>1</v>
      </c>
      <c r="AZ414">
        <v>0</v>
      </c>
      <c r="BA414">
        <v>410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ROUND(Y414*Source!I584,9)</f>
        <v>9.7200000000000001E-6</v>
      </c>
      <c r="CY414">
        <f t="shared" si="217"/>
        <v>66777.990000000005</v>
      </c>
      <c r="CZ414">
        <f t="shared" si="218"/>
        <v>18653.07</v>
      </c>
      <c r="DA414">
        <f t="shared" si="219"/>
        <v>3.58</v>
      </c>
      <c r="DB414">
        <f t="shared" si="220"/>
        <v>5.6</v>
      </c>
      <c r="DC414">
        <f t="shared" si="221"/>
        <v>0</v>
      </c>
      <c r="DD414" t="s">
        <v>3</v>
      </c>
      <c r="DE414" t="s">
        <v>3</v>
      </c>
      <c r="DF414">
        <f t="shared" si="222"/>
        <v>0.65</v>
      </c>
      <c r="DG414">
        <f t="shared" si="223"/>
        <v>0</v>
      </c>
      <c r="DH414">
        <f t="shared" si="224"/>
        <v>0</v>
      </c>
      <c r="DI414">
        <f t="shared" si="206"/>
        <v>0</v>
      </c>
      <c r="DJ414">
        <f t="shared" si="225"/>
        <v>0.65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ROW(Source!A584)</f>
        <v>584</v>
      </c>
      <c r="B415">
        <v>56481267</v>
      </c>
      <c r="C415">
        <v>56490107</v>
      </c>
      <c r="D415">
        <v>54907584</v>
      </c>
      <c r="E415">
        <v>1</v>
      </c>
      <c r="F415">
        <v>1</v>
      </c>
      <c r="G415">
        <v>1079</v>
      </c>
      <c r="H415">
        <v>3</v>
      </c>
      <c r="I415" t="s">
        <v>886</v>
      </c>
      <c r="J415" t="s">
        <v>887</v>
      </c>
      <c r="K415" t="s">
        <v>888</v>
      </c>
      <c r="L415">
        <v>1348</v>
      </c>
      <c r="N415">
        <v>1009</v>
      </c>
      <c r="O415" t="s">
        <v>32</v>
      </c>
      <c r="P415" t="s">
        <v>32</v>
      </c>
      <c r="Q415">
        <v>1000</v>
      </c>
      <c r="W415">
        <v>0</v>
      </c>
      <c r="X415">
        <v>-120742524</v>
      </c>
      <c r="Y415">
        <f t="shared" si="216"/>
        <v>1.9400000000000001E-3</v>
      </c>
      <c r="AA415">
        <v>140704.15</v>
      </c>
      <c r="AB415">
        <v>0</v>
      </c>
      <c r="AC415">
        <v>0</v>
      </c>
      <c r="AD415">
        <v>0</v>
      </c>
      <c r="AE415">
        <v>13451.64</v>
      </c>
      <c r="AF415">
        <v>0</v>
      </c>
      <c r="AG415">
        <v>0</v>
      </c>
      <c r="AH415">
        <v>0</v>
      </c>
      <c r="AI415">
        <v>10.46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1.9400000000000001E-3</v>
      </c>
      <c r="AU415" t="s">
        <v>3</v>
      </c>
      <c r="AV415">
        <v>0</v>
      </c>
      <c r="AW415">
        <v>2</v>
      </c>
      <c r="AX415">
        <v>56490120</v>
      </c>
      <c r="AY415">
        <v>1</v>
      </c>
      <c r="AZ415">
        <v>0</v>
      </c>
      <c r="BA415">
        <v>411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ROUND(Y415*Source!I584,9)</f>
        <v>6.2855999999999996E-5</v>
      </c>
      <c r="CY415">
        <f t="shared" si="217"/>
        <v>140704.15</v>
      </c>
      <c r="CZ415">
        <f t="shared" si="218"/>
        <v>13451.64</v>
      </c>
      <c r="DA415">
        <f t="shared" si="219"/>
        <v>10.46</v>
      </c>
      <c r="DB415">
        <f t="shared" si="220"/>
        <v>26.1</v>
      </c>
      <c r="DC415">
        <f t="shared" si="221"/>
        <v>0</v>
      </c>
      <c r="DD415" t="s">
        <v>3</v>
      </c>
      <c r="DE415" t="s">
        <v>3</v>
      </c>
      <c r="DF415">
        <f t="shared" si="222"/>
        <v>8.84</v>
      </c>
      <c r="DG415">
        <f t="shared" si="223"/>
        <v>0</v>
      </c>
      <c r="DH415">
        <f t="shared" si="224"/>
        <v>0</v>
      </c>
      <c r="DI415">
        <f t="shared" si="206"/>
        <v>0</v>
      </c>
      <c r="DJ415">
        <f t="shared" si="225"/>
        <v>8.84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ROW(Source!A584)</f>
        <v>584</v>
      </c>
      <c r="B416">
        <v>56481267</v>
      </c>
      <c r="C416">
        <v>56490107</v>
      </c>
      <c r="D416">
        <v>54902905</v>
      </c>
      <c r="E416">
        <v>1</v>
      </c>
      <c r="F416">
        <v>1</v>
      </c>
      <c r="G416">
        <v>1079</v>
      </c>
      <c r="H416">
        <v>3</v>
      </c>
      <c r="I416" t="s">
        <v>859</v>
      </c>
      <c r="J416" t="s">
        <v>860</v>
      </c>
      <c r="K416" t="s">
        <v>861</v>
      </c>
      <c r="L416">
        <v>1348</v>
      </c>
      <c r="N416">
        <v>1009</v>
      </c>
      <c r="O416" t="s">
        <v>32</v>
      </c>
      <c r="P416" t="s">
        <v>32</v>
      </c>
      <c r="Q416">
        <v>1000</v>
      </c>
      <c r="W416">
        <v>0</v>
      </c>
      <c r="X416">
        <v>2068847740</v>
      </c>
      <c r="Y416">
        <f t="shared" si="216"/>
        <v>5.9999999999999995E-4</v>
      </c>
      <c r="AA416">
        <v>133971.57999999999</v>
      </c>
      <c r="AB416">
        <v>0</v>
      </c>
      <c r="AC416">
        <v>0</v>
      </c>
      <c r="AD416">
        <v>0</v>
      </c>
      <c r="AE416">
        <v>8582.42</v>
      </c>
      <c r="AF416">
        <v>0</v>
      </c>
      <c r="AG416">
        <v>0</v>
      </c>
      <c r="AH416">
        <v>0</v>
      </c>
      <c r="AI416">
        <v>15.61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5.9999999999999995E-4</v>
      </c>
      <c r="AU416" t="s">
        <v>3</v>
      </c>
      <c r="AV416">
        <v>0</v>
      </c>
      <c r="AW416">
        <v>2</v>
      </c>
      <c r="AX416">
        <v>56490121</v>
      </c>
      <c r="AY416">
        <v>1</v>
      </c>
      <c r="AZ416">
        <v>0</v>
      </c>
      <c r="BA416">
        <v>412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ROUND(Y416*Source!I584,9)</f>
        <v>1.944E-5</v>
      </c>
      <c r="CY416">
        <f t="shared" si="217"/>
        <v>133971.57999999999</v>
      </c>
      <c r="CZ416">
        <f t="shared" si="218"/>
        <v>8582.42</v>
      </c>
      <c r="DA416">
        <f t="shared" si="219"/>
        <v>15.61</v>
      </c>
      <c r="DB416">
        <f t="shared" si="220"/>
        <v>5.15</v>
      </c>
      <c r="DC416">
        <f t="shared" si="221"/>
        <v>0</v>
      </c>
      <c r="DD416" t="s">
        <v>3</v>
      </c>
      <c r="DE416" t="s">
        <v>3</v>
      </c>
      <c r="DF416">
        <f t="shared" si="222"/>
        <v>2.6</v>
      </c>
      <c r="DG416">
        <f t="shared" si="223"/>
        <v>0</v>
      </c>
      <c r="DH416">
        <f t="shared" si="224"/>
        <v>0</v>
      </c>
      <c r="DI416">
        <f t="shared" si="206"/>
        <v>0</v>
      </c>
      <c r="DJ416">
        <f t="shared" si="225"/>
        <v>2.6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ROW(Source!A589)</f>
        <v>589</v>
      </c>
      <c r="B417">
        <v>56481265</v>
      </c>
      <c r="C417">
        <v>56490606</v>
      </c>
      <c r="D417">
        <v>48547175</v>
      </c>
      <c r="E417">
        <v>1</v>
      </c>
      <c r="F417">
        <v>1</v>
      </c>
      <c r="G417">
        <v>1079</v>
      </c>
      <c r="H417">
        <v>3</v>
      </c>
      <c r="I417" t="s">
        <v>54</v>
      </c>
      <c r="J417" t="s">
        <v>56</v>
      </c>
      <c r="K417" t="s">
        <v>55</v>
      </c>
      <c r="L417">
        <v>1348</v>
      </c>
      <c r="N417">
        <v>1009</v>
      </c>
      <c r="O417" t="s">
        <v>32</v>
      </c>
      <c r="P417" t="s">
        <v>32</v>
      </c>
      <c r="Q417">
        <v>1000</v>
      </c>
      <c r="W417">
        <v>0</v>
      </c>
      <c r="X417">
        <v>667244177</v>
      </c>
      <c r="Y417">
        <f t="shared" si="216"/>
        <v>8.9999999999999993E-3</v>
      </c>
      <c r="AA417">
        <v>18660.61</v>
      </c>
      <c r="AB417">
        <v>0</v>
      </c>
      <c r="AC417">
        <v>0</v>
      </c>
      <c r="AD417">
        <v>0</v>
      </c>
      <c r="AE417">
        <v>18660.61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8.9999999999999993E-3</v>
      </c>
      <c r="AU417" t="s">
        <v>3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ROUND(Y417*Source!I589,9)</f>
        <v>1.6320932E-2</v>
      </c>
      <c r="CY417">
        <f t="shared" si="217"/>
        <v>18660.61</v>
      </c>
      <c r="CZ417">
        <f t="shared" si="218"/>
        <v>18660.61</v>
      </c>
      <c r="DA417">
        <f t="shared" si="219"/>
        <v>1</v>
      </c>
      <c r="DB417">
        <f t="shared" si="220"/>
        <v>167.95</v>
      </c>
      <c r="DC417">
        <f t="shared" si="221"/>
        <v>0</v>
      </c>
      <c r="DD417" t="s">
        <v>3</v>
      </c>
      <c r="DE417" t="s">
        <v>3</v>
      </c>
      <c r="DF417">
        <f>ROUND(ROUND(AE417,2)*CX417,2)</f>
        <v>304.56</v>
      </c>
      <c r="DG417">
        <f t="shared" si="223"/>
        <v>0</v>
      </c>
      <c r="DH417">
        <f t="shared" si="224"/>
        <v>0</v>
      </c>
      <c r="DI417">
        <f t="shared" si="206"/>
        <v>0</v>
      </c>
      <c r="DJ417">
        <f t="shared" si="225"/>
        <v>304.56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ROW(Source!A590)</f>
        <v>590</v>
      </c>
      <c r="B418">
        <v>56481267</v>
      </c>
      <c r="C418">
        <v>56490606</v>
      </c>
      <c r="D418">
        <v>48547175</v>
      </c>
      <c r="E418">
        <v>1</v>
      </c>
      <c r="F418">
        <v>1</v>
      </c>
      <c r="G418">
        <v>1079</v>
      </c>
      <c r="H418">
        <v>3</v>
      </c>
      <c r="I418" t="s">
        <v>54</v>
      </c>
      <c r="J418" t="s">
        <v>56</v>
      </c>
      <c r="K418" t="s">
        <v>55</v>
      </c>
      <c r="L418">
        <v>1348</v>
      </c>
      <c r="N418">
        <v>1009</v>
      </c>
      <c r="O418" t="s">
        <v>32</v>
      </c>
      <c r="P418" t="s">
        <v>32</v>
      </c>
      <c r="Q418">
        <v>1000</v>
      </c>
      <c r="W418">
        <v>0</v>
      </c>
      <c r="X418">
        <v>667244177</v>
      </c>
      <c r="Y418">
        <f t="shared" si="216"/>
        <v>8.9999999999999993E-3</v>
      </c>
      <c r="AA418">
        <v>66804.98</v>
      </c>
      <c r="AB418">
        <v>0</v>
      </c>
      <c r="AC418">
        <v>0</v>
      </c>
      <c r="AD418">
        <v>0</v>
      </c>
      <c r="AE418">
        <v>18660.61</v>
      </c>
      <c r="AF418">
        <v>0</v>
      </c>
      <c r="AG418">
        <v>0</v>
      </c>
      <c r="AH418">
        <v>0</v>
      </c>
      <c r="AI418">
        <v>3.58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3</v>
      </c>
      <c r="AT418">
        <v>8.9999999999999993E-3</v>
      </c>
      <c r="AU418" t="s">
        <v>3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ROUND(Y418*Source!I590,9)</f>
        <v>1.6320932E-2</v>
      </c>
      <c r="CY418">
        <f t="shared" si="217"/>
        <v>66804.98</v>
      </c>
      <c r="CZ418">
        <f t="shared" si="218"/>
        <v>18660.61</v>
      </c>
      <c r="DA418">
        <f t="shared" si="219"/>
        <v>3.58</v>
      </c>
      <c r="DB418">
        <f t="shared" si="220"/>
        <v>167.95</v>
      </c>
      <c r="DC418">
        <f t="shared" si="221"/>
        <v>0</v>
      </c>
      <c r="DD418" t="s">
        <v>3</v>
      </c>
      <c r="DE418" t="s">
        <v>3</v>
      </c>
      <c r="DF418">
        <f>ROUND(ROUND(AE418*AI418,2)*CX418,2)</f>
        <v>1090.32</v>
      </c>
      <c r="DG418">
        <f t="shared" si="223"/>
        <v>0</v>
      </c>
      <c r="DH418">
        <f t="shared" si="224"/>
        <v>0</v>
      </c>
      <c r="DI418">
        <f t="shared" si="206"/>
        <v>0</v>
      </c>
      <c r="DJ418">
        <f t="shared" si="225"/>
        <v>1090.32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ROW(Source!A630)</f>
        <v>630</v>
      </c>
      <c r="B419">
        <v>56481265</v>
      </c>
      <c r="C419">
        <v>56491228</v>
      </c>
      <c r="D419">
        <v>54836958</v>
      </c>
      <c r="E419">
        <v>1079</v>
      </c>
      <c r="F419">
        <v>1</v>
      </c>
      <c r="G419">
        <v>1079</v>
      </c>
      <c r="H419">
        <v>1</v>
      </c>
      <c r="I419" t="s">
        <v>738</v>
      </c>
      <c r="J419" t="s">
        <v>3</v>
      </c>
      <c r="K419" t="s">
        <v>739</v>
      </c>
      <c r="L419">
        <v>1191</v>
      </c>
      <c r="N419">
        <v>1013</v>
      </c>
      <c r="O419" t="s">
        <v>740</v>
      </c>
      <c r="P419" t="s">
        <v>740</v>
      </c>
      <c r="Q419">
        <v>1</v>
      </c>
      <c r="W419">
        <v>0</v>
      </c>
      <c r="X419">
        <v>476480486</v>
      </c>
      <c r="Y419">
        <f>((AT419*1.15)*1.1)</f>
        <v>16.900400000000001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13.36</v>
      </c>
      <c r="AU419" t="s">
        <v>49</v>
      </c>
      <c r="AV419">
        <v>1</v>
      </c>
      <c r="AW419">
        <v>2</v>
      </c>
      <c r="AX419">
        <v>56491231</v>
      </c>
      <c r="AY419">
        <v>1</v>
      </c>
      <c r="AZ419">
        <v>0</v>
      </c>
      <c r="BA419">
        <v>415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ROUND(AT419*Source!I630*AH419*AL419,2)</f>
        <v>0</v>
      </c>
      <c r="CV419">
        <f>ROUND(Y419*Source!I630,9)</f>
        <v>45.343773200000001</v>
      </c>
      <c r="CW419">
        <v>0</v>
      </c>
      <c r="CX419">
        <f>ROUND(Y419*Source!I630,9)</f>
        <v>45.343773200000001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ROUND(((ROUND(AT419*CZ419,2)*1.15)*1.1),6)</f>
        <v>0</v>
      </c>
      <c r="DC419">
        <f>ROUND(((ROUND(AT419*AG419,2)*1.15)*1.1),6)</f>
        <v>0</v>
      </c>
      <c r="DD419" t="s">
        <v>3</v>
      </c>
      <c r="DE419" t="s">
        <v>3</v>
      </c>
      <c r="DF419">
        <f>ROUND(ROUND(AE419,2)*CX419,2)</f>
        <v>0</v>
      </c>
      <c r="DG419">
        <f t="shared" si="223"/>
        <v>0</v>
      </c>
      <c r="DH419">
        <f t="shared" si="224"/>
        <v>0</v>
      </c>
      <c r="DI419">
        <f t="shared" si="206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ROW(Source!A630)</f>
        <v>630</v>
      </c>
      <c r="B420">
        <v>56481265</v>
      </c>
      <c r="C420">
        <v>56491228</v>
      </c>
      <c r="D420">
        <v>54934284</v>
      </c>
      <c r="E420">
        <v>1</v>
      </c>
      <c r="F420">
        <v>1</v>
      </c>
      <c r="G420">
        <v>1079</v>
      </c>
      <c r="H420">
        <v>2</v>
      </c>
      <c r="I420" t="s">
        <v>741</v>
      </c>
      <c r="J420" t="s">
        <v>742</v>
      </c>
      <c r="K420" t="s">
        <v>743</v>
      </c>
      <c r="L420">
        <v>1368</v>
      </c>
      <c r="N420">
        <v>1011</v>
      </c>
      <c r="O420" t="s">
        <v>744</v>
      </c>
      <c r="P420" t="s">
        <v>744</v>
      </c>
      <c r="Q420">
        <v>1</v>
      </c>
      <c r="W420">
        <v>0</v>
      </c>
      <c r="X420">
        <v>654681671</v>
      </c>
      <c r="Y420">
        <f>((AT420*1.25)*1.1)</f>
        <v>2.7500000000000004E-2</v>
      </c>
      <c r="AA420">
        <v>0</v>
      </c>
      <c r="AB420">
        <v>87.01</v>
      </c>
      <c r="AC420">
        <v>13.21</v>
      </c>
      <c r="AD420">
        <v>0</v>
      </c>
      <c r="AE420">
        <v>0</v>
      </c>
      <c r="AF420">
        <v>83.1</v>
      </c>
      <c r="AG420">
        <v>12.62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0.02</v>
      </c>
      <c r="AU420" t="s">
        <v>48</v>
      </c>
      <c r="AV420">
        <v>0</v>
      </c>
      <c r="AW420">
        <v>2</v>
      </c>
      <c r="AX420">
        <v>56491232</v>
      </c>
      <c r="AY420">
        <v>1</v>
      </c>
      <c r="AZ420">
        <v>0</v>
      </c>
      <c r="BA420">
        <v>416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ROUND(Y420*Source!I630*DO420,9)</f>
        <v>0.93113515000000002</v>
      </c>
      <c r="CX420">
        <f>ROUND(Y420*Source!I630,9)</f>
        <v>7.3782500000000001E-2</v>
      </c>
      <c r="CY420">
        <f>AB420</f>
        <v>87.01</v>
      </c>
      <c r="CZ420">
        <f>AF420</f>
        <v>83.1</v>
      </c>
      <c r="DA420">
        <f>AJ420</f>
        <v>1</v>
      </c>
      <c r="DB420">
        <f>ROUND(((ROUND(AT420*CZ420,2)*1.25)*1.1),6)</f>
        <v>2.2825000000000002</v>
      </c>
      <c r="DC420">
        <f>ROUND(((ROUND(AT420*AG420,2)*1.25)*1.1),6)</f>
        <v>0.34375</v>
      </c>
      <c r="DD420" t="s">
        <v>3</v>
      </c>
      <c r="DE420" t="s">
        <v>3</v>
      </c>
      <c r="DF420">
        <f>ROUND(ROUND(AE420,2)*CX420,2)</f>
        <v>0</v>
      </c>
      <c r="DG420">
        <f t="shared" si="223"/>
        <v>6.13</v>
      </c>
      <c r="DH420">
        <f t="shared" si="224"/>
        <v>0.93</v>
      </c>
      <c r="DI420">
        <f t="shared" si="206"/>
        <v>0</v>
      </c>
      <c r="DJ420">
        <f>DG420</f>
        <v>6.13</v>
      </c>
      <c r="DK420">
        <v>0</v>
      </c>
      <c r="DL420" t="s">
        <v>745</v>
      </c>
      <c r="DM420">
        <v>0</v>
      </c>
      <c r="DN420" t="s">
        <v>740</v>
      </c>
      <c r="DO420">
        <v>12.62</v>
      </c>
    </row>
    <row r="421" spans="1:119" x14ac:dyDescent="0.25">
      <c r="A421">
        <f>ROW(Source!A630)</f>
        <v>630</v>
      </c>
      <c r="B421">
        <v>56481265</v>
      </c>
      <c r="C421">
        <v>56491228</v>
      </c>
      <c r="D421">
        <v>54904742</v>
      </c>
      <c r="E421">
        <v>1</v>
      </c>
      <c r="F421">
        <v>1</v>
      </c>
      <c r="G421">
        <v>1079</v>
      </c>
      <c r="H421">
        <v>3</v>
      </c>
      <c r="I421" t="s">
        <v>395</v>
      </c>
      <c r="J421" t="s">
        <v>397</v>
      </c>
      <c r="K421" t="s">
        <v>396</v>
      </c>
      <c r="L421">
        <v>1327</v>
      </c>
      <c r="N421">
        <v>1005</v>
      </c>
      <c r="O421" t="s">
        <v>214</v>
      </c>
      <c r="P421" t="s">
        <v>214</v>
      </c>
      <c r="Q421">
        <v>1</v>
      </c>
      <c r="W421">
        <v>0</v>
      </c>
      <c r="X421">
        <v>1053069243</v>
      </c>
      <c r="Y421">
        <f>AT421</f>
        <v>120</v>
      </c>
      <c r="AA421">
        <v>39.53</v>
      </c>
      <c r="AB421">
        <v>0</v>
      </c>
      <c r="AC421">
        <v>0</v>
      </c>
      <c r="AD421">
        <v>0</v>
      </c>
      <c r="AE421">
        <v>39.450000000000003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120</v>
      </c>
      <c r="AU421" t="s">
        <v>3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ROUND(Y421*Source!I630,9)</f>
        <v>321.95999999999998</v>
      </c>
      <c r="CY421">
        <f>AA421</f>
        <v>39.53</v>
      </c>
      <c r="CZ421">
        <f>AE421</f>
        <v>39.450000000000003</v>
      </c>
      <c r="DA421">
        <f>AI421</f>
        <v>1</v>
      </c>
      <c r="DB421">
        <f>ROUND(ROUND(AT421*CZ421,2),6)</f>
        <v>4734</v>
      </c>
      <c r="DC421">
        <f>ROUND(ROUND(AT421*AG421,2),6)</f>
        <v>0</v>
      </c>
      <c r="DD421" t="s">
        <v>3</v>
      </c>
      <c r="DE421" t="s">
        <v>3</v>
      </c>
      <c r="DF421">
        <f>ROUND(ROUND(AE421,2)*CX421,2)</f>
        <v>12701.32</v>
      </c>
      <c r="DG421">
        <f t="shared" si="223"/>
        <v>0</v>
      </c>
      <c r="DH421">
        <f t="shared" si="224"/>
        <v>0</v>
      </c>
      <c r="DI421">
        <f t="shared" si="206"/>
        <v>0</v>
      </c>
      <c r="DJ421">
        <f>DF421</f>
        <v>12701.32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ROW(Source!A631)</f>
        <v>631</v>
      </c>
      <c r="B422">
        <v>56481267</v>
      </c>
      <c r="C422">
        <v>56491228</v>
      </c>
      <c r="D422">
        <v>54836958</v>
      </c>
      <c r="E422">
        <v>1079</v>
      </c>
      <c r="F422">
        <v>1</v>
      </c>
      <c r="G422">
        <v>1079</v>
      </c>
      <c r="H422">
        <v>1</v>
      </c>
      <c r="I422" t="s">
        <v>738</v>
      </c>
      <c r="J422" t="s">
        <v>3</v>
      </c>
      <c r="K422" t="s">
        <v>739</v>
      </c>
      <c r="L422">
        <v>1191</v>
      </c>
      <c r="N422">
        <v>1013</v>
      </c>
      <c r="O422" t="s">
        <v>740</v>
      </c>
      <c r="P422" t="s">
        <v>740</v>
      </c>
      <c r="Q422">
        <v>1</v>
      </c>
      <c r="W422">
        <v>0</v>
      </c>
      <c r="X422">
        <v>476480486</v>
      </c>
      <c r="Y422">
        <f>((AT422*1.15)*1.1)</f>
        <v>16.900400000000001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13.36</v>
      </c>
      <c r="AU422" t="s">
        <v>49</v>
      </c>
      <c r="AV422">
        <v>1</v>
      </c>
      <c r="AW422">
        <v>2</v>
      </c>
      <c r="AX422">
        <v>56491231</v>
      </c>
      <c r="AY422">
        <v>1</v>
      </c>
      <c r="AZ422">
        <v>0</v>
      </c>
      <c r="BA422">
        <v>418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U422">
        <f>ROUND(AT422*Source!I631*AH422*AL422,2)</f>
        <v>0</v>
      </c>
      <c r="CV422">
        <f>ROUND(Y422*Source!I631,9)</f>
        <v>45.343773200000001</v>
      </c>
      <c r="CW422">
        <v>0</v>
      </c>
      <c r="CX422">
        <f>ROUND(Y422*Source!I631,9)</f>
        <v>45.343773200000001</v>
      </c>
      <c r="CY422">
        <f>AD422</f>
        <v>0</v>
      </c>
      <c r="CZ422">
        <f>AH422</f>
        <v>0</v>
      </c>
      <c r="DA422">
        <f>AL422</f>
        <v>1</v>
      </c>
      <c r="DB422">
        <f>ROUND(((ROUND(AT422*CZ422,2)*1.15)*1.1),6)</f>
        <v>0</v>
      </c>
      <c r="DC422">
        <f>ROUND(((ROUND(AT422*AG422,2)*1.15)*1.1),6)</f>
        <v>0</v>
      </c>
      <c r="DD422" t="s">
        <v>3</v>
      </c>
      <c r="DE422" t="s">
        <v>3</v>
      </c>
      <c r="DF422">
        <f>ROUND(ROUND(AE422,2)*CX422,2)</f>
        <v>0</v>
      </c>
      <c r="DG422">
        <f t="shared" si="223"/>
        <v>0</v>
      </c>
      <c r="DH422">
        <f t="shared" si="224"/>
        <v>0</v>
      </c>
      <c r="DI422">
        <f t="shared" si="206"/>
        <v>0</v>
      </c>
      <c r="DJ422">
        <f>DI422</f>
        <v>0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ROW(Source!A631)</f>
        <v>631</v>
      </c>
      <c r="B423">
        <v>56481267</v>
      </c>
      <c r="C423">
        <v>56491228</v>
      </c>
      <c r="D423">
        <v>54934284</v>
      </c>
      <c r="E423">
        <v>1</v>
      </c>
      <c r="F423">
        <v>1</v>
      </c>
      <c r="G423">
        <v>1079</v>
      </c>
      <c r="H423">
        <v>2</v>
      </c>
      <c r="I423" t="s">
        <v>741</v>
      </c>
      <c r="J423" t="s">
        <v>742</v>
      </c>
      <c r="K423" t="s">
        <v>743</v>
      </c>
      <c r="L423">
        <v>1368</v>
      </c>
      <c r="N423">
        <v>1011</v>
      </c>
      <c r="O423" t="s">
        <v>744</v>
      </c>
      <c r="P423" t="s">
        <v>744</v>
      </c>
      <c r="Q423">
        <v>1</v>
      </c>
      <c r="W423">
        <v>0</v>
      </c>
      <c r="X423">
        <v>654681671</v>
      </c>
      <c r="Y423">
        <f>((AT423*1.25)*1.1)</f>
        <v>2.7500000000000004E-2</v>
      </c>
      <c r="AA423">
        <v>0</v>
      </c>
      <c r="AB423">
        <v>1323.36</v>
      </c>
      <c r="AC423">
        <v>631.85</v>
      </c>
      <c r="AD423">
        <v>0</v>
      </c>
      <c r="AE423">
        <v>0</v>
      </c>
      <c r="AF423">
        <v>83.1</v>
      </c>
      <c r="AG423">
        <v>12.62</v>
      </c>
      <c r="AH423">
        <v>0</v>
      </c>
      <c r="AI423">
        <v>1</v>
      </c>
      <c r="AJ423">
        <v>15.21</v>
      </c>
      <c r="AK423">
        <v>47.82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0.02</v>
      </c>
      <c r="AU423" t="s">
        <v>48</v>
      </c>
      <c r="AV423">
        <v>0</v>
      </c>
      <c r="AW423">
        <v>2</v>
      </c>
      <c r="AX423">
        <v>56491232</v>
      </c>
      <c r="AY423">
        <v>1</v>
      </c>
      <c r="AZ423">
        <v>0</v>
      </c>
      <c r="BA423">
        <v>419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f>ROUND(Y423*Source!I631*DO423,9)</f>
        <v>0.93113515000000002</v>
      </c>
      <c r="CX423">
        <f>ROUND(Y423*Source!I631,9)</f>
        <v>7.3782500000000001E-2</v>
      </c>
      <c r="CY423">
        <f>AB423</f>
        <v>1323.36</v>
      </c>
      <c r="CZ423">
        <f>AF423</f>
        <v>83.1</v>
      </c>
      <c r="DA423">
        <f>AJ423</f>
        <v>15.21</v>
      </c>
      <c r="DB423">
        <f>ROUND(((ROUND(AT423*CZ423,2)*1.25)*1.1),6)</f>
        <v>2.2825000000000002</v>
      </c>
      <c r="DC423">
        <f>ROUND(((ROUND(AT423*AG423,2)*1.25)*1.1),6)</f>
        <v>0.34375</v>
      </c>
      <c r="DD423" t="s">
        <v>3</v>
      </c>
      <c r="DE423" t="s">
        <v>3</v>
      </c>
      <c r="DF423">
        <f>ROUND(ROUND(AE423,2)*CX423,2)</f>
        <v>0</v>
      </c>
      <c r="DG423">
        <f>ROUND(ROUND(AF423*AJ423,2)*CX423,2)</f>
        <v>93.26</v>
      </c>
      <c r="DH423">
        <f>ROUND(ROUND(AG423*AK423,2)*CX423,2)</f>
        <v>44.53</v>
      </c>
      <c r="DI423">
        <f t="shared" si="206"/>
        <v>0</v>
      </c>
      <c r="DJ423">
        <f>DG423</f>
        <v>93.26</v>
      </c>
      <c r="DK423">
        <v>0</v>
      </c>
      <c r="DL423" t="s">
        <v>745</v>
      </c>
      <c r="DM423">
        <v>0</v>
      </c>
      <c r="DN423" t="s">
        <v>740</v>
      </c>
      <c r="DO423">
        <v>12.62</v>
      </c>
    </row>
    <row r="424" spans="1:119" x14ac:dyDescent="0.25">
      <c r="A424">
        <f>ROW(Source!A631)</f>
        <v>631</v>
      </c>
      <c r="B424">
        <v>56481267</v>
      </c>
      <c r="C424">
        <v>56491228</v>
      </c>
      <c r="D424">
        <v>54904742</v>
      </c>
      <c r="E424">
        <v>1</v>
      </c>
      <c r="F424">
        <v>1</v>
      </c>
      <c r="G424">
        <v>1079</v>
      </c>
      <c r="H424">
        <v>3</v>
      </c>
      <c r="I424" t="s">
        <v>395</v>
      </c>
      <c r="J424" t="s">
        <v>397</v>
      </c>
      <c r="K424" t="s">
        <v>396</v>
      </c>
      <c r="L424">
        <v>1327</v>
      </c>
      <c r="N424">
        <v>1005</v>
      </c>
      <c r="O424" t="s">
        <v>214</v>
      </c>
      <c r="P424" t="s">
        <v>214</v>
      </c>
      <c r="Q424">
        <v>1</v>
      </c>
      <c r="W424">
        <v>0</v>
      </c>
      <c r="X424">
        <v>1053069243</v>
      </c>
      <c r="Y424">
        <f>AT424</f>
        <v>120</v>
      </c>
      <c r="AA424">
        <v>194.48</v>
      </c>
      <c r="AB424">
        <v>0</v>
      </c>
      <c r="AC424">
        <v>0</v>
      </c>
      <c r="AD424">
        <v>0</v>
      </c>
      <c r="AE424">
        <v>39.450000000000003</v>
      </c>
      <c r="AF424">
        <v>0</v>
      </c>
      <c r="AG424">
        <v>0</v>
      </c>
      <c r="AH424">
        <v>0</v>
      </c>
      <c r="AI424">
        <v>4.92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120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ROUND(Y424*Source!I631,9)</f>
        <v>321.95999999999998</v>
      </c>
      <c r="CY424">
        <f>AA424</f>
        <v>194.48</v>
      </c>
      <c r="CZ424">
        <f>AE424</f>
        <v>39.450000000000003</v>
      </c>
      <c r="DA424">
        <f>AI424</f>
        <v>4.92</v>
      </c>
      <c r="DB424">
        <f>ROUND(ROUND(AT424*CZ424,2),6)</f>
        <v>4734</v>
      </c>
      <c r="DC424">
        <f>ROUND(ROUND(AT424*AG424,2),6)</f>
        <v>0</v>
      </c>
      <c r="DD424" t="s">
        <v>3</v>
      </c>
      <c r="DE424" t="s">
        <v>3</v>
      </c>
      <c r="DF424">
        <f>ROUND(ROUND(AE424*AI424,2)*CX424,2)</f>
        <v>62489.22</v>
      </c>
      <c r="DG424">
        <f t="shared" ref="DG424:DG441" si="226">ROUND(ROUND(AF424,2)*CX424,2)</f>
        <v>0</v>
      </c>
      <c r="DH424">
        <f t="shared" ref="DH424:DH441" si="227">ROUND(ROUND(AG424,2)*CX424,2)</f>
        <v>0</v>
      </c>
      <c r="DI424">
        <f t="shared" si="206"/>
        <v>0</v>
      </c>
      <c r="DJ424">
        <f>DF424</f>
        <v>62489.22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ROW(Source!A634)</f>
        <v>634</v>
      </c>
      <c r="B425">
        <v>56481265</v>
      </c>
      <c r="C425">
        <v>56491321</v>
      </c>
      <c r="D425">
        <v>54836958</v>
      </c>
      <c r="E425">
        <v>1079</v>
      </c>
      <c r="F425">
        <v>1</v>
      </c>
      <c r="G425">
        <v>1079</v>
      </c>
      <c r="H425">
        <v>1</v>
      </c>
      <c r="I425" t="s">
        <v>738</v>
      </c>
      <c r="J425" t="s">
        <v>3</v>
      </c>
      <c r="K425" t="s">
        <v>739</v>
      </c>
      <c r="L425">
        <v>1191</v>
      </c>
      <c r="N425">
        <v>1013</v>
      </c>
      <c r="O425" t="s">
        <v>740</v>
      </c>
      <c r="P425" t="s">
        <v>740</v>
      </c>
      <c r="Q425">
        <v>1</v>
      </c>
      <c r="W425">
        <v>0</v>
      </c>
      <c r="X425">
        <v>476480486</v>
      </c>
      <c r="Y425">
        <f>((AT425*1.15)*1.1)</f>
        <v>226.435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179</v>
      </c>
      <c r="AU425" t="s">
        <v>49</v>
      </c>
      <c r="AV425">
        <v>1</v>
      </c>
      <c r="AW425">
        <v>2</v>
      </c>
      <c r="AX425">
        <v>56491322</v>
      </c>
      <c r="AY425">
        <v>1</v>
      </c>
      <c r="AZ425">
        <v>0</v>
      </c>
      <c r="BA425">
        <v>421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ROUND(AT425*Source!I634*AH425*AL425,2)</f>
        <v>0</v>
      </c>
      <c r="CV425">
        <f>ROUND(Y425*Source!I634,9)</f>
        <v>60.7525105</v>
      </c>
      <c r="CW425">
        <v>0</v>
      </c>
      <c r="CX425">
        <f>ROUND(Y425*Source!I634,9)</f>
        <v>60.7525105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ROUND(((ROUND(AT425*CZ425,2)*1.15)*1.1),6)</f>
        <v>0</v>
      </c>
      <c r="DC425">
        <f>ROUND(((ROUND(AT425*AG425,2)*1.15)*1.1),6)</f>
        <v>0</v>
      </c>
      <c r="DD425" t="s">
        <v>3</v>
      </c>
      <c r="DE425" t="s">
        <v>3</v>
      </c>
      <c r="DF425">
        <f t="shared" ref="DF425:DF447" si="228">ROUND(ROUND(AE425,2)*CX425,2)</f>
        <v>0</v>
      </c>
      <c r="DG425">
        <f t="shared" si="226"/>
        <v>0</v>
      </c>
      <c r="DH425">
        <f t="shared" si="227"/>
        <v>0</v>
      </c>
      <c r="DI425">
        <f t="shared" si="206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ROW(Source!A634)</f>
        <v>634</v>
      </c>
      <c r="B426">
        <v>56481265</v>
      </c>
      <c r="C426">
        <v>56491321</v>
      </c>
      <c r="D426">
        <v>54933985</v>
      </c>
      <c r="E426">
        <v>1</v>
      </c>
      <c r="F426">
        <v>1</v>
      </c>
      <c r="G426">
        <v>1079</v>
      </c>
      <c r="H426">
        <v>2</v>
      </c>
      <c r="I426" t="s">
        <v>773</v>
      </c>
      <c r="J426" t="s">
        <v>774</v>
      </c>
      <c r="K426" t="s">
        <v>775</v>
      </c>
      <c r="L426">
        <v>1368</v>
      </c>
      <c r="N426">
        <v>1011</v>
      </c>
      <c r="O426" t="s">
        <v>744</v>
      </c>
      <c r="P426" t="s">
        <v>744</v>
      </c>
      <c r="Q426">
        <v>1</v>
      </c>
      <c r="W426">
        <v>0</v>
      </c>
      <c r="X426">
        <v>-1503106587</v>
      </c>
      <c r="Y426">
        <f t="shared" ref="Y426:Y431" si="229">((AT426*1.25)*1.1)</f>
        <v>165</v>
      </c>
      <c r="AA426">
        <v>0</v>
      </c>
      <c r="AB426">
        <v>7.44</v>
      </c>
      <c r="AC426">
        <v>0</v>
      </c>
      <c r="AD426">
        <v>0</v>
      </c>
      <c r="AE426">
        <v>0</v>
      </c>
      <c r="AF426">
        <v>7.11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120</v>
      </c>
      <c r="AU426" t="s">
        <v>48</v>
      </c>
      <c r="AV426">
        <v>0</v>
      </c>
      <c r="AW426">
        <v>2</v>
      </c>
      <c r="AX426">
        <v>56491323</v>
      </c>
      <c r="AY426">
        <v>1</v>
      </c>
      <c r="AZ426">
        <v>0</v>
      </c>
      <c r="BA426">
        <v>422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ROUND(Y426*Source!I634*DO426,9)</f>
        <v>0</v>
      </c>
      <c r="CX426">
        <f>ROUND(Y426*Source!I634,9)</f>
        <v>44.269500000000001</v>
      </c>
      <c r="CY426">
        <f t="shared" ref="CY426:CY431" si="230">AB426</f>
        <v>7.44</v>
      </c>
      <c r="CZ426">
        <f t="shared" ref="CZ426:CZ431" si="231">AF426</f>
        <v>7.11</v>
      </c>
      <c r="DA426">
        <f t="shared" ref="DA426:DA431" si="232">AJ426</f>
        <v>1</v>
      </c>
      <c r="DB426">
        <f t="shared" ref="DB426:DB431" si="233">ROUND(((ROUND(AT426*CZ426,2)*1.25)*1.1),6)</f>
        <v>1173.1500000000001</v>
      </c>
      <c r="DC426">
        <f t="shared" ref="DC426:DC431" si="234">ROUND(((ROUND(AT426*AG426,2)*1.25)*1.1),6)</f>
        <v>0</v>
      </c>
      <c r="DD426" t="s">
        <v>3</v>
      </c>
      <c r="DE426" t="s">
        <v>3</v>
      </c>
      <c r="DF426">
        <f t="shared" si="228"/>
        <v>0</v>
      </c>
      <c r="DG426">
        <f t="shared" si="226"/>
        <v>314.76</v>
      </c>
      <c r="DH426">
        <f t="shared" si="227"/>
        <v>0</v>
      </c>
      <c r="DI426">
        <f t="shared" si="206"/>
        <v>0</v>
      </c>
      <c r="DJ426">
        <f t="shared" ref="DJ426:DJ431" si="235">DG426</f>
        <v>314.76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ROW(Source!A634)</f>
        <v>634</v>
      </c>
      <c r="B427">
        <v>56481265</v>
      </c>
      <c r="C427">
        <v>56491321</v>
      </c>
      <c r="D427">
        <v>54934284</v>
      </c>
      <c r="E427">
        <v>1</v>
      </c>
      <c r="F427">
        <v>1</v>
      </c>
      <c r="G427">
        <v>1079</v>
      </c>
      <c r="H427">
        <v>2</v>
      </c>
      <c r="I427" t="s">
        <v>741</v>
      </c>
      <c r="J427" t="s">
        <v>742</v>
      </c>
      <c r="K427" t="s">
        <v>743</v>
      </c>
      <c r="L427">
        <v>1368</v>
      </c>
      <c r="N427">
        <v>1011</v>
      </c>
      <c r="O427" t="s">
        <v>744</v>
      </c>
      <c r="P427" t="s">
        <v>744</v>
      </c>
      <c r="Q427">
        <v>1</v>
      </c>
      <c r="W427">
        <v>0</v>
      </c>
      <c r="X427">
        <v>654681671</v>
      </c>
      <c r="Y427">
        <f t="shared" si="229"/>
        <v>1.8562500000000002</v>
      </c>
      <c r="AA427">
        <v>0</v>
      </c>
      <c r="AB427">
        <v>87.01</v>
      </c>
      <c r="AC427">
        <v>13.21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1.35</v>
      </c>
      <c r="AU427" t="s">
        <v>48</v>
      </c>
      <c r="AV427">
        <v>0</v>
      </c>
      <c r="AW427">
        <v>2</v>
      </c>
      <c r="AX427">
        <v>56491324</v>
      </c>
      <c r="AY427">
        <v>1</v>
      </c>
      <c r="AZ427">
        <v>0</v>
      </c>
      <c r="BA427">
        <v>423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ROUND(Y427*Source!I634*DO427,9)</f>
        <v>6.2851622630000001</v>
      </c>
      <c r="CX427">
        <f>ROUND(Y427*Source!I634,9)</f>
        <v>0.49803187500000001</v>
      </c>
      <c r="CY427">
        <f t="shared" si="230"/>
        <v>87.01</v>
      </c>
      <c r="CZ427">
        <f t="shared" si="231"/>
        <v>83.1</v>
      </c>
      <c r="DA427">
        <f t="shared" si="232"/>
        <v>1</v>
      </c>
      <c r="DB427">
        <f t="shared" si="233"/>
        <v>154.26124999999999</v>
      </c>
      <c r="DC427">
        <f t="shared" si="234"/>
        <v>23.43</v>
      </c>
      <c r="DD427" t="s">
        <v>3</v>
      </c>
      <c r="DE427" t="s">
        <v>3</v>
      </c>
      <c r="DF427">
        <f t="shared" si="228"/>
        <v>0</v>
      </c>
      <c r="DG427">
        <f t="shared" si="226"/>
        <v>41.39</v>
      </c>
      <c r="DH427">
        <f t="shared" si="227"/>
        <v>6.29</v>
      </c>
      <c r="DI427">
        <f t="shared" si="206"/>
        <v>0</v>
      </c>
      <c r="DJ427">
        <f t="shared" si="235"/>
        <v>41.39</v>
      </c>
      <c r="DK427">
        <v>0</v>
      </c>
      <c r="DL427" t="s">
        <v>745</v>
      </c>
      <c r="DM427">
        <v>0</v>
      </c>
      <c r="DN427" t="s">
        <v>740</v>
      </c>
      <c r="DO427">
        <v>12.62</v>
      </c>
    </row>
    <row r="428" spans="1:119" x14ac:dyDescent="0.25">
      <c r="A428">
        <f>ROW(Source!A634)</f>
        <v>634</v>
      </c>
      <c r="B428">
        <v>56481265</v>
      </c>
      <c r="C428">
        <v>56491321</v>
      </c>
      <c r="D428">
        <v>54934421</v>
      </c>
      <c r="E428">
        <v>1</v>
      </c>
      <c r="F428">
        <v>1</v>
      </c>
      <c r="G428">
        <v>1079</v>
      </c>
      <c r="H428">
        <v>2</v>
      </c>
      <c r="I428" t="s">
        <v>803</v>
      </c>
      <c r="J428" t="s">
        <v>804</v>
      </c>
      <c r="K428" t="s">
        <v>805</v>
      </c>
      <c r="L428">
        <v>1368</v>
      </c>
      <c r="N428">
        <v>1011</v>
      </c>
      <c r="O428" t="s">
        <v>744</v>
      </c>
      <c r="P428" t="s">
        <v>744</v>
      </c>
      <c r="Q428">
        <v>1</v>
      </c>
      <c r="W428">
        <v>0</v>
      </c>
      <c r="X428">
        <v>1724455708</v>
      </c>
      <c r="Y428">
        <f t="shared" si="229"/>
        <v>0.13750000000000001</v>
      </c>
      <c r="AA428">
        <v>0</v>
      </c>
      <c r="AB428">
        <v>0.47</v>
      </c>
      <c r="AC428">
        <v>0</v>
      </c>
      <c r="AD428">
        <v>0</v>
      </c>
      <c r="AE428">
        <v>0</v>
      </c>
      <c r="AF428">
        <v>0.45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0.1</v>
      </c>
      <c r="AU428" t="s">
        <v>48</v>
      </c>
      <c r="AV428">
        <v>0</v>
      </c>
      <c r="AW428">
        <v>2</v>
      </c>
      <c r="AX428">
        <v>56491326</v>
      </c>
      <c r="AY428">
        <v>1</v>
      </c>
      <c r="AZ428">
        <v>0</v>
      </c>
      <c r="BA428">
        <v>424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ROUND(Y428*Source!I634*DO428,9)</f>
        <v>0</v>
      </c>
      <c r="CX428">
        <f>ROUND(Y428*Source!I634,9)</f>
        <v>3.689125E-2</v>
      </c>
      <c r="CY428">
        <f t="shared" si="230"/>
        <v>0.47</v>
      </c>
      <c r="CZ428">
        <f t="shared" si="231"/>
        <v>0.45</v>
      </c>
      <c r="DA428">
        <f t="shared" si="232"/>
        <v>1</v>
      </c>
      <c r="DB428">
        <f t="shared" si="233"/>
        <v>6.8750000000000006E-2</v>
      </c>
      <c r="DC428">
        <f t="shared" si="234"/>
        <v>0</v>
      </c>
      <c r="DD428" t="s">
        <v>3</v>
      </c>
      <c r="DE428" t="s">
        <v>3</v>
      </c>
      <c r="DF428">
        <f t="shared" si="228"/>
        <v>0</v>
      </c>
      <c r="DG428">
        <f t="shared" si="226"/>
        <v>0.02</v>
      </c>
      <c r="DH428">
        <f t="shared" si="227"/>
        <v>0</v>
      </c>
      <c r="DI428">
        <f t="shared" si="206"/>
        <v>0</v>
      </c>
      <c r="DJ428">
        <f t="shared" si="235"/>
        <v>0.02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ROW(Source!A634)</f>
        <v>634</v>
      </c>
      <c r="B429">
        <v>56481265</v>
      </c>
      <c r="C429">
        <v>56491321</v>
      </c>
      <c r="D429">
        <v>54933523</v>
      </c>
      <c r="E429">
        <v>1</v>
      </c>
      <c r="F429">
        <v>1</v>
      </c>
      <c r="G429">
        <v>1079</v>
      </c>
      <c r="H429">
        <v>2</v>
      </c>
      <c r="I429" t="s">
        <v>746</v>
      </c>
      <c r="J429" t="s">
        <v>747</v>
      </c>
      <c r="K429" t="s">
        <v>748</v>
      </c>
      <c r="L429">
        <v>1368</v>
      </c>
      <c r="N429">
        <v>1011</v>
      </c>
      <c r="O429" t="s">
        <v>744</v>
      </c>
      <c r="P429" t="s">
        <v>744</v>
      </c>
      <c r="Q429">
        <v>1</v>
      </c>
      <c r="W429">
        <v>0</v>
      </c>
      <c r="X429">
        <v>-294230152</v>
      </c>
      <c r="Y429">
        <f t="shared" si="229"/>
        <v>1.2375</v>
      </c>
      <c r="AA429">
        <v>0</v>
      </c>
      <c r="AB429">
        <v>187.59</v>
      </c>
      <c r="AC429">
        <v>17.73</v>
      </c>
      <c r="AD429">
        <v>0</v>
      </c>
      <c r="AE429">
        <v>0</v>
      </c>
      <c r="AF429">
        <v>179.17</v>
      </c>
      <c r="AG429">
        <v>16.93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0.9</v>
      </c>
      <c r="AU429" t="s">
        <v>48</v>
      </c>
      <c r="AV429">
        <v>0</v>
      </c>
      <c r="AW429">
        <v>2</v>
      </c>
      <c r="AX429">
        <v>56491325</v>
      </c>
      <c r="AY429">
        <v>1</v>
      </c>
      <c r="AZ429">
        <v>0</v>
      </c>
      <c r="BA429">
        <v>425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ROUND(Y429*Source!I634*DO429,9)</f>
        <v>5.6211197630000003</v>
      </c>
      <c r="CX429">
        <f>ROUND(Y429*Source!I634,9)</f>
        <v>0.33202124999999999</v>
      </c>
      <c r="CY429">
        <f t="shared" si="230"/>
        <v>187.59</v>
      </c>
      <c r="CZ429">
        <f t="shared" si="231"/>
        <v>179.17</v>
      </c>
      <c r="DA429">
        <f t="shared" si="232"/>
        <v>1</v>
      </c>
      <c r="DB429">
        <f t="shared" si="233"/>
        <v>221.71875</v>
      </c>
      <c r="DC429">
        <f t="shared" si="234"/>
        <v>20.954999999999998</v>
      </c>
      <c r="DD429" t="s">
        <v>3</v>
      </c>
      <c r="DE429" t="s">
        <v>3</v>
      </c>
      <c r="DF429">
        <f t="shared" si="228"/>
        <v>0</v>
      </c>
      <c r="DG429">
        <f t="shared" si="226"/>
        <v>59.49</v>
      </c>
      <c r="DH429">
        <f t="shared" si="227"/>
        <v>5.62</v>
      </c>
      <c r="DI429">
        <f t="shared" si="206"/>
        <v>0</v>
      </c>
      <c r="DJ429">
        <f t="shared" si="235"/>
        <v>59.49</v>
      </c>
      <c r="DK429">
        <v>0</v>
      </c>
      <c r="DL429" t="s">
        <v>745</v>
      </c>
      <c r="DM429">
        <v>0</v>
      </c>
      <c r="DN429" t="s">
        <v>740</v>
      </c>
      <c r="DO429">
        <v>16.93</v>
      </c>
    </row>
    <row r="430" spans="1:119" x14ac:dyDescent="0.25">
      <c r="A430">
        <f>ROW(Source!A634)</f>
        <v>634</v>
      </c>
      <c r="B430">
        <v>56481265</v>
      </c>
      <c r="C430">
        <v>56491321</v>
      </c>
      <c r="D430">
        <v>54933656</v>
      </c>
      <c r="E430">
        <v>1</v>
      </c>
      <c r="F430">
        <v>1</v>
      </c>
      <c r="G430">
        <v>1079</v>
      </c>
      <c r="H430">
        <v>2</v>
      </c>
      <c r="I430" t="s">
        <v>806</v>
      </c>
      <c r="J430" t="s">
        <v>807</v>
      </c>
      <c r="K430" t="s">
        <v>808</v>
      </c>
      <c r="L430">
        <v>1368</v>
      </c>
      <c r="N430">
        <v>1011</v>
      </c>
      <c r="O430" t="s">
        <v>744</v>
      </c>
      <c r="P430" t="s">
        <v>744</v>
      </c>
      <c r="Q430">
        <v>1</v>
      </c>
      <c r="W430">
        <v>0</v>
      </c>
      <c r="X430">
        <v>668032808</v>
      </c>
      <c r="Y430">
        <f t="shared" si="229"/>
        <v>0.34375</v>
      </c>
      <c r="AA430">
        <v>0</v>
      </c>
      <c r="AB430">
        <v>172.69</v>
      </c>
      <c r="AC430">
        <v>15.22</v>
      </c>
      <c r="AD430">
        <v>0</v>
      </c>
      <c r="AE430">
        <v>0</v>
      </c>
      <c r="AF430">
        <v>164.94</v>
      </c>
      <c r="AG430">
        <v>14.54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0.25</v>
      </c>
      <c r="AU430" t="s">
        <v>48</v>
      </c>
      <c r="AV430">
        <v>0</v>
      </c>
      <c r="AW430">
        <v>2</v>
      </c>
      <c r="AX430">
        <v>56491327</v>
      </c>
      <c r="AY430">
        <v>1</v>
      </c>
      <c r="AZ430">
        <v>0</v>
      </c>
      <c r="BA430">
        <v>426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ROUND(Y430*Source!I634*DO430,9)</f>
        <v>1.340996938</v>
      </c>
      <c r="CX430">
        <f>ROUND(Y430*Source!I634,9)</f>
        <v>9.2228124999999994E-2</v>
      </c>
      <c r="CY430">
        <f t="shared" si="230"/>
        <v>172.69</v>
      </c>
      <c r="CZ430">
        <f t="shared" si="231"/>
        <v>164.94</v>
      </c>
      <c r="DA430">
        <f t="shared" si="232"/>
        <v>1</v>
      </c>
      <c r="DB430">
        <f t="shared" si="233"/>
        <v>56.704999999999998</v>
      </c>
      <c r="DC430">
        <f t="shared" si="234"/>
        <v>5.0049999999999999</v>
      </c>
      <c r="DD430" t="s">
        <v>3</v>
      </c>
      <c r="DE430" t="s">
        <v>3</v>
      </c>
      <c r="DF430">
        <f t="shared" si="228"/>
        <v>0</v>
      </c>
      <c r="DG430">
        <f t="shared" si="226"/>
        <v>15.21</v>
      </c>
      <c r="DH430">
        <f t="shared" si="227"/>
        <v>1.34</v>
      </c>
      <c r="DI430">
        <f t="shared" si="206"/>
        <v>0</v>
      </c>
      <c r="DJ430">
        <f t="shared" si="235"/>
        <v>15.21</v>
      </c>
      <c r="DK430">
        <v>0</v>
      </c>
      <c r="DL430" t="s">
        <v>745</v>
      </c>
      <c r="DM430">
        <v>0</v>
      </c>
      <c r="DN430" t="s">
        <v>740</v>
      </c>
      <c r="DO430">
        <v>14.54</v>
      </c>
    </row>
    <row r="431" spans="1:119" x14ac:dyDescent="0.25">
      <c r="A431">
        <f>ROW(Source!A634)</f>
        <v>634</v>
      </c>
      <c r="B431">
        <v>56481265</v>
      </c>
      <c r="C431">
        <v>56491321</v>
      </c>
      <c r="D431">
        <v>54933780</v>
      </c>
      <c r="E431">
        <v>1</v>
      </c>
      <c r="F431">
        <v>1</v>
      </c>
      <c r="G431">
        <v>1079</v>
      </c>
      <c r="H431">
        <v>2</v>
      </c>
      <c r="I431" t="s">
        <v>915</v>
      </c>
      <c r="J431" t="s">
        <v>916</v>
      </c>
      <c r="K431" t="s">
        <v>917</v>
      </c>
      <c r="L431">
        <v>1368</v>
      </c>
      <c r="N431">
        <v>1011</v>
      </c>
      <c r="O431" t="s">
        <v>744</v>
      </c>
      <c r="P431" t="s">
        <v>744</v>
      </c>
      <c r="Q431">
        <v>1</v>
      </c>
      <c r="W431">
        <v>0</v>
      </c>
      <c r="X431">
        <v>339854082</v>
      </c>
      <c r="Y431">
        <f t="shared" si="229"/>
        <v>12.375000000000002</v>
      </c>
      <c r="AA431">
        <v>0</v>
      </c>
      <c r="AB431">
        <v>0.44</v>
      </c>
      <c r="AC431">
        <v>0</v>
      </c>
      <c r="AD431">
        <v>0</v>
      </c>
      <c r="AE431">
        <v>0</v>
      </c>
      <c r="AF431">
        <v>0.42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9</v>
      </c>
      <c r="AU431" t="s">
        <v>48</v>
      </c>
      <c r="AV431">
        <v>0</v>
      </c>
      <c r="AW431">
        <v>2</v>
      </c>
      <c r="AX431">
        <v>56491328</v>
      </c>
      <c r="AY431">
        <v>1</v>
      </c>
      <c r="AZ431">
        <v>0</v>
      </c>
      <c r="BA431">
        <v>427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f>ROUND(Y431*Source!I634*DO431,9)</f>
        <v>0</v>
      </c>
      <c r="CX431">
        <f>ROUND(Y431*Source!I634,9)</f>
        <v>3.3202124999999998</v>
      </c>
      <c r="CY431">
        <f t="shared" si="230"/>
        <v>0.44</v>
      </c>
      <c r="CZ431">
        <f t="shared" si="231"/>
        <v>0.42</v>
      </c>
      <c r="DA431">
        <f t="shared" si="232"/>
        <v>1</v>
      </c>
      <c r="DB431">
        <f t="shared" si="233"/>
        <v>5.1974999999999998</v>
      </c>
      <c r="DC431">
        <f t="shared" si="234"/>
        <v>0</v>
      </c>
      <c r="DD431" t="s">
        <v>3</v>
      </c>
      <c r="DE431" t="s">
        <v>3</v>
      </c>
      <c r="DF431">
        <f t="shared" si="228"/>
        <v>0</v>
      </c>
      <c r="DG431">
        <f t="shared" si="226"/>
        <v>1.39</v>
      </c>
      <c r="DH431">
        <f t="shared" si="227"/>
        <v>0</v>
      </c>
      <c r="DI431">
        <f t="shared" si="206"/>
        <v>0</v>
      </c>
      <c r="DJ431">
        <f t="shared" si="235"/>
        <v>1.39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ROW(Source!A634)</f>
        <v>634</v>
      </c>
      <c r="B432">
        <v>56481265</v>
      </c>
      <c r="C432">
        <v>56491321</v>
      </c>
      <c r="D432">
        <v>54902310</v>
      </c>
      <c r="E432">
        <v>1</v>
      </c>
      <c r="F432">
        <v>1</v>
      </c>
      <c r="G432">
        <v>1079</v>
      </c>
      <c r="H432">
        <v>3</v>
      </c>
      <c r="I432" t="s">
        <v>752</v>
      </c>
      <c r="J432" t="s">
        <v>753</v>
      </c>
      <c r="K432" t="s">
        <v>754</v>
      </c>
      <c r="L432">
        <v>1339</v>
      </c>
      <c r="N432">
        <v>1007</v>
      </c>
      <c r="O432" t="s">
        <v>158</v>
      </c>
      <c r="P432" t="s">
        <v>158</v>
      </c>
      <c r="Q432">
        <v>1</v>
      </c>
      <c r="W432">
        <v>0</v>
      </c>
      <c r="X432">
        <v>-159086685</v>
      </c>
      <c r="Y432">
        <f t="shared" ref="Y432:Y440" si="236">AT432</f>
        <v>0.73</v>
      </c>
      <c r="AA432">
        <v>7.23</v>
      </c>
      <c r="AB432">
        <v>0</v>
      </c>
      <c r="AC432">
        <v>0</v>
      </c>
      <c r="AD432">
        <v>0</v>
      </c>
      <c r="AE432">
        <v>7.07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0.73</v>
      </c>
      <c r="AU432" t="s">
        <v>3</v>
      </c>
      <c r="AV432">
        <v>0</v>
      </c>
      <c r="AW432">
        <v>2</v>
      </c>
      <c r="AX432">
        <v>56491330</v>
      </c>
      <c r="AY432">
        <v>1</v>
      </c>
      <c r="AZ432">
        <v>0</v>
      </c>
      <c r="BA432">
        <v>429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ROUND(Y432*Source!I634,9)</f>
        <v>0.19585900000000001</v>
      </c>
      <c r="CY432">
        <f t="shared" ref="CY432:CY440" si="237">AA432</f>
        <v>7.23</v>
      </c>
      <c r="CZ432">
        <f t="shared" ref="CZ432:CZ440" si="238">AE432</f>
        <v>7.07</v>
      </c>
      <c r="DA432">
        <f t="shared" ref="DA432:DA440" si="239">AI432</f>
        <v>1</v>
      </c>
      <c r="DB432">
        <f t="shared" ref="DB432:DB440" si="240">ROUND(ROUND(AT432*CZ432,2),6)</f>
        <v>5.16</v>
      </c>
      <c r="DC432">
        <f t="shared" ref="DC432:DC440" si="241">ROUND(ROUND(AT432*AG432,2),6)</f>
        <v>0</v>
      </c>
      <c r="DD432" t="s">
        <v>3</v>
      </c>
      <c r="DE432" t="s">
        <v>3</v>
      </c>
      <c r="DF432">
        <f t="shared" si="228"/>
        <v>1.38</v>
      </c>
      <c r="DG432">
        <f t="shared" si="226"/>
        <v>0</v>
      </c>
      <c r="DH432">
        <f t="shared" si="227"/>
        <v>0</v>
      </c>
      <c r="DI432">
        <f t="shared" si="206"/>
        <v>0</v>
      </c>
      <c r="DJ432">
        <f t="shared" ref="DJ432:DJ440" si="242">DF432</f>
        <v>1.38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ROW(Source!A634)</f>
        <v>634</v>
      </c>
      <c r="B433">
        <v>56481265</v>
      </c>
      <c r="C433">
        <v>56491321</v>
      </c>
      <c r="D433">
        <v>54902322</v>
      </c>
      <c r="E433">
        <v>1</v>
      </c>
      <c r="F433">
        <v>1</v>
      </c>
      <c r="G433">
        <v>1079</v>
      </c>
      <c r="H433">
        <v>3</v>
      </c>
      <c r="I433" t="s">
        <v>809</v>
      </c>
      <c r="J433" t="s">
        <v>810</v>
      </c>
      <c r="K433" t="s">
        <v>811</v>
      </c>
      <c r="L433">
        <v>1348</v>
      </c>
      <c r="N433">
        <v>1009</v>
      </c>
      <c r="O433" t="s">
        <v>32</v>
      </c>
      <c r="P433" t="s">
        <v>32</v>
      </c>
      <c r="Q433">
        <v>1000</v>
      </c>
      <c r="W433">
        <v>0</v>
      </c>
      <c r="X433">
        <v>-421167940</v>
      </c>
      <c r="Y433">
        <f t="shared" si="236"/>
        <v>2E-3</v>
      </c>
      <c r="AA433">
        <v>6656.07</v>
      </c>
      <c r="AB433">
        <v>0</v>
      </c>
      <c r="AC433">
        <v>0</v>
      </c>
      <c r="AD433">
        <v>0</v>
      </c>
      <c r="AE433">
        <v>6512.79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2E-3</v>
      </c>
      <c r="AU433" t="s">
        <v>3</v>
      </c>
      <c r="AV433">
        <v>0</v>
      </c>
      <c r="AW433">
        <v>2</v>
      </c>
      <c r="AX433">
        <v>56491331</v>
      </c>
      <c r="AY433">
        <v>1</v>
      </c>
      <c r="AZ433">
        <v>0</v>
      </c>
      <c r="BA433">
        <v>430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ROUND(Y433*Source!I634,9)</f>
        <v>5.3660000000000003E-4</v>
      </c>
      <c r="CY433">
        <f t="shared" si="237"/>
        <v>6656.07</v>
      </c>
      <c r="CZ433">
        <f t="shared" si="238"/>
        <v>6512.79</v>
      </c>
      <c r="DA433">
        <f t="shared" si="239"/>
        <v>1</v>
      </c>
      <c r="DB433">
        <f t="shared" si="240"/>
        <v>13.03</v>
      </c>
      <c r="DC433">
        <f t="shared" si="241"/>
        <v>0</v>
      </c>
      <c r="DD433" t="s">
        <v>3</v>
      </c>
      <c r="DE433" t="s">
        <v>3</v>
      </c>
      <c r="DF433">
        <f t="shared" si="228"/>
        <v>3.49</v>
      </c>
      <c r="DG433">
        <f t="shared" si="226"/>
        <v>0</v>
      </c>
      <c r="DH433">
        <f t="shared" si="227"/>
        <v>0</v>
      </c>
      <c r="DI433">
        <f t="shared" si="206"/>
        <v>0</v>
      </c>
      <c r="DJ433">
        <f t="shared" si="242"/>
        <v>3.49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ROW(Source!A634)</f>
        <v>634</v>
      </c>
      <c r="B434">
        <v>56481265</v>
      </c>
      <c r="C434">
        <v>56491321</v>
      </c>
      <c r="D434">
        <v>54903374</v>
      </c>
      <c r="E434">
        <v>1</v>
      </c>
      <c r="F434">
        <v>1</v>
      </c>
      <c r="G434">
        <v>1079</v>
      </c>
      <c r="H434">
        <v>3</v>
      </c>
      <c r="I434" t="s">
        <v>779</v>
      </c>
      <c r="J434" t="s">
        <v>780</v>
      </c>
      <c r="K434" t="s">
        <v>781</v>
      </c>
      <c r="L434">
        <v>1348</v>
      </c>
      <c r="N434">
        <v>1009</v>
      </c>
      <c r="O434" t="s">
        <v>32</v>
      </c>
      <c r="P434" t="s">
        <v>32</v>
      </c>
      <c r="Q434">
        <v>1000</v>
      </c>
      <c r="W434">
        <v>0</v>
      </c>
      <c r="X434">
        <v>-925205253</v>
      </c>
      <c r="Y434">
        <f t="shared" si="236"/>
        <v>0.16</v>
      </c>
      <c r="AA434">
        <v>7343.91</v>
      </c>
      <c r="AB434">
        <v>0</v>
      </c>
      <c r="AC434">
        <v>0</v>
      </c>
      <c r="AD434">
        <v>0</v>
      </c>
      <c r="AE434">
        <v>7185.82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0.16</v>
      </c>
      <c r="AU434" t="s">
        <v>3</v>
      </c>
      <c r="AV434">
        <v>0</v>
      </c>
      <c r="AW434">
        <v>2</v>
      </c>
      <c r="AX434">
        <v>56491332</v>
      </c>
      <c r="AY434">
        <v>1</v>
      </c>
      <c r="AZ434">
        <v>0</v>
      </c>
      <c r="BA434">
        <v>431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ROUND(Y434*Source!I634,9)</f>
        <v>4.2928000000000001E-2</v>
      </c>
      <c r="CY434">
        <f t="shared" si="237"/>
        <v>7343.91</v>
      </c>
      <c r="CZ434">
        <f t="shared" si="238"/>
        <v>7185.82</v>
      </c>
      <c r="DA434">
        <f t="shared" si="239"/>
        <v>1</v>
      </c>
      <c r="DB434">
        <f t="shared" si="240"/>
        <v>1149.73</v>
      </c>
      <c r="DC434">
        <f t="shared" si="241"/>
        <v>0</v>
      </c>
      <c r="DD434" t="s">
        <v>3</v>
      </c>
      <c r="DE434" t="s">
        <v>3</v>
      </c>
      <c r="DF434">
        <f t="shared" si="228"/>
        <v>308.47000000000003</v>
      </c>
      <c r="DG434">
        <f t="shared" si="226"/>
        <v>0</v>
      </c>
      <c r="DH434">
        <f t="shared" si="227"/>
        <v>0</v>
      </c>
      <c r="DI434">
        <f t="shared" si="206"/>
        <v>0</v>
      </c>
      <c r="DJ434">
        <f t="shared" si="242"/>
        <v>308.47000000000003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ROW(Source!A634)</f>
        <v>634</v>
      </c>
      <c r="B435">
        <v>56481265</v>
      </c>
      <c r="C435">
        <v>56491321</v>
      </c>
      <c r="D435">
        <v>54902403</v>
      </c>
      <c r="E435">
        <v>1</v>
      </c>
      <c r="F435">
        <v>1</v>
      </c>
      <c r="G435">
        <v>1079</v>
      </c>
      <c r="H435">
        <v>3</v>
      </c>
      <c r="I435" t="s">
        <v>815</v>
      </c>
      <c r="J435" t="s">
        <v>816</v>
      </c>
      <c r="K435" t="s">
        <v>817</v>
      </c>
      <c r="L435">
        <v>1339</v>
      </c>
      <c r="N435">
        <v>1007</v>
      </c>
      <c r="O435" t="s">
        <v>158</v>
      </c>
      <c r="P435" t="s">
        <v>158</v>
      </c>
      <c r="Q435">
        <v>1</v>
      </c>
      <c r="W435">
        <v>0</v>
      </c>
      <c r="X435">
        <v>-1411081034</v>
      </c>
      <c r="Y435">
        <f t="shared" si="236"/>
        <v>0.04</v>
      </c>
      <c r="AA435">
        <v>1861.44</v>
      </c>
      <c r="AB435">
        <v>0</v>
      </c>
      <c r="AC435">
        <v>0</v>
      </c>
      <c r="AD435">
        <v>0</v>
      </c>
      <c r="AE435">
        <v>1821.37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0.04</v>
      </c>
      <c r="AU435" t="s">
        <v>3</v>
      </c>
      <c r="AV435">
        <v>0</v>
      </c>
      <c r="AW435">
        <v>2</v>
      </c>
      <c r="AX435">
        <v>56491333</v>
      </c>
      <c r="AY435">
        <v>1</v>
      </c>
      <c r="AZ435">
        <v>0</v>
      </c>
      <c r="BA435">
        <v>432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ROUND(Y435*Source!I634,9)</f>
        <v>1.0732E-2</v>
      </c>
      <c r="CY435">
        <f t="shared" si="237"/>
        <v>1861.44</v>
      </c>
      <c r="CZ435">
        <f t="shared" si="238"/>
        <v>1821.37</v>
      </c>
      <c r="DA435">
        <f t="shared" si="239"/>
        <v>1</v>
      </c>
      <c r="DB435">
        <f t="shared" si="240"/>
        <v>72.849999999999994</v>
      </c>
      <c r="DC435">
        <f t="shared" si="241"/>
        <v>0</v>
      </c>
      <c r="DD435" t="s">
        <v>3</v>
      </c>
      <c r="DE435" t="s">
        <v>3</v>
      </c>
      <c r="DF435">
        <f t="shared" si="228"/>
        <v>19.55</v>
      </c>
      <c r="DG435">
        <f t="shared" si="226"/>
        <v>0</v>
      </c>
      <c r="DH435">
        <f t="shared" si="227"/>
        <v>0</v>
      </c>
      <c r="DI435">
        <f t="shared" si="206"/>
        <v>0</v>
      </c>
      <c r="DJ435">
        <f t="shared" si="242"/>
        <v>19.55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ROW(Source!A634)</f>
        <v>634</v>
      </c>
      <c r="B436">
        <v>56481265</v>
      </c>
      <c r="C436">
        <v>56491321</v>
      </c>
      <c r="D436">
        <v>54902427</v>
      </c>
      <c r="E436">
        <v>1</v>
      </c>
      <c r="F436">
        <v>1</v>
      </c>
      <c r="G436">
        <v>1079</v>
      </c>
      <c r="H436">
        <v>3</v>
      </c>
      <c r="I436" t="s">
        <v>761</v>
      </c>
      <c r="J436" t="s">
        <v>762</v>
      </c>
      <c r="K436" t="s">
        <v>763</v>
      </c>
      <c r="L436">
        <v>1348</v>
      </c>
      <c r="N436">
        <v>1009</v>
      </c>
      <c r="O436" t="s">
        <v>32</v>
      </c>
      <c r="P436" t="s">
        <v>32</v>
      </c>
      <c r="Q436">
        <v>1000</v>
      </c>
      <c r="W436">
        <v>0</v>
      </c>
      <c r="X436">
        <v>-764855440</v>
      </c>
      <c r="Y436">
        <f t="shared" si="236"/>
        <v>0.01</v>
      </c>
      <c r="AA436">
        <v>1285.21</v>
      </c>
      <c r="AB436">
        <v>0</v>
      </c>
      <c r="AC436">
        <v>0</v>
      </c>
      <c r="AD436">
        <v>0</v>
      </c>
      <c r="AE436">
        <v>1257.54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0.01</v>
      </c>
      <c r="AU436" t="s">
        <v>3</v>
      </c>
      <c r="AV436">
        <v>0</v>
      </c>
      <c r="AW436">
        <v>2</v>
      </c>
      <c r="AX436">
        <v>56491334</v>
      </c>
      <c r="AY436">
        <v>1</v>
      </c>
      <c r="AZ436">
        <v>0</v>
      </c>
      <c r="BA436">
        <v>433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ROUND(Y436*Source!I634,9)</f>
        <v>2.6830000000000001E-3</v>
      </c>
      <c r="CY436">
        <f t="shared" si="237"/>
        <v>1285.21</v>
      </c>
      <c r="CZ436">
        <f t="shared" si="238"/>
        <v>1257.54</v>
      </c>
      <c r="DA436">
        <f t="shared" si="239"/>
        <v>1</v>
      </c>
      <c r="DB436">
        <f t="shared" si="240"/>
        <v>12.58</v>
      </c>
      <c r="DC436">
        <f t="shared" si="241"/>
        <v>0</v>
      </c>
      <c r="DD436" t="s">
        <v>3</v>
      </c>
      <c r="DE436" t="s">
        <v>3</v>
      </c>
      <c r="DF436">
        <f t="shared" si="228"/>
        <v>3.37</v>
      </c>
      <c r="DG436">
        <f t="shared" si="226"/>
        <v>0</v>
      </c>
      <c r="DH436">
        <f t="shared" si="227"/>
        <v>0</v>
      </c>
      <c r="DI436">
        <f t="shared" si="206"/>
        <v>0</v>
      </c>
      <c r="DJ436">
        <f t="shared" si="242"/>
        <v>3.37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ROW(Source!A634)</f>
        <v>634</v>
      </c>
      <c r="B437">
        <v>56481265</v>
      </c>
      <c r="C437">
        <v>56491321</v>
      </c>
      <c r="D437">
        <v>54902715</v>
      </c>
      <c r="E437">
        <v>1</v>
      </c>
      <c r="F437">
        <v>1</v>
      </c>
      <c r="G437">
        <v>1079</v>
      </c>
      <c r="H437">
        <v>3</v>
      </c>
      <c r="I437" t="s">
        <v>892</v>
      </c>
      <c r="J437" t="s">
        <v>893</v>
      </c>
      <c r="K437" t="s">
        <v>894</v>
      </c>
      <c r="L437">
        <v>1327</v>
      </c>
      <c r="N437">
        <v>1005</v>
      </c>
      <c r="O437" t="s">
        <v>214</v>
      </c>
      <c r="P437" t="s">
        <v>214</v>
      </c>
      <c r="Q437">
        <v>1</v>
      </c>
      <c r="W437">
        <v>0</v>
      </c>
      <c r="X437">
        <v>-1844544580</v>
      </c>
      <c r="Y437">
        <f t="shared" si="236"/>
        <v>30</v>
      </c>
      <c r="AA437">
        <v>7.55</v>
      </c>
      <c r="AB437">
        <v>0</v>
      </c>
      <c r="AC437">
        <v>0</v>
      </c>
      <c r="AD437">
        <v>0</v>
      </c>
      <c r="AE437">
        <v>7.39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30</v>
      </c>
      <c r="AU437" t="s">
        <v>3</v>
      </c>
      <c r="AV437">
        <v>0</v>
      </c>
      <c r="AW437">
        <v>2</v>
      </c>
      <c r="AX437">
        <v>56491335</v>
      </c>
      <c r="AY437">
        <v>1</v>
      </c>
      <c r="AZ437">
        <v>0</v>
      </c>
      <c r="BA437">
        <v>434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ROUND(Y437*Source!I634,9)</f>
        <v>8.0489999999999995</v>
      </c>
      <c r="CY437">
        <f t="shared" si="237"/>
        <v>7.55</v>
      </c>
      <c r="CZ437">
        <f t="shared" si="238"/>
        <v>7.39</v>
      </c>
      <c r="DA437">
        <f t="shared" si="239"/>
        <v>1</v>
      </c>
      <c r="DB437">
        <f t="shared" si="240"/>
        <v>221.7</v>
      </c>
      <c r="DC437">
        <f t="shared" si="241"/>
        <v>0</v>
      </c>
      <c r="DD437" t="s">
        <v>3</v>
      </c>
      <c r="DE437" t="s">
        <v>3</v>
      </c>
      <c r="DF437">
        <f t="shared" si="228"/>
        <v>59.48</v>
      </c>
      <c r="DG437">
        <f t="shared" si="226"/>
        <v>0</v>
      </c>
      <c r="DH437">
        <f t="shared" si="227"/>
        <v>0</v>
      </c>
      <c r="DI437">
        <f t="shared" si="206"/>
        <v>0</v>
      </c>
      <c r="DJ437">
        <f t="shared" si="242"/>
        <v>59.48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ROW(Source!A634)</f>
        <v>634</v>
      </c>
      <c r="B438">
        <v>56481265</v>
      </c>
      <c r="C438">
        <v>56491321</v>
      </c>
      <c r="D438">
        <v>54909571</v>
      </c>
      <c r="E438">
        <v>1</v>
      </c>
      <c r="F438">
        <v>1</v>
      </c>
      <c r="G438">
        <v>1079</v>
      </c>
      <c r="H438">
        <v>3</v>
      </c>
      <c r="I438" t="s">
        <v>248</v>
      </c>
      <c r="J438" t="s">
        <v>250</v>
      </c>
      <c r="K438" t="s">
        <v>249</v>
      </c>
      <c r="L438">
        <v>1339</v>
      </c>
      <c r="N438">
        <v>1007</v>
      </c>
      <c r="O438" t="s">
        <v>158</v>
      </c>
      <c r="P438" t="s">
        <v>158</v>
      </c>
      <c r="Q438">
        <v>1</v>
      </c>
      <c r="W438">
        <v>0</v>
      </c>
      <c r="X438">
        <v>-1447999952</v>
      </c>
      <c r="Y438">
        <f t="shared" si="236"/>
        <v>101.5</v>
      </c>
      <c r="AA438">
        <v>745.78</v>
      </c>
      <c r="AB438">
        <v>0</v>
      </c>
      <c r="AC438">
        <v>0</v>
      </c>
      <c r="AD438">
        <v>0</v>
      </c>
      <c r="AE438">
        <v>729.73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101.5</v>
      </c>
      <c r="AU438" t="s">
        <v>3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ROUND(Y438*Source!I634,9)</f>
        <v>27.23245</v>
      </c>
      <c r="CY438">
        <f t="shared" si="237"/>
        <v>745.78</v>
      </c>
      <c r="CZ438">
        <f t="shared" si="238"/>
        <v>729.73</v>
      </c>
      <c r="DA438">
        <f t="shared" si="239"/>
        <v>1</v>
      </c>
      <c r="DB438">
        <f t="shared" si="240"/>
        <v>74067.600000000006</v>
      </c>
      <c r="DC438">
        <f t="shared" si="241"/>
        <v>0</v>
      </c>
      <c r="DD438" t="s">
        <v>3</v>
      </c>
      <c r="DE438" t="s">
        <v>3</v>
      </c>
      <c r="DF438">
        <f t="shared" si="228"/>
        <v>19872.34</v>
      </c>
      <c r="DG438">
        <f t="shared" si="226"/>
        <v>0</v>
      </c>
      <c r="DH438">
        <f t="shared" si="227"/>
        <v>0</v>
      </c>
      <c r="DI438">
        <f t="shared" si="206"/>
        <v>0</v>
      </c>
      <c r="DJ438">
        <f t="shared" si="242"/>
        <v>19872.34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ROW(Source!A634)</f>
        <v>634</v>
      </c>
      <c r="B439">
        <v>56481265</v>
      </c>
      <c r="C439">
        <v>56491321</v>
      </c>
      <c r="D439">
        <v>54910029</v>
      </c>
      <c r="E439">
        <v>1</v>
      </c>
      <c r="F439">
        <v>1</v>
      </c>
      <c r="G439">
        <v>1079</v>
      </c>
      <c r="H439">
        <v>3</v>
      </c>
      <c r="I439" t="s">
        <v>221</v>
      </c>
      <c r="J439" t="s">
        <v>223</v>
      </c>
      <c r="K439" t="s">
        <v>222</v>
      </c>
      <c r="L439">
        <v>1348</v>
      </c>
      <c r="N439">
        <v>1009</v>
      </c>
      <c r="O439" t="s">
        <v>32</v>
      </c>
      <c r="P439" t="s">
        <v>32</v>
      </c>
      <c r="Q439">
        <v>1000</v>
      </c>
      <c r="W439">
        <v>0</v>
      </c>
      <c r="X439">
        <v>-1335162275</v>
      </c>
      <c r="Y439">
        <f t="shared" si="236"/>
        <v>3.0801340000000001</v>
      </c>
      <c r="AA439">
        <v>9938.6299999999992</v>
      </c>
      <c r="AB439">
        <v>0</v>
      </c>
      <c r="AC439">
        <v>0</v>
      </c>
      <c r="AD439">
        <v>0</v>
      </c>
      <c r="AE439">
        <v>9724.69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3.0801340000000001</v>
      </c>
      <c r="AU439" t="s">
        <v>3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ROUND(Y439*Source!I634,9)</f>
        <v>0.82639995200000005</v>
      </c>
      <c r="CY439">
        <f t="shared" si="237"/>
        <v>9938.6299999999992</v>
      </c>
      <c r="CZ439">
        <f t="shared" si="238"/>
        <v>9724.69</v>
      </c>
      <c r="DA439">
        <f t="shared" si="239"/>
        <v>1</v>
      </c>
      <c r="DB439">
        <f t="shared" si="240"/>
        <v>29953.35</v>
      </c>
      <c r="DC439">
        <f t="shared" si="241"/>
        <v>0</v>
      </c>
      <c r="DD439" t="s">
        <v>3</v>
      </c>
      <c r="DE439" t="s">
        <v>3</v>
      </c>
      <c r="DF439">
        <f t="shared" si="228"/>
        <v>8036.48</v>
      </c>
      <c r="DG439">
        <f t="shared" si="226"/>
        <v>0</v>
      </c>
      <c r="DH439">
        <f t="shared" si="227"/>
        <v>0</v>
      </c>
      <c r="DI439">
        <f t="shared" si="206"/>
        <v>0</v>
      </c>
      <c r="DJ439">
        <f t="shared" si="242"/>
        <v>8036.48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ROW(Source!A634)</f>
        <v>634</v>
      </c>
      <c r="B440">
        <v>56481265</v>
      </c>
      <c r="C440">
        <v>56491321</v>
      </c>
      <c r="D440">
        <v>54914903</v>
      </c>
      <c r="E440">
        <v>1</v>
      </c>
      <c r="F440">
        <v>1</v>
      </c>
      <c r="G440">
        <v>1079</v>
      </c>
      <c r="H440">
        <v>3</v>
      </c>
      <c r="I440" t="s">
        <v>918</v>
      </c>
      <c r="J440" t="s">
        <v>919</v>
      </c>
      <c r="K440" t="s">
        <v>920</v>
      </c>
      <c r="L440">
        <v>1327</v>
      </c>
      <c r="N440">
        <v>1005</v>
      </c>
      <c r="O440" t="s">
        <v>214</v>
      </c>
      <c r="P440" t="s">
        <v>214</v>
      </c>
      <c r="Q440">
        <v>1</v>
      </c>
      <c r="W440">
        <v>0</v>
      </c>
      <c r="X440">
        <v>22730552</v>
      </c>
      <c r="Y440">
        <f t="shared" si="236"/>
        <v>3.6</v>
      </c>
      <c r="AA440">
        <v>91.98</v>
      </c>
      <c r="AB440">
        <v>0</v>
      </c>
      <c r="AC440">
        <v>0</v>
      </c>
      <c r="AD440">
        <v>0</v>
      </c>
      <c r="AE440">
        <v>90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3.6</v>
      </c>
      <c r="AU440" t="s">
        <v>3</v>
      </c>
      <c r="AV440">
        <v>0</v>
      </c>
      <c r="AW440">
        <v>2</v>
      </c>
      <c r="AX440">
        <v>56491336</v>
      </c>
      <c r="AY440">
        <v>1</v>
      </c>
      <c r="AZ440">
        <v>0</v>
      </c>
      <c r="BA440">
        <v>435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ROUND(Y440*Source!I634,9)</f>
        <v>0.96587999999999996</v>
      </c>
      <c r="CY440">
        <f t="shared" si="237"/>
        <v>91.98</v>
      </c>
      <c r="CZ440">
        <f t="shared" si="238"/>
        <v>90</v>
      </c>
      <c r="DA440">
        <f t="shared" si="239"/>
        <v>1</v>
      </c>
      <c r="DB440">
        <f t="shared" si="240"/>
        <v>324</v>
      </c>
      <c r="DC440">
        <f t="shared" si="241"/>
        <v>0</v>
      </c>
      <c r="DD440" t="s">
        <v>3</v>
      </c>
      <c r="DE440" t="s">
        <v>3</v>
      </c>
      <c r="DF440">
        <f t="shared" si="228"/>
        <v>86.93</v>
      </c>
      <c r="DG440">
        <f t="shared" si="226"/>
        <v>0</v>
      </c>
      <c r="DH440">
        <f t="shared" si="227"/>
        <v>0</v>
      </c>
      <c r="DI440">
        <f t="shared" si="206"/>
        <v>0</v>
      </c>
      <c r="DJ440">
        <f t="shared" si="242"/>
        <v>86.93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ROW(Source!A635)</f>
        <v>635</v>
      </c>
      <c r="B441">
        <v>56481267</v>
      </c>
      <c r="C441">
        <v>56491321</v>
      </c>
      <c r="D441">
        <v>54836958</v>
      </c>
      <c r="E441">
        <v>1079</v>
      </c>
      <c r="F441">
        <v>1</v>
      </c>
      <c r="G441">
        <v>1079</v>
      </c>
      <c r="H441">
        <v>1</v>
      </c>
      <c r="I441" t="s">
        <v>738</v>
      </c>
      <c r="J441" t="s">
        <v>3</v>
      </c>
      <c r="K441" t="s">
        <v>739</v>
      </c>
      <c r="L441">
        <v>1191</v>
      </c>
      <c r="N441">
        <v>1013</v>
      </c>
      <c r="O441" t="s">
        <v>740</v>
      </c>
      <c r="P441" t="s">
        <v>740</v>
      </c>
      <c r="Q441">
        <v>1</v>
      </c>
      <c r="W441">
        <v>0</v>
      </c>
      <c r="X441">
        <v>476480486</v>
      </c>
      <c r="Y441">
        <f>((AT441*1.15)*1.1)</f>
        <v>226.435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-2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179</v>
      </c>
      <c r="AU441" t="s">
        <v>49</v>
      </c>
      <c r="AV441">
        <v>1</v>
      </c>
      <c r="AW441">
        <v>2</v>
      </c>
      <c r="AX441">
        <v>56491322</v>
      </c>
      <c r="AY441">
        <v>1</v>
      </c>
      <c r="AZ441">
        <v>0</v>
      </c>
      <c r="BA441">
        <v>437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ROUND(AT441*Source!I635*AH441*AL441,2)</f>
        <v>0</v>
      </c>
      <c r="CV441">
        <f>ROUND(Y441*Source!I635,9)</f>
        <v>60.7525105</v>
      </c>
      <c r="CW441">
        <v>0</v>
      </c>
      <c r="CX441">
        <f>ROUND(Y441*Source!I635,9)</f>
        <v>60.7525105</v>
      </c>
      <c r="CY441">
        <f>AD441</f>
        <v>0</v>
      </c>
      <c r="CZ441">
        <f>AH441</f>
        <v>0</v>
      </c>
      <c r="DA441">
        <f>AL441</f>
        <v>1</v>
      </c>
      <c r="DB441">
        <f>ROUND(((ROUND(AT441*CZ441,2)*1.15)*1.1),6)</f>
        <v>0</v>
      </c>
      <c r="DC441">
        <f>ROUND(((ROUND(AT441*AG441,2)*1.15)*1.1),6)</f>
        <v>0</v>
      </c>
      <c r="DD441" t="s">
        <v>3</v>
      </c>
      <c r="DE441" t="s">
        <v>3</v>
      </c>
      <c r="DF441">
        <f t="shared" si="228"/>
        <v>0</v>
      </c>
      <c r="DG441">
        <f t="shared" si="226"/>
        <v>0</v>
      </c>
      <c r="DH441">
        <f t="shared" si="227"/>
        <v>0</v>
      </c>
      <c r="DI441">
        <f t="shared" si="206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ROW(Source!A635)</f>
        <v>635</v>
      </c>
      <c r="B442">
        <v>56481267</v>
      </c>
      <c r="C442">
        <v>56491321</v>
      </c>
      <c r="D442">
        <v>54933985</v>
      </c>
      <c r="E442">
        <v>1</v>
      </c>
      <c r="F442">
        <v>1</v>
      </c>
      <c r="G442">
        <v>1079</v>
      </c>
      <c r="H442">
        <v>2</v>
      </c>
      <c r="I442" t="s">
        <v>773</v>
      </c>
      <c r="J442" t="s">
        <v>774</v>
      </c>
      <c r="K442" t="s">
        <v>775</v>
      </c>
      <c r="L442">
        <v>1368</v>
      </c>
      <c r="N442">
        <v>1011</v>
      </c>
      <c r="O442" t="s">
        <v>744</v>
      </c>
      <c r="P442" t="s">
        <v>744</v>
      </c>
      <c r="Q442">
        <v>1</v>
      </c>
      <c r="W442">
        <v>0</v>
      </c>
      <c r="X442">
        <v>-1503106587</v>
      </c>
      <c r="Y442">
        <f t="shared" ref="Y442:Y447" si="243">((AT442*1.25)*1.1)</f>
        <v>165</v>
      </c>
      <c r="AA442">
        <v>0</v>
      </c>
      <c r="AB442">
        <v>85.83</v>
      </c>
      <c r="AC442">
        <v>0</v>
      </c>
      <c r="AD442">
        <v>0</v>
      </c>
      <c r="AE442">
        <v>0</v>
      </c>
      <c r="AF442">
        <v>7.11</v>
      </c>
      <c r="AG442">
        <v>0</v>
      </c>
      <c r="AH442">
        <v>0</v>
      </c>
      <c r="AI442">
        <v>1</v>
      </c>
      <c r="AJ442">
        <v>11.53</v>
      </c>
      <c r="AK442">
        <v>47.82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120</v>
      </c>
      <c r="AU442" t="s">
        <v>48</v>
      </c>
      <c r="AV442">
        <v>0</v>
      </c>
      <c r="AW442">
        <v>2</v>
      </c>
      <c r="AX442">
        <v>56491323</v>
      </c>
      <c r="AY442">
        <v>1</v>
      </c>
      <c r="AZ442">
        <v>0</v>
      </c>
      <c r="BA442">
        <v>438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ROUND(Y442*Source!I635*DO442,9)</f>
        <v>0</v>
      </c>
      <c r="CX442">
        <f>ROUND(Y442*Source!I635,9)</f>
        <v>44.269500000000001</v>
      </c>
      <c r="CY442">
        <f t="shared" ref="CY442:CY447" si="244">AB442</f>
        <v>85.83</v>
      </c>
      <c r="CZ442">
        <f t="shared" ref="CZ442:CZ447" si="245">AF442</f>
        <v>7.11</v>
      </c>
      <c r="DA442">
        <f t="shared" ref="DA442:DA447" si="246">AJ442</f>
        <v>11.53</v>
      </c>
      <c r="DB442">
        <f t="shared" ref="DB442:DB447" si="247">ROUND(((ROUND(AT442*CZ442,2)*1.25)*1.1),6)</f>
        <v>1173.1500000000001</v>
      </c>
      <c r="DC442">
        <f t="shared" ref="DC442:DC447" si="248">ROUND(((ROUND(AT442*AG442,2)*1.25)*1.1),6)</f>
        <v>0</v>
      </c>
      <c r="DD442" t="s">
        <v>3</v>
      </c>
      <c r="DE442" t="s">
        <v>3</v>
      </c>
      <c r="DF442">
        <f t="shared" si="228"/>
        <v>0</v>
      </c>
      <c r="DG442">
        <f t="shared" ref="DG442:DG447" si="249">ROUND(ROUND(AF442*AJ442,2)*CX442,2)</f>
        <v>3629.21</v>
      </c>
      <c r="DH442">
        <f t="shared" ref="DH442:DH447" si="250">ROUND(ROUND(AG442*AK442,2)*CX442,2)</f>
        <v>0</v>
      </c>
      <c r="DI442">
        <f t="shared" si="206"/>
        <v>0</v>
      </c>
      <c r="DJ442">
        <f t="shared" ref="DJ442:DJ447" si="251">DG442</f>
        <v>3629.21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ROW(Source!A635)</f>
        <v>635</v>
      </c>
      <c r="B443">
        <v>56481267</v>
      </c>
      <c r="C443">
        <v>56491321</v>
      </c>
      <c r="D443">
        <v>54934284</v>
      </c>
      <c r="E443">
        <v>1</v>
      </c>
      <c r="F443">
        <v>1</v>
      </c>
      <c r="G443">
        <v>1079</v>
      </c>
      <c r="H443">
        <v>2</v>
      </c>
      <c r="I443" t="s">
        <v>741</v>
      </c>
      <c r="J443" t="s">
        <v>742</v>
      </c>
      <c r="K443" t="s">
        <v>743</v>
      </c>
      <c r="L443">
        <v>1368</v>
      </c>
      <c r="N443">
        <v>1011</v>
      </c>
      <c r="O443" t="s">
        <v>744</v>
      </c>
      <c r="P443" t="s">
        <v>744</v>
      </c>
      <c r="Q443">
        <v>1</v>
      </c>
      <c r="W443">
        <v>0</v>
      </c>
      <c r="X443">
        <v>654681671</v>
      </c>
      <c r="Y443">
        <f t="shared" si="243"/>
        <v>1.8562500000000002</v>
      </c>
      <c r="AA443">
        <v>0</v>
      </c>
      <c r="AB443">
        <v>1323.36</v>
      </c>
      <c r="AC443">
        <v>631.85</v>
      </c>
      <c r="AD443">
        <v>0</v>
      </c>
      <c r="AE443">
        <v>0</v>
      </c>
      <c r="AF443">
        <v>83.1</v>
      </c>
      <c r="AG443">
        <v>12.62</v>
      </c>
      <c r="AH443">
        <v>0</v>
      </c>
      <c r="AI443">
        <v>1</v>
      </c>
      <c r="AJ443">
        <v>15.21</v>
      </c>
      <c r="AK443">
        <v>47.82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1.35</v>
      </c>
      <c r="AU443" t="s">
        <v>48</v>
      </c>
      <c r="AV443">
        <v>0</v>
      </c>
      <c r="AW443">
        <v>2</v>
      </c>
      <c r="AX443">
        <v>56491324</v>
      </c>
      <c r="AY443">
        <v>1</v>
      </c>
      <c r="AZ443">
        <v>0</v>
      </c>
      <c r="BA443">
        <v>439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ROUND(Y443*Source!I635*DO443,9)</f>
        <v>6.2851622630000001</v>
      </c>
      <c r="CX443">
        <f>ROUND(Y443*Source!I635,9)</f>
        <v>0.49803187500000001</v>
      </c>
      <c r="CY443">
        <f t="shared" si="244"/>
        <v>1323.36</v>
      </c>
      <c r="CZ443">
        <f t="shared" si="245"/>
        <v>83.1</v>
      </c>
      <c r="DA443">
        <f t="shared" si="246"/>
        <v>15.21</v>
      </c>
      <c r="DB443">
        <f t="shared" si="247"/>
        <v>154.26124999999999</v>
      </c>
      <c r="DC443">
        <f t="shared" si="248"/>
        <v>23.43</v>
      </c>
      <c r="DD443" t="s">
        <v>3</v>
      </c>
      <c r="DE443" t="s">
        <v>3</v>
      </c>
      <c r="DF443">
        <f t="shared" si="228"/>
        <v>0</v>
      </c>
      <c r="DG443">
        <f t="shared" si="249"/>
        <v>629.49</v>
      </c>
      <c r="DH443">
        <f t="shared" si="250"/>
        <v>300.56</v>
      </c>
      <c r="DI443">
        <f t="shared" si="206"/>
        <v>0</v>
      </c>
      <c r="DJ443">
        <f t="shared" si="251"/>
        <v>629.49</v>
      </c>
      <c r="DK443">
        <v>0</v>
      </c>
      <c r="DL443" t="s">
        <v>745</v>
      </c>
      <c r="DM443">
        <v>0</v>
      </c>
      <c r="DN443" t="s">
        <v>740</v>
      </c>
      <c r="DO443">
        <v>12.62</v>
      </c>
    </row>
    <row r="444" spans="1:119" x14ac:dyDescent="0.25">
      <c r="A444">
        <f>ROW(Source!A635)</f>
        <v>635</v>
      </c>
      <c r="B444">
        <v>56481267</v>
      </c>
      <c r="C444">
        <v>56491321</v>
      </c>
      <c r="D444">
        <v>54934421</v>
      </c>
      <c r="E444">
        <v>1</v>
      </c>
      <c r="F444">
        <v>1</v>
      </c>
      <c r="G444">
        <v>1079</v>
      </c>
      <c r="H444">
        <v>2</v>
      </c>
      <c r="I444" t="s">
        <v>803</v>
      </c>
      <c r="J444" t="s">
        <v>804</v>
      </c>
      <c r="K444" t="s">
        <v>805</v>
      </c>
      <c r="L444">
        <v>1368</v>
      </c>
      <c r="N444">
        <v>1011</v>
      </c>
      <c r="O444" t="s">
        <v>744</v>
      </c>
      <c r="P444" t="s">
        <v>744</v>
      </c>
      <c r="Q444">
        <v>1</v>
      </c>
      <c r="W444">
        <v>0</v>
      </c>
      <c r="X444">
        <v>1724455708</v>
      </c>
      <c r="Y444">
        <f t="shared" si="243"/>
        <v>0.13750000000000001</v>
      </c>
      <c r="AA444">
        <v>0</v>
      </c>
      <c r="AB444">
        <v>4.4000000000000004</v>
      </c>
      <c r="AC444">
        <v>0</v>
      </c>
      <c r="AD444">
        <v>0</v>
      </c>
      <c r="AE444">
        <v>0</v>
      </c>
      <c r="AF444">
        <v>0.45</v>
      </c>
      <c r="AG444">
        <v>0</v>
      </c>
      <c r="AH444">
        <v>0</v>
      </c>
      <c r="AI444">
        <v>1</v>
      </c>
      <c r="AJ444">
        <v>9.33</v>
      </c>
      <c r="AK444">
        <v>47.82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0.1</v>
      </c>
      <c r="AU444" t="s">
        <v>48</v>
      </c>
      <c r="AV444">
        <v>0</v>
      </c>
      <c r="AW444">
        <v>2</v>
      </c>
      <c r="AX444">
        <v>56491326</v>
      </c>
      <c r="AY444">
        <v>1</v>
      </c>
      <c r="AZ444">
        <v>0</v>
      </c>
      <c r="BA444">
        <v>440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ROUND(Y444*Source!I635*DO444,9)</f>
        <v>0</v>
      </c>
      <c r="CX444">
        <f>ROUND(Y444*Source!I635,9)</f>
        <v>3.689125E-2</v>
      </c>
      <c r="CY444">
        <f t="shared" si="244"/>
        <v>4.4000000000000004</v>
      </c>
      <c r="CZ444">
        <f t="shared" si="245"/>
        <v>0.45</v>
      </c>
      <c r="DA444">
        <f t="shared" si="246"/>
        <v>9.33</v>
      </c>
      <c r="DB444">
        <f t="shared" si="247"/>
        <v>6.8750000000000006E-2</v>
      </c>
      <c r="DC444">
        <f t="shared" si="248"/>
        <v>0</v>
      </c>
      <c r="DD444" t="s">
        <v>3</v>
      </c>
      <c r="DE444" t="s">
        <v>3</v>
      </c>
      <c r="DF444">
        <f t="shared" si="228"/>
        <v>0</v>
      </c>
      <c r="DG444">
        <f t="shared" si="249"/>
        <v>0.15</v>
      </c>
      <c r="DH444">
        <f t="shared" si="250"/>
        <v>0</v>
      </c>
      <c r="DI444">
        <f t="shared" si="206"/>
        <v>0</v>
      </c>
      <c r="DJ444">
        <f t="shared" si="251"/>
        <v>0.15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ROW(Source!A635)</f>
        <v>635</v>
      </c>
      <c r="B445">
        <v>56481267</v>
      </c>
      <c r="C445">
        <v>56491321</v>
      </c>
      <c r="D445">
        <v>54933523</v>
      </c>
      <c r="E445">
        <v>1</v>
      </c>
      <c r="F445">
        <v>1</v>
      </c>
      <c r="G445">
        <v>1079</v>
      </c>
      <c r="H445">
        <v>2</v>
      </c>
      <c r="I445" t="s">
        <v>746</v>
      </c>
      <c r="J445" t="s">
        <v>747</v>
      </c>
      <c r="K445" t="s">
        <v>748</v>
      </c>
      <c r="L445">
        <v>1368</v>
      </c>
      <c r="N445">
        <v>1011</v>
      </c>
      <c r="O445" t="s">
        <v>744</v>
      </c>
      <c r="P445" t="s">
        <v>744</v>
      </c>
      <c r="Q445">
        <v>1</v>
      </c>
      <c r="W445">
        <v>0</v>
      </c>
      <c r="X445">
        <v>-294230152</v>
      </c>
      <c r="Y445">
        <f t="shared" si="243"/>
        <v>1.2375</v>
      </c>
      <c r="AA445">
        <v>0</v>
      </c>
      <c r="AB445">
        <v>2451.81</v>
      </c>
      <c r="AC445">
        <v>847.64</v>
      </c>
      <c r="AD445">
        <v>0</v>
      </c>
      <c r="AE445">
        <v>0</v>
      </c>
      <c r="AF445">
        <v>179.17</v>
      </c>
      <c r="AG445">
        <v>16.93</v>
      </c>
      <c r="AH445">
        <v>0</v>
      </c>
      <c r="AI445">
        <v>1</v>
      </c>
      <c r="AJ445">
        <v>13.07</v>
      </c>
      <c r="AK445">
        <v>47.82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0.9</v>
      </c>
      <c r="AU445" t="s">
        <v>48</v>
      </c>
      <c r="AV445">
        <v>0</v>
      </c>
      <c r="AW445">
        <v>2</v>
      </c>
      <c r="AX445">
        <v>56491325</v>
      </c>
      <c r="AY445">
        <v>1</v>
      </c>
      <c r="AZ445">
        <v>0</v>
      </c>
      <c r="BA445">
        <v>441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ROUND(Y445*Source!I635*DO445,9)</f>
        <v>5.6211197630000003</v>
      </c>
      <c r="CX445">
        <f>ROUND(Y445*Source!I635,9)</f>
        <v>0.33202124999999999</v>
      </c>
      <c r="CY445">
        <f t="shared" si="244"/>
        <v>2451.81</v>
      </c>
      <c r="CZ445">
        <f t="shared" si="245"/>
        <v>179.17</v>
      </c>
      <c r="DA445">
        <f t="shared" si="246"/>
        <v>13.07</v>
      </c>
      <c r="DB445">
        <f t="shared" si="247"/>
        <v>221.71875</v>
      </c>
      <c r="DC445">
        <f t="shared" si="248"/>
        <v>20.954999999999998</v>
      </c>
      <c r="DD445" t="s">
        <v>3</v>
      </c>
      <c r="DE445" t="s">
        <v>3</v>
      </c>
      <c r="DF445">
        <f t="shared" si="228"/>
        <v>0</v>
      </c>
      <c r="DG445">
        <f t="shared" si="249"/>
        <v>777.51</v>
      </c>
      <c r="DH445">
        <f t="shared" si="250"/>
        <v>268.8</v>
      </c>
      <c r="DI445">
        <f t="shared" si="206"/>
        <v>0</v>
      </c>
      <c r="DJ445">
        <f t="shared" si="251"/>
        <v>777.51</v>
      </c>
      <c r="DK445">
        <v>0</v>
      </c>
      <c r="DL445" t="s">
        <v>745</v>
      </c>
      <c r="DM445">
        <v>0</v>
      </c>
      <c r="DN445" t="s">
        <v>740</v>
      </c>
      <c r="DO445">
        <v>16.93</v>
      </c>
    </row>
    <row r="446" spans="1:119" x14ac:dyDescent="0.25">
      <c r="A446">
        <f>ROW(Source!A635)</f>
        <v>635</v>
      </c>
      <c r="B446">
        <v>56481267</v>
      </c>
      <c r="C446">
        <v>56491321</v>
      </c>
      <c r="D446">
        <v>54933656</v>
      </c>
      <c r="E446">
        <v>1</v>
      </c>
      <c r="F446">
        <v>1</v>
      </c>
      <c r="G446">
        <v>1079</v>
      </c>
      <c r="H446">
        <v>2</v>
      </c>
      <c r="I446" t="s">
        <v>806</v>
      </c>
      <c r="J446" t="s">
        <v>807</v>
      </c>
      <c r="K446" t="s">
        <v>808</v>
      </c>
      <c r="L446">
        <v>1368</v>
      </c>
      <c r="N446">
        <v>1011</v>
      </c>
      <c r="O446" t="s">
        <v>744</v>
      </c>
      <c r="P446" t="s">
        <v>744</v>
      </c>
      <c r="Q446">
        <v>1</v>
      </c>
      <c r="W446">
        <v>0</v>
      </c>
      <c r="X446">
        <v>668032808</v>
      </c>
      <c r="Y446">
        <f t="shared" si="243"/>
        <v>0.34375</v>
      </c>
      <c r="AA446">
        <v>0</v>
      </c>
      <c r="AB446">
        <v>2343.4299999999998</v>
      </c>
      <c r="AC446">
        <v>727.98</v>
      </c>
      <c r="AD446">
        <v>0</v>
      </c>
      <c r="AE446">
        <v>0</v>
      </c>
      <c r="AF446">
        <v>164.94</v>
      </c>
      <c r="AG446">
        <v>14.54</v>
      </c>
      <c r="AH446">
        <v>0</v>
      </c>
      <c r="AI446">
        <v>1</v>
      </c>
      <c r="AJ446">
        <v>13.57</v>
      </c>
      <c r="AK446">
        <v>47.82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0.25</v>
      </c>
      <c r="AU446" t="s">
        <v>48</v>
      </c>
      <c r="AV446">
        <v>0</v>
      </c>
      <c r="AW446">
        <v>2</v>
      </c>
      <c r="AX446">
        <v>56491327</v>
      </c>
      <c r="AY446">
        <v>1</v>
      </c>
      <c r="AZ446">
        <v>0</v>
      </c>
      <c r="BA446">
        <v>442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ROUND(Y446*Source!I635*DO446,9)</f>
        <v>1.340996938</v>
      </c>
      <c r="CX446">
        <f>ROUND(Y446*Source!I635,9)</f>
        <v>9.2228124999999994E-2</v>
      </c>
      <c r="CY446">
        <f t="shared" si="244"/>
        <v>2343.4299999999998</v>
      </c>
      <c r="CZ446">
        <f t="shared" si="245"/>
        <v>164.94</v>
      </c>
      <c r="DA446">
        <f t="shared" si="246"/>
        <v>13.57</v>
      </c>
      <c r="DB446">
        <f t="shared" si="247"/>
        <v>56.704999999999998</v>
      </c>
      <c r="DC446">
        <f t="shared" si="248"/>
        <v>5.0049999999999999</v>
      </c>
      <c r="DD446" t="s">
        <v>3</v>
      </c>
      <c r="DE446" t="s">
        <v>3</v>
      </c>
      <c r="DF446">
        <f t="shared" si="228"/>
        <v>0</v>
      </c>
      <c r="DG446">
        <f t="shared" si="249"/>
        <v>206.43</v>
      </c>
      <c r="DH446">
        <f t="shared" si="250"/>
        <v>64.13</v>
      </c>
      <c r="DI446">
        <f t="shared" si="206"/>
        <v>0</v>
      </c>
      <c r="DJ446">
        <f t="shared" si="251"/>
        <v>206.43</v>
      </c>
      <c r="DK446">
        <v>0</v>
      </c>
      <c r="DL446" t="s">
        <v>745</v>
      </c>
      <c r="DM446">
        <v>0</v>
      </c>
      <c r="DN446" t="s">
        <v>740</v>
      </c>
      <c r="DO446">
        <v>14.54</v>
      </c>
    </row>
    <row r="447" spans="1:119" x14ac:dyDescent="0.25">
      <c r="A447">
        <f>ROW(Source!A635)</f>
        <v>635</v>
      </c>
      <c r="B447">
        <v>56481267</v>
      </c>
      <c r="C447">
        <v>56491321</v>
      </c>
      <c r="D447">
        <v>54933780</v>
      </c>
      <c r="E447">
        <v>1</v>
      </c>
      <c r="F447">
        <v>1</v>
      </c>
      <c r="G447">
        <v>1079</v>
      </c>
      <c r="H447">
        <v>2</v>
      </c>
      <c r="I447" t="s">
        <v>915</v>
      </c>
      <c r="J447" t="s">
        <v>916</v>
      </c>
      <c r="K447" t="s">
        <v>917</v>
      </c>
      <c r="L447">
        <v>1368</v>
      </c>
      <c r="N447">
        <v>1011</v>
      </c>
      <c r="O447" t="s">
        <v>744</v>
      </c>
      <c r="P447" t="s">
        <v>744</v>
      </c>
      <c r="Q447">
        <v>1</v>
      </c>
      <c r="W447">
        <v>0</v>
      </c>
      <c r="X447">
        <v>339854082</v>
      </c>
      <c r="Y447">
        <f t="shared" si="243"/>
        <v>12.375000000000002</v>
      </c>
      <c r="AA447">
        <v>0</v>
      </c>
      <c r="AB447">
        <v>4.4800000000000004</v>
      </c>
      <c r="AC447">
        <v>0</v>
      </c>
      <c r="AD447">
        <v>0</v>
      </c>
      <c r="AE447">
        <v>0</v>
      </c>
      <c r="AF447">
        <v>0.42</v>
      </c>
      <c r="AG447">
        <v>0</v>
      </c>
      <c r="AH447">
        <v>0</v>
      </c>
      <c r="AI447">
        <v>1</v>
      </c>
      <c r="AJ447">
        <v>10.19</v>
      </c>
      <c r="AK447">
        <v>47.82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9</v>
      </c>
      <c r="AU447" t="s">
        <v>48</v>
      </c>
      <c r="AV447">
        <v>0</v>
      </c>
      <c r="AW447">
        <v>2</v>
      </c>
      <c r="AX447">
        <v>56491328</v>
      </c>
      <c r="AY447">
        <v>1</v>
      </c>
      <c r="AZ447">
        <v>0</v>
      </c>
      <c r="BA447">
        <v>443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ROUND(Y447*Source!I635*DO447,9)</f>
        <v>0</v>
      </c>
      <c r="CX447">
        <f>ROUND(Y447*Source!I635,9)</f>
        <v>3.3202124999999998</v>
      </c>
      <c r="CY447">
        <f t="shared" si="244"/>
        <v>4.4800000000000004</v>
      </c>
      <c r="CZ447">
        <f t="shared" si="245"/>
        <v>0.42</v>
      </c>
      <c r="DA447">
        <f t="shared" si="246"/>
        <v>10.19</v>
      </c>
      <c r="DB447">
        <f t="shared" si="247"/>
        <v>5.1974999999999998</v>
      </c>
      <c r="DC447">
        <f t="shared" si="248"/>
        <v>0</v>
      </c>
      <c r="DD447" t="s">
        <v>3</v>
      </c>
      <c r="DE447" t="s">
        <v>3</v>
      </c>
      <c r="DF447">
        <f t="shared" si="228"/>
        <v>0</v>
      </c>
      <c r="DG447">
        <f t="shared" si="249"/>
        <v>14.21</v>
      </c>
      <c r="DH447">
        <f t="shared" si="250"/>
        <v>0</v>
      </c>
      <c r="DI447">
        <f t="shared" si="206"/>
        <v>0</v>
      </c>
      <c r="DJ447">
        <f t="shared" si="251"/>
        <v>14.21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ROW(Source!A635)</f>
        <v>635</v>
      </c>
      <c r="B448">
        <v>56481267</v>
      </c>
      <c r="C448">
        <v>56491321</v>
      </c>
      <c r="D448">
        <v>54902310</v>
      </c>
      <c r="E448">
        <v>1</v>
      </c>
      <c r="F448">
        <v>1</v>
      </c>
      <c r="G448">
        <v>1079</v>
      </c>
      <c r="H448">
        <v>3</v>
      </c>
      <c r="I448" t="s">
        <v>752</v>
      </c>
      <c r="J448" t="s">
        <v>753</v>
      </c>
      <c r="K448" t="s">
        <v>754</v>
      </c>
      <c r="L448">
        <v>1339</v>
      </c>
      <c r="N448">
        <v>1007</v>
      </c>
      <c r="O448" t="s">
        <v>158</v>
      </c>
      <c r="P448" t="s">
        <v>158</v>
      </c>
      <c r="Q448">
        <v>1</v>
      </c>
      <c r="W448">
        <v>0</v>
      </c>
      <c r="X448">
        <v>-159086685</v>
      </c>
      <c r="Y448">
        <f t="shared" ref="Y448:Y456" si="252">AT448</f>
        <v>0.73</v>
      </c>
      <c r="AA448">
        <v>52.96</v>
      </c>
      <c r="AB448">
        <v>0</v>
      </c>
      <c r="AC448">
        <v>0</v>
      </c>
      <c r="AD448">
        <v>0</v>
      </c>
      <c r="AE448">
        <v>7.07</v>
      </c>
      <c r="AF448">
        <v>0</v>
      </c>
      <c r="AG448">
        <v>0</v>
      </c>
      <c r="AH448">
        <v>0</v>
      </c>
      <c r="AI448">
        <v>7.33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0.73</v>
      </c>
      <c r="AU448" t="s">
        <v>3</v>
      </c>
      <c r="AV448">
        <v>0</v>
      </c>
      <c r="AW448">
        <v>2</v>
      </c>
      <c r="AX448">
        <v>56491330</v>
      </c>
      <c r="AY448">
        <v>1</v>
      </c>
      <c r="AZ448">
        <v>0</v>
      </c>
      <c r="BA448">
        <v>445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ROUND(Y448*Source!I635,9)</f>
        <v>0.19585900000000001</v>
      </c>
      <c r="CY448">
        <f t="shared" ref="CY448:CY456" si="253">AA448</f>
        <v>52.96</v>
      </c>
      <c r="CZ448">
        <f t="shared" ref="CZ448:CZ456" si="254">AE448</f>
        <v>7.07</v>
      </c>
      <c r="DA448">
        <f t="shared" ref="DA448:DA456" si="255">AI448</f>
        <v>7.33</v>
      </c>
      <c r="DB448">
        <f t="shared" ref="DB448:DB456" si="256">ROUND(ROUND(AT448*CZ448,2),6)</f>
        <v>5.16</v>
      </c>
      <c r="DC448">
        <f t="shared" ref="DC448:DC456" si="257">ROUND(ROUND(AT448*AG448,2),6)</f>
        <v>0</v>
      </c>
      <c r="DD448" t="s">
        <v>3</v>
      </c>
      <c r="DE448" t="s">
        <v>3</v>
      </c>
      <c r="DF448">
        <f t="shared" ref="DF448:DF456" si="258">ROUND(ROUND(AE448*AI448,2)*CX448,2)</f>
        <v>10.15</v>
      </c>
      <c r="DG448">
        <f t="shared" ref="DG448:DG463" si="259">ROUND(ROUND(AF448,2)*CX448,2)</f>
        <v>0</v>
      </c>
      <c r="DH448">
        <f t="shared" ref="DH448:DH463" si="260">ROUND(ROUND(AG448,2)*CX448,2)</f>
        <v>0</v>
      </c>
      <c r="DI448">
        <f t="shared" si="206"/>
        <v>0</v>
      </c>
      <c r="DJ448">
        <f t="shared" ref="DJ448:DJ456" si="261">DF448</f>
        <v>10.15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ROW(Source!A635)</f>
        <v>635</v>
      </c>
      <c r="B449">
        <v>56481267</v>
      </c>
      <c r="C449">
        <v>56491321</v>
      </c>
      <c r="D449">
        <v>54902322</v>
      </c>
      <c r="E449">
        <v>1</v>
      </c>
      <c r="F449">
        <v>1</v>
      </c>
      <c r="G449">
        <v>1079</v>
      </c>
      <c r="H449">
        <v>3</v>
      </c>
      <c r="I449" t="s">
        <v>809</v>
      </c>
      <c r="J449" t="s">
        <v>810</v>
      </c>
      <c r="K449" t="s">
        <v>811</v>
      </c>
      <c r="L449">
        <v>1348</v>
      </c>
      <c r="N449">
        <v>1009</v>
      </c>
      <c r="O449" t="s">
        <v>32</v>
      </c>
      <c r="P449" t="s">
        <v>32</v>
      </c>
      <c r="Q449">
        <v>1000</v>
      </c>
      <c r="W449">
        <v>0</v>
      </c>
      <c r="X449">
        <v>-421167940</v>
      </c>
      <c r="Y449">
        <f t="shared" si="252"/>
        <v>2E-3</v>
      </c>
      <c r="AA449">
        <v>83600.259999999995</v>
      </c>
      <c r="AB449">
        <v>0</v>
      </c>
      <c r="AC449">
        <v>0</v>
      </c>
      <c r="AD449">
        <v>0</v>
      </c>
      <c r="AE449">
        <v>6512.79</v>
      </c>
      <c r="AF449">
        <v>0</v>
      </c>
      <c r="AG449">
        <v>0</v>
      </c>
      <c r="AH449">
        <v>0</v>
      </c>
      <c r="AI449">
        <v>12.56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2E-3</v>
      </c>
      <c r="AU449" t="s">
        <v>3</v>
      </c>
      <c r="AV449">
        <v>0</v>
      </c>
      <c r="AW449">
        <v>2</v>
      </c>
      <c r="AX449">
        <v>56491331</v>
      </c>
      <c r="AY449">
        <v>1</v>
      </c>
      <c r="AZ449">
        <v>0</v>
      </c>
      <c r="BA449">
        <v>446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ROUND(Y449*Source!I635,9)</f>
        <v>5.3660000000000003E-4</v>
      </c>
      <c r="CY449">
        <f t="shared" si="253"/>
        <v>83600.259999999995</v>
      </c>
      <c r="CZ449">
        <f t="shared" si="254"/>
        <v>6512.79</v>
      </c>
      <c r="DA449">
        <f t="shared" si="255"/>
        <v>12.56</v>
      </c>
      <c r="DB449">
        <f t="shared" si="256"/>
        <v>13.03</v>
      </c>
      <c r="DC449">
        <f t="shared" si="257"/>
        <v>0</v>
      </c>
      <c r="DD449" t="s">
        <v>3</v>
      </c>
      <c r="DE449" t="s">
        <v>3</v>
      </c>
      <c r="DF449">
        <f t="shared" si="258"/>
        <v>43.89</v>
      </c>
      <c r="DG449">
        <f t="shared" si="259"/>
        <v>0</v>
      </c>
      <c r="DH449">
        <f t="shared" si="260"/>
        <v>0</v>
      </c>
      <c r="DI449">
        <f t="shared" ref="DI449:DI512" si="262">ROUND(ROUND(AH449,2)*CX449,2)</f>
        <v>0</v>
      </c>
      <c r="DJ449">
        <f t="shared" si="261"/>
        <v>43.89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ROW(Source!A635)</f>
        <v>635</v>
      </c>
      <c r="B450">
        <v>56481267</v>
      </c>
      <c r="C450">
        <v>56491321</v>
      </c>
      <c r="D450">
        <v>54903374</v>
      </c>
      <c r="E450">
        <v>1</v>
      </c>
      <c r="F450">
        <v>1</v>
      </c>
      <c r="G450">
        <v>1079</v>
      </c>
      <c r="H450">
        <v>3</v>
      </c>
      <c r="I450" t="s">
        <v>779</v>
      </c>
      <c r="J450" t="s">
        <v>780</v>
      </c>
      <c r="K450" t="s">
        <v>781</v>
      </c>
      <c r="L450">
        <v>1348</v>
      </c>
      <c r="N450">
        <v>1009</v>
      </c>
      <c r="O450" t="s">
        <v>32</v>
      </c>
      <c r="P450" t="s">
        <v>32</v>
      </c>
      <c r="Q450">
        <v>1000</v>
      </c>
      <c r="W450">
        <v>0</v>
      </c>
      <c r="X450">
        <v>-925205253</v>
      </c>
      <c r="Y450">
        <f t="shared" si="252"/>
        <v>0.16</v>
      </c>
      <c r="AA450">
        <v>95544.24</v>
      </c>
      <c r="AB450">
        <v>0</v>
      </c>
      <c r="AC450">
        <v>0</v>
      </c>
      <c r="AD450">
        <v>0</v>
      </c>
      <c r="AE450">
        <v>7185.82</v>
      </c>
      <c r="AF450">
        <v>0</v>
      </c>
      <c r="AG450">
        <v>0</v>
      </c>
      <c r="AH450">
        <v>0</v>
      </c>
      <c r="AI450">
        <v>13.01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0.16</v>
      </c>
      <c r="AU450" t="s">
        <v>3</v>
      </c>
      <c r="AV450">
        <v>0</v>
      </c>
      <c r="AW450">
        <v>2</v>
      </c>
      <c r="AX450">
        <v>56491332</v>
      </c>
      <c r="AY450">
        <v>1</v>
      </c>
      <c r="AZ450">
        <v>0</v>
      </c>
      <c r="BA450">
        <v>447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ROUND(Y450*Source!I635,9)</f>
        <v>4.2928000000000001E-2</v>
      </c>
      <c r="CY450">
        <f t="shared" si="253"/>
        <v>95544.24</v>
      </c>
      <c r="CZ450">
        <f t="shared" si="254"/>
        <v>7185.82</v>
      </c>
      <c r="DA450">
        <f t="shared" si="255"/>
        <v>13.01</v>
      </c>
      <c r="DB450">
        <f t="shared" si="256"/>
        <v>1149.73</v>
      </c>
      <c r="DC450">
        <f t="shared" si="257"/>
        <v>0</v>
      </c>
      <c r="DD450" t="s">
        <v>3</v>
      </c>
      <c r="DE450" t="s">
        <v>3</v>
      </c>
      <c r="DF450">
        <f t="shared" si="258"/>
        <v>4013.23</v>
      </c>
      <c r="DG450">
        <f t="shared" si="259"/>
        <v>0</v>
      </c>
      <c r="DH450">
        <f t="shared" si="260"/>
        <v>0</v>
      </c>
      <c r="DI450">
        <f t="shared" si="262"/>
        <v>0</v>
      </c>
      <c r="DJ450">
        <f t="shared" si="261"/>
        <v>4013.23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ROW(Source!A635)</f>
        <v>635</v>
      </c>
      <c r="B451">
        <v>56481267</v>
      </c>
      <c r="C451">
        <v>56491321</v>
      </c>
      <c r="D451">
        <v>54902403</v>
      </c>
      <c r="E451">
        <v>1</v>
      </c>
      <c r="F451">
        <v>1</v>
      </c>
      <c r="G451">
        <v>1079</v>
      </c>
      <c r="H451">
        <v>3</v>
      </c>
      <c r="I451" t="s">
        <v>815</v>
      </c>
      <c r="J451" t="s">
        <v>816</v>
      </c>
      <c r="K451" t="s">
        <v>817</v>
      </c>
      <c r="L451">
        <v>1339</v>
      </c>
      <c r="N451">
        <v>1007</v>
      </c>
      <c r="O451" t="s">
        <v>158</v>
      </c>
      <c r="P451" t="s">
        <v>158</v>
      </c>
      <c r="Q451">
        <v>1</v>
      </c>
      <c r="W451">
        <v>0</v>
      </c>
      <c r="X451">
        <v>-1411081034</v>
      </c>
      <c r="Y451">
        <f t="shared" si="252"/>
        <v>0.04</v>
      </c>
      <c r="AA451">
        <v>9865.6299999999992</v>
      </c>
      <c r="AB451">
        <v>0</v>
      </c>
      <c r="AC451">
        <v>0</v>
      </c>
      <c r="AD451">
        <v>0</v>
      </c>
      <c r="AE451">
        <v>1821.37</v>
      </c>
      <c r="AF451">
        <v>0</v>
      </c>
      <c r="AG451">
        <v>0</v>
      </c>
      <c r="AH451">
        <v>0</v>
      </c>
      <c r="AI451">
        <v>5.3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0.04</v>
      </c>
      <c r="AU451" t="s">
        <v>3</v>
      </c>
      <c r="AV451">
        <v>0</v>
      </c>
      <c r="AW451">
        <v>2</v>
      </c>
      <c r="AX451">
        <v>56491333</v>
      </c>
      <c r="AY451">
        <v>1</v>
      </c>
      <c r="AZ451">
        <v>0</v>
      </c>
      <c r="BA451">
        <v>448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ROUND(Y451*Source!I635,9)</f>
        <v>1.0732E-2</v>
      </c>
      <c r="CY451">
        <f t="shared" si="253"/>
        <v>9865.6299999999992</v>
      </c>
      <c r="CZ451">
        <f t="shared" si="254"/>
        <v>1821.37</v>
      </c>
      <c r="DA451">
        <f t="shared" si="255"/>
        <v>5.3</v>
      </c>
      <c r="DB451">
        <f t="shared" si="256"/>
        <v>72.849999999999994</v>
      </c>
      <c r="DC451">
        <f t="shared" si="257"/>
        <v>0</v>
      </c>
      <c r="DD451" t="s">
        <v>3</v>
      </c>
      <c r="DE451" t="s">
        <v>3</v>
      </c>
      <c r="DF451">
        <f t="shared" si="258"/>
        <v>103.6</v>
      </c>
      <c r="DG451">
        <f t="shared" si="259"/>
        <v>0</v>
      </c>
      <c r="DH451">
        <f t="shared" si="260"/>
        <v>0</v>
      </c>
      <c r="DI451">
        <f t="shared" si="262"/>
        <v>0</v>
      </c>
      <c r="DJ451">
        <f t="shared" si="261"/>
        <v>103.6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ROW(Source!A635)</f>
        <v>635</v>
      </c>
      <c r="B452">
        <v>56481267</v>
      </c>
      <c r="C452">
        <v>56491321</v>
      </c>
      <c r="D452">
        <v>54902427</v>
      </c>
      <c r="E452">
        <v>1</v>
      </c>
      <c r="F452">
        <v>1</v>
      </c>
      <c r="G452">
        <v>1079</v>
      </c>
      <c r="H452">
        <v>3</v>
      </c>
      <c r="I452" t="s">
        <v>761</v>
      </c>
      <c r="J452" t="s">
        <v>762</v>
      </c>
      <c r="K452" t="s">
        <v>763</v>
      </c>
      <c r="L452">
        <v>1348</v>
      </c>
      <c r="N452">
        <v>1009</v>
      </c>
      <c r="O452" t="s">
        <v>32</v>
      </c>
      <c r="P452" t="s">
        <v>32</v>
      </c>
      <c r="Q452">
        <v>1000</v>
      </c>
      <c r="W452">
        <v>0</v>
      </c>
      <c r="X452">
        <v>-764855440</v>
      </c>
      <c r="Y452">
        <f t="shared" si="252"/>
        <v>0.01</v>
      </c>
      <c r="AA452">
        <v>8212.4699999999993</v>
      </c>
      <c r="AB452">
        <v>0</v>
      </c>
      <c r="AC452">
        <v>0</v>
      </c>
      <c r="AD452">
        <v>0</v>
      </c>
      <c r="AE452">
        <v>1257.54</v>
      </c>
      <c r="AF452">
        <v>0</v>
      </c>
      <c r="AG452">
        <v>0</v>
      </c>
      <c r="AH452">
        <v>0</v>
      </c>
      <c r="AI452">
        <v>6.39</v>
      </c>
      <c r="AJ452">
        <v>1</v>
      </c>
      <c r="AK452">
        <v>1</v>
      </c>
      <c r="AL452">
        <v>1</v>
      </c>
      <c r="AM452">
        <v>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0.01</v>
      </c>
      <c r="AU452" t="s">
        <v>3</v>
      </c>
      <c r="AV452">
        <v>0</v>
      </c>
      <c r="AW452">
        <v>2</v>
      </c>
      <c r="AX452">
        <v>56491334</v>
      </c>
      <c r="AY452">
        <v>1</v>
      </c>
      <c r="AZ452">
        <v>0</v>
      </c>
      <c r="BA452">
        <v>449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ROUND(Y452*Source!I635,9)</f>
        <v>2.6830000000000001E-3</v>
      </c>
      <c r="CY452">
        <f t="shared" si="253"/>
        <v>8212.4699999999993</v>
      </c>
      <c r="CZ452">
        <f t="shared" si="254"/>
        <v>1257.54</v>
      </c>
      <c r="DA452">
        <f t="shared" si="255"/>
        <v>6.39</v>
      </c>
      <c r="DB452">
        <f t="shared" si="256"/>
        <v>12.58</v>
      </c>
      <c r="DC452">
        <f t="shared" si="257"/>
        <v>0</v>
      </c>
      <c r="DD452" t="s">
        <v>3</v>
      </c>
      <c r="DE452" t="s">
        <v>3</v>
      </c>
      <c r="DF452">
        <f t="shared" si="258"/>
        <v>21.56</v>
      </c>
      <c r="DG452">
        <f t="shared" si="259"/>
        <v>0</v>
      </c>
      <c r="DH452">
        <f t="shared" si="260"/>
        <v>0</v>
      </c>
      <c r="DI452">
        <f t="shared" si="262"/>
        <v>0</v>
      </c>
      <c r="DJ452">
        <f t="shared" si="261"/>
        <v>21.56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ROW(Source!A635)</f>
        <v>635</v>
      </c>
      <c r="B453">
        <v>56481267</v>
      </c>
      <c r="C453">
        <v>56491321</v>
      </c>
      <c r="D453">
        <v>54902715</v>
      </c>
      <c r="E453">
        <v>1</v>
      </c>
      <c r="F453">
        <v>1</v>
      </c>
      <c r="G453">
        <v>1079</v>
      </c>
      <c r="H453">
        <v>3</v>
      </c>
      <c r="I453" t="s">
        <v>892</v>
      </c>
      <c r="J453" t="s">
        <v>893</v>
      </c>
      <c r="K453" t="s">
        <v>894</v>
      </c>
      <c r="L453">
        <v>1327</v>
      </c>
      <c r="N453">
        <v>1005</v>
      </c>
      <c r="O453" t="s">
        <v>214</v>
      </c>
      <c r="P453" t="s">
        <v>214</v>
      </c>
      <c r="Q453">
        <v>1</v>
      </c>
      <c r="W453">
        <v>0</v>
      </c>
      <c r="X453">
        <v>-1844544580</v>
      </c>
      <c r="Y453">
        <f t="shared" si="252"/>
        <v>30</v>
      </c>
      <c r="AA453">
        <v>56.42</v>
      </c>
      <c r="AB453">
        <v>0</v>
      </c>
      <c r="AC453">
        <v>0</v>
      </c>
      <c r="AD453">
        <v>0</v>
      </c>
      <c r="AE453">
        <v>7.39</v>
      </c>
      <c r="AF453">
        <v>0</v>
      </c>
      <c r="AG453">
        <v>0</v>
      </c>
      <c r="AH453">
        <v>0</v>
      </c>
      <c r="AI453">
        <v>7.47</v>
      </c>
      <c r="AJ453">
        <v>1</v>
      </c>
      <c r="AK453">
        <v>1</v>
      </c>
      <c r="AL453">
        <v>1</v>
      </c>
      <c r="AM453">
        <v>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30</v>
      </c>
      <c r="AU453" t="s">
        <v>3</v>
      </c>
      <c r="AV453">
        <v>0</v>
      </c>
      <c r="AW453">
        <v>2</v>
      </c>
      <c r="AX453">
        <v>56491335</v>
      </c>
      <c r="AY453">
        <v>1</v>
      </c>
      <c r="AZ453">
        <v>0</v>
      </c>
      <c r="BA453">
        <v>450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ROUND(Y453*Source!I635,9)</f>
        <v>8.0489999999999995</v>
      </c>
      <c r="CY453">
        <f t="shared" si="253"/>
        <v>56.42</v>
      </c>
      <c r="CZ453">
        <f t="shared" si="254"/>
        <v>7.39</v>
      </c>
      <c r="DA453">
        <f t="shared" si="255"/>
        <v>7.47</v>
      </c>
      <c r="DB453">
        <f t="shared" si="256"/>
        <v>221.7</v>
      </c>
      <c r="DC453">
        <f t="shared" si="257"/>
        <v>0</v>
      </c>
      <c r="DD453" t="s">
        <v>3</v>
      </c>
      <c r="DE453" t="s">
        <v>3</v>
      </c>
      <c r="DF453">
        <f t="shared" si="258"/>
        <v>444.3</v>
      </c>
      <c r="DG453">
        <f t="shared" si="259"/>
        <v>0</v>
      </c>
      <c r="DH453">
        <f t="shared" si="260"/>
        <v>0</v>
      </c>
      <c r="DI453">
        <f t="shared" si="262"/>
        <v>0</v>
      </c>
      <c r="DJ453">
        <f t="shared" si="261"/>
        <v>444.3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ROW(Source!A635)</f>
        <v>635</v>
      </c>
      <c r="B454">
        <v>56481267</v>
      </c>
      <c r="C454">
        <v>56491321</v>
      </c>
      <c r="D454">
        <v>54909571</v>
      </c>
      <c r="E454">
        <v>1</v>
      </c>
      <c r="F454">
        <v>1</v>
      </c>
      <c r="G454">
        <v>1079</v>
      </c>
      <c r="H454">
        <v>3</v>
      </c>
      <c r="I454" t="s">
        <v>248</v>
      </c>
      <c r="J454" t="s">
        <v>250</v>
      </c>
      <c r="K454" t="s">
        <v>249</v>
      </c>
      <c r="L454">
        <v>1339</v>
      </c>
      <c r="N454">
        <v>1007</v>
      </c>
      <c r="O454" t="s">
        <v>158</v>
      </c>
      <c r="P454" t="s">
        <v>158</v>
      </c>
      <c r="Q454">
        <v>1</v>
      </c>
      <c r="W454">
        <v>0</v>
      </c>
      <c r="X454">
        <v>-1447999952</v>
      </c>
      <c r="Y454">
        <f t="shared" si="252"/>
        <v>101.5</v>
      </c>
      <c r="AA454">
        <v>7517.5</v>
      </c>
      <c r="AB454">
        <v>0</v>
      </c>
      <c r="AC454">
        <v>0</v>
      </c>
      <c r="AD454">
        <v>0</v>
      </c>
      <c r="AE454">
        <v>729.73</v>
      </c>
      <c r="AF454">
        <v>0</v>
      </c>
      <c r="AG454">
        <v>0</v>
      </c>
      <c r="AH454">
        <v>0</v>
      </c>
      <c r="AI454">
        <v>10.08</v>
      </c>
      <c r="AJ454">
        <v>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3</v>
      </c>
      <c r="AT454">
        <v>101.5</v>
      </c>
      <c r="AU454" t="s">
        <v>3</v>
      </c>
      <c r="AV454">
        <v>0</v>
      </c>
      <c r="AW454">
        <v>1</v>
      </c>
      <c r="AX454">
        <v>-1</v>
      </c>
      <c r="AY454">
        <v>0</v>
      </c>
      <c r="AZ454">
        <v>0</v>
      </c>
      <c r="BA454" t="s">
        <v>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ROUND(Y454*Source!I635,9)</f>
        <v>27.23245</v>
      </c>
      <c r="CY454">
        <f t="shared" si="253"/>
        <v>7517.5</v>
      </c>
      <c r="CZ454">
        <f t="shared" si="254"/>
        <v>729.73</v>
      </c>
      <c r="DA454">
        <f t="shared" si="255"/>
        <v>10.08</v>
      </c>
      <c r="DB454">
        <f t="shared" si="256"/>
        <v>74067.600000000006</v>
      </c>
      <c r="DC454">
        <f t="shared" si="257"/>
        <v>0</v>
      </c>
      <c r="DD454" t="s">
        <v>3</v>
      </c>
      <c r="DE454" t="s">
        <v>3</v>
      </c>
      <c r="DF454">
        <f t="shared" si="258"/>
        <v>200313.19</v>
      </c>
      <c r="DG454">
        <f t="shared" si="259"/>
        <v>0</v>
      </c>
      <c r="DH454">
        <f t="shared" si="260"/>
        <v>0</v>
      </c>
      <c r="DI454">
        <f t="shared" si="262"/>
        <v>0</v>
      </c>
      <c r="DJ454">
        <f t="shared" si="261"/>
        <v>200313.19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ROW(Source!A635)</f>
        <v>635</v>
      </c>
      <c r="B455">
        <v>56481267</v>
      </c>
      <c r="C455">
        <v>56491321</v>
      </c>
      <c r="D455">
        <v>54910029</v>
      </c>
      <c r="E455">
        <v>1</v>
      </c>
      <c r="F455">
        <v>1</v>
      </c>
      <c r="G455">
        <v>1079</v>
      </c>
      <c r="H455">
        <v>3</v>
      </c>
      <c r="I455" t="s">
        <v>221</v>
      </c>
      <c r="J455" t="s">
        <v>223</v>
      </c>
      <c r="K455" t="s">
        <v>222</v>
      </c>
      <c r="L455">
        <v>1348</v>
      </c>
      <c r="N455">
        <v>1009</v>
      </c>
      <c r="O455" t="s">
        <v>32</v>
      </c>
      <c r="P455" t="s">
        <v>32</v>
      </c>
      <c r="Q455">
        <v>1000</v>
      </c>
      <c r="W455">
        <v>0</v>
      </c>
      <c r="X455">
        <v>-1335162275</v>
      </c>
      <c r="Y455">
        <f t="shared" si="252"/>
        <v>3.0801340000000001</v>
      </c>
      <c r="AA455">
        <v>40152.080000000002</v>
      </c>
      <c r="AB455">
        <v>0</v>
      </c>
      <c r="AC455">
        <v>0</v>
      </c>
      <c r="AD455">
        <v>0</v>
      </c>
      <c r="AE455">
        <v>9724.69</v>
      </c>
      <c r="AF455">
        <v>0</v>
      </c>
      <c r="AG455">
        <v>0</v>
      </c>
      <c r="AH455">
        <v>0</v>
      </c>
      <c r="AI455">
        <v>4.04</v>
      </c>
      <c r="AJ455">
        <v>1</v>
      </c>
      <c r="AK455">
        <v>1</v>
      </c>
      <c r="AL455">
        <v>1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 t="s">
        <v>3</v>
      </c>
      <c r="AT455">
        <v>3.0801340000000001</v>
      </c>
      <c r="AU455" t="s">
        <v>3</v>
      </c>
      <c r="AV455">
        <v>0</v>
      </c>
      <c r="AW455">
        <v>1</v>
      </c>
      <c r="AX455">
        <v>-1</v>
      </c>
      <c r="AY455">
        <v>0</v>
      </c>
      <c r="AZ455">
        <v>0</v>
      </c>
      <c r="BA455" t="s">
        <v>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ROUND(Y455*Source!I635,9)</f>
        <v>0.82639995200000005</v>
      </c>
      <c r="CY455">
        <f t="shared" si="253"/>
        <v>40152.080000000002</v>
      </c>
      <c r="CZ455">
        <f t="shared" si="254"/>
        <v>9724.69</v>
      </c>
      <c r="DA455">
        <f t="shared" si="255"/>
        <v>4.04</v>
      </c>
      <c r="DB455">
        <f t="shared" si="256"/>
        <v>29953.35</v>
      </c>
      <c r="DC455">
        <f t="shared" si="257"/>
        <v>0</v>
      </c>
      <c r="DD455" t="s">
        <v>3</v>
      </c>
      <c r="DE455" t="s">
        <v>3</v>
      </c>
      <c r="DF455">
        <f t="shared" si="258"/>
        <v>32467.39</v>
      </c>
      <c r="DG455">
        <f t="shared" si="259"/>
        <v>0</v>
      </c>
      <c r="DH455">
        <f t="shared" si="260"/>
        <v>0</v>
      </c>
      <c r="DI455">
        <f t="shared" si="262"/>
        <v>0</v>
      </c>
      <c r="DJ455">
        <f t="shared" si="261"/>
        <v>32467.39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ROW(Source!A635)</f>
        <v>635</v>
      </c>
      <c r="B456">
        <v>56481267</v>
      </c>
      <c r="C456">
        <v>56491321</v>
      </c>
      <c r="D456">
        <v>54914903</v>
      </c>
      <c r="E456">
        <v>1</v>
      </c>
      <c r="F456">
        <v>1</v>
      </c>
      <c r="G456">
        <v>1079</v>
      </c>
      <c r="H456">
        <v>3</v>
      </c>
      <c r="I456" t="s">
        <v>918</v>
      </c>
      <c r="J456" t="s">
        <v>919</v>
      </c>
      <c r="K456" t="s">
        <v>920</v>
      </c>
      <c r="L456">
        <v>1327</v>
      </c>
      <c r="N456">
        <v>1005</v>
      </c>
      <c r="O456" t="s">
        <v>214</v>
      </c>
      <c r="P456" t="s">
        <v>214</v>
      </c>
      <c r="Q456">
        <v>1</v>
      </c>
      <c r="W456">
        <v>0</v>
      </c>
      <c r="X456">
        <v>22730552</v>
      </c>
      <c r="Y456">
        <f t="shared" si="252"/>
        <v>3.6</v>
      </c>
      <c r="AA456">
        <v>333.89</v>
      </c>
      <c r="AB456">
        <v>0</v>
      </c>
      <c r="AC456">
        <v>0</v>
      </c>
      <c r="AD456">
        <v>0</v>
      </c>
      <c r="AE456">
        <v>90</v>
      </c>
      <c r="AF456">
        <v>0</v>
      </c>
      <c r="AG456">
        <v>0</v>
      </c>
      <c r="AH456">
        <v>0</v>
      </c>
      <c r="AI456">
        <v>3.63</v>
      </c>
      <c r="AJ456">
        <v>1</v>
      </c>
      <c r="AK456">
        <v>1</v>
      </c>
      <c r="AL456">
        <v>1</v>
      </c>
      <c r="AM456">
        <v>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3.6</v>
      </c>
      <c r="AU456" t="s">
        <v>3</v>
      </c>
      <c r="AV456">
        <v>0</v>
      </c>
      <c r="AW456">
        <v>2</v>
      </c>
      <c r="AX456">
        <v>56491336</v>
      </c>
      <c r="AY456">
        <v>1</v>
      </c>
      <c r="AZ456">
        <v>0</v>
      </c>
      <c r="BA456">
        <v>451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ROUND(Y456*Source!I635,9)</f>
        <v>0.96587999999999996</v>
      </c>
      <c r="CY456">
        <f t="shared" si="253"/>
        <v>333.89</v>
      </c>
      <c r="CZ456">
        <f t="shared" si="254"/>
        <v>90</v>
      </c>
      <c r="DA456">
        <f t="shared" si="255"/>
        <v>3.63</v>
      </c>
      <c r="DB456">
        <f t="shared" si="256"/>
        <v>324</v>
      </c>
      <c r="DC456">
        <f t="shared" si="257"/>
        <v>0</v>
      </c>
      <c r="DD456" t="s">
        <v>3</v>
      </c>
      <c r="DE456" t="s">
        <v>3</v>
      </c>
      <c r="DF456">
        <f t="shared" si="258"/>
        <v>315.55</v>
      </c>
      <c r="DG456">
        <f t="shared" si="259"/>
        <v>0</v>
      </c>
      <c r="DH456">
        <f t="shared" si="260"/>
        <v>0</v>
      </c>
      <c r="DI456">
        <f t="shared" si="262"/>
        <v>0</v>
      </c>
      <c r="DJ456">
        <f t="shared" si="261"/>
        <v>315.55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ROW(Source!A640)</f>
        <v>640</v>
      </c>
      <c r="B457">
        <v>56481265</v>
      </c>
      <c r="C457">
        <v>56491682</v>
      </c>
      <c r="D457">
        <v>54836958</v>
      </c>
      <c r="E457">
        <v>1079</v>
      </c>
      <c r="F457">
        <v>1</v>
      </c>
      <c r="G457">
        <v>1079</v>
      </c>
      <c r="H457">
        <v>1</v>
      </c>
      <c r="I457" t="s">
        <v>738</v>
      </c>
      <c r="J457" t="s">
        <v>3</v>
      </c>
      <c r="K457" t="s">
        <v>739</v>
      </c>
      <c r="L457">
        <v>1191</v>
      </c>
      <c r="N457">
        <v>1013</v>
      </c>
      <c r="O457" t="s">
        <v>740</v>
      </c>
      <c r="P457" t="s">
        <v>740</v>
      </c>
      <c r="Q457">
        <v>1</v>
      </c>
      <c r="W457">
        <v>0</v>
      </c>
      <c r="X457">
        <v>476480486</v>
      </c>
      <c r="Y457">
        <f>((AT457*1.15)*1.1)</f>
        <v>37.950000000000003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30</v>
      </c>
      <c r="AU457" t="s">
        <v>49</v>
      </c>
      <c r="AV457">
        <v>1</v>
      </c>
      <c r="AW457">
        <v>2</v>
      </c>
      <c r="AX457">
        <v>56491689</v>
      </c>
      <c r="AY457">
        <v>1</v>
      </c>
      <c r="AZ457">
        <v>0</v>
      </c>
      <c r="BA457">
        <v>453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U457">
        <f>ROUND(AT457*Source!I640*AH457*AL457,2)</f>
        <v>0</v>
      </c>
      <c r="CV457">
        <f>ROUND(Y457*Source!I640,9)</f>
        <v>101.81985</v>
      </c>
      <c r="CW457">
        <v>0</v>
      </c>
      <c r="CX457">
        <f>ROUND(Y457*Source!I640,9)</f>
        <v>101.81985</v>
      </c>
      <c r="CY457">
        <f>AD457</f>
        <v>0</v>
      </c>
      <c r="CZ457">
        <f>AH457</f>
        <v>0</v>
      </c>
      <c r="DA457">
        <f>AL457</f>
        <v>1</v>
      </c>
      <c r="DB457">
        <f>ROUND(((ROUND(AT457*CZ457,2)*1.15)*1.1),6)</f>
        <v>0</v>
      </c>
      <c r="DC457">
        <f>ROUND(((ROUND(AT457*AG457,2)*1.15)*1.1),6)</f>
        <v>0</v>
      </c>
      <c r="DD457" t="s">
        <v>3</v>
      </c>
      <c r="DE457" t="s">
        <v>3</v>
      </c>
      <c r="DF457">
        <f t="shared" ref="DF457:DF465" si="263">ROUND(ROUND(AE457,2)*CX457,2)</f>
        <v>0</v>
      </c>
      <c r="DG457">
        <f t="shared" si="259"/>
        <v>0</v>
      </c>
      <c r="DH457">
        <f t="shared" si="260"/>
        <v>0</v>
      </c>
      <c r="DI457">
        <f t="shared" si="262"/>
        <v>0</v>
      </c>
      <c r="DJ457">
        <f>DI457</f>
        <v>0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ROW(Source!A640)</f>
        <v>640</v>
      </c>
      <c r="B458">
        <v>56481265</v>
      </c>
      <c r="C458">
        <v>56491682</v>
      </c>
      <c r="D458">
        <v>54934284</v>
      </c>
      <c r="E458">
        <v>1</v>
      </c>
      <c r="F458">
        <v>1</v>
      </c>
      <c r="G458">
        <v>1079</v>
      </c>
      <c r="H458">
        <v>2</v>
      </c>
      <c r="I458" t="s">
        <v>741</v>
      </c>
      <c r="J458" t="s">
        <v>742</v>
      </c>
      <c r="K458" t="s">
        <v>743</v>
      </c>
      <c r="L458">
        <v>1368</v>
      </c>
      <c r="N458">
        <v>1011</v>
      </c>
      <c r="O458" t="s">
        <v>744</v>
      </c>
      <c r="P458" t="s">
        <v>744</v>
      </c>
      <c r="Q458">
        <v>1</v>
      </c>
      <c r="W458">
        <v>0</v>
      </c>
      <c r="X458">
        <v>654681671</v>
      </c>
      <c r="Y458">
        <f>((AT458*1.25)*1.1)</f>
        <v>9.6250000000000016E-2</v>
      </c>
      <c r="AA458">
        <v>0</v>
      </c>
      <c r="AB458">
        <v>87.01</v>
      </c>
      <c r="AC458">
        <v>13.21</v>
      </c>
      <c r="AD458">
        <v>0</v>
      </c>
      <c r="AE458">
        <v>0</v>
      </c>
      <c r="AF458">
        <v>83.1</v>
      </c>
      <c r="AG458">
        <v>12.62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7.0000000000000007E-2</v>
      </c>
      <c r="AU458" t="s">
        <v>48</v>
      </c>
      <c r="AV458">
        <v>0</v>
      </c>
      <c r="AW458">
        <v>2</v>
      </c>
      <c r="AX458">
        <v>56491690</v>
      </c>
      <c r="AY458">
        <v>1</v>
      </c>
      <c r="AZ458">
        <v>0</v>
      </c>
      <c r="BA458">
        <v>454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ROUND(Y458*Source!I640*DO458,9)</f>
        <v>3.258973025</v>
      </c>
      <c r="CX458">
        <f>ROUND(Y458*Source!I640,9)</f>
        <v>0.25823875000000002</v>
      </c>
      <c r="CY458">
        <f>AB458</f>
        <v>87.01</v>
      </c>
      <c r="CZ458">
        <f>AF458</f>
        <v>83.1</v>
      </c>
      <c r="DA458">
        <f>AJ458</f>
        <v>1</v>
      </c>
      <c r="DB458">
        <f>ROUND(((ROUND(AT458*CZ458,2)*1.25)*1.1),6)</f>
        <v>8.0024999999999995</v>
      </c>
      <c r="DC458">
        <f>ROUND(((ROUND(AT458*AG458,2)*1.25)*1.1),6)</f>
        <v>1.21</v>
      </c>
      <c r="DD458" t="s">
        <v>3</v>
      </c>
      <c r="DE458" t="s">
        <v>3</v>
      </c>
      <c r="DF458">
        <f t="shared" si="263"/>
        <v>0</v>
      </c>
      <c r="DG458">
        <f t="shared" si="259"/>
        <v>21.46</v>
      </c>
      <c r="DH458">
        <f t="shared" si="260"/>
        <v>3.26</v>
      </c>
      <c r="DI458">
        <f t="shared" si="262"/>
        <v>0</v>
      </c>
      <c r="DJ458">
        <f>DG458</f>
        <v>21.46</v>
      </c>
      <c r="DK458">
        <v>0</v>
      </c>
      <c r="DL458" t="s">
        <v>745</v>
      </c>
      <c r="DM458">
        <v>0</v>
      </c>
      <c r="DN458" t="s">
        <v>740</v>
      </c>
      <c r="DO458">
        <v>12.62</v>
      </c>
    </row>
    <row r="459" spans="1:119" x14ac:dyDescent="0.25">
      <c r="A459">
        <f>ROW(Source!A640)</f>
        <v>640</v>
      </c>
      <c r="B459">
        <v>56481265</v>
      </c>
      <c r="C459">
        <v>56491682</v>
      </c>
      <c r="D459">
        <v>54933732</v>
      </c>
      <c r="E459">
        <v>1</v>
      </c>
      <c r="F459">
        <v>1</v>
      </c>
      <c r="G459">
        <v>1079</v>
      </c>
      <c r="H459">
        <v>2</v>
      </c>
      <c r="I459" t="s">
        <v>921</v>
      </c>
      <c r="J459" t="s">
        <v>922</v>
      </c>
      <c r="K459" t="s">
        <v>923</v>
      </c>
      <c r="L459">
        <v>1368</v>
      </c>
      <c r="N459">
        <v>1011</v>
      </c>
      <c r="O459" t="s">
        <v>744</v>
      </c>
      <c r="P459" t="s">
        <v>744</v>
      </c>
      <c r="Q459">
        <v>1</v>
      </c>
      <c r="W459">
        <v>0</v>
      </c>
      <c r="X459">
        <v>-886889586</v>
      </c>
      <c r="Y459">
        <f>((AT459*1.25)*1.1)</f>
        <v>5.7887500000000003</v>
      </c>
      <c r="AA459">
        <v>0</v>
      </c>
      <c r="AB459">
        <v>1.22</v>
      </c>
      <c r="AC459">
        <v>0</v>
      </c>
      <c r="AD459">
        <v>0</v>
      </c>
      <c r="AE459">
        <v>0</v>
      </c>
      <c r="AF459">
        <v>1.17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4.21</v>
      </c>
      <c r="AU459" t="s">
        <v>48</v>
      </c>
      <c r="AV459">
        <v>0</v>
      </c>
      <c r="AW459">
        <v>2</v>
      </c>
      <c r="AX459">
        <v>56491691</v>
      </c>
      <c r="AY459">
        <v>1</v>
      </c>
      <c r="AZ459">
        <v>0</v>
      </c>
      <c r="BA459">
        <v>455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ROUND(Y459*Source!I640*DO459,9)</f>
        <v>0</v>
      </c>
      <c r="CX459">
        <f>ROUND(Y459*Source!I640,9)</f>
        <v>15.53121625</v>
      </c>
      <c r="CY459">
        <f>AB459</f>
        <v>1.22</v>
      </c>
      <c r="CZ459">
        <f>AF459</f>
        <v>1.17</v>
      </c>
      <c r="DA459">
        <f>AJ459</f>
        <v>1</v>
      </c>
      <c r="DB459">
        <f>ROUND(((ROUND(AT459*CZ459,2)*1.25)*1.1),6)</f>
        <v>6.7787499999999996</v>
      </c>
      <c r="DC459">
        <f>ROUND(((ROUND(AT459*AG459,2)*1.25)*1.1),6)</f>
        <v>0</v>
      </c>
      <c r="DD459" t="s">
        <v>3</v>
      </c>
      <c r="DE459" t="s">
        <v>3</v>
      </c>
      <c r="DF459">
        <f t="shared" si="263"/>
        <v>0</v>
      </c>
      <c r="DG459">
        <f t="shared" si="259"/>
        <v>18.170000000000002</v>
      </c>
      <c r="DH459">
        <f t="shared" si="260"/>
        <v>0</v>
      </c>
      <c r="DI459">
        <f t="shared" si="262"/>
        <v>0</v>
      </c>
      <c r="DJ459">
        <f>DG459</f>
        <v>18.170000000000002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ROW(Source!A640)</f>
        <v>640</v>
      </c>
      <c r="B460">
        <v>56481265</v>
      </c>
      <c r="C460">
        <v>56491682</v>
      </c>
      <c r="D460">
        <v>54902307</v>
      </c>
      <c r="E460">
        <v>1</v>
      </c>
      <c r="F460">
        <v>1</v>
      </c>
      <c r="G460">
        <v>1079</v>
      </c>
      <c r="H460">
        <v>3</v>
      </c>
      <c r="I460" t="s">
        <v>871</v>
      </c>
      <c r="J460" t="s">
        <v>872</v>
      </c>
      <c r="K460" t="s">
        <v>873</v>
      </c>
      <c r="L460">
        <v>1346</v>
      </c>
      <c r="N460">
        <v>1009</v>
      </c>
      <c r="O460" t="s">
        <v>353</v>
      </c>
      <c r="P460" t="s">
        <v>353</v>
      </c>
      <c r="Q460">
        <v>1</v>
      </c>
      <c r="W460">
        <v>0</v>
      </c>
      <c r="X460">
        <v>-1694093061</v>
      </c>
      <c r="Y460">
        <f>AT460</f>
        <v>0.5</v>
      </c>
      <c r="AA460">
        <v>1.61</v>
      </c>
      <c r="AB460">
        <v>0</v>
      </c>
      <c r="AC460">
        <v>0</v>
      </c>
      <c r="AD460">
        <v>0</v>
      </c>
      <c r="AE460">
        <v>1.61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0.5</v>
      </c>
      <c r="AU460" t="s">
        <v>3</v>
      </c>
      <c r="AV460">
        <v>0</v>
      </c>
      <c r="AW460">
        <v>2</v>
      </c>
      <c r="AX460">
        <v>56491692</v>
      </c>
      <c r="AY460">
        <v>1</v>
      </c>
      <c r="AZ460">
        <v>0</v>
      </c>
      <c r="BA460">
        <v>456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ROUND(Y460*Source!I640,9)</f>
        <v>1.3414999999999999</v>
      </c>
      <c r="CY460">
        <f>AA460</f>
        <v>1.61</v>
      </c>
      <c r="CZ460">
        <f>AE460</f>
        <v>1.61</v>
      </c>
      <c r="DA460">
        <f>AI460</f>
        <v>1</v>
      </c>
      <c r="DB460">
        <f>ROUND(ROUND(AT460*CZ460,2),6)</f>
        <v>0.81</v>
      </c>
      <c r="DC460">
        <f>ROUND(ROUND(AT460*AG460,2),6)</f>
        <v>0</v>
      </c>
      <c r="DD460" t="s">
        <v>3</v>
      </c>
      <c r="DE460" t="s">
        <v>3</v>
      </c>
      <c r="DF460">
        <f t="shared" si="263"/>
        <v>2.16</v>
      </c>
      <c r="DG460">
        <f t="shared" si="259"/>
        <v>0</v>
      </c>
      <c r="DH460">
        <f t="shared" si="260"/>
        <v>0</v>
      </c>
      <c r="DI460">
        <f t="shared" si="262"/>
        <v>0</v>
      </c>
      <c r="DJ460">
        <f>DF460</f>
        <v>2.16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ROW(Source!A640)</f>
        <v>640</v>
      </c>
      <c r="B461">
        <v>56481265</v>
      </c>
      <c r="C461">
        <v>56491682</v>
      </c>
      <c r="D461">
        <v>54903687</v>
      </c>
      <c r="E461">
        <v>1</v>
      </c>
      <c r="F461">
        <v>1</v>
      </c>
      <c r="G461">
        <v>1079</v>
      </c>
      <c r="H461">
        <v>3</v>
      </c>
      <c r="I461" t="s">
        <v>924</v>
      </c>
      <c r="J461" t="s">
        <v>925</v>
      </c>
      <c r="K461" t="s">
        <v>926</v>
      </c>
      <c r="L461">
        <v>1348</v>
      </c>
      <c r="N461">
        <v>1009</v>
      </c>
      <c r="O461" t="s">
        <v>32</v>
      </c>
      <c r="P461" t="s">
        <v>32</v>
      </c>
      <c r="Q461">
        <v>1000</v>
      </c>
      <c r="W461">
        <v>0</v>
      </c>
      <c r="X461">
        <v>-1327102600</v>
      </c>
      <c r="Y461">
        <f>AT461</f>
        <v>6.5000000000000002E-2</v>
      </c>
      <c r="AA461">
        <v>32585.09</v>
      </c>
      <c r="AB461">
        <v>0</v>
      </c>
      <c r="AC461">
        <v>0</v>
      </c>
      <c r="AD461">
        <v>0</v>
      </c>
      <c r="AE461">
        <v>32585.09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6.5000000000000002E-2</v>
      </c>
      <c r="AU461" t="s">
        <v>3</v>
      </c>
      <c r="AV461">
        <v>0</v>
      </c>
      <c r="AW461">
        <v>2</v>
      </c>
      <c r="AX461">
        <v>56491693</v>
      </c>
      <c r="AY461">
        <v>1</v>
      </c>
      <c r="AZ461">
        <v>0</v>
      </c>
      <c r="BA461">
        <v>457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ROUND(Y461*Source!I640,9)</f>
        <v>0.17439499999999999</v>
      </c>
      <c r="CY461">
        <f>AA461</f>
        <v>32585.09</v>
      </c>
      <c r="CZ461">
        <f>AE461</f>
        <v>32585.09</v>
      </c>
      <c r="DA461">
        <f>AI461</f>
        <v>1</v>
      </c>
      <c r="DB461">
        <f>ROUND(ROUND(AT461*CZ461,2),6)</f>
        <v>2118.0300000000002</v>
      </c>
      <c r="DC461">
        <f>ROUND(ROUND(AT461*AG461,2),6)</f>
        <v>0</v>
      </c>
      <c r="DD461" t="s">
        <v>3</v>
      </c>
      <c r="DE461" t="s">
        <v>3</v>
      </c>
      <c r="DF461">
        <f t="shared" si="263"/>
        <v>5682.68</v>
      </c>
      <c r="DG461">
        <f t="shared" si="259"/>
        <v>0</v>
      </c>
      <c r="DH461">
        <f t="shared" si="260"/>
        <v>0</v>
      </c>
      <c r="DI461">
        <f t="shared" si="262"/>
        <v>0</v>
      </c>
      <c r="DJ461">
        <f>DF461</f>
        <v>5682.68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ROW(Source!A640)</f>
        <v>640</v>
      </c>
      <c r="B462">
        <v>56481265</v>
      </c>
      <c r="C462">
        <v>56491682</v>
      </c>
      <c r="D462">
        <v>54902791</v>
      </c>
      <c r="E462">
        <v>1</v>
      </c>
      <c r="F462">
        <v>1</v>
      </c>
      <c r="G462">
        <v>1079</v>
      </c>
      <c r="H462">
        <v>3</v>
      </c>
      <c r="I462" t="s">
        <v>874</v>
      </c>
      <c r="J462" t="s">
        <v>875</v>
      </c>
      <c r="K462" t="s">
        <v>876</v>
      </c>
      <c r="L462">
        <v>1327</v>
      </c>
      <c r="N462">
        <v>1005</v>
      </c>
      <c r="O462" t="s">
        <v>214</v>
      </c>
      <c r="P462" t="s">
        <v>214</v>
      </c>
      <c r="Q462">
        <v>1</v>
      </c>
      <c r="W462">
        <v>0</v>
      </c>
      <c r="X462">
        <v>-1704399903</v>
      </c>
      <c r="Y462">
        <f>AT462</f>
        <v>112</v>
      </c>
      <c r="AA462">
        <v>3.66</v>
      </c>
      <c r="AB462">
        <v>0</v>
      </c>
      <c r="AC462">
        <v>0</v>
      </c>
      <c r="AD462">
        <v>0</v>
      </c>
      <c r="AE462">
        <v>3.66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112</v>
      </c>
      <c r="AU462" t="s">
        <v>3</v>
      </c>
      <c r="AV462">
        <v>0</v>
      </c>
      <c r="AW462">
        <v>2</v>
      </c>
      <c r="AX462">
        <v>56491694</v>
      </c>
      <c r="AY462">
        <v>1</v>
      </c>
      <c r="AZ462">
        <v>0</v>
      </c>
      <c r="BA462">
        <v>458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ROUND(Y462*Source!I640,9)</f>
        <v>300.49599999999998</v>
      </c>
      <c r="CY462">
        <f>AA462</f>
        <v>3.66</v>
      </c>
      <c r="CZ462">
        <f>AE462</f>
        <v>3.66</v>
      </c>
      <c r="DA462">
        <f>AI462</f>
        <v>1</v>
      </c>
      <c r="DB462">
        <f>ROUND(ROUND(AT462*CZ462,2),6)</f>
        <v>409.92</v>
      </c>
      <c r="DC462">
        <f>ROUND(ROUND(AT462*AG462,2),6)</f>
        <v>0</v>
      </c>
      <c r="DD462" t="s">
        <v>3</v>
      </c>
      <c r="DE462" t="s">
        <v>3</v>
      </c>
      <c r="DF462">
        <f t="shared" si="263"/>
        <v>1099.82</v>
      </c>
      <c r="DG462">
        <f t="shared" si="259"/>
        <v>0</v>
      </c>
      <c r="DH462">
        <f t="shared" si="260"/>
        <v>0</v>
      </c>
      <c r="DI462">
        <f t="shared" si="262"/>
        <v>0</v>
      </c>
      <c r="DJ462">
        <f>DF462</f>
        <v>1099.82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ROW(Source!A641)</f>
        <v>641</v>
      </c>
      <c r="B463">
        <v>56481267</v>
      </c>
      <c r="C463">
        <v>56491682</v>
      </c>
      <c r="D463">
        <v>54836958</v>
      </c>
      <c r="E463">
        <v>1079</v>
      </c>
      <c r="F463">
        <v>1</v>
      </c>
      <c r="G463">
        <v>1079</v>
      </c>
      <c r="H463">
        <v>1</v>
      </c>
      <c r="I463" t="s">
        <v>738</v>
      </c>
      <c r="J463" t="s">
        <v>3</v>
      </c>
      <c r="K463" t="s">
        <v>739</v>
      </c>
      <c r="L463">
        <v>1191</v>
      </c>
      <c r="N463">
        <v>1013</v>
      </c>
      <c r="O463" t="s">
        <v>740</v>
      </c>
      <c r="P463" t="s">
        <v>740</v>
      </c>
      <c r="Q463">
        <v>1</v>
      </c>
      <c r="W463">
        <v>0</v>
      </c>
      <c r="X463">
        <v>476480486</v>
      </c>
      <c r="Y463">
        <f>((AT463*1.15)*1.1)</f>
        <v>37.950000000000003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30</v>
      </c>
      <c r="AU463" t="s">
        <v>49</v>
      </c>
      <c r="AV463">
        <v>1</v>
      </c>
      <c r="AW463">
        <v>2</v>
      </c>
      <c r="AX463">
        <v>56491689</v>
      </c>
      <c r="AY463">
        <v>1</v>
      </c>
      <c r="AZ463">
        <v>0</v>
      </c>
      <c r="BA463">
        <v>459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U463">
        <f>ROUND(AT463*Source!I641*AH463*AL463,2)</f>
        <v>0</v>
      </c>
      <c r="CV463">
        <f>ROUND(Y463*Source!I641,9)</f>
        <v>101.81985</v>
      </c>
      <c r="CW463">
        <v>0</v>
      </c>
      <c r="CX463">
        <f>ROUND(Y463*Source!I641,9)</f>
        <v>101.81985</v>
      </c>
      <c r="CY463">
        <f>AD463</f>
        <v>0</v>
      </c>
      <c r="CZ463">
        <f>AH463</f>
        <v>0</v>
      </c>
      <c r="DA463">
        <f>AL463</f>
        <v>1</v>
      </c>
      <c r="DB463">
        <f>ROUND(((ROUND(AT463*CZ463,2)*1.15)*1.1),6)</f>
        <v>0</v>
      </c>
      <c r="DC463">
        <f>ROUND(((ROUND(AT463*AG463,2)*1.15)*1.1),6)</f>
        <v>0</v>
      </c>
      <c r="DD463" t="s">
        <v>3</v>
      </c>
      <c r="DE463" t="s">
        <v>3</v>
      </c>
      <c r="DF463">
        <f t="shared" si="263"/>
        <v>0</v>
      </c>
      <c r="DG463">
        <f t="shared" si="259"/>
        <v>0</v>
      </c>
      <c r="DH463">
        <f t="shared" si="260"/>
        <v>0</v>
      </c>
      <c r="DI463">
        <f t="shared" si="262"/>
        <v>0</v>
      </c>
      <c r="DJ463">
        <f>DI463</f>
        <v>0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ROW(Source!A641)</f>
        <v>641</v>
      </c>
      <c r="B464">
        <v>56481267</v>
      </c>
      <c r="C464">
        <v>56491682</v>
      </c>
      <c r="D464">
        <v>54934284</v>
      </c>
      <c r="E464">
        <v>1</v>
      </c>
      <c r="F464">
        <v>1</v>
      </c>
      <c r="G464">
        <v>1079</v>
      </c>
      <c r="H464">
        <v>2</v>
      </c>
      <c r="I464" t="s">
        <v>741</v>
      </c>
      <c r="J464" t="s">
        <v>742</v>
      </c>
      <c r="K464" t="s">
        <v>743</v>
      </c>
      <c r="L464">
        <v>1368</v>
      </c>
      <c r="N464">
        <v>1011</v>
      </c>
      <c r="O464" t="s">
        <v>744</v>
      </c>
      <c r="P464" t="s">
        <v>744</v>
      </c>
      <c r="Q464">
        <v>1</v>
      </c>
      <c r="W464">
        <v>0</v>
      </c>
      <c r="X464">
        <v>654681671</v>
      </c>
      <c r="Y464">
        <f>((AT464*1.25)*1.1)</f>
        <v>9.6250000000000016E-2</v>
      </c>
      <c r="AA464">
        <v>0</v>
      </c>
      <c r="AB464">
        <v>1323.36</v>
      </c>
      <c r="AC464">
        <v>631.85</v>
      </c>
      <c r="AD464">
        <v>0</v>
      </c>
      <c r="AE464">
        <v>0</v>
      </c>
      <c r="AF464">
        <v>83.1</v>
      </c>
      <c r="AG464">
        <v>12.62</v>
      </c>
      <c r="AH464">
        <v>0</v>
      </c>
      <c r="AI464">
        <v>1</v>
      </c>
      <c r="AJ464">
        <v>15.21</v>
      </c>
      <c r="AK464">
        <v>47.82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7.0000000000000007E-2</v>
      </c>
      <c r="AU464" t="s">
        <v>48</v>
      </c>
      <c r="AV464">
        <v>0</v>
      </c>
      <c r="AW464">
        <v>2</v>
      </c>
      <c r="AX464">
        <v>56491690</v>
      </c>
      <c r="AY464">
        <v>1</v>
      </c>
      <c r="AZ464">
        <v>0</v>
      </c>
      <c r="BA464">
        <v>460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f>ROUND(Y464*Source!I641*DO464,9)</f>
        <v>3.258973025</v>
      </c>
      <c r="CX464">
        <f>ROUND(Y464*Source!I641,9)</f>
        <v>0.25823875000000002</v>
      </c>
      <c r="CY464">
        <f>AB464</f>
        <v>1323.36</v>
      </c>
      <c r="CZ464">
        <f>AF464</f>
        <v>83.1</v>
      </c>
      <c r="DA464">
        <f>AJ464</f>
        <v>15.21</v>
      </c>
      <c r="DB464">
        <f>ROUND(((ROUND(AT464*CZ464,2)*1.25)*1.1),6)</f>
        <v>8.0024999999999995</v>
      </c>
      <c r="DC464">
        <f>ROUND(((ROUND(AT464*AG464,2)*1.25)*1.1),6)</f>
        <v>1.21</v>
      </c>
      <c r="DD464" t="s">
        <v>3</v>
      </c>
      <c r="DE464" t="s">
        <v>3</v>
      </c>
      <c r="DF464">
        <f t="shared" si="263"/>
        <v>0</v>
      </c>
      <c r="DG464">
        <f>ROUND(ROUND(AF464*AJ464,2)*CX464,2)</f>
        <v>326.39999999999998</v>
      </c>
      <c r="DH464">
        <f>ROUND(ROUND(AG464*AK464,2)*CX464,2)</f>
        <v>155.84</v>
      </c>
      <c r="DI464">
        <f t="shared" si="262"/>
        <v>0</v>
      </c>
      <c r="DJ464">
        <f>DG464</f>
        <v>326.39999999999998</v>
      </c>
      <c r="DK464">
        <v>0</v>
      </c>
      <c r="DL464" t="s">
        <v>745</v>
      </c>
      <c r="DM464">
        <v>0</v>
      </c>
      <c r="DN464" t="s">
        <v>740</v>
      </c>
      <c r="DO464">
        <v>12.62</v>
      </c>
    </row>
    <row r="465" spans="1:119" x14ac:dyDescent="0.25">
      <c r="A465">
        <f>ROW(Source!A641)</f>
        <v>641</v>
      </c>
      <c r="B465">
        <v>56481267</v>
      </c>
      <c r="C465">
        <v>56491682</v>
      </c>
      <c r="D465">
        <v>54933732</v>
      </c>
      <c r="E465">
        <v>1</v>
      </c>
      <c r="F465">
        <v>1</v>
      </c>
      <c r="G465">
        <v>1079</v>
      </c>
      <c r="H465">
        <v>2</v>
      </c>
      <c r="I465" t="s">
        <v>921</v>
      </c>
      <c r="J465" t="s">
        <v>922</v>
      </c>
      <c r="K465" t="s">
        <v>923</v>
      </c>
      <c r="L465">
        <v>1368</v>
      </c>
      <c r="N465">
        <v>1011</v>
      </c>
      <c r="O465" t="s">
        <v>744</v>
      </c>
      <c r="P465" t="s">
        <v>744</v>
      </c>
      <c r="Q465">
        <v>1</v>
      </c>
      <c r="W465">
        <v>0</v>
      </c>
      <c r="X465">
        <v>-886889586</v>
      </c>
      <c r="Y465">
        <f>((AT465*1.25)*1.1)</f>
        <v>5.7887500000000003</v>
      </c>
      <c r="AA465">
        <v>0</v>
      </c>
      <c r="AB465">
        <v>12.43</v>
      </c>
      <c r="AC465">
        <v>0</v>
      </c>
      <c r="AD465">
        <v>0</v>
      </c>
      <c r="AE465">
        <v>0</v>
      </c>
      <c r="AF465">
        <v>1.17</v>
      </c>
      <c r="AG465">
        <v>0</v>
      </c>
      <c r="AH465">
        <v>0</v>
      </c>
      <c r="AI465">
        <v>1</v>
      </c>
      <c r="AJ465">
        <v>10.15</v>
      </c>
      <c r="AK465">
        <v>47.82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4.21</v>
      </c>
      <c r="AU465" t="s">
        <v>48</v>
      </c>
      <c r="AV465">
        <v>0</v>
      </c>
      <c r="AW465">
        <v>2</v>
      </c>
      <c r="AX465">
        <v>56491691</v>
      </c>
      <c r="AY465">
        <v>1</v>
      </c>
      <c r="AZ465">
        <v>0</v>
      </c>
      <c r="BA465">
        <v>461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f>ROUND(Y465*Source!I641*DO465,9)</f>
        <v>0</v>
      </c>
      <c r="CX465">
        <f>ROUND(Y465*Source!I641,9)</f>
        <v>15.53121625</v>
      </c>
      <c r="CY465">
        <f>AB465</f>
        <v>12.43</v>
      </c>
      <c r="CZ465">
        <f>AF465</f>
        <v>1.17</v>
      </c>
      <c r="DA465">
        <f>AJ465</f>
        <v>10.15</v>
      </c>
      <c r="DB465">
        <f>ROUND(((ROUND(AT465*CZ465,2)*1.25)*1.1),6)</f>
        <v>6.7787499999999996</v>
      </c>
      <c r="DC465">
        <f>ROUND(((ROUND(AT465*AG465,2)*1.25)*1.1),6)</f>
        <v>0</v>
      </c>
      <c r="DD465" t="s">
        <v>3</v>
      </c>
      <c r="DE465" t="s">
        <v>3</v>
      </c>
      <c r="DF465">
        <f t="shared" si="263"/>
        <v>0</v>
      </c>
      <c r="DG465">
        <f>ROUND(ROUND(AF465*AJ465,2)*CX465,2)</f>
        <v>184.51</v>
      </c>
      <c r="DH465">
        <f>ROUND(ROUND(AG465*AK465,2)*CX465,2)</f>
        <v>0</v>
      </c>
      <c r="DI465">
        <f t="shared" si="262"/>
        <v>0</v>
      </c>
      <c r="DJ465">
        <f>DG465</f>
        <v>184.51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ROW(Source!A641)</f>
        <v>641</v>
      </c>
      <c r="B466">
        <v>56481267</v>
      </c>
      <c r="C466">
        <v>56491682</v>
      </c>
      <c r="D466">
        <v>54902307</v>
      </c>
      <c r="E466">
        <v>1</v>
      </c>
      <c r="F466">
        <v>1</v>
      </c>
      <c r="G466">
        <v>1079</v>
      </c>
      <c r="H466">
        <v>3</v>
      </c>
      <c r="I466" t="s">
        <v>871</v>
      </c>
      <c r="J466" t="s">
        <v>872</v>
      </c>
      <c r="K466" t="s">
        <v>873</v>
      </c>
      <c r="L466">
        <v>1346</v>
      </c>
      <c r="N466">
        <v>1009</v>
      </c>
      <c r="O466" t="s">
        <v>353</v>
      </c>
      <c r="P466" t="s">
        <v>353</v>
      </c>
      <c r="Q466">
        <v>1</v>
      </c>
      <c r="W466">
        <v>0</v>
      </c>
      <c r="X466">
        <v>-1694093061</v>
      </c>
      <c r="Y466">
        <f>AT466</f>
        <v>0.5</v>
      </c>
      <c r="AA466">
        <v>23.89</v>
      </c>
      <c r="AB466">
        <v>0</v>
      </c>
      <c r="AC466">
        <v>0</v>
      </c>
      <c r="AD466">
        <v>0</v>
      </c>
      <c r="AE466">
        <v>1.61</v>
      </c>
      <c r="AF466">
        <v>0</v>
      </c>
      <c r="AG466">
        <v>0</v>
      </c>
      <c r="AH466">
        <v>0</v>
      </c>
      <c r="AI466">
        <v>14.84</v>
      </c>
      <c r="AJ466">
        <v>1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0.5</v>
      </c>
      <c r="AU466" t="s">
        <v>3</v>
      </c>
      <c r="AV466">
        <v>0</v>
      </c>
      <c r="AW466">
        <v>2</v>
      </c>
      <c r="AX466">
        <v>56491692</v>
      </c>
      <c r="AY466">
        <v>1</v>
      </c>
      <c r="AZ466">
        <v>0</v>
      </c>
      <c r="BA466">
        <v>462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ROUND(Y466*Source!I641,9)</f>
        <v>1.3414999999999999</v>
      </c>
      <c r="CY466">
        <f>AA466</f>
        <v>23.89</v>
      </c>
      <c r="CZ466">
        <f>AE466</f>
        <v>1.61</v>
      </c>
      <c r="DA466">
        <f>AI466</f>
        <v>14.84</v>
      </c>
      <c r="DB466">
        <f>ROUND(ROUND(AT466*CZ466,2),6)</f>
        <v>0.81</v>
      </c>
      <c r="DC466">
        <f>ROUND(ROUND(AT466*AG466,2),6)</f>
        <v>0</v>
      </c>
      <c r="DD466" t="s">
        <v>3</v>
      </c>
      <c r="DE466" t="s">
        <v>3</v>
      </c>
      <c r="DF466">
        <f>ROUND(ROUND(AE466*AI466,2)*CX466,2)</f>
        <v>32.049999999999997</v>
      </c>
      <c r="DG466">
        <f t="shared" ref="DG466:DG478" si="264">ROUND(ROUND(AF466,2)*CX466,2)</f>
        <v>0</v>
      </c>
      <c r="DH466">
        <f t="shared" ref="DH466:DH478" si="265">ROUND(ROUND(AG466,2)*CX466,2)</f>
        <v>0</v>
      </c>
      <c r="DI466">
        <f t="shared" si="262"/>
        <v>0</v>
      </c>
      <c r="DJ466">
        <f>DF466</f>
        <v>32.049999999999997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ROW(Source!A641)</f>
        <v>641</v>
      </c>
      <c r="B467">
        <v>56481267</v>
      </c>
      <c r="C467">
        <v>56491682</v>
      </c>
      <c r="D467">
        <v>54903687</v>
      </c>
      <c r="E467">
        <v>1</v>
      </c>
      <c r="F467">
        <v>1</v>
      </c>
      <c r="G467">
        <v>1079</v>
      </c>
      <c r="H467">
        <v>3</v>
      </c>
      <c r="I467" t="s">
        <v>924</v>
      </c>
      <c r="J467" t="s">
        <v>925</v>
      </c>
      <c r="K467" t="s">
        <v>926</v>
      </c>
      <c r="L467">
        <v>1348</v>
      </c>
      <c r="N467">
        <v>1009</v>
      </c>
      <c r="O467" t="s">
        <v>32</v>
      </c>
      <c r="P467" t="s">
        <v>32</v>
      </c>
      <c r="Q467">
        <v>1000</v>
      </c>
      <c r="W467">
        <v>0</v>
      </c>
      <c r="X467">
        <v>-1327102600</v>
      </c>
      <c r="Y467">
        <f>AT467</f>
        <v>6.5000000000000002E-2</v>
      </c>
      <c r="AA467">
        <v>104598.14</v>
      </c>
      <c r="AB467">
        <v>0</v>
      </c>
      <c r="AC467">
        <v>0</v>
      </c>
      <c r="AD467">
        <v>0</v>
      </c>
      <c r="AE467">
        <v>32585.09</v>
      </c>
      <c r="AF467">
        <v>0</v>
      </c>
      <c r="AG467">
        <v>0</v>
      </c>
      <c r="AH467">
        <v>0</v>
      </c>
      <c r="AI467">
        <v>3.21</v>
      </c>
      <c r="AJ467">
        <v>1</v>
      </c>
      <c r="AK467">
        <v>1</v>
      </c>
      <c r="AL467">
        <v>1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6.5000000000000002E-2</v>
      </c>
      <c r="AU467" t="s">
        <v>3</v>
      </c>
      <c r="AV467">
        <v>0</v>
      </c>
      <c r="AW467">
        <v>2</v>
      </c>
      <c r="AX467">
        <v>56491693</v>
      </c>
      <c r="AY467">
        <v>1</v>
      </c>
      <c r="AZ467">
        <v>0</v>
      </c>
      <c r="BA467">
        <v>463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ROUND(Y467*Source!I641,9)</f>
        <v>0.17439499999999999</v>
      </c>
      <c r="CY467">
        <f>AA467</f>
        <v>104598.14</v>
      </c>
      <c r="CZ467">
        <f>AE467</f>
        <v>32585.09</v>
      </c>
      <c r="DA467">
        <f>AI467</f>
        <v>3.21</v>
      </c>
      <c r="DB467">
        <f>ROUND(ROUND(AT467*CZ467,2),6)</f>
        <v>2118.0300000000002</v>
      </c>
      <c r="DC467">
        <f>ROUND(ROUND(AT467*AG467,2),6)</f>
        <v>0</v>
      </c>
      <c r="DD467" t="s">
        <v>3</v>
      </c>
      <c r="DE467" t="s">
        <v>3</v>
      </c>
      <c r="DF467">
        <f>ROUND(ROUND(AE467*AI467,2)*CX467,2)</f>
        <v>18241.39</v>
      </c>
      <c r="DG467">
        <f t="shared" si="264"/>
        <v>0</v>
      </c>
      <c r="DH467">
        <f t="shared" si="265"/>
        <v>0</v>
      </c>
      <c r="DI467">
        <f t="shared" si="262"/>
        <v>0</v>
      </c>
      <c r="DJ467">
        <f>DF467</f>
        <v>18241.39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ROW(Source!A641)</f>
        <v>641</v>
      </c>
      <c r="B468">
        <v>56481267</v>
      </c>
      <c r="C468">
        <v>56491682</v>
      </c>
      <c r="D468">
        <v>54902791</v>
      </c>
      <c r="E468">
        <v>1</v>
      </c>
      <c r="F468">
        <v>1</v>
      </c>
      <c r="G468">
        <v>1079</v>
      </c>
      <c r="H468">
        <v>3</v>
      </c>
      <c r="I468" t="s">
        <v>874</v>
      </c>
      <c r="J468" t="s">
        <v>875</v>
      </c>
      <c r="K468" t="s">
        <v>876</v>
      </c>
      <c r="L468">
        <v>1327</v>
      </c>
      <c r="N468">
        <v>1005</v>
      </c>
      <c r="O468" t="s">
        <v>214</v>
      </c>
      <c r="P468" t="s">
        <v>214</v>
      </c>
      <c r="Q468">
        <v>1</v>
      </c>
      <c r="W468">
        <v>0</v>
      </c>
      <c r="X468">
        <v>-1704399903</v>
      </c>
      <c r="Y468">
        <f>AT468</f>
        <v>112</v>
      </c>
      <c r="AA468">
        <v>11.86</v>
      </c>
      <c r="AB468">
        <v>0</v>
      </c>
      <c r="AC468">
        <v>0</v>
      </c>
      <c r="AD468">
        <v>0</v>
      </c>
      <c r="AE468">
        <v>3.66</v>
      </c>
      <c r="AF468">
        <v>0</v>
      </c>
      <c r="AG468">
        <v>0</v>
      </c>
      <c r="AH468">
        <v>0</v>
      </c>
      <c r="AI468">
        <v>3.24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112</v>
      </c>
      <c r="AU468" t="s">
        <v>3</v>
      </c>
      <c r="AV468">
        <v>0</v>
      </c>
      <c r="AW468">
        <v>2</v>
      </c>
      <c r="AX468">
        <v>56491694</v>
      </c>
      <c r="AY468">
        <v>1</v>
      </c>
      <c r="AZ468">
        <v>0</v>
      </c>
      <c r="BA468">
        <v>464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ROUND(Y468*Source!I641,9)</f>
        <v>300.49599999999998</v>
      </c>
      <c r="CY468">
        <f>AA468</f>
        <v>11.86</v>
      </c>
      <c r="CZ468">
        <f>AE468</f>
        <v>3.66</v>
      </c>
      <c r="DA468">
        <f>AI468</f>
        <v>3.24</v>
      </c>
      <c r="DB468">
        <f>ROUND(ROUND(AT468*CZ468,2),6)</f>
        <v>409.92</v>
      </c>
      <c r="DC468">
        <f>ROUND(ROUND(AT468*AG468,2),6)</f>
        <v>0</v>
      </c>
      <c r="DD468" t="s">
        <v>3</v>
      </c>
      <c r="DE468" t="s">
        <v>3</v>
      </c>
      <c r="DF468">
        <f>ROUND(ROUND(AE468*AI468,2)*CX468,2)</f>
        <v>3563.88</v>
      </c>
      <c r="DG468">
        <f t="shared" si="264"/>
        <v>0</v>
      </c>
      <c r="DH468">
        <f t="shared" si="265"/>
        <v>0</v>
      </c>
      <c r="DI468">
        <f t="shared" si="262"/>
        <v>0</v>
      </c>
      <c r="DJ468">
        <f>DF468</f>
        <v>3563.88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ROW(Source!A642)</f>
        <v>642</v>
      </c>
      <c r="B469">
        <v>56481265</v>
      </c>
      <c r="C469">
        <v>56492158</v>
      </c>
      <c r="D469">
        <v>54836958</v>
      </c>
      <c r="E469">
        <v>1079</v>
      </c>
      <c r="F469">
        <v>1</v>
      </c>
      <c r="G469">
        <v>1079</v>
      </c>
      <c r="H469">
        <v>1</v>
      </c>
      <c r="I469" t="s">
        <v>738</v>
      </c>
      <c r="J469" t="s">
        <v>3</v>
      </c>
      <c r="K469" t="s">
        <v>739</v>
      </c>
      <c r="L469">
        <v>1191</v>
      </c>
      <c r="N469">
        <v>1013</v>
      </c>
      <c r="O469" t="s">
        <v>740</v>
      </c>
      <c r="P469" t="s">
        <v>740</v>
      </c>
      <c r="Q469">
        <v>1</v>
      </c>
      <c r="W469">
        <v>0</v>
      </c>
      <c r="X469">
        <v>476480486</v>
      </c>
      <c r="Y469">
        <f>((AT469*1.15)*1.1)</f>
        <v>22.985050000000005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18.170000000000002</v>
      </c>
      <c r="AU469" t="s">
        <v>49</v>
      </c>
      <c r="AV469">
        <v>1</v>
      </c>
      <c r="AW469">
        <v>2</v>
      </c>
      <c r="AX469">
        <v>56492161</v>
      </c>
      <c r="AY469">
        <v>1</v>
      </c>
      <c r="AZ469">
        <v>0</v>
      </c>
      <c r="BA469">
        <v>465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ROUND(AT469*Source!I642*AH469*AL469,2)</f>
        <v>0</v>
      </c>
      <c r="CV469">
        <f>ROUND(Y469*Source!I642,9)</f>
        <v>6.8955149999999996</v>
      </c>
      <c r="CW469">
        <v>0</v>
      </c>
      <c r="CX469">
        <f>ROUND(Y469*Source!I642,9)</f>
        <v>6.8955149999999996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ROUND(((ROUND(AT469*CZ469,2)*1.15)*1.1),6)</f>
        <v>0</v>
      </c>
      <c r="DC469">
        <f>ROUND(((ROUND(AT469*AG469,2)*1.15)*1.1),6)</f>
        <v>0</v>
      </c>
      <c r="DD469" t="s">
        <v>3</v>
      </c>
      <c r="DE469" t="s">
        <v>3</v>
      </c>
      <c r="DF469">
        <f t="shared" ref="DF469:DF481" si="266">ROUND(ROUND(AE469,2)*CX469,2)</f>
        <v>0</v>
      </c>
      <c r="DG469">
        <f t="shared" si="264"/>
        <v>0</v>
      </c>
      <c r="DH469">
        <f t="shared" si="265"/>
        <v>0</v>
      </c>
      <c r="DI469">
        <f t="shared" si="262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ROW(Source!A642)</f>
        <v>642</v>
      </c>
      <c r="B470">
        <v>56481265</v>
      </c>
      <c r="C470">
        <v>56492158</v>
      </c>
      <c r="D470">
        <v>54934284</v>
      </c>
      <c r="E470">
        <v>1</v>
      </c>
      <c r="F470">
        <v>1</v>
      </c>
      <c r="G470">
        <v>1079</v>
      </c>
      <c r="H470">
        <v>2</v>
      </c>
      <c r="I470" t="s">
        <v>741</v>
      </c>
      <c r="J470" t="s">
        <v>742</v>
      </c>
      <c r="K470" t="s">
        <v>743</v>
      </c>
      <c r="L470">
        <v>1368</v>
      </c>
      <c r="N470">
        <v>1011</v>
      </c>
      <c r="O470" t="s">
        <v>744</v>
      </c>
      <c r="P470" t="s">
        <v>744</v>
      </c>
      <c r="Q470">
        <v>1</v>
      </c>
      <c r="W470">
        <v>0</v>
      </c>
      <c r="X470">
        <v>654681671</v>
      </c>
      <c r="Y470">
        <f>((AT470*1.25)*1.1)</f>
        <v>0.46750000000000008</v>
      </c>
      <c r="AA470">
        <v>0</v>
      </c>
      <c r="AB470">
        <v>87.01</v>
      </c>
      <c r="AC470">
        <v>13.21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0.34</v>
      </c>
      <c r="AU470" t="s">
        <v>48</v>
      </c>
      <c r="AV470">
        <v>0</v>
      </c>
      <c r="AW470">
        <v>2</v>
      </c>
      <c r="AX470">
        <v>56492162</v>
      </c>
      <c r="AY470">
        <v>1</v>
      </c>
      <c r="AZ470">
        <v>0</v>
      </c>
      <c r="BA470">
        <v>466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ROUND(Y470*Source!I642*DO470,9)</f>
        <v>1.7699549999999999</v>
      </c>
      <c r="CX470">
        <f>ROUND(Y470*Source!I642,9)</f>
        <v>0.14025000000000001</v>
      </c>
      <c r="CY470">
        <f>AB470</f>
        <v>87.01</v>
      </c>
      <c r="CZ470">
        <f>AF470</f>
        <v>83.1</v>
      </c>
      <c r="DA470">
        <f>AJ470</f>
        <v>1</v>
      </c>
      <c r="DB470">
        <f>ROUND(((ROUND(AT470*CZ470,2)*1.25)*1.1),6)</f>
        <v>38.84375</v>
      </c>
      <c r="DC470">
        <f>ROUND(((ROUND(AT470*AG470,2)*1.25)*1.1),6)</f>
        <v>5.8987499999999997</v>
      </c>
      <c r="DD470" t="s">
        <v>3</v>
      </c>
      <c r="DE470" t="s">
        <v>3</v>
      </c>
      <c r="DF470">
        <f t="shared" si="266"/>
        <v>0</v>
      </c>
      <c r="DG470">
        <f t="shared" si="264"/>
        <v>11.65</v>
      </c>
      <c r="DH470">
        <f t="shared" si="265"/>
        <v>1.77</v>
      </c>
      <c r="DI470">
        <f t="shared" si="262"/>
        <v>0</v>
      </c>
      <c r="DJ470">
        <f>DG470</f>
        <v>11.65</v>
      </c>
      <c r="DK470">
        <v>0</v>
      </c>
      <c r="DL470" t="s">
        <v>745</v>
      </c>
      <c r="DM470">
        <v>0</v>
      </c>
      <c r="DN470" t="s">
        <v>740</v>
      </c>
      <c r="DO470">
        <v>12.62</v>
      </c>
    </row>
    <row r="471" spans="1:119" x14ac:dyDescent="0.25">
      <c r="A471">
        <f>ROW(Source!A642)</f>
        <v>642</v>
      </c>
      <c r="B471">
        <v>56481265</v>
      </c>
      <c r="C471">
        <v>56492158</v>
      </c>
      <c r="D471">
        <v>54933607</v>
      </c>
      <c r="E471">
        <v>1</v>
      </c>
      <c r="F471">
        <v>1</v>
      </c>
      <c r="G471">
        <v>1079</v>
      </c>
      <c r="H471">
        <v>2</v>
      </c>
      <c r="I471" t="s">
        <v>868</v>
      </c>
      <c r="J471" t="s">
        <v>869</v>
      </c>
      <c r="K471" t="s">
        <v>870</v>
      </c>
      <c r="L471">
        <v>1368</v>
      </c>
      <c r="N471">
        <v>1011</v>
      </c>
      <c r="O471" t="s">
        <v>744</v>
      </c>
      <c r="P471" t="s">
        <v>744</v>
      </c>
      <c r="Q471">
        <v>1</v>
      </c>
      <c r="W471">
        <v>0</v>
      </c>
      <c r="X471">
        <v>-2072243295</v>
      </c>
      <c r="Y471">
        <f>((AT471*1.25)*1.1)</f>
        <v>0.59125000000000005</v>
      </c>
      <c r="AA471">
        <v>0</v>
      </c>
      <c r="AB471">
        <v>3.33</v>
      </c>
      <c r="AC471">
        <v>0</v>
      </c>
      <c r="AD471">
        <v>0</v>
      </c>
      <c r="AE471">
        <v>0</v>
      </c>
      <c r="AF471">
        <v>3.18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0.43</v>
      </c>
      <c r="AU471" t="s">
        <v>48</v>
      </c>
      <c r="AV471">
        <v>0</v>
      </c>
      <c r="AW471">
        <v>2</v>
      </c>
      <c r="AX471">
        <v>56492163</v>
      </c>
      <c r="AY471">
        <v>1</v>
      </c>
      <c r="AZ471">
        <v>0</v>
      </c>
      <c r="BA471">
        <v>467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ROUND(Y471*Source!I642*DO471,9)</f>
        <v>0</v>
      </c>
      <c r="CX471">
        <f>ROUND(Y471*Source!I642,9)</f>
        <v>0.177375</v>
      </c>
      <c r="CY471">
        <f>AB471</f>
        <v>3.33</v>
      </c>
      <c r="CZ471">
        <f>AF471</f>
        <v>3.18</v>
      </c>
      <c r="DA471">
        <f>AJ471</f>
        <v>1</v>
      </c>
      <c r="DB471">
        <f>ROUND(((ROUND(AT471*CZ471,2)*1.25)*1.1),6)</f>
        <v>1.88375</v>
      </c>
      <c r="DC471">
        <f>ROUND(((ROUND(AT471*AG471,2)*1.25)*1.1),6)</f>
        <v>0</v>
      </c>
      <c r="DD471" t="s">
        <v>3</v>
      </c>
      <c r="DE471" t="s">
        <v>3</v>
      </c>
      <c r="DF471">
        <f t="shared" si="266"/>
        <v>0</v>
      </c>
      <c r="DG471">
        <f t="shared" si="264"/>
        <v>0.56000000000000005</v>
      </c>
      <c r="DH471">
        <f t="shared" si="265"/>
        <v>0</v>
      </c>
      <c r="DI471">
        <f t="shared" si="262"/>
        <v>0</v>
      </c>
      <c r="DJ471">
        <f>DG471</f>
        <v>0.56000000000000005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ROW(Source!A642)</f>
        <v>642</v>
      </c>
      <c r="B472">
        <v>56481265</v>
      </c>
      <c r="C472">
        <v>56492158</v>
      </c>
      <c r="D472">
        <v>54933712</v>
      </c>
      <c r="E472">
        <v>1</v>
      </c>
      <c r="F472">
        <v>1</v>
      </c>
      <c r="G472">
        <v>1079</v>
      </c>
      <c r="H472">
        <v>2</v>
      </c>
      <c r="I472" t="s">
        <v>927</v>
      </c>
      <c r="J472" t="s">
        <v>928</v>
      </c>
      <c r="K472" t="s">
        <v>929</v>
      </c>
      <c r="L472">
        <v>1368</v>
      </c>
      <c r="N472">
        <v>1011</v>
      </c>
      <c r="O472" t="s">
        <v>744</v>
      </c>
      <c r="P472" t="s">
        <v>744</v>
      </c>
      <c r="Q472">
        <v>1</v>
      </c>
      <c r="W472">
        <v>0</v>
      </c>
      <c r="X472">
        <v>1381503060</v>
      </c>
      <c r="Y472">
        <f>((AT472*1.25)*1.1)</f>
        <v>0.56374999999999997</v>
      </c>
      <c r="AA472">
        <v>0</v>
      </c>
      <c r="AB472">
        <v>12.9</v>
      </c>
      <c r="AC472">
        <v>0</v>
      </c>
      <c r="AD472">
        <v>0</v>
      </c>
      <c r="AE472">
        <v>0</v>
      </c>
      <c r="AF472">
        <v>12.32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0.41</v>
      </c>
      <c r="AU472" t="s">
        <v>48</v>
      </c>
      <c r="AV472">
        <v>0</v>
      </c>
      <c r="AW472">
        <v>2</v>
      </c>
      <c r="AX472">
        <v>56492164</v>
      </c>
      <c r="AY472">
        <v>1</v>
      </c>
      <c r="AZ472">
        <v>0</v>
      </c>
      <c r="BA472">
        <v>468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ROUND(Y472*Source!I642*DO472,9)</f>
        <v>0</v>
      </c>
      <c r="CX472">
        <f>ROUND(Y472*Source!I642,9)</f>
        <v>0.169125</v>
      </c>
      <c r="CY472">
        <f>AB472</f>
        <v>12.9</v>
      </c>
      <c r="CZ472">
        <f>AF472</f>
        <v>12.32</v>
      </c>
      <c r="DA472">
        <f>AJ472</f>
        <v>1</v>
      </c>
      <c r="DB472">
        <f>ROUND(((ROUND(AT472*CZ472,2)*1.25)*1.1),6)</f>
        <v>6.9437499999999996</v>
      </c>
      <c r="DC472">
        <f>ROUND(((ROUND(AT472*AG472,2)*1.25)*1.1),6)</f>
        <v>0</v>
      </c>
      <c r="DD472" t="s">
        <v>3</v>
      </c>
      <c r="DE472" t="s">
        <v>3</v>
      </c>
      <c r="DF472">
        <f t="shared" si="266"/>
        <v>0</v>
      </c>
      <c r="DG472">
        <f t="shared" si="264"/>
        <v>2.08</v>
      </c>
      <c r="DH472">
        <f t="shared" si="265"/>
        <v>0</v>
      </c>
      <c r="DI472">
        <f t="shared" si="262"/>
        <v>0</v>
      </c>
      <c r="DJ472">
        <f>DG472</f>
        <v>2.08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ROW(Source!A642)</f>
        <v>642</v>
      </c>
      <c r="B473">
        <v>56481265</v>
      </c>
      <c r="C473">
        <v>56492158</v>
      </c>
      <c r="D473">
        <v>54902318</v>
      </c>
      <c r="E473">
        <v>1</v>
      </c>
      <c r="F473">
        <v>1</v>
      </c>
      <c r="G473">
        <v>1079</v>
      </c>
      <c r="H473">
        <v>3</v>
      </c>
      <c r="I473" t="s">
        <v>755</v>
      </c>
      <c r="J473" t="s">
        <v>756</v>
      </c>
      <c r="K473" t="s">
        <v>757</v>
      </c>
      <c r="L473">
        <v>1348</v>
      </c>
      <c r="N473">
        <v>1009</v>
      </c>
      <c r="O473" t="s">
        <v>32</v>
      </c>
      <c r="P473" t="s">
        <v>32</v>
      </c>
      <c r="Q473">
        <v>1000</v>
      </c>
      <c r="W473">
        <v>0</v>
      </c>
      <c r="X473">
        <v>-638851762</v>
      </c>
      <c r="Y473">
        <f>AT473</f>
        <v>3.8999999999999998E-3</v>
      </c>
      <c r="AA473">
        <v>15448.66</v>
      </c>
      <c r="AB473">
        <v>0</v>
      </c>
      <c r="AC473">
        <v>0</v>
      </c>
      <c r="AD473">
        <v>0</v>
      </c>
      <c r="AE473">
        <v>15160.61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3.8999999999999998E-3</v>
      </c>
      <c r="AU473" t="s">
        <v>3</v>
      </c>
      <c r="AV473">
        <v>0</v>
      </c>
      <c r="AW473">
        <v>2</v>
      </c>
      <c r="AX473">
        <v>56492165</v>
      </c>
      <c r="AY473">
        <v>1</v>
      </c>
      <c r="AZ473">
        <v>0</v>
      </c>
      <c r="BA473">
        <v>469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ROUND(Y473*Source!I642,9)</f>
        <v>1.17E-3</v>
      </c>
      <c r="CY473">
        <f>AA473</f>
        <v>15448.66</v>
      </c>
      <c r="CZ473">
        <f>AE473</f>
        <v>15160.61</v>
      </c>
      <c r="DA473">
        <f>AI473</f>
        <v>1</v>
      </c>
      <c r="DB473">
        <f>ROUND(ROUND(AT473*CZ473,2),6)</f>
        <v>59.13</v>
      </c>
      <c r="DC473">
        <f>ROUND(ROUND(AT473*AG473,2),6)</f>
        <v>0</v>
      </c>
      <c r="DD473" t="s">
        <v>3</v>
      </c>
      <c r="DE473" t="s">
        <v>3</v>
      </c>
      <c r="DF473">
        <f t="shared" si="266"/>
        <v>17.739999999999998</v>
      </c>
      <c r="DG473">
        <f t="shared" si="264"/>
        <v>0</v>
      </c>
      <c r="DH473">
        <f t="shared" si="265"/>
        <v>0</v>
      </c>
      <c r="DI473">
        <f t="shared" si="262"/>
        <v>0</v>
      </c>
      <c r="DJ473">
        <f>DF473</f>
        <v>17.739999999999998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ROW(Source!A642)</f>
        <v>642</v>
      </c>
      <c r="B474">
        <v>56481265</v>
      </c>
      <c r="C474">
        <v>56492158</v>
      </c>
      <c r="D474">
        <v>54902260</v>
      </c>
      <c r="E474">
        <v>1</v>
      </c>
      <c r="F474">
        <v>1</v>
      </c>
      <c r="G474">
        <v>1079</v>
      </c>
      <c r="H474">
        <v>3</v>
      </c>
      <c r="I474" t="s">
        <v>930</v>
      </c>
      <c r="J474" t="s">
        <v>931</v>
      </c>
      <c r="K474" t="s">
        <v>932</v>
      </c>
      <c r="L474">
        <v>1348</v>
      </c>
      <c r="N474">
        <v>1009</v>
      </c>
      <c r="O474" t="s">
        <v>32</v>
      </c>
      <c r="P474" t="s">
        <v>32</v>
      </c>
      <c r="Q474">
        <v>1000</v>
      </c>
      <c r="W474">
        <v>0</v>
      </c>
      <c r="X474">
        <v>-577689993</v>
      </c>
      <c r="Y474">
        <f>AT474</f>
        <v>7.0000000000000007E-2</v>
      </c>
      <c r="AA474">
        <v>3446.05</v>
      </c>
      <c r="AB474">
        <v>0</v>
      </c>
      <c r="AC474">
        <v>0</v>
      </c>
      <c r="AD474">
        <v>0</v>
      </c>
      <c r="AE474">
        <v>3381.8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7.0000000000000007E-2</v>
      </c>
      <c r="AU474" t="s">
        <v>3</v>
      </c>
      <c r="AV474">
        <v>0</v>
      </c>
      <c r="AW474">
        <v>2</v>
      </c>
      <c r="AX474">
        <v>56492166</v>
      </c>
      <c r="AY474">
        <v>1</v>
      </c>
      <c r="AZ474">
        <v>0</v>
      </c>
      <c r="BA474">
        <v>470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ROUND(Y474*Source!I642,9)</f>
        <v>2.1000000000000001E-2</v>
      </c>
      <c r="CY474">
        <f>AA474</f>
        <v>3446.05</v>
      </c>
      <c r="CZ474">
        <f>AE474</f>
        <v>3381.8</v>
      </c>
      <c r="DA474">
        <f>AI474</f>
        <v>1</v>
      </c>
      <c r="DB474">
        <f>ROUND(ROUND(AT474*CZ474,2),6)</f>
        <v>236.73</v>
      </c>
      <c r="DC474">
        <f>ROUND(ROUND(AT474*AG474,2),6)</f>
        <v>0</v>
      </c>
      <c r="DD474" t="s">
        <v>3</v>
      </c>
      <c r="DE474" t="s">
        <v>3</v>
      </c>
      <c r="DF474">
        <f t="shared" si="266"/>
        <v>71.02</v>
      </c>
      <c r="DG474">
        <f t="shared" si="264"/>
        <v>0</v>
      </c>
      <c r="DH474">
        <f t="shared" si="265"/>
        <v>0</v>
      </c>
      <c r="DI474">
        <f t="shared" si="262"/>
        <v>0</v>
      </c>
      <c r="DJ474">
        <f>DF474</f>
        <v>71.02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ROW(Source!A642)</f>
        <v>642</v>
      </c>
      <c r="B475">
        <v>56481265</v>
      </c>
      <c r="C475">
        <v>56492158</v>
      </c>
      <c r="D475">
        <v>54902263</v>
      </c>
      <c r="E475">
        <v>1</v>
      </c>
      <c r="F475">
        <v>1</v>
      </c>
      <c r="G475">
        <v>1079</v>
      </c>
      <c r="H475">
        <v>3</v>
      </c>
      <c r="I475" t="s">
        <v>933</v>
      </c>
      <c r="J475" t="s">
        <v>934</v>
      </c>
      <c r="K475" t="s">
        <v>935</v>
      </c>
      <c r="L475">
        <v>1348</v>
      </c>
      <c r="N475">
        <v>1009</v>
      </c>
      <c r="O475" t="s">
        <v>32</v>
      </c>
      <c r="P475" t="s">
        <v>32</v>
      </c>
      <c r="Q475">
        <v>1000</v>
      </c>
      <c r="W475">
        <v>0</v>
      </c>
      <c r="X475">
        <v>958001174</v>
      </c>
      <c r="Y475">
        <f>AT475</f>
        <v>2E-3</v>
      </c>
      <c r="AA475">
        <v>27377.86</v>
      </c>
      <c r="AB475">
        <v>0</v>
      </c>
      <c r="AC475">
        <v>0</v>
      </c>
      <c r="AD475">
        <v>0</v>
      </c>
      <c r="AE475">
        <v>26867.38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2E-3</v>
      </c>
      <c r="AU475" t="s">
        <v>3</v>
      </c>
      <c r="AV475">
        <v>0</v>
      </c>
      <c r="AW475">
        <v>2</v>
      </c>
      <c r="AX475">
        <v>56492167</v>
      </c>
      <c r="AY475">
        <v>1</v>
      </c>
      <c r="AZ475">
        <v>0</v>
      </c>
      <c r="BA475">
        <v>471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ROUND(Y475*Source!I642,9)</f>
        <v>5.9999999999999995E-4</v>
      </c>
      <c r="CY475">
        <f>AA475</f>
        <v>27377.86</v>
      </c>
      <c r="CZ475">
        <f>AE475</f>
        <v>26867.38</v>
      </c>
      <c r="DA475">
        <f>AI475</f>
        <v>1</v>
      </c>
      <c r="DB475">
        <f>ROUND(ROUND(AT475*CZ475,2),6)</f>
        <v>53.73</v>
      </c>
      <c r="DC475">
        <f>ROUND(ROUND(AT475*AG475,2),6)</f>
        <v>0</v>
      </c>
      <c r="DD475" t="s">
        <v>3</v>
      </c>
      <c r="DE475" t="s">
        <v>3</v>
      </c>
      <c r="DF475">
        <f t="shared" si="266"/>
        <v>16.12</v>
      </c>
      <c r="DG475">
        <f t="shared" si="264"/>
        <v>0</v>
      </c>
      <c r="DH475">
        <f t="shared" si="265"/>
        <v>0</v>
      </c>
      <c r="DI475">
        <f t="shared" si="262"/>
        <v>0</v>
      </c>
      <c r="DJ475">
        <f>DF475</f>
        <v>16.12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ROW(Source!A642)</f>
        <v>642</v>
      </c>
      <c r="B476">
        <v>56481265</v>
      </c>
      <c r="C476">
        <v>56492158</v>
      </c>
      <c r="D476">
        <v>54902280</v>
      </c>
      <c r="E476">
        <v>1</v>
      </c>
      <c r="F476">
        <v>1</v>
      </c>
      <c r="G476">
        <v>1079</v>
      </c>
      <c r="H476">
        <v>3</v>
      </c>
      <c r="I476" t="s">
        <v>895</v>
      </c>
      <c r="J476" t="s">
        <v>896</v>
      </c>
      <c r="K476" t="s">
        <v>897</v>
      </c>
      <c r="L476">
        <v>1339</v>
      </c>
      <c r="N476">
        <v>1007</v>
      </c>
      <c r="O476" t="s">
        <v>158</v>
      </c>
      <c r="P476" t="s">
        <v>158</v>
      </c>
      <c r="Q476">
        <v>1</v>
      </c>
      <c r="W476">
        <v>0</v>
      </c>
      <c r="X476">
        <v>166094496</v>
      </c>
      <c r="Y476">
        <f>AT476</f>
        <v>0.05</v>
      </c>
      <c r="AA476">
        <v>2511.77</v>
      </c>
      <c r="AB476">
        <v>0</v>
      </c>
      <c r="AC476">
        <v>0</v>
      </c>
      <c r="AD476">
        <v>0</v>
      </c>
      <c r="AE476">
        <v>2464.94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0.05</v>
      </c>
      <c r="AU476" t="s">
        <v>3</v>
      </c>
      <c r="AV476">
        <v>0</v>
      </c>
      <c r="AW476">
        <v>2</v>
      </c>
      <c r="AX476">
        <v>56492168</v>
      </c>
      <c r="AY476">
        <v>1</v>
      </c>
      <c r="AZ476">
        <v>0</v>
      </c>
      <c r="BA476">
        <v>472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ROUND(Y476*Source!I642,9)</f>
        <v>1.4999999999999999E-2</v>
      </c>
      <c r="CY476">
        <f>AA476</f>
        <v>2511.77</v>
      </c>
      <c r="CZ476">
        <f>AE476</f>
        <v>2464.94</v>
      </c>
      <c r="DA476">
        <f>AI476</f>
        <v>1</v>
      </c>
      <c r="DB476">
        <f>ROUND(ROUND(AT476*CZ476,2),6)</f>
        <v>123.25</v>
      </c>
      <c r="DC476">
        <f>ROUND(ROUND(AT476*AG476,2),6)</f>
        <v>0</v>
      </c>
      <c r="DD476" t="s">
        <v>3</v>
      </c>
      <c r="DE476" t="s">
        <v>3</v>
      </c>
      <c r="DF476">
        <f t="shared" si="266"/>
        <v>36.97</v>
      </c>
      <c r="DG476">
        <f t="shared" si="264"/>
        <v>0</v>
      </c>
      <c r="DH476">
        <f t="shared" si="265"/>
        <v>0</v>
      </c>
      <c r="DI476">
        <f t="shared" si="262"/>
        <v>0</v>
      </c>
      <c r="DJ476">
        <f>DF476</f>
        <v>36.97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ROW(Source!A642)</f>
        <v>642</v>
      </c>
      <c r="B477">
        <v>56481265</v>
      </c>
      <c r="C477">
        <v>56492158</v>
      </c>
      <c r="D477">
        <v>54902848</v>
      </c>
      <c r="E477">
        <v>1</v>
      </c>
      <c r="F477">
        <v>1</v>
      </c>
      <c r="G477">
        <v>1079</v>
      </c>
      <c r="H477">
        <v>3</v>
      </c>
      <c r="I477" t="s">
        <v>415</v>
      </c>
      <c r="J477" t="s">
        <v>417</v>
      </c>
      <c r="K477" t="s">
        <v>416</v>
      </c>
      <c r="L477">
        <v>1339</v>
      </c>
      <c r="N477">
        <v>1007</v>
      </c>
      <c r="O477" t="s">
        <v>158</v>
      </c>
      <c r="P477" t="s">
        <v>158</v>
      </c>
      <c r="Q477">
        <v>1</v>
      </c>
      <c r="W477">
        <v>0</v>
      </c>
      <c r="X477">
        <v>-482484867</v>
      </c>
      <c r="Y477">
        <f>AT477</f>
        <v>0.98</v>
      </c>
      <c r="AA477">
        <v>1855.85</v>
      </c>
      <c r="AB477">
        <v>0</v>
      </c>
      <c r="AC477">
        <v>0</v>
      </c>
      <c r="AD477">
        <v>0</v>
      </c>
      <c r="AE477">
        <v>1821.25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0.98</v>
      </c>
      <c r="AU477" t="s">
        <v>3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ROUND(Y477*Source!I642,9)</f>
        <v>0.29399999999999998</v>
      </c>
      <c r="CY477">
        <f>AA477</f>
        <v>1855.85</v>
      </c>
      <c r="CZ477">
        <f>AE477</f>
        <v>1821.25</v>
      </c>
      <c r="DA477">
        <f>AI477</f>
        <v>1</v>
      </c>
      <c r="DB477">
        <f>ROUND(ROUND(AT477*CZ477,2),6)</f>
        <v>1784.83</v>
      </c>
      <c r="DC477">
        <f>ROUND(ROUND(AT477*AG477,2),6)</f>
        <v>0</v>
      </c>
      <c r="DD477" t="s">
        <v>3</v>
      </c>
      <c r="DE477" t="s">
        <v>3</v>
      </c>
      <c r="DF477">
        <f t="shared" si="266"/>
        <v>535.45000000000005</v>
      </c>
      <c r="DG477">
        <f t="shared" si="264"/>
        <v>0</v>
      </c>
      <c r="DH477">
        <f t="shared" si="265"/>
        <v>0</v>
      </c>
      <c r="DI477">
        <f t="shared" si="262"/>
        <v>0</v>
      </c>
      <c r="DJ477">
        <f>DF477</f>
        <v>535.45000000000005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ROW(Source!A643)</f>
        <v>643</v>
      </c>
      <c r="B478">
        <v>56481267</v>
      </c>
      <c r="C478">
        <v>56492158</v>
      </c>
      <c r="D478">
        <v>54836958</v>
      </c>
      <c r="E478">
        <v>1079</v>
      </c>
      <c r="F478">
        <v>1</v>
      </c>
      <c r="G478">
        <v>1079</v>
      </c>
      <c r="H478">
        <v>1</v>
      </c>
      <c r="I478" t="s">
        <v>738</v>
      </c>
      <c r="J478" t="s">
        <v>3</v>
      </c>
      <c r="K478" t="s">
        <v>739</v>
      </c>
      <c r="L478">
        <v>1191</v>
      </c>
      <c r="N478">
        <v>1013</v>
      </c>
      <c r="O478" t="s">
        <v>740</v>
      </c>
      <c r="P478" t="s">
        <v>740</v>
      </c>
      <c r="Q478">
        <v>1</v>
      </c>
      <c r="W478">
        <v>0</v>
      </c>
      <c r="X478">
        <v>476480486</v>
      </c>
      <c r="Y478">
        <f>((AT478*1.15)*1.1)</f>
        <v>22.985050000000005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-2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18.170000000000002</v>
      </c>
      <c r="AU478" t="s">
        <v>49</v>
      </c>
      <c r="AV478">
        <v>1</v>
      </c>
      <c r="AW478">
        <v>2</v>
      </c>
      <c r="AX478">
        <v>56492161</v>
      </c>
      <c r="AY478">
        <v>1</v>
      </c>
      <c r="AZ478">
        <v>0</v>
      </c>
      <c r="BA478">
        <v>474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U478">
        <f>ROUND(AT478*Source!I643*AH478*AL478,2)</f>
        <v>0</v>
      </c>
      <c r="CV478">
        <f>ROUND(Y478*Source!I643,9)</f>
        <v>6.8955149999999996</v>
      </c>
      <c r="CW478">
        <v>0</v>
      </c>
      <c r="CX478">
        <f>ROUND(Y478*Source!I643,9)</f>
        <v>6.8955149999999996</v>
      </c>
      <c r="CY478">
        <f>AD478</f>
        <v>0</v>
      </c>
      <c r="CZ478">
        <f>AH478</f>
        <v>0</v>
      </c>
      <c r="DA478">
        <f>AL478</f>
        <v>1</v>
      </c>
      <c r="DB478">
        <f>ROUND(((ROUND(AT478*CZ478,2)*1.15)*1.1),6)</f>
        <v>0</v>
      </c>
      <c r="DC478">
        <f>ROUND(((ROUND(AT478*AG478,2)*1.15)*1.1),6)</f>
        <v>0</v>
      </c>
      <c r="DD478" t="s">
        <v>3</v>
      </c>
      <c r="DE478" t="s">
        <v>3</v>
      </c>
      <c r="DF478">
        <f t="shared" si="266"/>
        <v>0</v>
      </c>
      <c r="DG478">
        <f t="shared" si="264"/>
        <v>0</v>
      </c>
      <c r="DH478">
        <f t="shared" si="265"/>
        <v>0</v>
      </c>
      <c r="DI478">
        <f t="shared" si="262"/>
        <v>0</v>
      </c>
      <c r="DJ478">
        <f>DI478</f>
        <v>0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ROW(Source!A643)</f>
        <v>643</v>
      </c>
      <c r="B479">
        <v>56481267</v>
      </c>
      <c r="C479">
        <v>56492158</v>
      </c>
      <c r="D479">
        <v>54934284</v>
      </c>
      <c r="E479">
        <v>1</v>
      </c>
      <c r="F479">
        <v>1</v>
      </c>
      <c r="G479">
        <v>1079</v>
      </c>
      <c r="H479">
        <v>2</v>
      </c>
      <c r="I479" t="s">
        <v>741</v>
      </c>
      <c r="J479" t="s">
        <v>742</v>
      </c>
      <c r="K479" t="s">
        <v>743</v>
      </c>
      <c r="L479">
        <v>1368</v>
      </c>
      <c r="N479">
        <v>1011</v>
      </c>
      <c r="O479" t="s">
        <v>744</v>
      </c>
      <c r="P479" t="s">
        <v>744</v>
      </c>
      <c r="Q479">
        <v>1</v>
      </c>
      <c r="W479">
        <v>0</v>
      </c>
      <c r="X479">
        <v>654681671</v>
      </c>
      <c r="Y479">
        <f>((AT479*1.25)*1.1)</f>
        <v>0.46750000000000008</v>
      </c>
      <c r="AA479">
        <v>0</v>
      </c>
      <c r="AB479">
        <v>1323.36</v>
      </c>
      <c r="AC479">
        <v>631.85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15.21</v>
      </c>
      <c r="AK479">
        <v>47.82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0.34</v>
      </c>
      <c r="AU479" t="s">
        <v>48</v>
      </c>
      <c r="AV479">
        <v>0</v>
      </c>
      <c r="AW479">
        <v>2</v>
      </c>
      <c r="AX479">
        <v>56492162</v>
      </c>
      <c r="AY479">
        <v>1</v>
      </c>
      <c r="AZ479">
        <v>0</v>
      </c>
      <c r="BA479">
        <v>475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ROUND(Y479*Source!I643*DO479,9)</f>
        <v>1.7699549999999999</v>
      </c>
      <c r="CX479">
        <f>ROUND(Y479*Source!I643,9)</f>
        <v>0.14025000000000001</v>
      </c>
      <c r="CY479">
        <f>AB479</f>
        <v>1323.36</v>
      </c>
      <c r="CZ479">
        <f>AF479</f>
        <v>83.1</v>
      </c>
      <c r="DA479">
        <f>AJ479</f>
        <v>15.21</v>
      </c>
      <c r="DB479">
        <f>ROUND(((ROUND(AT479*CZ479,2)*1.25)*1.1),6)</f>
        <v>38.84375</v>
      </c>
      <c r="DC479">
        <f>ROUND(((ROUND(AT479*AG479,2)*1.25)*1.1),6)</f>
        <v>5.8987499999999997</v>
      </c>
      <c r="DD479" t="s">
        <v>3</v>
      </c>
      <c r="DE479" t="s">
        <v>3</v>
      </c>
      <c r="DF479">
        <f t="shared" si="266"/>
        <v>0</v>
      </c>
      <c r="DG479">
        <f>ROUND(ROUND(AF479*AJ479,2)*CX479,2)</f>
        <v>177.27</v>
      </c>
      <c r="DH479">
        <f>ROUND(ROUND(AG479*AK479,2)*CX479,2)</f>
        <v>84.64</v>
      </c>
      <c r="DI479">
        <f t="shared" si="262"/>
        <v>0</v>
      </c>
      <c r="DJ479">
        <f>DG479</f>
        <v>177.27</v>
      </c>
      <c r="DK479">
        <v>0</v>
      </c>
      <c r="DL479" t="s">
        <v>745</v>
      </c>
      <c r="DM479">
        <v>0</v>
      </c>
      <c r="DN479" t="s">
        <v>740</v>
      </c>
      <c r="DO479">
        <v>12.62</v>
      </c>
    </row>
    <row r="480" spans="1:119" x14ac:dyDescent="0.25">
      <c r="A480">
        <f>ROW(Source!A643)</f>
        <v>643</v>
      </c>
      <c r="B480">
        <v>56481267</v>
      </c>
      <c r="C480">
        <v>56492158</v>
      </c>
      <c r="D480">
        <v>54933607</v>
      </c>
      <c r="E480">
        <v>1</v>
      </c>
      <c r="F480">
        <v>1</v>
      </c>
      <c r="G480">
        <v>1079</v>
      </c>
      <c r="H480">
        <v>2</v>
      </c>
      <c r="I480" t="s">
        <v>868</v>
      </c>
      <c r="J480" t="s">
        <v>869</v>
      </c>
      <c r="K480" t="s">
        <v>870</v>
      </c>
      <c r="L480">
        <v>1368</v>
      </c>
      <c r="N480">
        <v>1011</v>
      </c>
      <c r="O480" t="s">
        <v>744</v>
      </c>
      <c r="P480" t="s">
        <v>744</v>
      </c>
      <c r="Q480">
        <v>1</v>
      </c>
      <c r="W480">
        <v>0</v>
      </c>
      <c r="X480">
        <v>-2072243295</v>
      </c>
      <c r="Y480">
        <f>((AT480*1.25)*1.1)</f>
        <v>0.59125000000000005</v>
      </c>
      <c r="AA480">
        <v>0</v>
      </c>
      <c r="AB480">
        <v>30.6</v>
      </c>
      <c r="AC480">
        <v>0</v>
      </c>
      <c r="AD480">
        <v>0</v>
      </c>
      <c r="AE480">
        <v>0</v>
      </c>
      <c r="AF480">
        <v>3.18</v>
      </c>
      <c r="AG480">
        <v>0</v>
      </c>
      <c r="AH480">
        <v>0</v>
      </c>
      <c r="AI480">
        <v>1</v>
      </c>
      <c r="AJ480">
        <v>9.19</v>
      </c>
      <c r="AK480">
        <v>47.82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0.43</v>
      </c>
      <c r="AU480" t="s">
        <v>48</v>
      </c>
      <c r="AV480">
        <v>0</v>
      </c>
      <c r="AW480">
        <v>2</v>
      </c>
      <c r="AX480">
        <v>56492163</v>
      </c>
      <c r="AY480">
        <v>1</v>
      </c>
      <c r="AZ480">
        <v>0</v>
      </c>
      <c r="BA480">
        <v>476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ROUND(Y480*Source!I643*DO480,9)</f>
        <v>0</v>
      </c>
      <c r="CX480">
        <f>ROUND(Y480*Source!I643,9)</f>
        <v>0.177375</v>
      </c>
      <c r="CY480">
        <f>AB480</f>
        <v>30.6</v>
      </c>
      <c r="CZ480">
        <f>AF480</f>
        <v>3.18</v>
      </c>
      <c r="DA480">
        <f>AJ480</f>
        <v>9.19</v>
      </c>
      <c r="DB480">
        <f>ROUND(((ROUND(AT480*CZ480,2)*1.25)*1.1),6)</f>
        <v>1.88375</v>
      </c>
      <c r="DC480">
        <f>ROUND(((ROUND(AT480*AG480,2)*1.25)*1.1),6)</f>
        <v>0</v>
      </c>
      <c r="DD480" t="s">
        <v>3</v>
      </c>
      <c r="DE480" t="s">
        <v>3</v>
      </c>
      <c r="DF480">
        <f t="shared" si="266"/>
        <v>0</v>
      </c>
      <c r="DG480">
        <f>ROUND(ROUND(AF480*AJ480,2)*CX480,2)</f>
        <v>5.18</v>
      </c>
      <c r="DH480">
        <f>ROUND(ROUND(AG480*AK480,2)*CX480,2)</f>
        <v>0</v>
      </c>
      <c r="DI480">
        <f t="shared" si="262"/>
        <v>0</v>
      </c>
      <c r="DJ480">
        <f>DG480</f>
        <v>5.18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ROW(Source!A643)</f>
        <v>643</v>
      </c>
      <c r="B481">
        <v>56481267</v>
      </c>
      <c r="C481">
        <v>56492158</v>
      </c>
      <c r="D481">
        <v>54933712</v>
      </c>
      <c r="E481">
        <v>1</v>
      </c>
      <c r="F481">
        <v>1</v>
      </c>
      <c r="G481">
        <v>1079</v>
      </c>
      <c r="H481">
        <v>2</v>
      </c>
      <c r="I481" t="s">
        <v>927</v>
      </c>
      <c r="J481" t="s">
        <v>928</v>
      </c>
      <c r="K481" t="s">
        <v>929</v>
      </c>
      <c r="L481">
        <v>1368</v>
      </c>
      <c r="N481">
        <v>1011</v>
      </c>
      <c r="O481" t="s">
        <v>744</v>
      </c>
      <c r="P481" t="s">
        <v>744</v>
      </c>
      <c r="Q481">
        <v>1</v>
      </c>
      <c r="W481">
        <v>0</v>
      </c>
      <c r="X481">
        <v>1381503060</v>
      </c>
      <c r="Y481">
        <f>((AT481*1.25)*1.1)</f>
        <v>0.56374999999999997</v>
      </c>
      <c r="AA481">
        <v>0</v>
      </c>
      <c r="AB481">
        <v>144.34</v>
      </c>
      <c r="AC481">
        <v>0</v>
      </c>
      <c r="AD481">
        <v>0</v>
      </c>
      <c r="AE481">
        <v>0</v>
      </c>
      <c r="AF481">
        <v>12.32</v>
      </c>
      <c r="AG481">
        <v>0</v>
      </c>
      <c r="AH481">
        <v>0</v>
      </c>
      <c r="AI481">
        <v>1</v>
      </c>
      <c r="AJ481">
        <v>11.19</v>
      </c>
      <c r="AK481">
        <v>47.82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0.41</v>
      </c>
      <c r="AU481" t="s">
        <v>48</v>
      </c>
      <c r="AV481">
        <v>0</v>
      </c>
      <c r="AW481">
        <v>2</v>
      </c>
      <c r="AX481">
        <v>56492164</v>
      </c>
      <c r="AY481">
        <v>1</v>
      </c>
      <c r="AZ481">
        <v>0</v>
      </c>
      <c r="BA481">
        <v>477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f>ROUND(Y481*Source!I643*DO481,9)</f>
        <v>0</v>
      </c>
      <c r="CX481">
        <f>ROUND(Y481*Source!I643,9)</f>
        <v>0.169125</v>
      </c>
      <c r="CY481">
        <f>AB481</f>
        <v>144.34</v>
      </c>
      <c r="CZ481">
        <f>AF481</f>
        <v>12.32</v>
      </c>
      <c r="DA481">
        <f>AJ481</f>
        <v>11.19</v>
      </c>
      <c r="DB481">
        <f>ROUND(((ROUND(AT481*CZ481,2)*1.25)*1.1),6)</f>
        <v>6.9437499999999996</v>
      </c>
      <c r="DC481">
        <f>ROUND(((ROUND(AT481*AG481,2)*1.25)*1.1),6)</f>
        <v>0</v>
      </c>
      <c r="DD481" t="s">
        <v>3</v>
      </c>
      <c r="DE481" t="s">
        <v>3</v>
      </c>
      <c r="DF481">
        <f t="shared" si="266"/>
        <v>0</v>
      </c>
      <c r="DG481">
        <f>ROUND(ROUND(AF481*AJ481,2)*CX481,2)</f>
        <v>23.32</v>
      </c>
      <c r="DH481">
        <f>ROUND(ROUND(AG481*AK481,2)*CX481,2)</f>
        <v>0</v>
      </c>
      <c r="DI481">
        <f t="shared" si="262"/>
        <v>0</v>
      </c>
      <c r="DJ481">
        <f>DG481</f>
        <v>23.32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ROW(Source!A643)</f>
        <v>643</v>
      </c>
      <c r="B482">
        <v>56481267</v>
      </c>
      <c r="C482">
        <v>56492158</v>
      </c>
      <c r="D482">
        <v>54902318</v>
      </c>
      <c r="E482">
        <v>1</v>
      </c>
      <c r="F482">
        <v>1</v>
      </c>
      <c r="G482">
        <v>1079</v>
      </c>
      <c r="H482">
        <v>3</v>
      </c>
      <c r="I482" t="s">
        <v>755</v>
      </c>
      <c r="J482" t="s">
        <v>756</v>
      </c>
      <c r="K482" t="s">
        <v>757</v>
      </c>
      <c r="L482">
        <v>1348</v>
      </c>
      <c r="N482">
        <v>1009</v>
      </c>
      <c r="O482" t="s">
        <v>32</v>
      </c>
      <c r="P482" t="s">
        <v>32</v>
      </c>
      <c r="Q482">
        <v>1000</v>
      </c>
      <c r="W482">
        <v>0</v>
      </c>
      <c r="X482">
        <v>-638851762</v>
      </c>
      <c r="Y482">
        <f>AT482</f>
        <v>3.8999999999999998E-3</v>
      </c>
      <c r="AA482">
        <v>120345.07</v>
      </c>
      <c r="AB482">
        <v>0</v>
      </c>
      <c r="AC482">
        <v>0</v>
      </c>
      <c r="AD482">
        <v>0</v>
      </c>
      <c r="AE482">
        <v>15160.61</v>
      </c>
      <c r="AF482">
        <v>0</v>
      </c>
      <c r="AG482">
        <v>0</v>
      </c>
      <c r="AH482">
        <v>0</v>
      </c>
      <c r="AI482">
        <v>7.79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3.8999999999999998E-3</v>
      </c>
      <c r="AU482" t="s">
        <v>3</v>
      </c>
      <c r="AV482">
        <v>0</v>
      </c>
      <c r="AW482">
        <v>2</v>
      </c>
      <c r="AX482">
        <v>56492165</v>
      </c>
      <c r="AY482">
        <v>1</v>
      </c>
      <c r="AZ482">
        <v>0</v>
      </c>
      <c r="BA482">
        <v>478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ROUND(Y482*Source!I643,9)</f>
        <v>1.17E-3</v>
      </c>
      <c r="CY482">
        <f>AA482</f>
        <v>120345.07</v>
      </c>
      <c r="CZ482">
        <f>AE482</f>
        <v>15160.61</v>
      </c>
      <c r="DA482">
        <f>AI482</f>
        <v>7.79</v>
      </c>
      <c r="DB482">
        <f>ROUND(ROUND(AT482*CZ482,2),6)</f>
        <v>59.13</v>
      </c>
      <c r="DC482">
        <f>ROUND(ROUND(AT482*AG482,2),6)</f>
        <v>0</v>
      </c>
      <c r="DD482" t="s">
        <v>3</v>
      </c>
      <c r="DE482" t="s">
        <v>3</v>
      </c>
      <c r="DF482">
        <f>ROUND(ROUND(AE482*AI482,2)*CX482,2)</f>
        <v>138.18</v>
      </c>
      <c r="DG482">
        <f t="shared" ref="DG482:DG490" si="267">ROUND(ROUND(AF482,2)*CX482,2)</f>
        <v>0</v>
      </c>
      <c r="DH482">
        <f t="shared" ref="DH482:DH490" si="268">ROUND(ROUND(AG482,2)*CX482,2)</f>
        <v>0</v>
      </c>
      <c r="DI482">
        <f t="shared" si="262"/>
        <v>0</v>
      </c>
      <c r="DJ482">
        <f>DF482</f>
        <v>138.18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ROW(Source!A643)</f>
        <v>643</v>
      </c>
      <c r="B483">
        <v>56481267</v>
      </c>
      <c r="C483">
        <v>56492158</v>
      </c>
      <c r="D483">
        <v>54902260</v>
      </c>
      <c r="E483">
        <v>1</v>
      </c>
      <c r="F483">
        <v>1</v>
      </c>
      <c r="G483">
        <v>1079</v>
      </c>
      <c r="H483">
        <v>3</v>
      </c>
      <c r="I483" t="s">
        <v>930</v>
      </c>
      <c r="J483" t="s">
        <v>931</v>
      </c>
      <c r="K483" t="s">
        <v>932</v>
      </c>
      <c r="L483">
        <v>1348</v>
      </c>
      <c r="N483">
        <v>1009</v>
      </c>
      <c r="O483" t="s">
        <v>32</v>
      </c>
      <c r="P483" t="s">
        <v>32</v>
      </c>
      <c r="Q483">
        <v>1000</v>
      </c>
      <c r="W483">
        <v>0</v>
      </c>
      <c r="X483">
        <v>-577689993</v>
      </c>
      <c r="Y483">
        <f>AT483</f>
        <v>7.0000000000000007E-2</v>
      </c>
      <c r="AA483">
        <v>27740.74</v>
      </c>
      <c r="AB483">
        <v>0</v>
      </c>
      <c r="AC483">
        <v>0</v>
      </c>
      <c r="AD483">
        <v>0</v>
      </c>
      <c r="AE483">
        <v>3381.8</v>
      </c>
      <c r="AF483">
        <v>0</v>
      </c>
      <c r="AG483">
        <v>0</v>
      </c>
      <c r="AH483">
        <v>0</v>
      </c>
      <c r="AI483">
        <v>8.0500000000000007</v>
      </c>
      <c r="AJ483">
        <v>1</v>
      </c>
      <c r="AK483">
        <v>1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7.0000000000000007E-2</v>
      </c>
      <c r="AU483" t="s">
        <v>3</v>
      </c>
      <c r="AV483">
        <v>0</v>
      </c>
      <c r="AW483">
        <v>2</v>
      </c>
      <c r="AX483">
        <v>56492166</v>
      </c>
      <c r="AY483">
        <v>1</v>
      </c>
      <c r="AZ483">
        <v>0</v>
      </c>
      <c r="BA483">
        <v>479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ROUND(Y483*Source!I643,9)</f>
        <v>2.1000000000000001E-2</v>
      </c>
      <c r="CY483">
        <f>AA483</f>
        <v>27740.74</v>
      </c>
      <c r="CZ483">
        <f>AE483</f>
        <v>3381.8</v>
      </c>
      <c r="DA483">
        <f>AI483</f>
        <v>8.0500000000000007</v>
      </c>
      <c r="DB483">
        <f>ROUND(ROUND(AT483*CZ483,2),6)</f>
        <v>236.73</v>
      </c>
      <c r="DC483">
        <f>ROUND(ROUND(AT483*AG483,2),6)</f>
        <v>0</v>
      </c>
      <c r="DD483" t="s">
        <v>3</v>
      </c>
      <c r="DE483" t="s">
        <v>3</v>
      </c>
      <c r="DF483">
        <f>ROUND(ROUND(AE483*AI483,2)*CX483,2)</f>
        <v>571.69000000000005</v>
      </c>
      <c r="DG483">
        <f t="shared" si="267"/>
        <v>0</v>
      </c>
      <c r="DH483">
        <f t="shared" si="268"/>
        <v>0</v>
      </c>
      <c r="DI483">
        <f t="shared" si="262"/>
        <v>0</v>
      </c>
      <c r="DJ483">
        <f>DF483</f>
        <v>571.69000000000005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ROW(Source!A643)</f>
        <v>643</v>
      </c>
      <c r="B484">
        <v>56481267</v>
      </c>
      <c r="C484">
        <v>56492158</v>
      </c>
      <c r="D484">
        <v>54902263</v>
      </c>
      <c r="E484">
        <v>1</v>
      </c>
      <c r="F484">
        <v>1</v>
      </c>
      <c r="G484">
        <v>1079</v>
      </c>
      <c r="H484">
        <v>3</v>
      </c>
      <c r="I484" t="s">
        <v>933</v>
      </c>
      <c r="J484" t="s">
        <v>934</v>
      </c>
      <c r="K484" t="s">
        <v>935</v>
      </c>
      <c r="L484">
        <v>1348</v>
      </c>
      <c r="N484">
        <v>1009</v>
      </c>
      <c r="O484" t="s">
        <v>32</v>
      </c>
      <c r="P484" t="s">
        <v>32</v>
      </c>
      <c r="Q484">
        <v>1000</v>
      </c>
      <c r="W484">
        <v>0</v>
      </c>
      <c r="X484">
        <v>958001174</v>
      </c>
      <c r="Y484">
        <f>AT484</f>
        <v>2E-3</v>
      </c>
      <c r="AA484">
        <v>159339.15</v>
      </c>
      <c r="AB484">
        <v>0</v>
      </c>
      <c r="AC484">
        <v>0</v>
      </c>
      <c r="AD484">
        <v>0</v>
      </c>
      <c r="AE484">
        <v>26867.38</v>
      </c>
      <c r="AF484">
        <v>0</v>
      </c>
      <c r="AG484">
        <v>0</v>
      </c>
      <c r="AH484">
        <v>0</v>
      </c>
      <c r="AI484">
        <v>5.82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2E-3</v>
      </c>
      <c r="AU484" t="s">
        <v>3</v>
      </c>
      <c r="AV484">
        <v>0</v>
      </c>
      <c r="AW484">
        <v>2</v>
      </c>
      <c r="AX484">
        <v>56492167</v>
      </c>
      <c r="AY484">
        <v>1</v>
      </c>
      <c r="AZ484">
        <v>0</v>
      </c>
      <c r="BA484">
        <v>480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ROUND(Y484*Source!I643,9)</f>
        <v>5.9999999999999995E-4</v>
      </c>
      <c r="CY484">
        <f>AA484</f>
        <v>159339.15</v>
      </c>
      <c r="CZ484">
        <f>AE484</f>
        <v>26867.38</v>
      </c>
      <c r="DA484">
        <f>AI484</f>
        <v>5.82</v>
      </c>
      <c r="DB484">
        <f>ROUND(ROUND(AT484*CZ484,2),6)</f>
        <v>53.73</v>
      </c>
      <c r="DC484">
        <f>ROUND(ROUND(AT484*AG484,2),6)</f>
        <v>0</v>
      </c>
      <c r="DD484" t="s">
        <v>3</v>
      </c>
      <c r="DE484" t="s">
        <v>3</v>
      </c>
      <c r="DF484">
        <f>ROUND(ROUND(AE484*AI484,2)*CX484,2)</f>
        <v>93.82</v>
      </c>
      <c r="DG484">
        <f t="shared" si="267"/>
        <v>0</v>
      </c>
      <c r="DH484">
        <f t="shared" si="268"/>
        <v>0</v>
      </c>
      <c r="DI484">
        <f t="shared" si="262"/>
        <v>0</v>
      </c>
      <c r="DJ484">
        <f>DF484</f>
        <v>93.82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ROW(Source!A643)</f>
        <v>643</v>
      </c>
      <c r="B485">
        <v>56481267</v>
      </c>
      <c r="C485">
        <v>56492158</v>
      </c>
      <c r="D485">
        <v>54902280</v>
      </c>
      <c r="E485">
        <v>1</v>
      </c>
      <c r="F485">
        <v>1</v>
      </c>
      <c r="G485">
        <v>1079</v>
      </c>
      <c r="H485">
        <v>3</v>
      </c>
      <c r="I485" t="s">
        <v>895</v>
      </c>
      <c r="J485" t="s">
        <v>896</v>
      </c>
      <c r="K485" t="s">
        <v>897</v>
      </c>
      <c r="L485">
        <v>1339</v>
      </c>
      <c r="N485">
        <v>1007</v>
      </c>
      <c r="O485" t="s">
        <v>158</v>
      </c>
      <c r="P485" t="s">
        <v>158</v>
      </c>
      <c r="Q485">
        <v>1</v>
      </c>
      <c r="W485">
        <v>0</v>
      </c>
      <c r="X485">
        <v>166094496</v>
      </c>
      <c r="Y485">
        <f>AT485</f>
        <v>0.05</v>
      </c>
      <c r="AA485">
        <v>9318.68</v>
      </c>
      <c r="AB485">
        <v>0</v>
      </c>
      <c r="AC485">
        <v>0</v>
      </c>
      <c r="AD485">
        <v>0</v>
      </c>
      <c r="AE485">
        <v>2464.94</v>
      </c>
      <c r="AF485">
        <v>0</v>
      </c>
      <c r="AG485">
        <v>0</v>
      </c>
      <c r="AH485">
        <v>0</v>
      </c>
      <c r="AI485">
        <v>3.71</v>
      </c>
      <c r="AJ485">
        <v>1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0.05</v>
      </c>
      <c r="AU485" t="s">
        <v>3</v>
      </c>
      <c r="AV485">
        <v>0</v>
      </c>
      <c r="AW485">
        <v>2</v>
      </c>
      <c r="AX485">
        <v>56492168</v>
      </c>
      <c r="AY485">
        <v>1</v>
      </c>
      <c r="AZ485">
        <v>0</v>
      </c>
      <c r="BA485">
        <v>481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ROUND(Y485*Source!I643,9)</f>
        <v>1.4999999999999999E-2</v>
      </c>
      <c r="CY485">
        <f>AA485</f>
        <v>9318.68</v>
      </c>
      <c r="CZ485">
        <f>AE485</f>
        <v>2464.94</v>
      </c>
      <c r="DA485">
        <f>AI485</f>
        <v>3.71</v>
      </c>
      <c r="DB485">
        <f>ROUND(ROUND(AT485*CZ485,2),6)</f>
        <v>123.25</v>
      </c>
      <c r="DC485">
        <f>ROUND(ROUND(AT485*AG485,2),6)</f>
        <v>0</v>
      </c>
      <c r="DD485" t="s">
        <v>3</v>
      </c>
      <c r="DE485" t="s">
        <v>3</v>
      </c>
      <c r="DF485">
        <f>ROUND(ROUND(AE485*AI485,2)*CX485,2)</f>
        <v>137.16999999999999</v>
      </c>
      <c r="DG485">
        <f t="shared" si="267"/>
        <v>0</v>
      </c>
      <c r="DH485">
        <f t="shared" si="268"/>
        <v>0</v>
      </c>
      <c r="DI485">
        <f t="shared" si="262"/>
        <v>0</v>
      </c>
      <c r="DJ485">
        <f>DF485</f>
        <v>137.16999999999999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ROW(Source!A643)</f>
        <v>643</v>
      </c>
      <c r="B486">
        <v>56481267</v>
      </c>
      <c r="C486">
        <v>56492158</v>
      </c>
      <c r="D486">
        <v>54902848</v>
      </c>
      <c r="E486">
        <v>1</v>
      </c>
      <c r="F486">
        <v>1</v>
      </c>
      <c r="G486">
        <v>1079</v>
      </c>
      <c r="H486">
        <v>3</v>
      </c>
      <c r="I486" t="s">
        <v>415</v>
      </c>
      <c r="J486" t="s">
        <v>417</v>
      </c>
      <c r="K486" t="s">
        <v>416</v>
      </c>
      <c r="L486">
        <v>1339</v>
      </c>
      <c r="N486">
        <v>1007</v>
      </c>
      <c r="O486" t="s">
        <v>158</v>
      </c>
      <c r="P486" t="s">
        <v>158</v>
      </c>
      <c r="Q486">
        <v>1</v>
      </c>
      <c r="W486">
        <v>0</v>
      </c>
      <c r="X486">
        <v>-482484867</v>
      </c>
      <c r="Y486">
        <f>AT486</f>
        <v>0.98</v>
      </c>
      <c r="AA486">
        <v>8147.2</v>
      </c>
      <c r="AB486">
        <v>0</v>
      </c>
      <c r="AC486">
        <v>0</v>
      </c>
      <c r="AD486">
        <v>0</v>
      </c>
      <c r="AE486">
        <v>1821.25</v>
      </c>
      <c r="AF486">
        <v>0</v>
      </c>
      <c r="AG486">
        <v>0</v>
      </c>
      <c r="AH486">
        <v>0</v>
      </c>
      <c r="AI486">
        <v>4.3899999999999997</v>
      </c>
      <c r="AJ486">
        <v>1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 t="s">
        <v>3</v>
      </c>
      <c r="AT486">
        <v>0.98</v>
      </c>
      <c r="AU486" t="s">
        <v>3</v>
      </c>
      <c r="AV486">
        <v>0</v>
      </c>
      <c r="AW486">
        <v>1</v>
      </c>
      <c r="AX486">
        <v>-1</v>
      </c>
      <c r="AY486">
        <v>0</v>
      </c>
      <c r="AZ486">
        <v>0</v>
      </c>
      <c r="BA486" t="s">
        <v>3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ROUND(Y486*Source!I643,9)</f>
        <v>0.29399999999999998</v>
      </c>
      <c r="CY486">
        <f>AA486</f>
        <v>8147.2</v>
      </c>
      <c r="CZ486">
        <f>AE486</f>
        <v>1821.25</v>
      </c>
      <c r="DA486">
        <f>AI486</f>
        <v>4.3899999999999997</v>
      </c>
      <c r="DB486">
        <f>ROUND(ROUND(AT486*CZ486,2),6)</f>
        <v>1784.83</v>
      </c>
      <c r="DC486">
        <f>ROUND(ROUND(AT486*AG486,2),6)</f>
        <v>0</v>
      </c>
      <c r="DD486" t="s">
        <v>3</v>
      </c>
      <c r="DE486" t="s">
        <v>3</v>
      </c>
      <c r="DF486">
        <f>ROUND(ROUND(AE486*AI486,2)*CX486,2)</f>
        <v>2350.62</v>
      </c>
      <c r="DG486">
        <f t="shared" si="267"/>
        <v>0</v>
      </c>
      <c r="DH486">
        <f t="shared" si="268"/>
        <v>0</v>
      </c>
      <c r="DI486">
        <f t="shared" si="262"/>
        <v>0</v>
      </c>
      <c r="DJ486">
        <f>DF486</f>
        <v>2350.62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ROW(Source!A681)</f>
        <v>681</v>
      </c>
      <c r="B487">
        <v>56481265</v>
      </c>
      <c r="C487">
        <v>56492347</v>
      </c>
      <c r="D487">
        <v>54836958</v>
      </c>
      <c r="E487">
        <v>1079</v>
      </c>
      <c r="F487">
        <v>1</v>
      </c>
      <c r="G487">
        <v>1079</v>
      </c>
      <c r="H487">
        <v>1</v>
      </c>
      <c r="I487" t="s">
        <v>738</v>
      </c>
      <c r="J487" t="s">
        <v>3</v>
      </c>
      <c r="K487" t="s">
        <v>739</v>
      </c>
      <c r="L487">
        <v>1191</v>
      </c>
      <c r="N487">
        <v>1013</v>
      </c>
      <c r="O487" t="s">
        <v>740</v>
      </c>
      <c r="P487" t="s">
        <v>740</v>
      </c>
      <c r="Q487">
        <v>1</v>
      </c>
      <c r="W487">
        <v>0</v>
      </c>
      <c r="X487">
        <v>476480486</v>
      </c>
      <c r="Y487">
        <f>((AT487*1.15)*1.1)</f>
        <v>16.900400000000001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13.36</v>
      </c>
      <c r="AU487" t="s">
        <v>49</v>
      </c>
      <c r="AV487">
        <v>1</v>
      </c>
      <c r="AW487">
        <v>2</v>
      </c>
      <c r="AX487">
        <v>56492351</v>
      </c>
      <c r="AY487">
        <v>1</v>
      </c>
      <c r="AZ487">
        <v>0</v>
      </c>
      <c r="BA487">
        <v>483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U487">
        <f>ROUND(AT487*Source!I681*AH487*AL487,2)</f>
        <v>0</v>
      </c>
      <c r="CV487">
        <f>ROUND(Y487*Source!I681,9)</f>
        <v>16.55563184</v>
      </c>
      <c r="CW487">
        <v>0</v>
      </c>
      <c r="CX487">
        <f>ROUND(Y487*Source!I681,9)</f>
        <v>16.55563184</v>
      </c>
      <c r="CY487">
        <f>AD487</f>
        <v>0</v>
      </c>
      <c r="CZ487">
        <f>AH487</f>
        <v>0</v>
      </c>
      <c r="DA487">
        <f>AL487</f>
        <v>1</v>
      </c>
      <c r="DB487">
        <f>ROUND(((ROUND(AT487*CZ487,2)*1.15)*1.1),6)</f>
        <v>0</v>
      </c>
      <c r="DC487">
        <f>ROUND(((ROUND(AT487*AG487,2)*1.15)*1.1),6)</f>
        <v>0</v>
      </c>
      <c r="DD487" t="s">
        <v>3</v>
      </c>
      <c r="DE487" t="s">
        <v>3</v>
      </c>
      <c r="DF487">
        <f>ROUND(ROUND(AE487,2)*CX487,2)</f>
        <v>0</v>
      </c>
      <c r="DG487">
        <f t="shared" si="267"/>
        <v>0</v>
      </c>
      <c r="DH487">
        <f t="shared" si="268"/>
        <v>0</v>
      </c>
      <c r="DI487">
        <f t="shared" si="262"/>
        <v>0</v>
      </c>
      <c r="DJ487">
        <f>DI487</f>
        <v>0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ROW(Source!A681)</f>
        <v>681</v>
      </c>
      <c r="B488">
        <v>56481265</v>
      </c>
      <c r="C488">
        <v>56492347</v>
      </c>
      <c r="D488">
        <v>54934284</v>
      </c>
      <c r="E488">
        <v>1</v>
      </c>
      <c r="F488">
        <v>1</v>
      </c>
      <c r="G488">
        <v>1079</v>
      </c>
      <c r="H488">
        <v>2</v>
      </c>
      <c r="I488" t="s">
        <v>741</v>
      </c>
      <c r="J488" t="s">
        <v>742</v>
      </c>
      <c r="K488" t="s">
        <v>743</v>
      </c>
      <c r="L488">
        <v>1368</v>
      </c>
      <c r="N488">
        <v>1011</v>
      </c>
      <c r="O488" t="s">
        <v>744</v>
      </c>
      <c r="P488" t="s">
        <v>744</v>
      </c>
      <c r="Q488">
        <v>1</v>
      </c>
      <c r="W488">
        <v>0</v>
      </c>
      <c r="X488">
        <v>654681671</v>
      </c>
      <c r="Y488">
        <f>((AT488*1.25)*1.1)</f>
        <v>2.7500000000000004E-2</v>
      </c>
      <c r="AA488">
        <v>0</v>
      </c>
      <c r="AB488">
        <v>87.01</v>
      </c>
      <c r="AC488">
        <v>13.21</v>
      </c>
      <c r="AD488">
        <v>0</v>
      </c>
      <c r="AE488">
        <v>0</v>
      </c>
      <c r="AF488">
        <v>83.1</v>
      </c>
      <c r="AG488">
        <v>12.62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0.02</v>
      </c>
      <c r="AU488" t="s">
        <v>48</v>
      </c>
      <c r="AV488">
        <v>0</v>
      </c>
      <c r="AW488">
        <v>2</v>
      </c>
      <c r="AX488">
        <v>56492352</v>
      </c>
      <c r="AY488">
        <v>1</v>
      </c>
      <c r="AZ488">
        <v>0</v>
      </c>
      <c r="BA488">
        <v>484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f>ROUND(Y488*Source!I681*DO488,9)</f>
        <v>0.33997018000000001</v>
      </c>
      <c r="CX488">
        <f>ROUND(Y488*Source!I681,9)</f>
        <v>2.6939000000000001E-2</v>
      </c>
      <c r="CY488">
        <f>AB488</f>
        <v>87.01</v>
      </c>
      <c r="CZ488">
        <f>AF488</f>
        <v>83.1</v>
      </c>
      <c r="DA488">
        <f>AJ488</f>
        <v>1</v>
      </c>
      <c r="DB488">
        <f>ROUND(((ROUND(AT488*CZ488,2)*1.25)*1.1),6)</f>
        <v>2.2825000000000002</v>
      </c>
      <c r="DC488">
        <f>ROUND(((ROUND(AT488*AG488,2)*1.25)*1.1),6)</f>
        <v>0.34375</v>
      </c>
      <c r="DD488" t="s">
        <v>3</v>
      </c>
      <c r="DE488" t="s">
        <v>3</v>
      </c>
      <c r="DF488">
        <f>ROUND(ROUND(AE488,2)*CX488,2)</f>
        <v>0</v>
      </c>
      <c r="DG488">
        <f t="shared" si="267"/>
        <v>2.2400000000000002</v>
      </c>
      <c r="DH488">
        <f t="shared" si="268"/>
        <v>0.34</v>
      </c>
      <c r="DI488">
        <f t="shared" si="262"/>
        <v>0</v>
      </c>
      <c r="DJ488">
        <f>DG488</f>
        <v>2.2400000000000002</v>
      </c>
      <c r="DK488">
        <v>0</v>
      </c>
      <c r="DL488" t="s">
        <v>745</v>
      </c>
      <c r="DM488">
        <v>0</v>
      </c>
      <c r="DN488" t="s">
        <v>740</v>
      </c>
      <c r="DO488">
        <v>12.62</v>
      </c>
    </row>
    <row r="489" spans="1:119" x14ac:dyDescent="0.25">
      <c r="A489">
        <f>ROW(Source!A681)</f>
        <v>681</v>
      </c>
      <c r="B489">
        <v>56481265</v>
      </c>
      <c r="C489">
        <v>56492347</v>
      </c>
      <c r="D489">
        <v>54904742</v>
      </c>
      <c r="E489">
        <v>1</v>
      </c>
      <c r="F489">
        <v>1</v>
      </c>
      <c r="G489">
        <v>1079</v>
      </c>
      <c r="H489">
        <v>3</v>
      </c>
      <c r="I489" t="s">
        <v>395</v>
      </c>
      <c r="J489" t="s">
        <v>397</v>
      </c>
      <c r="K489" t="s">
        <v>396</v>
      </c>
      <c r="L489">
        <v>1327</v>
      </c>
      <c r="N489">
        <v>1005</v>
      </c>
      <c r="O489" t="s">
        <v>214</v>
      </c>
      <c r="P489" t="s">
        <v>214</v>
      </c>
      <c r="Q489">
        <v>1</v>
      </c>
      <c r="W489">
        <v>0</v>
      </c>
      <c r="X489">
        <v>1053069243</v>
      </c>
      <c r="Y489">
        <f>AT489</f>
        <v>120</v>
      </c>
      <c r="AA489">
        <v>39.53</v>
      </c>
      <c r="AB489">
        <v>0</v>
      </c>
      <c r="AC489">
        <v>0</v>
      </c>
      <c r="AD489">
        <v>0</v>
      </c>
      <c r="AE489">
        <v>39.450000000000003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120</v>
      </c>
      <c r="AU489" t="s">
        <v>3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ROUND(Y489*Source!I681,9)</f>
        <v>117.55200000000001</v>
      </c>
      <c r="CY489">
        <f>AA489</f>
        <v>39.53</v>
      </c>
      <c r="CZ489">
        <f>AE489</f>
        <v>39.450000000000003</v>
      </c>
      <c r="DA489">
        <f>AI489</f>
        <v>1</v>
      </c>
      <c r="DB489">
        <f>ROUND(ROUND(AT489*CZ489,2),6)</f>
        <v>4734</v>
      </c>
      <c r="DC489">
        <f>ROUND(ROUND(AT489*AG489,2),6)</f>
        <v>0</v>
      </c>
      <c r="DD489" t="s">
        <v>3</v>
      </c>
      <c r="DE489" t="s">
        <v>3</v>
      </c>
      <c r="DF489">
        <f>ROUND(ROUND(AE489,2)*CX489,2)</f>
        <v>4637.43</v>
      </c>
      <c r="DG489">
        <f t="shared" si="267"/>
        <v>0</v>
      </c>
      <c r="DH489">
        <f t="shared" si="268"/>
        <v>0</v>
      </c>
      <c r="DI489">
        <f t="shared" si="262"/>
        <v>0</v>
      </c>
      <c r="DJ489">
        <f>DF489</f>
        <v>4637.43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ROW(Source!A682)</f>
        <v>682</v>
      </c>
      <c r="B490">
        <v>56481267</v>
      </c>
      <c r="C490">
        <v>56492347</v>
      </c>
      <c r="D490">
        <v>54836958</v>
      </c>
      <c r="E490">
        <v>1079</v>
      </c>
      <c r="F490">
        <v>1</v>
      </c>
      <c r="G490">
        <v>1079</v>
      </c>
      <c r="H490">
        <v>1</v>
      </c>
      <c r="I490" t="s">
        <v>738</v>
      </c>
      <c r="J490" t="s">
        <v>3</v>
      </c>
      <c r="K490" t="s">
        <v>739</v>
      </c>
      <c r="L490">
        <v>1191</v>
      </c>
      <c r="N490">
        <v>1013</v>
      </c>
      <c r="O490" t="s">
        <v>740</v>
      </c>
      <c r="P490" t="s">
        <v>740</v>
      </c>
      <c r="Q490">
        <v>1</v>
      </c>
      <c r="W490">
        <v>0</v>
      </c>
      <c r="X490">
        <v>476480486</v>
      </c>
      <c r="Y490">
        <f>((AT490*1.15)*1.1)</f>
        <v>16.900400000000001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13.36</v>
      </c>
      <c r="AU490" t="s">
        <v>49</v>
      </c>
      <c r="AV490">
        <v>1</v>
      </c>
      <c r="AW490">
        <v>2</v>
      </c>
      <c r="AX490">
        <v>56492351</v>
      </c>
      <c r="AY490">
        <v>1</v>
      </c>
      <c r="AZ490">
        <v>0</v>
      </c>
      <c r="BA490">
        <v>486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U490">
        <f>ROUND(AT490*Source!I682*AH490*AL490,2)</f>
        <v>0</v>
      </c>
      <c r="CV490">
        <f>ROUND(Y490*Source!I682,9)</f>
        <v>16.55563184</v>
      </c>
      <c r="CW490">
        <v>0</v>
      </c>
      <c r="CX490">
        <f>ROUND(Y490*Source!I682,9)</f>
        <v>16.55563184</v>
      </c>
      <c r="CY490">
        <f>AD490</f>
        <v>0</v>
      </c>
      <c r="CZ490">
        <f>AH490</f>
        <v>0</v>
      </c>
      <c r="DA490">
        <f>AL490</f>
        <v>1</v>
      </c>
      <c r="DB490">
        <f>ROUND(((ROUND(AT490*CZ490,2)*1.15)*1.1),6)</f>
        <v>0</v>
      </c>
      <c r="DC490">
        <f>ROUND(((ROUND(AT490*AG490,2)*1.15)*1.1),6)</f>
        <v>0</v>
      </c>
      <c r="DD490" t="s">
        <v>3</v>
      </c>
      <c r="DE490" t="s">
        <v>3</v>
      </c>
      <c r="DF490">
        <f>ROUND(ROUND(AE490,2)*CX490,2)</f>
        <v>0</v>
      </c>
      <c r="DG490">
        <f t="shared" si="267"/>
        <v>0</v>
      </c>
      <c r="DH490">
        <f t="shared" si="268"/>
        <v>0</v>
      </c>
      <c r="DI490">
        <f t="shared" si="262"/>
        <v>0</v>
      </c>
      <c r="DJ490">
        <f>DI490</f>
        <v>0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ROW(Source!A682)</f>
        <v>682</v>
      </c>
      <c r="B491">
        <v>56481267</v>
      </c>
      <c r="C491">
        <v>56492347</v>
      </c>
      <c r="D491">
        <v>54934284</v>
      </c>
      <c r="E491">
        <v>1</v>
      </c>
      <c r="F491">
        <v>1</v>
      </c>
      <c r="G491">
        <v>1079</v>
      </c>
      <c r="H491">
        <v>2</v>
      </c>
      <c r="I491" t="s">
        <v>741</v>
      </c>
      <c r="J491" t="s">
        <v>742</v>
      </c>
      <c r="K491" t="s">
        <v>743</v>
      </c>
      <c r="L491">
        <v>1368</v>
      </c>
      <c r="N491">
        <v>1011</v>
      </c>
      <c r="O491" t="s">
        <v>744</v>
      </c>
      <c r="P491" t="s">
        <v>744</v>
      </c>
      <c r="Q491">
        <v>1</v>
      </c>
      <c r="W491">
        <v>0</v>
      </c>
      <c r="X491">
        <v>654681671</v>
      </c>
      <c r="Y491">
        <f>((AT491*1.25)*1.1)</f>
        <v>2.7500000000000004E-2</v>
      </c>
      <c r="AA491">
        <v>0</v>
      </c>
      <c r="AB491">
        <v>1323.36</v>
      </c>
      <c r="AC491">
        <v>631.85</v>
      </c>
      <c r="AD491">
        <v>0</v>
      </c>
      <c r="AE491">
        <v>0</v>
      </c>
      <c r="AF491">
        <v>83.1</v>
      </c>
      <c r="AG491">
        <v>12.62</v>
      </c>
      <c r="AH491">
        <v>0</v>
      </c>
      <c r="AI491">
        <v>1</v>
      </c>
      <c r="AJ491">
        <v>15.21</v>
      </c>
      <c r="AK491">
        <v>47.82</v>
      </c>
      <c r="AL491">
        <v>1</v>
      </c>
      <c r="AM491">
        <v>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0.02</v>
      </c>
      <c r="AU491" t="s">
        <v>48</v>
      </c>
      <c r="AV491">
        <v>0</v>
      </c>
      <c r="AW491">
        <v>2</v>
      </c>
      <c r="AX491">
        <v>56492352</v>
      </c>
      <c r="AY491">
        <v>1</v>
      </c>
      <c r="AZ491">
        <v>0</v>
      </c>
      <c r="BA491">
        <v>487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f>ROUND(Y491*Source!I682*DO491,9)</f>
        <v>0.33997018000000001</v>
      </c>
      <c r="CX491">
        <f>ROUND(Y491*Source!I682,9)</f>
        <v>2.6939000000000001E-2</v>
      </c>
      <c r="CY491">
        <f>AB491</f>
        <v>1323.36</v>
      </c>
      <c r="CZ491">
        <f>AF491</f>
        <v>83.1</v>
      </c>
      <c r="DA491">
        <f>AJ491</f>
        <v>15.21</v>
      </c>
      <c r="DB491">
        <f>ROUND(((ROUND(AT491*CZ491,2)*1.25)*1.1),6)</f>
        <v>2.2825000000000002</v>
      </c>
      <c r="DC491">
        <f>ROUND(((ROUND(AT491*AG491,2)*1.25)*1.1),6)</f>
        <v>0.34375</v>
      </c>
      <c r="DD491" t="s">
        <v>3</v>
      </c>
      <c r="DE491" t="s">
        <v>3</v>
      </c>
      <c r="DF491">
        <f>ROUND(ROUND(AE491,2)*CX491,2)</f>
        <v>0</v>
      </c>
      <c r="DG491">
        <f>ROUND(ROUND(AF491*AJ491,2)*CX491,2)</f>
        <v>34.049999999999997</v>
      </c>
      <c r="DH491">
        <f>ROUND(ROUND(AG491*AK491,2)*CX491,2)</f>
        <v>16.260000000000002</v>
      </c>
      <c r="DI491">
        <f t="shared" si="262"/>
        <v>0</v>
      </c>
      <c r="DJ491">
        <f>DG491</f>
        <v>34.049999999999997</v>
      </c>
      <c r="DK491">
        <v>0</v>
      </c>
      <c r="DL491" t="s">
        <v>745</v>
      </c>
      <c r="DM491">
        <v>0</v>
      </c>
      <c r="DN491" t="s">
        <v>740</v>
      </c>
      <c r="DO491">
        <v>12.62</v>
      </c>
    </row>
    <row r="492" spans="1:119" x14ac:dyDescent="0.25">
      <c r="A492">
        <f>ROW(Source!A682)</f>
        <v>682</v>
      </c>
      <c r="B492">
        <v>56481267</v>
      </c>
      <c r="C492">
        <v>56492347</v>
      </c>
      <c r="D492">
        <v>54904742</v>
      </c>
      <c r="E492">
        <v>1</v>
      </c>
      <c r="F492">
        <v>1</v>
      </c>
      <c r="G492">
        <v>1079</v>
      </c>
      <c r="H492">
        <v>3</v>
      </c>
      <c r="I492" t="s">
        <v>395</v>
      </c>
      <c r="J492" t="s">
        <v>397</v>
      </c>
      <c r="K492" t="s">
        <v>396</v>
      </c>
      <c r="L492">
        <v>1327</v>
      </c>
      <c r="N492">
        <v>1005</v>
      </c>
      <c r="O492" t="s">
        <v>214</v>
      </c>
      <c r="P492" t="s">
        <v>214</v>
      </c>
      <c r="Q492">
        <v>1</v>
      </c>
      <c r="W492">
        <v>0</v>
      </c>
      <c r="X492">
        <v>1053069243</v>
      </c>
      <c r="Y492">
        <f>AT492</f>
        <v>120</v>
      </c>
      <c r="AA492">
        <v>194.48</v>
      </c>
      <c r="AB492">
        <v>0</v>
      </c>
      <c r="AC492">
        <v>0</v>
      </c>
      <c r="AD492">
        <v>0</v>
      </c>
      <c r="AE492">
        <v>39.450000000000003</v>
      </c>
      <c r="AF492">
        <v>0</v>
      </c>
      <c r="AG492">
        <v>0</v>
      </c>
      <c r="AH492">
        <v>0</v>
      </c>
      <c r="AI492">
        <v>4.92</v>
      </c>
      <c r="AJ492">
        <v>1</v>
      </c>
      <c r="AK492">
        <v>1</v>
      </c>
      <c r="AL492">
        <v>1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 t="s">
        <v>3</v>
      </c>
      <c r="AT492">
        <v>120</v>
      </c>
      <c r="AU492" t="s">
        <v>3</v>
      </c>
      <c r="AV492">
        <v>0</v>
      </c>
      <c r="AW492">
        <v>1</v>
      </c>
      <c r="AX492">
        <v>-1</v>
      </c>
      <c r="AY492">
        <v>0</v>
      </c>
      <c r="AZ492">
        <v>0</v>
      </c>
      <c r="BA492" t="s">
        <v>3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ROUND(Y492*Source!I682,9)</f>
        <v>117.55200000000001</v>
      </c>
      <c r="CY492">
        <f>AA492</f>
        <v>194.48</v>
      </c>
      <c r="CZ492">
        <f>AE492</f>
        <v>39.450000000000003</v>
      </c>
      <c r="DA492">
        <f>AI492</f>
        <v>4.92</v>
      </c>
      <c r="DB492">
        <f>ROUND(ROUND(AT492*CZ492,2),6)</f>
        <v>4734</v>
      </c>
      <c r="DC492">
        <f>ROUND(ROUND(AT492*AG492,2),6)</f>
        <v>0</v>
      </c>
      <c r="DD492" t="s">
        <v>3</v>
      </c>
      <c r="DE492" t="s">
        <v>3</v>
      </c>
      <c r="DF492">
        <f>ROUND(ROUND(AE492*AI492,2)*CX492,2)</f>
        <v>22815.67</v>
      </c>
      <c r="DG492">
        <f t="shared" ref="DG492:DG509" si="269">ROUND(ROUND(AF492,2)*CX492,2)</f>
        <v>0</v>
      </c>
      <c r="DH492">
        <f t="shared" ref="DH492:DH509" si="270">ROUND(ROUND(AG492,2)*CX492,2)</f>
        <v>0</v>
      </c>
      <c r="DI492">
        <f t="shared" si="262"/>
        <v>0</v>
      </c>
      <c r="DJ492">
        <f>DF492</f>
        <v>22815.67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5">
      <c r="A493">
        <f>ROW(Source!A685)</f>
        <v>685</v>
      </c>
      <c r="B493">
        <v>56481265</v>
      </c>
      <c r="C493">
        <v>56492355</v>
      </c>
      <c r="D493">
        <v>54836958</v>
      </c>
      <c r="E493">
        <v>1079</v>
      </c>
      <c r="F493">
        <v>1</v>
      </c>
      <c r="G493">
        <v>1079</v>
      </c>
      <c r="H493">
        <v>1</v>
      </c>
      <c r="I493" t="s">
        <v>738</v>
      </c>
      <c r="J493" t="s">
        <v>3</v>
      </c>
      <c r="K493" t="s">
        <v>739</v>
      </c>
      <c r="L493">
        <v>1191</v>
      </c>
      <c r="N493">
        <v>1013</v>
      </c>
      <c r="O493" t="s">
        <v>740</v>
      </c>
      <c r="P493" t="s">
        <v>740</v>
      </c>
      <c r="Q493">
        <v>1</v>
      </c>
      <c r="W493">
        <v>0</v>
      </c>
      <c r="X493">
        <v>476480486</v>
      </c>
      <c r="Y493">
        <f>((AT493*1.15)*1.1)</f>
        <v>226.435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179</v>
      </c>
      <c r="AU493" t="s">
        <v>49</v>
      </c>
      <c r="AV493">
        <v>1</v>
      </c>
      <c r="AW493">
        <v>2</v>
      </c>
      <c r="AX493">
        <v>56492372</v>
      </c>
      <c r="AY493">
        <v>1</v>
      </c>
      <c r="AZ493">
        <v>0</v>
      </c>
      <c r="BA493">
        <v>489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U493">
        <f>ROUND(AT493*Source!I685*AH493*AL493,2)</f>
        <v>0</v>
      </c>
      <c r="CV493">
        <f>ROUND(Y493*Source!I685,9)</f>
        <v>44.381259999999997</v>
      </c>
      <c r="CW493">
        <v>0</v>
      </c>
      <c r="CX493">
        <f>ROUND(Y493*Source!I685,9)</f>
        <v>44.381259999999997</v>
      </c>
      <c r="CY493">
        <f>AD493</f>
        <v>0</v>
      </c>
      <c r="CZ493">
        <f>AH493</f>
        <v>0</v>
      </c>
      <c r="DA493">
        <f>AL493</f>
        <v>1</v>
      </c>
      <c r="DB493">
        <f>ROUND(((ROUND(AT493*CZ493,2)*1.15)*1.1),6)</f>
        <v>0</v>
      </c>
      <c r="DC493">
        <f>ROUND(((ROUND(AT493*AG493,2)*1.15)*1.1),6)</f>
        <v>0</v>
      </c>
      <c r="DD493" t="s">
        <v>3</v>
      </c>
      <c r="DE493" t="s">
        <v>3</v>
      </c>
      <c r="DF493">
        <f t="shared" ref="DF493:DF515" si="271">ROUND(ROUND(AE493,2)*CX493,2)</f>
        <v>0</v>
      </c>
      <c r="DG493">
        <f t="shared" si="269"/>
        <v>0</v>
      </c>
      <c r="DH493">
        <f t="shared" si="270"/>
        <v>0</v>
      </c>
      <c r="DI493">
        <f t="shared" si="262"/>
        <v>0</v>
      </c>
      <c r="DJ493">
        <f>DI493</f>
        <v>0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ROW(Source!A685)</f>
        <v>685</v>
      </c>
      <c r="B494">
        <v>56481265</v>
      </c>
      <c r="C494">
        <v>56492355</v>
      </c>
      <c r="D494">
        <v>54933985</v>
      </c>
      <c r="E494">
        <v>1</v>
      </c>
      <c r="F494">
        <v>1</v>
      </c>
      <c r="G494">
        <v>1079</v>
      </c>
      <c r="H494">
        <v>2</v>
      </c>
      <c r="I494" t="s">
        <v>773</v>
      </c>
      <c r="J494" t="s">
        <v>774</v>
      </c>
      <c r="K494" t="s">
        <v>775</v>
      </c>
      <c r="L494">
        <v>1368</v>
      </c>
      <c r="N494">
        <v>1011</v>
      </c>
      <c r="O494" t="s">
        <v>744</v>
      </c>
      <c r="P494" t="s">
        <v>744</v>
      </c>
      <c r="Q494">
        <v>1</v>
      </c>
      <c r="W494">
        <v>0</v>
      </c>
      <c r="X494">
        <v>-1503106587</v>
      </c>
      <c r="Y494">
        <f t="shared" ref="Y494:Y499" si="272">((AT494*1.25)*1.1)</f>
        <v>165</v>
      </c>
      <c r="AA494">
        <v>0</v>
      </c>
      <c r="AB494">
        <v>7.44</v>
      </c>
      <c r="AC494">
        <v>0</v>
      </c>
      <c r="AD494">
        <v>0</v>
      </c>
      <c r="AE494">
        <v>0</v>
      </c>
      <c r="AF494">
        <v>7.11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120</v>
      </c>
      <c r="AU494" t="s">
        <v>48</v>
      </c>
      <c r="AV494">
        <v>0</v>
      </c>
      <c r="AW494">
        <v>2</v>
      </c>
      <c r="AX494">
        <v>56492373</v>
      </c>
      <c r="AY494">
        <v>1</v>
      </c>
      <c r="AZ494">
        <v>0</v>
      </c>
      <c r="BA494">
        <v>490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ROUND(Y494*Source!I685*DO494,9)</f>
        <v>0</v>
      </c>
      <c r="CX494">
        <f>ROUND(Y494*Source!I685,9)</f>
        <v>32.340000000000003</v>
      </c>
      <c r="CY494">
        <f t="shared" ref="CY494:CY499" si="273">AB494</f>
        <v>7.44</v>
      </c>
      <c r="CZ494">
        <f t="shared" ref="CZ494:CZ499" si="274">AF494</f>
        <v>7.11</v>
      </c>
      <c r="DA494">
        <f t="shared" ref="DA494:DA499" si="275">AJ494</f>
        <v>1</v>
      </c>
      <c r="DB494">
        <f t="shared" ref="DB494:DB499" si="276">ROUND(((ROUND(AT494*CZ494,2)*1.25)*1.1),6)</f>
        <v>1173.1500000000001</v>
      </c>
      <c r="DC494">
        <f t="shared" ref="DC494:DC499" si="277">ROUND(((ROUND(AT494*AG494,2)*1.25)*1.1),6)</f>
        <v>0</v>
      </c>
      <c r="DD494" t="s">
        <v>3</v>
      </c>
      <c r="DE494" t="s">
        <v>3</v>
      </c>
      <c r="DF494">
        <f t="shared" si="271"/>
        <v>0</v>
      </c>
      <c r="DG494">
        <f t="shared" si="269"/>
        <v>229.94</v>
      </c>
      <c r="DH494">
        <f t="shared" si="270"/>
        <v>0</v>
      </c>
      <c r="DI494">
        <f t="shared" si="262"/>
        <v>0</v>
      </c>
      <c r="DJ494">
        <f t="shared" ref="DJ494:DJ499" si="278">DG494</f>
        <v>229.94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ROW(Source!A685)</f>
        <v>685</v>
      </c>
      <c r="B495">
        <v>56481265</v>
      </c>
      <c r="C495">
        <v>56492355</v>
      </c>
      <c r="D495">
        <v>54934284</v>
      </c>
      <c r="E495">
        <v>1</v>
      </c>
      <c r="F495">
        <v>1</v>
      </c>
      <c r="G495">
        <v>1079</v>
      </c>
      <c r="H495">
        <v>2</v>
      </c>
      <c r="I495" t="s">
        <v>741</v>
      </c>
      <c r="J495" t="s">
        <v>742</v>
      </c>
      <c r="K495" t="s">
        <v>743</v>
      </c>
      <c r="L495">
        <v>1368</v>
      </c>
      <c r="N495">
        <v>1011</v>
      </c>
      <c r="O495" t="s">
        <v>744</v>
      </c>
      <c r="P495" t="s">
        <v>744</v>
      </c>
      <c r="Q495">
        <v>1</v>
      </c>
      <c r="W495">
        <v>0</v>
      </c>
      <c r="X495">
        <v>654681671</v>
      </c>
      <c r="Y495">
        <f t="shared" si="272"/>
        <v>1.8562500000000002</v>
      </c>
      <c r="AA495">
        <v>0</v>
      </c>
      <c r="AB495">
        <v>87.01</v>
      </c>
      <c r="AC495">
        <v>13.21</v>
      </c>
      <c r="AD495">
        <v>0</v>
      </c>
      <c r="AE495">
        <v>0</v>
      </c>
      <c r="AF495">
        <v>83.1</v>
      </c>
      <c r="AG495">
        <v>12.62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1.35</v>
      </c>
      <c r="AU495" t="s">
        <v>48</v>
      </c>
      <c r="AV495">
        <v>0</v>
      </c>
      <c r="AW495">
        <v>2</v>
      </c>
      <c r="AX495">
        <v>56492374</v>
      </c>
      <c r="AY495">
        <v>1</v>
      </c>
      <c r="AZ495">
        <v>0</v>
      </c>
      <c r="BA495">
        <v>491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ROUND(Y495*Source!I685*DO495,9)</f>
        <v>4.5914714999999999</v>
      </c>
      <c r="CX495">
        <f>ROUND(Y495*Source!I685,9)</f>
        <v>0.36382500000000001</v>
      </c>
      <c r="CY495">
        <f t="shared" si="273"/>
        <v>87.01</v>
      </c>
      <c r="CZ495">
        <f t="shared" si="274"/>
        <v>83.1</v>
      </c>
      <c r="DA495">
        <f t="shared" si="275"/>
        <v>1</v>
      </c>
      <c r="DB495">
        <f t="shared" si="276"/>
        <v>154.26124999999999</v>
      </c>
      <c r="DC495">
        <f t="shared" si="277"/>
        <v>23.43</v>
      </c>
      <c r="DD495" t="s">
        <v>3</v>
      </c>
      <c r="DE495" t="s">
        <v>3</v>
      </c>
      <c r="DF495">
        <f t="shared" si="271"/>
        <v>0</v>
      </c>
      <c r="DG495">
        <f t="shared" si="269"/>
        <v>30.23</v>
      </c>
      <c r="DH495">
        <f t="shared" si="270"/>
        <v>4.59</v>
      </c>
      <c r="DI495">
        <f t="shared" si="262"/>
        <v>0</v>
      </c>
      <c r="DJ495">
        <f t="shared" si="278"/>
        <v>30.23</v>
      </c>
      <c r="DK495">
        <v>0</v>
      </c>
      <c r="DL495" t="s">
        <v>745</v>
      </c>
      <c r="DM495">
        <v>0</v>
      </c>
      <c r="DN495" t="s">
        <v>740</v>
      </c>
      <c r="DO495">
        <v>12.62</v>
      </c>
    </row>
    <row r="496" spans="1:119" x14ac:dyDescent="0.25">
      <c r="A496">
        <f>ROW(Source!A685)</f>
        <v>685</v>
      </c>
      <c r="B496">
        <v>56481265</v>
      </c>
      <c r="C496">
        <v>56492355</v>
      </c>
      <c r="D496">
        <v>54934421</v>
      </c>
      <c r="E496">
        <v>1</v>
      </c>
      <c r="F496">
        <v>1</v>
      </c>
      <c r="G496">
        <v>1079</v>
      </c>
      <c r="H496">
        <v>2</v>
      </c>
      <c r="I496" t="s">
        <v>803</v>
      </c>
      <c r="J496" t="s">
        <v>804</v>
      </c>
      <c r="K496" t="s">
        <v>805</v>
      </c>
      <c r="L496">
        <v>1368</v>
      </c>
      <c r="N496">
        <v>1011</v>
      </c>
      <c r="O496" t="s">
        <v>744</v>
      </c>
      <c r="P496" t="s">
        <v>744</v>
      </c>
      <c r="Q496">
        <v>1</v>
      </c>
      <c r="W496">
        <v>0</v>
      </c>
      <c r="X496">
        <v>1724455708</v>
      </c>
      <c r="Y496">
        <f t="shared" si="272"/>
        <v>0.13750000000000001</v>
      </c>
      <c r="AA496">
        <v>0</v>
      </c>
      <c r="AB496">
        <v>0.47</v>
      </c>
      <c r="AC496">
        <v>0</v>
      </c>
      <c r="AD496">
        <v>0</v>
      </c>
      <c r="AE496">
        <v>0</v>
      </c>
      <c r="AF496">
        <v>0.45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0.1</v>
      </c>
      <c r="AU496" t="s">
        <v>48</v>
      </c>
      <c r="AV496">
        <v>0</v>
      </c>
      <c r="AW496">
        <v>2</v>
      </c>
      <c r="AX496">
        <v>56492376</v>
      </c>
      <c r="AY496">
        <v>1</v>
      </c>
      <c r="AZ496">
        <v>0</v>
      </c>
      <c r="BA496">
        <v>492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ROUND(Y496*Source!I685*DO496,9)</f>
        <v>0</v>
      </c>
      <c r="CX496">
        <f>ROUND(Y496*Source!I685,9)</f>
        <v>2.6950000000000002E-2</v>
      </c>
      <c r="CY496">
        <f t="shared" si="273"/>
        <v>0.47</v>
      </c>
      <c r="CZ496">
        <f t="shared" si="274"/>
        <v>0.45</v>
      </c>
      <c r="DA496">
        <f t="shared" si="275"/>
        <v>1</v>
      </c>
      <c r="DB496">
        <f t="shared" si="276"/>
        <v>6.8750000000000006E-2</v>
      </c>
      <c r="DC496">
        <f t="shared" si="277"/>
        <v>0</v>
      </c>
      <c r="DD496" t="s">
        <v>3</v>
      </c>
      <c r="DE496" t="s">
        <v>3</v>
      </c>
      <c r="DF496">
        <f t="shared" si="271"/>
        <v>0</v>
      </c>
      <c r="DG496">
        <f t="shared" si="269"/>
        <v>0.01</v>
      </c>
      <c r="DH496">
        <f t="shared" si="270"/>
        <v>0</v>
      </c>
      <c r="DI496">
        <f t="shared" si="262"/>
        <v>0</v>
      </c>
      <c r="DJ496">
        <f t="shared" si="278"/>
        <v>0.01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ROW(Source!A685)</f>
        <v>685</v>
      </c>
      <c r="B497">
        <v>56481265</v>
      </c>
      <c r="C497">
        <v>56492355</v>
      </c>
      <c r="D497">
        <v>54933523</v>
      </c>
      <c r="E497">
        <v>1</v>
      </c>
      <c r="F497">
        <v>1</v>
      </c>
      <c r="G497">
        <v>1079</v>
      </c>
      <c r="H497">
        <v>2</v>
      </c>
      <c r="I497" t="s">
        <v>746</v>
      </c>
      <c r="J497" t="s">
        <v>747</v>
      </c>
      <c r="K497" t="s">
        <v>748</v>
      </c>
      <c r="L497">
        <v>1368</v>
      </c>
      <c r="N497">
        <v>1011</v>
      </c>
      <c r="O497" t="s">
        <v>744</v>
      </c>
      <c r="P497" t="s">
        <v>744</v>
      </c>
      <c r="Q497">
        <v>1</v>
      </c>
      <c r="W497">
        <v>0</v>
      </c>
      <c r="X497">
        <v>-294230152</v>
      </c>
      <c r="Y497">
        <f t="shared" si="272"/>
        <v>1.2375</v>
      </c>
      <c r="AA497">
        <v>0</v>
      </c>
      <c r="AB497">
        <v>187.59</v>
      </c>
      <c r="AC497">
        <v>17.73</v>
      </c>
      <c r="AD497">
        <v>0</v>
      </c>
      <c r="AE497">
        <v>0</v>
      </c>
      <c r="AF497">
        <v>179.17</v>
      </c>
      <c r="AG497">
        <v>16.93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0.9</v>
      </c>
      <c r="AU497" t="s">
        <v>48</v>
      </c>
      <c r="AV497">
        <v>0</v>
      </c>
      <c r="AW497">
        <v>2</v>
      </c>
      <c r="AX497">
        <v>56492375</v>
      </c>
      <c r="AY497">
        <v>1</v>
      </c>
      <c r="AZ497">
        <v>0</v>
      </c>
      <c r="BA497">
        <v>493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ROUND(Y497*Source!I685*DO497,9)</f>
        <v>4.1063714999999998</v>
      </c>
      <c r="CX497">
        <f>ROUND(Y497*Source!I685,9)</f>
        <v>0.24254999999999999</v>
      </c>
      <c r="CY497">
        <f t="shared" si="273"/>
        <v>187.59</v>
      </c>
      <c r="CZ497">
        <f t="shared" si="274"/>
        <v>179.17</v>
      </c>
      <c r="DA497">
        <f t="shared" si="275"/>
        <v>1</v>
      </c>
      <c r="DB497">
        <f t="shared" si="276"/>
        <v>221.71875</v>
      </c>
      <c r="DC497">
        <f t="shared" si="277"/>
        <v>20.954999999999998</v>
      </c>
      <c r="DD497" t="s">
        <v>3</v>
      </c>
      <c r="DE497" t="s">
        <v>3</v>
      </c>
      <c r="DF497">
        <f t="shared" si="271"/>
        <v>0</v>
      </c>
      <c r="DG497">
        <f t="shared" si="269"/>
        <v>43.46</v>
      </c>
      <c r="DH497">
        <f t="shared" si="270"/>
        <v>4.1100000000000003</v>
      </c>
      <c r="DI497">
        <f t="shared" si="262"/>
        <v>0</v>
      </c>
      <c r="DJ497">
        <f t="shared" si="278"/>
        <v>43.46</v>
      </c>
      <c r="DK497">
        <v>0</v>
      </c>
      <c r="DL497" t="s">
        <v>745</v>
      </c>
      <c r="DM497">
        <v>0</v>
      </c>
      <c r="DN497" t="s">
        <v>740</v>
      </c>
      <c r="DO497">
        <v>16.93</v>
      </c>
    </row>
    <row r="498" spans="1:119" x14ac:dyDescent="0.25">
      <c r="A498">
        <f>ROW(Source!A685)</f>
        <v>685</v>
      </c>
      <c r="B498">
        <v>56481265</v>
      </c>
      <c r="C498">
        <v>56492355</v>
      </c>
      <c r="D498">
        <v>54933656</v>
      </c>
      <c r="E498">
        <v>1</v>
      </c>
      <c r="F498">
        <v>1</v>
      </c>
      <c r="G498">
        <v>1079</v>
      </c>
      <c r="H498">
        <v>2</v>
      </c>
      <c r="I498" t="s">
        <v>806</v>
      </c>
      <c r="J498" t="s">
        <v>807</v>
      </c>
      <c r="K498" t="s">
        <v>808</v>
      </c>
      <c r="L498">
        <v>1368</v>
      </c>
      <c r="N498">
        <v>1011</v>
      </c>
      <c r="O498" t="s">
        <v>744</v>
      </c>
      <c r="P498" t="s">
        <v>744</v>
      </c>
      <c r="Q498">
        <v>1</v>
      </c>
      <c r="W498">
        <v>0</v>
      </c>
      <c r="X498">
        <v>668032808</v>
      </c>
      <c r="Y498">
        <f t="shared" si="272"/>
        <v>0.34375</v>
      </c>
      <c r="AA498">
        <v>0</v>
      </c>
      <c r="AB498">
        <v>172.69</v>
      </c>
      <c r="AC498">
        <v>15.22</v>
      </c>
      <c r="AD498">
        <v>0</v>
      </c>
      <c r="AE498">
        <v>0</v>
      </c>
      <c r="AF498">
        <v>164.94</v>
      </c>
      <c r="AG498">
        <v>14.54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0.25</v>
      </c>
      <c r="AU498" t="s">
        <v>48</v>
      </c>
      <c r="AV498">
        <v>0</v>
      </c>
      <c r="AW498">
        <v>2</v>
      </c>
      <c r="AX498">
        <v>56492377</v>
      </c>
      <c r="AY498">
        <v>1</v>
      </c>
      <c r="AZ498">
        <v>0</v>
      </c>
      <c r="BA498">
        <v>494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ROUND(Y498*Source!I685*DO498,9)</f>
        <v>0.97963250000000002</v>
      </c>
      <c r="CX498">
        <f>ROUND(Y498*Source!I685,9)</f>
        <v>6.7375000000000004E-2</v>
      </c>
      <c r="CY498">
        <f t="shared" si="273"/>
        <v>172.69</v>
      </c>
      <c r="CZ498">
        <f t="shared" si="274"/>
        <v>164.94</v>
      </c>
      <c r="DA498">
        <f t="shared" si="275"/>
        <v>1</v>
      </c>
      <c r="DB498">
        <f t="shared" si="276"/>
        <v>56.704999999999998</v>
      </c>
      <c r="DC498">
        <f t="shared" si="277"/>
        <v>5.0049999999999999</v>
      </c>
      <c r="DD498" t="s">
        <v>3</v>
      </c>
      <c r="DE498" t="s">
        <v>3</v>
      </c>
      <c r="DF498">
        <f t="shared" si="271"/>
        <v>0</v>
      </c>
      <c r="DG498">
        <f t="shared" si="269"/>
        <v>11.11</v>
      </c>
      <c r="DH498">
        <f t="shared" si="270"/>
        <v>0.98</v>
      </c>
      <c r="DI498">
        <f t="shared" si="262"/>
        <v>0</v>
      </c>
      <c r="DJ498">
        <f t="shared" si="278"/>
        <v>11.11</v>
      </c>
      <c r="DK498">
        <v>0</v>
      </c>
      <c r="DL498" t="s">
        <v>745</v>
      </c>
      <c r="DM498">
        <v>0</v>
      </c>
      <c r="DN498" t="s">
        <v>740</v>
      </c>
      <c r="DO498">
        <v>14.54</v>
      </c>
    </row>
    <row r="499" spans="1:119" x14ac:dyDescent="0.25">
      <c r="A499">
        <f>ROW(Source!A685)</f>
        <v>685</v>
      </c>
      <c r="B499">
        <v>56481265</v>
      </c>
      <c r="C499">
        <v>56492355</v>
      </c>
      <c r="D499">
        <v>54933780</v>
      </c>
      <c r="E499">
        <v>1</v>
      </c>
      <c r="F499">
        <v>1</v>
      </c>
      <c r="G499">
        <v>1079</v>
      </c>
      <c r="H499">
        <v>2</v>
      </c>
      <c r="I499" t="s">
        <v>915</v>
      </c>
      <c r="J499" t="s">
        <v>916</v>
      </c>
      <c r="K499" t="s">
        <v>917</v>
      </c>
      <c r="L499">
        <v>1368</v>
      </c>
      <c r="N499">
        <v>1011</v>
      </c>
      <c r="O499" t="s">
        <v>744</v>
      </c>
      <c r="P499" t="s">
        <v>744</v>
      </c>
      <c r="Q499">
        <v>1</v>
      </c>
      <c r="W499">
        <v>0</v>
      </c>
      <c r="X499">
        <v>339854082</v>
      </c>
      <c r="Y499">
        <f t="shared" si="272"/>
        <v>12.375000000000002</v>
      </c>
      <c r="AA499">
        <v>0</v>
      </c>
      <c r="AB499">
        <v>0.44</v>
      </c>
      <c r="AC499">
        <v>0</v>
      </c>
      <c r="AD499">
        <v>0</v>
      </c>
      <c r="AE499">
        <v>0</v>
      </c>
      <c r="AF499">
        <v>0.42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9</v>
      </c>
      <c r="AU499" t="s">
        <v>48</v>
      </c>
      <c r="AV499">
        <v>0</v>
      </c>
      <c r="AW499">
        <v>2</v>
      </c>
      <c r="AX499">
        <v>56492378</v>
      </c>
      <c r="AY499">
        <v>1</v>
      </c>
      <c r="AZ499">
        <v>0</v>
      </c>
      <c r="BA499">
        <v>495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ROUND(Y499*Source!I685*DO499,9)</f>
        <v>0</v>
      </c>
      <c r="CX499">
        <f>ROUND(Y499*Source!I685,9)</f>
        <v>2.4255</v>
      </c>
      <c r="CY499">
        <f t="shared" si="273"/>
        <v>0.44</v>
      </c>
      <c r="CZ499">
        <f t="shared" si="274"/>
        <v>0.42</v>
      </c>
      <c r="DA499">
        <f t="shared" si="275"/>
        <v>1</v>
      </c>
      <c r="DB499">
        <f t="shared" si="276"/>
        <v>5.1974999999999998</v>
      </c>
      <c r="DC499">
        <f t="shared" si="277"/>
        <v>0</v>
      </c>
      <c r="DD499" t="s">
        <v>3</v>
      </c>
      <c r="DE499" t="s">
        <v>3</v>
      </c>
      <c r="DF499">
        <f t="shared" si="271"/>
        <v>0</v>
      </c>
      <c r="DG499">
        <f t="shared" si="269"/>
        <v>1.02</v>
      </c>
      <c r="DH499">
        <f t="shared" si="270"/>
        <v>0</v>
      </c>
      <c r="DI499">
        <f t="shared" si="262"/>
        <v>0</v>
      </c>
      <c r="DJ499">
        <f t="shared" si="278"/>
        <v>1.02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ROW(Source!A685)</f>
        <v>685</v>
      </c>
      <c r="B500">
        <v>56481265</v>
      </c>
      <c r="C500">
        <v>56492355</v>
      </c>
      <c r="D500">
        <v>54902310</v>
      </c>
      <c r="E500">
        <v>1</v>
      </c>
      <c r="F500">
        <v>1</v>
      </c>
      <c r="G500">
        <v>1079</v>
      </c>
      <c r="H500">
        <v>3</v>
      </c>
      <c r="I500" t="s">
        <v>752</v>
      </c>
      <c r="J500" t="s">
        <v>753</v>
      </c>
      <c r="K500" t="s">
        <v>754</v>
      </c>
      <c r="L500">
        <v>1339</v>
      </c>
      <c r="N500">
        <v>1007</v>
      </c>
      <c r="O500" t="s">
        <v>158</v>
      </c>
      <c r="P500" t="s">
        <v>158</v>
      </c>
      <c r="Q500">
        <v>1</v>
      </c>
      <c r="W500">
        <v>0</v>
      </c>
      <c r="X500">
        <v>-159086685</v>
      </c>
      <c r="Y500">
        <f t="shared" ref="Y500:Y508" si="279">AT500</f>
        <v>0.73</v>
      </c>
      <c r="AA500">
        <v>7.23</v>
      </c>
      <c r="AB500">
        <v>0</v>
      </c>
      <c r="AC500">
        <v>0</v>
      </c>
      <c r="AD500">
        <v>0</v>
      </c>
      <c r="AE500">
        <v>7.07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0</v>
      </c>
      <c r="AQ500">
        <v>0</v>
      </c>
      <c r="AR500">
        <v>0</v>
      </c>
      <c r="AS500" t="s">
        <v>3</v>
      </c>
      <c r="AT500">
        <v>0.73</v>
      </c>
      <c r="AU500" t="s">
        <v>3</v>
      </c>
      <c r="AV500">
        <v>0</v>
      </c>
      <c r="AW500">
        <v>2</v>
      </c>
      <c r="AX500">
        <v>56492380</v>
      </c>
      <c r="AY500">
        <v>1</v>
      </c>
      <c r="AZ500">
        <v>0</v>
      </c>
      <c r="BA500">
        <v>497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ROUND(Y500*Source!I685,9)</f>
        <v>0.14308000000000001</v>
      </c>
      <c r="CY500">
        <f t="shared" ref="CY500:CY508" si="280">AA500</f>
        <v>7.23</v>
      </c>
      <c r="CZ500">
        <f t="shared" ref="CZ500:CZ508" si="281">AE500</f>
        <v>7.07</v>
      </c>
      <c r="DA500">
        <f t="shared" ref="DA500:DA508" si="282">AI500</f>
        <v>1</v>
      </c>
      <c r="DB500">
        <f t="shared" ref="DB500:DB508" si="283">ROUND(ROUND(AT500*CZ500,2),6)</f>
        <v>5.16</v>
      </c>
      <c r="DC500">
        <f t="shared" ref="DC500:DC508" si="284">ROUND(ROUND(AT500*AG500,2),6)</f>
        <v>0</v>
      </c>
      <c r="DD500" t="s">
        <v>3</v>
      </c>
      <c r="DE500" t="s">
        <v>3</v>
      </c>
      <c r="DF500">
        <f t="shared" si="271"/>
        <v>1.01</v>
      </c>
      <c r="DG500">
        <f t="shared" si="269"/>
        <v>0</v>
      </c>
      <c r="DH500">
        <f t="shared" si="270"/>
        <v>0</v>
      </c>
      <c r="DI500">
        <f t="shared" si="262"/>
        <v>0</v>
      </c>
      <c r="DJ500">
        <f t="shared" ref="DJ500:DJ508" si="285">DF500</f>
        <v>1.01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ROW(Source!A685)</f>
        <v>685</v>
      </c>
      <c r="B501">
        <v>56481265</v>
      </c>
      <c r="C501">
        <v>56492355</v>
      </c>
      <c r="D501">
        <v>54902322</v>
      </c>
      <c r="E501">
        <v>1</v>
      </c>
      <c r="F501">
        <v>1</v>
      </c>
      <c r="G501">
        <v>1079</v>
      </c>
      <c r="H501">
        <v>3</v>
      </c>
      <c r="I501" t="s">
        <v>809</v>
      </c>
      <c r="J501" t="s">
        <v>810</v>
      </c>
      <c r="K501" t="s">
        <v>811</v>
      </c>
      <c r="L501">
        <v>1348</v>
      </c>
      <c r="N501">
        <v>1009</v>
      </c>
      <c r="O501" t="s">
        <v>32</v>
      </c>
      <c r="P501" t="s">
        <v>32</v>
      </c>
      <c r="Q501">
        <v>1000</v>
      </c>
      <c r="W501">
        <v>0</v>
      </c>
      <c r="X501">
        <v>-421167940</v>
      </c>
      <c r="Y501">
        <f t="shared" si="279"/>
        <v>2E-3</v>
      </c>
      <c r="AA501">
        <v>6656.07</v>
      </c>
      <c r="AB501">
        <v>0</v>
      </c>
      <c r="AC501">
        <v>0</v>
      </c>
      <c r="AD501">
        <v>0</v>
      </c>
      <c r="AE501">
        <v>6512.79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-2</v>
      </c>
      <c r="AN501">
        <v>0</v>
      </c>
      <c r="AO501">
        <v>1</v>
      </c>
      <c r="AP501">
        <v>0</v>
      </c>
      <c r="AQ501">
        <v>0</v>
      </c>
      <c r="AR501">
        <v>0</v>
      </c>
      <c r="AS501" t="s">
        <v>3</v>
      </c>
      <c r="AT501">
        <v>2E-3</v>
      </c>
      <c r="AU501" t="s">
        <v>3</v>
      </c>
      <c r="AV501">
        <v>0</v>
      </c>
      <c r="AW501">
        <v>2</v>
      </c>
      <c r="AX501">
        <v>56492381</v>
      </c>
      <c r="AY501">
        <v>1</v>
      </c>
      <c r="AZ501">
        <v>0</v>
      </c>
      <c r="BA501">
        <v>498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ROUND(Y501*Source!I685,9)</f>
        <v>3.9199999999999999E-4</v>
      </c>
      <c r="CY501">
        <f t="shared" si="280"/>
        <v>6656.07</v>
      </c>
      <c r="CZ501">
        <f t="shared" si="281"/>
        <v>6512.79</v>
      </c>
      <c r="DA501">
        <f t="shared" si="282"/>
        <v>1</v>
      </c>
      <c r="DB501">
        <f t="shared" si="283"/>
        <v>13.03</v>
      </c>
      <c r="DC501">
        <f t="shared" si="284"/>
        <v>0</v>
      </c>
      <c r="DD501" t="s">
        <v>3</v>
      </c>
      <c r="DE501" t="s">
        <v>3</v>
      </c>
      <c r="DF501">
        <f t="shared" si="271"/>
        <v>2.5499999999999998</v>
      </c>
      <c r="DG501">
        <f t="shared" si="269"/>
        <v>0</v>
      </c>
      <c r="DH501">
        <f t="shared" si="270"/>
        <v>0</v>
      </c>
      <c r="DI501">
        <f t="shared" si="262"/>
        <v>0</v>
      </c>
      <c r="DJ501">
        <f t="shared" si="285"/>
        <v>2.5499999999999998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ROW(Source!A685)</f>
        <v>685</v>
      </c>
      <c r="B502">
        <v>56481265</v>
      </c>
      <c r="C502">
        <v>56492355</v>
      </c>
      <c r="D502">
        <v>54903374</v>
      </c>
      <c r="E502">
        <v>1</v>
      </c>
      <c r="F502">
        <v>1</v>
      </c>
      <c r="G502">
        <v>1079</v>
      </c>
      <c r="H502">
        <v>3</v>
      </c>
      <c r="I502" t="s">
        <v>779</v>
      </c>
      <c r="J502" t="s">
        <v>780</v>
      </c>
      <c r="K502" t="s">
        <v>781</v>
      </c>
      <c r="L502">
        <v>1348</v>
      </c>
      <c r="N502">
        <v>1009</v>
      </c>
      <c r="O502" t="s">
        <v>32</v>
      </c>
      <c r="P502" t="s">
        <v>32</v>
      </c>
      <c r="Q502">
        <v>1000</v>
      </c>
      <c r="W502">
        <v>0</v>
      </c>
      <c r="X502">
        <v>-925205253</v>
      </c>
      <c r="Y502">
        <f t="shared" si="279"/>
        <v>0.16</v>
      </c>
      <c r="AA502">
        <v>7343.91</v>
      </c>
      <c r="AB502">
        <v>0</v>
      </c>
      <c r="AC502">
        <v>0</v>
      </c>
      <c r="AD502">
        <v>0</v>
      </c>
      <c r="AE502">
        <v>7185.82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</v>
      </c>
      <c r="AL502">
        <v>1</v>
      </c>
      <c r="AM502">
        <v>-2</v>
      </c>
      <c r="AN502">
        <v>0</v>
      </c>
      <c r="AO502">
        <v>1</v>
      </c>
      <c r="AP502">
        <v>0</v>
      </c>
      <c r="AQ502">
        <v>0</v>
      </c>
      <c r="AR502">
        <v>0</v>
      </c>
      <c r="AS502" t="s">
        <v>3</v>
      </c>
      <c r="AT502">
        <v>0.16</v>
      </c>
      <c r="AU502" t="s">
        <v>3</v>
      </c>
      <c r="AV502">
        <v>0</v>
      </c>
      <c r="AW502">
        <v>2</v>
      </c>
      <c r="AX502">
        <v>56492382</v>
      </c>
      <c r="AY502">
        <v>1</v>
      </c>
      <c r="AZ502">
        <v>0</v>
      </c>
      <c r="BA502">
        <v>499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ROUND(Y502*Source!I685,9)</f>
        <v>3.1359999999999999E-2</v>
      </c>
      <c r="CY502">
        <f t="shared" si="280"/>
        <v>7343.91</v>
      </c>
      <c r="CZ502">
        <f t="shared" si="281"/>
        <v>7185.82</v>
      </c>
      <c r="DA502">
        <f t="shared" si="282"/>
        <v>1</v>
      </c>
      <c r="DB502">
        <f t="shared" si="283"/>
        <v>1149.73</v>
      </c>
      <c r="DC502">
        <f t="shared" si="284"/>
        <v>0</v>
      </c>
      <c r="DD502" t="s">
        <v>3</v>
      </c>
      <c r="DE502" t="s">
        <v>3</v>
      </c>
      <c r="DF502">
        <f t="shared" si="271"/>
        <v>225.35</v>
      </c>
      <c r="DG502">
        <f t="shared" si="269"/>
        <v>0</v>
      </c>
      <c r="DH502">
        <f t="shared" si="270"/>
        <v>0</v>
      </c>
      <c r="DI502">
        <f t="shared" si="262"/>
        <v>0</v>
      </c>
      <c r="DJ502">
        <f t="shared" si="285"/>
        <v>225.35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ROW(Source!A685)</f>
        <v>685</v>
      </c>
      <c r="B503">
        <v>56481265</v>
      </c>
      <c r="C503">
        <v>56492355</v>
      </c>
      <c r="D503">
        <v>54902403</v>
      </c>
      <c r="E503">
        <v>1</v>
      </c>
      <c r="F503">
        <v>1</v>
      </c>
      <c r="G503">
        <v>1079</v>
      </c>
      <c r="H503">
        <v>3</v>
      </c>
      <c r="I503" t="s">
        <v>815</v>
      </c>
      <c r="J503" t="s">
        <v>816</v>
      </c>
      <c r="K503" t="s">
        <v>817</v>
      </c>
      <c r="L503">
        <v>1339</v>
      </c>
      <c r="N503">
        <v>1007</v>
      </c>
      <c r="O503" t="s">
        <v>158</v>
      </c>
      <c r="P503" t="s">
        <v>158</v>
      </c>
      <c r="Q503">
        <v>1</v>
      </c>
      <c r="W503">
        <v>0</v>
      </c>
      <c r="X503">
        <v>-1411081034</v>
      </c>
      <c r="Y503">
        <f t="shared" si="279"/>
        <v>0.04</v>
      </c>
      <c r="AA503">
        <v>1861.44</v>
      </c>
      <c r="AB503">
        <v>0</v>
      </c>
      <c r="AC503">
        <v>0</v>
      </c>
      <c r="AD503">
        <v>0</v>
      </c>
      <c r="AE503">
        <v>1821.37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-2</v>
      </c>
      <c r="AN503">
        <v>0</v>
      </c>
      <c r="AO503">
        <v>1</v>
      </c>
      <c r="AP503">
        <v>0</v>
      </c>
      <c r="AQ503">
        <v>0</v>
      </c>
      <c r="AR503">
        <v>0</v>
      </c>
      <c r="AS503" t="s">
        <v>3</v>
      </c>
      <c r="AT503">
        <v>0.04</v>
      </c>
      <c r="AU503" t="s">
        <v>3</v>
      </c>
      <c r="AV503">
        <v>0</v>
      </c>
      <c r="AW503">
        <v>2</v>
      </c>
      <c r="AX503">
        <v>56492383</v>
      </c>
      <c r="AY503">
        <v>1</v>
      </c>
      <c r="AZ503">
        <v>0</v>
      </c>
      <c r="BA503">
        <v>500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ROUND(Y503*Source!I685,9)</f>
        <v>7.8399999999999997E-3</v>
      </c>
      <c r="CY503">
        <f t="shared" si="280"/>
        <v>1861.44</v>
      </c>
      <c r="CZ503">
        <f t="shared" si="281"/>
        <v>1821.37</v>
      </c>
      <c r="DA503">
        <f t="shared" si="282"/>
        <v>1</v>
      </c>
      <c r="DB503">
        <f t="shared" si="283"/>
        <v>72.849999999999994</v>
      </c>
      <c r="DC503">
        <f t="shared" si="284"/>
        <v>0</v>
      </c>
      <c r="DD503" t="s">
        <v>3</v>
      </c>
      <c r="DE503" t="s">
        <v>3</v>
      </c>
      <c r="DF503">
        <f t="shared" si="271"/>
        <v>14.28</v>
      </c>
      <c r="DG503">
        <f t="shared" si="269"/>
        <v>0</v>
      </c>
      <c r="DH503">
        <f t="shared" si="270"/>
        <v>0</v>
      </c>
      <c r="DI503">
        <f t="shared" si="262"/>
        <v>0</v>
      </c>
      <c r="DJ503">
        <f t="shared" si="285"/>
        <v>14.28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ROW(Source!A685)</f>
        <v>685</v>
      </c>
      <c r="B504">
        <v>56481265</v>
      </c>
      <c r="C504">
        <v>56492355</v>
      </c>
      <c r="D504">
        <v>54902427</v>
      </c>
      <c r="E504">
        <v>1</v>
      </c>
      <c r="F504">
        <v>1</v>
      </c>
      <c r="G504">
        <v>1079</v>
      </c>
      <c r="H504">
        <v>3</v>
      </c>
      <c r="I504" t="s">
        <v>761</v>
      </c>
      <c r="J504" t="s">
        <v>762</v>
      </c>
      <c r="K504" t="s">
        <v>763</v>
      </c>
      <c r="L504">
        <v>1348</v>
      </c>
      <c r="N504">
        <v>1009</v>
      </c>
      <c r="O504" t="s">
        <v>32</v>
      </c>
      <c r="P504" t="s">
        <v>32</v>
      </c>
      <c r="Q504">
        <v>1000</v>
      </c>
      <c r="W504">
        <v>0</v>
      </c>
      <c r="X504">
        <v>-764855440</v>
      </c>
      <c r="Y504">
        <f t="shared" si="279"/>
        <v>0.01</v>
      </c>
      <c r="AA504">
        <v>1285.21</v>
      </c>
      <c r="AB504">
        <v>0</v>
      </c>
      <c r="AC504">
        <v>0</v>
      </c>
      <c r="AD504">
        <v>0</v>
      </c>
      <c r="AE504">
        <v>1257.54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M504">
        <v>-2</v>
      </c>
      <c r="AN504">
        <v>0</v>
      </c>
      <c r="AO504">
        <v>1</v>
      </c>
      <c r="AP504">
        <v>0</v>
      </c>
      <c r="AQ504">
        <v>0</v>
      </c>
      <c r="AR504">
        <v>0</v>
      </c>
      <c r="AS504" t="s">
        <v>3</v>
      </c>
      <c r="AT504">
        <v>0.01</v>
      </c>
      <c r="AU504" t="s">
        <v>3</v>
      </c>
      <c r="AV504">
        <v>0</v>
      </c>
      <c r="AW504">
        <v>2</v>
      </c>
      <c r="AX504">
        <v>56492384</v>
      </c>
      <c r="AY504">
        <v>1</v>
      </c>
      <c r="AZ504">
        <v>0</v>
      </c>
      <c r="BA504">
        <v>501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ROUND(Y504*Source!I685,9)</f>
        <v>1.9599999999999999E-3</v>
      </c>
      <c r="CY504">
        <f t="shared" si="280"/>
        <v>1285.21</v>
      </c>
      <c r="CZ504">
        <f t="shared" si="281"/>
        <v>1257.54</v>
      </c>
      <c r="DA504">
        <f t="shared" si="282"/>
        <v>1</v>
      </c>
      <c r="DB504">
        <f t="shared" si="283"/>
        <v>12.58</v>
      </c>
      <c r="DC504">
        <f t="shared" si="284"/>
        <v>0</v>
      </c>
      <c r="DD504" t="s">
        <v>3</v>
      </c>
      <c r="DE504" t="s">
        <v>3</v>
      </c>
      <c r="DF504">
        <f t="shared" si="271"/>
        <v>2.46</v>
      </c>
      <c r="DG504">
        <f t="shared" si="269"/>
        <v>0</v>
      </c>
      <c r="DH504">
        <f t="shared" si="270"/>
        <v>0</v>
      </c>
      <c r="DI504">
        <f t="shared" si="262"/>
        <v>0</v>
      </c>
      <c r="DJ504">
        <f t="shared" si="285"/>
        <v>2.46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ROW(Source!A685)</f>
        <v>685</v>
      </c>
      <c r="B505">
        <v>56481265</v>
      </c>
      <c r="C505">
        <v>56492355</v>
      </c>
      <c r="D505">
        <v>54902715</v>
      </c>
      <c r="E505">
        <v>1</v>
      </c>
      <c r="F505">
        <v>1</v>
      </c>
      <c r="G505">
        <v>1079</v>
      </c>
      <c r="H505">
        <v>3</v>
      </c>
      <c r="I505" t="s">
        <v>892</v>
      </c>
      <c r="J505" t="s">
        <v>893</v>
      </c>
      <c r="K505" t="s">
        <v>894</v>
      </c>
      <c r="L505">
        <v>1327</v>
      </c>
      <c r="N505">
        <v>1005</v>
      </c>
      <c r="O505" t="s">
        <v>214</v>
      </c>
      <c r="P505" t="s">
        <v>214</v>
      </c>
      <c r="Q505">
        <v>1</v>
      </c>
      <c r="W505">
        <v>0</v>
      </c>
      <c r="X505">
        <v>-1844544580</v>
      </c>
      <c r="Y505">
        <f t="shared" si="279"/>
        <v>30</v>
      </c>
      <c r="AA505">
        <v>7.55</v>
      </c>
      <c r="AB505">
        <v>0</v>
      </c>
      <c r="AC505">
        <v>0</v>
      </c>
      <c r="AD505">
        <v>0</v>
      </c>
      <c r="AE505">
        <v>7.39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-2</v>
      </c>
      <c r="AN505">
        <v>0</v>
      </c>
      <c r="AO505">
        <v>1</v>
      </c>
      <c r="AP505">
        <v>0</v>
      </c>
      <c r="AQ505">
        <v>0</v>
      </c>
      <c r="AR505">
        <v>0</v>
      </c>
      <c r="AS505" t="s">
        <v>3</v>
      </c>
      <c r="AT505">
        <v>30</v>
      </c>
      <c r="AU505" t="s">
        <v>3</v>
      </c>
      <c r="AV505">
        <v>0</v>
      </c>
      <c r="AW505">
        <v>2</v>
      </c>
      <c r="AX505">
        <v>56492385</v>
      </c>
      <c r="AY505">
        <v>1</v>
      </c>
      <c r="AZ505">
        <v>0</v>
      </c>
      <c r="BA505">
        <v>502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ROUND(Y505*Source!I685,9)</f>
        <v>5.88</v>
      </c>
      <c r="CY505">
        <f t="shared" si="280"/>
        <v>7.55</v>
      </c>
      <c r="CZ505">
        <f t="shared" si="281"/>
        <v>7.39</v>
      </c>
      <c r="DA505">
        <f t="shared" si="282"/>
        <v>1</v>
      </c>
      <c r="DB505">
        <f t="shared" si="283"/>
        <v>221.7</v>
      </c>
      <c r="DC505">
        <f t="shared" si="284"/>
        <v>0</v>
      </c>
      <c r="DD505" t="s">
        <v>3</v>
      </c>
      <c r="DE505" t="s">
        <v>3</v>
      </c>
      <c r="DF505">
        <f t="shared" si="271"/>
        <v>43.45</v>
      </c>
      <c r="DG505">
        <f t="shared" si="269"/>
        <v>0</v>
      </c>
      <c r="DH505">
        <f t="shared" si="270"/>
        <v>0</v>
      </c>
      <c r="DI505">
        <f t="shared" si="262"/>
        <v>0</v>
      </c>
      <c r="DJ505">
        <f t="shared" si="285"/>
        <v>43.45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ROW(Source!A685)</f>
        <v>685</v>
      </c>
      <c r="B506">
        <v>56481265</v>
      </c>
      <c r="C506">
        <v>56492355</v>
      </c>
      <c r="D506">
        <v>54909571</v>
      </c>
      <c r="E506">
        <v>1</v>
      </c>
      <c r="F506">
        <v>1</v>
      </c>
      <c r="G506">
        <v>1079</v>
      </c>
      <c r="H506">
        <v>3</v>
      </c>
      <c r="I506" t="s">
        <v>248</v>
      </c>
      <c r="J506" t="s">
        <v>250</v>
      </c>
      <c r="K506" t="s">
        <v>249</v>
      </c>
      <c r="L506">
        <v>1339</v>
      </c>
      <c r="N506">
        <v>1007</v>
      </c>
      <c r="O506" t="s">
        <v>158</v>
      </c>
      <c r="P506" t="s">
        <v>158</v>
      </c>
      <c r="Q506">
        <v>1</v>
      </c>
      <c r="W506">
        <v>0</v>
      </c>
      <c r="X506">
        <v>-1447999952</v>
      </c>
      <c r="Y506">
        <f t="shared" si="279"/>
        <v>101.5</v>
      </c>
      <c r="AA506">
        <v>745.78</v>
      </c>
      <c r="AB506">
        <v>0</v>
      </c>
      <c r="AC506">
        <v>0</v>
      </c>
      <c r="AD506">
        <v>0</v>
      </c>
      <c r="AE506">
        <v>729.73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 t="s">
        <v>3</v>
      </c>
      <c r="AT506">
        <v>101.5</v>
      </c>
      <c r="AU506" t="s">
        <v>3</v>
      </c>
      <c r="AV506">
        <v>0</v>
      </c>
      <c r="AW506">
        <v>1</v>
      </c>
      <c r="AX506">
        <v>-1</v>
      </c>
      <c r="AY506">
        <v>0</v>
      </c>
      <c r="AZ506">
        <v>0</v>
      </c>
      <c r="BA506" t="s">
        <v>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ROUND(Y506*Source!I685,9)</f>
        <v>19.893999999999998</v>
      </c>
      <c r="CY506">
        <f t="shared" si="280"/>
        <v>745.78</v>
      </c>
      <c r="CZ506">
        <f t="shared" si="281"/>
        <v>729.73</v>
      </c>
      <c r="DA506">
        <f t="shared" si="282"/>
        <v>1</v>
      </c>
      <c r="DB506">
        <f t="shared" si="283"/>
        <v>74067.600000000006</v>
      </c>
      <c r="DC506">
        <f t="shared" si="284"/>
        <v>0</v>
      </c>
      <c r="DD506" t="s">
        <v>3</v>
      </c>
      <c r="DE506" t="s">
        <v>3</v>
      </c>
      <c r="DF506">
        <f t="shared" si="271"/>
        <v>14517.25</v>
      </c>
      <c r="DG506">
        <f t="shared" si="269"/>
        <v>0</v>
      </c>
      <c r="DH506">
        <f t="shared" si="270"/>
        <v>0</v>
      </c>
      <c r="DI506">
        <f t="shared" si="262"/>
        <v>0</v>
      </c>
      <c r="DJ506">
        <f t="shared" si="285"/>
        <v>14517.25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ROW(Source!A685)</f>
        <v>685</v>
      </c>
      <c r="B507">
        <v>56481265</v>
      </c>
      <c r="C507">
        <v>56492355</v>
      </c>
      <c r="D507">
        <v>54910021</v>
      </c>
      <c r="E507">
        <v>1</v>
      </c>
      <c r="F507">
        <v>1</v>
      </c>
      <c r="G507">
        <v>1079</v>
      </c>
      <c r="H507">
        <v>3</v>
      </c>
      <c r="I507" t="s">
        <v>423</v>
      </c>
      <c r="J507" t="s">
        <v>425</v>
      </c>
      <c r="K507" t="s">
        <v>424</v>
      </c>
      <c r="L507">
        <v>1348</v>
      </c>
      <c r="N507">
        <v>1009</v>
      </c>
      <c r="O507" t="s">
        <v>32</v>
      </c>
      <c r="P507" t="s">
        <v>32</v>
      </c>
      <c r="Q507">
        <v>1000</v>
      </c>
      <c r="W507">
        <v>0</v>
      </c>
      <c r="X507">
        <v>1291018358</v>
      </c>
      <c r="Y507">
        <f t="shared" si="279"/>
        <v>8.8775510000000004</v>
      </c>
      <c r="AA507">
        <v>6471.33</v>
      </c>
      <c r="AB507">
        <v>0</v>
      </c>
      <c r="AC507">
        <v>0</v>
      </c>
      <c r="AD507">
        <v>0</v>
      </c>
      <c r="AE507">
        <v>6332.03</v>
      </c>
      <c r="AF507">
        <v>0</v>
      </c>
      <c r="AG507">
        <v>0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8.8775510000000004</v>
      </c>
      <c r="AU507" t="s">
        <v>3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ROUND(Y507*Source!I685,9)</f>
        <v>1.7399999960000001</v>
      </c>
      <c r="CY507">
        <f t="shared" si="280"/>
        <v>6471.33</v>
      </c>
      <c r="CZ507">
        <f t="shared" si="281"/>
        <v>6332.03</v>
      </c>
      <c r="DA507">
        <f t="shared" si="282"/>
        <v>1</v>
      </c>
      <c r="DB507">
        <f t="shared" si="283"/>
        <v>56212.92</v>
      </c>
      <c r="DC507">
        <f t="shared" si="284"/>
        <v>0</v>
      </c>
      <c r="DD507" t="s">
        <v>3</v>
      </c>
      <c r="DE507" t="s">
        <v>3</v>
      </c>
      <c r="DF507">
        <f t="shared" si="271"/>
        <v>11017.73</v>
      </c>
      <c r="DG507">
        <f t="shared" si="269"/>
        <v>0</v>
      </c>
      <c r="DH507">
        <f t="shared" si="270"/>
        <v>0</v>
      </c>
      <c r="DI507">
        <f t="shared" si="262"/>
        <v>0</v>
      </c>
      <c r="DJ507">
        <f t="shared" si="285"/>
        <v>11017.73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ROW(Source!A685)</f>
        <v>685</v>
      </c>
      <c r="B508">
        <v>56481265</v>
      </c>
      <c r="C508">
        <v>56492355</v>
      </c>
      <c r="D508">
        <v>54914903</v>
      </c>
      <c r="E508">
        <v>1</v>
      </c>
      <c r="F508">
        <v>1</v>
      </c>
      <c r="G508">
        <v>1079</v>
      </c>
      <c r="H508">
        <v>3</v>
      </c>
      <c r="I508" t="s">
        <v>918</v>
      </c>
      <c r="J508" t="s">
        <v>919</v>
      </c>
      <c r="K508" t="s">
        <v>920</v>
      </c>
      <c r="L508">
        <v>1327</v>
      </c>
      <c r="N508">
        <v>1005</v>
      </c>
      <c r="O508" t="s">
        <v>214</v>
      </c>
      <c r="P508" t="s">
        <v>214</v>
      </c>
      <c r="Q508">
        <v>1</v>
      </c>
      <c r="W508">
        <v>0</v>
      </c>
      <c r="X508">
        <v>22730552</v>
      </c>
      <c r="Y508">
        <f t="shared" si="279"/>
        <v>3.6</v>
      </c>
      <c r="AA508">
        <v>91.98</v>
      </c>
      <c r="AB508">
        <v>0</v>
      </c>
      <c r="AC508">
        <v>0</v>
      </c>
      <c r="AD508">
        <v>0</v>
      </c>
      <c r="AE508">
        <v>90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-2</v>
      </c>
      <c r="AN508">
        <v>0</v>
      </c>
      <c r="AO508">
        <v>1</v>
      </c>
      <c r="AP508">
        <v>0</v>
      </c>
      <c r="AQ508">
        <v>0</v>
      </c>
      <c r="AR508">
        <v>0</v>
      </c>
      <c r="AS508" t="s">
        <v>3</v>
      </c>
      <c r="AT508">
        <v>3.6</v>
      </c>
      <c r="AU508" t="s">
        <v>3</v>
      </c>
      <c r="AV508">
        <v>0</v>
      </c>
      <c r="AW508">
        <v>2</v>
      </c>
      <c r="AX508">
        <v>56492386</v>
      </c>
      <c r="AY508">
        <v>1</v>
      </c>
      <c r="AZ508">
        <v>0</v>
      </c>
      <c r="BA508">
        <v>503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ROUND(Y508*Source!I685,9)</f>
        <v>0.7056</v>
      </c>
      <c r="CY508">
        <f t="shared" si="280"/>
        <v>91.98</v>
      </c>
      <c r="CZ508">
        <f t="shared" si="281"/>
        <v>90</v>
      </c>
      <c r="DA508">
        <f t="shared" si="282"/>
        <v>1</v>
      </c>
      <c r="DB508">
        <f t="shared" si="283"/>
        <v>324</v>
      </c>
      <c r="DC508">
        <f t="shared" si="284"/>
        <v>0</v>
      </c>
      <c r="DD508" t="s">
        <v>3</v>
      </c>
      <c r="DE508" t="s">
        <v>3</v>
      </c>
      <c r="DF508">
        <f t="shared" si="271"/>
        <v>63.5</v>
      </c>
      <c r="DG508">
        <f t="shared" si="269"/>
        <v>0</v>
      </c>
      <c r="DH508">
        <f t="shared" si="270"/>
        <v>0</v>
      </c>
      <c r="DI508">
        <f t="shared" si="262"/>
        <v>0</v>
      </c>
      <c r="DJ508">
        <f t="shared" si="285"/>
        <v>63.5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ROW(Source!A686)</f>
        <v>686</v>
      </c>
      <c r="B509">
        <v>56481267</v>
      </c>
      <c r="C509">
        <v>56492355</v>
      </c>
      <c r="D509">
        <v>54836958</v>
      </c>
      <c r="E509">
        <v>1079</v>
      </c>
      <c r="F509">
        <v>1</v>
      </c>
      <c r="G509">
        <v>1079</v>
      </c>
      <c r="H509">
        <v>1</v>
      </c>
      <c r="I509" t="s">
        <v>738</v>
      </c>
      <c r="J509" t="s">
        <v>3</v>
      </c>
      <c r="K509" t="s">
        <v>739</v>
      </c>
      <c r="L509">
        <v>1191</v>
      </c>
      <c r="N509">
        <v>1013</v>
      </c>
      <c r="O509" t="s">
        <v>740</v>
      </c>
      <c r="P509" t="s">
        <v>740</v>
      </c>
      <c r="Q509">
        <v>1</v>
      </c>
      <c r="W509">
        <v>0</v>
      </c>
      <c r="X509">
        <v>476480486</v>
      </c>
      <c r="Y509">
        <f>((AT509*1.15)*1.1)</f>
        <v>226.435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179</v>
      </c>
      <c r="AU509" t="s">
        <v>49</v>
      </c>
      <c r="AV509">
        <v>1</v>
      </c>
      <c r="AW509">
        <v>2</v>
      </c>
      <c r="AX509">
        <v>56492372</v>
      </c>
      <c r="AY509">
        <v>1</v>
      </c>
      <c r="AZ509">
        <v>0</v>
      </c>
      <c r="BA509">
        <v>505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ROUND(AT509*Source!I686*AH509*AL509,2)</f>
        <v>0</v>
      </c>
      <c r="CV509">
        <f>ROUND(Y509*Source!I686,9)</f>
        <v>44.381259999999997</v>
      </c>
      <c r="CW509">
        <v>0</v>
      </c>
      <c r="CX509">
        <f>ROUND(Y509*Source!I686,9)</f>
        <v>44.381259999999997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ROUND(((ROUND(AT509*CZ509,2)*1.15)*1.1),6)</f>
        <v>0</v>
      </c>
      <c r="DC509">
        <f>ROUND(((ROUND(AT509*AG509,2)*1.15)*1.1),6)</f>
        <v>0</v>
      </c>
      <c r="DD509" t="s">
        <v>3</v>
      </c>
      <c r="DE509" t="s">
        <v>3</v>
      </c>
      <c r="DF509">
        <f t="shared" si="271"/>
        <v>0</v>
      </c>
      <c r="DG509">
        <f t="shared" si="269"/>
        <v>0</v>
      </c>
      <c r="DH509">
        <f t="shared" si="270"/>
        <v>0</v>
      </c>
      <c r="DI509">
        <f t="shared" si="262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ROW(Source!A686)</f>
        <v>686</v>
      </c>
      <c r="B510">
        <v>56481267</v>
      </c>
      <c r="C510">
        <v>56492355</v>
      </c>
      <c r="D510">
        <v>54933985</v>
      </c>
      <c r="E510">
        <v>1</v>
      </c>
      <c r="F510">
        <v>1</v>
      </c>
      <c r="G510">
        <v>1079</v>
      </c>
      <c r="H510">
        <v>2</v>
      </c>
      <c r="I510" t="s">
        <v>773</v>
      </c>
      <c r="J510" t="s">
        <v>774</v>
      </c>
      <c r="K510" t="s">
        <v>775</v>
      </c>
      <c r="L510">
        <v>1368</v>
      </c>
      <c r="N510">
        <v>1011</v>
      </c>
      <c r="O510" t="s">
        <v>744</v>
      </c>
      <c r="P510" t="s">
        <v>744</v>
      </c>
      <c r="Q510">
        <v>1</v>
      </c>
      <c r="W510">
        <v>0</v>
      </c>
      <c r="X510">
        <v>-1503106587</v>
      </c>
      <c r="Y510">
        <f t="shared" ref="Y510:Y515" si="286">((AT510*1.25)*1.1)</f>
        <v>165</v>
      </c>
      <c r="AA510">
        <v>0</v>
      </c>
      <c r="AB510">
        <v>85.83</v>
      </c>
      <c r="AC510">
        <v>0</v>
      </c>
      <c r="AD510">
        <v>0</v>
      </c>
      <c r="AE510">
        <v>0</v>
      </c>
      <c r="AF510">
        <v>7.11</v>
      </c>
      <c r="AG510">
        <v>0</v>
      </c>
      <c r="AH510">
        <v>0</v>
      </c>
      <c r="AI510">
        <v>1</v>
      </c>
      <c r="AJ510">
        <v>11.53</v>
      </c>
      <c r="AK510">
        <v>47.82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120</v>
      </c>
      <c r="AU510" t="s">
        <v>48</v>
      </c>
      <c r="AV510">
        <v>0</v>
      </c>
      <c r="AW510">
        <v>2</v>
      </c>
      <c r="AX510">
        <v>56492373</v>
      </c>
      <c r="AY510">
        <v>1</v>
      </c>
      <c r="AZ510">
        <v>0</v>
      </c>
      <c r="BA510">
        <v>506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f>ROUND(Y510*Source!I686*DO510,9)</f>
        <v>0</v>
      </c>
      <c r="CX510">
        <f>ROUND(Y510*Source!I686,9)</f>
        <v>32.340000000000003</v>
      </c>
      <c r="CY510">
        <f t="shared" ref="CY510:CY515" si="287">AB510</f>
        <v>85.83</v>
      </c>
      <c r="CZ510">
        <f t="shared" ref="CZ510:CZ515" si="288">AF510</f>
        <v>7.11</v>
      </c>
      <c r="DA510">
        <f t="shared" ref="DA510:DA515" si="289">AJ510</f>
        <v>11.53</v>
      </c>
      <c r="DB510">
        <f t="shared" ref="DB510:DB515" si="290">ROUND(((ROUND(AT510*CZ510,2)*1.25)*1.1),6)</f>
        <v>1173.1500000000001</v>
      </c>
      <c r="DC510">
        <f t="shared" ref="DC510:DC515" si="291">ROUND(((ROUND(AT510*AG510,2)*1.25)*1.1),6)</f>
        <v>0</v>
      </c>
      <c r="DD510" t="s">
        <v>3</v>
      </c>
      <c r="DE510" t="s">
        <v>3</v>
      </c>
      <c r="DF510">
        <f t="shared" si="271"/>
        <v>0</v>
      </c>
      <c r="DG510">
        <f t="shared" ref="DG510:DG515" si="292">ROUND(ROUND(AF510*AJ510,2)*CX510,2)</f>
        <v>2651.23</v>
      </c>
      <c r="DH510">
        <f t="shared" ref="DH510:DH515" si="293">ROUND(ROUND(AG510*AK510,2)*CX510,2)</f>
        <v>0</v>
      </c>
      <c r="DI510">
        <f t="shared" si="262"/>
        <v>0</v>
      </c>
      <c r="DJ510">
        <f t="shared" ref="DJ510:DJ515" si="294">DG510</f>
        <v>2651.23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ROW(Source!A686)</f>
        <v>686</v>
      </c>
      <c r="B511">
        <v>56481267</v>
      </c>
      <c r="C511">
        <v>56492355</v>
      </c>
      <c r="D511">
        <v>54934284</v>
      </c>
      <c r="E511">
        <v>1</v>
      </c>
      <c r="F511">
        <v>1</v>
      </c>
      <c r="G511">
        <v>1079</v>
      </c>
      <c r="H511">
        <v>2</v>
      </c>
      <c r="I511" t="s">
        <v>741</v>
      </c>
      <c r="J511" t="s">
        <v>742</v>
      </c>
      <c r="K511" t="s">
        <v>743</v>
      </c>
      <c r="L511">
        <v>1368</v>
      </c>
      <c r="N511">
        <v>1011</v>
      </c>
      <c r="O511" t="s">
        <v>744</v>
      </c>
      <c r="P511" t="s">
        <v>744</v>
      </c>
      <c r="Q511">
        <v>1</v>
      </c>
      <c r="W511">
        <v>0</v>
      </c>
      <c r="X511">
        <v>654681671</v>
      </c>
      <c r="Y511">
        <f t="shared" si="286"/>
        <v>1.8562500000000002</v>
      </c>
      <c r="AA511">
        <v>0</v>
      </c>
      <c r="AB511">
        <v>1323.36</v>
      </c>
      <c r="AC511">
        <v>631.85</v>
      </c>
      <c r="AD511">
        <v>0</v>
      </c>
      <c r="AE511">
        <v>0</v>
      </c>
      <c r="AF511">
        <v>83.1</v>
      </c>
      <c r="AG511">
        <v>12.62</v>
      </c>
      <c r="AH511">
        <v>0</v>
      </c>
      <c r="AI511">
        <v>1</v>
      </c>
      <c r="AJ511">
        <v>15.21</v>
      </c>
      <c r="AK511">
        <v>47.82</v>
      </c>
      <c r="AL511">
        <v>1</v>
      </c>
      <c r="AM511">
        <v>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1.35</v>
      </c>
      <c r="AU511" t="s">
        <v>48</v>
      </c>
      <c r="AV511">
        <v>0</v>
      </c>
      <c r="AW511">
        <v>2</v>
      </c>
      <c r="AX511">
        <v>56492374</v>
      </c>
      <c r="AY511">
        <v>1</v>
      </c>
      <c r="AZ511">
        <v>0</v>
      </c>
      <c r="BA511">
        <v>507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f>ROUND(Y511*Source!I686*DO511,9)</f>
        <v>4.5914714999999999</v>
      </c>
      <c r="CX511">
        <f>ROUND(Y511*Source!I686,9)</f>
        <v>0.36382500000000001</v>
      </c>
      <c r="CY511">
        <f t="shared" si="287"/>
        <v>1323.36</v>
      </c>
      <c r="CZ511">
        <f t="shared" si="288"/>
        <v>83.1</v>
      </c>
      <c r="DA511">
        <f t="shared" si="289"/>
        <v>15.21</v>
      </c>
      <c r="DB511">
        <f t="shared" si="290"/>
        <v>154.26124999999999</v>
      </c>
      <c r="DC511">
        <f t="shared" si="291"/>
        <v>23.43</v>
      </c>
      <c r="DD511" t="s">
        <v>3</v>
      </c>
      <c r="DE511" t="s">
        <v>3</v>
      </c>
      <c r="DF511">
        <f t="shared" si="271"/>
        <v>0</v>
      </c>
      <c r="DG511">
        <f t="shared" si="292"/>
        <v>459.86</v>
      </c>
      <c r="DH511">
        <f t="shared" si="293"/>
        <v>219.56</v>
      </c>
      <c r="DI511">
        <f t="shared" si="262"/>
        <v>0</v>
      </c>
      <c r="DJ511">
        <f t="shared" si="294"/>
        <v>459.86</v>
      </c>
      <c r="DK511">
        <v>0</v>
      </c>
      <c r="DL511" t="s">
        <v>745</v>
      </c>
      <c r="DM511">
        <v>0</v>
      </c>
      <c r="DN511" t="s">
        <v>740</v>
      </c>
      <c r="DO511">
        <v>12.62</v>
      </c>
    </row>
    <row r="512" spans="1:119" x14ac:dyDescent="0.25">
      <c r="A512">
        <f>ROW(Source!A686)</f>
        <v>686</v>
      </c>
      <c r="B512">
        <v>56481267</v>
      </c>
      <c r="C512">
        <v>56492355</v>
      </c>
      <c r="D512">
        <v>54934421</v>
      </c>
      <c r="E512">
        <v>1</v>
      </c>
      <c r="F512">
        <v>1</v>
      </c>
      <c r="G512">
        <v>1079</v>
      </c>
      <c r="H512">
        <v>2</v>
      </c>
      <c r="I512" t="s">
        <v>803</v>
      </c>
      <c r="J512" t="s">
        <v>804</v>
      </c>
      <c r="K512" t="s">
        <v>805</v>
      </c>
      <c r="L512">
        <v>1368</v>
      </c>
      <c r="N512">
        <v>1011</v>
      </c>
      <c r="O512" t="s">
        <v>744</v>
      </c>
      <c r="P512" t="s">
        <v>744</v>
      </c>
      <c r="Q512">
        <v>1</v>
      </c>
      <c r="W512">
        <v>0</v>
      </c>
      <c r="X512">
        <v>1724455708</v>
      </c>
      <c r="Y512">
        <f t="shared" si="286"/>
        <v>0.13750000000000001</v>
      </c>
      <c r="AA512">
        <v>0</v>
      </c>
      <c r="AB512">
        <v>4.4000000000000004</v>
      </c>
      <c r="AC512">
        <v>0</v>
      </c>
      <c r="AD512">
        <v>0</v>
      </c>
      <c r="AE512">
        <v>0</v>
      </c>
      <c r="AF512">
        <v>0.45</v>
      </c>
      <c r="AG512">
        <v>0</v>
      </c>
      <c r="AH512">
        <v>0</v>
      </c>
      <c r="AI512">
        <v>1</v>
      </c>
      <c r="AJ512">
        <v>9.33</v>
      </c>
      <c r="AK512">
        <v>47.82</v>
      </c>
      <c r="AL512">
        <v>1</v>
      </c>
      <c r="AM512">
        <v>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0.1</v>
      </c>
      <c r="AU512" t="s">
        <v>48</v>
      </c>
      <c r="AV512">
        <v>0</v>
      </c>
      <c r="AW512">
        <v>2</v>
      </c>
      <c r="AX512">
        <v>56492376</v>
      </c>
      <c r="AY512">
        <v>1</v>
      </c>
      <c r="AZ512">
        <v>0</v>
      </c>
      <c r="BA512">
        <v>508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ROUND(Y512*Source!I686*DO512,9)</f>
        <v>0</v>
      </c>
      <c r="CX512">
        <f>ROUND(Y512*Source!I686,9)</f>
        <v>2.6950000000000002E-2</v>
      </c>
      <c r="CY512">
        <f t="shared" si="287"/>
        <v>4.4000000000000004</v>
      </c>
      <c r="CZ512">
        <f t="shared" si="288"/>
        <v>0.45</v>
      </c>
      <c r="DA512">
        <f t="shared" si="289"/>
        <v>9.33</v>
      </c>
      <c r="DB512">
        <f t="shared" si="290"/>
        <v>6.8750000000000006E-2</v>
      </c>
      <c r="DC512">
        <f t="shared" si="291"/>
        <v>0</v>
      </c>
      <c r="DD512" t="s">
        <v>3</v>
      </c>
      <c r="DE512" t="s">
        <v>3</v>
      </c>
      <c r="DF512">
        <f t="shared" si="271"/>
        <v>0</v>
      </c>
      <c r="DG512">
        <f t="shared" si="292"/>
        <v>0.11</v>
      </c>
      <c r="DH512">
        <f t="shared" si="293"/>
        <v>0</v>
      </c>
      <c r="DI512">
        <f t="shared" si="262"/>
        <v>0</v>
      </c>
      <c r="DJ512">
        <f t="shared" si="294"/>
        <v>0.11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ROW(Source!A686)</f>
        <v>686</v>
      </c>
      <c r="B513">
        <v>56481267</v>
      </c>
      <c r="C513">
        <v>56492355</v>
      </c>
      <c r="D513">
        <v>54933523</v>
      </c>
      <c r="E513">
        <v>1</v>
      </c>
      <c r="F513">
        <v>1</v>
      </c>
      <c r="G513">
        <v>1079</v>
      </c>
      <c r="H513">
        <v>2</v>
      </c>
      <c r="I513" t="s">
        <v>746</v>
      </c>
      <c r="J513" t="s">
        <v>747</v>
      </c>
      <c r="K513" t="s">
        <v>748</v>
      </c>
      <c r="L513">
        <v>1368</v>
      </c>
      <c r="N513">
        <v>1011</v>
      </c>
      <c r="O513" t="s">
        <v>744</v>
      </c>
      <c r="P513" t="s">
        <v>744</v>
      </c>
      <c r="Q513">
        <v>1</v>
      </c>
      <c r="W513">
        <v>0</v>
      </c>
      <c r="X513">
        <v>-294230152</v>
      </c>
      <c r="Y513">
        <f t="shared" si="286"/>
        <v>1.2375</v>
      </c>
      <c r="AA513">
        <v>0</v>
      </c>
      <c r="AB513">
        <v>2451.81</v>
      </c>
      <c r="AC513">
        <v>847.64</v>
      </c>
      <c r="AD513">
        <v>0</v>
      </c>
      <c r="AE513">
        <v>0</v>
      </c>
      <c r="AF513">
        <v>179.17</v>
      </c>
      <c r="AG513">
        <v>16.93</v>
      </c>
      <c r="AH513">
        <v>0</v>
      </c>
      <c r="AI513">
        <v>1</v>
      </c>
      <c r="AJ513">
        <v>13.07</v>
      </c>
      <c r="AK513">
        <v>47.82</v>
      </c>
      <c r="AL513">
        <v>1</v>
      </c>
      <c r="AM513">
        <v>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0.9</v>
      </c>
      <c r="AU513" t="s">
        <v>48</v>
      </c>
      <c r="AV513">
        <v>0</v>
      </c>
      <c r="AW513">
        <v>2</v>
      </c>
      <c r="AX513">
        <v>56492375</v>
      </c>
      <c r="AY513">
        <v>1</v>
      </c>
      <c r="AZ513">
        <v>0</v>
      </c>
      <c r="BA513">
        <v>509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ROUND(Y513*Source!I686*DO513,9)</f>
        <v>4.1063714999999998</v>
      </c>
      <c r="CX513">
        <f>ROUND(Y513*Source!I686,9)</f>
        <v>0.24254999999999999</v>
      </c>
      <c r="CY513">
        <f t="shared" si="287"/>
        <v>2451.81</v>
      </c>
      <c r="CZ513">
        <f t="shared" si="288"/>
        <v>179.17</v>
      </c>
      <c r="DA513">
        <f t="shared" si="289"/>
        <v>13.07</v>
      </c>
      <c r="DB513">
        <f t="shared" si="290"/>
        <v>221.71875</v>
      </c>
      <c r="DC513">
        <f t="shared" si="291"/>
        <v>20.954999999999998</v>
      </c>
      <c r="DD513" t="s">
        <v>3</v>
      </c>
      <c r="DE513" t="s">
        <v>3</v>
      </c>
      <c r="DF513">
        <f t="shared" si="271"/>
        <v>0</v>
      </c>
      <c r="DG513">
        <f t="shared" si="292"/>
        <v>567.99</v>
      </c>
      <c r="DH513">
        <f t="shared" si="293"/>
        <v>196.37</v>
      </c>
      <c r="DI513">
        <f t="shared" ref="DI513:DI576" si="295">ROUND(ROUND(AH513,2)*CX513,2)</f>
        <v>0</v>
      </c>
      <c r="DJ513">
        <f t="shared" si="294"/>
        <v>567.99</v>
      </c>
      <c r="DK513">
        <v>0</v>
      </c>
      <c r="DL513" t="s">
        <v>745</v>
      </c>
      <c r="DM513">
        <v>0</v>
      </c>
      <c r="DN513" t="s">
        <v>740</v>
      </c>
      <c r="DO513">
        <v>16.93</v>
      </c>
    </row>
    <row r="514" spans="1:119" x14ac:dyDescent="0.25">
      <c r="A514">
        <f>ROW(Source!A686)</f>
        <v>686</v>
      </c>
      <c r="B514">
        <v>56481267</v>
      </c>
      <c r="C514">
        <v>56492355</v>
      </c>
      <c r="D514">
        <v>54933656</v>
      </c>
      <c r="E514">
        <v>1</v>
      </c>
      <c r="F514">
        <v>1</v>
      </c>
      <c r="G514">
        <v>1079</v>
      </c>
      <c r="H514">
        <v>2</v>
      </c>
      <c r="I514" t="s">
        <v>806</v>
      </c>
      <c r="J514" t="s">
        <v>807</v>
      </c>
      <c r="K514" t="s">
        <v>808</v>
      </c>
      <c r="L514">
        <v>1368</v>
      </c>
      <c r="N514">
        <v>1011</v>
      </c>
      <c r="O514" t="s">
        <v>744</v>
      </c>
      <c r="P514" t="s">
        <v>744</v>
      </c>
      <c r="Q514">
        <v>1</v>
      </c>
      <c r="W514">
        <v>0</v>
      </c>
      <c r="X514">
        <v>668032808</v>
      </c>
      <c r="Y514">
        <f t="shared" si="286"/>
        <v>0.34375</v>
      </c>
      <c r="AA514">
        <v>0</v>
      </c>
      <c r="AB514">
        <v>2343.4299999999998</v>
      </c>
      <c r="AC514">
        <v>727.98</v>
      </c>
      <c r="AD514">
        <v>0</v>
      </c>
      <c r="AE514">
        <v>0</v>
      </c>
      <c r="AF514">
        <v>164.94</v>
      </c>
      <c r="AG514">
        <v>14.54</v>
      </c>
      <c r="AH514">
        <v>0</v>
      </c>
      <c r="AI514">
        <v>1</v>
      </c>
      <c r="AJ514">
        <v>13.57</v>
      </c>
      <c r="AK514">
        <v>47.82</v>
      </c>
      <c r="AL514">
        <v>1</v>
      </c>
      <c r="AM514">
        <v>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0.25</v>
      </c>
      <c r="AU514" t="s">
        <v>48</v>
      </c>
      <c r="AV514">
        <v>0</v>
      </c>
      <c r="AW514">
        <v>2</v>
      </c>
      <c r="AX514">
        <v>56492377</v>
      </c>
      <c r="AY514">
        <v>1</v>
      </c>
      <c r="AZ514">
        <v>0</v>
      </c>
      <c r="BA514">
        <v>510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ROUND(Y514*Source!I686*DO514,9)</f>
        <v>0.97963250000000002</v>
      </c>
      <c r="CX514">
        <f>ROUND(Y514*Source!I686,9)</f>
        <v>6.7375000000000004E-2</v>
      </c>
      <c r="CY514">
        <f t="shared" si="287"/>
        <v>2343.4299999999998</v>
      </c>
      <c r="CZ514">
        <f t="shared" si="288"/>
        <v>164.94</v>
      </c>
      <c r="DA514">
        <f t="shared" si="289"/>
        <v>13.57</v>
      </c>
      <c r="DB514">
        <f t="shared" si="290"/>
        <v>56.704999999999998</v>
      </c>
      <c r="DC514">
        <f t="shared" si="291"/>
        <v>5.0049999999999999</v>
      </c>
      <c r="DD514" t="s">
        <v>3</v>
      </c>
      <c r="DE514" t="s">
        <v>3</v>
      </c>
      <c r="DF514">
        <f t="shared" si="271"/>
        <v>0</v>
      </c>
      <c r="DG514">
        <f t="shared" si="292"/>
        <v>150.80000000000001</v>
      </c>
      <c r="DH514">
        <f t="shared" si="293"/>
        <v>46.85</v>
      </c>
      <c r="DI514">
        <f t="shared" si="295"/>
        <v>0</v>
      </c>
      <c r="DJ514">
        <f t="shared" si="294"/>
        <v>150.80000000000001</v>
      </c>
      <c r="DK514">
        <v>0</v>
      </c>
      <c r="DL514" t="s">
        <v>745</v>
      </c>
      <c r="DM514">
        <v>0</v>
      </c>
      <c r="DN514" t="s">
        <v>740</v>
      </c>
      <c r="DO514">
        <v>14.54</v>
      </c>
    </row>
    <row r="515" spans="1:119" x14ac:dyDescent="0.25">
      <c r="A515">
        <f>ROW(Source!A686)</f>
        <v>686</v>
      </c>
      <c r="B515">
        <v>56481267</v>
      </c>
      <c r="C515">
        <v>56492355</v>
      </c>
      <c r="D515">
        <v>54933780</v>
      </c>
      <c r="E515">
        <v>1</v>
      </c>
      <c r="F515">
        <v>1</v>
      </c>
      <c r="G515">
        <v>1079</v>
      </c>
      <c r="H515">
        <v>2</v>
      </c>
      <c r="I515" t="s">
        <v>915</v>
      </c>
      <c r="J515" t="s">
        <v>916</v>
      </c>
      <c r="K515" t="s">
        <v>917</v>
      </c>
      <c r="L515">
        <v>1368</v>
      </c>
      <c r="N515">
        <v>1011</v>
      </c>
      <c r="O515" t="s">
        <v>744</v>
      </c>
      <c r="P515" t="s">
        <v>744</v>
      </c>
      <c r="Q515">
        <v>1</v>
      </c>
      <c r="W515">
        <v>0</v>
      </c>
      <c r="X515">
        <v>339854082</v>
      </c>
      <c r="Y515">
        <f t="shared" si="286"/>
        <v>12.375000000000002</v>
      </c>
      <c r="AA515">
        <v>0</v>
      </c>
      <c r="AB515">
        <v>4.4800000000000004</v>
      </c>
      <c r="AC515">
        <v>0</v>
      </c>
      <c r="AD515">
        <v>0</v>
      </c>
      <c r="AE515">
        <v>0</v>
      </c>
      <c r="AF515">
        <v>0.42</v>
      </c>
      <c r="AG515">
        <v>0</v>
      </c>
      <c r="AH515">
        <v>0</v>
      </c>
      <c r="AI515">
        <v>1</v>
      </c>
      <c r="AJ515">
        <v>10.19</v>
      </c>
      <c r="AK515">
        <v>47.82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9</v>
      </c>
      <c r="AU515" t="s">
        <v>48</v>
      </c>
      <c r="AV515">
        <v>0</v>
      </c>
      <c r="AW515">
        <v>2</v>
      </c>
      <c r="AX515">
        <v>56492378</v>
      </c>
      <c r="AY515">
        <v>1</v>
      </c>
      <c r="AZ515">
        <v>0</v>
      </c>
      <c r="BA515">
        <v>511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f>ROUND(Y515*Source!I686*DO515,9)</f>
        <v>0</v>
      </c>
      <c r="CX515">
        <f>ROUND(Y515*Source!I686,9)</f>
        <v>2.4255</v>
      </c>
      <c r="CY515">
        <f t="shared" si="287"/>
        <v>4.4800000000000004</v>
      </c>
      <c r="CZ515">
        <f t="shared" si="288"/>
        <v>0.42</v>
      </c>
      <c r="DA515">
        <f t="shared" si="289"/>
        <v>10.19</v>
      </c>
      <c r="DB515">
        <f t="shared" si="290"/>
        <v>5.1974999999999998</v>
      </c>
      <c r="DC515">
        <f t="shared" si="291"/>
        <v>0</v>
      </c>
      <c r="DD515" t="s">
        <v>3</v>
      </c>
      <c r="DE515" t="s">
        <v>3</v>
      </c>
      <c r="DF515">
        <f t="shared" si="271"/>
        <v>0</v>
      </c>
      <c r="DG515">
        <f t="shared" si="292"/>
        <v>10.38</v>
      </c>
      <c r="DH515">
        <f t="shared" si="293"/>
        <v>0</v>
      </c>
      <c r="DI515">
        <f t="shared" si="295"/>
        <v>0</v>
      </c>
      <c r="DJ515">
        <f t="shared" si="294"/>
        <v>10.38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ROW(Source!A686)</f>
        <v>686</v>
      </c>
      <c r="B516">
        <v>56481267</v>
      </c>
      <c r="C516">
        <v>56492355</v>
      </c>
      <c r="D516">
        <v>54902310</v>
      </c>
      <c r="E516">
        <v>1</v>
      </c>
      <c r="F516">
        <v>1</v>
      </c>
      <c r="G516">
        <v>1079</v>
      </c>
      <c r="H516">
        <v>3</v>
      </c>
      <c r="I516" t="s">
        <v>752</v>
      </c>
      <c r="J516" t="s">
        <v>753</v>
      </c>
      <c r="K516" t="s">
        <v>754</v>
      </c>
      <c r="L516">
        <v>1339</v>
      </c>
      <c r="N516">
        <v>1007</v>
      </c>
      <c r="O516" t="s">
        <v>158</v>
      </c>
      <c r="P516" t="s">
        <v>158</v>
      </c>
      <c r="Q516">
        <v>1</v>
      </c>
      <c r="W516">
        <v>0</v>
      </c>
      <c r="X516">
        <v>-159086685</v>
      </c>
      <c r="Y516">
        <f t="shared" ref="Y516:Y524" si="296">AT516</f>
        <v>0.73</v>
      </c>
      <c r="AA516">
        <v>52.96</v>
      </c>
      <c r="AB516">
        <v>0</v>
      </c>
      <c r="AC516">
        <v>0</v>
      </c>
      <c r="AD516">
        <v>0</v>
      </c>
      <c r="AE516">
        <v>7.07</v>
      </c>
      <c r="AF516">
        <v>0</v>
      </c>
      <c r="AG516">
        <v>0</v>
      </c>
      <c r="AH516">
        <v>0</v>
      </c>
      <c r="AI516">
        <v>7.33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0</v>
      </c>
      <c r="AQ516">
        <v>0</v>
      </c>
      <c r="AR516">
        <v>0</v>
      </c>
      <c r="AS516" t="s">
        <v>3</v>
      </c>
      <c r="AT516">
        <v>0.73</v>
      </c>
      <c r="AU516" t="s">
        <v>3</v>
      </c>
      <c r="AV516">
        <v>0</v>
      </c>
      <c r="AW516">
        <v>2</v>
      </c>
      <c r="AX516">
        <v>56492380</v>
      </c>
      <c r="AY516">
        <v>1</v>
      </c>
      <c r="AZ516">
        <v>0</v>
      </c>
      <c r="BA516">
        <v>513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ROUND(Y516*Source!I686,9)</f>
        <v>0.14308000000000001</v>
      </c>
      <c r="CY516">
        <f t="shared" ref="CY516:CY524" si="297">AA516</f>
        <v>52.96</v>
      </c>
      <c r="CZ516">
        <f t="shared" ref="CZ516:CZ524" si="298">AE516</f>
        <v>7.07</v>
      </c>
      <c r="DA516">
        <f t="shared" ref="DA516:DA524" si="299">AI516</f>
        <v>7.33</v>
      </c>
      <c r="DB516">
        <f t="shared" ref="DB516:DB524" si="300">ROUND(ROUND(AT516*CZ516,2),6)</f>
        <v>5.16</v>
      </c>
      <c r="DC516">
        <f t="shared" ref="DC516:DC524" si="301">ROUND(ROUND(AT516*AG516,2),6)</f>
        <v>0</v>
      </c>
      <c r="DD516" t="s">
        <v>3</v>
      </c>
      <c r="DE516" t="s">
        <v>3</v>
      </c>
      <c r="DF516">
        <f t="shared" ref="DF516:DF524" si="302">ROUND(ROUND(AE516*AI516,2)*CX516,2)</f>
        <v>7.41</v>
      </c>
      <c r="DG516">
        <f t="shared" ref="DG516:DG531" si="303">ROUND(ROUND(AF516,2)*CX516,2)</f>
        <v>0</v>
      </c>
      <c r="DH516">
        <f t="shared" ref="DH516:DH531" si="304">ROUND(ROUND(AG516,2)*CX516,2)</f>
        <v>0</v>
      </c>
      <c r="DI516">
        <f t="shared" si="295"/>
        <v>0</v>
      </c>
      <c r="DJ516">
        <f t="shared" ref="DJ516:DJ524" si="305">DF516</f>
        <v>7.41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ROW(Source!A686)</f>
        <v>686</v>
      </c>
      <c r="B517">
        <v>56481267</v>
      </c>
      <c r="C517">
        <v>56492355</v>
      </c>
      <c r="D517">
        <v>54902322</v>
      </c>
      <c r="E517">
        <v>1</v>
      </c>
      <c r="F517">
        <v>1</v>
      </c>
      <c r="G517">
        <v>1079</v>
      </c>
      <c r="H517">
        <v>3</v>
      </c>
      <c r="I517" t="s">
        <v>809</v>
      </c>
      <c r="J517" t="s">
        <v>810</v>
      </c>
      <c r="K517" t="s">
        <v>811</v>
      </c>
      <c r="L517">
        <v>1348</v>
      </c>
      <c r="N517">
        <v>1009</v>
      </c>
      <c r="O517" t="s">
        <v>32</v>
      </c>
      <c r="P517" t="s">
        <v>32</v>
      </c>
      <c r="Q517">
        <v>1000</v>
      </c>
      <c r="W517">
        <v>0</v>
      </c>
      <c r="X517">
        <v>-421167940</v>
      </c>
      <c r="Y517">
        <f t="shared" si="296"/>
        <v>2E-3</v>
      </c>
      <c r="AA517">
        <v>83600.259999999995</v>
      </c>
      <c r="AB517">
        <v>0</v>
      </c>
      <c r="AC517">
        <v>0</v>
      </c>
      <c r="AD517">
        <v>0</v>
      </c>
      <c r="AE517">
        <v>6512.79</v>
      </c>
      <c r="AF517">
        <v>0</v>
      </c>
      <c r="AG517">
        <v>0</v>
      </c>
      <c r="AH517">
        <v>0</v>
      </c>
      <c r="AI517">
        <v>12.56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0</v>
      </c>
      <c r="AQ517">
        <v>0</v>
      </c>
      <c r="AR517">
        <v>0</v>
      </c>
      <c r="AS517" t="s">
        <v>3</v>
      </c>
      <c r="AT517">
        <v>2E-3</v>
      </c>
      <c r="AU517" t="s">
        <v>3</v>
      </c>
      <c r="AV517">
        <v>0</v>
      </c>
      <c r="AW517">
        <v>2</v>
      </c>
      <c r="AX517">
        <v>56492381</v>
      </c>
      <c r="AY517">
        <v>1</v>
      </c>
      <c r="AZ517">
        <v>0</v>
      </c>
      <c r="BA517">
        <v>514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ROUND(Y517*Source!I686,9)</f>
        <v>3.9199999999999999E-4</v>
      </c>
      <c r="CY517">
        <f t="shared" si="297"/>
        <v>83600.259999999995</v>
      </c>
      <c r="CZ517">
        <f t="shared" si="298"/>
        <v>6512.79</v>
      </c>
      <c r="DA517">
        <f t="shared" si="299"/>
        <v>12.56</v>
      </c>
      <c r="DB517">
        <f t="shared" si="300"/>
        <v>13.03</v>
      </c>
      <c r="DC517">
        <f t="shared" si="301"/>
        <v>0</v>
      </c>
      <c r="DD517" t="s">
        <v>3</v>
      </c>
      <c r="DE517" t="s">
        <v>3</v>
      </c>
      <c r="DF517">
        <f t="shared" si="302"/>
        <v>32.07</v>
      </c>
      <c r="DG517">
        <f t="shared" si="303"/>
        <v>0</v>
      </c>
      <c r="DH517">
        <f t="shared" si="304"/>
        <v>0</v>
      </c>
      <c r="DI517">
        <f t="shared" si="295"/>
        <v>0</v>
      </c>
      <c r="DJ517">
        <f t="shared" si="305"/>
        <v>32.07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ROW(Source!A686)</f>
        <v>686</v>
      </c>
      <c r="B518">
        <v>56481267</v>
      </c>
      <c r="C518">
        <v>56492355</v>
      </c>
      <c r="D518">
        <v>54903374</v>
      </c>
      <c r="E518">
        <v>1</v>
      </c>
      <c r="F518">
        <v>1</v>
      </c>
      <c r="G518">
        <v>1079</v>
      </c>
      <c r="H518">
        <v>3</v>
      </c>
      <c r="I518" t="s">
        <v>779</v>
      </c>
      <c r="J518" t="s">
        <v>780</v>
      </c>
      <c r="K518" t="s">
        <v>781</v>
      </c>
      <c r="L518">
        <v>1348</v>
      </c>
      <c r="N518">
        <v>1009</v>
      </c>
      <c r="O518" t="s">
        <v>32</v>
      </c>
      <c r="P518" t="s">
        <v>32</v>
      </c>
      <c r="Q518">
        <v>1000</v>
      </c>
      <c r="W518">
        <v>0</v>
      </c>
      <c r="X518">
        <v>-925205253</v>
      </c>
      <c r="Y518">
        <f t="shared" si="296"/>
        <v>0.16</v>
      </c>
      <c r="AA518">
        <v>95544.24</v>
      </c>
      <c r="AB518">
        <v>0</v>
      </c>
      <c r="AC518">
        <v>0</v>
      </c>
      <c r="AD518">
        <v>0</v>
      </c>
      <c r="AE518">
        <v>7185.82</v>
      </c>
      <c r="AF518">
        <v>0</v>
      </c>
      <c r="AG518">
        <v>0</v>
      </c>
      <c r="AH518">
        <v>0</v>
      </c>
      <c r="AI518">
        <v>13.01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0</v>
      </c>
      <c r="AQ518">
        <v>0</v>
      </c>
      <c r="AR518">
        <v>0</v>
      </c>
      <c r="AS518" t="s">
        <v>3</v>
      </c>
      <c r="AT518">
        <v>0.16</v>
      </c>
      <c r="AU518" t="s">
        <v>3</v>
      </c>
      <c r="AV518">
        <v>0</v>
      </c>
      <c r="AW518">
        <v>2</v>
      </c>
      <c r="AX518">
        <v>56492382</v>
      </c>
      <c r="AY518">
        <v>1</v>
      </c>
      <c r="AZ518">
        <v>0</v>
      </c>
      <c r="BA518">
        <v>515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ROUND(Y518*Source!I686,9)</f>
        <v>3.1359999999999999E-2</v>
      </c>
      <c r="CY518">
        <f t="shared" si="297"/>
        <v>95544.24</v>
      </c>
      <c r="CZ518">
        <f t="shared" si="298"/>
        <v>7185.82</v>
      </c>
      <c r="DA518">
        <f t="shared" si="299"/>
        <v>13.01</v>
      </c>
      <c r="DB518">
        <f t="shared" si="300"/>
        <v>1149.73</v>
      </c>
      <c r="DC518">
        <f t="shared" si="301"/>
        <v>0</v>
      </c>
      <c r="DD518" t="s">
        <v>3</v>
      </c>
      <c r="DE518" t="s">
        <v>3</v>
      </c>
      <c r="DF518">
        <f t="shared" si="302"/>
        <v>2931.77</v>
      </c>
      <c r="DG518">
        <f t="shared" si="303"/>
        <v>0</v>
      </c>
      <c r="DH518">
        <f t="shared" si="304"/>
        <v>0</v>
      </c>
      <c r="DI518">
        <f t="shared" si="295"/>
        <v>0</v>
      </c>
      <c r="DJ518">
        <f t="shared" si="305"/>
        <v>2931.77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ROW(Source!A686)</f>
        <v>686</v>
      </c>
      <c r="B519">
        <v>56481267</v>
      </c>
      <c r="C519">
        <v>56492355</v>
      </c>
      <c r="D519">
        <v>54902403</v>
      </c>
      <c r="E519">
        <v>1</v>
      </c>
      <c r="F519">
        <v>1</v>
      </c>
      <c r="G519">
        <v>1079</v>
      </c>
      <c r="H519">
        <v>3</v>
      </c>
      <c r="I519" t="s">
        <v>815</v>
      </c>
      <c r="J519" t="s">
        <v>816</v>
      </c>
      <c r="K519" t="s">
        <v>817</v>
      </c>
      <c r="L519">
        <v>1339</v>
      </c>
      <c r="N519">
        <v>1007</v>
      </c>
      <c r="O519" t="s">
        <v>158</v>
      </c>
      <c r="P519" t="s">
        <v>158</v>
      </c>
      <c r="Q519">
        <v>1</v>
      </c>
      <c r="W519">
        <v>0</v>
      </c>
      <c r="X519">
        <v>-1411081034</v>
      </c>
      <c r="Y519">
        <f t="shared" si="296"/>
        <v>0.04</v>
      </c>
      <c r="AA519">
        <v>9865.6299999999992</v>
      </c>
      <c r="AB519">
        <v>0</v>
      </c>
      <c r="AC519">
        <v>0</v>
      </c>
      <c r="AD519">
        <v>0</v>
      </c>
      <c r="AE519">
        <v>1821.37</v>
      </c>
      <c r="AF519">
        <v>0</v>
      </c>
      <c r="AG519">
        <v>0</v>
      </c>
      <c r="AH519">
        <v>0</v>
      </c>
      <c r="AI519">
        <v>5.3</v>
      </c>
      <c r="AJ519">
        <v>1</v>
      </c>
      <c r="AK519">
        <v>1</v>
      </c>
      <c r="AL519">
        <v>1</v>
      </c>
      <c r="AM519">
        <v>2</v>
      </c>
      <c r="AN519">
        <v>0</v>
      </c>
      <c r="AO519">
        <v>1</v>
      </c>
      <c r="AP519">
        <v>0</v>
      </c>
      <c r="AQ519">
        <v>0</v>
      </c>
      <c r="AR519">
        <v>0</v>
      </c>
      <c r="AS519" t="s">
        <v>3</v>
      </c>
      <c r="AT519">
        <v>0.04</v>
      </c>
      <c r="AU519" t="s">
        <v>3</v>
      </c>
      <c r="AV519">
        <v>0</v>
      </c>
      <c r="AW519">
        <v>2</v>
      </c>
      <c r="AX519">
        <v>56492383</v>
      </c>
      <c r="AY519">
        <v>1</v>
      </c>
      <c r="AZ519">
        <v>0</v>
      </c>
      <c r="BA519">
        <v>516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ROUND(Y519*Source!I686,9)</f>
        <v>7.8399999999999997E-3</v>
      </c>
      <c r="CY519">
        <f t="shared" si="297"/>
        <v>9865.6299999999992</v>
      </c>
      <c r="CZ519">
        <f t="shared" si="298"/>
        <v>1821.37</v>
      </c>
      <c r="DA519">
        <f t="shared" si="299"/>
        <v>5.3</v>
      </c>
      <c r="DB519">
        <f t="shared" si="300"/>
        <v>72.849999999999994</v>
      </c>
      <c r="DC519">
        <f t="shared" si="301"/>
        <v>0</v>
      </c>
      <c r="DD519" t="s">
        <v>3</v>
      </c>
      <c r="DE519" t="s">
        <v>3</v>
      </c>
      <c r="DF519">
        <f t="shared" si="302"/>
        <v>75.680000000000007</v>
      </c>
      <c r="DG519">
        <f t="shared" si="303"/>
        <v>0</v>
      </c>
      <c r="DH519">
        <f t="shared" si="304"/>
        <v>0</v>
      </c>
      <c r="DI519">
        <f t="shared" si="295"/>
        <v>0</v>
      </c>
      <c r="DJ519">
        <f t="shared" si="305"/>
        <v>75.680000000000007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ROW(Source!A686)</f>
        <v>686</v>
      </c>
      <c r="B520">
        <v>56481267</v>
      </c>
      <c r="C520">
        <v>56492355</v>
      </c>
      <c r="D520">
        <v>54902427</v>
      </c>
      <c r="E520">
        <v>1</v>
      </c>
      <c r="F520">
        <v>1</v>
      </c>
      <c r="G520">
        <v>1079</v>
      </c>
      <c r="H520">
        <v>3</v>
      </c>
      <c r="I520" t="s">
        <v>761</v>
      </c>
      <c r="J520" t="s">
        <v>762</v>
      </c>
      <c r="K520" t="s">
        <v>763</v>
      </c>
      <c r="L520">
        <v>1348</v>
      </c>
      <c r="N520">
        <v>1009</v>
      </c>
      <c r="O520" t="s">
        <v>32</v>
      </c>
      <c r="P520" t="s">
        <v>32</v>
      </c>
      <c r="Q520">
        <v>1000</v>
      </c>
      <c r="W520">
        <v>0</v>
      </c>
      <c r="X520">
        <v>-764855440</v>
      </c>
      <c r="Y520">
        <f t="shared" si="296"/>
        <v>0.01</v>
      </c>
      <c r="AA520">
        <v>8212.4699999999993</v>
      </c>
      <c r="AB520">
        <v>0</v>
      </c>
      <c r="AC520">
        <v>0</v>
      </c>
      <c r="AD520">
        <v>0</v>
      </c>
      <c r="AE520">
        <v>1257.54</v>
      </c>
      <c r="AF520">
        <v>0</v>
      </c>
      <c r="AG520">
        <v>0</v>
      </c>
      <c r="AH520">
        <v>0</v>
      </c>
      <c r="AI520">
        <v>6.39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0</v>
      </c>
      <c r="AQ520">
        <v>0</v>
      </c>
      <c r="AR520">
        <v>0</v>
      </c>
      <c r="AS520" t="s">
        <v>3</v>
      </c>
      <c r="AT520">
        <v>0.01</v>
      </c>
      <c r="AU520" t="s">
        <v>3</v>
      </c>
      <c r="AV520">
        <v>0</v>
      </c>
      <c r="AW520">
        <v>2</v>
      </c>
      <c r="AX520">
        <v>56492384</v>
      </c>
      <c r="AY520">
        <v>1</v>
      </c>
      <c r="AZ520">
        <v>0</v>
      </c>
      <c r="BA520">
        <v>517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ROUND(Y520*Source!I686,9)</f>
        <v>1.9599999999999999E-3</v>
      </c>
      <c r="CY520">
        <f t="shared" si="297"/>
        <v>8212.4699999999993</v>
      </c>
      <c r="CZ520">
        <f t="shared" si="298"/>
        <v>1257.54</v>
      </c>
      <c r="DA520">
        <f t="shared" si="299"/>
        <v>6.39</v>
      </c>
      <c r="DB520">
        <f t="shared" si="300"/>
        <v>12.58</v>
      </c>
      <c r="DC520">
        <f t="shared" si="301"/>
        <v>0</v>
      </c>
      <c r="DD520" t="s">
        <v>3</v>
      </c>
      <c r="DE520" t="s">
        <v>3</v>
      </c>
      <c r="DF520">
        <f t="shared" si="302"/>
        <v>15.75</v>
      </c>
      <c r="DG520">
        <f t="shared" si="303"/>
        <v>0</v>
      </c>
      <c r="DH520">
        <f t="shared" si="304"/>
        <v>0</v>
      </c>
      <c r="DI520">
        <f t="shared" si="295"/>
        <v>0</v>
      </c>
      <c r="DJ520">
        <f t="shared" si="305"/>
        <v>15.75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ROW(Source!A686)</f>
        <v>686</v>
      </c>
      <c r="B521">
        <v>56481267</v>
      </c>
      <c r="C521">
        <v>56492355</v>
      </c>
      <c r="D521">
        <v>54902715</v>
      </c>
      <c r="E521">
        <v>1</v>
      </c>
      <c r="F521">
        <v>1</v>
      </c>
      <c r="G521">
        <v>1079</v>
      </c>
      <c r="H521">
        <v>3</v>
      </c>
      <c r="I521" t="s">
        <v>892</v>
      </c>
      <c r="J521" t="s">
        <v>893</v>
      </c>
      <c r="K521" t="s">
        <v>894</v>
      </c>
      <c r="L521">
        <v>1327</v>
      </c>
      <c r="N521">
        <v>1005</v>
      </c>
      <c r="O521" t="s">
        <v>214</v>
      </c>
      <c r="P521" t="s">
        <v>214</v>
      </c>
      <c r="Q521">
        <v>1</v>
      </c>
      <c r="W521">
        <v>0</v>
      </c>
      <c r="X521">
        <v>-1844544580</v>
      </c>
      <c r="Y521">
        <f t="shared" si="296"/>
        <v>30</v>
      </c>
      <c r="AA521">
        <v>56.42</v>
      </c>
      <c r="AB521">
        <v>0</v>
      </c>
      <c r="AC521">
        <v>0</v>
      </c>
      <c r="AD521">
        <v>0</v>
      </c>
      <c r="AE521">
        <v>7.39</v>
      </c>
      <c r="AF521">
        <v>0</v>
      </c>
      <c r="AG521">
        <v>0</v>
      </c>
      <c r="AH521">
        <v>0</v>
      </c>
      <c r="AI521">
        <v>7.47</v>
      </c>
      <c r="AJ521">
        <v>1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0</v>
      </c>
      <c r="AQ521">
        <v>0</v>
      </c>
      <c r="AR521">
        <v>0</v>
      </c>
      <c r="AS521" t="s">
        <v>3</v>
      </c>
      <c r="AT521">
        <v>30</v>
      </c>
      <c r="AU521" t="s">
        <v>3</v>
      </c>
      <c r="AV521">
        <v>0</v>
      </c>
      <c r="AW521">
        <v>2</v>
      </c>
      <c r="AX521">
        <v>56492385</v>
      </c>
      <c r="AY521">
        <v>1</v>
      </c>
      <c r="AZ521">
        <v>0</v>
      </c>
      <c r="BA521">
        <v>518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ROUND(Y521*Source!I686,9)</f>
        <v>5.88</v>
      </c>
      <c r="CY521">
        <f t="shared" si="297"/>
        <v>56.42</v>
      </c>
      <c r="CZ521">
        <f t="shared" si="298"/>
        <v>7.39</v>
      </c>
      <c r="DA521">
        <f t="shared" si="299"/>
        <v>7.47</v>
      </c>
      <c r="DB521">
        <f t="shared" si="300"/>
        <v>221.7</v>
      </c>
      <c r="DC521">
        <f t="shared" si="301"/>
        <v>0</v>
      </c>
      <c r="DD521" t="s">
        <v>3</v>
      </c>
      <c r="DE521" t="s">
        <v>3</v>
      </c>
      <c r="DF521">
        <f t="shared" si="302"/>
        <v>324.58</v>
      </c>
      <c r="DG521">
        <f t="shared" si="303"/>
        <v>0</v>
      </c>
      <c r="DH521">
        <f t="shared" si="304"/>
        <v>0</v>
      </c>
      <c r="DI521">
        <f t="shared" si="295"/>
        <v>0</v>
      </c>
      <c r="DJ521">
        <f t="shared" si="305"/>
        <v>324.58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ROW(Source!A686)</f>
        <v>686</v>
      </c>
      <c r="B522">
        <v>56481267</v>
      </c>
      <c r="C522">
        <v>56492355</v>
      </c>
      <c r="D522">
        <v>54909571</v>
      </c>
      <c r="E522">
        <v>1</v>
      </c>
      <c r="F522">
        <v>1</v>
      </c>
      <c r="G522">
        <v>1079</v>
      </c>
      <c r="H522">
        <v>3</v>
      </c>
      <c r="I522" t="s">
        <v>248</v>
      </c>
      <c r="J522" t="s">
        <v>250</v>
      </c>
      <c r="K522" t="s">
        <v>249</v>
      </c>
      <c r="L522">
        <v>1339</v>
      </c>
      <c r="N522">
        <v>1007</v>
      </c>
      <c r="O522" t="s">
        <v>158</v>
      </c>
      <c r="P522" t="s">
        <v>158</v>
      </c>
      <c r="Q522">
        <v>1</v>
      </c>
      <c r="W522">
        <v>0</v>
      </c>
      <c r="X522">
        <v>-1447999952</v>
      </c>
      <c r="Y522">
        <f t="shared" si="296"/>
        <v>101.5</v>
      </c>
      <c r="AA522">
        <v>7517.5</v>
      </c>
      <c r="AB522">
        <v>0</v>
      </c>
      <c r="AC522">
        <v>0</v>
      </c>
      <c r="AD522">
        <v>0</v>
      </c>
      <c r="AE522">
        <v>729.73</v>
      </c>
      <c r="AF522">
        <v>0</v>
      </c>
      <c r="AG522">
        <v>0</v>
      </c>
      <c r="AH522">
        <v>0</v>
      </c>
      <c r="AI522">
        <v>10.08</v>
      </c>
      <c r="AJ522">
        <v>1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 t="s">
        <v>3</v>
      </c>
      <c r="AT522">
        <v>101.5</v>
      </c>
      <c r="AU522" t="s">
        <v>3</v>
      </c>
      <c r="AV522">
        <v>0</v>
      </c>
      <c r="AW522">
        <v>1</v>
      </c>
      <c r="AX522">
        <v>-1</v>
      </c>
      <c r="AY522">
        <v>0</v>
      </c>
      <c r="AZ522">
        <v>0</v>
      </c>
      <c r="BA522" t="s">
        <v>3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ROUND(Y522*Source!I686,9)</f>
        <v>19.893999999999998</v>
      </c>
      <c r="CY522">
        <f t="shared" si="297"/>
        <v>7517.5</v>
      </c>
      <c r="CZ522">
        <f t="shared" si="298"/>
        <v>729.73</v>
      </c>
      <c r="DA522">
        <f t="shared" si="299"/>
        <v>10.08</v>
      </c>
      <c r="DB522">
        <f t="shared" si="300"/>
        <v>74067.600000000006</v>
      </c>
      <c r="DC522">
        <f t="shared" si="301"/>
        <v>0</v>
      </c>
      <c r="DD522" t="s">
        <v>3</v>
      </c>
      <c r="DE522" t="s">
        <v>3</v>
      </c>
      <c r="DF522">
        <f t="shared" si="302"/>
        <v>146333.9</v>
      </c>
      <c r="DG522">
        <f t="shared" si="303"/>
        <v>0</v>
      </c>
      <c r="DH522">
        <f t="shared" si="304"/>
        <v>0</v>
      </c>
      <c r="DI522">
        <f t="shared" si="295"/>
        <v>0</v>
      </c>
      <c r="DJ522">
        <f t="shared" si="305"/>
        <v>146333.9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ROW(Source!A686)</f>
        <v>686</v>
      </c>
      <c r="B523">
        <v>56481267</v>
      </c>
      <c r="C523">
        <v>56492355</v>
      </c>
      <c r="D523">
        <v>54910021</v>
      </c>
      <c r="E523">
        <v>1</v>
      </c>
      <c r="F523">
        <v>1</v>
      </c>
      <c r="G523">
        <v>1079</v>
      </c>
      <c r="H523">
        <v>3</v>
      </c>
      <c r="I523" t="s">
        <v>423</v>
      </c>
      <c r="J523" t="s">
        <v>425</v>
      </c>
      <c r="K523" t="s">
        <v>424</v>
      </c>
      <c r="L523">
        <v>1348</v>
      </c>
      <c r="N523">
        <v>1009</v>
      </c>
      <c r="O523" t="s">
        <v>32</v>
      </c>
      <c r="P523" t="s">
        <v>32</v>
      </c>
      <c r="Q523">
        <v>1000</v>
      </c>
      <c r="W523">
        <v>0</v>
      </c>
      <c r="X523">
        <v>1291018358</v>
      </c>
      <c r="Y523">
        <f t="shared" si="296"/>
        <v>8.8775510000000004</v>
      </c>
      <c r="AA523">
        <v>100240.97</v>
      </c>
      <c r="AB523">
        <v>0</v>
      </c>
      <c r="AC523">
        <v>0</v>
      </c>
      <c r="AD523">
        <v>0</v>
      </c>
      <c r="AE523">
        <v>6332.03</v>
      </c>
      <c r="AF523">
        <v>0</v>
      </c>
      <c r="AG523">
        <v>0</v>
      </c>
      <c r="AH523">
        <v>0</v>
      </c>
      <c r="AI523">
        <v>15.49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8.8775510000000004</v>
      </c>
      <c r="AU523" t="s">
        <v>3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ROUND(Y523*Source!I686,9)</f>
        <v>1.7399999960000001</v>
      </c>
      <c r="CY523">
        <f t="shared" si="297"/>
        <v>100240.97</v>
      </c>
      <c r="CZ523">
        <f t="shared" si="298"/>
        <v>6332.03</v>
      </c>
      <c r="DA523">
        <f t="shared" si="299"/>
        <v>15.49</v>
      </c>
      <c r="DB523">
        <f t="shared" si="300"/>
        <v>56212.92</v>
      </c>
      <c r="DC523">
        <f t="shared" si="301"/>
        <v>0</v>
      </c>
      <c r="DD523" t="s">
        <v>3</v>
      </c>
      <c r="DE523" t="s">
        <v>3</v>
      </c>
      <c r="DF523">
        <f t="shared" si="302"/>
        <v>170664.66</v>
      </c>
      <c r="DG523">
        <f t="shared" si="303"/>
        <v>0</v>
      </c>
      <c r="DH523">
        <f t="shared" si="304"/>
        <v>0</v>
      </c>
      <c r="DI523">
        <f t="shared" si="295"/>
        <v>0</v>
      </c>
      <c r="DJ523">
        <f t="shared" si="305"/>
        <v>170664.66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ROW(Source!A686)</f>
        <v>686</v>
      </c>
      <c r="B524">
        <v>56481267</v>
      </c>
      <c r="C524">
        <v>56492355</v>
      </c>
      <c r="D524">
        <v>54914903</v>
      </c>
      <c r="E524">
        <v>1</v>
      </c>
      <c r="F524">
        <v>1</v>
      </c>
      <c r="G524">
        <v>1079</v>
      </c>
      <c r="H524">
        <v>3</v>
      </c>
      <c r="I524" t="s">
        <v>918</v>
      </c>
      <c r="J524" t="s">
        <v>919</v>
      </c>
      <c r="K524" t="s">
        <v>920</v>
      </c>
      <c r="L524">
        <v>1327</v>
      </c>
      <c r="N524">
        <v>1005</v>
      </c>
      <c r="O524" t="s">
        <v>214</v>
      </c>
      <c r="P524" t="s">
        <v>214</v>
      </c>
      <c r="Q524">
        <v>1</v>
      </c>
      <c r="W524">
        <v>0</v>
      </c>
      <c r="X524">
        <v>22730552</v>
      </c>
      <c r="Y524">
        <f t="shared" si="296"/>
        <v>3.6</v>
      </c>
      <c r="AA524">
        <v>333.89</v>
      </c>
      <c r="AB524">
        <v>0</v>
      </c>
      <c r="AC524">
        <v>0</v>
      </c>
      <c r="AD524">
        <v>0</v>
      </c>
      <c r="AE524">
        <v>90</v>
      </c>
      <c r="AF524">
        <v>0</v>
      </c>
      <c r="AG524">
        <v>0</v>
      </c>
      <c r="AH524">
        <v>0</v>
      </c>
      <c r="AI524">
        <v>3.63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0</v>
      </c>
      <c r="AQ524">
        <v>0</v>
      </c>
      <c r="AR524">
        <v>0</v>
      </c>
      <c r="AS524" t="s">
        <v>3</v>
      </c>
      <c r="AT524">
        <v>3.6</v>
      </c>
      <c r="AU524" t="s">
        <v>3</v>
      </c>
      <c r="AV524">
        <v>0</v>
      </c>
      <c r="AW524">
        <v>2</v>
      </c>
      <c r="AX524">
        <v>56492386</v>
      </c>
      <c r="AY524">
        <v>1</v>
      </c>
      <c r="AZ524">
        <v>0</v>
      </c>
      <c r="BA524">
        <v>519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ROUND(Y524*Source!I686,9)</f>
        <v>0.7056</v>
      </c>
      <c r="CY524">
        <f t="shared" si="297"/>
        <v>333.89</v>
      </c>
      <c r="CZ524">
        <f t="shared" si="298"/>
        <v>90</v>
      </c>
      <c r="DA524">
        <f t="shared" si="299"/>
        <v>3.63</v>
      </c>
      <c r="DB524">
        <f t="shared" si="300"/>
        <v>324</v>
      </c>
      <c r="DC524">
        <f t="shared" si="301"/>
        <v>0</v>
      </c>
      <c r="DD524" t="s">
        <v>3</v>
      </c>
      <c r="DE524" t="s">
        <v>3</v>
      </c>
      <c r="DF524">
        <f t="shared" si="302"/>
        <v>230.52</v>
      </c>
      <c r="DG524">
        <f t="shared" si="303"/>
        <v>0</v>
      </c>
      <c r="DH524">
        <f t="shared" si="304"/>
        <v>0</v>
      </c>
      <c r="DI524">
        <f t="shared" si="295"/>
        <v>0</v>
      </c>
      <c r="DJ524">
        <f t="shared" si="305"/>
        <v>230.52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ROW(Source!A691)</f>
        <v>691</v>
      </c>
      <c r="B525">
        <v>56481265</v>
      </c>
      <c r="C525">
        <v>56492390</v>
      </c>
      <c r="D525">
        <v>54836958</v>
      </c>
      <c r="E525">
        <v>1079</v>
      </c>
      <c r="F525">
        <v>1</v>
      </c>
      <c r="G525">
        <v>1079</v>
      </c>
      <c r="H525">
        <v>1</v>
      </c>
      <c r="I525" t="s">
        <v>738</v>
      </c>
      <c r="J525" t="s">
        <v>3</v>
      </c>
      <c r="K525" t="s">
        <v>739</v>
      </c>
      <c r="L525">
        <v>1191</v>
      </c>
      <c r="N525">
        <v>1013</v>
      </c>
      <c r="O525" t="s">
        <v>740</v>
      </c>
      <c r="P525" t="s">
        <v>740</v>
      </c>
      <c r="Q525">
        <v>1</v>
      </c>
      <c r="W525">
        <v>0</v>
      </c>
      <c r="X525">
        <v>476480486</v>
      </c>
      <c r="Y525">
        <f>((AT525*1.15)*1.1)</f>
        <v>37.950000000000003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30</v>
      </c>
      <c r="AU525" t="s">
        <v>49</v>
      </c>
      <c r="AV525">
        <v>1</v>
      </c>
      <c r="AW525">
        <v>2</v>
      </c>
      <c r="AX525">
        <v>56493216</v>
      </c>
      <c r="AY525">
        <v>1</v>
      </c>
      <c r="AZ525">
        <v>0</v>
      </c>
      <c r="BA525">
        <v>521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ROUND(AT525*Source!I691*AH525*AL525,2)</f>
        <v>0</v>
      </c>
      <c r="CV525">
        <f>ROUND(Y525*Source!I691,9)</f>
        <v>37.175820000000002</v>
      </c>
      <c r="CW525">
        <v>0</v>
      </c>
      <c r="CX525">
        <f>ROUND(Y525*Source!I691,9)</f>
        <v>37.175820000000002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ROUND(((ROUND(AT525*CZ525,2)*1.15)*1.1),6)</f>
        <v>0</v>
      </c>
      <c r="DC525">
        <f>ROUND(((ROUND(AT525*AG525,2)*1.15)*1.1),6)</f>
        <v>0</v>
      </c>
      <c r="DD525" t="s">
        <v>3</v>
      </c>
      <c r="DE525" t="s">
        <v>3</v>
      </c>
      <c r="DF525">
        <f t="shared" ref="DF525:DF533" si="306">ROUND(ROUND(AE525,2)*CX525,2)</f>
        <v>0</v>
      </c>
      <c r="DG525">
        <f t="shared" si="303"/>
        <v>0</v>
      </c>
      <c r="DH525">
        <f t="shared" si="304"/>
        <v>0</v>
      </c>
      <c r="DI525">
        <f t="shared" si="295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ROW(Source!A691)</f>
        <v>691</v>
      </c>
      <c r="B526">
        <v>56481265</v>
      </c>
      <c r="C526">
        <v>56492390</v>
      </c>
      <c r="D526">
        <v>54934284</v>
      </c>
      <c r="E526">
        <v>1</v>
      </c>
      <c r="F526">
        <v>1</v>
      </c>
      <c r="G526">
        <v>1079</v>
      </c>
      <c r="H526">
        <v>2</v>
      </c>
      <c r="I526" t="s">
        <v>741</v>
      </c>
      <c r="J526" t="s">
        <v>742</v>
      </c>
      <c r="K526" t="s">
        <v>743</v>
      </c>
      <c r="L526">
        <v>1368</v>
      </c>
      <c r="N526">
        <v>1011</v>
      </c>
      <c r="O526" t="s">
        <v>744</v>
      </c>
      <c r="P526" t="s">
        <v>744</v>
      </c>
      <c r="Q526">
        <v>1</v>
      </c>
      <c r="W526">
        <v>0</v>
      </c>
      <c r="X526">
        <v>654681671</v>
      </c>
      <c r="Y526">
        <f>((AT526*1.25)*1.1)</f>
        <v>9.6250000000000016E-2</v>
      </c>
      <c r="AA526">
        <v>0</v>
      </c>
      <c r="AB526">
        <v>87.01</v>
      </c>
      <c r="AC526">
        <v>13.21</v>
      </c>
      <c r="AD526">
        <v>0</v>
      </c>
      <c r="AE526">
        <v>0</v>
      </c>
      <c r="AF526">
        <v>83.1</v>
      </c>
      <c r="AG526">
        <v>12.62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7.0000000000000007E-2</v>
      </c>
      <c r="AU526" t="s">
        <v>48</v>
      </c>
      <c r="AV526">
        <v>0</v>
      </c>
      <c r="AW526">
        <v>2</v>
      </c>
      <c r="AX526">
        <v>56493217</v>
      </c>
      <c r="AY526">
        <v>1</v>
      </c>
      <c r="AZ526">
        <v>0</v>
      </c>
      <c r="BA526">
        <v>522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ROUND(Y526*Source!I691*DO526,9)</f>
        <v>1.1898956300000001</v>
      </c>
      <c r="CX526">
        <f>ROUND(Y526*Source!I691,9)</f>
        <v>9.4286499999999995E-2</v>
      </c>
      <c r="CY526">
        <f>AB526</f>
        <v>87.01</v>
      </c>
      <c r="CZ526">
        <f>AF526</f>
        <v>83.1</v>
      </c>
      <c r="DA526">
        <f>AJ526</f>
        <v>1</v>
      </c>
      <c r="DB526">
        <f>ROUND(((ROUND(AT526*CZ526,2)*1.25)*1.1),6)</f>
        <v>8.0024999999999995</v>
      </c>
      <c r="DC526">
        <f>ROUND(((ROUND(AT526*AG526,2)*1.25)*1.1),6)</f>
        <v>1.21</v>
      </c>
      <c r="DD526" t="s">
        <v>3</v>
      </c>
      <c r="DE526" t="s">
        <v>3</v>
      </c>
      <c r="DF526">
        <f t="shared" si="306"/>
        <v>0</v>
      </c>
      <c r="DG526">
        <f t="shared" si="303"/>
        <v>7.84</v>
      </c>
      <c r="DH526">
        <f t="shared" si="304"/>
        <v>1.19</v>
      </c>
      <c r="DI526">
        <f t="shared" si="295"/>
        <v>0</v>
      </c>
      <c r="DJ526">
        <f>DG526</f>
        <v>7.84</v>
      </c>
      <c r="DK526">
        <v>0</v>
      </c>
      <c r="DL526" t="s">
        <v>745</v>
      </c>
      <c r="DM526">
        <v>0</v>
      </c>
      <c r="DN526" t="s">
        <v>740</v>
      </c>
      <c r="DO526">
        <v>12.62</v>
      </c>
    </row>
    <row r="527" spans="1:119" x14ac:dyDescent="0.25">
      <c r="A527">
        <f>ROW(Source!A691)</f>
        <v>691</v>
      </c>
      <c r="B527">
        <v>56481265</v>
      </c>
      <c r="C527">
        <v>56492390</v>
      </c>
      <c r="D527">
        <v>54933732</v>
      </c>
      <c r="E527">
        <v>1</v>
      </c>
      <c r="F527">
        <v>1</v>
      </c>
      <c r="G527">
        <v>1079</v>
      </c>
      <c r="H527">
        <v>2</v>
      </c>
      <c r="I527" t="s">
        <v>921</v>
      </c>
      <c r="J527" t="s">
        <v>922</v>
      </c>
      <c r="K527" t="s">
        <v>923</v>
      </c>
      <c r="L527">
        <v>1368</v>
      </c>
      <c r="N527">
        <v>1011</v>
      </c>
      <c r="O527" t="s">
        <v>744</v>
      </c>
      <c r="P527" t="s">
        <v>744</v>
      </c>
      <c r="Q527">
        <v>1</v>
      </c>
      <c r="W527">
        <v>0</v>
      </c>
      <c r="X527">
        <v>-886889586</v>
      </c>
      <c r="Y527">
        <f>((AT527*1.25)*1.1)</f>
        <v>5.7887500000000003</v>
      </c>
      <c r="AA527">
        <v>0</v>
      </c>
      <c r="AB527">
        <v>1.22</v>
      </c>
      <c r="AC527">
        <v>0</v>
      </c>
      <c r="AD527">
        <v>0</v>
      </c>
      <c r="AE527">
        <v>0</v>
      </c>
      <c r="AF527">
        <v>1.17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4.21</v>
      </c>
      <c r="AU527" t="s">
        <v>48</v>
      </c>
      <c r="AV527">
        <v>0</v>
      </c>
      <c r="AW527">
        <v>2</v>
      </c>
      <c r="AX527">
        <v>56493218</v>
      </c>
      <c r="AY527">
        <v>1</v>
      </c>
      <c r="AZ527">
        <v>0</v>
      </c>
      <c r="BA527">
        <v>523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ROUND(Y527*Source!I691*DO527,9)</f>
        <v>0</v>
      </c>
      <c r="CX527">
        <f>ROUND(Y527*Source!I691,9)</f>
        <v>5.6706595000000002</v>
      </c>
      <c r="CY527">
        <f>AB527</f>
        <v>1.22</v>
      </c>
      <c r="CZ527">
        <f>AF527</f>
        <v>1.17</v>
      </c>
      <c r="DA527">
        <f>AJ527</f>
        <v>1</v>
      </c>
      <c r="DB527">
        <f>ROUND(((ROUND(AT527*CZ527,2)*1.25)*1.1),6)</f>
        <v>6.7787499999999996</v>
      </c>
      <c r="DC527">
        <f>ROUND(((ROUND(AT527*AG527,2)*1.25)*1.1),6)</f>
        <v>0</v>
      </c>
      <c r="DD527" t="s">
        <v>3</v>
      </c>
      <c r="DE527" t="s">
        <v>3</v>
      </c>
      <c r="DF527">
        <f t="shared" si="306"/>
        <v>0</v>
      </c>
      <c r="DG527">
        <f t="shared" si="303"/>
        <v>6.63</v>
      </c>
      <c r="DH527">
        <f t="shared" si="304"/>
        <v>0</v>
      </c>
      <c r="DI527">
        <f t="shared" si="295"/>
        <v>0</v>
      </c>
      <c r="DJ527">
        <f>DG527</f>
        <v>6.63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ROW(Source!A691)</f>
        <v>691</v>
      </c>
      <c r="B528">
        <v>56481265</v>
      </c>
      <c r="C528">
        <v>56492390</v>
      </c>
      <c r="D528">
        <v>54902307</v>
      </c>
      <c r="E528">
        <v>1</v>
      </c>
      <c r="F528">
        <v>1</v>
      </c>
      <c r="G528">
        <v>1079</v>
      </c>
      <c r="H528">
        <v>3</v>
      </c>
      <c r="I528" t="s">
        <v>871</v>
      </c>
      <c r="J528" t="s">
        <v>872</v>
      </c>
      <c r="K528" t="s">
        <v>873</v>
      </c>
      <c r="L528">
        <v>1346</v>
      </c>
      <c r="N528">
        <v>1009</v>
      </c>
      <c r="O528" t="s">
        <v>353</v>
      </c>
      <c r="P528" t="s">
        <v>353</v>
      </c>
      <c r="Q528">
        <v>1</v>
      </c>
      <c r="W528">
        <v>0</v>
      </c>
      <c r="X528">
        <v>-1694093061</v>
      </c>
      <c r="Y528">
        <f>AT528</f>
        <v>0.5</v>
      </c>
      <c r="AA528">
        <v>1.61</v>
      </c>
      <c r="AB528">
        <v>0</v>
      </c>
      <c r="AC528">
        <v>0</v>
      </c>
      <c r="AD528">
        <v>0</v>
      </c>
      <c r="AE528">
        <v>1.61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0.5</v>
      </c>
      <c r="AU528" t="s">
        <v>3</v>
      </c>
      <c r="AV528">
        <v>0</v>
      </c>
      <c r="AW528">
        <v>2</v>
      </c>
      <c r="AX528">
        <v>56493219</v>
      </c>
      <c r="AY528">
        <v>1</v>
      </c>
      <c r="AZ528">
        <v>0</v>
      </c>
      <c r="BA528">
        <v>524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ROUND(Y528*Source!I691,9)</f>
        <v>0.48980000000000001</v>
      </c>
      <c r="CY528">
        <f>AA528</f>
        <v>1.61</v>
      </c>
      <c r="CZ528">
        <f>AE528</f>
        <v>1.61</v>
      </c>
      <c r="DA528">
        <f>AI528</f>
        <v>1</v>
      </c>
      <c r="DB528">
        <f>ROUND(ROUND(AT528*CZ528,2),6)</f>
        <v>0.81</v>
      </c>
      <c r="DC528">
        <f>ROUND(ROUND(AT528*AG528,2),6)</f>
        <v>0</v>
      </c>
      <c r="DD528" t="s">
        <v>3</v>
      </c>
      <c r="DE528" t="s">
        <v>3</v>
      </c>
      <c r="DF528">
        <f t="shared" si="306"/>
        <v>0.79</v>
      </c>
      <c r="DG528">
        <f t="shared" si="303"/>
        <v>0</v>
      </c>
      <c r="DH528">
        <f t="shared" si="304"/>
        <v>0</v>
      </c>
      <c r="DI528">
        <f t="shared" si="295"/>
        <v>0</v>
      </c>
      <c r="DJ528">
        <f>DF528</f>
        <v>0.79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ROW(Source!A691)</f>
        <v>691</v>
      </c>
      <c r="B529">
        <v>56481265</v>
      </c>
      <c r="C529">
        <v>56492390</v>
      </c>
      <c r="D529">
        <v>54903687</v>
      </c>
      <c r="E529">
        <v>1</v>
      </c>
      <c r="F529">
        <v>1</v>
      </c>
      <c r="G529">
        <v>1079</v>
      </c>
      <c r="H529">
        <v>3</v>
      </c>
      <c r="I529" t="s">
        <v>924</v>
      </c>
      <c r="J529" t="s">
        <v>925</v>
      </c>
      <c r="K529" t="s">
        <v>926</v>
      </c>
      <c r="L529">
        <v>1348</v>
      </c>
      <c r="N529">
        <v>1009</v>
      </c>
      <c r="O529" t="s">
        <v>32</v>
      </c>
      <c r="P529" t="s">
        <v>32</v>
      </c>
      <c r="Q529">
        <v>1000</v>
      </c>
      <c r="W529">
        <v>0</v>
      </c>
      <c r="X529">
        <v>-1327102600</v>
      </c>
      <c r="Y529">
        <f>AT529</f>
        <v>6.5000000000000002E-2</v>
      </c>
      <c r="AA529">
        <v>32585.09</v>
      </c>
      <c r="AB529">
        <v>0</v>
      </c>
      <c r="AC529">
        <v>0</v>
      </c>
      <c r="AD529">
        <v>0</v>
      </c>
      <c r="AE529">
        <v>32585.09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6.5000000000000002E-2</v>
      </c>
      <c r="AU529" t="s">
        <v>3</v>
      </c>
      <c r="AV529">
        <v>0</v>
      </c>
      <c r="AW529">
        <v>2</v>
      </c>
      <c r="AX529">
        <v>56493220</v>
      </c>
      <c r="AY529">
        <v>1</v>
      </c>
      <c r="AZ529">
        <v>0</v>
      </c>
      <c r="BA529">
        <v>525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ROUND(Y529*Source!I691,9)</f>
        <v>6.3673999999999994E-2</v>
      </c>
      <c r="CY529">
        <f>AA529</f>
        <v>32585.09</v>
      </c>
      <c r="CZ529">
        <f>AE529</f>
        <v>32585.09</v>
      </c>
      <c r="DA529">
        <f>AI529</f>
        <v>1</v>
      </c>
      <c r="DB529">
        <f>ROUND(ROUND(AT529*CZ529,2),6)</f>
        <v>2118.0300000000002</v>
      </c>
      <c r="DC529">
        <f>ROUND(ROUND(AT529*AG529,2),6)</f>
        <v>0</v>
      </c>
      <c r="DD529" t="s">
        <v>3</v>
      </c>
      <c r="DE529" t="s">
        <v>3</v>
      </c>
      <c r="DF529">
        <f t="shared" si="306"/>
        <v>2074.8200000000002</v>
      </c>
      <c r="DG529">
        <f t="shared" si="303"/>
        <v>0</v>
      </c>
      <c r="DH529">
        <f t="shared" si="304"/>
        <v>0</v>
      </c>
      <c r="DI529">
        <f t="shared" si="295"/>
        <v>0</v>
      </c>
      <c r="DJ529">
        <f>DF529</f>
        <v>2074.8200000000002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ROW(Source!A691)</f>
        <v>691</v>
      </c>
      <c r="B530">
        <v>56481265</v>
      </c>
      <c r="C530">
        <v>56492390</v>
      </c>
      <c r="D530">
        <v>54902791</v>
      </c>
      <c r="E530">
        <v>1</v>
      </c>
      <c r="F530">
        <v>1</v>
      </c>
      <c r="G530">
        <v>1079</v>
      </c>
      <c r="H530">
        <v>3</v>
      </c>
      <c r="I530" t="s">
        <v>874</v>
      </c>
      <c r="J530" t="s">
        <v>875</v>
      </c>
      <c r="K530" t="s">
        <v>876</v>
      </c>
      <c r="L530">
        <v>1327</v>
      </c>
      <c r="N530">
        <v>1005</v>
      </c>
      <c r="O530" t="s">
        <v>214</v>
      </c>
      <c r="P530" t="s">
        <v>214</v>
      </c>
      <c r="Q530">
        <v>1</v>
      </c>
      <c r="W530">
        <v>0</v>
      </c>
      <c r="X530">
        <v>-1704399903</v>
      </c>
      <c r="Y530">
        <f>AT530</f>
        <v>112</v>
      </c>
      <c r="AA530">
        <v>3.66</v>
      </c>
      <c r="AB530">
        <v>0</v>
      </c>
      <c r="AC530">
        <v>0</v>
      </c>
      <c r="AD530">
        <v>0</v>
      </c>
      <c r="AE530">
        <v>3.66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112</v>
      </c>
      <c r="AU530" t="s">
        <v>3</v>
      </c>
      <c r="AV530">
        <v>0</v>
      </c>
      <c r="AW530">
        <v>2</v>
      </c>
      <c r="AX530">
        <v>56493221</v>
      </c>
      <c r="AY530">
        <v>1</v>
      </c>
      <c r="AZ530">
        <v>0</v>
      </c>
      <c r="BA530">
        <v>526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ROUND(Y530*Source!I691,9)</f>
        <v>109.7152</v>
      </c>
      <c r="CY530">
        <f>AA530</f>
        <v>3.66</v>
      </c>
      <c r="CZ530">
        <f>AE530</f>
        <v>3.66</v>
      </c>
      <c r="DA530">
        <f>AI530</f>
        <v>1</v>
      </c>
      <c r="DB530">
        <f>ROUND(ROUND(AT530*CZ530,2),6)</f>
        <v>409.92</v>
      </c>
      <c r="DC530">
        <f>ROUND(ROUND(AT530*AG530,2),6)</f>
        <v>0</v>
      </c>
      <c r="DD530" t="s">
        <v>3</v>
      </c>
      <c r="DE530" t="s">
        <v>3</v>
      </c>
      <c r="DF530">
        <f t="shared" si="306"/>
        <v>401.56</v>
      </c>
      <c r="DG530">
        <f t="shared" si="303"/>
        <v>0</v>
      </c>
      <c r="DH530">
        <f t="shared" si="304"/>
        <v>0</v>
      </c>
      <c r="DI530">
        <f t="shared" si="295"/>
        <v>0</v>
      </c>
      <c r="DJ530">
        <f>DF530</f>
        <v>401.56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ROW(Source!A692)</f>
        <v>692</v>
      </c>
      <c r="B531">
        <v>56481267</v>
      </c>
      <c r="C531">
        <v>56492390</v>
      </c>
      <c r="D531">
        <v>54836958</v>
      </c>
      <c r="E531">
        <v>1079</v>
      </c>
      <c r="F531">
        <v>1</v>
      </c>
      <c r="G531">
        <v>1079</v>
      </c>
      <c r="H531">
        <v>1</v>
      </c>
      <c r="I531" t="s">
        <v>738</v>
      </c>
      <c r="J531" t="s">
        <v>3</v>
      </c>
      <c r="K531" t="s">
        <v>739</v>
      </c>
      <c r="L531">
        <v>1191</v>
      </c>
      <c r="N531">
        <v>1013</v>
      </c>
      <c r="O531" t="s">
        <v>740</v>
      </c>
      <c r="P531" t="s">
        <v>740</v>
      </c>
      <c r="Q531">
        <v>1</v>
      </c>
      <c r="W531">
        <v>0</v>
      </c>
      <c r="X531">
        <v>476480486</v>
      </c>
      <c r="Y531">
        <f>((AT531*1.15)*1.1)</f>
        <v>37.950000000000003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30</v>
      </c>
      <c r="AU531" t="s">
        <v>49</v>
      </c>
      <c r="AV531">
        <v>1</v>
      </c>
      <c r="AW531">
        <v>2</v>
      </c>
      <c r="AX531">
        <v>56493216</v>
      </c>
      <c r="AY531">
        <v>1</v>
      </c>
      <c r="AZ531">
        <v>0</v>
      </c>
      <c r="BA531">
        <v>527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U531">
        <f>ROUND(AT531*Source!I692*AH531*AL531,2)</f>
        <v>0</v>
      </c>
      <c r="CV531">
        <f>ROUND(Y531*Source!I692,9)</f>
        <v>37.175820000000002</v>
      </c>
      <c r="CW531">
        <v>0</v>
      </c>
      <c r="CX531">
        <f>ROUND(Y531*Source!I692,9)</f>
        <v>37.175820000000002</v>
      </c>
      <c r="CY531">
        <f>AD531</f>
        <v>0</v>
      </c>
      <c r="CZ531">
        <f>AH531</f>
        <v>0</v>
      </c>
      <c r="DA531">
        <f>AL531</f>
        <v>1</v>
      </c>
      <c r="DB531">
        <f>ROUND(((ROUND(AT531*CZ531,2)*1.15)*1.1),6)</f>
        <v>0</v>
      </c>
      <c r="DC531">
        <f>ROUND(((ROUND(AT531*AG531,2)*1.15)*1.1),6)</f>
        <v>0</v>
      </c>
      <c r="DD531" t="s">
        <v>3</v>
      </c>
      <c r="DE531" t="s">
        <v>3</v>
      </c>
      <c r="DF531">
        <f t="shared" si="306"/>
        <v>0</v>
      </c>
      <c r="DG531">
        <f t="shared" si="303"/>
        <v>0</v>
      </c>
      <c r="DH531">
        <f t="shared" si="304"/>
        <v>0</v>
      </c>
      <c r="DI531">
        <f t="shared" si="295"/>
        <v>0</v>
      </c>
      <c r="DJ531">
        <f>DI531</f>
        <v>0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ROW(Source!A692)</f>
        <v>692</v>
      </c>
      <c r="B532">
        <v>56481267</v>
      </c>
      <c r="C532">
        <v>56492390</v>
      </c>
      <c r="D532">
        <v>54934284</v>
      </c>
      <c r="E532">
        <v>1</v>
      </c>
      <c r="F532">
        <v>1</v>
      </c>
      <c r="G532">
        <v>1079</v>
      </c>
      <c r="H532">
        <v>2</v>
      </c>
      <c r="I532" t="s">
        <v>741</v>
      </c>
      <c r="J532" t="s">
        <v>742</v>
      </c>
      <c r="K532" t="s">
        <v>743</v>
      </c>
      <c r="L532">
        <v>1368</v>
      </c>
      <c r="N532">
        <v>1011</v>
      </c>
      <c r="O532" t="s">
        <v>744</v>
      </c>
      <c r="P532" t="s">
        <v>744</v>
      </c>
      <c r="Q532">
        <v>1</v>
      </c>
      <c r="W532">
        <v>0</v>
      </c>
      <c r="X532">
        <v>654681671</v>
      </c>
      <c r="Y532">
        <f>((AT532*1.25)*1.1)</f>
        <v>9.6250000000000016E-2</v>
      </c>
      <c r="AA532">
        <v>0</v>
      </c>
      <c r="AB532">
        <v>1323.36</v>
      </c>
      <c r="AC532">
        <v>631.85</v>
      </c>
      <c r="AD532">
        <v>0</v>
      </c>
      <c r="AE532">
        <v>0</v>
      </c>
      <c r="AF532">
        <v>83.1</v>
      </c>
      <c r="AG532">
        <v>12.62</v>
      </c>
      <c r="AH532">
        <v>0</v>
      </c>
      <c r="AI532">
        <v>1</v>
      </c>
      <c r="AJ532">
        <v>15.21</v>
      </c>
      <c r="AK532">
        <v>47.82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7.0000000000000007E-2</v>
      </c>
      <c r="AU532" t="s">
        <v>48</v>
      </c>
      <c r="AV532">
        <v>0</v>
      </c>
      <c r="AW532">
        <v>2</v>
      </c>
      <c r="AX532">
        <v>56493217</v>
      </c>
      <c r="AY532">
        <v>1</v>
      </c>
      <c r="AZ532">
        <v>0</v>
      </c>
      <c r="BA532">
        <v>528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ROUND(Y532*Source!I692*DO532,9)</f>
        <v>1.1898956300000001</v>
      </c>
      <c r="CX532">
        <f>ROUND(Y532*Source!I692,9)</f>
        <v>9.4286499999999995E-2</v>
      </c>
      <c r="CY532">
        <f>AB532</f>
        <v>1323.36</v>
      </c>
      <c r="CZ532">
        <f>AF532</f>
        <v>83.1</v>
      </c>
      <c r="DA532">
        <f>AJ532</f>
        <v>15.21</v>
      </c>
      <c r="DB532">
        <f>ROUND(((ROUND(AT532*CZ532,2)*1.25)*1.1),6)</f>
        <v>8.0024999999999995</v>
      </c>
      <c r="DC532">
        <f>ROUND(((ROUND(AT532*AG532,2)*1.25)*1.1),6)</f>
        <v>1.21</v>
      </c>
      <c r="DD532" t="s">
        <v>3</v>
      </c>
      <c r="DE532" t="s">
        <v>3</v>
      </c>
      <c r="DF532">
        <f t="shared" si="306"/>
        <v>0</v>
      </c>
      <c r="DG532">
        <f>ROUND(ROUND(AF532*AJ532,2)*CX532,2)</f>
        <v>119.17</v>
      </c>
      <c r="DH532">
        <f>ROUND(ROUND(AG532*AK532,2)*CX532,2)</f>
        <v>56.9</v>
      </c>
      <c r="DI532">
        <f t="shared" si="295"/>
        <v>0</v>
      </c>
      <c r="DJ532">
        <f>DG532</f>
        <v>119.17</v>
      </c>
      <c r="DK532">
        <v>0</v>
      </c>
      <c r="DL532" t="s">
        <v>745</v>
      </c>
      <c r="DM532">
        <v>0</v>
      </c>
      <c r="DN532" t="s">
        <v>740</v>
      </c>
      <c r="DO532">
        <v>12.62</v>
      </c>
    </row>
    <row r="533" spans="1:119" x14ac:dyDescent="0.25">
      <c r="A533">
        <f>ROW(Source!A692)</f>
        <v>692</v>
      </c>
      <c r="B533">
        <v>56481267</v>
      </c>
      <c r="C533">
        <v>56492390</v>
      </c>
      <c r="D533">
        <v>54933732</v>
      </c>
      <c r="E533">
        <v>1</v>
      </c>
      <c r="F533">
        <v>1</v>
      </c>
      <c r="G533">
        <v>1079</v>
      </c>
      <c r="H533">
        <v>2</v>
      </c>
      <c r="I533" t="s">
        <v>921</v>
      </c>
      <c r="J533" t="s">
        <v>922</v>
      </c>
      <c r="K533" t="s">
        <v>923</v>
      </c>
      <c r="L533">
        <v>1368</v>
      </c>
      <c r="N533">
        <v>1011</v>
      </c>
      <c r="O533" t="s">
        <v>744</v>
      </c>
      <c r="P533" t="s">
        <v>744</v>
      </c>
      <c r="Q533">
        <v>1</v>
      </c>
      <c r="W533">
        <v>0</v>
      </c>
      <c r="X533">
        <v>-886889586</v>
      </c>
      <c r="Y533">
        <f>((AT533*1.25)*1.1)</f>
        <v>5.7887500000000003</v>
      </c>
      <c r="AA533">
        <v>0</v>
      </c>
      <c r="AB533">
        <v>12.43</v>
      </c>
      <c r="AC533">
        <v>0</v>
      </c>
      <c r="AD533">
        <v>0</v>
      </c>
      <c r="AE533">
        <v>0</v>
      </c>
      <c r="AF533">
        <v>1.17</v>
      </c>
      <c r="AG533">
        <v>0</v>
      </c>
      <c r="AH533">
        <v>0</v>
      </c>
      <c r="AI533">
        <v>1</v>
      </c>
      <c r="AJ533">
        <v>10.15</v>
      </c>
      <c r="AK533">
        <v>47.82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4.21</v>
      </c>
      <c r="AU533" t="s">
        <v>48</v>
      </c>
      <c r="AV533">
        <v>0</v>
      </c>
      <c r="AW533">
        <v>2</v>
      </c>
      <c r="AX533">
        <v>56493218</v>
      </c>
      <c r="AY533">
        <v>1</v>
      </c>
      <c r="AZ533">
        <v>0</v>
      </c>
      <c r="BA533">
        <v>529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ROUND(Y533*Source!I692*DO533,9)</f>
        <v>0</v>
      </c>
      <c r="CX533">
        <f>ROUND(Y533*Source!I692,9)</f>
        <v>5.6706595000000002</v>
      </c>
      <c r="CY533">
        <f>AB533</f>
        <v>12.43</v>
      </c>
      <c r="CZ533">
        <f>AF533</f>
        <v>1.17</v>
      </c>
      <c r="DA533">
        <f>AJ533</f>
        <v>10.15</v>
      </c>
      <c r="DB533">
        <f>ROUND(((ROUND(AT533*CZ533,2)*1.25)*1.1),6)</f>
        <v>6.7787499999999996</v>
      </c>
      <c r="DC533">
        <f>ROUND(((ROUND(AT533*AG533,2)*1.25)*1.1),6)</f>
        <v>0</v>
      </c>
      <c r="DD533" t="s">
        <v>3</v>
      </c>
      <c r="DE533" t="s">
        <v>3</v>
      </c>
      <c r="DF533">
        <f t="shared" si="306"/>
        <v>0</v>
      </c>
      <c r="DG533">
        <f>ROUND(ROUND(AF533*AJ533,2)*CX533,2)</f>
        <v>67.37</v>
      </c>
      <c r="DH533">
        <f>ROUND(ROUND(AG533*AK533,2)*CX533,2)</f>
        <v>0</v>
      </c>
      <c r="DI533">
        <f t="shared" si="295"/>
        <v>0</v>
      </c>
      <c r="DJ533">
        <f>DG533</f>
        <v>67.37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ROW(Source!A692)</f>
        <v>692</v>
      </c>
      <c r="B534">
        <v>56481267</v>
      </c>
      <c r="C534">
        <v>56492390</v>
      </c>
      <c r="D534">
        <v>54902307</v>
      </c>
      <c r="E534">
        <v>1</v>
      </c>
      <c r="F534">
        <v>1</v>
      </c>
      <c r="G534">
        <v>1079</v>
      </c>
      <c r="H534">
        <v>3</v>
      </c>
      <c r="I534" t="s">
        <v>871</v>
      </c>
      <c r="J534" t="s">
        <v>872</v>
      </c>
      <c r="K534" t="s">
        <v>873</v>
      </c>
      <c r="L534">
        <v>1346</v>
      </c>
      <c r="N534">
        <v>1009</v>
      </c>
      <c r="O534" t="s">
        <v>353</v>
      </c>
      <c r="P534" t="s">
        <v>353</v>
      </c>
      <c r="Q534">
        <v>1</v>
      </c>
      <c r="W534">
        <v>0</v>
      </c>
      <c r="X534">
        <v>-1694093061</v>
      </c>
      <c r="Y534">
        <f>AT534</f>
        <v>0.5</v>
      </c>
      <c r="AA534">
        <v>23.89</v>
      </c>
      <c r="AB534">
        <v>0</v>
      </c>
      <c r="AC534">
        <v>0</v>
      </c>
      <c r="AD534">
        <v>0</v>
      </c>
      <c r="AE534">
        <v>1.61</v>
      </c>
      <c r="AF534">
        <v>0</v>
      </c>
      <c r="AG534">
        <v>0</v>
      </c>
      <c r="AH534">
        <v>0</v>
      </c>
      <c r="AI534">
        <v>14.84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0.5</v>
      </c>
      <c r="AU534" t="s">
        <v>3</v>
      </c>
      <c r="AV534">
        <v>0</v>
      </c>
      <c r="AW534">
        <v>2</v>
      </c>
      <c r="AX534">
        <v>56493219</v>
      </c>
      <c r="AY534">
        <v>1</v>
      </c>
      <c r="AZ534">
        <v>0</v>
      </c>
      <c r="BA534">
        <v>530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ROUND(Y534*Source!I692,9)</f>
        <v>0.48980000000000001</v>
      </c>
      <c r="CY534">
        <f>AA534</f>
        <v>23.89</v>
      </c>
      <c r="CZ534">
        <f>AE534</f>
        <v>1.61</v>
      </c>
      <c r="DA534">
        <f>AI534</f>
        <v>14.84</v>
      </c>
      <c r="DB534">
        <f>ROUND(ROUND(AT534*CZ534,2),6)</f>
        <v>0.81</v>
      </c>
      <c r="DC534">
        <f>ROUND(ROUND(AT534*AG534,2),6)</f>
        <v>0</v>
      </c>
      <c r="DD534" t="s">
        <v>3</v>
      </c>
      <c r="DE534" t="s">
        <v>3</v>
      </c>
      <c r="DF534">
        <f>ROUND(ROUND(AE534*AI534,2)*CX534,2)</f>
        <v>11.7</v>
      </c>
      <c r="DG534">
        <f t="shared" ref="DG534:DG540" si="307">ROUND(ROUND(AF534,2)*CX534,2)</f>
        <v>0</v>
      </c>
      <c r="DH534">
        <f t="shared" ref="DH534:DH540" si="308">ROUND(ROUND(AG534,2)*CX534,2)</f>
        <v>0</v>
      </c>
      <c r="DI534">
        <f t="shared" si="295"/>
        <v>0</v>
      </c>
      <c r="DJ534">
        <f>DF534</f>
        <v>11.7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ROW(Source!A692)</f>
        <v>692</v>
      </c>
      <c r="B535">
        <v>56481267</v>
      </c>
      <c r="C535">
        <v>56492390</v>
      </c>
      <c r="D535">
        <v>54903687</v>
      </c>
      <c r="E535">
        <v>1</v>
      </c>
      <c r="F535">
        <v>1</v>
      </c>
      <c r="G535">
        <v>1079</v>
      </c>
      <c r="H535">
        <v>3</v>
      </c>
      <c r="I535" t="s">
        <v>924</v>
      </c>
      <c r="J535" t="s">
        <v>925</v>
      </c>
      <c r="K535" t="s">
        <v>926</v>
      </c>
      <c r="L535">
        <v>1348</v>
      </c>
      <c r="N535">
        <v>1009</v>
      </c>
      <c r="O535" t="s">
        <v>32</v>
      </c>
      <c r="P535" t="s">
        <v>32</v>
      </c>
      <c r="Q535">
        <v>1000</v>
      </c>
      <c r="W535">
        <v>0</v>
      </c>
      <c r="X535">
        <v>-1327102600</v>
      </c>
      <c r="Y535">
        <f>AT535</f>
        <v>6.5000000000000002E-2</v>
      </c>
      <c r="AA535">
        <v>104598.14</v>
      </c>
      <c r="AB535">
        <v>0</v>
      </c>
      <c r="AC535">
        <v>0</v>
      </c>
      <c r="AD535">
        <v>0</v>
      </c>
      <c r="AE535">
        <v>32585.09</v>
      </c>
      <c r="AF535">
        <v>0</v>
      </c>
      <c r="AG535">
        <v>0</v>
      </c>
      <c r="AH535">
        <v>0</v>
      </c>
      <c r="AI535">
        <v>3.21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6.5000000000000002E-2</v>
      </c>
      <c r="AU535" t="s">
        <v>3</v>
      </c>
      <c r="AV535">
        <v>0</v>
      </c>
      <c r="AW535">
        <v>2</v>
      </c>
      <c r="AX535">
        <v>56493220</v>
      </c>
      <c r="AY535">
        <v>1</v>
      </c>
      <c r="AZ535">
        <v>0</v>
      </c>
      <c r="BA535">
        <v>531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ROUND(Y535*Source!I692,9)</f>
        <v>6.3673999999999994E-2</v>
      </c>
      <c r="CY535">
        <f>AA535</f>
        <v>104598.14</v>
      </c>
      <c r="CZ535">
        <f>AE535</f>
        <v>32585.09</v>
      </c>
      <c r="DA535">
        <f>AI535</f>
        <v>3.21</v>
      </c>
      <c r="DB535">
        <f>ROUND(ROUND(AT535*CZ535,2),6)</f>
        <v>2118.0300000000002</v>
      </c>
      <c r="DC535">
        <f>ROUND(ROUND(AT535*AG535,2),6)</f>
        <v>0</v>
      </c>
      <c r="DD535" t="s">
        <v>3</v>
      </c>
      <c r="DE535" t="s">
        <v>3</v>
      </c>
      <c r="DF535">
        <f>ROUND(ROUND(AE535*AI535,2)*CX535,2)</f>
        <v>6660.18</v>
      </c>
      <c r="DG535">
        <f t="shared" si="307"/>
        <v>0</v>
      </c>
      <c r="DH535">
        <f t="shared" si="308"/>
        <v>0</v>
      </c>
      <c r="DI535">
        <f t="shared" si="295"/>
        <v>0</v>
      </c>
      <c r="DJ535">
        <f>DF535</f>
        <v>6660.18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ROW(Source!A692)</f>
        <v>692</v>
      </c>
      <c r="B536">
        <v>56481267</v>
      </c>
      <c r="C536">
        <v>56492390</v>
      </c>
      <c r="D536">
        <v>54902791</v>
      </c>
      <c r="E536">
        <v>1</v>
      </c>
      <c r="F536">
        <v>1</v>
      </c>
      <c r="G536">
        <v>1079</v>
      </c>
      <c r="H536">
        <v>3</v>
      </c>
      <c r="I536" t="s">
        <v>874</v>
      </c>
      <c r="J536" t="s">
        <v>875</v>
      </c>
      <c r="K536" t="s">
        <v>876</v>
      </c>
      <c r="L536">
        <v>1327</v>
      </c>
      <c r="N536">
        <v>1005</v>
      </c>
      <c r="O536" t="s">
        <v>214</v>
      </c>
      <c r="P536" t="s">
        <v>214</v>
      </c>
      <c r="Q536">
        <v>1</v>
      </c>
      <c r="W536">
        <v>0</v>
      </c>
      <c r="X536">
        <v>-1704399903</v>
      </c>
      <c r="Y536">
        <f>AT536</f>
        <v>112</v>
      </c>
      <c r="AA536">
        <v>11.86</v>
      </c>
      <c r="AB536">
        <v>0</v>
      </c>
      <c r="AC536">
        <v>0</v>
      </c>
      <c r="AD536">
        <v>0</v>
      </c>
      <c r="AE536">
        <v>3.66</v>
      </c>
      <c r="AF536">
        <v>0</v>
      </c>
      <c r="AG536">
        <v>0</v>
      </c>
      <c r="AH536">
        <v>0</v>
      </c>
      <c r="AI536">
        <v>3.24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112</v>
      </c>
      <c r="AU536" t="s">
        <v>3</v>
      </c>
      <c r="AV536">
        <v>0</v>
      </c>
      <c r="AW536">
        <v>2</v>
      </c>
      <c r="AX536">
        <v>56493221</v>
      </c>
      <c r="AY536">
        <v>1</v>
      </c>
      <c r="AZ536">
        <v>0</v>
      </c>
      <c r="BA536">
        <v>532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ROUND(Y536*Source!I692,9)</f>
        <v>109.7152</v>
      </c>
      <c r="CY536">
        <f>AA536</f>
        <v>11.86</v>
      </c>
      <c r="CZ536">
        <f>AE536</f>
        <v>3.66</v>
      </c>
      <c r="DA536">
        <f>AI536</f>
        <v>3.24</v>
      </c>
      <c r="DB536">
        <f>ROUND(ROUND(AT536*CZ536,2),6)</f>
        <v>409.92</v>
      </c>
      <c r="DC536">
        <f>ROUND(ROUND(AT536*AG536,2),6)</f>
        <v>0</v>
      </c>
      <c r="DD536" t="s">
        <v>3</v>
      </c>
      <c r="DE536" t="s">
        <v>3</v>
      </c>
      <c r="DF536">
        <f>ROUND(ROUND(AE536*AI536,2)*CX536,2)</f>
        <v>1301.22</v>
      </c>
      <c r="DG536">
        <f t="shared" si="307"/>
        <v>0</v>
      </c>
      <c r="DH536">
        <f t="shared" si="308"/>
        <v>0</v>
      </c>
      <c r="DI536">
        <f t="shared" si="295"/>
        <v>0</v>
      </c>
      <c r="DJ536">
        <f>DF536</f>
        <v>1301.22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ROW(Source!A728)</f>
        <v>728</v>
      </c>
      <c r="B537">
        <v>56481265</v>
      </c>
      <c r="C537">
        <v>56493186</v>
      </c>
      <c r="D537">
        <v>54836958</v>
      </c>
      <c r="E537">
        <v>1079</v>
      </c>
      <c r="F537">
        <v>1</v>
      </c>
      <c r="G537">
        <v>1079</v>
      </c>
      <c r="H537">
        <v>1</v>
      </c>
      <c r="I537" t="s">
        <v>738</v>
      </c>
      <c r="J537" t="s">
        <v>3</v>
      </c>
      <c r="K537" t="s">
        <v>739</v>
      </c>
      <c r="L537">
        <v>1191</v>
      </c>
      <c r="N537">
        <v>1013</v>
      </c>
      <c r="O537" t="s">
        <v>740</v>
      </c>
      <c r="P537" t="s">
        <v>740</v>
      </c>
      <c r="Q537">
        <v>1</v>
      </c>
      <c r="W537">
        <v>0</v>
      </c>
      <c r="X537">
        <v>476480486</v>
      </c>
      <c r="Y537">
        <f>((AT537*1.15)*1.1)</f>
        <v>32.637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-2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25.8</v>
      </c>
      <c r="AU537" t="s">
        <v>49</v>
      </c>
      <c r="AV537">
        <v>1</v>
      </c>
      <c r="AW537">
        <v>2</v>
      </c>
      <c r="AX537">
        <v>56493187</v>
      </c>
      <c r="AY537">
        <v>1</v>
      </c>
      <c r="AZ537">
        <v>0</v>
      </c>
      <c r="BA537">
        <v>533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U537">
        <f>ROUND(AT537*Source!I728*AH537*AL537,2)</f>
        <v>0</v>
      </c>
      <c r="CV537">
        <f>ROUND(Y537*Source!I728,9)</f>
        <v>155.02574999999999</v>
      </c>
      <c r="CW537">
        <v>0</v>
      </c>
      <c r="CX537">
        <f>ROUND(Y537*Source!I728,9)</f>
        <v>155.02574999999999</v>
      </c>
      <c r="CY537">
        <f>AD537</f>
        <v>0</v>
      </c>
      <c r="CZ537">
        <f>AH537</f>
        <v>0</v>
      </c>
      <c r="DA537">
        <f>AL537</f>
        <v>1</v>
      </c>
      <c r="DB537">
        <f>ROUND(((ROUND(AT537*CZ537,2)*1.15)*1.1),6)</f>
        <v>0</v>
      </c>
      <c r="DC537">
        <f>ROUND(((ROUND(AT537*AG537,2)*1.15)*1.1),6)</f>
        <v>0</v>
      </c>
      <c r="DD537" t="s">
        <v>3</v>
      </c>
      <c r="DE537" t="s">
        <v>3</v>
      </c>
      <c r="DF537">
        <f>ROUND(ROUND(AE537,2)*CX537,2)</f>
        <v>0</v>
      </c>
      <c r="DG537">
        <f t="shared" si="307"/>
        <v>0</v>
      </c>
      <c r="DH537">
        <f t="shared" si="308"/>
        <v>0</v>
      </c>
      <c r="DI537">
        <f t="shared" si="295"/>
        <v>0</v>
      </c>
      <c r="DJ537">
        <f>DI537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ROW(Source!A728)</f>
        <v>728</v>
      </c>
      <c r="B538">
        <v>56481265</v>
      </c>
      <c r="C538">
        <v>56493186</v>
      </c>
      <c r="D538">
        <v>54934284</v>
      </c>
      <c r="E538">
        <v>1</v>
      </c>
      <c r="F538">
        <v>1</v>
      </c>
      <c r="G538">
        <v>1079</v>
      </c>
      <c r="H538">
        <v>2</v>
      </c>
      <c r="I538" t="s">
        <v>741</v>
      </c>
      <c r="J538" t="s">
        <v>742</v>
      </c>
      <c r="K538" t="s">
        <v>743</v>
      </c>
      <c r="L538">
        <v>1368</v>
      </c>
      <c r="N538">
        <v>1011</v>
      </c>
      <c r="O538" t="s">
        <v>744</v>
      </c>
      <c r="P538" t="s">
        <v>744</v>
      </c>
      <c r="Q538">
        <v>1</v>
      </c>
      <c r="W538">
        <v>0</v>
      </c>
      <c r="X538">
        <v>654681671</v>
      </c>
      <c r="Y538">
        <f>((AT538*1.25)*1.1)</f>
        <v>1.2375</v>
      </c>
      <c r="AA538">
        <v>0</v>
      </c>
      <c r="AB538">
        <v>87.01</v>
      </c>
      <c r="AC538">
        <v>13.21</v>
      </c>
      <c r="AD538">
        <v>0</v>
      </c>
      <c r="AE538">
        <v>0</v>
      </c>
      <c r="AF538">
        <v>83.1</v>
      </c>
      <c r="AG538">
        <v>12.62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-2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0.9</v>
      </c>
      <c r="AU538" t="s">
        <v>48</v>
      </c>
      <c r="AV538">
        <v>0</v>
      </c>
      <c r="AW538">
        <v>2</v>
      </c>
      <c r="AX538">
        <v>56493188</v>
      </c>
      <c r="AY538">
        <v>1</v>
      </c>
      <c r="AZ538">
        <v>0</v>
      </c>
      <c r="BA538">
        <v>534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f>ROUND(Y538*Source!I728*DO538,9)</f>
        <v>74.181937500000004</v>
      </c>
      <c r="CX538">
        <f>ROUND(Y538*Source!I728,9)</f>
        <v>5.8781249999999998</v>
      </c>
      <c r="CY538">
        <f>AB538</f>
        <v>87.01</v>
      </c>
      <c r="CZ538">
        <f>AF538</f>
        <v>83.1</v>
      </c>
      <c r="DA538">
        <f>AJ538</f>
        <v>1</v>
      </c>
      <c r="DB538">
        <f>ROUND(((ROUND(AT538*CZ538,2)*1.25)*1.1),6)</f>
        <v>102.83625000000001</v>
      </c>
      <c r="DC538">
        <f>ROUND(((ROUND(AT538*AG538,2)*1.25)*1.1),6)</f>
        <v>15.62</v>
      </c>
      <c r="DD538" t="s">
        <v>3</v>
      </c>
      <c r="DE538" t="s">
        <v>3</v>
      </c>
      <c r="DF538">
        <f>ROUND(ROUND(AE538,2)*CX538,2)</f>
        <v>0</v>
      </c>
      <c r="DG538">
        <f t="shared" si="307"/>
        <v>488.47</v>
      </c>
      <c r="DH538">
        <f t="shared" si="308"/>
        <v>74.180000000000007</v>
      </c>
      <c r="DI538">
        <f t="shared" si="295"/>
        <v>0</v>
      </c>
      <c r="DJ538">
        <f>DG538</f>
        <v>488.47</v>
      </c>
      <c r="DK538">
        <v>0</v>
      </c>
      <c r="DL538" t="s">
        <v>745</v>
      </c>
      <c r="DM538">
        <v>0</v>
      </c>
      <c r="DN538" t="s">
        <v>740</v>
      </c>
      <c r="DO538">
        <v>12.62</v>
      </c>
    </row>
    <row r="539" spans="1:119" x14ac:dyDescent="0.25">
      <c r="A539">
        <f>ROW(Source!A728)</f>
        <v>728</v>
      </c>
      <c r="B539">
        <v>56481265</v>
      </c>
      <c r="C539">
        <v>56493186</v>
      </c>
      <c r="D539">
        <v>54904312</v>
      </c>
      <c r="E539">
        <v>1</v>
      </c>
      <c r="F539">
        <v>1</v>
      </c>
      <c r="G539">
        <v>1079</v>
      </c>
      <c r="H539">
        <v>3</v>
      </c>
      <c r="I539" t="s">
        <v>435</v>
      </c>
      <c r="J539" t="s">
        <v>436</v>
      </c>
      <c r="K539" t="s">
        <v>1040</v>
      </c>
      <c r="L539">
        <v>1339</v>
      </c>
      <c r="N539">
        <v>1007</v>
      </c>
      <c r="O539" t="s">
        <v>158</v>
      </c>
      <c r="P539" t="s">
        <v>158</v>
      </c>
      <c r="Q539">
        <v>1</v>
      </c>
      <c r="W539">
        <v>0</v>
      </c>
      <c r="X539">
        <v>-1082220246</v>
      </c>
      <c r="Y539">
        <f>AT539</f>
        <v>4.12</v>
      </c>
      <c r="AA539">
        <v>2200.7600000000002</v>
      </c>
      <c r="AB539">
        <v>0</v>
      </c>
      <c r="AC539">
        <v>0</v>
      </c>
      <c r="AD539">
        <v>0</v>
      </c>
      <c r="AE539">
        <v>2200.7600000000002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 t="s">
        <v>3</v>
      </c>
      <c r="AT539">
        <v>4.12</v>
      </c>
      <c r="AU539" t="s">
        <v>3</v>
      </c>
      <c r="AV539">
        <v>0</v>
      </c>
      <c r="AW539">
        <v>1</v>
      </c>
      <c r="AX539">
        <v>-1</v>
      </c>
      <c r="AY539">
        <v>0</v>
      </c>
      <c r="AZ539">
        <v>0</v>
      </c>
      <c r="BA539" t="s">
        <v>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ROUND(Y539*Source!I728,9)</f>
        <v>19.57</v>
      </c>
      <c r="CY539">
        <f>AA539</f>
        <v>2200.7600000000002</v>
      </c>
      <c r="CZ539">
        <f>AE539</f>
        <v>2200.7600000000002</v>
      </c>
      <c r="DA539">
        <f>AI539</f>
        <v>1</v>
      </c>
      <c r="DB539">
        <f>ROUND(ROUND(AT539*CZ539,2),6)</f>
        <v>9067.1299999999992</v>
      </c>
      <c r="DC539">
        <f>ROUND(ROUND(AT539*AG539,2),6)</f>
        <v>0</v>
      </c>
      <c r="DD539" t="s">
        <v>3</v>
      </c>
      <c r="DE539" t="s">
        <v>3</v>
      </c>
      <c r="DF539">
        <f>ROUND(ROUND(AE539,2)*CX539,2)</f>
        <v>43068.87</v>
      </c>
      <c r="DG539">
        <f t="shared" si="307"/>
        <v>0</v>
      </c>
      <c r="DH539">
        <f t="shared" si="308"/>
        <v>0</v>
      </c>
      <c r="DI539">
        <f t="shared" si="295"/>
        <v>0</v>
      </c>
      <c r="DJ539">
        <f>DF539</f>
        <v>43068.87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ROW(Source!A729)</f>
        <v>729</v>
      </c>
      <c r="B540">
        <v>56481267</v>
      </c>
      <c r="C540">
        <v>56493186</v>
      </c>
      <c r="D540">
        <v>54836958</v>
      </c>
      <c r="E540">
        <v>1079</v>
      </c>
      <c r="F540">
        <v>1</v>
      </c>
      <c r="G540">
        <v>1079</v>
      </c>
      <c r="H540">
        <v>1</v>
      </c>
      <c r="I540" t="s">
        <v>738</v>
      </c>
      <c r="J540" t="s">
        <v>3</v>
      </c>
      <c r="K540" t="s">
        <v>739</v>
      </c>
      <c r="L540">
        <v>1191</v>
      </c>
      <c r="N540">
        <v>1013</v>
      </c>
      <c r="O540" t="s">
        <v>740</v>
      </c>
      <c r="P540" t="s">
        <v>740</v>
      </c>
      <c r="Q540">
        <v>1</v>
      </c>
      <c r="W540">
        <v>0</v>
      </c>
      <c r="X540">
        <v>476480486</v>
      </c>
      <c r="Y540">
        <f>((AT540*1.15)*1.1)</f>
        <v>32.637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25.8</v>
      </c>
      <c r="AU540" t="s">
        <v>49</v>
      </c>
      <c r="AV540">
        <v>1</v>
      </c>
      <c r="AW540">
        <v>2</v>
      </c>
      <c r="AX540">
        <v>56493187</v>
      </c>
      <c r="AY540">
        <v>1</v>
      </c>
      <c r="AZ540">
        <v>0</v>
      </c>
      <c r="BA540">
        <v>536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U540">
        <f>ROUND(AT540*Source!I729*AH540*AL540,2)</f>
        <v>0</v>
      </c>
      <c r="CV540">
        <f>ROUND(Y540*Source!I729,9)</f>
        <v>155.02574999999999</v>
      </c>
      <c r="CW540">
        <v>0</v>
      </c>
      <c r="CX540">
        <f>ROUND(Y540*Source!I729,9)</f>
        <v>155.02574999999999</v>
      </c>
      <c r="CY540">
        <f>AD540</f>
        <v>0</v>
      </c>
      <c r="CZ540">
        <f>AH540</f>
        <v>0</v>
      </c>
      <c r="DA540">
        <f>AL540</f>
        <v>1</v>
      </c>
      <c r="DB540">
        <f>ROUND(((ROUND(AT540*CZ540,2)*1.15)*1.1),6)</f>
        <v>0</v>
      </c>
      <c r="DC540">
        <f>ROUND(((ROUND(AT540*AG540,2)*1.15)*1.1),6)</f>
        <v>0</v>
      </c>
      <c r="DD540" t="s">
        <v>3</v>
      </c>
      <c r="DE540" t="s">
        <v>3</v>
      </c>
      <c r="DF540">
        <f>ROUND(ROUND(AE540,2)*CX540,2)</f>
        <v>0</v>
      </c>
      <c r="DG540">
        <f t="shared" si="307"/>
        <v>0</v>
      </c>
      <c r="DH540">
        <f t="shared" si="308"/>
        <v>0</v>
      </c>
      <c r="DI540">
        <f t="shared" si="295"/>
        <v>0</v>
      </c>
      <c r="DJ540">
        <f>DI540</f>
        <v>0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ROW(Source!A729)</f>
        <v>729</v>
      </c>
      <c r="B541">
        <v>56481267</v>
      </c>
      <c r="C541">
        <v>56493186</v>
      </c>
      <c r="D541">
        <v>54934284</v>
      </c>
      <c r="E541">
        <v>1</v>
      </c>
      <c r="F541">
        <v>1</v>
      </c>
      <c r="G541">
        <v>1079</v>
      </c>
      <c r="H541">
        <v>2</v>
      </c>
      <c r="I541" t="s">
        <v>741</v>
      </c>
      <c r="J541" t="s">
        <v>742</v>
      </c>
      <c r="K541" t="s">
        <v>743</v>
      </c>
      <c r="L541">
        <v>1368</v>
      </c>
      <c r="N541">
        <v>1011</v>
      </c>
      <c r="O541" t="s">
        <v>744</v>
      </c>
      <c r="P541" t="s">
        <v>744</v>
      </c>
      <c r="Q541">
        <v>1</v>
      </c>
      <c r="W541">
        <v>0</v>
      </c>
      <c r="X541">
        <v>654681671</v>
      </c>
      <c r="Y541">
        <f>((AT541*1.25)*1.1)</f>
        <v>1.2375</v>
      </c>
      <c r="AA541">
        <v>0</v>
      </c>
      <c r="AB541">
        <v>1323.36</v>
      </c>
      <c r="AC541">
        <v>631.85</v>
      </c>
      <c r="AD541">
        <v>0</v>
      </c>
      <c r="AE541">
        <v>0</v>
      </c>
      <c r="AF541">
        <v>83.1</v>
      </c>
      <c r="AG541">
        <v>12.62</v>
      </c>
      <c r="AH541">
        <v>0</v>
      </c>
      <c r="AI541">
        <v>1</v>
      </c>
      <c r="AJ541">
        <v>15.21</v>
      </c>
      <c r="AK541">
        <v>47.82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0.9</v>
      </c>
      <c r="AU541" t="s">
        <v>48</v>
      </c>
      <c r="AV541">
        <v>0</v>
      </c>
      <c r="AW541">
        <v>2</v>
      </c>
      <c r="AX541">
        <v>56493188</v>
      </c>
      <c r="AY541">
        <v>1</v>
      </c>
      <c r="AZ541">
        <v>0</v>
      </c>
      <c r="BA541">
        <v>537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ROUND(Y541*Source!I729*DO541,9)</f>
        <v>74.181937500000004</v>
      </c>
      <c r="CX541">
        <f>ROUND(Y541*Source!I729,9)</f>
        <v>5.8781249999999998</v>
      </c>
      <c r="CY541">
        <f>AB541</f>
        <v>1323.36</v>
      </c>
      <c r="CZ541">
        <f>AF541</f>
        <v>83.1</v>
      </c>
      <c r="DA541">
        <f>AJ541</f>
        <v>15.21</v>
      </c>
      <c r="DB541">
        <f>ROUND(((ROUND(AT541*CZ541,2)*1.25)*1.1),6)</f>
        <v>102.83625000000001</v>
      </c>
      <c r="DC541">
        <f>ROUND(((ROUND(AT541*AG541,2)*1.25)*1.1),6)</f>
        <v>15.62</v>
      </c>
      <c r="DD541" t="s">
        <v>3</v>
      </c>
      <c r="DE541" t="s">
        <v>3</v>
      </c>
      <c r="DF541">
        <f>ROUND(ROUND(AE541,2)*CX541,2)</f>
        <v>0</v>
      </c>
      <c r="DG541">
        <f>ROUND(ROUND(AF541*AJ541,2)*CX541,2)</f>
        <v>7429.66</v>
      </c>
      <c r="DH541">
        <f>ROUND(ROUND(AG541*AK541,2)*CX541,2)</f>
        <v>3547.39</v>
      </c>
      <c r="DI541">
        <f t="shared" si="295"/>
        <v>0</v>
      </c>
      <c r="DJ541">
        <f>DG541</f>
        <v>7429.66</v>
      </c>
      <c r="DK541">
        <v>0</v>
      </c>
      <c r="DL541" t="s">
        <v>745</v>
      </c>
      <c r="DM541">
        <v>0</v>
      </c>
      <c r="DN541" t="s">
        <v>740</v>
      </c>
      <c r="DO541">
        <v>12.62</v>
      </c>
    </row>
    <row r="542" spans="1:119" x14ac:dyDescent="0.25">
      <c r="A542">
        <f>ROW(Source!A729)</f>
        <v>729</v>
      </c>
      <c r="B542">
        <v>56481267</v>
      </c>
      <c r="C542">
        <v>56493186</v>
      </c>
      <c r="D542">
        <v>54904312</v>
      </c>
      <c r="E542">
        <v>1</v>
      </c>
      <c r="F542">
        <v>1</v>
      </c>
      <c r="G542">
        <v>1079</v>
      </c>
      <c r="H542">
        <v>3</v>
      </c>
      <c r="I542" t="s">
        <v>435</v>
      </c>
      <c r="J542" t="s">
        <v>436</v>
      </c>
      <c r="K542" t="s">
        <v>1040</v>
      </c>
      <c r="L542">
        <v>1339</v>
      </c>
      <c r="N542">
        <v>1007</v>
      </c>
      <c r="O542" t="s">
        <v>158</v>
      </c>
      <c r="P542" t="s">
        <v>158</v>
      </c>
      <c r="Q542">
        <v>1</v>
      </c>
      <c r="W542">
        <v>0</v>
      </c>
      <c r="X542">
        <v>-1082220246</v>
      </c>
      <c r="Y542">
        <f>AT542</f>
        <v>4.12</v>
      </c>
      <c r="AA542">
        <v>23922.26</v>
      </c>
      <c r="AB542">
        <v>0</v>
      </c>
      <c r="AC542">
        <v>0</v>
      </c>
      <c r="AD542">
        <v>0</v>
      </c>
      <c r="AE542">
        <v>2200.7600000000002</v>
      </c>
      <c r="AF542">
        <v>0</v>
      </c>
      <c r="AG542">
        <v>0</v>
      </c>
      <c r="AH542">
        <v>0</v>
      </c>
      <c r="AI542">
        <v>10.87</v>
      </c>
      <c r="AJ542">
        <v>1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 t="s">
        <v>3</v>
      </c>
      <c r="AT542">
        <v>4.12</v>
      </c>
      <c r="AU542" t="s">
        <v>3</v>
      </c>
      <c r="AV542">
        <v>0</v>
      </c>
      <c r="AW542">
        <v>1</v>
      </c>
      <c r="AX542">
        <v>-1</v>
      </c>
      <c r="AY542">
        <v>0</v>
      </c>
      <c r="AZ542">
        <v>0</v>
      </c>
      <c r="BA542" t="s">
        <v>3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ROUND(Y542*Source!I729,9)</f>
        <v>19.57</v>
      </c>
      <c r="CY542">
        <f>AA542</f>
        <v>23922.26</v>
      </c>
      <c r="CZ542">
        <f>AE542</f>
        <v>2200.7600000000002</v>
      </c>
      <c r="DA542">
        <f>AI542</f>
        <v>10.87</v>
      </c>
      <c r="DB542">
        <f>ROUND(ROUND(AT542*CZ542,2),6)</f>
        <v>9067.1299999999992</v>
      </c>
      <c r="DC542">
        <f>ROUND(ROUND(AT542*AG542,2),6)</f>
        <v>0</v>
      </c>
      <c r="DD542" t="s">
        <v>3</v>
      </c>
      <c r="DE542" t="s">
        <v>3</v>
      </c>
      <c r="DF542">
        <f>ROUND(ROUND(AE542*AI542,2)*CX542,2)</f>
        <v>468158.63</v>
      </c>
      <c r="DG542">
        <f>ROUND(ROUND(AF542,2)*CX542,2)</f>
        <v>0</v>
      </c>
      <c r="DH542">
        <f>ROUND(ROUND(AG542,2)*CX542,2)</f>
        <v>0</v>
      </c>
      <c r="DI542">
        <f t="shared" si="295"/>
        <v>0</v>
      </c>
      <c r="DJ542">
        <f>DF542</f>
        <v>468158.63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ROW(Source!A732)</f>
        <v>732</v>
      </c>
      <c r="B543">
        <v>56481265</v>
      </c>
      <c r="C543">
        <v>56493206</v>
      </c>
      <c r="D543">
        <v>54836958</v>
      </c>
      <c r="E543">
        <v>1079</v>
      </c>
      <c r="F543">
        <v>1</v>
      </c>
      <c r="G543">
        <v>1079</v>
      </c>
      <c r="H543">
        <v>1</v>
      </c>
      <c r="I543" t="s">
        <v>738</v>
      </c>
      <c r="J543" t="s">
        <v>3</v>
      </c>
      <c r="K543" t="s">
        <v>739</v>
      </c>
      <c r="L543">
        <v>1191</v>
      </c>
      <c r="N543">
        <v>1013</v>
      </c>
      <c r="O543" t="s">
        <v>740</v>
      </c>
      <c r="P543" t="s">
        <v>740</v>
      </c>
      <c r="Q543">
        <v>1</v>
      </c>
      <c r="W543">
        <v>0</v>
      </c>
      <c r="X543">
        <v>476480486</v>
      </c>
      <c r="Y543">
        <f>((AT543*1.15)*1.1)</f>
        <v>4.3642500000000002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3.45</v>
      </c>
      <c r="AU543" t="s">
        <v>49</v>
      </c>
      <c r="AV543">
        <v>1</v>
      </c>
      <c r="AW543">
        <v>2</v>
      </c>
      <c r="AX543">
        <v>56493207</v>
      </c>
      <c r="AY543">
        <v>1</v>
      </c>
      <c r="AZ543">
        <v>0</v>
      </c>
      <c r="BA543">
        <v>539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U543">
        <f>ROUND(AT543*Source!I732*AH543*AL543,2)</f>
        <v>0</v>
      </c>
      <c r="CV543">
        <f>ROUND(Y543*Source!I732,9)</f>
        <v>14.004878250000001</v>
      </c>
      <c r="CW543">
        <v>0</v>
      </c>
      <c r="CX543">
        <f>ROUND(Y543*Source!I732,9)</f>
        <v>14.004878250000001</v>
      </c>
      <c r="CY543">
        <f>AD543</f>
        <v>0</v>
      </c>
      <c r="CZ543">
        <f>AH543</f>
        <v>0</v>
      </c>
      <c r="DA543">
        <f>AL543</f>
        <v>1</v>
      </c>
      <c r="DB543">
        <f>ROUND(((ROUND(AT543*CZ543,2)*1.15)*1.1),6)</f>
        <v>0</v>
      </c>
      <c r="DC543">
        <f>ROUND(((ROUND(AT543*AG543,2)*1.15)*1.1),6)</f>
        <v>0</v>
      </c>
      <c r="DD543" t="s">
        <v>3</v>
      </c>
      <c r="DE543" t="s">
        <v>3</v>
      </c>
      <c r="DF543">
        <f>ROUND(ROUND(AE543,2)*CX543,2)</f>
        <v>0</v>
      </c>
      <c r="DG543">
        <f>ROUND(ROUND(AF543,2)*CX543,2)</f>
        <v>0</v>
      </c>
      <c r="DH543">
        <f>ROUND(ROUND(AG543,2)*CX543,2)</f>
        <v>0</v>
      </c>
      <c r="DI543">
        <f t="shared" si="295"/>
        <v>0</v>
      </c>
      <c r="DJ543">
        <f>DI543</f>
        <v>0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ROW(Source!A732)</f>
        <v>732</v>
      </c>
      <c r="B544">
        <v>56481265</v>
      </c>
      <c r="C544">
        <v>56493206</v>
      </c>
      <c r="D544">
        <v>54934284</v>
      </c>
      <c r="E544">
        <v>1</v>
      </c>
      <c r="F544">
        <v>1</v>
      </c>
      <c r="G544">
        <v>1079</v>
      </c>
      <c r="H544">
        <v>2</v>
      </c>
      <c r="I544" t="s">
        <v>741</v>
      </c>
      <c r="J544" t="s">
        <v>742</v>
      </c>
      <c r="K544" t="s">
        <v>743</v>
      </c>
      <c r="L544">
        <v>1368</v>
      </c>
      <c r="N544">
        <v>1011</v>
      </c>
      <c r="O544" t="s">
        <v>744</v>
      </c>
      <c r="P544" t="s">
        <v>744</v>
      </c>
      <c r="Q544">
        <v>1</v>
      </c>
      <c r="W544">
        <v>0</v>
      </c>
      <c r="X544">
        <v>654681671</v>
      </c>
      <c r="Y544">
        <f>((AT544*1.25)*1.1)</f>
        <v>2.7500000000000004E-2</v>
      </c>
      <c r="AA544">
        <v>0</v>
      </c>
      <c r="AB544">
        <v>87.01</v>
      </c>
      <c r="AC544">
        <v>13.21</v>
      </c>
      <c r="AD544">
        <v>0</v>
      </c>
      <c r="AE544">
        <v>0</v>
      </c>
      <c r="AF544">
        <v>83.1</v>
      </c>
      <c r="AG544">
        <v>12.62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-2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0.02</v>
      </c>
      <c r="AU544" t="s">
        <v>48</v>
      </c>
      <c r="AV544">
        <v>0</v>
      </c>
      <c r="AW544">
        <v>2</v>
      </c>
      <c r="AX544">
        <v>56493208</v>
      </c>
      <c r="AY544">
        <v>1</v>
      </c>
      <c r="AZ544">
        <v>0</v>
      </c>
      <c r="BA544">
        <v>540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f>ROUND(Y544*Source!I732*DO544,9)</f>
        <v>1.1136834499999999</v>
      </c>
      <c r="CX544">
        <f>ROUND(Y544*Source!I732,9)</f>
        <v>8.8247500000000006E-2</v>
      </c>
      <c r="CY544">
        <f>AB544</f>
        <v>87.01</v>
      </c>
      <c r="CZ544">
        <f>AF544</f>
        <v>83.1</v>
      </c>
      <c r="DA544">
        <f>AJ544</f>
        <v>1</v>
      </c>
      <c r="DB544">
        <f>ROUND(((ROUND(AT544*CZ544,2)*1.25)*1.1),6)</f>
        <v>2.2825000000000002</v>
      </c>
      <c r="DC544">
        <f>ROUND(((ROUND(AT544*AG544,2)*1.25)*1.1),6)</f>
        <v>0.34375</v>
      </c>
      <c r="DD544" t="s">
        <v>3</v>
      </c>
      <c r="DE544" t="s">
        <v>3</v>
      </c>
      <c r="DF544">
        <f>ROUND(ROUND(AE544,2)*CX544,2)</f>
        <v>0</v>
      </c>
      <c r="DG544">
        <f>ROUND(ROUND(AF544,2)*CX544,2)</f>
        <v>7.33</v>
      </c>
      <c r="DH544">
        <f>ROUND(ROUND(AG544,2)*CX544,2)</f>
        <v>1.1100000000000001</v>
      </c>
      <c r="DI544">
        <f t="shared" si="295"/>
        <v>0</v>
      </c>
      <c r="DJ544">
        <f>DG544</f>
        <v>7.33</v>
      </c>
      <c r="DK544">
        <v>0</v>
      </c>
      <c r="DL544" t="s">
        <v>745</v>
      </c>
      <c r="DM544">
        <v>0</v>
      </c>
      <c r="DN544" t="s">
        <v>740</v>
      </c>
      <c r="DO544">
        <v>12.62</v>
      </c>
    </row>
    <row r="545" spans="1:119" x14ac:dyDescent="0.25">
      <c r="A545">
        <f>ROW(Source!A732)</f>
        <v>732</v>
      </c>
      <c r="B545">
        <v>56481265</v>
      </c>
      <c r="C545">
        <v>56493206</v>
      </c>
      <c r="D545">
        <v>54904033</v>
      </c>
      <c r="E545">
        <v>1</v>
      </c>
      <c r="F545">
        <v>1</v>
      </c>
      <c r="G545">
        <v>1079</v>
      </c>
      <c r="H545">
        <v>3</v>
      </c>
      <c r="I545" t="s">
        <v>442</v>
      </c>
      <c r="J545" t="s">
        <v>444</v>
      </c>
      <c r="K545" t="s">
        <v>443</v>
      </c>
      <c r="L545">
        <v>1327</v>
      </c>
      <c r="N545">
        <v>1005</v>
      </c>
      <c r="O545" t="s">
        <v>214</v>
      </c>
      <c r="P545" t="s">
        <v>214</v>
      </c>
      <c r="Q545">
        <v>1</v>
      </c>
      <c r="W545">
        <v>0</v>
      </c>
      <c r="X545">
        <v>-361328652</v>
      </c>
      <c r="Y545">
        <f>AT545</f>
        <v>122.4</v>
      </c>
      <c r="AA545">
        <v>8.1300000000000008</v>
      </c>
      <c r="AB545">
        <v>0</v>
      </c>
      <c r="AC545">
        <v>0</v>
      </c>
      <c r="AD545">
        <v>0</v>
      </c>
      <c r="AE545">
        <v>8.1300000000000008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 t="s">
        <v>3</v>
      </c>
      <c r="AT545">
        <v>122.4</v>
      </c>
      <c r="AU545" t="s">
        <v>3</v>
      </c>
      <c r="AV545">
        <v>0</v>
      </c>
      <c r="AW545">
        <v>1</v>
      </c>
      <c r="AX545">
        <v>-1</v>
      </c>
      <c r="AY545">
        <v>0</v>
      </c>
      <c r="AZ545">
        <v>0</v>
      </c>
      <c r="BA545" t="s">
        <v>3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ROUND(Y545*Source!I732,9)</f>
        <v>392.78160000000003</v>
      </c>
      <c r="CY545">
        <f>AA545</f>
        <v>8.1300000000000008</v>
      </c>
      <c r="CZ545">
        <f>AE545</f>
        <v>8.1300000000000008</v>
      </c>
      <c r="DA545">
        <f>AI545</f>
        <v>1</v>
      </c>
      <c r="DB545">
        <f>ROUND(ROUND(AT545*CZ545,2),6)</f>
        <v>995.11</v>
      </c>
      <c r="DC545">
        <f>ROUND(ROUND(AT545*AG545,2),6)</f>
        <v>0</v>
      </c>
      <c r="DD545" t="s">
        <v>3</v>
      </c>
      <c r="DE545" t="s">
        <v>3</v>
      </c>
      <c r="DF545">
        <f>ROUND(ROUND(AE545,2)*CX545,2)</f>
        <v>3193.31</v>
      </c>
      <c r="DG545">
        <f>ROUND(ROUND(AF545,2)*CX545,2)</f>
        <v>0</v>
      </c>
      <c r="DH545">
        <f>ROUND(ROUND(AG545,2)*CX545,2)</f>
        <v>0</v>
      </c>
      <c r="DI545">
        <f t="shared" si="295"/>
        <v>0</v>
      </c>
      <c r="DJ545">
        <f>DF545</f>
        <v>3193.31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ROW(Source!A733)</f>
        <v>733</v>
      </c>
      <c r="B546">
        <v>56481267</v>
      </c>
      <c r="C546">
        <v>56493206</v>
      </c>
      <c r="D546">
        <v>54836958</v>
      </c>
      <c r="E546">
        <v>1079</v>
      </c>
      <c r="F546">
        <v>1</v>
      </c>
      <c r="G546">
        <v>1079</v>
      </c>
      <c r="H546">
        <v>1</v>
      </c>
      <c r="I546" t="s">
        <v>738</v>
      </c>
      <c r="J546" t="s">
        <v>3</v>
      </c>
      <c r="K546" t="s">
        <v>739</v>
      </c>
      <c r="L546">
        <v>1191</v>
      </c>
      <c r="N546">
        <v>1013</v>
      </c>
      <c r="O546" t="s">
        <v>740</v>
      </c>
      <c r="P546" t="s">
        <v>740</v>
      </c>
      <c r="Q546">
        <v>1</v>
      </c>
      <c r="W546">
        <v>0</v>
      </c>
      <c r="X546">
        <v>476480486</v>
      </c>
      <c r="Y546">
        <f>((AT546*1.15)*1.1)</f>
        <v>4.3642500000000002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3.45</v>
      </c>
      <c r="AU546" t="s">
        <v>49</v>
      </c>
      <c r="AV546">
        <v>1</v>
      </c>
      <c r="AW546">
        <v>2</v>
      </c>
      <c r="AX546">
        <v>56493207</v>
      </c>
      <c r="AY546">
        <v>1</v>
      </c>
      <c r="AZ546">
        <v>0</v>
      </c>
      <c r="BA546">
        <v>542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U546">
        <f>ROUND(AT546*Source!I733*AH546*AL546,2)</f>
        <v>0</v>
      </c>
      <c r="CV546">
        <f>ROUND(Y546*Source!I733,9)</f>
        <v>14.004878250000001</v>
      </c>
      <c r="CW546">
        <v>0</v>
      </c>
      <c r="CX546">
        <f>ROUND(Y546*Source!I733,9)</f>
        <v>14.004878250000001</v>
      </c>
      <c r="CY546">
        <f>AD546</f>
        <v>0</v>
      </c>
      <c r="CZ546">
        <f>AH546</f>
        <v>0</v>
      </c>
      <c r="DA546">
        <f>AL546</f>
        <v>1</v>
      </c>
      <c r="DB546">
        <f>ROUND(((ROUND(AT546*CZ546,2)*1.15)*1.1),6)</f>
        <v>0</v>
      </c>
      <c r="DC546">
        <f>ROUND(((ROUND(AT546*AG546,2)*1.15)*1.1),6)</f>
        <v>0</v>
      </c>
      <c r="DD546" t="s">
        <v>3</v>
      </c>
      <c r="DE546" t="s">
        <v>3</v>
      </c>
      <c r="DF546">
        <f>ROUND(ROUND(AE546,2)*CX546,2)</f>
        <v>0</v>
      </c>
      <c r="DG546">
        <f>ROUND(ROUND(AF546,2)*CX546,2)</f>
        <v>0</v>
      </c>
      <c r="DH546">
        <f>ROUND(ROUND(AG546,2)*CX546,2)</f>
        <v>0</v>
      </c>
      <c r="DI546">
        <f t="shared" si="295"/>
        <v>0</v>
      </c>
      <c r="DJ546">
        <f>DI546</f>
        <v>0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ROW(Source!A733)</f>
        <v>733</v>
      </c>
      <c r="B547">
        <v>56481267</v>
      </c>
      <c r="C547">
        <v>56493206</v>
      </c>
      <c r="D547">
        <v>54934284</v>
      </c>
      <c r="E547">
        <v>1</v>
      </c>
      <c r="F547">
        <v>1</v>
      </c>
      <c r="G547">
        <v>1079</v>
      </c>
      <c r="H547">
        <v>2</v>
      </c>
      <c r="I547" t="s">
        <v>741</v>
      </c>
      <c r="J547" t="s">
        <v>742</v>
      </c>
      <c r="K547" t="s">
        <v>743</v>
      </c>
      <c r="L547">
        <v>1368</v>
      </c>
      <c r="N547">
        <v>1011</v>
      </c>
      <c r="O547" t="s">
        <v>744</v>
      </c>
      <c r="P547" t="s">
        <v>744</v>
      </c>
      <c r="Q547">
        <v>1</v>
      </c>
      <c r="W547">
        <v>0</v>
      </c>
      <c r="X547">
        <v>654681671</v>
      </c>
      <c r="Y547">
        <f>((AT547*1.25)*1.1)</f>
        <v>2.7500000000000004E-2</v>
      </c>
      <c r="AA547">
        <v>0</v>
      </c>
      <c r="AB547">
        <v>1323.36</v>
      </c>
      <c r="AC547">
        <v>631.85</v>
      </c>
      <c r="AD547">
        <v>0</v>
      </c>
      <c r="AE547">
        <v>0</v>
      </c>
      <c r="AF547">
        <v>83.1</v>
      </c>
      <c r="AG547">
        <v>12.62</v>
      </c>
      <c r="AH547">
        <v>0</v>
      </c>
      <c r="AI547">
        <v>1</v>
      </c>
      <c r="AJ547">
        <v>15.21</v>
      </c>
      <c r="AK547">
        <v>47.82</v>
      </c>
      <c r="AL547">
        <v>1</v>
      </c>
      <c r="AM547">
        <v>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0.02</v>
      </c>
      <c r="AU547" t="s">
        <v>48</v>
      </c>
      <c r="AV547">
        <v>0</v>
      </c>
      <c r="AW547">
        <v>2</v>
      </c>
      <c r="AX547">
        <v>56493208</v>
      </c>
      <c r="AY547">
        <v>1</v>
      </c>
      <c r="AZ547">
        <v>0</v>
      </c>
      <c r="BA547">
        <v>543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ROUND(Y547*Source!I733*DO547,9)</f>
        <v>1.1136834499999999</v>
      </c>
      <c r="CX547">
        <f>ROUND(Y547*Source!I733,9)</f>
        <v>8.8247500000000006E-2</v>
      </c>
      <c r="CY547">
        <f>AB547</f>
        <v>1323.36</v>
      </c>
      <c r="CZ547">
        <f>AF547</f>
        <v>83.1</v>
      </c>
      <c r="DA547">
        <f>AJ547</f>
        <v>15.21</v>
      </c>
      <c r="DB547">
        <f>ROUND(((ROUND(AT547*CZ547,2)*1.25)*1.1),6)</f>
        <v>2.2825000000000002</v>
      </c>
      <c r="DC547">
        <f>ROUND(((ROUND(AT547*AG547,2)*1.25)*1.1),6)</f>
        <v>0.34375</v>
      </c>
      <c r="DD547" t="s">
        <v>3</v>
      </c>
      <c r="DE547" t="s">
        <v>3</v>
      </c>
      <c r="DF547">
        <f>ROUND(ROUND(AE547,2)*CX547,2)</f>
        <v>0</v>
      </c>
      <c r="DG547">
        <f>ROUND(ROUND(AF547*AJ547,2)*CX547,2)</f>
        <v>111.54</v>
      </c>
      <c r="DH547">
        <f>ROUND(ROUND(AG547*AK547,2)*CX547,2)</f>
        <v>53.26</v>
      </c>
      <c r="DI547">
        <f t="shared" si="295"/>
        <v>0</v>
      </c>
      <c r="DJ547">
        <f>DG547</f>
        <v>111.54</v>
      </c>
      <c r="DK547">
        <v>0</v>
      </c>
      <c r="DL547" t="s">
        <v>745</v>
      </c>
      <c r="DM547">
        <v>0</v>
      </c>
      <c r="DN547" t="s">
        <v>740</v>
      </c>
      <c r="DO547">
        <v>12.62</v>
      </c>
    </row>
    <row r="548" spans="1:119" x14ac:dyDescent="0.25">
      <c r="A548">
        <f>ROW(Source!A733)</f>
        <v>733</v>
      </c>
      <c r="B548">
        <v>56481267</v>
      </c>
      <c r="C548">
        <v>56493206</v>
      </c>
      <c r="D548">
        <v>54904033</v>
      </c>
      <c r="E548">
        <v>1</v>
      </c>
      <c r="F548">
        <v>1</v>
      </c>
      <c r="G548">
        <v>1079</v>
      </c>
      <c r="H548">
        <v>3</v>
      </c>
      <c r="I548" t="s">
        <v>442</v>
      </c>
      <c r="J548" t="s">
        <v>444</v>
      </c>
      <c r="K548" t="s">
        <v>443</v>
      </c>
      <c r="L548">
        <v>1327</v>
      </c>
      <c r="N548">
        <v>1005</v>
      </c>
      <c r="O548" t="s">
        <v>214</v>
      </c>
      <c r="P548" t="s">
        <v>214</v>
      </c>
      <c r="Q548">
        <v>1</v>
      </c>
      <c r="W548">
        <v>0</v>
      </c>
      <c r="X548">
        <v>-361328652</v>
      </c>
      <c r="Y548">
        <f>AT548</f>
        <v>122.4</v>
      </c>
      <c r="AA548">
        <v>10.16</v>
      </c>
      <c r="AB548">
        <v>0</v>
      </c>
      <c r="AC548">
        <v>0</v>
      </c>
      <c r="AD548">
        <v>0</v>
      </c>
      <c r="AE548">
        <v>8.1300000000000008</v>
      </c>
      <c r="AF548">
        <v>0</v>
      </c>
      <c r="AG548">
        <v>0</v>
      </c>
      <c r="AH548">
        <v>0</v>
      </c>
      <c r="AI548">
        <v>1.25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122.4</v>
      </c>
      <c r="AU548" t="s">
        <v>3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ROUND(Y548*Source!I733,9)</f>
        <v>392.78160000000003</v>
      </c>
      <c r="CY548">
        <f>AA548</f>
        <v>10.16</v>
      </c>
      <c r="CZ548">
        <f>AE548</f>
        <v>8.1300000000000008</v>
      </c>
      <c r="DA548">
        <f>AI548</f>
        <v>1.25</v>
      </c>
      <c r="DB548">
        <f>ROUND(ROUND(AT548*CZ548,2),6)</f>
        <v>995.11</v>
      </c>
      <c r="DC548">
        <f>ROUND(ROUND(AT548*AG548,2),6)</f>
        <v>0</v>
      </c>
      <c r="DD548" t="s">
        <v>3</v>
      </c>
      <c r="DE548" t="s">
        <v>3</v>
      </c>
      <c r="DF548">
        <f>ROUND(ROUND(AE548*AI548,2)*CX548,2)</f>
        <v>3990.66</v>
      </c>
      <c r="DG548">
        <f t="shared" ref="DG548:DG569" si="309">ROUND(ROUND(AF548,2)*CX548,2)</f>
        <v>0</v>
      </c>
      <c r="DH548">
        <f t="shared" ref="DH548:DH569" si="310">ROUND(ROUND(AG548,2)*CX548,2)</f>
        <v>0</v>
      </c>
      <c r="DI548">
        <f t="shared" si="295"/>
        <v>0</v>
      </c>
      <c r="DJ548">
        <f>DF548</f>
        <v>3990.66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ROW(Source!A736)</f>
        <v>736</v>
      </c>
      <c r="B549">
        <v>56481265</v>
      </c>
      <c r="C549">
        <v>56493222</v>
      </c>
      <c r="D549">
        <v>54836958</v>
      </c>
      <c r="E549">
        <v>1079</v>
      </c>
      <c r="F549">
        <v>1</v>
      </c>
      <c r="G549">
        <v>1079</v>
      </c>
      <c r="H549">
        <v>1</v>
      </c>
      <c r="I549" t="s">
        <v>738</v>
      </c>
      <c r="J549" t="s">
        <v>3</v>
      </c>
      <c r="K549" t="s">
        <v>739</v>
      </c>
      <c r="L549">
        <v>1191</v>
      </c>
      <c r="N549">
        <v>1013</v>
      </c>
      <c r="O549" t="s">
        <v>740</v>
      </c>
      <c r="P549" t="s">
        <v>740</v>
      </c>
      <c r="Q549">
        <v>1</v>
      </c>
      <c r="W549">
        <v>0</v>
      </c>
      <c r="X549">
        <v>476480486</v>
      </c>
      <c r="Y549">
        <f>((AT549*1.15)*1.1)</f>
        <v>1019.59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806</v>
      </c>
      <c r="AU549" t="s">
        <v>49</v>
      </c>
      <c r="AV549">
        <v>1</v>
      </c>
      <c r="AW549">
        <v>2</v>
      </c>
      <c r="AX549">
        <v>56493244</v>
      </c>
      <c r="AY549">
        <v>1</v>
      </c>
      <c r="AZ549">
        <v>0</v>
      </c>
      <c r="BA549">
        <v>545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U549">
        <f>ROUND(AT549*Source!I736*AH549*AL549,2)</f>
        <v>0</v>
      </c>
      <c r="CV549">
        <f>ROUND(Y549*Source!I736,9)</f>
        <v>490.830626</v>
      </c>
      <c r="CW549">
        <v>0</v>
      </c>
      <c r="CX549">
        <f>ROUND(Y549*Source!I736,9)</f>
        <v>490.830626</v>
      </c>
      <c r="CY549">
        <f>AD549</f>
        <v>0</v>
      </c>
      <c r="CZ549">
        <f>AH549</f>
        <v>0</v>
      </c>
      <c r="DA549">
        <f>AL549</f>
        <v>1</v>
      </c>
      <c r="DB549">
        <f>ROUND(((ROUND(AT549*CZ549,2)*1.15)*1.1),6)</f>
        <v>0</v>
      </c>
      <c r="DC549">
        <f>ROUND(((ROUND(AT549*AG549,2)*1.15)*1.1),6)</f>
        <v>0</v>
      </c>
      <c r="DD549" t="s">
        <v>3</v>
      </c>
      <c r="DE549" t="s">
        <v>3</v>
      </c>
      <c r="DF549">
        <f t="shared" ref="DF549:DF574" si="311">ROUND(ROUND(AE549,2)*CX549,2)</f>
        <v>0</v>
      </c>
      <c r="DG549">
        <f t="shared" si="309"/>
        <v>0</v>
      </c>
      <c r="DH549">
        <f t="shared" si="310"/>
        <v>0</v>
      </c>
      <c r="DI549">
        <f t="shared" si="295"/>
        <v>0</v>
      </c>
      <c r="DJ549">
        <f>DI549</f>
        <v>0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ROW(Source!A736)</f>
        <v>736</v>
      </c>
      <c r="B550">
        <v>56481265</v>
      </c>
      <c r="C550">
        <v>56493222</v>
      </c>
      <c r="D550">
        <v>54934284</v>
      </c>
      <c r="E550">
        <v>1</v>
      </c>
      <c r="F550">
        <v>1</v>
      </c>
      <c r="G550">
        <v>1079</v>
      </c>
      <c r="H550">
        <v>2</v>
      </c>
      <c r="I550" t="s">
        <v>741</v>
      </c>
      <c r="J550" t="s">
        <v>742</v>
      </c>
      <c r="K550" t="s">
        <v>743</v>
      </c>
      <c r="L550">
        <v>1368</v>
      </c>
      <c r="N550">
        <v>1011</v>
      </c>
      <c r="O550" t="s">
        <v>744</v>
      </c>
      <c r="P550" t="s">
        <v>744</v>
      </c>
      <c r="Q550">
        <v>1</v>
      </c>
      <c r="W550">
        <v>0</v>
      </c>
      <c r="X550">
        <v>654681671</v>
      </c>
      <c r="Y550">
        <f>((AT550*1.25)*1.1)</f>
        <v>1.7600000000000002</v>
      </c>
      <c r="AA550">
        <v>0</v>
      </c>
      <c r="AB550">
        <v>87.01</v>
      </c>
      <c r="AC550">
        <v>13.21</v>
      </c>
      <c r="AD550">
        <v>0</v>
      </c>
      <c r="AE550">
        <v>0</v>
      </c>
      <c r="AF550">
        <v>83.1</v>
      </c>
      <c r="AG550">
        <v>12.62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1.28</v>
      </c>
      <c r="AU550" t="s">
        <v>48</v>
      </c>
      <c r="AV550">
        <v>0</v>
      </c>
      <c r="AW550">
        <v>2</v>
      </c>
      <c r="AX550">
        <v>56493245</v>
      </c>
      <c r="AY550">
        <v>1</v>
      </c>
      <c r="AZ550">
        <v>0</v>
      </c>
      <c r="BA550">
        <v>546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ROUND(Y550*Source!I736*DO550,9)</f>
        <v>10.692471680000001</v>
      </c>
      <c r="CX550">
        <f>ROUND(Y550*Source!I736,9)</f>
        <v>0.84726400000000002</v>
      </c>
      <c r="CY550">
        <f>AB550</f>
        <v>87.01</v>
      </c>
      <c r="CZ550">
        <f>AF550</f>
        <v>83.1</v>
      </c>
      <c r="DA550">
        <f>AJ550</f>
        <v>1</v>
      </c>
      <c r="DB550">
        <f>ROUND(((ROUND(AT550*CZ550,2)*1.25)*1.1),6)</f>
        <v>146.25874999999999</v>
      </c>
      <c r="DC550">
        <f>ROUND(((ROUND(AT550*AG550,2)*1.25)*1.1),6)</f>
        <v>22.206250000000001</v>
      </c>
      <c r="DD550" t="s">
        <v>3</v>
      </c>
      <c r="DE550" t="s">
        <v>3</v>
      </c>
      <c r="DF550">
        <f t="shared" si="311"/>
        <v>0</v>
      </c>
      <c r="DG550">
        <f t="shared" si="309"/>
        <v>70.41</v>
      </c>
      <c r="DH550">
        <f t="shared" si="310"/>
        <v>10.69</v>
      </c>
      <c r="DI550">
        <f t="shared" si="295"/>
        <v>0</v>
      </c>
      <c r="DJ550">
        <f>DG550</f>
        <v>70.41</v>
      </c>
      <c r="DK550">
        <v>0</v>
      </c>
      <c r="DL550" t="s">
        <v>745</v>
      </c>
      <c r="DM550">
        <v>0</v>
      </c>
      <c r="DN550" t="s">
        <v>740</v>
      </c>
      <c r="DO550">
        <v>12.62</v>
      </c>
    </row>
    <row r="551" spans="1:119" x14ac:dyDescent="0.25">
      <c r="A551">
        <f>ROW(Source!A736)</f>
        <v>736</v>
      </c>
      <c r="B551">
        <v>56481265</v>
      </c>
      <c r="C551">
        <v>56493222</v>
      </c>
      <c r="D551">
        <v>54934421</v>
      </c>
      <c r="E551">
        <v>1</v>
      </c>
      <c r="F551">
        <v>1</v>
      </c>
      <c r="G551">
        <v>1079</v>
      </c>
      <c r="H551">
        <v>2</v>
      </c>
      <c r="I551" t="s">
        <v>803</v>
      </c>
      <c r="J551" t="s">
        <v>804</v>
      </c>
      <c r="K551" t="s">
        <v>805</v>
      </c>
      <c r="L551">
        <v>1368</v>
      </c>
      <c r="N551">
        <v>1011</v>
      </c>
      <c r="O551" t="s">
        <v>744</v>
      </c>
      <c r="P551" t="s">
        <v>744</v>
      </c>
      <c r="Q551">
        <v>1</v>
      </c>
      <c r="W551">
        <v>0</v>
      </c>
      <c r="X551">
        <v>1724455708</v>
      </c>
      <c r="Y551">
        <f>((AT551*1.25)*1.1)</f>
        <v>6.3250000000000002</v>
      </c>
      <c r="AA551">
        <v>0</v>
      </c>
      <c r="AB551">
        <v>0.47</v>
      </c>
      <c r="AC551">
        <v>0</v>
      </c>
      <c r="AD551">
        <v>0</v>
      </c>
      <c r="AE551">
        <v>0</v>
      </c>
      <c r="AF551">
        <v>0.45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4.5999999999999996</v>
      </c>
      <c r="AU551" t="s">
        <v>48</v>
      </c>
      <c r="AV551">
        <v>0</v>
      </c>
      <c r="AW551">
        <v>2</v>
      </c>
      <c r="AX551">
        <v>56493247</v>
      </c>
      <c r="AY551">
        <v>1</v>
      </c>
      <c r="AZ551">
        <v>0</v>
      </c>
      <c r="BA551">
        <v>547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f>ROUND(Y551*Source!I736*DO551,9)</f>
        <v>0</v>
      </c>
      <c r="CX551">
        <f>ROUND(Y551*Source!I736,9)</f>
        <v>3.0448550000000001</v>
      </c>
      <c r="CY551">
        <f>AB551</f>
        <v>0.47</v>
      </c>
      <c r="CZ551">
        <f>AF551</f>
        <v>0.45</v>
      </c>
      <c r="DA551">
        <f>AJ551</f>
        <v>1</v>
      </c>
      <c r="DB551">
        <f>ROUND(((ROUND(AT551*CZ551,2)*1.25)*1.1),6)</f>
        <v>2.8462499999999999</v>
      </c>
      <c r="DC551">
        <f>ROUND(((ROUND(AT551*AG551,2)*1.25)*1.1),6)</f>
        <v>0</v>
      </c>
      <c r="DD551" t="s">
        <v>3</v>
      </c>
      <c r="DE551" t="s">
        <v>3</v>
      </c>
      <c r="DF551">
        <f t="shared" si="311"/>
        <v>0</v>
      </c>
      <c r="DG551">
        <f t="shared" si="309"/>
        <v>1.37</v>
      </c>
      <c r="DH551">
        <f t="shared" si="310"/>
        <v>0</v>
      </c>
      <c r="DI551">
        <f t="shared" si="295"/>
        <v>0</v>
      </c>
      <c r="DJ551">
        <f>DG551</f>
        <v>1.37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ROW(Source!A736)</f>
        <v>736</v>
      </c>
      <c r="B552">
        <v>56481265</v>
      </c>
      <c r="C552">
        <v>56493222</v>
      </c>
      <c r="D552">
        <v>54933523</v>
      </c>
      <c r="E552">
        <v>1</v>
      </c>
      <c r="F552">
        <v>1</v>
      </c>
      <c r="G552">
        <v>1079</v>
      </c>
      <c r="H552">
        <v>2</v>
      </c>
      <c r="I552" t="s">
        <v>746</v>
      </c>
      <c r="J552" t="s">
        <v>747</v>
      </c>
      <c r="K552" t="s">
        <v>748</v>
      </c>
      <c r="L552">
        <v>1368</v>
      </c>
      <c r="N552">
        <v>1011</v>
      </c>
      <c r="O552" t="s">
        <v>744</v>
      </c>
      <c r="P552" t="s">
        <v>744</v>
      </c>
      <c r="Q552">
        <v>1</v>
      </c>
      <c r="W552">
        <v>0</v>
      </c>
      <c r="X552">
        <v>-294230152</v>
      </c>
      <c r="Y552">
        <f>((AT552*1.25)*1.1)</f>
        <v>1.1825000000000001</v>
      </c>
      <c r="AA552">
        <v>0</v>
      </c>
      <c r="AB552">
        <v>187.59</v>
      </c>
      <c r="AC552">
        <v>17.73</v>
      </c>
      <c r="AD552">
        <v>0</v>
      </c>
      <c r="AE552">
        <v>0</v>
      </c>
      <c r="AF552">
        <v>179.17</v>
      </c>
      <c r="AG552">
        <v>16.93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0.86</v>
      </c>
      <c r="AU552" t="s">
        <v>48</v>
      </c>
      <c r="AV552">
        <v>0</v>
      </c>
      <c r="AW552">
        <v>2</v>
      </c>
      <c r="AX552">
        <v>56493246</v>
      </c>
      <c r="AY552">
        <v>1</v>
      </c>
      <c r="AZ552">
        <v>0</v>
      </c>
      <c r="BA552">
        <v>548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f>ROUND(Y552*Source!I736*DO552,9)</f>
        <v>9.6374956150000006</v>
      </c>
      <c r="CX552">
        <f>ROUND(Y552*Source!I736,9)</f>
        <v>0.56925550000000003</v>
      </c>
      <c r="CY552">
        <f>AB552</f>
        <v>187.59</v>
      </c>
      <c r="CZ552">
        <f>AF552</f>
        <v>179.17</v>
      </c>
      <c r="DA552">
        <f>AJ552</f>
        <v>1</v>
      </c>
      <c r="DB552">
        <f>ROUND(((ROUND(AT552*CZ552,2)*1.25)*1.1),6)</f>
        <v>211.87375</v>
      </c>
      <c r="DC552">
        <f>ROUND(((ROUND(AT552*AG552,2)*1.25)*1.1),6)</f>
        <v>20.02</v>
      </c>
      <c r="DD552" t="s">
        <v>3</v>
      </c>
      <c r="DE552" t="s">
        <v>3</v>
      </c>
      <c r="DF552">
        <f t="shared" si="311"/>
        <v>0</v>
      </c>
      <c r="DG552">
        <f t="shared" si="309"/>
        <v>101.99</v>
      </c>
      <c r="DH552">
        <f t="shared" si="310"/>
        <v>9.64</v>
      </c>
      <c r="DI552">
        <f t="shared" si="295"/>
        <v>0</v>
      </c>
      <c r="DJ552">
        <f>DG552</f>
        <v>101.99</v>
      </c>
      <c r="DK552">
        <v>0</v>
      </c>
      <c r="DL552" t="s">
        <v>745</v>
      </c>
      <c r="DM552">
        <v>0</v>
      </c>
      <c r="DN552" t="s">
        <v>740</v>
      </c>
      <c r="DO552">
        <v>16.93</v>
      </c>
    </row>
    <row r="553" spans="1:119" x14ac:dyDescent="0.25">
      <c r="A553">
        <f>ROW(Source!A736)</f>
        <v>736</v>
      </c>
      <c r="B553">
        <v>56481265</v>
      </c>
      <c r="C553">
        <v>56493222</v>
      </c>
      <c r="D553">
        <v>54933656</v>
      </c>
      <c r="E553">
        <v>1</v>
      </c>
      <c r="F553">
        <v>1</v>
      </c>
      <c r="G553">
        <v>1079</v>
      </c>
      <c r="H553">
        <v>2</v>
      </c>
      <c r="I553" t="s">
        <v>806</v>
      </c>
      <c r="J553" t="s">
        <v>807</v>
      </c>
      <c r="K553" t="s">
        <v>808</v>
      </c>
      <c r="L553">
        <v>1368</v>
      </c>
      <c r="N553">
        <v>1011</v>
      </c>
      <c r="O553" t="s">
        <v>744</v>
      </c>
      <c r="P553" t="s">
        <v>744</v>
      </c>
      <c r="Q553">
        <v>1</v>
      </c>
      <c r="W553">
        <v>0</v>
      </c>
      <c r="X553">
        <v>668032808</v>
      </c>
      <c r="Y553">
        <f>((AT553*1.25)*1.1)</f>
        <v>0.34375</v>
      </c>
      <c r="AA553">
        <v>0</v>
      </c>
      <c r="AB553">
        <v>172.69</v>
      </c>
      <c r="AC553">
        <v>15.22</v>
      </c>
      <c r="AD553">
        <v>0</v>
      </c>
      <c r="AE553">
        <v>0</v>
      </c>
      <c r="AF553">
        <v>164.94</v>
      </c>
      <c r="AG553">
        <v>14.54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0.25</v>
      </c>
      <c r="AU553" t="s">
        <v>48</v>
      </c>
      <c r="AV553">
        <v>0</v>
      </c>
      <c r="AW553">
        <v>2</v>
      </c>
      <c r="AX553">
        <v>56493248</v>
      </c>
      <c r="AY553">
        <v>1</v>
      </c>
      <c r="AZ553">
        <v>0</v>
      </c>
      <c r="BA553">
        <v>549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f>ROUND(Y553*Source!I736*DO553,9)</f>
        <v>2.4060973749999999</v>
      </c>
      <c r="CX553">
        <f>ROUND(Y553*Source!I736,9)</f>
        <v>0.16548125</v>
      </c>
      <c r="CY553">
        <f>AB553</f>
        <v>172.69</v>
      </c>
      <c r="CZ553">
        <f>AF553</f>
        <v>164.94</v>
      </c>
      <c r="DA553">
        <f>AJ553</f>
        <v>1</v>
      </c>
      <c r="DB553">
        <f>ROUND(((ROUND(AT553*CZ553,2)*1.25)*1.1),6)</f>
        <v>56.704999999999998</v>
      </c>
      <c r="DC553">
        <f>ROUND(((ROUND(AT553*AG553,2)*1.25)*1.1),6)</f>
        <v>5.0049999999999999</v>
      </c>
      <c r="DD553" t="s">
        <v>3</v>
      </c>
      <c r="DE553" t="s">
        <v>3</v>
      </c>
      <c r="DF553">
        <f t="shared" si="311"/>
        <v>0</v>
      </c>
      <c r="DG553">
        <f t="shared" si="309"/>
        <v>27.29</v>
      </c>
      <c r="DH553">
        <f t="shared" si="310"/>
        <v>2.41</v>
      </c>
      <c r="DI553">
        <f t="shared" si="295"/>
        <v>0</v>
      </c>
      <c r="DJ553">
        <f>DG553</f>
        <v>27.29</v>
      </c>
      <c r="DK553">
        <v>0</v>
      </c>
      <c r="DL553" t="s">
        <v>745</v>
      </c>
      <c r="DM553">
        <v>0</v>
      </c>
      <c r="DN553" t="s">
        <v>740</v>
      </c>
      <c r="DO553">
        <v>14.54</v>
      </c>
    </row>
    <row r="554" spans="1:119" x14ac:dyDescent="0.25">
      <c r="A554">
        <f>ROW(Source!A736)</f>
        <v>736</v>
      </c>
      <c r="B554">
        <v>56481265</v>
      </c>
      <c r="C554">
        <v>56493222</v>
      </c>
      <c r="D554">
        <v>54933779</v>
      </c>
      <c r="E554">
        <v>1</v>
      </c>
      <c r="F554">
        <v>1</v>
      </c>
      <c r="G554">
        <v>1079</v>
      </c>
      <c r="H554">
        <v>2</v>
      </c>
      <c r="I554" t="s">
        <v>749</v>
      </c>
      <c r="J554" t="s">
        <v>750</v>
      </c>
      <c r="K554" t="s">
        <v>751</v>
      </c>
      <c r="L554">
        <v>1368</v>
      </c>
      <c r="N554">
        <v>1011</v>
      </c>
      <c r="O554" t="s">
        <v>744</v>
      </c>
      <c r="P554" t="s">
        <v>744</v>
      </c>
      <c r="Q554">
        <v>1</v>
      </c>
      <c r="W554">
        <v>0</v>
      </c>
      <c r="X554">
        <v>1170047244</v>
      </c>
      <c r="Y554">
        <f>((AT554*1.25)*1.1)</f>
        <v>55.412500000000001</v>
      </c>
      <c r="AA554">
        <v>0</v>
      </c>
      <c r="AB554">
        <v>0.24</v>
      </c>
      <c r="AC554">
        <v>0</v>
      </c>
      <c r="AD554">
        <v>0</v>
      </c>
      <c r="AE554">
        <v>0</v>
      </c>
      <c r="AF554">
        <v>0.23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40.299999999999997</v>
      </c>
      <c r="AU554" t="s">
        <v>48</v>
      </c>
      <c r="AV554">
        <v>0</v>
      </c>
      <c r="AW554">
        <v>2</v>
      </c>
      <c r="AX554">
        <v>56493249</v>
      </c>
      <c r="AY554">
        <v>1</v>
      </c>
      <c r="AZ554">
        <v>0</v>
      </c>
      <c r="BA554">
        <v>550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ROUND(Y554*Source!I736*DO554,9)</f>
        <v>0</v>
      </c>
      <c r="CX554">
        <f>ROUND(Y554*Source!I736,9)</f>
        <v>26.675577499999999</v>
      </c>
      <c r="CY554">
        <f>AB554</f>
        <v>0.24</v>
      </c>
      <c r="CZ554">
        <f>AF554</f>
        <v>0.23</v>
      </c>
      <c r="DA554">
        <f>AJ554</f>
        <v>1</v>
      </c>
      <c r="DB554">
        <f>ROUND(((ROUND(AT554*CZ554,2)*1.25)*1.1),6)</f>
        <v>12.74625</v>
      </c>
      <c r="DC554">
        <f>ROUND(((ROUND(AT554*AG554,2)*1.25)*1.1),6)</f>
        <v>0</v>
      </c>
      <c r="DD554" t="s">
        <v>3</v>
      </c>
      <c r="DE554" t="s">
        <v>3</v>
      </c>
      <c r="DF554">
        <f t="shared" si="311"/>
        <v>0</v>
      </c>
      <c r="DG554">
        <f t="shared" si="309"/>
        <v>6.14</v>
      </c>
      <c r="DH554">
        <f t="shared" si="310"/>
        <v>0</v>
      </c>
      <c r="DI554">
        <f t="shared" si="295"/>
        <v>0</v>
      </c>
      <c r="DJ554">
        <f>DG554</f>
        <v>6.14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ROW(Source!A736)</f>
        <v>736</v>
      </c>
      <c r="B555">
        <v>56481265</v>
      </c>
      <c r="C555">
        <v>56493222</v>
      </c>
      <c r="D555">
        <v>54902310</v>
      </c>
      <c r="E555">
        <v>1</v>
      </c>
      <c r="F555">
        <v>1</v>
      </c>
      <c r="G555">
        <v>1079</v>
      </c>
      <c r="H555">
        <v>3</v>
      </c>
      <c r="I555" t="s">
        <v>752</v>
      </c>
      <c r="J555" t="s">
        <v>753</v>
      </c>
      <c r="K555" t="s">
        <v>754</v>
      </c>
      <c r="L555">
        <v>1339</v>
      </c>
      <c r="N555">
        <v>1007</v>
      </c>
      <c r="O555" t="s">
        <v>158</v>
      </c>
      <c r="P555" t="s">
        <v>158</v>
      </c>
      <c r="Q555">
        <v>1</v>
      </c>
      <c r="W555">
        <v>0</v>
      </c>
      <c r="X555">
        <v>-159086685</v>
      </c>
      <c r="Y555">
        <f t="shared" ref="Y555:Y568" si="312">AT555</f>
        <v>0.25700000000000001</v>
      </c>
      <c r="AA555">
        <v>7.23</v>
      </c>
      <c r="AB555">
        <v>0</v>
      </c>
      <c r="AC555">
        <v>0</v>
      </c>
      <c r="AD555">
        <v>0</v>
      </c>
      <c r="AE555">
        <v>7.07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0</v>
      </c>
      <c r="AQ555">
        <v>0</v>
      </c>
      <c r="AR555">
        <v>0</v>
      </c>
      <c r="AS555" t="s">
        <v>3</v>
      </c>
      <c r="AT555">
        <v>0.25700000000000001</v>
      </c>
      <c r="AU555" t="s">
        <v>3</v>
      </c>
      <c r="AV555">
        <v>0</v>
      </c>
      <c r="AW555">
        <v>2</v>
      </c>
      <c r="AX555">
        <v>56493251</v>
      </c>
      <c r="AY555">
        <v>1</v>
      </c>
      <c r="AZ555">
        <v>0</v>
      </c>
      <c r="BA555">
        <v>552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ROUND(Y555*Source!I736,9)</f>
        <v>0.1237198</v>
      </c>
      <c r="CY555">
        <f t="shared" ref="CY555:CY568" si="313">AA555</f>
        <v>7.23</v>
      </c>
      <c r="CZ555">
        <f t="shared" ref="CZ555:CZ568" si="314">AE555</f>
        <v>7.07</v>
      </c>
      <c r="DA555">
        <f t="shared" ref="DA555:DA568" si="315">AI555</f>
        <v>1</v>
      </c>
      <c r="DB555">
        <f t="shared" ref="DB555:DB568" si="316">ROUND(ROUND(AT555*CZ555,2),6)</f>
        <v>1.82</v>
      </c>
      <c r="DC555">
        <f t="shared" ref="DC555:DC568" si="317">ROUND(ROUND(AT555*AG555,2),6)</f>
        <v>0</v>
      </c>
      <c r="DD555" t="s">
        <v>3</v>
      </c>
      <c r="DE555" t="s">
        <v>3</v>
      </c>
      <c r="DF555">
        <f t="shared" si="311"/>
        <v>0.87</v>
      </c>
      <c r="DG555">
        <f t="shared" si="309"/>
        <v>0</v>
      </c>
      <c r="DH555">
        <f t="shared" si="310"/>
        <v>0</v>
      </c>
      <c r="DI555">
        <f t="shared" si="295"/>
        <v>0</v>
      </c>
      <c r="DJ555">
        <f t="shared" ref="DJ555:DJ568" si="318">DF555</f>
        <v>0.87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ROW(Source!A736)</f>
        <v>736</v>
      </c>
      <c r="B556">
        <v>56481265</v>
      </c>
      <c r="C556">
        <v>56493222</v>
      </c>
      <c r="D556">
        <v>54902322</v>
      </c>
      <c r="E556">
        <v>1</v>
      </c>
      <c r="F556">
        <v>1</v>
      </c>
      <c r="G556">
        <v>1079</v>
      </c>
      <c r="H556">
        <v>3</v>
      </c>
      <c r="I556" t="s">
        <v>809</v>
      </c>
      <c r="J556" t="s">
        <v>810</v>
      </c>
      <c r="K556" t="s">
        <v>811</v>
      </c>
      <c r="L556">
        <v>1348</v>
      </c>
      <c r="N556">
        <v>1009</v>
      </c>
      <c r="O556" t="s">
        <v>32</v>
      </c>
      <c r="P556" t="s">
        <v>32</v>
      </c>
      <c r="Q556">
        <v>1000</v>
      </c>
      <c r="W556">
        <v>0</v>
      </c>
      <c r="X556">
        <v>-421167940</v>
      </c>
      <c r="Y556">
        <f t="shared" si="312"/>
        <v>7.9000000000000001E-2</v>
      </c>
      <c r="AA556">
        <v>6656.07</v>
      </c>
      <c r="AB556">
        <v>0</v>
      </c>
      <c r="AC556">
        <v>0</v>
      </c>
      <c r="AD556">
        <v>0</v>
      </c>
      <c r="AE556">
        <v>6512.79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-2</v>
      </c>
      <c r="AN556">
        <v>0</v>
      </c>
      <c r="AO556">
        <v>1</v>
      </c>
      <c r="AP556">
        <v>0</v>
      </c>
      <c r="AQ556">
        <v>0</v>
      </c>
      <c r="AR556">
        <v>0</v>
      </c>
      <c r="AS556" t="s">
        <v>3</v>
      </c>
      <c r="AT556">
        <v>7.9000000000000001E-2</v>
      </c>
      <c r="AU556" t="s">
        <v>3</v>
      </c>
      <c r="AV556">
        <v>0</v>
      </c>
      <c r="AW556">
        <v>2</v>
      </c>
      <c r="AX556">
        <v>56493252</v>
      </c>
      <c r="AY556">
        <v>1</v>
      </c>
      <c r="AZ556">
        <v>0</v>
      </c>
      <c r="BA556">
        <v>553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ROUND(Y556*Source!I736,9)</f>
        <v>3.8030599999999998E-2</v>
      </c>
      <c r="CY556">
        <f t="shared" si="313"/>
        <v>6656.07</v>
      </c>
      <c r="CZ556">
        <f t="shared" si="314"/>
        <v>6512.79</v>
      </c>
      <c r="DA556">
        <f t="shared" si="315"/>
        <v>1</v>
      </c>
      <c r="DB556">
        <f t="shared" si="316"/>
        <v>514.51</v>
      </c>
      <c r="DC556">
        <f t="shared" si="317"/>
        <v>0</v>
      </c>
      <c r="DD556" t="s">
        <v>3</v>
      </c>
      <c r="DE556" t="s">
        <v>3</v>
      </c>
      <c r="DF556">
        <f t="shared" si="311"/>
        <v>247.69</v>
      </c>
      <c r="DG556">
        <f t="shared" si="309"/>
        <v>0</v>
      </c>
      <c r="DH556">
        <f t="shared" si="310"/>
        <v>0</v>
      </c>
      <c r="DI556">
        <f t="shared" si="295"/>
        <v>0</v>
      </c>
      <c r="DJ556">
        <f t="shared" si="318"/>
        <v>247.69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ROW(Source!A736)</f>
        <v>736</v>
      </c>
      <c r="B557">
        <v>56481265</v>
      </c>
      <c r="C557">
        <v>56493222</v>
      </c>
      <c r="D557">
        <v>54902402</v>
      </c>
      <c r="E557">
        <v>1</v>
      </c>
      <c r="F557">
        <v>1</v>
      </c>
      <c r="G557">
        <v>1079</v>
      </c>
      <c r="H557">
        <v>3</v>
      </c>
      <c r="I557" t="s">
        <v>812</v>
      </c>
      <c r="J557" t="s">
        <v>813</v>
      </c>
      <c r="K557" t="s">
        <v>814</v>
      </c>
      <c r="L557">
        <v>1339</v>
      </c>
      <c r="N557">
        <v>1007</v>
      </c>
      <c r="O557" t="s">
        <v>158</v>
      </c>
      <c r="P557" t="s">
        <v>158</v>
      </c>
      <c r="Q557">
        <v>1</v>
      </c>
      <c r="W557">
        <v>0</v>
      </c>
      <c r="X557">
        <v>1675535307</v>
      </c>
      <c r="Y557">
        <f t="shared" si="312"/>
        <v>0.53</v>
      </c>
      <c r="AA557">
        <v>1861.44</v>
      </c>
      <c r="AB557">
        <v>0</v>
      </c>
      <c r="AC557">
        <v>0</v>
      </c>
      <c r="AD557">
        <v>0</v>
      </c>
      <c r="AE557">
        <v>1821.37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0</v>
      </c>
      <c r="AQ557">
        <v>0</v>
      </c>
      <c r="AR557">
        <v>0</v>
      </c>
      <c r="AS557" t="s">
        <v>3</v>
      </c>
      <c r="AT557">
        <v>0.53</v>
      </c>
      <c r="AU557" t="s">
        <v>3</v>
      </c>
      <c r="AV557">
        <v>0</v>
      </c>
      <c r="AW557">
        <v>2</v>
      </c>
      <c r="AX557">
        <v>56493253</v>
      </c>
      <c r="AY557">
        <v>1</v>
      </c>
      <c r="AZ557">
        <v>0</v>
      </c>
      <c r="BA557">
        <v>554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ROUND(Y557*Source!I736,9)</f>
        <v>0.25514199999999998</v>
      </c>
      <c r="CY557">
        <f t="shared" si="313"/>
        <v>1861.44</v>
      </c>
      <c r="CZ557">
        <f t="shared" si="314"/>
        <v>1821.37</v>
      </c>
      <c r="DA557">
        <f t="shared" si="315"/>
        <v>1</v>
      </c>
      <c r="DB557">
        <f t="shared" si="316"/>
        <v>965.33</v>
      </c>
      <c r="DC557">
        <f t="shared" si="317"/>
        <v>0</v>
      </c>
      <c r="DD557" t="s">
        <v>3</v>
      </c>
      <c r="DE557" t="s">
        <v>3</v>
      </c>
      <c r="DF557">
        <f t="shared" si="311"/>
        <v>464.71</v>
      </c>
      <c r="DG557">
        <f t="shared" si="309"/>
        <v>0</v>
      </c>
      <c r="DH557">
        <f t="shared" si="310"/>
        <v>0</v>
      </c>
      <c r="DI557">
        <f t="shared" si="295"/>
        <v>0</v>
      </c>
      <c r="DJ557">
        <f t="shared" si="318"/>
        <v>464.71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ROW(Source!A736)</f>
        <v>736</v>
      </c>
      <c r="B558">
        <v>56481265</v>
      </c>
      <c r="C558">
        <v>56493222</v>
      </c>
      <c r="D558">
        <v>54902403</v>
      </c>
      <c r="E558">
        <v>1</v>
      </c>
      <c r="F558">
        <v>1</v>
      </c>
      <c r="G558">
        <v>1079</v>
      </c>
      <c r="H558">
        <v>3</v>
      </c>
      <c r="I558" t="s">
        <v>815</v>
      </c>
      <c r="J558" t="s">
        <v>816</v>
      </c>
      <c r="K558" t="s">
        <v>817</v>
      </c>
      <c r="L558">
        <v>1339</v>
      </c>
      <c r="N558">
        <v>1007</v>
      </c>
      <c r="O558" t="s">
        <v>158</v>
      </c>
      <c r="P558" t="s">
        <v>158</v>
      </c>
      <c r="Q558">
        <v>1</v>
      </c>
      <c r="W558">
        <v>0</v>
      </c>
      <c r="X558">
        <v>-1411081034</v>
      </c>
      <c r="Y558">
        <f t="shared" si="312"/>
        <v>2.61</v>
      </c>
      <c r="AA558">
        <v>1861.44</v>
      </c>
      <c r="AB558">
        <v>0</v>
      </c>
      <c r="AC558">
        <v>0</v>
      </c>
      <c r="AD558">
        <v>0</v>
      </c>
      <c r="AE558">
        <v>1821.37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0</v>
      </c>
      <c r="AQ558">
        <v>0</v>
      </c>
      <c r="AR558">
        <v>0</v>
      </c>
      <c r="AS558" t="s">
        <v>3</v>
      </c>
      <c r="AT558">
        <v>2.61</v>
      </c>
      <c r="AU558" t="s">
        <v>3</v>
      </c>
      <c r="AV558">
        <v>0</v>
      </c>
      <c r="AW558">
        <v>2</v>
      </c>
      <c r="AX558">
        <v>56493254</v>
      </c>
      <c r="AY558">
        <v>1</v>
      </c>
      <c r="AZ558">
        <v>0</v>
      </c>
      <c r="BA558">
        <v>555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ROUND(Y558*Source!I736,9)</f>
        <v>1.256454</v>
      </c>
      <c r="CY558">
        <f t="shared" si="313"/>
        <v>1861.44</v>
      </c>
      <c r="CZ558">
        <f t="shared" si="314"/>
        <v>1821.37</v>
      </c>
      <c r="DA558">
        <f t="shared" si="315"/>
        <v>1</v>
      </c>
      <c r="DB558">
        <f t="shared" si="316"/>
        <v>4753.78</v>
      </c>
      <c r="DC558">
        <f t="shared" si="317"/>
        <v>0</v>
      </c>
      <c r="DD558" t="s">
        <v>3</v>
      </c>
      <c r="DE558" t="s">
        <v>3</v>
      </c>
      <c r="DF558">
        <f t="shared" si="311"/>
        <v>2288.4699999999998</v>
      </c>
      <c r="DG558">
        <f t="shared" si="309"/>
        <v>0</v>
      </c>
      <c r="DH558">
        <f t="shared" si="310"/>
        <v>0</v>
      </c>
      <c r="DI558">
        <f t="shared" si="295"/>
        <v>0</v>
      </c>
      <c r="DJ558">
        <f t="shared" si="318"/>
        <v>2288.4699999999998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ROW(Source!A736)</f>
        <v>736</v>
      </c>
      <c r="B559">
        <v>56481265</v>
      </c>
      <c r="C559">
        <v>56493222</v>
      </c>
      <c r="D559">
        <v>54902427</v>
      </c>
      <c r="E559">
        <v>1</v>
      </c>
      <c r="F559">
        <v>1</v>
      </c>
      <c r="G559">
        <v>1079</v>
      </c>
      <c r="H559">
        <v>3</v>
      </c>
      <c r="I559" t="s">
        <v>761</v>
      </c>
      <c r="J559" t="s">
        <v>762</v>
      </c>
      <c r="K559" t="s">
        <v>763</v>
      </c>
      <c r="L559">
        <v>1348</v>
      </c>
      <c r="N559">
        <v>1009</v>
      </c>
      <c r="O559" t="s">
        <v>32</v>
      </c>
      <c r="P559" t="s">
        <v>32</v>
      </c>
      <c r="Q559">
        <v>1000</v>
      </c>
      <c r="W559">
        <v>0</v>
      </c>
      <c r="X559">
        <v>-764855440</v>
      </c>
      <c r="Y559">
        <f t="shared" si="312"/>
        <v>8.5999999999999993E-2</v>
      </c>
      <c r="AA559">
        <v>1285.21</v>
      </c>
      <c r="AB559">
        <v>0</v>
      </c>
      <c r="AC559">
        <v>0</v>
      </c>
      <c r="AD559">
        <v>0</v>
      </c>
      <c r="AE559">
        <v>1257.54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0</v>
      </c>
      <c r="AQ559">
        <v>0</v>
      </c>
      <c r="AR559">
        <v>0</v>
      </c>
      <c r="AS559" t="s">
        <v>3</v>
      </c>
      <c r="AT559">
        <v>8.5999999999999993E-2</v>
      </c>
      <c r="AU559" t="s">
        <v>3</v>
      </c>
      <c r="AV559">
        <v>0</v>
      </c>
      <c r="AW559">
        <v>2</v>
      </c>
      <c r="AX559">
        <v>56493255</v>
      </c>
      <c r="AY559">
        <v>1</v>
      </c>
      <c r="AZ559">
        <v>0</v>
      </c>
      <c r="BA559">
        <v>556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ROUND(Y559*Source!I736,9)</f>
        <v>4.1400399999999997E-2</v>
      </c>
      <c r="CY559">
        <f t="shared" si="313"/>
        <v>1285.21</v>
      </c>
      <c r="CZ559">
        <f t="shared" si="314"/>
        <v>1257.54</v>
      </c>
      <c r="DA559">
        <f t="shared" si="315"/>
        <v>1</v>
      </c>
      <c r="DB559">
        <f t="shared" si="316"/>
        <v>108.15</v>
      </c>
      <c r="DC559">
        <f t="shared" si="317"/>
        <v>0</v>
      </c>
      <c r="DD559" t="s">
        <v>3</v>
      </c>
      <c r="DE559" t="s">
        <v>3</v>
      </c>
      <c r="DF559">
        <f t="shared" si="311"/>
        <v>52.06</v>
      </c>
      <c r="DG559">
        <f t="shared" si="309"/>
        <v>0</v>
      </c>
      <c r="DH559">
        <f t="shared" si="310"/>
        <v>0</v>
      </c>
      <c r="DI559">
        <f t="shared" si="295"/>
        <v>0</v>
      </c>
      <c r="DJ559">
        <f t="shared" si="318"/>
        <v>52.06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ROW(Source!A736)</f>
        <v>736</v>
      </c>
      <c r="B560">
        <v>56481265</v>
      </c>
      <c r="C560">
        <v>56493222</v>
      </c>
      <c r="D560">
        <v>54902715</v>
      </c>
      <c r="E560">
        <v>1</v>
      </c>
      <c r="F560">
        <v>1</v>
      </c>
      <c r="G560">
        <v>1079</v>
      </c>
      <c r="H560">
        <v>3</v>
      </c>
      <c r="I560" t="s">
        <v>892</v>
      </c>
      <c r="J560" t="s">
        <v>893</v>
      </c>
      <c r="K560" t="s">
        <v>894</v>
      </c>
      <c r="L560">
        <v>1327</v>
      </c>
      <c r="N560">
        <v>1005</v>
      </c>
      <c r="O560" t="s">
        <v>214</v>
      </c>
      <c r="P560" t="s">
        <v>214</v>
      </c>
      <c r="Q560">
        <v>1</v>
      </c>
      <c r="W560">
        <v>0</v>
      </c>
      <c r="X560">
        <v>-1844544580</v>
      </c>
      <c r="Y560">
        <f t="shared" si="312"/>
        <v>42.9</v>
      </c>
      <c r="AA560">
        <v>7.55</v>
      </c>
      <c r="AB560">
        <v>0</v>
      </c>
      <c r="AC560">
        <v>0</v>
      </c>
      <c r="AD560">
        <v>0</v>
      </c>
      <c r="AE560">
        <v>7.39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0</v>
      </c>
      <c r="AQ560">
        <v>0</v>
      </c>
      <c r="AR560">
        <v>0</v>
      </c>
      <c r="AS560" t="s">
        <v>3</v>
      </c>
      <c r="AT560">
        <v>42.9</v>
      </c>
      <c r="AU560" t="s">
        <v>3</v>
      </c>
      <c r="AV560">
        <v>0</v>
      </c>
      <c r="AW560">
        <v>2</v>
      </c>
      <c r="AX560">
        <v>56493256</v>
      </c>
      <c r="AY560">
        <v>1</v>
      </c>
      <c r="AZ560">
        <v>0</v>
      </c>
      <c r="BA560">
        <v>557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ROUND(Y560*Source!I736,9)</f>
        <v>20.652059999999999</v>
      </c>
      <c r="CY560">
        <f t="shared" si="313"/>
        <v>7.55</v>
      </c>
      <c r="CZ560">
        <f t="shared" si="314"/>
        <v>7.39</v>
      </c>
      <c r="DA560">
        <f t="shared" si="315"/>
        <v>1</v>
      </c>
      <c r="DB560">
        <f t="shared" si="316"/>
        <v>317.02999999999997</v>
      </c>
      <c r="DC560">
        <f t="shared" si="317"/>
        <v>0</v>
      </c>
      <c r="DD560" t="s">
        <v>3</v>
      </c>
      <c r="DE560" t="s">
        <v>3</v>
      </c>
      <c r="DF560">
        <f t="shared" si="311"/>
        <v>152.62</v>
      </c>
      <c r="DG560">
        <f t="shared" si="309"/>
        <v>0</v>
      </c>
      <c r="DH560">
        <f t="shared" si="310"/>
        <v>0</v>
      </c>
      <c r="DI560">
        <f t="shared" si="295"/>
        <v>0</v>
      </c>
      <c r="DJ560">
        <f t="shared" si="318"/>
        <v>152.62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ROW(Source!A736)</f>
        <v>736</v>
      </c>
      <c r="B561">
        <v>56481265</v>
      </c>
      <c r="C561">
        <v>56493222</v>
      </c>
      <c r="D561">
        <v>54902280</v>
      </c>
      <c r="E561">
        <v>1</v>
      </c>
      <c r="F561">
        <v>1</v>
      </c>
      <c r="G561">
        <v>1079</v>
      </c>
      <c r="H561">
        <v>3</v>
      </c>
      <c r="I561" t="s">
        <v>895</v>
      </c>
      <c r="J561" t="s">
        <v>896</v>
      </c>
      <c r="K561" t="s">
        <v>897</v>
      </c>
      <c r="L561">
        <v>1339</v>
      </c>
      <c r="N561">
        <v>1007</v>
      </c>
      <c r="O561" t="s">
        <v>158</v>
      </c>
      <c r="P561" t="s">
        <v>158</v>
      </c>
      <c r="Q561">
        <v>1</v>
      </c>
      <c r="W561">
        <v>0</v>
      </c>
      <c r="X561">
        <v>166094496</v>
      </c>
      <c r="Y561">
        <f t="shared" si="312"/>
        <v>6.22</v>
      </c>
      <c r="AA561">
        <v>2519.17</v>
      </c>
      <c r="AB561">
        <v>0</v>
      </c>
      <c r="AC561">
        <v>0</v>
      </c>
      <c r="AD561">
        <v>0</v>
      </c>
      <c r="AE561">
        <v>2464.94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0</v>
      </c>
      <c r="AQ561">
        <v>0</v>
      </c>
      <c r="AR561">
        <v>0</v>
      </c>
      <c r="AS561" t="s">
        <v>3</v>
      </c>
      <c r="AT561">
        <v>6.22</v>
      </c>
      <c r="AU561" t="s">
        <v>3</v>
      </c>
      <c r="AV561">
        <v>0</v>
      </c>
      <c r="AW561">
        <v>2</v>
      </c>
      <c r="AX561">
        <v>56493257</v>
      </c>
      <c r="AY561">
        <v>1</v>
      </c>
      <c r="AZ561">
        <v>0</v>
      </c>
      <c r="BA561">
        <v>558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ROUND(Y561*Source!I736,9)</f>
        <v>2.9943080000000002</v>
      </c>
      <c r="CY561">
        <f t="shared" si="313"/>
        <v>2519.17</v>
      </c>
      <c r="CZ561">
        <f t="shared" si="314"/>
        <v>2464.94</v>
      </c>
      <c r="DA561">
        <f t="shared" si="315"/>
        <v>1</v>
      </c>
      <c r="DB561">
        <f t="shared" si="316"/>
        <v>15331.93</v>
      </c>
      <c r="DC561">
        <f t="shared" si="317"/>
        <v>0</v>
      </c>
      <c r="DD561" t="s">
        <v>3</v>
      </c>
      <c r="DE561" t="s">
        <v>3</v>
      </c>
      <c r="DF561">
        <f t="shared" si="311"/>
        <v>7380.79</v>
      </c>
      <c r="DG561">
        <f t="shared" si="309"/>
        <v>0</v>
      </c>
      <c r="DH561">
        <f t="shared" si="310"/>
        <v>0</v>
      </c>
      <c r="DI561">
        <f t="shared" si="295"/>
        <v>0</v>
      </c>
      <c r="DJ561">
        <f t="shared" si="318"/>
        <v>7380.79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ROW(Source!A736)</f>
        <v>736</v>
      </c>
      <c r="B562">
        <v>56481265</v>
      </c>
      <c r="C562">
        <v>56493222</v>
      </c>
      <c r="D562">
        <v>54902287</v>
      </c>
      <c r="E562">
        <v>1</v>
      </c>
      <c r="F562">
        <v>1</v>
      </c>
      <c r="G562">
        <v>1079</v>
      </c>
      <c r="H562">
        <v>3</v>
      </c>
      <c r="I562" t="s">
        <v>898</v>
      </c>
      <c r="J562" t="s">
        <v>899</v>
      </c>
      <c r="K562" t="s">
        <v>900</v>
      </c>
      <c r="L562">
        <v>1339</v>
      </c>
      <c r="N562">
        <v>1007</v>
      </c>
      <c r="O562" t="s">
        <v>158</v>
      </c>
      <c r="P562" t="s">
        <v>158</v>
      </c>
      <c r="Q562">
        <v>1</v>
      </c>
      <c r="W562">
        <v>0</v>
      </c>
      <c r="X562">
        <v>1801906762</v>
      </c>
      <c r="Y562">
        <f t="shared" si="312"/>
        <v>0.99</v>
      </c>
      <c r="AA562">
        <v>2886.66</v>
      </c>
      <c r="AB562">
        <v>0</v>
      </c>
      <c r="AC562">
        <v>0</v>
      </c>
      <c r="AD562">
        <v>0</v>
      </c>
      <c r="AE562">
        <v>2824.52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0</v>
      </c>
      <c r="AQ562">
        <v>0</v>
      </c>
      <c r="AR562">
        <v>0</v>
      </c>
      <c r="AS562" t="s">
        <v>3</v>
      </c>
      <c r="AT562">
        <v>0.99</v>
      </c>
      <c r="AU562" t="s">
        <v>3</v>
      </c>
      <c r="AV562">
        <v>0</v>
      </c>
      <c r="AW562">
        <v>2</v>
      </c>
      <c r="AX562">
        <v>56493258</v>
      </c>
      <c r="AY562">
        <v>1</v>
      </c>
      <c r="AZ562">
        <v>0</v>
      </c>
      <c r="BA562">
        <v>559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ROUND(Y562*Source!I736,9)</f>
        <v>0.47658600000000001</v>
      </c>
      <c r="CY562">
        <f t="shared" si="313"/>
        <v>2886.66</v>
      </c>
      <c r="CZ562">
        <f t="shared" si="314"/>
        <v>2824.52</v>
      </c>
      <c r="DA562">
        <f t="shared" si="315"/>
        <v>1</v>
      </c>
      <c r="DB562">
        <f t="shared" si="316"/>
        <v>2796.27</v>
      </c>
      <c r="DC562">
        <f t="shared" si="317"/>
        <v>0</v>
      </c>
      <c r="DD562" t="s">
        <v>3</v>
      </c>
      <c r="DE562" t="s">
        <v>3</v>
      </c>
      <c r="DF562">
        <f t="shared" si="311"/>
        <v>1346.13</v>
      </c>
      <c r="DG562">
        <f t="shared" si="309"/>
        <v>0</v>
      </c>
      <c r="DH562">
        <f t="shared" si="310"/>
        <v>0</v>
      </c>
      <c r="DI562">
        <f t="shared" si="295"/>
        <v>0</v>
      </c>
      <c r="DJ562">
        <f t="shared" si="318"/>
        <v>1346.13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ROW(Source!A736)</f>
        <v>736</v>
      </c>
      <c r="B563">
        <v>56481265</v>
      </c>
      <c r="C563">
        <v>56493222</v>
      </c>
      <c r="D563">
        <v>54902884</v>
      </c>
      <c r="E563">
        <v>1</v>
      </c>
      <c r="F563">
        <v>1</v>
      </c>
      <c r="G563">
        <v>1079</v>
      </c>
      <c r="H563">
        <v>3</v>
      </c>
      <c r="I563" t="s">
        <v>901</v>
      </c>
      <c r="J563" t="s">
        <v>902</v>
      </c>
      <c r="K563" t="s">
        <v>903</v>
      </c>
      <c r="L563">
        <v>1348</v>
      </c>
      <c r="N563">
        <v>1009</v>
      </c>
      <c r="O563" t="s">
        <v>32</v>
      </c>
      <c r="P563" t="s">
        <v>32</v>
      </c>
      <c r="Q563">
        <v>1000</v>
      </c>
      <c r="W563">
        <v>0</v>
      </c>
      <c r="X563">
        <v>-444625756</v>
      </c>
      <c r="Y563">
        <f t="shared" si="312"/>
        <v>1.1599999999999999E-2</v>
      </c>
      <c r="AA563">
        <v>9441.3700000000008</v>
      </c>
      <c r="AB563">
        <v>0</v>
      </c>
      <c r="AC563">
        <v>0</v>
      </c>
      <c r="AD563">
        <v>0</v>
      </c>
      <c r="AE563">
        <v>9238.1299999999992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0</v>
      </c>
      <c r="AQ563">
        <v>0</v>
      </c>
      <c r="AR563">
        <v>0</v>
      </c>
      <c r="AS563" t="s">
        <v>3</v>
      </c>
      <c r="AT563">
        <v>1.1599999999999999E-2</v>
      </c>
      <c r="AU563" t="s">
        <v>3</v>
      </c>
      <c r="AV563">
        <v>0</v>
      </c>
      <c r="AW563">
        <v>2</v>
      </c>
      <c r="AX563">
        <v>56493259</v>
      </c>
      <c r="AY563">
        <v>1</v>
      </c>
      <c r="AZ563">
        <v>0</v>
      </c>
      <c r="BA563">
        <v>560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ROUND(Y563*Source!I736,9)</f>
        <v>5.5842399999999999E-3</v>
      </c>
      <c r="CY563">
        <f t="shared" si="313"/>
        <v>9441.3700000000008</v>
      </c>
      <c r="CZ563">
        <f t="shared" si="314"/>
        <v>9238.1299999999992</v>
      </c>
      <c r="DA563">
        <f t="shared" si="315"/>
        <v>1</v>
      </c>
      <c r="DB563">
        <f t="shared" si="316"/>
        <v>107.16</v>
      </c>
      <c r="DC563">
        <f t="shared" si="317"/>
        <v>0</v>
      </c>
      <c r="DD563" t="s">
        <v>3</v>
      </c>
      <c r="DE563" t="s">
        <v>3</v>
      </c>
      <c r="DF563">
        <f t="shared" si="311"/>
        <v>51.59</v>
      </c>
      <c r="DG563">
        <f t="shared" si="309"/>
        <v>0</v>
      </c>
      <c r="DH563">
        <f t="shared" si="310"/>
        <v>0</v>
      </c>
      <c r="DI563">
        <f t="shared" si="295"/>
        <v>0</v>
      </c>
      <c r="DJ563">
        <f t="shared" si="318"/>
        <v>51.59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ROW(Source!A736)</f>
        <v>736</v>
      </c>
      <c r="B564">
        <v>56481265</v>
      </c>
      <c r="C564">
        <v>56493222</v>
      </c>
      <c r="D564">
        <v>54909571</v>
      </c>
      <c r="E564">
        <v>1</v>
      </c>
      <c r="F564">
        <v>1</v>
      </c>
      <c r="G564">
        <v>1079</v>
      </c>
      <c r="H564">
        <v>3</v>
      </c>
      <c r="I564" t="s">
        <v>248</v>
      </c>
      <c r="J564" t="s">
        <v>250</v>
      </c>
      <c r="K564" t="s">
        <v>249</v>
      </c>
      <c r="L564">
        <v>1339</v>
      </c>
      <c r="N564">
        <v>1007</v>
      </c>
      <c r="O564" t="s">
        <v>158</v>
      </c>
      <c r="P564" t="s">
        <v>158</v>
      </c>
      <c r="Q564">
        <v>1</v>
      </c>
      <c r="W564">
        <v>0</v>
      </c>
      <c r="X564">
        <v>-1447999952</v>
      </c>
      <c r="Y564">
        <f t="shared" si="312"/>
        <v>101.5</v>
      </c>
      <c r="AA564">
        <v>745.78</v>
      </c>
      <c r="AB564">
        <v>0</v>
      </c>
      <c r="AC564">
        <v>0</v>
      </c>
      <c r="AD564">
        <v>0</v>
      </c>
      <c r="AE564">
        <v>729.73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101.5</v>
      </c>
      <c r="AU564" t="s">
        <v>3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ROUND(Y564*Source!I736,9)</f>
        <v>48.862099999999998</v>
      </c>
      <c r="CY564">
        <f t="shared" si="313"/>
        <v>745.78</v>
      </c>
      <c r="CZ564">
        <f t="shared" si="314"/>
        <v>729.73</v>
      </c>
      <c r="DA564">
        <f t="shared" si="315"/>
        <v>1</v>
      </c>
      <c r="DB564">
        <f t="shared" si="316"/>
        <v>74067.600000000006</v>
      </c>
      <c r="DC564">
        <f t="shared" si="317"/>
        <v>0</v>
      </c>
      <c r="DD564" t="s">
        <v>3</v>
      </c>
      <c r="DE564" t="s">
        <v>3</v>
      </c>
      <c r="DF564">
        <f t="shared" si="311"/>
        <v>35656.14</v>
      </c>
      <c r="DG564">
        <f t="shared" si="309"/>
        <v>0</v>
      </c>
      <c r="DH564">
        <f t="shared" si="310"/>
        <v>0</v>
      </c>
      <c r="DI564">
        <f t="shared" si="295"/>
        <v>0</v>
      </c>
      <c r="DJ564">
        <f t="shared" si="318"/>
        <v>35656.14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ROW(Source!A736)</f>
        <v>736</v>
      </c>
      <c r="B565">
        <v>56481265</v>
      </c>
      <c r="C565">
        <v>56493222</v>
      </c>
      <c r="D565">
        <v>54910021</v>
      </c>
      <c r="E565">
        <v>1</v>
      </c>
      <c r="F565">
        <v>1</v>
      </c>
      <c r="G565">
        <v>1079</v>
      </c>
      <c r="H565">
        <v>3</v>
      </c>
      <c r="I565" t="s">
        <v>423</v>
      </c>
      <c r="J565" t="s">
        <v>425</v>
      </c>
      <c r="K565" t="s">
        <v>424</v>
      </c>
      <c r="L565">
        <v>1348</v>
      </c>
      <c r="N565">
        <v>1009</v>
      </c>
      <c r="O565" t="s">
        <v>32</v>
      </c>
      <c r="P565" t="s">
        <v>32</v>
      </c>
      <c r="Q565">
        <v>1000</v>
      </c>
      <c r="W565">
        <v>0</v>
      </c>
      <c r="X565">
        <v>1291018358</v>
      </c>
      <c r="Y565">
        <f t="shared" si="312"/>
        <v>5.9202329999999996</v>
      </c>
      <c r="AA565">
        <v>6471.33</v>
      </c>
      <c r="AB565">
        <v>0</v>
      </c>
      <c r="AC565">
        <v>0</v>
      </c>
      <c r="AD565">
        <v>0</v>
      </c>
      <c r="AE565">
        <v>6332.03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3</v>
      </c>
      <c r="AT565">
        <v>5.9202329999999996</v>
      </c>
      <c r="AU565" t="s">
        <v>3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ROUND(Y565*Source!I736,9)</f>
        <v>2.8500001660000001</v>
      </c>
      <c r="CY565">
        <f t="shared" si="313"/>
        <v>6471.33</v>
      </c>
      <c r="CZ565">
        <f t="shared" si="314"/>
        <v>6332.03</v>
      </c>
      <c r="DA565">
        <f t="shared" si="315"/>
        <v>1</v>
      </c>
      <c r="DB565">
        <f t="shared" si="316"/>
        <v>37487.089999999997</v>
      </c>
      <c r="DC565">
        <f t="shared" si="317"/>
        <v>0</v>
      </c>
      <c r="DD565" t="s">
        <v>3</v>
      </c>
      <c r="DE565" t="s">
        <v>3</v>
      </c>
      <c r="DF565">
        <f t="shared" si="311"/>
        <v>18046.29</v>
      </c>
      <c r="DG565">
        <f t="shared" si="309"/>
        <v>0</v>
      </c>
      <c r="DH565">
        <f t="shared" si="310"/>
        <v>0</v>
      </c>
      <c r="DI565">
        <f t="shared" si="295"/>
        <v>0</v>
      </c>
      <c r="DJ565">
        <f t="shared" si="318"/>
        <v>18046.29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ROW(Source!A736)</f>
        <v>736</v>
      </c>
      <c r="B566">
        <v>56481265</v>
      </c>
      <c r="C566">
        <v>56493222</v>
      </c>
      <c r="D566">
        <v>54910029</v>
      </c>
      <c r="E566">
        <v>1</v>
      </c>
      <c r="F566">
        <v>1</v>
      </c>
      <c r="G566">
        <v>1079</v>
      </c>
      <c r="H566">
        <v>3</v>
      </c>
      <c r="I566" t="s">
        <v>221</v>
      </c>
      <c r="J566" t="s">
        <v>223</v>
      </c>
      <c r="K566" t="s">
        <v>222</v>
      </c>
      <c r="L566">
        <v>1348</v>
      </c>
      <c r="N566">
        <v>1009</v>
      </c>
      <c r="O566" t="s">
        <v>32</v>
      </c>
      <c r="P566" t="s">
        <v>32</v>
      </c>
      <c r="Q566">
        <v>1000</v>
      </c>
      <c r="W566">
        <v>0</v>
      </c>
      <c r="X566">
        <v>-1335162275</v>
      </c>
      <c r="Y566">
        <f t="shared" si="312"/>
        <v>2.0531779999999999</v>
      </c>
      <c r="AA566">
        <v>9938.6299999999992</v>
      </c>
      <c r="AB566">
        <v>0</v>
      </c>
      <c r="AC566">
        <v>0</v>
      </c>
      <c r="AD566">
        <v>0</v>
      </c>
      <c r="AE566">
        <v>9724.69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3</v>
      </c>
      <c r="AT566">
        <v>2.0531779999999999</v>
      </c>
      <c r="AU566" t="s">
        <v>3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ROUND(Y566*Source!I736,9)</f>
        <v>0.98839988899999998</v>
      </c>
      <c r="CY566">
        <f t="shared" si="313"/>
        <v>9938.6299999999992</v>
      </c>
      <c r="CZ566">
        <f t="shared" si="314"/>
        <v>9724.69</v>
      </c>
      <c r="DA566">
        <f t="shared" si="315"/>
        <v>1</v>
      </c>
      <c r="DB566">
        <f t="shared" si="316"/>
        <v>19966.52</v>
      </c>
      <c r="DC566">
        <f t="shared" si="317"/>
        <v>0</v>
      </c>
      <c r="DD566" t="s">
        <v>3</v>
      </c>
      <c r="DE566" t="s">
        <v>3</v>
      </c>
      <c r="DF566">
        <f t="shared" si="311"/>
        <v>9611.8799999999992</v>
      </c>
      <c r="DG566">
        <f t="shared" si="309"/>
        <v>0</v>
      </c>
      <c r="DH566">
        <f t="shared" si="310"/>
        <v>0</v>
      </c>
      <c r="DI566">
        <f t="shared" si="295"/>
        <v>0</v>
      </c>
      <c r="DJ566">
        <f t="shared" si="318"/>
        <v>9611.8799999999992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ROW(Source!A736)</f>
        <v>736</v>
      </c>
      <c r="B567">
        <v>56481265</v>
      </c>
      <c r="C567">
        <v>56493222</v>
      </c>
      <c r="D567">
        <v>54911477</v>
      </c>
      <c r="E567">
        <v>1</v>
      </c>
      <c r="F567">
        <v>1</v>
      </c>
      <c r="G567">
        <v>1079</v>
      </c>
      <c r="H567">
        <v>3</v>
      </c>
      <c r="I567" t="s">
        <v>904</v>
      </c>
      <c r="J567" t="s">
        <v>905</v>
      </c>
      <c r="K567" t="s">
        <v>906</v>
      </c>
      <c r="L567">
        <v>1348</v>
      </c>
      <c r="N567">
        <v>1009</v>
      </c>
      <c r="O567" t="s">
        <v>32</v>
      </c>
      <c r="P567" t="s">
        <v>32</v>
      </c>
      <c r="Q567">
        <v>1000</v>
      </c>
      <c r="W567">
        <v>0</v>
      </c>
      <c r="X567">
        <v>-1225000858</v>
      </c>
      <c r="Y567">
        <f t="shared" si="312"/>
        <v>0.5</v>
      </c>
      <c r="AA567">
        <v>12923.36</v>
      </c>
      <c r="AB567">
        <v>0</v>
      </c>
      <c r="AC567">
        <v>0</v>
      </c>
      <c r="AD567">
        <v>0</v>
      </c>
      <c r="AE567">
        <v>12645.17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0</v>
      </c>
      <c r="AQ567">
        <v>0</v>
      </c>
      <c r="AR567">
        <v>0</v>
      </c>
      <c r="AS567" t="s">
        <v>3</v>
      </c>
      <c r="AT567">
        <v>0.5</v>
      </c>
      <c r="AU567" t="s">
        <v>3</v>
      </c>
      <c r="AV567">
        <v>0</v>
      </c>
      <c r="AW567">
        <v>2</v>
      </c>
      <c r="AX567">
        <v>56493260</v>
      </c>
      <c r="AY567">
        <v>1</v>
      </c>
      <c r="AZ567">
        <v>0</v>
      </c>
      <c r="BA567">
        <v>561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ROUND(Y567*Source!I736,9)</f>
        <v>0.2407</v>
      </c>
      <c r="CY567">
        <f t="shared" si="313"/>
        <v>12923.36</v>
      </c>
      <c r="CZ567">
        <f t="shared" si="314"/>
        <v>12645.17</v>
      </c>
      <c r="DA567">
        <f t="shared" si="315"/>
        <v>1</v>
      </c>
      <c r="DB567">
        <f t="shared" si="316"/>
        <v>6322.59</v>
      </c>
      <c r="DC567">
        <f t="shared" si="317"/>
        <v>0</v>
      </c>
      <c r="DD567" t="s">
        <v>3</v>
      </c>
      <c r="DE567" t="s">
        <v>3</v>
      </c>
      <c r="DF567">
        <f t="shared" si="311"/>
        <v>3043.69</v>
      </c>
      <c r="DG567">
        <f t="shared" si="309"/>
        <v>0</v>
      </c>
      <c r="DH567">
        <f t="shared" si="310"/>
        <v>0</v>
      </c>
      <c r="DI567">
        <f t="shared" si="295"/>
        <v>0</v>
      </c>
      <c r="DJ567">
        <f t="shared" si="318"/>
        <v>3043.69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ROW(Source!A736)</f>
        <v>736</v>
      </c>
      <c r="B568">
        <v>56481265</v>
      </c>
      <c r="C568">
        <v>56493222</v>
      </c>
      <c r="D568">
        <v>54914902</v>
      </c>
      <c r="E568">
        <v>1</v>
      </c>
      <c r="F568">
        <v>1</v>
      </c>
      <c r="G568">
        <v>1079</v>
      </c>
      <c r="H568">
        <v>3</v>
      </c>
      <c r="I568" t="s">
        <v>252</v>
      </c>
      <c r="J568" t="s">
        <v>254</v>
      </c>
      <c r="K568" t="s">
        <v>253</v>
      </c>
      <c r="L568">
        <v>1327</v>
      </c>
      <c r="N568">
        <v>1005</v>
      </c>
      <c r="O568" t="s">
        <v>214</v>
      </c>
      <c r="P568" t="s">
        <v>214</v>
      </c>
      <c r="Q568">
        <v>1</v>
      </c>
      <c r="W568">
        <v>0</v>
      </c>
      <c r="X568">
        <v>1092252065</v>
      </c>
      <c r="Y568">
        <f t="shared" si="312"/>
        <v>86.1</v>
      </c>
      <c r="AA568">
        <v>62.16</v>
      </c>
      <c r="AB568">
        <v>0</v>
      </c>
      <c r="AC568">
        <v>0</v>
      </c>
      <c r="AD568">
        <v>0</v>
      </c>
      <c r="AE568">
        <v>60.82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0</v>
      </c>
      <c r="AQ568">
        <v>0</v>
      </c>
      <c r="AR568">
        <v>0</v>
      </c>
      <c r="AS568" t="s">
        <v>3</v>
      </c>
      <c r="AT568">
        <v>86.1</v>
      </c>
      <c r="AU568" t="s">
        <v>3</v>
      </c>
      <c r="AV568">
        <v>0</v>
      </c>
      <c r="AW568">
        <v>2</v>
      </c>
      <c r="AX568">
        <v>56493261</v>
      </c>
      <c r="AY568">
        <v>1</v>
      </c>
      <c r="AZ568">
        <v>0</v>
      </c>
      <c r="BA568">
        <v>562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ROUND(Y568*Source!I736,9)</f>
        <v>41.448540000000001</v>
      </c>
      <c r="CY568">
        <f t="shared" si="313"/>
        <v>62.16</v>
      </c>
      <c r="CZ568">
        <f t="shared" si="314"/>
        <v>60.82</v>
      </c>
      <c r="DA568">
        <f t="shared" si="315"/>
        <v>1</v>
      </c>
      <c r="DB568">
        <f t="shared" si="316"/>
        <v>5236.6000000000004</v>
      </c>
      <c r="DC568">
        <f t="shared" si="317"/>
        <v>0</v>
      </c>
      <c r="DD568" t="s">
        <v>3</v>
      </c>
      <c r="DE568" t="s">
        <v>3</v>
      </c>
      <c r="DF568">
        <f t="shared" si="311"/>
        <v>2520.9</v>
      </c>
      <c r="DG568">
        <f t="shared" si="309"/>
        <v>0</v>
      </c>
      <c r="DH568">
        <f t="shared" si="310"/>
        <v>0</v>
      </c>
      <c r="DI568">
        <f t="shared" si="295"/>
        <v>0</v>
      </c>
      <c r="DJ568">
        <f t="shared" si="318"/>
        <v>2520.9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ROW(Source!A737)</f>
        <v>737</v>
      </c>
      <c r="B569">
        <v>56481267</v>
      </c>
      <c r="C569">
        <v>56493222</v>
      </c>
      <c r="D569">
        <v>54836958</v>
      </c>
      <c r="E569">
        <v>1079</v>
      </c>
      <c r="F569">
        <v>1</v>
      </c>
      <c r="G569">
        <v>1079</v>
      </c>
      <c r="H569">
        <v>1</v>
      </c>
      <c r="I569" t="s">
        <v>738</v>
      </c>
      <c r="J569" t="s">
        <v>3</v>
      </c>
      <c r="K569" t="s">
        <v>739</v>
      </c>
      <c r="L569">
        <v>1191</v>
      </c>
      <c r="N569">
        <v>1013</v>
      </c>
      <c r="O569" t="s">
        <v>740</v>
      </c>
      <c r="P569" t="s">
        <v>740</v>
      </c>
      <c r="Q569">
        <v>1</v>
      </c>
      <c r="W569">
        <v>0</v>
      </c>
      <c r="X569">
        <v>476480486</v>
      </c>
      <c r="Y569">
        <f>((AT569*1.15)*1.1)</f>
        <v>1019.59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806</v>
      </c>
      <c r="AU569" t="s">
        <v>49</v>
      </c>
      <c r="AV569">
        <v>1</v>
      </c>
      <c r="AW569">
        <v>2</v>
      </c>
      <c r="AX569">
        <v>56493244</v>
      </c>
      <c r="AY569">
        <v>1</v>
      </c>
      <c r="AZ569">
        <v>0</v>
      </c>
      <c r="BA569">
        <v>564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U569">
        <f>ROUND(AT569*Source!I737*AH569*AL569,2)</f>
        <v>0</v>
      </c>
      <c r="CV569">
        <f>ROUND(Y569*Source!I737,9)</f>
        <v>490.830626</v>
      </c>
      <c r="CW569">
        <v>0</v>
      </c>
      <c r="CX569">
        <f>ROUND(Y569*Source!I737,9)</f>
        <v>490.830626</v>
      </c>
      <c r="CY569">
        <f>AD569</f>
        <v>0</v>
      </c>
      <c r="CZ569">
        <f>AH569</f>
        <v>0</v>
      </c>
      <c r="DA569">
        <f>AL569</f>
        <v>1</v>
      </c>
      <c r="DB569">
        <f>ROUND(((ROUND(AT569*CZ569,2)*1.15)*1.1),6)</f>
        <v>0</v>
      </c>
      <c r="DC569">
        <f>ROUND(((ROUND(AT569*AG569,2)*1.15)*1.1),6)</f>
        <v>0</v>
      </c>
      <c r="DD569" t="s">
        <v>3</v>
      </c>
      <c r="DE569" t="s">
        <v>3</v>
      </c>
      <c r="DF569">
        <f t="shared" si="311"/>
        <v>0</v>
      </c>
      <c r="DG569">
        <f t="shared" si="309"/>
        <v>0</v>
      </c>
      <c r="DH569">
        <f t="shared" si="310"/>
        <v>0</v>
      </c>
      <c r="DI569">
        <f t="shared" si="295"/>
        <v>0</v>
      </c>
      <c r="DJ569">
        <f>DI569</f>
        <v>0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ROW(Source!A737)</f>
        <v>737</v>
      </c>
      <c r="B570">
        <v>56481267</v>
      </c>
      <c r="C570">
        <v>56493222</v>
      </c>
      <c r="D570">
        <v>54934284</v>
      </c>
      <c r="E570">
        <v>1</v>
      </c>
      <c r="F570">
        <v>1</v>
      </c>
      <c r="G570">
        <v>1079</v>
      </c>
      <c r="H570">
        <v>2</v>
      </c>
      <c r="I570" t="s">
        <v>741</v>
      </c>
      <c r="J570" t="s">
        <v>742</v>
      </c>
      <c r="K570" t="s">
        <v>743</v>
      </c>
      <c r="L570">
        <v>1368</v>
      </c>
      <c r="N570">
        <v>1011</v>
      </c>
      <c r="O570" t="s">
        <v>744</v>
      </c>
      <c r="P570" t="s">
        <v>744</v>
      </c>
      <c r="Q570">
        <v>1</v>
      </c>
      <c r="W570">
        <v>0</v>
      </c>
      <c r="X570">
        <v>654681671</v>
      </c>
      <c r="Y570">
        <f>((AT570*1.25)*1.1)</f>
        <v>1.7600000000000002</v>
      </c>
      <c r="AA570">
        <v>0</v>
      </c>
      <c r="AB570">
        <v>1323.36</v>
      </c>
      <c r="AC570">
        <v>631.85</v>
      </c>
      <c r="AD570">
        <v>0</v>
      </c>
      <c r="AE570">
        <v>0</v>
      </c>
      <c r="AF570">
        <v>83.1</v>
      </c>
      <c r="AG570">
        <v>12.62</v>
      </c>
      <c r="AH570">
        <v>0</v>
      </c>
      <c r="AI570">
        <v>1</v>
      </c>
      <c r="AJ570">
        <v>15.21</v>
      </c>
      <c r="AK570">
        <v>47.82</v>
      </c>
      <c r="AL570">
        <v>1</v>
      </c>
      <c r="AM570">
        <v>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1.28</v>
      </c>
      <c r="AU570" t="s">
        <v>48</v>
      </c>
      <c r="AV570">
        <v>0</v>
      </c>
      <c r="AW570">
        <v>2</v>
      </c>
      <c r="AX570">
        <v>56493245</v>
      </c>
      <c r="AY570">
        <v>1</v>
      </c>
      <c r="AZ570">
        <v>0</v>
      </c>
      <c r="BA570">
        <v>565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ROUND(Y570*Source!I737*DO570,9)</f>
        <v>10.692471680000001</v>
      </c>
      <c r="CX570">
        <f>ROUND(Y570*Source!I737,9)</f>
        <v>0.84726400000000002</v>
      </c>
      <c r="CY570">
        <f>AB570</f>
        <v>1323.36</v>
      </c>
      <c r="CZ570">
        <f>AF570</f>
        <v>83.1</v>
      </c>
      <c r="DA570">
        <f>AJ570</f>
        <v>15.21</v>
      </c>
      <c r="DB570">
        <f>ROUND(((ROUND(AT570*CZ570,2)*1.25)*1.1),6)</f>
        <v>146.25874999999999</v>
      </c>
      <c r="DC570">
        <f>ROUND(((ROUND(AT570*AG570,2)*1.25)*1.1),6)</f>
        <v>22.206250000000001</v>
      </c>
      <c r="DD570" t="s">
        <v>3</v>
      </c>
      <c r="DE570" t="s">
        <v>3</v>
      </c>
      <c r="DF570">
        <f t="shared" si="311"/>
        <v>0</v>
      </c>
      <c r="DG570">
        <f>ROUND(ROUND(AF570*AJ570,2)*CX570,2)</f>
        <v>1070.9000000000001</v>
      </c>
      <c r="DH570">
        <f>ROUND(ROUND(AG570*AK570,2)*CX570,2)</f>
        <v>511.32</v>
      </c>
      <c r="DI570">
        <f t="shared" si="295"/>
        <v>0</v>
      </c>
      <c r="DJ570">
        <f>DG570</f>
        <v>1070.9000000000001</v>
      </c>
      <c r="DK570">
        <v>0</v>
      </c>
      <c r="DL570" t="s">
        <v>745</v>
      </c>
      <c r="DM570">
        <v>0</v>
      </c>
      <c r="DN570" t="s">
        <v>740</v>
      </c>
      <c r="DO570">
        <v>12.62</v>
      </c>
    </row>
    <row r="571" spans="1:119" x14ac:dyDescent="0.25">
      <c r="A571">
        <f>ROW(Source!A737)</f>
        <v>737</v>
      </c>
      <c r="B571">
        <v>56481267</v>
      </c>
      <c r="C571">
        <v>56493222</v>
      </c>
      <c r="D571">
        <v>54934421</v>
      </c>
      <c r="E571">
        <v>1</v>
      </c>
      <c r="F571">
        <v>1</v>
      </c>
      <c r="G571">
        <v>1079</v>
      </c>
      <c r="H571">
        <v>2</v>
      </c>
      <c r="I571" t="s">
        <v>803</v>
      </c>
      <c r="J571" t="s">
        <v>804</v>
      </c>
      <c r="K571" t="s">
        <v>805</v>
      </c>
      <c r="L571">
        <v>1368</v>
      </c>
      <c r="N571">
        <v>1011</v>
      </c>
      <c r="O571" t="s">
        <v>744</v>
      </c>
      <c r="P571" t="s">
        <v>744</v>
      </c>
      <c r="Q571">
        <v>1</v>
      </c>
      <c r="W571">
        <v>0</v>
      </c>
      <c r="X571">
        <v>1724455708</v>
      </c>
      <c r="Y571">
        <f>((AT571*1.25)*1.1)</f>
        <v>6.3250000000000002</v>
      </c>
      <c r="AA571">
        <v>0</v>
      </c>
      <c r="AB571">
        <v>4.4000000000000004</v>
      </c>
      <c r="AC571">
        <v>0</v>
      </c>
      <c r="AD571">
        <v>0</v>
      </c>
      <c r="AE571">
        <v>0</v>
      </c>
      <c r="AF571">
        <v>0.45</v>
      </c>
      <c r="AG571">
        <v>0</v>
      </c>
      <c r="AH571">
        <v>0</v>
      </c>
      <c r="AI571">
        <v>1</v>
      </c>
      <c r="AJ571">
        <v>9.33</v>
      </c>
      <c r="AK571">
        <v>47.82</v>
      </c>
      <c r="AL571">
        <v>1</v>
      </c>
      <c r="AM571">
        <v>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4.5999999999999996</v>
      </c>
      <c r="AU571" t="s">
        <v>48</v>
      </c>
      <c r="AV571">
        <v>0</v>
      </c>
      <c r="AW571">
        <v>2</v>
      </c>
      <c r="AX571">
        <v>56493247</v>
      </c>
      <c r="AY571">
        <v>1</v>
      </c>
      <c r="AZ571">
        <v>0</v>
      </c>
      <c r="BA571">
        <v>566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ROUND(Y571*Source!I737*DO571,9)</f>
        <v>0</v>
      </c>
      <c r="CX571">
        <f>ROUND(Y571*Source!I737,9)</f>
        <v>3.0448550000000001</v>
      </c>
      <c r="CY571">
        <f>AB571</f>
        <v>4.4000000000000004</v>
      </c>
      <c r="CZ571">
        <f>AF571</f>
        <v>0.45</v>
      </c>
      <c r="DA571">
        <f>AJ571</f>
        <v>9.33</v>
      </c>
      <c r="DB571">
        <f>ROUND(((ROUND(AT571*CZ571,2)*1.25)*1.1),6)</f>
        <v>2.8462499999999999</v>
      </c>
      <c r="DC571">
        <f>ROUND(((ROUND(AT571*AG571,2)*1.25)*1.1),6)</f>
        <v>0</v>
      </c>
      <c r="DD571" t="s">
        <v>3</v>
      </c>
      <c r="DE571" t="s">
        <v>3</v>
      </c>
      <c r="DF571">
        <f t="shared" si="311"/>
        <v>0</v>
      </c>
      <c r="DG571">
        <f>ROUND(ROUND(AF571*AJ571,2)*CX571,2)</f>
        <v>12.79</v>
      </c>
      <c r="DH571">
        <f>ROUND(ROUND(AG571*AK571,2)*CX571,2)</f>
        <v>0</v>
      </c>
      <c r="DI571">
        <f t="shared" si="295"/>
        <v>0</v>
      </c>
      <c r="DJ571">
        <f>DG571</f>
        <v>12.79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ROW(Source!A737)</f>
        <v>737</v>
      </c>
      <c r="B572">
        <v>56481267</v>
      </c>
      <c r="C572">
        <v>56493222</v>
      </c>
      <c r="D572">
        <v>54933523</v>
      </c>
      <c r="E572">
        <v>1</v>
      </c>
      <c r="F572">
        <v>1</v>
      </c>
      <c r="G572">
        <v>1079</v>
      </c>
      <c r="H572">
        <v>2</v>
      </c>
      <c r="I572" t="s">
        <v>746</v>
      </c>
      <c r="J572" t="s">
        <v>747</v>
      </c>
      <c r="K572" t="s">
        <v>748</v>
      </c>
      <c r="L572">
        <v>1368</v>
      </c>
      <c r="N572">
        <v>1011</v>
      </c>
      <c r="O572" t="s">
        <v>744</v>
      </c>
      <c r="P572" t="s">
        <v>744</v>
      </c>
      <c r="Q572">
        <v>1</v>
      </c>
      <c r="W572">
        <v>0</v>
      </c>
      <c r="X572">
        <v>-294230152</v>
      </c>
      <c r="Y572">
        <f>((AT572*1.25)*1.1)</f>
        <v>1.1825000000000001</v>
      </c>
      <c r="AA572">
        <v>0</v>
      </c>
      <c r="AB572">
        <v>2451.81</v>
      </c>
      <c r="AC572">
        <v>847.64</v>
      </c>
      <c r="AD572">
        <v>0</v>
      </c>
      <c r="AE572">
        <v>0</v>
      </c>
      <c r="AF572">
        <v>179.17</v>
      </c>
      <c r="AG572">
        <v>16.93</v>
      </c>
      <c r="AH572">
        <v>0</v>
      </c>
      <c r="AI572">
        <v>1</v>
      </c>
      <c r="AJ572">
        <v>13.07</v>
      </c>
      <c r="AK572">
        <v>47.82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0.86</v>
      </c>
      <c r="AU572" t="s">
        <v>48</v>
      </c>
      <c r="AV572">
        <v>0</v>
      </c>
      <c r="AW572">
        <v>2</v>
      </c>
      <c r="AX572">
        <v>56493246</v>
      </c>
      <c r="AY572">
        <v>1</v>
      </c>
      <c r="AZ572">
        <v>0</v>
      </c>
      <c r="BA572">
        <v>567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f>ROUND(Y572*Source!I737*DO572,9)</f>
        <v>9.6374956150000006</v>
      </c>
      <c r="CX572">
        <f>ROUND(Y572*Source!I737,9)</f>
        <v>0.56925550000000003</v>
      </c>
      <c r="CY572">
        <f>AB572</f>
        <v>2451.81</v>
      </c>
      <c r="CZ572">
        <f>AF572</f>
        <v>179.17</v>
      </c>
      <c r="DA572">
        <f>AJ572</f>
        <v>13.07</v>
      </c>
      <c r="DB572">
        <f>ROUND(((ROUND(AT572*CZ572,2)*1.25)*1.1),6)</f>
        <v>211.87375</v>
      </c>
      <c r="DC572">
        <f>ROUND(((ROUND(AT572*AG572,2)*1.25)*1.1),6)</f>
        <v>20.02</v>
      </c>
      <c r="DD572" t="s">
        <v>3</v>
      </c>
      <c r="DE572" t="s">
        <v>3</v>
      </c>
      <c r="DF572">
        <f t="shared" si="311"/>
        <v>0</v>
      </c>
      <c r="DG572">
        <f>ROUND(ROUND(AF572*AJ572,2)*CX572,2)</f>
        <v>1333.05</v>
      </c>
      <c r="DH572">
        <f>ROUND(ROUND(AG572*AK572,2)*CX572,2)</f>
        <v>460.86</v>
      </c>
      <c r="DI572">
        <f t="shared" si="295"/>
        <v>0</v>
      </c>
      <c r="DJ572">
        <f>DG572</f>
        <v>1333.05</v>
      </c>
      <c r="DK572">
        <v>0</v>
      </c>
      <c r="DL572" t="s">
        <v>745</v>
      </c>
      <c r="DM572">
        <v>0</v>
      </c>
      <c r="DN572" t="s">
        <v>740</v>
      </c>
      <c r="DO572">
        <v>16.93</v>
      </c>
    </row>
    <row r="573" spans="1:119" x14ac:dyDescent="0.25">
      <c r="A573">
        <f>ROW(Source!A737)</f>
        <v>737</v>
      </c>
      <c r="B573">
        <v>56481267</v>
      </c>
      <c r="C573">
        <v>56493222</v>
      </c>
      <c r="D573">
        <v>54933656</v>
      </c>
      <c r="E573">
        <v>1</v>
      </c>
      <c r="F573">
        <v>1</v>
      </c>
      <c r="G573">
        <v>1079</v>
      </c>
      <c r="H573">
        <v>2</v>
      </c>
      <c r="I573" t="s">
        <v>806</v>
      </c>
      <c r="J573" t="s">
        <v>807</v>
      </c>
      <c r="K573" t="s">
        <v>808</v>
      </c>
      <c r="L573">
        <v>1368</v>
      </c>
      <c r="N573">
        <v>1011</v>
      </c>
      <c r="O573" t="s">
        <v>744</v>
      </c>
      <c r="P573" t="s">
        <v>744</v>
      </c>
      <c r="Q573">
        <v>1</v>
      </c>
      <c r="W573">
        <v>0</v>
      </c>
      <c r="X573">
        <v>668032808</v>
      </c>
      <c r="Y573">
        <f>((AT573*1.25)*1.1)</f>
        <v>0.34375</v>
      </c>
      <c r="AA573">
        <v>0</v>
      </c>
      <c r="AB573">
        <v>2343.4299999999998</v>
      </c>
      <c r="AC573">
        <v>727.98</v>
      </c>
      <c r="AD573">
        <v>0</v>
      </c>
      <c r="AE573">
        <v>0</v>
      </c>
      <c r="AF573">
        <v>164.94</v>
      </c>
      <c r="AG573">
        <v>14.54</v>
      </c>
      <c r="AH573">
        <v>0</v>
      </c>
      <c r="AI573">
        <v>1</v>
      </c>
      <c r="AJ573">
        <v>13.57</v>
      </c>
      <c r="AK573">
        <v>47.82</v>
      </c>
      <c r="AL573">
        <v>1</v>
      </c>
      <c r="AM573">
        <v>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0.25</v>
      </c>
      <c r="AU573" t="s">
        <v>48</v>
      </c>
      <c r="AV573">
        <v>0</v>
      </c>
      <c r="AW573">
        <v>2</v>
      </c>
      <c r="AX573">
        <v>56493248</v>
      </c>
      <c r="AY573">
        <v>1</v>
      </c>
      <c r="AZ573">
        <v>0</v>
      </c>
      <c r="BA573">
        <v>568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f>ROUND(Y573*Source!I737*DO573,9)</f>
        <v>2.4060973749999999</v>
      </c>
      <c r="CX573">
        <f>ROUND(Y573*Source!I737,9)</f>
        <v>0.16548125</v>
      </c>
      <c r="CY573">
        <f>AB573</f>
        <v>2343.4299999999998</v>
      </c>
      <c r="CZ573">
        <f>AF573</f>
        <v>164.94</v>
      </c>
      <c r="DA573">
        <f>AJ573</f>
        <v>13.57</v>
      </c>
      <c r="DB573">
        <f>ROUND(((ROUND(AT573*CZ573,2)*1.25)*1.1),6)</f>
        <v>56.704999999999998</v>
      </c>
      <c r="DC573">
        <f>ROUND(((ROUND(AT573*AG573,2)*1.25)*1.1),6)</f>
        <v>5.0049999999999999</v>
      </c>
      <c r="DD573" t="s">
        <v>3</v>
      </c>
      <c r="DE573" t="s">
        <v>3</v>
      </c>
      <c r="DF573">
        <f t="shared" si="311"/>
        <v>0</v>
      </c>
      <c r="DG573">
        <f>ROUND(ROUND(AF573*AJ573,2)*CX573,2)</f>
        <v>370.39</v>
      </c>
      <c r="DH573">
        <f>ROUND(ROUND(AG573*AK573,2)*CX573,2)</f>
        <v>115.06</v>
      </c>
      <c r="DI573">
        <f t="shared" si="295"/>
        <v>0</v>
      </c>
      <c r="DJ573">
        <f>DG573</f>
        <v>370.39</v>
      </c>
      <c r="DK573">
        <v>0</v>
      </c>
      <c r="DL573" t="s">
        <v>745</v>
      </c>
      <c r="DM573">
        <v>0</v>
      </c>
      <c r="DN573" t="s">
        <v>740</v>
      </c>
      <c r="DO573">
        <v>14.54</v>
      </c>
    </row>
    <row r="574" spans="1:119" x14ac:dyDescent="0.25">
      <c r="A574">
        <f>ROW(Source!A737)</f>
        <v>737</v>
      </c>
      <c r="B574">
        <v>56481267</v>
      </c>
      <c r="C574">
        <v>56493222</v>
      </c>
      <c r="D574">
        <v>54933779</v>
      </c>
      <c r="E574">
        <v>1</v>
      </c>
      <c r="F574">
        <v>1</v>
      </c>
      <c r="G574">
        <v>1079</v>
      </c>
      <c r="H574">
        <v>2</v>
      </c>
      <c r="I574" t="s">
        <v>749</v>
      </c>
      <c r="J574" t="s">
        <v>750</v>
      </c>
      <c r="K574" t="s">
        <v>751</v>
      </c>
      <c r="L574">
        <v>1368</v>
      </c>
      <c r="N574">
        <v>1011</v>
      </c>
      <c r="O574" t="s">
        <v>744</v>
      </c>
      <c r="P574" t="s">
        <v>744</v>
      </c>
      <c r="Q574">
        <v>1</v>
      </c>
      <c r="W574">
        <v>0</v>
      </c>
      <c r="X574">
        <v>1170047244</v>
      </c>
      <c r="Y574">
        <f>((AT574*1.25)*1.1)</f>
        <v>55.412500000000001</v>
      </c>
      <c r="AA574">
        <v>0</v>
      </c>
      <c r="AB574">
        <v>2.46</v>
      </c>
      <c r="AC574">
        <v>0</v>
      </c>
      <c r="AD574">
        <v>0</v>
      </c>
      <c r="AE574">
        <v>0</v>
      </c>
      <c r="AF574">
        <v>0.23</v>
      </c>
      <c r="AG574">
        <v>0</v>
      </c>
      <c r="AH574">
        <v>0</v>
      </c>
      <c r="AI574">
        <v>1</v>
      </c>
      <c r="AJ574">
        <v>10.220000000000001</v>
      </c>
      <c r="AK574">
        <v>47.82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40.299999999999997</v>
      </c>
      <c r="AU574" t="s">
        <v>48</v>
      </c>
      <c r="AV574">
        <v>0</v>
      </c>
      <c r="AW574">
        <v>2</v>
      </c>
      <c r="AX574">
        <v>56493249</v>
      </c>
      <c r="AY574">
        <v>1</v>
      </c>
      <c r="AZ574">
        <v>0</v>
      </c>
      <c r="BA574">
        <v>569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ROUND(Y574*Source!I737*DO574,9)</f>
        <v>0</v>
      </c>
      <c r="CX574">
        <f>ROUND(Y574*Source!I737,9)</f>
        <v>26.675577499999999</v>
      </c>
      <c r="CY574">
        <f>AB574</f>
        <v>2.46</v>
      </c>
      <c r="CZ574">
        <f>AF574</f>
        <v>0.23</v>
      </c>
      <c r="DA574">
        <f>AJ574</f>
        <v>10.220000000000001</v>
      </c>
      <c r="DB574">
        <f>ROUND(((ROUND(AT574*CZ574,2)*1.25)*1.1),6)</f>
        <v>12.74625</v>
      </c>
      <c r="DC574">
        <f>ROUND(((ROUND(AT574*AG574,2)*1.25)*1.1),6)</f>
        <v>0</v>
      </c>
      <c r="DD574" t="s">
        <v>3</v>
      </c>
      <c r="DE574" t="s">
        <v>3</v>
      </c>
      <c r="DF574">
        <f t="shared" si="311"/>
        <v>0</v>
      </c>
      <c r="DG574">
        <f>ROUND(ROUND(AF574*AJ574,2)*CX574,2)</f>
        <v>62.69</v>
      </c>
      <c r="DH574">
        <f>ROUND(ROUND(AG574*AK574,2)*CX574,2)</f>
        <v>0</v>
      </c>
      <c r="DI574">
        <f t="shared" si="295"/>
        <v>0</v>
      </c>
      <c r="DJ574">
        <f>DG574</f>
        <v>62.69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ROW(Source!A737)</f>
        <v>737</v>
      </c>
      <c r="B575">
        <v>56481267</v>
      </c>
      <c r="C575">
        <v>56493222</v>
      </c>
      <c r="D575">
        <v>54902310</v>
      </c>
      <c r="E575">
        <v>1</v>
      </c>
      <c r="F575">
        <v>1</v>
      </c>
      <c r="G575">
        <v>1079</v>
      </c>
      <c r="H575">
        <v>3</v>
      </c>
      <c r="I575" t="s">
        <v>752</v>
      </c>
      <c r="J575" t="s">
        <v>753</v>
      </c>
      <c r="K575" t="s">
        <v>754</v>
      </c>
      <c r="L575">
        <v>1339</v>
      </c>
      <c r="N575">
        <v>1007</v>
      </c>
      <c r="O575" t="s">
        <v>158</v>
      </c>
      <c r="P575" t="s">
        <v>158</v>
      </c>
      <c r="Q575">
        <v>1</v>
      </c>
      <c r="W575">
        <v>0</v>
      </c>
      <c r="X575">
        <v>-159086685</v>
      </c>
      <c r="Y575">
        <f t="shared" ref="Y575:Y588" si="319">AT575</f>
        <v>0.25700000000000001</v>
      </c>
      <c r="AA575">
        <v>52.96</v>
      </c>
      <c r="AB575">
        <v>0</v>
      </c>
      <c r="AC575">
        <v>0</v>
      </c>
      <c r="AD575">
        <v>0</v>
      </c>
      <c r="AE575">
        <v>7.07</v>
      </c>
      <c r="AF575">
        <v>0</v>
      </c>
      <c r="AG575">
        <v>0</v>
      </c>
      <c r="AH575">
        <v>0</v>
      </c>
      <c r="AI575">
        <v>7.33</v>
      </c>
      <c r="AJ575">
        <v>1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0</v>
      </c>
      <c r="AQ575">
        <v>0</v>
      </c>
      <c r="AR575">
        <v>0</v>
      </c>
      <c r="AS575" t="s">
        <v>3</v>
      </c>
      <c r="AT575">
        <v>0.25700000000000001</v>
      </c>
      <c r="AU575" t="s">
        <v>3</v>
      </c>
      <c r="AV575">
        <v>0</v>
      </c>
      <c r="AW575">
        <v>2</v>
      </c>
      <c r="AX575">
        <v>56493251</v>
      </c>
      <c r="AY575">
        <v>1</v>
      </c>
      <c r="AZ575">
        <v>0</v>
      </c>
      <c r="BA575">
        <v>571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ROUND(Y575*Source!I737,9)</f>
        <v>0.1237198</v>
      </c>
      <c r="CY575">
        <f t="shared" ref="CY575:CY588" si="320">AA575</f>
        <v>52.96</v>
      </c>
      <c r="CZ575">
        <f t="shared" ref="CZ575:CZ588" si="321">AE575</f>
        <v>7.07</v>
      </c>
      <c r="DA575">
        <f t="shared" ref="DA575:DA588" si="322">AI575</f>
        <v>7.33</v>
      </c>
      <c r="DB575">
        <f t="shared" ref="DB575:DB588" si="323">ROUND(ROUND(AT575*CZ575,2),6)</f>
        <v>1.82</v>
      </c>
      <c r="DC575">
        <f t="shared" ref="DC575:DC588" si="324">ROUND(ROUND(AT575*AG575,2),6)</f>
        <v>0</v>
      </c>
      <c r="DD575" t="s">
        <v>3</v>
      </c>
      <c r="DE575" t="s">
        <v>3</v>
      </c>
      <c r="DF575">
        <f t="shared" ref="DF575:DF588" si="325">ROUND(ROUND(AE575*AI575,2)*CX575,2)</f>
        <v>6.41</v>
      </c>
      <c r="DG575">
        <f t="shared" ref="DG575:DG603" si="326">ROUND(ROUND(AF575,2)*CX575,2)</f>
        <v>0</v>
      </c>
      <c r="DH575">
        <f t="shared" ref="DH575:DH603" si="327">ROUND(ROUND(AG575,2)*CX575,2)</f>
        <v>0</v>
      </c>
      <c r="DI575">
        <f t="shared" si="295"/>
        <v>0</v>
      </c>
      <c r="DJ575">
        <f t="shared" ref="DJ575:DJ588" si="328">DF575</f>
        <v>6.41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ROW(Source!A737)</f>
        <v>737</v>
      </c>
      <c r="B576">
        <v>56481267</v>
      </c>
      <c r="C576">
        <v>56493222</v>
      </c>
      <c r="D576">
        <v>54902322</v>
      </c>
      <c r="E576">
        <v>1</v>
      </c>
      <c r="F576">
        <v>1</v>
      </c>
      <c r="G576">
        <v>1079</v>
      </c>
      <c r="H576">
        <v>3</v>
      </c>
      <c r="I576" t="s">
        <v>809</v>
      </c>
      <c r="J576" t="s">
        <v>810</v>
      </c>
      <c r="K576" t="s">
        <v>811</v>
      </c>
      <c r="L576">
        <v>1348</v>
      </c>
      <c r="N576">
        <v>1009</v>
      </c>
      <c r="O576" t="s">
        <v>32</v>
      </c>
      <c r="P576" t="s">
        <v>32</v>
      </c>
      <c r="Q576">
        <v>1000</v>
      </c>
      <c r="W576">
        <v>0</v>
      </c>
      <c r="X576">
        <v>-421167940</v>
      </c>
      <c r="Y576">
        <f t="shared" si="319"/>
        <v>7.9000000000000001E-2</v>
      </c>
      <c r="AA576">
        <v>83600.259999999995</v>
      </c>
      <c r="AB576">
        <v>0</v>
      </c>
      <c r="AC576">
        <v>0</v>
      </c>
      <c r="AD576">
        <v>0</v>
      </c>
      <c r="AE576">
        <v>6512.79</v>
      </c>
      <c r="AF576">
        <v>0</v>
      </c>
      <c r="AG576">
        <v>0</v>
      </c>
      <c r="AH576">
        <v>0</v>
      </c>
      <c r="AI576">
        <v>12.56</v>
      </c>
      <c r="AJ576">
        <v>1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0</v>
      </c>
      <c r="AQ576">
        <v>0</v>
      </c>
      <c r="AR576">
        <v>0</v>
      </c>
      <c r="AS576" t="s">
        <v>3</v>
      </c>
      <c r="AT576">
        <v>7.9000000000000001E-2</v>
      </c>
      <c r="AU576" t="s">
        <v>3</v>
      </c>
      <c r="AV576">
        <v>0</v>
      </c>
      <c r="AW576">
        <v>2</v>
      </c>
      <c r="AX576">
        <v>56493252</v>
      </c>
      <c r="AY576">
        <v>1</v>
      </c>
      <c r="AZ576">
        <v>0</v>
      </c>
      <c r="BA576">
        <v>572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ROUND(Y576*Source!I737,9)</f>
        <v>3.8030599999999998E-2</v>
      </c>
      <c r="CY576">
        <f t="shared" si="320"/>
        <v>83600.259999999995</v>
      </c>
      <c r="CZ576">
        <f t="shared" si="321"/>
        <v>6512.79</v>
      </c>
      <c r="DA576">
        <f t="shared" si="322"/>
        <v>12.56</v>
      </c>
      <c r="DB576">
        <f t="shared" si="323"/>
        <v>514.51</v>
      </c>
      <c r="DC576">
        <f t="shared" si="324"/>
        <v>0</v>
      </c>
      <c r="DD576" t="s">
        <v>3</v>
      </c>
      <c r="DE576" t="s">
        <v>3</v>
      </c>
      <c r="DF576">
        <f t="shared" si="325"/>
        <v>3110.93</v>
      </c>
      <c r="DG576">
        <f t="shared" si="326"/>
        <v>0</v>
      </c>
      <c r="DH576">
        <f t="shared" si="327"/>
        <v>0</v>
      </c>
      <c r="DI576">
        <f t="shared" si="295"/>
        <v>0</v>
      </c>
      <c r="DJ576">
        <f t="shared" si="328"/>
        <v>3110.93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ROW(Source!A737)</f>
        <v>737</v>
      </c>
      <c r="B577">
        <v>56481267</v>
      </c>
      <c r="C577">
        <v>56493222</v>
      </c>
      <c r="D577">
        <v>54902402</v>
      </c>
      <c r="E577">
        <v>1</v>
      </c>
      <c r="F577">
        <v>1</v>
      </c>
      <c r="G577">
        <v>1079</v>
      </c>
      <c r="H577">
        <v>3</v>
      </c>
      <c r="I577" t="s">
        <v>812</v>
      </c>
      <c r="J577" t="s">
        <v>813</v>
      </c>
      <c r="K577" t="s">
        <v>814</v>
      </c>
      <c r="L577">
        <v>1339</v>
      </c>
      <c r="N577">
        <v>1007</v>
      </c>
      <c r="O577" t="s">
        <v>158</v>
      </c>
      <c r="P577" t="s">
        <v>158</v>
      </c>
      <c r="Q577">
        <v>1</v>
      </c>
      <c r="W577">
        <v>0</v>
      </c>
      <c r="X577">
        <v>1675535307</v>
      </c>
      <c r="Y577">
        <f t="shared" si="319"/>
        <v>0.53</v>
      </c>
      <c r="AA577">
        <v>9623.65</v>
      </c>
      <c r="AB577">
        <v>0</v>
      </c>
      <c r="AC577">
        <v>0</v>
      </c>
      <c r="AD577">
        <v>0</v>
      </c>
      <c r="AE577">
        <v>1821.37</v>
      </c>
      <c r="AF577">
        <v>0</v>
      </c>
      <c r="AG577">
        <v>0</v>
      </c>
      <c r="AH577">
        <v>0</v>
      </c>
      <c r="AI577">
        <v>5.17</v>
      </c>
      <c r="AJ577">
        <v>1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0</v>
      </c>
      <c r="AQ577">
        <v>0</v>
      </c>
      <c r="AR577">
        <v>0</v>
      </c>
      <c r="AS577" t="s">
        <v>3</v>
      </c>
      <c r="AT577">
        <v>0.53</v>
      </c>
      <c r="AU577" t="s">
        <v>3</v>
      </c>
      <c r="AV577">
        <v>0</v>
      </c>
      <c r="AW577">
        <v>2</v>
      </c>
      <c r="AX577">
        <v>56493253</v>
      </c>
      <c r="AY577">
        <v>1</v>
      </c>
      <c r="AZ577">
        <v>0</v>
      </c>
      <c r="BA577">
        <v>573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ROUND(Y577*Source!I737,9)</f>
        <v>0.25514199999999998</v>
      </c>
      <c r="CY577">
        <f t="shared" si="320"/>
        <v>9623.65</v>
      </c>
      <c r="CZ577">
        <f t="shared" si="321"/>
        <v>1821.37</v>
      </c>
      <c r="DA577">
        <f t="shared" si="322"/>
        <v>5.17</v>
      </c>
      <c r="DB577">
        <f t="shared" si="323"/>
        <v>965.33</v>
      </c>
      <c r="DC577">
        <f t="shared" si="324"/>
        <v>0</v>
      </c>
      <c r="DD577" t="s">
        <v>3</v>
      </c>
      <c r="DE577" t="s">
        <v>3</v>
      </c>
      <c r="DF577">
        <f t="shared" si="325"/>
        <v>2402.54</v>
      </c>
      <c r="DG577">
        <f t="shared" si="326"/>
        <v>0</v>
      </c>
      <c r="DH577">
        <f t="shared" si="327"/>
        <v>0</v>
      </c>
      <c r="DI577">
        <f t="shared" ref="DI577:DI640" si="329">ROUND(ROUND(AH577,2)*CX577,2)</f>
        <v>0</v>
      </c>
      <c r="DJ577">
        <f t="shared" si="328"/>
        <v>2402.54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ROW(Source!A737)</f>
        <v>737</v>
      </c>
      <c r="B578">
        <v>56481267</v>
      </c>
      <c r="C578">
        <v>56493222</v>
      </c>
      <c r="D578">
        <v>54902403</v>
      </c>
      <c r="E578">
        <v>1</v>
      </c>
      <c r="F578">
        <v>1</v>
      </c>
      <c r="G578">
        <v>1079</v>
      </c>
      <c r="H578">
        <v>3</v>
      </c>
      <c r="I578" t="s">
        <v>815</v>
      </c>
      <c r="J578" t="s">
        <v>816</v>
      </c>
      <c r="K578" t="s">
        <v>817</v>
      </c>
      <c r="L578">
        <v>1339</v>
      </c>
      <c r="N578">
        <v>1007</v>
      </c>
      <c r="O578" t="s">
        <v>158</v>
      </c>
      <c r="P578" t="s">
        <v>158</v>
      </c>
      <c r="Q578">
        <v>1</v>
      </c>
      <c r="W578">
        <v>0</v>
      </c>
      <c r="X578">
        <v>-1411081034</v>
      </c>
      <c r="Y578">
        <f t="shared" si="319"/>
        <v>2.61</v>
      </c>
      <c r="AA578">
        <v>9865.6299999999992</v>
      </c>
      <c r="AB578">
        <v>0</v>
      </c>
      <c r="AC578">
        <v>0</v>
      </c>
      <c r="AD578">
        <v>0</v>
      </c>
      <c r="AE578">
        <v>1821.37</v>
      </c>
      <c r="AF578">
        <v>0</v>
      </c>
      <c r="AG578">
        <v>0</v>
      </c>
      <c r="AH578">
        <v>0</v>
      </c>
      <c r="AI578">
        <v>5.3</v>
      </c>
      <c r="AJ578">
        <v>1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0</v>
      </c>
      <c r="AQ578">
        <v>0</v>
      </c>
      <c r="AR578">
        <v>0</v>
      </c>
      <c r="AS578" t="s">
        <v>3</v>
      </c>
      <c r="AT578">
        <v>2.61</v>
      </c>
      <c r="AU578" t="s">
        <v>3</v>
      </c>
      <c r="AV578">
        <v>0</v>
      </c>
      <c r="AW578">
        <v>2</v>
      </c>
      <c r="AX578">
        <v>56493254</v>
      </c>
      <c r="AY578">
        <v>1</v>
      </c>
      <c r="AZ578">
        <v>0</v>
      </c>
      <c r="BA578">
        <v>574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ROUND(Y578*Source!I737,9)</f>
        <v>1.256454</v>
      </c>
      <c r="CY578">
        <f t="shared" si="320"/>
        <v>9865.6299999999992</v>
      </c>
      <c r="CZ578">
        <f t="shared" si="321"/>
        <v>1821.37</v>
      </c>
      <c r="DA578">
        <f t="shared" si="322"/>
        <v>5.3</v>
      </c>
      <c r="DB578">
        <f t="shared" si="323"/>
        <v>4753.78</v>
      </c>
      <c r="DC578">
        <f t="shared" si="324"/>
        <v>0</v>
      </c>
      <c r="DD578" t="s">
        <v>3</v>
      </c>
      <c r="DE578" t="s">
        <v>3</v>
      </c>
      <c r="DF578">
        <f t="shared" si="325"/>
        <v>12128.88</v>
      </c>
      <c r="DG578">
        <f t="shared" si="326"/>
        <v>0</v>
      </c>
      <c r="DH578">
        <f t="shared" si="327"/>
        <v>0</v>
      </c>
      <c r="DI578">
        <f t="shared" si="329"/>
        <v>0</v>
      </c>
      <c r="DJ578">
        <f t="shared" si="328"/>
        <v>12128.88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ROW(Source!A737)</f>
        <v>737</v>
      </c>
      <c r="B579">
        <v>56481267</v>
      </c>
      <c r="C579">
        <v>56493222</v>
      </c>
      <c r="D579">
        <v>54902427</v>
      </c>
      <c r="E579">
        <v>1</v>
      </c>
      <c r="F579">
        <v>1</v>
      </c>
      <c r="G579">
        <v>1079</v>
      </c>
      <c r="H579">
        <v>3</v>
      </c>
      <c r="I579" t="s">
        <v>761</v>
      </c>
      <c r="J579" t="s">
        <v>762</v>
      </c>
      <c r="K579" t="s">
        <v>763</v>
      </c>
      <c r="L579">
        <v>1348</v>
      </c>
      <c r="N579">
        <v>1009</v>
      </c>
      <c r="O579" t="s">
        <v>32</v>
      </c>
      <c r="P579" t="s">
        <v>32</v>
      </c>
      <c r="Q579">
        <v>1000</v>
      </c>
      <c r="W579">
        <v>0</v>
      </c>
      <c r="X579">
        <v>-764855440</v>
      </c>
      <c r="Y579">
        <f t="shared" si="319"/>
        <v>8.5999999999999993E-2</v>
      </c>
      <c r="AA579">
        <v>8212.4699999999993</v>
      </c>
      <c r="AB579">
        <v>0</v>
      </c>
      <c r="AC579">
        <v>0</v>
      </c>
      <c r="AD579">
        <v>0</v>
      </c>
      <c r="AE579">
        <v>1257.54</v>
      </c>
      <c r="AF579">
        <v>0</v>
      </c>
      <c r="AG579">
        <v>0</v>
      </c>
      <c r="AH579">
        <v>0</v>
      </c>
      <c r="AI579">
        <v>6.39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0</v>
      </c>
      <c r="AQ579">
        <v>0</v>
      </c>
      <c r="AR579">
        <v>0</v>
      </c>
      <c r="AS579" t="s">
        <v>3</v>
      </c>
      <c r="AT579">
        <v>8.5999999999999993E-2</v>
      </c>
      <c r="AU579" t="s">
        <v>3</v>
      </c>
      <c r="AV579">
        <v>0</v>
      </c>
      <c r="AW579">
        <v>2</v>
      </c>
      <c r="AX579">
        <v>56493255</v>
      </c>
      <c r="AY579">
        <v>1</v>
      </c>
      <c r="AZ579">
        <v>0</v>
      </c>
      <c r="BA579">
        <v>575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ROUND(Y579*Source!I737,9)</f>
        <v>4.1400399999999997E-2</v>
      </c>
      <c r="CY579">
        <f t="shared" si="320"/>
        <v>8212.4699999999993</v>
      </c>
      <c r="CZ579">
        <f t="shared" si="321"/>
        <v>1257.54</v>
      </c>
      <c r="DA579">
        <f t="shared" si="322"/>
        <v>6.39</v>
      </c>
      <c r="DB579">
        <f t="shared" si="323"/>
        <v>108.15</v>
      </c>
      <c r="DC579">
        <f t="shared" si="324"/>
        <v>0</v>
      </c>
      <c r="DD579" t="s">
        <v>3</v>
      </c>
      <c r="DE579" t="s">
        <v>3</v>
      </c>
      <c r="DF579">
        <f t="shared" si="325"/>
        <v>332.68</v>
      </c>
      <c r="DG579">
        <f t="shared" si="326"/>
        <v>0</v>
      </c>
      <c r="DH579">
        <f t="shared" si="327"/>
        <v>0</v>
      </c>
      <c r="DI579">
        <f t="shared" si="329"/>
        <v>0</v>
      </c>
      <c r="DJ579">
        <f t="shared" si="328"/>
        <v>332.68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ROW(Source!A737)</f>
        <v>737</v>
      </c>
      <c r="B580">
        <v>56481267</v>
      </c>
      <c r="C580">
        <v>56493222</v>
      </c>
      <c r="D580">
        <v>54902715</v>
      </c>
      <c r="E580">
        <v>1</v>
      </c>
      <c r="F580">
        <v>1</v>
      </c>
      <c r="G580">
        <v>1079</v>
      </c>
      <c r="H580">
        <v>3</v>
      </c>
      <c r="I580" t="s">
        <v>892</v>
      </c>
      <c r="J580" t="s">
        <v>893</v>
      </c>
      <c r="K580" t="s">
        <v>894</v>
      </c>
      <c r="L580">
        <v>1327</v>
      </c>
      <c r="N580">
        <v>1005</v>
      </c>
      <c r="O580" t="s">
        <v>214</v>
      </c>
      <c r="P580" t="s">
        <v>214</v>
      </c>
      <c r="Q580">
        <v>1</v>
      </c>
      <c r="W580">
        <v>0</v>
      </c>
      <c r="X580">
        <v>-1844544580</v>
      </c>
      <c r="Y580">
        <f t="shared" si="319"/>
        <v>42.9</v>
      </c>
      <c r="AA580">
        <v>56.42</v>
      </c>
      <c r="AB580">
        <v>0</v>
      </c>
      <c r="AC580">
        <v>0</v>
      </c>
      <c r="AD580">
        <v>0</v>
      </c>
      <c r="AE580">
        <v>7.39</v>
      </c>
      <c r="AF580">
        <v>0</v>
      </c>
      <c r="AG580">
        <v>0</v>
      </c>
      <c r="AH580">
        <v>0</v>
      </c>
      <c r="AI580">
        <v>7.47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0</v>
      </c>
      <c r="AQ580">
        <v>0</v>
      </c>
      <c r="AR580">
        <v>0</v>
      </c>
      <c r="AS580" t="s">
        <v>3</v>
      </c>
      <c r="AT580">
        <v>42.9</v>
      </c>
      <c r="AU580" t="s">
        <v>3</v>
      </c>
      <c r="AV580">
        <v>0</v>
      </c>
      <c r="AW580">
        <v>2</v>
      </c>
      <c r="AX580">
        <v>56493256</v>
      </c>
      <c r="AY580">
        <v>1</v>
      </c>
      <c r="AZ580">
        <v>0</v>
      </c>
      <c r="BA580">
        <v>576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ROUND(Y580*Source!I737,9)</f>
        <v>20.652059999999999</v>
      </c>
      <c r="CY580">
        <f t="shared" si="320"/>
        <v>56.42</v>
      </c>
      <c r="CZ580">
        <f t="shared" si="321"/>
        <v>7.39</v>
      </c>
      <c r="DA580">
        <f t="shared" si="322"/>
        <v>7.47</v>
      </c>
      <c r="DB580">
        <f t="shared" si="323"/>
        <v>317.02999999999997</v>
      </c>
      <c r="DC580">
        <f t="shared" si="324"/>
        <v>0</v>
      </c>
      <c r="DD580" t="s">
        <v>3</v>
      </c>
      <c r="DE580" t="s">
        <v>3</v>
      </c>
      <c r="DF580">
        <f t="shared" si="325"/>
        <v>1139.99</v>
      </c>
      <c r="DG580">
        <f t="shared" si="326"/>
        <v>0</v>
      </c>
      <c r="DH580">
        <f t="shared" si="327"/>
        <v>0</v>
      </c>
      <c r="DI580">
        <f t="shared" si="329"/>
        <v>0</v>
      </c>
      <c r="DJ580">
        <f t="shared" si="328"/>
        <v>1139.99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ROW(Source!A737)</f>
        <v>737</v>
      </c>
      <c r="B581">
        <v>56481267</v>
      </c>
      <c r="C581">
        <v>56493222</v>
      </c>
      <c r="D581">
        <v>54902280</v>
      </c>
      <c r="E581">
        <v>1</v>
      </c>
      <c r="F581">
        <v>1</v>
      </c>
      <c r="G581">
        <v>1079</v>
      </c>
      <c r="H581">
        <v>3</v>
      </c>
      <c r="I581" t="s">
        <v>895</v>
      </c>
      <c r="J581" t="s">
        <v>896</v>
      </c>
      <c r="K581" t="s">
        <v>897</v>
      </c>
      <c r="L581">
        <v>1339</v>
      </c>
      <c r="N581">
        <v>1007</v>
      </c>
      <c r="O581" t="s">
        <v>158</v>
      </c>
      <c r="P581" t="s">
        <v>158</v>
      </c>
      <c r="Q581">
        <v>1</v>
      </c>
      <c r="W581">
        <v>0</v>
      </c>
      <c r="X581">
        <v>166094496</v>
      </c>
      <c r="Y581">
        <f t="shared" si="319"/>
        <v>6.22</v>
      </c>
      <c r="AA581">
        <v>9346.1200000000008</v>
      </c>
      <c r="AB581">
        <v>0</v>
      </c>
      <c r="AC581">
        <v>0</v>
      </c>
      <c r="AD581">
        <v>0</v>
      </c>
      <c r="AE581">
        <v>2464.94</v>
      </c>
      <c r="AF581">
        <v>0</v>
      </c>
      <c r="AG581">
        <v>0</v>
      </c>
      <c r="AH581">
        <v>0</v>
      </c>
      <c r="AI581">
        <v>3.71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0</v>
      </c>
      <c r="AQ581">
        <v>0</v>
      </c>
      <c r="AR581">
        <v>0</v>
      </c>
      <c r="AS581" t="s">
        <v>3</v>
      </c>
      <c r="AT581">
        <v>6.22</v>
      </c>
      <c r="AU581" t="s">
        <v>3</v>
      </c>
      <c r="AV581">
        <v>0</v>
      </c>
      <c r="AW581">
        <v>2</v>
      </c>
      <c r="AX581">
        <v>56493257</v>
      </c>
      <c r="AY581">
        <v>1</v>
      </c>
      <c r="AZ581">
        <v>0</v>
      </c>
      <c r="BA581">
        <v>577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ROUND(Y581*Source!I737,9)</f>
        <v>2.9943080000000002</v>
      </c>
      <c r="CY581">
        <f t="shared" si="320"/>
        <v>9346.1200000000008</v>
      </c>
      <c r="CZ581">
        <f t="shared" si="321"/>
        <v>2464.94</v>
      </c>
      <c r="DA581">
        <f t="shared" si="322"/>
        <v>3.71</v>
      </c>
      <c r="DB581">
        <f t="shared" si="323"/>
        <v>15331.93</v>
      </c>
      <c r="DC581">
        <f t="shared" si="324"/>
        <v>0</v>
      </c>
      <c r="DD581" t="s">
        <v>3</v>
      </c>
      <c r="DE581" t="s">
        <v>3</v>
      </c>
      <c r="DF581">
        <f t="shared" si="325"/>
        <v>27382.74</v>
      </c>
      <c r="DG581">
        <f t="shared" si="326"/>
        <v>0</v>
      </c>
      <c r="DH581">
        <f t="shared" si="327"/>
        <v>0</v>
      </c>
      <c r="DI581">
        <f t="shared" si="329"/>
        <v>0</v>
      </c>
      <c r="DJ581">
        <f t="shared" si="328"/>
        <v>27382.74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ROW(Source!A737)</f>
        <v>737</v>
      </c>
      <c r="B582">
        <v>56481267</v>
      </c>
      <c r="C582">
        <v>56493222</v>
      </c>
      <c r="D582">
        <v>54902287</v>
      </c>
      <c r="E582">
        <v>1</v>
      </c>
      <c r="F582">
        <v>1</v>
      </c>
      <c r="G582">
        <v>1079</v>
      </c>
      <c r="H582">
        <v>3</v>
      </c>
      <c r="I582" t="s">
        <v>898</v>
      </c>
      <c r="J582" t="s">
        <v>899</v>
      </c>
      <c r="K582" t="s">
        <v>900</v>
      </c>
      <c r="L582">
        <v>1339</v>
      </c>
      <c r="N582">
        <v>1007</v>
      </c>
      <c r="O582" t="s">
        <v>158</v>
      </c>
      <c r="P582" t="s">
        <v>158</v>
      </c>
      <c r="Q582">
        <v>1</v>
      </c>
      <c r="W582">
        <v>0</v>
      </c>
      <c r="X582">
        <v>1801906762</v>
      </c>
      <c r="Y582">
        <f t="shared" si="319"/>
        <v>0.99</v>
      </c>
      <c r="AA582">
        <v>14375.56</v>
      </c>
      <c r="AB582">
        <v>0</v>
      </c>
      <c r="AC582">
        <v>0</v>
      </c>
      <c r="AD582">
        <v>0</v>
      </c>
      <c r="AE582">
        <v>2824.52</v>
      </c>
      <c r="AF582">
        <v>0</v>
      </c>
      <c r="AG582">
        <v>0</v>
      </c>
      <c r="AH582">
        <v>0</v>
      </c>
      <c r="AI582">
        <v>4.9800000000000004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0</v>
      </c>
      <c r="AQ582">
        <v>0</v>
      </c>
      <c r="AR582">
        <v>0</v>
      </c>
      <c r="AS582" t="s">
        <v>3</v>
      </c>
      <c r="AT582">
        <v>0.99</v>
      </c>
      <c r="AU582" t="s">
        <v>3</v>
      </c>
      <c r="AV582">
        <v>0</v>
      </c>
      <c r="AW582">
        <v>2</v>
      </c>
      <c r="AX582">
        <v>56493258</v>
      </c>
      <c r="AY582">
        <v>1</v>
      </c>
      <c r="AZ582">
        <v>0</v>
      </c>
      <c r="BA582">
        <v>578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ROUND(Y582*Source!I737,9)</f>
        <v>0.47658600000000001</v>
      </c>
      <c r="CY582">
        <f t="shared" si="320"/>
        <v>14375.56</v>
      </c>
      <c r="CZ582">
        <f t="shared" si="321"/>
        <v>2824.52</v>
      </c>
      <c r="DA582">
        <f t="shared" si="322"/>
        <v>4.9800000000000004</v>
      </c>
      <c r="DB582">
        <f t="shared" si="323"/>
        <v>2796.27</v>
      </c>
      <c r="DC582">
        <f t="shared" si="324"/>
        <v>0</v>
      </c>
      <c r="DD582" t="s">
        <v>3</v>
      </c>
      <c r="DE582" t="s">
        <v>3</v>
      </c>
      <c r="DF582">
        <f t="shared" si="325"/>
        <v>6703.71</v>
      </c>
      <c r="DG582">
        <f t="shared" si="326"/>
        <v>0</v>
      </c>
      <c r="DH582">
        <f t="shared" si="327"/>
        <v>0</v>
      </c>
      <c r="DI582">
        <f t="shared" si="329"/>
        <v>0</v>
      </c>
      <c r="DJ582">
        <f t="shared" si="328"/>
        <v>6703.71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ROW(Source!A737)</f>
        <v>737</v>
      </c>
      <c r="B583">
        <v>56481267</v>
      </c>
      <c r="C583">
        <v>56493222</v>
      </c>
      <c r="D583">
        <v>54902884</v>
      </c>
      <c r="E583">
        <v>1</v>
      </c>
      <c r="F583">
        <v>1</v>
      </c>
      <c r="G583">
        <v>1079</v>
      </c>
      <c r="H583">
        <v>3</v>
      </c>
      <c r="I583" t="s">
        <v>901</v>
      </c>
      <c r="J583" t="s">
        <v>902</v>
      </c>
      <c r="K583" t="s">
        <v>903</v>
      </c>
      <c r="L583">
        <v>1348</v>
      </c>
      <c r="N583">
        <v>1009</v>
      </c>
      <c r="O583" t="s">
        <v>32</v>
      </c>
      <c r="P583" t="s">
        <v>32</v>
      </c>
      <c r="Q583">
        <v>1000</v>
      </c>
      <c r="W583">
        <v>0</v>
      </c>
      <c r="X583">
        <v>-444625756</v>
      </c>
      <c r="Y583">
        <f t="shared" si="319"/>
        <v>1.1599999999999999E-2</v>
      </c>
      <c r="AA583">
        <v>74775.64</v>
      </c>
      <c r="AB583">
        <v>0</v>
      </c>
      <c r="AC583">
        <v>0</v>
      </c>
      <c r="AD583">
        <v>0</v>
      </c>
      <c r="AE583">
        <v>9238.1299999999992</v>
      </c>
      <c r="AF583">
        <v>0</v>
      </c>
      <c r="AG583">
        <v>0</v>
      </c>
      <c r="AH583">
        <v>0</v>
      </c>
      <c r="AI583">
        <v>7.92</v>
      </c>
      <c r="AJ583">
        <v>1</v>
      </c>
      <c r="AK583">
        <v>1</v>
      </c>
      <c r="AL583">
        <v>1</v>
      </c>
      <c r="AM583">
        <v>2</v>
      </c>
      <c r="AN583">
        <v>0</v>
      </c>
      <c r="AO583">
        <v>1</v>
      </c>
      <c r="AP583">
        <v>0</v>
      </c>
      <c r="AQ583">
        <v>0</v>
      </c>
      <c r="AR583">
        <v>0</v>
      </c>
      <c r="AS583" t="s">
        <v>3</v>
      </c>
      <c r="AT583">
        <v>1.1599999999999999E-2</v>
      </c>
      <c r="AU583" t="s">
        <v>3</v>
      </c>
      <c r="AV583">
        <v>0</v>
      </c>
      <c r="AW583">
        <v>2</v>
      </c>
      <c r="AX583">
        <v>56493259</v>
      </c>
      <c r="AY583">
        <v>1</v>
      </c>
      <c r="AZ583">
        <v>0</v>
      </c>
      <c r="BA583">
        <v>579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ROUND(Y583*Source!I737,9)</f>
        <v>5.5842399999999999E-3</v>
      </c>
      <c r="CY583">
        <f t="shared" si="320"/>
        <v>74775.64</v>
      </c>
      <c r="CZ583">
        <f t="shared" si="321"/>
        <v>9238.1299999999992</v>
      </c>
      <c r="DA583">
        <f t="shared" si="322"/>
        <v>7.92</v>
      </c>
      <c r="DB583">
        <f t="shared" si="323"/>
        <v>107.16</v>
      </c>
      <c r="DC583">
        <f t="shared" si="324"/>
        <v>0</v>
      </c>
      <c r="DD583" t="s">
        <v>3</v>
      </c>
      <c r="DE583" t="s">
        <v>3</v>
      </c>
      <c r="DF583">
        <f t="shared" si="325"/>
        <v>408.58</v>
      </c>
      <c r="DG583">
        <f t="shared" si="326"/>
        <v>0</v>
      </c>
      <c r="DH583">
        <f t="shared" si="327"/>
        <v>0</v>
      </c>
      <c r="DI583">
        <f t="shared" si="329"/>
        <v>0</v>
      </c>
      <c r="DJ583">
        <f t="shared" si="328"/>
        <v>408.58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ROW(Source!A737)</f>
        <v>737</v>
      </c>
      <c r="B584">
        <v>56481267</v>
      </c>
      <c r="C584">
        <v>56493222</v>
      </c>
      <c r="D584">
        <v>54909571</v>
      </c>
      <c r="E584">
        <v>1</v>
      </c>
      <c r="F584">
        <v>1</v>
      </c>
      <c r="G584">
        <v>1079</v>
      </c>
      <c r="H584">
        <v>3</v>
      </c>
      <c r="I584" t="s">
        <v>248</v>
      </c>
      <c r="J584" t="s">
        <v>250</v>
      </c>
      <c r="K584" t="s">
        <v>249</v>
      </c>
      <c r="L584">
        <v>1339</v>
      </c>
      <c r="N584">
        <v>1007</v>
      </c>
      <c r="O584" t="s">
        <v>158</v>
      </c>
      <c r="P584" t="s">
        <v>158</v>
      </c>
      <c r="Q584">
        <v>1</v>
      </c>
      <c r="W584">
        <v>0</v>
      </c>
      <c r="X584">
        <v>-1447999952</v>
      </c>
      <c r="Y584">
        <f t="shared" si="319"/>
        <v>101.5</v>
      </c>
      <c r="AA584">
        <v>7517.5</v>
      </c>
      <c r="AB584">
        <v>0</v>
      </c>
      <c r="AC584">
        <v>0</v>
      </c>
      <c r="AD584">
        <v>0</v>
      </c>
      <c r="AE584">
        <v>729.73</v>
      </c>
      <c r="AF584">
        <v>0</v>
      </c>
      <c r="AG584">
        <v>0</v>
      </c>
      <c r="AH584">
        <v>0</v>
      </c>
      <c r="AI584">
        <v>10.08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101.5</v>
      </c>
      <c r="AU584" t="s">
        <v>3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ROUND(Y584*Source!I737,9)</f>
        <v>48.862099999999998</v>
      </c>
      <c r="CY584">
        <f t="shared" si="320"/>
        <v>7517.5</v>
      </c>
      <c r="CZ584">
        <f t="shared" si="321"/>
        <v>729.73</v>
      </c>
      <c r="DA584">
        <f t="shared" si="322"/>
        <v>10.08</v>
      </c>
      <c r="DB584">
        <f t="shared" si="323"/>
        <v>74067.600000000006</v>
      </c>
      <c r="DC584">
        <f t="shared" si="324"/>
        <v>0</v>
      </c>
      <c r="DD584" t="s">
        <v>3</v>
      </c>
      <c r="DE584" t="s">
        <v>3</v>
      </c>
      <c r="DF584">
        <f t="shared" si="325"/>
        <v>359413.97</v>
      </c>
      <c r="DG584">
        <f t="shared" si="326"/>
        <v>0</v>
      </c>
      <c r="DH584">
        <f t="shared" si="327"/>
        <v>0</v>
      </c>
      <c r="DI584">
        <f t="shared" si="329"/>
        <v>0</v>
      </c>
      <c r="DJ584">
        <f t="shared" si="328"/>
        <v>359413.97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ROW(Source!A737)</f>
        <v>737</v>
      </c>
      <c r="B585">
        <v>56481267</v>
      </c>
      <c r="C585">
        <v>56493222</v>
      </c>
      <c r="D585">
        <v>54910021</v>
      </c>
      <c r="E585">
        <v>1</v>
      </c>
      <c r="F585">
        <v>1</v>
      </c>
      <c r="G585">
        <v>1079</v>
      </c>
      <c r="H585">
        <v>3</v>
      </c>
      <c r="I585" t="s">
        <v>423</v>
      </c>
      <c r="J585" t="s">
        <v>425</v>
      </c>
      <c r="K585" t="s">
        <v>424</v>
      </c>
      <c r="L585">
        <v>1348</v>
      </c>
      <c r="N585">
        <v>1009</v>
      </c>
      <c r="O585" t="s">
        <v>32</v>
      </c>
      <c r="P585" t="s">
        <v>32</v>
      </c>
      <c r="Q585">
        <v>1000</v>
      </c>
      <c r="W585">
        <v>0</v>
      </c>
      <c r="X585">
        <v>1291018358</v>
      </c>
      <c r="Y585">
        <f t="shared" si="319"/>
        <v>5.9202329999999996</v>
      </c>
      <c r="AA585">
        <v>100240.97</v>
      </c>
      <c r="AB585">
        <v>0</v>
      </c>
      <c r="AC585">
        <v>0</v>
      </c>
      <c r="AD585">
        <v>0</v>
      </c>
      <c r="AE585">
        <v>6332.03</v>
      </c>
      <c r="AF585">
        <v>0</v>
      </c>
      <c r="AG585">
        <v>0</v>
      </c>
      <c r="AH585">
        <v>0</v>
      </c>
      <c r="AI585">
        <v>15.49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3</v>
      </c>
      <c r="AT585">
        <v>5.9202329999999996</v>
      </c>
      <c r="AU585" t="s">
        <v>3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ROUND(Y585*Source!I737,9)</f>
        <v>2.8500001660000001</v>
      </c>
      <c r="CY585">
        <f t="shared" si="320"/>
        <v>100240.97</v>
      </c>
      <c r="CZ585">
        <f t="shared" si="321"/>
        <v>6332.03</v>
      </c>
      <c r="DA585">
        <f t="shared" si="322"/>
        <v>15.49</v>
      </c>
      <c r="DB585">
        <f t="shared" si="323"/>
        <v>37487.089999999997</v>
      </c>
      <c r="DC585">
        <f t="shared" si="324"/>
        <v>0</v>
      </c>
      <c r="DD585" t="s">
        <v>3</v>
      </c>
      <c r="DE585" t="s">
        <v>3</v>
      </c>
      <c r="DF585">
        <f t="shared" si="325"/>
        <v>279536.96999999997</v>
      </c>
      <c r="DG585">
        <f t="shared" si="326"/>
        <v>0</v>
      </c>
      <c r="DH585">
        <f t="shared" si="327"/>
        <v>0</v>
      </c>
      <c r="DI585">
        <f t="shared" si="329"/>
        <v>0</v>
      </c>
      <c r="DJ585">
        <f t="shared" si="328"/>
        <v>279536.96999999997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ROW(Source!A737)</f>
        <v>737</v>
      </c>
      <c r="B586">
        <v>56481267</v>
      </c>
      <c r="C586">
        <v>56493222</v>
      </c>
      <c r="D586">
        <v>54910029</v>
      </c>
      <c r="E586">
        <v>1</v>
      </c>
      <c r="F586">
        <v>1</v>
      </c>
      <c r="G586">
        <v>1079</v>
      </c>
      <c r="H586">
        <v>3</v>
      </c>
      <c r="I586" t="s">
        <v>221</v>
      </c>
      <c r="J586" t="s">
        <v>223</v>
      </c>
      <c r="K586" t="s">
        <v>222</v>
      </c>
      <c r="L586">
        <v>1348</v>
      </c>
      <c r="N586">
        <v>1009</v>
      </c>
      <c r="O586" t="s">
        <v>32</v>
      </c>
      <c r="P586" t="s">
        <v>32</v>
      </c>
      <c r="Q586">
        <v>1000</v>
      </c>
      <c r="W586">
        <v>0</v>
      </c>
      <c r="X586">
        <v>-1335162275</v>
      </c>
      <c r="Y586">
        <f t="shared" si="319"/>
        <v>2.0531779999999999</v>
      </c>
      <c r="AA586">
        <v>40152.080000000002</v>
      </c>
      <c r="AB586">
        <v>0</v>
      </c>
      <c r="AC586">
        <v>0</v>
      </c>
      <c r="AD586">
        <v>0</v>
      </c>
      <c r="AE586">
        <v>9724.69</v>
      </c>
      <c r="AF586">
        <v>0</v>
      </c>
      <c r="AG586">
        <v>0</v>
      </c>
      <c r="AH586">
        <v>0</v>
      </c>
      <c r="AI586">
        <v>4.04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3</v>
      </c>
      <c r="AT586">
        <v>2.0531779999999999</v>
      </c>
      <c r="AU586" t="s">
        <v>3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ROUND(Y586*Source!I737,9)</f>
        <v>0.98839988899999998</v>
      </c>
      <c r="CY586">
        <f t="shared" si="320"/>
        <v>40152.080000000002</v>
      </c>
      <c r="CZ586">
        <f t="shared" si="321"/>
        <v>9724.69</v>
      </c>
      <c r="DA586">
        <f t="shared" si="322"/>
        <v>4.04</v>
      </c>
      <c r="DB586">
        <f t="shared" si="323"/>
        <v>19966.52</v>
      </c>
      <c r="DC586">
        <f t="shared" si="324"/>
        <v>0</v>
      </c>
      <c r="DD586" t="s">
        <v>3</v>
      </c>
      <c r="DE586" t="s">
        <v>3</v>
      </c>
      <c r="DF586">
        <f t="shared" si="325"/>
        <v>38832.01</v>
      </c>
      <c r="DG586">
        <f t="shared" si="326"/>
        <v>0</v>
      </c>
      <c r="DH586">
        <f t="shared" si="327"/>
        <v>0</v>
      </c>
      <c r="DI586">
        <f t="shared" si="329"/>
        <v>0</v>
      </c>
      <c r="DJ586">
        <f t="shared" si="328"/>
        <v>38832.01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ROW(Source!A737)</f>
        <v>737</v>
      </c>
      <c r="B587">
        <v>56481267</v>
      </c>
      <c r="C587">
        <v>56493222</v>
      </c>
      <c r="D587">
        <v>54911477</v>
      </c>
      <c r="E587">
        <v>1</v>
      </c>
      <c r="F587">
        <v>1</v>
      </c>
      <c r="G587">
        <v>1079</v>
      </c>
      <c r="H587">
        <v>3</v>
      </c>
      <c r="I587" t="s">
        <v>904</v>
      </c>
      <c r="J587" t="s">
        <v>905</v>
      </c>
      <c r="K587" t="s">
        <v>906</v>
      </c>
      <c r="L587">
        <v>1348</v>
      </c>
      <c r="N587">
        <v>1009</v>
      </c>
      <c r="O587" t="s">
        <v>32</v>
      </c>
      <c r="P587" t="s">
        <v>32</v>
      </c>
      <c r="Q587">
        <v>1000</v>
      </c>
      <c r="W587">
        <v>0</v>
      </c>
      <c r="X587">
        <v>-1225000858</v>
      </c>
      <c r="Y587">
        <f t="shared" si="319"/>
        <v>0.5</v>
      </c>
      <c r="AA587">
        <v>152495.69</v>
      </c>
      <c r="AB587">
        <v>0</v>
      </c>
      <c r="AC587">
        <v>0</v>
      </c>
      <c r="AD587">
        <v>0</v>
      </c>
      <c r="AE587">
        <v>12645.17</v>
      </c>
      <c r="AF587">
        <v>0</v>
      </c>
      <c r="AG587">
        <v>0</v>
      </c>
      <c r="AH587">
        <v>0</v>
      </c>
      <c r="AI587">
        <v>11.8</v>
      </c>
      <c r="AJ587">
        <v>1</v>
      </c>
      <c r="AK587">
        <v>1</v>
      </c>
      <c r="AL587">
        <v>1</v>
      </c>
      <c r="AM587">
        <v>2</v>
      </c>
      <c r="AN587">
        <v>0</v>
      </c>
      <c r="AO587">
        <v>1</v>
      </c>
      <c r="AP587">
        <v>0</v>
      </c>
      <c r="AQ587">
        <v>0</v>
      </c>
      <c r="AR587">
        <v>0</v>
      </c>
      <c r="AS587" t="s">
        <v>3</v>
      </c>
      <c r="AT587">
        <v>0.5</v>
      </c>
      <c r="AU587" t="s">
        <v>3</v>
      </c>
      <c r="AV587">
        <v>0</v>
      </c>
      <c r="AW587">
        <v>2</v>
      </c>
      <c r="AX587">
        <v>56493260</v>
      </c>
      <c r="AY587">
        <v>1</v>
      </c>
      <c r="AZ587">
        <v>0</v>
      </c>
      <c r="BA587">
        <v>580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ROUND(Y587*Source!I737,9)</f>
        <v>0.2407</v>
      </c>
      <c r="CY587">
        <f t="shared" si="320"/>
        <v>152495.69</v>
      </c>
      <c r="CZ587">
        <f t="shared" si="321"/>
        <v>12645.17</v>
      </c>
      <c r="DA587">
        <f t="shared" si="322"/>
        <v>11.8</v>
      </c>
      <c r="DB587">
        <f t="shared" si="323"/>
        <v>6322.59</v>
      </c>
      <c r="DC587">
        <f t="shared" si="324"/>
        <v>0</v>
      </c>
      <c r="DD587" t="s">
        <v>3</v>
      </c>
      <c r="DE587" t="s">
        <v>3</v>
      </c>
      <c r="DF587">
        <f t="shared" si="325"/>
        <v>35915.57</v>
      </c>
      <c r="DG587">
        <f t="shared" si="326"/>
        <v>0</v>
      </c>
      <c r="DH587">
        <f t="shared" si="327"/>
        <v>0</v>
      </c>
      <c r="DI587">
        <f t="shared" si="329"/>
        <v>0</v>
      </c>
      <c r="DJ587">
        <f t="shared" si="328"/>
        <v>35915.57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ROW(Source!A737)</f>
        <v>737</v>
      </c>
      <c r="B588">
        <v>56481267</v>
      </c>
      <c r="C588">
        <v>56493222</v>
      </c>
      <c r="D588">
        <v>54914902</v>
      </c>
      <c r="E588">
        <v>1</v>
      </c>
      <c r="F588">
        <v>1</v>
      </c>
      <c r="G588">
        <v>1079</v>
      </c>
      <c r="H588">
        <v>3</v>
      </c>
      <c r="I588" t="s">
        <v>252</v>
      </c>
      <c r="J588" t="s">
        <v>254</v>
      </c>
      <c r="K588" t="s">
        <v>253</v>
      </c>
      <c r="L588">
        <v>1327</v>
      </c>
      <c r="N588">
        <v>1005</v>
      </c>
      <c r="O588" t="s">
        <v>214</v>
      </c>
      <c r="P588" t="s">
        <v>214</v>
      </c>
      <c r="Q588">
        <v>1</v>
      </c>
      <c r="W588">
        <v>0</v>
      </c>
      <c r="X588">
        <v>1092252065</v>
      </c>
      <c r="Y588">
        <f t="shared" si="319"/>
        <v>86.1</v>
      </c>
      <c r="AA588">
        <v>131.15</v>
      </c>
      <c r="AB588">
        <v>0</v>
      </c>
      <c r="AC588">
        <v>0</v>
      </c>
      <c r="AD588">
        <v>0</v>
      </c>
      <c r="AE588">
        <v>60.82</v>
      </c>
      <c r="AF588">
        <v>0</v>
      </c>
      <c r="AG588">
        <v>0</v>
      </c>
      <c r="AH588">
        <v>0</v>
      </c>
      <c r="AI588">
        <v>2.11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0</v>
      </c>
      <c r="AQ588">
        <v>0</v>
      </c>
      <c r="AR588">
        <v>0</v>
      </c>
      <c r="AS588" t="s">
        <v>3</v>
      </c>
      <c r="AT588">
        <v>86.1</v>
      </c>
      <c r="AU588" t="s">
        <v>3</v>
      </c>
      <c r="AV588">
        <v>0</v>
      </c>
      <c r="AW588">
        <v>2</v>
      </c>
      <c r="AX588">
        <v>56493261</v>
      </c>
      <c r="AY588">
        <v>1</v>
      </c>
      <c r="AZ588">
        <v>0</v>
      </c>
      <c r="BA588">
        <v>581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ROUND(Y588*Source!I737,9)</f>
        <v>41.448540000000001</v>
      </c>
      <c r="CY588">
        <f t="shared" si="320"/>
        <v>131.15</v>
      </c>
      <c r="CZ588">
        <f t="shared" si="321"/>
        <v>60.82</v>
      </c>
      <c r="DA588">
        <f t="shared" si="322"/>
        <v>2.11</v>
      </c>
      <c r="DB588">
        <f t="shared" si="323"/>
        <v>5236.6000000000004</v>
      </c>
      <c r="DC588">
        <f t="shared" si="324"/>
        <v>0</v>
      </c>
      <c r="DD588" t="s">
        <v>3</v>
      </c>
      <c r="DE588" t="s">
        <v>3</v>
      </c>
      <c r="DF588">
        <f t="shared" si="325"/>
        <v>5319.09</v>
      </c>
      <c r="DG588">
        <f t="shared" si="326"/>
        <v>0</v>
      </c>
      <c r="DH588">
        <f t="shared" si="327"/>
        <v>0</v>
      </c>
      <c r="DI588">
        <f t="shared" si="329"/>
        <v>0</v>
      </c>
      <c r="DJ588">
        <f t="shared" si="328"/>
        <v>5319.09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ROW(Source!A779)</f>
        <v>779</v>
      </c>
      <c r="B589">
        <v>56481265</v>
      </c>
      <c r="C589">
        <v>56495222</v>
      </c>
      <c r="D589">
        <v>54836958</v>
      </c>
      <c r="E589">
        <v>1079</v>
      </c>
      <c r="F589">
        <v>1</v>
      </c>
      <c r="G589">
        <v>1079</v>
      </c>
      <c r="H589">
        <v>1</v>
      </c>
      <c r="I589" t="s">
        <v>738</v>
      </c>
      <c r="J589" t="s">
        <v>3</v>
      </c>
      <c r="K589" t="s">
        <v>739</v>
      </c>
      <c r="L589">
        <v>1191</v>
      </c>
      <c r="N589">
        <v>1013</v>
      </c>
      <c r="O589" t="s">
        <v>740</v>
      </c>
      <c r="P589" t="s">
        <v>740</v>
      </c>
      <c r="Q589">
        <v>1</v>
      </c>
      <c r="W589">
        <v>0</v>
      </c>
      <c r="X589">
        <v>476480486</v>
      </c>
      <c r="Y589">
        <f>((AT589*1.15)*1.1)</f>
        <v>27.450500000000002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21.7</v>
      </c>
      <c r="AU589" t="s">
        <v>49</v>
      </c>
      <c r="AV589">
        <v>1</v>
      </c>
      <c r="AW589">
        <v>2</v>
      </c>
      <c r="AX589">
        <v>56495226</v>
      </c>
      <c r="AY589">
        <v>1</v>
      </c>
      <c r="AZ589">
        <v>0</v>
      </c>
      <c r="BA589">
        <v>583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U589">
        <f>ROUND(AT589*Source!I779*AH589*AL589,2)</f>
        <v>0</v>
      </c>
      <c r="CV589">
        <f>ROUND(Y589*Source!I779,9)</f>
        <v>240.19187500000001</v>
      </c>
      <c r="CW589">
        <v>0</v>
      </c>
      <c r="CX589">
        <f>ROUND(Y589*Source!I779,9)</f>
        <v>240.19187500000001</v>
      </c>
      <c r="CY589">
        <f>AD589</f>
        <v>0</v>
      </c>
      <c r="CZ589">
        <f>AH589</f>
        <v>0</v>
      </c>
      <c r="DA589">
        <f>AL589</f>
        <v>1</v>
      </c>
      <c r="DB589">
        <f>ROUND(((ROUND(AT589*CZ589,2)*1.15)*1.1),6)</f>
        <v>0</v>
      </c>
      <c r="DC589">
        <f>ROUND(((ROUND(AT589*AG589,2)*1.15)*1.1),6)</f>
        <v>0</v>
      </c>
      <c r="DD589" t="s">
        <v>3</v>
      </c>
      <c r="DE589" t="s">
        <v>3</v>
      </c>
      <c r="DF589">
        <f>ROUND(ROUND(AE589,2)*CX589,2)</f>
        <v>0</v>
      </c>
      <c r="DG589">
        <f t="shared" si="326"/>
        <v>0</v>
      </c>
      <c r="DH589">
        <f t="shared" si="327"/>
        <v>0</v>
      </c>
      <c r="DI589">
        <f t="shared" si="329"/>
        <v>0</v>
      </c>
      <c r="DJ589">
        <f>DI589</f>
        <v>0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ROW(Source!A779)</f>
        <v>779</v>
      </c>
      <c r="B590">
        <v>56481265</v>
      </c>
      <c r="C590">
        <v>56495222</v>
      </c>
      <c r="D590">
        <v>54903710</v>
      </c>
      <c r="E590">
        <v>1</v>
      </c>
      <c r="F590">
        <v>1</v>
      </c>
      <c r="G590">
        <v>1079</v>
      </c>
      <c r="H590">
        <v>3</v>
      </c>
      <c r="I590" t="s">
        <v>455</v>
      </c>
      <c r="J590" t="s">
        <v>456</v>
      </c>
      <c r="K590" t="s">
        <v>1041</v>
      </c>
      <c r="L590">
        <v>1348</v>
      </c>
      <c r="N590">
        <v>1009</v>
      </c>
      <c r="O590" t="s">
        <v>32</v>
      </c>
      <c r="P590" t="s">
        <v>32</v>
      </c>
      <c r="Q590">
        <v>1000</v>
      </c>
      <c r="W590">
        <v>0</v>
      </c>
      <c r="X590">
        <v>-210213016</v>
      </c>
      <c r="Y590">
        <f>AT590</f>
        <v>0.184</v>
      </c>
      <c r="AA590">
        <v>17231.95</v>
      </c>
      <c r="AB590">
        <v>0</v>
      </c>
      <c r="AC590">
        <v>0</v>
      </c>
      <c r="AD590">
        <v>0</v>
      </c>
      <c r="AE590">
        <v>16225.94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3</v>
      </c>
      <c r="AT590">
        <v>0.184</v>
      </c>
      <c r="AU590" t="s">
        <v>3</v>
      </c>
      <c r="AV590">
        <v>0</v>
      </c>
      <c r="AW590">
        <v>1</v>
      </c>
      <c r="AX590">
        <v>-1</v>
      </c>
      <c r="AY590">
        <v>0</v>
      </c>
      <c r="AZ590">
        <v>0</v>
      </c>
      <c r="BA590" t="s">
        <v>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ROUND(Y590*Source!I779,9)</f>
        <v>1.61</v>
      </c>
      <c r="CY590">
        <f>AA590</f>
        <v>17231.95</v>
      </c>
      <c r="CZ590">
        <f>AE590</f>
        <v>16225.94</v>
      </c>
      <c r="DA590">
        <f>AI590</f>
        <v>1</v>
      </c>
      <c r="DB590">
        <f>ROUND(ROUND(AT590*CZ590,2),6)</f>
        <v>2985.57</v>
      </c>
      <c r="DC590">
        <f>ROUND(ROUND(AT590*AG590,2),6)</f>
        <v>0</v>
      </c>
      <c r="DD590" t="s">
        <v>3</v>
      </c>
      <c r="DE590" t="s">
        <v>3</v>
      </c>
      <c r="DF590">
        <f>ROUND(ROUND(AE590,2)*CX590,2)</f>
        <v>26123.759999999998</v>
      </c>
      <c r="DG590">
        <f t="shared" si="326"/>
        <v>0</v>
      </c>
      <c r="DH590">
        <f t="shared" si="327"/>
        <v>0</v>
      </c>
      <c r="DI590">
        <f t="shared" si="329"/>
        <v>0</v>
      </c>
      <c r="DJ590">
        <f>DF590</f>
        <v>26123.759999999998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ROW(Source!A779)</f>
        <v>779</v>
      </c>
      <c r="B591">
        <v>56481265</v>
      </c>
      <c r="C591">
        <v>56495222</v>
      </c>
      <c r="D591">
        <v>54902896</v>
      </c>
      <c r="E591">
        <v>1</v>
      </c>
      <c r="F591">
        <v>1</v>
      </c>
      <c r="G591">
        <v>1079</v>
      </c>
      <c r="H591">
        <v>3</v>
      </c>
      <c r="I591" t="s">
        <v>458</v>
      </c>
      <c r="J591" t="s">
        <v>460</v>
      </c>
      <c r="K591" t="s">
        <v>459</v>
      </c>
      <c r="L591">
        <v>1301</v>
      </c>
      <c r="N591">
        <v>1003</v>
      </c>
      <c r="O591" t="s">
        <v>180</v>
      </c>
      <c r="P591" t="s">
        <v>180</v>
      </c>
      <c r="Q591">
        <v>1</v>
      </c>
      <c r="W591">
        <v>0</v>
      </c>
      <c r="X591">
        <v>1383567881</v>
      </c>
      <c r="Y591">
        <f>AT591</f>
        <v>105</v>
      </c>
      <c r="AA591">
        <v>3.81</v>
      </c>
      <c r="AB591">
        <v>0</v>
      </c>
      <c r="AC591">
        <v>0</v>
      </c>
      <c r="AD591">
        <v>0</v>
      </c>
      <c r="AE591">
        <v>3.59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105</v>
      </c>
      <c r="AU591" t="s">
        <v>3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ROUND(Y591*Source!I779,9)</f>
        <v>918.75</v>
      </c>
      <c r="CY591">
        <f>AA591</f>
        <v>3.81</v>
      </c>
      <c r="CZ591">
        <f>AE591</f>
        <v>3.59</v>
      </c>
      <c r="DA591">
        <f>AI591</f>
        <v>1</v>
      </c>
      <c r="DB591">
        <f>ROUND(ROUND(AT591*CZ591,2),6)</f>
        <v>376.95</v>
      </c>
      <c r="DC591">
        <f>ROUND(ROUND(AT591*AG591,2),6)</f>
        <v>0</v>
      </c>
      <c r="DD591" t="s">
        <v>3</v>
      </c>
      <c r="DE591" t="s">
        <v>3</v>
      </c>
      <c r="DF591">
        <f>ROUND(ROUND(AE591,2)*CX591,2)</f>
        <v>3298.31</v>
      </c>
      <c r="DG591">
        <f t="shared" si="326"/>
        <v>0</v>
      </c>
      <c r="DH591">
        <f t="shared" si="327"/>
        <v>0</v>
      </c>
      <c r="DI591">
        <f t="shared" si="329"/>
        <v>0</v>
      </c>
      <c r="DJ591">
        <f>DF591</f>
        <v>3298.31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ROW(Source!A780)</f>
        <v>780</v>
      </c>
      <c r="B592">
        <v>56481267</v>
      </c>
      <c r="C592">
        <v>56495222</v>
      </c>
      <c r="D592">
        <v>54836958</v>
      </c>
      <c r="E592">
        <v>1079</v>
      </c>
      <c r="F592">
        <v>1</v>
      </c>
      <c r="G592">
        <v>1079</v>
      </c>
      <c r="H592">
        <v>1</v>
      </c>
      <c r="I592" t="s">
        <v>738</v>
      </c>
      <c r="J592" t="s">
        <v>3</v>
      </c>
      <c r="K592" t="s">
        <v>739</v>
      </c>
      <c r="L592">
        <v>1191</v>
      </c>
      <c r="N592">
        <v>1013</v>
      </c>
      <c r="O592" t="s">
        <v>740</v>
      </c>
      <c r="P592" t="s">
        <v>740</v>
      </c>
      <c r="Q592">
        <v>1</v>
      </c>
      <c r="W592">
        <v>0</v>
      </c>
      <c r="X592">
        <v>476480486</v>
      </c>
      <c r="Y592">
        <f>((AT592*1.15)*1.1)</f>
        <v>27.450500000000002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21.7</v>
      </c>
      <c r="AU592" t="s">
        <v>49</v>
      </c>
      <c r="AV592">
        <v>1</v>
      </c>
      <c r="AW592">
        <v>2</v>
      </c>
      <c r="AX592">
        <v>56495226</v>
      </c>
      <c r="AY592">
        <v>1</v>
      </c>
      <c r="AZ592">
        <v>0</v>
      </c>
      <c r="BA592">
        <v>586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U592">
        <f>ROUND(AT592*Source!I780*AH592*AL592,2)</f>
        <v>0</v>
      </c>
      <c r="CV592">
        <f>ROUND(Y592*Source!I780,9)</f>
        <v>240.19187500000001</v>
      </c>
      <c r="CW592">
        <v>0</v>
      </c>
      <c r="CX592">
        <f>ROUND(Y592*Source!I780,9)</f>
        <v>240.19187500000001</v>
      </c>
      <c r="CY592">
        <f>AD592</f>
        <v>0</v>
      </c>
      <c r="CZ592">
        <f>AH592</f>
        <v>0</v>
      </c>
      <c r="DA592">
        <f>AL592</f>
        <v>1</v>
      </c>
      <c r="DB592">
        <f>ROUND(((ROUND(AT592*CZ592,2)*1.15)*1.1),6)</f>
        <v>0</v>
      </c>
      <c r="DC592">
        <f>ROUND(((ROUND(AT592*AG592,2)*1.15)*1.1),6)</f>
        <v>0</v>
      </c>
      <c r="DD592" t="s">
        <v>3</v>
      </c>
      <c r="DE592" t="s">
        <v>3</v>
      </c>
      <c r="DF592">
        <f>ROUND(ROUND(AE592,2)*CX592,2)</f>
        <v>0</v>
      </c>
      <c r="DG592">
        <f t="shared" si="326"/>
        <v>0</v>
      </c>
      <c r="DH592">
        <f t="shared" si="327"/>
        <v>0</v>
      </c>
      <c r="DI592">
        <f t="shared" si="329"/>
        <v>0</v>
      </c>
      <c r="DJ592">
        <f>DI592</f>
        <v>0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ROW(Source!A780)</f>
        <v>780</v>
      </c>
      <c r="B593">
        <v>56481267</v>
      </c>
      <c r="C593">
        <v>56495222</v>
      </c>
      <c r="D593">
        <v>54903710</v>
      </c>
      <c r="E593">
        <v>1</v>
      </c>
      <c r="F593">
        <v>1</v>
      </c>
      <c r="G593">
        <v>1079</v>
      </c>
      <c r="H593">
        <v>3</v>
      </c>
      <c r="I593" t="s">
        <v>455</v>
      </c>
      <c r="J593" t="s">
        <v>456</v>
      </c>
      <c r="K593" t="s">
        <v>1041</v>
      </c>
      <c r="L593">
        <v>1348</v>
      </c>
      <c r="N593">
        <v>1009</v>
      </c>
      <c r="O593" t="s">
        <v>32</v>
      </c>
      <c r="P593" t="s">
        <v>32</v>
      </c>
      <c r="Q593">
        <v>1000</v>
      </c>
      <c r="W593">
        <v>0</v>
      </c>
      <c r="X593">
        <v>-210213016</v>
      </c>
      <c r="Y593">
        <f>AT593</f>
        <v>0.184</v>
      </c>
      <c r="AA593">
        <v>181452.42</v>
      </c>
      <c r="AB593">
        <v>0</v>
      </c>
      <c r="AC593">
        <v>0</v>
      </c>
      <c r="AD593">
        <v>0</v>
      </c>
      <c r="AE593">
        <v>16225.94</v>
      </c>
      <c r="AF593">
        <v>0</v>
      </c>
      <c r="AG593">
        <v>0</v>
      </c>
      <c r="AH593">
        <v>0</v>
      </c>
      <c r="AI593">
        <v>10.53</v>
      </c>
      <c r="AJ593">
        <v>1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3</v>
      </c>
      <c r="AT593">
        <v>0.184</v>
      </c>
      <c r="AU593" t="s">
        <v>3</v>
      </c>
      <c r="AV593">
        <v>0</v>
      </c>
      <c r="AW593">
        <v>1</v>
      </c>
      <c r="AX593">
        <v>-1</v>
      </c>
      <c r="AY593">
        <v>0</v>
      </c>
      <c r="AZ593">
        <v>0</v>
      </c>
      <c r="BA593" t="s">
        <v>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ROUND(Y593*Source!I780,9)</f>
        <v>1.61</v>
      </c>
      <c r="CY593">
        <f>AA593</f>
        <v>181452.42</v>
      </c>
      <c r="CZ593">
        <f>AE593</f>
        <v>16225.94</v>
      </c>
      <c r="DA593">
        <f>AI593</f>
        <v>10.53</v>
      </c>
      <c r="DB593">
        <f>ROUND(ROUND(AT593*CZ593,2),6)</f>
        <v>2985.57</v>
      </c>
      <c r="DC593">
        <f>ROUND(ROUND(AT593*AG593,2),6)</f>
        <v>0</v>
      </c>
      <c r="DD593" t="s">
        <v>3</v>
      </c>
      <c r="DE593" t="s">
        <v>3</v>
      </c>
      <c r="DF593">
        <f>ROUND(ROUND(AE593*AI593,2)*CX593,2)</f>
        <v>275083.23</v>
      </c>
      <c r="DG593">
        <f t="shared" si="326"/>
        <v>0</v>
      </c>
      <c r="DH593">
        <f t="shared" si="327"/>
        <v>0</v>
      </c>
      <c r="DI593">
        <f t="shared" si="329"/>
        <v>0</v>
      </c>
      <c r="DJ593">
        <f>DF593</f>
        <v>275083.23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ROW(Source!A780)</f>
        <v>780</v>
      </c>
      <c r="B594">
        <v>56481267</v>
      </c>
      <c r="C594">
        <v>56495222</v>
      </c>
      <c r="D594">
        <v>54902896</v>
      </c>
      <c r="E594">
        <v>1</v>
      </c>
      <c r="F594">
        <v>1</v>
      </c>
      <c r="G594">
        <v>1079</v>
      </c>
      <c r="H594">
        <v>3</v>
      </c>
      <c r="I594" t="s">
        <v>458</v>
      </c>
      <c r="J594" t="s">
        <v>460</v>
      </c>
      <c r="K594" t="s">
        <v>459</v>
      </c>
      <c r="L594">
        <v>1301</v>
      </c>
      <c r="N594">
        <v>1003</v>
      </c>
      <c r="O594" t="s">
        <v>180</v>
      </c>
      <c r="P594" t="s">
        <v>180</v>
      </c>
      <c r="Q594">
        <v>1</v>
      </c>
      <c r="W594">
        <v>0</v>
      </c>
      <c r="X594">
        <v>1383567881</v>
      </c>
      <c r="Y594">
        <f>AT594</f>
        <v>105</v>
      </c>
      <c r="AA594">
        <v>9.26</v>
      </c>
      <c r="AB594">
        <v>0</v>
      </c>
      <c r="AC594">
        <v>0</v>
      </c>
      <c r="AD594">
        <v>0</v>
      </c>
      <c r="AE594">
        <v>3.59</v>
      </c>
      <c r="AF594">
        <v>0</v>
      </c>
      <c r="AG594">
        <v>0</v>
      </c>
      <c r="AH594">
        <v>0</v>
      </c>
      <c r="AI594">
        <v>2.4300000000000002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105</v>
      </c>
      <c r="AU594" t="s">
        <v>3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ROUND(Y594*Source!I780,9)</f>
        <v>918.75</v>
      </c>
      <c r="CY594">
        <f>AA594</f>
        <v>9.26</v>
      </c>
      <c r="CZ594">
        <f>AE594</f>
        <v>3.59</v>
      </c>
      <c r="DA594">
        <f>AI594</f>
        <v>2.4300000000000002</v>
      </c>
      <c r="DB594">
        <f>ROUND(ROUND(AT594*CZ594,2),6)</f>
        <v>376.95</v>
      </c>
      <c r="DC594">
        <f>ROUND(ROUND(AT594*AG594,2),6)</f>
        <v>0</v>
      </c>
      <c r="DD594" t="s">
        <v>3</v>
      </c>
      <c r="DE594" t="s">
        <v>3</v>
      </c>
      <c r="DF594">
        <f>ROUND(ROUND(AE594*AI594,2)*CX594,2)</f>
        <v>8011.5</v>
      </c>
      <c r="DG594">
        <f t="shared" si="326"/>
        <v>0</v>
      </c>
      <c r="DH594">
        <f t="shared" si="327"/>
        <v>0</v>
      </c>
      <c r="DI594">
        <f t="shared" si="329"/>
        <v>0</v>
      </c>
      <c r="DJ594">
        <f>DF594</f>
        <v>8011.5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ROW(Source!A785)</f>
        <v>785</v>
      </c>
      <c r="B595">
        <v>56481265</v>
      </c>
      <c r="C595">
        <v>56495232</v>
      </c>
      <c r="D595">
        <v>54836958</v>
      </c>
      <c r="E595">
        <v>1079</v>
      </c>
      <c r="F595">
        <v>1</v>
      </c>
      <c r="G595">
        <v>1079</v>
      </c>
      <c r="H595">
        <v>1</v>
      </c>
      <c r="I595" t="s">
        <v>738</v>
      </c>
      <c r="J595" t="s">
        <v>3</v>
      </c>
      <c r="K595" t="s">
        <v>739</v>
      </c>
      <c r="L595">
        <v>1191</v>
      </c>
      <c r="N595">
        <v>1013</v>
      </c>
      <c r="O595" t="s">
        <v>740</v>
      </c>
      <c r="P595" t="s">
        <v>740</v>
      </c>
      <c r="Q595">
        <v>1</v>
      </c>
      <c r="W595">
        <v>0</v>
      </c>
      <c r="X595">
        <v>476480486</v>
      </c>
      <c r="Y595">
        <f>((AT595*1.15)*1.1)</f>
        <v>25.426500000000001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20.100000000000001</v>
      </c>
      <c r="AU595" t="s">
        <v>49</v>
      </c>
      <c r="AV595">
        <v>1</v>
      </c>
      <c r="AW595">
        <v>2</v>
      </c>
      <c r="AX595">
        <v>56495239</v>
      </c>
      <c r="AY595">
        <v>1</v>
      </c>
      <c r="AZ595">
        <v>0</v>
      </c>
      <c r="BA595">
        <v>589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U595">
        <f>ROUND(AT595*Source!I785*AH595*AL595,2)</f>
        <v>0</v>
      </c>
      <c r="CV595">
        <f>ROUND(Y595*Source!I785,9)</f>
        <v>655.66552754999998</v>
      </c>
      <c r="CW595">
        <v>0</v>
      </c>
      <c r="CX595">
        <f>ROUND(Y595*Source!I785,9)</f>
        <v>655.66552754999998</v>
      </c>
      <c r="CY595">
        <f>AD595</f>
        <v>0</v>
      </c>
      <c r="CZ595">
        <f>AH595</f>
        <v>0</v>
      </c>
      <c r="DA595">
        <f>AL595</f>
        <v>1</v>
      </c>
      <c r="DB595">
        <f>ROUND(((ROUND(AT595*CZ595,2)*1.15)*1.1),6)</f>
        <v>0</v>
      </c>
      <c r="DC595">
        <f>ROUND(((ROUND(AT595*AG595,2)*1.15)*1.1),6)</f>
        <v>0</v>
      </c>
      <c r="DD595" t="s">
        <v>3</v>
      </c>
      <c r="DE595" t="s">
        <v>3</v>
      </c>
      <c r="DF595">
        <f t="shared" ref="DF595:DF605" si="330">ROUND(ROUND(AE595,2)*CX595,2)</f>
        <v>0</v>
      </c>
      <c r="DG595">
        <f t="shared" si="326"/>
        <v>0</v>
      </c>
      <c r="DH595">
        <f t="shared" si="327"/>
        <v>0</v>
      </c>
      <c r="DI595">
        <f t="shared" si="329"/>
        <v>0</v>
      </c>
      <c r="DJ595">
        <f>DI595</f>
        <v>0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ROW(Source!A785)</f>
        <v>785</v>
      </c>
      <c r="B596">
        <v>56481265</v>
      </c>
      <c r="C596">
        <v>56495232</v>
      </c>
      <c r="D596">
        <v>54934284</v>
      </c>
      <c r="E596">
        <v>1</v>
      </c>
      <c r="F596">
        <v>1</v>
      </c>
      <c r="G596">
        <v>1079</v>
      </c>
      <c r="H596">
        <v>2</v>
      </c>
      <c r="I596" t="s">
        <v>741</v>
      </c>
      <c r="J596" t="s">
        <v>742</v>
      </c>
      <c r="K596" t="s">
        <v>743</v>
      </c>
      <c r="L596">
        <v>1368</v>
      </c>
      <c r="N596">
        <v>1011</v>
      </c>
      <c r="O596" t="s">
        <v>744</v>
      </c>
      <c r="P596" t="s">
        <v>744</v>
      </c>
      <c r="Q596">
        <v>1</v>
      </c>
      <c r="W596">
        <v>0</v>
      </c>
      <c r="X596">
        <v>654681671</v>
      </c>
      <c r="Y596">
        <f>((AT596*1.25)*1.1)</f>
        <v>0.96250000000000013</v>
      </c>
      <c r="AA596">
        <v>0</v>
      </c>
      <c r="AB596">
        <v>87.01</v>
      </c>
      <c r="AC596">
        <v>13.21</v>
      </c>
      <c r="AD596">
        <v>0</v>
      </c>
      <c r="AE596">
        <v>0</v>
      </c>
      <c r="AF596">
        <v>83.1</v>
      </c>
      <c r="AG596">
        <v>12.62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0.7</v>
      </c>
      <c r="AU596" t="s">
        <v>48</v>
      </c>
      <c r="AV596">
        <v>0</v>
      </c>
      <c r="AW596">
        <v>2</v>
      </c>
      <c r="AX596">
        <v>56495240</v>
      </c>
      <c r="AY596">
        <v>1</v>
      </c>
      <c r="AZ596">
        <v>0</v>
      </c>
      <c r="BA596">
        <v>590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ROUND(Y596*Source!I785*DO596,9)</f>
        <v>313.22459822500002</v>
      </c>
      <c r="CX596">
        <f>ROUND(Y596*Source!I785,9)</f>
        <v>24.819698750000001</v>
      </c>
      <c r="CY596">
        <f>AB596</f>
        <v>87.01</v>
      </c>
      <c r="CZ596">
        <f>AF596</f>
        <v>83.1</v>
      </c>
      <c r="DA596">
        <f>AJ596</f>
        <v>1</v>
      </c>
      <c r="DB596">
        <f>ROUND(((ROUND(AT596*CZ596,2)*1.25)*1.1),6)</f>
        <v>79.983750000000001</v>
      </c>
      <c r="DC596">
        <f>ROUND(((ROUND(AT596*AG596,2)*1.25)*1.1),6)</f>
        <v>12.141249999999999</v>
      </c>
      <c r="DD596" t="s">
        <v>3</v>
      </c>
      <c r="DE596" t="s">
        <v>3</v>
      </c>
      <c r="DF596">
        <f t="shared" si="330"/>
        <v>0</v>
      </c>
      <c r="DG596">
        <f t="shared" si="326"/>
        <v>2062.52</v>
      </c>
      <c r="DH596">
        <f t="shared" si="327"/>
        <v>313.22000000000003</v>
      </c>
      <c r="DI596">
        <f t="shared" si="329"/>
        <v>0</v>
      </c>
      <c r="DJ596">
        <f>DG596</f>
        <v>2062.52</v>
      </c>
      <c r="DK596">
        <v>0</v>
      </c>
      <c r="DL596" t="s">
        <v>745</v>
      </c>
      <c r="DM596">
        <v>0</v>
      </c>
      <c r="DN596" t="s">
        <v>740</v>
      </c>
      <c r="DO596">
        <v>12.62</v>
      </c>
    </row>
    <row r="597" spans="1:119" x14ac:dyDescent="0.25">
      <c r="A597">
        <f>ROW(Source!A785)</f>
        <v>785</v>
      </c>
      <c r="B597">
        <v>56481265</v>
      </c>
      <c r="C597">
        <v>56495232</v>
      </c>
      <c r="D597">
        <v>54933712</v>
      </c>
      <c r="E597">
        <v>1</v>
      </c>
      <c r="F597">
        <v>1</v>
      </c>
      <c r="G597">
        <v>1079</v>
      </c>
      <c r="H597">
        <v>2</v>
      </c>
      <c r="I597" t="s">
        <v>927</v>
      </c>
      <c r="J597" t="s">
        <v>928</v>
      </c>
      <c r="K597" t="s">
        <v>929</v>
      </c>
      <c r="L597">
        <v>1368</v>
      </c>
      <c r="N597">
        <v>1011</v>
      </c>
      <c r="O597" t="s">
        <v>744</v>
      </c>
      <c r="P597" t="s">
        <v>744</v>
      </c>
      <c r="Q597">
        <v>1</v>
      </c>
      <c r="W597">
        <v>0</v>
      </c>
      <c r="X597">
        <v>1381503060</v>
      </c>
      <c r="Y597">
        <f>((AT597*1.25)*1.1)</f>
        <v>4.6887500000000006</v>
      </c>
      <c r="AA597">
        <v>0</v>
      </c>
      <c r="AB597">
        <v>12.9</v>
      </c>
      <c r="AC597">
        <v>0</v>
      </c>
      <c r="AD597">
        <v>0</v>
      </c>
      <c r="AE597">
        <v>0</v>
      </c>
      <c r="AF597">
        <v>12.32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3.41</v>
      </c>
      <c r="AU597" t="s">
        <v>48</v>
      </c>
      <c r="AV597">
        <v>0</v>
      </c>
      <c r="AW597">
        <v>2</v>
      </c>
      <c r="AX597">
        <v>56495241</v>
      </c>
      <c r="AY597">
        <v>1</v>
      </c>
      <c r="AZ597">
        <v>0</v>
      </c>
      <c r="BA597">
        <v>591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f>ROUND(Y597*Source!I785*DO597,9)</f>
        <v>0</v>
      </c>
      <c r="CX597">
        <f>ROUND(Y597*Source!I785,9)</f>
        <v>120.90738962499999</v>
      </c>
      <c r="CY597">
        <f>AB597</f>
        <v>12.9</v>
      </c>
      <c r="CZ597">
        <f>AF597</f>
        <v>12.32</v>
      </c>
      <c r="DA597">
        <f>AJ597</f>
        <v>1</v>
      </c>
      <c r="DB597">
        <f>ROUND(((ROUND(AT597*CZ597,2)*1.25)*1.1),6)</f>
        <v>57.763750000000002</v>
      </c>
      <c r="DC597">
        <f>ROUND(((ROUND(AT597*AG597,2)*1.25)*1.1),6)</f>
        <v>0</v>
      </c>
      <c r="DD597" t="s">
        <v>3</v>
      </c>
      <c r="DE597" t="s">
        <v>3</v>
      </c>
      <c r="DF597">
        <f t="shared" si="330"/>
        <v>0</v>
      </c>
      <c r="DG597">
        <f t="shared" si="326"/>
        <v>1489.58</v>
      </c>
      <c r="DH597">
        <f t="shared" si="327"/>
        <v>0</v>
      </c>
      <c r="DI597">
        <f t="shared" si="329"/>
        <v>0</v>
      </c>
      <c r="DJ597">
        <f>DG597</f>
        <v>1489.58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ROW(Source!A785)</f>
        <v>785</v>
      </c>
      <c r="B598">
        <v>56481265</v>
      </c>
      <c r="C598">
        <v>56495232</v>
      </c>
      <c r="D598">
        <v>54903538</v>
      </c>
      <c r="E598">
        <v>1</v>
      </c>
      <c r="F598">
        <v>1</v>
      </c>
      <c r="G598">
        <v>1079</v>
      </c>
      <c r="H598">
        <v>3</v>
      </c>
      <c r="I598" t="s">
        <v>467</v>
      </c>
      <c r="J598" t="s">
        <v>468</v>
      </c>
      <c r="K598" t="s">
        <v>1042</v>
      </c>
      <c r="L598">
        <v>1327</v>
      </c>
      <c r="N598">
        <v>1005</v>
      </c>
      <c r="O598" t="s">
        <v>214</v>
      </c>
      <c r="P598" t="s">
        <v>214</v>
      </c>
      <c r="Q598">
        <v>1</v>
      </c>
      <c r="W598">
        <v>0</v>
      </c>
      <c r="X598">
        <v>5423842</v>
      </c>
      <c r="Y598">
        <f>AT598</f>
        <v>220</v>
      </c>
      <c r="AA598">
        <v>40.43</v>
      </c>
      <c r="AB598">
        <v>0</v>
      </c>
      <c r="AC598">
        <v>0</v>
      </c>
      <c r="AD598">
        <v>0</v>
      </c>
      <c r="AE598">
        <v>40.35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 t="s">
        <v>3</v>
      </c>
      <c r="AT598">
        <v>220</v>
      </c>
      <c r="AU598" t="s">
        <v>3</v>
      </c>
      <c r="AV598">
        <v>0</v>
      </c>
      <c r="AW598">
        <v>1</v>
      </c>
      <c r="AX598">
        <v>-1</v>
      </c>
      <c r="AY598">
        <v>0</v>
      </c>
      <c r="AZ598">
        <v>0</v>
      </c>
      <c r="BA598" t="s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ROUND(Y598*Source!I785,9)</f>
        <v>5673.0739999999996</v>
      </c>
      <c r="CY598">
        <f>AA598</f>
        <v>40.43</v>
      </c>
      <c r="CZ598">
        <f>AE598</f>
        <v>40.35</v>
      </c>
      <c r="DA598">
        <f>AI598</f>
        <v>1</v>
      </c>
      <c r="DB598">
        <f>ROUND(ROUND(AT598*CZ598,2),6)</f>
        <v>8877</v>
      </c>
      <c r="DC598">
        <f>ROUND(ROUND(AT598*AG598,2),6)</f>
        <v>0</v>
      </c>
      <c r="DD598" t="s">
        <v>3</v>
      </c>
      <c r="DE598" t="s">
        <v>3</v>
      </c>
      <c r="DF598">
        <f t="shared" si="330"/>
        <v>228908.54</v>
      </c>
      <c r="DG598">
        <f t="shared" si="326"/>
        <v>0</v>
      </c>
      <c r="DH598">
        <f t="shared" si="327"/>
        <v>0</v>
      </c>
      <c r="DI598">
        <f t="shared" si="329"/>
        <v>0</v>
      </c>
      <c r="DJ598">
        <f>DF598</f>
        <v>228908.54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ROW(Source!A785)</f>
        <v>785</v>
      </c>
      <c r="B599">
        <v>56481265</v>
      </c>
      <c r="C599">
        <v>56495232</v>
      </c>
      <c r="D599">
        <v>54902487</v>
      </c>
      <c r="E599">
        <v>1</v>
      </c>
      <c r="F599">
        <v>1</v>
      </c>
      <c r="G599">
        <v>1079</v>
      </c>
      <c r="H599">
        <v>3</v>
      </c>
      <c r="I599" t="s">
        <v>936</v>
      </c>
      <c r="J599" t="s">
        <v>937</v>
      </c>
      <c r="K599" t="s">
        <v>938</v>
      </c>
      <c r="L599">
        <v>1348</v>
      </c>
      <c r="N599">
        <v>1009</v>
      </c>
      <c r="O599" t="s">
        <v>32</v>
      </c>
      <c r="P599" t="s">
        <v>32</v>
      </c>
      <c r="Q599">
        <v>1000</v>
      </c>
      <c r="W599">
        <v>0</v>
      </c>
      <c r="X599">
        <v>-255298749</v>
      </c>
      <c r="Y599">
        <f>AT599</f>
        <v>2.4E-2</v>
      </c>
      <c r="AA599">
        <v>7364.78</v>
      </c>
      <c r="AB599">
        <v>0</v>
      </c>
      <c r="AC599">
        <v>0</v>
      </c>
      <c r="AD599">
        <v>0</v>
      </c>
      <c r="AE599">
        <v>7350.08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2.4E-2</v>
      </c>
      <c r="AU599" t="s">
        <v>3</v>
      </c>
      <c r="AV599">
        <v>0</v>
      </c>
      <c r="AW599">
        <v>2</v>
      </c>
      <c r="AX599">
        <v>56495242</v>
      </c>
      <c r="AY599">
        <v>1</v>
      </c>
      <c r="AZ599">
        <v>0</v>
      </c>
      <c r="BA599">
        <v>592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ROUND(Y599*Source!I785,9)</f>
        <v>0.61888080000000001</v>
      </c>
      <c r="CY599">
        <f>AA599</f>
        <v>7364.78</v>
      </c>
      <c r="CZ599">
        <f>AE599</f>
        <v>7350.08</v>
      </c>
      <c r="DA599">
        <f>AI599</f>
        <v>1</v>
      </c>
      <c r="DB599">
        <f>ROUND(ROUND(AT599*CZ599,2),6)</f>
        <v>176.4</v>
      </c>
      <c r="DC599">
        <f>ROUND(ROUND(AT599*AG599,2),6)</f>
        <v>0</v>
      </c>
      <c r="DD599" t="s">
        <v>3</v>
      </c>
      <c r="DE599" t="s">
        <v>3</v>
      </c>
      <c r="DF599">
        <f t="shared" si="330"/>
        <v>4548.82</v>
      </c>
      <c r="DG599">
        <f t="shared" si="326"/>
        <v>0</v>
      </c>
      <c r="DH599">
        <f t="shared" si="327"/>
        <v>0</v>
      </c>
      <c r="DI599">
        <f t="shared" si="329"/>
        <v>0</v>
      </c>
      <c r="DJ599">
        <f>DF599</f>
        <v>4548.82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ROW(Source!A785)</f>
        <v>785</v>
      </c>
      <c r="B600">
        <v>56481265</v>
      </c>
      <c r="C600">
        <v>56495232</v>
      </c>
      <c r="D600">
        <v>54902259</v>
      </c>
      <c r="E600">
        <v>1</v>
      </c>
      <c r="F600">
        <v>1</v>
      </c>
      <c r="G600">
        <v>1079</v>
      </c>
      <c r="H600">
        <v>3</v>
      </c>
      <c r="I600" t="s">
        <v>939</v>
      </c>
      <c r="J600" t="s">
        <v>940</v>
      </c>
      <c r="K600" t="s">
        <v>941</v>
      </c>
      <c r="L600">
        <v>1348</v>
      </c>
      <c r="N600">
        <v>1009</v>
      </c>
      <c r="O600" t="s">
        <v>32</v>
      </c>
      <c r="P600" t="s">
        <v>32</v>
      </c>
      <c r="Q600">
        <v>1000</v>
      </c>
      <c r="W600">
        <v>0</v>
      </c>
      <c r="X600">
        <v>-411221722</v>
      </c>
      <c r="Y600">
        <f>AT600</f>
        <v>1.6E-2</v>
      </c>
      <c r="AA600">
        <v>3805.54</v>
      </c>
      <c r="AB600">
        <v>0</v>
      </c>
      <c r="AC600">
        <v>0</v>
      </c>
      <c r="AD600">
        <v>0</v>
      </c>
      <c r="AE600">
        <v>3797.94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1.6E-2</v>
      </c>
      <c r="AU600" t="s">
        <v>3</v>
      </c>
      <c r="AV600">
        <v>0</v>
      </c>
      <c r="AW600">
        <v>2</v>
      </c>
      <c r="AX600">
        <v>56495243</v>
      </c>
      <c r="AY600">
        <v>1</v>
      </c>
      <c r="AZ600">
        <v>0</v>
      </c>
      <c r="BA600">
        <v>593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ROUND(Y600*Source!I785,9)</f>
        <v>0.41258719999999999</v>
      </c>
      <c r="CY600">
        <f>AA600</f>
        <v>3805.54</v>
      </c>
      <c r="CZ600">
        <f>AE600</f>
        <v>3797.94</v>
      </c>
      <c r="DA600">
        <f>AI600</f>
        <v>1</v>
      </c>
      <c r="DB600">
        <f>ROUND(ROUND(AT600*CZ600,2),6)</f>
        <v>60.77</v>
      </c>
      <c r="DC600">
        <f>ROUND(ROUND(AT600*AG600,2),6)</f>
        <v>0</v>
      </c>
      <c r="DD600" t="s">
        <v>3</v>
      </c>
      <c r="DE600" t="s">
        <v>3</v>
      </c>
      <c r="DF600">
        <f t="shared" si="330"/>
        <v>1566.98</v>
      </c>
      <c r="DG600">
        <f t="shared" si="326"/>
        <v>0</v>
      </c>
      <c r="DH600">
        <f t="shared" si="327"/>
        <v>0</v>
      </c>
      <c r="DI600">
        <f t="shared" si="329"/>
        <v>0</v>
      </c>
      <c r="DJ600">
        <f>DF600</f>
        <v>1566.98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ROW(Source!A785)</f>
        <v>785</v>
      </c>
      <c r="B601">
        <v>56481265</v>
      </c>
      <c r="C601">
        <v>56495232</v>
      </c>
      <c r="D601">
        <v>54902682</v>
      </c>
      <c r="E601">
        <v>1</v>
      </c>
      <c r="F601">
        <v>1</v>
      </c>
      <c r="G601">
        <v>1079</v>
      </c>
      <c r="H601">
        <v>3</v>
      </c>
      <c r="I601" t="s">
        <v>470</v>
      </c>
      <c r="J601" t="s">
        <v>471</v>
      </c>
      <c r="K601" t="s">
        <v>1043</v>
      </c>
      <c r="L601">
        <v>1348</v>
      </c>
      <c r="N601">
        <v>1009</v>
      </c>
      <c r="O601" t="s">
        <v>32</v>
      </c>
      <c r="P601" t="s">
        <v>32</v>
      </c>
      <c r="Q601">
        <v>1000</v>
      </c>
      <c r="W601">
        <v>0</v>
      </c>
      <c r="X601">
        <v>1171394289</v>
      </c>
      <c r="Y601">
        <f>AT601</f>
        <v>0.42</v>
      </c>
      <c r="AA601">
        <v>11644.14</v>
      </c>
      <c r="AB601">
        <v>0</v>
      </c>
      <c r="AC601">
        <v>0</v>
      </c>
      <c r="AD601">
        <v>0</v>
      </c>
      <c r="AE601">
        <v>11620.9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 t="s">
        <v>3</v>
      </c>
      <c r="AT601">
        <v>0.42</v>
      </c>
      <c r="AU601" t="s">
        <v>3</v>
      </c>
      <c r="AV601">
        <v>0</v>
      </c>
      <c r="AW601">
        <v>1</v>
      </c>
      <c r="AX601">
        <v>-1</v>
      </c>
      <c r="AY601">
        <v>0</v>
      </c>
      <c r="AZ601">
        <v>0</v>
      </c>
      <c r="BA601" t="s">
        <v>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ROUND(Y601*Source!I785,9)</f>
        <v>10.830413999999999</v>
      </c>
      <c r="CY601">
        <f>AA601</f>
        <v>11644.14</v>
      </c>
      <c r="CZ601">
        <f>AE601</f>
        <v>11620.9</v>
      </c>
      <c r="DA601">
        <f>AI601</f>
        <v>1</v>
      </c>
      <c r="DB601">
        <f>ROUND(ROUND(AT601*CZ601,2),6)</f>
        <v>4880.78</v>
      </c>
      <c r="DC601">
        <f>ROUND(ROUND(AT601*AG601,2),6)</f>
        <v>0</v>
      </c>
      <c r="DD601" t="s">
        <v>3</v>
      </c>
      <c r="DE601" t="s">
        <v>3</v>
      </c>
      <c r="DF601">
        <f t="shared" si="330"/>
        <v>125859.16</v>
      </c>
      <c r="DG601">
        <f t="shared" si="326"/>
        <v>0</v>
      </c>
      <c r="DH601">
        <f t="shared" si="327"/>
        <v>0</v>
      </c>
      <c r="DI601">
        <f t="shared" si="329"/>
        <v>0</v>
      </c>
      <c r="DJ601">
        <f>DF601</f>
        <v>125859.16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ROW(Source!A785)</f>
        <v>785</v>
      </c>
      <c r="B602">
        <v>56481265</v>
      </c>
      <c r="C602">
        <v>56495232</v>
      </c>
      <c r="D602">
        <v>54909704</v>
      </c>
      <c r="E602">
        <v>1</v>
      </c>
      <c r="F602">
        <v>1</v>
      </c>
      <c r="G602">
        <v>1079</v>
      </c>
      <c r="H602">
        <v>3</v>
      </c>
      <c r="I602" t="s">
        <v>320</v>
      </c>
      <c r="J602" t="s">
        <v>322</v>
      </c>
      <c r="K602" t="s">
        <v>321</v>
      </c>
      <c r="L602">
        <v>1339</v>
      </c>
      <c r="N602">
        <v>1007</v>
      </c>
      <c r="O602" t="s">
        <v>158</v>
      </c>
      <c r="P602" t="s">
        <v>158</v>
      </c>
      <c r="Q602">
        <v>1</v>
      </c>
      <c r="W602">
        <v>0</v>
      </c>
      <c r="X602">
        <v>-1380664753</v>
      </c>
      <c r="Y602">
        <f>AT602</f>
        <v>2.5</v>
      </c>
      <c r="AA602">
        <v>468.25</v>
      </c>
      <c r="AB602">
        <v>0</v>
      </c>
      <c r="AC602">
        <v>0</v>
      </c>
      <c r="AD602">
        <v>0</v>
      </c>
      <c r="AE602">
        <v>467.32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 t="s">
        <v>3</v>
      </c>
      <c r="AT602">
        <v>2.5</v>
      </c>
      <c r="AU602" t="s">
        <v>3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ROUND(Y602*Source!I785,9)</f>
        <v>64.466750000000005</v>
      </c>
      <c r="CY602">
        <f>AA602</f>
        <v>468.25</v>
      </c>
      <c r="CZ602">
        <f>AE602</f>
        <v>467.32</v>
      </c>
      <c r="DA602">
        <f>AI602</f>
        <v>1</v>
      </c>
      <c r="DB602">
        <f>ROUND(ROUND(AT602*CZ602,2),6)</f>
        <v>1168.3</v>
      </c>
      <c r="DC602">
        <f>ROUND(ROUND(AT602*AG602,2),6)</f>
        <v>0</v>
      </c>
      <c r="DD602" t="s">
        <v>3</v>
      </c>
      <c r="DE602" t="s">
        <v>3</v>
      </c>
      <c r="DF602">
        <f t="shared" si="330"/>
        <v>30126.6</v>
      </c>
      <c r="DG602">
        <f t="shared" si="326"/>
        <v>0</v>
      </c>
      <c r="DH602">
        <f t="shared" si="327"/>
        <v>0</v>
      </c>
      <c r="DI602">
        <f t="shared" si="329"/>
        <v>0</v>
      </c>
      <c r="DJ602">
        <f>DF602</f>
        <v>30126.6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ROW(Source!A786)</f>
        <v>786</v>
      </c>
      <c r="B603">
        <v>56481267</v>
      </c>
      <c r="C603">
        <v>56495232</v>
      </c>
      <c r="D603">
        <v>54836958</v>
      </c>
      <c r="E603">
        <v>1079</v>
      </c>
      <c r="F603">
        <v>1</v>
      </c>
      <c r="G603">
        <v>1079</v>
      </c>
      <c r="H603">
        <v>1</v>
      </c>
      <c r="I603" t="s">
        <v>738</v>
      </c>
      <c r="J603" t="s">
        <v>3</v>
      </c>
      <c r="K603" t="s">
        <v>739</v>
      </c>
      <c r="L603">
        <v>1191</v>
      </c>
      <c r="N603">
        <v>1013</v>
      </c>
      <c r="O603" t="s">
        <v>740</v>
      </c>
      <c r="P603" t="s">
        <v>740</v>
      </c>
      <c r="Q603">
        <v>1</v>
      </c>
      <c r="W603">
        <v>0</v>
      </c>
      <c r="X603">
        <v>476480486</v>
      </c>
      <c r="Y603">
        <f>((AT603*1.15)*1.1)</f>
        <v>25.426500000000001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20.100000000000001</v>
      </c>
      <c r="AU603" t="s">
        <v>49</v>
      </c>
      <c r="AV603">
        <v>1</v>
      </c>
      <c r="AW603">
        <v>2</v>
      </c>
      <c r="AX603">
        <v>56495239</v>
      </c>
      <c r="AY603">
        <v>1</v>
      </c>
      <c r="AZ603">
        <v>0</v>
      </c>
      <c r="BA603">
        <v>597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U603">
        <f>ROUND(AT603*Source!I786*AH603*AL603,2)</f>
        <v>0</v>
      </c>
      <c r="CV603">
        <f>ROUND(Y603*Source!I786,9)</f>
        <v>655.66552754999998</v>
      </c>
      <c r="CW603">
        <v>0</v>
      </c>
      <c r="CX603">
        <f>ROUND(Y603*Source!I786,9)</f>
        <v>655.66552754999998</v>
      </c>
      <c r="CY603">
        <f>AD603</f>
        <v>0</v>
      </c>
      <c r="CZ603">
        <f>AH603</f>
        <v>0</v>
      </c>
      <c r="DA603">
        <f>AL603</f>
        <v>1</v>
      </c>
      <c r="DB603">
        <f>ROUND(((ROUND(AT603*CZ603,2)*1.15)*1.1),6)</f>
        <v>0</v>
      </c>
      <c r="DC603">
        <f>ROUND(((ROUND(AT603*AG603,2)*1.15)*1.1),6)</f>
        <v>0</v>
      </c>
      <c r="DD603" t="s">
        <v>3</v>
      </c>
      <c r="DE603" t="s">
        <v>3</v>
      </c>
      <c r="DF603">
        <f t="shared" si="330"/>
        <v>0</v>
      </c>
      <c r="DG603">
        <f t="shared" si="326"/>
        <v>0</v>
      </c>
      <c r="DH603">
        <f t="shared" si="327"/>
        <v>0</v>
      </c>
      <c r="DI603">
        <f t="shared" si="329"/>
        <v>0</v>
      </c>
      <c r="DJ603">
        <f>DI603</f>
        <v>0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ROW(Source!A786)</f>
        <v>786</v>
      </c>
      <c r="B604">
        <v>56481267</v>
      </c>
      <c r="C604">
        <v>56495232</v>
      </c>
      <c r="D604">
        <v>54934284</v>
      </c>
      <c r="E604">
        <v>1</v>
      </c>
      <c r="F604">
        <v>1</v>
      </c>
      <c r="G604">
        <v>1079</v>
      </c>
      <c r="H604">
        <v>2</v>
      </c>
      <c r="I604" t="s">
        <v>741</v>
      </c>
      <c r="J604" t="s">
        <v>742</v>
      </c>
      <c r="K604" t="s">
        <v>743</v>
      </c>
      <c r="L604">
        <v>1368</v>
      </c>
      <c r="N604">
        <v>1011</v>
      </c>
      <c r="O604" t="s">
        <v>744</v>
      </c>
      <c r="P604" t="s">
        <v>744</v>
      </c>
      <c r="Q604">
        <v>1</v>
      </c>
      <c r="W604">
        <v>0</v>
      </c>
      <c r="X604">
        <v>654681671</v>
      </c>
      <c r="Y604">
        <f>((AT604*1.25)*1.1)</f>
        <v>0.96250000000000013</v>
      </c>
      <c r="AA604">
        <v>0</v>
      </c>
      <c r="AB604">
        <v>1323.36</v>
      </c>
      <c r="AC604">
        <v>631.85</v>
      </c>
      <c r="AD604">
        <v>0</v>
      </c>
      <c r="AE604">
        <v>0</v>
      </c>
      <c r="AF604">
        <v>83.1</v>
      </c>
      <c r="AG604">
        <v>12.62</v>
      </c>
      <c r="AH604">
        <v>0</v>
      </c>
      <c r="AI604">
        <v>1</v>
      </c>
      <c r="AJ604">
        <v>15.21</v>
      </c>
      <c r="AK604">
        <v>47.82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0.7</v>
      </c>
      <c r="AU604" t="s">
        <v>48</v>
      </c>
      <c r="AV604">
        <v>0</v>
      </c>
      <c r="AW604">
        <v>2</v>
      </c>
      <c r="AX604">
        <v>56495240</v>
      </c>
      <c r="AY604">
        <v>1</v>
      </c>
      <c r="AZ604">
        <v>0</v>
      </c>
      <c r="BA604">
        <v>598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f>ROUND(Y604*Source!I786*DO604,9)</f>
        <v>313.22459822500002</v>
      </c>
      <c r="CX604">
        <f>ROUND(Y604*Source!I786,9)</f>
        <v>24.819698750000001</v>
      </c>
      <c r="CY604">
        <f>AB604</f>
        <v>1323.36</v>
      </c>
      <c r="CZ604">
        <f>AF604</f>
        <v>83.1</v>
      </c>
      <c r="DA604">
        <f>AJ604</f>
        <v>15.21</v>
      </c>
      <c r="DB604">
        <f>ROUND(((ROUND(AT604*CZ604,2)*1.25)*1.1),6)</f>
        <v>79.983750000000001</v>
      </c>
      <c r="DC604">
        <f>ROUND(((ROUND(AT604*AG604,2)*1.25)*1.1),6)</f>
        <v>12.141249999999999</v>
      </c>
      <c r="DD604" t="s">
        <v>3</v>
      </c>
      <c r="DE604" t="s">
        <v>3</v>
      </c>
      <c r="DF604">
        <f t="shared" si="330"/>
        <v>0</v>
      </c>
      <c r="DG604">
        <f>ROUND(ROUND(AF604*AJ604,2)*CX604,2)</f>
        <v>31370.86</v>
      </c>
      <c r="DH604">
        <f>ROUND(ROUND(AG604*AK604,2)*CX604,2)</f>
        <v>14978.44</v>
      </c>
      <c r="DI604">
        <f t="shared" si="329"/>
        <v>0</v>
      </c>
      <c r="DJ604">
        <f>DG604</f>
        <v>31370.86</v>
      </c>
      <c r="DK604">
        <v>0</v>
      </c>
      <c r="DL604" t="s">
        <v>745</v>
      </c>
      <c r="DM604">
        <v>0</v>
      </c>
      <c r="DN604" t="s">
        <v>740</v>
      </c>
      <c r="DO604">
        <v>12.62</v>
      </c>
    </row>
    <row r="605" spans="1:119" x14ac:dyDescent="0.25">
      <c r="A605">
        <f>ROW(Source!A786)</f>
        <v>786</v>
      </c>
      <c r="B605">
        <v>56481267</v>
      </c>
      <c r="C605">
        <v>56495232</v>
      </c>
      <c r="D605">
        <v>54933712</v>
      </c>
      <c r="E605">
        <v>1</v>
      </c>
      <c r="F605">
        <v>1</v>
      </c>
      <c r="G605">
        <v>1079</v>
      </c>
      <c r="H605">
        <v>2</v>
      </c>
      <c r="I605" t="s">
        <v>927</v>
      </c>
      <c r="J605" t="s">
        <v>928</v>
      </c>
      <c r="K605" t="s">
        <v>929</v>
      </c>
      <c r="L605">
        <v>1368</v>
      </c>
      <c r="N605">
        <v>1011</v>
      </c>
      <c r="O605" t="s">
        <v>744</v>
      </c>
      <c r="P605" t="s">
        <v>744</v>
      </c>
      <c r="Q605">
        <v>1</v>
      </c>
      <c r="W605">
        <v>0</v>
      </c>
      <c r="X605">
        <v>1381503060</v>
      </c>
      <c r="Y605">
        <f>((AT605*1.25)*1.1)</f>
        <v>4.6887500000000006</v>
      </c>
      <c r="AA605">
        <v>0</v>
      </c>
      <c r="AB605">
        <v>144.34</v>
      </c>
      <c r="AC605">
        <v>0</v>
      </c>
      <c r="AD605">
        <v>0</v>
      </c>
      <c r="AE605">
        <v>0</v>
      </c>
      <c r="AF605">
        <v>12.32</v>
      </c>
      <c r="AG605">
        <v>0</v>
      </c>
      <c r="AH605">
        <v>0</v>
      </c>
      <c r="AI605">
        <v>1</v>
      </c>
      <c r="AJ605">
        <v>11.19</v>
      </c>
      <c r="AK605">
        <v>47.82</v>
      </c>
      <c r="AL605">
        <v>1</v>
      </c>
      <c r="AM605">
        <v>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3.41</v>
      </c>
      <c r="AU605" t="s">
        <v>48</v>
      </c>
      <c r="AV605">
        <v>0</v>
      </c>
      <c r="AW605">
        <v>2</v>
      </c>
      <c r="AX605">
        <v>56495241</v>
      </c>
      <c r="AY605">
        <v>1</v>
      </c>
      <c r="AZ605">
        <v>0</v>
      </c>
      <c r="BA605">
        <v>599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f>ROUND(Y605*Source!I786*DO605,9)</f>
        <v>0</v>
      </c>
      <c r="CX605">
        <f>ROUND(Y605*Source!I786,9)</f>
        <v>120.90738962499999</v>
      </c>
      <c r="CY605">
        <f>AB605</f>
        <v>144.34</v>
      </c>
      <c r="CZ605">
        <f>AF605</f>
        <v>12.32</v>
      </c>
      <c r="DA605">
        <f>AJ605</f>
        <v>11.19</v>
      </c>
      <c r="DB605">
        <f>ROUND(((ROUND(AT605*CZ605,2)*1.25)*1.1),6)</f>
        <v>57.763750000000002</v>
      </c>
      <c r="DC605">
        <f>ROUND(((ROUND(AT605*AG605,2)*1.25)*1.1),6)</f>
        <v>0</v>
      </c>
      <c r="DD605" t="s">
        <v>3</v>
      </c>
      <c r="DE605" t="s">
        <v>3</v>
      </c>
      <c r="DF605">
        <f t="shared" si="330"/>
        <v>0</v>
      </c>
      <c r="DG605">
        <f>ROUND(ROUND(AF605*AJ605,2)*CX605,2)</f>
        <v>16668.29</v>
      </c>
      <c r="DH605">
        <f>ROUND(ROUND(AG605*AK605,2)*CX605,2)</f>
        <v>0</v>
      </c>
      <c r="DI605">
        <f t="shared" si="329"/>
        <v>0</v>
      </c>
      <c r="DJ605">
        <f>DG605</f>
        <v>16668.29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ROW(Source!A786)</f>
        <v>786</v>
      </c>
      <c r="B606">
        <v>56481267</v>
      </c>
      <c r="C606">
        <v>56495232</v>
      </c>
      <c r="D606">
        <v>54903538</v>
      </c>
      <c r="E606">
        <v>1</v>
      </c>
      <c r="F606">
        <v>1</v>
      </c>
      <c r="G606">
        <v>1079</v>
      </c>
      <c r="H606">
        <v>3</v>
      </c>
      <c r="I606" t="s">
        <v>467</v>
      </c>
      <c r="J606" t="s">
        <v>468</v>
      </c>
      <c r="K606" t="s">
        <v>1042</v>
      </c>
      <c r="L606">
        <v>1327</v>
      </c>
      <c r="N606">
        <v>1005</v>
      </c>
      <c r="O606" t="s">
        <v>214</v>
      </c>
      <c r="P606" t="s">
        <v>214</v>
      </c>
      <c r="Q606">
        <v>1</v>
      </c>
      <c r="W606">
        <v>0</v>
      </c>
      <c r="X606">
        <v>5423842</v>
      </c>
      <c r="Y606">
        <f>AT606</f>
        <v>220</v>
      </c>
      <c r="AA606">
        <v>356.6</v>
      </c>
      <c r="AB606">
        <v>0</v>
      </c>
      <c r="AC606">
        <v>0</v>
      </c>
      <c r="AD606">
        <v>0</v>
      </c>
      <c r="AE606">
        <v>40.35</v>
      </c>
      <c r="AF606">
        <v>0</v>
      </c>
      <c r="AG606">
        <v>0</v>
      </c>
      <c r="AH606">
        <v>0</v>
      </c>
      <c r="AI606">
        <v>8.82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220</v>
      </c>
      <c r="AU606" t="s">
        <v>3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ROUND(Y606*Source!I786,9)</f>
        <v>5673.0739999999996</v>
      </c>
      <c r="CY606">
        <f>AA606</f>
        <v>356.6</v>
      </c>
      <c r="CZ606">
        <f>AE606</f>
        <v>40.35</v>
      </c>
      <c r="DA606">
        <f>AI606</f>
        <v>8.82</v>
      </c>
      <c r="DB606">
        <f>ROUND(ROUND(AT606*CZ606,2),6)</f>
        <v>8877</v>
      </c>
      <c r="DC606">
        <f>ROUND(ROUND(AT606*AG606,2),6)</f>
        <v>0</v>
      </c>
      <c r="DD606" t="s">
        <v>3</v>
      </c>
      <c r="DE606" t="s">
        <v>3</v>
      </c>
      <c r="DF606">
        <f>ROUND(ROUND(AE606*AI606,2)*CX606,2)</f>
        <v>2018990.31</v>
      </c>
      <c r="DG606">
        <f t="shared" ref="DG606:DG615" si="331">ROUND(ROUND(AF606,2)*CX606,2)</f>
        <v>0</v>
      </c>
      <c r="DH606">
        <f t="shared" ref="DH606:DH615" si="332">ROUND(ROUND(AG606,2)*CX606,2)</f>
        <v>0</v>
      </c>
      <c r="DI606">
        <f t="shared" si="329"/>
        <v>0</v>
      </c>
      <c r="DJ606">
        <f>DF606</f>
        <v>2018990.31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ROW(Source!A786)</f>
        <v>786</v>
      </c>
      <c r="B607">
        <v>56481267</v>
      </c>
      <c r="C607">
        <v>56495232</v>
      </c>
      <c r="D607">
        <v>54902487</v>
      </c>
      <c r="E607">
        <v>1</v>
      </c>
      <c r="F607">
        <v>1</v>
      </c>
      <c r="G607">
        <v>1079</v>
      </c>
      <c r="H607">
        <v>3</v>
      </c>
      <c r="I607" t="s">
        <v>936</v>
      </c>
      <c r="J607" t="s">
        <v>937</v>
      </c>
      <c r="K607" t="s">
        <v>938</v>
      </c>
      <c r="L607">
        <v>1348</v>
      </c>
      <c r="N607">
        <v>1009</v>
      </c>
      <c r="O607" t="s">
        <v>32</v>
      </c>
      <c r="P607" t="s">
        <v>32</v>
      </c>
      <c r="Q607">
        <v>1000</v>
      </c>
      <c r="W607">
        <v>0</v>
      </c>
      <c r="X607">
        <v>-255298749</v>
      </c>
      <c r="Y607">
        <f>AT607</f>
        <v>2.4E-2</v>
      </c>
      <c r="AA607">
        <v>62968.87</v>
      </c>
      <c r="AB607">
        <v>0</v>
      </c>
      <c r="AC607">
        <v>0</v>
      </c>
      <c r="AD607">
        <v>0</v>
      </c>
      <c r="AE607">
        <v>7350.08</v>
      </c>
      <c r="AF607">
        <v>0</v>
      </c>
      <c r="AG607">
        <v>0</v>
      </c>
      <c r="AH607">
        <v>0</v>
      </c>
      <c r="AI607">
        <v>8.5500000000000007</v>
      </c>
      <c r="AJ607">
        <v>1</v>
      </c>
      <c r="AK607">
        <v>1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2.4E-2</v>
      </c>
      <c r="AU607" t="s">
        <v>3</v>
      </c>
      <c r="AV607">
        <v>0</v>
      </c>
      <c r="AW607">
        <v>2</v>
      </c>
      <c r="AX607">
        <v>56495242</v>
      </c>
      <c r="AY607">
        <v>1</v>
      </c>
      <c r="AZ607">
        <v>0</v>
      </c>
      <c r="BA607">
        <v>600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ROUND(Y607*Source!I786,9)</f>
        <v>0.61888080000000001</v>
      </c>
      <c r="CY607">
        <f>AA607</f>
        <v>62968.87</v>
      </c>
      <c r="CZ607">
        <f>AE607</f>
        <v>7350.08</v>
      </c>
      <c r="DA607">
        <f>AI607</f>
        <v>8.5500000000000007</v>
      </c>
      <c r="DB607">
        <f>ROUND(ROUND(AT607*CZ607,2),6)</f>
        <v>176.4</v>
      </c>
      <c r="DC607">
        <f>ROUND(ROUND(AT607*AG607,2),6)</f>
        <v>0</v>
      </c>
      <c r="DD607" t="s">
        <v>3</v>
      </c>
      <c r="DE607" t="s">
        <v>3</v>
      </c>
      <c r="DF607">
        <f>ROUND(ROUND(AE607*AI607,2)*CX607,2)</f>
        <v>38892.44</v>
      </c>
      <c r="DG607">
        <f t="shared" si="331"/>
        <v>0</v>
      </c>
      <c r="DH607">
        <f t="shared" si="332"/>
        <v>0</v>
      </c>
      <c r="DI607">
        <f t="shared" si="329"/>
        <v>0</v>
      </c>
      <c r="DJ607">
        <f>DF607</f>
        <v>38892.44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ROW(Source!A786)</f>
        <v>786</v>
      </c>
      <c r="B608">
        <v>56481267</v>
      </c>
      <c r="C608">
        <v>56495232</v>
      </c>
      <c r="D608">
        <v>54902259</v>
      </c>
      <c r="E608">
        <v>1</v>
      </c>
      <c r="F608">
        <v>1</v>
      </c>
      <c r="G608">
        <v>1079</v>
      </c>
      <c r="H608">
        <v>3</v>
      </c>
      <c r="I608" t="s">
        <v>939</v>
      </c>
      <c r="J608" t="s">
        <v>940</v>
      </c>
      <c r="K608" t="s">
        <v>941</v>
      </c>
      <c r="L608">
        <v>1348</v>
      </c>
      <c r="N608">
        <v>1009</v>
      </c>
      <c r="O608" t="s">
        <v>32</v>
      </c>
      <c r="P608" t="s">
        <v>32</v>
      </c>
      <c r="Q608">
        <v>1000</v>
      </c>
      <c r="W608">
        <v>0</v>
      </c>
      <c r="X608">
        <v>-411221722</v>
      </c>
      <c r="Y608">
        <f>AT608</f>
        <v>1.6E-2</v>
      </c>
      <c r="AA608">
        <v>33983.440000000002</v>
      </c>
      <c r="AB608">
        <v>0</v>
      </c>
      <c r="AC608">
        <v>0</v>
      </c>
      <c r="AD608">
        <v>0</v>
      </c>
      <c r="AE608">
        <v>3797.94</v>
      </c>
      <c r="AF608">
        <v>0</v>
      </c>
      <c r="AG608">
        <v>0</v>
      </c>
      <c r="AH608">
        <v>0</v>
      </c>
      <c r="AI608">
        <v>8.93</v>
      </c>
      <c r="AJ608">
        <v>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1.6E-2</v>
      </c>
      <c r="AU608" t="s">
        <v>3</v>
      </c>
      <c r="AV608">
        <v>0</v>
      </c>
      <c r="AW608">
        <v>2</v>
      </c>
      <c r="AX608">
        <v>56495243</v>
      </c>
      <c r="AY608">
        <v>1</v>
      </c>
      <c r="AZ608">
        <v>0</v>
      </c>
      <c r="BA608">
        <v>601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ROUND(Y608*Source!I786,9)</f>
        <v>0.41258719999999999</v>
      </c>
      <c r="CY608">
        <f>AA608</f>
        <v>33983.440000000002</v>
      </c>
      <c r="CZ608">
        <f>AE608</f>
        <v>3797.94</v>
      </c>
      <c r="DA608">
        <f>AI608</f>
        <v>8.93</v>
      </c>
      <c r="DB608">
        <f>ROUND(ROUND(AT608*CZ608,2),6)</f>
        <v>60.77</v>
      </c>
      <c r="DC608">
        <f>ROUND(ROUND(AT608*AG608,2),6)</f>
        <v>0</v>
      </c>
      <c r="DD608" t="s">
        <v>3</v>
      </c>
      <c r="DE608" t="s">
        <v>3</v>
      </c>
      <c r="DF608">
        <f>ROUND(ROUND(AE608*AI608,2)*CX608,2)</f>
        <v>13993.14</v>
      </c>
      <c r="DG608">
        <f t="shared" si="331"/>
        <v>0</v>
      </c>
      <c r="DH608">
        <f t="shared" si="332"/>
        <v>0</v>
      </c>
      <c r="DI608">
        <f t="shared" si="329"/>
        <v>0</v>
      </c>
      <c r="DJ608">
        <f>DF608</f>
        <v>13993.14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5">
      <c r="A609">
        <f>ROW(Source!A786)</f>
        <v>786</v>
      </c>
      <c r="B609">
        <v>56481267</v>
      </c>
      <c r="C609">
        <v>56495232</v>
      </c>
      <c r="D609">
        <v>54902682</v>
      </c>
      <c r="E609">
        <v>1</v>
      </c>
      <c r="F609">
        <v>1</v>
      </c>
      <c r="G609">
        <v>1079</v>
      </c>
      <c r="H609">
        <v>3</v>
      </c>
      <c r="I609" t="s">
        <v>470</v>
      </c>
      <c r="J609" t="s">
        <v>471</v>
      </c>
      <c r="K609" t="s">
        <v>1043</v>
      </c>
      <c r="L609">
        <v>1348</v>
      </c>
      <c r="N609">
        <v>1009</v>
      </c>
      <c r="O609" t="s">
        <v>32</v>
      </c>
      <c r="P609" t="s">
        <v>32</v>
      </c>
      <c r="Q609">
        <v>1000</v>
      </c>
      <c r="W609">
        <v>0</v>
      </c>
      <c r="X609">
        <v>1171394289</v>
      </c>
      <c r="Y609">
        <f>AT609</f>
        <v>0.42</v>
      </c>
      <c r="AA609">
        <v>38309.230000000003</v>
      </c>
      <c r="AB609">
        <v>0</v>
      </c>
      <c r="AC609">
        <v>0</v>
      </c>
      <c r="AD609">
        <v>0</v>
      </c>
      <c r="AE609">
        <v>11620.9</v>
      </c>
      <c r="AF609">
        <v>0</v>
      </c>
      <c r="AG609">
        <v>0</v>
      </c>
      <c r="AH609">
        <v>0</v>
      </c>
      <c r="AI609">
        <v>3.29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 t="s">
        <v>3</v>
      </c>
      <c r="AT609">
        <v>0.42</v>
      </c>
      <c r="AU609" t="s">
        <v>3</v>
      </c>
      <c r="AV609">
        <v>0</v>
      </c>
      <c r="AW609">
        <v>1</v>
      </c>
      <c r="AX609">
        <v>-1</v>
      </c>
      <c r="AY609">
        <v>0</v>
      </c>
      <c r="AZ609">
        <v>0</v>
      </c>
      <c r="BA609" t="s">
        <v>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ROUND(Y609*Source!I786,9)</f>
        <v>10.830413999999999</v>
      </c>
      <c r="CY609">
        <f>AA609</f>
        <v>38309.230000000003</v>
      </c>
      <c r="CZ609">
        <f>AE609</f>
        <v>11620.9</v>
      </c>
      <c r="DA609">
        <f>AI609</f>
        <v>3.29</v>
      </c>
      <c r="DB609">
        <f>ROUND(ROUND(AT609*CZ609,2),6)</f>
        <v>4880.78</v>
      </c>
      <c r="DC609">
        <f>ROUND(ROUND(AT609*AG609,2),6)</f>
        <v>0</v>
      </c>
      <c r="DD609" t="s">
        <v>3</v>
      </c>
      <c r="DE609" t="s">
        <v>3</v>
      </c>
      <c r="DF609">
        <f>ROUND(ROUND(AE609*AI609,2)*CX609,2)</f>
        <v>414076.62</v>
      </c>
      <c r="DG609">
        <f t="shared" si="331"/>
        <v>0</v>
      </c>
      <c r="DH609">
        <f t="shared" si="332"/>
        <v>0</v>
      </c>
      <c r="DI609">
        <f t="shared" si="329"/>
        <v>0</v>
      </c>
      <c r="DJ609">
        <f>DF609</f>
        <v>414076.62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ROW(Source!A786)</f>
        <v>786</v>
      </c>
      <c r="B610">
        <v>56481267</v>
      </c>
      <c r="C610">
        <v>56495232</v>
      </c>
      <c r="D610">
        <v>54909704</v>
      </c>
      <c r="E610">
        <v>1</v>
      </c>
      <c r="F610">
        <v>1</v>
      </c>
      <c r="G610">
        <v>1079</v>
      </c>
      <c r="H610">
        <v>3</v>
      </c>
      <c r="I610" t="s">
        <v>320</v>
      </c>
      <c r="J610" t="s">
        <v>322</v>
      </c>
      <c r="K610" t="s">
        <v>321</v>
      </c>
      <c r="L610">
        <v>1339</v>
      </c>
      <c r="N610">
        <v>1007</v>
      </c>
      <c r="O610" t="s">
        <v>158</v>
      </c>
      <c r="P610" t="s">
        <v>158</v>
      </c>
      <c r="Q610">
        <v>1</v>
      </c>
      <c r="W610">
        <v>0</v>
      </c>
      <c r="X610">
        <v>-1380664753</v>
      </c>
      <c r="Y610">
        <f>AT610</f>
        <v>2.5</v>
      </c>
      <c r="AA610">
        <v>5225.72</v>
      </c>
      <c r="AB610">
        <v>0</v>
      </c>
      <c r="AC610">
        <v>0</v>
      </c>
      <c r="AD610">
        <v>0</v>
      </c>
      <c r="AE610">
        <v>467.32</v>
      </c>
      <c r="AF610">
        <v>0</v>
      </c>
      <c r="AG610">
        <v>0</v>
      </c>
      <c r="AH610">
        <v>0</v>
      </c>
      <c r="AI610">
        <v>11.16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2.5</v>
      </c>
      <c r="AU610" t="s">
        <v>3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ROUND(Y610*Source!I786,9)</f>
        <v>64.466750000000005</v>
      </c>
      <c r="CY610">
        <f>AA610</f>
        <v>5225.72</v>
      </c>
      <c r="CZ610">
        <f>AE610</f>
        <v>467.32</v>
      </c>
      <c r="DA610">
        <f>AI610</f>
        <v>11.16</v>
      </c>
      <c r="DB610">
        <f>ROUND(ROUND(AT610*CZ610,2),6)</f>
        <v>1168.3</v>
      </c>
      <c r="DC610">
        <f>ROUND(ROUND(AT610*AG610,2),6)</f>
        <v>0</v>
      </c>
      <c r="DD610" t="s">
        <v>3</v>
      </c>
      <c r="DE610" t="s">
        <v>3</v>
      </c>
      <c r="DF610">
        <f>ROUND(ROUND(AE610*AI610,2)*CX610,2)</f>
        <v>336212.8</v>
      </c>
      <c r="DG610">
        <f t="shared" si="331"/>
        <v>0</v>
      </c>
      <c r="DH610">
        <f t="shared" si="332"/>
        <v>0</v>
      </c>
      <c r="DI610">
        <f t="shared" si="329"/>
        <v>0</v>
      </c>
      <c r="DJ610">
        <f>DF610</f>
        <v>336212.8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ROW(Source!A793)</f>
        <v>793</v>
      </c>
      <c r="B611">
        <v>56481265</v>
      </c>
      <c r="C611">
        <v>56495268</v>
      </c>
      <c r="D611">
        <v>54836958</v>
      </c>
      <c r="E611">
        <v>1079</v>
      </c>
      <c r="F611">
        <v>1</v>
      </c>
      <c r="G611">
        <v>1079</v>
      </c>
      <c r="H611">
        <v>1</v>
      </c>
      <c r="I611" t="s">
        <v>738</v>
      </c>
      <c r="J611" t="s">
        <v>3</v>
      </c>
      <c r="K611" t="s">
        <v>739</v>
      </c>
      <c r="L611">
        <v>1191</v>
      </c>
      <c r="N611">
        <v>1013</v>
      </c>
      <c r="O611" t="s">
        <v>740</v>
      </c>
      <c r="P611" t="s">
        <v>740</v>
      </c>
      <c r="Q611">
        <v>1</v>
      </c>
      <c r="W611">
        <v>0</v>
      </c>
      <c r="X611">
        <v>476480486</v>
      </c>
      <c r="Y611">
        <f>((AT611*1.15)*1.1)</f>
        <v>29.512449999999998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23.33</v>
      </c>
      <c r="AU611" t="s">
        <v>49</v>
      </c>
      <c r="AV611">
        <v>1</v>
      </c>
      <c r="AW611">
        <v>2</v>
      </c>
      <c r="AX611">
        <v>56495269</v>
      </c>
      <c r="AY611">
        <v>1</v>
      </c>
      <c r="AZ611">
        <v>0</v>
      </c>
      <c r="BA611">
        <v>605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ROUND(AT611*Source!I793*AH611*AL611,2)</f>
        <v>0</v>
      </c>
      <c r="CV611">
        <f>ROUND(Y611*Source!I793,9)</f>
        <v>903.08096999999998</v>
      </c>
      <c r="CW611">
        <v>0</v>
      </c>
      <c r="CX611">
        <f>ROUND(Y611*Source!I793,9)</f>
        <v>903.08096999999998</v>
      </c>
      <c r="CY611">
        <f>AD611</f>
        <v>0</v>
      </c>
      <c r="CZ611">
        <f>AH611</f>
        <v>0</v>
      </c>
      <c r="DA611">
        <f>AL611</f>
        <v>1</v>
      </c>
      <c r="DB611">
        <f>ROUND(((ROUND(AT611*CZ611,2)*1.15)*1.1),6)</f>
        <v>0</v>
      </c>
      <c r="DC611">
        <f>ROUND(((ROUND(AT611*AG611,2)*1.15)*1.1),6)</f>
        <v>0</v>
      </c>
      <c r="DD611" t="s">
        <v>3</v>
      </c>
      <c r="DE611" t="s">
        <v>3</v>
      </c>
      <c r="DF611">
        <f t="shared" ref="DF611:DF616" si="333">ROUND(ROUND(AE611,2)*CX611,2)</f>
        <v>0</v>
      </c>
      <c r="DG611">
        <f t="shared" si="331"/>
        <v>0</v>
      </c>
      <c r="DH611">
        <f t="shared" si="332"/>
        <v>0</v>
      </c>
      <c r="DI611">
        <f t="shared" si="329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ROW(Source!A793)</f>
        <v>793</v>
      </c>
      <c r="B612">
        <v>56481265</v>
      </c>
      <c r="C612">
        <v>56495268</v>
      </c>
      <c r="D612">
        <v>54933779</v>
      </c>
      <c r="E612">
        <v>1</v>
      </c>
      <c r="F612">
        <v>1</v>
      </c>
      <c r="G612">
        <v>1079</v>
      </c>
      <c r="H612">
        <v>2</v>
      </c>
      <c r="I612" t="s">
        <v>749</v>
      </c>
      <c r="J612" t="s">
        <v>750</v>
      </c>
      <c r="K612" t="s">
        <v>751</v>
      </c>
      <c r="L612">
        <v>1368</v>
      </c>
      <c r="N612">
        <v>1011</v>
      </c>
      <c r="O612" t="s">
        <v>744</v>
      </c>
      <c r="P612" t="s">
        <v>744</v>
      </c>
      <c r="Q612">
        <v>1</v>
      </c>
      <c r="W612">
        <v>0</v>
      </c>
      <c r="X612">
        <v>1170047244</v>
      </c>
      <c r="Y612">
        <f>((AT612*1.25)*1.1)</f>
        <v>10.752500000000001</v>
      </c>
      <c r="AA612">
        <v>0</v>
      </c>
      <c r="AB612">
        <v>0.24</v>
      </c>
      <c r="AC612">
        <v>0</v>
      </c>
      <c r="AD612">
        <v>0</v>
      </c>
      <c r="AE612">
        <v>0</v>
      </c>
      <c r="AF612">
        <v>0.23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7.82</v>
      </c>
      <c r="AU612" t="s">
        <v>48</v>
      </c>
      <c r="AV612">
        <v>0</v>
      </c>
      <c r="AW612">
        <v>2</v>
      </c>
      <c r="AX612">
        <v>56495270</v>
      </c>
      <c r="AY612">
        <v>1</v>
      </c>
      <c r="AZ612">
        <v>0</v>
      </c>
      <c r="BA612">
        <v>606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ROUND(Y612*Source!I793*DO612,9)</f>
        <v>0</v>
      </c>
      <c r="CX612">
        <f>ROUND(Y612*Source!I793,9)</f>
        <v>329.0265</v>
      </c>
      <c r="CY612">
        <f>AB612</f>
        <v>0.24</v>
      </c>
      <c r="CZ612">
        <f>AF612</f>
        <v>0.23</v>
      </c>
      <c r="DA612">
        <f>AJ612</f>
        <v>1</v>
      </c>
      <c r="DB612">
        <f>ROUND(((ROUND(AT612*CZ612,2)*1.25)*1.1),6)</f>
        <v>2.4750000000000001</v>
      </c>
      <c r="DC612">
        <f>ROUND(((ROUND(AT612*AG612,2)*1.25)*1.1),6)</f>
        <v>0</v>
      </c>
      <c r="DD612" t="s">
        <v>3</v>
      </c>
      <c r="DE612" t="s">
        <v>3</v>
      </c>
      <c r="DF612">
        <f t="shared" si="333"/>
        <v>0</v>
      </c>
      <c r="DG612">
        <f t="shared" si="331"/>
        <v>75.680000000000007</v>
      </c>
      <c r="DH612">
        <f t="shared" si="332"/>
        <v>0</v>
      </c>
      <c r="DI612">
        <f t="shared" si="329"/>
        <v>0</v>
      </c>
      <c r="DJ612">
        <f>DG612</f>
        <v>75.680000000000007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ROW(Source!A793)</f>
        <v>793</v>
      </c>
      <c r="B613">
        <v>56481265</v>
      </c>
      <c r="C613">
        <v>56495268</v>
      </c>
      <c r="D613">
        <v>54902310</v>
      </c>
      <c r="E613">
        <v>1</v>
      </c>
      <c r="F613">
        <v>1</v>
      </c>
      <c r="G613">
        <v>1079</v>
      </c>
      <c r="H613">
        <v>3</v>
      </c>
      <c r="I613" t="s">
        <v>752</v>
      </c>
      <c r="J613" t="s">
        <v>753</v>
      </c>
      <c r="K613" t="s">
        <v>754</v>
      </c>
      <c r="L613">
        <v>1339</v>
      </c>
      <c r="N613">
        <v>1007</v>
      </c>
      <c r="O613" t="s">
        <v>158</v>
      </c>
      <c r="P613" t="s">
        <v>158</v>
      </c>
      <c r="Q613">
        <v>1</v>
      </c>
      <c r="W613">
        <v>0</v>
      </c>
      <c r="X613">
        <v>-159086685</v>
      </c>
      <c r="Y613">
        <f>AT613</f>
        <v>3.5</v>
      </c>
      <c r="AA613">
        <v>7.07</v>
      </c>
      <c r="AB613">
        <v>0</v>
      </c>
      <c r="AC613">
        <v>0</v>
      </c>
      <c r="AD613">
        <v>0</v>
      </c>
      <c r="AE613">
        <v>7.07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3.5</v>
      </c>
      <c r="AU613" t="s">
        <v>3</v>
      </c>
      <c r="AV613">
        <v>0</v>
      </c>
      <c r="AW613">
        <v>2</v>
      </c>
      <c r="AX613">
        <v>56495271</v>
      </c>
      <c r="AY613">
        <v>1</v>
      </c>
      <c r="AZ613">
        <v>0</v>
      </c>
      <c r="BA613">
        <v>607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ROUND(Y613*Source!I793,9)</f>
        <v>107.1</v>
      </c>
      <c r="CY613">
        <f>AA613</f>
        <v>7.07</v>
      </c>
      <c r="CZ613">
        <f>AE613</f>
        <v>7.07</v>
      </c>
      <c r="DA613">
        <f>AI613</f>
        <v>1</v>
      </c>
      <c r="DB613">
        <f>ROUND(ROUND(AT613*CZ613,2),6)</f>
        <v>24.75</v>
      </c>
      <c r="DC613">
        <f>ROUND(ROUND(AT613*AG613,2),6)</f>
        <v>0</v>
      </c>
      <c r="DD613" t="s">
        <v>3</v>
      </c>
      <c r="DE613" t="s">
        <v>3</v>
      </c>
      <c r="DF613">
        <f t="shared" si="333"/>
        <v>757.2</v>
      </c>
      <c r="DG613">
        <f t="shared" si="331"/>
        <v>0</v>
      </c>
      <c r="DH613">
        <f t="shared" si="332"/>
        <v>0</v>
      </c>
      <c r="DI613">
        <f t="shared" si="329"/>
        <v>0</v>
      </c>
      <c r="DJ613">
        <f>DF613</f>
        <v>757.2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5">
      <c r="A614">
        <f>ROW(Source!A793)</f>
        <v>793</v>
      </c>
      <c r="B614">
        <v>56481265</v>
      </c>
      <c r="C614">
        <v>56495268</v>
      </c>
      <c r="D614">
        <v>54909705</v>
      </c>
      <c r="E614">
        <v>1</v>
      </c>
      <c r="F614">
        <v>1</v>
      </c>
      <c r="G614">
        <v>1079</v>
      </c>
      <c r="H614">
        <v>3</v>
      </c>
      <c r="I614" t="s">
        <v>170</v>
      </c>
      <c r="J614" t="s">
        <v>172</v>
      </c>
      <c r="K614" t="s">
        <v>171</v>
      </c>
      <c r="L614">
        <v>1339</v>
      </c>
      <c r="N614">
        <v>1007</v>
      </c>
      <c r="O614" t="s">
        <v>158</v>
      </c>
      <c r="P614" t="s">
        <v>158</v>
      </c>
      <c r="Q614">
        <v>1</v>
      </c>
      <c r="W614">
        <v>0</v>
      </c>
      <c r="X614">
        <v>-1385511726</v>
      </c>
      <c r="Y614">
        <f>AT614</f>
        <v>2.04</v>
      </c>
      <c r="AA614">
        <v>507.97</v>
      </c>
      <c r="AB614">
        <v>0</v>
      </c>
      <c r="AC614">
        <v>0</v>
      </c>
      <c r="AD614">
        <v>0</v>
      </c>
      <c r="AE614">
        <v>507.97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 t="s">
        <v>3</v>
      </c>
      <c r="AT614">
        <v>2.04</v>
      </c>
      <c r="AU614" t="s">
        <v>3</v>
      </c>
      <c r="AV614">
        <v>0</v>
      </c>
      <c r="AW614">
        <v>1</v>
      </c>
      <c r="AX614">
        <v>-1</v>
      </c>
      <c r="AY614">
        <v>0</v>
      </c>
      <c r="AZ614">
        <v>0</v>
      </c>
      <c r="BA614" t="s">
        <v>3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ROUND(Y614*Source!I793,9)</f>
        <v>62.423999999999999</v>
      </c>
      <c r="CY614">
        <f>AA614</f>
        <v>507.97</v>
      </c>
      <c r="CZ614">
        <f>AE614</f>
        <v>507.97</v>
      </c>
      <c r="DA614">
        <f>AI614</f>
        <v>1</v>
      </c>
      <c r="DB614">
        <f>ROUND(ROUND(AT614*CZ614,2),6)</f>
        <v>1036.26</v>
      </c>
      <c r="DC614">
        <f>ROUND(ROUND(AT614*AG614,2),6)</f>
        <v>0</v>
      </c>
      <c r="DD614" t="s">
        <v>3</v>
      </c>
      <c r="DE614" t="s">
        <v>3</v>
      </c>
      <c r="DF614">
        <f t="shared" si="333"/>
        <v>31709.52</v>
      </c>
      <c r="DG614">
        <f t="shared" si="331"/>
        <v>0</v>
      </c>
      <c r="DH614">
        <f t="shared" si="332"/>
        <v>0</v>
      </c>
      <c r="DI614">
        <f t="shared" si="329"/>
        <v>0</v>
      </c>
      <c r="DJ614">
        <f>DF614</f>
        <v>31709.52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ROW(Source!A794)</f>
        <v>794</v>
      </c>
      <c r="B615">
        <v>56481267</v>
      </c>
      <c r="C615">
        <v>56495268</v>
      </c>
      <c r="D615">
        <v>54836958</v>
      </c>
      <c r="E615">
        <v>1079</v>
      </c>
      <c r="F615">
        <v>1</v>
      </c>
      <c r="G615">
        <v>1079</v>
      </c>
      <c r="H615">
        <v>1</v>
      </c>
      <c r="I615" t="s">
        <v>738</v>
      </c>
      <c r="J615" t="s">
        <v>3</v>
      </c>
      <c r="K615" t="s">
        <v>739</v>
      </c>
      <c r="L615">
        <v>1191</v>
      </c>
      <c r="N615">
        <v>1013</v>
      </c>
      <c r="O615" t="s">
        <v>740</v>
      </c>
      <c r="P615" t="s">
        <v>740</v>
      </c>
      <c r="Q615">
        <v>1</v>
      </c>
      <c r="W615">
        <v>0</v>
      </c>
      <c r="X615">
        <v>476480486</v>
      </c>
      <c r="Y615">
        <f>((AT615*1.15)*1.1)</f>
        <v>29.512449999999998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23.33</v>
      </c>
      <c r="AU615" t="s">
        <v>49</v>
      </c>
      <c r="AV615">
        <v>1</v>
      </c>
      <c r="AW615">
        <v>2</v>
      </c>
      <c r="AX615">
        <v>56495269</v>
      </c>
      <c r="AY615">
        <v>1</v>
      </c>
      <c r="AZ615">
        <v>0</v>
      </c>
      <c r="BA615">
        <v>609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U615">
        <f>ROUND(AT615*Source!I794*AH615*AL615,2)</f>
        <v>0</v>
      </c>
      <c r="CV615">
        <f>ROUND(Y615*Source!I794,9)</f>
        <v>903.08096999999998</v>
      </c>
      <c r="CW615">
        <v>0</v>
      </c>
      <c r="CX615">
        <f>ROUND(Y615*Source!I794,9)</f>
        <v>903.08096999999998</v>
      </c>
      <c r="CY615">
        <f>AD615</f>
        <v>0</v>
      </c>
      <c r="CZ615">
        <f>AH615</f>
        <v>0</v>
      </c>
      <c r="DA615">
        <f>AL615</f>
        <v>1</v>
      </c>
      <c r="DB615">
        <f>ROUND(((ROUND(AT615*CZ615,2)*1.15)*1.1),6)</f>
        <v>0</v>
      </c>
      <c r="DC615">
        <f>ROUND(((ROUND(AT615*AG615,2)*1.15)*1.1),6)</f>
        <v>0</v>
      </c>
      <c r="DD615" t="s">
        <v>3</v>
      </c>
      <c r="DE615" t="s">
        <v>3</v>
      </c>
      <c r="DF615">
        <f t="shared" si="333"/>
        <v>0</v>
      </c>
      <c r="DG615">
        <f t="shared" si="331"/>
        <v>0</v>
      </c>
      <c r="DH615">
        <f t="shared" si="332"/>
        <v>0</v>
      </c>
      <c r="DI615">
        <f t="shared" si="329"/>
        <v>0</v>
      </c>
      <c r="DJ615">
        <f>DI615</f>
        <v>0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ROW(Source!A794)</f>
        <v>794</v>
      </c>
      <c r="B616">
        <v>56481267</v>
      </c>
      <c r="C616">
        <v>56495268</v>
      </c>
      <c r="D616">
        <v>54933779</v>
      </c>
      <c r="E616">
        <v>1</v>
      </c>
      <c r="F616">
        <v>1</v>
      </c>
      <c r="G616">
        <v>1079</v>
      </c>
      <c r="H616">
        <v>2</v>
      </c>
      <c r="I616" t="s">
        <v>749</v>
      </c>
      <c r="J616" t="s">
        <v>750</v>
      </c>
      <c r="K616" t="s">
        <v>751</v>
      </c>
      <c r="L616">
        <v>1368</v>
      </c>
      <c r="N616">
        <v>1011</v>
      </c>
      <c r="O616" t="s">
        <v>744</v>
      </c>
      <c r="P616" t="s">
        <v>744</v>
      </c>
      <c r="Q616">
        <v>1</v>
      </c>
      <c r="W616">
        <v>0</v>
      </c>
      <c r="X616">
        <v>1170047244</v>
      </c>
      <c r="Y616">
        <f>((AT616*1.25)*1.1)</f>
        <v>10.752500000000001</v>
      </c>
      <c r="AA616">
        <v>0</v>
      </c>
      <c r="AB616">
        <v>2.46</v>
      </c>
      <c r="AC616">
        <v>0</v>
      </c>
      <c r="AD616">
        <v>0</v>
      </c>
      <c r="AE616">
        <v>0</v>
      </c>
      <c r="AF616">
        <v>0.23</v>
      </c>
      <c r="AG616">
        <v>0</v>
      </c>
      <c r="AH616">
        <v>0</v>
      </c>
      <c r="AI616">
        <v>1</v>
      </c>
      <c r="AJ616">
        <v>10.220000000000001</v>
      </c>
      <c r="AK616">
        <v>47.82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7.82</v>
      </c>
      <c r="AU616" t="s">
        <v>48</v>
      </c>
      <c r="AV616">
        <v>0</v>
      </c>
      <c r="AW616">
        <v>2</v>
      </c>
      <c r="AX616">
        <v>56495270</v>
      </c>
      <c r="AY616">
        <v>1</v>
      </c>
      <c r="AZ616">
        <v>0</v>
      </c>
      <c r="BA616">
        <v>610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f>ROUND(Y616*Source!I794*DO616,9)</f>
        <v>0</v>
      </c>
      <c r="CX616">
        <f>ROUND(Y616*Source!I794,9)</f>
        <v>329.0265</v>
      </c>
      <c r="CY616">
        <f>AB616</f>
        <v>2.46</v>
      </c>
      <c r="CZ616">
        <f>AF616</f>
        <v>0.23</v>
      </c>
      <c r="DA616">
        <f>AJ616</f>
        <v>10.220000000000001</v>
      </c>
      <c r="DB616">
        <f>ROUND(((ROUND(AT616*CZ616,2)*1.25)*1.1),6)</f>
        <v>2.4750000000000001</v>
      </c>
      <c r="DC616">
        <f>ROUND(((ROUND(AT616*AG616,2)*1.25)*1.1),6)</f>
        <v>0</v>
      </c>
      <c r="DD616" t="s">
        <v>3</v>
      </c>
      <c r="DE616" t="s">
        <v>3</v>
      </c>
      <c r="DF616">
        <f t="shared" si="333"/>
        <v>0</v>
      </c>
      <c r="DG616">
        <f>ROUND(ROUND(AF616*AJ616,2)*CX616,2)</f>
        <v>773.21</v>
      </c>
      <c r="DH616">
        <f>ROUND(ROUND(AG616*AK616,2)*CX616,2)</f>
        <v>0</v>
      </c>
      <c r="DI616">
        <f t="shared" si="329"/>
        <v>0</v>
      </c>
      <c r="DJ616">
        <f>DG616</f>
        <v>773.21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ROW(Source!A794)</f>
        <v>794</v>
      </c>
      <c r="B617">
        <v>56481267</v>
      </c>
      <c r="C617">
        <v>56495268</v>
      </c>
      <c r="D617">
        <v>54902310</v>
      </c>
      <c r="E617">
        <v>1</v>
      </c>
      <c r="F617">
        <v>1</v>
      </c>
      <c r="G617">
        <v>1079</v>
      </c>
      <c r="H617">
        <v>3</v>
      </c>
      <c r="I617" t="s">
        <v>752</v>
      </c>
      <c r="J617" t="s">
        <v>753</v>
      </c>
      <c r="K617" t="s">
        <v>754</v>
      </c>
      <c r="L617">
        <v>1339</v>
      </c>
      <c r="N617">
        <v>1007</v>
      </c>
      <c r="O617" t="s">
        <v>158</v>
      </c>
      <c r="P617" t="s">
        <v>158</v>
      </c>
      <c r="Q617">
        <v>1</v>
      </c>
      <c r="W617">
        <v>0</v>
      </c>
      <c r="X617">
        <v>-159086685</v>
      </c>
      <c r="Y617">
        <f>AT617</f>
        <v>3.5</v>
      </c>
      <c r="AA617">
        <v>51.82</v>
      </c>
      <c r="AB617">
        <v>0</v>
      </c>
      <c r="AC617">
        <v>0</v>
      </c>
      <c r="AD617">
        <v>0</v>
      </c>
      <c r="AE617">
        <v>7.07</v>
      </c>
      <c r="AF617">
        <v>0</v>
      </c>
      <c r="AG617">
        <v>0</v>
      </c>
      <c r="AH617">
        <v>0</v>
      </c>
      <c r="AI617">
        <v>7.33</v>
      </c>
      <c r="AJ617">
        <v>1</v>
      </c>
      <c r="AK617">
        <v>1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3.5</v>
      </c>
      <c r="AU617" t="s">
        <v>3</v>
      </c>
      <c r="AV617">
        <v>0</v>
      </c>
      <c r="AW617">
        <v>2</v>
      </c>
      <c r="AX617">
        <v>56495271</v>
      </c>
      <c r="AY617">
        <v>1</v>
      </c>
      <c r="AZ617">
        <v>0</v>
      </c>
      <c r="BA617">
        <v>611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ROUND(Y617*Source!I794,9)</f>
        <v>107.1</v>
      </c>
      <c r="CY617">
        <f>AA617</f>
        <v>51.82</v>
      </c>
      <c r="CZ617">
        <f>AE617</f>
        <v>7.07</v>
      </c>
      <c r="DA617">
        <f>AI617</f>
        <v>7.33</v>
      </c>
      <c r="DB617">
        <f>ROUND(ROUND(AT617*CZ617,2),6)</f>
        <v>24.75</v>
      </c>
      <c r="DC617">
        <f>ROUND(ROUND(AT617*AG617,2),6)</f>
        <v>0</v>
      </c>
      <c r="DD617" t="s">
        <v>3</v>
      </c>
      <c r="DE617" t="s">
        <v>3</v>
      </c>
      <c r="DF617">
        <f>ROUND(ROUND(AE617*AI617,2)*CX617,2)</f>
        <v>5549.92</v>
      </c>
      <c r="DG617">
        <f t="shared" ref="DG617:DG622" si="334">ROUND(ROUND(AF617,2)*CX617,2)</f>
        <v>0</v>
      </c>
      <c r="DH617">
        <f t="shared" ref="DH617:DH622" si="335">ROUND(ROUND(AG617,2)*CX617,2)</f>
        <v>0</v>
      </c>
      <c r="DI617">
        <f t="shared" si="329"/>
        <v>0</v>
      </c>
      <c r="DJ617">
        <f>DF617</f>
        <v>5549.92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ROW(Source!A794)</f>
        <v>794</v>
      </c>
      <c r="B618">
        <v>56481267</v>
      </c>
      <c r="C618">
        <v>56495268</v>
      </c>
      <c r="D618">
        <v>54909705</v>
      </c>
      <c r="E618">
        <v>1</v>
      </c>
      <c r="F618">
        <v>1</v>
      </c>
      <c r="G618">
        <v>1079</v>
      </c>
      <c r="H618">
        <v>3</v>
      </c>
      <c r="I618" t="s">
        <v>170</v>
      </c>
      <c r="J618" t="s">
        <v>172</v>
      </c>
      <c r="K618" t="s">
        <v>171</v>
      </c>
      <c r="L618">
        <v>1339</v>
      </c>
      <c r="N618">
        <v>1007</v>
      </c>
      <c r="O618" t="s">
        <v>158</v>
      </c>
      <c r="P618" t="s">
        <v>158</v>
      </c>
      <c r="Q618">
        <v>1</v>
      </c>
      <c r="W618">
        <v>0</v>
      </c>
      <c r="X618">
        <v>-1385511726</v>
      </c>
      <c r="Y618">
        <f>AT618</f>
        <v>2.04</v>
      </c>
      <c r="AA618">
        <v>5394.64</v>
      </c>
      <c r="AB618">
        <v>0</v>
      </c>
      <c r="AC618">
        <v>0</v>
      </c>
      <c r="AD618">
        <v>0</v>
      </c>
      <c r="AE618">
        <v>507.97</v>
      </c>
      <c r="AF618">
        <v>0</v>
      </c>
      <c r="AG618">
        <v>0</v>
      </c>
      <c r="AH618">
        <v>0</v>
      </c>
      <c r="AI618">
        <v>10.62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 t="s">
        <v>3</v>
      </c>
      <c r="AT618">
        <v>2.04</v>
      </c>
      <c r="AU618" t="s">
        <v>3</v>
      </c>
      <c r="AV618">
        <v>0</v>
      </c>
      <c r="AW618">
        <v>1</v>
      </c>
      <c r="AX618">
        <v>-1</v>
      </c>
      <c r="AY618">
        <v>0</v>
      </c>
      <c r="AZ618">
        <v>0</v>
      </c>
      <c r="BA618" t="s">
        <v>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ROUND(Y618*Source!I794,9)</f>
        <v>62.423999999999999</v>
      </c>
      <c r="CY618">
        <f>AA618</f>
        <v>5394.64</v>
      </c>
      <c r="CZ618">
        <f>AE618</f>
        <v>507.97</v>
      </c>
      <c r="DA618">
        <f>AI618</f>
        <v>10.62</v>
      </c>
      <c r="DB618">
        <f>ROUND(ROUND(AT618*CZ618,2),6)</f>
        <v>1036.26</v>
      </c>
      <c r="DC618">
        <f>ROUND(ROUND(AT618*AG618,2),6)</f>
        <v>0</v>
      </c>
      <c r="DD618" t="s">
        <v>3</v>
      </c>
      <c r="DE618" t="s">
        <v>3</v>
      </c>
      <c r="DF618">
        <f>ROUND(ROUND(AE618*AI618,2)*CX618,2)</f>
        <v>336755.01</v>
      </c>
      <c r="DG618">
        <f t="shared" si="334"/>
        <v>0</v>
      </c>
      <c r="DH618">
        <f t="shared" si="335"/>
        <v>0</v>
      </c>
      <c r="DI618">
        <f t="shared" si="329"/>
        <v>0</v>
      </c>
      <c r="DJ618">
        <f>DF618</f>
        <v>336755.01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ROW(Source!A797)</f>
        <v>797</v>
      </c>
      <c r="B619">
        <v>56481265</v>
      </c>
      <c r="C619">
        <v>56495274</v>
      </c>
      <c r="D619">
        <v>54836958</v>
      </c>
      <c r="E619">
        <v>1079</v>
      </c>
      <c r="F619">
        <v>1</v>
      </c>
      <c r="G619">
        <v>1079</v>
      </c>
      <c r="H619">
        <v>1</v>
      </c>
      <c r="I619" t="s">
        <v>738</v>
      </c>
      <c r="J619" t="s">
        <v>3</v>
      </c>
      <c r="K619" t="s">
        <v>739</v>
      </c>
      <c r="L619">
        <v>1191</v>
      </c>
      <c r="N619">
        <v>1013</v>
      </c>
      <c r="O619" t="s">
        <v>740</v>
      </c>
      <c r="P619" t="s">
        <v>740</v>
      </c>
      <c r="Q619">
        <v>1</v>
      </c>
      <c r="W619">
        <v>0</v>
      </c>
      <c r="X619">
        <v>476480486</v>
      </c>
      <c r="Y619">
        <f>((AT619*1.15*2)*1.1)</f>
        <v>1.1132000000000002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0.44</v>
      </c>
      <c r="AU619" t="s">
        <v>483</v>
      </c>
      <c r="AV619">
        <v>1</v>
      </c>
      <c r="AW619">
        <v>2</v>
      </c>
      <c r="AX619">
        <v>56495275</v>
      </c>
      <c r="AY619">
        <v>1</v>
      </c>
      <c r="AZ619">
        <v>0</v>
      </c>
      <c r="BA619">
        <v>613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U619">
        <f>ROUND(AT619*Source!I797*AH619*AL619,2)</f>
        <v>0</v>
      </c>
      <c r="CV619">
        <f>ROUND(Y619*Source!I797,9)</f>
        <v>34.063920000000003</v>
      </c>
      <c r="CW619">
        <v>0</v>
      </c>
      <c r="CX619">
        <f>ROUND(Y619*Source!I797,9)</f>
        <v>34.063920000000003</v>
      </c>
      <c r="CY619">
        <f>AD619</f>
        <v>0</v>
      </c>
      <c r="CZ619">
        <f>AH619</f>
        <v>0</v>
      </c>
      <c r="DA619">
        <f>AL619</f>
        <v>1</v>
      </c>
      <c r="DB619">
        <f>ROUND(((ROUND(AT619*CZ619,2)*1.15*2)*1.1),6)</f>
        <v>0</v>
      </c>
      <c r="DC619">
        <f>ROUND(((ROUND(AT619*AG619,2)*1.15*2)*1.1),6)</f>
        <v>0</v>
      </c>
      <c r="DD619" t="s">
        <v>3</v>
      </c>
      <c r="DE619" t="s">
        <v>3</v>
      </c>
      <c r="DF619">
        <f>ROUND(ROUND(AE619,2)*CX619,2)</f>
        <v>0</v>
      </c>
      <c r="DG619">
        <f t="shared" si="334"/>
        <v>0</v>
      </c>
      <c r="DH619">
        <f t="shared" si="335"/>
        <v>0</v>
      </c>
      <c r="DI619">
        <f t="shared" si="329"/>
        <v>0</v>
      </c>
      <c r="DJ619">
        <f>DI619</f>
        <v>0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ROW(Source!A797)</f>
        <v>797</v>
      </c>
      <c r="B620">
        <v>56481265</v>
      </c>
      <c r="C620">
        <v>56495274</v>
      </c>
      <c r="D620">
        <v>54933779</v>
      </c>
      <c r="E620">
        <v>1</v>
      </c>
      <c r="F620">
        <v>1</v>
      </c>
      <c r="G620">
        <v>1079</v>
      </c>
      <c r="H620">
        <v>2</v>
      </c>
      <c r="I620" t="s">
        <v>749</v>
      </c>
      <c r="J620" t="s">
        <v>750</v>
      </c>
      <c r="K620" t="s">
        <v>751</v>
      </c>
      <c r="L620">
        <v>1368</v>
      </c>
      <c r="N620">
        <v>1011</v>
      </c>
      <c r="O620" t="s">
        <v>744</v>
      </c>
      <c r="P620" t="s">
        <v>744</v>
      </c>
      <c r="Q620">
        <v>1</v>
      </c>
      <c r="W620">
        <v>0</v>
      </c>
      <c r="X620">
        <v>1170047244</v>
      </c>
      <c r="Y620">
        <f>((AT620*1.25*2)*1.1)</f>
        <v>5.5</v>
      </c>
      <c r="AA620">
        <v>0</v>
      </c>
      <c r="AB620">
        <v>0.24</v>
      </c>
      <c r="AC620">
        <v>0</v>
      </c>
      <c r="AD620">
        <v>0</v>
      </c>
      <c r="AE620">
        <v>0</v>
      </c>
      <c r="AF620">
        <v>0.23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2</v>
      </c>
      <c r="AU620" t="s">
        <v>482</v>
      </c>
      <c r="AV620">
        <v>0</v>
      </c>
      <c r="AW620">
        <v>2</v>
      </c>
      <c r="AX620">
        <v>56495276</v>
      </c>
      <c r="AY620">
        <v>1</v>
      </c>
      <c r="AZ620">
        <v>0</v>
      </c>
      <c r="BA620">
        <v>614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f>ROUND(Y620*Source!I797*DO620,9)</f>
        <v>0</v>
      </c>
      <c r="CX620">
        <f>ROUND(Y620*Source!I797,9)</f>
        <v>168.3</v>
      </c>
      <c r="CY620">
        <f>AB620</f>
        <v>0.24</v>
      </c>
      <c r="CZ620">
        <f>AF620</f>
        <v>0.23</v>
      </c>
      <c r="DA620">
        <f>AJ620</f>
        <v>1</v>
      </c>
      <c r="DB620">
        <f>ROUND(((ROUND(AT620*CZ620,2)*1.25*2)*1.1),6)</f>
        <v>1.2649999999999999</v>
      </c>
      <c r="DC620">
        <f>ROUND(((ROUND(AT620*AG620,2)*1.25*2)*1.1),6)</f>
        <v>0</v>
      </c>
      <c r="DD620" t="s">
        <v>3</v>
      </c>
      <c r="DE620" t="s">
        <v>3</v>
      </c>
      <c r="DF620">
        <f>ROUND(ROUND(AE620,2)*CX620,2)</f>
        <v>0</v>
      </c>
      <c r="DG620">
        <f t="shared" si="334"/>
        <v>38.71</v>
      </c>
      <c r="DH620">
        <f t="shared" si="335"/>
        <v>0</v>
      </c>
      <c r="DI620">
        <f t="shared" si="329"/>
        <v>0</v>
      </c>
      <c r="DJ620">
        <f>DG620</f>
        <v>38.71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ROW(Source!A797)</f>
        <v>797</v>
      </c>
      <c r="B621">
        <v>56481265</v>
      </c>
      <c r="C621">
        <v>56495274</v>
      </c>
      <c r="D621">
        <v>54909705</v>
      </c>
      <c r="E621">
        <v>1</v>
      </c>
      <c r="F621">
        <v>1</v>
      </c>
      <c r="G621">
        <v>1079</v>
      </c>
      <c r="H621">
        <v>3</v>
      </c>
      <c r="I621" t="s">
        <v>170</v>
      </c>
      <c r="J621" t="s">
        <v>172</v>
      </c>
      <c r="K621" t="s">
        <v>171</v>
      </c>
      <c r="L621">
        <v>1339</v>
      </c>
      <c r="N621">
        <v>1007</v>
      </c>
      <c r="O621" t="s">
        <v>158</v>
      </c>
      <c r="P621" t="s">
        <v>158</v>
      </c>
      <c r="Q621">
        <v>1</v>
      </c>
      <c r="W621">
        <v>0</v>
      </c>
      <c r="X621">
        <v>-1385511726</v>
      </c>
      <c r="Y621">
        <f>AT621</f>
        <v>0.51</v>
      </c>
      <c r="AA621">
        <v>507.97</v>
      </c>
      <c r="AB621">
        <v>0</v>
      </c>
      <c r="AC621">
        <v>0</v>
      </c>
      <c r="AD621">
        <v>0</v>
      </c>
      <c r="AE621">
        <v>507.97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3</v>
      </c>
      <c r="AT621">
        <v>0.51</v>
      </c>
      <c r="AU621" t="s">
        <v>3</v>
      </c>
      <c r="AV621">
        <v>0</v>
      </c>
      <c r="AW621">
        <v>1</v>
      </c>
      <c r="AX621">
        <v>-1</v>
      </c>
      <c r="AY621">
        <v>0</v>
      </c>
      <c r="AZ621">
        <v>0</v>
      </c>
      <c r="BA621" t="s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ROUND(Y621*Source!I797,9)</f>
        <v>15.606</v>
      </c>
      <c r="CY621">
        <f>AA621</f>
        <v>507.97</v>
      </c>
      <c r="CZ621">
        <f>AE621</f>
        <v>507.97</v>
      </c>
      <c r="DA621">
        <f>AI621</f>
        <v>1</v>
      </c>
      <c r="DB621">
        <f>ROUND(ROUND(AT621*CZ621,2),6)</f>
        <v>259.06</v>
      </c>
      <c r="DC621">
        <f>ROUND(ROUND(AT621*AG621,2),6)</f>
        <v>0</v>
      </c>
      <c r="DD621" t="s">
        <v>3</v>
      </c>
      <c r="DE621" t="s">
        <v>3</v>
      </c>
      <c r="DF621">
        <f>ROUND(ROUND(AE621,2)*CX621,2)</f>
        <v>7927.38</v>
      </c>
      <c r="DG621">
        <f t="shared" si="334"/>
        <v>0</v>
      </c>
      <c r="DH621">
        <f t="shared" si="335"/>
        <v>0</v>
      </c>
      <c r="DI621">
        <f t="shared" si="329"/>
        <v>0</v>
      </c>
      <c r="DJ621">
        <f>DF621</f>
        <v>7927.38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ROW(Source!A798)</f>
        <v>798</v>
      </c>
      <c r="B622">
        <v>56481267</v>
      </c>
      <c r="C622">
        <v>56495274</v>
      </c>
      <c r="D622">
        <v>54836958</v>
      </c>
      <c r="E622">
        <v>1079</v>
      </c>
      <c r="F622">
        <v>1</v>
      </c>
      <c r="G622">
        <v>1079</v>
      </c>
      <c r="H622">
        <v>1</v>
      </c>
      <c r="I622" t="s">
        <v>738</v>
      </c>
      <c r="J622" t="s">
        <v>3</v>
      </c>
      <c r="K622" t="s">
        <v>739</v>
      </c>
      <c r="L622">
        <v>1191</v>
      </c>
      <c r="N622">
        <v>1013</v>
      </c>
      <c r="O622" t="s">
        <v>740</v>
      </c>
      <c r="P622" t="s">
        <v>740</v>
      </c>
      <c r="Q622">
        <v>1</v>
      </c>
      <c r="W622">
        <v>0</v>
      </c>
      <c r="X622">
        <v>476480486</v>
      </c>
      <c r="Y622">
        <f>((AT622*1.15*2)*1.1)</f>
        <v>1.1132000000000002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0.44</v>
      </c>
      <c r="AU622" t="s">
        <v>483</v>
      </c>
      <c r="AV622">
        <v>1</v>
      </c>
      <c r="AW622">
        <v>2</v>
      </c>
      <c r="AX622">
        <v>56495275</v>
      </c>
      <c r="AY622">
        <v>1</v>
      </c>
      <c r="AZ622">
        <v>0</v>
      </c>
      <c r="BA622">
        <v>616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U622">
        <f>ROUND(AT622*Source!I798*AH622*AL622,2)</f>
        <v>0</v>
      </c>
      <c r="CV622">
        <f>ROUND(Y622*Source!I798,9)</f>
        <v>34.063920000000003</v>
      </c>
      <c r="CW622">
        <v>0</v>
      </c>
      <c r="CX622">
        <f>ROUND(Y622*Source!I798,9)</f>
        <v>34.063920000000003</v>
      </c>
      <c r="CY622">
        <f>AD622</f>
        <v>0</v>
      </c>
      <c r="CZ622">
        <f>AH622</f>
        <v>0</v>
      </c>
      <c r="DA622">
        <f>AL622</f>
        <v>1</v>
      </c>
      <c r="DB622">
        <f>ROUND(((ROUND(AT622*CZ622,2)*1.15*2)*1.1),6)</f>
        <v>0</v>
      </c>
      <c r="DC622">
        <f>ROUND(((ROUND(AT622*AG622,2)*1.15*2)*1.1),6)</f>
        <v>0</v>
      </c>
      <c r="DD622" t="s">
        <v>3</v>
      </c>
      <c r="DE622" t="s">
        <v>3</v>
      </c>
      <c r="DF622">
        <f>ROUND(ROUND(AE622,2)*CX622,2)</f>
        <v>0</v>
      </c>
      <c r="DG622">
        <f t="shared" si="334"/>
        <v>0</v>
      </c>
      <c r="DH622">
        <f t="shared" si="335"/>
        <v>0</v>
      </c>
      <c r="DI622">
        <f t="shared" si="329"/>
        <v>0</v>
      </c>
      <c r="DJ622">
        <f>DI622</f>
        <v>0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ROW(Source!A798)</f>
        <v>798</v>
      </c>
      <c r="B623">
        <v>56481267</v>
      </c>
      <c r="C623">
        <v>56495274</v>
      </c>
      <c r="D623">
        <v>54933779</v>
      </c>
      <c r="E623">
        <v>1</v>
      </c>
      <c r="F623">
        <v>1</v>
      </c>
      <c r="G623">
        <v>1079</v>
      </c>
      <c r="H623">
        <v>2</v>
      </c>
      <c r="I623" t="s">
        <v>749</v>
      </c>
      <c r="J623" t="s">
        <v>750</v>
      </c>
      <c r="K623" t="s">
        <v>751</v>
      </c>
      <c r="L623">
        <v>1368</v>
      </c>
      <c r="N623">
        <v>1011</v>
      </c>
      <c r="O623" t="s">
        <v>744</v>
      </c>
      <c r="P623" t="s">
        <v>744</v>
      </c>
      <c r="Q623">
        <v>1</v>
      </c>
      <c r="W623">
        <v>0</v>
      </c>
      <c r="X623">
        <v>1170047244</v>
      </c>
      <c r="Y623">
        <f>((AT623*1.25*2)*1.1)</f>
        <v>5.5</v>
      </c>
      <c r="AA623">
        <v>0</v>
      </c>
      <c r="AB623">
        <v>2.46</v>
      </c>
      <c r="AC623">
        <v>0</v>
      </c>
      <c r="AD623">
        <v>0</v>
      </c>
      <c r="AE623">
        <v>0</v>
      </c>
      <c r="AF623">
        <v>0.23</v>
      </c>
      <c r="AG623">
        <v>0</v>
      </c>
      <c r="AH623">
        <v>0</v>
      </c>
      <c r="AI623">
        <v>1</v>
      </c>
      <c r="AJ623">
        <v>10.220000000000001</v>
      </c>
      <c r="AK623">
        <v>47.82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2</v>
      </c>
      <c r="AU623" t="s">
        <v>482</v>
      </c>
      <c r="AV623">
        <v>0</v>
      </c>
      <c r="AW623">
        <v>2</v>
      </c>
      <c r="AX623">
        <v>56495276</v>
      </c>
      <c r="AY623">
        <v>1</v>
      </c>
      <c r="AZ623">
        <v>0</v>
      </c>
      <c r="BA623">
        <v>617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ROUND(Y623*Source!I798*DO623,9)</f>
        <v>0</v>
      </c>
      <c r="CX623">
        <f>ROUND(Y623*Source!I798,9)</f>
        <v>168.3</v>
      </c>
      <c r="CY623">
        <f>AB623</f>
        <v>2.46</v>
      </c>
      <c r="CZ623">
        <f>AF623</f>
        <v>0.23</v>
      </c>
      <c r="DA623">
        <f>AJ623</f>
        <v>10.220000000000001</v>
      </c>
      <c r="DB623">
        <f>ROUND(((ROUND(AT623*CZ623,2)*1.25*2)*1.1),6)</f>
        <v>1.2649999999999999</v>
      </c>
      <c r="DC623">
        <f>ROUND(((ROUND(AT623*AG623,2)*1.25*2)*1.1),6)</f>
        <v>0</v>
      </c>
      <c r="DD623" t="s">
        <v>3</v>
      </c>
      <c r="DE623" t="s">
        <v>3</v>
      </c>
      <c r="DF623">
        <f>ROUND(ROUND(AE623,2)*CX623,2)</f>
        <v>0</v>
      </c>
      <c r="DG623">
        <f>ROUND(ROUND(AF623*AJ623,2)*CX623,2)</f>
        <v>395.51</v>
      </c>
      <c r="DH623">
        <f>ROUND(ROUND(AG623*AK623,2)*CX623,2)</f>
        <v>0</v>
      </c>
      <c r="DI623">
        <f t="shared" si="329"/>
        <v>0</v>
      </c>
      <c r="DJ623">
        <f>DG623</f>
        <v>395.51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ROW(Source!A798)</f>
        <v>798</v>
      </c>
      <c r="B624">
        <v>56481267</v>
      </c>
      <c r="C624">
        <v>56495274</v>
      </c>
      <c r="D624">
        <v>54909705</v>
      </c>
      <c r="E624">
        <v>1</v>
      </c>
      <c r="F624">
        <v>1</v>
      </c>
      <c r="G624">
        <v>1079</v>
      </c>
      <c r="H624">
        <v>3</v>
      </c>
      <c r="I624" t="s">
        <v>170</v>
      </c>
      <c r="J624" t="s">
        <v>172</v>
      </c>
      <c r="K624" t="s">
        <v>171</v>
      </c>
      <c r="L624">
        <v>1339</v>
      </c>
      <c r="N624">
        <v>1007</v>
      </c>
      <c r="O624" t="s">
        <v>158</v>
      </c>
      <c r="P624" t="s">
        <v>158</v>
      </c>
      <c r="Q624">
        <v>1</v>
      </c>
      <c r="W624">
        <v>0</v>
      </c>
      <c r="X624">
        <v>-1385511726</v>
      </c>
      <c r="Y624">
        <f>AT624</f>
        <v>0.51</v>
      </c>
      <c r="AA624">
        <v>5394.64</v>
      </c>
      <c r="AB624">
        <v>0</v>
      </c>
      <c r="AC624">
        <v>0</v>
      </c>
      <c r="AD624">
        <v>0</v>
      </c>
      <c r="AE624">
        <v>507.97</v>
      </c>
      <c r="AF624">
        <v>0</v>
      </c>
      <c r="AG624">
        <v>0</v>
      </c>
      <c r="AH624">
        <v>0</v>
      </c>
      <c r="AI624">
        <v>10.62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</v>
      </c>
      <c r="AT624">
        <v>0.51</v>
      </c>
      <c r="AU624" t="s">
        <v>3</v>
      </c>
      <c r="AV624">
        <v>0</v>
      </c>
      <c r="AW624">
        <v>1</v>
      </c>
      <c r="AX624">
        <v>-1</v>
      </c>
      <c r="AY624">
        <v>0</v>
      </c>
      <c r="AZ624">
        <v>0</v>
      </c>
      <c r="BA624" t="s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ROUND(Y624*Source!I798,9)</f>
        <v>15.606</v>
      </c>
      <c r="CY624">
        <f>AA624</f>
        <v>5394.64</v>
      </c>
      <c r="CZ624">
        <f>AE624</f>
        <v>507.97</v>
      </c>
      <c r="DA624">
        <f>AI624</f>
        <v>10.62</v>
      </c>
      <c r="DB624">
        <f>ROUND(ROUND(AT624*CZ624,2),6)</f>
        <v>259.06</v>
      </c>
      <c r="DC624">
        <f>ROUND(ROUND(AT624*AG624,2),6)</f>
        <v>0</v>
      </c>
      <c r="DD624" t="s">
        <v>3</v>
      </c>
      <c r="DE624" t="s">
        <v>3</v>
      </c>
      <c r="DF624">
        <f>ROUND(ROUND(AE624*AI624,2)*CX624,2)</f>
        <v>84188.75</v>
      </c>
      <c r="DG624">
        <f t="shared" ref="DG624:DG629" si="336">ROUND(ROUND(AF624,2)*CX624,2)</f>
        <v>0</v>
      </c>
      <c r="DH624">
        <f t="shared" ref="DH624:DH629" si="337">ROUND(ROUND(AG624,2)*CX624,2)</f>
        <v>0</v>
      </c>
      <c r="DI624">
        <f t="shared" si="329"/>
        <v>0</v>
      </c>
      <c r="DJ624">
        <f>DF624</f>
        <v>84188.75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ROW(Source!A836)</f>
        <v>836</v>
      </c>
      <c r="B625">
        <v>56481265</v>
      </c>
      <c r="C625">
        <v>56495341</v>
      </c>
      <c r="D625">
        <v>54836958</v>
      </c>
      <c r="E625">
        <v>1079</v>
      </c>
      <c r="F625">
        <v>1</v>
      </c>
      <c r="G625">
        <v>1079</v>
      </c>
      <c r="H625">
        <v>1</v>
      </c>
      <c r="I625" t="s">
        <v>738</v>
      </c>
      <c r="J625" t="s">
        <v>3</v>
      </c>
      <c r="K625" t="s">
        <v>739</v>
      </c>
      <c r="L625">
        <v>1191</v>
      </c>
      <c r="N625">
        <v>1013</v>
      </c>
      <c r="O625" t="s">
        <v>740</v>
      </c>
      <c r="P625" t="s">
        <v>740</v>
      </c>
      <c r="Q625">
        <v>1</v>
      </c>
      <c r="W625">
        <v>0</v>
      </c>
      <c r="X625">
        <v>476480486</v>
      </c>
      <c r="Y625">
        <f>((AT625*1.15)*1.1)</f>
        <v>10.524800000000001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8.32</v>
      </c>
      <c r="AU625" t="s">
        <v>49</v>
      </c>
      <c r="AV625">
        <v>1</v>
      </c>
      <c r="AW625">
        <v>2</v>
      </c>
      <c r="AX625">
        <v>56495342</v>
      </c>
      <c r="AY625">
        <v>1</v>
      </c>
      <c r="AZ625">
        <v>0</v>
      </c>
      <c r="BA625">
        <v>619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U625">
        <f>ROUND(AT625*Source!I836*AH625*AL625,2)</f>
        <v>0</v>
      </c>
      <c r="CV625">
        <f>ROUND(Y625*Source!I836,9)</f>
        <v>124.8872768</v>
      </c>
      <c r="CW625">
        <v>0</v>
      </c>
      <c r="CX625">
        <f>ROUND(Y625*Source!I836,9)</f>
        <v>124.8872768</v>
      </c>
      <c r="CY625">
        <f>AD625</f>
        <v>0</v>
      </c>
      <c r="CZ625">
        <f>AH625</f>
        <v>0</v>
      </c>
      <c r="DA625">
        <f>AL625</f>
        <v>1</v>
      </c>
      <c r="DB625">
        <f>ROUND(((ROUND(AT625*CZ625,2)*1.15)*1.1),6)</f>
        <v>0</v>
      </c>
      <c r="DC625">
        <f>ROUND(((ROUND(AT625*AG625,2)*1.15)*1.1),6)</f>
        <v>0</v>
      </c>
      <c r="DD625" t="s">
        <v>3</v>
      </c>
      <c r="DE625" t="s">
        <v>3</v>
      </c>
      <c r="DF625">
        <f t="shared" ref="DF625:DF630" si="338">ROUND(ROUND(AE625,2)*CX625,2)</f>
        <v>0</v>
      </c>
      <c r="DG625">
        <f t="shared" si="336"/>
        <v>0</v>
      </c>
      <c r="DH625">
        <f t="shared" si="337"/>
        <v>0</v>
      </c>
      <c r="DI625">
        <f t="shared" si="329"/>
        <v>0</v>
      </c>
      <c r="DJ625">
        <f>DI625</f>
        <v>0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ROW(Source!A836)</f>
        <v>836</v>
      </c>
      <c r="B626">
        <v>56481265</v>
      </c>
      <c r="C626">
        <v>56495341</v>
      </c>
      <c r="D626">
        <v>54934411</v>
      </c>
      <c r="E626">
        <v>1</v>
      </c>
      <c r="F626">
        <v>1</v>
      </c>
      <c r="G626">
        <v>1079</v>
      </c>
      <c r="H626">
        <v>2</v>
      </c>
      <c r="I626" t="s">
        <v>785</v>
      </c>
      <c r="J626" t="s">
        <v>786</v>
      </c>
      <c r="K626" t="s">
        <v>787</v>
      </c>
      <c r="L626">
        <v>1368</v>
      </c>
      <c r="N626">
        <v>1011</v>
      </c>
      <c r="O626" t="s">
        <v>744</v>
      </c>
      <c r="P626" t="s">
        <v>744</v>
      </c>
      <c r="Q626">
        <v>1</v>
      </c>
      <c r="W626">
        <v>0</v>
      </c>
      <c r="X626">
        <v>-1458718093</v>
      </c>
      <c r="Y626">
        <f>((AT626*1.25)*1.1)</f>
        <v>0.82500000000000007</v>
      </c>
      <c r="AA626">
        <v>0</v>
      </c>
      <c r="AB626">
        <v>0.84</v>
      </c>
      <c r="AC626">
        <v>0</v>
      </c>
      <c r="AD626">
        <v>0</v>
      </c>
      <c r="AE626">
        <v>0</v>
      </c>
      <c r="AF626">
        <v>0.8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0.6</v>
      </c>
      <c r="AU626" t="s">
        <v>48</v>
      </c>
      <c r="AV626">
        <v>0</v>
      </c>
      <c r="AW626">
        <v>2</v>
      </c>
      <c r="AX626">
        <v>56495343</v>
      </c>
      <c r="AY626">
        <v>1</v>
      </c>
      <c r="AZ626">
        <v>0</v>
      </c>
      <c r="BA626">
        <v>620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f>ROUND(Y626*Source!I836*DO626,9)</f>
        <v>0</v>
      </c>
      <c r="CX626">
        <f>ROUND(Y626*Source!I836,9)</f>
        <v>9.7894500000000004</v>
      </c>
      <c r="CY626">
        <f>AB626</f>
        <v>0.84</v>
      </c>
      <c r="CZ626">
        <f>AF626</f>
        <v>0.8</v>
      </c>
      <c r="DA626">
        <f>AJ626</f>
        <v>1</v>
      </c>
      <c r="DB626">
        <f>ROUND(((ROUND(AT626*CZ626,2)*1.25)*1.1),6)</f>
        <v>0.66</v>
      </c>
      <c r="DC626">
        <f>ROUND(((ROUND(AT626*AG626,2)*1.25)*1.1),6)</f>
        <v>0</v>
      </c>
      <c r="DD626" t="s">
        <v>3</v>
      </c>
      <c r="DE626" t="s">
        <v>3</v>
      </c>
      <c r="DF626">
        <f t="shared" si="338"/>
        <v>0</v>
      </c>
      <c r="DG626">
        <f t="shared" si="336"/>
        <v>7.83</v>
      </c>
      <c r="DH626">
        <f t="shared" si="337"/>
        <v>0</v>
      </c>
      <c r="DI626">
        <f t="shared" si="329"/>
        <v>0</v>
      </c>
      <c r="DJ626">
        <f>DG626</f>
        <v>7.83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ROW(Source!A836)</f>
        <v>836</v>
      </c>
      <c r="B627">
        <v>56481265</v>
      </c>
      <c r="C627">
        <v>56495341</v>
      </c>
      <c r="D627">
        <v>54902310</v>
      </c>
      <c r="E627">
        <v>1</v>
      </c>
      <c r="F627">
        <v>1</v>
      </c>
      <c r="G627">
        <v>1079</v>
      </c>
      <c r="H627">
        <v>3</v>
      </c>
      <c r="I627" t="s">
        <v>752</v>
      </c>
      <c r="J627" t="s">
        <v>753</v>
      </c>
      <c r="K627" t="s">
        <v>754</v>
      </c>
      <c r="L627">
        <v>1339</v>
      </c>
      <c r="N627">
        <v>1007</v>
      </c>
      <c r="O627" t="s">
        <v>158</v>
      </c>
      <c r="P627" t="s">
        <v>158</v>
      </c>
      <c r="Q627">
        <v>1</v>
      </c>
      <c r="W627">
        <v>0</v>
      </c>
      <c r="X627">
        <v>-159086685</v>
      </c>
      <c r="Y627">
        <f>AT627</f>
        <v>0.17299999999999999</v>
      </c>
      <c r="AA627">
        <v>7.08</v>
      </c>
      <c r="AB627">
        <v>0</v>
      </c>
      <c r="AC627">
        <v>0</v>
      </c>
      <c r="AD627">
        <v>0</v>
      </c>
      <c r="AE627">
        <v>7.07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0.17299999999999999</v>
      </c>
      <c r="AU627" t="s">
        <v>3</v>
      </c>
      <c r="AV627">
        <v>0</v>
      </c>
      <c r="AW627">
        <v>2</v>
      </c>
      <c r="AX627">
        <v>56495344</v>
      </c>
      <c r="AY627">
        <v>1</v>
      </c>
      <c r="AZ627">
        <v>0</v>
      </c>
      <c r="BA627">
        <v>621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ROUND(Y627*Source!I836,9)</f>
        <v>2.0528179999999998</v>
      </c>
      <c r="CY627">
        <f>AA627</f>
        <v>7.08</v>
      </c>
      <c r="CZ627">
        <f>AE627</f>
        <v>7.07</v>
      </c>
      <c r="DA627">
        <f>AI627</f>
        <v>1</v>
      </c>
      <c r="DB627">
        <f>ROUND(ROUND(AT627*CZ627,2),6)</f>
        <v>1.22</v>
      </c>
      <c r="DC627">
        <f>ROUND(ROUND(AT627*AG627,2),6)</f>
        <v>0</v>
      </c>
      <c r="DD627" t="s">
        <v>3</v>
      </c>
      <c r="DE627" t="s">
        <v>3</v>
      </c>
      <c r="DF627">
        <f t="shared" si="338"/>
        <v>14.51</v>
      </c>
      <c r="DG627">
        <f t="shared" si="336"/>
        <v>0</v>
      </c>
      <c r="DH627">
        <f t="shared" si="337"/>
        <v>0</v>
      </c>
      <c r="DI627">
        <f t="shared" si="329"/>
        <v>0</v>
      </c>
      <c r="DJ627">
        <f>DF627</f>
        <v>14.51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ROW(Source!A836)</f>
        <v>836</v>
      </c>
      <c r="B628">
        <v>56481265</v>
      </c>
      <c r="C628">
        <v>56495341</v>
      </c>
      <c r="D628">
        <v>54909792</v>
      </c>
      <c r="E628">
        <v>1</v>
      </c>
      <c r="F628">
        <v>1</v>
      </c>
      <c r="G628">
        <v>1079</v>
      </c>
      <c r="H628">
        <v>3</v>
      </c>
      <c r="I628" t="s">
        <v>942</v>
      </c>
      <c r="J628" t="s">
        <v>943</v>
      </c>
      <c r="K628" t="s">
        <v>1044</v>
      </c>
      <c r="L628">
        <v>1346</v>
      </c>
      <c r="N628">
        <v>1009</v>
      </c>
      <c r="O628" t="s">
        <v>353</v>
      </c>
      <c r="P628" t="s">
        <v>353</v>
      </c>
      <c r="Q628">
        <v>1</v>
      </c>
      <c r="W628">
        <v>0</v>
      </c>
      <c r="X628">
        <v>1991147350</v>
      </c>
      <c r="Y628">
        <f>AT628</f>
        <v>93.6</v>
      </c>
      <c r="AA628">
        <v>54.37</v>
      </c>
      <c r="AB628">
        <v>0</v>
      </c>
      <c r="AC628">
        <v>0</v>
      </c>
      <c r="AD628">
        <v>0</v>
      </c>
      <c r="AE628">
        <v>54.26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93.6</v>
      </c>
      <c r="AU628" t="s">
        <v>3</v>
      </c>
      <c r="AV628">
        <v>0</v>
      </c>
      <c r="AW628">
        <v>2</v>
      </c>
      <c r="AX628">
        <v>56495345</v>
      </c>
      <c r="AY628">
        <v>1</v>
      </c>
      <c r="AZ628">
        <v>0</v>
      </c>
      <c r="BA628">
        <v>622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ROUND(Y628*Source!I836,9)</f>
        <v>1110.6576</v>
      </c>
      <c r="CY628">
        <f>AA628</f>
        <v>54.37</v>
      </c>
      <c r="CZ628">
        <f>AE628</f>
        <v>54.26</v>
      </c>
      <c r="DA628">
        <f>AI628</f>
        <v>1</v>
      </c>
      <c r="DB628">
        <f>ROUND(ROUND(AT628*CZ628,2),6)</f>
        <v>5078.74</v>
      </c>
      <c r="DC628">
        <f>ROUND(ROUND(AT628*AG628,2),6)</f>
        <v>0</v>
      </c>
      <c r="DD628" t="s">
        <v>3</v>
      </c>
      <c r="DE628" t="s">
        <v>3</v>
      </c>
      <c r="DF628">
        <f t="shared" si="338"/>
        <v>60264.28</v>
      </c>
      <c r="DG628">
        <f t="shared" si="336"/>
        <v>0</v>
      </c>
      <c r="DH628">
        <f t="shared" si="337"/>
        <v>0</v>
      </c>
      <c r="DI628">
        <f t="shared" si="329"/>
        <v>0</v>
      </c>
      <c r="DJ628">
        <f>DF628</f>
        <v>60264.28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ROW(Source!A837)</f>
        <v>837</v>
      </c>
      <c r="B629">
        <v>56481267</v>
      </c>
      <c r="C629">
        <v>56495341</v>
      </c>
      <c r="D629">
        <v>54836958</v>
      </c>
      <c r="E629">
        <v>1079</v>
      </c>
      <c r="F629">
        <v>1</v>
      </c>
      <c r="G629">
        <v>1079</v>
      </c>
      <c r="H629">
        <v>1</v>
      </c>
      <c r="I629" t="s">
        <v>738</v>
      </c>
      <c r="J629" t="s">
        <v>3</v>
      </c>
      <c r="K629" t="s">
        <v>739</v>
      </c>
      <c r="L629">
        <v>1191</v>
      </c>
      <c r="N629">
        <v>1013</v>
      </c>
      <c r="O629" t="s">
        <v>740</v>
      </c>
      <c r="P629" t="s">
        <v>740</v>
      </c>
      <c r="Q629">
        <v>1</v>
      </c>
      <c r="W629">
        <v>0</v>
      </c>
      <c r="X629">
        <v>476480486</v>
      </c>
      <c r="Y629">
        <f>((AT629*1.15)*1.1)</f>
        <v>10.524800000000001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8.32</v>
      </c>
      <c r="AU629" t="s">
        <v>49</v>
      </c>
      <c r="AV629">
        <v>1</v>
      </c>
      <c r="AW629">
        <v>2</v>
      </c>
      <c r="AX629">
        <v>56495342</v>
      </c>
      <c r="AY629">
        <v>1</v>
      </c>
      <c r="AZ629">
        <v>0</v>
      </c>
      <c r="BA629">
        <v>623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U629">
        <f>ROUND(AT629*Source!I837*AH629*AL629,2)</f>
        <v>0</v>
      </c>
      <c r="CV629">
        <f>ROUND(Y629*Source!I837,9)</f>
        <v>124.8872768</v>
      </c>
      <c r="CW629">
        <v>0</v>
      </c>
      <c r="CX629">
        <f>ROUND(Y629*Source!I837,9)</f>
        <v>124.8872768</v>
      </c>
      <c r="CY629">
        <f>AD629</f>
        <v>0</v>
      </c>
      <c r="CZ629">
        <f>AH629</f>
        <v>0</v>
      </c>
      <c r="DA629">
        <f>AL629</f>
        <v>1</v>
      </c>
      <c r="DB629">
        <f>ROUND(((ROUND(AT629*CZ629,2)*1.15)*1.1),6)</f>
        <v>0</v>
      </c>
      <c r="DC629">
        <f>ROUND(((ROUND(AT629*AG629,2)*1.15)*1.1),6)</f>
        <v>0</v>
      </c>
      <c r="DD629" t="s">
        <v>3</v>
      </c>
      <c r="DE629" t="s">
        <v>3</v>
      </c>
      <c r="DF629">
        <f t="shared" si="338"/>
        <v>0</v>
      </c>
      <c r="DG629">
        <f t="shared" si="336"/>
        <v>0</v>
      </c>
      <c r="DH629">
        <f t="shared" si="337"/>
        <v>0</v>
      </c>
      <c r="DI629">
        <f t="shared" si="329"/>
        <v>0</v>
      </c>
      <c r="DJ629">
        <f>DI629</f>
        <v>0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ROW(Source!A837)</f>
        <v>837</v>
      </c>
      <c r="B630">
        <v>56481267</v>
      </c>
      <c r="C630">
        <v>56495341</v>
      </c>
      <c r="D630">
        <v>54934411</v>
      </c>
      <c r="E630">
        <v>1</v>
      </c>
      <c r="F630">
        <v>1</v>
      </c>
      <c r="G630">
        <v>1079</v>
      </c>
      <c r="H630">
        <v>2</v>
      </c>
      <c r="I630" t="s">
        <v>785</v>
      </c>
      <c r="J630" t="s">
        <v>786</v>
      </c>
      <c r="K630" t="s">
        <v>787</v>
      </c>
      <c r="L630">
        <v>1368</v>
      </c>
      <c r="N630">
        <v>1011</v>
      </c>
      <c r="O630" t="s">
        <v>744</v>
      </c>
      <c r="P630" t="s">
        <v>744</v>
      </c>
      <c r="Q630">
        <v>1</v>
      </c>
      <c r="W630">
        <v>0</v>
      </c>
      <c r="X630">
        <v>-1458718093</v>
      </c>
      <c r="Y630">
        <f>((AT630*1.25)*1.1)</f>
        <v>0.82500000000000007</v>
      </c>
      <c r="AA630">
        <v>0</v>
      </c>
      <c r="AB630">
        <v>7.19</v>
      </c>
      <c r="AC630">
        <v>0</v>
      </c>
      <c r="AD630">
        <v>0</v>
      </c>
      <c r="AE630">
        <v>0</v>
      </c>
      <c r="AF630">
        <v>0.8</v>
      </c>
      <c r="AG630">
        <v>0</v>
      </c>
      <c r="AH630">
        <v>0</v>
      </c>
      <c r="AI630">
        <v>1</v>
      </c>
      <c r="AJ630">
        <v>8.59</v>
      </c>
      <c r="AK630">
        <v>47.82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0.6</v>
      </c>
      <c r="AU630" t="s">
        <v>48</v>
      </c>
      <c r="AV630">
        <v>0</v>
      </c>
      <c r="AW630">
        <v>2</v>
      </c>
      <c r="AX630">
        <v>56495343</v>
      </c>
      <c r="AY630">
        <v>1</v>
      </c>
      <c r="AZ630">
        <v>0</v>
      </c>
      <c r="BA630">
        <v>624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f>ROUND(Y630*Source!I837*DO630,9)</f>
        <v>0</v>
      </c>
      <c r="CX630">
        <f>ROUND(Y630*Source!I837,9)</f>
        <v>9.7894500000000004</v>
      </c>
      <c r="CY630">
        <f>AB630</f>
        <v>7.19</v>
      </c>
      <c r="CZ630">
        <f>AF630</f>
        <v>0.8</v>
      </c>
      <c r="DA630">
        <f>AJ630</f>
        <v>8.59</v>
      </c>
      <c r="DB630">
        <f>ROUND(((ROUND(AT630*CZ630,2)*1.25)*1.1),6)</f>
        <v>0.66</v>
      </c>
      <c r="DC630">
        <f>ROUND(((ROUND(AT630*AG630,2)*1.25)*1.1),6)</f>
        <v>0</v>
      </c>
      <c r="DD630" t="s">
        <v>3</v>
      </c>
      <c r="DE630" t="s">
        <v>3</v>
      </c>
      <c r="DF630">
        <f t="shared" si="338"/>
        <v>0</v>
      </c>
      <c r="DG630">
        <f>ROUND(ROUND(AF630*AJ630,2)*CX630,2)</f>
        <v>67.25</v>
      </c>
      <c r="DH630">
        <f>ROUND(ROUND(AG630*AK630,2)*CX630,2)</f>
        <v>0</v>
      </c>
      <c r="DI630">
        <f t="shared" si="329"/>
        <v>0</v>
      </c>
      <c r="DJ630">
        <f>DG630</f>
        <v>67.25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ROW(Source!A837)</f>
        <v>837</v>
      </c>
      <c r="B631">
        <v>56481267</v>
      </c>
      <c r="C631">
        <v>56495341</v>
      </c>
      <c r="D631">
        <v>54902310</v>
      </c>
      <c r="E631">
        <v>1</v>
      </c>
      <c r="F631">
        <v>1</v>
      </c>
      <c r="G631">
        <v>1079</v>
      </c>
      <c r="H631">
        <v>3</v>
      </c>
      <c r="I631" t="s">
        <v>752</v>
      </c>
      <c r="J631" t="s">
        <v>753</v>
      </c>
      <c r="K631" t="s">
        <v>754</v>
      </c>
      <c r="L631">
        <v>1339</v>
      </c>
      <c r="N631">
        <v>1007</v>
      </c>
      <c r="O631" t="s">
        <v>158</v>
      </c>
      <c r="P631" t="s">
        <v>158</v>
      </c>
      <c r="Q631">
        <v>1</v>
      </c>
      <c r="W631">
        <v>0</v>
      </c>
      <c r="X631">
        <v>-159086685</v>
      </c>
      <c r="Y631">
        <f t="shared" ref="Y631:Y640" si="339">AT631</f>
        <v>0.17299999999999999</v>
      </c>
      <c r="AA631">
        <v>51.93</v>
      </c>
      <c r="AB631">
        <v>0</v>
      </c>
      <c r="AC631">
        <v>0</v>
      </c>
      <c r="AD631">
        <v>0</v>
      </c>
      <c r="AE631">
        <v>7.07</v>
      </c>
      <c r="AF631">
        <v>0</v>
      </c>
      <c r="AG631">
        <v>0</v>
      </c>
      <c r="AH631">
        <v>0</v>
      </c>
      <c r="AI631">
        <v>7.33</v>
      </c>
      <c r="AJ631">
        <v>1</v>
      </c>
      <c r="AK631">
        <v>1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0.17299999999999999</v>
      </c>
      <c r="AU631" t="s">
        <v>3</v>
      </c>
      <c r="AV631">
        <v>0</v>
      </c>
      <c r="AW631">
        <v>2</v>
      </c>
      <c r="AX631">
        <v>56495344</v>
      </c>
      <c r="AY631">
        <v>1</v>
      </c>
      <c r="AZ631">
        <v>0</v>
      </c>
      <c r="BA631">
        <v>625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ROUND(Y631*Source!I837,9)</f>
        <v>2.0528179999999998</v>
      </c>
      <c r="CY631">
        <f t="shared" ref="CY631:CY640" si="340">AA631</f>
        <v>51.93</v>
      </c>
      <c r="CZ631">
        <f t="shared" ref="CZ631:CZ640" si="341">AE631</f>
        <v>7.07</v>
      </c>
      <c r="DA631">
        <f t="shared" ref="DA631:DA640" si="342">AI631</f>
        <v>7.33</v>
      </c>
      <c r="DB631">
        <f t="shared" ref="DB631:DB640" si="343">ROUND(ROUND(AT631*CZ631,2),6)</f>
        <v>1.22</v>
      </c>
      <c r="DC631">
        <f t="shared" ref="DC631:DC640" si="344">ROUND(ROUND(AT631*AG631,2),6)</f>
        <v>0</v>
      </c>
      <c r="DD631" t="s">
        <v>3</v>
      </c>
      <c r="DE631" t="s">
        <v>3</v>
      </c>
      <c r="DF631">
        <f>ROUND(ROUND(AE631*AI631,2)*CX631,2)</f>
        <v>106.38</v>
      </c>
      <c r="DG631">
        <f t="shared" ref="DG631:DG659" si="345">ROUND(ROUND(AF631,2)*CX631,2)</f>
        <v>0</v>
      </c>
      <c r="DH631">
        <f t="shared" ref="DH631:DH659" si="346">ROUND(ROUND(AG631,2)*CX631,2)</f>
        <v>0</v>
      </c>
      <c r="DI631">
        <f t="shared" si="329"/>
        <v>0</v>
      </c>
      <c r="DJ631">
        <f t="shared" ref="DJ631:DJ640" si="347">DF631</f>
        <v>106.38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ROW(Source!A837)</f>
        <v>837</v>
      </c>
      <c r="B632">
        <v>56481267</v>
      </c>
      <c r="C632">
        <v>56495341</v>
      </c>
      <c r="D632">
        <v>54909792</v>
      </c>
      <c r="E632">
        <v>1</v>
      </c>
      <c r="F632">
        <v>1</v>
      </c>
      <c r="G632">
        <v>1079</v>
      </c>
      <c r="H632">
        <v>3</v>
      </c>
      <c r="I632" t="s">
        <v>942</v>
      </c>
      <c r="J632" t="s">
        <v>943</v>
      </c>
      <c r="K632" t="s">
        <v>1044</v>
      </c>
      <c r="L632">
        <v>1346</v>
      </c>
      <c r="N632">
        <v>1009</v>
      </c>
      <c r="O632" t="s">
        <v>353</v>
      </c>
      <c r="P632" t="s">
        <v>353</v>
      </c>
      <c r="Q632">
        <v>1</v>
      </c>
      <c r="W632">
        <v>0</v>
      </c>
      <c r="X632">
        <v>1991147350</v>
      </c>
      <c r="Y632">
        <f t="shared" si="339"/>
        <v>93.6</v>
      </c>
      <c r="AA632">
        <v>366.99</v>
      </c>
      <c r="AB632">
        <v>0</v>
      </c>
      <c r="AC632">
        <v>0</v>
      </c>
      <c r="AD632">
        <v>0</v>
      </c>
      <c r="AE632">
        <v>54.26</v>
      </c>
      <c r="AF632">
        <v>0</v>
      </c>
      <c r="AG632">
        <v>0</v>
      </c>
      <c r="AH632">
        <v>0</v>
      </c>
      <c r="AI632">
        <v>6.75</v>
      </c>
      <c r="AJ632">
        <v>1</v>
      </c>
      <c r="AK632">
        <v>1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93.6</v>
      </c>
      <c r="AU632" t="s">
        <v>3</v>
      </c>
      <c r="AV632">
        <v>0</v>
      </c>
      <c r="AW632">
        <v>2</v>
      </c>
      <c r="AX632">
        <v>56495345</v>
      </c>
      <c r="AY632">
        <v>1</v>
      </c>
      <c r="AZ632">
        <v>0</v>
      </c>
      <c r="BA632">
        <v>626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ROUND(Y632*Source!I837,9)</f>
        <v>1110.6576</v>
      </c>
      <c r="CY632">
        <f t="shared" si="340"/>
        <v>366.99</v>
      </c>
      <c r="CZ632">
        <f t="shared" si="341"/>
        <v>54.26</v>
      </c>
      <c r="DA632">
        <f t="shared" si="342"/>
        <v>6.75</v>
      </c>
      <c r="DB632">
        <f t="shared" si="343"/>
        <v>5078.74</v>
      </c>
      <c r="DC632">
        <f t="shared" si="344"/>
        <v>0</v>
      </c>
      <c r="DD632" t="s">
        <v>3</v>
      </c>
      <c r="DE632" t="s">
        <v>3</v>
      </c>
      <c r="DF632">
        <f>ROUND(ROUND(AE632*AI632,2)*CX632,2)</f>
        <v>406789.45</v>
      </c>
      <c r="DG632">
        <f t="shared" si="345"/>
        <v>0</v>
      </c>
      <c r="DH632">
        <f t="shared" si="346"/>
        <v>0</v>
      </c>
      <c r="DI632">
        <f t="shared" si="329"/>
        <v>0</v>
      </c>
      <c r="DJ632">
        <f t="shared" si="347"/>
        <v>406789.45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ROW(Source!A873)</f>
        <v>873</v>
      </c>
      <c r="B633">
        <v>56481265</v>
      </c>
      <c r="C633">
        <v>56495453</v>
      </c>
      <c r="D633">
        <v>54902988</v>
      </c>
      <c r="E633">
        <v>1</v>
      </c>
      <c r="F633">
        <v>1</v>
      </c>
      <c r="G633">
        <v>1079</v>
      </c>
      <c r="H633">
        <v>3</v>
      </c>
      <c r="I633" t="s">
        <v>35</v>
      </c>
      <c r="J633" t="s">
        <v>37</v>
      </c>
      <c r="K633" t="s">
        <v>36</v>
      </c>
      <c r="L633">
        <v>1348</v>
      </c>
      <c r="N633">
        <v>1009</v>
      </c>
      <c r="O633" t="s">
        <v>32</v>
      </c>
      <c r="P633" t="s">
        <v>32</v>
      </c>
      <c r="Q633">
        <v>1000</v>
      </c>
      <c r="W633">
        <v>0</v>
      </c>
      <c r="X633">
        <v>-1891961884</v>
      </c>
      <c r="Y633">
        <f t="shared" si="339"/>
        <v>2.5484199999999999E-2</v>
      </c>
      <c r="AA633">
        <v>6532.24</v>
      </c>
      <c r="AB633">
        <v>0</v>
      </c>
      <c r="AC633">
        <v>0</v>
      </c>
      <c r="AD633">
        <v>0</v>
      </c>
      <c r="AE633">
        <v>6519.2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 t="s">
        <v>3</v>
      </c>
      <c r="AT633">
        <v>2.5484199999999999E-2</v>
      </c>
      <c r="AU633" t="s">
        <v>3</v>
      </c>
      <c r="AV633">
        <v>0</v>
      </c>
      <c r="AW633">
        <v>1</v>
      </c>
      <c r="AX633">
        <v>-1</v>
      </c>
      <c r="AY633">
        <v>0</v>
      </c>
      <c r="AZ633">
        <v>0</v>
      </c>
      <c r="BA633" t="s">
        <v>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ROUND(Y633*Source!I873,9)</f>
        <v>0.14500000099999999</v>
      </c>
      <c r="CY633">
        <f t="shared" si="340"/>
        <v>6532.24</v>
      </c>
      <c r="CZ633">
        <f t="shared" si="341"/>
        <v>6519.2</v>
      </c>
      <c r="DA633">
        <f t="shared" si="342"/>
        <v>1</v>
      </c>
      <c r="DB633">
        <f t="shared" si="343"/>
        <v>166.14</v>
      </c>
      <c r="DC633">
        <f t="shared" si="344"/>
        <v>0</v>
      </c>
      <c r="DD633" t="s">
        <v>3</v>
      </c>
      <c r="DE633" t="s">
        <v>3</v>
      </c>
      <c r="DF633">
        <f>ROUND(ROUND(AE633,2)*CX633,2)</f>
        <v>945.28</v>
      </c>
      <c r="DG633">
        <f t="shared" si="345"/>
        <v>0</v>
      </c>
      <c r="DH633">
        <f t="shared" si="346"/>
        <v>0</v>
      </c>
      <c r="DI633">
        <f t="shared" si="329"/>
        <v>0</v>
      </c>
      <c r="DJ633">
        <f t="shared" si="347"/>
        <v>945.28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ROW(Source!A873)</f>
        <v>873</v>
      </c>
      <c r="B634">
        <v>56481265</v>
      </c>
      <c r="C634">
        <v>56495453</v>
      </c>
      <c r="D634">
        <v>54902999</v>
      </c>
      <c r="E634">
        <v>1</v>
      </c>
      <c r="F634">
        <v>1</v>
      </c>
      <c r="G634">
        <v>1079</v>
      </c>
      <c r="H634">
        <v>3</v>
      </c>
      <c r="I634" t="s">
        <v>30</v>
      </c>
      <c r="J634" t="s">
        <v>33</v>
      </c>
      <c r="K634" t="s">
        <v>31</v>
      </c>
      <c r="L634">
        <v>1348</v>
      </c>
      <c r="N634">
        <v>1009</v>
      </c>
      <c r="O634" t="s">
        <v>32</v>
      </c>
      <c r="P634" t="s">
        <v>32</v>
      </c>
      <c r="Q634">
        <v>1000</v>
      </c>
      <c r="W634">
        <v>0</v>
      </c>
      <c r="X634">
        <v>981881691</v>
      </c>
      <c r="Y634">
        <f t="shared" si="339"/>
        <v>2.95617E-2</v>
      </c>
      <c r="AA634">
        <v>9864</v>
      </c>
      <c r="AB634">
        <v>0</v>
      </c>
      <c r="AC634">
        <v>0</v>
      </c>
      <c r="AD634">
        <v>0</v>
      </c>
      <c r="AE634">
        <v>9844.31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3</v>
      </c>
      <c r="AT634">
        <v>2.95617E-2</v>
      </c>
      <c r="AU634" t="s">
        <v>3</v>
      </c>
      <c r="AV634">
        <v>0</v>
      </c>
      <c r="AW634">
        <v>1</v>
      </c>
      <c r="AX634">
        <v>-1</v>
      </c>
      <c r="AY634">
        <v>0</v>
      </c>
      <c r="AZ634">
        <v>0</v>
      </c>
      <c r="BA634" t="s">
        <v>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ROUND(Y634*Source!I873,9)</f>
        <v>0.16820016099999999</v>
      </c>
      <c r="CY634">
        <f t="shared" si="340"/>
        <v>9864</v>
      </c>
      <c r="CZ634">
        <f t="shared" si="341"/>
        <v>9844.31</v>
      </c>
      <c r="DA634">
        <f t="shared" si="342"/>
        <v>1</v>
      </c>
      <c r="DB634">
        <f t="shared" si="343"/>
        <v>291.01</v>
      </c>
      <c r="DC634">
        <f t="shared" si="344"/>
        <v>0</v>
      </c>
      <c r="DD634" t="s">
        <v>3</v>
      </c>
      <c r="DE634" t="s">
        <v>3</v>
      </c>
      <c r="DF634">
        <f>ROUND(ROUND(AE634,2)*CX634,2)</f>
        <v>1655.81</v>
      </c>
      <c r="DG634">
        <f t="shared" si="345"/>
        <v>0</v>
      </c>
      <c r="DH634">
        <f t="shared" si="346"/>
        <v>0</v>
      </c>
      <c r="DI634">
        <f t="shared" si="329"/>
        <v>0</v>
      </c>
      <c r="DJ634">
        <f t="shared" si="347"/>
        <v>1655.81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ROW(Source!A873)</f>
        <v>873</v>
      </c>
      <c r="B635">
        <v>56481265</v>
      </c>
      <c r="C635">
        <v>56495453</v>
      </c>
      <c r="D635">
        <v>54903015</v>
      </c>
      <c r="E635">
        <v>1</v>
      </c>
      <c r="F635">
        <v>1</v>
      </c>
      <c r="G635">
        <v>1079</v>
      </c>
      <c r="H635">
        <v>3</v>
      </c>
      <c r="I635" t="s">
        <v>114</v>
      </c>
      <c r="J635" t="s">
        <v>116</v>
      </c>
      <c r="K635" t="s">
        <v>115</v>
      </c>
      <c r="L635">
        <v>1348</v>
      </c>
      <c r="N635">
        <v>1009</v>
      </c>
      <c r="O635" t="s">
        <v>32</v>
      </c>
      <c r="P635" t="s">
        <v>32</v>
      </c>
      <c r="Q635">
        <v>1000</v>
      </c>
      <c r="W635">
        <v>0</v>
      </c>
      <c r="X635">
        <v>975818671</v>
      </c>
      <c r="Y635">
        <f t="shared" si="339"/>
        <v>0.94495410000000002</v>
      </c>
      <c r="AA635">
        <v>8407.51</v>
      </c>
      <c r="AB635">
        <v>0</v>
      </c>
      <c r="AC635">
        <v>0</v>
      </c>
      <c r="AD635">
        <v>0</v>
      </c>
      <c r="AE635">
        <v>8407.51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3</v>
      </c>
      <c r="AT635">
        <v>0.94495410000000002</v>
      </c>
      <c r="AU635" t="s">
        <v>3</v>
      </c>
      <c r="AV635">
        <v>0</v>
      </c>
      <c r="AW635">
        <v>1</v>
      </c>
      <c r="AX635">
        <v>-1</v>
      </c>
      <c r="AY635">
        <v>0</v>
      </c>
      <c r="AZ635">
        <v>0</v>
      </c>
      <c r="BA635" t="s">
        <v>3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ROUND(Y635*Source!I873,9)</f>
        <v>5.3765998379999997</v>
      </c>
      <c r="CY635">
        <f t="shared" si="340"/>
        <v>8407.51</v>
      </c>
      <c r="CZ635">
        <f t="shared" si="341"/>
        <v>8407.51</v>
      </c>
      <c r="DA635">
        <f t="shared" si="342"/>
        <v>1</v>
      </c>
      <c r="DB635">
        <f t="shared" si="343"/>
        <v>7944.71</v>
      </c>
      <c r="DC635">
        <f t="shared" si="344"/>
        <v>0</v>
      </c>
      <c r="DD635" t="s">
        <v>3</v>
      </c>
      <c r="DE635" t="s">
        <v>3</v>
      </c>
      <c r="DF635">
        <f>ROUND(ROUND(AE635,2)*CX635,2)</f>
        <v>45203.82</v>
      </c>
      <c r="DG635">
        <f t="shared" si="345"/>
        <v>0</v>
      </c>
      <c r="DH635">
        <f t="shared" si="346"/>
        <v>0</v>
      </c>
      <c r="DI635">
        <f t="shared" si="329"/>
        <v>0</v>
      </c>
      <c r="DJ635">
        <f t="shared" si="347"/>
        <v>45203.82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ROW(Source!A873)</f>
        <v>873</v>
      </c>
      <c r="B636">
        <v>56481265</v>
      </c>
      <c r="C636">
        <v>56495453</v>
      </c>
      <c r="D636">
        <v>54912933</v>
      </c>
      <c r="E636">
        <v>1</v>
      </c>
      <c r="F636">
        <v>1</v>
      </c>
      <c r="G636">
        <v>1079</v>
      </c>
      <c r="H636">
        <v>3</v>
      </c>
      <c r="I636" t="s">
        <v>124</v>
      </c>
      <c r="J636" t="s">
        <v>127</v>
      </c>
      <c r="K636" t="s">
        <v>125</v>
      </c>
      <c r="L636">
        <v>1355</v>
      </c>
      <c r="N636">
        <v>1010</v>
      </c>
      <c r="O636" t="s">
        <v>126</v>
      </c>
      <c r="P636" t="s">
        <v>126</v>
      </c>
      <c r="Q636">
        <v>100</v>
      </c>
      <c r="W636">
        <v>0</v>
      </c>
      <c r="X636">
        <v>856224882</v>
      </c>
      <c r="Y636">
        <f t="shared" si="339"/>
        <v>0.61162079999999996</v>
      </c>
      <c r="AA636">
        <v>561.16</v>
      </c>
      <c r="AB636">
        <v>0</v>
      </c>
      <c r="AC636">
        <v>0</v>
      </c>
      <c r="AD636">
        <v>0</v>
      </c>
      <c r="AE636">
        <v>560.04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 t="s">
        <v>3</v>
      </c>
      <c r="AT636">
        <v>0.61162079999999996</v>
      </c>
      <c r="AU636" t="s">
        <v>3</v>
      </c>
      <c r="AV636">
        <v>0</v>
      </c>
      <c r="AW636">
        <v>1</v>
      </c>
      <c r="AX636">
        <v>-1</v>
      </c>
      <c r="AY636">
        <v>0</v>
      </c>
      <c r="AZ636">
        <v>0</v>
      </c>
      <c r="BA636" t="s">
        <v>3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ROUND(Y636*Source!I873,9)</f>
        <v>3.4800000280000001</v>
      </c>
      <c r="CY636">
        <f t="shared" si="340"/>
        <v>561.16</v>
      </c>
      <c r="CZ636">
        <f t="shared" si="341"/>
        <v>560.04</v>
      </c>
      <c r="DA636">
        <f t="shared" si="342"/>
        <v>1</v>
      </c>
      <c r="DB636">
        <f t="shared" si="343"/>
        <v>342.53</v>
      </c>
      <c r="DC636">
        <f t="shared" si="344"/>
        <v>0</v>
      </c>
      <c r="DD636" t="s">
        <v>3</v>
      </c>
      <c r="DE636" t="s">
        <v>3</v>
      </c>
      <c r="DF636">
        <f>ROUND(ROUND(AE636,2)*CX636,2)</f>
        <v>1948.94</v>
      </c>
      <c r="DG636">
        <f t="shared" si="345"/>
        <v>0</v>
      </c>
      <c r="DH636">
        <f t="shared" si="346"/>
        <v>0</v>
      </c>
      <c r="DI636">
        <f t="shared" si="329"/>
        <v>0</v>
      </c>
      <c r="DJ636">
        <f t="shared" si="347"/>
        <v>1948.94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ROW(Source!A874)</f>
        <v>874</v>
      </c>
      <c r="B637">
        <v>56481267</v>
      </c>
      <c r="C637">
        <v>56495453</v>
      </c>
      <c r="D637">
        <v>54902988</v>
      </c>
      <c r="E637">
        <v>1</v>
      </c>
      <c r="F637">
        <v>1</v>
      </c>
      <c r="G637">
        <v>1079</v>
      </c>
      <c r="H637">
        <v>3</v>
      </c>
      <c r="I637" t="s">
        <v>35</v>
      </c>
      <c r="J637" t="s">
        <v>37</v>
      </c>
      <c r="K637" t="s">
        <v>36</v>
      </c>
      <c r="L637">
        <v>1348</v>
      </c>
      <c r="N637">
        <v>1009</v>
      </c>
      <c r="O637" t="s">
        <v>32</v>
      </c>
      <c r="P637" t="s">
        <v>32</v>
      </c>
      <c r="Q637">
        <v>1000</v>
      </c>
      <c r="W637">
        <v>0</v>
      </c>
      <c r="X637">
        <v>-1891961884</v>
      </c>
      <c r="Y637">
        <f t="shared" si="339"/>
        <v>2.5484199999999999E-2</v>
      </c>
      <c r="AA637">
        <v>66106.25</v>
      </c>
      <c r="AB637">
        <v>0</v>
      </c>
      <c r="AC637">
        <v>0</v>
      </c>
      <c r="AD637">
        <v>0</v>
      </c>
      <c r="AE637">
        <v>6519.2</v>
      </c>
      <c r="AF637">
        <v>0</v>
      </c>
      <c r="AG637">
        <v>0</v>
      </c>
      <c r="AH637">
        <v>0</v>
      </c>
      <c r="AI637">
        <v>10.119999999999999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 t="s">
        <v>3</v>
      </c>
      <c r="AT637">
        <v>2.5484199999999999E-2</v>
      </c>
      <c r="AU637" t="s">
        <v>3</v>
      </c>
      <c r="AV637">
        <v>0</v>
      </c>
      <c r="AW637">
        <v>1</v>
      </c>
      <c r="AX637">
        <v>-1</v>
      </c>
      <c r="AY637">
        <v>0</v>
      </c>
      <c r="AZ637">
        <v>0</v>
      </c>
      <c r="BA637" t="s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ROUND(Y637*Source!I874,9)</f>
        <v>0.14500000099999999</v>
      </c>
      <c r="CY637">
        <f t="shared" si="340"/>
        <v>66106.25</v>
      </c>
      <c r="CZ637">
        <f t="shared" si="341"/>
        <v>6519.2</v>
      </c>
      <c r="DA637">
        <f t="shared" si="342"/>
        <v>10.119999999999999</v>
      </c>
      <c r="DB637">
        <f t="shared" si="343"/>
        <v>166.14</v>
      </c>
      <c r="DC637">
        <f t="shared" si="344"/>
        <v>0</v>
      </c>
      <c r="DD637" t="s">
        <v>3</v>
      </c>
      <c r="DE637" t="s">
        <v>3</v>
      </c>
      <c r="DF637">
        <f>ROUND(ROUND(AE637*AI637,2)*CX637,2)</f>
        <v>9566.27</v>
      </c>
      <c r="DG637">
        <f t="shared" si="345"/>
        <v>0</v>
      </c>
      <c r="DH637">
        <f t="shared" si="346"/>
        <v>0</v>
      </c>
      <c r="DI637">
        <f t="shared" si="329"/>
        <v>0</v>
      </c>
      <c r="DJ637">
        <f t="shared" si="347"/>
        <v>9566.27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ROW(Source!A874)</f>
        <v>874</v>
      </c>
      <c r="B638">
        <v>56481267</v>
      </c>
      <c r="C638">
        <v>56495453</v>
      </c>
      <c r="D638">
        <v>54902999</v>
      </c>
      <c r="E638">
        <v>1</v>
      </c>
      <c r="F638">
        <v>1</v>
      </c>
      <c r="G638">
        <v>1079</v>
      </c>
      <c r="H638">
        <v>3</v>
      </c>
      <c r="I638" t="s">
        <v>30</v>
      </c>
      <c r="J638" t="s">
        <v>33</v>
      </c>
      <c r="K638" t="s">
        <v>31</v>
      </c>
      <c r="L638">
        <v>1348</v>
      </c>
      <c r="N638">
        <v>1009</v>
      </c>
      <c r="O638" t="s">
        <v>32</v>
      </c>
      <c r="P638" t="s">
        <v>32</v>
      </c>
      <c r="Q638">
        <v>1000</v>
      </c>
      <c r="W638">
        <v>0</v>
      </c>
      <c r="X638">
        <v>981881691</v>
      </c>
      <c r="Y638">
        <f t="shared" si="339"/>
        <v>2.95617E-2</v>
      </c>
      <c r="AA638">
        <v>74374.55</v>
      </c>
      <c r="AB638">
        <v>0</v>
      </c>
      <c r="AC638">
        <v>0</v>
      </c>
      <c r="AD638">
        <v>0</v>
      </c>
      <c r="AE638">
        <v>9844.31</v>
      </c>
      <c r="AF638">
        <v>0</v>
      </c>
      <c r="AG638">
        <v>0</v>
      </c>
      <c r="AH638">
        <v>0</v>
      </c>
      <c r="AI638">
        <v>7.54</v>
      </c>
      <c r="AJ638">
        <v>1</v>
      </c>
      <c r="AK638">
        <v>1</v>
      </c>
      <c r="AL638">
        <v>1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3</v>
      </c>
      <c r="AT638">
        <v>2.95617E-2</v>
      </c>
      <c r="AU638" t="s">
        <v>3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ROUND(Y638*Source!I874,9)</f>
        <v>0.16820016099999999</v>
      </c>
      <c r="CY638">
        <f t="shared" si="340"/>
        <v>74374.55</v>
      </c>
      <c r="CZ638">
        <f t="shared" si="341"/>
        <v>9844.31</v>
      </c>
      <c r="DA638">
        <f t="shared" si="342"/>
        <v>7.54</v>
      </c>
      <c r="DB638">
        <f t="shared" si="343"/>
        <v>291.01</v>
      </c>
      <c r="DC638">
        <f t="shared" si="344"/>
        <v>0</v>
      </c>
      <c r="DD638" t="s">
        <v>3</v>
      </c>
      <c r="DE638" t="s">
        <v>3</v>
      </c>
      <c r="DF638">
        <f>ROUND(ROUND(AE638*AI638,2)*CX638,2)</f>
        <v>12484.84</v>
      </c>
      <c r="DG638">
        <f t="shared" si="345"/>
        <v>0</v>
      </c>
      <c r="DH638">
        <f t="shared" si="346"/>
        <v>0</v>
      </c>
      <c r="DI638">
        <f t="shared" si="329"/>
        <v>0</v>
      </c>
      <c r="DJ638">
        <f t="shared" si="347"/>
        <v>12484.84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ROW(Source!A874)</f>
        <v>874</v>
      </c>
      <c r="B639">
        <v>56481267</v>
      </c>
      <c r="C639">
        <v>56495453</v>
      </c>
      <c r="D639">
        <v>54903015</v>
      </c>
      <c r="E639">
        <v>1</v>
      </c>
      <c r="F639">
        <v>1</v>
      </c>
      <c r="G639">
        <v>1079</v>
      </c>
      <c r="H639">
        <v>3</v>
      </c>
      <c r="I639" t="s">
        <v>114</v>
      </c>
      <c r="J639" t="s">
        <v>116</v>
      </c>
      <c r="K639" t="s">
        <v>115</v>
      </c>
      <c r="L639">
        <v>1348</v>
      </c>
      <c r="N639">
        <v>1009</v>
      </c>
      <c r="O639" t="s">
        <v>32</v>
      </c>
      <c r="P639" t="s">
        <v>32</v>
      </c>
      <c r="Q639">
        <v>1000</v>
      </c>
      <c r="W639">
        <v>0</v>
      </c>
      <c r="X639">
        <v>975818671</v>
      </c>
      <c r="Y639">
        <f t="shared" si="339"/>
        <v>0.94495410000000002</v>
      </c>
      <c r="AA639">
        <v>94436.68</v>
      </c>
      <c r="AB639">
        <v>0</v>
      </c>
      <c r="AC639">
        <v>0</v>
      </c>
      <c r="AD639">
        <v>0</v>
      </c>
      <c r="AE639">
        <v>8407.51</v>
      </c>
      <c r="AF639">
        <v>0</v>
      </c>
      <c r="AG639">
        <v>0</v>
      </c>
      <c r="AH639">
        <v>0</v>
      </c>
      <c r="AI639">
        <v>11.21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3</v>
      </c>
      <c r="AT639">
        <v>0.94495410000000002</v>
      </c>
      <c r="AU639" t="s">
        <v>3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ROUND(Y639*Source!I874,9)</f>
        <v>5.3765998379999997</v>
      </c>
      <c r="CY639">
        <f t="shared" si="340"/>
        <v>94436.68</v>
      </c>
      <c r="CZ639">
        <f t="shared" si="341"/>
        <v>8407.51</v>
      </c>
      <c r="DA639">
        <f t="shared" si="342"/>
        <v>11.21</v>
      </c>
      <c r="DB639">
        <f t="shared" si="343"/>
        <v>7944.71</v>
      </c>
      <c r="DC639">
        <f t="shared" si="344"/>
        <v>0</v>
      </c>
      <c r="DD639" t="s">
        <v>3</v>
      </c>
      <c r="DE639" t="s">
        <v>3</v>
      </c>
      <c r="DF639">
        <f>ROUND(ROUND(AE639*AI639,2)*CX639,2)</f>
        <v>506734.8</v>
      </c>
      <c r="DG639">
        <f t="shared" si="345"/>
        <v>0</v>
      </c>
      <c r="DH639">
        <f t="shared" si="346"/>
        <v>0</v>
      </c>
      <c r="DI639">
        <f t="shared" si="329"/>
        <v>0</v>
      </c>
      <c r="DJ639">
        <f t="shared" si="347"/>
        <v>506734.8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ROW(Source!A874)</f>
        <v>874</v>
      </c>
      <c r="B640">
        <v>56481267</v>
      </c>
      <c r="C640">
        <v>56495453</v>
      </c>
      <c r="D640">
        <v>54912933</v>
      </c>
      <c r="E640">
        <v>1</v>
      </c>
      <c r="F640">
        <v>1</v>
      </c>
      <c r="G640">
        <v>1079</v>
      </c>
      <c r="H640">
        <v>3</v>
      </c>
      <c r="I640" t="s">
        <v>124</v>
      </c>
      <c r="J640" t="s">
        <v>127</v>
      </c>
      <c r="K640" t="s">
        <v>125</v>
      </c>
      <c r="L640">
        <v>1355</v>
      </c>
      <c r="N640">
        <v>1010</v>
      </c>
      <c r="O640" t="s">
        <v>126</v>
      </c>
      <c r="P640" t="s">
        <v>126</v>
      </c>
      <c r="Q640">
        <v>100</v>
      </c>
      <c r="W640">
        <v>0</v>
      </c>
      <c r="X640">
        <v>856224882</v>
      </c>
      <c r="Y640">
        <f t="shared" si="339"/>
        <v>0.61162079999999996</v>
      </c>
      <c r="AA640">
        <v>11032.41</v>
      </c>
      <c r="AB640">
        <v>0</v>
      </c>
      <c r="AC640">
        <v>0</v>
      </c>
      <c r="AD640">
        <v>0</v>
      </c>
      <c r="AE640">
        <v>560.04</v>
      </c>
      <c r="AF640">
        <v>0</v>
      </c>
      <c r="AG640">
        <v>0</v>
      </c>
      <c r="AH640">
        <v>0</v>
      </c>
      <c r="AI640">
        <v>19.66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0.61162079999999996</v>
      </c>
      <c r="AU640" t="s">
        <v>3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ROUND(Y640*Source!I874,9)</f>
        <v>3.4800000280000001</v>
      </c>
      <c r="CY640">
        <f t="shared" si="340"/>
        <v>11032.41</v>
      </c>
      <c r="CZ640">
        <f t="shared" si="341"/>
        <v>560.04</v>
      </c>
      <c r="DA640">
        <f t="shared" si="342"/>
        <v>19.66</v>
      </c>
      <c r="DB640">
        <f t="shared" si="343"/>
        <v>342.53</v>
      </c>
      <c r="DC640">
        <f t="shared" si="344"/>
        <v>0</v>
      </c>
      <c r="DD640" t="s">
        <v>3</v>
      </c>
      <c r="DE640" t="s">
        <v>3</v>
      </c>
      <c r="DF640">
        <f>ROUND(ROUND(AE640*AI640,2)*CX640,2)</f>
        <v>38316.160000000003</v>
      </c>
      <c r="DG640">
        <f t="shared" si="345"/>
        <v>0</v>
      </c>
      <c r="DH640">
        <f t="shared" si="346"/>
        <v>0</v>
      </c>
      <c r="DI640">
        <f t="shared" si="329"/>
        <v>0</v>
      </c>
      <c r="DJ640">
        <f t="shared" si="347"/>
        <v>38316.160000000003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ROW(Source!A919)</f>
        <v>919</v>
      </c>
      <c r="B641">
        <v>56481265</v>
      </c>
      <c r="C641">
        <v>56495616</v>
      </c>
      <c r="D641">
        <v>54836958</v>
      </c>
      <c r="E641">
        <v>1079</v>
      </c>
      <c r="F641">
        <v>1</v>
      </c>
      <c r="G641">
        <v>1079</v>
      </c>
      <c r="H641">
        <v>1</v>
      </c>
      <c r="I641" t="s">
        <v>738</v>
      </c>
      <c r="J641" t="s">
        <v>3</v>
      </c>
      <c r="K641" t="s">
        <v>739</v>
      </c>
      <c r="L641">
        <v>1191</v>
      </c>
      <c r="N641">
        <v>1013</v>
      </c>
      <c r="O641" t="s">
        <v>740</v>
      </c>
      <c r="P641" t="s">
        <v>740</v>
      </c>
      <c r="Q641">
        <v>1</v>
      </c>
      <c r="W641">
        <v>0</v>
      </c>
      <c r="X641">
        <v>476480486</v>
      </c>
      <c r="Y641">
        <f>(AT641*1.15*1.1)</f>
        <v>226.435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179</v>
      </c>
      <c r="AU641" t="s">
        <v>166</v>
      </c>
      <c r="AV641">
        <v>1</v>
      </c>
      <c r="AW641">
        <v>2</v>
      </c>
      <c r="AX641">
        <v>56495633</v>
      </c>
      <c r="AY641">
        <v>1</v>
      </c>
      <c r="AZ641">
        <v>0</v>
      </c>
      <c r="BA641">
        <v>643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ROUND(AT641*Source!I919*AH641*AL641,2)</f>
        <v>0</v>
      </c>
      <c r="CV641">
        <f>ROUND(Y641*Source!I919,9)</f>
        <v>82.648775000000001</v>
      </c>
      <c r="CW641">
        <v>0</v>
      </c>
      <c r="CX641">
        <f>ROUND(Y641*Source!I919,9)</f>
        <v>82.648775000000001</v>
      </c>
      <c r="CY641">
        <f>AD641</f>
        <v>0</v>
      </c>
      <c r="CZ641">
        <f>AH641</f>
        <v>0</v>
      </c>
      <c r="DA641">
        <f>AL641</f>
        <v>1</v>
      </c>
      <c r="DB641">
        <f>ROUND((ROUND(AT641*CZ641,2)*1.15*1.1),6)</f>
        <v>0</v>
      </c>
      <c r="DC641">
        <f>ROUND((ROUND(AT641*AG641,2)*1.15*1.1),6)</f>
        <v>0</v>
      </c>
      <c r="DD641" t="s">
        <v>3</v>
      </c>
      <c r="DE641" t="s">
        <v>3</v>
      </c>
      <c r="DF641">
        <f t="shared" ref="DF641:DF665" si="348">ROUND(ROUND(AE641,2)*CX641,2)</f>
        <v>0</v>
      </c>
      <c r="DG641">
        <f t="shared" si="345"/>
        <v>0</v>
      </c>
      <c r="DH641">
        <f t="shared" si="346"/>
        <v>0</v>
      </c>
      <c r="DI641">
        <f t="shared" ref="DI641:DI704" si="349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ROW(Source!A919)</f>
        <v>919</v>
      </c>
      <c r="B642">
        <v>56481265</v>
      </c>
      <c r="C642">
        <v>56495616</v>
      </c>
      <c r="D642">
        <v>54933985</v>
      </c>
      <c r="E642">
        <v>1</v>
      </c>
      <c r="F642">
        <v>1</v>
      </c>
      <c r="G642">
        <v>1079</v>
      </c>
      <c r="H642">
        <v>2</v>
      </c>
      <c r="I642" t="s">
        <v>773</v>
      </c>
      <c r="J642" t="s">
        <v>774</v>
      </c>
      <c r="K642" t="s">
        <v>775</v>
      </c>
      <c r="L642">
        <v>1368</v>
      </c>
      <c r="N642">
        <v>1011</v>
      </c>
      <c r="O642" t="s">
        <v>744</v>
      </c>
      <c r="P642" t="s">
        <v>744</v>
      </c>
      <c r="Q642">
        <v>1</v>
      </c>
      <c r="W642">
        <v>0</v>
      </c>
      <c r="X642">
        <v>-1503106587</v>
      </c>
      <c r="Y642">
        <f t="shared" ref="Y642:Y647" si="350">(AT642*1.25*1.1)</f>
        <v>165</v>
      </c>
      <c r="AA642">
        <v>0</v>
      </c>
      <c r="AB642">
        <v>7.44</v>
      </c>
      <c r="AC642">
        <v>0</v>
      </c>
      <c r="AD642">
        <v>0</v>
      </c>
      <c r="AE642">
        <v>0</v>
      </c>
      <c r="AF642">
        <v>7.11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120</v>
      </c>
      <c r="AU642" t="s">
        <v>165</v>
      </c>
      <c r="AV642">
        <v>0</v>
      </c>
      <c r="AW642">
        <v>2</v>
      </c>
      <c r="AX642">
        <v>56495634</v>
      </c>
      <c r="AY642">
        <v>1</v>
      </c>
      <c r="AZ642">
        <v>0</v>
      </c>
      <c r="BA642">
        <v>644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ROUND(Y642*Source!I919*DO642,9)</f>
        <v>0</v>
      </c>
      <c r="CX642">
        <f>ROUND(Y642*Source!I919,9)</f>
        <v>60.225000000000001</v>
      </c>
      <c r="CY642">
        <f t="shared" ref="CY642:CY647" si="351">AB642</f>
        <v>7.44</v>
      </c>
      <c r="CZ642">
        <f t="shared" ref="CZ642:CZ647" si="352">AF642</f>
        <v>7.11</v>
      </c>
      <c r="DA642">
        <f t="shared" ref="DA642:DA647" si="353">AJ642</f>
        <v>1</v>
      </c>
      <c r="DB642">
        <f t="shared" ref="DB642:DB647" si="354">ROUND((ROUND(AT642*CZ642,2)*1.25*1.1),6)</f>
        <v>1173.1500000000001</v>
      </c>
      <c r="DC642">
        <f t="shared" ref="DC642:DC647" si="355">ROUND((ROUND(AT642*AG642,2)*1.25*1.1),6)</f>
        <v>0</v>
      </c>
      <c r="DD642" t="s">
        <v>3</v>
      </c>
      <c r="DE642" t="s">
        <v>3</v>
      </c>
      <c r="DF642">
        <f t="shared" si="348"/>
        <v>0</v>
      </c>
      <c r="DG642">
        <f t="shared" si="345"/>
        <v>428.2</v>
      </c>
      <c r="DH642">
        <f t="shared" si="346"/>
        <v>0</v>
      </c>
      <c r="DI642">
        <f t="shared" si="349"/>
        <v>0</v>
      </c>
      <c r="DJ642">
        <f t="shared" ref="DJ642:DJ647" si="356">DG642</f>
        <v>428.2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ROW(Source!A919)</f>
        <v>919</v>
      </c>
      <c r="B643">
        <v>56481265</v>
      </c>
      <c r="C643">
        <v>56495616</v>
      </c>
      <c r="D643">
        <v>54934284</v>
      </c>
      <c r="E643">
        <v>1</v>
      </c>
      <c r="F643">
        <v>1</v>
      </c>
      <c r="G643">
        <v>1079</v>
      </c>
      <c r="H643">
        <v>2</v>
      </c>
      <c r="I643" t="s">
        <v>741</v>
      </c>
      <c r="J643" t="s">
        <v>742</v>
      </c>
      <c r="K643" t="s">
        <v>743</v>
      </c>
      <c r="L643">
        <v>1368</v>
      </c>
      <c r="N643">
        <v>1011</v>
      </c>
      <c r="O643" t="s">
        <v>744</v>
      </c>
      <c r="P643" t="s">
        <v>744</v>
      </c>
      <c r="Q643">
        <v>1</v>
      </c>
      <c r="W643">
        <v>0</v>
      </c>
      <c r="X643">
        <v>654681671</v>
      </c>
      <c r="Y643">
        <f t="shared" si="350"/>
        <v>1.8562500000000002</v>
      </c>
      <c r="AA643">
        <v>0</v>
      </c>
      <c r="AB643">
        <v>87.01</v>
      </c>
      <c r="AC643">
        <v>13.21</v>
      </c>
      <c r="AD643">
        <v>0</v>
      </c>
      <c r="AE643">
        <v>0</v>
      </c>
      <c r="AF643">
        <v>83.1</v>
      </c>
      <c r="AG643">
        <v>12.62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1.35</v>
      </c>
      <c r="AU643" t="s">
        <v>165</v>
      </c>
      <c r="AV643">
        <v>0</v>
      </c>
      <c r="AW643">
        <v>2</v>
      </c>
      <c r="AX643">
        <v>56495635</v>
      </c>
      <c r="AY643">
        <v>1</v>
      </c>
      <c r="AZ643">
        <v>0</v>
      </c>
      <c r="BA643">
        <v>645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ROUND(Y643*Source!I919*DO643,9)</f>
        <v>8.5504443749999997</v>
      </c>
      <c r="CX643">
        <f>ROUND(Y643*Source!I919,9)</f>
        <v>0.67753125000000003</v>
      </c>
      <c r="CY643">
        <f t="shared" si="351"/>
        <v>87.01</v>
      </c>
      <c r="CZ643">
        <f t="shared" si="352"/>
        <v>83.1</v>
      </c>
      <c r="DA643">
        <f t="shared" si="353"/>
        <v>1</v>
      </c>
      <c r="DB643">
        <f t="shared" si="354"/>
        <v>154.26124999999999</v>
      </c>
      <c r="DC643">
        <f t="shared" si="355"/>
        <v>23.43</v>
      </c>
      <c r="DD643" t="s">
        <v>3</v>
      </c>
      <c r="DE643" t="s">
        <v>3</v>
      </c>
      <c r="DF643">
        <f t="shared" si="348"/>
        <v>0</v>
      </c>
      <c r="DG643">
        <f t="shared" si="345"/>
        <v>56.3</v>
      </c>
      <c r="DH643">
        <f t="shared" si="346"/>
        <v>8.5500000000000007</v>
      </c>
      <c r="DI643">
        <f t="shared" si="349"/>
        <v>0</v>
      </c>
      <c r="DJ643">
        <f t="shared" si="356"/>
        <v>56.3</v>
      </c>
      <c r="DK643">
        <v>0</v>
      </c>
      <c r="DL643" t="s">
        <v>745</v>
      </c>
      <c r="DM643">
        <v>0</v>
      </c>
      <c r="DN643" t="s">
        <v>740</v>
      </c>
      <c r="DO643">
        <v>12.62</v>
      </c>
    </row>
    <row r="644" spans="1:119" x14ac:dyDescent="0.25">
      <c r="A644">
        <f>ROW(Source!A919)</f>
        <v>919</v>
      </c>
      <c r="B644">
        <v>56481265</v>
      </c>
      <c r="C644">
        <v>56495616</v>
      </c>
      <c r="D644">
        <v>54934421</v>
      </c>
      <c r="E644">
        <v>1</v>
      </c>
      <c r="F644">
        <v>1</v>
      </c>
      <c r="G644">
        <v>1079</v>
      </c>
      <c r="H644">
        <v>2</v>
      </c>
      <c r="I644" t="s">
        <v>803</v>
      </c>
      <c r="J644" t="s">
        <v>804</v>
      </c>
      <c r="K644" t="s">
        <v>805</v>
      </c>
      <c r="L644">
        <v>1368</v>
      </c>
      <c r="N644">
        <v>1011</v>
      </c>
      <c r="O644" t="s">
        <v>744</v>
      </c>
      <c r="P644" t="s">
        <v>744</v>
      </c>
      <c r="Q644">
        <v>1</v>
      </c>
      <c r="W644">
        <v>0</v>
      </c>
      <c r="X644">
        <v>1724455708</v>
      </c>
      <c r="Y644">
        <f t="shared" si="350"/>
        <v>0.13750000000000001</v>
      </c>
      <c r="AA644">
        <v>0</v>
      </c>
      <c r="AB644">
        <v>0.47</v>
      </c>
      <c r="AC644">
        <v>0</v>
      </c>
      <c r="AD644">
        <v>0</v>
      </c>
      <c r="AE644">
        <v>0</v>
      </c>
      <c r="AF644">
        <v>0.45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0.1</v>
      </c>
      <c r="AU644" t="s">
        <v>165</v>
      </c>
      <c r="AV644">
        <v>0</v>
      </c>
      <c r="AW644">
        <v>2</v>
      </c>
      <c r="AX644">
        <v>56495637</v>
      </c>
      <c r="AY644">
        <v>1</v>
      </c>
      <c r="AZ644">
        <v>0</v>
      </c>
      <c r="BA644">
        <v>646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ROUND(Y644*Source!I919*DO644,9)</f>
        <v>0</v>
      </c>
      <c r="CX644">
        <f>ROUND(Y644*Source!I919,9)</f>
        <v>5.0187500000000003E-2</v>
      </c>
      <c r="CY644">
        <f t="shared" si="351"/>
        <v>0.47</v>
      </c>
      <c r="CZ644">
        <f t="shared" si="352"/>
        <v>0.45</v>
      </c>
      <c r="DA644">
        <f t="shared" si="353"/>
        <v>1</v>
      </c>
      <c r="DB644">
        <f t="shared" si="354"/>
        <v>6.8750000000000006E-2</v>
      </c>
      <c r="DC644">
        <f t="shared" si="355"/>
        <v>0</v>
      </c>
      <c r="DD644" t="s">
        <v>3</v>
      </c>
      <c r="DE644" t="s">
        <v>3</v>
      </c>
      <c r="DF644">
        <f t="shared" si="348"/>
        <v>0</v>
      </c>
      <c r="DG644">
        <f t="shared" si="345"/>
        <v>0.02</v>
      </c>
      <c r="DH644">
        <f t="shared" si="346"/>
        <v>0</v>
      </c>
      <c r="DI644">
        <f t="shared" si="349"/>
        <v>0</v>
      </c>
      <c r="DJ644">
        <f t="shared" si="356"/>
        <v>0.02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ROW(Source!A919)</f>
        <v>919</v>
      </c>
      <c r="B645">
        <v>56481265</v>
      </c>
      <c r="C645">
        <v>56495616</v>
      </c>
      <c r="D645">
        <v>54933523</v>
      </c>
      <c r="E645">
        <v>1</v>
      </c>
      <c r="F645">
        <v>1</v>
      </c>
      <c r="G645">
        <v>1079</v>
      </c>
      <c r="H645">
        <v>2</v>
      </c>
      <c r="I645" t="s">
        <v>746</v>
      </c>
      <c r="J645" t="s">
        <v>747</v>
      </c>
      <c r="K645" t="s">
        <v>748</v>
      </c>
      <c r="L645">
        <v>1368</v>
      </c>
      <c r="N645">
        <v>1011</v>
      </c>
      <c r="O645" t="s">
        <v>744</v>
      </c>
      <c r="P645" t="s">
        <v>744</v>
      </c>
      <c r="Q645">
        <v>1</v>
      </c>
      <c r="W645">
        <v>0</v>
      </c>
      <c r="X645">
        <v>-294230152</v>
      </c>
      <c r="Y645">
        <f t="shared" si="350"/>
        <v>1.2375</v>
      </c>
      <c r="AA645">
        <v>0</v>
      </c>
      <c r="AB645">
        <v>187.59</v>
      </c>
      <c r="AC645">
        <v>17.73</v>
      </c>
      <c r="AD645">
        <v>0</v>
      </c>
      <c r="AE645">
        <v>0</v>
      </c>
      <c r="AF645">
        <v>179.17</v>
      </c>
      <c r="AG645">
        <v>16.93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0.9</v>
      </c>
      <c r="AU645" t="s">
        <v>165</v>
      </c>
      <c r="AV645">
        <v>0</v>
      </c>
      <c r="AW645">
        <v>2</v>
      </c>
      <c r="AX645">
        <v>56495636</v>
      </c>
      <c r="AY645">
        <v>1</v>
      </c>
      <c r="AZ645">
        <v>0</v>
      </c>
      <c r="BA645">
        <v>647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ROUND(Y645*Source!I919*DO645,9)</f>
        <v>7.6470693750000001</v>
      </c>
      <c r="CX645">
        <f>ROUND(Y645*Source!I919,9)</f>
        <v>0.45168750000000002</v>
      </c>
      <c r="CY645">
        <f t="shared" si="351"/>
        <v>187.59</v>
      </c>
      <c r="CZ645">
        <f t="shared" si="352"/>
        <v>179.17</v>
      </c>
      <c r="DA645">
        <f t="shared" si="353"/>
        <v>1</v>
      </c>
      <c r="DB645">
        <f t="shared" si="354"/>
        <v>221.71875</v>
      </c>
      <c r="DC645">
        <f t="shared" si="355"/>
        <v>20.954999999999998</v>
      </c>
      <c r="DD645" t="s">
        <v>3</v>
      </c>
      <c r="DE645" t="s">
        <v>3</v>
      </c>
      <c r="DF645">
        <f t="shared" si="348"/>
        <v>0</v>
      </c>
      <c r="DG645">
        <f t="shared" si="345"/>
        <v>80.930000000000007</v>
      </c>
      <c r="DH645">
        <f t="shared" si="346"/>
        <v>7.65</v>
      </c>
      <c r="DI645">
        <f t="shared" si="349"/>
        <v>0</v>
      </c>
      <c r="DJ645">
        <f t="shared" si="356"/>
        <v>80.930000000000007</v>
      </c>
      <c r="DK645">
        <v>0</v>
      </c>
      <c r="DL645" t="s">
        <v>745</v>
      </c>
      <c r="DM645">
        <v>0</v>
      </c>
      <c r="DN645" t="s">
        <v>740</v>
      </c>
      <c r="DO645">
        <v>16.93</v>
      </c>
    </row>
    <row r="646" spans="1:119" x14ac:dyDescent="0.25">
      <c r="A646">
        <f>ROW(Source!A919)</f>
        <v>919</v>
      </c>
      <c r="B646">
        <v>56481265</v>
      </c>
      <c r="C646">
        <v>56495616</v>
      </c>
      <c r="D646">
        <v>54933656</v>
      </c>
      <c r="E646">
        <v>1</v>
      </c>
      <c r="F646">
        <v>1</v>
      </c>
      <c r="G646">
        <v>1079</v>
      </c>
      <c r="H646">
        <v>2</v>
      </c>
      <c r="I646" t="s">
        <v>806</v>
      </c>
      <c r="J646" t="s">
        <v>807</v>
      </c>
      <c r="K646" t="s">
        <v>808</v>
      </c>
      <c r="L646">
        <v>1368</v>
      </c>
      <c r="N646">
        <v>1011</v>
      </c>
      <c r="O646" t="s">
        <v>744</v>
      </c>
      <c r="P646" t="s">
        <v>744</v>
      </c>
      <c r="Q646">
        <v>1</v>
      </c>
      <c r="W646">
        <v>0</v>
      </c>
      <c r="X646">
        <v>668032808</v>
      </c>
      <c r="Y646">
        <f t="shared" si="350"/>
        <v>0.34375</v>
      </c>
      <c r="AA646">
        <v>0</v>
      </c>
      <c r="AB646">
        <v>172.69</v>
      </c>
      <c r="AC646">
        <v>15.22</v>
      </c>
      <c r="AD646">
        <v>0</v>
      </c>
      <c r="AE646">
        <v>0</v>
      </c>
      <c r="AF646">
        <v>164.94</v>
      </c>
      <c r="AG646">
        <v>14.54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0.25</v>
      </c>
      <c r="AU646" t="s">
        <v>165</v>
      </c>
      <c r="AV646">
        <v>0</v>
      </c>
      <c r="AW646">
        <v>2</v>
      </c>
      <c r="AX646">
        <v>56495638</v>
      </c>
      <c r="AY646">
        <v>1</v>
      </c>
      <c r="AZ646">
        <v>0</v>
      </c>
      <c r="BA646">
        <v>648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ROUND(Y646*Source!I919*DO646,9)</f>
        <v>1.8243156250000001</v>
      </c>
      <c r="CX646">
        <f>ROUND(Y646*Source!I919,9)</f>
        <v>0.12546874999999999</v>
      </c>
      <c r="CY646">
        <f t="shared" si="351"/>
        <v>172.69</v>
      </c>
      <c r="CZ646">
        <f t="shared" si="352"/>
        <v>164.94</v>
      </c>
      <c r="DA646">
        <f t="shared" si="353"/>
        <v>1</v>
      </c>
      <c r="DB646">
        <f t="shared" si="354"/>
        <v>56.704999999999998</v>
      </c>
      <c r="DC646">
        <f t="shared" si="355"/>
        <v>5.0049999999999999</v>
      </c>
      <c r="DD646" t="s">
        <v>3</v>
      </c>
      <c r="DE646" t="s">
        <v>3</v>
      </c>
      <c r="DF646">
        <f t="shared" si="348"/>
        <v>0</v>
      </c>
      <c r="DG646">
        <f t="shared" si="345"/>
        <v>20.69</v>
      </c>
      <c r="DH646">
        <f t="shared" si="346"/>
        <v>1.82</v>
      </c>
      <c r="DI646">
        <f t="shared" si="349"/>
        <v>0</v>
      </c>
      <c r="DJ646">
        <f t="shared" si="356"/>
        <v>20.69</v>
      </c>
      <c r="DK646">
        <v>0</v>
      </c>
      <c r="DL646" t="s">
        <v>745</v>
      </c>
      <c r="DM646">
        <v>0</v>
      </c>
      <c r="DN646" t="s">
        <v>740</v>
      </c>
      <c r="DO646">
        <v>14.54</v>
      </c>
    </row>
    <row r="647" spans="1:119" x14ac:dyDescent="0.25">
      <c r="A647">
        <f>ROW(Source!A919)</f>
        <v>919</v>
      </c>
      <c r="B647">
        <v>56481265</v>
      </c>
      <c r="C647">
        <v>56495616</v>
      </c>
      <c r="D647">
        <v>54933780</v>
      </c>
      <c r="E647">
        <v>1</v>
      </c>
      <c r="F647">
        <v>1</v>
      </c>
      <c r="G647">
        <v>1079</v>
      </c>
      <c r="H647">
        <v>2</v>
      </c>
      <c r="I647" t="s">
        <v>915</v>
      </c>
      <c r="J647" t="s">
        <v>916</v>
      </c>
      <c r="K647" t="s">
        <v>917</v>
      </c>
      <c r="L647">
        <v>1368</v>
      </c>
      <c r="N647">
        <v>1011</v>
      </c>
      <c r="O647" t="s">
        <v>744</v>
      </c>
      <c r="P647" t="s">
        <v>744</v>
      </c>
      <c r="Q647">
        <v>1</v>
      </c>
      <c r="W647">
        <v>0</v>
      </c>
      <c r="X647">
        <v>339854082</v>
      </c>
      <c r="Y647">
        <f t="shared" si="350"/>
        <v>12.375000000000002</v>
      </c>
      <c r="AA647">
        <v>0</v>
      </c>
      <c r="AB647">
        <v>0.44</v>
      </c>
      <c r="AC647">
        <v>0</v>
      </c>
      <c r="AD647">
        <v>0</v>
      </c>
      <c r="AE647">
        <v>0</v>
      </c>
      <c r="AF647">
        <v>0.42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9</v>
      </c>
      <c r="AU647" t="s">
        <v>165</v>
      </c>
      <c r="AV647">
        <v>0</v>
      </c>
      <c r="AW647">
        <v>2</v>
      </c>
      <c r="AX647">
        <v>56495639</v>
      </c>
      <c r="AY647">
        <v>1</v>
      </c>
      <c r="AZ647">
        <v>0</v>
      </c>
      <c r="BA647">
        <v>649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f>ROUND(Y647*Source!I919*DO647,9)</f>
        <v>0</v>
      </c>
      <c r="CX647">
        <f>ROUND(Y647*Source!I919,9)</f>
        <v>4.5168749999999998</v>
      </c>
      <c r="CY647">
        <f t="shared" si="351"/>
        <v>0.44</v>
      </c>
      <c r="CZ647">
        <f t="shared" si="352"/>
        <v>0.42</v>
      </c>
      <c r="DA647">
        <f t="shared" si="353"/>
        <v>1</v>
      </c>
      <c r="DB647">
        <f t="shared" si="354"/>
        <v>5.1974999999999998</v>
      </c>
      <c r="DC647">
        <f t="shared" si="355"/>
        <v>0</v>
      </c>
      <c r="DD647" t="s">
        <v>3</v>
      </c>
      <c r="DE647" t="s">
        <v>3</v>
      </c>
      <c r="DF647">
        <f t="shared" si="348"/>
        <v>0</v>
      </c>
      <c r="DG647">
        <f t="shared" si="345"/>
        <v>1.9</v>
      </c>
      <c r="DH647">
        <f t="shared" si="346"/>
        <v>0</v>
      </c>
      <c r="DI647">
        <f t="shared" si="349"/>
        <v>0</v>
      </c>
      <c r="DJ647">
        <f t="shared" si="356"/>
        <v>1.9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ROW(Source!A919)</f>
        <v>919</v>
      </c>
      <c r="B648">
        <v>56481265</v>
      </c>
      <c r="C648">
        <v>56495616</v>
      </c>
      <c r="D648">
        <v>54902310</v>
      </c>
      <c r="E648">
        <v>1</v>
      </c>
      <c r="F648">
        <v>1</v>
      </c>
      <c r="G648">
        <v>1079</v>
      </c>
      <c r="H648">
        <v>3</v>
      </c>
      <c r="I648" t="s">
        <v>752</v>
      </c>
      <c r="J648" t="s">
        <v>753</v>
      </c>
      <c r="K648" t="s">
        <v>754</v>
      </c>
      <c r="L648">
        <v>1339</v>
      </c>
      <c r="N648">
        <v>1007</v>
      </c>
      <c r="O648" t="s">
        <v>158</v>
      </c>
      <c r="P648" t="s">
        <v>158</v>
      </c>
      <c r="Q648">
        <v>1</v>
      </c>
      <c r="W648">
        <v>0</v>
      </c>
      <c r="X648">
        <v>-159086685</v>
      </c>
      <c r="Y648">
        <f t="shared" ref="Y648:Y658" si="357">AT648</f>
        <v>0.73</v>
      </c>
      <c r="AA648">
        <v>7.23</v>
      </c>
      <c r="AB648">
        <v>0</v>
      </c>
      <c r="AC648">
        <v>0</v>
      </c>
      <c r="AD648">
        <v>0</v>
      </c>
      <c r="AE648">
        <v>7.07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0</v>
      </c>
      <c r="AQ648">
        <v>0</v>
      </c>
      <c r="AR648">
        <v>0</v>
      </c>
      <c r="AS648" t="s">
        <v>3</v>
      </c>
      <c r="AT648">
        <v>0.73</v>
      </c>
      <c r="AU648" t="s">
        <v>3</v>
      </c>
      <c r="AV648">
        <v>0</v>
      </c>
      <c r="AW648">
        <v>2</v>
      </c>
      <c r="AX648">
        <v>56495641</v>
      </c>
      <c r="AY648">
        <v>1</v>
      </c>
      <c r="AZ648">
        <v>0</v>
      </c>
      <c r="BA648">
        <v>651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ROUND(Y648*Source!I919,9)</f>
        <v>0.26645000000000002</v>
      </c>
      <c r="CY648">
        <f t="shared" ref="CY648:CY658" si="358">AA648</f>
        <v>7.23</v>
      </c>
      <c r="CZ648">
        <f t="shared" ref="CZ648:CZ658" si="359">AE648</f>
        <v>7.07</v>
      </c>
      <c r="DA648">
        <f t="shared" ref="DA648:DA658" si="360">AI648</f>
        <v>1</v>
      </c>
      <c r="DB648">
        <f t="shared" ref="DB648:DB658" si="361">ROUND(ROUND(AT648*CZ648,2),6)</f>
        <v>5.16</v>
      </c>
      <c r="DC648">
        <f t="shared" ref="DC648:DC658" si="362">ROUND(ROUND(AT648*AG648,2),6)</f>
        <v>0</v>
      </c>
      <c r="DD648" t="s">
        <v>3</v>
      </c>
      <c r="DE648" t="s">
        <v>3</v>
      </c>
      <c r="DF648">
        <f t="shared" si="348"/>
        <v>1.88</v>
      </c>
      <c r="DG648">
        <f t="shared" si="345"/>
        <v>0</v>
      </c>
      <c r="DH648">
        <f t="shared" si="346"/>
        <v>0</v>
      </c>
      <c r="DI648">
        <f t="shared" si="349"/>
        <v>0</v>
      </c>
      <c r="DJ648">
        <f t="shared" ref="DJ648:DJ658" si="363">DF648</f>
        <v>1.88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ROW(Source!A919)</f>
        <v>919</v>
      </c>
      <c r="B649">
        <v>56481265</v>
      </c>
      <c r="C649">
        <v>56495616</v>
      </c>
      <c r="D649">
        <v>54902322</v>
      </c>
      <c r="E649">
        <v>1</v>
      </c>
      <c r="F649">
        <v>1</v>
      </c>
      <c r="G649">
        <v>1079</v>
      </c>
      <c r="H649">
        <v>3</v>
      </c>
      <c r="I649" t="s">
        <v>809</v>
      </c>
      <c r="J649" t="s">
        <v>810</v>
      </c>
      <c r="K649" t="s">
        <v>811</v>
      </c>
      <c r="L649">
        <v>1348</v>
      </c>
      <c r="N649">
        <v>1009</v>
      </c>
      <c r="O649" t="s">
        <v>32</v>
      </c>
      <c r="P649" t="s">
        <v>32</v>
      </c>
      <c r="Q649">
        <v>1000</v>
      </c>
      <c r="W649">
        <v>0</v>
      </c>
      <c r="X649">
        <v>-421167940</v>
      </c>
      <c r="Y649">
        <f t="shared" si="357"/>
        <v>2E-3</v>
      </c>
      <c r="AA649">
        <v>6656.07</v>
      </c>
      <c r="AB649">
        <v>0</v>
      </c>
      <c r="AC649">
        <v>0</v>
      </c>
      <c r="AD649">
        <v>0</v>
      </c>
      <c r="AE649">
        <v>6512.79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0</v>
      </c>
      <c r="AQ649">
        <v>0</v>
      </c>
      <c r="AR649">
        <v>0</v>
      </c>
      <c r="AS649" t="s">
        <v>3</v>
      </c>
      <c r="AT649">
        <v>2E-3</v>
      </c>
      <c r="AU649" t="s">
        <v>3</v>
      </c>
      <c r="AV649">
        <v>0</v>
      </c>
      <c r="AW649">
        <v>2</v>
      </c>
      <c r="AX649">
        <v>56495642</v>
      </c>
      <c r="AY649">
        <v>1</v>
      </c>
      <c r="AZ649">
        <v>0</v>
      </c>
      <c r="BA649">
        <v>652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ROUND(Y649*Source!I919,9)</f>
        <v>7.2999999999999996E-4</v>
      </c>
      <c r="CY649">
        <f t="shared" si="358"/>
        <v>6656.07</v>
      </c>
      <c r="CZ649">
        <f t="shared" si="359"/>
        <v>6512.79</v>
      </c>
      <c r="DA649">
        <f t="shared" si="360"/>
        <v>1</v>
      </c>
      <c r="DB649">
        <f t="shared" si="361"/>
        <v>13.03</v>
      </c>
      <c r="DC649">
        <f t="shared" si="362"/>
        <v>0</v>
      </c>
      <c r="DD649" t="s">
        <v>3</v>
      </c>
      <c r="DE649" t="s">
        <v>3</v>
      </c>
      <c r="DF649">
        <f t="shared" si="348"/>
        <v>4.75</v>
      </c>
      <c r="DG649">
        <f t="shared" si="345"/>
        <v>0</v>
      </c>
      <c r="DH649">
        <f t="shared" si="346"/>
        <v>0</v>
      </c>
      <c r="DI649">
        <f t="shared" si="349"/>
        <v>0</v>
      </c>
      <c r="DJ649">
        <f t="shared" si="363"/>
        <v>4.75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ROW(Source!A919)</f>
        <v>919</v>
      </c>
      <c r="B650">
        <v>56481265</v>
      </c>
      <c r="C650">
        <v>56495616</v>
      </c>
      <c r="D650">
        <v>54903374</v>
      </c>
      <c r="E650">
        <v>1</v>
      </c>
      <c r="F650">
        <v>1</v>
      </c>
      <c r="G650">
        <v>1079</v>
      </c>
      <c r="H650">
        <v>3</v>
      </c>
      <c r="I650" t="s">
        <v>779</v>
      </c>
      <c r="J650" t="s">
        <v>780</v>
      </c>
      <c r="K650" t="s">
        <v>781</v>
      </c>
      <c r="L650">
        <v>1348</v>
      </c>
      <c r="N650">
        <v>1009</v>
      </c>
      <c r="O650" t="s">
        <v>32</v>
      </c>
      <c r="P650" t="s">
        <v>32</v>
      </c>
      <c r="Q650">
        <v>1000</v>
      </c>
      <c r="W650">
        <v>0</v>
      </c>
      <c r="X650">
        <v>-925205253</v>
      </c>
      <c r="Y650">
        <f t="shared" si="357"/>
        <v>0.16</v>
      </c>
      <c r="AA650">
        <v>7343.91</v>
      </c>
      <c r="AB650">
        <v>0</v>
      </c>
      <c r="AC650">
        <v>0</v>
      </c>
      <c r="AD650">
        <v>0</v>
      </c>
      <c r="AE650">
        <v>7185.82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0</v>
      </c>
      <c r="AQ650">
        <v>0</v>
      </c>
      <c r="AR650">
        <v>0</v>
      </c>
      <c r="AS650" t="s">
        <v>3</v>
      </c>
      <c r="AT650">
        <v>0.16</v>
      </c>
      <c r="AU650" t="s">
        <v>3</v>
      </c>
      <c r="AV650">
        <v>0</v>
      </c>
      <c r="AW650">
        <v>2</v>
      </c>
      <c r="AX650">
        <v>56495643</v>
      </c>
      <c r="AY650">
        <v>1</v>
      </c>
      <c r="AZ650">
        <v>0</v>
      </c>
      <c r="BA650">
        <v>653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ROUND(Y650*Source!I919,9)</f>
        <v>5.8400000000000001E-2</v>
      </c>
      <c r="CY650">
        <f t="shared" si="358"/>
        <v>7343.91</v>
      </c>
      <c r="CZ650">
        <f t="shared" si="359"/>
        <v>7185.82</v>
      </c>
      <c r="DA650">
        <f t="shared" si="360"/>
        <v>1</v>
      </c>
      <c r="DB650">
        <f t="shared" si="361"/>
        <v>1149.73</v>
      </c>
      <c r="DC650">
        <f t="shared" si="362"/>
        <v>0</v>
      </c>
      <c r="DD650" t="s">
        <v>3</v>
      </c>
      <c r="DE650" t="s">
        <v>3</v>
      </c>
      <c r="DF650">
        <f t="shared" si="348"/>
        <v>419.65</v>
      </c>
      <c r="DG650">
        <f t="shared" si="345"/>
        <v>0</v>
      </c>
      <c r="DH650">
        <f t="shared" si="346"/>
        <v>0</v>
      </c>
      <c r="DI650">
        <f t="shared" si="349"/>
        <v>0</v>
      </c>
      <c r="DJ650">
        <f t="shared" si="363"/>
        <v>419.65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ROW(Source!A919)</f>
        <v>919</v>
      </c>
      <c r="B651">
        <v>56481265</v>
      </c>
      <c r="C651">
        <v>56495616</v>
      </c>
      <c r="D651">
        <v>54902403</v>
      </c>
      <c r="E651">
        <v>1</v>
      </c>
      <c r="F651">
        <v>1</v>
      </c>
      <c r="G651">
        <v>1079</v>
      </c>
      <c r="H651">
        <v>3</v>
      </c>
      <c r="I651" t="s">
        <v>815</v>
      </c>
      <c r="J651" t="s">
        <v>816</v>
      </c>
      <c r="K651" t="s">
        <v>817</v>
      </c>
      <c r="L651">
        <v>1339</v>
      </c>
      <c r="N651">
        <v>1007</v>
      </c>
      <c r="O651" t="s">
        <v>158</v>
      </c>
      <c r="P651" t="s">
        <v>158</v>
      </c>
      <c r="Q651">
        <v>1</v>
      </c>
      <c r="W651">
        <v>0</v>
      </c>
      <c r="X651">
        <v>-1411081034</v>
      </c>
      <c r="Y651">
        <f t="shared" si="357"/>
        <v>0.04</v>
      </c>
      <c r="AA651">
        <v>1861.44</v>
      </c>
      <c r="AB651">
        <v>0</v>
      </c>
      <c r="AC651">
        <v>0</v>
      </c>
      <c r="AD651">
        <v>0</v>
      </c>
      <c r="AE651">
        <v>1821.37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0</v>
      </c>
      <c r="AQ651">
        <v>0</v>
      </c>
      <c r="AR651">
        <v>0</v>
      </c>
      <c r="AS651" t="s">
        <v>3</v>
      </c>
      <c r="AT651">
        <v>0.04</v>
      </c>
      <c r="AU651" t="s">
        <v>3</v>
      </c>
      <c r="AV651">
        <v>0</v>
      </c>
      <c r="AW651">
        <v>2</v>
      </c>
      <c r="AX651">
        <v>56495644</v>
      </c>
      <c r="AY651">
        <v>1</v>
      </c>
      <c r="AZ651">
        <v>0</v>
      </c>
      <c r="BA651">
        <v>654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ROUND(Y651*Source!I919,9)</f>
        <v>1.46E-2</v>
      </c>
      <c r="CY651">
        <f t="shared" si="358"/>
        <v>1861.44</v>
      </c>
      <c r="CZ651">
        <f t="shared" si="359"/>
        <v>1821.37</v>
      </c>
      <c r="DA651">
        <f t="shared" si="360"/>
        <v>1</v>
      </c>
      <c r="DB651">
        <f t="shared" si="361"/>
        <v>72.849999999999994</v>
      </c>
      <c r="DC651">
        <f t="shared" si="362"/>
        <v>0</v>
      </c>
      <c r="DD651" t="s">
        <v>3</v>
      </c>
      <c r="DE651" t="s">
        <v>3</v>
      </c>
      <c r="DF651">
        <f t="shared" si="348"/>
        <v>26.59</v>
      </c>
      <c r="DG651">
        <f t="shared" si="345"/>
        <v>0</v>
      </c>
      <c r="DH651">
        <f t="shared" si="346"/>
        <v>0</v>
      </c>
      <c r="DI651">
        <f t="shared" si="349"/>
        <v>0</v>
      </c>
      <c r="DJ651">
        <f t="shared" si="363"/>
        <v>26.59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ROW(Source!A919)</f>
        <v>919</v>
      </c>
      <c r="B652">
        <v>56481265</v>
      </c>
      <c r="C652">
        <v>56495616</v>
      </c>
      <c r="D652">
        <v>54902427</v>
      </c>
      <c r="E652">
        <v>1</v>
      </c>
      <c r="F652">
        <v>1</v>
      </c>
      <c r="G652">
        <v>1079</v>
      </c>
      <c r="H652">
        <v>3</v>
      </c>
      <c r="I652" t="s">
        <v>761</v>
      </c>
      <c r="J652" t="s">
        <v>762</v>
      </c>
      <c r="K652" t="s">
        <v>763</v>
      </c>
      <c r="L652">
        <v>1348</v>
      </c>
      <c r="N652">
        <v>1009</v>
      </c>
      <c r="O652" t="s">
        <v>32</v>
      </c>
      <c r="P652" t="s">
        <v>32</v>
      </c>
      <c r="Q652">
        <v>1000</v>
      </c>
      <c r="W652">
        <v>0</v>
      </c>
      <c r="X652">
        <v>-764855440</v>
      </c>
      <c r="Y652">
        <f t="shared" si="357"/>
        <v>0.01</v>
      </c>
      <c r="AA652">
        <v>1285.21</v>
      </c>
      <c r="AB652">
        <v>0</v>
      </c>
      <c r="AC652">
        <v>0</v>
      </c>
      <c r="AD652">
        <v>0</v>
      </c>
      <c r="AE652">
        <v>1257.54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0</v>
      </c>
      <c r="AQ652">
        <v>0</v>
      </c>
      <c r="AR652">
        <v>0</v>
      </c>
      <c r="AS652" t="s">
        <v>3</v>
      </c>
      <c r="AT652">
        <v>0.01</v>
      </c>
      <c r="AU652" t="s">
        <v>3</v>
      </c>
      <c r="AV652">
        <v>0</v>
      </c>
      <c r="AW652">
        <v>2</v>
      </c>
      <c r="AX652">
        <v>56495645</v>
      </c>
      <c r="AY652">
        <v>1</v>
      </c>
      <c r="AZ652">
        <v>0</v>
      </c>
      <c r="BA652">
        <v>655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ROUND(Y652*Source!I919,9)</f>
        <v>3.65E-3</v>
      </c>
      <c r="CY652">
        <f t="shared" si="358"/>
        <v>1285.21</v>
      </c>
      <c r="CZ652">
        <f t="shared" si="359"/>
        <v>1257.54</v>
      </c>
      <c r="DA652">
        <f t="shared" si="360"/>
        <v>1</v>
      </c>
      <c r="DB652">
        <f t="shared" si="361"/>
        <v>12.58</v>
      </c>
      <c r="DC652">
        <f t="shared" si="362"/>
        <v>0</v>
      </c>
      <c r="DD652" t="s">
        <v>3</v>
      </c>
      <c r="DE652" t="s">
        <v>3</v>
      </c>
      <c r="DF652">
        <f t="shared" si="348"/>
        <v>4.59</v>
      </c>
      <c r="DG652">
        <f t="shared" si="345"/>
        <v>0</v>
      </c>
      <c r="DH652">
        <f t="shared" si="346"/>
        <v>0</v>
      </c>
      <c r="DI652">
        <f t="shared" si="349"/>
        <v>0</v>
      </c>
      <c r="DJ652">
        <f t="shared" si="363"/>
        <v>4.59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ROW(Source!A919)</f>
        <v>919</v>
      </c>
      <c r="B653">
        <v>56481265</v>
      </c>
      <c r="C653">
        <v>56495616</v>
      </c>
      <c r="D653">
        <v>54902715</v>
      </c>
      <c r="E653">
        <v>1</v>
      </c>
      <c r="F653">
        <v>1</v>
      </c>
      <c r="G653">
        <v>1079</v>
      </c>
      <c r="H653">
        <v>3</v>
      </c>
      <c r="I653" t="s">
        <v>892</v>
      </c>
      <c r="J653" t="s">
        <v>893</v>
      </c>
      <c r="K653" t="s">
        <v>894</v>
      </c>
      <c r="L653">
        <v>1327</v>
      </c>
      <c r="N653">
        <v>1005</v>
      </c>
      <c r="O653" t="s">
        <v>214</v>
      </c>
      <c r="P653" t="s">
        <v>214</v>
      </c>
      <c r="Q653">
        <v>1</v>
      </c>
      <c r="W653">
        <v>0</v>
      </c>
      <c r="X653">
        <v>-1844544580</v>
      </c>
      <c r="Y653">
        <f t="shared" si="357"/>
        <v>30</v>
      </c>
      <c r="AA653">
        <v>7.55</v>
      </c>
      <c r="AB653">
        <v>0</v>
      </c>
      <c r="AC653">
        <v>0</v>
      </c>
      <c r="AD653">
        <v>0</v>
      </c>
      <c r="AE653">
        <v>7.39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0</v>
      </c>
      <c r="AQ653">
        <v>0</v>
      </c>
      <c r="AR653">
        <v>0</v>
      </c>
      <c r="AS653" t="s">
        <v>3</v>
      </c>
      <c r="AT653">
        <v>30</v>
      </c>
      <c r="AU653" t="s">
        <v>3</v>
      </c>
      <c r="AV653">
        <v>0</v>
      </c>
      <c r="AW653">
        <v>2</v>
      </c>
      <c r="AX653">
        <v>56495646</v>
      </c>
      <c r="AY653">
        <v>1</v>
      </c>
      <c r="AZ653">
        <v>0</v>
      </c>
      <c r="BA653">
        <v>656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ROUND(Y653*Source!I919,9)</f>
        <v>10.95</v>
      </c>
      <c r="CY653">
        <f t="shared" si="358"/>
        <v>7.55</v>
      </c>
      <c r="CZ653">
        <f t="shared" si="359"/>
        <v>7.39</v>
      </c>
      <c r="DA653">
        <f t="shared" si="360"/>
        <v>1</v>
      </c>
      <c r="DB653">
        <f t="shared" si="361"/>
        <v>221.7</v>
      </c>
      <c r="DC653">
        <f t="shared" si="362"/>
        <v>0</v>
      </c>
      <c r="DD653" t="s">
        <v>3</v>
      </c>
      <c r="DE653" t="s">
        <v>3</v>
      </c>
      <c r="DF653">
        <f t="shared" si="348"/>
        <v>80.92</v>
      </c>
      <c r="DG653">
        <f t="shared" si="345"/>
        <v>0</v>
      </c>
      <c r="DH653">
        <f t="shared" si="346"/>
        <v>0</v>
      </c>
      <c r="DI653">
        <f t="shared" si="349"/>
        <v>0</v>
      </c>
      <c r="DJ653">
        <f t="shared" si="363"/>
        <v>80.92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ROW(Source!A919)</f>
        <v>919</v>
      </c>
      <c r="B654">
        <v>56481265</v>
      </c>
      <c r="C654">
        <v>56495616</v>
      </c>
      <c r="D654">
        <v>54909571</v>
      </c>
      <c r="E654">
        <v>1</v>
      </c>
      <c r="F654">
        <v>1</v>
      </c>
      <c r="G654">
        <v>1079</v>
      </c>
      <c r="H654">
        <v>3</v>
      </c>
      <c r="I654" t="s">
        <v>248</v>
      </c>
      <c r="J654" t="s">
        <v>250</v>
      </c>
      <c r="K654" t="s">
        <v>249</v>
      </c>
      <c r="L654">
        <v>1339</v>
      </c>
      <c r="N654">
        <v>1007</v>
      </c>
      <c r="O654" t="s">
        <v>158</v>
      </c>
      <c r="P654" t="s">
        <v>158</v>
      </c>
      <c r="Q654">
        <v>1</v>
      </c>
      <c r="W654">
        <v>0</v>
      </c>
      <c r="X654">
        <v>-1447999952</v>
      </c>
      <c r="Y654">
        <f t="shared" si="357"/>
        <v>101.5</v>
      </c>
      <c r="AA654">
        <v>745.78</v>
      </c>
      <c r="AB654">
        <v>0</v>
      </c>
      <c r="AC654">
        <v>0</v>
      </c>
      <c r="AD654">
        <v>0</v>
      </c>
      <c r="AE654">
        <v>729.73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101.5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ROUND(Y654*Source!I919,9)</f>
        <v>37.047499999999999</v>
      </c>
      <c r="CY654">
        <f t="shared" si="358"/>
        <v>745.78</v>
      </c>
      <c r="CZ654">
        <f t="shared" si="359"/>
        <v>729.73</v>
      </c>
      <c r="DA654">
        <f t="shared" si="360"/>
        <v>1</v>
      </c>
      <c r="DB654">
        <f t="shared" si="361"/>
        <v>74067.600000000006</v>
      </c>
      <c r="DC654">
        <f t="shared" si="362"/>
        <v>0</v>
      </c>
      <c r="DD654" t="s">
        <v>3</v>
      </c>
      <c r="DE654" t="s">
        <v>3</v>
      </c>
      <c r="DF654">
        <f t="shared" si="348"/>
        <v>27034.67</v>
      </c>
      <c r="DG654">
        <f t="shared" si="345"/>
        <v>0</v>
      </c>
      <c r="DH654">
        <f t="shared" si="346"/>
        <v>0</v>
      </c>
      <c r="DI654">
        <f t="shared" si="349"/>
        <v>0</v>
      </c>
      <c r="DJ654">
        <f t="shared" si="363"/>
        <v>27034.67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ROW(Source!A919)</f>
        <v>919</v>
      </c>
      <c r="B655">
        <v>56481265</v>
      </c>
      <c r="C655">
        <v>56495616</v>
      </c>
      <c r="D655">
        <v>54910044</v>
      </c>
      <c r="E655">
        <v>1</v>
      </c>
      <c r="F655">
        <v>1</v>
      </c>
      <c r="G655">
        <v>1079</v>
      </c>
      <c r="H655">
        <v>3</v>
      </c>
      <c r="I655" t="s">
        <v>502</v>
      </c>
      <c r="J655" t="s">
        <v>504</v>
      </c>
      <c r="K655" t="s">
        <v>503</v>
      </c>
      <c r="L655">
        <v>1348</v>
      </c>
      <c r="N655">
        <v>1009</v>
      </c>
      <c r="O655" t="s">
        <v>32</v>
      </c>
      <c r="P655" t="s">
        <v>32</v>
      </c>
      <c r="Q655">
        <v>1000</v>
      </c>
      <c r="W655">
        <v>0</v>
      </c>
      <c r="X655">
        <v>72089298</v>
      </c>
      <c r="Y655">
        <f t="shared" si="357"/>
        <v>0.34273999999999999</v>
      </c>
      <c r="AA655">
        <v>6471.33</v>
      </c>
      <c r="AB655">
        <v>0</v>
      </c>
      <c r="AC655">
        <v>0</v>
      </c>
      <c r="AD655">
        <v>0</v>
      </c>
      <c r="AE655">
        <v>6332.03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 t="s">
        <v>3</v>
      </c>
      <c r="AT655">
        <v>0.34273999999999999</v>
      </c>
      <c r="AU655" t="s">
        <v>3</v>
      </c>
      <c r="AV655">
        <v>0</v>
      </c>
      <c r="AW655">
        <v>1</v>
      </c>
      <c r="AX655">
        <v>-1</v>
      </c>
      <c r="AY655">
        <v>0</v>
      </c>
      <c r="AZ655">
        <v>0</v>
      </c>
      <c r="BA655" t="s">
        <v>3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ROUND(Y655*Source!I919,9)</f>
        <v>0.12510009999999999</v>
      </c>
      <c r="CY655">
        <f t="shared" si="358"/>
        <v>6471.33</v>
      </c>
      <c r="CZ655">
        <f t="shared" si="359"/>
        <v>6332.03</v>
      </c>
      <c r="DA655">
        <f t="shared" si="360"/>
        <v>1</v>
      </c>
      <c r="DB655">
        <f t="shared" si="361"/>
        <v>2170.2399999999998</v>
      </c>
      <c r="DC655">
        <f t="shared" si="362"/>
        <v>0</v>
      </c>
      <c r="DD655" t="s">
        <v>3</v>
      </c>
      <c r="DE655" t="s">
        <v>3</v>
      </c>
      <c r="DF655">
        <f t="shared" si="348"/>
        <v>792.14</v>
      </c>
      <c r="DG655">
        <f t="shared" si="345"/>
        <v>0</v>
      </c>
      <c r="DH655">
        <f t="shared" si="346"/>
        <v>0</v>
      </c>
      <c r="DI655">
        <f t="shared" si="349"/>
        <v>0</v>
      </c>
      <c r="DJ655">
        <f t="shared" si="363"/>
        <v>792.14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ROW(Source!A919)</f>
        <v>919</v>
      </c>
      <c r="B656">
        <v>56481265</v>
      </c>
      <c r="C656">
        <v>56495616</v>
      </c>
      <c r="D656">
        <v>54909992</v>
      </c>
      <c r="E656">
        <v>1</v>
      </c>
      <c r="F656">
        <v>1</v>
      </c>
      <c r="G656">
        <v>1079</v>
      </c>
      <c r="H656">
        <v>3</v>
      </c>
      <c r="I656" t="s">
        <v>330</v>
      </c>
      <c r="J656" t="s">
        <v>332</v>
      </c>
      <c r="K656" t="s">
        <v>331</v>
      </c>
      <c r="L656">
        <v>1348</v>
      </c>
      <c r="N656">
        <v>1009</v>
      </c>
      <c r="O656" t="s">
        <v>32</v>
      </c>
      <c r="P656" t="s">
        <v>32</v>
      </c>
      <c r="Q656">
        <v>1000</v>
      </c>
      <c r="W656">
        <v>0</v>
      </c>
      <c r="X656">
        <v>-977438433</v>
      </c>
      <c r="Y656">
        <f t="shared" si="357"/>
        <v>1.0064379999999999</v>
      </c>
      <c r="AA656">
        <v>5870.05</v>
      </c>
      <c r="AB656">
        <v>0</v>
      </c>
      <c r="AC656">
        <v>0</v>
      </c>
      <c r="AD656">
        <v>0</v>
      </c>
      <c r="AE656">
        <v>5743.69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 t="s">
        <v>3</v>
      </c>
      <c r="AT656">
        <v>1.0064379999999999</v>
      </c>
      <c r="AU656" t="s">
        <v>3</v>
      </c>
      <c r="AV656">
        <v>0</v>
      </c>
      <c r="AW656">
        <v>1</v>
      </c>
      <c r="AX656">
        <v>-1</v>
      </c>
      <c r="AY656">
        <v>0</v>
      </c>
      <c r="AZ656">
        <v>0</v>
      </c>
      <c r="BA656" t="s">
        <v>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ROUND(Y656*Source!I919,9)</f>
        <v>0.36734987000000002</v>
      </c>
      <c r="CY656">
        <f t="shared" si="358"/>
        <v>5870.05</v>
      </c>
      <c r="CZ656">
        <f t="shared" si="359"/>
        <v>5743.69</v>
      </c>
      <c r="DA656">
        <f t="shared" si="360"/>
        <v>1</v>
      </c>
      <c r="DB656">
        <f t="shared" si="361"/>
        <v>5780.67</v>
      </c>
      <c r="DC656">
        <f t="shared" si="362"/>
        <v>0</v>
      </c>
      <c r="DD656" t="s">
        <v>3</v>
      </c>
      <c r="DE656" t="s">
        <v>3</v>
      </c>
      <c r="DF656">
        <f t="shared" si="348"/>
        <v>2109.94</v>
      </c>
      <c r="DG656">
        <f t="shared" si="345"/>
        <v>0</v>
      </c>
      <c r="DH656">
        <f t="shared" si="346"/>
        <v>0</v>
      </c>
      <c r="DI656">
        <f t="shared" si="349"/>
        <v>0</v>
      </c>
      <c r="DJ656">
        <f t="shared" si="363"/>
        <v>2109.94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ROW(Source!A919)</f>
        <v>919</v>
      </c>
      <c r="B657">
        <v>56481265</v>
      </c>
      <c r="C657">
        <v>56495616</v>
      </c>
      <c r="D657">
        <v>54909994</v>
      </c>
      <c r="E657">
        <v>1</v>
      </c>
      <c r="F657">
        <v>1</v>
      </c>
      <c r="G657">
        <v>1079</v>
      </c>
      <c r="H657">
        <v>3</v>
      </c>
      <c r="I657" t="s">
        <v>240</v>
      </c>
      <c r="J657" t="s">
        <v>242</v>
      </c>
      <c r="K657" t="s">
        <v>241</v>
      </c>
      <c r="L657">
        <v>1348</v>
      </c>
      <c r="N657">
        <v>1009</v>
      </c>
      <c r="O657" t="s">
        <v>32</v>
      </c>
      <c r="P657" t="s">
        <v>32</v>
      </c>
      <c r="Q657">
        <v>1000</v>
      </c>
      <c r="W657">
        <v>0</v>
      </c>
      <c r="X657">
        <v>1611312075</v>
      </c>
      <c r="Y657">
        <f t="shared" si="357"/>
        <v>10.07211</v>
      </c>
      <c r="AA657">
        <v>5870.05</v>
      </c>
      <c r="AB657">
        <v>0</v>
      </c>
      <c r="AC657">
        <v>0</v>
      </c>
      <c r="AD657">
        <v>0</v>
      </c>
      <c r="AE657">
        <v>5743.69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 t="s">
        <v>3</v>
      </c>
      <c r="AT657">
        <v>10.07211</v>
      </c>
      <c r="AU657" t="s">
        <v>3</v>
      </c>
      <c r="AV657">
        <v>0</v>
      </c>
      <c r="AW657">
        <v>1</v>
      </c>
      <c r="AX657">
        <v>-1</v>
      </c>
      <c r="AY657">
        <v>0</v>
      </c>
      <c r="AZ657">
        <v>0</v>
      </c>
      <c r="BA657" t="s">
        <v>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v>0</v>
      </c>
      <c r="CX657">
        <f>ROUND(Y657*Source!I919,9)</f>
        <v>3.67632015</v>
      </c>
      <c r="CY657">
        <f t="shared" si="358"/>
        <v>5870.05</v>
      </c>
      <c r="CZ657">
        <f t="shared" si="359"/>
        <v>5743.69</v>
      </c>
      <c r="DA657">
        <f t="shared" si="360"/>
        <v>1</v>
      </c>
      <c r="DB657">
        <f t="shared" si="361"/>
        <v>57851.08</v>
      </c>
      <c r="DC657">
        <f t="shared" si="362"/>
        <v>0</v>
      </c>
      <c r="DD657" t="s">
        <v>3</v>
      </c>
      <c r="DE657" t="s">
        <v>3</v>
      </c>
      <c r="DF657">
        <f t="shared" si="348"/>
        <v>21115.64</v>
      </c>
      <c r="DG657">
        <f t="shared" si="345"/>
        <v>0</v>
      </c>
      <c r="DH657">
        <f t="shared" si="346"/>
        <v>0</v>
      </c>
      <c r="DI657">
        <f t="shared" si="349"/>
        <v>0</v>
      </c>
      <c r="DJ657">
        <f t="shared" si="363"/>
        <v>21115.64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5">
      <c r="A658">
        <f>ROW(Source!A919)</f>
        <v>919</v>
      </c>
      <c r="B658">
        <v>56481265</v>
      </c>
      <c r="C658">
        <v>56495616</v>
      </c>
      <c r="D658">
        <v>54914903</v>
      </c>
      <c r="E658">
        <v>1</v>
      </c>
      <c r="F658">
        <v>1</v>
      </c>
      <c r="G658">
        <v>1079</v>
      </c>
      <c r="H658">
        <v>3</v>
      </c>
      <c r="I658" t="s">
        <v>918</v>
      </c>
      <c r="J658" t="s">
        <v>919</v>
      </c>
      <c r="K658" t="s">
        <v>920</v>
      </c>
      <c r="L658">
        <v>1327</v>
      </c>
      <c r="N658">
        <v>1005</v>
      </c>
      <c r="O658" t="s">
        <v>214</v>
      </c>
      <c r="P658" t="s">
        <v>214</v>
      </c>
      <c r="Q658">
        <v>1</v>
      </c>
      <c r="W658">
        <v>0</v>
      </c>
      <c r="X658">
        <v>22730552</v>
      </c>
      <c r="Y658">
        <f t="shared" si="357"/>
        <v>3.6</v>
      </c>
      <c r="AA658">
        <v>91.98</v>
      </c>
      <c r="AB658">
        <v>0</v>
      </c>
      <c r="AC658">
        <v>0</v>
      </c>
      <c r="AD658">
        <v>0</v>
      </c>
      <c r="AE658">
        <v>90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0</v>
      </c>
      <c r="AQ658">
        <v>0</v>
      </c>
      <c r="AR658">
        <v>0</v>
      </c>
      <c r="AS658" t="s">
        <v>3</v>
      </c>
      <c r="AT658">
        <v>3.6</v>
      </c>
      <c r="AU658" t="s">
        <v>3</v>
      </c>
      <c r="AV658">
        <v>0</v>
      </c>
      <c r="AW658">
        <v>2</v>
      </c>
      <c r="AX658">
        <v>56495647</v>
      </c>
      <c r="AY658">
        <v>1</v>
      </c>
      <c r="AZ658">
        <v>0</v>
      </c>
      <c r="BA658">
        <v>657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ROUND(Y658*Source!I919,9)</f>
        <v>1.3140000000000001</v>
      </c>
      <c r="CY658">
        <f t="shared" si="358"/>
        <v>91.98</v>
      </c>
      <c r="CZ658">
        <f t="shared" si="359"/>
        <v>90</v>
      </c>
      <c r="DA658">
        <f t="shared" si="360"/>
        <v>1</v>
      </c>
      <c r="DB658">
        <f t="shared" si="361"/>
        <v>324</v>
      </c>
      <c r="DC658">
        <f t="shared" si="362"/>
        <v>0</v>
      </c>
      <c r="DD658" t="s">
        <v>3</v>
      </c>
      <c r="DE658" t="s">
        <v>3</v>
      </c>
      <c r="DF658">
        <f t="shared" si="348"/>
        <v>118.26</v>
      </c>
      <c r="DG658">
        <f t="shared" si="345"/>
        <v>0</v>
      </c>
      <c r="DH658">
        <f t="shared" si="346"/>
        <v>0</v>
      </c>
      <c r="DI658">
        <f t="shared" si="349"/>
        <v>0</v>
      </c>
      <c r="DJ658">
        <f t="shared" si="363"/>
        <v>118.26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ROW(Source!A920)</f>
        <v>920</v>
      </c>
      <c r="B659">
        <v>56481267</v>
      </c>
      <c r="C659">
        <v>56495616</v>
      </c>
      <c r="D659">
        <v>54836958</v>
      </c>
      <c r="E659">
        <v>1079</v>
      </c>
      <c r="F659">
        <v>1</v>
      </c>
      <c r="G659">
        <v>1079</v>
      </c>
      <c r="H659">
        <v>1</v>
      </c>
      <c r="I659" t="s">
        <v>738</v>
      </c>
      <c r="J659" t="s">
        <v>3</v>
      </c>
      <c r="K659" t="s">
        <v>739</v>
      </c>
      <c r="L659">
        <v>1191</v>
      </c>
      <c r="N659">
        <v>1013</v>
      </c>
      <c r="O659" t="s">
        <v>740</v>
      </c>
      <c r="P659" t="s">
        <v>740</v>
      </c>
      <c r="Q659">
        <v>1</v>
      </c>
      <c r="W659">
        <v>0</v>
      </c>
      <c r="X659">
        <v>476480486</v>
      </c>
      <c r="Y659">
        <f>(AT659*1.15*1.1)</f>
        <v>226.435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179</v>
      </c>
      <c r="AU659" t="s">
        <v>166</v>
      </c>
      <c r="AV659">
        <v>1</v>
      </c>
      <c r="AW659">
        <v>2</v>
      </c>
      <c r="AX659">
        <v>56495633</v>
      </c>
      <c r="AY659">
        <v>1</v>
      </c>
      <c r="AZ659">
        <v>0</v>
      </c>
      <c r="BA659">
        <v>659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U659">
        <f>ROUND(AT659*Source!I920*AH659*AL659,2)</f>
        <v>0</v>
      </c>
      <c r="CV659">
        <f>ROUND(Y659*Source!I920,9)</f>
        <v>82.648775000000001</v>
      </c>
      <c r="CW659">
        <v>0</v>
      </c>
      <c r="CX659">
        <f>ROUND(Y659*Source!I920,9)</f>
        <v>82.648775000000001</v>
      </c>
      <c r="CY659">
        <f>AD659</f>
        <v>0</v>
      </c>
      <c r="CZ659">
        <f>AH659</f>
        <v>0</v>
      </c>
      <c r="DA659">
        <f>AL659</f>
        <v>1</v>
      </c>
      <c r="DB659">
        <f>ROUND((ROUND(AT659*CZ659,2)*1.15*1.1),6)</f>
        <v>0</v>
      </c>
      <c r="DC659">
        <f>ROUND((ROUND(AT659*AG659,2)*1.15*1.1),6)</f>
        <v>0</v>
      </c>
      <c r="DD659" t="s">
        <v>3</v>
      </c>
      <c r="DE659" t="s">
        <v>3</v>
      </c>
      <c r="DF659">
        <f t="shared" si="348"/>
        <v>0</v>
      </c>
      <c r="DG659">
        <f t="shared" si="345"/>
        <v>0</v>
      </c>
      <c r="DH659">
        <f t="shared" si="346"/>
        <v>0</v>
      </c>
      <c r="DI659">
        <f t="shared" si="349"/>
        <v>0</v>
      </c>
      <c r="DJ659">
        <f>DI659</f>
        <v>0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ROW(Source!A920)</f>
        <v>920</v>
      </c>
      <c r="B660">
        <v>56481267</v>
      </c>
      <c r="C660">
        <v>56495616</v>
      </c>
      <c r="D660">
        <v>54933985</v>
      </c>
      <c r="E660">
        <v>1</v>
      </c>
      <c r="F660">
        <v>1</v>
      </c>
      <c r="G660">
        <v>1079</v>
      </c>
      <c r="H660">
        <v>2</v>
      </c>
      <c r="I660" t="s">
        <v>773</v>
      </c>
      <c r="J660" t="s">
        <v>774</v>
      </c>
      <c r="K660" t="s">
        <v>775</v>
      </c>
      <c r="L660">
        <v>1368</v>
      </c>
      <c r="N660">
        <v>1011</v>
      </c>
      <c r="O660" t="s">
        <v>744</v>
      </c>
      <c r="P660" t="s">
        <v>744</v>
      </c>
      <c r="Q660">
        <v>1</v>
      </c>
      <c r="W660">
        <v>0</v>
      </c>
      <c r="X660">
        <v>-1503106587</v>
      </c>
      <c r="Y660">
        <f t="shared" ref="Y660:Y665" si="364">(AT660*1.25*1.1)</f>
        <v>165</v>
      </c>
      <c r="AA660">
        <v>0</v>
      </c>
      <c r="AB660">
        <v>85.83</v>
      </c>
      <c r="AC660">
        <v>0</v>
      </c>
      <c r="AD660">
        <v>0</v>
      </c>
      <c r="AE660">
        <v>0</v>
      </c>
      <c r="AF660">
        <v>7.11</v>
      </c>
      <c r="AG660">
        <v>0</v>
      </c>
      <c r="AH660">
        <v>0</v>
      </c>
      <c r="AI660">
        <v>1</v>
      </c>
      <c r="AJ660">
        <v>11.53</v>
      </c>
      <c r="AK660">
        <v>47.82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120</v>
      </c>
      <c r="AU660" t="s">
        <v>165</v>
      </c>
      <c r="AV660">
        <v>0</v>
      </c>
      <c r="AW660">
        <v>2</v>
      </c>
      <c r="AX660">
        <v>56495634</v>
      </c>
      <c r="AY660">
        <v>1</v>
      </c>
      <c r="AZ660">
        <v>0</v>
      </c>
      <c r="BA660">
        <v>660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f>ROUND(Y660*Source!I920*DO660,9)</f>
        <v>0</v>
      </c>
      <c r="CX660">
        <f>ROUND(Y660*Source!I920,9)</f>
        <v>60.225000000000001</v>
      </c>
      <c r="CY660">
        <f t="shared" ref="CY660:CY665" si="365">AB660</f>
        <v>85.83</v>
      </c>
      <c r="CZ660">
        <f t="shared" ref="CZ660:CZ665" si="366">AF660</f>
        <v>7.11</v>
      </c>
      <c r="DA660">
        <f t="shared" ref="DA660:DA665" si="367">AJ660</f>
        <v>11.53</v>
      </c>
      <c r="DB660">
        <f t="shared" ref="DB660:DB665" si="368">ROUND((ROUND(AT660*CZ660,2)*1.25*1.1),6)</f>
        <v>1173.1500000000001</v>
      </c>
      <c r="DC660">
        <f t="shared" ref="DC660:DC665" si="369">ROUND((ROUND(AT660*AG660,2)*1.25*1.1),6)</f>
        <v>0</v>
      </c>
      <c r="DD660" t="s">
        <v>3</v>
      </c>
      <c r="DE660" t="s">
        <v>3</v>
      </c>
      <c r="DF660">
        <f t="shared" si="348"/>
        <v>0</v>
      </c>
      <c r="DG660">
        <f t="shared" ref="DG660:DG665" si="370">ROUND(ROUND(AF660*AJ660,2)*CX660,2)</f>
        <v>4937.25</v>
      </c>
      <c r="DH660">
        <f t="shared" ref="DH660:DH665" si="371">ROUND(ROUND(AG660*AK660,2)*CX660,2)</f>
        <v>0</v>
      </c>
      <c r="DI660">
        <f t="shared" si="349"/>
        <v>0</v>
      </c>
      <c r="DJ660">
        <f t="shared" ref="DJ660:DJ665" si="372">DG660</f>
        <v>4937.25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ROW(Source!A920)</f>
        <v>920</v>
      </c>
      <c r="B661">
        <v>56481267</v>
      </c>
      <c r="C661">
        <v>56495616</v>
      </c>
      <c r="D661">
        <v>54934284</v>
      </c>
      <c r="E661">
        <v>1</v>
      </c>
      <c r="F661">
        <v>1</v>
      </c>
      <c r="G661">
        <v>1079</v>
      </c>
      <c r="H661">
        <v>2</v>
      </c>
      <c r="I661" t="s">
        <v>741</v>
      </c>
      <c r="J661" t="s">
        <v>742</v>
      </c>
      <c r="K661" t="s">
        <v>743</v>
      </c>
      <c r="L661">
        <v>1368</v>
      </c>
      <c r="N661">
        <v>1011</v>
      </c>
      <c r="O661" t="s">
        <v>744</v>
      </c>
      <c r="P661" t="s">
        <v>744</v>
      </c>
      <c r="Q661">
        <v>1</v>
      </c>
      <c r="W661">
        <v>0</v>
      </c>
      <c r="X661">
        <v>654681671</v>
      </c>
      <c r="Y661">
        <f t="shared" si="364"/>
        <v>1.8562500000000002</v>
      </c>
      <c r="AA661">
        <v>0</v>
      </c>
      <c r="AB661">
        <v>1323.36</v>
      </c>
      <c r="AC661">
        <v>631.85</v>
      </c>
      <c r="AD661">
        <v>0</v>
      </c>
      <c r="AE661">
        <v>0</v>
      </c>
      <c r="AF661">
        <v>83.1</v>
      </c>
      <c r="AG661">
        <v>12.62</v>
      </c>
      <c r="AH661">
        <v>0</v>
      </c>
      <c r="AI661">
        <v>1</v>
      </c>
      <c r="AJ661">
        <v>15.21</v>
      </c>
      <c r="AK661">
        <v>47.82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1.35</v>
      </c>
      <c r="AU661" t="s">
        <v>165</v>
      </c>
      <c r="AV661">
        <v>0</v>
      </c>
      <c r="AW661">
        <v>2</v>
      </c>
      <c r="AX661">
        <v>56495635</v>
      </c>
      <c r="AY661">
        <v>1</v>
      </c>
      <c r="AZ661">
        <v>0</v>
      </c>
      <c r="BA661">
        <v>661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f>ROUND(Y661*Source!I920*DO661,9)</f>
        <v>8.5504443749999997</v>
      </c>
      <c r="CX661">
        <f>ROUND(Y661*Source!I920,9)</f>
        <v>0.67753125000000003</v>
      </c>
      <c r="CY661">
        <f t="shared" si="365"/>
        <v>1323.36</v>
      </c>
      <c r="CZ661">
        <f t="shared" si="366"/>
        <v>83.1</v>
      </c>
      <c r="DA661">
        <f t="shared" si="367"/>
        <v>15.21</v>
      </c>
      <c r="DB661">
        <f t="shared" si="368"/>
        <v>154.26124999999999</v>
      </c>
      <c r="DC661">
        <f t="shared" si="369"/>
        <v>23.43</v>
      </c>
      <c r="DD661" t="s">
        <v>3</v>
      </c>
      <c r="DE661" t="s">
        <v>3</v>
      </c>
      <c r="DF661">
        <f t="shared" si="348"/>
        <v>0</v>
      </c>
      <c r="DG661">
        <f t="shared" si="370"/>
        <v>856.37</v>
      </c>
      <c r="DH661">
        <f t="shared" si="371"/>
        <v>408.88</v>
      </c>
      <c r="DI661">
        <f t="shared" si="349"/>
        <v>0</v>
      </c>
      <c r="DJ661">
        <f t="shared" si="372"/>
        <v>856.37</v>
      </c>
      <c r="DK661">
        <v>0</v>
      </c>
      <c r="DL661" t="s">
        <v>745</v>
      </c>
      <c r="DM661">
        <v>0</v>
      </c>
      <c r="DN661" t="s">
        <v>740</v>
      </c>
      <c r="DO661">
        <v>12.62</v>
      </c>
    </row>
    <row r="662" spans="1:119" x14ac:dyDescent="0.25">
      <c r="A662">
        <f>ROW(Source!A920)</f>
        <v>920</v>
      </c>
      <c r="B662">
        <v>56481267</v>
      </c>
      <c r="C662">
        <v>56495616</v>
      </c>
      <c r="D662">
        <v>54934421</v>
      </c>
      <c r="E662">
        <v>1</v>
      </c>
      <c r="F662">
        <v>1</v>
      </c>
      <c r="G662">
        <v>1079</v>
      </c>
      <c r="H662">
        <v>2</v>
      </c>
      <c r="I662" t="s">
        <v>803</v>
      </c>
      <c r="J662" t="s">
        <v>804</v>
      </c>
      <c r="K662" t="s">
        <v>805</v>
      </c>
      <c r="L662">
        <v>1368</v>
      </c>
      <c r="N662">
        <v>1011</v>
      </c>
      <c r="O662" t="s">
        <v>744</v>
      </c>
      <c r="P662" t="s">
        <v>744</v>
      </c>
      <c r="Q662">
        <v>1</v>
      </c>
      <c r="W662">
        <v>0</v>
      </c>
      <c r="X662">
        <v>1724455708</v>
      </c>
      <c r="Y662">
        <f t="shared" si="364"/>
        <v>0.13750000000000001</v>
      </c>
      <c r="AA662">
        <v>0</v>
      </c>
      <c r="AB662">
        <v>4.4000000000000004</v>
      </c>
      <c r="AC662">
        <v>0</v>
      </c>
      <c r="AD662">
        <v>0</v>
      </c>
      <c r="AE662">
        <v>0</v>
      </c>
      <c r="AF662">
        <v>0.45</v>
      </c>
      <c r="AG662">
        <v>0</v>
      </c>
      <c r="AH662">
        <v>0</v>
      </c>
      <c r="AI662">
        <v>1</v>
      </c>
      <c r="AJ662">
        <v>9.33</v>
      </c>
      <c r="AK662">
        <v>47.82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</v>
      </c>
      <c r="AU662" t="s">
        <v>165</v>
      </c>
      <c r="AV662">
        <v>0</v>
      </c>
      <c r="AW662">
        <v>2</v>
      </c>
      <c r="AX662">
        <v>56495637</v>
      </c>
      <c r="AY662">
        <v>1</v>
      </c>
      <c r="AZ662">
        <v>0</v>
      </c>
      <c r="BA662">
        <v>662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ROUND(Y662*Source!I920*DO662,9)</f>
        <v>0</v>
      </c>
      <c r="CX662">
        <f>ROUND(Y662*Source!I920,9)</f>
        <v>5.0187500000000003E-2</v>
      </c>
      <c r="CY662">
        <f t="shared" si="365"/>
        <v>4.4000000000000004</v>
      </c>
      <c r="CZ662">
        <f t="shared" si="366"/>
        <v>0.45</v>
      </c>
      <c r="DA662">
        <f t="shared" si="367"/>
        <v>9.33</v>
      </c>
      <c r="DB662">
        <f t="shared" si="368"/>
        <v>6.8750000000000006E-2</v>
      </c>
      <c r="DC662">
        <f t="shared" si="369"/>
        <v>0</v>
      </c>
      <c r="DD662" t="s">
        <v>3</v>
      </c>
      <c r="DE662" t="s">
        <v>3</v>
      </c>
      <c r="DF662">
        <f t="shared" si="348"/>
        <v>0</v>
      </c>
      <c r="DG662">
        <f t="shared" si="370"/>
        <v>0.21</v>
      </c>
      <c r="DH662">
        <f t="shared" si="371"/>
        <v>0</v>
      </c>
      <c r="DI662">
        <f t="shared" si="349"/>
        <v>0</v>
      </c>
      <c r="DJ662">
        <f t="shared" si="372"/>
        <v>0.21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ROW(Source!A920)</f>
        <v>920</v>
      </c>
      <c r="B663">
        <v>56481267</v>
      </c>
      <c r="C663">
        <v>56495616</v>
      </c>
      <c r="D663">
        <v>54933523</v>
      </c>
      <c r="E663">
        <v>1</v>
      </c>
      <c r="F663">
        <v>1</v>
      </c>
      <c r="G663">
        <v>1079</v>
      </c>
      <c r="H663">
        <v>2</v>
      </c>
      <c r="I663" t="s">
        <v>746</v>
      </c>
      <c r="J663" t="s">
        <v>747</v>
      </c>
      <c r="K663" t="s">
        <v>748</v>
      </c>
      <c r="L663">
        <v>1368</v>
      </c>
      <c r="N663">
        <v>1011</v>
      </c>
      <c r="O663" t="s">
        <v>744</v>
      </c>
      <c r="P663" t="s">
        <v>744</v>
      </c>
      <c r="Q663">
        <v>1</v>
      </c>
      <c r="W663">
        <v>0</v>
      </c>
      <c r="X663">
        <v>-294230152</v>
      </c>
      <c r="Y663">
        <f t="shared" si="364"/>
        <v>1.2375</v>
      </c>
      <c r="AA663">
        <v>0</v>
      </c>
      <c r="AB663">
        <v>2451.81</v>
      </c>
      <c r="AC663">
        <v>847.64</v>
      </c>
      <c r="AD663">
        <v>0</v>
      </c>
      <c r="AE663">
        <v>0</v>
      </c>
      <c r="AF663">
        <v>179.17</v>
      </c>
      <c r="AG663">
        <v>16.93</v>
      </c>
      <c r="AH663">
        <v>0</v>
      </c>
      <c r="AI663">
        <v>1</v>
      </c>
      <c r="AJ663">
        <v>13.07</v>
      </c>
      <c r="AK663">
        <v>47.82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0.9</v>
      </c>
      <c r="AU663" t="s">
        <v>165</v>
      </c>
      <c r="AV663">
        <v>0</v>
      </c>
      <c r="AW663">
        <v>2</v>
      </c>
      <c r="AX663">
        <v>56495636</v>
      </c>
      <c r="AY663">
        <v>1</v>
      </c>
      <c r="AZ663">
        <v>0</v>
      </c>
      <c r="BA663">
        <v>663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f>ROUND(Y663*Source!I920*DO663,9)</f>
        <v>7.6470693750000001</v>
      </c>
      <c r="CX663">
        <f>ROUND(Y663*Source!I920,9)</f>
        <v>0.45168750000000002</v>
      </c>
      <c r="CY663">
        <f t="shared" si="365"/>
        <v>2451.81</v>
      </c>
      <c r="CZ663">
        <f t="shared" si="366"/>
        <v>179.17</v>
      </c>
      <c r="DA663">
        <f t="shared" si="367"/>
        <v>13.07</v>
      </c>
      <c r="DB663">
        <f t="shared" si="368"/>
        <v>221.71875</v>
      </c>
      <c r="DC663">
        <f t="shared" si="369"/>
        <v>20.954999999999998</v>
      </c>
      <c r="DD663" t="s">
        <v>3</v>
      </c>
      <c r="DE663" t="s">
        <v>3</v>
      </c>
      <c r="DF663">
        <f t="shared" si="348"/>
        <v>0</v>
      </c>
      <c r="DG663">
        <f t="shared" si="370"/>
        <v>1057.74</v>
      </c>
      <c r="DH663">
        <f t="shared" si="371"/>
        <v>365.68</v>
      </c>
      <c r="DI663">
        <f t="shared" si="349"/>
        <v>0</v>
      </c>
      <c r="DJ663">
        <f t="shared" si="372"/>
        <v>1057.74</v>
      </c>
      <c r="DK663">
        <v>0</v>
      </c>
      <c r="DL663" t="s">
        <v>745</v>
      </c>
      <c r="DM663">
        <v>0</v>
      </c>
      <c r="DN663" t="s">
        <v>740</v>
      </c>
      <c r="DO663">
        <v>16.93</v>
      </c>
    </row>
    <row r="664" spans="1:119" x14ac:dyDescent="0.25">
      <c r="A664">
        <f>ROW(Source!A920)</f>
        <v>920</v>
      </c>
      <c r="B664">
        <v>56481267</v>
      </c>
      <c r="C664">
        <v>56495616</v>
      </c>
      <c r="D664">
        <v>54933656</v>
      </c>
      <c r="E664">
        <v>1</v>
      </c>
      <c r="F664">
        <v>1</v>
      </c>
      <c r="G664">
        <v>1079</v>
      </c>
      <c r="H664">
        <v>2</v>
      </c>
      <c r="I664" t="s">
        <v>806</v>
      </c>
      <c r="J664" t="s">
        <v>807</v>
      </c>
      <c r="K664" t="s">
        <v>808</v>
      </c>
      <c r="L664">
        <v>1368</v>
      </c>
      <c r="N664">
        <v>1011</v>
      </c>
      <c r="O664" t="s">
        <v>744</v>
      </c>
      <c r="P664" t="s">
        <v>744</v>
      </c>
      <c r="Q664">
        <v>1</v>
      </c>
      <c r="W664">
        <v>0</v>
      </c>
      <c r="X664">
        <v>668032808</v>
      </c>
      <c r="Y664">
        <f t="shared" si="364"/>
        <v>0.34375</v>
      </c>
      <c r="AA664">
        <v>0</v>
      </c>
      <c r="AB664">
        <v>2343.4299999999998</v>
      </c>
      <c r="AC664">
        <v>727.98</v>
      </c>
      <c r="AD664">
        <v>0</v>
      </c>
      <c r="AE664">
        <v>0</v>
      </c>
      <c r="AF664">
        <v>164.94</v>
      </c>
      <c r="AG664">
        <v>14.54</v>
      </c>
      <c r="AH664">
        <v>0</v>
      </c>
      <c r="AI664">
        <v>1</v>
      </c>
      <c r="AJ664">
        <v>13.57</v>
      </c>
      <c r="AK664">
        <v>47.82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0.25</v>
      </c>
      <c r="AU664" t="s">
        <v>165</v>
      </c>
      <c r="AV664">
        <v>0</v>
      </c>
      <c r="AW664">
        <v>2</v>
      </c>
      <c r="AX664">
        <v>56495638</v>
      </c>
      <c r="AY664">
        <v>1</v>
      </c>
      <c r="AZ664">
        <v>0</v>
      </c>
      <c r="BA664">
        <v>664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f>ROUND(Y664*Source!I920*DO664,9)</f>
        <v>1.8243156250000001</v>
      </c>
      <c r="CX664">
        <f>ROUND(Y664*Source!I920,9)</f>
        <v>0.12546874999999999</v>
      </c>
      <c r="CY664">
        <f t="shared" si="365"/>
        <v>2343.4299999999998</v>
      </c>
      <c r="CZ664">
        <f t="shared" si="366"/>
        <v>164.94</v>
      </c>
      <c r="DA664">
        <f t="shared" si="367"/>
        <v>13.57</v>
      </c>
      <c r="DB664">
        <f t="shared" si="368"/>
        <v>56.704999999999998</v>
      </c>
      <c r="DC664">
        <f t="shared" si="369"/>
        <v>5.0049999999999999</v>
      </c>
      <c r="DD664" t="s">
        <v>3</v>
      </c>
      <c r="DE664" t="s">
        <v>3</v>
      </c>
      <c r="DF664">
        <f t="shared" si="348"/>
        <v>0</v>
      </c>
      <c r="DG664">
        <f t="shared" si="370"/>
        <v>280.83</v>
      </c>
      <c r="DH664">
        <f t="shared" si="371"/>
        <v>87.24</v>
      </c>
      <c r="DI664">
        <f t="shared" si="349"/>
        <v>0</v>
      </c>
      <c r="DJ664">
        <f t="shared" si="372"/>
        <v>280.83</v>
      </c>
      <c r="DK664">
        <v>0</v>
      </c>
      <c r="DL664" t="s">
        <v>745</v>
      </c>
      <c r="DM664">
        <v>0</v>
      </c>
      <c r="DN664" t="s">
        <v>740</v>
      </c>
      <c r="DO664">
        <v>14.54</v>
      </c>
    </row>
    <row r="665" spans="1:119" x14ac:dyDescent="0.25">
      <c r="A665">
        <f>ROW(Source!A920)</f>
        <v>920</v>
      </c>
      <c r="B665">
        <v>56481267</v>
      </c>
      <c r="C665">
        <v>56495616</v>
      </c>
      <c r="D665">
        <v>54933780</v>
      </c>
      <c r="E665">
        <v>1</v>
      </c>
      <c r="F665">
        <v>1</v>
      </c>
      <c r="G665">
        <v>1079</v>
      </c>
      <c r="H665">
        <v>2</v>
      </c>
      <c r="I665" t="s">
        <v>915</v>
      </c>
      <c r="J665" t="s">
        <v>916</v>
      </c>
      <c r="K665" t="s">
        <v>917</v>
      </c>
      <c r="L665">
        <v>1368</v>
      </c>
      <c r="N665">
        <v>1011</v>
      </c>
      <c r="O665" t="s">
        <v>744</v>
      </c>
      <c r="P665" t="s">
        <v>744</v>
      </c>
      <c r="Q665">
        <v>1</v>
      </c>
      <c r="W665">
        <v>0</v>
      </c>
      <c r="X665">
        <v>339854082</v>
      </c>
      <c r="Y665">
        <f t="shared" si="364"/>
        <v>12.375000000000002</v>
      </c>
      <c r="AA665">
        <v>0</v>
      </c>
      <c r="AB665">
        <v>4.4800000000000004</v>
      </c>
      <c r="AC665">
        <v>0</v>
      </c>
      <c r="AD665">
        <v>0</v>
      </c>
      <c r="AE665">
        <v>0</v>
      </c>
      <c r="AF665">
        <v>0.42</v>
      </c>
      <c r="AG665">
        <v>0</v>
      </c>
      <c r="AH665">
        <v>0</v>
      </c>
      <c r="AI665">
        <v>1</v>
      </c>
      <c r="AJ665">
        <v>10.19</v>
      </c>
      <c r="AK665">
        <v>47.82</v>
      </c>
      <c r="AL665">
        <v>1</v>
      </c>
      <c r="AM665">
        <v>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9</v>
      </c>
      <c r="AU665" t="s">
        <v>165</v>
      </c>
      <c r="AV665">
        <v>0</v>
      </c>
      <c r="AW665">
        <v>2</v>
      </c>
      <c r="AX665">
        <v>56495639</v>
      </c>
      <c r="AY665">
        <v>1</v>
      </c>
      <c r="AZ665">
        <v>0</v>
      </c>
      <c r="BA665">
        <v>665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f>ROUND(Y665*Source!I920*DO665,9)</f>
        <v>0</v>
      </c>
      <c r="CX665">
        <f>ROUND(Y665*Source!I920,9)</f>
        <v>4.5168749999999998</v>
      </c>
      <c r="CY665">
        <f t="shared" si="365"/>
        <v>4.4800000000000004</v>
      </c>
      <c r="CZ665">
        <f t="shared" si="366"/>
        <v>0.42</v>
      </c>
      <c r="DA665">
        <f t="shared" si="367"/>
        <v>10.19</v>
      </c>
      <c r="DB665">
        <f t="shared" si="368"/>
        <v>5.1974999999999998</v>
      </c>
      <c r="DC665">
        <f t="shared" si="369"/>
        <v>0</v>
      </c>
      <c r="DD665" t="s">
        <v>3</v>
      </c>
      <c r="DE665" t="s">
        <v>3</v>
      </c>
      <c r="DF665">
        <f t="shared" si="348"/>
        <v>0</v>
      </c>
      <c r="DG665">
        <f t="shared" si="370"/>
        <v>19.329999999999998</v>
      </c>
      <c r="DH665">
        <f t="shared" si="371"/>
        <v>0</v>
      </c>
      <c r="DI665">
        <f t="shared" si="349"/>
        <v>0</v>
      </c>
      <c r="DJ665">
        <f t="shared" si="372"/>
        <v>19.329999999999998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ROW(Source!A920)</f>
        <v>920</v>
      </c>
      <c r="B666">
        <v>56481267</v>
      </c>
      <c r="C666">
        <v>56495616</v>
      </c>
      <c r="D666">
        <v>54902310</v>
      </c>
      <c r="E666">
        <v>1</v>
      </c>
      <c r="F666">
        <v>1</v>
      </c>
      <c r="G666">
        <v>1079</v>
      </c>
      <c r="H666">
        <v>3</v>
      </c>
      <c r="I666" t="s">
        <v>752</v>
      </c>
      <c r="J666" t="s">
        <v>753</v>
      </c>
      <c r="K666" t="s">
        <v>754</v>
      </c>
      <c r="L666">
        <v>1339</v>
      </c>
      <c r="N666">
        <v>1007</v>
      </c>
      <c r="O666" t="s">
        <v>158</v>
      </c>
      <c r="P666" t="s">
        <v>158</v>
      </c>
      <c r="Q666">
        <v>1</v>
      </c>
      <c r="W666">
        <v>0</v>
      </c>
      <c r="X666">
        <v>-159086685</v>
      </c>
      <c r="Y666">
        <f t="shared" ref="Y666:Y676" si="373">AT666</f>
        <v>0.73</v>
      </c>
      <c r="AA666">
        <v>52.96</v>
      </c>
      <c r="AB666">
        <v>0</v>
      </c>
      <c r="AC666">
        <v>0</v>
      </c>
      <c r="AD666">
        <v>0</v>
      </c>
      <c r="AE666">
        <v>7.07</v>
      </c>
      <c r="AF666">
        <v>0</v>
      </c>
      <c r="AG666">
        <v>0</v>
      </c>
      <c r="AH666">
        <v>0</v>
      </c>
      <c r="AI666">
        <v>7.33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0</v>
      </c>
      <c r="AQ666">
        <v>0</v>
      </c>
      <c r="AR666">
        <v>0</v>
      </c>
      <c r="AS666" t="s">
        <v>3</v>
      </c>
      <c r="AT666">
        <v>0.73</v>
      </c>
      <c r="AU666" t="s">
        <v>3</v>
      </c>
      <c r="AV666">
        <v>0</v>
      </c>
      <c r="AW666">
        <v>2</v>
      </c>
      <c r="AX666">
        <v>56495641</v>
      </c>
      <c r="AY666">
        <v>1</v>
      </c>
      <c r="AZ666">
        <v>0</v>
      </c>
      <c r="BA666">
        <v>667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ROUND(Y666*Source!I920,9)</f>
        <v>0.26645000000000002</v>
      </c>
      <c r="CY666">
        <f t="shared" ref="CY666:CY676" si="374">AA666</f>
        <v>52.96</v>
      </c>
      <c r="CZ666">
        <f t="shared" ref="CZ666:CZ676" si="375">AE666</f>
        <v>7.07</v>
      </c>
      <c r="DA666">
        <f t="shared" ref="DA666:DA676" si="376">AI666</f>
        <v>7.33</v>
      </c>
      <c r="DB666">
        <f t="shared" ref="DB666:DB676" si="377">ROUND(ROUND(AT666*CZ666,2),6)</f>
        <v>5.16</v>
      </c>
      <c r="DC666">
        <f t="shared" ref="DC666:DC676" si="378">ROUND(ROUND(AT666*AG666,2),6)</f>
        <v>0</v>
      </c>
      <c r="DD666" t="s">
        <v>3</v>
      </c>
      <c r="DE666" t="s">
        <v>3</v>
      </c>
      <c r="DF666">
        <f t="shared" ref="DF666:DF676" si="379">ROUND(ROUND(AE666*AI666,2)*CX666,2)</f>
        <v>13.81</v>
      </c>
      <c r="DG666">
        <f t="shared" ref="DG666:DG686" si="380">ROUND(ROUND(AF666,2)*CX666,2)</f>
        <v>0</v>
      </c>
      <c r="DH666">
        <f t="shared" ref="DH666:DH686" si="381">ROUND(ROUND(AG666,2)*CX666,2)</f>
        <v>0</v>
      </c>
      <c r="DI666">
        <f t="shared" si="349"/>
        <v>0</v>
      </c>
      <c r="DJ666">
        <f t="shared" ref="DJ666:DJ676" si="382">DF666</f>
        <v>13.81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ROW(Source!A920)</f>
        <v>920</v>
      </c>
      <c r="B667">
        <v>56481267</v>
      </c>
      <c r="C667">
        <v>56495616</v>
      </c>
      <c r="D667">
        <v>54902322</v>
      </c>
      <c r="E667">
        <v>1</v>
      </c>
      <c r="F667">
        <v>1</v>
      </c>
      <c r="G667">
        <v>1079</v>
      </c>
      <c r="H667">
        <v>3</v>
      </c>
      <c r="I667" t="s">
        <v>809</v>
      </c>
      <c r="J667" t="s">
        <v>810</v>
      </c>
      <c r="K667" t="s">
        <v>811</v>
      </c>
      <c r="L667">
        <v>1348</v>
      </c>
      <c r="N667">
        <v>1009</v>
      </c>
      <c r="O667" t="s">
        <v>32</v>
      </c>
      <c r="P667" t="s">
        <v>32</v>
      </c>
      <c r="Q667">
        <v>1000</v>
      </c>
      <c r="W667">
        <v>0</v>
      </c>
      <c r="X667">
        <v>-421167940</v>
      </c>
      <c r="Y667">
        <f t="shared" si="373"/>
        <v>2E-3</v>
      </c>
      <c r="AA667">
        <v>83600.259999999995</v>
      </c>
      <c r="AB667">
        <v>0</v>
      </c>
      <c r="AC667">
        <v>0</v>
      </c>
      <c r="AD667">
        <v>0</v>
      </c>
      <c r="AE667">
        <v>6512.79</v>
      </c>
      <c r="AF667">
        <v>0</v>
      </c>
      <c r="AG667">
        <v>0</v>
      </c>
      <c r="AH667">
        <v>0</v>
      </c>
      <c r="AI667">
        <v>12.56</v>
      </c>
      <c r="AJ667">
        <v>1</v>
      </c>
      <c r="AK667">
        <v>1</v>
      </c>
      <c r="AL667">
        <v>1</v>
      </c>
      <c r="AM667">
        <v>2</v>
      </c>
      <c r="AN667">
        <v>0</v>
      </c>
      <c r="AO667">
        <v>1</v>
      </c>
      <c r="AP667">
        <v>0</v>
      </c>
      <c r="AQ667">
        <v>0</v>
      </c>
      <c r="AR667">
        <v>0</v>
      </c>
      <c r="AS667" t="s">
        <v>3</v>
      </c>
      <c r="AT667">
        <v>2E-3</v>
      </c>
      <c r="AU667" t="s">
        <v>3</v>
      </c>
      <c r="AV667">
        <v>0</v>
      </c>
      <c r="AW667">
        <v>2</v>
      </c>
      <c r="AX667">
        <v>56495642</v>
      </c>
      <c r="AY667">
        <v>1</v>
      </c>
      <c r="AZ667">
        <v>0</v>
      </c>
      <c r="BA667">
        <v>668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ROUND(Y667*Source!I920,9)</f>
        <v>7.2999999999999996E-4</v>
      </c>
      <c r="CY667">
        <f t="shared" si="374"/>
        <v>83600.259999999995</v>
      </c>
      <c r="CZ667">
        <f t="shared" si="375"/>
        <v>6512.79</v>
      </c>
      <c r="DA667">
        <f t="shared" si="376"/>
        <v>12.56</v>
      </c>
      <c r="DB667">
        <f t="shared" si="377"/>
        <v>13.03</v>
      </c>
      <c r="DC667">
        <f t="shared" si="378"/>
        <v>0</v>
      </c>
      <c r="DD667" t="s">
        <v>3</v>
      </c>
      <c r="DE667" t="s">
        <v>3</v>
      </c>
      <c r="DF667">
        <f t="shared" si="379"/>
        <v>59.71</v>
      </c>
      <c r="DG667">
        <f t="shared" si="380"/>
        <v>0</v>
      </c>
      <c r="DH667">
        <f t="shared" si="381"/>
        <v>0</v>
      </c>
      <c r="DI667">
        <f t="shared" si="349"/>
        <v>0</v>
      </c>
      <c r="DJ667">
        <f t="shared" si="382"/>
        <v>59.71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5">
      <c r="A668">
        <f>ROW(Source!A920)</f>
        <v>920</v>
      </c>
      <c r="B668">
        <v>56481267</v>
      </c>
      <c r="C668">
        <v>56495616</v>
      </c>
      <c r="D668">
        <v>54903374</v>
      </c>
      <c r="E668">
        <v>1</v>
      </c>
      <c r="F668">
        <v>1</v>
      </c>
      <c r="G668">
        <v>1079</v>
      </c>
      <c r="H668">
        <v>3</v>
      </c>
      <c r="I668" t="s">
        <v>779</v>
      </c>
      <c r="J668" t="s">
        <v>780</v>
      </c>
      <c r="K668" t="s">
        <v>781</v>
      </c>
      <c r="L668">
        <v>1348</v>
      </c>
      <c r="N668">
        <v>1009</v>
      </c>
      <c r="O668" t="s">
        <v>32</v>
      </c>
      <c r="P668" t="s">
        <v>32</v>
      </c>
      <c r="Q668">
        <v>1000</v>
      </c>
      <c r="W668">
        <v>0</v>
      </c>
      <c r="X668">
        <v>-925205253</v>
      </c>
      <c r="Y668">
        <f t="shared" si="373"/>
        <v>0.16</v>
      </c>
      <c r="AA668">
        <v>95544.24</v>
      </c>
      <c r="AB668">
        <v>0</v>
      </c>
      <c r="AC668">
        <v>0</v>
      </c>
      <c r="AD668">
        <v>0</v>
      </c>
      <c r="AE668">
        <v>7185.82</v>
      </c>
      <c r="AF668">
        <v>0</v>
      </c>
      <c r="AG668">
        <v>0</v>
      </c>
      <c r="AH668">
        <v>0</v>
      </c>
      <c r="AI668">
        <v>13.01</v>
      </c>
      <c r="AJ668">
        <v>1</v>
      </c>
      <c r="AK668">
        <v>1</v>
      </c>
      <c r="AL668">
        <v>1</v>
      </c>
      <c r="AM668">
        <v>2</v>
      </c>
      <c r="AN668">
        <v>0</v>
      </c>
      <c r="AO668">
        <v>1</v>
      </c>
      <c r="AP668">
        <v>0</v>
      </c>
      <c r="AQ668">
        <v>0</v>
      </c>
      <c r="AR668">
        <v>0</v>
      </c>
      <c r="AS668" t="s">
        <v>3</v>
      </c>
      <c r="AT668">
        <v>0.16</v>
      </c>
      <c r="AU668" t="s">
        <v>3</v>
      </c>
      <c r="AV668">
        <v>0</v>
      </c>
      <c r="AW668">
        <v>2</v>
      </c>
      <c r="AX668">
        <v>56495643</v>
      </c>
      <c r="AY668">
        <v>1</v>
      </c>
      <c r="AZ668">
        <v>0</v>
      </c>
      <c r="BA668">
        <v>669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ROUND(Y668*Source!I920,9)</f>
        <v>5.8400000000000001E-2</v>
      </c>
      <c r="CY668">
        <f t="shared" si="374"/>
        <v>95544.24</v>
      </c>
      <c r="CZ668">
        <f t="shared" si="375"/>
        <v>7185.82</v>
      </c>
      <c r="DA668">
        <f t="shared" si="376"/>
        <v>13.01</v>
      </c>
      <c r="DB668">
        <f t="shared" si="377"/>
        <v>1149.73</v>
      </c>
      <c r="DC668">
        <f t="shared" si="378"/>
        <v>0</v>
      </c>
      <c r="DD668" t="s">
        <v>3</v>
      </c>
      <c r="DE668" t="s">
        <v>3</v>
      </c>
      <c r="DF668">
        <f t="shared" si="379"/>
        <v>5459.67</v>
      </c>
      <c r="DG668">
        <f t="shared" si="380"/>
        <v>0</v>
      </c>
      <c r="DH668">
        <f t="shared" si="381"/>
        <v>0</v>
      </c>
      <c r="DI668">
        <f t="shared" si="349"/>
        <v>0</v>
      </c>
      <c r="DJ668">
        <f t="shared" si="382"/>
        <v>5459.67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ROW(Source!A920)</f>
        <v>920</v>
      </c>
      <c r="B669">
        <v>56481267</v>
      </c>
      <c r="C669">
        <v>56495616</v>
      </c>
      <c r="D669">
        <v>54902403</v>
      </c>
      <c r="E669">
        <v>1</v>
      </c>
      <c r="F669">
        <v>1</v>
      </c>
      <c r="G669">
        <v>1079</v>
      </c>
      <c r="H669">
        <v>3</v>
      </c>
      <c r="I669" t="s">
        <v>815</v>
      </c>
      <c r="J669" t="s">
        <v>816</v>
      </c>
      <c r="K669" t="s">
        <v>817</v>
      </c>
      <c r="L669">
        <v>1339</v>
      </c>
      <c r="N669">
        <v>1007</v>
      </c>
      <c r="O669" t="s">
        <v>158</v>
      </c>
      <c r="P669" t="s">
        <v>158</v>
      </c>
      <c r="Q669">
        <v>1</v>
      </c>
      <c r="W669">
        <v>0</v>
      </c>
      <c r="X669">
        <v>-1411081034</v>
      </c>
      <c r="Y669">
        <f t="shared" si="373"/>
        <v>0.04</v>
      </c>
      <c r="AA669">
        <v>9865.6299999999992</v>
      </c>
      <c r="AB669">
        <v>0</v>
      </c>
      <c r="AC669">
        <v>0</v>
      </c>
      <c r="AD669">
        <v>0</v>
      </c>
      <c r="AE669">
        <v>1821.37</v>
      </c>
      <c r="AF669">
        <v>0</v>
      </c>
      <c r="AG669">
        <v>0</v>
      </c>
      <c r="AH669">
        <v>0</v>
      </c>
      <c r="AI669">
        <v>5.3</v>
      </c>
      <c r="AJ669">
        <v>1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0</v>
      </c>
      <c r="AQ669">
        <v>0</v>
      </c>
      <c r="AR669">
        <v>0</v>
      </c>
      <c r="AS669" t="s">
        <v>3</v>
      </c>
      <c r="AT669">
        <v>0.04</v>
      </c>
      <c r="AU669" t="s">
        <v>3</v>
      </c>
      <c r="AV669">
        <v>0</v>
      </c>
      <c r="AW669">
        <v>2</v>
      </c>
      <c r="AX669">
        <v>56495644</v>
      </c>
      <c r="AY669">
        <v>1</v>
      </c>
      <c r="AZ669">
        <v>0</v>
      </c>
      <c r="BA669">
        <v>670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ROUND(Y669*Source!I920,9)</f>
        <v>1.46E-2</v>
      </c>
      <c r="CY669">
        <f t="shared" si="374"/>
        <v>9865.6299999999992</v>
      </c>
      <c r="CZ669">
        <f t="shared" si="375"/>
        <v>1821.37</v>
      </c>
      <c r="DA669">
        <f t="shared" si="376"/>
        <v>5.3</v>
      </c>
      <c r="DB669">
        <f t="shared" si="377"/>
        <v>72.849999999999994</v>
      </c>
      <c r="DC669">
        <f t="shared" si="378"/>
        <v>0</v>
      </c>
      <c r="DD669" t="s">
        <v>3</v>
      </c>
      <c r="DE669" t="s">
        <v>3</v>
      </c>
      <c r="DF669">
        <f t="shared" si="379"/>
        <v>140.94</v>
      </c>
      <c r="DG669">
        <f t="shared" si="380"/>
        <v>0</v>
      </c>
      <c r="DH669">
        <f t="shared" si="381"/>
        <v>0</v>
      </c>
      <c r="DI669">
        <f t="shared" si="349"/>
        <v>0</v>
      </c>
      <c r="DJ669">
        <f t="shared" si="382"/>
        <v>140.94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ROW(Source!A920)</f>
        <v>920</v>
      </c>
      <c r="B670">
        <v>56481267</v>
      </c>
      <c r="C670">
        <v>56495616</v>
      </c>
      <c r="D670">
        <v>54902427</v>
      </c>
      <c r="E670">
        <v>1</v>
      </c>
      <c r="F670">
        <v>1</v>
      </c>
      <c r="G670">
        <v>1079</v>
      </c>
      <c r="H670">
        <v>3</v>
      </c>
      <c r="I670" t="s">
        <v>761</v>
      </c>
      <c r="J670" t="s">
        <v>762</v>
      </c>
      <c r="K670" t="s">
        <v>763</v>
      </c>
      <c r="L670">
        <v>1348</v>
      </c>
      <c r="N670">
        <v>1009</v>
      </c>
      <c r="O670" t="s">
        <v>32</v>
      </c>
      <c r="P670" t="s">
        <v>32</v>
      </c>
      <c r="Q670">
        <v>1000</v>
      </c>
      <c r="W670">
        <v>0</v>
      </c>
      <c r="X670">
        <v>-764855440</v>
      </c>
      <c r="Y670">
        <f t="shared" si="373"/>
        <v>0.01</v>
      </c>
      <c r="AA670">
        <v>8212.4699999999993</v>
      </c>
      <c r="AB670">
        <v>0</v>
      </c>
      <c r="AC670">
        <v>0</v>
      </c>
      <c r="AD670">
        <v>0</v>
      </c>
      <c r="AE670">
        <v>1257.54</v>
      </c>
      <c r="AF670">
        <v>0</v>
      </c>
      <c r="AG670">
        <v>0</v>
      </c>
      <c r="AH670">
        <v>0</v>
      </c>
      <c r="AI670">
        <v>6.39</v>
      </c>
      <c r="AJ670">
        <v>1</v>
      </c>
      <c r="AK670">
        <v>1</v>
      </c>
      <c r="AL670">
        <v>1</v>
      </c>
      <c r="AM670">
        <v>2</v>
      </c>
      <c r="AN670">
        <v>0</v>
      </c>
      <c r="AO670">
        <v>1</v>
      </c>
      <c r="AP670">
        <v>0</v>
      </c>
      <c r="AQ670">
        <v>0</v>
      </c>
      <c r="AR670">
        <v>0</v>
      </c>
      <c r="AS670" t="s">
        <v>3</v>
      </c>
      <c r="AT670">
        <v>0.01</v>
      </c>
      <c r="AU670" t="s">
        <v>3</v>
      </c>
      <c r="AV670">
        <v>0</v>
      </c>
      <c r="AW670">
        <v>2</v>
      </c>
      <c r="AX670">
        <v>56495645</v>
      </c>
      <c r="AY670">
        <v>1</v>
      </c>
      <c r="AZ670">
        <v>0</v>
      </c>
      <c r="BA670">
        <v>671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ROUND(Y670*Source!I920,9)</f>
        <v>3.65E-3</v>
      </c>
      <c r="CY670">
        <f t="shared" si="374"/>
        <v>8212.4699999999993</v>
      </c>
      <c r="CZ670">
        <f t="shared" si="375"/>
        <v>1257.54</v>
      </c>
      <c r="DA670">
        <f t="shared" si="376"/>
        <v>6.39</v>
      </c>
      <c r="DB670">
        <f t="shared" si="377"/>
        <v>12.58</v>
      </c>
      <c r="DC670">
        <f t="shared" si="378"/>
        <v>0</v>
      </c>
      <c r="DD670" t="s">
        <v>3</v>
      </c>
      <c r="DE670" t="s">
        <v>3</v>
      </c>
      <c r="DF670">
        <f t="shared" si="379"/>
        <v>29.33</v>
      </c>
      <c r="DG670">
        <f t="shared" si="380"/>
        <v>0</v>
      </c>
      <c r="DH670">
        <f t="shared" si="381"/>
        <v>0</v>
      </c>
      <c r="DI670">
        <f t="shared" si="349"/>
        <v>0</v>
      </c>
      <c r="DJ670">
        <f t="shared" si="382"/>
        <v>29.33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ROW(Source!A920)</f>
        <v>920</v>
      </c>
      <c r="B671">
        <v>56481267</v>
      </c>
      <c r="C671">
        <v>56495616</v>
      </c>
      <c r="D671">
        <v>54902715</v>
      </c>
      <c r="E671">
        <v>1</v>
      </c>
      <c r="F671">
        <v>1</v>
      </c>
      <c r="G671">
        <v>1079</v>
      </c>
      <c r="H671">
        <v>3</v>
      </c>
      <c r="I671" t="s">
        <v>892</v>
      </c>
      <c r="J671" t="s">
        <v>893</v>
      </c>
      <c r="K671" t="s">
        <v>894</v>
      </c>
      <c r="L671">
        <v>1327</v>
      </c>
      <c r="N671">
        <v>1005</v>
      </c>
      <c r="O671" t="s">
        <v>214</v>
      </c>
      <c r="P671" t="s">
        <v>214</v>
      </c>
      <c r="Q671">
        <v>1</v>
      </c>
      <c r="W671">
        <v>0</v>
      </c>
      <c r="X671">
        <v>-1844544580</v>
      </c>
      <c r="Y671">
        <f t="shared" si="373"/>
        <v>30</v>
      </c>
      <c r="AA671">
        <v>56.42</v>
      </c>
      <c r="AB671">
        <v>0</v>
      </c>
      <c r="AC671">
        <v>0</v>
      </c>
      <c r="AD671">
        <v>0</v>
      </c>
      <c r="AE671">
        <v>7.39</v>
      </c>
      <c r="AF671">
        <v>0</v>
      </c>
      <c r="AG671">
        <v>0</v>
      </c>
      <c r="AH671">
        <v>0</v>
      </c>
      <c r="AI671">
        <v>7.47</v>
      </c>
      <c r="AJ671">
        <v>1</v>
      </c>
      <c r="AK671">
        <v>1</v>
      </c>
      <c r="AL671">
        <v>1</v>
      </c>
      <c r="AM671">
        <v>2</v>
      </c>
      <c r="AN671">
        <v>0</v>
      </c>
      <c r="AO671">
        <v>1</v>
      </c>
      <c r="AP671">
        <v>0</v>
      </c>
      <c r="AQ671">
        <v>0</v>
      </c>
      <c r="AR671">
        <v>0</v>
      </c>
      <c r="AS671" t="s">
        <v>3</v>
      </c>
      <c r="AT671">
        <v>30</v>
      </c>
      <c r="AU671" t="s">
        <v>3</v>
      </c>
      <c r="AV671">
        <v>0</v>
      </c>
      <c r="AW671">
        <v>2</v>
      </c>
      <c r="AX671">
        <v>56495646</v>
      </c>
      <c r="AY671">
        <v>1</v>
      </c>
      <c r="AZ671">
        <v>0</v>
      </c>
      <c r="BA671">
        <v>672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ROUND(Y671*Source!I920,9)</f>
        <v>10.95</v>
      </c>
      <c r="CY671">
        <f t="shared" si="374"/>
        <v>56.42</v>
      </c>
      <c r="CZ671">
        <f t="shared" si="375"/>
        <v>7.39</v>
      </c>
      <c r="DA671">
        <f t="shared" si="376"/>
        <v>7.47</v>
      </c>
      <c r="DB671">
        <f t="shared" si="377"/>
        <v>221.7</v>
      </c>
      <c r="DC671">
        <f t="shared" si="378"/>
        <v>0</v>
      </c>
      <c r="DD671" t="s">
        <v>3</v>
      </c>
      <c r="DE671" t="s">
        <v>3</v>
      </c>
      <c r="DF671">
        <f t="shared" si="379"/>
        <v>604.44000000000005</v>
      </c>
      <c r="DG671">
        <f t="shared" si="380"/>
        <v>0</v>
      </c>
      <c r="DH671">
        <f t="shared" si="381"/>
        <v>0</v>
      </c>
      <c r="DI671">
        <f t="shared" si="349"/>
        <v>0</v>
      </c>
      <c r="DJ671">
        <f t="shared" si="382"/>
        <v>604.44000000000005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ROW(Source!A920)</f>
        <v>920</v>
      </c>
      <c r="B672">
        <v>56481267</v>
      </c>
      <c r="C672">
        <v>56495616</v>
      </c>
      <c r="D672">
        <v>54909571</v>
      </c>
      <c r="E672">
        <v>1</v>
      </c>
      <c r="F672">
        <v>1</v>
      </c>
      <c r="G672">
        <v>1079</v>
      </c>
      <c r="H672">
        <v>3</v>
      </c>
      <c r="I672" t="s">
        <v>248</v>
      </c>
      <c r="J672" t="s">
        <v>250</v>
      </c>
      <c r="K672" t="s">
        <v>249</v>
      </c>
      <c r="L672">
        <v>1339</v>
      </c>
      <c r="N672">
        <v>1007</v>
      </c>
      <c r="O672" t="s">
        <v>158</v>
      </c>
      <c r="P672" t="s">
        <v>158</v>
      </c>
      <c r="Q672">
        <v>1</v>
      </c>
      <c r="W672">
        <v>0</v>
      </c>
      <c r="X672">
        <v>-1447999952</v>
      </c>
      <c r="Y672">
        <f t="shared" si="373"/>
        <v>101.5</v>
      </c>
      <c r="AA672">
        <v>7517.5</v>
      </c>
      <c r="AB672">
        <v>0</v>
      </c>
      <c r="AC672">
        <v>0</v>
      </c>
      <c r="AD672">
        <v>0</v>
      </c>
      <c r="AE672">
        <v>729.73</v>
      </c>
      <c r="AF672">
        <v>0</v>
      </c>
      <c r="AG672">
        <v>0</v>
      </c>
      <c r="AH672">
        <v>0</v>
      </c>
      <c r="AI672">
        <v>10.08</v>
      </c>
      <c r="AJ672">
        <v>1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3</v>
      </c>
      <c r="AT672">
        <v>101.5</v>
      </c>
      <c r="AU672" t="s">
        <v>3</v>
      </c>
      <c r="AV672">
        <v>0</v>
      </c>
      <c r="AW672">
        <v>1</v>
      </c>
      <c r="AX672">
        <v>-1</v>
      </c>
      <c r="AY672">
        <v>0</v>
      </c>
      <c r="AZ672">
        <v>0</v>
      </c>
      <c r="BA672" t="s">
        <v>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ROUND(Y672*Source!I920,9)</f>
        <v>37.047499999999999</v>
      </c>
      <c r="CY672">
        <f t="shared" si="374"/>
        <v>7517.5</v>
      </c>
      <c r="CZ672">
        <f t="shared" si="375"/>
        <v>729.73</v>
      </c>
      <c r="DA672">
        <f t="shared" si="376"/>
        <v>10.08</v>
      </c>
      <c r="DB672">
        <f t="shared" si="377"/>
        <v>74067.600000000006</v>
      </c>
      <c r="DC672">
        <f t="shared" si="378"/>
        <v>0</v>
      </c>
      <c r="DD672" t="s">
        <v>3</v>
      </c>
      <c r="DE672" t="s">
        <v>3</v>
      </c>
      <c r="DF672">
        <f t="shared" si="379"/>
        <v>272509.55</v>
      </c>
      <c r="DG672">
        <f t="shared" si="380"/>
        <v>0</v>
      </c>
      <c r="DH672">
        <f t="shared" si="381"/>
        <v>0</v>
      </c>
      <c r="DI672">
        <f t="shared" si="349"/>
        <v>0</v>
      </c>
      <c r="DJ672">
        <f t="shared" si="382"/>
        <v>272509.55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ROW(Source!A920)</f>
        <v>920</v>
      </c>
      <c r="B673">
        <v>56481267</v>
      </c>
      <c r="C673">
        <v>56495616</v>
      </c>
      <c r="D673">
        <v>54910044</v>
      </c>
      <c r="E673">
        <v>1</v>
      </c>
      <c r="F673">
        <v>1</v>
      </c>
      <c r="G673">
        <v>1079</v>
      </c>
      <c r="H673">
        <v>3</v>
      </c>
      <c r="I673" t="s">
        <v>502</v>
      </c>
      <c r="J673" t="s">
        <v>504</v>
      </c>
      <c r="K673" t="s">
        <v>503</v>
      </c>
      <c r="L673">
        <v>1348</v>
      </c>
      <c r="N673">
        <v>1009</v>
      </c>
      <c r="O673" t="s">
        <v>32</v>
      </c>
      <c r="P673" t="s">
        <v>32</v>
      </c>
      <c r="Q673">
        <v>1000</v>
      </c>
      <c r="W673">
        <v>0</v>
      </c>
      <c r="X673">
        <v>72089298</v>
      </c>
      <c r="Y673">
        <f t="shared" si="373"/>
        <v>0.34273999999999999</v>
      </c>
      <c r="AA673">
        <v>106712.31</v>
      </c>
      <c r="AB673">
        <v>0</v>
      </c>
      <c r="AC673">
        <v>0</v>
      </c>
      <c r="AD673">
        <v>0</v>
      </c>
      <c r="AE673">
        <v>6332.03</v>
      </c>
      <c r="AF673">
        <v>0</v>
      </c>
      <c r="AG673">
        <v>0</v>
      </c>
      <c r="AH673">
        <v>0</v>
      </c>
      <c r="AI673">
        <v>16.489999999999998</v>
      </c>
      <c r="AJ673">
        <v>1</v>
      </c>
      <c r="AK673">
        <v>1</v>
      </c>
      <c r="AL673">
        <v>1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 t="s">
        <v>3</v>
      </c>
      <c r="AT673">
        <v>0.34273999999999999</v>
      </c>
      <c r="AU673" t="s">
        <v>3</v>
      </c>
      <c r="AV673">
        <v>0</v>
      </c>
      <c r="AW673">
        <v>1</v>
      </c>
      <c r="AX673">
        <v>-1</v>
      </c>
      <c r="AY673">
        <v>0</v>
      </c>
      <c r="AZ673">
        <v>0</v>
      </c>
      <c r="BA673" t="s">
        <v>3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ROUND(Y673*Source!I920,9)</f>
        <v>0.12510009999999999</v>
      </c>
      <c r="CY673">
        <f t="shared" si="374"/>
        <v>106712.31</v>
      </c>
      <c r="CZ673">
        <f t="shared" si="375"/>
        <v>6332.03</v>
      </c>
      <c r="DA673">
        <f t="shared" si="376"/>
        <v>16.489999999999998</v>
      </c>
      <c r="DB673">
        <f t="shared" si="377"/>
        <v>2170.2399999999998</v>
      </c>
      <c r="DC673">
        <f t="shared" si="378"/>
        <v>0</v>
      </c>
      <c r="DD673" t="s">
        <v>3</v>
      </c>
      <c r="DE673" t="s">
        <v>3</v>
      </c>
      <c r="DF673">
        <f t="shared" si="379"/>
        <v>13062.35</v>
      </c>
      <c r="DG673">
        <f t="shared" si="380"/>
        <v>0</v>
      </c>
      <c r="DH673">
        <f t="shared" si="381"/>
        <v>0</v>
      </c>
      <c r="DI673">
        <f t="shared" si="349"/>
        <v>0</v>
      </c>
      <c r="DJ673">
        <f t="shared" si="382"/>
        <v>13062.35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ROW(Source!A920)</f>
        <v>920</v>
      </c>
      <c r="B674">
        <v>56481267</v>
      </c>
      <c r="C674">
        <v>56495616</v>
      </c>
      <c r="D674">
        <v>54909992</v>
      </c>
      <c r="E674">
        <v>1</v>
      </c>
      <c r="F674">
        <v>1</v>
      </c>
      <c r="G674">
        <v>1079</v>
      </c>
      <c r="H674">
        <v>3</v>
      </c>
      <c r="I674" t="s">
        <v>330</v>
      </c>
      <c r="J674" t="s">
        <v>332</v>
      </c>
      <c r="K674" t="s">
        <v>331</v>
      </c>
      <c r="L674">
        <v>1348</v>
      </c>
      <c r="N674">
        <v>1009</v>
      </c>
      <c r="O674" t="s">
        <v>32</v>
      </c>
      <c r="P674" t="s">
        <v>32</v>
      </c>
      <c r="Q674">
        <v>1000</v>
      </c>
      <c r="W674">
        <v>0</v>
      </c>
      <c r="X674">
        <v>-977438433</v>
      </c>
      <c r="Y674">
        <f t="shared" si="373"/>
        <v>1.0064379999999999</v>
      </c>
      <c r="AA674">
        <v>97618.95</v>
      </c>
      <c r="AB674">
        <v>0</v>
      </c>
      <c r="AC674">
        <v>0</v>
      </c>
      <c r="AD674">
        <v>0</v>
      </c>
      <c r="AE674">
        <v>5743.69</v>
      </c>
      <c r="AF674">
        <v>0</v>
      </c>
      <c r="AG674">
        <v>0</v>
      </c>
      <c r="AH674">
        <v>0</v>
      </c>
      <c r="AI674">
        <v>16.63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 t="s">
        <v>3</v>
      </c>
      <c r="AT674">
        <v>1.0064379999999999</v>
      </c>
      <c r="AU674" t="s">
        <v>3</v>
      </c>
      <c r="AV674">
        <v>0</v>
      </c>
      <c r="AW674">
        <v>1</v>
      </c>
      <c r="AX674">
        <v>-1</v>
      </c>
      <c r="AY674">
        <v>0</v>
      </c>
      <c r="AZ674">
        <v>0</v>
      </c>
      <c r="BA674" t="s">
        <v>3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ROUND(Y674*Source!I920,9)</f>
        <v>0.36734987000000002</v>
      </c>
      <c r="CY674">
        <f t="shared" si="374"/>
        <v>97618.95</v>
      </c>
      <c r="CZ674">
        <f t="shared" si="375"/>
        <v>5743.69</v>
      </c>
      <c r="DA674">
        <f t="shared" si="376"/>
        <v>16.63</v>
      </c>
      <c r="DB674">
        <f t="shared" si="377"/>
        <v>5780.67</v>
      </c>
      <c r="DC674">
        <f t="shared" si="378"/>
        <v>0</v>
      </c>
      <c r="DD674" t="s">
        <v>3</v>
      </c>
      <c r="DE674" t="s">
        <v>3</v>
      </c>
      <c r="DF674">
        <f t="shared" si="379"/>
        <v>35088.36</v>
      </c>
      <c r="DG674">
        <f t="shared" si="380"/>
        <v>0</v>
      </c>
      <c r="DH674">
        <f t="shared" si="381"/>
        <v>0</v>
      </c>
      <c r="DI674">
        <f t="shared" si="349"/>
        <v>0</v>
      </c>
      <c r="DJ674">
        <f t="shared" si="382"/>
        <v>35088.36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ROW(Source!A920)</f>
        <v>920</v>
      </c>
      <c r="B675">
        <v>56481267</v>
      </c>
      <c r="C675">
        <v>56495616</v>
      </c>
      <c r="D675">
        <v>54909994</v>
      </c>
      <c r="E675">
        <v>1</v>
      </c>
      <c r="F675">
        <v>1</v>
      </c>
      <c r="G675">
        <v>1079</v>
      </c>
      <c r="H675">
        <v>3</v>
      </c>
      <c r="I675" t="s">
        <v>240</v>
      </c>
      <c r="J675" t="s">
        <v>242</v>
      </c>
      <c r="K675" t="s">
        <v>241</v>
      </c>
      <c r="L675">
        <v>1348</v>
      </c>
      <c r="N675">
        <v>1009</v>
      </c>
      <c r="O675" t="s">
        <v>32</v>
      </c>
      <c r="P675" t="s">
        <v>32</v>
      </c>
      <c r="Q675">
        <v>1000</v>
      </c>
      <c r="W675">
        <v>0</v>
      </c>
      <c r="X675">
        <v>1611312075</v>
      </c>
      <c r="Y675">
        <f t="shared" si="373"/>
        <v>10.07211</v>
      </c>
      <c r="AA675">
        <v>92864.21</v>
      </c>
      <c r="AB675">
        <v>0</v>
      </c>
      <c r="AC675">
        <v>0</v>
      </c>
      <c r="AD675">
        <v>0</v>
      </c>
      <c r="AE675">
        <v>5743.69</v>
      </c>
      <c r="AF675">
        <v>0</v>
      </c>
      <c r="AG675">
        <v>0</v>
      </c>
      <c r="AH675">
        <v>0</v>
      </c>
      <c r="AI675">
        <v>15.82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 t="s">
        <v>3</v>
      </c>
      <c r="AT675">
        <v>10.07211</v>
      </c>
      <c r="AU675" t="s">
        <v>3</v>
      </c>
      <c r="AV675">
        <v>0</v>
      </c>
      <c r="AW675">
        <v>1</v>
      </c>
      <c r="AX675">
        <v>-1</v>
      </c>
      <c r="AY675">
        <v>0</v>
      </c>
      <c r="AZ675">
        <v>0</v>
      </c>
      <c r="BA675" t="s">
        <v>3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ROUND(Y675*Source!I920,9)</f>
        <v>3.67632015</v>
      </c>
      <c r="CY675">
        <f t="shared" si="374"/>
        <v>92864.21</v>
      </c>
      <c r="CZ675">
        <f t="shared" si="375"/>
        <v>5743.69</v>
      </c>
      <c r="DA675">
        <f t="shared" si="376"/>
        <v>15.82</v>
      </c>
      <c r="DB675">
        <f t="shared" si="377"/>
        <v>57851.08</v>
      </c>
      <c r="DC675">
        <f t="shared" si="378"/>
        <v>0</v>
      </c>
      <c r="DD675" t="s">
        <v>3</v>
      </c>
      <c r="DE675" t="s">
        <v>3</v>
      </c>
      <c r="DF675">
        <f t="shared" si="379"/>
        <v>334049.49</v>
      </c>
      <c r="DG675">
        <f t="shared" si="380"/>
        <v>0</v>
      </c>
      <c r="DH675">
        <f t="shared" si="381"/>
        <v>0</v>
      </c>
      <c r="DI675">
        <f t="shared" si="349"/>
        <v>0</v>
      </c>
      <c r="DJ675">
        <f t="shared" si="382"/>
        <v>334049.49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ROW(Source!A920)</f>
        <v>920</v>
      </c>
      <c r="B676">
        <v>56481267</v>
      </c>
      <c r="C676">
        <v>56495616</v>
      </c>
      <c r="D676">
        <v>54914903</v>
      </c>
      <c r="E676">
        <v>1</v>
      </c>
      <c r="F676">
        <v>1</v>
      </c>
      <c r="G676">
        <v>1079</v>
      </c>
      <c r="H676">
        <v>3</v>
      </c>
      <c r="I676" t="s">
        <v>918</v>
      </c>
      <c r="J676" t="s">
        <v>919</v>
      </c>
      <c r="K676" t="s">
        <v>920</v>
      </c>
      <c r="L676">
        <v>1327</v>
      </c>
      <c r="N676">
        <v>1005</v>
      </c>
      <c r="O676" t="s">
        <v>214</v>
      </c>
      <c r="P676" t="s">
        <v>214</v>
      </c>
      <c r="Q676">
        <v>1</v>
      </c>
      <c r="W676">
        <v>0</v>
      </c>
      <c r="X676">
        <v>22730552</v>
      </c>
      <c r="Y676">
        <f t="shared" si="373"/>
        <v>3.6</v>
      </c>
      <c r="AA676">
        <v>333.89</v>
      </c>
      <c r="AB676">
        <v>0</v>
      </c>
      <c r="AC676">
        <v>0</v>
      </c>
      <c r="AD676">
        <v>0</v>
      </c>
      <c r="AE676">
        <v>90</v>
      </c>
      <c r="AF676">
        <v>0</v>
      </c>
      <c r="AG676">
        <v>0</v>
      </c>
      <c r="AH676">
        <v>0</v>
      </c>
      <c r="AI676">
        <v>3.63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0</v>
      </c>
      <c r="AQ676">
        <v>0</v>
      </c>
      <c r="AR676">
        <v>0</v>
      </c>
      <c r="AS676" t="s">
        <v>3</v>
      </c>
      <c r="AT676">
        <v>3.6</v>
      </c>
      <c r="AU676" t="s">
        <v>3</v>
      </c>
      <c r="AV676">
        <v>0</v>
      </c>
      <c r="AW676">
        <v>2</v>
      </c>
      <c r="AX676">
        <v>56495647</v>
      </c>
      <c r="AY676">
        <v>1</v>
      </c>
      <c r="AZ676">
        <v>0</v>
      </c>
      <c r="BA676">
        <v>673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ROUND(Y676*Source!I920,9)</f>
        <v>1.3140000000000001</v>
      </c>
      <c r="CY676">
        <f t="shared" si="374"/>
        <v>333.89</v>
      </c>
      <c r="CZ676">
        <f t="shared" si="375"/>
        <v>90</v>
      </c>
      <c r="DA676">
        <f t="shared" si="376"/>
        <v>3.63</v>
      </c>
      <c r="DB676">
        <f t="shared" si="377"/>
        <v>324</v>
      </c>
      <c r="DC676">
        <f t="shared" si="378"/>
        <v>0</v>
      </c>
      <c r="DD676" t="s">
        <v>3</v>
      </c>
      <c r="DE676" t="s">
        <v>3</v>
      </c>
      <c r="DF676">
        <f t="shared" si="379"/>
        <v>429.28</v>
      </c>
      <c r="DG676">
        <f t="shared" si="380"/>
        <v>0</v>
      </c>
      <c r="DH676">
        <f t="shared" si="381"/>
        <v>0</v>
      </c>
      <c r="DI676">
        <f t="shared" si="349"/>
        <v>0</v>
      </c>
      <c r="DJ676">
        <f t="shared" si="382"/>
        <v>429.28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ROW(Source!A929)</f>
        <v>929</v>
      </c>
      <c r="B677">
        <v>56481265</v>
      </c>
      <c r="C677">
        <v>56495651</v>
      </c>
      <c r="D677">
        <v>54836958</v>
      </c>
      <c r="E677">
        <v>1079</v>
      </c>
      <c r="F677">
        <v>1</v>
      </c>
      <c r="G677">
        <v>1079</v>
      </c>
      <c r="H677">
        <v>1</v>
      </c>
      <c r="I677" t="s">
        <v>738</v>
      </c>
      <c r="J677" t="s">
        <v>3</v>
      </c>
      <c r="K677" t="s">
        <v>739</v>
      </c>
      <c r="L677">
        <v>1191</v>
      </c>
      <c r="N677">
        <v>1013</v>
      </c>
      <c r="O677" t="s">
        <v>740</v>
      </c>
      <c r="P677" t="s">
        <v>740</v>
      </c>
      <c r="Q677">
        <v>1</v>
      </c>
      <c r="W677">
        <v>0</v>
      </c>
      <c r="X677">
        <v>476480486</v>
      </c>
      <c r="Y677">
        <f>(AT677*1.15*1.1)</f>
        <v>22.985050000000005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18.170000000000002</v>
      </c>
      <c r="AU677" t="s">
        <v>166</v>
      </c>
      <c r="AV677">
        <v>1</v>
      </c>
      <c r="AW677">
        <v>2</v>
      </c>
      <c r="AX677">
        <v>56495661</v>
      </c>
      <c r="AY677">
        <v>1</v>
      </c>
      <c r="AZ677">
        <v>0</v>
      </c>
      <c r="BA677">
        <v>675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U677">
        <f>ROUND(AT677*Source!I929*AH677*AL677,2)</f>
        <v>0</v>
      </c>
      <c r="CV677">
        <f>ROUND(Y677*Source!I929,9)</f>
        <v>7.3552160000000004</v>
      </c>
      <c r="CW677">
        <v>0</v>
      </c>
      <c r="CX677">
        <f>ROUND(Y677*Source!I929,9)</f>
        <v>7.3552160000000004</v>
      </c>
      <c r="CY677">
        <f>AD677</f>
        <v>0</v>
      </c>
      <c r="CZ677">
        <f>AH677</f>
        <v>0</v>
      </c>
      <c r="DA677">
        <f>AL677</f>
        <v>1</v>
      </c>
      <c r="DB677">
        <f>ROUND((ROUND(AT677*CZ677,2)*1.15*1.1),6)</f>
        <v>0</v>
      </c>
      <c r="DC677">
        <f>ROUND((ROUND(AT677*AG677,2)*1.15*1.1),6)</f>
        <v>0</v>
      </c>
      <c r="DD677" t="s">
        <v>3</v>
      </c>
      <c r="DE677" t="s">
        <v>3</v>
      </c>
      <c r="DF677">
        <f t="shared" ref="DF677:DF689" si="383">ROUND(ROUND(AE677,2)*CX677,2)</f>
        <v>0</v>
      </c>
      <c r="DG677">
        <f t="shared" si="380"/>
        <v>0</v>
      </c>
      <c r="DH677">
        <f t="shared" si="381"/>
        <v>0</v>
      </c>
      <c r="DI677">
        <f t="shared" si="349"/>
        <v>0</v>
      </c>
      <c r="DJ677">
        <f>DI677</f>
        <v>0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ROW(Source!A929)</f>
        <v>929</v>
      </c>
      <c r="B678">
        <v>56481265</v>
      </c>
      <c r="C678">
        <v>56495651</v>
      </c>
      <c r="D678">
        <v>54934284</v>
      </c>
      <c r="E678">
        <v>1</v>
      </c>
      <c r="F678">
        <v>1</v>
      </c>
      <c r="G678">
        <v>1079</v>
      </c>
      <c r="H678">
        <v>2</v>
      </c>
      <c r="I678" t="s">
        <v>741</v>
      </c>
      <c r="J678" t="s">
        <v>742</v>
      </c>
      <c r="K678" t="s">
        <v>743</v>
      </c>
      <c r="L678">
        <v>1368</v>
      </c>
      <c r="N678">
        <v>1011</v>
      </c>
      <c r="O678" t="s">
        <v>744</v>
      </c>
      <c r="P678" t="s">
        <v>744</v>
      </c>
      <c r="Q678">
        <v>1</v>
      </c>
      <c r="W678">
        <v>0</v>
      </c>
      <c r="X678">
        <v>654681671</v>
      </c>
      <c r="Y678">
        <f>(AT678*1.25*1.1)</f>
        <v>0.46750000000000008</v>
      </c>
      <c r="AA678">
        <v>0</v>
      </c>
      <c r="AB678">
        <v>87.01</v>
      </c>
      <c r="AC678">
        <v>13.21</v>
      </c>
      <c r="AD678">
        <v>0</v>
      </c>
      <c r="AE678">
        <v>0</v>
      </c>
      <c r="AF678">
        <v>83.1</v>
      </c>
      <c r="AG678">
        <v>12.62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0.34</v>
      </c>
      <c r="AU678" t="s">
        <v>165</v>
      </c>
      <c r="AV678">
        <v>0</v>
      </c>
      <c r="AW678">
        <v>2</v>
      </c>
      <c r="AX678">
        <v>56495662</v>
      </c>
      <c r="AY678">
        <v>1</v>
      </c>
      <c r="AZ678">
        <v>0</v>
      </c>
      <c r="BA678">
        <v>676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f>ROUND(Y678*Source!I929*DO678,9)</f>
        <v>1.8879520000000001</v>
      </c>
      <c r="CX678">
        <f>ROUND(Y678*Source!I929,9)</f>
        <v>0.14960000000000001</v>
      </c>
      <c r="CY678">
        <f>AB678</f>
        <v>87.01</v>
      </c>
      <c r="CZ678">
        <f>AF678</f>
        <v>83.1</v>
      </c>
      <c r="DA678">
        <f>AJ678</f>
        <v>1</v>
      </c>
      <c r="DB678">
        <f>ROUND((ROUND(AT678*CZ678,2)*1.25*1.1),6)</f>
        <v>38.84375</v>
      </c>
      <c r="DC678">
        <f>ROUND((ROUND(AT678*AG678,2)*1.25*1.1),6)</f>
        <v>5.8987499999999997</v>
      </c>
      <c r="DD678" t="s">
        <v>3</v>
      </c>
      <c r="DE678" t="s">
        <v>3</v>
      </c>
      <c r="DF678">
        <f t="shared" si="383"/>
        <v>0</v>
      </c>
      <c r="DG678">
        <f t="shared" si="380"/>
        <v>12.43</v>
      </c>
      <c r="DH678">
        <f t="shared" si="381"/>
        <v>1.89</v>
      </c>
      <c r="DI678">
        <f t="shared" si="349"/>
        <v>0</v>
      </c>
      <c r="DJ678">
        <f>DG678</f>
        <v>12.43</v>
      </c>
      <c r="DK678">
        <v>0</v>
      </c>
      <c r="DL678" t="s">
        <v>745</v>
      </c>
      <c r="DM678">
        <v>0</v>
      </c>
      <c r="DN678" t="s">
        <v>740</v>
      </c>
      <c r="DO678">
        <v>12.62</v>
      </c>
    </row>
    <row r="679" spans="1:119" x14ac:dyDescent="0.25">
      <c r="A679">
        <f>ROW(Source!A929)</f>
        <v>929</v>
      </c>
      <c r="B679">
        <v>56481265</v>
      </c>
      <c r="C679">
        <v>56495651</v>
      </c>
      <c r="D679">
        <v>54933607</v>
      </c>
      <c r="E679">
        <v>1</v>
      </c>
      <c r="F679">
        <v>1</v>
      </c>
      <c r="G679">
        <v>1079</v>
      </c>
      <c r="H679">
        <v>2</v>
      </c>
      <c r="I679" t="s">
        <v>868</v>
      </c>
      <c r="J679" t="s">
        <v>869</v>
      </c>
      <c r="K679" t="s">
        <v>870</v>
      </c>
      <c r="L679">
        <v>1368</v>
      </c>
      <c r="N679">
        <v>1011</v>
      </c>
      <c r="O679" t="s">
        <v>744</v>
      </c>
      <c r="P679" t="s">
        <v>744</v>
      </c>
      <c r="Q679">
        <v>1</v>
      </c>
      <c r="W679">
        <v>0</v>
      </c>
      <c r="X679">
        <v>-2072243295</v>
      </c>
      <c r="Y679">
        <f>(AT679*1.25*1.1)</f>
        <v>0.59125000000000005</v>
      </c>
      <c r="AA679">
        <v>0</v>
      </c>
      <c r="AB679">
        <v>3.33</v>
      </c>
      <c r="AC679">
        <v>0</v>
      </c>
      <c r="AD679">
        <v>0</v>
      </c>
      <c r="AE679">
        <v>0</v>
      </c>
      <c r="AF679">
        <v>3.18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0.43</v>
      </c>
      <c r="AU679" t="s">
        <v>165</v>
      </c>
      <c r="AV679">
        <v>0</v>
      </c>
      <c r="AW679">
        <v>2</v>
      </c>
      <c r="AX679">
        <v>56495663</v>
      </c>
      <c r="AY679">
        <v>1</v>
      </c>
      <c r="AZ679">
        <v>0</v>
      </c>
      <c r="BA679">
        <v>677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f>ROUND(Y679*Source!I929*DO679,9)</f>
        <v>0</v>
      </c>
      <c r="CX679">
        <f>ROUND(Y679*Source!I929,9)</f>
        <v>0.18920000000000001</v>
      </c>
      <c r="CY679">
        <f>AB679</f>
        <v>3.33</v>
      </c>
      <c r="CZ679">
        <f>AF679</f>
        <v>3.18</v>
      </c>
      <c r="DA679">
        <f>AJ679</f>
        <v>1</v>
      </c>
      <c r="DB679">
        <f>ROUND((ROUND(AT679*CZ679,2)*1.25*1.1),6)</f>
        <v>1.88375</v>
      </c>
      <c r="DC679">
        <f>ROUND((ROUND(AT679*AG679,2)*1.25*1.1),6)</f>
        <v>0</v>
      </c>
      <c r="DD679" t="s">
        <v>3</v>
      </c>
      <c r="DE679" t="s">
        <v>3</v>
      </c>
      <c r="DF679">
        <f t="shared" si="383"/>
        <v>0</v>
      </c>
      <c r="DG679">
        <f t="shared" si="380"/>
        <v>0.6</v>
      </c>
      <c r="DH679">
        <f t="shared" si="381"/>
        <v>0</v>
      </c>
      <c r="DI679">
        <f t="shared" si="349"/>
        <v>0</v>
      </c>
      <c r="DJ679">
        <f>DG679</f>
        <v>0.6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ROW(Source!A929)</f>
        <v>929</v>
      </c>
      <c r="B680">
        <v>56481265</v>
      </c>
      <c r="C680">
        <v>56495651</v>
      </c>
      <c r="D680">
        <v>54933712</v>
      </c>
      <c r="E680">
        <v>1</v>
      </c>
      <c r="F680">
        <v>1</v>
      </c>
      <c r="G680">
        <v>1079</v>
      </c>
      <c r="H680">
        <v>2</v>
      </c>
      <c r="I680" t="s">
        <v>927</v>
      </c>
      <c r="J680" t="s">
        <v>928</v>
      </c>
      <c r="K680" t="s">
        <v>929</v>
      </c>
      <c r="L680">
        <v>1368</v>
      </c>
      <c r="N680">
        <v>1011</v>
      </c>
      <c r="O680" t="s">
        <v>744</v>
      </c>
      <c r="P680" t="s">
        <v>744</v>
      </c>
      <c r="Q680">
        <v>1</v>
      </c>
      <c r="W680">
        <v>0</v>
      </c>
      <c r="X680">
        <v>1381503060</v>
      </c>
      <c r="Y680">
        <f>(AT680*1.25*1.1)</f>
        <v>0.56374999999999997</v>
      </c>
      <c r="AA680">
        <v>0</v>
      </c>
      <c r="AB680">
        <v>12.9</v>
      </c>
      <c r="AC680">
        <v>0</v>
      </c>
      <c r="AD680">
        <v>0</v>
      </c>
      <c r="AE680">
        <v>0</v>
      </c>
      <c r="AF680">
        <v>12.32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0.41</v>
      </c>
      <c r="AU680" t="s">
        <v>165</v>
      </c>
      <c r="AV680">
        <v>0</v>
      </c>
      <c r="AW680">
        <v>2</v>
      </c>
      <c r="AX680">
        <v>56495664</v>
      </c>
      <c r="AY680">
        <v>1</v>
      </c>
      <c r="AZ680">
        <v>0</v>
      </c>
      <c r="BA680">
        <v>678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ROUND(Y680*Source!I929*DO680,9)</f>
        <v>0</v>
      </c>
      <c r="CX680">
        <f>ROUND(Y680*Source!I929,9)</f>
        <v>0.1804</v>
      </c>
      <c r="CY680">
        <f>AB680</f>
        <v>12.9</v>
      </c>
      <c r="CZ680">
        <f>AF680</f>
        <v>12.32</v>
      </c>
      <c r="DA680">
        <f>AJ680</f>
        <v>1</v>
      </c>
      <c r="DB680">
        <f>ROUND((ROUND(AT680*CZ680,2)*1.25*1.1),6)</f>
        <v>6.9437499999999996</v>
      </c>
      <c r="DC680">
        <f>ROUND((ROUND(AT680*AG680,2)*1.25*1.1),6)</f>
        <v>0</v>
      </c>
      <c r="DD680" t="s">
        <v>3</v>
      </c>
      <c r="DE680" t="s">
        <v>3</v>
      </c>
      <c r="DF680">
        <f t="shared" si="383"/>
        <v>0</v>
      </c>
      <c r="DG680">
        <f t="shared" si="380"/>
        <v>2.2200000000000002</v>
      </c>
      <c r="DH680">
        <f t="shared" si="381"/>
        <v>0</v>
      </c>
      <c r="DI680">
        <f t="shared" si="349"/>
        <v>0</v>
      </c>
      <c r="DJ680">
        <f>DG680</f>
        <v>2.2200000000000002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ROW(Source!A929)</f>
        <v>929</v>
      </c>
      <c r="B681">
        <v>56481265</v>
      </c>
      <c r="C681">
        <v>56495651</v>
      </c>
      <c r="D681">
        <v>54902318</v>
      </c>
      <c r="E681">
        <v>1</v>
      </c>
      <c r="F681">
        <v>1</v>
      </c>
      <c r="G681">
        <v>1079</v>
      </c>
      <c r="H681">
        <v>3</v>
      </c>
      <c r="I681" t="s">
        <v>755</v>
      </c>
      <c r="J681" t="s">
        <v>756</v>
      </c>
      <c r="K681" t="s">
        <v>757</v>
      </c>
      <c r="L681">
        <v>1348</v>
      </c>
      <c r="N681">
        <v>1009</v>
      </c>
      <c r="O681" t="s">
        <v>32</v>
      </c>
      <c r="P681" t="s">
        <v>32</v>
      </c>
      <c r="Q681">
        <v>1000</v>
      </c>
      <c r="W681">
        <v>0</v>
      </c>
      <c r="X681">
        <v>-638851762</v>
      </c>
      <c r="Y681">
        <f>AT681</f>
        <v>3.8999999999999998E-3</v>
      </c>
      <c r="AA681">
        <v>15448.66</v>
      </c>
      <c r="AB681">
        <v>0</v>
      </c>
      <c r="AC681">
        <v>0</v>
      </c>
      <c r="AD681">
        <v>0</v>
      </c>
      <c r="AE681">
        <v>15160.61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3.8999999999999998E-3</v>
      </c>
      <c r="AU681" t="s">
        <v>3</v>
      </c>
      <c r="AV681">
        <v>0</v>
      </c>
      <c r="AW681">
        <v>2</v>
      </c>
      <c r="AX681">
        <v>56495665</v>
      </c>
      <c r="AY681">
        <v>1</v>
      </c>
      <c r="AZ681">
        <v>0</v>
      </c>
      <c r="BA681">
        <v>679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ROUND(Y681*Source!I929,9)</f>
        <v>1.248E-3</v>
      </c>
      <c r="CY681">
        <f>AA681</f>
        <v>15448.66</v>
      </c>
      <c r="CZ681">
        <f>AE681</f>
        <v>15160.61</v>
      </c>
      <c r="DA681">
        <f>AI681</f>
        <v>1</v>
      </c>
      <c r="DB681">
        <f>ROUND(ROUND(AT681*CZ681,2),6)</f>
        <v>59.13</v>
      </c>
      <c r="DC681">
        <f>ROUND(ROUND(AT681*AG681,2),6)</f>
        <v>0</v>
      </c>
      <c r="DD681" t="s">
        <v>3</v>
      </c>
      <c r="DE681" t="s">
        <v>3</v>
      </c>
      <c r="DF681">
        <f t="shared" si="383"/>
        <v>18.920000000000002</v>
      </c>
      <c r="DG681">
        <f t="shared" si="380"/>
        <v>0</v>
      </c>
      <c r="DH681">
        <f t="shared" si="381"/>
        <v>0</v>
      </c>
      <c r="DI681">
        <f t="shared" si="349"/>
        <v>0</v>
      </c>
      <c r="DJ681">
        <f>DF681</f>
        <v>18.920000000000002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ROW(Source!A929)</f>
        <v>929</v>
      </c>
      <c r="B682">
        <v>56481265</v>
      </c>
      <c r="C682">
        <v>56495651</v>
      </c>
      <c r="D682">
        <v>54902260</v>
      </c>
      <c r="E682">
        <v>1</v>
      </c>
      <c r="F682">
        <v>1</v>
      </c>
      <c r="G682">
        <v>1079</v>
      </c>
      <c r="H682">
        <v>3</v>
      </c>
      <c r="I682" t="s">
        <v>930</v>
      </c>
      <c r="J682" t="s">
        <v>931</v>
      </c>
      <c r="K682" t="s">
        <v>932</v>
      </c>
      <c r="L682">
        <v>1348</v>
      </c>
      <c r="N682">
        <v>1009</v>
      </c>
      <c r="O682" t="s">
        <v>32</v>
      </c>
      <c r="P682" t="s">
        <v>32</v>
      </c>
      <c r="Q682">
        <v>1000</v>
      </c>
      <c r="W682">
        <v>0</v>
      </c>
      <c r="X682">
        <v>-577689993</v>
      </c>
      <c r="Y682">
        <f>AT682</f>
        <v>7.0000000000000007E-2</v>
      </c>
      <c r="AA682">
        <v>3446.05</v>
      </c>
      <c r="AB682">
        <v>0</v>
      </c>
      <c r="AC682">
        <v>0</v>
      </c>
      <c r="AD682">
        <v>0</v>
      </c>
      <c r="AE682">
        <v>3381.8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7.0000000000000007E-2</v>
      </c>
      <c r="AU682" t="s">
        <v>3</v>
      </c>
      <c r="AV682">
        <v>0</v>
      </c>
      <c r="AW682">
        <v>2</v>
      </c>
      <c r="AX682">
        <v>56495666</v>
      </c>
      <c r="AY682">
        <v>1</v>
      </c>
      <c r="AZ682">
        <v>0</v>
      </c>
      <c r="BA682">
        <v>680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ROUND(Y682*Source!I929,9)</f>
        <v>2.24E-2</v>
      </c>
      <c r="CY682">
        <f>AA682</f>
        <v>3446.05</v>
      </c>
      <c r="CZ682">
        <f>AE682</f>
        <v>3381.8</v>
      </c>
      <c r="DA682">
        <f>AI682</f>
        <v>1</v>
      </c>
      <c r="DB682">
        <f>ROUND(ROUND(AT682*CZ682,2),6)</f>
        <v>236.73</v>
      </c>
      <c r="DC682">
        <f>ROUND(ROUND(AT682*AG682,2),6)</f>
        <v>0</v>
      </c>
      <c r="DD682" t="s">
        <v>3</v>
      </c>
      <c r="DE682" t="s">
        <v>3</v>
      </c>
      <c r="DF682">
        <f t="shared" si="383"/>
        <v>75.75</v>
      </c>
      <c r="DG682">
        <f t="shared" si="380"/>
        <v>0</v>
      </c>
      <c r="DH682">
        <f t="shared" si="381"/>
        <v>0</v>
      </c>
      <c r="DI682">
        <f t="shared" si="349"/>
        <v>0</v>
      </c>
      <c r="DJ682">
        <f>DF682</f>
        <v>75.75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ROW(Source!A929)</f>
        <v>929</v>
      </c>
      <c r="B683">
        <v>56481265</v>
      </c>
      <c r="C683">
        <v>56495651</v>
      </c>
      <c r="D683">
        <v>54902263</v>
      </c>
      <c r="E683">
        <v>1</v>
      </c>
      <c r="F683">
        <v>1</v>
      </c>
      <c r="G683">
        <v>1079</v>
      </c>
      <c r="H683">
        <v>3</v>
      </c>
      <c r="I683" t="s">
        <v>933</v>
      </c>
      <c r="J683" t="s">
        <v>934</v>
      </c>
      <c r="K683" t="s">
        <v>935</v>
      </c>
      <c r="L683">
        <v>1348</v>
      </c>
      <c r="N683">
        <v>1009</v>
      </c>
      <c r="O683" t="s">
        <v>32</v>
      </c>
      <c r="P683" t="s">
        <v>32</v>
      </c>
      <c r="Q683">
        <v>1000</v>
      </c>
      <c r="W683">
        <v>0</v>
      </c>
      <c r="X683">
        <v>958001174</v>
      </c>
      <c r="Y683">
        <f>AT683</f>
        <v>2E-3</v>
      </c>
      <c r="AA683">
        <v>27377.86</v>
      </c>
      <c r="AB683">
        <v>0</v>
      </c>
      <c r="AC683">
        <v>0</v>
      </c>
      <c r="AD683">
        <v>0</v>
      </c>
      <c r="AE683">
        <v>26867.38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2E-3</v>
      </c>
      <c r="AU683" t="s">
        <v>3</v>
      </c>
      <c r="AV683">
        <v>0</v>
      </c>
      <c r="AW683">
        <v>2</v>
      </c>
      <c r="AX683">
        <v>56495667</v>
      </c>
      <c r="AY683">
        <v>1</v>
      </c>
      <c r="AZ683">
        <v>0</v>
      </c>
      <c r="BA683">
        <v>681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ROUND(Y683*Source!I929,9)</f>
        <v>6.4000000000000005E-4</v>
      </c>
      <c r="CY683">
        <f>AA683</f>
        <v>27377.86</v>
      </c>
      <c r="CZ683">
        <f>AE683</f>
        <v>26867.38</v>
      </c>
      <c r="DA683">
        <f>AI683</f>
        <v>1</v>
      </c>
      <c r="DB683">
        <f>ROUND(ROUND(AT683*CZ683,2),6)</f>
        <v>53.73</v>
      </c>
      <c r="DC683">
        <f>ROUND(ROUND(AT683*AG683,2),6)</f>
        <v>0</v>
      </c>
      <c r="DD683" t="s">
        <v>3</v>
      </c>
      <c r="DE683" t="s">
        <v>3</v>
      </c>
      <c r="DF683">
        <f t="shared" si="383"/>
        <v>17.2</v>
      </c>
      <c r="DG683">
        <f t="shared" si="380"/>
        <v>0</v>
      </c>
      <c r="DH683">
        <f t="shared" si="381"/>
        <v>0</v>
      </c>
      <c r="DI683">
        <f t="shared" si="349"/>
        <v>0</v>
      </c>
      <c r="DJ683">
        <f>DF683</f>
        <v>17.2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ROW(Source!A929)</f>
        <v>929</v>
      </c>
      <c r="B684">
        <v>56481265</v>
      </c>
      <c r="C684">
        <v>56495651</v>
      </c>
      <c r="D684">
        <v>54902280</v>
      </c>
      <c r="E684">
        <v>1</v>
      </c>
      <c r="F684">
        <v>1</v>
      </c>
      <c r="G684">
        <v>1079</v>
      </c>
      <c r="H684">
        <v>3</v>
      </c>
      <c r="I684" t="s">
        <v>895</v>
      </c>
      <c r="J684" t="s">
        <v>896</v>
      </c>
      <c r="K684" t="s">
        <v>897</v>
      </c>
      <c r="L684">
        <v>1339</v>
      </c>
      <c r="N684">
        <v>1007</v>
      </c>
      <c r="O684" t="s">
        <v>158</v>
      </c>
      <c r="P684" t="s">
        <v>158</v>
      </c>
      <c r="Q684">
        <v>1</v>
      </c>
      <c r="W684">
        <v>0</v>
      </c>
      <c r="X684">
        <v>166094496</v>
      </c>
      <c r="Y684">
        <f>AT684</f>
        <v>0.05</v>
      </c>
      <c r="AA684">
        <v>2511.77</v>
      </c>
      <c r="AB684">
        <v>0</v>
      </c>
      <c r="AC684">
        <v>0</v>
      </c>
      <c r="AD684">
        <v>0</v>
      </c>
      <c r="AE684">
        <v>2464.94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0.05</v>
      </c>
      <c r="AU684" t="s">
        <v>3</v>
      </c>
      <c r="AV684">
        <v>0</v>
      </c>
      <c r="AW684">
        <v>2</v>
      </c>
      <c r="AX684">
        <v>56495668</v>
      </c>
      <c r="AY684">
        <v>1</v>
      </c>
      <c r="AZ684">
        <v>0</v>
      </c>
      <c r="BA684">
        <v>682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ROUND(Y684*Source!I929,9)</f>
        <v>1.6E-2</v>
      </c>
      <c r="CY684">
        <f>AA684</f>
        <v>2511.77</v>
      </c>
      <c r="CZ684">
        <f>AE684</f>
        <v>2464.94</v>
      </c>
      <c r="DA684">
        <f>AI684</f>
        <v>1</v>
      </c>
      <c r="DB684">
        <f>ROUND(ROUND(AT684*CZ684,2),6)</f>
        <v>123.25</v>
      </c>
      <c r="DC684">
        <f>ROUND(ROUND(AT684*AG684,2),6)</f>
        <v>0</v>
      </c>
      <c r="DD684" t="s">
        <v>3</v>
      </c>
      <c r="DE684" t="s">
        <v>3</v>
      </c>
      <c r="DF684">
        <f t="shared" si="383"/>
        <v>39.44</v>
      </c>
      <c r="DG684">
        <f t="shared" si="380"/>
        <v>0</v>
      </c>
      <c r="DH684">
        <f t="shared" si="381"/>
        <v>0</v>
      </c>
      <c r="DI684">
        <f t="shared" si="349"/>
        <v>0</v>
      </c>
      <c r="DJ684">
        <f>DF684</f>
        <v>39.44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ROW(Source!A929)</f>
        <v>929</v>
      </c>
      <c r="B685">
        <v>56481265</v>
      </c>
      <c r="C685">
        <v>56495651</v>
      </c>
      <c r="D685">
        <v>54902848</v>
      </c>
      <c r="E685">
        <v>1</v>
      </c>
      <c r="F685">
        <v>1</v>
      </c>
      <c r="G685">
        <v>1079</v>
      </c>
      <c r="H685">
        <v>3</v>
      </c>
      <c r="I685" t="s">
        <v>415</v>
      </c>
      <c r="J685" t="s">
        <v>417</v>
      </c>
      <c r="K685" t="s">
        <v>416</v>
      </c>
      <c r="L685">
        <v>1339</v>
      </c>
      <c r="N685">
        <v>1007</v>
      </c>
      <c r="O685" t="s">
        <v>158</v>
      </c>
      <c r="P685" t="s">
        <v>158</v>
      </c>
      <c r="Q685">
        <v>1</v>
      </c>
      <c r="W685">
        <v>0</v>
      </c>
      <c r="X685">
        <v>-482484867</v>
      </c>
      <c r="Y685">
        <f>AT685</f>
        <v>0.98</v>
      </c>
      <c r="AA685">
        <v>1855.85</v>
      </c>
      <c r="AB685">
        <v>0</v>
      </c>
      <c r="AC685">
        <v>0</v>
      </c>
      <c r="AD685">
        <v>0</v>
      </c>
      <c r="AE685">
        <v>1821.25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 t="s">
        <v>3</v>
      </c>
      <c r="AT685">
        <v>0.98</v>
      </c>
      <c r="AU685" t="s">
        <v>3</v>
      </c>
      <c r="AV685">
        <v>0</v>
      </c>
      <c r="AW685">
        <v>1</v>
      </c>
      <c r="AX685">
        <v>-1</v>
      </c>
      <c r="AY685">
        <v>0</v>
      </c>
      <c r="AZ685">
        <v>0</v>
      </c>
      <c r="BA685" t="s">
        <v>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ROUND(Y685*Source!I929,9)</f>
        <v>0.31359999999999999</v>
      </c>
      <c r="CY685">
        <f>AA685</f>
        <v>1855.85</v>
      </c>
      <c r="CZ685">
        <f>AE685</f>
        <v>1821.25</v>
      </c>
      <c r="DA685">
        <f>AI685</f>
        <v>1</v>
      </c>
      <c r="DB685">
        <f>ROUND(ROUND(AT685*CZ685,2),6)</f>
        <v>1784.83</v>
      </c>
      <c r="DC685">
        <f>ROUND(ROUND(AT685*AG685,2),6)</f>
        <v>0</v>
      </c>
      <c r="DD685" t="s">
        <v>3</v>
      </c>
      <c r="DE685" t="s">
        <v>3</v>
      </c>
      <c r="DF685">
        <f t="shared" si="383"/>
        <v>571.14</v>
      </c>
      <c r="DG685">
        <f t="shared" si="380"/>
        <v>0</v>
      </c>
      <c r="DH685">
        <f t="shared" si="381"/>
        <v>0</v>
      </c>
      <c r="DI685">
        <f t="shared" si="349"/>
        <v>0</v>
      </c>
      <c r="DJ685">
        <f>DF685</f>
        <v>571.14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ROW(Source!A930)</f>
        <v>930</v>
      </c>
      <c r="B686">
        <v>56481267</v>
      </c>
      <c r="C686">
        <v>56495651</v>
      </c>
      <c r="D686">
        <v>54836958</v>
      </c>
      <c r="E686">
        <v>1079</v>
      </c>
      <c r="F686">
        <v>1</v>
      </c>
      <c r="G686">
        <v>1079</v>
      </c>
      <c r="H686">
        <v>1</v>
      </c>
      <c r="I686" t="s">
        <v>738</v>
      </c>
      <c r="J686" t="s">
        <v>3</v>
      </c>
      <c r="K686" t="s">
        <v>739</v>
      </c>
      <c r="L686">
        <v>1191</v>
      </c>
      <c r="N686">
        <v>1013</v>
      </c>
      <c r="O686" t="s">
        <v>740</v>
      </c>
      <c r="P686" t="s">
        <v>740</v>
      </c>
      <c r="Q686">
        <v>1</v>
      </c>
      <c r="W686">
        <v>0</v>
      </c>
      <c r="X686">
        <v>476480486</v>
      </c>
      <c r="Y686">
        <f>(AT686*1.15*1.1)</f>
        <v>22.985050000000005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18.170000000000002</v>
      </c>
      <c r="AU686" t="s">
        <v>166</v>
      </c>
      <c r="AV686">
        <v>1</v>
      </c>
      <c r="AW686">
        <v>2</v>
      </c>
      <c r="AX686">
        <v>56495661</v>
      </c>
      <c r="AY686">
        <v>1</v>
      </c>
      <c r="AZ686">
        <v>0</v>
      </c>
      <c r="BA686">
        <v>684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U686">
        <f>ROUND(AT686*Source!I930*AH686*AL686,2)</f>
        <v>0</v>
      </c>
      <c r="CV686">
        <f>ROUND(Y686*Source!I930,9)</f>
        <v>7.3552160000000004</v>
      </c>
      <c r="CW686">
        <v>0</v>
      </c>
      <c r="CX686">
        <f>ROUND(Y686*Source!I930,9)</f>
        <v>7.3552160000000004</v>
      </c>
      <c r="CY686">
        <f>AD686</f>
        <v>0</v>
      </c>
      <c r="CZ686">
        <f>AH686</f>
        <v>0</v>
      </c>
      <c r="DA686">
        <f>AL686</f>
        <v>1</v>
      </c>
      <c r="DB686">
        <f>ROUND((ROUND(AT686*CZ686,2)*1.15*1.1),6)</f>
        <v>0</v>
      </c>
      <c r="DC686">
        <f>ROUND((ROUND(AT686*AG686,2)*1.15*1.1),6)</f>
        <v>0</v>
      </c>
      <c r="DD686" t="s">
        <v>3</v>
      </c>
      <c r="DE686" t="s">
        <v>3</v>
      </c>
      <c r="DF686">
        <f t="shared" si="383"/>
        <v>0</v>
      </c>
      <c r="DG686">
        <f t="shared" si="380"/>
        <v>0</v>
      </c>
      <c r="DH686">
        <f t="shared" si="381"/>
        <v>0</v>
      </c>
      <c r="DI686">
        <f t="shared" si="349"/>
        <v>0</v>
      </c>
      <c r="DJ686">
        <f>DI686</f>
        <v>0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ROW(Source!A930)</f>
        <v>930</v>
      </c>
      <c r="B687">
        <v>56481267</v>
      </c>
      <c r="C687">
        <v>56495651</v>
      </c>
      <c r="D687">
        <v>54934284</v>
      </c>
      <c r="E687">
        <v>1</v>
      </c>
      <c r="F687">
        <v>1</v>
      </c>
      <c r="G687">
        <v>1079</v>
      </c>
      <c r="H687">
        <v>2</v>
      </c>
      <c r="I687" t="s">
        <v>741</v>
      </c>
      <c r="J687" t="s">
        <v>742</v>
      </c>
      <c r="K687" t="s">
        <v>743</v>
      </c>
      <c r="L687">
        <v>1368</v>
      </c>
      <c r="N687">
        <v>1011</v>
      </c>
      <c r="O687" t="s">
        <v>744</v>
      </c>
      <c r="P687" t="s">
        <v>744</v>
      </c>
      <c r="Q687">
        <v>1</v>
      </c>
      <c r="W687">
        <v>0</v>
      </c>
      <c r="X687">
        <v>654681671</v>
      </c>
      <c r="Y687">
        <f>(AT687*1.25*1.1)</f>
        <v>0.46750000000000008</v>
      </c>
      <c r="AA687">
        <v>0</v>
      </c>
      <c r="AB687">
        <v>1323.36</v>
      </c>
      <c r="AC687">
        <v>631.85</v>
      </c>
      <c r="AD687">
        <v>0</v>
      </c>
      <c r="AE687">
        <v>0</v>
      </c>
      <c r="AF687">
        <v>83.1</v>
      </c>
      <c r="AG687">
        <v>12.62</v>
      </c>
      <c r="AH687">
        <v>0</v>
      </c>
      <c r="AI687">
        <v>1</v>
      </c>
      <c r="AJ687">
        <v>15.21</v>
      </c>
      <c r="AK687">
        <v>47.82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0.34</v>
      </c>
      <c r="AU687" t="s">
        <v>165</v>
      </c>
      <c r="AV687">
        <v>0</v>
      </c>
      <c r="AW687">
        <v>2</v>
      </c>
      <c r="AX687">
        <v>56495662</v>
      </c>
      <c r="AY687">
        <v>1</v>
      </c>
      <c r="AZ687">
        <v>0</v>
      </c>
      <c r="BA687">
        <v>685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f>ROUND(Y687*Source!I930*DO687,9)</f>
        <v>1.8879520000000001</v>
      </c>
      <c r="CX687">
        <f>ROUND(Y687*Source!I930,9)</f>
        <v>0.14960000000000001</v>
      </c>
      <c r="CY687">
        <f>AB687</f>
        <v>1323.36</v>
      </c>
      <c r="CZ687">
        <f>AF687</f>
        <v>83.1</v>
      </c>
      <c r="DA687">
        <f>AJ687</f>
        <v>15.21</v>
      </c>
      <c r="DB687">
        <f>ROUND((ROUND(AT687*CZ687,2)*1.25*1.1),6)</f>
        <v>38.84375</v>
      </c>
      <c r="DC687">
        <f>ROUND((ROUND(AT687*AG687,2)*1.25*1.1),6)</f>
        <v>5.8987499999999997</v>
      </c>
      <c r="DD687" t="s">
        <v>3</v>
      </c>
      <c r="DE687" t="s">
        <v>3</v>
      </c>
      <c r="DF687">
        <f t="shared" si="383"/>
        <v>0</v>
      </c>
      <c r="DG687">
        <f>ROUND(ROUND(AF687*AJ687,2)*CX687,2)</f>
        <v>189.09</v>
      </c>
      <c r="DH687">
        <f>ROUND(ROUND(AG687*AK687,2)*CX687,2)</f>
        <v>90.28</v>
      </c>
      <c r="DI687">
        <f t="shared" si="349"/>
        <v>0</v>
      </c>
      <c r="DJ687">
        <f>DG687</f>
        <v>189.09</v>
      </c>
      <c r="DK687">
        <v>0</v>
      </c>
      <c r="DL687" t="s">
        <v>745</v>
      </c>
      <c r="DM687">
        <v>0</v>
      </c>
      <c r="DN687" t="s">
        <v>740</v>
      </c>
      <c r="DO687">
        <v>12.62</v>
      </c>
    </row>
    <row r="688" spans="1:119" x14ac:dyDescent="0.25">
      <c r="A688">
        <f>ROW(Source!A930)</f>
        <v>930</v>
      </c>
      <c r="B688">
        <v>56481267</v>
      </c>
      <c r="C688">
        <v>56495651</v>
      </c>
      <c r="D688">
        <v>54933607</v>
      </c>
      <c r="E688">
        <v>1</v>
      </c>
      <c r="F688">
        <v>1</v>
      </c>
      <c r="G688">
        <v>1079</v>
      </c>
      <c r="H688">
        <v>2</v>
      </c>
      <c r="I688" t="s">
        <v>868</v>
      </c>
      <c r="J688" t="s">
        <v>869</v>
      </c>
      <c r="K688" t="s">
        <v>870</v>
      </c>
      <c r="L688">
        <v>1368</v>
      </c>
      <c r="N688">
        <v>1011</v>
      </c>
      <c r="O688" t="s">
        <v>744</v>
      </c>
      <c r="P688" t="s">
        <v>744</v>
      </c>
      <c r="Q688">
        <v>1</v>
      </c>
      <c r="W688">
        <v>0</v>
      </c>
      <c r="X688">
        <v>-2072243295</v>
      </c>
      <c r="Y688">
        <f>(AT688*1.25*1.1)</f>
        <v>0.59125000000000005</v>
      </c>
      <c r="AA688">
        <v>0</v>
      </c>
      <c r="AB688">
        <v>30.6</v>
      </c>
      <c r="AC688">
        <v>0</v>
      </c>
      <c r="AD688">
        <v>0</v>
      </c>
      <c r="AE688">
        <v>0</v>
      </c>
      <c r="AF688">
        <v>3.18</v>
      </c>
      <c r="AG688">
        <v>0</v>
      </c>
      <c r="AH688">
        <v>0</v>
      </c>
      <c r="AI688">
        <v>1</v>
      </c>
      <c r="AJ688">
        <v>9.19</v>
      </c>
      <c r="AK688">
        <v>47.82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0.43</v>
      </c>
      <c r="AU688" t="s">
        <v>165</v>
      </c>
      <c r="AV688">
        <v>0</v>
      </c>
      <c r="AW688">
        <v>2</v>
      </c>
      <c r="AX688">
        <v>56495663</v>
      </c>
      <c r="AY688">
        <v>1</v>
      </c>
      <c r="AZ688">
        <v>0</v>
      </c>
      <c r="BA688">
        <v>686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f>ROUND(Y688*Source!I930*DO688,9)</f>
        <v>0</v>
      </c>
      <c r="CX688">
        <f>ROUND(Y688*Source!I930,9)</f>
        <v>0.18920000000000001</v>
      </c>
      <c r="CY688">
        <f>AB688</f>
        <v>30.6</v>
      </c>
      <c r="CZ688">
        <f>AF688</f>
        <v>3.18</v>
      </c>
      <c r="DA688">
        <f>AJ688</f>
        <v>9.19</v>
      </c>
      <c r="DB688">
        <f>ROUND((ROUND(AT688*CZ688,2)*1.25*1.1),6)</f>
        <v>1.88375</v>
      </c>
      <c r="DC688">
        <f>ROUND((ROUND(AT688*AG688,2)*1.25*1.1),6)</f>
        <v>0</v>
      </c>
      <c r="DD688" t="s">
        <v>3</v>
      </c>
      <c r="DE688" t="s">
        <v>3</v>
      </c>
      <c r="DF688">
        <f t="shared" si="383"/>
        <v>0</v>
      </c>
      <c r="DG688">
        <f>ROUND(ROUND(AF688*AJ688,2)*CX688,2)</f>
        <v>5.53</v>
      </c>
      <c r="DH688">
        <f>ROUND(ROUND(AG688*AK688,2)*CX688,2)</f>
        <v>0</v>
      </c>
      <c r="DI688">
        <f t="shared" si="349"/>
        <v>0</v>
      </c>
      <c r="DJ688">
        <f>DG688</f>
        <v>5.53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ROW(Source!A930)</f>
        <v>930</v>
      </c>
      <c r="B689">
        <v>56481267</v>
      </c>
      <c r="C689">
        <v>56495651</v>
      </c>
      <c r="D689">
        <v>54933712</v>
      </c>
      <c r="E689">
        <v>1</v>
      </c>
      <c r="F689">
        <v>1</v>
      </c>
      <c r="G689">
        <v>1079</v>
      </c>
      <c r="H689">
        <v>2</v>
      </c>
      <c r="I689" t="s">
        <v>927</v>
      </c>
      <c r="J689" t="s">
        <v>928</v>
      </c>
      <c r="K689" t="s">
        <v>929</v>
      </c>
      <c r="L689">
        <v>1368</v>
      </c>
      <c r="N689">
        <v>1011</v>
      </c>
      <c r="O689" t="s">
        <v>744</v>
      </c>
      <c r="P689" t="s">
        <v>744</v>
      </c>
      <c r="Q689">
        <v>1</v>
      </c>
      <c r="W689">
        <v>0</v>
      </c>
      <c r="X689">
        <v>1381503060</v>
      </c>
      <c r="Y689">
        <f>(AT689*1.25*1.1)</f>
        <v>0.56374999999999997</v>
      </c>
      <c r="AA689">
        <v>0</v>
      </c>
      <c r="AB689">
        <v>144.34</v>
      </c>
      <c r="AC689">
        <v>0</v>
      </c>
      <c r="AD689">
        <v>0</v>
      </c>
      <c r="AE689">
        <v>0</v>
      </c>
      <c r="AF689">
        <v>12.32</v>
      </c>
      <c r="AG689">
        <v>0</v>
      </c>
      <c r="AH689">
        <v>0</v>
      </c>
      <c r="AI689">
        <v>1</v>
      </c>
      <c r="AJ689">
        <v>11.19</v>
      </c>
      <c r="AK689">
        <v>47.82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0.41</v>
      </c>
      <c r="AU689" t="s">
        <v>165</v>
      </c>
      <c r="AV689">
        <v>0</v>
      </c>
      <c r="AW689">
        <v>2</v>
      </c>
      <c r="AX689">
        <v>56495664</v>
      </c>
      <c r="AY689">
        <v>1</v>
      </c>
      <c r="AZ689">
        <v>0</v>
      </c>
      <c r="BA689">
        <v>687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f>ROUND(Y689*Source!I930*DO689,9)</f>
        <v>0</v>
      </c>
      <c r="CX689">
        <f>ROUND(Y689*Source!I930,9)</f>
        <v>0.1804</v>
      </c>
      <c r="CY689">
        <f>AB689</f>
        <v>144.34</v>
      </c>
      <c r="CZ689">
        <f>AF689</f>
        <v>12.32</v>
      </c>
      <c r="DA689">
        <f>AJ689</f>
        <v>11.19</v>
      </c>
      <c r="DB689">
        <f>ROUND((ROUND(AT689*CZ689,2)*1.25*1.1),6)</f>
        <v>6.9437499999999996</v>
      </c>
      <c r="DC689">
        <f>ROUND((ROUND(AT689*AG689,2)*1.25*1.1),6)</f>
        <v>0</v>
      </c>
      <c r="DD689" t="s">
        <v>3</v>
      </c>
      <c r="DE689" t="s">
        <v>3</v>
      </c>
      <c r="DF689">
        <f t="shared" si="383"/>
        <v>0</v>
      </c>
      <c r="DG689">
        <f>ROUND(ROUND(AF689*AJ689,2)*CX689,2)</f>
        <v>24.87</v>
      </c>
      <c r="DH689">
        <f>ROUND(ROUND(AG689*AK689,2)*CX689,2)</f>
        <v>0</v>
      </c>
      <c r="DI689">
        <f t="shared" si="349"/>
        <v>0</v>
      </c>
      <c r="DJ689">
        <f>DG689</f>
        <v>24.87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ROW(Source!A930)</f>
        <v>930</v>
      </c>
      <c r="B690">
        <v>56481267</v>
      </c>
      <c r="C690">
        <v>56495651</v>
      </c>
      <c r="D690">
        <v>54902318</v>
      </c>
      <c r="E690">
        <v>1</v>
      </c>
      <c r="F690">
        <v>1</v>
      </c>
      <c r="G690">
        <v>1079</v>
      </c>
      <c r="H690">
        <v>3</v>
      </c>
      <c r="I690" t="s">
        <v>755</v>
      </c>
      <c r="J690" t="s">
        <v>756</v>
      </c>
      <c r="K690" t="s">
        <v>757</v>
      </c>
      <c r="L690">
        <v>1348</v>
      </c>
      <c r="N690">
        <v>1009</v>
      </c>
      <c r="O690" t="s">
        <v>32</v>
      </c>
      <c r="P690" t="s">
        <v>32</v>
      </c>
      <c r="Q690">
        <v>1000</v>
      </c>
      <c r="W690">
        <v>0</v>
      </c>
      <c r="X690">
        <v>-638851762</v>
      </c>
      <c r="Y690">
        <f>AT690</f>
        <v>3.8999999999999998E-3</v>
      </c>
      <c r="AA690">
        <v>120345.07</v>
      </c>
      <c r="AB690">
        <v>0</v>
      </c>
      <c r="AC690">
        <v>0</v>
      </c>
      <c r="AD690">
        <v>0</v>
      </c>
      <c r="AE690">
        <v>15160.61</v>
      </c>
      <c r="AF690">
        <v>0</v>
      </c>
      <c r="AG690">
        <v>0</v>
      </c>
      <c r="AH690">
        <v>0</v>
      </c>
      <c r="AI690">
        <v>7.79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3.8999999999999998E-3</v>
      </c>
      <c r="AU690" t="s">
        <v>3</v>
      </c>
      <c r="AV690">
        <v>0</v>
      </c>
      <c r="AW690">
        <v>2</v>
      </c>
      <c r="AX690">
        <v>56495665</v>
      </c>
      <c r="AY690">
        <v>1</v>
      </c>
      <c r="AZ690">
        <v>0</v>
      </c>
      <c r="BA690">
        <v>688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ROUND(Y690*Source!I930,9)</f>
        <v>1.248E-3</v>
      </c>
      <c r="CY690">
        <f>AA690</f>
        <v>120345.07</v>
      </c>
      <c r="CZ690">
        <f>AE690</f>
        <v>15160.61</v>
      </c>
      <c r="DA690">
        <f>AI690</f>
        <v>7.79</v>
      </c>
      <c r="DB690">
        <f>ROUND(ROUND(AT690*CZ690,2),6)</f>
        <v>59.13</v>
      </c>
      <c r="DC690">
        <f>ROUND(ROUND(AT690*AG690,2),6)</f>
        <v>0</v>
      </c>
      <c r="DD690" t="s">
        <v>3</v>
      </c>
      <c r="DE690" t="s">
        <v>3</v>
      </c>
      <c r="DF690">
        <f>ROUND(ROUND(AE690*AI690,2)*CX690,2)</f>
        <v>147.38999999999999</v>
      </c>
      <c r="DG690">
        <f t="shared" ref="DG690:DG713" si="384">ROUND(ROUND(AF690,2)*CX690,2)</f>
        <v>0</v>
      </c>
      <c r="DH690">
        <f t="shared" ref="DH690:DH713" si="385">ROUND(ROUND(AG690,2)*CX690,2)</f>
        <v>0</v>
      </c>
      <c r="DI690">
        <f t="shared" si="349"/>
        <v>0</v>
      </c>
      <c r="DJ690">
        <f>DF690</f>
        <v>147.38999999999999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ROW(Source!A930)</f>
        <v>930</v>
      </c>
      <c r="B691">
        <v>56481267</v>
      </c>
      <c r="C691">
        <v>56495651</v>
      </c>
      <c r="D691">
        <v>54902260</v>
      </c>
      <c r="E691">
        <v>1</v>
      </c>
      <c r="F691">
        <v>1</v>
      </c>
      <c r="G691">
        <v>1079</v>
      </c>
      <c r="H691">
        <v>3</v>
      </c>
      <c r="I691" t="s">
        <v>930</v>
      </c>
      <c r="J691" t="s">
        <v>931</v>
      </c>
      <c r="K691" t="s">
        <v>932</v>
      </c>
      <c r="L691">
        <v>1348</v>
      </c>
      <c r="N691">
        <v>1009</v>
      </c>
      <c r="O691" t="s">
        <v>32</v>
      </c>
      <c r="P691" t="s">
        <v>32</v>
      </c>
      <c r="Q691">
        <v>1000</v>
      </c>
      <c r="W691">
        <v>0</v>
      </c>
      <c r="X691">
        <v>-577689993</v>
      </c>
      <c r="Y691">
        <f>AT691</f>
        <v>7.0000000000000007E-2</v>
      </c>
      <c r="AA691">
        <v>27740.74</v>
      </c>
      <c r="AB691">
        <v>0</v>
      </c>
      <c r="AC691">
        <v>0</v>
      </c>
      <c r="AD691">
        <v>0</v>
      </c>
      <c r="AE691">
        <v>3381.8</v>
      </c>
      <c r="AF691">
        <v>0</v>
      </c>
      <c r="AG691">
        <v>0</v>
      </c>
      <c r="AH691">
        <v>0</v>
      </c>
      <c r="AI691">
        <v>8.0500000000000007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7.0000000000000007E-2</v>
      </c>
      <c r="AU691" t="s">
        <v>3</v>
      </c>
      <c r="AV691">
        <v>0</v>
      </c>
      <c r="AW691">
        <v>2</v>
      </c>
      <c r="AX691">
        <v>56495666</v>
      </c>
      <c r="AY691">
        <v>1</v>
      </c>
      <c r="AZ691">
        <v>0</v>
      </c>
      <c r="BA691">
        <v>689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ROUND(Y691*Source!I930,9)</f>
        <v>2.24E-2</v>
      </c>
      <c r="CY691">
        <f>AA691</f>
        <v>27740.74</v>
      </c>
      <c r="CZ691">
        <f>AE691</f>
        <v>3381.8</v>
      </c>
      <c r="DA691">
        <f>AI691</f>
        <v>8.0500000000000007</v>
      </c>
      <c r="DB691">
        <f>ROUND(ROUND(AT691*CZ691,2),6)</f>
        <v>236.73</v>
      </c>
      <c r="DC691">
        <f>ROUND(ROUND(AT691*AG691,2),6)</f>
        <v>0</v>
      </c>
      <c r="DD691" t="s">
        <v>3</v>
      </c>
      <c r="DE691" t="s">
        <v>3</v>
      </c>
      <c r="DF691">
        <f>ROUND(ROUND(AE691*AI691,2)*CX691,2)</f>
        <v>609.80999999999995</v>
      </c>
      <c r="DG691">
        <f t="shared" si="384"/>
        <v>0</v>
      </c>
      <c r="DH691">
        <f t="shared" si="385"/>
        <v>0</v>
      </c>
      <c r="DI691">
        <f t="shared" si="349"/>
        <v>0</v>
      </c>
      <c r="DJ691">
        <f>DF691</f>
        <v>609.80999999999995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ROW(Source!A930)</f>
        <v>930</v>
      </c>
      <c r="B692">
        <v>56481267</v>
      </c>
      <c r="C692">
        <v>56495651</v>
      </c>
      <c r="D692">
        <v>54902263</v>
      </c>
      <c r="E692">
        <v>1</v>
      </c>
      <c r="F692">
        <v>1</v>
      </c>
      <c r="G692">
        <v>1079</v>
      </c>
      <c r="H692">
        <v>3</v>
      </c>
      <c r="I692" t="s">
        <v>933</v>
      </c>
      <c r="J692" t="s">
        <v>934</v>
      </c>
      <c r="K692" t="s">
        <v>935</v>
      </c>
      <c r="L692">
        <v>1348</v>
      </c>
      <c r="N692">
        <v>1009</v>
      </c>
      <c r="O692" t="s">
        <v>32</v>
      </c>
      <c r="P692" t="s">
        <v>32</v>
      </c>
      <c r="Q692">
        <v>1000</v>
      </c>
      <c r="W692">
        <v>0</v>
      </c>
      <c r="X692">
        <v>958001174</v>
      </c>
      <c r="Y692">
        <f>AT692</f>
        <v>2E-3</v>
      </c>
      <c r="AA692">
        <v>159339.15</v>
      </c>
      <c r="AB692">
        <v>0</v>
      </c>
      <c r="AC692">
        <v>0</v>
      </c>
      <c r="AD692">
        <v>0</v>
      </c>
      <c r="AE692">
        <v>26867.38</v>
      </c>
      <c r="AF692">
        <v>0</v>
      </c>
      <c r="AG692">
        <v>0</v>
      </c>
      <c r="AH692">
        <v>0</v>
      </c>
      <c r="AI692">
        <v>5.82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2E-3</v>
      </c>
      <c r="AU692" t="s">
        <v>3</v>
      </c>
      <c r="AV692">
        <v>0</v>
      </c>
      <c r="AW692">
        <v>2</v>
      </c>
      <c r="AX692">
        <v>56495667</v>
      </c>
      <c r="AY692">
        <v>1</v>
      </c>
      <c r="AZ692">
        <v>0</v>
      </c>
      <c r="BA692">
        <v>690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ROUND(Y692*Source!I930,9)</f>
        <v>6.4000000000000005E-4</v>
      </c>
      <c r="CY692">
        <f>AA692</f>
        <v>159339.15</v>
      </c>
      <c r="CZ692">
        <f>AE692</f>
        <v>26867.38</v>
      </c>
      <c r="DA692">
        <f>AI692</f>
        <v>5.82</v>
      </c>
      <c r="DB692">
        <f>ROUND(ROUND(AT692*CZ692,2),6)</f>
        <v>53.73</v>
      </c>
      <c r="DC692">
        <f>ROUND(ROUND(AT692*AG692,2),6)</f>
        <v>0</v>
      </c>
      <c r="DD692" t="s">
        <v>3</v>
      </c>
      <c r="DE692" t="s">
        <v>3</v>
      </c>
      <c r="DF692">
        <f>ROUND(ROUND(AE692*AI692,2)*CX692,2)</f>
        <v>100.08</v>
      </c>
      <c r="DG692">
        <f t="shared" si="384"/>
        <v>0</v>
      </c>
      <c r="DH692">
        <f t="shared" si="385"/>
        <v>0</v>
      </c>
      <c r="DI692">
        <f t="shared" si="349"/>
        <v>0</v>
      </c>
      <c r="DJ692">
        <f>DF692</f>
        <v>100.08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ROW(Source!A930)</f>
        <v>930</v>
      </c>
      <c r="B693">
        <v>56481267</v>
      </c>
      <c r="C693">
        <v>56495651</v>
      </c>
      <c r="D693">
        <v>54902280</v>
      </c>
      <c r="E693">
        <v>1</v>
      </c>
      <c r="F693">
        <v>1</v>
      </c>
      <c r="G693">
        <v>1079</v>
      </c>
      <c r="H693">
        <v>3</v>
      </c>
      <c r="I693" t="s">
        <v>895</v>
      </c>
      <c r="J693" t="s">
        <v>896</v>
      </c>
      <c r="K693" t="s">
        <v>897</v>
      </c>
      <c r="L693">
        <v>1339</v>
      </c>
      <c r="N693">
        <v>1007</v>
      </c>
      <c r="O693" t="s">
        <v>158</v>
      </c>
      <c r="P693" t="s">
        <v>158</v>
      </c>
      <c r="Q693">
        <v>1</v>
      </c>
      <c r="W693">
        <v>0</v>
      </c>
      <c r="X693">
        <v>166094496</v>
      </c>
      <c r="Y693">
        <f>AT693</f>
        <v>0.05</v>
      </c>
      <c r="AA693">
        <v>9318.68</v>
      </c>
      <c r="AB693">
        <v>0</v>
      </c>
      <c r="AC693">
        <v>0</v>
      </c>
      <c r="AD693">
        <v>0</v>
      </c>
      <c r="AE693">
        <v>2464.94</v>
      </c>
      <c r="AF693">
        <v>0</v>
      </c>
      <c r="AG693">
        <v>0</v>
      </c>
      <c r="AH693">
        <v>0</v>
      </c>
      <c r="AI693">
        <v>3.71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0.05</v>
      </c>
      <c r="AU693" t="s">
        <v>3</v>
      </c>
      <c r="AV693">
        <v>0</v>
      </c>
      <c r="AW693">
        <v>2</v>
      </c>
      <c r="AX693">
        <v>56495668</v>
      </c>
      <c r="AY693">
        <v>1</v>
      </c>
      <c r="AZ693">
        <v>0</v>
      </c>
      <c r="BA693">
        <v>691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ROUND(Y693*Source!I930,9)</f>
        <v>1.6E-2</v>
      </c>
      <c r="CY693">
        <f>AA693</f>
        <v>9318.68</v>
      </c>
      <c r="CZ693">
        <f>AE693</f>
        <v>2464.94</v>
      </c>
      <c r="DA693">
        <f>AI693</f>
        <v>3.71</v>
      </c>
      <c r="DB693">
        <f>ROUND(ROUND(AT693*CZ693,2),6)</f>
        <v>123.25</v>
      </c>
      <c r="DC693">
        <f>ROUND(ROUND(AT693*AG693,2),6)</f>
        <v>0</v>
      </c>
      <c r="DD693" t="s">
        <v>3</v>
      </c>
      <c r="DE693" t="s">
        <v>3</v>
      </c>
      <c r="DF693">
        <f>ROUND(ROUND(AE693*AI693,2)*CX693,2)</f>
        <v>146.32</v>
      </c>
      <c r="DG693">
        <f t="shared" si="384"/>
        <v>0</v>
      </c>
      <c r="DH693">
        <f t="shared" si="385"/>
        <v>0</v>
      </c>
      <c r="DI693">
        <f t="shared" si="349"/>
        <v>0</v>
      </c>
      <c r="DJ693">
        <f>DF693</f>
        <v>146.32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ROW(Source!A930)</f>
        <v>930</v>
      </c>
      <c r="B694">
        <v>56481267</v>
      </c>
      <c r="C694">
        <v>56495651</v>
      </c>
      <c r="D694">
        <v>54902848</v>
      </c>
      <c r="E694">
        <v>1</v>
      </c>
      <c r="F694">
        <v>1</v>
      </c>
      <c r="G694">
        <v>1079</v>
      </c>
      <c r="H694">
        <v>3</v>
      </c>
      <c r="I694" t="s">
        <v>415</v>
      </c>
      <c r="J694" t="s">
        <v>417</v>
      </c>
      <c r="K694" t="s">
        <v>416</v>
      </c>
      <c r="L694">
        <v>1339</v>
      </c>
      <c r="N694">
        <v>1007</v>
      </c>
      <c r="O694" t="s">
        <v>158</v>
      </c>
      <c r="P694" t="s">
        <v>158</v>
      </c>
      <c r="Q694">
        <v>1</v>
      </c>
      <c r="W694">
        <v>0</v>
      </c>
      <c r="X694">
        <v>-482484867</v>
      </c>
      <c r="Y694">
        <f>AT694</f>
        <v>0.98</v>
      </c>
      <c r="AA694">
        <v>8147.2</v>
      </c>
      <c r="AB694">
        <v>0</v>
      </c>
      <c r="AC694">
        <v>0</v>
      </c>
      <c r="AD694">
        <v>0</v>
      </c>
      <c r="AE694">
        <v>1821.25</v>
      </c>
      <c r="AF694">
        <v>0</v>
      </c>
      <c r="AG694">
        <v>0</v>
      </c>
      <c r="AH694">
        <v>0</v>
      </c>
      <c r="AI694">
        <v>4.3899999999999997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0.98</v>
      </c>
      <c r="AU694" t="s">
        <v>3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ROUND(Y694*Source!I930,9)</f>
        <v>0.31359999999999999</v>
      </c>
      <c r="CY694">
        <f>AA694</f>
        <v>8147.2</v>
      </c>
      <c r="CZ694">
        <f>AE694</f>
        <v>1821.25</v>
      </c>
      <c r="DA694">
        <f>AI694</f>
        <v>4.3899999999999997</v>
      </c>
      <c r="DB694">
        <f>ROUND(ROUND(AT694*CZ694,2),6)</f>
        <v>1784.83</v>
      </c>
      <c r="DC694">
        <f>ROUND(ROUND(AT694*AG694,2),6)</f>
        <v>0</v>
      </c>
      <c r="DD694" t="s">
        <v>3</v>
      </c>
      <c r="DE694" t="s">
        <v>3</v>
      </c>
      <c r="DF694">
        <f>ROUND(ROUND(AE694*AI694,2)*CX694,2)</f>
        <v>2507.3200000000002</v>
      </c>
      <c r="DG694">
        <f t="shared" si="384"/>
        <v>0</v>
      </c>
      <c r="DH694">
        <f t="shared" si="385"/>
        <v>0</v>
      </c>
      <c r="DI694">
        <f t="shared" si="349"/>
        <v>0</v>
      </c>
      <c r="DJ694">
        <f>DF694</f>
        <v>2507.3200000000002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ROW(Source!A934)</f>
        <v>934</v>
      </c>
      <c r="B695">
        <v>56481265</v>
      </c>
      <c r="C695">
        <v>56495696</v>
      </c>
      <c r="D695">
        <v>54836958</v>
      </c>
      <c r="E695">
        <v>1079</v>
      </c>
      <c r="F695">
        <v>1</v>
      </c>
      <c r="G695">
        <v>1079</v>
      </c>
      <c r="H695">
        <v>1</v>
      </c>
      <c r="I695" t="s">
        <v>738</v>
      </c>
      <c r="J695" t="s">
        <v>3</v>
      </c>
      <c r="K695" t="s">
        <v>739</v>
      </c>
      <c r="L695">
        <v>1191</v>
      </c>
      <c r="N695">
        <v>1013</v>
      </c>
      <c r="O695" t="s">
        <v>740</v>
      </c>
      <c r="P695" t="s">
        <v>740</v>
      </c>
      <c r="Q695">
        <v>1</v>
      </c>
      <c r="W695">
        <v>0</v>
      </c>
      <c r="X695">
        <v>476480486</v>
      </c>
      <c r="Y695">
        <f>(AT695*1.15*1.1)</f>
        <v>1315.6000000000001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1040</v>
      </c>
      <c r="AU695" t="s">
        <v>166</v>
      </c>
      <c r="AV695">
        <v>1</v>
      </c>
      <c r="AW695">
        <v>2</v>
      </c>
      <c r="AX695">
        <v>56495713</v>
      </c>
      <c r="AY695">
        <v>1</v>
      </c>
      <c r="AZ695">
        <v>0</v>
      </c>
      <c r="BA695">
        <v>693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ROUND(AT695*Source!I934*AH695*AL695,2)</f>
        <v>0</v>
      </c>
      <c r="CV695">
        <f>ROUND(Y695*Source!I934,9)</f>
        <v>94.723200000000006</v>
      </c>
      <c r="CW695">
        <v>0</v>
      </c>
      <c r="CX695">
        <f>ROUND(Y695*Source!I934,9)</f>
        <v>94.723200000000006</v>
      </c>
      <c r="CY695">
        <f>AD695</f>
        <v>0</v>
      </c>
      <c r="CZ695">
        <f>AH695</f>
        <v>0</v>
      </c>
      <c r="DA695">
        <f>AL695</f>
        <v>1</v>
      </c>
      <c r="DB695">
        <f>ROUND((ROUND(AT695*CZ695,2)*1.15*1.1),6)</f>
        <v>0</v>
      </c>
      <c r="DC695">
        <f>ROUND((ROUND(AT695*AG695,2)*1.15*1.1),6)</f>
        <v>0</v>
      </c>
      <c r="DD695" t="s">
        <v>3</v>
      </c>
      <c r="DE695" t="s">
        <v>3</v>
      </c>
      <c r="DF695">
        <f t="shared" ref="DF695:DF719" si="386">ROUND(ROUND(AE695,2)*CX695,2)</f>
        <v>0</v>
      </c>
      <c r="DG695">
        <f t="shared" si="384"/>
        <v>0</v>
      </c>
      <c r="DH695">
        <f t="shared" si="385"/>
        <v>0</v>
      </c>
      <c r="DI695">
        <f t="shared" si="349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ROW(Source!A934)</f>
        <v>934</v>
      </c>
      <c r="B696">
        <v>56481265</v>
      </c>
      <c r="C696">
        <v>56495696</v>
      </c>
      <c r="D696">
        <v>54933985</v>
      </c>
      <c r="E696">
        <v>1</v>
      </c>
      <c r="F696">
        <v>1</v>
      </c>
      <c r="G696">
        <v>1079</v>
      </c>
      <c r="H696">
        <v>2</v>
      </c>
      <c r="I696" t="s">
        <v>773</v>
      </c>
      <c r="J696" t="s">
        <v>774</v>
      </c>
      <c r="K696" t="s">
        <v>775</v>
      </c>
      <c r="L696">
        <v>1368</v>
      </c>
      <c r="N696">
        <v>1011</v>
      </c>
      <c r="O696" t="s">
        <v>744</v>
      </c>
      <c r="P696" t="s">
        <v>744</v>
      </c>
      <c r="Q696">
        <v>1</v>
      </c>
      <c r="W696">
        <v>0</v>
      </c>
      <c r="X696">
        <v>-1503106587</v>
      </c>
      <c r="Y696">
        <f t="shared" ref="Y696:Y701" si="387">(AT696*1.25*1.1)</f>
        <v>144.375</v>
      </c>
      <c r="AA696">
        <v>0</v>
      </c>
      <c r="AB696">
        <v>7.44</v>
      </c>
      <c r="AC696">
        <v>0</v>
      </c>
      <c r="AD696">
        <v>0</v>
      </c>
      <c r="AE696">
        <v>0</v>
      </c>
      <c r="AF696">
        <v>7.11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105</v>
      </c>
      <c r="AU696" t="s">
        <v>165</v>
      </c>
      <c r="AV696">
        <v>0</v>
      </c>
      <c r="AW696">
        <v>2</v>
      </c>
      <c r="AX696">
        <v>56495714</v>
      </c>
      <c r="AY696">
        <v>1</v>
      </c>
      <c r="AZ696">
        <v>0</v>
      </c>
      <c r="BA696">
        <v>694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ROUND(Y696*Source!I934*DO696,9)</f>
        <v>0</v>
      </c>
      <c r="CX696">
        <f>ROUND(Y696*Source!I934,9)</f>
        <v>10.395</v>
      </c>
      <c r="CY696">
        <f t="shared" ref="CY696:CY701" si="388">AB696</f>
        <v>7.44</v>
      </c>
      <c r="CZ696">
        <f t="shared" ref="CZ696:CZ701" si="389">AF696</f>
        <v>7.11</v>
      </c>
      <c r="DA696">
        <f t="shared" ref="DA696:DA701" si="390">AJ696</f>
        <v>1</v>
      </c>
      <c r="DB696">
        <f t="shared" ref="DB696:DB701" si="391">ROUND((ROUND(AT696*CZ696,2)*1.25*1.1),6)</f>
        <v>1026.5062499999999</v>
      </c>
      <c r="DC696">
        <f t="shared" ref="DC696:DC701" si="392">ROUND((ROUND(AT696*AG696,2)*1.25*1.1),6)</f>
        <v>0</v>
      </c>
      <c r="DD696" t="s">
        <v>3</v>
      </c>
      <c r="DE696" t="s">
        <v>3</v>
      </c>
      <c r="DF696">
        <f t="shared" si="386"/>
        <v>0</v>
      </c>
      <c r="DG696">
        <f t="shared" si="384"/>
        <v>73.91</v>
      </c>
      <c r="DH696">
        <f t="shared" si="385"/>
        <v>0</v>
      </c>
      <c r="DI696">
        <f t="shared" si="349"/>
        <v>0</v>
      </c>
      <c r="DJ696">
        <f t="shared" ref="DJ696:DJ701" si="393">DG696</f>
        <v>73.91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ROW(Source!A934)</f>
        <v>934</v>
      </c>
      <c r="B697">
        <v>56481265</v>
      </c>
      <c r="C697">
        <v>56495696</v>
      </c>
      <c r="D697">
        <v>54934284</v>
      </c>
      <c r="E697">
        <v>1</v>
      </c>
      <c r="F697">
        <v>1</v>
      </c>
      <c r="G697">
        <v>1079</v>
      </c>
      <c r="H697">
        <v>2</v>
      </c>
      <c r="I697" t="s">
        <v>741</v>
      </c>
      <c r="J697" t="s">
        <v>742</v>
      </c>
      <c r="K697" t="s">
        <v>743</v>
      </c>
      <c r="L697">
        <v>1368</v>
      </c>
      <c r="N697">
        <v>1011</v>
      </c>
      <c r="O697" t="s">
        <v>744</v>
      </c>
      <c r="P697" t="s">
        <v>744</v>
      </c>
      <c r="Q697">
        <v>1</v>
      </c>
      <c r="W697">
        <v>0</v>
      </c>
      <c r="X697">
        <v>654681671</v>
      </c>
      <c r="Y697">
        <f t="shared" si="387"/>
        <v>5.3900000000000006</v>
      </c>
      <c r="AA697">
        <v>0</v>
      </c>
      <c r="AB697">
        <v>87.01</v>
      </c>
      <c r="AC697">
        <v>13.21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3.92</v>
      </c>
      <c r="AU697" t="s">
        <v>165</v>
      </c>
      <c r="AV697">
        <v>0</v>
      </c>
      <c r="AW697">
        <v>2</v>
      </c>
      <c r="AX697">
        <v>56495715</v>
      </c>
      <c r="AY697">
        <v>1</v>
      </c>
      <c r="AZ697">
        <v>0</v>
      </c>
      <c r="BA697">
        <v>695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ROUND(Y697*Source!I934*DO697,9)</f>
        <v>4.8975695999999997</v>
      </c>
      <c r="CX697">
        <f>ROUND(Y697*Source!I934,9)</f>
        <v>0.38807999999999998</v>
      </c>
      <c r="CY697">
        <f t="shared" si="388"/>
        <v>87.01</v>
      </c>
      <c r="CZ697">
        <f t="shared" si="389"/>
        <v>83.1</v>
      </c>
      <c r="DA697">
        <f t="shared" si="390"/>
        <v>1</v>
      </c>
      <c r="DB697">
        <f t="shared" si="391"/>
        <v>447.90625</v>
      </c>
      <c r="DC697">
        <f t="shared" si="392"/>
        <v>68.021249999999995</v>
      </c>
      <c r="DD697" t="s">
        <v>3</v>
      </c>
      <c r="DE697" t="s">
        <v>3</v>
      </c>
      <c r="DF697">
        <f t="shared" si="386"/>
        <v>0</v>
      </c>
      <c r="DG697">
        <f t="shared" si="384"/>
        <v>32.25</v>
      </c>
      <c r="DH697">
        <f t="shared" si="385"/>
        <v>4.9000000000000004</v>
      </c>
      <c r="DI697">
        <f t="shared" si="349"/>
        <v>0</v>
      </c>
      <c r="DJ697">
        <f t="shared" si="393"/>
        <v>32.25</v>
      </c>
      <c r="DK697">
        <v>0</v>
      </c>
      <c r="DL697" t="s">
        <v>745</v>
      </c>
      <c r="DM697">
        <v>0</v>
      </c>
      <c r="DN697" t="s">
        <v>740</v>
      </c>
      <c r="DO697">
        <v>12.62</v>
      </c>
    </row>
    <row r="698" spans="1:119" x14ac:dyDescent="0.25">
      <c r="A698">
        <f>ROW(Source!A934)</f>
        <v>934</v>
      </c>
      <c r="B698">
        <v>56481265</v>
      </c>
      <c r="C698">
        <v>56495696</v>
      </c>
      <c r="D698">
        <v>54934421</v>
      </c>
      <c r="E698">
        <v>1</v>
      </c>
      <c r="F698">
        <v>1</v>
      </c>
      <c r="G698">
        <v>1079</v>
      </c>
      <c r="H698">
        <v>2</v>
      </c>
      <c r="I698" t="s">
        <v>803</v>
      </c>
      <c r="J698" t="s">
        <v>804</v>
      </c>
      <c r="K698" t="s">
        <v>805</v>
      </c>
      <c r="L698">
        <v>1368</v>
      </c>
      <c r="N698">
        <v>1011</v>
      </c>
      <c r="O698" t="s">
        <v>744</v>
      </c>
      <c r="P698" t="s">
        <v>744</v>
      </c>
      <c r="Q698">
        <v>1</v>
      </c>
      <c r="W698">
        <v>0</v>
      </c>
      <c r="X698">
        <v>1724455708</v>
      </c>
      <c r="Y698">
        <f t="shared" si="387"/>
        <v>2.6125000000000003</v>
      </c>
      <c r="AA698">
        <v>0</v>
      </c>
      <c r="AB698">
        <v>0.47</v>
      </c>
      <c r="AC698">
        <v>0</v>
      </c>
      <c r="AD698">
        <v>0</v>
      </c>
      <c r="AE698">
        <v>0</v>
      </c>
      <c r="AF698">
        <v>0.45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1.9</v>
      </c>
      <c r="AU698" t="s">
        <v>165</v>
      </c>
      <c r="AV698">
        <v>0</v>
      </c>
      <c r="AW698">
        <v>2</v>
      </c>
      <c r="AX698">
        <v>56495717</v>
      </c>
      <c r="AY698">
        <v>1</v>
      </c>
      <c r="AZ698">
        <v>0</v>
      </c>
      <c r="BA698">
        <v>696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ROUND(Y698*Source!I934*DO698,9)</f>
        <v>0</v>
      </c>
      <c r="CX698">
        <f>ROUND(Y698*Source!I934,9)</f>
        <v>0.18809999999999999</v>
      </c>
      <c r="CY698">
        <f t="shared" si="388"/>
        <v>0.47</v>
      </c>
      <c r="CZ698">
        <f t="shared" si="389"/>
        <v>0.45</v>
      </c>
      <c r="DA698">
        <f t="shared" si="390"/>
        <v>1</v>
      </c>
      <c r="DB698">
        <f t="shared" si="391"/>
        <v>1.1825000000000001</v>
      </c>
      <c r="DC698">
        <f t="shared" si="392"/>
        <v>0</v>
      </c>
      <c r="DD698" t="s">
        <v>3</v>
      </c>
      <c r="DE698" t="s">
        <v>3</v>
      </c>
      <c r="DF698">
        <f t="shared" si="386"/>
        <v>0</v>
      </c>
      <c r="DG698">
        <f t="shared" si="384"/>
        <v>0.08</v>
      </c>
      <c r="DH698">
        <f t="shared" si="385"/>
        <v>0</v>
      </c>
      <c r="DI698">
        <f t="shared" si="349"/>
        <v>0</v>
      </c>
      <c r="DJ698">
        <f t="shared" si="393"/>
        <v>0.08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ROW(Source!A934)</f>
        <v>934</v>
      </c>
      <c r="B699">
        <v>56481265</v>
      </c>
      <c r="C699">
        <v>56495696</v>
      </c>
      <c r="D699">
        <v>54933523</v>
      </c>
      <c r="E699">
        <v>1</v>
      </c>
      <c r="F699">
        <v>1</v>
      </c>
      <c r="G699">
        <v>1079</v>
      </c>
      <c r="H699">
        <v>2</v>
      </c>
      <c r="I699" t="s">
        <v>746</v>
      </c>
      <c r="J699" t="s">
        <v>747</v>
      </c>
      <c r="K699" t="s">
        <v>748</v>
      </c>
      <c r="L699">
        <v>1368</v>
      </c>
      <c r="N699">
        <v>1011</v>
      </c>
      <c r="O699" t="s">
        <v>744</v>
      </c>
      <c r="P699" t="s">
        <v>744</v>
      </c>
      <c r="Q699">
        <v>1</v>
      </c>
      <c r="W699">
        <v>0</v>
      </c>
      <c r="X699">
        <v>-294230152</v>
      </c>
      <c r="Y699">
        <f t="shared" si="387"/>
        <v>3.5887500000000001</v>
      </c>
      <c r="AA699">
        <v>0</v>
      </c>
      <c r="AB699">
        <v>187.59</v>
      </c>
      <c r="AC699">
        <v>17.73</v>
      </c>
      <c r="AD699">
        <v>0</v>
      </c>
      <c r="AE699">
        <v>0</v>
      </c>
      <c r="AF699">
        <v>179.17</v>
      </c>
      <c r="AG699">
        <v>16.93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2.61</v>
      </c>
      <c r="AU699" t="s">
        <v>165</v>
      </c>
      <c r="AV699">
        <v>0</v>
      </c>
      <c r="AW699">
        <v>2</v>
      </c>
      <c r="AX699">
        <v>56495716</v>
      </c>
      <c r="AY699">
        <v>1</v>
      </c>
      <c r="AZ699">
        <v>0</v>
      </c>
      <c r="BA699">
        <v>697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f>ROUND(Y699*Source!I934*DO699,9)</f>
        <v>4.3745427000000001</v>
      </c>
      <c r="CX699">
        <f>ROUND(Y699*Source!I934,9)</f>
        <v>0.25839000000000001</v>
      </c>
      <c r="CY699">
        <f t="shared" si="388"/>
        <v>187.59</v>
      </c>
      <c r="CZ699">
        <f t="shared" si="389"/>
        <v>179.17</v>
      </c>
      <c r="DA699">
        <f t="shared" si="390"/>
        <v>1</v>
      </c>
      <c r="DB699">
        <f t="shared" si="391"/>
        <v>642.99125000000004</v>
      </c>
      <c r="DC699">
        <f t="shared" si="392"/>
        <v>60.761249999999997</v>
      </c>
      <c r="DD699" t="s">
        <v>3</v>
      </c>
      <c r="DE699" t="s">
        <v>3</v>
      </c>
      <c r="DF699">
        <f t="shared" si="386"/>
        <v>0</v>
      </c>
      <c r="DG699">
        <f t="shared" si="384"/>
        <v>46.3</v>
      </c>
      <c r="DH699">
        <f t="shared" si="385"/>
        <v>4.37</v>
      </c>
      <c r="DI699">
        <f t="shared" si="349"/>
        <v>0</v>
      </c>
      <c r="DJ699">
        <f t="shared" si="393"/>
        <v>46.3</v>
      </c>
      <c r="DK699">
        <v>0</v>
      </c>
      <c r="DL699" t="s">
        <v>745</v>
      </c>
      <c r="DM699">
        <v>0</v>
      </c>
      <c r="DN699" t="s">
        <v>740</v>
      </c>
      <c r="DO699">
        <v>16.93</v>
      </c>
    </row>
    <row r="700" spans="1:119" x14ac:dyDescent="0.25">
      <c r="A700">
        <f>ROW(Source!A934)</f>
        <v>934</v>
      </c>
      <c r="B700">
        <v>56481265</v>
      </c>
      <c r="C700">
        <v>56495696</v>
      </c>
      <c r="D700">
        <v>54933656</v>
      </c>
      <c r="E700">
        <v>1</v>
      </c>
      <c r="F700">
        <v>1</v>
      </c>
      <c r="G700">
        <v>1079</v>
      </c>
      <c r="H700">
        <v>2</v>
      </c>
      <c r="I700" t="s">
        <v>806</v>
      </c>
      <c r="J700" t="s">
        <v>807</v>
      </c>
      <c r="K700" t="s">
        <v>808</v>
      </c>
      <c r="L700">
        <v>1368</v>
      </c>
      <c r="N700">
        <v>1011</v>
      </c>
      <c r="O700" t="s">
        <v>744</v>
      </c>
      <c r="P700" t="s">
        <v>744</v>
      </c>
      <c r="Q700">
        <v>1</v>
      </c>
      <c r="W700">
        <v>0</v>
      </c>
      <c r="X700">
        <v>668032808</v>
      </c>
      <c r="Y700">
        <f t="shared" si="387"/>
        <v>0.34375</v>
      </c>
      <c r="AA700">
        <v>0</v>
      </c>
      <c r="AB700">
        <v>172.69</v>
      </c>
      <c r="AC700">
        <v>15.22</v>
      </c>
      <c r="AD700">
        <v>0</v>
      </c>
      <c r="AE700">
        <v>0</v>
      </c>
      <c r="AF700">
        <v>164.94</v>
      </c>
      <c r="AG700">
        <v>14.54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0.25</v>
      </c>
      <c r="AU700" t="s">
        <v>165</v>
      </c>
      <c r="AV700">
        <v>0</v>
      </c>
      <c r="AW700">
        <v>2</v>
      </c>
      <c r="AX700">
        <v>56495718</v>
      </c>
      <c r="AY700">
        <v>1</v>
      </c>
      <c r="AZ700">
        <v>0</v>
      </c>
      <c r="BA700">
        <v>698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f>ROUND(Y700*Source!I934*DO700,9)</f>
        <v>0.35986499999999999</v>
      </c>
      <c r="CX700">
        <f>ROUND(Y700*Source!I934,9)</f>
        <v>2.4750000000000001E-2</v>
      </c>
      <c r="CY700">
        <f t="shared" si="388"/>
        <v>172.69</v>
      </c>
      <c r="CZ700">
        <f t="shared" si="389"/>
        <v>164.94</v>
      </c>
      <c r="DA700">
        <f t="shared" si="390"/>
        <v>1</v>
      </c>
      <c r="DB700">
        <f t="shared" si="391"/>
        <v>56.704999999999998</v>
      </c>
      <c r="DC700">
        <f t="shared" si="392"/>
        <v>5.0049999999999999</v>
      </c>
      <c r="DD700" t="s">
        <v>3</v>
      </c>
      <c r="DE700" t="s">
        <v>3</v>
      </c>
      <c r="DF700">
        <f t="shared" si="386"/>
        <v>0</v>
      </c>
      <c r="DG700">
        <f t="shared" si="384"/>
        <v>4.08</v>
      </c>
      <c r="DH700">
        <f t="shared" si="385"/>
        <v>0.36</v>
      </c>
      <c r="DI700">
        <f t="shared" si="349"/>
        <v>0</v>
      </c>
      <c r="DJ700">
        <f t="shared" si="393"/>
        <v>4.08</v>
      </c>
      <c r="DK700">
        <v>0</v>
      </c>
      <c r="DL700" t="s">
        <v>745</v>
      </c>
      <c r="DM700">
        <v>0</v>
      </c>
      <c r="DN700" t="s">
        <v>740</v>
      </c>
      <c r="DO700">
        <v>14.54</v>
      </c>
    </row>
    <row r="701" spans="1:119" x14ac:dyDescent="0.25">
      <c r="A701">
        <f>ROW(Source!A934)</f>
        <v>934</v>
      </c>
      <c r="B701">
        <v>56481265</v>
      </c>
      <c r="C701">
        <v>56495696</v>
      </c>
      <c r="D701">
        <v>54933780</v>
      </c>
      <c r="E701">
        <v>1</v>
      </c>
      <c r="F701">
        <v>1</v>
      </c>
      <c r="G701">
        <v>1079</v>
      </c>
      <c r="H701">
        <v>2</v>
      </c>
      <c r="I701" t="s">
        <v>915</v>
      </c>
      <c r="J701" t="s">
        <v>916</v>
      </c>
      <c r="K701" t="s">
        <v>917</v>
      </c>
      <c r="L701">
        <v>1368</v>
      </c>
      <c r="N701">
        <v>1011</v>
      </c>
      <c r="O701" t="s">
        <v>744</v>
      </c>
      <c r="P701" t="s">
        <v>744</v>
      </c>
      <c r="Q701">
        <v>1</v>
      </c>
      <c r="W701">
        <v>0</v>
      </c>
      <c r="X701">
        <v>339854082</v>
      </c>
      <c r="Y701">
        <f t="shared" si="387"/>
        <v>78.058750000000018</v>
      </c>
      <c r="AA701">
        <v>0</v>
      </c>
      <c r="AB701">
        <v>0.44</v>
      </c>
      <c r="AC701">
        <v>0</v>
      </c>
      <c r="AD701">
        <v>0</v>
      </c>
      <c r="AE701">
        <v>0</v>
      </c>
      <c r="AF701">
        <v>0.42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56.77</v>
      </c>
      <c r="AU701" t="s">
        <v>165</v>
      </c>
      <c r="AV701">
        <v>0</v>
      </c>
      <c r="AW701">
        <v>2</v>
      </c>
      <c r="AX701">
        <v>56495719</v>
      </c>
      <c r="AY701">
        <v>1</v>
      </c>
      <c r="AZ701">
        <v>0</v>
      </c>
      <c r="BA701">
        <v>699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f>ROUND(Y701*Source!I934*DO701,9)</f>
        <v>0</v>
      </c>
      <c r="CX701">
        <f>ROUND(Y701*Source!I934,9)</f>
        <v>5.6202300000000003</v>
      </c>
      <c r="CY701">
        <f t="shared" si="388"/>
        <v>0.44</v>
      </c>
      <c r="CZ701">
        <f t="shared" si="389"/>
        <v>0.42</v>
      </c>
      <c r="DA701">
        <f t="shared" si="390"/>
        <v>1</v>
      </c>
      <c r="DB701">
        <f t="shared" si="391"/>
        <v>32.78</v>
      </c>
      <c r="DC701">
        <f t="shared" si="392"/>
        <v>0</v>
      </c>
      <c r="DD701" t="s">
        <v>3</v>
      </c>
      <c r="DE701" t="s">
        <v>3</v>
      </c>
      <c r="DF701">
        <f t="shared" si="386"/>
        <v>0</v>
      </c>
      <c r="DG701">
        <f t="shared" si="384"/>
        <v>2.36</v>
      </c>
      <c r="DH701">
        <f t="shared" si="385"/>
        <v>0</v>
      </c>
      <c r="DI701">
        <f t="shared" si="349"/>
        <v>0</v>
      </c>
      <c r="DJ701">
        <f t="shared" si="393"/>
        <v>2.36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ROW(Source!A934)</f>
        <v>934</v>
      </c>
      <c r="B702">
        <v>56481265</v>
      </c>
      <c r="C702">
        <v>56495696</v>
      </c>
      <c r="D702">
        <v>54902310</v>
      </c>
      <c r="E702">
        <v>1</v>
      </c>
      <c r="F702">
        <v>1</v>
      </c>
      <c r="G702">
        <v>1079</v>
      </c>
      <c r="H702">
        <v>3</v>
      </c>
      <c r="I702" t="s">
        <v>752</v>
      </c>
      <c r="J702" t="s">
        <v>753</v>
      </c>
      <c r="K702" t="s">
        <v>754</v>
      </c>
      <c r="L702">
        <v>1339</v>
      </c>
      <c r="N702">
        <v>1007</v>
      </c>
      <c r="O702" t="s">
        <v>158</v>
      </c>
      <c r="P702" t="s">
        <v>158</v>
      </c>
      <c r="Q702">
        <v>1</v>
      </c>
      <c r="W702">
        <v>0</v>
      </c>
      <c r="X702">
        <v>-159086685</v>
      </c>
      <c r="Y702">
        <f t="shared" ref="Y702:Y712" si="394">AT702</f>
        <v>0.25</v>
      </c>
      <c r="AA702">
        <v>7.23</v>
      </c>
      <c r="AB702">
        <v>0</v>
      </c>
      <c r="AC702">
        <v>0</v>
      </c>
      <c r="AD702">
        <v>0</v>
      </c>
      <c r="AE702">
        <v>7.07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0</v>
      </c>
      <c r="AQ702">
        <v>0</v>
      </c>
      <c r="AR702">
        <v>0</v>
      </c>
      <c r="AS702" t="s">
        <v>3</v>
      </c>
      <c r="AT702">
        <v>0.25</v>
      </c>
      <c r="AU702" t="s">
        <v>3</v>
      </c>
      <c r="AV702">
        <v>0</v>
      </c>
      <c r="AW702">
        <v>2</v>
      </c>
      <c r="AX702">
        <v>56495721</v>
      </c>
      <c r="AY702">
        <v>1</v>
      </c>
      <c r="AZ702">
        <v>0</v>
      </c>
      <c r="BA702">
        <v>701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ROUND(Y702*Source!I934,9)</f>
        <v>1.7999999999999999E-2</v>
      </c>
      <c r="CY702">
        <f t="shared" ref="CY702:CY712" si="395">AA702</f>
        <v>7.23</v>
      </c>
      <c r="CZ702">
        <f t="shared" ref="CZ702:CZ712" si="396">AE702</f>
        <v>7.07</v>
      </c>
      <c r="DA702">
        <f t="shared" ref="DA702:DA712" si="397">AI702</f>
        <v>1</v>
      </c>
      <c r="DB702">
        <f t="shared" ref="DB702:DB712" si="398">ROUND(ROUND(AT702*CZ702,2),6)</f>
        <v>1.77</v>
      </c>
      <c r="DC702">
        <f t="shared" ref="DC702:DC712" si="399">ROUND(ROUND(AT702*AG702,2),6)</f>
        <v>0</v>
      </c>
      <c r="DD702" t="s">
        <v>3</v>
      </c>
      <c r="DE702" t="s">
        <v>3</v>
      </c>
      <c r="DF702">
        <f t="shared" si="386"/>
        <v>0.13</v>
      </c>
      <c r="DG702">
        <f t="shared" si="384"/>
        <v>0</v>
      </c>
      <c r="DH702">
        <f t="shared" si="385"/>
        <v>0</v>
      </c>
      <c r="DI702">
        <f t="shared" si="349"/>
        <v>0</v>
      </c>
      <c r="DJ702">
        <f t="shared" ref="DJ702:DJ712" si="400">DF702</f>
        <v>0.13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ROW(Source!A934)</f>
        <v>934</v>
      </c>
      <c r="B703">
        <v>56481265</v>
      </c>
      <c r="C703">
        <v>56495696</v>
      </c>
      <c r="D703">
        <v>54902322</v>
      </c>
      <c r="E703">
        <v>1</v>
      </c>
      <c r="F703">
        <v>1</v>
      </c>
      <c r="G703">
        <v>1079</v>
      </c>
      <c r="H703">
        <v>3</v>
      </c>
      <c r="I703" t="s">
        <v>809</v>
      </c>
      <c r="J703" t="s">
        <v>810</v>
      </c>
      <c r="K703" t="s">
        <v>811</v>
      </c>
      <c r="L703">
        <v>1348</v>
      </c>
      <c r="N703">
        <v>1009</v>
      </c>
      <c r="O703" t="s">
        <v>32</v>
      </c>
      <c r="P703" t="s">
        <v>32</v>
      </c>
      <c r="Q703">
        <v>1000</v>
      </c>
      <c r="W703">
        <v>0</v>
      </c>
      <c r="X703">
        <v>-421167940</v>
      </c>
      <c r="Y703">
        <f t="shared" si="394"/>
        <v>4.4999999999999998E-2</v>
      </c>
      <c r="AA703">
        <v>6656.07</v>
      </c>
      <c r="AB703">
        <v>0</v>
      </c>
      <c r="AC703">
        <v>0</v>
      </c>
      <c r="AD703">
        <v>0</v>
      </c>
      <c r="AE703">
        <v>6512.79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0</v>
      </c>
      <c r="AQ703">
        <v>0</v>
      </c>
      <c r="AR703">
        <v>0</v>
      </c>
      <c r="AS703" t="s">
        <v>3</v>
      </c>
      <c r="AT703">
        <v>4.4999999999999998E-2</v>
      </c>
      <c r="AU703" t="s">
        <v>3</v>
      </c>
      <c r="AV703">
        <v>0</v>
      </c>
      <c r="AW703">
        <v>2</v>
      </c>
      <c r="AX703">
        <v>56495722</v>
      </c>
      <c r="AY703">
        <v>1</v>
      </c>
      <c r="AZ703">
        <v>0</v>
      </c>
      <c r="BA703">
        <v>702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ROUND(Y703*Source!I934,9)</f>
        <v>3.2399999999999998E-3</v>
      </c>
      <c r="CY703">
        <f t="shared" si="395"/>
        <v>6656.07</v>
      </c>
      <c r="CZ703">
        <f t="shared" si="396"/>
        <v>6512.79</v>
      </c>
      <c r="DA703">
        <f t="shared" si="397"/>
        <v>1</v>
      </c>
      <c r="DB703">
        <f t="shared" si="398"/>
        <v>293.08</v>
      </c>
      <c r="DC703">
        <f t="shared" si="399"/>
        <v>0</v>
      </c>
      <c r="DD703" t="s">
        <v>3</v>
      </c>
      <c r="DE703" t="s">
        <v>3</v>
      </c>
      <c r="DF703">
        <f t="shared" si="386"/>
        <v>21.1</v>
      </c>
      <c r="DG703">
        <f t="shared" si="384"/>
        <v>0</v>
      </c>
      <c r="DH703">
        <f t="shared" si="385"/>
        <v>0</v>
      </c>
      <c r="DI703">
        <f t="shared" si="349"/>
        <v>0</v>
      </c>
      <c r="DJ703">
        <f t="shared" si="400"/>
        <v>21.1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ROW(Source!A934)</f>
        <v>934</v>
      </c>
      <c r="B704">
        <v>56481265</v>
      </c>
      <c r="C704">
        <v>56495696</v>
      </c>
      <c r="D704">
        <v>54903374</v>
      </c>
      <c r="E704">
        <v>1</v>
      </c>
      <c r="F704">
        <v>1</v>
      </c>
      <c r="G704">
        <v>1079</v>
      </c>
      <c r="H704">
        <v>3</v>
      </c>
      <c r="I704" t="s">
        <v>779</v>
      </c>
      <c r="J704" t="s">
        <v>780</v>
      </c>
      <c r="K704" t="s">
        <v>781</v>
      </c>
      <c r="L704">
        <v>1348</v>
      </c>
      <c r="N704">
        <v>1009</v>
      </c>
      <c r="O704" t="s">
        <v>32</v>
      </c>
      <c r="P704" t="s">
        <v>32</v>
      </c>
      <c r="Q704">
        <v>1000</v>
      </c>
      <c r="W704">
        <v>0</v>
      </c>
      <c r="X704">
        <v>-925205253</v>
      </c>
      <c r="Y704">
        <f t="shared" si="394"/>
        <v>0.15</v>
      </c>
      <c r="AA704">
        <v>7343.91</v>
      </c>
      <c r="AB704">
        <v>0</v>
      </c>
      <c r="AC704">
        <v>0</v>
      </c>
      <c r="AD704">
        <v>0</v>
      </c>
      <c r="AE704">
        <v>7185.82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0</v>
      </c>
      <c r="AQ704">
        <v>0</v>
      </c>
      <c r="AR704">
        <v>0</v>
      </c>
      <c r="AS704" t="s">
        <v>3</v>
      </c>
      <c r="AT704">
        <v>0.15</v>
      </c>
      <c r="AU704" t="s">
        <v>3</v>
      </c>
      <c r="AV704">
        <v>0</v>
      </c>
      <c r="AW704">
        <v>2</v>
      </c>
      <c r="AX704">
        <v>56495723</v>
      </c>
      <c r="AY704">
        <v>1</v>
      </c>
      <c r="AZ704">
        <v>0</v>
      </c>
      <c r="BA704">
        <v>703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ROUND(Y704*Source!I934,9)</f>
        <v>1.0800000000000001E-2</v>
      </c>
      <c r="CY704">
        <f t="shared" si="395"/>
        <v>7343.91</v>
      </c>
      <c r="CZ704">
        <f t="shared" si="396"/>
        <v>7185.82</v>
      </c>
      <c r="DA704">
        <f t="shared" si="397"/>
        <v>1</v>
      </c>
      <c r="DB704">
        <f t="shared" si="398"/>
        <v>1077.8699999999999</v>
      </c>
      <c r="DC704">
        <f t="shared" si="399"/>
        <v>0</v>
      </c>
      <c r="DD704" t="s">
        <v>3</v>
      </c>
      <c r="DE704" t="s">
        <v>3</v>
      </c>
      <c r="DF704">
        <f t="shared" si="386"/>
        <v>77.61</v>
      </c>
      <c r="DG704">
        <f t="shared" si="384"/>
        <v>0</v>
      </c>
      <c r="DH704">
        <f t="shared" si="385"/>
        <v>0</v>
      </c>
      <c r="DI704">
        <f t="shared" si="349"/>
        <v>0</v>
      </c>
      <c r="DJ704">
        <f t="shared" si="400"/>
        <v>77.61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ROW(Source!A934)</f>
        <v>934</v>
      </c>
      <c r="B705">
        <v>56481265</v>
      </c>
      <c r="C705">
        <v>56495696</v>
      </c>
      <c r="D705">
        <v>54902381</v>
      </c>
      <c r="E705">
        <v>1</v>
      </c>
      <c r="F705">
        <v>1</v>
      </c>
      <c r="G705">
        <v>1079</v>
      </c>
      <c r="H705">
        <v>3</v>
      </c>
      <c r="I705" t="s">
        <v>945</v>
      </c>
      <c r="J705" t="s">
        <v>946</v>
      </c>
      <c r="K705" t="s">
        <v>947</v>
      </c>
      <c r="L705">
        <v>1339</v>
      </c>
      <c r="N705">
        <v>1007</v>
      </c>
      <c r="O705" t="s">
        <v>158</v>
      </c>
      <c r="P705" t="s">
        <v>158</v>
      </c>
      <c r="Q705">
        <v>1</v>
      </c>
      <c r="W705">
        <v>0</v>
      </c>
      <c r="X705">
        <v>429720996</v>
      </c>
      <c r="Y705">
        <f t="shared" si="394"/>
        <v>1.7</v>
      </c>
      <c r="AA705">
        <v>1202.18</v>
      </c>
      <c r="AB705">
        <v>0</v>
      </c>
      <c r="AC705">
        <v>0</v>
      </c>
      <c r="AD705">
        <v>0</v>
      </c>
      <c r="AE705">
        <v>1176.3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0</v>
      </c>
      <c r="AQ705">
        <v>0</v>
      </c>
      <c r="AR705">
        <v>0</v>
      </c>
      <c r="AS705" t="s">
        <v>3</v>
      </c>
      <c r="AT705">
        <v>1.7</v>
      </c>
      <c r="AU705" t="s">
        <v>3</v>
      </c>
      <c r="AV705">
        <v>0</v>
      </c>
      <c r="AW705">
        <v>2</v>
      </c>
      <c r="AX705">
        <v>56495724</v>
      </c>
      <c r="AY705">
        <v>1</v>
      </c>
      <c r="AZ705">
        <v>0</v>
      </c>
      <c r="BA705">
        <v>704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ROUND(Y705*Source!I934,9)</f>
        <v>0.12239999999999999</v>
      </c>
      <c r="CY705">
        <f t="shared" si="395"/>
        <v>1202.18</v>
      </c>
      <c r="CZ705">
        <f t="shared" si="396"/>
        <v>1176.3</v>
      </c>
      <c r="DA705">
        <f t="shared" si="397"/>
        <v>1</v>
      </c>
      <c r="DB705">
        <f t="shared" si="398"/>
        <v>1999.71</v>
      </c>
      <c r="DC705">
        <f t="shared" si="399"/>
        <v>0</v>
      </c>
      <c r="DD705" t="s">
        <v>3</v>
      </c>
      <c r="DE705" t="s">
        <v>3</v>
      </c>
      <c r="DF705">
        <f t="shared" si="386"/>
        <v>143.97999999999999</v>
      </c>
      <c r="DG705">
        <f t="shared" si="384"/>
        <v>0</v>
      </c>
      <c r="DH705">
        <f t="shared" si="385"/>
        <v>0</v>
      </c>
      <c r="DI705">
        <f t="shared" ref="DI705:DI768" si="401">ROUND(ROUND(AH705,2)*CX705,2)</f>
        <v>0</v>
      </c>
      <c r="DJ705">
        <f t="shared" si="400"/>
        <v>143.97999999999999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ROW(Source!A934)</f>
        <v>934</v>
      </c>
      <c r="B706">
        <v>56481265</v>
      </c>
      <c r="C706">
        <v>56495696</v>
      </c>
      <c r="D706">
        <v>54902427</v>
      </c>
      <c r="E706">
        <v>1</v>
      </c>
      <c r="F706">
        <v>1</v>
      </c>
      <c r="G706">
        <v>1079</v>
      </c>
      <c r="H706">
        <v>3</v>
      </c>
      <c r="I706" t="s">
        <v>761</v>
      </c>
      <c r="J706" t="s">
        <v>762</v>
      </c>
      <c r="K706" t="s">
        <v>763</v>
      </c>
      <c r="L706">
        <v>1348</v>
      </c>
      <c r="N706">
        <v>1009</v>
      </c>
      <c r="O706" t="s">
        <v>32</v>
      </c>
      <c r="P706" t="s">
        <v>32</v>
      </c>
      <c r="Q706">
        <v>1000</v>
      </c>
      <c r="W706">
        <v>0</v>
      </c>
      <c r="X706">
        <v>-764855440</v>
      </c>
      <c r="Y706">
        <f t="shared" si="394"/>
        <v>8.4000000000000005E-2</v>
      </c>
      <c r="AA706">
        <v>1285.21</v>
      </c>
      <c r="AB706">
        <v>0</v>
      </c>
      <c r="AC706">
        <v>0</v>
      </c>
      <c r="AD706">
        <v>0</v>
      </c>
      <c r="AE706">
        <v>1257.54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0</v>
      </c>
      <c r="AQ706">
        <v>0</v>
      </c>
      <c r="AR706">
        <v>0</v>
      </c>
      <c r="AS706" t="s">
        <v>3</v>
      </c>
      <c r="AT706">
        <v>8.4000000000000005E-2</v>
      </c>
      <c r="AU706" t="s">
        <v>3</v>
      </c>
      <c r="AV706">
        <v>0</v>
      </c>
      <c r="AW706">
        <v>2</v>
      </c>
      <c r="AX706">
        <v>56495725</v>
      </c>
      <c r="AY706">
        <v>1</v>
      </c>
      <c r="AZ706">
        <v>0</v>
      </c>
      <c r="BA706">
        <v>705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ROUND(Y706*Source!I934,9)</f>
        <v>6.0480000000000004E-3</v>
      </c>
      <c r="CY706">
        <f t="shared" si="395"/>
        <v>1285.21</v>
      </c>
      <c r="CZ706">
        <f t="shared" si="396"/>
        <v>1257.54</v>
      </c>
      <c r="DA706">
        <f t="shared" si="397"/>
        <v>1</v>
      </c>
      <c r="DB706">
        <f t="shared" si="398"/>
        <v>105.63</v>
      </c>
      <c r="DC706">
        <f t="shared" si="399"/>
        <v>0</v>
      </c>
      <c r="DD706" t="s">
        <v>3</v>
      </c>
      <c r="DE706" t="s">
        <v>3</v>
      </c>
      <c r="DF706">
        <f t="shared" si="386"/>
        <v>7.61</v>
      </c>
      <c r="DG706">
        <f t="shared" si="384"/>
        <v>0</v>
      </c>
      <c r="DH706">
        <f t="shared" si="385"/>
        <v>0</v>
      </c>
      <c r="DI706">
        <f t="shared" si="401"/>
        <v>0</v>
      </c>
      <c r="DJ706">
        <f t="shared" si="400"/>
        <v>7.61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ROW(Source!A934)</f>
        <v>934</v>
      </c>
      <c r="B707">
        <v>56481265</v>
      </c>
      <c r="C707">
        <v>56495696</v>
      </c>
      <c r="D707">
        <v>54902278</v>
      </c>
      <c r="E707">
        <v>1</v>
      </c>
      <c r="F707">
        <v>1</v>
      </c>
      <c r="G707">
        <v>1079</v>
      </c>
      <c r="H707">
        <v>3</v>
      </c>
      <c r="I707" t="s">
        <v>948</v>
      </c>
      <c r="J707" t="s">
        <v>949</v>
      </c>
      <c r="K707" t="s">
        <v>950</v>
      </c>
      <c r="L707">
        <v>1339</v>
      </c>
      <c r="N707">
        <v>1007</v>
      </c>
      <c r="O707" t="s">
        <v>158</v>
      </c>
      <c r="P707" t="s">
        <v>158</v>
      </c>
      <c r="Q707">
        <v>1</v>
      </c>
      <c r="W707">
        <v>0</v>
      </c>
      <c r="X707">
        <v>1556425035</v>
      </c>
      <c r="Y707">
        <f t="shared" si="394"/>
        <v>0.25</v>
      </c>
      <c r="AA707">
        <v>2519.17</v>
      </c>
      <c r="AB707">
        <v>0</v>
      </c>
      <c r="AC707">
        <v>0</v>
      </c>
      <c r="AD707">
        <v>0</v>
      </c>
      <c r="AE707">
        <v>2464.94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0</v>
      </c>
      <c r="AQ707">
        <v>0</v>
      </c>
      <c r="AR707">
        <v>0</v>
      </c>
      <c r="AS707" t="s">
        <v>3</v>
      </c>
      <c r="AT707">
        <v>0.25</v>
      </c>
      <c r="AU707" t="s">
        <v>3</v>
      </c>
      <c r="AV707">
        <v>0</v>
      </c>
      <c r="AW707">
        <v>2</v>
      </c>
      <c r="AX707">
        <v>56495726</v>
      </c>
      <c r="AY707">
        <v>1</v>
      </c>
      <c r="AZ707">
        <v>0</v>
      </c>
      <c r="BA707">
        <v>706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ROUND(Y707*Source!I934,9)</f>
        <v>1.7999999999999999E-2</v>
      </c>
      <c r="CY707">
        <f t="shared" si="395"/>
        <v>2519.17</v>
      </c>
      <c r="CZ707">
        <f t="shared" si="396"/>
        <v>2464.94</v>
      </c>
      <c r="DA707">
        <f t="shared" si="397"/>
        <v>1</v>
      </c>
      <c r="DB707">
        <f t="shared" si="398"/>
        <v>616.24</v>
      </c>
      <c r="DC707">
        <f t="shared" si="399"/>
        <v>0</v>
      </c>
      <c r="DD707" t="s">
        <v>3</v>
      </c>
      <c r="DE707" t="s">
        <v>3</v>
      </c>
      <c r="DF707">
        <f t="shared" si="386"/>
        <v>44.37</v>
      </c>
      <c r="DG707">
        <f t="shared" si="384"/>
        <v>0</v>
      </c>
      <c r="DH707">
        <f t="shared" si="385"/>
        <v>0</v>
      </c>
      <c r="DI707">
        <f t="shared" si="401"/>
        <v>0</v>
      </c>
      <c r="DJ707">
        <f t="shared" si="400"/>
        <v>44.37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ROW(Source!A934)</f>
        <v>934</v>
      </c>
      <c r="B708">
        <v>56481265</v>
      </c>
      <c r="C708">
        <v>56495696</v>
      </c>
      <c r="D708">
        <v>54909571</v>
      </c>
      <c r="E708">
        <v>1</v>
      </c>
      <c r="F708">
        <v>1</v>
      </c>
      <c r="G708">
        <v>1079</v>
      </c>
      <c r="H708">
        <v>3</v>
      </c>
      <c r="I708" t="s">
        <v>248</v>
      </c>
      <c r="J708" t="s">
        <v>250</v>
      </c>
      <c r="K708" t="s">
        <v>249</v>
      </c>
      <c r="L708">
        <v>1339</v>
      </c>
      <c r="N708">
        <v>1007</v>
      </c>
      <c r="O708" t="s">
        <v>158</v>
      </c>
      <c r="P708" t="s">
        <v>158</v>
      </c>
      <c r="Q708">
        <v>1</v>
      </c>
      <c r="W708">
        <v>0</v>
      </c>
      <c r="X708">
        <v>-1447999952</v>
      </c>
      <c r="Y708">
        <f t="shared" si="394"/>
        <v>101.5</v>
      </c>
      <c r="AA708">
        <v>745.78</v>
      </c>
      <c r="AB708">
        <v>0</v>
      </c>
      <c r="AC708">
        <v>0</v>
      </c>
      <c r="AD708">
        <v>0</v>
      </c>
      <c r="AE708">
        <v>729.73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101.5</v>
      </c>
      <c r="AU708" t="s">
        <v>3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ROUND(Y708*Source!I934,9)</f>
        <v>7.3079999999999998</v>
      </c>
      <c r="CY708">
        <f t="shared" si="395"/>
        <v>745.78</v>
      </c>
      <c r="CZ708">
        <f t="shared" si="396"/>
        <v>729.73</v>
      </c>
      <c r="DA708">
        <f t="shared" si="397"/>
        <v>1</v>
      </c>
      <c r="DB708">
        <f t="shared" si="398"/>
        <v>74067.600000000006</v>
      </c>
      <c r="DC708">
        <f t="shared" si="399"/>
        <v>0</v>
      </c>
      <c r="DD708" t="s">
        <v>3</v>
      </c>
      <c r="DE708" t="s">
        <v>3</v>
      </c>
      <c r="DF708">
        <f t="shared" si="386"/>
        <v>5332.87</v>
      </c>
      <c r="DG708">
        <f t="shared" si="384"/>
        <v>0</v>
      </c>
      <c r="DH708">
        <f t="shared" si="385"/>
        <v>0</v>
      </c>
      <c r="DI708">
        <f t="shared" si="401"/>
        <v>0</v>
      </c>
      <c r="DJ708">
        <f t="shared" si="400"/>
        <v>5332.87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ROW(Source!A934)</f>
        <v>934</v>
      </c>
      <c r="B709">
        <v>56481265</v>
      </c>
      <c r="C709">
        <v>56495696</v>
      </c>
      <c r="D709">
        <v>54909981</v>
      </c>
      <c r="E709">
        <v>1</v>
      </c>
      <c r="F709">
        <v>1</v>
      </c>
      <c r="G709">
        <v>1079</v>
      </c>
      <c r="H709">
        <v>3</v>
      </c>
      <c r="I709" t="s">
        <v>244</v>
      </c>
      <c r="J709" t="s">
        <v>246</v>
      </c>
      <c r="K709" t="s">
        <v>245</v>
      </c>
      <c r="L709">
        <v>1348</v>
      </c>
      <c r="N709">
        <v>1009</v>
      </c>
      <c r="O709" t="s">
        <v>32</v>
      </c>
      <c r="P709" t="s">
        <v>32</v>
      </c>
      <c r="Q709">
        <v>1000</v>
      </c>
      <c r="W709">
        <v>0</v>
      </c>
      <c r="X709">
        <v>-182356648</v>
      </c>
      <c r="Y709">
        <f t="shared" si="394"/>
        <v>1.204167</v>
      </c>
      <c r="AA709">
        <v>5798</v>
      </c>
      <c r="AB709">
        <v>0</v>
      </c>
      <c r="AC709">
        <v>0</v>
      </c>
      <c r="AD709">
        <v>0</v>
      </c>
      <c r="AE709">
        <v>5673.19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3</v>
      </c>
      <c r="AT709">
        <v>1.204167</v>
      </c>
      <c r="AU709" t="s">
        <v>3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ROUND(Y709*Source!I934,9)</f>
        <v>8.6700024000000001E-2</v>
      </c>
      <c r="CY709">
        <f t="shared" si="395"/>
        <v>5798</v>
      </c>
      <c r="CZ709">
        <f t="shared" si="396"/>
        <v>5673.19</v>
      </c>
      <c r="DA709">
        <f t="shared" si="397"/>
        <v>1</v>
      </c>
      <c r="DB709">
        <f t="shared" si="398"/>
        <v>6831.47</v>
      </c>
      <c r="DC709">
        <f t="shared" si="399"/>
        <v>0</v>
      </c>
      <c r="DD709" t="s">
        <v>3</v>
      </c>
      <c r="DE709" t="s">
        <v>3</v>
      </c>
      <c r="DF709">
        <f t="shared" si="386"/>
        <v>491.87</v>
      </c>
      <c r="DG709">
        <f t="shared" si="384"/>
        <v>0</v>
      </c>
      <c r="DH709">
        <f t="shared" si="385"/>
        <v>0</v>
      </c>
      <c r="DI709">
        <f t="shared" si="401"/>
        <v>0</v>
      </c>
      <c r="DJ709">
        <f t="shared" si="400"/>
        <v>491.87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ROW(Source!A934)</f>
        <v>934</v>
      </c>
      <c r="B710">
        <v>56481265</v>
      </c>
      <c r="C710">
        <v>56495696</v>
      </c>
      <c r="D710">
        <v>54909992</v>
      </c>
      <c r="E710">
        <v>1</v>
      </c>
      <c r="F710">
        <v>1</v>
      </c>
      <c r="G710">
        <v>1079</v>
      </c>
      <c r="H710">
        <v>3</v>
      </c>
      <c r="I710" t="s">
        <v>330</v>
      </c>
      <c r="J710" t="s">
        <v>332</v>
      </c>
      <c r="K710" t="s">
        <v>331</v>
      </c>
      <c r="L710">
        <v>1348</v>
      </c>
      <c r="N710">
        <v>1009</v>
      </c>
      <c r="O710" t="s">
        <v>32</v>
      </c>
      <c r="P710" t="s">
        <v>32</v>
      </c>
      <c r="Q710">
        <v>1000</v>
      </c>
      <c r="W710">
        <v>0</v>
      </c>
      <c r="X710">
        <v>-977438433</v>
      </c>
      <c r="Y710">
        <f t="shared" si="394"/>
        <v>0.375</v>
      </c>
      <c r="AA710">
        <v>5870.05</v>
      </c>
      <c r="AB710">
        <v>0</v>
      </c>
      <c r="AC710">
        <v>0</v>
      </c>
      <c r="AD710">
        <v>0</v>
      </c>
      <c r="AE710">
        <v>5743.69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0.375</v>
      </c>
      <c r="AU710" t="s">
        <v>3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ROUND(Y710*Source!I934,9)</f>
        <v>2.7E-2</v>
      </c>
      <c r="CY710">
        <f t="shared" si="395"/>
        <v>5870.05</v>
      </c>
      <c r="CZ710">
        <f t="shared" si="396"/>
        <v>5743.69</v>
      </c>
      <c r="DA710">
        <f t="shared" si="397"/>
        <v>1</v>
      </c>
      <c r="DB710">
        <f t="shared" si="398"/>
        <v>2153.88</v>
      </c>
      <c r="DC710">
        <f t="shared" si="399"/>
        <v>0</v>
      </c>
      <c r="DD710" t="s">
        <v>3</v>
      </c>
      <c r="DE710" t="s">
        <v>3</v>
      </c>
      <c r="DF710">
        <f t="shared" si="386"/>
        <v>155.08000000000001</v>
      </c>
      <c r="DG710">
        <f t="shared" si="384"/>
        <v>0</v>
      </c>
      <c r="DH710">
        <f t="shared" si="385"/>
        <v>0</v>
      </c>
      <c r="DI710">
        <f t="shared" si="401"/>
        <v>0</v>
      </c>
      <c r="DJ710">
        <f t="shared" si="400"/>
        <v>155.08000000000001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ROW(Source!A934)</f>
        <v>934</v>
      </c>
      <c r="B711">
        <v>56481265</v>
      </c>
      <c r="C711">
        <v>56495696</v>
      </c>
      <c r="D711">
        <v>54909995</v>
      </c>
      <c r="E711">
        <v>1</v>
      </c>
      <c r="F711">
        <v>1</v>
      </c>
      <c r="G711">
        <v>1079</v>
      </c>
      <c r="H711">
        <v>3</v>
      </c>
      <c r="I711" t="s">
        <v>236</v>
      </c>
      <c r="J711" t="s">
        <v>238</v>
      </c>
      <c r="K711" t="s">
        <v>237</v>
      </c>
      <c r="L711">
        <v>1348</v>
      </c>
      <c r="N711">
        <v>1009</v>
      </c>
      <c r="O711" t="s">
        <v>32</v>
      </c>
      <c r="P711" t="s">
        <v>32</v>
      </c>
      <c r="Q711">
        <v>1000</v>
      </c>
      <c r="W711">
        <v>0</v>
      </c>
      <c r="X711">
        <v>-1581169957</v>
      </c>
      <c r="Y711">
        <f t="shared" si="394"/>
        <v>9.4666669999999993</v>
      </c>
      <c r="AA711">
        <v>5870.05</v>
      </c>
      <c r="AB711">
        <v>0</v>
      </c>
      <c r="AC711">
        <v>0</v>
      </c>
      <c r="AD711">
        <v>0</v>
      </c>
      <c r="AE711">
        <v>5743.69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 t="s">
        <v>3</v>
      </c>
      <c r="AT711">
        <v>9.4666669999999993</v>
      </c>
      <c r="AU711" t="s">
        <v>3</v>
      </c>
      <c r="AV711">
        <v>0</v>
      </c>
      <c r="AW711">
        <v>1</v>
      </c>
      <c r="AX711">
        <v>-1</v>
      </c>
      <c r="AY711">
        <v>0</v>
      </c>
      <c r="AZ711">
        <v>0</v>
      </c>
      <c r="BA711" t="s">
        <v>3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ROUND(Y711*Source!I934,9)</f>
        <v>0.68160002399999997</v>
      </c>
      <c r="CY711">
        <f t="shared" si="395"/>
        <v>5870.05</v>
      </c>
      <c r="CZ711">
        <f t="shared" si="396"/>
        <v>5743.69</v>
      </c>
      <c r="DA711">
        <f t="shared" si="397"/>
        <v>1</v>
      </c>
      <c r="DB711">
        <f t="shared" si="398"/>
        <v>54373.599999999999</v>
      </c>
      <c r="DC711">
        <f t="shared" si="399"/>
        <v>0</v>
      </c>
      <c r="DD711" t="s">
        <v>3</v>
      </c>
      <c r="DE711" t="s">
        <v>3</v>
      </c>
      <c r="DF711">
        <f t="shared" si="386"/>
        <v>3914.9</v>
      </c>
      <c r="DG711">
        <f t="shared" si="384"/>
        <v>0</v>
      </c>
      <c r="DH711">
        <f t="shared" si="385"/>
        <v>0</v>
      </c>
      <c r="DI711">
        <f t="shared" si="401"/>
        <v>0</v>
      </c>
      <c r="DJ711">
        <f t="shared" si="400"/>
        <v>3914.9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ROW(Source!A934)</f>
        <v>934</v>
      </c>
      <c r="B712">
        <v>56481265</v>
      </c>
      <c r="C712">
        <v>56495696</v>
      </c>
      <c r="D712">
        <v>54914902</v>
      </c>
      <c r="E712">
        <v>1</v>
      </c>
      <c r="F712">
        <v>1</v>
      </c>
      <c r="G712">
        <v>1079</v>
      </c>
      <c r="H712">
        <v>3</v>
      </c>
      <c r="I712" t="s">
        <v>252</v>
      </c>
      <c r="J712" t="s">
        <v>254</v>
      </c>
      <c r="K712" t="s">
        <v>253</v>
      </c>
      <c r="L712">
        <v>1327</v>
      </c>
      <c r="N712">
        <v>1005</v>
      </c>
      <c r="O712" t="s">
        <v>214</v>
      </c>
      <c r="P712" t="s">
        <v>214</v>
      </c>
      <c r="Q712">
        <v>1</v>
      </c>
      <c r="W712">
        <v>0</v>
      </c>
      <c r="X712">
        <v>1092252065</v>
      </c>
      <c r="Y712">
        <f t="shared" si="394"/>
        <v>135</v>
      </c>
      <c r="AA712">
        <v>62.16</v>
      </c>
      <c r="AB712">
        <v>0</v>
      </c>
      <c r="AC712">
        <v>0</v>
      </c>
      <c r="AD712">
        <v>0</v>
      </c>
      <c r="AE712">
        <v>60.82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-2</v>
      </c>
      <c r="AN712">
        <v>0</v>
      </c>
      <c r="AO712">
        <v>1</v>
      </c>
      <c r="AP712">
        <v>0</v>
      </c>
      <c r="AQ712">
        <v>0</v>
      </c>
      <c r="AR712">
        <v>0</v>
      </c>
      <c r="AS712" t="s">
        <v>3</v>
      </c>
      <c r="AT712">
        <v>135</v>
      </c>
      <c r="AU712" t="s">
        <v>3</v>
      </c>
      <c r="AV712">
        <v>0</v>
      </c>
      <c r="AW712">
        <v>2</v>
      </c>
      <c r="AX712">
        <v>56495727</v>
      </c>
      <c r="AY712">
        <v>1</v>
      </c>
      <c r="AZ712">
        <v>0</v>
      </c>
      <c r="BA712">
        <v>707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ROUND(Y712*Source!I934,9)</f>
        <v>9.7200000000000006</v>
      </c>
      <c r="CY712">
        <f t="shared" si="395"/>
        <v>62.16</v>
      </c>
      <c r="CZ712">
        <f t="shared" si="396"/>
        <v>60.82</v>
      </c>
      <c r="DA712">
        <f t="shared" si="397"/>
        <v>1</v>
      </c>
      <c r="DB712">
        <f t="shared" si="398"/>
        <v>8210.7000000000007</v>
      </c>
      <c r="DC712">
        <f t="shared" si="399"/>
        <v>0</v>
      </c>
      <c r="DD712" t="s">
        <v>3</v>
      </c>
      <c r="DE712" t="s">
        <v>3</v>
      </c>
      <c r="DF712">
        <f t="shared" si="386"/>
        <v>591.16999999999996</v>
      </c>
      <c r="DG712">
        <f t="shared" si="384"/>
        <v>0</v>
      </c>
      <c r="DH712">
        <f t="shared" si="385"/>
        <v>0</v>
      </c>
      <c r="DI712">
        <f t="shared" si="401"/>
        <v>0</v>
      </c>
      <c r="DJ712">
        <f t="shared" si="400"/>
        <v>591.16999999999996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ROW(Source!A935)</f>
        <v>935</v>
      </c>
      <c r="B713">
        <v>56481267</v>
      </c>
      <c r="C713">
        <v>56495696</v>
      </c>
      <c r="D713">
        <v>54836958</v>
      </c>
      <c r="E713">
        <v>1079</v>
      </c>
      <c r="F713">
        <v>1</v>
      </c>
      <c r="G713">
        <v>1079</v>
      </c>
      <c r="H713">
        <v>1</v>
      </c>
      <c r="I713" t="s">
        <v>738</v>
      </c>
      <c r="J713" t="s">
        <v>3</v>
      </c>
      <c r="K713" t="s">
        <v>739</v>
      </c>
      <c r="L713">
        <v>1191</v>
      </c>
      <c r="N713">
        <v>1013</v>
      </c>
      <c r="O713" t="s">
        <v>740</v>
      </c>
      <c r="P713" t="s">
        <v>740</v>
      </c>
      <c r="Q713">
        <v>1</v>
      </c>
      <c r="W713">
        <v>0</v>
      </c>
      <c r="X713">
        <v>476480486</v>
      </c>
      <c r="Y713">
        <f>(AT713*1.15*1.1)</f>
        <v>1315.6000000000001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-2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1040</v>
      </c>
      <c r="AU713" t="s">
        <v>166</v>
      </c>
      <c r="AV713">
        <v>1</v>
      </c>
      <c r="AW713">
        <v>2</v>
      </c>
      <c r="AX713">
        <v>56495713</v>
      </c>
      <c r="AY713">
        <v>1</v>
      </c>
      <c r="AZ713">
        <v>0</v>
      </c>
      <c r="BA713">
        <v>709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U713">
        <f>ROUND(AT713*Source!I935*AH713*AL713,2)</f>
        <v>0</v>
      </c>
      <c r="CV713">
        <f>ROUND(Y713*Source!I935,9)</f>
        <v>94.723200000000006</v>
      </c>
      <c r="CW713">
        <v>0</v>
      </c>
      <c r="CX713">
        <f>ROUND(Y713*Source!I935,9)</f>
        <v>94.723200000000006</v>
      </c>
      <c r="CY713">
        <f>AD713</f>
        <v>0</v>
      </c>
      <c r="CZ713">
        <f>AH713</f>
        <v>0</v>
      </c>
      <c r="DA713">
        <f>AL713</f>
        <v>1</v>
      </c>
      <c r="DB713">
        <f>ROUND((ROUND(AT713*CZ713,2)*1.15*1.1),6)</f>
        <v>0</v>
      </c>
      <c r="DC713">
        <f>ROUND((ROUND(AT713*AG713,2)*1.15*1.1),6)</f>
        <v>0</v>
      </c>
      <c r="DD713" t="s">
        <v>3</v>
      </c>
      <c r="DE713" t="s">
        <v>3</v>
      </c>
      <c r="DF713">
        <f t="shared" si="386"/>
        <v>0</v>
      </c>
      <c r="DG713">
        <f t="shared" si="384"/>
        <v>0</v>
      </c>
      <c r="DH713">
        <f t="shared" si="385"/>
        <v>0</v>
      </c>
      <c r="DI713">
        <f t="shared" si="401"/>
        <v>0</v>
      </c>
      <c r="DJ713">
        <f>DI713</f>
        <v>0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ROW(Source!A935)</f>
        <v>935</v>
      </c>
      <c r="B714">
        <v>56481267</v>
      </c>
      <c r="C714">
        <v>56495696</v>
      </c>
      <c r="D714">
        <v>54933985</v>
      </c>
      <c r="E714">
        <v>1</v>
      </c>
      <c r="F714">
        <v>1</v>
      </c>
      <c r="G714">
        <v>1079</v>
      </c>
      <c r="H714">
        <v>2</v>
      </c>
      <c r="I714" t="s">
        <v>773</v>
      </c>
      <c r="J714" t="s">
        <v>774</v>
      </c>
      <c r="K714" t="s">
        <v>775</v>
      </c>
      <c r="L714">
        <v>1368</v>
      </c>
      <c r="N714">
        <v>1011</v>
      </c>
      <c r="O714" t="s">
        <v>744</v>
      </c>
      <c r="P714" t="s">
        <v>744</v>
      </c>
      <c r="Q714">
        <v>1</v>
      </c>
      <c r="W714">
        <v>0</v>
      </c>
      <c r="X714">
        <v>-1503106587</v>
      </c>
      <c r="Y714">
        <f t="shared" ref="Y714:Y719" si="402">(AT714*1.25*1.1)</f>
        <v>144.375</v>
      </c>
      <c r="AA714">
        <v>0</v>
      </c>
      <c r="AB714">
        <v>85.83</v>
      </c>
      <c r="AC714">
        <v>0</v>
      </c>
      <c r="AD714">
        <v>0</v>
      </c>
      <c r="AE714">
        <v>0</v>
      </c>
      <c r="AF714">
        <v>7.11</v>
      </c>
      <c r="AG714">
        <v>0</v>
      </c>
      <c r="AH714">
        <v>0</v>
      </c>
      <c r="AI714">
        <v>1</v>
      </c>
      <c r="AJ714">
        <v>11.53</v>
      </c>
      <c r="AK714">
        <v>47.82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105</v>
      </c>
      <c r="AU714" t="s">
        <v>165</v>
      </c>
      <c r="AV714">
        <v>0</v>
      </c>
      <c r="AW714">
        <v>2</v>
      </c>
      <c r="AX714">
        <v>56495714</v>
      </c>
      <c r="AY714">
        <v>1</v>
      </c>
      <c r="AZ714">
        <v>0</v>
      </c>
      <c r="BA714">
        <v>710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f>ROUND(Y714*Source!I935*DO714,9)</f>
        <v>0</v>
      </c>
      <c r="CX714">
        <f>ROUND(Y714*Source!I935,9)</f>
        <v>10.395</v>
      </c>
      <c r="CY714">
        <f t="shared" ref="CY714:CY719" si="403">AB714</f>
        <v>85.83</v>
      </c>
      <c r="CZ714">
        <f t="shared" ref="CZ714:CZ719" si="404">AF714</f>
        <v>7.11</v>
      </c>
      <c r="DA714">
        <f t="shared" ref="DA714:DA719" si="405">AJ714</f>
        <v>11.53</v>
      </c>
      <c r="DB714">
        <f t="shared" ref="DB714:DB719" si="406">ROUND((ROUND(AT714*CZ714,2)*1.25*1.1),6)</f>
        <v>1026.5062499999999</v>
      </c>
      <c r="DC714">
        <f t="shared" ref="DC714:DC719" si="407">ROUND((ROUND(AT714*AG714,2)*1.25*1.1),6)</f>
        <v>0</v>
      </c>
      <c r="DD714" t="s">
        <v>3</v>
      </c>
      <c r="DE714" t="s">
        <v>3</v>
      </c>
      <c r="DF714">
        <f t="shared" si="386"/>
        <v>0</v>
      </c>
      <c r="DG714">
        <f t="shared" ref="DG714:DG719" si="408">ROUND(ROUND(AF714*AJ714,2)*CX714,2)</f>
        <v>852.18</v>
      </c>
      <c r="DH714">
        <f t="shared" ref="DH714:DH719" si="409">ROUND(ROUND(AG714*AK714,2)*CX714,2)</f>
        <v>0</v>
      </c>
      <c r="DI714">
        <f t="shared" si="401"/>
        <v>0</v>
      </c>
      <c r="DJ714">
        <f t="shared" ref="DJ714:DJ719" si="410">DG714</f>
        <v>852.18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ROW(Source!A935)</f>
        <v>935</v>
      </c>
      <c r="B715">
        <v>56481267</v>
      </c>
      <c r="C715">
        <v>56495696</v>
      </c>
      <c r="D715">
        <v>54934284</v>
      </c>
      <c r="E715">
        <v>1</v>
      </c>
      <c r="F715">
        <v>1</v>
      </c>
      <c r="G715">
        <v>1079</v>
      </c>
      <c r="H715">
        <v>2</v>
      </c>
      <c r="I715" t="s">
        <v>741</v>
      </c>
      <c r="J715" t="s">
        <v>742</v>
      </c>
      <c r="K715" t="s">
        <v>743</v>
      </c>
      <c r="L715">
        <v>1368</v>
      </c>
      <c r="N715">
        <v>1011</v>
      </c>
      <c r="O715" t="s">
        <v>744</v>
      </c>
      <c r="P715" t="s">
        <v>744</v>
      </c>
      <c r="Q715">
        <v>1</v>
      </c>
      <c r="W715">
        <v>0</v>
      </c>
      <c r="X715">
        <v>654681671</v>
      </c>
      <c r="Y715">
        <f t="shared" si="402"/>
        <v>5.3900000000000006</v>
      </c>
      <c r="AA715">
        <v>0</v>
      </c>
      <c r="AB715">
        <v>1323.36</v>
      </c>
      <c r="AC715">
        <v>631.85</v>
      </c>
      <c r="AD715">
        <v>0</v>
      </c>
      <c r="AE715">
        <v>0</v>
      </c>
      <c r="AF715">
        <v>83.1</v>
      </c>
      <c r="AG715">
        <v>12.62</v>
      </c>
      <c r="AH715">
        <v>0</v>
      </c>
      <c r="AI715">
        <v>1</v>
      </c>
      <c r="AJ715">
        <v>15.21</v>
      </c>
      <c r="AK715">
        <v>47.82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3.92</v>
      </c>
      <c r="AU715" t="s">
        <v>165</v>
      </c>
      <c r="AV715">
        <v>0</v>
      </c>
      <c r="AW715">
        <v>2</v>
      </c>
      <c r="AX715">
        <v>56495715</v>
      </c>
      <c r="AY715">
        <v>1</v>
      </c>
      <c r="AZ715">
        <v>0</v>
      </c>
      <c r="BA715">
        <v>711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f>ROUND(Y715*Source!I935*DO715,9)</f>
        <v>4.8975695999999997</v>
      </c>
      <c r="CX715">
        <f>ROUND(Y715*Source!I935,9)</f>
        <v>0.38807999999999998</v>
      </c>
      <c r="CY715">
        <f t="shared" si="403"/>
        <v>1323.36</v>
      </c>
      <c r="CZ715">
        <f t="shared" si="404"/>
        <v>83.1</v>
      </c>
      <c r="DA715">
        <f t="shared" si="405"/>
        <v>15.21</v>
      </c>
      <c r="DB715">
        <f t="shared" si="406"/>
        <v>447.90625</v>
      </c>
      <c r="DC715">
        <f t="shared" si="407"/>
        <v>68.021249999999995</v>
      </c>
      <c r="DD715" t="s">
        <v>3</v>
      </c>
      <c r="DE715" t="s">
        <v>3</v>
      </c>
      <c r="DF715">
        <f t="shared" si="386"/>
        <v>0</v>
      </c>
      <c r="DG715">
        <f t="shared" si="408"/>
        <v>490.51</v>
      </c>
      <c r="DH715">
        <f t="shared" si="409"/>
        <v>234.2</v>
      </c>
      <c r="DI715">
        <f t="shared" si="401"/>
        <v>0</v>
      </c>
      <c r="DJ715">
        <f t="shared" si="410"/>
        <v>490.51</v>
      </c>
      <c r="DK715">
        <v>0</v>
      </c>
      <c r="DL715" t="s">
        <v>745</v>
      </c>
      <c r="DM715">
        <v>0</v>
      </c>
      <c r="DN715" t="s">
        <v>740</v>
      </c>
      <c r="DO715">
        <v>12.62</v>
      </c>
    </row>
    <row r="716" spans="1:119" x14ac:dyDescent="0.25">
      <c r="A716">
        <f>ROW(Source!A935)</f>
        <v>935</v>
      </c>
      <c r="B716">
        <v>56481267</v>
      </c>
      <c r="C716">
        <v>56495696</v>
      </c>
      <c r="D716">
        <v>54934421</v>
      </c>
      <c r="E716">
        <v>1</v>
      </c>
      <c r="F716">
        <v>1</v>
      </c>
      <c r="G716">
        <v>1079</v>
      </c>
      <c r="H716">
        <v>2</v>
      </c>
      <c r="I716" t="s">
        <v>803</v>
      </c>
      <c r="J716" t="s">
        <v>804</v>
      </c>
      <c r="K716" t="s">
        <v>805</v>
      </c>
      <c r="L716">
        <v>1368</v>
      </c>
      <c r="N716">
        <v>1011</v>
      </c>
      <c r="O716" t="s">
        <v>744</v>
      </c>
      <c r="P716" t="s">
        <v>744</v>
      </c>
      <c r="Q716">
        <v>1</v>
      </c>
      <c r="W716">
        <v>0</v>
      </c>
      <c r="X716">
        <v>1724455708</v>
      </c>
      <c r="Y716">
        <f t="shared" si="402"/>
        <v>2.6125000000000003</v>
      </c>
      <c r="AA716">
        <v>0</v>
      </c>
      <c r="AB716">
        <v>4.4000000000000004</v>
      </c>
      <c r="AC716">
        <v>0</v>
      </c>
      <c r="AD716">
        <v>0</v>
      </c>
      <c r="AE716">
        <v>0</v>
      </c>
      <c r="AF716">
        <v>0.45</v>
      </c>
      <c r="AG716">
        <v>0</v>
      </c>
      <c r="AH716">
        <v>0</v>
      </c>
      <c r="AI716">
        <v>1</v>
      </c>
      <c r="AJ716">
        <v>9.33</v>
      </c>
      <c r="AK716">
        <v>47.82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1.9</v>
      </c>
      <c r="AU716" t="s">
        <v>165</v>
      </c>
      <c r="AV716">
        <v>0</v>
      </c>
      <c r="AW716">
        <v>2</v>
      </c>
      <c r="AX716">
        <v>56495717</v>
      </c>
      <c r="AY716">
        <v>1</v>
      </c>
      <c r="AZ716">
        <v>0</v>
      </c>
      <c r="BA716">
        <v>712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ROUND(Y716*Source!I935*DO716,9)</f>
        <v>0</v>
      </c>
      <c r="CX716">
        <f>ROUND(Y716*Source!I935,9)</f>
        <v>0.18809999999999999</v>
      </c>
      <c r="CY716">
        <f t="shared" si="403"/>
        <v>4.4000000000000004</v>
      </c>
      <c r="CZ716">
        <f t="shared" si="404"/>
        <v>0.45</v>
      </c>
      <c r="DA716">
        <f t="shared" si="405"/>
        <v>9.33</v>
      </c>
      <c r="DB716">
        <f t="shared" si="406"/>
        <v>1.1825000000000001</v>
      </c>
      <c r="DC716">
        <f t="shared" si="407"/>
        <v>0</v>
      </c>
      <c r="DD716" t="s">
        <v>3</v>
      </c>
      <c r="DE716" t="s">
        <v>3</v>
      </c>
      <c r="DF716">
        <f t="shared" si="386"/>
        <v>0</v>
      </c>
      <c r="DG716">
        <f t="shared" si="408"/>
        <v>0.79</v>
      </c>
      <c r="DH716">
        <f t="shared" si="409"/>
        <v>0</v>
      </c>
      <c r="DI716">
        <f t="shared" si="401"/>
        <v>0</v>
      </c>
      <c r="DJ716">
        <f t="shared" si="410"/>
        <v>0.79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ROW(Source!A935)</f>
        <v>935</v>
      </c>
      <c r="B717">
        <v>56481267</v>
      </c>
      <c r="C717">
        <v>56495696</v>
      </c>
      <c r="D717">
        <v>54933523</v>
      </c>
      <c r="E717">
        <v>1</v>
      </c>
      <c r="F717">
        <v>1</v>
      </c>
      <c r="G717">
        <v>1079</v>
      </c>
      <c r="H717">
        <v>2</v>
      </c>
      <c r="I717" t="s">
        <v>746</v>
      </c>
      <c r="J717" t="s">
        <v>747</v>
      </c>
      <c r="K717" t="s">
        <v>748</v>
      </c>
      <c r="L717">
        <v>1368</v>
      </c>
      <c r="N717">
        <v>1011</v>
      </c>
      <c r="O717" t="s">
        <v>744</v>
      </c>
      <c r="P717" t="s">
        <v>744</v>
      </c>
      <c r="Q717">
        <v>1</v>
      </c>
      <c r="W717">
        <v>0</v>
      </c>
      <c r="X717">
        <v>-294230152</v>
      </c>
      <c r="Y717">
        <f t="shared" si="402"/>
        <v>3.5887500000000001</v>
      </c>
      <c r="AA717">
        <v>0</v>
      </c>
      <c r="AB717">
        <v>2451.81</v>
      </c>
      <c r="AC717">
        <v>847.64</v>
      </c>
      <c r="AD717">
        <v>0</v>
      </c>
      <c r="AE717">
        <v>0</v>
      </c>
      <c r="AF717">
        <v>179.17</v>
      </c>
      <c r="AG717">
        <v>16.93</v>
      </c>
      <c r="AH717">
        <v>0</v>
      </c>
      <c r="AI717">
        <v>1</v>
      </c>
      <c r="AJ717">
        <v>13.07</v>
      </c>
      <c r="AK717">
        <v>47.82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2.61</v>
      </c>
      <c r="AU717" t="s">
        <v>165</v>
      </c>
      <c r="AV717">
        <v>0</v>
      </c>
      <c r="AW717">
        <v>2</v>
      </c>
      <c r="AX717">
        <v>56495716</v>
      </c>
      <c r="AY717">
        <v>1</v>
      </c>
      <c r="AZ717">
        <v>0</v>
      </c>
      <c r="BA717">
        <v>713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f>ROUND(Y717*Source!I935*DO717,9)</f>
        <v>4.3745427000000001</v>
      </c>
      <c r="CX717">
        <f>ROUND(Y717*Source!I935,9)</f>
        <v>0.25839000000000001</v>
      </c>
      <c r="CY717">
        <f t="shared" si="403"/>
        <v>2451.81</v>
      </c>
      <c r="CZ717">
        <f t="shared" si="404"/>
        <v>179.17</v>
      </c>
      <c r="DA717">
        <f t="shared" si="405"/>
        <v>13.07</v>
      </c>
      <c r="DB717">
        <f t="shared" si="406"/>
        <v>642.99125000000004</v>
      </c>
      <c r="DC717">
        <f t="shared" si="407"/>
        <v>60.761249999999997</v>
      </c>
      <c r="DD717" t="s">
        <v>3</v>
      </c>
      <c r="DE717" t="s">
        <v>3</v>
      </c>
      <c r="DF717">
        <f t="shared" si="386"/>
        <v>0</v>
      </c>
      <c r="DG717">
        <f t="shared" si="408"/>
        <v>605.08000000000004</v>
      </c>
      <c r="DH717">
        <f t="shared" si="409"/>
        <v>209.19</v>
      </c>
      <c r="DI717">
        <f t="shared" si="401"/>
        <v>0</v>
      </c>
      <c r="DJ717">
        <f t="shared" si="410"/>
        <v>605.08000000000004</v>
      </c>
      <c r="DK717">
        <v>0</v>
      </c>
      <c r="DL717" t="s">
        <v>745</v>
      </c>
      <c r="DM717">
        <v>0</v>
      </c>
      <c r="DN717" t="s">
        <v>740</v>
      </c>
      <c r="DO717">
        <v>16.93</v>
      </c>
    </row>
    <row r="718" spans="1:119" x14ac:dyDescent="0.25">
      <c r="A718">
        <f>ROW(Source!A935)</f>
        <v>935</v>
      </c>
      <c r="B718">
        <v>56481267</v>
      </c>
      <c r="C718">
        <v>56495696</v>
      </c>
      <c r="D718">
        <v>54933656</v>
      </c>
      <c r="E718">
        <v>1</v>
      </c>
      <c r="F718">
        <v>1</v>
      </c>
      <c r="G718">
        <v>1079</v>
      </c>
      <c r="H718">
        <v>2</v>
      </c>
      <c r="I718" t="s">
        <v>806</v>
      </c>
      <c r="J718" t="s">
        <v>807</v>
      </c>
      <c r="K718" t="s">
        <v>808</v>
      </c>
      <c r="L718">
        <v>1368</v>
      </c>
      <c r="N718">
        <v>1011</v>
      </c>
      <c r="O718" t="s">
        <v>744</v>
      </c>
      <c r="P718" t="s">
        <v>744</v>
      </c>
      <c r="Q718">
        <v>1</v>
      </c>
      <c r="W718">
        <v>0</v>
      </c>
      <c r="X718">
        <v>668032808</v>
      </c>
      <c r="Y718">
        <f t="shared" si="402"/>
        <v>0.34375</v>
      </c>
      <c r="AA718">
        <v>0</v>
      </c>
      <c r="AB718">
        <v>2343.4299999999998</v>
      </c>
      <c r="AC718">
        <v>727.98</v>
      </c>
      <c r="AD718">
        <v>0</v>
      </c>
      <c r="AE718">
        <v>0</v>
      </c>
      <c r="AF718">
        <v>164.94</v>
      </c>
      <c r="AG718">
        <v>14.54</v>
      </c>
      <c r="AH718">
        <v>0</v>
      </c>
      <c r="AI718">
        <v>1</v>
      </c>
      <c r="AJ718">
        <v>13.57</v>
      </c>
      <c r="AK718">
        <v>47.82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0.25</v>
      </c>
      <c r="AU718" t="s">
        <v>165</v>
      </c>
      <c r="AV718">
        <v>0</v>
      </c>
      <c r="AW718">
        <v>2</v>
      </c>
      <c r="AX718">
        <v>56495718</v>
      </c>
      <c r="AY718">
        <v>1</v>
      </c>
      <c r="AZ718">
        <v>0</v>
      </c>
      <c r="BA718">
        <v>714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f>ROUND(Y718*Source!I935*DO718,9)</f>
        <v>0.35986499999999999</v>
      </c>
      <c r="CX718">
        <f>ROUND(Y718*Source!I935,9)</f>
        <v>2.4750000000000001E-2</v>
      </c>
      <c r="CY718">
        <f t="shared" si="403"/>
        <v>2343.4299999999998</v>
      </c>
      <c r="CZ718">
        <f t="shared" si="404"/>
        <v>164.94</v>
      </c>
      <c r="DA718">
        <f t="shared" si="405"/>
        <v>13.57</v>
      </c>
      <c r="DB718">
        <f t="shared" si="406"/>
        <v>56.704999999999998</v>
      </c>
      <c r="DC718">
        <f t="shared" si="407"/>
        <v>5.0049999999999999</v>
      </c>
      <c r="DD718" t="s">
        <v>3</v>
      </c>
      <c r="DE718" t="s">
        <v>3</v>
      </c>
      <c r="DF718">
        <f t="shared" si="386"/>
        <v>0</v>
      </c>
      <c r="DG718">
        <f t="shared" si="408"/>
        <v>55.4</v>
      </c>
      <c r="DH718">
        <f t="shared" si="409"/>
        <v>17.21</v>
      </c>
      <c r="DI718">
        <f t="shared" si="401"/>
        <v>0</v>
      </c>
      <c r="DJ718">
        <f t="shared" si="410"/>
        <v>55.4</v>
      </c>
      <c r="DK718">
        <v>0</v>
      </c>
      <c r="DL718" t="s">
        <v>745</v>
      </c>
      <c r="DM718">
        <v>0</v>
      </c>
      <c r="DN718" t="s">
        <v>740</v>
      </c>
      <c r="DO718">
        <v>14.54</v>
      </c>
    </row>
    <row r="719" spans="1:119" x14ac:dyDescent="0.25">
      <c r="A719">
        <f>ROW(Source!A935)</f>
        <v>935</v>
      </c>
      <c r="B719">
        <v>56481267</v>
      </c>
      <c r="C719">
        <v>56495696</v>
      </c>
      <c r="D719">
        <v>54933780</v>
      </c>
      <c r="E719">
        <v>1</v>
      </c>
      <c r="F719">
        <v>1</v>
      </c>
      <c r="G719">
        <v>1079</v>
      </c>
      <c r="H719">
        <v>2</v>
      </c>
      <c r="I719" t="s">
        <v>915</v>
      </c>
      <c r="J719" t="s">
        <v>916</v>
      </c>
      <c r="K719" t="s">
        <v>917</v>
      </c>
      <c r="L719">
        <v>1368</v>
      </c>
      <c r="N719">
        <v>1011</v>
      </c>
      <c r="O719" t="s">
        <v>744</v>
      </c>
      <c r="P719" t="s">
        <v>744</v>
      </c>
      <c r="Q719">
        <v>1</v>
      </c>
      <c r="W719">
        <v>0</v>
      </c>
      <c r="X719">
        <v>339854082</v>
      </c>
      <c r="Y719">
        <f t="shared" si="402"/>
        <v>78.058750000000018</v>
      </c>
      <c r="AA719">
        <v>0</v>
      </c>
      <c r="AB719">
        <v>4.4800000000000004</v>
      </c>
      <c r="AC719">
        <v>0</v>
      </c>
      <c r="AD719">
        <v>0</v>
      </c>
      <c r="AE719">
        <v>0</v>
      </c>
      <c r="AF719">
        <v>0.42</v>
      </c>
      <c r="AG719">
        <v>0</v>
      </c>
      <c r="AH719">
        <v>0</v>
      </c>
      <c r="AI719">
        <v>1</v>
      </c>
      <c r="AJ719">
        <v>10.19</v>
      </c>
      <c r="AK719">
        <v>47.82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56.77</v>
      </c>
      <c r="AU719" t="s">
        <v>165</v>
      </c>
      <c r="AV719">
        <v>0</v>
      </c>
      <c r="AW719">
        <v>2</v>
      </c>
      <c r="AX719">
        <v>56495719</v>
      </c>
      <c r="AY719">
        <v>1</v>
      </c>
      <c r="AZ719">
        <v>0</v>
      </c>
      <c r="BA719">
        <v>715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f>ROUND(Y719*Source!I935*DO719,9)</f>
        <v>0</v>
      </c>
      <c r="CX719">
        <f>ROUND(Y719*Source!I935,9)</f>
        <v>5.6202300000000003</v>
      </c>
      <c r="CY719">
        <f t="shared" si="403"/>
        <v>4.4800000000000004</v>
      </c>
      <c r="CZ719">
        <f t="shared" si="404"/>
        <v>0.42</v>
      </c>
      <c r="DA719">
        <f t="shared" si="405"/>
        <v>10.19</v>
      </c>
      <c r="DB719">
        <f t="shared" si="406"/>
        <v>32.78</v>
      </c>
      <c r="DC719">
        <f t="shared" si="407"/>
        <v>0</v>
      </c>
      <c r="DD719" t="s">
        <v>3</v>
      </c>
      <c r="DE719" t="s">
        <v>3</v>
      </c>
      <c r="DF719">
        <f t="shared" si="386"/>
        <v>0</v>
      </c>
      <c r="DG719">
        <f t="shared" si="408"/>
        <v>24.05</v>
      </c>
      <c r="DH719">
        <f t="shared" si="409"/>
        <v>0</v>
      </c>
      <c r="DI719">
        <f t="shared" si="401"/>
        <v>0</v>
      </c>
      <c r="DJ719">
        <f t="shared" si="410"/>
        <v>24.05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ROW(Source!A935)</f>
        <v>935</v>
      </c>
      <c r="B720">
        <v>56481267</v>
      </c>
      <c r="C720">
        <v>56495696</v>
      </c>
      <c r="D720">
        <v>54902310</v>
      </c>
      <c r="E720">
        <v>1</v>
      </c>
      <c r="F720">
        <v>1</v>
      </c>
      <c r="G720">
        <v>1079</v>
      </c>
      <c r="H720">
        <v>3</v>
      </c>
      <c r="I720" t="s">
        <v>752</v>
      </c>
      <c r="J720" t="s">
        <v>753</v>
      </c>
      <c r="K720" t="s">
        <v>754</v>
      </c>
      <c r="L720">
        <v>1339</v>
      </c>
      <c r="N720">
        <v>1007</v>
      </c>
      <c r="O720" t="s">
        <v>158</v>
      </c>
      <c r="P720" t="s">
        <v>158</v>
      </c>
      <c r="Q720">
        <v>1</v>
      </c>
      <c r="W720">
        <v>0</v>
      </c>
      <c r="X720">
        <v>-159086685</v>
      </c>
      <c r="Y720">
        <f t="shared" ref="Y720:Y730" si="411">AT720</f>
        <v>0.25</v>
      </c>
      <c r="AA720">
        <v>52.96</v>
      </c>
      <c r="AB720">
        <v>0</v>
      </c>
      <c r="AC720">
        <v>0</v>
      </c>
      <c r="AD720">
        <v>0</v>
      </c>
      <c r="AE720">
        <v>7.07</v>
      </c>
      <c r="AF720">
        <v>0</v>
      </c>
      <c r="AG720">
        <v>0</v>
      </c>
      <c r="AH720">
        <v>0</v>
      </c>
      <c r="AI720">
        <v>7.33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0</v>
      </c>
      <c r="AQ720">
        <v>0</v>
      </c>
      <c r="AR720">
        <v>0</v>
      </c>
      <c r="AS720" t="s">
        <v>3</v>
      </c>
      <c r="AT720">
        <v>0.25</v>
      </c>
      <c r="AU720" t="s">
        <v>3</v>
      </c>
      <c r="AV720">
        <v>0</v>
      </c>
      <c r="AW720">
        <v>2</v>
      </c>
      <c r="AX720">
        <v>56495721</v>
      </c>
      <c r="AY720">
        <v>1</v>
      </c>
      <c r="AZ720">
        <v>0</v>
      </c>
      <c r="BA720">
        <v>717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ROUND(Y720*Source!I935,9)</f>
        <v>1.7999999999999999E-2</v>
      </c>
      <c r="CY720">
        <f t="shared" ref="CY720:CY730" si="412">AA720</f>
        <v>52.96</v>
      </c>
      <c r="CZ720">
        <f t="shared" ref="CZ720:CZ730" si="413">AE720</f>
        <v>7.07</v>
      </c>
      <c r="DA720">
        <f t="shared" ref="DA720:DA730" si="414">AI720</f>
        <v>7.33</v>
      </c>
      <c r="DB720">
        <f t="shared" ref="DB720:DB730" si="415">ROUND(ROUND(AT720*CZ720,2),6)</f>
        <v>1.77</v>
      </c>
      <c r="DC720">
        <f t="shared" ref="DC720:DC730" si="416">ROUND(ROUND(AT720*AG720,2),6)</f>
        <v>0</v>
      </c>
      <c r="DD720" t="s">
        <v>3</v>
      </c>
      <c r="DE720" t="s">
        <v>3</v>
      </c>
      <c r="DF720">
        <f t="shared" ref="DF720:DF730" si="417">ROUND(ROUND(AE720*AI720,2)*CX720,2)</f>
        <v>0.93</v>
      </c>
      <c r="DG720">
        <f t="shared" ref="DG720:DG740" si="418">ROUND(ROUND(AF720,2)*CX720,2)</f>
        <v>0</v>
      </c>
      <c r="DH720">
        <f t="shared" ref="DH720:DH740" si="419">ROUND(ROUND(AG720,2)*CX720,2)</f>
        <v>0</v>
      </c>
      <c r="DI720">
        <f t="shared" si="401"/>
        <v>0</v>
      </c>
      <c r="DJ720">
        <f t="shared" ref="DJ720:DJ730" si="420">DF720</f>
        <v>0.93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ROW(Source!A935)</f>
        <v>935</v>
      </c>
      <c r="B721">
        <v>56481267</v>
      </c>
      <c r="C721">
        <v>56495696</v>
      </c>
      <c r="D721">
        <v>54902322</v>
      </c>
      <c r="E721">
        <v>1</v>
      </c>
      <c r="F721">
        <v>1</v>
      </c>
      <c r="G721">
        <v>1079</v>
      </c>
      <c r="H721">
        <v>3</v>
      </c>
      <c r="I721" t="s">
        <v>809</v>
      </c>
      <c r="J721" t="s">
        <v>810</v>
      </c>
      <c r="K721" t="s">
        <v>811</v>
      </c>
      <c r="L721">
        <v>1348</v>
      </c>
      <c r="N721">
        <v>1009</v>
      </c>
      <c r="O721" t="s">
        <v>32</v>
      </c>
      <c r="P721" t="s">
        <v>32</v>
      </c>
      <c r="Q721">
        <v>1000</v>
      </c>
      <c r="W721">
        <v>0</v>
      </c>
      <c r="X721">
        <v>-421167940</v>
      </c>
      <c r="Y721">
        <f t="shared" si="411"/>
        <v>4.4999999999999998E-2</v>
      </c>
      <c r="AA721">
        <v>83600.259999999995</v>
      </c>
      <c r="AB721">
        <v>0</v>
      </c>
      <c r="AC721">
        <v>0</v>
      </c>
      <c r="AD721">
        <v>0</v>
      </c>
      <c r="AE721">
        <v>6512.79</v>
      </c>
      <c r="AF721">
        <v>0</v>
      </c>
      <c r="AG721">
        <v>0</v>
      </c>
      <c r="AH721">
        <v>0</v>
      </c>
      <c r="AI721">
        <v>12.56</v>
      </c>
      <c r="AJ721">
        <v>1</v>
      </c>
      <c r="AK721">
        <v>1</v>
      </c>
      <c r="AL721">
        <v>1</v>
      </c>
      <c r="AM721">
        <v>2</v>
      </c>
      <c r="AN721">
        <v>0</v>
      </c>
      <c r="AO721">
        <v>1</v>
      </c>
      <c r="AP721">
        <v>0</v>
      </c>
      <c r="AQ721">
        <v>0</v>
      </c>
      <c r="AR721">
        <v>0</v>
      </c>
      <c r="AS721" t="s">
        <v>3</v>
      </c>
      <c r="AT721">
        <v>4.4999999999999998E-2</v>
      </c>
      <c r="AU721" t="s">
        <v>3</v>
      </c>
      <c r="AV721">
        <v>0</v>
      </c>
      <c r="AW721">
        <v>2</v>
      </c>
      <c r="AX721">
        <v>56495722</v>
      </c>
      <c r="AY721">
        <v>1</v>
      </c>
      <c r="AZ721">
        <v>0</v>
      </c>
      <c r="BA721">
        <v>718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ROUND(Y721*Source!I935,9)</f>
        <v>3.2399999999999998E-3</v>
      </c>
      <c r="CY721">
        <f t="shared" si="412"/>
        <v>83600.259999999995</v>
      </c>
      <c r="CZ721">
        <f t="shared" si="413"/>
        <v>6512.79</v>
      </c>
      <c r="DA721">
        <f t="shared" si="414"/>
        <v>12.56</v>
      </c>
      <c r="DB721">
        <f t="shared" si="415"/>
        <v>293.08</v>
      </c>
      <c r="DC721">
        <f t="shared" si="416"/>
        <v>0</v>
      </c>
      <c r="DD721" t="s">
        <v>3</v>
      </c>
      <c r="DE721" t="s">
        <v>3</v>
      </c>
      <c r="DF721">
        <f t="shared" si="417"/>
        <v>265.02999999999997</v>
      </c>
      <c r="DG721">
        <f t="shared" si="418"/>
        <v>0</v>
      </c>
      <c r="DH721">
        <f t="shared" si="419"/>
        <v>0</v>
      </c>
      <c r="DI721">
        <f t="shared" si="401"/>
        <v>0</v>
      </c>
      <c r="DJ721">
        <f t="shared" si="420"/>
        <v>265.02999999999997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ROW(Source!A935)</f>
        <v>935</v>
      </c>
      <c r="B722">
        <v>56481267</v>
      </c>
      <c r="C722">
        <v>56495696</v>
      </c>
      <c r="D722">
        <v>54903374</v>
      </c>
      <c r="E722">
        <v>1</v>
      </c>
      <c r="F722">
        <v>1</v>
      </c>
      <c r="G722">
        <v>1079</v>
      </c>
      <c r="H722">
        <v>3</v>
      </c>
      <c r="I722" t="s">
        <v>779</v>
      </c>
      <c r="J722" t="s">
        <v>780</v>
      </c>
      <c r="K722" t="s">
        <v>781</v>
      </c>
      <c r="L722">
        <v>1348</v>
      </c>
      <c r="N722">
        <v>1009</v>
      </c>
      <c r="O722" t="s">
        <v>32</v>
      </c>
      <c r="P722" t="s">
        <v>32</v>
      </c>
      <c r="Q722">
        <v>1000</v>
      </c>
      <c r="W722">
        <v>0</v>
      </c>
      <c r="X722">
        <v>-925205253</v>
      </c>
      <c r="Y722">
        <f t="shared" si="411"/>
        <v>0.15</v>
      </c>
      <c r="AA722">
        <v>95544.24</v>
      </c>
      <c r="AB722">
        <v>0</v>
      </c>
      <c r="AC722">
        <v>0</v>
      </c>
      <c r="AD722">
        <v>0</v>
      </c>
      <c r="AE722">
        <v>7185.82</v>
      </c>
      <c r="AF722">
        <v>0</v>
      </c>
      <c r="AG722">
        <v>0</v>
      </c>
      <c r="AH722">
        <v>0</v>
      </c>
      <c r="AI722">
        <v>13.01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0</v>
      </c>
      <c r="AQ722">
        <v>0</v>
      </c>
      <c r="AR722">
        <v>0</v>
      </c>
      <c r="AS722" t="s">
        <v>3</v>
      </c>
      <c r="AT722">
        <v>0.15</v>
      </c>
      <c r="AU722" t="s">
        <v>3</v>
      </c>
      <c r="AV722">
        <v>0</v>
      </c>
      <c r="AW722">
        <v>2</v>
      </c>
      <c r="AX722">
        <v>56495723</v>
      </c>
      <c r="AY722">
        <v>1</v>
      </c>
      <c r="AZ722">
        <v>0</v>
      </c>
      <c r="BA722">
        <v>719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ROUND(Y722*Source!I935,9)</f>
        <v>1.0800000000000001E-2</v>
      </c>
      <c r="CY722">
        <f t="shared" si="412"/>
        <v>95544.24</v>
      </c>
      <c r="CZ722">
        <f t="shared" si="413"/>
        <v>7185.82</v>
      </c>
      <c r="DA722">
        <f t="shared" si="414"/>
        <v>13.01</v>
      </c>
      <c r="DB722">
        <f t="shared" si="415"/>
        <v>1077.8699999999999</v>
      </c>
      <c r="DC722">
        <f t="shared" si="416"/>
        <v>0</v>
      </c>
      <c r="DD722" t="s">
        <v>3</v>
      </c>
      <c r="DE722" t="s">
        <v>3</v>
      </c>
      <c r="DF722">
        <f t="shared" si="417"/>
        <v>1009.67</v>
      </c>
      <c r="DG722">
        <f t="shared" si="418"/>
        <v>0</v>
      </c>
      <c r="DH722">
        <f t="shared" si="419"/>
        <v>0</v>
      </c>
      <c r="DI722">
        <f t="shared" si="401"/>
        <v>0</v>
      </c>
      <c r="DJ722">
        <f t="shared" si="420"/>
        <v>1009.67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ROW(Source!A935)</f>
        <v>935</v>
      </c>
      <c r="B723">
        <v>56481267</v>
      </c>
      <c r="C723">
        <v>56495696</v>
      </c>
      <c r="D723">
        <v>54902381</v>
      </c>
      <c r="E723">
        <v>1</v>
      </c>
      <c r="F723">
        <v>1</v>
      </c>
      <c r="G723">
        <v>1079</v>
      </c>
      <c r="H723">
        <v>3</v>
      </c>
      <c r="I723" t="s">
        <v>945</v>
      </c>
      <c r="J723" t="s">
        <v>946</v>
      </c>
      <c r="K723" t="s">
        <v>947</v>
      </c>
      <c r="L723">
        <v>1339</v>
      </c>
      <c r="N723">
        <v>1007</v>
      </c>
      <c r="O723" t="s">
        <v>158</v>
      </c>
      <c r="P723" t="s">
        <v>158</v>
      </c>
      <c r="Q723">
        <v>1</v>
      </c>
      <c r="W723">
        <v>0</v>
      </c>
      <c r="X723">
        <v>429720996</v>
      </c>
      <c r="Y723">
        <f t="shared" si="411"/>
        <v>1.7</v>
      </c>
      <c r="AA723">
        <v>10903.76</v>
      </c>
      <c r="AB723">
        <v>0</v>
      </c>
      <c r="AC723">
        <v>0</v>
      </c>
      <c r="AD723">
        <v>0</v>
      </c>
      <c r="AE723">
        <v>1176.3</v>
      </c>
      <c r="AF723">
        <v>0</v>
      </c>
      <c r="AG723">
        <v>0</v>
      </c>
      <c r="AH723">
        <v>0</v>
      </c>
      <c r="AI723">
        <v>9.07</v>
      </c>
      <c r="AJ723">
        <v>1</v>
      </c>
      <c r="AK723">
        <v>1</v>
      </c>
      <c r="AL723">
        <v>1</v>
      </c>
      <c r="AM723">
        <v>2</v>
      </c>
      <c r="AN723">
        <v>0</v>
      </c>
      <c r="AO723">
        <v>1</v>
      </c>
      <c r="AP723">
        <v>0</v>
      </c>
      <c r="AQ723">
        <v>0</v>
      </c>
      <c r="AR723">
        <v>0</v>
      </c>
      <c r="AS723" t="s">
        <v>3</v>
      </c>
      <c r="AT723">
        <v>1.7</v>
      </c>
      <c r="AU723" t="s">
        <v>3</v>
      </c>
      <c r="AV723">
        <v>0</v>
      </c>
      <c r="AW723">
        <v>2</v>
      </c>
      <c r="AX723">
        <v>56495724</v>
      </c>
      <c r="AY723">
        <v>1</v>
      </c>
      <c r="AZ723">
        <v>0</v>
      </c>
      <c r="BA723">
        <v>720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ROUND(Y723*Source!I935,9)</f>
        <v>0.12239999999999999</v>
      </c>
      <c r="CY723">
        <f t="shared" si="412"/>
        <v>10903.76</v>
      </c>
      <c r="CZ723">
        <f t="shared" si="413"/>
        <v>1176.3</v>
      </c>
      <c r="DA723">
        <f t="shared" si="414"/>
        <v>9.07</v>
      </c>
      <c r="DB723">
        <f t="shared" si="415"/>
        <v>1999.71</v>
      </c>
      <c r="DC723">
        <f t="shared" si="416"/>
        <v>0</v>
      </c>
      <c r="DD723" t="s">
        <v>3</v>
      </c>
      <c r="DE723" t="s">
        <v>3</v>
      </c>
      <c r="DF723">
        <f t="shared" si="417"/>
        <v>1305.8900000000001</v>
      </c>
      <c r="DG723">
        <f t="shared" si="418"/>
        <v>0</v>
      </c>
      <c r="DH723">
        <f t="shared" si="419"/>
        <v>0</v>
      </c>
      <c r="DI723">
        <f t="shared" si="401"/>
        <v>0</v>
      </c>
      <c r="DJ723">
        <f t="shared" si="420"/>
        <v>1305.8900000000001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ROW(Source!A935)</f>
        <v>935</v>
      </c>
      <c r="B724">
        <v>56481267</v>
      </c>
      <c r="C724">
        <v>56495696</v>
      </c>
      <c r="D724">
        <v>54902427</v>
      </c>
      <c r="E724">
        <v>1</v>
      </c>
      <c r="F724">
        <v>1</v>
      </c>
      <c r="G724">
        <v>1079</v>
      </c>
      <c r="H724">
        <v>3</v>
      </c>
      <c r="I724" t="s">
        <v>761</v>
      </c>
      <c r="J724" t="s">
        <v>762</v>
      </c>
      <c r="K724" t="s">
        <v>763</v>
      </c>
      <c r="L724">
        <v>1348</v>
      </c>
      <c r="N724">
        <v>1009</v>
      </c>
      <c r="O724" t="s">
        <v>32</v>
      </c>
      <c r="P724" t="s">
        <v>32</v>
      </c>
      <c r="Q724">
        <v>1000</v>
      </c>
      <c r="W724">
        <v>0</v>
      </c>
      <c r="X724">
        <v>-764855440</v>
      </c>
      <c r="Y724">
        <f t="shared" si="411"/>
        <v>8.4000000000000005E-2</v>
      </c>
      <c r="AA724">
        <v>8212.4699999999993</v>
      </c>
      <c r="AB724">
        <v>0</v>
      </c>
      <c r="AC724">
        <v>0</v>
      </c>
      <c r="AD724">
        <v>0</v>
      </c>
      <c r="AE724">
        <v>1257.54</v>
      </c>
      <c r="AF724">
        <v>0</v>
      </c>
      <c r="AG724">
        <v>0</v>
      </c>
      <c r="AH724">
        <v>0</v>
      </c>
      <c r="AI724">
        <v>6.39</v>
      </c>
      <c r="AJ724">
        <v>1</v>
      </c>
      <c r="AK724">
        <v>1</v>
      </c>
      <c r="AL724">
        <v>1</v>
      </c>
      <c r="AM724">
        <v>2</v>
      </c>
      <c r="AN724">
        <v>0</v>
      </c>
      <c r="AO724">
        <v>1</v>
      </c>
      <c r="AP724">
        <v>0</v>
      </c>
      <c r="AQ724">
        <v>0</v>
      </c>
      <c r="AR724">
        <v>0</v>
      </c>
      <c r="AS724" t="s">
        <v>3</v>
      </c>
      <c r="AT724">
        <v>8.4000000000000005E-2</v>
      </c>
      <c r="AU724" t="s">
        <v>3</v>
      </c>
      <c r="AV724">
        <v>0</v>
      </c>
      <c r="AW724">
        <v>2</v>
      </c>
      <c r="AX724">
        <v>56495725</v>
      </c>
      <c r="AY724">
        <v>1</v>
      </c>
      <c r="AZ724">
        <v>0</v>
      </c>
      <c r="BA724">
        <v>721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ROUND(Y724*Source!I935,9)</f>
        <v>6.0480000000000004E-3</v>
      </c>
      <c r="CY724">
        <f t="shared" si="412"/>
        <v>8212.4699999999993</v>
      </c>
      <c r="CZ724">
        <f t="shared" si="413"/>
        <v>1257.54</v>
      </c>
      <c r="DA724">
        <f t="shared" si="414"/>
        <v>6.39</v>
      </c>
      <c r="DB724">
        <f t="shared" si="415"/>
        <v>105.63</v>
      </c>
      <c r="DC724">
        <f t="shared" si="416"/>
        <v>0</v>
      </c>
      <c r="DD724" t="s">
        <v>3</v>
      </c>
      <c r="DE724" t="s">
        <v>3</v>
      </c>
      <c r="DF724">
        <f t="shared" si="417"/>
        <v>48.6</v>
      </c>
      <c r="DG724">
        <f t="shared" si="418"/>
        <v>0</v>
      </c>
      <c r="DH724">
        <f t="shared" si="419"/>
        <v>0</v>
      </c>
      <c r="DI724">
        <f t="shared" si="401"/>
        <v>0</v>
      </c>
      <c r="DJ724">
        <f t="shared" si="420"/>
        <v>48.6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ROW(Source!A935)</f>
        <v>935</v>
      </c>
      <c r="B725">
        <v>56481267</v>
      </c>
      <c r="C725">
        <v>56495696</v>
      </c>
      <c r="D725">
        <v>54902278</v>
      </c>
      <c r="E725">
        <v>1</v>
      </c>
      <c r="F725">
        <v>1</v>
      </c>
      <c r="G725">
        <v>1079</v>
      </c>
      <c r="H725">
        <v>3</v>
      </c>
      <c r="I725" t="s">
        <v>948</v>
      </c>
      <c r="J725" t="s">
        <v>949</v>
      </c>
      <c r="K725" t="s">
        <v>950</v>
      </c>
      <c r="L725">
        <v>1339</v>
      </c>
      <c r="N725">
        <v>1007</v>
      </c>
      <c r="O725" t="s">
        <v>158</v>
      </c>
      <c r="P725" t="s">
        <v>158</v>
      </c>
      <c r="Q725">
        <v>1</v>
      </c>
      <c r="W725">
        <v>0</v>
      </c>
      <c r="X725">
        <v>1556425035</v>
      </c>
      <c r="Y725">
        <f t="shared" si="411"/>
        <v>0.25</v>
      </c>
      <c r="AA725">
        <v>10908</v>
      </c>
      <c r="AB725">
        <v>0</v>
      </c>
      <c r="AC725">
        <v>0</v>
      </c>
      <c r="AD725">
        <v>0</v>
      </c>
      <c r="AE725">
        <v>2464.94</v>
      </c>
      <c r="AF725">
        <v>0</v>
      </c>
      <c r="AG725">
        <v>0</v>
      </c>
      <c r="AH725">
        <v>0</v>
      </c>
      <c r="AI725">
        <v>4.33</v>
      </c>
      <c r="AJ725">
        <v>1</v>
      </c>
      <c r="AK725">
        <v>1</v>
      </c>
      <c r="AL725">
        <v>1</v>
      </c>
      <c r="AM725">
        <v>2</v>
      </c>
      <c r="AN725">
        <v>0</v>
      </c>
      <c r="AO725">
        <v>1</v>
      </c>
      <c r="AP725">
        <v>0</v>
      </c>
      <c r="AQ725">
        <v>0</v>
      </c>
      <c r="AR725">
        <v>0</v>
      </c>
      <c r="AS725" t="s">
        <v>3</v>
      </c>
      <c r="AT725">
        <v>0.25</v>
      </c>
      <c r="AU725" t="s">
        <v>3</v>
      </c>
      <c r="AV725">
        <v>0</v>
      </c>
      <c r="AW725">
        <v>2</v>
      </c>
      <c r="AX725">
        <v>56495726</v>
      </c>
      <c r="AY725">
        <v>1</v>
      </c>
      <c r="AZ725">
        <v>0</v>
      </c>
      <c r="BA725">
        <v>722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ROUND(Y725*Source!I935,9)</f>
        <v>1.7999999999999999E-2</v>
      </c>
      <c r="CY725">
        <f t="shared" si="412"/>
        <v>10908</v>
      </c>
      <c r="CZ725">
        <f t="shared" si="413"/>
        <v>2464.94</v>
      </c>
      <c r="DA725">
        <f t="shared" si="414"/>
        <v>4.33</v>
      </c>
      <c r="DB725">
        <f t="shared" si="415"/>
        <v>616.24</v>
      </c>
      <c r="DC725">
        <f t="shared" si="416"/>
        <v>0</v>
      </c>
      <c r="DD725" t="s">
        <v>3</v>
      </c>
      <c r="DE725" t="s">
        <v>3</v>
      </c>
      <c r="DF725">
        <f t="shared" si="417"/>
        <v>192.12</v>
      </c>
      <c r="DG725">
        <f t="shared" si="418"/>
        <v>0</v>
      </c>
      <c r="DH725">
        <f t="shared" si="419"/>
        <v>0</v>
      </c>
      <c r="DI725">
        <f t="shared" si="401"/>
        <v>0</v>
      </c>
      <c r="DJ725">
        <f t="shared" si="420"/>
        <v>192.12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ROW(Source!A935)</f>
        <v>935</v>
      </c>
      <c r="B726">
        <v>56481267</v>
      </c>
      <c r="C726">
        <v>56495696</v>
      </c>
      <c r="D726">
        <v>54909571</v>
      </c>
      <c r="E726">
        <v>1</v>
      </c>
      <c r="F726">
        <v>1</v>
      </c>
      <c r="G726">
        <v>1079</v>
      </c>
      <c r="H726">
        <v>3</v>
      </c>
      <c r="I726" t="s">
        <v>248</v>
      </c>
      <c r="J726" t="s">
        <v>250</v>
      </c>
      <c r="K726" t="s">
        <v>249</v>
      </c>
      <c r="L726">
        <v>1339</v>
      </c>
      <c r="N726">
        <v>1007</v>
      </c>
      <c r="O726" t="s">
        <v>158</v>
      </c>
      <c r="P726" t="s">
        <v>158</v>
      </c>
      <c r="Q726">
        <v>1</v>
      </c>
      <c r="W726">
        <v>0</v>
      </c>
      <c r="X726">
        <v>-1447999952</v>
      </c>
      <c r="Y726">
        <f t="shared" si="411"/>
        <v>101.5</v>
      </c>
      <c r="AA726">
        <v>7517.5</v>
      </c>
      <c r="AB726">
        <v>0</v>
      </c>
      <c r="AC726">
        <v>0</v>
      </c>
      <c r="AD726">
        <v>0</v>
      </c>
      <c r="AE726">
        <v>729.73</v>
      </c>
      <c r="AF726">
        <v>0</v>
      </c>
      <c r="AG726">
        <v>0</v>
      </c>
      <c r="AH726">
        <v>0</v>
      </c>
      <c r="AI726">
        <v>10.08</v>
      </c>
      <c r="AJ726">
        <v>1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 t="s">
        <v>3</v>
      </c>
      <c r="AT726">
        <v>101.5</v>
      </c>
      <c r="AU726" t="s">
        <v>3</v>
      </c>
      <c r="AV726">
        <v>0</v>
      </c>
      <c r="AW726">
        <v>1</v>
      </c>
      <c r="AX726">
        <v>-1</v>
      </c>
      <c r="AY726">
        <v>0</v>
      </c>
      <c r="AZ726">
        <v>0</v>
      </c>
      <c r="BA726" t="s">
        <v>3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ROUND(Y726*Source!I935,9)</f>
        <v>7.3079999999999998</v>
      </c>
      <c r="CY726">
        <f t="shared" si="412"/>
        <v>7517.5</v>
      </c>
      <c r="CZ726">
        <f t="shared" si="413"/>
        <v>729.73</v>
      </c>
      <c r="DA726">
        <f t="shared" si="414"/>
        <v>10.08</v>
      </c>
      <c r="DB726">
        <f t="shared" si="415"/>
        <v>74067.600000000006</v>
      </c>
      <c r="DC726">
        <f t="shared" si="416"/>
        <v>0</v>
      </c>
      <c r="DD726" t="s">
        <v>3</v>
      </c>
      <c r="DE726" t="s">
        <v>3</v>
      </c>
      <c r="DF726">
        <f t="shared" si="417"/>
        <v>53755.31</v>
      </c>
      <c r="DG726">
        <f t="shared" si="418"/>
        <v>0</v>
      </c>
      <c r="DH726">
        <f t="shared" si="419"/>
        <v>0</v>
      </c>
      <c r="DI726">
        <f t="shared" si="401"/>
        <v>0</v>
      </c>
      <c r="DJ726">
        <f t="shared" si="420"/>
        <v>53755.31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ROW(Source!A935)</f>
        <v>935</v>
      </c>
      <c r="B727">
        <v>56481267</v>
      </c>
      <c r="C727">
        <v>56495696</v>
      </c>
      <c r="D727">
        <v>54909981</v>
      </c>
      <c r="E727">
        <v>1</v>
      </c>
      <c r="F727">
        <v>1</v>
      </c>
      <c r="G727">
        <v>1079</v>
      </c>
      <c r="H727">
        <v>3</v>
      </c>
      <c r="I727" t="s">
        <v>244</v>
      </c>
      <c r="J727" t="s">
        <v>246</v>
      </c>
      <c r="K727" t="s">
        <v>245</v>
      </c>
      <c r="L727">
        <v>1348</v>
      </c>
      <c r="N727">
        <v>1009</v>
      </c>
      <c r="O727" t="s">
        <v>32</v>
      </c>
      <c r="P727" t="s">
        <v>32</v>
      </c>
      <c r="Q727">
        <v>1000</v>
      </c>
      <c r="W727">
        <v>0</v>
      </c>
      <c r="X727">
        <v>-182356648</v>
      </c>
      <c r="Y727">
        <f t="shared" si="411"/>
        <v>1.204167</v>
      </c>
      <c r="AA727">
        <v>99145.8</v>
      </c>
      <c r="AB727">
        <v>0</v>
      </c>
      <c r="AC727">
        <v>0</v>
      </c>
      <c r="AD727">
        <v>0</v>
      </c>
      <c r="AE727">
        <v>5673.19</v>
      </c>
      <c r="AF727">
        <v>0</v>
      </c>
      <c r="AG727">
        <v>0</v>
      </c>
      <c r="AH727">
        <v>0</v>
      </c>
      <c r="AI727">
        <v>17.100000000000001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">
        <v>3</v>
      </c>
      <c r="AT727">
        <v>1.204167</v>
      </c>
      <c r="AU727" t="s">
        <v>3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ROUND(Y727*Source!I935,9)</f>
        <v>8.6700024000000001E-2</v>
      </c>
      <c r="CY727">
        <f t="shared" si="412"/>
        <v>99145.8</v>
      </c>
      <c r="CZ727">
        <f t="shared" si="413"/>
        <v>5673.19</v>
      </c>
      <c r="DA727">
        <f t="shared" si="414"/>
        <v>17.100000000000001</v>
      </c>
      <c r="DB727">
        <f t="shared" si="415"/>
        <v>6831.47</v>
      </c>
      <c r="DC727">
        <f t="shared" si="416"/>
        <v>0</v>
      </c>
      <c r="DD727" t="s">
        <v>3</v>
      </c>
      <c r="DE727" t="s">
        <v>3</v>
      </c>
      <c r="DF727">
        <f t="shared" si="417"/>
        <v>8410.9</v>
      </c>
      <c r="DG727">
        <f t="shared" si="418"/>
        <v>0</v>
      </c>
      <c r="DH727">
        <f t="shared" si="419"/>
        <v>0</v>
      </c>
      <c r="DI727">
        <f t="shared" si="401"/>
        <v>0</v>
      </c>
      <c r="DJ727">
        <f t="shared" si="420"/>
        <v>8410.9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ROW(Source!A935)</f>
        <v>935</v>
      </c>
      <c r="B728">
        <v>56481267</v>
      </c>
      <c r="C728">
        <v>56495696</v>
      </c>
      <c r="D728">
        <v>54909992</v>
      </c>
      <c r="E728">
        <v>1</v>
      </c>
      <c r="F728">
        <v>1</v>
      </c>
      <c r="G728">
        <v>1079</v>
      </c>
      <c r="H728">
        <v>3</v>
      </c>
      <c r="I728" t="s">
        <v>330</v>
      </c>
      <c r="J728" t="s">
        <v>332</v>
      </c>
      <c r="K728" t="s">
        <v>331</v>
      </c>
      <c r="L728">
        <v>1348</v>
      </c>
      <c r="N728">
        <v>1009</v>
      </c>
      <c r="O728" t="s">
        <v>32</v>
      </c>
      <c r="P728" t="s">
        <v>32</v>
      </c>
      <c r="Q728">
        <v>1000</v>
      </c>
      <c r="W728">
        <v>0</v>
      </c>
      <c r="X728">
        <v>-977438433</v>
      </c>
      <c r="Y728">
        <f t="shared" si="411"/>
        <v>0.375</v>
      </c>
      <c r="AA728">
        <v>97618.95</v>
      </c>
      <c r="AB728">
        <v>0</v>
      </c>
      <c r="AC728">
        <v>0</v>
      </c>
      <c r="AD728">
        <v>0</v>
      </c>
      <c r="AE728">
        <v>5743.69</v>
      </c>
      <c r="AF728">
        <v>0</v>
      </c>
      <c r="AG728">
        <v>0</v>
      </c>
      <c r="AH728">
        <v>0</v>
      </c>
      <c r="AI728">
        <v>16.63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 t="s">
        <v>3</v>
      </c>
      <c r="AT728">
        <v>0.375</v>
      </c>
      <c r="AU728" t="s">
        <v>3</v>
      </c>
      <c r="AV728">
        <v>0</v>
      </c>
      <c r="AW728">
        <v>1</v>
      </c>
      <c r="AX728">
        <v>-1</v>
      </c>
      <c r="AY728">
        <v>0</v>
      </c>
      <c r="AZ728">
        <v>0</v>
      </c>
      <c r="BA728" t="s">
        <v>3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ROUND(Y728*Source!I935,9)</f>
        <v>2.7E-2</v>
      </c>
      <c r="CY728">
        <f t="shared" si="412"/>
        <v>97618.95</v>
      </c>
      <c r="CZ728">
        <f t="shared" si="413"/>
        <v>5743.69</v>
      </c>
      <c r="DA728">
        <f t="shared" si="414"/>
        <v>16.63</v>
      </c>
      <c r="DB728">
        <f t="shared" si="415"/>
        <v>2153.88</v>
      </c>
      <c r="DC728">
        <f t="shared" si="416"/>
        <v>0</v>
      </c>
      <c r="DD728" t="s">
        <v>3</v>
      </c>
      <c r="DE728" t="s">
        <v>3</v>
      </c>
      <c r="DF728">
        <f t="shared" si="417"/>
        <v>2578.9699999999998</v>
      </c>
      <c r="DG728">
        <f t="shared" si="418"/>
        <v>0</v>
      </c>
      <c r="DH728">
        <f t="shared" si="419"/>
        <v>0</v>
      </c>
      <c r="DI728">
        <f t="shared" si="401"/>
        <v>0</v>
      </c>
      <c r="DJ728">
        <f t="shared" si="420"/>
        <v>2578.9699999999998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ROW(Source!A935)</f>
        <v>935</v>
      </c>
      <c r="B729">
        <v>56481267</v>
      </c>
      <c r="C729">
        <v>56495696</v>
      </c>
      <c r="D729">
        <v>54909995</v>
      </c>
      <c r="E729">
        <v>1</v>
      </c>
      <c r="F729">
        <v>1</v>
      </c>
      <c r="G729">
        <v>1079</v>
      </c>
      <c r="H729">
        <v>3</v>
      </c>
      <c r="I729" t="s">
        <v>236</v>
      </c>
      <c r="J729" t="s">
        <v>238</v>
      </c>
      <c r="K729" t="s">
        <v>237</v>
      </c>
      <c r="L729">
        <v>1348</v>
      </c>
      <c r="N729">
        <v>1009</v>
      </c>
      <c r="O729" t="s">
        <v>32</v>
      </c>
      <c r="P729" t="s">
        <v>32</v>
      </c>
      <c r="Q729">
        <v>1000</v>
      </c>
      <c r="W729">
        <v>0</v>
      </c>
      <c r="X729">
        <v>-1581169957</v>
      </c>
      <c r="Y729">
        <f t="shared" si="411"/>
        <v>9.4666669999999993</v>
      </c>
      <c r="AA729">
        <v>66566.38</v>
      </c>
      <c r="AB729">
        <v>0</v>
      </c>
      <c r="AC729">
        <v>0</v>
      </c>
      <c r="AD729">
        <v>0</v>
      </c>
      <c r="AE729">
        <v>5743.69</v>
      </c>
      <c r="AF729">
        <v>0</v>
      </c>
      <c r="AG729">
        <v>0</v>
      </c>
      <c r="AH729">
        <v>0</v>
      </c>
      <c r="AI729">
        <v>11.34</v>
      </c>
      <c r="AJ729">
        <v>1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 t="s">
        <v>3</v>
      </c>
      <c r="AT729">
        <v>9.4666669999999993</v>
      </c>
      <c r="AU729" t="s">
        <v>3</v>
      </c>
      <c r="AV729">
        <v>0</v>
      </c>
      <c r="AW729">
        <v>1</v>
      </c>
      <c r="AX729">
        <v>-1</v>
      </c>
      <c r="AY729">
        <v>0</v>
      </c>
      <c r="AZ729">
        <v>0</v>
      </c>
      <c r="BA729" t="s">
        <v>3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ROUND(Y729*Source!I935,9)</f>
        <v>0.68160002399999997</v>
      </c>
      <c r="CY729">
        <f t="shared" si="412"/>
        <v>66566.38</v>
      </c>
      <c r="CZ729">
        <f t="shared" si="413"/>
        <v>5743.69</v>
      </c>
      <c r="DA729">
        <f t="shared" si="414"/>
        <v>11.34</v>
      </c>
      <c r="DB729">
        <f t="shared" si="415"/>
        <v>54373.599999999999</v>
      </c>
      <c r="DC729">
        <f t="shared" si="416"/>
        <v>0</v>
      </c>
      <c r="DD729" t="s">
        <v>3</v>
      </c>
      <c r="DE729" t="s">
        <v>3</v>
      </c>
      <c r="DF729">
        <f t="shared" si="417"/>
        <v>44394.95</v>
      </c>
      <c r="DG729">
        <f t="shared" si="418"/>
        <v>0</v>
      </c>
      <c r="DH729">
        <f t="shared" si="419"/>
        <v>0</v>
      </c>
      <c r="DI729">
        <f t="shared" si="401"/>
        <v>0</v>
      </c>
      <c r="DJ729">
        <f t="shared" si="420"/>
        <v>44394.95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ROW(Source!A935)</f>
        <v>935</v>
      </c>
      <c r="B730">
        <v>56481267</v>
      </c>
      <c r="C730">
        <v>56495696</v>
      </c>
      <c r="D730">
        <v>54914902</v>
      </c>
      <c r="E730">
        <v>1</v>
      </c>
      <c r="F730">
        <v>1</v>
      </c>
      <c r="G730">
        <v>1079</v>
      </c>
      <c r="H730">
        <v>3</v>
      </c>
      <c r="I730" t="s">
        <v>252</v>
      </c>
      <c r="J730" t="s">
        <v>254</v>
      </c>
      <c r="K730" t="s">
        <v>253</v>
      </c>
      <c r="L730">
        <v>1327</v>
      </c>
      <c r="N730">
        <v>1005</v>
      </c>
      <c r="O730" t="s">
        <v>214</v>
      </c>
      <c r="P730" t="s">
        <v>214</v>
      </c>
      <c r="Q730">
        <v>1</v>
      </c>
      <c r="W730">
        <v>0</v>
      </c>
      <c r="X730">
        <v>1092252065</v>
      </c>
      <c r="Y730">
        <f t="shared" si="411"/>
        <v>135</v>
      </c>
      <c r="AA730">
        <v>131.15</v>
      </c>
      <c r="AB730">
        <v>0</v>
      </c>
      <c r="AC730">
        <v>0</v>
      </c>
      <c r="AD730">
        <v>0</v>
      </c>
      <c r="AE730">
        <v>60.82</v>
      </c>
      <c r="AF730">
        <v>0</v>
      </c>
      <c r="AG730">
        <v>0</v>
      </c>
      <c r="AH730">
        <v>0</v>
      </c>
      <c r="AI730">
        <v>2.11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0</v>
      </c>
      <c r="AQ730">
        <v>0</v>
      </c>
      <c r="AR730">
        <v>0</v>
      </c>
      <c r="AS730" t="s">
        <v>3</v>
      </c>
      <c r="AT730">
        <v>135</v>
      </c>
      <c r="AU730" t="s">
        <v>3</v>
      </c>
      <c r="AV730">
        <v>0</v>
      </c>
      <c r="AW730">
        <v>2</v>
      </c>
      <c r="AX730">
        <v>56495727</v>
      </c>
      <c r="AY730">
        <v>1</v>
      </c>
      <c r="AZ730">
        <v>0</v>
      </c>
      <c r="BA730">
        <v>723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ROUND(Y730*Source!I935,9)</f>
        <v>9.7200000000000006</v>
      </c>
      <c r="CY730">
        <f t="shared" si="412"/>
        <v>131.15</v>
      </c>
      <c r="CZ730">
        <f t="shared" si="413"/>
        <v>60.82</v>
      </c>
      <c r="DA730">
        <f t="shared" si="414"/>
        <v>2.11</v>
      </c>
      <c r="DB730">
        <f t="shared" si="415"/>
        <v>8210.7000000000007</v>
      </c>
      <c r="DC730">
        <f t="shared" si="416"/>
        <v>0</v>
      </c>
      <c r="DD730" t="s">
        <v>3</v>
      </c>
      <c r="DE730" t="s">
        <v>3</v>
      </c>
      <c r="DF730">
        <f t="shared" si="417"/>
        <v>1247.3699999999999</v>
      </c>
      <c r="DG730">
        <f t="shared" si="418"/>
        <v>0</v>
      </c>
      <c r="DH730">
        <f t="shared" si="419"/>
        <v>0</v>
      </c>
      <c r="DI730">
        <f t="shared" si="401"/>
        <v>0</v>
      </c>
      <c r="DJ730">
        <f t="shared" si="420"/>
        <v>1247.3699999999999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ROW(Source!A945)</f>
        <v>945</v>
      </c>
      <c r="B731">
        <v>56481265</v>
      </c>
      <c r="C731">
        <v>56495739</v>
      </c>
      <c r="D731">
        <v>54836958</v>
      </c>
      <c r="E731">
        <v>1079</v>
      </c>
      <c r="F731">
        <v>1</v>
      </c>
      <c r="G731">
        <v>1079</v>
      </c>
      <c r="H731">
        <v>1</v>
      </c>
      <c r="I731" t="s">
        <v>738</v>
      </c>
      <c r="J731" t="s">
        <v>3</v>
      </c>
      <c r="K731" t="s">
        <v>739</v>
      </c>
      <c r="L731">
        <v>1191</v>
      </c>
      <c r="N731">
        <v>1013</v>
      </c>
      <c r="O731" t="s">
        <v>740</v>
      </c>
      <c r="P731" t="s">
        <v>740</v>
      </c>
      <c r="Q731">
        <v>1</v>
      </c>
      <c r="W731">
        <v>0</v>
      </c>
      <c r="X731">
        <v>476480486</v>
      </c>
      <c r="Y731">
        <f>(AT731*1.15*1.1)</f>
        <v>22.985050000000005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18.170000000000002</v>
      </c>
      <c r="AU731" t="s">
        <v>166</v>
      </c>
      <c r="AV731">
        <v>1</v>
      </c>
      <c r="AW731">
        <v>2</v>
      </c>
      <c r="AX731">
        <v>56495749</v>
      </c>
      <c r="AY731">
        <v>1</v>
      </c>
      <c r="AZ731">
        <v>0</v>
      </c>
      <c r="BA731">
        <v>725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U731">
        <f>ROUND(AT731*Source!I945*AH731*AL731,2)</f>
        <v>0</v>
      </c>
      <c r="CV731">
        <f>ROUND(Y731*Source!I945,9)</f>
        <v>108.029735</v>
      </c>
      <c r="CW731">
        <v>0</v>
      </c>
      <c r="CX731">
        <f>ROUND(Y731*Source!I945,9)</f>
        <v>108.029735</v>
      </c>
      <c r="CY731">
        <f>AD731</f>
        <v>0</v>
      </c>
      <c r="CZ731">
        <f>AH731</f>
        <v>0</v>
      </c>
      <c r="DA731">
        <f>AL731</f>
        <v>1</v>
      </c>
      <c r="DB731">
        <f>ROUND((ROUND(AT731*CZ731,2)*1.15*1.1),6)</f>
        <v>0</v>
      </c>
      <c r="DC731">
        <f>ROUND((ROUND(AT731*AG731,2)*1.15*1.1),6)</f>
        <v>0</v>
      </c>
      <c r="DD731" t="s">
        <v>3</v>
      </c>
      <c r="DE731" t="s">
        <v>3</v>
      </c>
      <c r="DF731">
        <f t="shared" ref="DF731:DF743" si="421">ROUND(ROUND(AE731,2)*CX731,2)</f>
        <v>0</v>
      </c>
      <c r="DG731">
        <f t="shared" si="418"/>
        <v>0</v>
      </c>
      <c r="DH731">
        <f t="shared" si="419"/>
        <v>0</v>
      </c>
      <c r="DI731">
        <f t="shared" si="401"/>
        <v>0</v>
      </c>
      <c r="DJ731">
        <f>DI731</f>
        <v>0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ROW(Source!A945)</f>
        <v>945</v>
      </c>
      <c r="B732">
        <v>56481265</v>
      </c>
      <c r="C732">
        <v>56495739</v>
      </c>
      <c r="D732">
        <v>54934284</v>
      </c>
      <c r="E732">
        <v>1</v>
      </c>
      <c r="F732">
        <v>1</v>
      </c>
      <c r="G732">
        <v>1079</v>
      </c>
      <c r="H732">
        <v>2</v>
      </c>
      <c r="I732" t="s">
        <v>741</v>
      </c>
      <c r="J732" t="s">
        <v>742</v>
      </c>
      <c r="K732" t="s">
        <v>743</v>
      </c>
      <c r="L732">
        <v>1368</v>
      </c>
      <c r="N732">
        <v>1011</v>
      </c>
      <c r="O732" t="s">
        <v>744</v>
      </c>
      <c r="P732" t="s">
        <v>744</v>
      </c>
      <c r="Q732">
        <v>1</v>
      </c>
      <c r="W732">
        <v>0</v>
      </c>
      <c r="X732">
        <v>654681671</v>
      </c>
      <c r="Y732">
        <f>(AT732*1.25*1.1)</f>
        <v>0.46750000000000008</v>
      </c>
      <c r="AA732">
        <v>0</v>
      </c>
      <c r="AB732">
        <v>87.01</v>
      </c>
      <c r="AC732">
        <v>13.21</v>
      </c>
      <c r="AD732">
        <v>0</v>
      </c>
      <c r="AE732">
        <v>0</v>
      </c>
      <c r="AF732">
        <v>83.1</v>
      </c>
      <c r="AG732">
        <v>12.62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-2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0.34</v>
      </c>
      <c r="AU732" t="s">
        <v>165</v>
      </c>
      <c r="AV732">
        <v>0</v>
      </c>
      <c r="AW732">
        <v>2</v>
      </c>
      <c r="AX732">
        <v>56495750</v>
      </c>
      <c r="AY732">
        <v>1</v>
      </c>
      <c r="AZ732">
        <v>0</v>
      </c>
      <c r="BA732">
        <v>726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f>ROUND(Y732*Source!I945*DO732,9)</f>
        <v>27.729295</v>
      </c>
      <c r="CX732">
        <f>ROUND(Y732*Source!I945,9)</f>
        <v>2.1972499999999999</v>
      </c>
      <c r="CY732">
        <f>AB732</f>
        <v>87.01</v>
      </c>
      <c r="CZ732">
        <f>AF732</f>
        <v>83.1</v>
      </c>
      <c r="DA732">
        <f>AJ732</f>
        <v>1</v>
      </c>
      <c r="DB732">
        <f>ROUND((ROUND(AT732*CZ732,2)*1.25*1.1),6)</f>
        <v>38.84375</v>
      </c>
      <c r="DC732">
        <f>ROUND((ROUND(AT732*AG732,2)*1.25*1.1),6)</f>
        <v>5.8987499999999997</v>
      </c>
      <c r="DD732" t="s">
        <v>3</v>
      </c>
      <c r="DE732" t="s">
        <v>3</v>
      </c>
      <c r="DF732">
        <f t="shared" si="421"/>
        <v>0</v>
      </c>
      <c r="DG732">
        <f t="shared" si="418"/>
        <v>182.59</v>
      </c>
      <c r="DH732">
        <f t="shared" si="419"/>
        <v>27.73</v>
      </c>
      <c r="DI732">
        <f t="shared" si="401"/>
        <v>0</v>
      </c>
      <c r="DJ732">
        <f>DG732</f>
        <v>182.59</v>
      </c>
      <c r="DK732">
        <v>0</v>
      </c>
      <c r="DL732" t="s">
        <v>745</v>
      </c>
      <c r="DM732">
        <v>0</v>
      </c>
      <c r="DN732" t="s">
        <v>740</v>
      </c>
      <c r="DO732">
        <v>12.62</v>
      </c>
    </row>
    <row r="733" spans="1:119" x14ac:dyDescent="0.25">
      <c r="A733">
        <f>ROW(Source!A945)</f>
        <v>945</v>
      </c>
      <c r="B733">
        <v>56481265</v>
      </c>
      <c r="C733">
        <v>56495739</v>
      </c>
      <c r="D733">
        <v>54933607</v>
      </c>
      <c r="E733">
        <v>1</v>
      </c>
      <c r="F733">
        <v>1</v>
      </c>
      <c r="G733">
        <v>1079</v>
      </c>
      <c r="H733">
        <v>2</v>
      </c>
      <c r="I733" t="s">
        <v>868</v>
      </c>
      <c r="J733" t="s">
        <v>869</v>
      </c>
      <c r="K733" t="s">
        <v>870</v>
      </c>
      <c r="L733">
        <v>1368</v>
      </c>
      <c r="N733">
        <v>1011</v>
      </c>
      <c r="O733" t="s">
        <v>744</v>
      </c>
      <c r="P733" t="s">
        <v>744</v>
      </c>
      <c r="Q733">
        <v>1</v>
      </c>
      <c r="W733">
        <v>0</v>
      </c>
      <c r="X733">
        <v>-2072243295</v>
      </c>
      <c r="Y733">
        <f>(AT733*1.25*1.1)</f>
        <v>0.59125000000000005</v>
      </c>
      <c r="AA733">
        <v>0</v>
      </c>
      <c r="AB733">
        <v>3.33</v>
      </c>
      <c r="AC733">
        <v>0</v>
      </c>
      <c r="AD733">
        <v>0</v>
      </c>
      <c r="AE733">
        <v>0</v>
      </c>
      <c r="AF733">
        <v>3.18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0.43</v>
      </c>
      <c r="AU733" t="s">
        <v>165</v>
      </c>
      <c r="AV733">
        <v>0</v>
      </c>
      <c r="AW733">
        <v>2</v>
      </c>
      <c r="AX733">
        <v>56495751</v>
      </c>
      <c r="AY733">
        <v>1</v>
      </c>
      <c r="AZ733">
        <v>0</v>
      </c>
      <c r="BA733">
        <v>727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f>ROUND(Y733*Source!I945*DO733,9)</f>
        <v>0</v>
      </c>
      <c r="CX733">
        <f>ROUND(Y733*Source!I945,9)</f>
        <v>2.7788750000000002</v>
      </c>
      <c r="CY733">
        <f>AB733</f>
        <v>3.33</v>
      </c>
      <c r="CZ733">
        <f>AF733</f>
        <v>3.18</v>
      </c>
      <c r="DA733">
        <f>AJ733</f>
        <v>1</v>
      </c>
      <c r="DB733">
        <f>ROUND((ROUND(AT733*CZ733,2)*1.25*1.1),6)</f>
        <v>1.88375</v>
      </c>
      <c r="DC733">
        <f>ROUND((ROUND(AT733*AG733,2)*1.25*1.1),6)</f>
        <v>0</v>
      </c>
      <c r="DD733" t="s">
        <v>3</v>
      </c>
      <c r="DE733" t="s">
        <v>3</v>
      </c>
      <c r="DF733">
        <f t="shared" si="421"/>
        <v>0</v>
      </c>
      <c r="DG733">
        <f t="shared" si="418"/>
        <v>8.84</v>
      </c>
      <c r="DH733">
        <f t="shared" si="419"/>
        <v>0</v>
      </c>
      <c r="DI733">
        <f t="shared" si="401"/>
        <v>0</v>
      </c>
      <c r="DJ733">
        <f>DG733</f>
        <v>8.84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ROW(Source!A945)</f>
        <v>945</v>
      </c>
      <c r="B734">
        <v>56481265</v>
      </c>
      <c r="C734">
        <v>56495739</v>
      </c>
      <c r="D734">
        <v>54933712</v>
      </c>
      <c r="E734">
        <v>1</v>
      </c>
      <c r="F734">
        <v>1</v>
      </c>
      <c r="G734">
        <v>1079</v>
      </c>
      <c r="H734">
        <v>2</v>
      </c>
      <c r="I734" t="s">
        <v>927</v>
      </c>
      <c r="J734" t="s">
        <v>928</v>
      </c>
      <c r="K734" t="s">
        <v>929</v>
      </c>
      <c r="L734">
        <v>1368</v>
      </c>
      <c r="N734">
        <v>1011</v>
      </c>
      <c r="O734" t="s">
        <v>744</v>
      </c>
      <c r="P734" t="s">
        <v>744</v>
      </c>
      <c r="Q734">
        <v>1</v>
      </c>
      <c r="W734">
        <v>0</v>
      </c>
      <c r="X734">
        <v>1381503060</v>
      </c>
      <c r="Y734">
        <f>(AT734*1.25*1.1)</f>
        <v>0.56374999999999997</v>
      </c>
      <c r="AA734">
        <v>0</v>
      </c>
      <c r="AB734">
        <v>12.9</v>
      </c>
      <c r="AC734">
        <v>0</v>
      </c>
      <c r="AD734">
        <v>0</v>
      </c>
      <c r="AE734">
        <v>0</v>
      </c>
      <c r="AF734">
        <v>12.32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0.41</v>
      </c>
      <c r="AU734" t="s">
        <v>165</v>
      </c>
      <c r="AV734">
        <v>0</v>
      </c>
      <c r="AW734">
        <v>2</v>
      </c>
      <c r="AX734">
        <v>56495752</v>
      </c>
      <c r="AY734">
        <v>1</v>
      </c>
      <c r="AZ734">
        <v>0</v>
      </c>
      <c r="BA734">
        <v>728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f>ROUND(Y734*Source!I945*DO734,9)</f>
        <v>0</v>
      </c>
      <c r="CX734">
        <f>ROUND(Y734*Source!I945,9)</f>
        <v>2.6496249999999999</v>
      </c>
      <c r="CY734">
        <f>AB734</f>
        <v>12.9</v>
      </c>
      <c r="CZ734">
        <f>AF734</f>
        <v>12.32</v>
      </c>
      <c r="DA734">
        <f>AJ734</f>
        <v>1</v>
      </c>
      <c r="DB734">
        <f>ROUND((ROUND(AT734*CZ734,2)*1.25*1.1),6)</f>
        <v>6.9437499999999996</v>
      </c>
      <c r="DC734">
        <f>ROUND((ROUND(AT734*AG734,2)*1.25*1.1),6)</f>
        <v>0</v>
      </c>
      <c r="DD734" t="s">
        <v>3</v>
      </c>
      <c r="DE734" t="s">
        <v>3</v>
      </c>
      <c r="DF734">
        <f t="shared" si="421"/>
        <v>0</v>
      </c>
      <c r="DG734">
        <f t="shared" si="418"/>
        <v>32.64</v>
      </c>
      <c r="DH734">
        <f t="shared" si="419"/>
        <v>0</v>
      </c>
      <c r="DI734">
        <f t="shared" si="401"/>
        <v>0</v>
      </c>
      <c r="DJ734">
        <f>DG734</f>
        <v>32.64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ROW(Source!A945)</f>
        <v>945</v>
      </c>
      <c r="B735">
        <v>56481265</v>
      </c>
      <c r="C735">
        <v>56495739</v>
      </c>
      <c r="D735">
        <v>54902318</v>
      </c>
      <c r="E735">
        <v>1</v>
      </c>
      <c r="F735">
        <v>1</v>
      </c>
      <c r="G735">
        <v>1079</v>
      </c>
      <c r="H735">
        <v>3</v>
      </c>
      <c r="I735" t="s">
        <v>755</v>
      </c>
      <c r="J735" t="s">
        <v>756</v>
      </c>
      <c r="K735" t="s">
        <v>757</v>
      </c>
      <c r="L735">
        <v>1348</v>
      </c>
      <c r="N735">
        <v>1009</v>
      </c>
      <c r="O735" t="s">
        <v>32</v>
      </c>
      <c r="P735" t="s">
        <v>32</v>
      </c>
      <c r="Q735">
        <v>1000</v>
      </c>
      <c r="W735">
        <v>0</v>
      </c>
      <c r="X735">
        <v>-638851762</v>
      </c>
      <c r="Y735">
        <f>AT735</f>
        <v>3.8999999999999998E-3</v>
      </c>
      <c r="AA735">
        <v>15448.66</v>
      </c>
      <c r="AB735">
        <v>0</v>
      </c>
      <c r="AC735">
        <v>0</v>
      </c>
      <c r="AD735">
        <v>0</v>
      </c>
      <c r="AE735">
        <v>15160.61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3.8999999999999998E-3</v>
      </c>
      <c r="AU735" t="s">
        <v>3</v>
      </c>
      <c r="AV735">
        <v>0</v>
      </c>
      <c r="AW735">
        <v>2</v>
      </c>
      <c r="AX735">
        <v>56495753</v>
      </c>
      <c r="AY735">
        <v>1</v>
      </c>
      <c r="AZ735">
        <v>0</v>
      </c>
      <c r="BA735">
        <v>729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ROUND(Y735*Source!I945,9)</f>
        <v>1.8329999999999999E-2</v>
      </c>
      <c r="CY735">
        <f>AA735</f>
        <v>15448.66</v>
      </c>
      <c r="CZ735">
        <f>AE735</f>
        <v>15160.61</v>
      </c>
      <c r="DA735">
        <f>AI735</f>
        <v>1</v>
      </c>
      <c r="DB735">
        <f>ROUND(ROUND(AT735*CZ735,2),6)</f>
        <v>59.13</v>
      </c>
      <c r="DC735">
        <f>ROUND(ROUND(AT735*AG735,2),6)</f>
        <v>0</v>
      </c>
      <c r="DD735" t="s">
        <v>3</v>
      </c>
      <c r="DE735" t="s">
        <v>3</v>
      </c>
      <c r="DF735">
        <f t="shared" si="421"/>
        <v>277.89</v>
      </c>
      <c r="DG735">
        <f t="shared" si="418"/>
        <v>0</v>
      </c>
      <c r="DH735">
        <f t="shared" si="419"/>
        <v>0</v>
      </c>
      <c r="DI735">
        <f t="shared" si="401"/>
        <v>0</v>
      </c>
      <c r="DJ735">
        <f>DF735</f>
        <v>277.89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ROW(Source!A945)</f>
        <v>945</v>
      </c>
      <c r="B736">
        <v>56481265</v>
      </c>
      <c r="C736">
        <v>56495739</v>
      </c>
      <c r="D736">
        <v>54902260</v>
      </c>
      <c r="E736">
        <v>1</v>
      </c>
      <c r="F736">
        <v>1</v>
      </c>
      <c r="G736">
        <v>1079</v>
      </c>
      <c r="H736">
        <v>3</v>
      </c>
      <c r="I736" t="s">
        <v>930</v>
      </c>
      <c r="J736" t="s">
        <v>931</v>
      </c>
      <c r="K736" t="s">
        <v>932</v>
      </c>
      <c r="L736">
        <v>1348</v>
      </c>
      <c r="N736">
        <v>1009</v>
      </c>
      <c r="O736" t="s">
        <v>32</v>
      </c>
      <c r="P736" t="s">
        <v>32</v>
      </c>
      <c r="Q736">
        <v>1000</v>
      </c>
      <c r="W736">
        <v>0</v>
      </c>
      <c r="X736">
        <v>-577689993</v>
      </c>
      <c r="Y736">
        <f>AT736</f>
        <v>7.0000000000000007E-2</v>
      </c>
      <c r="AA736">
        <v>3446.05</v>
      </c>
      <c r="AB736">
        <v>0</v>
      </c>
      <c r="AC736">
        <v>0</v>
      </c>
      <c r="AD736">
        <v>0</v>
      </c>
      <c r="AE736">
        <v>3381.8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7.0000000000000007E-2</v>
      </c>
      <c r="AU736" t="s">
        <v>3</v>
      </c>
      <c r="AV736">
        <v>0</v>
      </c>
      <c r="AW736">
        <v>2</v>
      </c>
      <c r="AX736">
        <v>56495754</v>
      </c>
      <c r="AY736">
        <v>1</v>
      </c>
      <c r="AZ736">
        <v>0</v>
      </c>
      <c r="BA736">
        <v>730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ROUND(Y736*Source!I945,9)</f>
        <v>0.32900000000000001</v>
      </c>
      <c r="CY736">
        <f>AA736</f>
        <v>3446.05</v>
      </c>
      <c r="CZ736">
        <f>AE736</f>
        <v>3381.8</v>
      </c>
      <c r="DA736">
        <f>AI736</f>
        <v>1</v>
      </c>
      <c r="DB736">
        <f>ROUND(ROUND(AT736*CZ736,2),6)</f>
        <v>236.73</v>
      </c>
      <c r="DC736">
        <f>ROUND(ROUND(AT736*AG736,2),6)</f>
        <v>0</v>
      </c>
      <c r="DD736" t="s">
        <v>3</v>
      </c>
      <c r="DE736" t="s">
        <v>3</v>
      </c>
      <c r="DF736">
        <f t="shared" si="421"/>
        <v>1112.6099999999999</v>
      </c>
      <c r="DG736">
        <f t="shared" si="418"/>
        <v>0</v>
      </c>
      <c r="DH736">
        <f t="shared" si="419"/>
        <v>0</v>
      </c>
      <c r="DI736">
        <f t="shared" si="401"/>
        <v>0</v>
      </c>
      <c r="DJ736">
        <f>DF736</f>
        <v>1112.6099999999999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ROW(Source!A945)</f>
        <v>945</v>
      </c>
      <c r="B737">
        <v>56481265</v>
      </c>
      <c r="C737">
        <v>56495739</v>
      </c>
      <c r="D737">
        <v>54902263</v>
      </c>
      <c r="E737">
        <v>1</v>
      </c>
      <c r="F737">
        <v>1</v>
      </c>
      <c r="G737">
        <v>1079</v>
      </c>
      <c r="H737">
        <v>3</v>
      </c>
      <c r="I737" t="s">
        <v>933</v>
      </c>
      <c r="J737" t="s">
        <v>934</v>
      </c>
      <c r="K737" t="s">
        <v>935</v>
      </c>
      <c r="L737">
        <v>1348</v>
      </c>
      <c r="N737">
        <v>1009</v>
      </c>
      <c r="O737" t="s">
        <v>32</v>
      </c>
      <c r="P737" t="s">
        <v>32</v>
      </c>
      <c r="Q737">
        <v>1000</v>
      </c>
      <c r="W737">
        <v>0</v>
      </c>
      <c r="X737">
        <v>958001174</v>
      </c>
      <c r="Y737">
        <f>AT737</f>
        <v>2E-3</v>
      </c>
      <c r="AA737">
        <v>27377.86</v>
      </c>
      <c r="AB737">
        <v>0</v>
      </c>
      <c r="AC737">
        <v>0</v>
      </c>
      <c r="AD737">
        <v>0</v>
      </c>
      <c r="AE737">
        <v>26867.38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2E-3</v>
      </c>
      <c r="AU737" t="s">
        <v>3</v>
      </c>
      <c r="AV737">
        <v>0</v>
      </c>
      <c r="AW737">
        <v>2</v>
      </c>
      <c r="AX737">
        <v>56495755</v>
      </c>
      <c r="AY737">
        <v>1</v>
      </c>
      <c r="AZ737">
        <v>0</v>
      </c>
      <c r="BA737">
        <v>731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ROUND(Y737*Source!I945,9)</f>
        <v>9.4000000000000004E-3</v>
      </c>
      <c r="CY737">
        <f>AA737</f>
        <v>27377.86</v>
      </c>
      <c r="CZ737">
        <f>AE737</f>
        <v>26867.38</v>
      </c>
      <c r="DA737">
        <f>AI737</f>
        <v>1</v>
      </c>
      <c r="DB737">
        <f>ROUND(ROUND(AT737*CZ737,2),6)</f>
        <v>53.73</v>
      </c>
      <c r="DC737">
        <f>ROUND(ROUND(AT737*AG737,2),6)</f>
        <v>0</v>
      </c>
      <c r="DD737" t="s">
        <v>3</v>
      </c>
      <c r="DE737" t="s">
        <v>3</v>
      </c>
      <c r="DF737">
        <f t="shared" si="421"/>
        <v>252.55</v>
      </c>
      <c r="DG737">
        <f t="shared" si="418"/>
        <v>0</v>
      </c>
      <c r="DH737">
        <f t="shared" si="419"/>
        <v>0</v>
      </c>
      <c r="DI737">
        <f t="shared" si="401"/>
        <v>0</v>
      </c>
      <c r="DJ737">
        <f>DF737</f>
        <v>252.55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ROW(Source!A945)</f>
        <v>945</v>
      </c>
      <c r="B738">
        <v>56481265</v>
      </c>
      <c r="C738">
        <v>56495739</v>
      </c>
      <c r="D738">
        <v>54902280</v>
      </c>
      <c r="E738">
        <v>1</v>
      </c>
      <c r="F738">
        <v>1</v>
      </c>
      <c r="G738">
        <v>1079</v>
      </c>
      <c r="H738">
        <v>3</v>
      </c>
      <c r="I738" t="s">
        <v>895</v>
      </c>
      <c r="J738" t="s">
        <v>896</v>
      </c>
      <c r="K738" t="s">
        <v>897</v>
      </c>
      <c r="L738">
        <v>1339</v>
      </c>
      <c r="N738">
        <v>1007</v>
      </c>
      <c r="O738" t="s">
        <v>158</v>
      </c>
      <c r="P738" t="s">
        <v>158</v>
      </c>
      <c r="Q738">
        <v>1</v>
      </c>
      <c r="W738">
        <v>0</v>
      </c>
      <c r="X738">
        <v>166094496</v>
      </c>
      <c r="Y738">
        <f>AT738</f>
        <v>0.05</v>
      </c>
      <c r="AA738">
        <v>2511.77</v>
      </c>
      <c r="AB738">
        <v>0</v>
      </c>
      <c r="AC738">
        <v>0</v>
      </c>
      <c r="AD738">
        <v>0</v>
      </c>
      <c r="AE738">
        <v>2464.94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0.05</v>
      </c>
      <c r="AU738" t="s">
        <v>3</v>
      </c>
      <c r="AV738">
        <v>0</v>
      </c>
      <c r="AW738">
        <v>2</v>
      </c>
      <c r="AX738">
        <v>56495756</v>
      </c>
      <c r="AY738">
        <v>1</v>
      </c>
      <c r="AZ738">
        <v>0</v>
      </c>
      <c r="BA738">
        <v>732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ROUND(Y738*Source!I945,9)</f>
        <v>0.23499999999999999</v>
      </c>
      <c r="CY738">
        <f>AA738</f>
        <v>2511.77</v>
      </c>
      <c r="CZ738">
        <f>AE738</f>
        <v>2464.94</v>
      </c>
      <c r="DA738">
        <f>AI738</f>
        <v>1</v>
      </c>
      <c r="DB738">
        <f>ROUND(ROUND(AT738*CZ738,2),6)</f>
        <v>123.25</v>
      </c>
      <c r="DC738">
        <f>ROUND(ROUND(AT738*AG738,2),6)</f>
        <v>0</v>
      </c>
      <c r="DD738" t="s">
        <v>3</v>
      </c>
      <c r="DE738" t="s">
        <v>3</v>
      </c>
      <c r="DF738">
        <f t="shared" si="421"/>
        <v>579.26</v>
      </c>
      <c r="DG738">
        <f t="shared" si="418"/>
        <v>0</v>
      </c>
      <c r="DH738">
        <f t="shared" si="419"/>
        <v>0</v>
      </c>
      <c r="DI738">
        <f t="shared" si="401"/>
        <v>0</v>
      </c>
      <c r="DJ738">
        <f>DF738</f>
        <v>579.26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ROW(Source!A945)</f>
        <v>945</v>
      </c>
      <c r="B739">
        <v>56481265</v>
      </c>
      <c r="C739">
        <v>56495739</v>
      </c>
      <c r="D739">
        <v>54902848</v>
      </c>
      <c r="E739">
        <v>1</v>
      </c>
      <c r="F739">
        <v>1</v>
      </c>
      <c r="G739">
        <v>1079</v>
      </c>
      <c r="H739">
        <v>3</v>
      </c>
      <c r="I739" t="s">
        <v>415</v>
      </c>
      <c r="J739" t="s">
        <v>417</v>
      </c>
      <c r="K739" t="s">
        <v>416</v>
      </c>
      <c r="L739">
        <v>1339</v>
      </c>
      <c r="N739">
        <v>1007</v>
      </c>
      <c r="O739" t="s">
        <v>158</v>
      </c>
      <c r="P739" t="s">
        <v>158</v>
      </c>
      <c r="Q739">
        <v>1</v>
      </c>
      <c r="W739">
        <v>0</v>
      </c>
      <c r="X739">
        <v>-482484867</v>
      </c>
      <c r="Y739">
        <f>AT739</f>
        <v>0.98</v>
      </c>
      <c r="AA739">
        <v>1855.85</v>
      </c>
      <c r="AB739">
        <v>0</v>
      </c>
      <c r="AC739">
        <v>0</v>
      </c>
      <c r="AD739">
        <v>0</v>
      </c>
      <c r="AE739">
        <v>1821.25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  <c r="AS739" t="s">
        <v>3</v>
      </c>
      <c r="AT739">
        <v>0.98</v>
      </c>
      <c r="AU739" t="s">
        <v>3</v>
      </c>
      <c r="AV739">
        <v>0</v>
      </c>
      <c r="AW739">
        <v>1</v>
      </c>
      <c r="AX739">
        <v>-1</v>
      </c>
      <c r="AY739">
        <v>0</v>
      </c>
      <c r="AZ739">
        <v>0</v>
      </c>
      <c r="BA739" t="s">
        <v>3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ROUND(Y739*Source!I945,9)</f>
        <v>4.6059999999999999</v>
      </c>
      <c r="CY739">
        <f>AA739</f>
        <v>1855.85</v>
      </c>
      <c r="CZ739">
        <f>AE739</f>
        <v>1821.25</v>
      </c>
      <c r="DA739">
        <f>AI739</f>
        <v>1</v>
      </c>
      <c r="DB739">
        <f>ROUND(ROUND(AT739*CZ739,2),6)</f>
        <v>1784.83</v>
      </c>
      <c r="DC739">
        <f>ROUND(ROUND(AT739*AG739,2),6)</f>
        <v>0</v>
      </c>
      <c r="DD739" t="s">
        <v>3</v>
      </c>
      <c r="DE739" t="s">
        <v>3</v>
      </c>
      <c r="DF739">
        <f t="shared" si="421"/>
        <v>8388.68</v>
      </c>
      <c r="DG739">
        <f t="shared" si="418"/>
        <v>0</v>
      </c>
      <c r="DH739">
        <f t="shared" si="419"/>
        <v>0</v>
      </c>
      <c r="DI739">
        <f t="shared" si="401"/>
        <v>0</v>
      </c>
      <c r="DJ739">
        <f>DF739</f>
        <v>8388.68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ROW(Source!A946)</f>
        <v>946</v>
      </c>
      <c r="B740">
        <v>56481267</v>
      </c>
      <c r="C740">
        <v>56495739</v>
      </c>
      <c r="D740">
        <v>54836958</v>
      </c>
      <c r="E740">
        <v>1079</v>
      </c>
      <c r="F740">
        <v>1</v>
      </c>
      <c r="G740">
        <v>1079</v>
      </c>
      <c r="H740">
        <v>1</v>
      </c>
      <c r="I740" t="s">
        <v>738</v>
      </c>
      <c r="J740" t="s">
        <v>3</v>
      </c>
      <c r="K740" t="s">
        <v>739</v>
      </c>
      <c r="L740">
        <v>1191</v>
      </c>
      <c r="N740">
        <v>1013</v>
      </c>
      <c r="O740" t="s">
        <v>740</v>
      </c>
      <c r="P740" t="s">
        <v>740</v>
      </c>
      <c r="Q740">
        <v>1</v>
      </c>
      <c r="W740">
        <v>0</v>
      </c>
      <c r="X740">
        <v>476480486</v>
      </c>
      <c r="Y740">
        <f>(AT740*1.15*1.1)</f>
        <v>22.985050000000005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18.170000000000002</v>
      </c>
      <c r="AU740" t="s">
        <v>166</v>
      </c>
      <c r="AV740">
        <v>1</v>
      </c>
      <c r="AW740">
        <v>2</v>
      </c>
      <c r="AX740">
        <v>56495749</v>
      </c>
      <c r="AY740">
        <v>1</v>
      </c>
      <c r="AZ740">
        <v>0</v>
      </c>
      <c r="BA740">
        <v>734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U740">
        <f>ROUND(AT740*Source!I946*AH740*AL740,2)</f>
        <v>0</v>
      </c>
      <c r="CV740">
        <f>ROUND(Y740*Source!I946,9)</f>
        <v>108.029735</v>
      </c>
      <c r="CW740">
        <v>0</v>
      </c>
      <c r="CX740">
        <f>ROUND(Y740*Source!I946,9)</f>
        <v>108.029735</v>
      </c>
      <c r="CY740">
        <f>AD740</f>
        <v>0</v>
      </c>
      <c r="CZ740">
        <f>AH740</f>
        <v>0</v>
      </c>
      <c r="DA740">
        <f>AL740</f>
        <v>1</v>
      </c>
      <c r="DB740">
        <f>ROUND((ROUND(AT740*CZ740,2)*1.15*1.1),6)</f>
        <v>0</v>
      </c>
      <c r="DC740">
        <f>ROUND((ROUND(AT740*AG740,2)*1.15*1.1),6)</f>
        <v>0</v>
      </c>
      <c r="DD740" t="s">
        <v>3</v>
      </c>
      <c r="DE740" t="s">
        <v>3</v>
      </c>
      <c r="DF740">
        <f t="shared" si="421"/>
        <v>0</v>
      </c>
      <c r="DG740">
        <f t="shared" si="418"/>
        <v>0</v>
      </c>
      <c r="DH740">
        <f t="shared" si="419"/>
        <v>0</v>
      </c>
      <c r="DI740">
        <f t="shared" si="401"/>
        <v>0</v>
      </c>
      <c r="DJ740">
        <f>DI740</f>
        <v>0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ROW(Source!A946)</f>
        <v>946</v>
      </c>
      <c r="B741">
        <v>56481267</v>
      </c>
      <c r="C741">
        <v>56495739</v>
      </c>
      <c r="D741">
        <v>54934284</v>
      </c>
      <c r="E741">
        <v>1</v>
      </c>
      <c r="F741">
        <v>1</v>
      </c>
      <c r="G741">
        <v>1079</v>
      </c>
      <c r="H741">
        <v>2</v>
      </c>
      <c r="I741" t="s">
        <v>741</v>
      </c>
      <c r="J741" t="s">
        <v>742</v>
      </c>
      <c r="K741" t="s">
        <v>743</v>
      </c>
      <c r="L741">
        <v>1368</v>
      </c>
      <c r="N741">
        <v>1011</v>
      </c>
      <c r="O741" t="s">
        <v>744</v>
      </c>
      <c r="P741" t="s">
        <v>744</v>
      </c>
      <c r="Q741">
        <v>1</v>
      </c>
      <c r="W741">
        <v>0</v>
      </c>
      <c r="X741">
        <v>654681671</v>
      </c>
      <c r="Y741">
        <f>(AT741*1.25*1.1)</f>
        <v>0.46750000000000008</v>
      </c>
      <c r="AA741">
        <v>0</v>
      </c>
      <c r="AB741">
        <v>1323.36</v>
      </c>
      <c r="AC741">
        <v>631.85</v>
      </c>
      <c r="AD741">
        <v>0</v>
      </c>
      <c r="AE741">
        <v>0</v>
      </c>
      <c r="AF741">
        <v>83.1</v>
      </c>
      <c r="AG741">
        <v>12.62</v>
      </c>
      <c r="AH741">
        <v>0</v>
      </c>
      <c r="AI741">
        <v>1</v>
      </c>
      <c r="AJ741">
        <v>15.21</v>
      </c>
      <c r="AK741">
        <v>47.82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0.34</v>
      </c>
      <c r="AU741" t="s">
        <v>165</v>
      </c>
      <c r="AV741">
        <v>0</v>
      </c>
      <c r="AW741">
        <v>2</v>
      </c>
      <c r="AX741">
        <v>56495750</v>
      </c>
      <c r="AY741">
        <v>1</v>
      </c>
      <c r="AZ741">
        <v>0</v>
      </c>
      <c r="BA741">
        <v>735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f>ROUND(Y741*Source!I946*DO741,9)</f>
        <v>27.729295</v>
      </c>
      <c r="CX741">
        <f>ROUND(Y741*Source!I946,9)</f>
        <v>2.1972499999999999</v>
      </c>
      <c r="CY741">
        <f>AB741</f>
        <v>1323.36</v>
      </c>
      <c r="CZ741">
        <f>AF741</f>
        <v>83.1</v>
      </c>
      <c r="DA741">
        <f>AJ741</f>
        <v>15.21</v>
      </c>
      <c r="DB741">
        <f>ROUND((ROUND(AT741*CZ741,2)*1.25*1.1),6)</f>
        <v>38.84375</v>
      </c>
      <c r="DC741">
        <f>ROUND((ROUND(AT741*AG741,2)*1.25*1.1),6)</f>
        <v>5.8987499999999997</v>
      </c>
      <c r="DD741" t="s">
        <v>3</v>
      </c>
      <c r="DE741" t="s">
        <v>3</v>
      </c>
      <c r="DF741">
        <f t="shared" si="421"/>
        <v>0</v>
      </c>
      <c r="DG741">
        <f>ROUND(ROUND(AF741*AJ741,2)*CX741,2)</f>
        <v>2777.21</v>
      </c>
      <c r="DH741">
        <f>ROUND(ROUND(AG741*AK741,2)*CX741,2)</f>
        <v>1326.02</v>
      </c>
      <c r="DI741">
        <f t="shared" si="401"/>
        <v>0</v>
      </c>
      <c r="DJ741">
        <f>DG741</f>
        <v>2777.21</v>
      </c>
      <c r="DK741">
        <v>0</v>
      </c>
      <c r="DL741" t="s">
        <v>745</v>
      </c>
      <c r="DM741">
        <v>0</v>
      </c>
      <c r="DN741" t="s">
        <v>740</v>
      </c>
      <c r="DO741">
        <v>12.62</v>
      </c>
    </row>
    <row r="742" spans="1:119" x14ac:dyDescent="0.25">
      <c r="A742">
        <f>ROW(Source!A946)</f>
        <v>946</v>
      </c>
      <c r="B742">
        <v>56481267</v>
      </c>
      <c r="C742">
        <v>56495739</v>
      </c>
      <c r="D742">
        <v>54933607</v>
      </c>
      <c r="E742">
        <v>1</v>
      </c>
      <c r="F742">
        <v>1</v>
      </c>
      <c r="G742">
        <v>1079</v>
      </c>
      <c r="H742">
        <v>2</v>
      </c>
      <c r="I742" t="s">
        <v>868</v>
      </c>
      <c r="J742" t="s">
        <v>869</v>
      </c>
      <c r="K742" t="s">
        <v>870</v>
      </c>
      <c r="L742">
        <v>1368</v>
      </c>
      <c r="N742">
        <v>1011</v>
      </c>
      <c r="O742" t="s">
        <v>744</v>
      </c>
      <c r="P742" t="s">
        <v>744</v>
      </c>
      <c r="Q742">
        <v>1</v>
      </c>
      <c r="W742">
        <v>0</v>
      </c>
      <c r="X742">
        <v>-2072243295</v>
      </c>
      <c r="Y742">
        <f>(AT742*1.25*1.1)</f>
        <v>0.59125000000000005</v>
      </c>
      <c r="AA742">
        <v>0</v>
      </c>
      <c r="AB742">
        <v>30.6</v>
      </c>
      <c r="AC742">
        <v>0</v>
      </c>
      <c r="AD742">
        <v>0</v>
      </c>
      <c r="AE742">
        <v>0</v>
      </c>
      <c r="AF742">
        <v>3.18</v>
      </c>
      <c r="AG742">
        <v>0</v>
      </c>
      <c r="AH742">
        <v>0</v>
      </c>
      <c r="AI742">
        <v>1</v>
      </c>
      <c r="AJ742">
        <v>9.19</v>
      </c>
      <c r="AK742">
        <v>47.82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0.43</v>
      </c>
      <c r="AU742" t="s">
        <v>165</v>
      </c>
      <c r="AV742">
        <v>0</v>
      </c>
      <c r="AW742">
        <v>2</v>
      </c>
      <c r="AX742">
        <v>56495751</v>
      </c>
      <c r="AY742">
        <v>1</v>
      </c>
      <c r="AZ742">
        <v>0</v>
      </c>
      <c r="BA742">
        <v>736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ROUND(Y742*Source!I946*DO742,9)</f>
        <v>0</v>
      </c>
      <c r="CX742">
        <f>ROUND(Y742*Source!I946,9)</f>
        <v>2.7788750000000002</v>
      </c>
      <c r="CY742">
        <f>AB742</f>
        <v>30.6</v>
      </c>
      <c r="CZ742">
        <f>AF742</f>
        <v>3.18</v>
      </c>
      <c r="DA742">
        <f>AJ742</f>
        <v>9.19</v>
      </c>
      <c r="DB742">
        <f>ROUND((ROUND(AT742*CZ742,2)*1.25*1.1),6)</f>
        <v>1.88375</v>
      </c>
      <c r="DC742">
        <f>ROUND((ROUND(AT742*AG742,2)*1.25*1.1),6)</f>
        <v>0</v>
      </c>
      <c r="DD742" t="s">
        <v>3</v>
      </c>
      <c r="DE742" t="s">
        <v>3</v>
      </c>
      <c r="DF742">
        <f t="shared" si="421"/>
        <v>0</v>
      </c>
      <c r="DG742">
        <f>ROUND(ROUND(AF742*AJ742,2)*CX742,2)</f>
        <v>81.2</v>
      </c>
      <c r="DH742">
        <f>ROUND(ROUND(AG742*AK742,2)*CX742,2)</f>
        <v>0</v>
      </c>
      <c r="DI742">
        <f t="shared" si="401"/>
        <v>0</v>
      </c>
      <c r="DJ742">
        <f>DG742</f>
        <v>81.2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ROW(Source!A946)</f>
        <v>946</v>
      </c>
      <c r="B743">
        <v>56481267</v>
      </c>
      <c r="C743">
        <v>56495739</v>
      </c>
      <c r="D743">
        <v>54933712</v>
      </c>
      <c r="E743">
        <v>1</v>
      </c>
      <c r="F743">
        <v>1</v>
      </c>
      <c r="G743">
        <v>1079</v>
      </c>
      <c r="H743">
        <v>2</v>
      </c>
      <c r="I743" t="s">
        <v>927</v>
      </c>
      <c r="J743" t="s">
        <v>928</v>
      </c>
      <c r="K743" t="s">
        <v>929</v>
      </c>
      <c r="L743">
        <v>1368</v>
      </c>
      <c r="N743">
        <v>1011</v>
      </c>
      <c r="O743" t="s">
        <v>744</v>
      </c>
      <c r="P743" t="s">
        <v>744</v>
      </c>
      <c r="Q743">
        <v>1</v>
      </c>
      <c r="W743">
        <v>0</v>
      </c>
      <c r="X743">
        <v>1381503060</v>
      </c>
      <c r="Y743">
        <f>(AT743*1.25*1.1)</f>
        <v>0.56374999999999997</v>
      </c>
      <c r="AA743">
        <v>0</v>
      </c>
      <c r="AB743">
        <v>144.34</v>
      </c>
      <c r="AC743">
        <v>0</v>
      </c>
      <c r="AD743">
        <v>0</v>
      </c>
      <c r="AE743">
        <v>0</v>
      </c>
      <c r="AF743">
        <v>12.32</v>
      </c>
      <c r="AG743">
        <v>0</v>
      </c>
      <c r="AH743">
        <v>0</v>
      </c>
      <c r="AI743">
        <v>1</v>
      </c>
      <c r="AJ743">
        <v>11.19</v>
      </c>
      <c r="AK743">
        <v>47.82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0.41</v>
      </c>
      <c r="AU743" t="s">
        <v>165</v>
      </c>
      <c r="AV743">
        <v>0</v>
      </c>
      <c r="AW743">
        <v>2</v>
      </c>
      <c r="AX743">
        <v>56495752</v>
      </c>
      <c r="AY743">
        <v>1</v>
      </c>
      <c r="AZ743">
        <v>0</v>
      </c>
      <c r="BA743">
        <v>737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f>ROUND(Y743*Source!I946*DO743,9)</f>
        <v>0</v>
      </c>
      <c r="CX743">
        <f>ROUND(Y743*Source!I946,9)</f>
        <v>2.6496249999999999</v>
      </c>
      <c r="CY743">
        <f>AB743</f>
        <v>144.34</v>
      </c>
      <c r="CZ743">
        <f>AF743</f>
        <v>12.32</v>
      </c>
      <c r="DA743">
        <f>AJ743</f>
        <v>11.19</v>
      </c>
      <c r="DB743">
        <f>ROUND((ROUND(AT743*CZ743,2)*1.25*1.1),6)</f>
        <v>6.9437499999999996</v>
      </c>
      <c r="DC743">
        <f>ROUND((ROUND(AT743*AG743,2)*1.25*1.1),6)</f>
        <v>0</v>
      </c>
      <c r="DD743" t="s">
        <v>3</v>
      </c>
      <c r="DE743" t="s">
        <v>3</v>
      </c>
      <c r="DF743">
        <f t="shared" si="421"/>
        <v>0</v>
      </c>
      <c r="DG743">
        <f>ROUND(ROUND(AF743*AJ743,2)*CX743,2)</f>
        <v>365.28</v>
      </c>
      <c r="DH743">
        <f>ROUND(ROUND(AG743*AK743,2)*CX743,2)</f>
        <v>0</v>
      </c>
      <c r="DI743">
        <f t="shared" si="401"/>
        <v>0</v>
      </c>
      <c r="DJ743">
        <f>DG743</f>
        <v>365.28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ROW(Source!A946)</f>
        <v>946</v>
      </c>
      <c r="B744">
        <v>56481267</v>
      </c>
      <c r="C744">
        <v>56495739</v>
      </c>
      <c r="D744">
        <v>54902318</v>
      </c>
      <c r="E744">
        <v>1</v>
      </c>
      <c r="F744">
        <v>1</v>
      </c>
      <c r="G744">
        <v>1079</v>
      </c>
      <c r="H744">
        <v>3</v>
      </c>
      <c r="I744" t="s">
        <v>755</v>
      </c>
      <c r="J744" t="s">
        <v>756</v>
      </c>
      <c r="K744" t="s">
        <v>757</v>
      </c>
      <c r="L744">
        <v>1348</v>
      </c>
      <c r="N744">
        <v>1009</v>
      </c>
      <c r="O744" t="s">
        <v>32</v>
      </c>
      <c r="P744" t="s">
        <v>32</v>
      </c>
      <c r="Q744">
        <v>1000</v>
      </c>
      <c r="W744">
        <v>0</v>
      </c>
      <c r="X744">
        <v>-638851762</v>
      </c>
      <c r="Y744">
        <f>AT744</f>
        <v>3.8999999999999998E-3</v>
      </c>
      <c r="AA744">
        <v>120345.07</v>
      </c>
      <c r="AB744">
        <v>0</v>
      </c>
      <c r="AC744">
        <v>0</v>
      </c>
      <c r="AD744">
        <v>0</v>
      </c>
      <c r="AE744">
        <v>15160.61</v>
      </c>
      <c r="AF744">
        <v>0</v>
      </c>
      <c r="AG744">
        <v>0</v>
      </c>
      <c r="AH744">
        <v>0</v>
      </c>
      <c r="AI744">
        <v>7.79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3.8999999999999998E-3</v>
      </c>
      <c r="AU744" t="s">
        <v>3</v>
      </c>
      <c r="AV744">
        <v>0</v>
      </c>
      <c r="AW744">
        <v>2</v>
      </c>
      <c r="AX744">
        <v>56495753</v>
      </c>
      <c r="AY744">
        <v>1</v>
      </c>
      <c r="AZ744">
        <v>0</v>
      </c>
      <c r="BA744">
        <v>738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ROUND(Y744*Source!I946,9)</f>
        <v>1.8329999999999999E-2</v>
      </c>
      <c r="CY744">
        <f>AA744</f>
        <v>120345.07</v>
      </c>
      <c r="CZ744">
        <f>AE744</f>
        <v>15160.61</v>
      </c>
      <c r="DA744">
        <f>AI744</f>
        <v>7.79</v>
      </c>
      <c r="DB744">
        <f>ROUND(ROUND(AT744*CZ744,2),6)</f>
        <v>59.13</v>
      </c>
      <c r="DC744">
        <f>ROUND(ROUND(AT744*AG744,2),6)</f>
        <v>0</v>
      </c>
      <c r="DD744" t="s">
        <v>3</v>
      </c>
      <c r="DE744" t="s">
        <v>3</v>
      </c>
      <c r="DF744">
        <f>ROUND(ROUND(AE744*AI744,2)*CX744,2)</f>
        <v>2164.79</v>
      </c>
      <c r="DG744">
        <f t="shared" ref="DG744:DG752" si="422">ROUND(ROUND(AF744,2)*CX744,2)</f>
        <v>0</v>
      </c>
      <c r="DH744">
        <f t="shared" ref="DH744:DH752" si="423">ROUND(ROUND(AG744,2)*CX744,2)</f>
        <v>0</v>
      </c>
      <c r="DI744">
        <f t="shared" si="401"/>
        <v>0</v>
      </c>
      <c r="DJ744">
        <f>DF744</f>
        <v>2164.79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ROW(Source!A946)</f>
        <v>946</v>
      </c>
      <c r="B745">
        <v>56481267</v>
      </c>
      <c r="C745">
        <v>56495739</v>
      </c>
      <c r="D745">
        <v>54902260</v>
      </c>
      <c r="E745">
        <v>1</v>
      </c>
      <c r="F745">
        <v>1</v>
      </c>
      <c r="G745">
        <v>1079</v>
      </c>
      <c r="H745">
        <v>3</v>
      </c>
      <c r="I745" t="s">
        <v>930</v>
      </c>
      <c r="J745" t="s">
        <v>931</v>
      </c>
      <c r="K745" t="s">
        <v>932</v>
      </c>
      <c r="L745">
        <v>1348</v>
      </c>
      <c r="N745">
        <v>1009</v>
      </c>
      <c r="O745" t="s">
        <v>32</v>
      </c>
      <c r="P745" t="s">
        <v>32</v>
      </c>
      <c r="Q745">
        <v>1000</v>
      </c>
      <c r="W745">
        <v>0</v>
      </c>
      <c r="X745">
        <v>-577689993</v>
      </c>
      <c r="Y745">
        <f>AT745</f>
        <v>7.0000000000000007E-2</v>
      </c>
      <c r="AA745">
        <v>27740.74</v>
      </c>
      <c r="AB745">
        <v>0</v>
      </c>
      <c r="AC745">
        <v>0</v>
      </c>
      <c r="AD745">
        <v>0</v>
      </c>
      <c r="AE745">
        <v>3381.8</v>
      </c>
      <c r="AF745">
        <v>0</v>
      </c>
      <c r="AG745">
        <v>0</v>
      </c>
      <c r="AH745">
        <v>0</v>
      </c>
      <c r="AI745">
        <v>8.0500000000000007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7.0000000000000007E-2</v>
      </c>
      <c r="AU745" t="s">
        <v>3</v>
      </c>
      <c r="AV745">
        <v>0</v>
      </c>
      <c r="AW745">
        <v>2</v>
      </c>
      <c r="AX745">
        <v>56495754</v>
      </c>
      <c r="AY745">
        <v>1</v>
      </c>
      <c r="AZ745">
        <v>0</v>
      </c>
      <c r="BA745">
        <v>739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ROUND(Y745*Source!I946,9)</f>
        <v>0.32900000000000001</v>
      </c>
      <c r="CY745">
        <f>AA745</f>
        <v>27740.74</v>
      </c>
      <c r="CZ745">
        <f>AE745</f>
        <v>3381.8</v>
      </c>
      <c r="DA745">
        <f>AI745</f>
        <v>8.0500000000000007</v>
      </c>
      <c r="DB745">
        <f>ROUND(ROUND(AT745*CZ745,2),6)</f>
        <v>236.73</v>
      </c>
      <c r="DC745">
        <f>ROUND(ROUND(AT745*AG745,2),6)</f>
        <v>0</v>
      </c>
      <c r="DD745" t="s">
        <v>3</v>
      </c>
      <c r="DE745" t="s">
        <v>3</v>
      </c>
      <c r="DF745">
        <f>ROUND(ROUND(AE745*AI745,2)*CX745,2)</f>
        <v>8956.5300000000007</v>
      </c>
      <c r="DG745">
        <f t="shared" si="422"/>
        <v>0</v>
      </c>
      <c r="DH745">
        <f t="shared" si="423"/>
        <v>0</v>
      </c>
      <c r="DI745">
        <f t="shared" si="401"/>
        <v>0</v>
      </c>
      <c r="DJ745">
        <f>DF745</f>
        <v>8956.5300000000007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ROW(Source!A946)</f>
        <v>946</v>
      </c>
      <c r="B746">
        <v>56481267</v>
      </c>
      <c r="C746">
        <v>56495739</v>
      </c>
      <c r="D746">
        <v>54902263</v>
      </c>
      <c r="E746">
        <v>1</v>
      </c>
      <c r="F746">
        <v>1</v>
      </c>
      <c r="G746">
        <v>1079</v>
      </c>
      <c r="H746">
        <v>3</v>
      </c>
      <c r="I746" t="s">
        <v>933</v>
      </c>
      <c r="J746" t="s">
        <v>934</v>
      </c>
      <c r="K746" t="s">
        <v>935</v>
      </c>
      <c r="L746">
        <v>1348</v>
      </c>
      <c r="N746">
        <v>1009</v>
      </c>
      <c r="O746" t="s">
        <v>32</v>
      </c>
      <c r="P746" t="s">
        <v>32</v>
      </c>
      <c r="Q746">
        <v>1000</v>
      </c>
      <c r="W746">
        <v>0</v>
      </c>
      <c r="X746">
        <v>958001174</v>
      </c>
      <c r="Y746">
        <f>AT746</f>
        <v>2E-3</v>
      </c>
      <c r="AA746">
        <v>159339.15</v>
      </c>
      <c r="AB746">
        <v>0</v>
      </c>
      <c r="AC746">
        <v>0</v>
      </c>
      <c r="AD746">
        <v>0</v>
      </c>
      <c r="AE746">
        <v>26867.38</v>
      </c>
      <c r="AF746">
        <v>0</v>
      </c>
      <c r="AG746">
        <v>0</v>
      </c>
      <c r="AH746">
        <v>0</v>
      </c>
      <c r="AI746">
        <v>5.82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2E-3</v>
      </c>
      <c r="AU746" t="s">
        <v>3</v>
      </c>
      <c r="AV746">
        <v>0</v>
      </c>
      <c r="AW746">
        <v>2</v>
      </c>
      <c r="AX746">
        <v>56495755</v>
      </c>
      <c r="AY746">
        <v>1</v>
      </c>
      <c r="AZ746">
        <v>0</v>
      </c>
      <c r="BA746">
        <v>740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ROUND(Y746*Source!I946,9)</f>
        <v>9.4000000000000004E-3</v>
      </c>
      <c r="CY746">
        <f>AA746</f>
        <v>159339.15</v>
      </c>
      <c r="CZ746">
        <f>AE746</f>
        <v>26867.38</v>
      </c>
      <c r="DA746">
        <f>AI746</f>
        <v>5.82</v>
      </c>
      <c r="DB746">
        <f>ROUND(ROUND(AT746*CZ746,2),6)</f>
        <v>53.73</v>
      </c>
      <c r="DC746">
        <f>ROUND(ROUND(AT746*AG746,2),6)</f>
        <v>0</v>
      </c>
      <c r="DD746" t="s">
        <v>3</v>
      </c>
      <c r="DE746" t="s">
        <v>3</v>
      </c>
      <c r="DF746">
        <f>ROUND(ROUND(AE746*AI746,2)*CX746,2)</f>
        <v>1469.86</v>
      </c>
      <c r="DG746">
        <f t="shared" si="422"/>
        <v>0</v>
      </c>
      <c r="DH746">
        <f t="shared" si="423"/>
        <v>0</v>
      </c>
      <c r="DI746">
        <f t="shared" si="401"/>
        <v>0</v>
      </c>
      <c r="DJ746">
        <f>DF746</f>
        <v>1469.86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ROW(Source!A946)</f>
        <v>946</v>
      </c>
      <c r="B747">
        <v>56481267</v>
      </c>
      <c r="C747">
        <v>56495739</v>
      </c>
      <c r="D747">
        <v>54902280</v>
      </c>
      <c r="E747">
        <v>1</v>
      </c>
      <c r="F747">
        <v>1</v>
      </c>
      <c r="G747">
        <v>1079</v>
      </c>
      <c r="H747">
        <v>3</v>
      </c>
      <c r="I747" t="s">
        <v>895</v>
      </c>
      <c r="J747" t="s">
        <v>896</v>
      </c>
      <c r="K747" t="s">
        <v>897</v>
      </c>
      <c r="L747">
        <v>1339</v>
      </c>
      <c r="N747">
        <v>1007</v>
      </c>
      <c r="O747" t="s">
        <v>158</v>
      </c>
      <c r="P747" t="s">
        <v>158</v>
      </c>
      <c r="Q747">
        <v>1</v>
      </c>
      <c r="W747">
        <v>0</v>
      </c>
      <c r="X747">
        <v>166094496</v>
      </c>
      <c r="Y747">
        <f>AT747</f>
        <v>0.05</v>
      </c>
      <c r="AA747">
        <v>9318.68</v>
      </c>
      <c r="AB747">
        <v>0</v>
      </c>
      <c r="AC747">
        <v>0</v>
      </c>
      <c r="AD747">
        <v>0</v>
      </c>
      <c r="AE747">
        <v>2464.94</v>
      </c>
      <c r="AF747">
        <v>0</v>
      </c>
      <c r="AG747">
        <v>0</v>
      </c>
      <c r="AH747">
        <v>0</v>
      </c>
      <c r="AI747">
        <v>3.71</v>
      </c>
      <c r="AJ747">
        <v>1</v>
      </c>
      <c r="AK747">
        <v>1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0.05</v>
      </c>
      <c r="AU747" t="s">
        <v>3</v>
      </c>
      <c r="AV747">
        <v>0</v>
      </c>
      <c r="AW747">
        <v>2</v>
      </c>
      <c r="AX747">
        <v>56495756</v>
      </c>
      <c r="AY747">
        <v>1</v>
      </c>
      <c r="AZ747">
        <v>0</v>
      </c>
      <c r="BA747">
        <v>741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ROUND(Y747*Source!I946,9)</f>
        <v>0.23499999999999999</v>
      </c>
      <c r="CY747">
        <f>AA747</f>
        <v>9318.68</v>
      </c>
      <c r="CZ747">
        <f>AE747</f>
        <v>2464.94</v>
      </c>
      <c r="DA747">
        <f>AI747</f>
        <v>3.71</v>
      </c>
      <c r="DB747">
        <f>ROUND(ROUND(AT747*CZ747,2),6)</f>
        <v>123.25</v>
      </c>
      <c r="DC747">
        <f>ROUND(ROUND(AT747*AG747,2),6)</f>
        <v>0</v>
      </c>
      <c r="DD747" t="s">
        <v>3</v>
      </c>
      <c r="DE747" t="s">
        <v>3</v>
      </c>
      <c r="DF747">
        <f>ROUND(ROUND(AE747*AI747,2)*CX747,2)</f>
        <v>2149.06</v>
      </c>
      <c r="DG747">
        <f t="shared" si="422"/>
        <v>0</v>
      </c>
      <c r="DH747">
        <f t="shared" si="423"/>
        <v>0</v>
      </c>
      <c r="DI747">
        <f t="shared" si="401"/>
        <v>0</v>
      </c>
      <c r="DJ747">
        <f>DF747</f>
        <v>2149.06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ROW(Source!A946)</f>
        <v>946</v>
      </c>
      <c r="B748">
        <v>56481267</v>
      </c>
      <c r="C748">
        <v>56495739</v>
      </c>
      <c r="D748">
        <v>54902848</v>
      </c>
      <c r="E748">
        <v>1</v>
      </c>
      <c r="F748">
        <v>1</v>
      </c>
      <c r="G748">
        <v>1079</v>
      </c>
      <c r="H748">
        <v>3</v>
      </c>
      <c r="I748" t="s">
        <v>415</v>
      </c>
      <c r="J748" t="s">
        <v>417</v>
      </c>
      <c r="K748" t="s">
        <v>416</v>
      </c>
      <c r="L748">
        <v>1339</v>
      </c>
      <c r="N748">
        <v>1007</v>
      </c>
      <c r="O748" t="s">
        <v>158</v>
      </c>
      <c r="P748" t="s">
        <v>158</v>
      </c>
      <c r="Q748">
        <v>1</v>
      </c>
      <c r="W748">
        <v>0</v>
      </c>
      <c r="X748">
        <v>-482484867</v>
      </c>
      <c r="Y748">
        <f>AT748</f>
        <v>0.98</v>
      </c>
      <c r="AA748">
        <v>8147.2</v>
      </c>
      <c r="AB748">
        <v>0</v>
      </c>
      <c r="AC748">
        <v>0</v>
      </c>
      <c r="AD748">
        <v>0</v>
      </c>
      <c r="AE748">
        <v>1821.25</v>
      </c>
      <c r="AF748">
        <v>0</v>
      </c>
      <c r="AG748">
        <v>0</v>
      </c>
      <c r="AH748">
        <v>0</v>
      </c>
      <c r="AI748">
        <v>4.3899999999999997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0.98</v>
      </c>
      <c r="AU748" t="s">
        <v>3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ROUND(Y748*Source!I946,9)</f>
        <v>4.6059999999999999</v>
      </c>
      <c r="CY748">
        <f>AA748</f>
        <v>8147.2</v>
      </c>
      <c r="CZ748">
        <f>AE748</f>
        <v>1821.25</v>
      </c>
      <c r="DA748">
        <f>AI748</f>
        <v>4.3899999999999997</v>
      </c>
      <c r="DB748">
        <f>ROUND(ROUND(AT748*CZ748,2),6)</f>
        <v>1784.83</v>
      </c>
      <c r="DC748">
        <f>ROUND(ROUND(AT748*AG748,2),6)</f>
        <v>0</v>
      </c>
      <c r="DD748" t="s">
        <v>3</v>
      </c>
      <c r="DE748" t="s">
        <v>3</v>
      </c>
      <c r="DF748">
        <f>ROUND(ROUND(AE748*AI748,2)*CX748,2)</f>
        <v>36826.31</v>
      </c>
      <c r="DG748">
        <f t="shared" si="422"/>
        <v>0</v>
      </c>
      <c r="DH748">
        <f t="shared" si="423"/>
        <v>0</v>
      </c>
      <c r="DI748">
        <f t="shared" si="401"/>
        <v>0</v>
      </c>
      <c r="DJ748">
        <f>DF748</f>
        <v>36826.31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ROW(Source!A949)</f>
        <v>949</v>
      </c>
      <c r="B749">
        <v>56481265</v>
      </c>
      <c r="C749">
        <v>56495759</v>
      </c>
      <c r="D749">
        <v>54836958</v>
      </c>
      <c r="E749">
        <v>1079</v>
      </c>
      <c r="F749">
        <v>1</v>
      </c>
      <c r="G749">
        <v>1079</v>
      </c>
      <c r="H749">
        <v>1</v>
      </c>
      <c r="I749" t="s">
        <v>738</v>
      </c>
      <c r="J749" t="s">
        <v>3</v>
      </c>
      <c r="K749" t="s">
        <v>739</v>
      </c>
      <c r="L749">
        <v>1191</v>
      </c>
      <c r="N749">
        <v>1013</v>
      </c>
      <c r="O749" t="s">
        <v>740</v>
      </c>
      <c r="P749" t="s">
        <v>740</v>
      </c>
      <c r="Q749">
        <v>1</v>
      </c>
      <c r="W749">
        <v>0</v>
      </c>
      <c r="X749">
        <v>476480486</v>
      </c>
      <c r="Y749">
        <f>(AT749*1.15*1.1)</f>
        <v>16.900400000000001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13.36</v>
      </c>
      <c r="AU749" t="s">
        <v>166</v>
      </c>
      <c r="AV749">
        <v>1</v>
      </c>
      <c r="AW749">
        <v>2</v>
      </c>
      <c r="AX749">
        <v>56495763</v>
      </c>
      <c r="AY749">
        <v>1</v>
      </c>
      <c r="AZ749">
        <v>0</v>
      </c>
      <c r="BA749">
        <v>743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U749">
        <f>ROUND(AT749*Source!I949*AH749*AL749,2)</f>
        <v>0</v>
      </c>
      <c r="CV749">
        <f>ROUND(Y749*Source!I949,9)</f>
        <v>4.0560960000000001</v>
      </c>
      <c r="CW749">
        <v>0</v>
      </c>
      <c r="CX749">
        <f>ROUND(Y749*Source!I949,9)</f>
        <v>4.0560960000000001</v>
      </c>
      <c r="CY749">
        <f>AD749</f>
        <v>0</v>
      </c>
      <c r="CZ749">
        <f>AH749</f>
        <v>0</v>
      </c>
      <c r="DA749">
        <f>AL749</f>
        <v>1</v>
      </c>
      <c r="DB749">
        <f>ROUND((ROUND(AT749*CZ749,2)*1.15*1.1),6)</f>
        <v>0</v>
      </c>
      <c r="DC749">
        <f>ROUND((ROUND(AT749*AG749,2)*1.15*1.1),6)</f>
        <v>0</v>
      </c>
      <c r="DD749" t="s">
        <v>3</v>
      </c>
      <c r="DE749" t="s">
        <v>3</v>
      </c>
      <c r="DF749">
        <f>ROUND(ROUND(AE749,2)*CX749,2)</f>
        <v>0</v>
      </c>
      <c r="DG749">
        <f t="shared" si="422"/>
        <v>0</v>
      </c>
      <c r="DH749">
        <f t="shared" si="423"/>
        <v>0</v>
      </c>
      <c r="DI749">
        <f t="shared" si="401"/>
        <v>0</v>
      </c>
      <c r="DJ749">
        <f>DI749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ROW(Source!A949)</f>
        <v>949</v>
      </c>
      <c r="B750">
        <v>56481265</v>
      </c>
      <c r="C750">
        <v>56495759</v>
      </c>
      <c r="D750">
        <v>54934284</v>
      </c>
      <c r="E750">
        <v>1</v>
      </c>
      <c r="F750">
        <v>1</v>
      </c>
      <c r="G750">
        <v>1079</v>
      </c>
      <c r="H750">
        <v>2</v>
      </c>
      <c r="I750" t="s">
        <v>741</v>
      </c>
      <c r="J750" t="s">
        <v>742</v>
      </c>
      <c r="K750" t="s">
        <v>743</v>
      </c>
      <c r="L750">
        <v>1368</v>
      </c>
      <c r="N750">
        <v>1011</v>
      </c>
      <c r="O750" t="s">
        <v>744</v>
      </c>
      <c r="P750" t="s">
        <v>744</v>
      </c>
      <c r="Q750">
        <v>1</v>
      </c>
      <c r="W750">
        <v>0</v>
      </c>
      <c r="X750">
        <v>654681671</v>
      </c>
      <c r="Y750">
        <f>(AT750*1.25*1.1)</f>
        <v>2.7500000000000004E-2</v>
      </c>
      <c r="AA750">
        <v>0</v>
      </c>
      <c r="AB750">
        <v>87.01</v>
      </c>
      <c r="AC750">
        <v>13.21</v>
      </c>
      <c r="AD750">
        <v>0</v>
      </c>
      <c r="AE750">
        <v>0</v>
      </c>
      <c r="AF750">
        <v>83.1</v>
      </c>
      <c r="AG750">
        <v>12.62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-2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0.02</v>
      </c>
      <c r="AU750" t="s">
        <v>165</v>
      </c>
      <c r="AV750">
        <v>0</v>
      </c>
      <c r="AW750">
        <v>2</v>
      </c>
      <c r="AX750">
        <v>56495764</v>
      </c>
      <c r="AY750">
        <v>1</v>
      </c>
      <c r="AZ750">
        <v>0</v>
      </c>
      <c r="BA750">
        <v>744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f>ROUND(Y750*Source!I949*DO750,9)</f>
        <v>8.3292000000000005E-2</v>
      </c>
      <c r="CX750">
        <f>ROUND(Y750*Source!I949,9)</f>
        <v>6.6E-3</v>
      </c>
      <c r="CY750">
        <f>AB750</f>
        <v>87.01</v>
      </c>
      <c r="CZ750">
        <f>AF750</f>
        <v>83.1</v>
      </c>
      <c r="DA750">
        <f>AJ750</f>
        <v>1</v>
      </c>
      <c r="DB750">
        <f>ROUND((ROUND(AT750*CZ750,2)*1.25*1.1),6)</f>
        <v>2.2825000000000002</v>
      </c>
      <c r="DC750">
        <f>ROUND((ROUND(AT750*AG750,2)*1.25*1.1),6)</f>
        <v>0.34375</v>
      </c>
      <c r="DD750" t="s">
        <v>3</v>
      </c>
      <c r="DE750" t="s">
        <v>3</v>
      </c>
      <c r="DF750">
        <f>ROUND(ROUND(AE750,2)*CX750,2)</f>
        <v>0</v>
      </c>
      <c r="DG750">
        <f t="shared" si="422"/>
        <v>0.55000000000000004</v>
      </c>
      <c r="DH750">
        <f t="shared" si="423"/>
        <v>0.08</v>
      </c>
      <c r="DI750">
        <f t="shared" si="401"/>
        <v>0</v>
      </c>
      <c r="DJ750">
        <f>DG750</f>
        <v>0.55000000000000004</v>
      </c>
      <c r="DK750">
        <v>0</v>
      </c>
      <c r="DL750" t="s">
        <v>745</v>
      </c>
      <c r="DM750">
        <v>0</v>
      </c>
      <c r="DN750" t="s">
        <v>740</v>
      </c>
      <c r="DO750">
        <v>12.62</v>
      </c>
    </row>
    <row r="751" spans="1:119" x14ac:dyDescent="0.25">
      <c r="A751">
        <f>ROW(Source!A949)</f>
        <v>949</v>
      </c>
      <c r="B751">
        <v>56481265</v>
      </c>
      <c r="C751">
        <v>56495759</v>
      </c>
      <c r="D751">
        <v>54904742</v>
      </c>
      <c r="E751">
        <v>1</v>
      </c>
      <c r="F751">
        <v>1</v>
      </c>
      <c r="G751">
        <v>1079</v>
      </c>
      <c r="H751">
        <v>3</v>
      </c>
      <c r="I751" t="s">
        <v>395</v>
      </c>
      <c r="J751" t="s">
        <v>397</v>
      </c>
      <c r="K751" t="s">
        <v>396</v>
      </c>
      <c r="L751">
        <v>1327</v>
      </c>
      <c r="N751">
        <v>1005</v>
      </c>
      <c r="O751" t="s">
        <v>214</v>
      </c>
      <c r="P751" t="s">
        <v>214</v>
      </c>
      <c r="Q751">
        <v>1</v>
      </c>
      <c r="W751">
        <v>0</v>
      </c>
      <c r="X751">
        <v>1053069243</v>
      </c>
      <c r="Y751">
        <f>AT751</f>
        <v>120</v>
      </c>
      <c r="AA751">
        <v>39.53</v>
      </c>
      <c r="AB751">
        <v>0</v>
      </c>
      <c r="AC751">
        <v>0</v>
      </c>
      <c r="AD751">
        <v>0</v>
      </c>
      <c r="AE751">
        <v>39.450000000000003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3</v>
      </c>
      <c r="AT751">
        <v>120</v>
      </c>
      <c r="AU751" t="s">
        <v>3</v>
      </c>
      <c r="AV751">
        <v>0</v>
      </c>
      <c r="AW751">
        <v>1</v>
      </c>
      <c r="AX751">
        <v>-1</v>
      </c>
      <c r="AY751">
        <v>0</v>
      </c>
      <c r="AZ751">
        <v>0</v>
      </c>
      <c r="BA751" t="s">
        <v>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ROUND(Y751*Source!I949,9)</f>
        <v>28.8</v>
      </c>
      <c r="CY751">
        <f>AA751</f>
        <v>39.53</v>
      </c>
      <c r="CZ751">
        <f>AE751</f>
        <v>39.450000000000003</v>
      </c>
      <c r="DA751">
        <f>AI751</f>
        <v>1</v>
      </c>
      <c r="DB751">
        <f>ROUND(ROUND(AT751*CZ751,2),6)</f>
        <v>4734</v>
      </c>
      <c r="DC751">
        <f>ROUND(ROUND(AT751*AG751,2),6)</f>
        <v>0</v>
      </c>
      <c r="DD751" t="s">
        <v>3</v>
      </c>
      <c r="DE751" t="s">
        <v>3</v>
      </c>
      <c r="DF751">
        <f>ROUND(ROUND(AE751,2)*CX751,2)</f>
        <v>1136.1600000000001</v>
      </c>
      <c r="DG751">
        <f t="shared" si="422"/>
        <v>0</v>
      </c>
      <c r="DH751">
        <f t="shared" si="423"/>
        <v>0</v>
      </c>
      <c r="DI751">
        <f t="shared" si="401"/>
        <v>0</v>
      </c>
      <c r="DJ751">
        <f>DF751</f>
        <v>1136.1600000000001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ROW(Source!A950)</f>
        <v>950</v>
      </c>
      <c r="B752">
        <v>56481267</v>
      </c>
      <c r="C752">
        <v>56495759</v>
      </c>
      <c r="D752">
        <v>54836958</v>
      </c>
      <c r="E752">
        <v>1079</v>
      </c>
      <c r="F752">
        <v>1</v>
      </c>
      <c r="G752">
        <v>1079</v>
      </c>
      <c r="H752">
        <v>1</v>
      </c>
      <c r="I752" t="s">
        <v>738</v>
      </c>
      <c r="J752" t="s">
        <v>3</v>
      </c>
      <c r="K752" t="s">
        <v>739</v>
      </c>
      <c r="L752">
        <v>1191</v>
      </c>
      <c r="N752">
        <v>1013</v>
      </c>
      <c r="O752" t="s">
        <v>740</v>
      </c>
      <c r="P752" t="s">
        <v>740</v>
      </c>
      <c r="Q752">
        <v>1</v>
      </c>
      <c r="W752">
        <v>0</v>
      </c>
      <c r="X752">
        <v>476480486</v>
      </c>
      <c r="Y752">
        <f>(AT752*1.15*1.1)</f>
        <v>16.900400000000001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-2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13.36</v>
      </c>
      <c r="AU752" t="s">
        <v>166</v>
      </c>
      <c r="AV752">
        <v>1</v>
      </c>
      <c r="AW752">
        <v>2</v>
      </c>
      <c r="AX752">
        <v>56495763</v>
      </c>
      <c r="AY752">
        <v>1</v>
      </c>
      <c r="AZ752">
        <v>0</v>
      </c>
      <c r="BA752">
        <v>746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U752">
        <f>ROUND(AT752*Source!I950*AH752*AL752,2)</f>
        <v>0</v>
      </c>
      <c r="CV752">
        <f>ROUND(Y752*Source!I950,9)</f>
        <v>4.0560960000000001</v>
      </c>
      <c r="CW752">
        <v>0</v>
      </c>
      <c r="CX752">
        <f>ROUND(Y752*Source!I950,9)</f>
        <v>4.0560960000000001</v>
      </c>
      <c r="CY752">
        <f>AD752</f>
        <v>0</v>
      </c>
      <c r="CZ752">
        <f>AH752</f>
        <v>0</v>
      </c>
      <c r="DA752">
        <f>AL752</f>
        <v>1</v>
      </c>
      <c r="DB752">
        <f>ROUND((ROUND(AT752*CZ752,2)*1.15*1.1),6)</f>
        <v>0</v>
      </c>
      <c r="DC752">
        <f>ROUND((ROUND(AT752*AG752,2)*1.15*1.1),6)</f>
        <v>0</v>
      </c>
      <c r="DD752" t="s">
        <v>3</v>
      </c>
      <c r="DE752" t="s">
        <v>3</v>
      </c>
      <c r="DF752">
        <f>ROUND(ROUND(AE752,2)*CX752,2)</f>
        <v>0</v>
      </c>
      <c r="DG752">
        <f t="shared" si="422"/>
        <v>0</v>
      </c>
      <c r="DH752">
        <f t="shared" si="423"/>
        <v>0</v>
      </c>
      <c r="DI752">
        <f t="shared" si="401"/>
        <v>0</v>
      </c>
      <c r="DJ752">
        <f>DI752</f>
        <v>0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ROW(Source!A950)</f>
        <v>950</v>
      </c>
      <c r="B753">
        <v>56481267</v>
      </c>
      <c r="C753">
        <v>56495759</v>
      </c>
      <c r="D753">
        <v>54934284</v>
      </c>
      <c r="E753">
        <v>1</v>
      </c>
      <c r="F753">
        <v>1</v>
      </c>
      <c r="G753">
        <v>1079</v>
      </c>
      <c r="H753">
        <v>2</v>
      </c>
      <c r="I753" t="s">
        <v>741</v>
      </c>
      <c r="J753" t="s">
        <v>742</v>
      </c>
      <c r="K753" t="s">
        <v>743</v>
      </c>
      <c r="L753">
        <v>1368</v>
      </c>
      <c r="N753">
        <v>1011</v>
      </c>
      <c r="O753" t="s">
        <v>744</v>
      </c>
      <c r="P753" t="s">
        <v>744</v>
      </c>
      <c r="Q753">
        <v>1</v>
      </c>
      <c r="W753">
        <v>0</v>
      </c>
      <c r="X753">
        <v>654681671</v>
      </c>
      <c r="Y753">
        <f>(AT753*1.25*1.1)</f>
        <v>2.7500000000000004E-2</v>
      </c>
      <c r="AA753">
        <v>0</v>
      </c>
      <c r="AB753">
        <v>1323.36</v>
      </c>
      <c r="AC753">
        <v>631.85</v>
      </c>
      <c r="AD753">
        <v>0</v>
      </c>
      <c r="AE753">
        <v>0</v>
      </c>
      <c r="AF753">
        <v>83.1</v>
      </c>
      <c r="AG753">
        <v>12.62</v>
      </c>
      <c r="AH753">
        <v>0</v>
      </c>
      <c r="AI753">
        <v>1</v>
      </c>
      <c r="AJ753">
        <v>15.21</v>
      </c>
      <c r="AK753">
        <v>47.82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0.02</v>
      </c>
      <c r="AU753" t="s">
        <v>165</v>
      </c>
      <c r="AV753">
        <v>0</v>
      </c>
      <c r="AW753">
        <v>2</v>
      </c>
      <c r="AX753">
        <v>56495764</v>
      </c>
      <c r="AY753">
        <v>1</v>
      </c>
      <c r="AZ753">
        <v>0</v>
      </c>
      <c r="BA753">
        <v>747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f>ROUND(Y753*Source!I950*DO753,9)</f>
        <v>8.3292000000000005E-2</v>
      </c>
      <c r="CX753">
        <f>ROUND(Y753*Source!I950,9)</f>
        <v>6.6E-3</v>
      </c>
      <c r="CY753">
        <f>AB753</f>
        <v>1323.36</v>
      </c>
      <c r="CZ753">
        <f>AF753</f>
        <v>83.1</v>
      </c>
      <c r="DA753">
        <f>AJ753</f>
        <v>15.21</v>
      </c>
      <c r="DB753">
        <f>ROUND((ROUND(AT753*CZ753,2)*1.25*1.1),6)</f>
        <v>2.2825000000000002</v>
      </c>
      <c r="DC753">
        <f>ROUND((ROUND(AT753*AG753,2)*1.25*1.1),6)</f>
        <v>0.34375</v>
      </c>
      <c r="DD753" t="s">
        <v>3</v>
      </c>
      <c r="DE753" t="s">
        <v>3</v>
      </c>
      <c r="DF753">
        <f>ROUND(ROUND(AE753,2)*CX753,2)</f>
        <v>0</v>
      </c>
      <c r="DG753">
        <f>ROUND(ROUND(AF753*AJ753,2)*CX753,2)</f>
        <v>8.34</v>
      </c>
      <c r="DH753">
        <f>ROUND(ROUND(AG753*AK753,2)*CX753,2)</f>
        <v>3.98</v>
      </c>
      <c r="DI753">
        <f t="shared" si="401"/>
        <v>0</v>
      </c>
      <c r="DJ753">
        <f>DG753</f>
        <v>8.34</v>
      </c>
      <c r="DK753">
        <v>0</v>
      </c>
      <c r="DL753" t="s">
        <v>745</v>
      </c>
      <c r="DM753">
        <v>0</v>
      </c>
      <c r="DN753" t="s">
        <v>740</v>
      </c>
      <c r="DO753">
        <v>12.62</v>
      </c>
    </row>
    <row r="754" spans="1:119" x14ac:dyDescent="0.25">
      <c r="A754">
        <f>ROW(Source!A950)</f>
        <v>950</v>
      </c>
      <c r="B754">
        <v>56481267</v>
      </c>
      <c r="C754">
        <v>56495759</v>
      </c>
      <c r="D754">
        <v>54904742</v>
      </c>
      <c r="E754">
        <v>1</v>
      </c>
      <c r="F754">
        <v>1</v>
      </c>
      <c r="G754">
        <v>1079</v>
      </c>
      <c r="H754">
        <v>3</v>
      </c>
      <c r="I754" t="s">
        <v>395</v>
      </c>
      <c r="J754" t="s">
        <v>397</v>
      </c>
      <c r="K754" t="s">
        <v>396</v>
      </c>
      <c r="L754">
        <v>1327</v>
      </c>
      <c r="N754">
        <v>1005</v>
      </c>
      <c r="O754" t="s">
        <v>214</v>
      </c>
      <c r="P754" t="s">
        <v>214</v>
      </c>
      <c r="Q754">
        <v>1</v>
      </c>
      <c r="W754">
        <v>0</v>
      </c>
      <c r="X754">
        <v>1053069243</v>
      </c>
      <c r="Y754">
        <f>AT754</f>
        <v>120</v>
      </c>
      <c r="AA754">
        <v>194.48</v>
      </c>
      <c r="AB754">
        <v>0</v>
      </c>
      <c r="AC754">
        <v>0</v>
      </c>
      <c r="AD754">
        <v>0</v>
      </c>
      <c r="AE754">
        <v>39.450000000000003</v>
      </c>
      <c r="AF754">
        <v>0</v>
      </c>
      <c r="AG754">
        <v>0</v>
      </c>
      <c r="AH754">
        <v>0</v>
      </c>
      <c r="AI754">
        <v>4.92</v>
      </c>
      <c r="AJ754">
        <v>1</v>
      </c>
      <c r="AK754">
        <v>1</v>
      </c>
      <c r="AL754">
        <v>1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 t="s">
        <v>3</v>
      </c>
      <c r="AT754">
        <v>120</v>
      </c>
      <c r="AU754" t="s">
        <v>3</v>
      </c>
      <c r="AV754">
        <v>0</v>
      </c>
      <c r="AW754">
        <v>1</v>
      </c>
      <c r="AX754">
        <v>-1</v>
      </c>
      <c r="AY754">
        <v>0</v>
      </c>
      <c r="AZ754">
        <v>0</v>
      </c>
      <c r="BA754" t="s">
        <v>3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ROUND(Y754*Source!I950,9)</f>
        <v>28.8</v>
      </c>
      <c r="CY754">
        <f>AA754</f>
        <v>194.48</v>
      </c>
      <c r="CZ754">
        <f>AE754</f>
        <v>39.450000000000003</v>
      </c>
      <c r="DA754">
        <f>AI754</f>
        <v>4.92</v>
      </c>
      <c r="DB754">
        <f>ROUND(ROUND(AT754*CZ754,2),6)</f>
        <v>4734</v>
      </c>
      <c r="DC754">
        <f>ROUND(ROUND(AT754*AG754,2),6)</f>
        <v>0</v>
      </c>
      <c r="DD754" t="s">
        <v>3</v>
      </c>
      <c r="DE754" t="s">
        <v>3</v>
      </c>
      <c r="DF754">
        <f>ROUND(ROUND(AE754*AI754,2)*CX754,2)</f>
        <v>5589.79</v>
      </c>
      <c r="DG754">
        <f t="shared" ref="DG754:DG775" si="424">ROUND(ROUND(AF754,2)*CX754,2)</f>
        <v>0</v>
      </c>
      <c r="DH754">
        <f t="shared" ref="DH754:DH775" si="425">ROUND(ROUND(AG754,2)*CX754,2)</f>
        <v>0</v>
      </c>
      <c r="DI754">
        <f t="shared" si="401"/>
        <v>0</v>
      </c>
      <c r="DJ754">
        <f>DF754</f>
        <v>5589.79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ROW(Source!A953)</f>
        <v>953</v>
      </c>
      <c r="B755">
        <v>56481265</v>
      </c>
      <c r="C755">
        <v>56495767</v>
      </c>
      <c r="D755">
        <v>54836958</v>
      </c>
      <c r="E755">
        <v>1079</v>
      </c>
      <c r="F755">
        <v>1</v>
      </c>
      <c r="G755">
        <v>1079</v>
      </c>
      <c r="H755">
        <v>1</v>
      </c>
      <c r="I755" t="s">
        <v>738</v>
      </c>
      <c r="J755" t="s">
        <v>3</v>
      </c>
      <c r="K755" t="s">
        <v>739</v>
      </c>
      <c r="L755">
        <v>1191</v>
      </c>
      <c r="N755">
        <v>1013</v>
      </c>
      <c r="O755" t="s">
        <v>740</v>
      </c>
      <c r="P755" t="s">
        <v>740</v>
      </c>
      <c r="Q755">
        <v>1</v>
      </c>
      <c r="W755">
        <v>0</v>
      </c>
      <c r="X755">
        <v>476480486</v>
      </c>
      <c r="Y755">
        <f>(AT755*1.15*1.1)</f>
        <v>1019.59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806</v>
      </c>
      <c r="AU755" t="s">
        <v>166</v>
      </c>
      <c r="AV755">
        <v>1</v>
      </c>
      <c r="AW755">
        <v>2</v>
      </c>
      <c r="AX755">
        <v>56495789</v>
      </c>
      <c r="AY755">
        <v>1</v>
      </c>
      <c r="AZ755">
        <v>0</v>
      </c>
      <c r="BA755">
        <v>749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ROUND(AT755*Source!I953*AH755*AL755,2)</f>
        <v>0</v>
      </c>
      <c r="CV755">
        <f>ROUND(Y755*Source!I953,9)</f>
        <v>50.979500000000002</v>
      </c>
      <c r="CW755">
        <v>0</v>
      </c>
      <c r="CX755">
        <f>ROUND(Y755*Source!I953,9)</f>
        <v>50.979500000000002</v>
      </c>
      <c r="CY755">
        <f>AD755</f>
        <v>0</v>
      </c>
      <c r="CZ755">
        <f>AH755</f>
        <v>0</v>
      </c>
      <c r="DA755">
        <f>AL755</f>
        <v>1</v>
      </c>
      <c r="DB755">
        <f>ROUND((ROUND(AT755*CZ755,2)*1.15*1.1),6)</f>
        <v>0</v>
      </c>
      <c r="DC755">
        <f>ROUND((ROUND(AT755*AG755,2)*1.15*1.1),6)</f>
        <v>0</v>
      </c>
      <c r="DD755" t="s">
        <v>3</v>
      </c>
      <c r="DE755" t="s">
        <v>3</v>
      </c>
      <c r="DF755">
        <f t="shared" ref="DF755:DF780" si="426">ROUND(ROUND(AE755,2)*CX755,2)</f>
        <v>0</v>
      </c>
      <c r="DG755">
        <f t="shared" si="424"/>
        <v>0</v>
      </c>
      <c r="DH755">
        <f t="shared" si="425"/>
        <v>0</v>
      </c>
      <c r="DI755">
        <f t="shared" si="401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ROW(Source!A953)</f>
        <v>953</v>
      </c>
      <c r="B756">
        <v>56481265</v>
      </c>
      <c r="C756">
        <v>56495767</v>
      </c>
      <c r="D756">
        <v>54934284</v>
      </c>
      <c r="E756">
        <v>1</v>
      </c>
      <c r="F756">
        <v>1</v>
      </c>
      <c r="G756">
        <v>1079</v>
      </c>
      <c r="H756">
        <v>2</v>
      </c>
      <c r="I756" t="s">
        <v>741</v>
      </c>
      <c r="J756" t="s">
        <v>742</v>
      </c>
      <c r="K756" t="s">
        <v>743</v>
      </c>
      <c r="L756">
        <v>1368</v>
      </c>
      <c r="N756">
        <v>1011</v>
      </c>
      <c r="O756" t="s">
        <v>744</v>
      </c>
      <c r="P756" t="s">
        <v>744</v>
      </c>
      <c r="Q756">
        <v>1</v>
      </c>
      <c r="W756">
        <v>0</v>
      </c>
      <c r="X756">
        <v>654681671</v>
      </c>
      <c r="Y756">
        <f>(AT756*1.25*1.1)</f>
        <v>1.7600000000000002</v>
      </c>
      <c r="AA756">
        <v>0</v>
      </c>
      <c r="AB756">
        <v>87.01</v>
      </c>
      <c r="AC756">
        <v>13.21</v>
      </c>
      <c r="AD756">
        <v>0</v>
      </c>
      <c r="AE756">
        <v>0</v>
      </c>
      <c r="AF756">
        <v>83.1</v>
      </c>
      <c r="AG756">
        <v>12.62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1.28</v>
      </c>
      <c r="AU756" t="s">
        <v>165</v>
      </c>
      <c r="AV756">
        <v>0</v>
      </c>
      <c r="AW756">
        <v>2</v>
      </c>
      <c r="AX756">
        <v>56495790</v>
      </c>
      <c r="AY756">
        <v>1</v>
      </c>
      <c r="AZ756">
        <v>0</v>
      </c>
      <c r="BA756">
        <v>750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ROUND(Y756*Source!I953*DO756,9)</f>
        <v>1.11056</v>
      </c>
      <c r="CX756">
        <f>ROUND(Y756*Source!I953,9)</f>
        <v>8.7999999999999995E-2</v>
      </c>
      <c r="CY756">
        <f>AB756</f>
        <v>87.01</v>
      </c>
      <c r="CZ756">
        <f>AF756</f>
        <v>83.1</v>
      </c>
      <c r="DA756">
        <f>AJ756</f>
        <v>1</v>
      </c>
      <c r="DB756">
        <f>ROUND((ROUND(AT756*CZ756,2)*1.25*1.1),6)</f>
        <v>146.25874999999999</v>
      </c>
      <c r="DC756">
        <f>ROUND((ROUND(AT756*AG756,2)*1.25*1.1),6)</f>
        <v>22.206250000000001</v>
      </c>
      <c r="DD756" t="s">
        <v>3</v>
      </c>
      <c r="DE756" t="s">
        <v>3</v>
      </c>
      <c r="DF756">
        <f t="shared" si="426"/>
        <v>0</v>
      </c>
      <c r="DG756">
        <f t="shared" si="424"/>
        <v>7.31</v>
      </c>
      <c r="DH756">
        <f t="shared" si="425"/>
        <v>1.1100000000000001</v>
      </c>
      <c r="DI756">
        <f t="shared" si="401"/>
        <v>0</v>
      </c>
      <c r="DJ756">
        <f>DG756</f>
        <v>7.31</v>
      </c>
      <c r="DK756">
        <v>0</v>
      </c>
      <c r="DL756" t="s">
        <v>745</v>
      </c>
      <c r="DM756">
        <v>0</v>
      </c>
      <c r="DN756" t="s">
        <v>740</v>
      </c>
      <c r="DO756">
        <v>12.62</v>
      </c>
    </row>
    <row r="757" spans="1:119" x14ac:dyDescent="0.25">
      <c r="A757">
        <f>ROW(Source!A953)</f>
        <v>953</v>
      </c>
      <c r="B757">
        <v>56481265</v>
      </c>
      <c r="C757">
        <v>56495767</v>
      </c>
      <c r="D757">
        <v>54934421</v>
      </c>
      <c r="E757">
        <v>1</v>
      </c>
      <c r="F757">
        <v>1</v>
      </c>
      <c r="G757">
        <v>1079</v>
      </c>
      <c r="H757">
        <v>2</v>
      </c>
      <c r="I757" t="s">
        <v>803</v>
      </c>
      <c r="J757" t="s">
        <v>804</v>
      </c>
      <c r="K757" t="s">
        <v>805</v>
      </c>
      <c r="L757">
        <v>1368</v>
      </c>
      <c r="N757">
        <v>1011</v>
      </c>
      <c r="O757" t="s">
        <v>744</v>
      </c>
      <c r="P757" t="s">
        <v>744</v>
      </c>
      <c r="Q757">
        <v>1</v>
      </c>
      <c r="W757">
        <v>0</v>
      </c>
      <c r="X757">
        <v>1724455708</v>
      </c>
      <c r="Y757">
        <f>(AT757*1.25*1.1)</f>
        <v>6.3250000000000002</v>
      </c>
      <c r="AA757">
        <v>0</v>
      </c>
      <c r="AB757">
        <v>0.47</v>
      </c>
      <c r="AC757">
        <v>0</v>
      </c>
      <c r="AD757">
        <v>0</v>
      </c>
      <c r="AE757">
        <v>0</v>
      </c>
      <c r="AF757">
        <v>0.45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4.5999999999999996</v>
      </c>
      <c r="AU757" t="s">
        <v>165</v>
      </c>
      <c r="AV757">
        <v>0</v>
      </c>
      <c r="AW757">
        <v>2</v>
      </c>
      <c r="AX757">
        <v>56495792</v>
      </c>
      <c r="AY757">
        <v>1</v>
      </c>
      <c r="AZ757">
        <v>0</v>
      </c>
      <c r="BA757">
        <v>751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ROUND(Y757*Source!I953*DO757,9)</f>
        <v>0</v>
      </c>
      <c r="CX757">
        <f>ROUND(Y757*Source!I953,9)</f>
        <v>0.31624999999999998</v>
      </c>
      <c r="CY757">
        <f>AB757</f>
        <v>0.47</v>
      </c>
      <c r="CZ757">
        <f>AF757</f>
        <v>0.45</v>
      </c>
      <c r="DA757">
        <f>AJ757</f>
        <v>1</v>
      </c>
      <c r="DB757">
        <f>ROUND((ROUND(AT757*CZ757,2)*1.25*1.1),6)</f>
        <v>2.8462499999999999</v>
      </c>
      <c r="DC757">
        <f>ROUND((ROUND(AT757*AG757,2)*1.25*1.1),6)</f>
        <v>0</v>
      </c>
      <c r="DD757" t="s">
        <v>3</v>
      </c>
      <c r="DE757" t="s">
        <v>3</v>
      </c>
      <c r="DF757">
        <f t="shared" si="426"/>
        <v>0</v>
      </c>
      <c r="DG757">
        <f t="shared" si="424"/>
        <v>0.14000000000000001</v>
      </c>
      <c r="DH757">
        <f t="shared" si="425"/>
        <v>0</v>
      </c>
      <c r="DI757">
        <f t="shared" si="401"/>
        <v>0</v>
      </c>
      <c r="DJ757">
        <f>DG757</f>
        <v>0.14000000000000001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ROW(Source!A953)</f>
        <v>953</v>
      </c>
      <c r="B758">
        <v>56481265</v>
      </c>
      <c r="C758">
        <v>56495767</v>
      </c>
      <c r="D758">
        <v>54933523</v>
      </c>
      <c r="E758">
        <v>1</v>
      </c>
      <c r="F758">
        <v>1</v>
      </c>
      <c r="G758">
        <v>1079</v>
      </c>
      <c r="H758">
        <v>2</v>
      </c>
      <c r="I758" t="s">
        <v>746</v>
      </c>
      <c r="J758" t="s">
        <v>747</v>
      </c>
      <c r="K758" t="s">
        <v>748</v>
      </c>
      <c r="L758">
        <v>1368</v>
      </c>
      <c r="N758">
        <v>1011</v>
      </c>
      <c r="O758" t="s">
        <v>744</v>
      </c>
      <c r="P758" t="s">
        <v>744</v>
      </c>
      <c r="Q758">
        <v>1</v>
      </c>
      <c r="W758">
        <v>0</v>
      </c>
      <c r="X758">
        <v>-294230152</v>
      </c>
      <c r="Y758">
        <f>(AT758*1.25*1.1)</f>
        <v>1.1825000000000001</v>
      </c>
      <c r="AA758">
        <v>0</v>
      </c>
      <c r="AB758">
        <v>187.59</v>
      </c>
      <c r="AC758">
        <v>17.73</v>
      </c>
      <c r="AD758">
        <v>0</v>
      </c>
      <c r="AE758">
        <v>0</v>
      </c>
      <c r="AF758">
        <v>179.17</v>
      </c>
      <c r="AG758">
        <v>16.93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0.86</v>
      </c>
      <c r="AU758" t="s">
        <v>165</v>
      </c>
      <c r="AV758">
        <v>0</v>
      </c>
      <c r="AW758">
        <v>2</v>
      </c>
      <c r="AX758">
        <v>56495791</v>
      </c>
      <c r="AY758">
        <v>1</v>
      </c>
      <c r="AZ758">
        <v>0</v>
      </c>
      <c r="BA758">
        <v>752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f>ROUND(Y758*Source!I953*DO758,9)</f>
        <v>1.00098625</v>
      </c>
      <c r="CX758">
        <f>ROUND(Y758*Source!I953,9)</f>
        <v>5.9124999999999997E-2</v>
      </c>
      <c r="CY758">
        <f>AB758</f>
        <v>187.59</v>
      </c>
      <c r="CZ758">
        <f>AF758</f>
        <v>179.17</v>
      </c>
      <c r="DA758">
        <f>AJ758</f>
        <v>1</v>
      </c>
      <c r="DB758">
        <f>ROUND((ROUND(AT758*CZ758,2)*1.25*1.1),6)</f>
        <v>211.87375</v>
      </c>
      <c r="DC758">
        <f>ROUND((ROUND(AT758*AG758,2)*1.25*1.1),6)</f>
        <v>20.02</v>
      </c>
      <c r="DD758" t="s">
        <v>3</v>
      </c>
      <c r="DE758" t="s">
        <v>3</v>
      </c>
      <c r="DF758">
        <f t="shared" si="426"/>
        <v>0</v>
      </c>
      <c r="DG758">
        <f t="shared" si="424"/>
        <v>10.59</v>
      </c>
      <c r="DH758">
        <f t="shared" si="425"/>
        <v>1</v>
      </c>
      <c r="DI758">
        <f t="shared" si="401"/>
        <v>0</v>
      </c>
      <c r="DJ758">
        <f>DG758</f>
        <v>10.59</v>
      </c>
      <c r="DK758">
        <v>0</v>
      </c>
      <c r="DL758" t="s">
        <v>745</v>
      </c>
      <c r="DM758">
        <v>0</v>
      </c>
      <c r="DN758" t="s">
        <v>740</v>
      </c>
      <c r="DO758">
        <v>16.93</v>
      </c>
    </row>
    <row r="759" spans="1:119" x14ac:dyDescent="0.25">
      <c r="A759">
        <f>ROW(Source!A953)</f>
        <v>953</v>
      </c>
      <c r="B759">
        <v>56481265</v>
      </c>
      <c r="C759">
        <v>56495767</v>
      </c>
      <c r="D759">
        <v>54933656</v>
      </c>
      <c r="E759">
        <v>1</v>
      </c>
      <c r="F759">
        <v>1</v>
      </c>
      <c r="G759">
        <v>1079</v>
      </c>
      <c r="H759">
        <v>2</v>
      </c>
      <c r="I759" t="s">
        <v>806</v>
      </c>
      <c r="J759" t="s">
        <v>807</v>
      </c>
      <c r="K759" t="s">
        <v>808</v>
      </c>
      <c r="L759">
        <v>1368</v>
      </c>
      <c r="N759">
        <v>1011</v>
      </c>
      <c r="O759" t="s">
        <v>744</v>
      </c>
      <c r="P759" t="s">
        <v>744</v>
      </c>
      <c r="Q759">
        <v>1</v>
      </c>
      <c r="W759">
        <v>0</v>
      </c>
      <c r="X759">
        <v>668032808</v>
      </c>
      <c r="Y759">
        <f>(AT759*1.25*1.1)</f>
        <v>0.34375</v>
      </c>
      <c r="AA759">
        <v>0</v>
      </c>
      <c r="AB759">
        <v>172.69</v>
      </c>
      <c r="AC759">
        <v>15.22</v>
      </c>
      <c r="AD759">
        <v>0</v>
      </c>
      <c r="AE759">
        <v>0</v>
      </c>
      <c r="AF759">
        <v>164.94</v>
      </c>
      <c r="AG759">
        <v>14.54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0.25</v>
      </c>
      <c r="AU759" t="s">
        <v>165</v>
      </c>
      <c r="AV759">
        <v>0</v>
      </c>
      <c r="AW759">
        <v>2</v>
      </c>
      <c r="AX759">
        <v>56495793</v>
      </c>
      <c r="AY759">
        <v>1</v>
      </c>
      <c r="AZ759">
        <v>0</v>
      </c>
      <c r="BA759">
        <v>753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f>ROUND(Y759*Source!I953*DO759,9)</f>
        <v>0.24990625</v>
      </c>
      <c r="CX759">
        <f>ROUND(Y759*Source!I953,9)</f>
        <v>1.7187500000000001E-2</v>
      </c>
      <c r="CY759">
        <f>AB759</f>
        <v>172.69</v>
      </c>
      <c r="CZ759">
        <f>AF759</f>
        <v>164.94</v>
      </c>
      <c r="DA759">
        <f>AJ759</f>
        <v>1</v>
      </c>
      <c r="DB759">
        <f>ROUND((ROUND(AT759*CZ759,2)*1.25*1.1),6)</f>
        <v>56.704999999999998</v>
      </c>
      <c r="DC759">
        <f>ROUND((ROUND(AT759*AG759,2)*1.25*1.1),6)</f>
        <v>5.0049999999999999</v>
      </c>
      <c r="DD759" t="s">
        <v>3</v>
      </c>
      <c r="DE759" t="s">
        <v>3</v>
      </c>
      <c r="DF759">
        <f t="shared" si="426"/>
        <v>0</v>
      </c>
      <c r="DG759">
        <f t="shared" si="424"/>
        <v>2.83</v>
      </c>
      <c r="DH759">
        <f t="shared" si="425"/>
        <v>0.25</v>
      </c>
      <c r="DI759">
        <f t="shared" si="401"/>
        <v>0</v>
      </c>
      <c r="DJ759">
        <f>DG759</f>
        <v>2.83</v>
      </c>
      <c r="DK759">
        <v>0</v>
      </c>
      <c r="DL759" t="s">
        <v>745</v>
      </c>
      <c r="DM759">
        <v>0</v>
      </c>
      <c r="DN759" t="s">
        <v>740</v>
      </c>
      <c r="DO759">
        <v>14.54</v>
      </c>
    </row>
    <row r="760" spans="1:119" x14ac:dyDescent="0.25">
      <c r="A760">
        <f>ROW(Source!A953)</f>
        <v>953</v>
      </c>
      <c r="B760">
        <v>56481265</v>
      </c>
      <c r="C760">
        <v>56495767</v>
      </c>
      <c r="D760">
        <v>54933779</v>
      </c>
      <c r="E760">
        <v>1</v>
      </c>
      <c r="F760">
        <v>1</v>
      </c>
      <c r="G760">
        <v>1079</v>
      </c>
      <c r="H760">
        <v>2</v>
      </c>
      <c r="I760" t="s">
        <v>749</v>
      </c>
      <c r="J760" t="s">
        <v>750</v>
      </c>
      <c r="K760" t="s">
        <v>751</v>
      </c>
      <c r="L760">
        <v>1368</v>
      </c>
      <c r="N760">
        <v>1011</v>
      </c>
      <c r="O760" t="s">
        <v>744</v>
      </c>
      <c r="P760" t="s">
        <v>744</v>
      </c>
      <c r="Q760">
        <v>1</v>
      </c>
      <c r="W760">
        <v>0</v>
      </c>
      <c r="X760">
        <v>1170047244</v>
      </c>
      <c r="Y760">
        <f>(AT760*1.25*1.1)</f>
        <v>55.412500000000001</v>
      </c>
      <c r="AA760">
        <v>0</v>
      </c>
      <c r="AB760">
        <v>0.24</v>
      </c>
      <c r="AC760">
        <v>0</v>
      </c>
      <c r="AD760">
        <v>0</v>
      </c>
      <c r="AE760">
        <v>0</v>
      </c>
      <c r="AF760">
        <v>0.23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40.299999999999997</v>
      </c>
      <c r="AU760" t="s">
        <v>165</v>
      </c>
      <c r="AV760">
        <v>0</v>
      </c>
      <c r="AW760">
        <v>2</v>
      </c>
      <c r="AX760">
        <v>56495794</v>
      </c>
      <c r="AY760">
        <v>1</v>
      </c>
      <c r="AZ760">
        <v>0</v>
      </c>
      <c r="BA760">
        <v>754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f>ROUND(Y760*Source!I953*DO760,9)</f>
        <v>0</v>
      </c>
      <c r="CX760">
        <f>ROUND(Y760*Source!I953,9)</f>
        <v>2.7706249999999999</v>
      </c>
      <c r="CY760">
        <f>AB760</f>
        <v>0.24</v>
      </c>
      <c r="CZ760">
        <f>AF760</f>
        <v>0.23</v>
      </c>
      <c r="DA760">
        <f>AJ760</f>
        <v>1</v>
      </c>
      <c r="DB760">
        <f>ROUND((ROUND(AT760*CZ760,2)*1.25*1.1),6)</f>
        <v>12.74625</v>
      </c>
      <c r="DC760">
        <f>ROUND((ROUND(AT760*AG760,2)*1.25*1.1),6)</f>
        <v>0</v>
      </c>
      <c r="DD760" t="s">
        <v>3</v>
      </c>
      <c r="DE760" t="s">
        <v>3</v>
      </c>
      <c r="DF760">
        <f t="shared" si="426"/>
        <v>0</v>
      </c>
      <c r="DG760">
        <f t="shared" si="424"/>
        <v>0.64</v>
      </c>
      <c r="DH760">
        <f t="shared" si="425"/>
        <v>0</v>
      </c>
      <c r="DI760">
        <f t="shared" si="401"/>
        <v>0</v>
      </c>
      <c r="DJ760">
        <f>DG760</f>
        <v>0.64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ROW(Source!A953)</f>
        <v>953</v>
      </c>
      <c r="B761">
        <v>56481265</v>
      </c>
      <c r="C761">
        <v>56495767</v>
      </c>
      <c r="D761">
        <v>54902310</v>
      </c>
      <c r="E761">
        <v>1</v>
      </c>
      <c r="F761">
        <v>1</v>
      </c>
      <c r="G761">
        <v>1079</v>
      </c>
      <c r="H761">
        <v>3</v>
      </c>
      <c r="I761" t="s">
        <v>752</v>
      </c>
      <c r="J761" t="s">
        <v>753</v>
      </c>
      <c r="K761" t="s">
        <v>754</v>
      </c>
      <c r="L761">
        <v>1339</v>
      </c>
      <c r="N761">
        <v>1007</v>
      </c>
      <c r="O761" t="s">
        <v>158</v>
      </c>
      <c r="P761" t="s">
        <v>158</v>
      </c>
      <c r="Q761">
        <v>1</v>
      </c>
      <c r="W761">
        <v>0</v>
      </c>
      <c r="X761">
        <v>-159086685</v>
      </c>
      <c r="Y761">
        <f t="shared" ref="Y761:Y774" si="427">AT761</f>
        <v>0.25700000000000001</v>
      </c>
      <c r="AA761">
        <v>7.23</v>
      </c>
      <c r="AB761">
        <v>0</v>
      </c>
      <c r="AC761">
        <v>0</v>
      </c>
      <c r="AD761">
        <v>0</v>
      </c>
      <c r="AE761">
        <v>7.07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0</v>
      </c>
      <c r="AQ761">
        <v>0</v>
      </c>
      <c r="AR761">
        <v>0</v>
      </c>
      <c r="AS761" t="s">
        <v>3</v>
      </c>
      <c r="AT761">
        <v>0.25700000000000001</v>
      </c>
      <c r="AU761" t="s">
        <v>3</v>
      </c>
      <c r="AV761">
        <v>0</v>
      </c>
      <c r="AW761">
        <v>2</v>
      </c>
      <c r="AX761">
        <v>56495796</v>
      </c>
      <c r="AY761">
        <v>1</v>
      </c>
      <c r="AZ761">
        <v>0</v>
      </c>
      <c r="BA761">
        <v>756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ROUND(Y761*Source!I953,9)</f>
        <v>1.285E-2</v>
      </c>
      <c r="CY761">
        <f t="shared" ref="CY761:CY774" si="428">AA761</f>
        <v>7.23</v>
      </c>
      <c r="CZ761">
        <f t="shared" ref="CZ761:CZ774" si="429">AE761</f>
        <v>7.07</v>
      </c>
      <c r="DA761">
        <f t="shared" ref="DA761:DA774" si="430">AI761</f>
        <v>1</v>
      </c>
      <c r="DB761">
        <f t="shared" ref="DB761:DB774" si="431">ROUND(ROUND(AT761*CZ761,2),6)</f>
        <v>1.82</v>
      </c>
      <c r="DC761">
        <f t="shared" ref="DC761:DC774" si="432">ROUND(ROUND(AT761*AG761,2),6)</f>
        <v>0</v>
      </c>
      <c r="DD761" t="s">
        <v>3</v>
      </c>
      <c r="DE761" t="s">
        <v>3</v>
      </c>
      <c r="DF761">
        <f t="shared" si="426"/>
        <v>0.09</v>
      </c>
      <c r="DG761">
        <f t="shared" si="424"/>
        <v>0</v>
      </c>
      <c r="DH761">
        <f t="shared" si="425"/>
        <v>0</v>
      </c>
      <c r="DI761">
        <f t="shared" si="401"/>
        <v>0</v>
      </c>
      <c r="DJ761">
        <f t="shared" ref="DJ761:DJ774" si="433">DF761</f>
        <v>0.09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ROW(Source!A953)</f>
        <v>953</v>
      </c>
      <c r="B762">
        <v>56481265</v>
      </c>
      <c r="C762">
        <v>56495767</v>
      </c>
      <c r="D762">
        <v>54902322</v>
      </c>
      <c r="E762">
        <v>1</v>
      </c>
      <c r="F762">
        <v>1</v>
      </c>
      <c r="G762">
        <v>1079</v>
      </c>
      <c r="H762">
        <v>3</v>
      </c>
      <c r="I762" t="s">
        <v>809</v>
      </c>
      <c r="J762" t="s">
        <v>810</v>
      </c>
      <c r="K762" t="s">
        <v>811</v>
      </c>
      <c r="L762">
        <v>1348</v>
      </c>
      <c r="N762">
        <v>1009</v>
      </c>
      <c r="O762" t="s">
        <v>32</v>
      </c>
      <c r="P762" t="s">
        <v>32</v>
      </c>
      <c r="Q762">
        <v>1000</v>
      </c>
      <c r="W762">
        <v>0</v>
      </c>
      <c r="X762">
        <v>-421167940</v>
      </c>
      <c r="Y762">
        <f t="shared" si="427"/>
        <v>7.9000000000000001E-2</v>
      </c>
      <c r="AA762">
        <v>6656.07</v>
      </c>
      <c r="AB762">
        <v>0</v>
      </c>
      <c r="AC762">
        <v>0</v>
      </c>
      <c r="AD762">
        <v>0</v>
      </c>
      <c r="AE762">
        <v>6512.79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-2</v>
      </c>
      <c r="AN762">
        <v>0</v>
      </c>
      <c r="AO762">
        <v>1</v>
      </c>
      <c r="AP762">
        <v>0</v>
      </c>
      <c r="AQ762">
        <v>0</v>
      </c>
      <c r="AR762">
        <v>0</v>
      </c>
      <c r="AS762" t="s">
        <v>3</v>
      </c>
      <c r="AT762">
        <v>7.9000000000000001E-2</v>
      </c>
      <c r="AU762" t="s">
        <v>3</v>
      </c>
      <c r="AV762">
        <v>0</v>
      </c>
      <c r="AW762">
        <v>2</v>
      </c>
      <c r="AX762">
        <v>56495797</v>
      </c>
      <c r="AY762">
        <v>1</v>
      </c>
      <c r="AZ762">
        <v>0</v>
      </c>
      <c r="BA762">
        <v>757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ROUND(Y762*Source!I953,9)</f>
        <v>3.9500000000000004E-3</v>
      </c>
      <c r="CY762">
        <f t="shared" si="428"/>
        <v>6656.07</v>
      </c>
      <c r="CZ762">
        <f t="shared" si="429"/>
        <v>6512.79</v>
      </c>
      <c r="DA762">
        <f t="shared" si="430"/>
        <v>1</v>
      </c>
      <c r="DB762">
        <f t="shared" si="431"/>
        <v>514.51</v>
      </c>
      <c r="DC762">
        <f t="shared" si="432"/>
        <v>0</v>
      </c>
      <c r="DD762" t="s">
        <v>3</v>
      </c>
      <c r="DE762" t="s">
        <v>3</v>
      </c>
      <c r="DF762">
        <f t="shared" si="426"/>
        <v>25.73</v>
      </c>
      <c r="DG762">
        <f t="shared" si="424"/>
        <v>0</v>
      </c>
      <c r="DH762">
        <f t="shared" si="425"/>
        <v>0</v>
      </c>
      <c r="DI762">
        <f t="shared" si="401"/>
        <v>0</v>
      </c>
      <c r="DJ762">
        <f t="shared" si="433"/>
        <v>25.73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ROW(Source!A953)</f>
        <v>953</v>
      </c>
      <c r="B763">
        <v>56481265</v>
      </c>
      <c r="C763">
        <v>56495767</v>
      </c>
      <c r="D763">
        <v>54902402</v>
      </c>
      <c r="E763">
        <v>1</v>
      </c>
      <c r="F763">
        <v>1</v>
      </c>
      <c r="G763">
        <v>1079</v>
      </c>
      <c r="H763">
        <v>3</v>
      </c>
      <c r="I763" t="s">
        <v>812</v>
      </c>
      <c r="J763" t="s">
        <v>813</v>
      </c>
      <c r="K763" t="s">
        <v>814</v>
      </c>
      <c r="L763">
        <v>1339</v>
      </c>
      <c r="N763">
        <v>1007</v>
      </c>
      <c r="O763" t="s">
        <v>158</v>
      </c>
      <c r="P763" t="s">
        <v>158</v>
      </c>
      <c r="Q763">
        <v>1</v>
      </c>
      <c r="W763">
        <v>0</v>
      </c>
      <c r="X763">
        <v>1675535307</v>
      </c>
      <c r="Y763">
        <f t="shared" si="427"/>
        <v>0.53</v>
      </c>
      <c r="AA763">
        <v>1861.44</v>
      </c>
      <c r="AB763">
        <v>0</v>
      </c>
      <c r="AC763">
        <v>0</v>
      </c>
      <c r="AD763">
        <v>0</v>
      </c>
      <c r="AE763">
        <v>1821.37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0</v>
      </c>
      <c r="AQ763">
        <v>0</v>
      </c>
      <c r="AR763">
        <v>0</v>
      </c>
      <c r="AS763" t="s">
        <v>3</v>
      </c>
      <c r="AT763">
        <v>0.53</v>
      </c>
      <c r="AU763" t="s">
        <v>3</v>
      </c>
      <c r="AV763">
        <v>0</v>
      </c>
      <c r="AW763">
        <v>2</v>
      </c>
      <c r="AX763">
        <v>56495798</v>
      </c>
      <c r="AY763">
        <v>1</v>
      </c>
      <c r="AZ763">
        <v>0</v>
      </c>
      <c r="BA763">
        <v>758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ROUND(Y763*Source!I953,9)</f>
        <v>2.6499999999999999E-2</v>
      </c>
      <c r="CY763">
        <f t="shared" si="428"/>
        <v>1861.44</v>
      </c>
      <c r="CZ763">
        <f t="shared" si="429"/>
        <v>1821.37</v>
      </c>
      <c r="DA763">
        <f t="shared" si="430"/>
        <v>1</v>
      </c>
      <c r="DB763">
        <f t="shared" si="431"/>
        <v>965.33</v>
      </c>
      <c r="DC763">
        <f t="shared" si="432"/>
        <v>0</v>
      </c>
      <c r="DD763" t="s">
        <v>3</v>
      </c>
      <c r="DE763" t="s">
        <v>3</v>
      </c>
      <c r="DF763">
        <f t="shared" si="426"/>
        <v>48.27</v>
      </c>
      <c r="DG763">
        <f t="shared" si="424"/>
        <v>0</v>
      </c>
      <c r="DH763">
        <f t="shared" si="425"/>
        <v>0</v>
      </c>
      <c r="DI763">
        <f t="shared" si="401"/>
        <v>0</v>
      </c>
      <c r="DJ763">
        <f t="shared" si="433"/>
        <v>48.27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ROW(Source!A953)</f>
        <v>953</v>
      </c>
      <c r="B764">
        <v>56481265</v>
      </c>
      <c r="C764">
        <v>56495767</v>
      </c>
      <c r="D764">
        <v>54902403</v>
      </c>
      <c r="E764">
        <v>1</v>
      </c>
      <c r="F764">
        <v>1</v>
      </c>
      <c r="G764">
        <v>1079</v>
      </c>
      <c r="H764">
        <v>3</v>
      </c>
      <c r="I764" t="s">
        <v>815</v>
      </c>
      <c r="J764" t="s">
        <v>816</v>
      </c>
      <c r="K764" t="s">
        <v>817</v>
      </c>
      <c r="L764">
        <v>1339</v>
      </c>
      <c r="N764">
        <v>1007</v>
      </c>
      <c r="O764" t="s">
        <v>158</v>
      </c>
      <c r="P764" t="s">
        <v>158</v>
      </c>
      <c r="Q764">
        <v>1</v>
      </c>
      <c r="W764">
        <v>0</v>
      </c>
      <c r="X764">
        <v>-1411081034</v>
      </c>
      <c r="Y764">
        <f t="shared" si="427"/>
        <v>2.61</v>
      </c>
      <c r="AA764">
        <v>1861.44</v>
      </c>
      <c r="AB764">
        <v>0</v>
      </c>
      <c r="AC764">
        <v>0</v>
      </c>
      <c r="AD764">
        <v>0</v>
      </c>
      <c r="AE764">
        <v>1821.37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-2</v>
      </c>
      <c r="AN764">
        <v>0</v>
      </c>
      <c r="AO764">
        <v>1</v>
      </c>
      <c r="AP764">
        <v>0</v>
      </c>
      <c r="AQ764">
        <v>0</v>
      </c>
      <c r="AR764">
        <v>0</v>
      </c>
      <c r="AS764" t="s">
        <v>3</v>
      </c>
      <c r="AT764">
        <v>2.61</v>
      </c>
      <c r="AU764" t="s">
        <v>3</v>
      </c>
      <c r="AV764">
        <v>0</v>
      </c>
      <c r="AW764">
        <v>2</v>
      </c>
      <c r="AX764">
        <v>56495799</v>
      </c>
      <c r="AY764">
        <v>1</v>
      </c>
      <c r="AZ764">
        <v>0</v>
      </c>
      <c r="BA764">
        <v>759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ROUND(Y764*Source!I953,9)</f>
        <v>0.1305</v>
      </c>
      <c r="CY764">
        <f t="shared" si="428"/>
        <v>1861.44</v>
      </c>
      <c r="CZ764">
        <f t="shared" si="429"/>
        <v>1821.37</v>
      </c>
      <c r="DA764">
        <f t="shared" si="430"/>
        <v>1</v>
      </c>
      <c r="DB764">
        <f t="shared" si="431"/>
        <v>4753.78</v>
      </c>
      <c r="DC764">
        <f t="shared" si="432"/>
        <v>0</v>
      </c>
      <c r="DD764" t="s">
        <v>3</v>
      </c>
      <c r="DE764" t="s">
        <v>3</v>
      </c>
      <c r="DF764">
        <f t="shared" si="426"/>
        <v>237.69</v>
      </c>
      <c r="DG764">
        <f t="shared" si="424"/>
        <v>0</v>
      </c>
      <c r="DH764">
        <f t="shared" si="425"/>
        <v>0</v>
      </c>
      <c r="DI764">
        <f t="shared" si="401"/>
        <v>0</v>
      </c>
      <c r="DJ764">
        <f t="shared" si="433"/>
        <v>237.69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ROW(Source!A953)</f>
        <v>953</v>
      </c>
      <c r="B765">
        <v>56481265</v>
      </c>
      <c r="C765">
        <v>56495767</v>
      </c>
      <c r="D765">
        <v>54902427</v>
      </c>
      <c r="E765">
        <v>1</v>
      </c>
      <c r="F765">
        <v>1</v>
      </c>
      <c r="G765">
        <v>1079</v>
      </c>
      <c r="H765">
        <v>3</v>
      </c>
      <c r="I765" t="s">
        <v>761</v>
      </c>
      <c r="J765" t="s">
        <v>762</v>
      </c>
      <c r="K765" t="s">
        <v>763</v>
      </c>
      <c r="L765">
        <v>1348</v>
      </c>
      <c r="N765">
        <v>1009</v>
      </c>
      <c r="O765" t="s">
        <v>32</v>
      </c>
      <c r="P765" t="s">
        <v>32</v>
      </c>
      <c r="Q765">
        <v>1000</v>
      </c>
      <c r="W765">
        <v>0</v>
      </c>
      <c r="X765">
        <v>-764855440</v>
      </c>
      <c r="Y765">
        <f t="shared" si="427"/>
        <v>8.5999999999999993E-2</v>
      </c>
      <c r="AA765">
        <v>1285.21</v>
      </c>
      <c r="AB765">
        <v>0</v>
      </c>
      <c r="AC765">
        <v>0</v>
      </c>
      <c r="AD765">
        <v>0</v>
      </c>
      <c r="AE765">
        <v>1257.54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0</v>
      </c>
      <c r="AQ765">
        <v>0</v>
      </c>
      <c r="AR765">
        <v>0</v>
      </c>
      <c r="AS765" t="s">
        <v>3</v>
      </c>
      <c r="AT765">
        <v>8.5999999999999993E-2</v>
      </c>
      <c r="AU765" t="s">
        <v>3</v>
      </c>
      <c r="AV765">
        <v>0</v>
      </c>
      <c r="AW765">
        <v>2</v>
      </c>
      <c r="AX765">
        <v>56495800</v>
      </c>
      <c r="AY765">
        <v>1</v>
      </c>
      <c r="AZ765">
        <v>0</v>
      </c>
      <c r="BA765">
        <v>760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ROUND(Y765*Source!I953,9)</f>
        <v>4.3E-3</v>
      </c>
      <c r="CY765">
        <f t="shared" si="428"/>
        <v>1285.21</v>
      </c>
      <c r="CZ765">
        <f t="shared" si="429"/>
        <v>1257.54</v>
      </c>
      <c r="DA765">
        <f t="shared" si="430"/>
        <v>1</v>
      </c>
      <c r="DB765">
        <f t="shared" si="431"/>
        <v>108.15</v>
      </c>
      <c r="DC765">
        <f t="shared" si="432"/>
        <v>0</v>
      </c>
      <c r="DD765" t="s">
        <v>3</v>
      </c>
      <c r="DE765" t="s">
        <v>3</v>
      </c>
      <c r="DF765">
        <f t="shared" si="426"/>
        <v>5.41</v>
      </c>
      <c r="DG765">
        <f t="shared" si="424"/>
        <v>0</v>
      </c>
      <c r="DH765">
        <f t="shared" si="425"/>
        <v>0</v>
      </c>
      <c r="DI765">
        <f t="shared" si="401"/>
        <v>0</v>
      </c>
      <c r="DJ765">
        <f t="shared" si="433"/>
        <v>5.41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ROW(Source!A953)</f>
        <v>953</v>
      </c>
      <c r="B766">
        <v>56481265</v>
      </c>
      <c r="C766">
        <v>56495767</v>
      </c>
      <c r="D766">
        <v>54902715</v>
      </c>
      <c r="E766">
        <v>1</v>
      </c>
      <c r="F766">
        <v>1</v>
      </c>
      <c r="G766">
        <v>1079</v>
      </c>
      <c r="H766">
        <v>3</v>
      </c>
      <c r="I766" t="s">
        <v>892</v>
      </c>
      <c r="J766" t="s">
        <v>893</v>
      </c>
      <c r="K766" t="s">
        <v>894</v>
      </c>
      <c r="L766">
        <v>1327</v>
      </c>
      <c r="N766">
        <v>1005</v>
      </c>
      <c r="O766" t="s">
        <v>214</v>
      </c>
      <c r="P766" t="s">
        <v>214</v>
      </c>
      <c r="Q766">
        <v>1</v>
      </c>
      <c r="W766">
        <v>0</v>
      </c>
      <c r="X766">
        <v>-1844544580</v>
      </c>
      <c r="Y766">
        <f t="shared" si="427"/>
        <v>42.9</v>
      </c>
      <c r="AA766">
        <v>7.55</v>
      </c>
      <c r="AB766">
        <v>0</v>
      </c>
      <c r="AC766">
        <v>0</v>
      </c>
      <c r="AD766">
        <v>0</v>
      </c>
      <c r="AE766">
        <v>7.39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-2</v>
      </c>
      <c r="AN766">
        <v>0</v>
      </c>
      <c r="AO766">
        <v>1</v>
      </c>
      <c r="AP766">
        <v>0</v>
      </c>
      <c r="AQ766">
        <v>0</v>
      </c>
      <c r="AR766">
        <v>0</v>
      </c>
      <c r="AS766" t="s">
        <v>3</v>
      </c>
      <c r="AT766">
        <v>42.9</v>
      </c>
      <c r="AU766" t="s">
        <v>3</v>
      </c>
      <c r="AV766">
        <v>0</v>
      </c>
      <c r="AW766">
        <v>2</v>
      </c>
      <c r="AX766">
        <v>56495801</v>
      </c>
      <c r="AY766">
        <v>1</v>
      </c>
      <c r="AZ766">
        <v>0</v>
      </c>
      <c r="BA766">
        <v>761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ROUND(Y766*Source!I953,9)</f>
        <v>2.145</v>
      </c>
      <c r="CY766">
        <f t="shared" si="428"/>
        <v>7.55</v>
      </c>
      <c r="CZ766">
        <f t="shared" si="429"/>
        <v>7.39</v>
      </c>
      <c r="DA766">
        <f t="shared" si="430"/>
        <v>1</v>
      </c>
      <c r="DB766">
        <f t="shared" si="431"/>
        <v>317.02999999999997</v>
      </c>
      <c r="DC766">
        <f t="shared" si="432"/>
        <v>0</v>
      </c>
      <c r="DD766" t="s">
        <v>3</v>
      </c>
      <c r="DE766" t="s">
        <v>3</v>
      </c>
      <c r="DF766">
        <f t="shared" si="426"/>
        <v>15.85</v>
      </c>
      <c r="DG766">
        <f t="shared" si="424"/>
        <v>0</v>
      </c>
      <c r="DH766">
        <f t="shared" si="425"/>
        <v>0</v>
      </c>
      <c r="DI766">
        <f t="shared" si="401"/>
        <v>0</v>
      </c>
      <c r="DJ766">
        <f t="shared" si="433"/>
        <v>15.85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ROW(Source!A953)</f>
        <v>953</v>
      </c>
      <c r="B767">
        <v>56481265</v>
      </c>
      <c r="C767">
        <v>56495767</v>
      </c>
      <c r="D767">
        <v>54902280</v>
      </c>
      <c r="E767">
        <v>1</v>
      </c>
      <c r="F767">
        <v>1</v>
      </c>
      <c r="G767">
        <v>1079</v>
      </c>
      <c r="H767">
        <v>3</v>
      </c>
      <c r="I767" t="s">
        <v>895</v>
      </c>
      <c r="J767" t="s">
        <v>896</v>
      </c>
      <c r="K767" t="s">
        <v>897</v>
      </c>
      <c r="L767">
        <v>1339</v>
      </c>
      <c r="N767">
        <v>1007</v>
      </c>
      <c r="O767" t="s">
        <v>158</v>
      </c>
      <c r="P767" t="s">
        <v>158</v>
      </c>
      <c r="Q767">
        <v>1</v>
      </c>
      <c r="W767">
        <v>0</v>
      </c>
      <c r="X767">
        <v>166094496</v>
      </c>
      <c r="Y767">
        <f t="shared" si="427"/>
        <v>6.22</v>
      </c>
      <c r="AA767">
        <v>2519.17</v>
      </c>
      <c r="AB767">
        <v>0</v>
      </c>
      <c r="AC767">
        <v>0</v>
      </c>
      <c r="AD767">
        <v>0</v>
      </c>
      <c r="AE767">
        <v>2464.94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-2</v>
      </c>
      <c r="AN767">
        <v>0</v>
      </c>
      <c r="AO767">
        <v>1</v>
      </c>
      <c r="AP767">
        <v>0</v>
      </c>
      <c r="AQ767">
        <v>0</v>
      </c>
      <c r="AR767">
        <v>0</v>
      </c>
      <c r="AS767" t="s">
        <v>3</v>
      </c>
      <c r="AT767">
        <v>6.22</v>
      </c>
      <c r="AU767" t="s">
        <v>3</v>
      </c>
      <c r="AV767">
        <v>0</v>
      </c>
      <c r="AW767">
        <v>2</v>
      </c>
      <c r="AX767">
        <v>56495802</v>
      </c>
      <c r="AY767">
        <v>1</v>
      </c>
      <c r="AZ767">
        <v>0</v>
      </c>
      <c r="BA767">
        <v>762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ROUND(Y767*Source!I953,9)</f>
        <v>0.311</v>
      </c>
      <c r="CY767">
        <f t="shared" si="428"/>
        <v>2519.17</v>
      </c>
      <c r="CZ767">
        <f t="shared" si="429"/>
        <v>2464.94</v>
      </c>
      <c r="DA767">
        <f t="shared" si="430"/>
        <v>1</v>
      </c>
      <c r="DB767">
        <f t="shared" si="431"/>
        <v>15331.93</v>
      </c>
      <c r="DC767">
        <f t="shared" si="432"/>
        <v>0</v>
      </c>
      <c r="DD767" t="s">
        <v>3</v>
      </c>
      <c r="DE767" t="s">
        <v>3</v>
      </c>
      <c r="DF767">
        <f t="shared" si="426"/>
        <v>766.6</v>
      </c>
      <c r="DG767">
        <f t="shared" si="424"/>
        <v>0</v>
      </c>
      <c r="DH767">
        <f t="shared" si="425"/>
        <v>0</v>
      </c>
      <c r="DI767">
        <f t="shared" si="401"/>
        <v>0</v>
      </c>
      <c r="DJ767">
        <f t="shared" si="433"/>
        <v>766.6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ROW(Source!A953)</f>
        <v>953</v>
      </c>
      <c r="B768">
        <v>56481265</v>
      </c>
      <c r="C768">
        <v>56495767</v>
      </c>
      <c r="D768">
        <v>54902287</v>
      </c>
      <c r="E768">
        <v>1</v>
      </c>
      <c r="F768">
        <v>1</v>
      </c>
      <c r="G768">
        <v>1079</v>
      </c>
      <c r="H768">
        <v>3</v>
      </c>
      <c r="I768" t="s">
        <v>898</v>
      </c>
      <c r="J768" t="s">
        <v>899</v>
      </c>
      <c r="K768" t="s">
        <v>900</v>
      </c>
      <c r="L768">
        <v>1339</v>
      </c>
      <c r="N768">
        <v>1007</v>
      </c>
      <c r="O768" t="s">
        <v>158</v>
      </c>
      <c r="P768" t="s">
        <v>158</v>
      </c>
      <c r="Q768">
        <v>1</v>
      </c>
      <c r="W768">
        <v>0</v>
      </c>
      <c r="X768">
        <v>1801906762</v>
      </c>
      <c r="Y768">
        <f t="shared" si="427"/>
        <v>0.99</v>
      </c>
      <c r="AA768">
        <v>2886.66</v>
      </c>
      <c r="AB768">
        <v>0</v>
      </c>
      <c r="AC768">
        <v>0</v>
      </c>
      <c r="AD768">
        <v>0</v>
      </c>
      <c r="AE768">
        <v>2824.52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-2</v>
      </c>
      <c r="AN768">
        <v>0</v>
      </c>
      <c r="AO768">
        <v>1</v>
      </c>
      <c r="AP768">
        <v>0</v>
      </c>
      <c r="AQ768">
        <v>0</v>
      </c>
      <c r="AR768">
        <v>0</v>
      </c>
      <c r="AS768" t="s">
        <v>3</v>
      </c>
      <c r="AT768">
        <v>0.99</v>
      </c>
      <c r="AU768" t="s">
        <v>3</v>
      </c>
      <c r="AV768">
        <v>0</v>
      </c>
      <c r="AW768">
        <v>2</v>
      </c>
      <c r="AX768">
        <v>56495803</v>
      </c>
      <c r="AY768">
        <v>1</v>
      </c>
      <c r="AZ768">
        <v>0</v>
      </c>
      <c r="BA768">
        <v>763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ROUND(Y768*Source!I953,9)</f>
        <v>4.9500000000000002E-2</v>
      </c>
      <c r="CY768">
        <f t="shared" si="428"/>
        <v>2886.66</v>
      </c>
      <c r="CZ768">
        <f t="shared" si="429"/>
        <v>2824.52</v>
      </c>
      <c r="DA768">
        <f t="shared" si="430"/>
        <v>1</v>
      </c>
      <c r="DB768">
        <f t="shared" si="431"/>
        <v>2796.27</v>
      </c>
      <c r="DC768">
        <f t="shared" si="432"/>
        <v>0</v>
      </c>
      <c r="DD768" t="s">
        <v>3</v>
      </c>
      <c r="DE768" t="s">
        <v>3</v>
      </c>
      <c r="DF768">
        <f t="shared" si="426"/>
        <v>139.81</v>
      </c>
      <c r="DG768">
        <f t="shared" si="424"/>
        <v>0</v>
      </c>
      <c r="DH768">
        <f t="shared" si="425"/>
        <v>0</v>
      </c>
      <c r="DI768">
        <f t="shared" si="401"/>
        <v>0</v>
      </c>
      <c r="DJ768">
        <f t="shared" si="433"/>
        <v>139.81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ROW(Source!A953)</f>
        <v>953</v>
      </c>
      <c r="B769">
        <v>56481265</v>
      </c>
      <c r="C769">
        <v>56495767</v>
      </c>
      <c r="D769">
        <v>54902884</v>
      </c>
      <c r="E769">
        <v>1</v>
      </c>
      <c r="F769">
        <v>1</v>
      </c>
      <c r="G769">
        <v>1079</v>
      </c>
      <c r="H769">
        <v>3</v>
      </c>
      <c r="I769" t="s">
        <v>901</v>
      </c>
      <c r="J769" t="s">
        <v>902</v>
      </c>
      <c r="K769" t="s">
        <v>903</v>
      </c>
      <c r="L769">
        <v>1348</v>
      </c>
      <c r="N769">
        <v>1009</v>
      </c>
      <c r="O769" t="s">
        <v>32</v>
      </c>
      <c r="P769" t="s">
        <v>32</v>
      </c>
      <c r="Q769">
        <v>1000</v>
      </c>
      <c r="W769">
        <v>0</v>
      </c>
      <c r="X769">
        <v>-444625756</v>
      </c>
      <c r="Y769">
        <f t="shared" si="427"/>
        <v>1.1599999999999999E-2</v>
      </c>
      <c r="AA769">
        <v>9441.3700000000008</v>
      </c>
      <c r="AB769">
        <v>0</v>
      </c>
      <c r="AC769">
        <v>0</v>
      </c>
      <c r="AD769">
        <v>0</v>
      </c>
      <c r="AE769">
        <v>9238.1299999999992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0</v>
      </c>
      <c r="AQ769">
        <v>0</v>
      </c>
      <c r="AR769">
        <v>0</v>
      </c>
      <c r="AS769" t="s">
        <v>3</v>
      </c>
      <c r="AT769">
        <v>1.1599999999999999E-2</v>
      </c>
      <c r="AU769" t="s">
        <v>3</v>
      </c>
      <c r="AV769">
        <v>0</v>
      </c>
      <c r="AW769">
        <v>2</v>
      </c>
      <c r="AX769">
        <v>56495804</v>
      </c>
      <c r="AY769">
        <v>1</v>
      </c>
      <c r="AZ769">
        <v>0</v>
      </c>
      <c r="BA769">
        <v>764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ROUND(Y769*Source!I953,9)</f>
        <v>5.8E-4</v>
      </c>
      <c r="CY769">
        <f t="shared" si="428"/>
        <v>9441.3700000000008</v>
      </c>
      <c r="CZ769">
        <f t="shared" si="429"/>
        <v>9238.1299999999992</v>
      </c>
      <c r="DA769">
        <f t="shared" si="430"/>
        <v>1</v>
      </c>
      <c r="DB769">
        <f t="shared" si="431"/>
        <v>107.16</v>
      </c>
      <c r="DC769">
        <f t="shared" si="432"/>
        <v>0</v>
      </c>
      <c r="DD769" t="s">
        <v>3</v>
      </c>
      <c r="DE769" t="s">
        <v>3</v>
      </c>
      <c r="DF769">
        <f t="shared" si="426"/>
        <v>5.36</v>
      </c>
      <c r="DG769">
        <f t="shared" si="424"/>
        <v>0</v>
      </c>
      <c r="DH769">
        <f t="shared" si="425"/>
        <v>0</v>
      </c>
      <c r="DI769">
        <f t="shared" ref="DI769:DI832" si="434">ROUND(ROUND(AH769,2)*CX769,2)</f>
        <v>0</v>
      </c>
      <c r="DJ769">
        <f t="shared" si="433"/>
        <v>5.36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ROW(Source!A953)</f>
        <v>953</v>
      </c>
      <c r="B770">
        <v>56481265</v>
      </c>
      <c r="C770">
        <v>56495767</v>
      </c>
      <c r="D770">
        <v>54909571</v>
      </c>
      <c r="E770">
        <v>1</v>
      </c>
      <c r="F770">
        <v>1</v>
      </c>
      <c r="G770">
        <v>1079</v>
      </c>
      <c r="H770">
        <v>3</v>
      </c>
      <c r="I770" t="s">
        <v>248</v>
      </c>
      <c r="J770" t="s">
        <v>250</v>
      </c>
      <c r="K770" t="s">
        <v>249</v>
      </c>
      <c r="L770">
        <v>1339</v>
      </c>
      <c r="N770">
        <v>1007</v>
      </c>
      <c r="O770" t="s">
        <v>158</v>
      </c>
      <c r="P770" t="s">
        <v>158</v>
      </c>
      <c r="Q770">
        <v>1</v>
      </c>
      <c r="W770">
        <v>0</v>
      </c>
      <c r="X770">
        <v>-1447999952</v>
      </c>
      <c r="Y770">
        <f t="shared" si="427"/>
        <v>101.5</v>
      </c>
      <c r="AA770">
        <v>745.78</v>
      </c>
      <c r="AB770">
        <v>0</v>
      </c>
      <c r="AC770">
        <v>0</v>
      </c>
      <c r="AD770">
        <v>0</v>
      </c>
      <c r="AE770">
        <v>729.73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 t="s">
        <v>3</v>
      </c>
      <c r="AT770">
        <v>101.5</v>
      </c>
      <c r="AU770" t="s">
        <v>3</v>
      </c>
      <c r="AV770">
        <v>0</v>
      </c>
      <c r="AW770">
        <v>1</v>
      </c>
      <c r="AX770">
        <v>-1</v>
      </c>
      <c r="AY770">
        <v>0</v>
      </c>
      <c r="AZ770">
        <v>0</v>
      </c>
      <c r="BA770" t="s">
        <v>3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ROUND(Y770*Source!I953,9)</f>
        <v>5.0750000000000002</v>
      </c>
      <c r="CY770">
        <f t="shared" si="428"/>
        <v>745.78</v>
      </c>
      <c r="CZ770">
        <f t="shared" si="429"/>
        <v>729.73</v>
      </c>
      <c r="DA770">
        <f t="shared" si="430"/>
        <v>1</v>
      </c>
      <c r="DB770">
        <f t="shared" si="431"/>
        <v>74067.600000000006</v>
      </c>
      <c r="DC770">
        <f t="shared" si="432"/>
        <v>0</v>
      </c>
      <c r="DD770" t="s">
        <v>3</v>
      </c>
      <c r="DE770" t="s">
        <v>3</v>
      </c>
      <c r="DF770">
        <f t="shared" si="426"/>
        <v>3703.38</v>
      </c>
      <c r="DG770">
        <f t="shared" si="424"/>
        <v>0</v>
      </c>
      <c r="DH770">
        <f t="shared" si="425"/>
        <v>0</v>
      </c>
      <c r="DI770">
        <f t="shared" si="434"/>
        <v>0</v>
      </c>
      <c r="DJ770">
        <f t="shared" si="433"/>
        <v>3703.38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ROW(Source!A953)</f>
        <v>953</v>
      </c>
      <c r="B771">
        <v>56481265</v>
      </c>
      <c r="C771">
        <v>56495767</v>
      </c>
      <c r="D771">
        <v>54909992</v>
      </c>
      <c r="E771">
        <v>1</v>
      </c>
      <c r="F771">
        <v>1</v>
      </c>
      <c r="G771">
        <v>1079</v>
      </c>
      <c r="H771">
        <v>3</v>
      </c>
      <c r="I771" t="s">
        <v>330</v>
      </c>
      <c r="J771" t="s">
        <v>332</v>
      </c>
      <c r="K771" t="s">
        <v>331</v>
      </c>
      <c r="L771">
        <v>1348</v>
      </c>
      <c r="N771">
        <v>1009</v>
      </c>
      <c r="O771" t="s">
        <v>32</v>
      </c>
      <c r="P771" t="s">
        <v>32</v>
      </c>
      <c r="Q771">
        <v>1000</v>
      </c>
      <c r="W771">
        <v>0</v>
      </c>
      <c r="X771">
        <v>-977438433</v>
      </c>
      <c r="Y771">
        <f t="shared" si="427"/>
        <v>3.0026000000000002</v>
      </c>
      <c r="AA771">
        <v>5870.05</v>
      </c>
      <c r="AB771">
        <v>0</v>
      </c>
      <c r="AC771">
        <v>0</v>
      </c>
      <c r="AD771">
        <v>0</v>
      </c>
      <c r="AE771">
        <v>5743.69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3</v>
      </c>
      <c r="AT771">
        <v>3.0026000000000002</v>
      </c>
      <c r="AU771" t="s">
        <v>3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ROUND(Y771*Source!I953,9)</f>
        <v>0.15013000000000001</v>
      </c>
      <c r="CY771">
        <f t="shared" si="428"/>
        <v>5870.05</v>
      </c>
      <c r="CZ771">
        <f t="shared" si="429"/>
        <v>5743.69</v>
      </c>
      <c r="DA771">
        <f t="shared" si="430"/>
        <v>1</v>
      </c>
      <c r="DB771">
        <f t="shared" si="431"/>
        <v>17246</v>
      </c>
      <c r="DC771">
        <f t="shared" si="432"/>
        <v>0</v>
      </c>
      <c r="DD771" t="s">
        <v>3</v>
      </c>
      <c r="DE771" t="s">
        <v>3</v>
      </c>
      <c r="DF771">
        <f t="shared" si="426"/>
        <v>862.3</v>
      </c>
      <c r="DG771">
        <f t="shared" si="424"/>
        <v>0</v>
      </c>
      <c r="DH771">
        <f t="shared" si="425"/>
        <v>0</v>
      </c>
      <c r="DI771">
        <f t="shared" si="434"/>
        <v>0</v>
      </c>
      <c r="DJ771">
        <f t="shared" si="433"/>
        <v>862.3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ROW(Source!A953)</f>
        <v>953</v>
      </c>
      <c r="B772">
        <v>56481265</v>
      </c>
      <c r="C772">
        <v>56495767</v>
      </c>
      <c r="D772">
        <v>54909994</v>
      </c>
      <c r="E772">
        <v>1</v>
      </c>
      <c r="F772">
        <v>1</v>
      </c>
      <c r="G772">
        <v>1079</v>
      </c>
      <c r="H772">
        <v>3</v>
      </c>
      <c r="I772" t="s">
        <v>240</v>
      </c>
      <c r="J772" t="s">
        <v>242</v>
      </c>
      <c r="K772" t="s">
        <v>241</v>
      </c>
      <c r="L772">
        <v>1348</v>
      </c>
      <c r="N772">
        <v>1009</v>
      </c>
      <c r="O772" t="s">
        <v>32</v>
      </c>
      <c r="P772" t="s">
        <v>32</v>
      </c>
      <c r="Q772">
        <v>1000</v>
      </c>
      <c r="W772">
        <v>0</v>
      </c>
      <c r="X772">
        <v>1611312075</v>
      </c>
      <c r="Y772">
        <f t="shared" si="427"/>
        <v>6.3048000000000002</v>
      </c>
      <c r="AA772">
        <v>5870.05</v>
      </c>
      <c r="AB772">
        <v>0</v>
      </c>
      <c r="AC772">
        <v>0</v>
      </c>
      <c r="AD772">
        <v>0</v>
      </c>
      <c r="AE772">
        <v>5743.69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">
        <v>3</v>
      </c>
      <c r="AT772">
        <v>6.3048000000000002</v>
      </c>
      <c r="AU772" t="s">
        <v>3</v>
      </c>
      <c r="AV772">
        <v>0</v>
      </c>
      <c r="AW772">
        <v>1</v>
      </c>
      <c r="AX772">
        <v>-1</v>
      </c>
      <c r="AY772">
        <v>0</v>
      </c>
      <c r="AZ772">
        <v>0</v>
      </c>
      <c r="BA772" t="s">
        <v>3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ROUND(Y772*Source!I953,9)</f>
        <v>0.31524000000000002</v>
      </c>
      <c r="CY772">
        <f t="shared" si="428"/>
        <v>5870.05</v>
      </c>
      <c r="CZ772">
        <f t="shared" si="429"/>
        <v>5743.69</v>
      </c>
      <c r="DA772">
        <f t="shared" si="430"/>
        <v>1</v>
      </c>
      <c r="DB772">
        <f t="shared" si="431"/>
        <v>36212.82</v>
      </c>
      <c r="DC772">
        <f t="shared" si="432"/>
        <v>0</v>
      </c>
      <c r="DD772" t="s">
        <v>3</v>
      </c>
      <c r="DE772" t="s">
        <v>3</v>
      </c>
      <c r="DF772">
        <f t="shared" si="426"/>
        <v>1810.64</v>
      </c>
      <c r="DG772">
        <f t="shared" si="424"/>
        <v>0</v>
      </c>
      <c r="DH772">
        <f t="shared" si="425"/>
        <v>0</v>
      </c>
      <c r="DI772">
        <f t="shared" si="434"/>
        <v>0</v>
      </c>
      <c r="DJ772">
        <f t="shared" si="433"/>
        <v>1810.64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ROW(Source!A953)</f>
        <v>953</v>
      </c>
      <c r="B773">
        <v>56481265</v>
      </c>
      <c r="C773">
        <v>56495767</v>
      </c>
      <c r="D773">
        <v>54911477</v>
      </c>
      <c r="E773">
        <v>1</v>
      </c>
      <c r="F773">
        <v>1</v>
      </c>
      <c r="G773">
        <v>1079</v>
      </c>
      <c r="H773">
        <v>3</v>
      </c>
      <c r="I773" t="s">
        <v>904</v>
      </c>
      <c r="J773" t="s">
        <v>905</v>
      </c>
      <c r="K773" t="s">
        <v>906</v>
      </c>
      <c r="L773">
        <v>1348</v>
      </c>
      <c r="N773">
        <v>1009</v>
      </c>
      <c r="O773" t="s">
        <v>32</v>
      </c>
      <c r="P773" t="s">
        <v>32</v>
      </c>
      <c r="Q773">
        <v>1000</v>
      </c>
      <c r="W773">
        <v>0</v>
      </c>
      <c r="X773">
        <v>-1225000858</v>
      </c>
      <c r="Y773">
        <f t="shared" si="427"/>
        <v>0.5</v>
      </c>
      <c r="AA773">
        <v>12923.36</v>
      </c>
      <c r="AB773">
        <v>0</v>
      </c>
      <c r="AC773">
        <v>0</v>
      </c>
      <c r="AD773">
        <v>0</v>
      </c>
      <c r="AE773">
        <v>12645.17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0</v>
      </c>
      <c r="AQ773">
        <v>0</v>
      </c>
      <c r="AR773">
        <v>0</v>
      </c>
      <c r="AS773" t="s">
        <v>3</v>
      </c>
      <c r="AT773">
        <v>0.5</v>
      </c>
      <c r="AU773" t="s">
        <v>3</v>
      </c>
      <c r="AV773">
        <v>0</v>
      </c>
      <c r="AW773">
        <v>2</v>
      </c>
      <c r="AX773">
        <v>56495805</v>
      </c>
      <c r="AY773">
        <v>1</v>
      </c>
      <c r="AZ773">
        <v>0</v>
      </c>
      <c r="BA773">
        <v>765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ROUND(Y773*Source!I953,9)</f>
        <v>2.5000000000000001E-2</v>
      </c>
      <c r="CY773">
        <f t="shared" si="428"/>
        <v>12923.36</v>
      </c>
      <c r="CZ773">
        <f t="shared" si="429"/>
        <v>12645.17</v>
      </c>
      <c r="DA773">
        <f t="shared" si="430"/>
        <v>1</v>
      </c>
      <c r="DB773">
        <f t="shared" si="431"/>
        <v>6322.59</v>
      </c>
      <c r="DC773">
        <f t="shared" si="432"/>
        <v>0</v>
      </c>
      <c r="DD773" t="s">
        <v>3</v>
      </c>
      <c r="DE773" t="s">
        <v>3</v>
      </c>
      <c r="DF773">
        <f t="shared" si="426"/>
        <v>316.13</v>
      </c>
      <c r="DG773">
        <f t="shared" si="424"/>
        <v>0</v>
      </c>
      <c r="DH773">
        <f t="shared" si="425"/>
        <v>0</v>
      </c>
      <c r="DI773">
        <f t="shared" si="434"/>
        <v>0</v>
      </c>
      <c r="DJ773">
        <f t="shared" si="433"/>
        <v>316.13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ROW(Source!A953)</f>
        <v>953</v>
      </c>
      <c r="B774">
        <v>56481265</v>
      </c>
      <c r="C774">
        <v>56495767</v>
      </c>
      <c r="D774">
        <v>54914902</v>
      </c>
      <c r="E774">
        <v>1</v>
      </c>
      <c r="F774">
        <v>1</v>
      </c>
      <c r="G774">
        <v>1079</v>
      </c>
      <c r="H774">
        <v>3</v>
      </c>
      <c r="I774" t="s">
        <v>252</v>
      </c>
      <c r="J774" t="s">
        <v>254</v>
      </c>
      <c r="K774" t="s">
        <v>253</v>
      </c>
      <c r="L774">
        <v>1327</v>
      </c>
      <c r="N774">
        <v>1005</v>
      </c>
      <c r="O774" t="s">
        <v>214</v>
      </c>
      <c r="P774" t="s">
        <v>214</v>
      </c>
      <c r="Q774">
        <v>1</v>
      </c>
      <c r="W774">
        <v>0</v>
      </c>
      <c r="X774">
        <v>1092252065</v>
      </c>
      <c r="Y774">
        <f t="shared" si="427"/>
        <v>86.1</v>
      </c>
      <c r="AA774">
        <v>62.16</v>
      </c>
      <c r="AB774">
        <v>0</v>
      </c>
      <c r="AC774">
        <v>0</v>
      </c>
      <c r="AD774">
        <v>0</v>
      </c>
      <c r="AE774">
        <v>60.82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0</v>
      </c>
      <c r="AQ774">
        <v>0</v>
      </c>
      <c r="AR774">
        <v>0</v>
      </c>
      <c r="AS774" t="s">
        <v>3</v>
      </c>
      <c r="AT774">
        <v>86.1</v>
      </c>
      <c r="AU774" t="s">
        <v>3</v>
      </c>
      <c r="AV774">
        <v>0</v>
      </c>
      <c r="AW774">
        <v>2</v>
      </c>
      <c r="AX774">
        <v>56495806</v>
      </c>
      <c r="AY774">
        <v>1</v>
      </c>
      <c r="AZ774">
        <v>0</v>
      </c>
      <c r="BA774">
        <v>766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ROUND(Y774*Source!I953,9)</f>
        <v>4.3049999999999997</v>
      </c>
      <c r="CY774">
        <f t="shared" si="428"/>
        <v>62.16</v>
      </c>
      <c r="CZ774">
        <f t="shared" si="429"/>
        <v>60.82</v>
      </c>
      <c r="DA774">
        <f t="shared" si="430"/>
        <v>1</v>
      </c>
      <c r="DB774">
        <f t="shared" si="431"/>
        <v>5236.6000000000004</v>
      </c>
      <c r="DC774">
        <f t="shared" si="432"/>
        <v>0</v>
      </c>
      <c r="DD774" t="s">
        <v>3</v>
      </c>
      <c r="DE774" t="s">
        <v>3</v>
      </c>
      <c r="DF774">
        <f t="shared" si="426"/>
        <v>261.83</v>
      </c>
      <c r="DG774">
        <f t="shared" si="424"/>
        <v>0</v>
      </c>
      <c r="DH774">
        <f t="shared" si="425"/>
        <v>0</v>
      </c>
      <c r="DI774">
        <f t="shared" si="434"/>
        <v>0</v>
      </c>
      <c r="DJ774">
        <f t="shared" si="433"/>
        <v>261.83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ROW(Source!A954)</f>
        <v>954</v>
      </c>
      <c r="B775">
        <v>56481267</v>
      </c>
      <c r="C775">
        <v>56495767</v>
      </c>
      <c r="D775">
        <v>54836958</v>
      </c>
      <c r="E775">
        <v>1079</v>
      </c>
      <c r="F775">
        <v>1</v>
      </c>
      <c r="G775">
        <v>1079</v>
      </c>
      <c r="H775">
        <v>1</v>
      </c>
      <c r="I775" t="s">
        <v>738</v>
      </c>
      <c r="J775" t="s">
        <v>3</v>
      </c>
      <c r="K775" t="s">
        <v>739</v>
      </c>
      <c r="L775">
        <v>1191</v>
      </c>
      <c r="N775">
        <v>1013</v>
      </c>
      <c r="O775" t="s">
        <v>740</v>
      </c>
      <c r="P775" t="s">
        <v>740</v>
      </c>
      <c r="Q775">
        <v>1</v>
      </c>
      <c r="W775">
        <v>0</v>
      </c>
      <c r="X775">
        <v>476480486</v>
      </c>
      <c r="Y775">
        <f>(AT775*1.15*1.1)</f>
        <v>1019.59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806</v>
      </c>
      <c r="AU775" t="s">
        <v>166</v>
      </c>
      <c r="AV775">
        <v>1</v>
      </c>
      <c r="AW775">
        <v>2</v>
      </c>
      <c r="AX775">
        <v>56495789</v>
      </c>
      <c r="AY775">
        <v>1</v>
      </c>
      <c r="AZ775">
        <v>0</v>
      </c>
      <c r="BA775">
        <v>768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U775">
        <f>ROUND(AT775*Source!I954*AH775*AL775,2)</f>
        <v>0</v>
      </c>
      <c r="CV775">
        <f>ROUND(Y775*Source!I954,9)</f>
        <v>50.979500000000002</v>
      </c>
      <c r="CW775">
        <v>0</v>
      </c>
      <c r="CX775">
        <f>ROUND(Y775*Source!I954,9)</f>
        <v>50.979500000000002</v>
      </c>
      <c r="CY775">
        <f>AD775</f>
        <v>0</v>
      </c>
      <c r="CZ775">
        <f>AH775</f>
        <v>0</v>
      </c>
      <c r="DA775">
        <f>AL775</f>
        <v>1</v>
      </c>
      <c r="DB775">
        <f>ROUND((ROUND(AT775*CZ775,2)*1.15*1.1),6)</f>
        <v>0</v>
      </c>
      <c r="DC775">
        <f>ROUND((ROUND(AT775*AG775,2)*1.15*1.1),6)</f>
        <v>0</v>
      </c>
      <c r="DD775" t="s">
        <v>3</v>
      </c>
      <c r="DE775" t="s">
        <v>3</v>
      </c>
      <c r="DF775">
        <f t="shared" si="426"/>
        <v>0</v>
      </c>
      <c r="DG775">
        <f t="shared" si="424"/>
        <v>0</v>
      </c>
      <c r="DH775">
        <f t="shared" si="425"/>
        <v>0</v>
      </c>
      <c r="DI775">
        <f t="shared" si="434"/>
        <v>0</v>
      </c>
      <c r="DJ775">
        <f>DI775</f>
        <v>0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ROW(Source!A954)</f>
        <v>954</v>
      </c>
      <c r="B776">
        <v>56481267</v>
      </c>
      <c r="C776">
        <v>56495767</v>
      </c>
      <c r="D776">
        <v>54934284</v>
      </c>
      <c r="E776">
        <v>1</v>
      </c>
      <c r="F776">
        <v>1</v>
      </c>
      <c r="G776">
        <v>1079</v>
      </c>
      <c r="H776">
        <v>2</v>
      </c>
      <c r="I776" t="s">
        <v>741</v>
      </c>
      <c r="J776" t="s">
        <v>742</v>
      </c>
      <c r="K776" t="s">
        <v>743</v>
      </c>
      <c r="L776">
        <v>1368</v>
      </c>
      <c r="N776">
        <v>1011</v>
      </c>
      <c r="O776" t="s">
        <v>744</v>
      </c>
      <c r="P776" t="s">
        <v>744</v>
      </c>
      <c r="Q776">
        <v>1</v>
      </c>
      <c r="W776">
        <v>0</v>
      </c>
      <c r="X776">
        <v>654681671</v>
      </c>
      <c r="Y776">
        <f>(AT776*1.25*1.1)</f>
        <v>1.7600000000000002</v>
      </c>
      <c r="AA776">
        <v>0</v>
      </c>
      <c r="AB776">
        <v>1323.36</v>
      </c>
      <c r="AC776">
        <v>631.85</v>
      </c>
      <c r="AD776">
        <v>0</v>
      </c>
      <c r="AE776">
        <v>0</v>
      </c>
      <c r="AF776">
        <v>83.1</v>
      </c>
      <c r="AG776">
        <v>12.62</v>
      </c>
      <c r="AH776">
        <v>0</v>
      </c>
      <c r="AI776">
        <v>1</v>
      </c>
      <c r="AJ776">
        <v>15.21</v>
      </c>
      <c r="AK776">
        <v>47.82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1.28</v>
      </c>
      <c r="AU776" t="s">
        <v>165</v>
      </c>
      <c r="AV776">
        <v>0</v>
      </c>
      <c r="AW776">
        <v>2</v>
      </c>
      <c r="AX776">
        <v>56495790</v>
      </c>
      <c r="AY776">
        <v>1</v>
      </c>
      <c r="AZ776">
        <v>0</v>
      </c>
      <c r="BA776">
        <v>769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ROUND(Y776*Source!I954*DO776,9)</f>
        <v>1.11056</v>
      </c>
      <c r="CX776">
        <f>ROUND(Y776*Source!I954,9)</f>
        <v>8.7999999999999995E-2</v>
      </c>
      <c r="CY776">
        <f>AB776</f>
        <v>1323.36</v>
      </c>
      <c r="CZ776">
        <f>AF776</f>
        <v>83.1</v>
      </c>
      <c r="DA776">
        <f>AJ776</f>
        <v>15.21</v>
      </c>
      <c r="DB776">
        <f>ROUND((ROUND(AT776*CZ776,2)*1.25*1.1),6)</f>
        <v>146.25874999999999</v>
      </c>
      <c r="DC776">
        <f>ROUND((ROUND(AT776*AG776,2)*1.25*1.1),6)</f>
        <v>22.206250000000001</v>
      </c>
      <c r="DD776" t="s">
        <v>3</v>
      </c>
      <c r="DE776" t="s">
        <v>3</v>
      </c>
      <c r="DF776">
        <f t="shared" si="426"/>
        <v>0</v>
      </c>
      <c r="DG776">
        <f>ROUND(ROUND(AF776*AJ776,2)*CX776,2)</f>
        <v>111.23</v>
      </c>
      <c r="DH776">
        <f>ROUND(ROUND(AG776*AK776,2)*CX776,2)</f>
        <v>53.11</v>
      </c>
      <c r="DI776">
        <f t="shared" si="434"/>
        <v>0</v>
      </c>
      <c r="DJ776">
        <f>DG776</f>
        <v>111.23</v>
      </c>
      <c r="DK776">
        <v>0</v>
      </c>
      <c r="DL776" t="s">
        <v>745</v>
      </c>
      <c r="DM776">
        <v>0</v>
      </c>
      <c r="DN776" t="s">
        <v>740</v>
      </c>
      <c r="DO776">
        <v>12.62</v>
      </c>
    </row>
    <row r="777" spans="1:119" x14ac:dyDescent="0.25">
      <c r="A777">
        <f>ROW(Source!A954)</f>
        <v>954</v>
      </c>
      <c r="B777">
        <v>56481267</v>
      </c>
      <c r="C777">
        <v>56495767</v>
      </c>
      <c r="D777">
        <v>54934421</v>
      </c>
      <c r="E777">
        <v>1</v>
      </c>
      <c r="F777">
        <v>1</v>
      </c>
      <c r="G777">
        <v>1079</v>
      </c>
      <c r="H777">
        <v>2</v>
      </c>
      <c r="I777" t="s">
        <v>803</v>
      </c>
      <c r="J777" t="s">
        <v>804</v>
      </c>
      <c r="K777" t="s">
        <v>805</v>
      </c>
      <c r="L777">
        <v>1368</v>
      </c>
      <c r="N777">
        <v>1011</v>
      </c>
      <c r="O777" t="s">
        <v>744</v>
      </c>
      <c r="P777" t="s">
        <v>744</v>
      </c>
      <c r="Q777">
        <v>1</v>
      </c>
      <c r="W777">
        <v>0</v>
      </c>
      <c r="X777">
        <v>1724455708</v>
      </c>
      <c r="Y777">
        <f>(AT777*1.25*1.1)</f>
        <v>6.3250000000000002</v>
      </c>
      <c r="AA777">
        <v>0</v>
      </c>
      <c r="AB777">
        <v>4.4000000000000004</v>
      </c>
      <c r="AC777">
        <v>0</v>
      </c>
      <c r="AD777">
        <v>0</v>
      </c>
      <c r="AE777">
        <v>0</v>
      </c>
      <c r="AF777">
        <v>0.45</v>
      </c>
      <c r="AG777">
        <v>0</v>
      </c>
      <c r="AH777">
        <v>0</v>
      </c>
      <c r="AI777">
        <v>1</v>
      </c>
      <c r="AJ777">
        <v>9.33</v>
      </c>
      <c r="AK777">
        <v>47.82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4.5999999999999996</v>
      </c>
      <c r="AU777" t="s">
        <v>165</v>
      </c>
      <c r="AV777">
        <v>0</v>
      </c>
      <c r="AW777">
        <v>2</v>
      </c>
      <c r="AX777">
        <v>56495792</v>
      </c>
      <c r="AY777">
        <v>1</v>
      </c>
      <c r="AZ777">
        <v>0</v>
      </c>
      <c r="BA777">
        <v>770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f>ROUND(Y777*Source!I954*DO777,9)</f>
        <v>0</v>
      </c>
      <c r="CX777">
        <f>ROUND(Y777*Source!I954,9)</f>
        <v>0.31624999999999998</v>
      </c>
      <c r="CY777">
        <f>AB777</f>
        <v>4.4000000000000004</v>
      </c>
      <c r="CZ777">
        <f>AF777</f>
        <v>0.45</v>
      </c>
      <c r="DA777">
        <f>AJ777</f>
        <v>9.33</v>
      </c>
      <c r="DB777">
        <f>ROUND((ROUND(AT777*CZ777,2)*1.25*1.1),6)</f>
        <v>2.8462499999999999</v>
      </c>
      <c r="DC777">
        <f>ROUND((ROUND(AT777*AG777,2)*1.25*1.1),6)</f>
        <v>0</v>
      </c>
      <c r="DD777" t="s">
        <v>3</v>
      </c>
      <c r="DE777" t="s">
        <v>3</v>
      </c>
      <c r="DF777">
        <f t="shared" si="426"/>
        <v>0</v>
      </c>
      <c r="DG777">
        <f>ROUND(ROUND(AF777*AJ777,2)*CX777,2)</f>
        <v>1.33</v>
      </c>
      <c r="DH777">
        <f>ROUND(ROUND(AG777*AK777,2)*CX777,2)</f>
        <v>0</v>
      </c>
      <c r="DI777">
        <f t="shared" si="434"/>
        <v>0</v>
      </c>
      <c r="DJ777">
        <f>DG777</f>
        <v>1.33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ROW(Source!A954)</f>
        <v>954</v>
      </c>
      <c r="B778">
        <v>56481267</v>
      </c>
      <c r="C778">
        <v>56495767</v>
      </c>
      <c r="D778">
        <v>54933523</v>
      </c>
      <c r="E778">
        <v>1</v>
      </c>
      <c r="F778">
        <v>1</v>
      </c>
      <c r="G778">
        <v>1079</v>
      </c>
      <c r="H778">
        <v>2</v>
      </c>
      <c r="I778" t="s">
        <v>746</v>
      </c>
      <c r="J778" t="s">
        <v>747</v>
      </c>
      <c r="K778" t="s">
        <v>748</v>
      </c>
      <c r="L778">
        <v>1368</v>
      </c>
      <c r="N778">
        <v>1011</v>
      </c>
      <c r="O778" t="s">
        <v>744</v>
      </c>
      <c r="P778" t="s">
        <v>744</v>
      </c>
      <c r="Q778">
        <v>1</v>
      </c>
      <c r="W778">
        <v>0</v>
      </c>
      <c r="X778">
        <v>-294230152</v>
      </c>
      <c r="Y778">
        <f>(AT778*1.25*1.1)</f>
        <v>1.1825000000000001</v>
      </c>
      <c r="AA778">
        <v>0</v>
      </c>
      <c r="AB778">
        <v>2451.81</v>
      </c>
      <c r="AC778">
        <v>847.64</v>
      </c>
      <c r="AD778">
        <v>0</v>
      </c>
      <c r="AE778">
        <v>0</v>
      </c>
      <c r="AF778">
        <v>179.17</v>
      </c>
      <c r="AG778">
        <v>16.93</v>
      </c>
      <c r="AH778">
        <v>0</v>
      </c>
      <c r="AI778">
        <v>1</v>
      </c>
      <c r="AJ778">
        <v>13.07</v>
      </c>
      <c r="AK778">
        <v>47.82</v>
      </c>
      <c r="AL778">
        <v>1</v>
      </c>
      <c r="AM778">
        <v>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0.86</v>
      </c>
      <c r="AU778" t="s">
        <v>165</v>
      </c>
      <c r="AV778">
        <v>0</v>
      </c>
      <c r="AW778">
        <v>2</v>
      </c>
      <c r="AX778">
        <v>56495791</v>
      </c>
      <c r="AY778">
        <v>1</v>
      </c>
      <c r="AZ778">
        <v>0</v>
      </c>
      <c r="BA778">
        <v>771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f>ROUND(Y778*Source!I954*DO778,9)</f>
        <v>1.00098625</v>
      </c>
      <c r="CX778">
        <f>ROUND(Y778*Source!I954,9)</f>
        <v>5.9124999999999997E-2</v>
      </c>
      <c r="CY778">
        <f>AB778</f>
        <v>2451.81</v>
      </c>
      <c r="CZ778">
        <f>AF778</f>
        <v>179.17</v>
      </c>
      <c r="DA778">
        <f>AJ778</f>
        <v>13.07</v>
      </c>
      <c r="DB778">
        <f>ROUND((ROUND(AT778*CZ778,2)*1.25*1.1),6)</f>
        <v>211.87375</v>
      </c>
      <c r="DC778">
        <f>ROUND((ROUND(AT778*AG778,2)*1.25*1.1),6)</f>
        <v>20.02</v>
      </c>
      <c r="DD778" t="s">
        <v>3</v>
      </c>
      <c r="DE778" t="s">
        <v>3</v>
      </c>
      <c r="DF778">
        <f t="shared" si="426"/>
        <v>0</v>
      </c>
      <c r="DG778">
        <f>ROUND(ROUND(AF778*AJ778,2)*CX778,2)</f>
        <v>138.46</v>
      </c>
      <c r="DH778">
        <f>ROUND(ROUND(AG778*AK778,2)*CX778,2)</f>
        <v>47.87</v>
      </c>
      <c r="DI778">
        <f t="shared" si="434"/>
        <v>0</v>
      </c>
      <c r="DJ778">
        <f>DG778</f>
        <v>138.46</v>
      </c>
      <c r="DK778">
        <v>0</v>
      </c>
      <c r="DL778" t="s">
        <v>745</v>
      </c>
      <c r="DM778">
        <v>0</v>
      </c>
      <c r="DN778" t="s">
        <v>740</v>
      </c>
      <c r="DO778">
        <v>16.93</v>
      </c>
    </row>
    <row r="779" spans="1:119" x14ac:dyDescent="0.25">
      <c r="A779">
        <f>ROW(Source!A954)</f>
        <v>954</v>
      </c>
      <c r="B779">
        <v>56481267</v>
      </c>
      <c r="C779">
        <v>56495767</v>
      </c>
      <c r="D779">
        <v>54933656</v>
      </c>
      <c r="E779">
        <v>1</v>
      </c>
      <c r="F779">
        <v>1</v>
      </c>
      <c r="G779">
        <v>1079</v>
      </c>
      <c r="H779">
        <v>2</v>
      </c>
      <c r="I779" t="s">
        <v>806</v>
      </c>
      <c r="J779" t="s">
        <v>807</v>
      </c>
      <c r="K779" t="s">
        <v>808</v>
      </c>
      <c r="L779">
        <v>1368</v>
      </c>
      <c r="N779">
        <v>1011</v>
      </c>
      <c r="O779" t="s">
        <v>744</v>
      </c>
      <c r="P779" t="s">
        <v>744</v>
      </c>
      <c r="Q779">
        <v>1</v>
      </c>
      <c r="W779">
        <v>0</v>
      </c>
      <c r="X779">
        <v>668032808</v>
      </c>
      <c r="Y779">
        <f>(AT779*1.25*1.1)</f>
        <v>0.34375</v>
      </c>
      <c r="AA779">
        <v>0</v>
      </c>
      <c r="AB779">
        <v>2343.4299999999998</v>
      </c>
      <c r="AC779">
        <v>727.98</v>
      </c>
      <c r="AD779">
        <v>0</v>
      </c>
      <c r="AE779">
        <v>0</v>
      </c>
      <c r="AF779">
        <v>164.94</v>
      </c>
      <c r="AG779">
        <v>14.54</v>
      </c>
      <c r="AH779">
        <v>0</v>
      </c>
      <c r="AI779">
        <v>1</v>
      </c>
      <c r="AJ779">
        <v>13.57</v>
      </c>
      <c r="AK779">
        <v>47.82</v>
      </c>
      <c r="AL779">
        <v>1</v>
      </c>
      <c r="AM779">
        <v>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0.25</v>
      </c>
      <c r="AU779" t="s">
        <v>165</v>
      </c>
      <c r="AV779">
        <v>0</v>
      </c>
      <c r="AW779">
        <v>2</v>
      </c>
      <c r="AX779">
        <v>56495793</v>
      </c>
      <c r="AY779">
        <v>1</v>
      </c>
      <c r="AZ779">
        <v>0</v>
      </c>
      <c r="BA779">
        <v>772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f>ROUND(Y779*Source!I954*DO779,9)</f>
        <v>0.24990625</v>
      </c>
      <c r="CX779">
        <f>ROUND(Y779*Source!I954,9)</f>
        <v>1.7187500000000001E-2</v>
      </c>
      <c r="CY779">
        <f>AB779</f>
        <v>2343.4299999999998</v>
      </c>
      <c r="CZ779">
        <f>AF779</f>
        <v>164.94</v>
      </c>
      <c r="DA779">
        <f>AJ779</f>
        <v>13.57</v>
      </c>
      <c r="DB779">
        <f>ROUND((ROUND(AT779*CZ779,2)*1.25*1.1),6)</f>
        <v>56.704999999999998</v>
      </c>
      <c r="DC779">
        <f>ROUND((ROUND(AT779*AG779,2)*1.25*1.1),6)</f>
        <v>5.0049999999999999</v>
      </c>
      <c r="DD779" t="s">
        <v>3</v>
      </c>
      <c r="DE779" t="s">
        <v>3</v>
      </c>
      <c r="DF779">
        <f t="shared" si="426"/>
        <v>0</v>
      </c>
      <c r="DG779">
        <f>ROUND(ROUND(AF779*AJ779,2)*CX779,2)</f>
        <v>38.47</v>
      </c>
      <c r="DH779">
        <f>ROUND(ROUND(AG779*AK779,2)*CX779,2)</f>
        <v>11.95</v>
      </c>
      <c r="DI779">
        <f t="shared" si="434"/>
        <v>0</v>
      </c>
      <c r="DJ779">
        <f>DG779</f>
        <v>38.47</v>
      </c>
      <c r="DK779">
        <v>0</v>
      </c>
      <c r="DL779" t="s">
        <v>745</v>
      </c>
      <c r="DM779">
        <v>0</v>
      </c>
      <c r="DN779" t="s">
        <v>740</v>
      </c>
      <c r="DO779">
        <v>14.54</v>
      </c>
    </row>
    <row r="780" spans="1:119" x14ac:dyDescent="0.25">
      <c r="A780">
        <f>ROW(Source!A954)</f>
        <v>954</v>
      </c>
      <c r="B780">
        <v>56481267</v>
      </c>
      <c r="C780">
        <v>56495767</v>
      </c>
      <c r="D780">
        <v>54933779</v>
      </c>
      <c r="E780">
        <v>1</v>
      </c>
      <c r="F780">
        <v>1</v>
      </c>
      <c r="G780">
        <v>1079</v>
      </c>
      <c r="H780">
        <v>2</v>
      </c>
      <c r="I780" t="s">
        <v>749</v>
      </c>
      <c r="J780" t="s">
        <v>750</v>
      </c>
      <c r="K780" t="s">
        <v>751</v>
      </c>
      <c r="L780">
        <v>1368</v>
      </c>
      <c r="N780">
        <v>1011</v>
      </c>
      <c r="O780" t="s">
        <v>744</v>
      </c>
      <c r="P780" t="s">
        <v>744</v>
      </c>
      <c r="Q780">
        <v>1</v>
      </c>
      <c r="W780">
        <v>0</v>
      </c>
      <c r="X780">
        <v>1170047244</v>
      </c>
      <c r="Y780">
        <f>(AT780*1.25*1.1)</f>
        <v>55.412500000000001</v>
      </c>
      <c r="AA780">
        <v>0</v>
      </c>
      <c r="AB780">
        <v>2.46</v>
      </c>
      <c r="AC780">
        <v>0</v>
      </c>
      <c r="AD780">
        <v>0</v>
      </c>
      <c r="AE780">
        <v>0</v>
      </c>
      <c r="AF780">
        <v>0.23</v>
      </c>
      <c r="AG780">
        <v>0</v>
      </c>
      <c r="AH780">
        <v>0</v>
      </c>
      <c r="AI780">
        <v>1</v>
      </c>
      <c r="AJ780">
        <v>10.220000000000001</v>
      </c>
      <c r="AK780">
        <v>47.82</v>
      </c>
      <c r="AL780">
        <v>1</v>
      </c>
      <c r="AM780">
        <v>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40.299999999999997</v>
      </c>
      <c r="AU780" t="s">
        <v>165</v>
      </c>
      <c r="AV780">
        <v>0</v>
      </c>
      <c r="AW780">
        <v>2</v>
      </c>
      <c r="AX780">
        <v>56495794</v>
      </c>
      <c r="AY780">
        <v>1</v>
      </c>
      <c r="AZ780">
        <v>0</v>
      </c>
      <c r="BA780">
        <v>773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f>ROUND(Y780*Source!I954*DO780,9)</f>
        <v>0</v>
      </c>
      <c r="CX780">
        <f>ROUND(Y780*Source!I954,9)</f>
        <v>2.7706249999999999</v>
      </c>
      <c r="CY780">
        <f>AB780</f>
        <v>2.46</v>
      </c>
      <c r="CZ780">
        <f>AF780</f>
        <v>0.23</v>
      </c>
      <c r="DA780">
        <f>AJ780</f>
        <v>10.220000000000001</v>
      </c>
      <c r="DB780">
        <f>ROUND((ROUND(AT780*CZ780,2)*1.25*1.1),6)</f>
        <v>12.74625</v>
      </c>
      <c r="DC780">
        <f>ROUND((ROUND(AT780*AG780,2)*1.25*1.1),6)</f>
        <v>0</v>
      </c>
      <c r="DD780" t="s">
        <v>3</v>
      </c>
      <c r="DE780" t="s">
        <v>3</v>
      </c>
      <c r="DF780">
        <f t="shared" si="426"/>
        <v>0</v>
      </c>
      <c r="DG780">
        <f>ROUND(ROUND(AF780*AJ780,2)*CX780,2)</f>
        <v>6.51</v>
      </c>
      <c r="DH780">
        <f>ROUND(ROUND(AG780*AK780,2)*CX780,2)</f>
        <v>0</v>
      </c>
      <c r="DI780">
        <f t="shared" si="434"/>
        <v>0</v>
      </c>
      <c r="DJ780">
        <f>DG780</f>
        <v>6.51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ROW(Source!A954)</f>
        <v>954</v>
      </c>
      <c r="B781">
        <v>56481267</v>
      </c>
      <c r="C781">
        <v>56495767</v>
      </c>
      <c r="D781">
        <v>54902310</v>
      </c>
      <c r="E781">
        <v>1</v>
      </c>
      <c r="F781">
        <v>1</v>
      </c>
      <c r="G781">
        <v>1079</v>
      </c>
      <c r="H781">
        <v>3</v>
      </c>
      <c r="I781" t="s">
        <v>752</v>
      </c>
      <c r="J781" t="s">
        <v>753</v>
      </c>
      <c r="K781" t="s">
        <v>754</v>
      </c>
      <c r="L781">
        <v>1339</v>
      </c>
      <c r="N781">
        <v>1007</v>
      </c>
      <c r="O781" t="s">
        <v>158</v>
      </c>
      <c r="P781" t="s">
        <v>158</v>
      </c>
      <c r="Q781">
        <v>1</v>
      </c>
      <c r="W781">
        <v>0</v>
      </c>
      <c r="X781">
        <v>-159086685</v>
      </c>
      <c r="Y781">
        <f t="shared" ref="Y781:Y794" si="435">AT781</f>
        <v>0.25700000000000001</v>
      </c>
      <c r="AA781">
        <v>52.96</v>
      </c>
      <c r="AB781">
        <v>0</v>
      </c>
      <c r="AC781">
        <v>0</v>
      </c>
      <c r="AD781">
        <v>0</v>
      </c>
      <c r="AE781">
        <v>7.07</v>
      </c>
      <c r="AF781">
        <v>0</v>
      </c>
      <c r="AG781">
        <v>0</v>
      </c>
      <c r="AH781">
        <v>0</v>
      </c>
      <c r="AI781">
        <v>7.33</v>
      </c>
      <c r="AJ781">
        <v>1</v>
      </c>
      <c r="AK781">
        <v>1</v>
      </c>
      <c r="AL781">
        <v>1</v>
      </c>
      <c r="AM781">
        <v>2</v>
      </c>
      <c r="AN781">
        <v>0</v>
      </c>
      <c r="AO781">
        <v>1</v>
      </c>
      <c r="AP781">
        <v>0</v>
      </c>
      <c r="AQ781">
        <v>0</v>
      </c>
      <c r="AR781">
        <v>0</v>
      </c>
      <c r="AS781" t="s">
        <v>3</v>
      </c>
      <c r="AT781">
        <v>0.25700000000000001</v>
      </c>
      <c r="AU781" t="s">
        <v>3</v>
      </c>
      <c r="AV781">
        <v>0</v>
      </c>
      <c r="AW781">
        <v>2</v>
      </c>
      <c r="AX781">
        <v>56495796</v>
      </c>
      <c r="AY781">
        <v>1</v>
      </c>
      <c r="AZ781">
        <v>0</v>
      </c>
      <c r="BA781">
        <v>775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ROUND(Y781*Source!I954,9)</f>
        <v>1.285E-2</v>
      </c>
      <c r="CY781">
        <f t="shared" ref="CY781:CY794" si="436">AA781</f>
        <v>52.96</v>
      </c>
      <c r="CZ781">
        <f t="shared" ref="CZ781:CZ794" si="437">AE781</f>
        <v>7.07</v>
      </c>
      <c r="DA781">
        <f t="shared" ref="DA781:DA794" si="438">AI781</f>
        <v>7.33</v>
      </c>
      <c r="DB781">
        <f t="shared" ref="DB781:DB794" si="439">ROUND(ROUND(AT781*CZ781,2),6)</f>
        <v>1.82</v>
      </c>
      <c r="DC781">
        <f t="shared" ref="DC781:DC794" si="440">ROUND(ROUND(AT781*AG781,2),6)</f>
        <v>0</v>
      </c>
      <c r="DD781" t="s">
        <v>3</v>
      </c>
      <c r="DE781" t="s">
        <v>3</v>
      </c>
      <c r="DF781">
        <f t="shared" ref="DF781:DF794" si="441">ROUND(ROUND(AE781*AI781,2)*CX781,2)</f>
        <v>0.67</v>
      </c>
      <c r="DG781">
        <f t="shared" ref="DG781:DG801" si="442">ROUND(ROUND(AF781,2)*CX781,2)</f>
        <v>0</v>
      </c>
      <c r="DH781">
        <f t="shared" ref="DH781:DH801" si="443">ROUND(ROUND(AG781,2)*CX781,2)</f>
        <v>0</v>
      </c>
      <c r="DI781">
        <f t="shared" si="434"/>
        <v>0</v>
      </c>
      <c r="DJ781">
        <f t="shared" ref="DJ781:DJ794" si="444">DF781</f>
        <v>0.67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ROW(Source!A954)</f>
        <v>954</v>
      </c>
      <c r="B782">
        <v>56481267</v>
      </c>
      <c r="C782">
        <v>56495767</v>
      </c>
      <c r="D782">
        <v>54902322</v>
      </c>
      <c r="E782">
        <v>1</v>
      </c>
      <c r="F782">
        <v>1</v>
      </c>
      <c r="G782">
        <v>1079</v>
      </c>
      <c r="H782">
        <v>3</v>
      </c>
      <c r="I782" t="s">
        <v>809</v>
      </c>
      <c r="J782" t="s">
        <v>810</v>
      </c>
      <c r="K782" t="s">
        <v>811</v>
      </c>
      <c r="L782">
        <v>1348</v>
      </c>
      <c r="N782">
        <v>1009</v>
      </c>
      <c r="O782" t="s">
        <v>32</v>
      </c>
      <c r="P782" t="s">
        <v>32</v>
      </c>
      <c r="Q782">
        <v>1000</v>
      </c>
      <c r="W782">
        <v>0</v>
      </c>
      <c r="X782">
        <v>-421167940</v>
      </c>
      <c r="Y782">
        <f t="shared" si="435"/>
        <v>7.9000000000000001E-2</v>
      </c>
      <c r="AA782">
        <v>83600.259999999995</v>
      </c>
      <c r="AB782">
        <v>0</v>
      </c>
      <c r="AC782">
        <v>0</v>
      </c>
      <c r="AD782">
        <v>0</v>
      </c>
      <c r="AE782">
        <v>6512.79</v>
      </c>
      <c r="AF782">
        <v>0</v>
      </c>
      <c r="AG782">
        <v>0</v>
      </c>
      <c r="AH782">
        <v>0</v>
      </c>
      <c r="AI782">
        <v>12.56</v>
      </c>
      <c r="AJ782">
        <v>1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0</v>
      </c>
      <c r="AQ782">
        <v>0</v>
      </c>
      <c r="AR782">
        <v>0</v>
      </c>
      <c r="AS782" t="s">
        <v>3</v>
      </c>
      <c r="AT782">
        <v>7.9000000000000001E-2</v>
      </c>
      <c r="AU782" t="s">
        <v>3</v>
      </c>
      <c r="AV782">
        <v>0</v>
      </c>
      <c r="AW782">
        <v>2</v>
      </c>
      <c r="AX782">
        <v>56495797</v>
      </c>
      <c r="AY782">
        <v>1</v>
      </c>
      <c r="AZ782">
        <v>0</v>
      </c>
      <c r="BA782">
        <v>776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ROUND(Y782*Source!I954,9)</f>
        <v>3.9500000000000004E-3</v>
      </c>
      <c r="CY782">
        <f t="shared" si="436"/>
        <v>83600.259999999995</v>
      </c>
      <c r="CZ782">
        <f t="shared" si="437"/>
        <v>6512.79</v>
      </c>
      <c r="DA782">
        <f t="shared" si="438"/>
        <v>12.56</v>
      </c>
      <c r="DB782">
        <f t="shared" si="439"/>
        <v>514.51</v>
      </c>
      <c r="DC782">
        <f t="shared" si="440"/>
        <v>0</v>
      </c>
      <c r="DD782" t="s">
        <v>3</v>
      </c>
      <c r="DE782" t="s">
        <v>3</v>
      </c>
      <c r="DF782">
        <f t="shared" si="441"/>
        <v>323.11</v>
      </c>
      <c r="DG782">
        <f t="shared" si="442"/>
        <v>0</v>
      </c>
      <c r="DH782">
        <f t="shared" si="443"/>
        <v>0</v>
      </c>
      <c r="DI782">
        <f t="shared" si="434"/>
        <v>0</v>
      </c>
      <c r="DJ782">
        <f t="shared" si="444"/>
        <v>323.11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ROW(Source!A954)</f>
        <v>954</v>
      </c>
      <c r="B783">
        <v>56481267</v>
      </c>
      <c r="C783">
        <v>56495767</v>
      </c>
      <c r="D783">
        <v>54902402</v>
      </c>
      <c r="E783">
        <v>1</v>
      </c>
      <c r="F783">
        <v>1</v>
      </c>
      <c r="G783">
        <v>1079</v>
      </c>
      <c r="H783">
        <v>3</v>
      </c>
      <c r="I783" t="s">
        <v>812</v>
      </c>
      <c r="J783" t="s">
        <v>813</v>
      </c>
      <c r="K783" t="s">
        <v>814</v>
      </c>
      <c r="L783">
        <v>1339</v>
      </c>
      <c r="N783">
        <v>1007</v>
      </c>
      <c r="O783" t="s">
        <v>158</v>
      </c>
      <c r="P783" t="s">
        <v>158</v>
      </c>
      <c r="Q783">
        <v>1</v>
      </c>
      <c r="W783">
        <v>0</v>
      </c>
      <c r="X783">
        <v>1675535307</v>
      </c>
      <c r="Y783">
        <f t="shared" si="435"/>
        <v>0.53</v>
      </c>
      <c r="AA783">
        <v>9623.65</v>
      </c>
      <c r="AB783">
        <v>0</v>
      </c>
      <c r="AC783">
        <v>0</v>
      </c>
      <c r="AD783">
        <v>0</v>
      </c>
      <c r="AE783">
        <v>1821.37</v>
      </c>
      <c r="AF783">
        <v>0</v>
      </c>
      <c r="AG783">
        <v>0</v>
      </c>
      <c r="AH783">
        <v>0</v>
      </c>
      <c r="AI783">
        <v>5.17</v>
      </c>
      <c r="AJ783">
        <v>1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0</v>
      </c>
      <c r="AQ783">
        <v>0</v>
      </c>
      <c r="AR783">
        <v>0</v>
      </c>
      <c r="AS783" t="s">
        <v>3</v>
      </c>
      <c r="AT783">
        <v>0.53</v>
      </c>
      <c r="AU783" t="s">
        <v>3</v>
      </c>
      <c r="AV783">
        <v>0</v>
      </c>
      <c r="AW783">
        <v>2</v>
      </c>
      <c r="AX783">
        <v>56495798</v>
      </c>
      <c r="AY783">
        <v>1</v>
      </c>
      <c r="AZ783">
        <v>0</v>
      </c>
      <c r="BA783">
        <v>777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ROUND(Y783*Source!I954,9)</f>
        <v>2.6499999999999999E-2</v>
      </c>
      <c r="CY783">
        <f t="shared" si="436"/>
        <v>9623.65</v>
      </c>
      <c r="CZ783">
        <f t="shared" si="437"/>
        <v>1821.37</v>
      </c>
      <c r="DA783">
        <f t="shared" si="438"/>
        <v>5.17</v>
      </c>
      <c r="DB783">
        <f t="shared" si="439"/>
        <v>965.33</v>
      </c>
      <c r="DC783">
        <f t="shared" si="440"/>
        <v>0</v>
      </c>
      <c r="DD783" t="s">
        <v>3</v>
      </c>
      <c r="DE783" t="s">
        <v>3</v>
      </c>
      <c r="DF783">
        <f t="shared" si="441"/>
        <v>249.54</v>
      </c>
      <c r="DG783">
        <f t="shared" si="442"/>
        <v>0</v>
      </c>
      <c r="DH783">
        <f t="shared" si="443"/>
        <v>0</v>
      </c>
      <c r="DI783">
        <f t="shared" si="434"/>
        <v>0</v>
      </c>
      <c r="DJ783">
        <f t="shared" si="444"/>
        <v>249.54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ROW(Source!A954)</f>
        <v>954</v>
      </c>
      <c r="B784">
        <v>56481267</v>
      </c>
      <c r="C784">
        <v>56495767</v>
      </c>
      <c r="D784">
        <v>54902403</v>
      </c>
      <c r="E784">
        <v>1</v>
      </c>
      <c r="F784">
        <v>1</v>
      </c>
      <c r="G784">
        <v>1079</v>
      </c>
      <c r="H784">
        <v>3</v>
      </c>
      <c r="I784" t="s">
        <v>815</v>
      </c>
      <c r="J784" t="s">
        <v>816</v>
      </c>
      <c r="K784" t="s">
        <v>817</v>
      </c>
      <c r="L784">
        <v>1339</v>
      </c>
      <c r="N784">
        <v>1007</v>
      </c>
      <c r="O784" t="s">
        <v>158</v>
      </c>
      <c r="P784" t="s">
        <v>158</v>
      </c>
      <c r="Q784">
        <v>1</v>
      </c>
      <c r="W784">
        <v>0</v>
      </c>
      <c r="X784">
        <v>-1411081034</v>
      </c>
      <c r="Y784">
        <f t="shared" si="435"/>
        <v>2.61</v>
      </c>
      <c r="AA784">
        <v>9865.6299999999992</v>
      </c>
      <c r="AB784">
        <v>0</v>
      </c>
      <c r="AC784">
        <v>0</v>
      </c>
      <c r="AD784">
        <v>0</v>
      </c>
      <c r="AE784">
        <v>1821.37</v>
      </c>
      <c r="AF784">
        <v>0</v>
      </c>
      <c r="AG784">
        <v>0</v>
      </c>
      <c r="AH784">
        <v>0</v>
      </c>
      <c r="AI784">
        <v>5.3</v>
      </c>
      <c r="AJ784">
        <v>1</v>
      </c>
      <c r="AK784">
        <v>1</v>
      </c>
      <c r="AL784">
        <v>1</v>
      </c>
      <c r="AM784">
        <v>2</v>
      </c>
      <c r="AN784">
        <v>0</v>
      </c>
      <c r="AO784">
        <v>1</v>
      </c>
      <c r="AP784">
        <v>0</v>
      </c>
      <c r="AQ784">
        <v>0</v>
      </c>
      <c r="AR784">
        <v>0</v>
      </c>
      <c r="AS784" t="s">
        <v>3</v>
      </c>
      <c r="AT784">
        <v>2.61</v>
      </c>
      <c r="AU784" t="s">
        <v>3</v>
      </c>
      <c r="AV784">
        <v>0</v>
      </c>
      <c r="AW784">
        <v>2</v>
      </c>
      <c r="AX784">
        <v>56495799</v>
      </c>
      <c r="AY784">
        <v>1</v>
      </c>
      <c r="AZ784">
        <v>0</v>
      </c>
      <c r="BA784">
        <v>778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ROUND(Y784*Source!I954,9)</f>
        <v>0.1305</v>
      </c>
      <c r="CY784">
        <f t="shared" si="436"/>
        <v>9865.6299999999992</v>
      </c>
      <c r="CZ784">
        <f t="shared" si="437"/>
        <v>1821.37</v>
      </c>
      <c r="DA784">
        <f t="shared" si="438"/>
        <v>5.3</v>
      </c>
      <c r="DB784">
        <f t="shared" si="439"/>
        <v>4753.78</v>
      </c>
      <c r="DC784">
        <f t="shared" si="440"/>
        <v>0</v>
      </c>
      <c r="DD784" t="s">
        <v>3</v>
      </c>
      <c r="DE784" t="s">
        <v>3</v>
      </c>
      <c r="DF784">
        <f t="shared" si="441"/>
        <v>1259.75</v>
      </c>
      <c r="DG784">
        <f t="shared" si="442"/>
        <v>0</v>
      </c>
      <c r="DH784">
        <f t="shared" si="443"/>
        <v>0</v>
      </c>
      <c r="DI784">
        <f t="shared" si="434"/>
        <v>0</v>
      </c>
      <c r="DJ784">
        <f t="shared" si="444"/>
        <v>1259.75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5">
      <c r="A785">
        <f>ROW(Source!A954)</f>
        <v>954</v>
      </c>
      <c r="B785">
        <v>56481267</v>
      </c>
      <c r="C785">
        <v>56495767</v>
      </c>
      <c r="D785">
        <v>54902427</v>
      </c>
      <c r="E785">
        <v>1</v>
      </c>
      <c r="F785">
        <v>1</v>
      </c>
      <c r="G785">
        <v>1079</v>
      </c>
      <c r="H785">
        <v>3</v>
      </c>
      <c r="I785" t="s">
        <v>761</v>
      </c>
      <c r="J785" t="s">
        <v>762</v>
      </c>
      <c r="K785" t="s">
        <v>763</v>
      </c>
      <c r="L785">
        <v>1348</v>
      </c>
      <c r="N785">
        <v>1009</v>
      </c>
      <c r="O785" t="s">
        <v>32</v>
      </c>
      <c r="P785" t="s">
        <v>32</v>
      </c>
      <c r="Q785">
        <v>1000</v>
      </c>
      <c r="W785">
        <v>0</v>
      </c>
      <c r="X785">
        <v>-764855440</v>
      </c>
      <c r="Y785">
        <f t="shared" si="435"/>
        <v>8.5999999999999993E-2</v>
      </c>
      <c r="AA785">
        <v>8212.4699999999993</v>
      </c>
      <c r="AB785">
        <v>0</v>
      </c>
      <c r="AC785">
        <v>0</v>
      </c>
      <c r="AD785">
        <v>0</v>
      </c>
      <c r="AE785">
        <v>1257.54</v>
      </c>
      <c r="AF785">
        <v>0</v>
      </c>
      <c r="AG785">
        <v>0</v>
      </c>
      <c r="AH785">
        <v>0</v>
      </c>
      <c r="AI785">
        <v>6.39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0</v>
      </c>
      <c r="AQ785">
        <v>0</v>
      </c>
      <c r="AR785">
        <v>0</v>
      </c>
      <c r="AS785" t="s">
        <v>3</v>
      </c>
      <c r="AT785">
        <v>8.5999999999999993E-2</v>
      </c>
      <c r="AU785" t="s">
        <v>3</v>
      </c>
      <c r="AV785">
        <v>0</v>
      </c>
      <c r="AW785">
        <v>2</v>
      </c>
      <c r="AX785">
        <v>56495800</v>
      </c>
      <c r="AY785">
        <v>1</v>
      </c>
      <c r="AZ785">
        <v>0</v>
      </c>
      <c r="BA785">
        <v>779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ROUND(Y785*Source!I954,9)</f>
        <v>4.3E-3</v>
      </c>
      <c r="CY785">
        <f t="shared" si="436"/>
        <v>8212.4699999999993</v>
      </c>
      <c r="CZ785">
        <f t="shared" si="437"/>
        <v>1257.54</v>
      </c>
      <c r="DA785">
        <f t="shared" si="438"/>
        <v>6.39</v>
      </c>
      <c r="DB785">
        <f t="shared" si="439"/>
        <v>108.15</v>
      </c>
      <c r="DC785">
        <f t="shared" si="440"/>
        <v>0</v>
      </c>
      <c r="DD785" t="s">
        <v>3</v>
      </c>
      <c r="DE785" t="s">
        <v>3</v>
      </c>
      <c r="DF785">
        <f t="shared" si="441"/>
        <v>34.549999999999997</v>
      </c>
      <c r="DG785">
        <f t="shared" si="442"/>
        <v>0</v>
      </c>
      <c r="DH785">
        <f t="shared" si="443"/>
        <v>0</v>
      </c>
      <c r="DI785">
        <f t="shared" si="434"/>
        <v>0</v>
      </c>
      <c r="DJ785">
        <f t="shared" si="444"/>
        <v>34.549999999999997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ROW(Source!A954)</f>
        <v>954</v>
      </c>
      <c r="B786">
        <v>56481267</v>
      </c>
      <c r="C786">
        <v>56495767</v>
      </c>
      <c r="D786">
        <v>54902715</v>
      </c>
      <c r="E786">
        <v>1</v>
      </c>
      <c r="F786">
        <v>1</v>
      </c>
      <c r="G786">
        <v>1079</v>
      </c>
      <c r="H786">
        <v>3</v>
      </c>
      <c r="I786" t="s">
        <v>892</v>
      </c>
      <c r="J786" t="s">
        <v>893</v>
      </c>
      <c r="K786" t="s">
        <v>894</v>
      </c>
      <c r="L786">
        <v>1327</v>
      </c>
      <c r="N786">
        <v>1005</v>
      </c>
      <c r="O786" t="s">
        <v>214</v>
      </c>
      <c r="P786" t="s">
        <v>214</v>
      </c>
      <c r="Q786">
        <v>1</v>
      </c>
      <c r="W786">
        <v>0</v>
      </c>
      <c r="X786">
        <v>-1844544580</v>
      </c>
      <c r="Y786">
        <f t="shared" si="435"/>
        <v>42.9</v>
      </c>
      <c r="AA786">
        <v>56.42</v>
      </c>
      <c r="AB786">
        <v>0</v>
      </c>
      <c r="AC786">
        <v>0</v>
      </c>
      <c r="AD786">
        <v>0</v>
      </c>
      <c r="AE786">
        <v>7.39</v>
      </c>
      <c r="AF786">
        <v>0</v>
      </c>
      <c r="AG786">
        <v>0</v>
      </c>
      <c r="AH786">
        <v>0</v>
      </c>
      <c r="AI786">
        <v>7.47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0</v>
      </c>
      <c r="AQ786">
        <v>0</v>
      </c>
      <c r="AR786">
        <v>0</v>
      </c>
      <c r="AS786" t="s">
        <v>3</v>
      </c>
      <c r="AT786">
        <v>42.9</v>
      </c>
      <c r="AU786" t="s">
        <v>3</v>
      </c>
      <c r="AV786">
        <v>0</v>
      </c>
      <c r="AW786">
        <v>2</v>
      </c>
      <c r="AX786">
        <v>56495801</v>
      </c>
      <c r="AY786">
        <v>1</v>
      </c>
      <c r="AZ786">
        <v>0</v>
      </c>
      <c r="BA786">
        <v>780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ROUND(Y786*Source!I954,9)</f>
        <v>2.145</v>
      </c>
      <c r="CY786">
        <f t="shared" si="436"/>
        <v>56.42</v>
      </c>
      <c r="CZ786">
        <f t="shared" si="437"/>
        <v>7.39</v>
      </c>
      <c r="DA786">
        <f t="shared" si="438"/>
        <v>7.47</v>
      </c>
      <c r="DB786">
        <f t="shared" si="439"/>
        <v>317.02999999999997</v>
      </c>
      <c r="DC786">
        <f t="shared" si="440"/>
        <v>0</v>
      </c>
      <c r="DD786" t="s">
        <v>3</v>
      </c>
      <c r="DE786" t="s">
        <v>3</v>
      </c>
      <c r="DF786">
        <f t="shared" si="441"/>
        <v>118.4</v>
      </c>
      <c r="DG786">
        <f t="shared" si="442"/>
        <v>0</v>
      </c>
      <c r="DH786">
        <f t="shared" si="443"/>
        <v>0</v>
      </c>
      <c r="DI786">
        <f t="shared" si="434"/>
        <v>0</v>
      </c>
      <c r="DJ786">
        <f t="shared" si="444"/>
        <v>118.4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ROW(Source!A954)</f>
        <v>954</v>
      </c>
      <c r="B787">
        <v>56481267</v>
      </c>
      <c r="C787">
        <v>56495767</v>
      </c>
      <c r="D787">
        <v>54902280</v>
      </c>
      <c r="E787">
        <v>1</v>
      </c>
      <c r="F787">
        <v>1</v>
      </c>
      <c r="G787">
        <v>1079</v>
      </c>
      <c r="H787">
        <v>3</v>
      </c>
      <c r="I787" t="s">
        <v>895</v>
      </c>
      <c r="J787" t="s">
        <v>896</v>
      </c>
      <c r="K787" t="s">
        <v>897</v>
      </c>
      <c r="L787">
        <v>1339</v>
      </c>
      <c r="N787">
        <v>1007</v>
      </c>
      <c r="O787" t="s">
        <v>158</v>
      </c>
      <c r="P787" t="s">
        <v>158</v>
      </c>
      <c r="Q787">
        <v>1</v>
      </c>
      <c r="W787">
        <v>0</v>
      </c>
      <c r="X787">
        <v>166094496</v>
      </c>
      <c r="Y787">
        <f t="shared" si="435"/>
        <v>6.22</v>
      </c>
      <c r="AA787">
        <v>9346.1200000000008</v>
      </c>
      <c r="AB787">
        <v>0</v>
      </c>
      <c r="AC787">
        <v>0</v>
      </c>
      <c r="AD787">
        <v>0</v>
      </c>
      <c r="AE787">
        <v>2464.94</v>
      </c>
      <c r="AF787">
        <v>0</v>
      </c>
      <c r="AG787">
        <v>0</v>
      </c>
      <c r="AH787">
        <v>0</v>
      </c>
      <c r="AI787">
        <v>3.71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0</v>
      </c>
      <c r="AQ787">
        <v>0</v>
      </c>
      <c r="AR787">
        <v>0</v>
      </c>
      <c r="AS787" t="s">
        <v>3</v>
      </c>
      <c r="AT787">
        <v>6.22</v>
      </c>
      <c r="AU787" t="s">
        <v>3</v>
      </c>
      <c r="AV787">
        <v>0</v>
      </c>
      <c r="AW787">
        <v>2</v>
      </c>
      <c r="AX787">
        <v>56495802</v>
      </c>
      <c r="AY787">
        <v>1</v>
      </c>
      <c r="AZ787">
        <v>0</v>
      </c>
      <c r="BA787">
        <v>781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ROUND(Y787*Source!I954,9)</f>
        <v>0.311</v>
      </c>
      <c r="CY787">
        <f t="shared" si="436"/>
        <v>9346.1200000000008</v>
      </c>
      <c r="CZ787">
        <f t="shared" si="437"/>
        <v>2464.94</v>
      </c>
      <c r="DA787">
        <f t="shared" si="438"/>
        <v>3.71</v>
      </c>
      <c r="DB787">
        <f t="shared" si="439"/>
        <v>15331.93</v>
      </c>
      <c r="DC787">
        <f t="shared" si="440"/>
        <v>0</v>
      </c>
      <c r="DD787" t="s">
        <v>3</v>
      </c>
      <c r="DE787" t="s">
        <v>3</v>
      </c>
      <c r="DF787">
        <f t="shared" si="441"/>
        <v>2844.07</v>
      </c>
      <c r="DG787">
        <f t="shared" si="442"/>
        <v>0</v>
      </c>
      <c r="DH787">
        <f t="shared" si="443"/>
        <v>0</v>
      </c>
      <c r="DI787">
        <f t="shared" si="434"/>
        <v>0</v>
      </c>
      <c r="DJ787">
        <f t="shared" si="444"/>
        <v>2844.07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ROW(Source!A954)</f>
        <v>954</v>
      </c>
      <c r="B788">
        <v>56481267</v>
      </c>
      <c r="C788">
        <v>56495767</v>
      </c>
      <c r="D788">
        <v>54902287</v>
      </c>
      <c r="E788">
        <v>1</v>
      </c>
      <c r="F788">
        <v>1</v>
      </c>
      <c r="G788">
        <v>1079</v>
      </c>
      <c r="H788">
        <v>3</v>
      </c>
      <c r="I788" t="s">
        <v>898</v>
      </c>
      <c r="J788" t="s">
        <v>899</v>
      </c>
      <c r="K788" t="s">
        <v>900</v>
      </c>
      <c r="L788">
        <v>1339</v>
      </c>
      <c r="N788">
        <v>1007</v>
      </c>
      <c r="O788" t="s">
        <v>158</v>
      </c>
      <c r="P788" t="s">
        <v>158</v>
      </c>
      <c r="Q788">
        <v>1</v>
      </c>
      <c r="W788">
        <v>0</v>
      </c>
      <c r="X788">
        <v>1801906762</v>
      </c>
      <c r="Y788">
        <f t="shared" si="435"/>
        <v>0.99</v>
      </c>
      <c r="AA788">
        <v>14375.56</v>
      </c>
      <c r="AB788">
        <v>0</v>
      </c>
      <c r="AC788">
        <v>0</v>
      </c>
      <c r="AD788">
        <v>0</v>
      </c>
      <c r="AE788">
        <v>2824.52</v>
      </c>
      <c r="AF788">
        <v>0</v>
      </c>
      <c r="AG788">
        <v>0</v>
      </c>
      <c r="AH788">
        <v>0</v>
      </c>
      <c r="AI788">
        <v>4.9800000000000004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0</v>
      </c>
      <c r="AQ788">
        <v>0</v>
      </c>
      <c r="AR788">
        <v>0</v>
      </c>
      <c r="AS788" t="s">
        <v>3</v>
      </c>
      <c r="AT788">
        <v>0.99</v>
      </c>
      <c r="AU788" t="s">
        <v>3</v>
      </c>
      <c r="AV788">
        <v>0</v>
      </c>
      <c r="AW788">
        <v>2</v>
      </c>
      <c r="AX788">
        <v>56495803</v>
      </c>
      <c r="AY788">
        <v>1</v>
      </c>
      <c r="AZ788">
        <v>0</v>
      </c>
      <c r="BA788">
        <v>782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ROUND(Y788*Source!I954,9)</f>
        <v>4.9500000000000002E-2</v>
      </c>
      <c r="CY788">
        <f t="shared" si="436"/>
        <v>14375.56</v>
      </c>
      <c r="CZ788">
        <f t="shared" si="437"/>
        <v>2824.52</v>
      </c>
      <c r="DA788">
        <f t="shared" si="438"/>
        <v>4.9800000000000004</v>
      </c>
      <c r="DB788">
        <f t="shared" si="439"/>
        <v>2796.27</v>
      </c>
      <c r="DC788">
        <f t="shared" si="440"/>
        <v>0</v>
      </c>
      <c r="DD788" t="s">
        <v>3</v>
      </c>
      <c r="DE788" t="s">
        <v>3</v>
      </c>
      <c r="DF788">
        <f t="shared" si="441"/>
        <v>696.27</v>
      </c>
      <c r="DG788">
        <f t="shared" si="442"/>
        <v>0</v>
      </c>
      <c r="DH788">
        <f t="shared" si="443"/>
        <v>0</v>
      </c>
      <c r="DI788">
        <f t="shared" si="434"/>
        <v>0</v>
      </c>
      <c r="DJ788">
        <f t="shared" si="444"/>
        <v>696.27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ROW(Source!A954)</f>
        <v>954</v>
      </c>
      <c r="B789">
        <v>56481267</v>
      </c>
      <c r="C789">
        <v>56495767</v>
      </c>
      <c r="D789">
        <v>54902884</v>
      </c>
      <c r="E789">
        <v>1</v>
      </c>
      <c r="F789">
        <v>1</v>
      </c>
      <c r="G789">
        <v>1079</v>
      </c>
      <c r="H789">
        <v>3</v>
      </c>
      <c r="I789" t="s">
        <v>901</v>
      </c>
      <c r="J789" t="s">
        <v>902</v>
      </c>
      <c r="K789" t="s">
        <v>903</v>
      </c>
      <c r="L789">
        <v>1348</v>
      </c>
      <c r="N789">
        <v>1009</v>
      </c>
      <c r="O789" t="s">
        <v>32</v>
      </c>
      <c r="P789" t="s">
        <v>32</v>
      </c>
      <c r="Q789">
        <v>1000</v>
      </c>
      <c r="W789">
        <v>0</v>
      </c>
      <c r="X789">
        <v>-444625756</v>
      </c>
      <c r="Y789">
        <f t="shared" si="435"/>
        <v>1.1599999999999999E-2</v>
      </c>
      <c r="AA789">
        <v>74775.64</v>
      </c>
      <c r="AB789">
        <v>0</v>
      </c>
      <c r="AC789">
        <v>0</v>
      </c>
      <c r="AD789">
        <v>0</v>
      </c>
      <c r="AE789">
        <v>9238.1299999999992</v>
      </c>
      <c r="AF789">
        <v>0</v>
      </c>
      <c r="AG789">
        <v>0</v>
      </c>
      <c r="AH789">
        <v>0</v>
      </c>
      <c r="AI789">
        <v>7.92</v>
      </c>
      <c r="AJ789">
        <v>1</v>
      </c>
      <c r="AK789">
        <v>1</v>
      </c>
      <c r="AL789">
        <v>1</v>
      </c>
      <c r="AM789">
        <v>2</v>
      </c>
      <c r="AN789">
        <v>0</v>
      </c>
      <c r="AO789">
        <v>1</v>
      </c>
      <c r="AP789">
        <v>0</v>
      </c>
      <c r="AQ789">
        <v>0</v>
      </c>
      <c r="AR789">
        <v>0</v>
      </c>
      <c r="AS789" t="s">
        <v>3</v>
      </c>
      <c r="AT789">
        <v>1.1599999999999999E-2</v>
      </c>
      <c r="AU789" t="s">
        <v>3</v>
      </c>
      <c r="AV789">
        <v>0</v>
      </c>
      <c r="AW789">
        <v>2</v>
      </c>
      <c r="AX789">
        <v>56495804</v>
      </c>
      <c r="AY789">
        <v>1</v>
      </c>
      <c r="AZ789">
        <v>0</v>
      </c>
      <c r="BA789">
        <v>783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v>0</v>
      </c>
      <c r="CX789">
        <f>ROUND(Y789*Source!I954,9)</f>
        <v>5.8E-4</v>
      </c>
      <c r="CY789">
        <f t="shared" si="436"/>
        <v>74775.64</v>
      </c>
      <c r="CZ789">
        <f t="shared" si="437"/>
        <v>9238.1299999999992</v>
      </c>
      <c r="DA789">
        <f t="shared" si="438"/>
        <v>7.92</v>
      </c>
      <c r="DB789">
        <f t="shared" si="439"/>
        <v>107.16</v>
      </c>
      <c r="DC789">
        <f t="shared" si="440"/>
        <v>0</v>
      </c>
      <c r="DD789" t="s">
        <v>3</v>
      </c>
      <c r="DE789" t="s">
        <v>3</v>
      </c>
      <c r="DF789">
        <f t="shared" si="441"/>
        <v>42.44</v>
      </c>
      <c r="DG789">
        <f t="shared" si="442"/>
        <v>0</v>
      </c>
      <c r="DH789">
        <f t="shared" si="443"/>
        <v>0</v>
      </c>
      <c r="DI789">
        <f t="shared" si="434"/>
        <v>0</v>
      </c>
      <c r="DJ789">
        <f t="shared" si="444"/>
        <v>42.44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ROW(Source!A954)</f>
        <v>954</v>
      </c>
      <c r="B790">
        <v>56481267</v>
      </c>
      <c r="C790">
        <v>56495767</v>
      </c>
      <c r="D790">
        <v>54909571</v>
      </c>
      <c r="E790">
        <v>1</v>
      </c>
      <c r="F790">
        <v>1</v>
      </c>
      <c r="G790">
        <v>1079</v>
      </c>
      <c r="H790">
        <v>3</v>
      </c>
      <c r="I790" t="s">
        <v>248</v>
      </c>
      <c r="J790" t="s">
        <v>250</v>
      </c>
      <c r="K790" t="s">
        <v>249</v>
      </c>
      <c r="L790">
        <v>1339</v>
      </c>
      <c r="N790">
        <v>1007</v>
      </c>
      <c r="O790" t="s">
        <v>158</v>
      </c>
      <c r="P790" t="s">
        <v>158</v>
      </c>
      <c r="Q790">
        <v>1</v>
      </c>
      <c r="W790">
        <v>0</v>
      </c>
      <c r="X790">
        <v>-1447999952</v>
      </c>
      <c r="Y790">
        <f t="shared" si="435"/>
        <v>101.5</v>
      </c>
      <c r="AA790">
        <v>7517.5</v>
      </c>
      <c r="AB790">
        <v>0</v>
      </c>
      <c r="AC790">
        <v>0</v>
      </c>
      <c r="AD790">
        <v>0</v>
      </c>
      <c r="AE790">
        <v>729.73</v>
      </c>
      <c r="AF790">
        <v>0</v>
      </c>
      <c r="AG790">
        <v>0</v>
      </c>
      <c r="AH790">
        <v>0</v>
      </c>
      <c r="AI790">
        <v>10.08</v>
      </c>
      <c r="AJ790">
        <v>1</v>
      </c>
      <c r="AK790">
        <v>1</v>
      </c>
      <c r="AL790">
        <v>1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 t="s">
        <v>3</v>
      </c>
      <c r="AT790">
        <v>101.5</v>
      </c>
      <c r="AU790" t="s">
        <v>3</v>
      </c>
      <c r="AV790">
        <v>0</v>
      </c>
      <c r="AW790">
        <v>1</v>
      </c>
      <c r="AX790">
        <v>-1</v>
      </c>
      <c r="AY790">
        <v>0</v>
      </c>
      <c r="AZ790">
        <v>0</v>
      </c>
      <c r="BA790" t="s">
        <v>3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v>0</v>
      </c>
      <c r="CX790">
        <f>ROUND(Y790*Source!I954,9)</f>
        <v>5.0750000000000002</v>
      </c>
      <c r="CY790">
        <f t="shared" si="436"/>
        <v>7517.5</v>
      </c>
      <c r="CZ790">
        <f t="shared" si="437"/>
        <v>729.73</v>
      </c>
      <c r="DA790">
        <f t="shared" si="438"/>
        <v>10.08</v>
      </c>
      <c r="DB790">
        <f t="shared" si="439"/>
        <v>74067.600000000006</v>
      </c>
      <c r="DC790">
        <f t="shared" si="440"/>
        <v>0</v>
      </c>
      <c r="DD790" t="s">
        <v>3</v>
      </c>
      <c r="DE790" t="s">
        <v>3</v>
      </c>
      <c r="DF790">
        <f t="shared" si="441"/>
        <v>37330.080000000002</v>
      </c>
      <c r="DG790">
        <f t="shared" si="442"/>
        <v>0</v>
      </c>
      <c r="DH790">
        <f t="shared" si="443"/>
        <v>0</v>
      </c>
      <c r="DI790">
        <f t="shared" si="434"/>
        <v>0</v>
      </c>
      <c r="DJ790">
        <f t="shared" si="444"/>
        <v>37330.080000000002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5">
      <c r="A791">
        <f>ROW(Source!A954)</f>
        <v>954</v>
      </c>
      <c r="B791">
        <v>56481267</v>
      </c>
      <c r="C791">
        <v>56495767</v>
      </c>
      <c r="D791">
        <v>54909992</v>
      </c>
      <c r="E791">
        <v>1</v>
      </c>
      <c r="F791">
        <v>1</v>
      </c>
      <c r="G791">
        <v>1079</v>
      </c>
      <c r="H791">
        <v>3</v>
      </c>
      <c r="I791" t="s">
        <v>330</v>
      </c>
      <c r="J791" t="s">
        <v>332</v>
      </c>
      <c r="K791" t="s">
        <v>331</v>
      </c>
      <c r="L791">
        <v>1348</v>
      </c>
      <c r="N791">
        <v>1009</v>
      </c>
      <c r="O791" t="s">
        <v>32</v>
      </c>
      <c r="P791" t="s">
        <v>32</v>
      </c>
      <c r="Q791">
        <v>1000</v>
      </c>
      <c r="W791">
        <v>0</v>
      </c>
      <c r="X791">
        <v>-977438433</v>
      </c>
      <c r="Y791">
        <f t="shared" si="435"/>
        <v>3.0026000000000002</v>
      </c>
      <c r="AA791">
        <v>97618.95</v>
      </c>
      <c r="AB791">
        <v>0</v>
      </c>
      <c r="AC791">
        <v>0</v>
      </c>
      <c r="AD791">
        <v>0</v>
      </c>
      <c r="AE791">
        <v>5743.69</v>
      </c>
      <c r="AF791">
        <v>0</v>
      </c>
      <c r="AG791">
        <v>0</v>
      </c>
      <c r="AH791">
        <v>0</v>
      </c>
      <c r="AI791">
        <v>16.63</v>
      </c>
      <c r="AJ791">
        <v>1</v>
      </c>
      <c r="AK791">
        <v>1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3</v>
      </c>
      <c r="AT791">
        <v>3.0026000000000002</v>
      </c>
      <c r="AU791" t="s">
        <v>3</v>
      </c>
      <c r="AV791">
        <v>0</v>
      </c>
      <c r="AW791">
        <v>1</v>
      </c>
      <c r="AX791">
        <v>-1</v>
      </c>
      <c r="AY791">
        <v>0</v>
      </c>
      <c r="AZ791">
        <v>0</v>
      </c>
      <c r="BA791" t="s">
        <v>3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ROUND(Y791*Source!I954,9)</f>
        <v>0.15013000000000001</v>
      </c>
      <c r="CY791">
        <f t="shared" si="436"/>
        <v>97618.95</v>
      </c>
      <c r="CZ791">
        <f t="shared" si="437"/>
        <v>5743.69</v>
      </c>
      <c r="DA791">
        <f t="shared" si="438"/>
        <v>16.63</v>
      </c>
      <c r="DB791">
        <f t="shared" si="439"/>
        <v>17246</v>
      </c>
      <c r="DC791">
        <f t="shared" si="440"/>
        <v>0</v>
      </c>
      <c r="DD791" t="s">
        <v>3</v>
      </c>
      <c r="DE791" t="s">
        <v>3</v>
      </c>
      <c r="DF791">
        <f t="shared" si="441"/>
        <v>14340.05</v>
      </c>
      <c r="DG791">
        <f t="shared" si="442"/>
        <v>0</v>
      </c>
      <c r="DH791">
        <f t="shared" si="443"/>
        <v>0</v>
      </c>
      <c r="DI791">
        <f t="shared" si="434"/>
        <v>0</v>
      </c>
      <c r="DJ791">
        <f t="shared" si="444"/>
        <v>14340.05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5">
      <c r="A792">
        <f>ROW(Source!A954)</f>
        <v>954</v>
      </c>
      <c r="B792">
        <v>56481267</v>
      </c>
      <c r="C792">
        <v>56495767</v>
      </c>
      <c r="D792">
        <v>54909994</v>
      </c>
      <c r="E792">
        <v>1</v>
      </c>
      <c r="F792">
        <v>1</v>
      </c>
      <c r="G792">
        <v>1079</v>
      </c>
      <c r="H792">
        <v>3</v>
      </c>
      <c r="I792" t="s">
        <v>240</v>
      </c>
      <c r="J792" t="s">
        <v>242</v>
      </c>
      <c r="K792" t="s">
        <v>241</v>
      </c>
      <c r="L792">
        <v>1348</v>
      </c>
      <c r="N792">
        <v>1009</v>
      </c>
      <c r="O792" t="s">
        <v>32</v>
      </c>
      <c r="P792" t="s">
        <v>32</v>
      </c>
      <c r="Q792">
        <v>1000</v>
      </c>
      <c r="W792">
        <v>0</v>
      </c>
      <c r="X792">
        <v>1611312075</v>
      </c>
      <c r="Y792">
        <f t="shared" si="435"/>
        <v>6.3048000000000002</v>
      </c>
      <c r="AA792">
        <v>92864.21</v>
      </c>
      <c r="AB792">
        <v>0</v>
      </c>
      <c r="AC792">
        <v>0</v>
      </c>
      <c r="AD792">
        <v>0</v>
      </c>
      <c r="AE792">
        <v>5743.69</v>
      </c>
      <c r="AF792">
        <v>0</v>
      </c>
      <c r="AG792">
        <v>0</v>
      </c>
      <c r="AH792">
        <v>0</v>
      </c>
      <c r="AI792">
        <v>15.82</v>
      </c>
      <c r="AJ792">
        <v>1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3</v>
      </c>
      <c r="AT792">
        <v>6.3048000000000002</v>
      </c>
      <c r="AU792" t="s">
        <v>3</v>
      </c>
      <c r="AV792">
        <v>0</v>
      </c>
      <c r="AW792">
        <v>1</v>
      </c>
      <c r="AX792">
        <v>-1</v>
      </c>
      <c r="AY792">
        <v>0</v>
      </c>
      <c r="AZ792">
        <v>0</v>
      </c>
      <c r="BA792" t="s">
        <v>3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ROUND(Y792*Source!I954,9)</f>
        <v>0.31524000000000002</v>
      </c>
      <c r="CY792">
        <f t="shared" si="436"/>
        <v>92864.21</v>
      </c>
      <c r="CZ792">
        <f t="shared" si="437"/>
        <v>5743.69</v>
      </c>
      <c r="DA792">
        <f t="shared" si="438"/>
        <v>15.82</v>
      </c>
      <c r="DB792">
        <f t="shared" si="439"/>
        <v>36212.82</v>
      </c>
      <c r="DC792">
        <f t="shared" si="440"/>
        <v>0</v>
      </c>
      <c r="DD792" t="s">
        <v>3</v>
      </c>
      <c r="DE792" t="s">
        <v>3</v>
      </c>
      <c r="DF792">
        <f t="shared" si="441"/>
        <v>28644.34</v>
      </c>
      <c r="DG792">
        <f t="shared" si="442"/>
        <v>0</v>
      </c>
      <c r="DH792">
        <f t="shared" si="443"/>
        <v>0</v>
      </c>
      <c r="DI792">
        <f t="shared" si="434"/>
        <v>0</v>
      </c>
      <c r="DJ792">
        <f t="shared" si="444"/>
        <v>28644.34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ROW(Source!A954)</f>
        <v>954</v>
      </c>
      <c r="B793">
        <v>56481267</v>
      </c>
      <c r="C793">
        <v>56495767</v>
      </c>
      <c r="D793">
        <v>54911477</v>
      </c>
      <c r="E793">
        <v>1</v>
      </c>
      <c r="F793">
        <v>1</v>
      </c>
      <c r="G793">
        <v>1079</v>
      </c>
      <c r="H793">
        <v>3</v>
      </c>
      <c r="I793" t="s">
        <v>904</v>
      </c>
      <c r="J793" t="s">
        <v>905</v>
      </c>
      <c r="K793" t="s">
        <v>906</v>
      </c>
      <c r="L793">
        <v>1348</v>
      </c>
      <c r="N793">
        <v>1009</v>
      </c>
      <c r="O793" t="s">
        <v>32</v>
      </c>
      <c r="P793" t="s">
        <v>32</v>
      </c>
      <c r="Q793">
        <v>1000</v>
      </c>
      <c r="W793">
        <v>0</v>
      </c>
      <c r="X793">
        <v>-1225000858</v>
      </c>
      <c r="Y793">
        <f t="shared" si="435"/>
        <v>0.5</v>
      </c>
      <c r="AA793">
        <v>152495.69</v>
      </c>
      <c r="AB793">
        <v>0</v>
      </c>
      <c r="AC793">
        <v>0</v>
      </c>
      <c r="AD793">
        <v>0</v>
      </c>
      <c r="AE793">
        <v>12645.17</v>
      </c>
      <c r="AF793">
        <v>0</v>
      </c>
      <c r="AG793">
        <v>0</v>
      </c>
      <c r="AH793">
        <v>0</v>
      </c>
      <c r="AI793">
        <v>11.8</v>
      </c>
      <c r="AJ793">
        <v>1</v>
      </c>
      <c r="AK793">
        <v>1</v>
      </c>
      <c r="AL793">
        <v>1</v>
      </c>
      <c r="AM793">
        <v>2</v>
      </c>
      <c r="AN793">
        <v>0</v>
      </c>
      <c r="AO793">
        <v>1</v>
      </c>
      <c r="AP793">
        <v>0</v>
      </c>
      <c r="AQ793">
        <v>0</v>
      </c>
      <c r="AR793">
        <v>0</v>
      </c>
      <c r="AS793" t="s">
        <v>3</v>
      </c>
      <c r="AT793">
        <v>0.5</v>
      </c>
      <c r="AU793" t="s">
        <v>3</v>
      </c>
      <c r="AV793">
        <v>0</v>
      </c>
      <c r="AW793">
        <v>2</v>
      </c>
      <c r="AX793">
        <v>56495805</v>
      </c>
      <c r="AY793">
        <v>1</v>
      </c>
      <c r="AZ793">
        <v>0</v>
      </c>
      <c r="BA793">
        <v>784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ROUND(Y793*Source!I954,9)</f>
        <v>2.5000000000000001E-2</v>
      </c>
      <c r="CY793">
        <f t="shared" si="436"/>
        <v>152495.69</v>
      </c>
      <c r="CZ793">
        <f t="shared" si="437"/>
        <v>12645.17</v>
      </c>
      <c r="DA793">
        <f t="shared" si="438"/>
        <v>11.8</v>
      </c>
      <c r="DB793">
        <f t="shared" si="439"/>
        <v>6322.59</v>
      </c>
      <c r="DC793">
        <f t="shared" si="440"/>
        <v>0</v>
      </c>
      <c r="DD793" t="s">
        <v>3</v>
      </c>
      <c r="DE793" t="s">
        <v>3</v>
      </c>
      <c r="DF793">
        <f t="shared" si="441"/>
        <v>3730.33</v>
      </c>
      <c r="DG793">
        <f t="shared" si="442"/>
        <v>0</v>
      </c>
      <c r="DH793">
        <f t="shared" si="443"/>
        <v>0</v>
      </c>
      <c r="DI793">
        <f t="shared" si="434"/>
        <v>0</v>
      </c>
      <c r="DJ793">
        <f t="shared" si="444"/>
        <v>3730.33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ROW(Source!A954)</f>
        <v>954</v>
      </c>
      <c r="B794">
        <v>56481267</v>
      </c>
      <c r="C794">
        <v>56495767</v>
      </c>
      <c r="D794">
        <v>54914902</v>
      </c>
      <c r="E794">
        <v>1</v>
      </c>
      <c r="F794">
        <v>1</v>
      </c>
      <c r="G794">
        <v>1079</v>
      </c>
      <c r="H794">
        <v>3</v>
      </c>
      <c r="I794" t="s">
        <v>252</v>
      </c>
      <c r="J794" t="s">
        <v>254</v>
      </c>
      <c r="K794" t="s">
        <v>253</v>
      </c>
      <c r="L794">
        <v>1327</v>
      </c>
      <c r="N794">
        <v>1005</v>
      </c>
      <c r="O794" t="s">
        <v>214</v>
      </c>
      <c r="P794" t="s">
        <v>214</v>
      </c>
      <c r="Q794">
        <v>1</v>
      </c>
      <c r="W794">
        <v>0</v>
      </c>
      <c r="X794">
        <v>1092252065</v>
      </c>
      <c r="Y794">
        <f t="shared" si="435"/>
        <v>86.1</v>
      </c>
      <c r="AA794">
        <v>131.15</v>
      </c>
      <c r="AB794">
        <v>0</v>
      </c>
      <c r="AC794">
        <v>0</v>
      </c>
      <c r="AD794">
        <v>0</v>
      </c>
      <c r="AE794">
        <v>60.82</v>
      </c>
      <c r="AF794">
        <v>0</v>
      </c>
      <c r="AG794">
        <v>0</v>
      </c>
      <c r="AH794">
        <v>0</v>
      </c>
      <c r="AI794">
        <v>2.11</v>
      </c>
      <c r="AJ794">
        <v>1</v>
      </c>
      <c r="AK794">
        <v>1</v>
      </c>
      <c r="AL794">
        <v>1</v>
      </c>
      <c r="AM794">
        <v>2</v>
      </c>
      <c r="AN794">
        <v>0</v>
      </c>
      <c r="AO794">
        <v>1</v>
      </c>
      <c r="AP794">
        <v>0</v>
      </c>
      <c r="AQ794">
        <v>0</v>
      </c>
      <c r="AR794">
        <v>0</v>
      </c>
      <c r="AS794" t="s">
        <v>3</v>
      </c>
      <c r="AT794">
        <v>86.1</v>
      </c>
      <c r="AU794" t="s">
        <v>3</v>
      </c>
      <c r="AV794">
        <v>0</v>
      </c>
      <c r="AW794">
        <v>2</v>
      </c>
      <c r="AX794">
        <v>56495806</v>
      </c>
      <c r="AY794">
        <v>1</v>
      </c>
      <c r="AZ794">
        <v>0</v>
      </c>
      <c r="BA794">
        <v>785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ROUND(Y794*Source!I954,9)</f>
        <v>4.3049999999999997</v>
      </c>
      <c r="CY794">
        <f t="shared" si="436"/>
        <v>131.15</v>
      </c>
      <c r="CZ794">
        <f t="shared" si="437"/>
        <v>60.82</v>
      </c>
      <c r="DA794">
        <f t="shared" si="438"/>
        <v>2.11</v>
      </c>
      <c r="DB794">
        <f t="shared" si="439"/>
        <v>5236.6000000000004</v>
      </c>
      <c r="DC794">
        <f t="shared" si="440"/>
        <v>0</v>
      </c>
      <c r="DD794" t="s">
        <v>3</v>
      </c>
      <c r="DE794" t="s">
        <v>3</v>
      </c>
      <c r="DF794">
        <f t="shared" si="441"/>
        <v>552.46</v>
      </c>
      <c r="DG794">
        <f t="shared" si="442"/>
        <v>0</v>
      </c>
      <c r="DH794">
        <f t="shared" si="443"/>
        <v>0</v>
      </c>
      <c r="DI794">
        <f t="shared" si="434"/>
        <v>0</v>
      </c>
      <c r="DJ794">
        <f t="shared" si="444"/>
        <v>552.46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ROW(Source!A961)</f>
        <v>961</v>
      </c>
      <c r="B795">
        <v>56481265</v>
      </c>
      <c r="C795">
        <v>56495835</v>
      </c>
      <c r="D795">
        <v>54836958</v>
      </c>
      <c r="E795">
        <v>1079</v>
      </c>
      <c r="F795">
        <v>1</v>
      </c>
      <c r="G795">
        <v>1079</v>
      </c>
      <c r="H795">
        <v>1</v>
      </c>
      <c r="I795" t="s">
        <v>738</v>
      </c>
      <c r="J795" t="s">
        <v>3</v>
      </c>
      <c r="K795" t="s">
        <v>739</v>
      </c>
      <c r="L795">
        <v>1191</v>
      </c>
      <c r="N795">
        <v>1013</v>
      </c>
      <c r="O795" t="s">
        <v>740</v>
      </c>
      <c r="P795" t="s">
        <v>740</v>
      </c>
      <c r="Q795">
        <v>1</v>
      </c>
      <c r="W795">
        <v>0</v>
      </c>
      <c r="X795">
        <v>476480486</v>
      </c>
      <c r="Y795">
        <f>(AT795*1.15*1.1)</f>
        <v>223.905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177</v>
      </c>
      <c r="AU795" t="s">
        <v>166</v>
      </c>
      <c r="AV795">
        <v>1</v>
      </c>
      <c r="AW795">
        <v>2</v>
      </c>
      <c r="AX795">
        <v>56495836</v>
      </c>
      <c r="AY795">
        <v>1</v>
      </c>
      <c r="AZ795">
        <v>0</v>
      </c>
      <c r="BA795">
        <v>787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U795">
        <f>ROUND(AT795*Source!I961*AH795*AL795,2)</f>
        <v>0</v>
      </c>
      <c r="CV795">
        <f>ROUND(Y795*Source!I961,9)</f>
        <v>54.408915</v>
      </c>
      <c r="CW795">
        <v>0</v>
      </c>
      <c r="CX795">
        <f>ROUND(Y795*Source!I961,9)</f>
        <v>54.408915</v>
      </c>
      <c r="CY795">
        <f>AD795</f>
        <v>0</v>
      </c>
      <c r="CZ795">
        <f>AH795</f>
        <v>0</v>
      </c>
      <c r="DA795">
        <f>AL795</f>
        <v>1</v>
      </c>
      <c r="DB795">
        <f>ROUND((ROUND(AT795*CZ795,2)*1.15*1.1),6)</f>
        <v>0</v>
      </c>
      <c r="DC795">
        <f>ROUND((ROUND(AT795*AG795,2)*1.15*1.1),6)</f>
        <v>0</v>
      </c>
      <c r="DD795" t="s">
        <v>3</v>
      </c>
      <c r="DE795" t="s">
        <v>3</v>
      </c>
      <c r="DF795">
        <f t="shared" ref="DF795:DF805" si="445">ROUND(ROUND(AE795,2)*CX795,2)</f>
        <v>0</v>
      </c>
      <c r="DG795">
        <f t="shared" si="442"/>
        <v>0</v>
      </c>
      <c r="DH795">
        <f t="shared" si="443"/>
        <v>0</v>
      </c>
      <c r="DI795">
        <f t="shared" si="434"/>
        <v>0</v>
      </c>
      <c r="DJ795">
        <f>DI795</f>
        <v>0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ROW(Source!A961)</f>
        <v>961</v>
      </c>
      <c r="B796">
        <v>56481265</v>
      </c>
      <c r="C796">
        <v>56495835</v>
      </c>
      <c r="D796">
        <v>54933879</v>
      </c>
      <c r="E796">
        <v>1</v>
      </c>
      <c r="F796">
        <v>1</v>
      </c>
      <c r="G796">
        <v>1079</v>
      </c>
      <c r="H796">
        <v>2</v>
      </c>
      <c r="I796" t="s">
        <v>951</v>
      </c>
      <c r="J796" t="s">
        <v>952</v>
      </c>
      <c r="K796" t="s">
        <v>953</v>
      </c>
      <c r="L796">
        <v>1368</v>
      </c>
      <c r="N796">
        <v>1011</v>
      </c>
      <c r="O796" t="s">
        <v>744</v>
      </c>
      <c r="P796" t="s">
        <v>744</v>
      </c>
      <c r="Q796">
        <v>1</v>
      </c>
      <c r="W796">
        <v>0</v>
      </c>
      <c r="X796">
        <v>1574942081</v>
      </c>
      <c r="Y796">
        <f>(AT796*1.25*1.1)</f>
        <v>11</v>
      </c>
      <c r="AA796">
        <v>0</v>
      </c>
      <c r="AB796">
        <v>43.4</v>
      </c>
      <c r="AC796">
        <v>13.21</v>
      </c>
      <c r="AD796">
        <v>0</v>
      </c>
      <c r="AE796">
        <v>0</v>
      </c>
      <c r="AF796">
        <v>41.45</v>
      </c>
      <c r="AG796">
        <v>12.62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8</v>
      </c>
      <c r="AU796" t="s">
        <v>165</v>
      </c>
      <c r="AV796">
        <v>0</v>
      </c>
      <c r="AW796">
        <v>2</v>
      </c>
      <c r="AX796">
        <v>56495838</v>
      </c>
      <c r="AY796">
        <v>1</v>
      </c>
      <c r="AZ796">
        <v>0</v>
      </c>
      <c r="BA796">
        <v>788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f>ROUND(Y796*Source!I961*DO796,9)</f>
        <v>33.733260000000001</v>
      </c>
      <c r="CX796">
        <f>ROUND(Y796*Source!I961,9)</f>
        <v>2.673</v>
      </c>
      <c r="CY796">
        <f>AB796</f>
        <v>43.4</v>
      </c>
      <c r="CZ796">
        <f>AF796</f>
        <v>41.45</v>
      </c>
      <c r="DA796">
        <f>AJ796</f>
        <v>1</v>
      </c>
      <c r="DB796">
        <f>ROUND((ROUND(AT796*CZ796,2)*1.25*1.1),6)</f>
        <v>455.95</v>
      </c>
      <c r="DC796">
        <f>ROUND((ROUND(AT796*AG796,2)*1.25*1.1),6)</f>
        <v>138.82</v>
      </c>
      <c r="DD796" t="s">
        <v>3</v>
      </c>
      <c r="DE796" t="s">
        <v>3</v>
      </c>
      <c r="DF796">
        <f t="shared" si="445"/>
        <v>0</v>
      </c>
      <c r="DG796">
        <f t="shared" si="442"/>
        <v>110.8</v>
      </c>
      <c r="DH796">
        <f t="shared" si="443"/>
        <v>33.729999999999997</v>
      </c>
      <c r="DI796">
        <f t="shared" si="434"/>
        <v>0</v>
      </c>
      <c r="DJ796">
        <f>DG796</f>
        <v>110.8</v>
      </c>
      <c r="DK796">
        <v>0</v>
      </c>
      <c r="DL796" t="s">
        <v>745</v>
      </c>
      <c r="DM796">
        <v>0</v>
      </c>
      <c r="DN796" t="s">
        <v>740</v>
      </c>
      <c r="DO796">
        <v>12.62</v>
      </c>
    </row>
    <row r="797" spans="1:119" x14ac:dyDescent="0.25">
      <c r="A797">
        <f>ROW(Source!A961)</f>
        <v>961</v>
      </c>
      <c r="B797">
        <v>56481265</v>
      </c>
      <c r="C797">
        <v>56495835</v>
      </c>
      <c r="D797">
        <v>54933467</v>
      </c>
      <c r="E797">
        <v>1</v>
      </c>
      <c r="F797">
        <v>1</v>
      </c>
      <c r="G797">
        <v>1079</v>
      </c>
      <c r="H797">
        <v>2</v>
      </c>
      <c r="I797" t="s">
        <v>954</v>
      </c>
      <c r="J797" t="s">
        <v>955</v>
      </c>
      <c r="K797" t="s">
        <v>956</v>
      </c>
      <c r="L797">
        <v>1368</v>
      </c>
      <c r="N797">
        <v>1011</v>
      </c>
      <c r="O797" t="s">
        <v>744</v>
      </c>
      <c r="P797" t="s">
        <v>744</v>
      </c>
      <c r="Q797">
        <v>1</v>
      </c>
      <c r="W797">
        <v>0</v>
      </c>
      <c r="X797">
        <v>-1091994207</v>
      </c>
      <c r="Y797">
        <f>(AT797*1.25*1.1)</f>
        <v>20.350000000000001</v>
      </c>
      <c r="AA797">
        <v>0</v>
      </c>
      <c r="AB797">
        <v>152.43</v>
      </c>
      <c r="AC797">
        <v>15.22</v>
      </c>
      <c r="AD797">
        <v>0</v>
      </c>
      <c r="AE797">
        <v>0</v>
      </c>
      <c r="AF797">
        <v>145.59</v>
      </c>
      <c r="AG797">
        <v>14.54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14.8</v>
      </c>
      <c r="AU797" t="s">
        <v>165</v>
      </c>
      <c r="AV797">
        <v>0</v>
      </c>
      <c r="AW797">
        <v>2</v>
      </c>
      <c r="AX797">
        <v>56495837</v>
      </c>
      <c r="AY797">
        <v>1</v>
      </c>
      <c r="AZ797">
        <v>0</v>
      </c>
      <c r="BA797">
        <v>789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f>ROUND(Y797*Source!I961*DO797,9)</f>
        <v>71.901026999999999</v>
      </c>
      <c r="CX797">
        <f>ROUND(Y797*Source!I961,9)</f>
        <v>4.9450500000000002</v>
      </c>
      <c r="CY797">
        <f>AB797</f>
        <v>152.43</v>
      </c>
      <c r="CZ797">
        <f>AF797</f>
        <v>145.59</v>
      </c>
      <c r="DA797">
        <f>AJ797</f>
        <v>1</v>
      </c>
      <c r="DB797">
        <f>ROUND((ROUND(AT797*CZ797,2)*1.25*1.1),6)</f>
        <v>2962.7537499999999</v>
      </c>
      <c r="DC797">
        <f>ROUND((ROUND(AT797*AG797,2)*1.25*1.1),6)</f>
        <v>295.88625000000002</v>
      </c>
      <c r="DD797" t="s">
        <v>3</v>
      </c>
      <c r="DE797" t="s">
        <v>3</v>
      </c>
      <c r="DF797">
        <f t="shared" si="445"/>
        <v>0</v>
      </c>
      <c r="DG797">
        <f t="shared" si="442"/>
        <v>719.95</v>
      </c>
      <c r="DH797">
        <f t="shared" si="443"/>
        <v>71.900000000000006</v>
      </c>
      <c r="DI797">
        <f t="shared" si="434"/>
        <v>0</v>
      </c>
      <c r="DJ797">
        <f>DG797</f>
        <v>719.95</v>
      </c>
      <c r="DK797">
        <v>0</v>
      </c>
      <c r="DL797" t="s">
        <v>745</v>
      </c>
      <c r="DM797">
        <v>0</v>
      </c>
      <c r="DN797" t="s">
        <v>740</v>
      </c>
      <c r="DO797">
        <v>14.54</v>
      </c>
    </row>
    <row r="798" spans="1:119" x14ac:dyDescent="0.25">
      <c r="A798">
        <f>ROW(Source!A961)</f>
        <v>961</v>
      </c>
      <c r="B798">
        <v>56481265</v>
      </c>
      <c r="C798">
        <v>56495835</v>
      </c>
      <c r="D798">
        <v>54934337</v>
      </c>
      <c r="E798">
        <v>1</v>
      </c>
      <c r="F798">
        <v>1</v>
      </c>
      <c r="G798">
        <v>1079</v>
      </c>
      <c r="H798">
        <v>2</v>
      </c>
      <c r="I798" t="s">
        <v>957</v>
      </c>
      <c r="J798" t="s">
        <v>958</v>
      </c>
      <c r="K798" t="s">
        <v>959</v>
      </c>
      <c r="L798">
        <v>1368</v>
      </c>
      <c r="N798">
        <v>1011</v>
      </c>
      <c r="O798" t="s">
        <v>744</v>
      </c>
      <c r="P798" t="s">
        <v>744</v>
      </c>
      <c r="Q798">
        <v>1</v>
      </c>
      <c r="W798">
        <v>0</v>
      </c>
      <c r="X798">
        <v>-814982393</v>
      </c>
      <c r="Y798">
        <f>(AT798*1.25*1.1)</f>
        <v>22</v>
      </c>
      <c r="AA798">
        <v>0</v>
      </c>
      <c r="AB798">
        <v>0.21</v>
      </c>
      <c r="AC798">
        <v>0</v>
      </c>
      <c r="AD798">
        <v>0</v>
      </c>
      <c r="AE798">
        <v>0</v>
      </c>
      <c r="AF798">
        <v>0.2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-2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16</v>
      </c>
      <c r="AU798" t="s">
        <v>165</v>
      </c>
      <c r="AV798">
        <v>0</v>
      </c>
      <c r="AW798">
        <v>2</v>
      </c>
      <c r="AX798">
        <v>56495839</v>
      </c>
      <c r="AY798">
        <v>1</v>
      </c>
      <c r="AZ798">
        <v>0</v>
      </c>
      <c r="BA798">
        <v>790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f>ROUND(Y798*Source!I961*DO798,9)</f>
        <v>0</v>
      </c>
      <c r="CX798">
        <f>ROUND(Y798*Source!I961,9)</f>
        <v>5.3460000000000001</v>
      </c>
      <c r="CY798">
        <f>AB798</f>
        <v>0.21</v>
      </c>
      <c r="CZ798">
        <f>AF798</f>
        <v>0.2</v>
      </c>
      <c r="DA798">
        <f>AJ798</f>
        <v>1</v>
      </c>
      <c r="DB798">
        <f>ROUND((ROUND(AT798*CZ798,2)*1.25*1.1),6)</f>
        <v>4.4000000000000004</v>
      </c>
      <c r="DC798">
        <f>ROUND((ROUND(AT798*AG798,2)*1.25*1.1),6)</f>
        <v>0</v>
      </c>
      <c r="DD798" t="s">
        <v>3</v>
      </c>
      <c r="DE798" t="s">
        <v>3</v>
      </c>
      <c r="DF798">
        <f t="shared" si="445"/>
        <v>0</v>
      </c>
      <c r="DG798">
        <f t="shared" si="442"/>
        <v>1.07</v>
      </c>
      <c r="DH798">
        <f t="shared" si="443"/>
        <v>0</v>
      </c>
      <c r="DI798">
        <f t="shared" si="434"/>
        <v>0</v>
      </c>
      <c r="DJ798">
        <f>DG798</f>
        <v>1.07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ROW(Source!A961)</f>
        <v>961</v>
      </c>
      <c r="B799">
        <v>56481265</v>
      </c>
      <c r="C799">
        <v>56495835</v>
      </c>
      <c r="D799">
        <v>54933656</v>
      </c>
      <c r="E799">
        <v>1</v>
      </c>
      <c r="F799">
        <v>1</v>
      </c>
      <c r="G799">
        <v>1079</v>
      </c>
      <c r="H799">
        <v>2</v>
      </c>
      <c r="I799" t="s">
        <v>806</v>
      </c>
      <c r="J799" t="s">
        <v>807</v>
      </c>
      <c r="K799" t="s">
        <v>808</v>
      </c>
      <c r="L799">
        <v>1368</v>
      </c>
      <c r="N799">
        <v>1011</v>
      </c>
      <c r="O799" t="s">
        <v>744</v>
      </c>
      <c r="P799" t="s">
        <v>744</v>
      </c>
      <c r="Q799">
        <v>1</v>
      </c>
      <c r="W799">
        <v>0</v>
      </c>
      <c r="X799">
        <v>668032808</v>
      </c>
      <c r="Y799">
        <f>(AT799*1.25*1.1)</f>
        <v>15.950000000000001</v>
      </c>
      <c r="AA799">
        <v>0</v>
      </c>
      <c r="AB799">
        <v>172.69</v>
      </c>
      <c r="AC799">
        <v>15.22</v>
      </c>
      <c r="AD799">
        <v>0</v>
      </c>
      <c r="AE799">
        <v>0</v>
      </c>
      <c r="AF799">
        <v>164.94</v>
      </c>
      <c r="AG799">
        <v>14.54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-2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11.6</v>
      </c>
      <c r="AU799" t="s">
        <v>165</v>
      </c>
      <c r="AV799">
        <v>0</v>
      </c>
      <c r="AW799">
        <v>2</v>
      </c>
      <c r="AX799">
        <v>56495840</v>
      </c>
      <c r="AY799">
        <v>1</v>
      </c>
      <c r="AZ799">
        <v>0</v>
      </c>
      <c r="BA799">
        <v>791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ROUND(Y799*Source!I961*DO799,9)</f>
        <v>56.354858999999998</v>
      </c>
      <c r="CX799">
        <f>ROUND(Y799*Source!I961,9)</f>
        <v>3.8758499999999998</v>
      </c>
      <c r="CY799">
        <f>AB799</f>
        <v>172.69</v>
      </c>
      <c r="CZ799">
        <f>AF799</f>
        <v>164.94</v>
      </c>
      <c r="DA799">
        <f>AJ799</f>
        <v>1</v>
      </c>
      <c r="DB799">
        <f>ROUND((ROUND(AT799*CZ799,2)*1.25*1.1),6)</f>
        <v>2630.7874999999999</v>
      </c>
      <c r="DC799">
        <f>ROUND((ROUND(AT799*AG799,2)*1.25*1.1),6)</f>
        <v>231.9075</v>
      </c>
      <c r="DD799" t="s">
        <v>3</v>
      </c>
      <c r="DE799" t="s">
        <v>3</v>
      </c>
      <c r="DF799">
        <f t="shared" si="445"/>
        <v>0</v>
      </c>
      <c r="DG799">
        <f t="shared" si="442"/>
        <v>639.28</v>
      </c>
      <c r="DH799">
        <f t="shared" si="443"/>
        <v>56.35</v>
      </c>
      <c r="DI799">
        <f t="shared" si="434"/>
        <v>0</v>
      </c>
      <c r="DJ799">
        <f>DG799</f>
        <v>639.28</v>
      </c>
      <c r="DK799">
        <v>0</v>
      </c>
      <c r="DL799" t="s">
        <v>745</v>
      </c>
      <c r="DM799">
        <v>0</v>
      </c>
      <c r="DN799" t="s">
        <v>740</v>
      </c>
      <c r="DO799">
        <v>14.54</v>
      </c>
    </row>
    <row r="800" spans="1:119" x14ac:dyDescent="0.25">
      <c r="A800">
        <f>ROW(Source!A961)</f>
        <v>961</v>
      </c>
      <c r="B800">
        <v>56481265</v>
      </c>
      <c r="C800">
        <v>56495835</v>
      </c>
      <c r="D800">
        <v>54902772</v>
      </c>
      <c r="E800">
        <v>1</v>
      </c>
      <c r="F800">
        <v>1</v>
      </c>
      <c r="G800">
        <v>1079</v>
      </c>
      <c r="H800">
        <v>3</v>
      </c>
      <c r="I800" t="s">
        <v>532</v>
      </c>
      <c r="J800" t="s">
        <v>534</v>
      </c>
      <c r="K800" t="s">
        <v>533</v>
      </c>
      <c r="L800">
        <v>1339</v>
      </c>
      <c r="N800">
        <v>1007</v>
      </c>
      <c r="O800" t="s">
        <v>158</v>
      </c>
      <c r="P800" t="s">
        <v>158</v>
      </c>
      <c r="Q800">
        <v>1</v>
      </c>
      <c r="W800">
        <v>0</v>
      </c>
      <c r="X800">
        <v>-1921538256</v>
      </c>
      <c r="Y800">
        <f>AT800</f>
        <v>105</v>
      </c>
      <c r="AA800">
        <v>100.2</v>
      </c>
      <c r="AB800">
        <v>0</v>
      </c>
      <c r="AC800">
        <v>0</v>
      </c>
      <c r="AD800">
        <v>0</v>
      </c>
      <c r="AE800">
        <v>99.9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 t="s">
        <v>3</v>
      </c>
      <c r="AT800">
        <v>105</v>
      </c>
      <c r="AU800" t="s">
        <v>3</v>
      </c>
      <c r="AV800">
        <v>0</v>
      </c>
      <c r="AW800">
        <v>1</v>
      </c>
      <c r="AX800">
        <v>-1</v>
      </c>
      <c r="AY800">
        <v>0</v>
      </c>
      <c r="AZ800">
        <v>0</v>
      </c>
      <c r="BA800" t="s">
        <v>3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ROUND(Y800*Source!I961,9)</f>
        <v>25.515000000000001</v>
      </c>
      <c r="CY800">
        <f>AA800</f>
        <v>100.2</v>
      </c>
      <c r="CZ800">
        <f>AE800</f>
        <v>99.9</v>
      </c>
      <c r="DA800">
        <f>AI800</f>
        <v>1</v>
      </c>
      <c r="DB800">
        <f>ROUND(ROUND(AT800*CZ800,2),6)</f>
        <v>10489.5</v>
      </c>
      <c r="DC800">
        <f>ROUND(ROUND(AT800*AG800,2),6)</f>
        <v>0</v>
      </c>
      <c r="DD800" t="s">
        <v>3</v>
      </c>
      <c r="DE800" t="s">
        <v>3</v>
      </c>
      <c r="DF800">
        <f t="shared" si="445"/>
        <v>2548.9499999999998</v>
      </c>
      <c r="DG800">
        <f t="shared" si="442"/>
        <v>0</v>
      </c>
      <c r="DH800">
        <f t="shared" si="443"/>
        <v>0</v>
      </c>
      <c r="DI800">
        <f t="shared" si="434"/>
        <v>0</v>
      </c>
      <c r="DJ800">
        <f>DF800</f>
        <v>2548.9499999999998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5">
      <c r="A801">
        <f>ROW(Source!A962)</f>
        <v>962</v>
      </c>
      <c r="B801">
        <v>56481267</v>
      </c>
      <c r="C801">
        <v>56495835</v>
      </c>
      <c r="D801">
        <v>54836958</v>
      </c>
      <c r="E801">
        <v>1079</v>
      </c>
      <c r="F801">
        <v>1</v>
      </c>
      <c r="G801">
        <v>1079</v>
      </c>
      <c r="H801">
        <v>1</v>
      </c>
      <c r="I801" t="s">
        <v>738</v>
      </c>
      <c r="J801" t="s">
        <v>3</v>
      </c>
      <c r="K801" t="s">
        <v>739</v>
      </c>
      <c r="L801">
        <v>1191</v>
      </c>
      <c r="N801">
        <v>1013</v>
      </c>
      <c r="O801" t="s">
        <v>740</v>
      </c>
      <c r="P801" t="s">
        <v>740</v>
      </c>
      <c r="Q801">
        <v>1</v>
      </c>
      <c r="W801">
        <v>0</v>
      </c>
      <c r="X801">
        <v>476480486</v>
      </c>
      <c r="Y801">
        <f>(AT801*1.15*1.1)</f>
        <v>223.905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-2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177</v>
      </c>
      <c r="AU801" t="s">
        <v>166</v>
      </c>
      <c r="AV801">
        <v>1</v>
      </c>
      <c r="AW801">
        <v>2</v>
      </c>
      <c r="AX801">
        <v>56495836</v>
      </c>
      <c r="AY801">
        <v>1</v>
      </c>
      <c r="AZ801">
        <v>0</v>
      </c>
      <c r="BA801">
        <v>793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U801">
        <f>ROUND(AT801*Source!I962*AH801*AL801,2)</f>
        <v>0</v>
      </c>
      <c r="CV801">
        <f>ROUND(Y801*Source!I962,9)</f>
        <v>54.408915</v>
      </c>
      <c r="CW801">
        <v>0</v>
      </c>
      <c r="CX801">
        <f>ROUND(Y801*Source!I962,9)</f>
        <v>54.408915</v>
      </c>
      <c r="CY801">
        <f>AD801</f>
        <v>0</v>
      </c>
      <c r="CZ801">
        <f>AH801</f>
        <v>0</v>
      </c>
      <c r="DA801">
        <f>AL801</f>
        <v>1</v>
      </c>
      <c r="DB801">
        <f>ROUND((ROUND(AT801*CZ801,2)*1.15*1.1),6)</f>
        <v>0</v>
      </c>
      <c r="DC801">
        <f>ROUND((ROUND(AT801*AG801,2)*1.15*1.1),6)</f>
        <v>0</v>
      </c>
      <c r="DD801" t="s">
        <v>3</v>
      </c>
      <c r="DE801" t="s">
        <v>3</v>
      </c>
      <c r="DF801">
        <f t="shared" si="445"/>
        <v>0</v>
      </c>
      <c r="DG801">
        <f t="shared" si="442"/>
        <v>0</v>
      </c>
      <c r="DH801">
        <f t="shared" si="443"/>
        <v>0</v>
      </c>
      <c r="DI801">
        <f t="shared" si="434"/>
        <v>0</v>
      </c>
      <c r="DJ801">
        <f>DI801</f>
        <v>0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ROW(Source!A962)</f>
        <v>962</v>
      </c>
      <c r="B802">
        <v>56481267</v>
      </c>
      <c r="C802">
        <v>56495835</v>
      </c>
      <c r="D802">
        <v>54933879</v>
      </c>
      <c r="E802">
        <v>1</v>
      </c>
      <c r="F802">
        <v>1</v>
      </c>
      <c r="G802">
        <v>1079</v>
      </c>
      <c r="H802">
        <v>2</v>
      </c>
      <c r="I802" t="s">
        <v>951</v>
      </c>
      <c r="J802" t="s">
        <v>952</v>
      </c>
      <c r="K802" t="s">
        <v>953</v>
      </c>
      <c r="L802">
        <v>1368</v>
      </c>
      <c r="N802">
        <v>1011</v>
      </c>
      <c r="O802" t="s">
        <v>744</v>
      </c>
      <c r="P802" t="s">
        <v>744</v>
      </c>
      <c r="Q802">
        <v>1</v>
      </c>
      <c r="W802">
        <v>0</v>
      </c>
      <c r="X802">
        <v>1574942081</v>
      </c>
      <c r="Y802">
        <f>(AT802*1.25*1.1)</f>
        <v>11</v>
      </c>
      <c r="AA802">
        <v>0</v>
      </c>
      <c r="AB802">
        <v>968.21</v>
      </c>
      <c r="AC802">
        <v>631.85</v>
      </c>
      <c r="AD802">
        <v>0</v>
      </c>
      <c r="AE802">
        <v>0</v>
      </c>
      <c r="AF802">
        <v>41.45</v>
      </c>
      <c r="AG802">
        <v>12.62</v>
      </c>
      <c r="AH802">
        <v>0</v>
      </c>
      <c r="AI802">
        <v>1</v>
      </c>
      <c r="AJ802">
        <v>22.31</v>
      </c>
      <c r="AK802">
        <v>47.82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8</v>
      </c>
      <c r="AU802" t="s">
        <v>165</v>
      </c>
      <c r="AV802">
        <v>0</v>
      </c>
      <c r="AW802">
        <v>2</v>
      </c>
      <c r="AX802">
        <v>56495838</v>
      </c>
      <c r="AY802">
        <v>1</v>
      </c>
      <c r="AZ802">
        <v>0</v>
      </c>
      <c r="BA802">
        <v>794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f>ROUND(Y802*Source!I962*DO802,9)</f>
        <v>33.733260000000001</v>
      </c>
      <c r="CX802">
        <f>ROUND(Y802*Source!I962,9)</f>
        <v>2.673</v>
      </c>
      <c r="CY802">
        <f>AB802</f>
        <v>968.21</v>
      </c>
      <c r="CZ802">
        <f>AF802</f>
        <v>41.45</v>
      </c>
      <c r="DA802">
        <f>AJ802</f>
        <v>22.31</v>
      </c>
      <c r="DB802">
        <f>ROUND((ROUND(AT802*CZ802,2)*1.25*1.1),6)</f>
        <v>455.95</v>
      </c>
      <c r="DC802">
        <f>ROUND((ROUND(AT802*AG802,2)*1.25*1.1),6)</f>
        <v>138.82</v>
      </c>
      <c r="DD802" t="s">
        <v>3</v>
      </c>
      <c r="DE802" t="s">
        <v>3</v>
      </c>
      <c r="DF802">
        <f t="shared" si="445"/>
        <v>0</v>
      </c>
      <c r="DG802">
        <f>ROUND(ROUND(AF802*AJ802,2)*CX802,2)</f>
        <v>2471.86</v>
      </c>
      <c r="DH802">
        <f>ROUND(ROUND(AG802*AK802,2)*CX802,2)</f>
        <v>1613.13</v>
      </c>
      <c r="DI802">
        <f t="shared" si="434"/>
        <v>0</v>
      </c>
      <c r="DJ802">
        <f>DG802</f>
        <v>2471.86</v>
      </c>
      <c r="DK802">
        <v>0</v>
      </c>
      <c r="DL802" t="s">
        <v>745</v>
      </c>
      <c r="DM802">
        <v>0</v>
      </c>
      <c r="DN802" t="s">
        <v>740</v>
      </c>
      <c r="DO802">
        <v>12.62</v>
      </c>
    </row>
    <row r="803" spans="1:119" x14ac:dyDescent="0.25">
      <c r="A803">
        <f>ROW(Source!A962)</f>
        <v>962</v>
      </c>
      <c r="B803">
        <v>56481267</v>
      </c>
      <c r="C803">
        <v>56495835</v>
      </c>
      <c r="D803">
        <v>54933467</v>
      </c>
      <c r="E803">
        <v>1</v>
      </c>
      <c r="F803">
        <v>1</v>
      </c>
      <c r="G803">
        <v>1079</v>
      </c>
      <c r="H803">
        <v>2</v>
      </c>
      <c r="I803" t="s">
        <v>954</v>
      </c>
      <c r="J803" t="s">
        <v>955</v>
      </c>
      <c r="K803" t="s">
        <v>956</v>
      </c>
      <c r="L803">
        <v>1368</v>
      </c>
      <c r="N803">
        <v>1011</v>
      </c>
      <c r="O803" t="s">
        <v>744</v>
      </c>
      <c r="P803" t="s">
        <v>744</v>
      </c>
      <c r="Q803">
        <v>1</v>
      </c>
      <c r="W803">
        <v>0</v>
      </c>
      <c r="X803">
        <v>-1091994207</v>
      </c>
      <c r="Y803">
        <f>(AT803*1.25*1.1)</f>
        <v>20.350000000000001</v>
      </c>
      <c r="AA803">
        <v>0</v>
      </c>
      <c r="AB803">
        <v>2117.29</v>
      </c>
      <c r="AC803">
        <v>727.98</v>
      </c>
      <c r="AD803">
        <v>0</v>
      </c>
      <c r="AE803">
        <v>0</v>
      </c>
      <c r="AF803">
        <v>145.59</v>
      </c>
      <c r="AG803">
        <v>14.54</v>
      </c>
      <c r="AH803">
        <v>0</v>
      </c>
      <c r="AI803">
        <v>1</v>
      </c>
      <c r="AJ803">
        <v>13.89</v>
      </c>
      <c r="AK803">
        <v>47.82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14.8</v>
      </c>
      <c r="AU803" t="s">
        <v>165</v>
      </c>
      <c r="AV803">
        <v>0</v>
      </c>
      <c r="AW803">
        <v>2</v>
      </c>
      <c r="AX803">
        <v>56495837</v>
      </c>
      <c r="AY803">
        <v>1</v>
      </c>
      <c r="AZ803">
        <v>0</v>
      </c>
      <c r="BA803">
        <v>795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f>ROUND(Y803*Source!I962*DO803,9)</f>
        <v>71.901026999999999</v>
      </c>
      <c r="CX803">
        <f>ROUND(Y803*Source!I962,9)</f>
        <v>4.9450500000000002</v>
      </c>
      <c r="CY803">
        <f>AB803</f>
        <v>2117.29</v>
      </c>
      <c r="CZ803">
        <f>AF803</f>
        <v>145.59</v>
      </c>
      <c r="DA803">
        <f>AJ803</f>
        <v>13.89</v>
      </c>
      <c r="DB803">
        <f>ROUND((ROUND(AT803*CZ803,2)*1.25*1.1),6)</f>
        <v>2962.7537499999999</v>
      </c>
      <c r="DC803">
        <f>ROUND((ROUND(AT803*AG803,2)*1.25*1.1),6)</f>
        <v>295.88625000000002</v>
      </c>
      <c r="DD803" t="s">
        <v>3</v>
      </c>
      <c r="DE803" t="s">
        <v>3</v>
      </c>
      <c r="DF803">
        <f t="shared" si="445"/>
        <v>0</v>
      </c>
      <c r="DG803">
        <f>ROUND(ROUND(AF803*AJ803,2)*CX803,2)</f>
        <v>10000.129999999999</v>
      </c>
      <c r="DH803">
        <f>ROUND(ROUND(AG803*AK803,2)*CX803,2)</f>
        <v>3438.29</v>
      </c>
      <c r="DI803">
        <f t="shared" si="434"/>
        <v>0</v>
      </c>
      <c r="DJ803">
        <f>DG803</f>
        <v>10000.129999999999</v>
      </c>
      <c r="DK803">
        <v>0</v>
      </c>
      <c r="DL803" t="s">
        <v>745</v>
      </c>
      <c r="DM803">
        <v>0</v>
      </c>
      <c r="DN803" t="s">
        <v>740</v>
      </c>
      <c r="DO803">
        <v>14.54</v>
      </c>
    </row>
    <row r="804" spans="1:119" x14ac:dyDescent="0.25">
      <c r="A804">
        <f>ROW(Source!A962)</f>
        <v>962</v>
      </c>
      <c r="B804">
        <v>56481267</v>
      </c>
      <c r="C804">
        <v>56495835</v>
      </c>
      <c r="D804">
        <v>54934337</v>
      </c>
      <c r="E804">
        <v>1</v>
      </c>
      <c r="F804">
        <v>1</v>
      </c>
      <c r="G804">
        <v>1079</v>
      </c>
      <c r="H804">
        <v>2</v>
      </c>
      <c r="I804" t="s">
        <v>957</v>
      </c>
      <c r="J804" t="s">
        <v>958</v>
      </c>
      <c r="K804" t="s">
        <v>959</v>
      </c>
      <c r="L804">
        <v>1368</v>
      </c>
      <c r="N804">
        <v>1011</v>
      </c>
      <c r="O804" t="s">
        <v>744</v>
      </c>
      <c r="P804" t="s">
        <v>744</v>
      </c>
      <c r="Q804">
        <v>1</v>
      </c>
      <c r="W804">
        <v>0</v>
      </c>
      <c r="X804">
        <v>-814982393</v>
      </c>
      <c r="Y804">
        <f>(AT804*1.25*1.1)</f>
        <v>22</v>
      </c>
      <c r="AA804">
        <v>0</v>
      </c>
      <c r="AB804">
        <v>1.75</v>
      </c>
      <c r="AC804">
        <v>0</v>
      </c>
      <c r="AD804">
        <v>0</v>
      </c>
      <c r="AE804">
        <v>0</v>
      </c>
      <c r="AF804">
        <v>0.2</v>
      </c>
      <c r="AG804">
        <v>0</v>
      </c>
      <c r="AH804">
        <v>0</v>
      </c>
      <c r="AI804">
        <v>1</v>
      </c>
      <c r="AJ804">
        <v>8.35</v>
      </c>
      <c r="AK804">
        <v>47.82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16</v>
      </c>
      <c r="AU804" t="s">
        <v>165</v>
      </c>
      <c r="AV804">
        <v>0</v>
      </c>
      <c r="AW804">
        <v>2</v>
      </c>
      <c r="AX804">
        <v>56495839</v>
      </c>
      <c r="AY804">
        <v>1</v>
      </c>
      <c r="AZ804">
        <v>0</v>
      </c>
      <c r="BA804">
        <v>796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f>ROUND(Y804*Source!I962*DO804,9)</f>
        <v>0</v>
      </c>
      <c r="CX804">
        <f>ROUND(Y804*Source!I962,9)</f>
        <v>5.3460000000000001</v>
      </c>
      <c r="CY804">
        <f>AB804</f>
        <v>1.75</v>
      </c>
      <c r="CZ804">
        <f>AF804</f>
        <v>0.2</v>
      </c>
      <c r="DA804">
        <f>AJ804</f>
        <v>8.35</v>
      </c>
      <c r="DB804">
        <f>ROUND((ROUND(AT804*CZ804,2)*1.25*1.1),6)</f>
        <v>4.4000000000000004</v>
      </c>
      <c r="DC804">
        <f>ROUND((ROUND(AT804*AG804,2)*1.25*1.1),6)</f>
        <v>0</v>
      </c>
      <c r="DD804" t="s">
        <v>3</v>
      </c>
      <c r="DE804" t="s">
        <v>3</v>
      </c>
      <c r="DF804">
        <f t="shared" si="445"/>
        <v>0</v>
      </c>
      <c r="DG804">
        <f>ROUND(ROUND(AF804*AJ804,2)*CX804,2)</f>
        <v>8.93</v>
      </c>
      <c r="DH804">
        <f>ROUND(ROUND(AG804*AK804,2)*CX804,2)</f>
        <v>0</v>
      </c>
      <c r="DI804">
        <f t="shared" si="434"/>
        <v>0</v>
      </c>
      <c r="DJ804">
        <f>DG804</f>
        <v>8.93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5">
      <c r="A805">
        <f>ROW(Source!A962)</f>
        <v>962</v>
      </c>
      <c r="B805">
        <v>56481267</v>
      </c>
      <c r="C805">
        <v>56495835</v>
      </c>
      <c r="D805">
        <v>54933656</v>
      </c>
      <c r="E805">
        <v>1</v>
      </c>
      <c r="F805">
        <v>1</v>
      </c>
      <c r="G805">
        <v>1079</v>
      </c>
      <c r="H805">
        <v>2</v>
      </c>
      <c r="I805" t="s">
        <v>806</v>
      </c>
      <c r="J805" t="s">
        <v>807</v>
      </c>
      <c r="K805" t="s">
        <v>808</v>
      </c>
      <c r="L805">
        <v>1368</v>
      </c>
      <c r="N805">
        <v>1011</v>
      </c>
      <c r="O805" t="s">
        <v>744</v>
      </c>
      <c r="P805" t="s">
        <v>744</v>
      </c>
      <c r="Q805">
        <v>1</v>
      </c>
      <c r="W805">
        <v>0</v>
      </c>
      <c r="X805">
        <v>668032808</v>
      </c>
      <c r="Y805">
        <f>(AT805*1.25*1.1)</f>
        <v>15.950000000000001</v>
      </c>
      <c r="AA805">
        <v>0</v>
      </c>
      <c r="AB805">
        <v>2343.4299999999998</v>
      </c>
      <c r="AC805">
        <v>727.98</v>
      </c>
      <c r="AD805">
        <v>0</v>
      </c>
      <c r="AE805">
        <v>0</v>
      </c>
      <c r="AF805">
        <v>164.94</v>
      </c>
      <c r="AG805">
        <v>14.54</v>
      </c>
      <c r="AH805">
        <v>0</v>
      </c>
      <c r="AI805">
        <v>1</v>
      </c>
      <c r="AJ805">
        <v>13.57</v>
      </c>
      <c r="AK805">
        <v>47.82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11.6</v>
      </c>
      <c r="AU805" t="s">
        <v>165</v>
      </c>
      <c r="AV805">
        <v>0</v>
      </c>
      <c r="AW805">
        <v>2</v>
      </c>
      <c r="AX805">
        <v>56495840</v>
      </c>
      <c r="AY805">
        <v>1</v>
      </c>
      <c r="AZ805">
        <v>0</v>
      </c>
      <c r="BA805">
        <v>797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f>ROUND(Y805*Source!I962*DO805,9)</f>
        <v>56.354858999999998</v>
      </c>
      <c r="CX805">
        <f>ROUND(Y805*Source!I962,9)</f>
        <v>3.8758499999999998</v>
      </c>
      <c r="CY805">
        <f>AB805</f>
        <v>2343.4299999999998</v>
      </c>
      <c r="CZ805">
        <f>AF805</f>
        <v>164.94</v>
      </c>
      <c r="DA805">
        <f>AJ805</f>
        <v>13.57</v>
      </c>
      <c r="DB805">
        <f>ROUND((ROUND(AT805*CZ805,2)*1.25*1.1),6)</f>
        <v>2630.7874999999999</v>
      </c>
      <c r="DC805">
        <f>ROUND((ROUND(AT805*AG805,2)*1.25*1.1),6)</f>
        <v>231.9075</v>
      </c>
      <c r="DD805" t="s">
        <v>3</v>
      </c>
      <c r="DE805" t="s">
        <v>3</v>
      </c>
      <c r="DF805">
        <f t="shared" si="445"/>
        <v>0</v>
      </c>
      <c r="DG805">
        <f>ROUND(ROUND(AF805*AJ805,2)*CX805,2)</f>
        <v>8675.08</v>
      </c>
      <c r="DH805">
        <f>ROUND(ROUND(AG805*AK805,2)*CX805,2)</f>
        <v>2694.88</v>
      </c>
      <c r="DI805">
        <f t="shared" si="434"/>
        <v>0</v>
      </c>
      <c r="DJ805">
        <f>DG805</f>
        <v>8675.08</v>
      </c>
      <c r="DK805">
        <v>0</v>
      </c>
      <c r="DL805" t="s">
        <v>745</v>
      </c>
      <c r="DM805">
        <v>0</v>
      </c>
      <c r="DN805" t="s">
        <v>740</v>
      </c>
      <c r="DO805">
        <v>14.54</v>
      </c>
    </row>
    <row r="806" spans="1:119" x14ac:dyDescent="0.25">
      <c r="A806">
        <f>ROW(Source!A962)</f>
        <v>962</v>
      </c>
      <c r="B806">
        <v>56481267</v>
      </c>
      <c r="C806">
        <v>56495835</v>
      </c>
      <c r="D806">
        <v>54902772</v>
      </c>
      <c r="E806">
        <v>1</v>
      </c>
      <c r="F806">
        <v>1</v>
      </c>
      <c r="G806">
        <v>1079</v>
      </c>
      <c r="H806">
        <v>3</v>
      </c>
      <c r="I806" t="s">
        <v>532</v>
      </c>
      <c r="J806" t="s">
        <v>534</v>
      </c>
      <c r="K806" t="s">
        <v>533</v>
      </c>
      <c r="L806">
        <v>1339</v>
      </c>
      <c r="N806">
        <v>1007</v>
      </c>
      <c r="O806" t="s">
        <v>158</v>
      </c>
      <c r="P806" t="s">
        <v>158</v>
      </c>
      <c r="Q806">
        <v>1</v>
      </c>
      <c r="W806">
        <v>0</v>
      </c>
      <c r="X806">
        <v>-1921538256</v>
      </c>
      <c r="Y806">
        <f>AT806</f>
        <v>105</v>
      </c>
      <c r="AA806">
        <v>870.74</v>
      </c>
      <c r="AB806">
        <v>0</v>
      </c>
      <c r="AC806">
        <v>0</v>
      </c>
      <c r="AD806">
        <v>0</v>
      </c>
      <c r="AE806">
        <v>99.9</v>
      </c>
      <c r="AF806">
        <v>0</v>
      </c>
      <c r="AG806">
        <v>0</v>
      </c>
      <c r="AH806">
        <v>0</v>
      </c>
      <c r="AI806">
        <v>8.69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 t="s">
        <v>3</v>
      </c>
      <c r="AT806">
        <v>105</v>
      </c>
      <c r="AU806" t="s">
        <v>3</v>
      </c>
      <c r="AV806">
        <v>0</v>
      </c>
      <c r="AW806">
        <v>1</v>
      </c>
      <c r="AX806">
        <v>-1</v>
      </c>
      <c r="AY806">
        <v>0</v>
      </c>
      <c r="AZ806">
        <v>0</v>
      </c>
      <c r="BA806" t="s">
        <v>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ROUND(Y806*Source!I962,9)</f>
        <v>25.515000000000001</v>
      </c>
      <c r="CY806">
        <f>AA806</f>
        <v>870.74</v>
      </c>
      <c r="CZ806">
        <f>AE806</f>
        <v>99.9</v>
      </c>
      <c r="DA806">
        <f>AI806</f>
        <v>8.69</v>
      </c>
      <c r="DB806">
        <f>ROUND(ROUND(AT806*CZ806,2),6)</f>
        <v>10489.5</v>
      </c>
      <c r="DC806">
        <f>ROUND(ROUND(AT806*AG806,2),6)</f>
        <v>0</v>
      </c>
      <c r="DD806" t="s">
        <v>3</v>
      </c>
      <c r="DE806" t="s">
        <v>3</v>
      </c>
      <c r="DF806">
        <f>ROUND(ROUND(AE806*AI806,2)*CX806,2)</f>
        <v>22150.34</v>
      </c>
      <c r="DG806">
        <f t="shared" ref="DG806:DG829" si="446">ROUND(ROUND(AF806,2)*CX806,2)</f>
        <v>0</v>
      </c>
      <c r="DH806">
        <f t="shared" ref="DH806:DH829" si="447">ROUND(ROUND(AG806,2)*CX806,2)</f>
        <v>0</v>
      </c>
      <c r="DI806">
        <f t="shared" si="434"/>
        <v>0</v>
      </c>
      <c r="DJ806">
        <f>DF806</f>
        <v>22150.34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ROW(Source!A966)</f>
        <v>966</v>
      </c>
      <c r="B807">
        <v>56481265</v>
      </c>
      <c r="C807">
        <v>56495847</v>
      </c>
      <c r="D807">
        <v>54836958</v>
      </c>
      <c r="E807">
        <v>1079</v>
      </c>
      <c r="F807">
        <v>1</v>
      </c>
      <c r="G807">
        <v>1079</v>
      </c>
      <c r="H807">
        <v>1</v>
      </c>
      <c r="I807" t="s">
        <v>738</v>
      </c>
      <c r="J807" t="s">
        <v>3</v>
      </c>
      <c r="K807" t="s">
        <v>739</v>
      </c>
      <c r="L807">
        <v>1191</v>
      </c>
      <c r="N807">
        <v>1013</v>
      </c>
      <c r="O807" t="s">
        <v>740</v>
      </c>
      <c r="P807" t="s">
        <v>740</v>
      </c>
      <c r="Q807">
        <v>1</v>
      </c>
      <c r="W807">
        <v>0</v>
      </c>
      <c r="X807">
        <v>476480486</v>
      </c>
      <c r="Y807">
        <f>(AT807*1.15*1.1)</f>
        <v>1821.6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1440</v>
      </c>
      <c r="AU807" t="s">
        <v>166</v>
      </c>
      <c r="AV807">
        <v>1</v>
      </c>
      <c r="AW807">
        <v>2</v>
      </c>
      <c r="AX807">
        <v>56495848</v>
      </c>
      <c r="AY807">
        <v>1</v>
      </c>
      <c r="AZ807">
        <v>0</v>
      </c>
      <c r="BA807">
        <v>799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ROUND(AT807*Source!I966*AH807*AL807,2)</f>
        <v>0</v>
      </c>
      <c r="CV807">
        <f>ROUND(Y807*Source!I966,9)</f>
        <v>145.72800000000001</v>
      </c>
      <c r="CW807">
        <v>0</v>
      </c>
      <c r="CX807">
        <f>ROUND(Y807*Source!I966,9)</f>
        <v>145.72800000000001</v>
      </c>
      <c r="CY807">
        <f>AD807</f>
        <v>0</v>
      </c>
      <c r="CZ807">
        <f>AH807</f>
        <v>0</v>
      </c>
      <c r="DA807">
        <f>AL807</f>
        <v>1</v>
      </c>
      <c r="DB807">
        <f>ROUND((ROUND(AT807*CZ807,2)*1.15*1.1),6)</f>
        <v>0</v>
      </c>
      <c r="DC807">
        <f>ROUND((ROUND(AT807*AG807,2)*1.15*1.1),6)</f>
        <v>0</v>
      </c>
      <c r="DD807" t="s">
        <v>3</v>
      </c>
      <c r="DE807" t="s">
        <v>3</v>
      </c>
      <c r="DF807">
        <f t="shared" ref="DF807:DF835" si="448">ROUND(ROUND(AE807,2)*CX807,2)</f>
        <v>0</v>
      </c>
      <c r="DG807">
        <f t="shared" si="446"/>
        <v>0</v>
      </c>
      <c r="DH807">
        <f t="shared" si="447"/>
        <v>0</v>
      </c>
      <c r="DI807">
        <f t="shared" si="434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ROW(Source!A966)</f>
        <v>966</v>
      </c>
      <c r="B808">
        <v>56481265</v>
      </c>
      <c r="C808">
        <v>56495847</v>
      </c>
      <c r="D808">
        <v>54933985</v>
      </c>
      <c r="E808">
        <v>1</v>
      </c>
      <c r="F808">
        <v>1</v>
      </c>
      <c r="G808">
        <v>1079</v>
      </c>
      <c r="H808">
        <v>2</v>
      </c>
      <c r="I808" t="s">
        <v>773</v>
      </c>
      <c r="J808" t="s">
        <v>774</v>
      </c>
      <c r="K808" t="s">
        <v>775</v>
      </c>
      <c r="L808">
        <v>1368</v>
      </c>
      <c r="N808">
        <v>1011</v>
      </c>
      <c r="O808" t="s">
        <v>744</v>
      </c>
      <c r="P808" t="s">
        <v>744</v>
      </c>
      <c r="Q808">
        <v>1</v>
      </c>
      <c r="W808">
        <v>0</v>
      </c>
      <c r="X808">
        <v>-1503106587</v>
      </c>
      <c r="Y808">
        <f t="shared" ref="Y808:Y813" si="449">(AT808*1.25*1.1)</f>
        <v>327.25</v>
      </c>
      <c r="AA808">
        <v>0</v>
      </c>
      <c r="AB808">
        <v>7.44</v>
      </c>
      <c r="AC808">
        <v>0</v>
      </c>
      <c r="AD808">
        <v>0</v>
      </c>
      <c r="AE808">
        <v>0</v>
      </c>
      <c r="AF808">
        <v>7.11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238</v>
      </c>
      <c r="AU808" t="s">
        <v>165</v>
      </c>
      <c r="AV808">
        <v>0</v>
      </c>
      <c r="AW808">
        <v>2</v>
      </c>
      <c r="AX808">
        <v>56495849</v>
      </c>
      <c r="AY808">
        <v>1</v>
      </c>
      <c r="AZ808">
        <v>0</v>
      </c>
      <c r="BA808">
        <v>800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ROUND(Y808*Source!I966*DO808,9)</f>
        <v>0</v>
      </c>
      <c r="CX808">
        <f>ROUND(Y808*Source!I966,9)</f>
        <v>26.18</v>
      </c>
      <c r="CY808">
        <f t="shared" ref="CY808:CY813" si="450">AB808</f>
        <v>7.44</v>
      </c>
      <c r="CZ808">
        <f t="shared" ref="CZ808:CZ813" si="451">AF808</f>
        <v>7.11</v>
      </c>
      <c r="DA808">
        <f t="shared" ref="DA808:DA813" si="452">AJ808</f>
        <v>1</v>
      </c>
      <c r="DB808">
        <f t="shared" ref="DB808:DB813" si="453">ROUND((ROUND(AT808*CZ808,2)*1.25*1.1),6)</f>
        <v>2326.7474999999999</v>
      </c>
      <c r="DC808">
        <f t="shared" ref="DC808:DC813" si="454">ROUND((ROUND(AT808*AG808,2)*1.25*1.1),6)</f>
        <v>0</v>
      </c>
      <c r="DD808" t="s">
        <v>3</v>
      </c>
      <c r="DE808" t="s">
        <v>3</v>
      </c>
      <c r="DF808">
        <f t="shared" si="448"/>
        <v>0</v>
      </c>
      <c r="DG808">
        <f t="shared" si="446"/>
        <v>186.14</v>
      </c>
      <c r="DH808">
        <f t="shared" si="447"/>
        <v>0</v>
      </c>
      <c r="DI808">
        <f t="shared" si="434"/>
        <v>0</v>
      </c>
      <c r="DJ808">
        <f t="shared" ref="DJ808:DJ813" si="455">DG808</f>
        <v>186.14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ROW(Source!A966)</f>
        <v>966</v>
      </c>
      <c r="B809">
        <v>56481265</v>
      </c>
      <c r="C809">
        <v>56495847</v>
      </c>
      <c r="D809">
        <v>54934284</v>
      </c>
      <c r="E809">
        <v>1</v>
      </c>
      <c r="F809">
        <v>1</v>
      </c>
      <c r="G809">
        <v>1079</v>
      </c>
      <c r="H809">
        <v>2</v>
      </c>
      <c r="I809" t="s">
        <v>741</v>
      </c>
      <c r="J809" t="s">
        <v>742</v>
      </c>
      <c r="K809" t="s">
        <v>743</v>
      </c>
      <c r="L809">
        <v>1368</v>
      </c>
      <c r="N809">
        <v>1011</v>
      </c>
      <c r="O809" t="s">
        <v>744</v>
      </c>
      <c r="P809" t="s">
        <v>744</v>
      </c>
      <c r="Q809">
        <v>1</v>
      </c>
      <c r="W809">
        <v>0</v>
      </c>
      <c r="X809">
        <v>654681671</v>
      </c>
      <c r="Y809">
        <f t="shared" si="449"/>
        <v>3.0800000000000005</v>
      </c>
      <c r="AA809">
        <v>0</v>
      </c>
      <c r="AB809">
        <v>87.01</v>
      </c>
      <c r="AC809">
        <v>13.21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2.2400000000000002</v>
      </c>
      <c r="AU809" t="s">
        <v>165</v>
      </c>
      <c r="AV809">
        <v>0</v>
      </c>
      <c r="AW809">
        <v>2</v>
      </c>
      <c r="AX809">
        <v>56495850</v>
      </c>
      <c r="AY809">
        <v>1</v>
      </c>
      <c r="AZ809">
        <v>0</v>
      </c>
      <c r="BA809">
        <v>801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ROUND(Y809*Source!I966*DO809,9)</f>
        <v>3.1095679999999999</v>
      </c>
      <c r="CX809">
        <f>ROUND(Y809*Source!I966,9)</f>
        <v>0.24640000000000001</v>
      </c>
      <c r="CY809">
        <f t="shared" si="450"/>
        <v>87.01</v>
      </c>
      <c r="CZ809">
        <f t="shared" si="451"/>
        <v>83.1</v>
      </c>
      <c r="DA809">
        <f t="shared" si="452"/>
        <v>1</v>
      </c>
      <c r="DB809">
        <f t="shared" si="453"/>
        <v>255.9425</v>
      </c>
      <c r="DC809">
        <f t="shared" si="454"/>
        <v>38.871250000000003</v>
      </c>
      <c r="DD809" t="s">
        <v>3</v>
      </c>
      <c r="DE809" t="s">
        <v>3</v>
      </c>
      <c r="DF809">
        <f t="shared" si="448"/>
        <v>0</v>
      </c>
      <c r="DG809">
        <f t="shared" si="446"/>
        <v>20.48</v>
      </c>
      <c r="DH809">
        <f t="shared" si="447"/>
        <v>3.11</v>
      </c>
      <c r="DI809">
        <f t="shared" si="434"/>
        <v>0</v>
      </c>
      <c r="DJ809">
        <f t="shared" si="455"/>
        <v>20.48</v>
      </c>
      <c r="DK809">
        <v>0</v>
      </c>
      <c r="DL809" t="s">
        <v>745</v>
      </c>
      <c r="DM809">
        <v>0</v>
      </c>
      <c r="DN809" t="s">
        <v>740</v>
      </c>
      <c r="DO809">
        <v>12.62</v>
      </c>
    </row>
    <row r="810" spans="1:119" x14ac:dyDescent="0.25">
      <c r="A810">
        <f>ROW(Source!A966)</f>
        <v>966</v>
      </c>
      <c r="B810">
        <v>56481265</v>
      </c>
      <c r="C810">
        <v>56495847</v>
      </c>
      <c r="D810">
        <v>54934421</v>
      </c>
      <c r="E810">
        <v>1</v>
      </c>
      <c r="F810">
        <v>1</v>
      </c>
      <c r="G810">
        <v>1079</v>
      </c>
      <c r="H810">
        <v>2</v>
      </c>
      <c r="I810" t="s">
        <v>803</v>
      </c>
      <c r="J810" t="s">
        <v>804</v>
      </c>
      <c r="K810" t="s">
        <v>805</v>
      </c>
      <c r="L810">
        <v>1368</v>
      </c>
      <c r="N810">
        <v>1011</v>
      </c>
      <c r="O810" t="s">
        <v>744</v>
      </c>
      <c r="P810" t="s">
        <v>744</v>
      </c>
      <c r="Q810">
        <v>1</v>
      </c>
      <c r="W810">
        <v>0</v>
      </c>
      <c r="X810">
        <v>1724455708</v>
      </c>
      <c r="Y810">
        <f t="shared" si="449"/>
        <v>8.6350000000000016</v>
      </c>
      <c r="AA810">
        <v>0</v>
      </c>
      <c r="AB810">
        <v>0.47</v>
      </c>
      <c r="AC810">
        <v>0</v>
      </c>
      <c r="AD810">
        <v>0</v>
      </c>
      <c r="AE810">
        <v>0</v>
      </c>
      <c r="AF810">
        <v>0.45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6.28</v>
      </c>
      <c r="AU810" t="s">
        <v>165</v>
      </c>
      <c r="AV810">
        <v>0</v>
      </c>
      <c r="AW810">
        <v>2</v>
      </c>
      <c r="AX810">
        <v>56495852</v>
      </c>
      <c r="AY810">
        <v>1</v>
      </c>
      <c r="AZ810">
        <v>0</v>
      </c>
      <c r="BA810">
        <v>802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ROUND(Y810*Source!I966*DO810,9)</f>
        <v>0</v>
      </c>
      <c r="CX810">
        <f>ROUND(Y810*Source!I966,9)</f>
        <v>0.69079999999999997</v>
      </c>
      <c r="CY810">
        <f t="shared" si="450"/>
        <v>0.47</v>
      </c>
      <c r="CZ810">
        <f t="shared" si="451"/>
        <v>0.45</v>
      </c>
      <c r="DA810">
        <f t="shared" si="452"/>
        <v>1</v>
      </c>
      <c r="DB810">
        <f t="shared" si="453"/>
        <v>3.8912499999999999</v>
      </c>
      <c r="DC810">
        <f t="shared" si="454"/>
        <v>0</v>
      </c>
      <c r="DD810" t="s">
        <v>3</v>
      </c>
      <c r="DE810" t="s">
        <v>3</v>
      </c>
      <c r="DF810">
        <f t="shared" si="448"/>
        <v>0</v>
      </c>
      <c r="DG810">
        <f t="shared" si="446"/>
        <v>0.31</v>
      </c>
      <c r="DH810">
        <f t="shared" si="447"/>
        <v>0</v>
      </c>
      <c r="DI810">
        <f t="shared" si="434"/>
        <v>0</v>
      </c>
      <c r="DJ810">
        <f t="shared" si="455"/>
        <v>0.31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ROW(Source!A966)</f>
        <v>966</v>
      </c>
      <c r="B811">
        <v>56481265</v>
      </c>
      <c r="C811">
        <v>56495847</v>
      </c>
      <c r="D811">
        <v>54933523</v>
      </c>
      <c r="E811">
        <v>1</v>
      </c>
      <c r="F811">
        <v>1</v>
      </c>
      <c r="G811">
        <v>1079</v>
      </c>
      <c r="H811">
        <v>2</v>
      </c>
      <c r="I811" t="s">
        <v>746</v>
      </c>
      <c r="J811" t="s">
        <v>747</v>
      </c>
      <c r="K811" t="s">
        <v>748</v>
      </c>
      <c r="L811">
        <v>1368</v>
      </c>
      <c r="N811">
        <v>1011</v>
      </c>
      <c r="O811" t="s">
        <v>744</v>
      </c>
      <c r="P811" t="s">
        <v>744</v>
      </c>
      <c r="Q811">
        <v>1</v>
      </c>
      <c r="W811">
        <v>0</v>
      </c>
      <c r="X811">
        <v>-294230152</v>
      </c>
      <c r="Y811">
        <f t="shared" si="449"/>
        <v>2.0625</v>
      </c>
      <c r="AA811">
        <v>0</v>
      </c>
      <c r="AB811">
        <v>187.59</v>
      </c>
      <c r="AC811">
        <v>17.73</v>
      </c>
      <c r="AD811">
        <v>0</v>
      </c>
      <c r="AE811">
        <v>0</v>
      </c>
      <c r="AF811">
        <v>179.17</v>
      </c>
      <c r="AG811">
        <v>16.93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1.5</v>
      </c>
      <c r="AU811" t="s">
        <v>165</v>
      </c>
      <c r="AV811">
        <v>0</v>
      </c>
      <c r="AW811">
        <v>2</v>
      </c>
      <c r="AX811">
        <v>56495851</v>
      </c>
      <c r="AY811">
        <v>1</v>
      </c>
      <c r="AZ811">
        <v>0</v>
      </c>
      <c r="BA811">
        <v>803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f>ROUND(Y811*Source!I966*DO811,9)</f>
        <v>2.79345</v>
      </c>
      <c r="CX811">
        <f>ROUND(Y811*Source!I966,9)</f>
        <v>0.16500000000000001</v>
      </c>
      <c r="CY811">
        <f t="shared" si="450"/>
        <v>187.59</v>
      </c>
      <c r="CZ811">
        <f t="shared" si="451"/>
        <v>179.17</v>
      </c>
      <c r="DA811">
        <f t="shared" si="452"/>
        <v>1</v>
      </c>
      <c r="DB811">
        <f t="shared" si="453"/>
        <v>369.54500000000002</v>
      </c>
      <c r="DC811">
        <f t="shared" si="454"/>
        <v>34.924999999999997</v>
      </c>
      <c r="DD811" t="s">
        <v>3</v>
      </c>
      <c r="DE811" t="s">
        <v>3</v>
      </c>
      <c r="DF811">
        <f t="shared" si="448"/>
        <v>0</v>
      </c>
      <c r="DG811">
        <f t="shared" si="446"/>
        <v>29.56</v>
      </c>
      <c r="DH811">
        <f t="shared" si="447"/>
        <v>2.79</v>
      </c>
      <c r="DI811">
        <f t="shared" si="434"/>
        <v>0</v>
      </c>
      <c r="DJ811">
        <f t="shared" si="455"/>
        <v>29.56</v>
      </c>
      <c r="DK811">
        <v>0</v>
      </c>
      <c r="DL811" t="s">
        <v>745</v>
      </c>
      <c r="DM811">
        <v>0</v>
      </c>
      <c r="DN811" t="s">
        <v>740</v>
      </c>
      <c r="DO811">
        <v>16.93</v>
      </c>
    </row>
    <row r="812" spans="1:119" x14ac:dyDescent="0.25">
      <c r="A812">
        <f>ROW(Source!A966)</f>
        <v>966</v>
      </c>
      <c r="B812">
        <v>56481265</v>
      </c>
      <c r="C812">
        <v>56495847</v>
      </c>
      <c r="D812">
        <v>54933656</v>
      </c>
      <c r="E812">
        <v>1</v>
      </c>
      <c r="F812">
        <v>1</v>
      </c>
      <c r="G812">
        <v>1079</v>
      </c>
      <c r="H812">
        <v>2</v>
      </c>
      <c r="I812" t="s">
        <v>806</v>
      </c>
      <c r="J812" t="s">
        <v>807</v>
      </c>
      <c r="K812" t="s">
        <v>808</v>
      </c>
      <c r="L812">
        <v>1368</v>
      </c>
      <c r="N812">
        <v>1011</v>
      </c>
      <c r="O812" t="s">
        <v>744</v>
      </c>
      <c r="P812" t="s">
        <v>744</v>
      </c>
      <c r="Q812">
        <v>1</v>
      </c>
      <c r="W812">
        <v>0</v>
      </c>
      <c r="X812">
        <v>668032808</v>
      </c>
      <c r="Y812">
        <f t="shared" si="449"/>
        <v>0.34375</v>
      </c>
      <c r="AA812">
        <v>0</v>
      </c>
      <c r="AB812">
        <v>172.69</v>
      </c>
      <c r="AC812">
        <v>15.22</v>
      </c>
      <c r="AD812">
        <v>0</v>
      </c>
      <c r="AE812">
        <v>0</v>
      </c>
      <c r="AF812">
        <v>164.94</v>
      </c>
      <c r="AG812">
        <v>14.54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-2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0.25</v>
      </c>
      <c r="AU812" t="s">
        <v>165</v>
      </c>
      <c r="AV812">
        <v>0</v>
      </c>
      <c r="AW812">
        <v>2</v>
      </c>
      <c r="AX812">
        <v>56495853</v>
      </c>
      <c r="AY812">
        <v>1</v>
      </c>
      <c r="AZ812">
        <v>0</v>
      </c>
      <c r="BA812">
        <v>804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f>ROUND(Y812*Source!I966*DO812,9)</f>
        <v>0.39984999999999998</v>
      </c>
      <c r="CX812">
        <f>ROUND(Y812*Source!I966,9)</f>
        <v>2.75E-2</v>
      </c>
      <c r="CY812">
        <f t="shared" si="450"/>
        <v>172.69</v>
      </c>
      <c r="CZ812">
        <f t="shared" si="451"/>
        <v>164.94</v>
      </c>
      <c r="DA812">
        <f t="shared" si="452"/>
        <v>1</v>
      </c>
      <c r="DB812">
        <f t="shared" si="453"/>
        <v>56.704999999999998</v>
      </c>
      <c r="DC812">
        <f t="shared" si="454"/>
        <v>5.0049999999999999</v>
      </c>
      <c r="DD812" t="s">
        <v>3</v>
      </c>
      <c r="DE812" t="s">
        <v>3</v>
      </c>
      <c r="DF812">
        <f t="shared" si="448"/>
        <v>0</v>
      </c>
      <c r="DG812">
        <f t="shared" si="446"/>
        <v>4.54</v>
      </c>
      <c r="DH812">
        <f t="shared" si="447"/>
        <v>0.4</v>
      </c>
      <c r="DI812">
        <f t="shared" si="434"/>
        <v>0</v>
      </c>
      <c r="DJ812">
        <f t="shared" si="455"/>
        <v>4.54</v>
      </c>
      <c r="DK812">
        <v>0</v>
      </c>
      <c r="DL812" t="s">
        <v>745</v>
      </c>
      <c r="DM812">
        <v>0</v>
      </c>
      <c r="DN812" t="s">
        <v>740</v>
      </c>
      <c r="DO812">
        <v>14.54</v>
      </c>
    </row>
    <row r="813" spans="1:119" x14ac:dyDescent="0.25">
      <c r="A813">
        <f>ROW(Source!A966)</f>
        <v>966</v>
      </c>
      <c r="B813">
        <v>56481265</v>
      </c>
      <c r="C813">
        <v>56495847</v>
      </c>
      <c r="D813">
        <v>54933780</v>
      </c>
      <c r="E813">
        <v>1</v>
      </c>
      <c r="F813">
        <v>1</v>
      </c>
      <c r="G813">
        <v>1079</v>
      </c>
      <c r="H813">
        <v>2</v>
      </c>
      <c r="I813" t="s">
        <v>915</v>
      </c>
      <c r="J813" t="s">
        <v>916</v>
      </c>
      <c r="K813" t="s">
        <v>917</v>
      </c>
      <c r="L813">
        <v>1368</v>
      </c>
      <c r="N813">
        <v>1011</v>
      </c>
      <c r="O813" t="s">
        <v>744</v>
      </c>
      <c r="P813" t="s">
        <v>744</v>
      </c>
      <c r="Q813">
        <v>1</v>
      </c>
      <c r="W813">
        <v>0</v>
      </c>
      <c r="X813">
        <v>339854082</v>
      </c>
      <c r="Y813">
        <f t="shared" si="449"/>
        <v>99.000000000000014</v>
      </c>
      <c r="AA813">
        <v>0</v>
      </c>
      <c r="AB813">
        <v>0.44</v>
      </c>
      <c r="AC813">
        <v>0</v>
      </c>
      <c r="AD813">
        <v>0</v>
      </c>
      <c r="AE813">
        <v>0</v>
      </c>
      <c r="AF813">
        <v>0.42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72</v>
      </c>
      <c r="AU813" t="s">
        <v>165</v>
      </c>
      <c r="AV813">
        <v>0</v>
      </c>
      <c r="AW813">
        <v>2</v>
      </c>
      <c r="AX813">
        <v>56495854</v>
      </c>
      <c r="AY813">
        <v>1</v>
      </c>
      <c r="AZ813">
        <v>0</v>
      </c>
      <c r="BA813">
        <v>805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f>ROUND(Y813*Source!I966*DO813,9)</f>
        <v>0</v>
      </c>
      <c r="CX813">
        <f>ROUND(Y813*Source!I966,9)</f>
        <v>7.92</v>
      </c>
      <c r="CY813">
        <f t="shared" si="450"/>
        <v>0.44</v>
      </c>
      <c r="CZ813">
        <f t="shared" si="451"/>
        <v>0.42</v>
      </c>
      <c r="DA813">
        <f t="shared" si="452"/>
        <v>1</v>
      </c>
      <c r="DB813">
        <f t="shared" si="453"/>
        <v>41.58</v>
      </c>
      <c r="DC813">
        <f t="shared" si="454"/>
        <v>0</v>
      </c>
      <c r="DD813" t="s">
        <v>3</v>
      </c>
      <c r="DE813" t="s">
        <v>3</v>
      </c>
      <c r="DF813">
        <f t="shared" si="448"/>
        <v>0</v>
      </c>
      <c r="DG813">
        <f t="shared" si="446"/>
        <v>3.33</v>
      </c>
      <c r="DH813">
        <f t="shared" si="447"/>
        <v>0</v>
      </c>
      <c r="DI813">
        <f t="shared" si="434"/>
        <v>0</v>
      </c>
      <c r="DJ813">
        <f t="shared" si="455"/>
        <v>3.33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ROW(Source!A966)</f>
        <v>966</v>
      </c>
      <c r="B814">
        <v>56481265</v>
      </c>
      <c r="C814">
        <v>56495847</v>
      </c>
      <c r="D814">
        <v>54902310</v>
      </c>
      <c r="E814">
        <v>1</v>
      </c>
      <c r="F814">
        <v>1</v>
      </c>
      <c r="G814">
        <v>1079</v>
      </c>
      <c r="H814">
        <v>3</v>
      </c>
      <c r="I814" t="s">
        <v>752</v>
      </c>
      <c r="J814" t="s">
        <v>753</v>
      </c>
      <c r="K814" t="s">
        <v>754</v>
      </c>
      <c r="L814">
        <v>1339</v>
      </c>
      <c r="N814">
        <v>1007</v>
      </c>
      <c r="O814" t="s">
        <v>158</v>
      </c>
      <c r="P814" t="s">
        <v>158</v>
      </c>
      <c r="Q814">
        <v>1</v>
      </c>
      <c r="W814">
        <v>0</v>
      </c>
      <c r="X814">
        <v>-159086685</v>
      </c>
      <c r="Y814">
        <f t="shared" ref="Y814:Y828" si="456">AT814</f>
        <v>0.23499999999999999</v>
      </c>
      <c r="AA814">
        <v>7.23</v>
      </c>
      <c r="AB814">
        <v>0</v>
      </c>
      <c r="AC814">
        <v>0</v>
      </c>
      <c r="AD814">
        <v>0</v>
      </c>
      <c r="AE814">
        <v>7.07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0.23499999999999999</v>
      </c>
      <c r="AU814" t="s">
        <v>3</v>
      </c>
      <c r="AV814">
        <v>0</v>
      </c>
      <c r="AW814">
        <v>2</v>
      </c>
      <c r="AX814">
        <v>56495856</v>
      </c>
      <c r="AY814">
        <v>1</v>
      </c>
      <c r="AZ814">
        <v>0</v>
      </c>
      <c r="BA814">
        <v>807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ROUND(Y814*Source!I966,9)</f>
        <v>1.8800000000000001E-2</v>
      </c>
      <c r="CY814">
        <f t="shared" ref="CY814:CY828" si="457">AA814</f>
        <v>7.23</v>
      </c>
      <c r="CZ814">
        <f t="shared" ref="CZ814:CZ828" si="458">AE814</f>
        <v>7.07</v>
      </c>
      <c r="DA814">
        <f t="shared" ref="DA814:DA828" si="459">AI814</f>
        <v>1</v>
      </c>
      <c r="DB814">
        <f t="shared" ref="DB814:DB828" si="460">ROUND(ROUND(AT814*CZ814,2),6)</f>
        <v>1.66</v>
      </c>
      <c r="DC814">
        <f t="shared" ref="DC814:DC828" si="461">ROUND(ROUND(AT814*AG814,2),6)</f>
        <v>0</v>
      </c>
      <c r="DD814" t="s">
        <v>3</v>
      </c>
      <c r="DE814" t="s">
        <v>3</v>
      </c>
      <c r="DF814">
        <f t="shared" si="448"/>
        <v>0.13</v>
      </c>
      <c r="DG814">
        <f t="shared" si="446"/>
        <v>0</v>
      </c>
      <c r="DH814">
        <f t="shared" si="447"/>
        <v>0</v>
      </c>
      <c r="DI814">
        <f t="shared" si="434"/>
        <v>0</v>
      </c>
      <c r="DJ814">
        <f t="shared" ref="DJ814:DJ828" si="462">DF814</f>
        <v>0.13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ROW(Source!A966)</f>
        <v>966</v>
      </c>
      <c r="B815">
        <v>56481265</v>
      </c>
      <c r="C815">
        <v>56495847</v>
      </c>
      <c r="D815">
        <v>54902322</v>
      </c>
      <c r="E815">
        <v>1</v>
      </c>
      <c r="F815">
        <v>1</v>
      </c>
      <c r="G815">
        <v>1079</v>
      </c>
      <c r="H815">
        <v>3</v>
      </c>
      <c r="I815" t="s">
        <v>809</v>
      </c>
      <c r="J815" t="s">
        <v>810</v>
      </c>
      <c r="K815" t="s">
        <v>811</v>
      </c>
      <c r="L815">
        <v>1348</v>
      </c>
      <c r="N815">
        <v>1009</v>
      </c>
      <c r="O815" t="s">
        <v>32</v>
      </c>
      <c r="P815" t="s">
        <v>32</v>
      </c>
      <c r="Q815">
        <v>1000</v>
      </c>
      <c r="W815">
        <v>0</v>
      </c>
      <c r="X815">
        <v>-421167940</v>
      </c>
      <c r="Y815">
        <f t="shared" si="456"/>
        <v>6.7000000000000004E-2</v>
      </c>
      <c r="AA815">
        <v>6656.07</v>
      </c>
      <c r="AB815">
        <v>0</v>
      </c>
      <c r="AC815">
        <v>0</v>
      </c>
      <c r="AD815">
        <v>0</v>
      </c>
      <c r="AE815">
        <v>6512.79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6.7000000000000004E-2</v>
      </c>
      <c r="AU815" t="s">
        <v>3</v>
      </c>
      <c r="AV815">
        <v>0</v>
      </c>
      <c r="AW815">
        <v>2</v>
      </c>
      <c r="AX815">
        <v>56495857</v>
      </c>
      <c r="AY815">
        <v>1</v>
      </c>
      <c r="AZ815">
        <v>0</v>
      </c>
      <c r="BA815">
        <v>808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ROUND(Y815*Source!I966,9)</f>
        <v>5.3600000000000002E-3</v>
      </c>
      <c r="CY815">
        <f t="shared" si="457"/>
        <v>6656.07</v>
      </c>
      <c r="CZ815">
        <f t="shared" si="458"/>
        <v>6512.79</v>
      </c>
      <c r="DA815">
        <f t="shared" si="459"/>
        <v>1</v>
      </c>
      <c r="DB815">
        <f t="shared" si="460"/>
        <v>436.36</v>
      </c>
      <c r="DC815">
        <f t="shared" si="461"/>
        <v>0</v>
      </c>
      <c r="DD815" t="s">
        <v>3</v>
      </c>
      <c r="DE815" t="s">
        <v>3</v>
      </c>
      <c r="DF815">
        <f t="shared" si="448"/>
        <v>34.909999999999997</v>
      </c>
      <c r="DG815">
        <f t="shared" si="446"/>
        <v>0</v>
      </c>
      <c r="DH815">
        <f t="shared" si="447"/>
        <v>0</v>
      </c>
      <c r="DI815">
        <f t="shared" si="434"/>
        <v>0</v>
      </c>
      <c r="DJ815">
        <f t="shared" si="462"/>
        <v>34.909999999999997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ROW(Source!A966)</f>
        <v>966</v>
      </c>
      <c r="B816">
        <v>56481265</v>
      </c>
      <c r="C816">
        <v>56495847</v>
      </c>
      <c r="D816">
        <v>54903374</v>
      </c>
      <c r="E816">
        <v>1</v>
      </c>
      <c r="F816">
        <v>1</v>
      </c>
      <c r="G816">
        <v>1079</v>
      </c>
      <c r="H816">
        <v>3</v>
      </c>
      <c r="I816" t="s">
        <v>779</v>
      </c>
      <c r="J816" t="s">
        <v>780</v>
      </c>
      <c r="K816" t="s">
        <v>781</v>
      </c>
      <c r="L816">
        <v>1348</v>
      </c>
      <c r="N816">
        <v>1009</v>
      </c>
      <c r="O816" t="s">
        <v>32</v>
      </c>
      <c r="P816" t="s">
        <v>32</v>
      </c>
      <c r="Q816">
        <v>1000</v>
      </c>
      <c r="W816">
        <v>0</v>
      </c>
      <c r="X816">
        <v>-925205253</v>
      </c>
      <c r="Y816">
        <f t="shared" si="456"/>
        <v>0.34</v>
      </c>
      <c r="AA816">
        <v>7343.91</v>
      </c>
      <c r="AB816">
        <v>0</v>
      </c>
      <c r="AC816">
        <v>0</v>
      </c>
      <c r="AD816">
        <v>0</v>
      </c>
      <c r="AE816">
        <v>7185.82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0.34</v>
      </c>
      <c r="AU816" t="s">
        <v>3</v>
      </c>
      <c r="AV816">
        <v>0</v>
      </c>
      <c r="AW816">
        <v>2</v>
      </c>
      <c r="AX816">
        <v>56495858</v>
      </c>
      <c r="AY816">
        <v>1</v>
      </c>
      <c r="AZ816">
        <v>0</v>
      </c>
      <c r="BA816">
        <v>809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ROUND(Y816*Source!I966,9)</f>
        <v>2.7199999999999998E-2</v>
      </c>
      <c r="CY816">
        <f t="shared" si="457"/>
        <v>7343.91</v>
      </c>
      <c r="CZ816">
        <f t="shared" si="458"/>
        <v>7185.82</v>
      </c>
      <c r="DA816">
        <f t="shared" si="459"/>
        <v>1</v>
      </c>
      <c r="DB816">
        <f t="shared" si="460"/>
        <v>2443.1799999999998</v>
      </c>
      <c r="DC816">
        <f t="shared" si="461"/>
        <v>0</v>
      </c>
      <c r="DD816" t="s">
        <v>3</v>
      </c>
      <c r="DE816" t="s">
        <v>3</v>
      </c>
      <c r="DF816">
        <f t="shared" si="448"/>
        <v>195.45</v>
      </c>
      <c r="DG816">
        <f t="shared" si="446"/>
        <v>0</v>
      </c>
      <c r="DH816">
        <f t="shared" si="447"/>
        <v>0</v>
      </c>
      <c r="DI816">
        <f t="shared" si="434"/>
        <v>0</v>
      </c>
      <c r="DJ816">
        <f t="shared" si="462"/>
        <v>195.45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ROW(Source!A966)</f>
        <v>966</v>
      </c>
      <c r="B817">
        <v>56481265</v>
      </c>
      <c r="C817">
        <v>56495847</v>
      </c>
      <c r="D817">
        <v>54902403</v>
      </c>
      <c r="E817">
        <v>1</v>
      </c>
      <c r="F817">
        <v>1</v>
      </c>
      <c r="G817">
        <v>1079</v>
      </c>
      <c r="H817">
        <v>3</v>
      </c>
      <c r="I817" t="s">
        <v>815</v>
      </c>
      <c r="J817" t="s">
        <v>816</v>
      </c>
      <c r="K817" t="s">
        <v>817</v>
      </c>
      <c r="L817">
        <v>1339</v>
      </c>
      <c r="N817">
        <v>1007</v>
      </c>
      <c r="O817" t="s">
        <v>158</v>
      </c>
      <c r="P817" t="s">
        <v>158</v>
      </c>
      <c r="Q817">
        <v>1</v>
      </c>
      <c r="W817">
        <v>0</v>
      </c>
      <c r="X817">
        <v>-1411081034</v>
      </c>
      <c r="Y817">
        <f t="shared" si="456"/>
        <v>2.0299999999999998</v>
      </c>
      <c r="AA817">
        <v>1861.44</v>
      </c>
      <c r="AB817">
        <v>0</v>
      </c>
      <c r="AC817">
        <v>0</v>
      </c>
      <c r="AD817">
        <v>0</v>
      </c>
      <c r="AE817">
        <v>1821.37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2.0299999999999998</v>
      </c>
      <c r="AU817" t="s">
        <v>3</v>
      </c>
      <c r="AV817">
        <v>0</v>
      </c>
      <c r="AW817">
        <v>2</v>
      </c>
      <c r="AX817">
        <v>56495859</v>
      </c>
      <c r="AY817">
        <v>1</v>
      </c>
      <c r="AZ817">
        <v>0</v>
      </c>
      <c r="BA817">
        <v>810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ROUND(Y817*Source!I966,9)</f>
        <v>0.16239999999999999</v>
      </c>
      <c r="CY817">
        <f t="shared" si="457"/>
        <v>1861.44</v>
      </c>
      <c r="CZ817">
        <f t="shared" si="458"/>
        <v>1821.37</v>
      </c>
      <c r="DA817">
        <f t="shared" si="459"/>
        <v>1</v>
      </c>
      <c r="DB817">
        <f t="shared" si="460"/>
        <v>3697.38</v>
      </c>
      <c r="DC817">
        <f t="shared" si="461"/>
        <v>0</v>
      </c>
      <c r="DD817" t="s">
        <v>3</v>
      </c>
      <c r="DE817" t="s">
        <v>3</v>
      </c>
      <c r="DF817">
        <f t="shared" si="448"/>
        <v>295.79000000000002</v>
      </c>
      <c r="DG817">
        <f t="shared" si="446"/>
        <v>0</v>
      </c>
      <c r="DH817">
        <f t="shared" si="447"/>
        <v>0</v>
      </c>
      <c r="DI817">
        <f t="shared" si="434"/>
        <v>0</v>
      </c>
      <c r="DJ817">
        <f t="shared" si="462"/>
        <v>295.79000000000002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ROW(Source!A966)</f>
        <v>966</v>
      </c>
      <c r="B818">
        <v>56481265</v>
      </c>
      <c r="C818">
        <v>56495847</v>
      </c>
      <c r="D818">
        <v>54902427</v>
      </c>
      <c r="E818">
        <v>1</v>
      </c>
      <c r="F818">
        <v>1</v>
      </c>
      <c r="G818">
        <v>1079</v>
      </c>
      <c r="H818">
        <v>3</v>
      </c>
      <c r="I818" t="s">
        <v>761</v>
      </c>
      <c r="J818" t="s">
        <v>762</v>
      </c>
      <c r="K818" t="s">
        <v>763</v>
      </c>
      <c r="L818">
        <v>1348</v>
      </c>
      <c r="N818">
        <v>1009</v>
      </c>
      <c r="O818" t="s">
        <v>32</v>
      </c>
      <c r="P818" t="s">
        <v>32</v>
      </c>
      <c r="Q818">
        <v>1000</v>
      </c>
      <c r="W818">
        <v>0</v>
      </c>
      <c r="X818">
        <v>-764855440</v>
      </c>
      <c r="Y818">
        <f t="shared" si="456"/>
        <v>7.9000000000000001E-2</v>
      </c>
      <c r="AA818">
        <v>1285.21</v>
      </c>
      <c r="AB818">
        <v>0</v>
      </c>
      <c r="AC818">
        <v>0</v>
      </c>
      <c r="AD818">
        <v>0</v>
      </c>
      <c r="AE818">
        <v>1257.54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7.9000000000000001E-2</v>
      </c>
      <c r="AU818" t="s">
        <v>3</v>
      </c>
      <c r="AV818">
        <v>0</v>
      </c>
      <c r="AW818">
        <v>2</v>
      </c>
      <c r="AX818">
        <v>56495860</v>
      </c>
      <c r="AY818">
        <v>1</v>
      </c>
      <c r="AZ818">
        <v>0</v>
      </c>
      <c r="BA818">
        <v>811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ROUND(Y818*Source!I966,9)</f>
        <v>6.3200000000000001E-3</v>
      </c>
      <c r="CY818">
        <f t="shared" si="457"/>
        <v>1285.21</v>
      </c>
      <c r="CZ818">
        <f t="shared" si="458"/>
        <v>1257.54</v>
      </c>
      <c r="DA818">
        <f t="shared" si="459"/>
        <v>1</v>
      </c>
      <c r="DB818">
        <f t="shared" si="460"/>
        <v>99.35</v>
      </c>
      <c r="DC818">
        <f t="shared" si="461"/>
        <v>0</v>
      </c>
      <c r="DD818" t="s">
        <v>3</v>
      </c>
      <c r="DE818" t="s">
        <v>3</v>
      </c>
      <c r="DF818">
        <f t="shared" si="448"/>
        <v>7.95</v>
      </c>
      <c r="DG818">
        <f t="shared" si="446"/>
        <v>0</v>
      </c>
      <c r="DH818">
        <f t="shared" si="447"/>
        <v>0</v>
      </c>
      <c r="DI818">
        <f t="shared" si="434"/>
        <v>0</v>
      </c>
      <c r="DJ818">
        <f t="shared" si="462"/>
        <v>7.95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ROW(Source!A966)</f>
        <v>966</v>
      </c>
      <c r="B819">
        <v>56481265</v>
      </c>
      <c r="C819">
        <v>56495847</v>
      </c>
      <c r="D819">
        <v>54902480</v>
      </c>
      <c r="E819">
        <v>1</v>
      </c>
      <c r="F819">
        <v>1</v>
      </c>
      <c r="G819">
        <v>1079</v>
      </c>
      <c r="H819">
        <v>3</v>
      </c>
      <c r="I819" t="s">
        <v>818</v>
      </c>
      <c r="J819" t="s">
        <v>819</v>
      </c>
      <c r="K819" t="s">
        <v>820</v>
      </c>
      <c r="L819">
        <v>1348</v>
      </c>
      <c r="N819">
        <v>1009</v>
      </c>
      <c r="O819" t="s">
        <v>32</v>
      </c>
      <c r="P819" t="s">
        <v>32</v>
      </c>
      <c r="Q819">
        <v>1000</v>
      </c>
      <c r="W819">
        <v>0</v>
      </c>
      <c r="X819">
        <v>-1744516955</v>
      </c>
      <c r="Y819">
        <f t="shared" si="456"/>
        <v>5.3999999999999999E-2</v>
      </c>
      <c r="AA819">
        <v>4436.57</v>
      </c>
      <c r="AB819">
        <v>0</v>
      </c>
      <c r="AC819">
        <v>0</v>
      </c>
      <c r="AD819">
        <v>0</v>
      </c>
      <c r="AE819">
        <v>4341.07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-2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5.3999999999999999E-2</v>
      </c>
      <c r="AU819" t="s">
        <v>3</v>
      </c>
      <c r="AV819">
        <v>0</v>
      </c>
      <c r="AW819">
        <v>2</v>
      </c>
      <c r="AX819">
        <v>56495861</v>
      </c>
      <c r="AY819">
        <v>1</v>
      </c>
      <c r="AZ819">
        <v>0</v>
      </c>
      <c r="BA819">
        <v>812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ROUND(Y819*Source!I966,9)</f>
        <v>4.3200000000000001E-3</v>
      </c>
      <c r="CY819">
        <f t="shared" si="457"/>
        <v>4436.57</v>
      </c>
      <c r="CZ819">
        <f t="shared" si="458"/>
        <v>4341.07</v>
      </c>
      <c r="DA819">
        <f t="shared" si="459"/>
        <v>1</v>
      </c>
      <c r="DB819">
        <f t="shared" si="460"/>
        <v>234.42</v>
      </c>
      <c r="DC819">
        <f t="shared" si="461"/>
        <v>0</v>
      </c>
      <c r="DD819" t="s">
        <v>3</v>
      </c>
      <c r="DE819" t="s">
        <v>3</v>
      </c>
      <c r="DF819">
        <f t="shared" si="448"/>
        <v>18.75</v>
      </c>
      <c r="DG819">
        <f t="shared" si="446"/>
        <v>0</v>
      </c>
      <c r="DH819">
        <f t="shared" si="447"/>
        <v>0</v>
      </c>
      <c r="DI819">
        <f t="shared" si="434"/>
        <v>0</v>
      </c>
      <c r="DJ819">
        <f t="shared" si="462"/>
        <v>18.75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ROW(Source!A966)</f>
        <v>966</v>
      </c>
      <c r="B820">
        <v>56481265</v>
      </c>
      <c r="C820">
        <v>56495847</v>
      </c>
      <c r="D820">
        <v>54902265</v>
      </c>
      <c r="E820">
        <v>1</v>
      </c>
      <c r="F820">
        <v>1</v>
      </c>
      <c r="G820">
        <v>1079</v>
      </c>
      <c r="H820">
        <v>3</v>
      </c>
      <c r="I820" t="s">
        <v>960</v>
      </c>
      <c r="J820" t="s">
        <v>961</v>
      </c>
      <c r="K820" t="s">
        <v>962</v>
      </c>
      <c r="L820">
        <v>1339</v>
      </c>
      <c r="N820">
        <v>1007</v>
      </c>
      <c r="O820" t="s">
        <v>158</v>
      </c>
      <c r="P820" t="s">
        <v>158</v>
      </c>
      <c r="Q820">
        <v>1</v>
      </c>
      <c r="W820">
        <v>0</v>
      </c>
      <c r="X820">
        <v>-1625296474</v>
      </c>
      <c r="Y820">
        <f t="shared" si="456"/>
        <v>0.17799999999999999</v>
      </c>
      <c r="AA820">
        <v>676.68</v>
      </c>
      <c r="AB820">
        <v>0</v>
      </c>
      <c r="AC820">
        <v>0</v>
      </c>
      <c r="AD820">
        <v>0</v>
      </c>
      <c r="AE820">
        <v>662.11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-2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0.17799999999999999</v>
      </c>
      <c r="AU820" t="s">
        <v>3</v>
      </c>
      <c r="AV820">
        <v>0</v>
      </c>
      <c r="AW820">
        <v>2</v>
      </c>
      <c r="AX820">
        <v>56495862</v>
      </c>
      <c r="AY820">
        <v>1</v>
      </c>
      <c r="AZ820">
        <v>0</v>
      </c>
      <c r="BA820">
        <v>813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ROUND(Y820*Source!I966,9)</f>
        <v>1.4239999999999999E-2</v>
      </c>
      <c r="CY820">
        <f t="shared" si="457"/>
        <v>676.68</v>
      </c>
      <c r="CZ820">
        <f t="shared" si="458"/>
        <v>662.11</v>
      </c>
      <c r="DA820">
        <f t="shared" si="459"/>
        <v>1</v>
      </c>
      <c r="DB820">
        <f t="shared" si="460"/>
        <v>117.86</v>
      </c>
      <c r="DC820">
        <f t="shared" si="461"/>
        <v>0</v>
      </c>
      <c r="DD820" t="s">
        <v>3</v>
      </c>
      <c r="DE820" t="s">
        <v>3</v>
      </c>
      <c r="DF820">
        <f t="shared" si="448"/>
        <v>9.43</v>
      </c>
      <c r="DG820">
        <f t="shared" si="446"/>
        <v>0</v>
      </c>
      <c r="DH820">
        <f t="shared" si="447"/>
        <v>0</v>
      </c>
      <c r="DI820">
        <f t="shared" si="434"/>
        <v>0</v>
      </c>
      <c r="DJ820">
        <f t="shared" si="462"/>
        <v>9.43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ROW(Source!A966)</f>
        <v>966</v>
      </c>
      <c r="B821">
        <v>56481265</v>
      </c>
      <c r="C821">
        <v>56495847</v>
      </c>
      <c r="D821">
        <v>54902280</v>
      </c>
      <c r="E821">
        <v>1</v>
      </c>
      <c r="F821">
        <v>1</v>
      </c>
      <c r="G821">
        <v>1079</v>
      </c>
      <c r="H821">
        <v>3</v>
      </c>
      <c r="I821" t="s">
        <v>895</v>
      </c>
      <c r="J821" t="s">
        <v>896</v>
      </c>
      <c r="K821" t="s">
        <v>897</v>
      </c>
      <c r="L821">
        <v>1339</v>
      </c>
      <c r="N821">
        <v>1007</v>
      </c>
      <c r="O821" t="s">
        <v>158</v>
      </c>
      <c r="P821" t="s">
        <v>158</v>
      </c>
      <c r="Q821">
        <v>1</v>
      </c>
      <c r="W821">
        <v>0</v>
      </c>
      <c r="X821">
        <v>166094496</v>
      </c>
      <c r="Y821">
        <f t="shared" si="456"/>
        <v>9.56</v>
      </c>
      <c r="AA821">
        <v>2519.17</v>
      </c>
      <c r="AB821">
        <v>0</v>
      </c>
      <c r="AC821">
        <v>0</v>
      </c>
      <c r="AD821">
        <v>0</v>
      </c>
      <c r="AE821">
        <v>2464.94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-2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9.56</v>
      </c>
      <c r="AU821" t="s">
        <v>3</v>
      </c>
      <c r="AV821">
        <v>0</v>
      </c>
      <c r="AW821">
        <v>2</v>
      </c>
      <c r="AX821">
        <v>56495863</v>
      </c>
      <c r="AY821">
        <v>1</v>
      </c>
      <c r="AZ821">
        <v>0</v>
      </c>
      <c r="BA821">
        <v>814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ROUND(Y821*Source!I966,9)</f>
        <v>0.76480000000000004</v>
      </c>
      <c r="CY821">
        <f t="shared" si="457"/>
        <v>2519.17</v>
      </c>
      <c r="CZ821">
        <f t="shared" si="458"/>
        <v>2464.94</v>
      </c>
      <c r="DA821">
        <f t="shared" si="459"/>
        <v>1</v>
      </c>
      <c r="DB821">
        <f t="shared" si="460"/>
        <v>23564.83</v>
      </c>
      <c r="DC821">
        <f t="shared" si="461"/>
        <v>0</v>
      </c>
      <c r="DD821" t="s">
        <v>3</v>
      </c>
      <c r="DE821" t="s">
        <v>3</v>
      </c>
      <c r="DF821">
        <f t="shared" si="448"/>
        <v>1885.19</v>
      </c>
      <c r="DG821">
        <f t="shared" si="446"/>
        <v>0</v>
      </c>
      <c r="DH821">
        <f t="shared" si="447"/>
        <v>0</v>
      </c>
      <c r="DI821">
        <f t="shared" si="434"/>
        <v>0</v>
      </c>
      <c r="DJ821">
        <f t="shared" si="462"/>
        <v>1885.19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ROW(Source!A966)</f>
        <v>966</v>
      </c>
      <c r="B822">
        <v>56481265</v>
      </c>
      <c r="C822">
        <v>56495847</v>
      </c>
      <c r="D822">
        <v>54902287</v>
      </c>
      <c r="E822">
        <v>1</v>
      </c>
      <c r="F822">
        <v>1</v>
      </c>
      <c r="G822">
        <v>1079</v>
      </c>
      <c r="H822">
        <v>3</v>
      </c>
      <c r="I822" t="s">
        <v>898</v>
      </c>
      <c r="J822" t="s">
        <v>899</v>
      </c>
      <c r="K822" t="s">
        <v>900</v>
      </c>
      <c r="L822">
        <v>1339</v>
      </c>
      <c r="N822">
        <v>1007</v>
      </c>
      <c r="O822" t="s">
        <v>158</v>
      </c>
      <c r="P822" t="s">
        <v>158</v>
      </c>
      <c r="Q822">
        <v>1</v>
      </c>
      <c r="W822">
        <v>0</v>
      </c>
      <c r="X822">
        <v>1801906762</v>
      </c>
      <c r="Y822">
        <f t="shared" si="456"/>
        <v>1.51</v>
      </c>
      <c r="AA822">
        <v>2886.66</v>
      </c>
      <c r="AB822">
        <v>0</v>
      </c>
      <c r="AC822">
        <v>0</v>
      </c>
      <c r="AD822">
        <v>0</v>
      </c>
      <c r="AE822">
        <v>2824.52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-2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1.51</v>
      </c>
      <c r="AU822" t="s">
        <v>3</v>
      </c>
      <c r="AV822">
        <v>0</v>
      </c>
      <c r="AW822">
        <v>2</v>
      </c>
      <c r="AX822">
        <v>56495864</v>
      </c>
      <c r="AY822">
        <v>1</v>
      </c>
      <c r="AZ822">
        <v>0</v>
      </c>
      <c r="BA822">
        <v>815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ROUND(Y822*Source!I966,9)</f>
        <v>0.1208</v>
      </c>
      <c r="CY822">
        <f t="shared" si="457"/>
        <v>2886.66</v>
      </c>
      <c r="CZ822">
        <f t="shared" si="458"/>
        <v>2824.52</v>
      </c>
      <c r="DA822">
        <f t="shared" si="459"/>
        <v>1</v>
      </c>
      <c r="DB822">
        <f t="shared" si="460"/>
        <v>4265.03</v>
      </c>
      <c r="DC822">
        <f t="shared" si="461"/>
        <v>0</v>
      </c>
      <c r="DD822" t="s">
        <v>3</v>
      </c>
      <c r="DE822" t="s">
        <v>3</v>
      </c>
      <c r="DF822">
        <f t="shared" si="448"/>
        <v>341.2</v>
      </c>
      <c r="DG822">
        <f t="shared" si="446"/>
        <v>0</v>
      </c>
      <c r="DH822">
        <f t="shared" si="447"/>
        <v>0</v>
      </c>
      <c r="DI822">
        <f t="shared" si="434"/>
        <v>0</v>
      </c>
      <c r="DJ822">
        <f t="shared" si="462"/>
        <v>341.2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ROW(Source!A966)</f>
        <v>966</v>
      </c>
      <c r="B823">
        <v>56481265</v>
      </c>
      <c r="C823">
        <v>56495847</v>
      </c>
      <c r="D823">
        <v>54909571</v>
      </c>
      <c r="E823">
        <v>1</v>
      </c>
      <c r="F823">
        <v>1</v>
      </c>
      <c r="G823">
        <v>1079</v>
      </c>
      <c r="H823">
        <v>3</v>
      </c>
      <c r="I823" t="s">
        <v>248</v>
      </c>
      <c r="J823" t="s">
        <v>250</v>
      </c>
      <c r="K823" t="s">
        <v>249</v>
      </c>
      <c r="L823">
        <v>1339</v>
      </c>
      <c r="N823">
        <v>1007</v>
      </c>
      <c r="O823" t="s">
        <v>158</v>
      </c>
      <c r="P823" t="s">
        <v>158</v>
      </c>
      <c r="Q823">
        <v>1</v>
      </c>
      <c r="W823">
        <v>0</v>
      </c>
      <c r="X823">
        <v>-1447999952</v>
      </c>
      <c r="Y823">
        <f t="shared" si="456"/>
        <v>100</v>
      </c>
      <c r="AA823">
        <v>745.78</v>
      </c>
      <c r="AB823">
        <v>0</v>
      </c>
      <c r="AC823">
        <v>0</v>
      </c>
      <c r="AD823">
        <v>0</v>
      </c>
      <c r="AE823">
        <v>729.73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 t="s">
        <v>3</v>
      </c>
      <c r="AT823">
        <v>100</v>
      </c>
      <c r="AU823" t="s">
        <v>3</v>
      </c>
      <c r="AV823">
        <v>0</v>
      </c>
      <c r="AW823">
        <v>1</v>
      </c>
      <c r="AX823">
        <v>-1</v>
      </c>
      <c r="AY823">
        <v>0</v>
      </c>
      <c r="AZ823">
        <v>0</v>
      </c>
      <c r="BA823" t="s">
        <v>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ROUND(Y823*Source!I966,9)</f>
        <v>8</v>
      </c>
      <c r="CY823">
        <f t="shared" si="457"/>
        <v>745.78</v>
      </c>
      <c r="CZ823">
        <f t="shared" si="458"/>
        <v>729.73</v>
      </c>
      <c r="DA823">
        <f t="shared" si="459"/>
        <v>1</v>
      </c>
      <c r="DB823">
        <f t="shared" si="460"/>
        <v>72973</v>
      </c>
      <c r="DC823">
        <f t="shared" si="461"/>
        <v>0</v>
      </c>
      <c r="DD823" t="s">
        <v>3</v>
      </c>
      <c r="DE823" t="s">
        <v>3</v>
      </c>
      <c r="DF823">
        <f t="shared" si="448"/>
        <v>5837.84</v>
      </c>
      <c r="DG823">
        <f t="shared" si="446"/>
        <v>0</v>
      </c>
      <c r="DH823">
        <f t="shared" si="447"/>
        <v>0</v>
      </c>
      <c r="DI823">
        <f t="shared" si="434"/>
        <v>0</v>
      </c>
      <c r="DJ823">
        <f t="shared" si="462"/>
        <v>5837.84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ROW(Source!A966)</f>
        <v>966</v>
      </c>
      <c r="B824">
        <v>56481265</v>
      </c>
      <c r="C824">
        <v>56495847</v>
      </c>
      <c r="D824">
        <v>54909982</v>
      </c>
      <c r="E824">
        <v>1</v>
      </c>
      <c r="F824">
        <v>1</v>
      </c>
      <c r="G824">
        <v>1079</v>
      </c>
      <c r="H824">
        <v>3</v>
      </c>
      <c r="I824" t="s">
        <v>541</v>
      </c>
      <c r="J824" t="s">
        <v>543</v>
      </c>
      <c r="K824" t="s">
        <v>542</v>
      </c>
      <c r="L824">
        <v>1348</v>
      </c>
      <c r="N824">
        <v>1009</v>
      </c>
      <c r="O824" t="s">
        <v>32</v>
      </c>
      <c r="P824" t="s">
        <v>32</v>
      </c>
      <c r="Q824">
        <v>1000</v>
      </c>
      <c r="W824">
        <v>0</v>
      </c>
      <c r="X824">
        <v>-705852171</v>
      </c>
      <c r="Y824">
        <f t="shared" si="456"/>
        <v>1.377</v>
      </c>
      <c r="AA824">
        <v>6516.8</v>
      </c>
      <c r="AB824">
        <v>0</v>
      </c>
      <c r="AC824">
        <v>0</v>
      </c>
      <c r="AD824">
        <v>0</v>
      </c>
      <c r="AE824">
        <v>6376.52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 t="s">
        <v>3</v>
      </c>
      <c r="AT824">
        <v>1.377</v>
      </c>
      <c r="AU824" t="s">
        <v>3</v>
      </c>
      <c r="AV824">
        <v>0</v>
      </c>
      <c r="AW824">
        <v>1</v>
      </c>
      <c r="AX824">
        <v>-1</v>
      </c>
      <c r="AY824">
        <v>0</v>
      </c>
      <c r="AZ824">
        <v>0</v>
      </c>
      <c r="BA824" t="s">
        <v>3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ROUND(Y824*Source!I966,9)</f>
        <v>0.11015999999999999</v>
      </c>
      <c r="CY824">
        <f t="shared" si="457"/>
        <v>6516.8</v>
      </c>
      <c r="CZ824">
        <f t="shared" si="458"/>
        <v>6376.52</v>
      </c>
      <c r="DA824">
        <f t="shared" si="459"/>
        <v>1</v>
      </c>
      <c r="DB824">
        <f t="shared" si="460"/>
        <v>8780.4699999999993</v>
      </c>
      <c r="DC824">
        <f t="shared" si="461"/>
        <v>0</v>
      </c>
      <c r="DD824" t="s">
        <v>3</v>
      </c>
      <c r="DE824" t="s">
        <v>3</v>
      </c>
      <c r="DF824">
        <f t="shared" si="448"/>
        <v>702.44</v>
      </c>
      <c r="DG824">
        <f t="shared" si="446"/>
        <v>0</v>
      </c>
      <c r="DH824">
        <f t="shared" si="447"/>
        <v>0</v>
      </c>
      <c r="DI824">
        <f t="shared" si="434"/>
        <v>0</v>
      </c>
      <c r="DJ824">
        <f t="shared" si="462"/>
        <v>702.44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ROW(Source!A966)</f>
        <v>966</v>
      </c>
      <c r="B825">
        <v>56481265</v>
      </c>
      <c r="C825">
        <v>56495847</v>
      </c>
      <c r="D825">
        <v>54909994</v>
      </c>
      <c r="E825">
        <v>1</v>
      </c>
      <c r="F825">
        <v>1</v>
      </c>
      <c r="G825">
        <v>1079</v>
      </c>
      <c r="H825">
        <v>3</v>
      </c>
      <c r="I825" t="s">
        <v>240</v>
      </c>
      <c r="J825" t="s">
        <v>242</v>
      </c>
      <c r="K825" t="s">
        <v>241</v>
      </c>
      <c r="L825">
        <v>1348</v>
      </c>
      <c r="N825">
        <v>1009</v>
      </c>
      <c r="O825" t="s">
        <v>32</v>
      </c>
      <c r="P825" t="s">
        <v>32</v>
      </c>
      <c r="Q825">
        <v>1000</v>
      </c>
      <c r="W825">
        <v>0</v>
      </c>
      <c r="X825">
        <v>1611312075</v>
      </c>
      <c r="Y825">
        <f t="shared" si="456"/>
        <v>5.02475</v>
      </c>
      <c r="AA825">
        <v>5870.05</v>
      </c>
      <c r="AB825">
        <v>0</v>
      </c>
      <c r="AC825">
        <v>0</v>
      </c>
      <c r="AD825">
        <v>0</v>
      </c>
      <c r="AE825">
        <v>5743.69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 t="s">
        <v>3</v>
      </c>
      <c r="AT825">
        <v>5.02475</v>
      </c>
      <c r="AU825" t="s">
        <v>3</v>
      </c>
      <c r="AV825">
        <v>0</v>
      </c>
      <c r="AW825">
        <v>1</v>
      </c>
      <c r="AX825">
        <v>-1</v>
      </c>
      <c r="AY825">
        <v>0</v>
      </c>
      <c r="AZ825">
        <v>0</v>
      </c>
      <c r="BA825" t="s">
        <v>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v>0</v>
      </c>
      <c r="CX825">
        <f>ROUND(Y825*Source!I966,9)</f>
        <v>0.40198</v>
      </c>
      <c r="CY825">
        <f t="shared" si="457"/>
        <v>5870.05</v>
      </c>
      <c r="CZ825">
        <f t="shared" si="458"/>
        <v>5743.69</v>
      </c>
      <c r="DA825">
        <f t="shared" si="459"/>
        <v>1</v>
      </c>
      <c r="DB825">
        <f t="shared" si="460"/>
        <v>28860.61</v>
      </c>
      <c r="DC825">
        <f t="shared" si="461"/>
        <v>0</v>
      </c>
      <c r="DD825" t="s">
        <v>3</v>
      </c>
      <c r="DE825" t="s">
        <v>3</v>
      </c>
      <c r="DF825">
        <f t="shared" si="448"/>
        <v>2308.85</v>
      </c>
      <c r="DG825">
        <f t="shared" si="446"/>
        <v>0</v>
      </c>
      <c r="DH825">
        <f t="shared" si="447"/>
        <v>0</v>
      </c>
      <c r="DI825">
        <f t="shared" si="434"/>
        <v>0</v>
      </c>
      <c r="DJ825">
        <f t="shared" si="462"/>
        <v>2308.85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5">
      <c r="A826">
        <f>ROW(Source!A966)</f>
        <v>966</v>
      </c>
      <c r="B826">
        <v>56481265</v>
      </c>
      <c r="C826">
        <v>56495847</v>
      </c>
      <c r="D826">
        <v>54909995</v>
      </c>
      <c r="E826">
        <v>1</v>
      </c>
      <c r="F826">
        <v>1</v>
      </c>
      <c r="G826">
        <v>1079</v>
      </c>
      <c r="H826">
        <v>3</v>
      </c>
      <c r="I826" t="s">
        <v>236</v>
      </c>
      <c r="J826" t="s">
        <v>238</v>
      </c>
      <c r="K826" t="s">
        <v>237</v>
      </c>
      <c r="L826">
        <v>1348</v>
      </c>
      <c r="N826">
        <v>1009</v>
      </c>
      <c r="O826" t="s">
        <v>32</v>
      </c>
      <c r="P826" t="s">
        <v>32</v>
      </c>
      <c r="Q826">
        <v>1000</v>
      </c>
      <c r="W826">
        <v>0</v>
      </c>
      <c r="X826">
        <v>-1581169957</v>
      </c>
      <c r="Y826">
        <f t="shared" si="456"/>
        <v>3.5643750000000001</v>
      </c>
      <c r="AA826">
        <v>5870.05</v>
      </c>
      <c r="AB826">
        <v>0</v>
      </c>
      <c r="AC826">
        <v>0</v>
      </c>
      <c r="AD826">
        <v>0</v>
      </c>
      <c r="AE826">
        <v>5743.69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 t="s">
        <v>3</v>
      </c>
      <c r="AT826">
        <v>3.5643750000000001</v>
      </c>
      <c r="AU826" t="s">
        <v>3</v>
      </c>
      <c r="AV826">
        <v>0</v>
      </c>
      <c r="AW826">
        <v>1</v>
      </c>
      <c r="AX826">
        <v>-1</v>
      </c>
      <c r="AY826">
        <v>0</v>
      </c>
      <c r="AZ826">
        <v>0</v>
      </c>
      <c r="BA826" t="s">
        <v>3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ROUND(Y826*Source!I966,9)</f>
        <v>0.28515000000000001</v>
      </c>
      <c r="CY826">
        <f t="shared" si="457"/>
        <v>5870.05</v>
      </c>
      <c r="CZ826">
        <f t="shared" si="458"/>
        <v>5743.69</v>
      </c>
      <c r="DA826">
        <f t="shared" si="459"/>
        <v>1</v>
      </c>
      <c r="DB826">
        <f t="shared" si="460"/>
        <v>20472.669999999998</v>
      </c>
      <c r="DC826">
        <f t="shared" si="461"/>
        <v>0</v>
      </c>
      <c r="DD826" t="s">
        <v>3</v>
      </c>
      <c r="DE826" t="s">
        <v>3</v>
      </c>
      <c r="DF826">
        <f t="shared" si="448"/>
        <v>1637.81</v>
      </c>
      <c r="DG826">
        <f t="shared" si="446"/>
        <v>0</v>
      </c>
      <c r="DH826">
        <f t="shared" si="447"/>
        <v>0</v>
      </c>
      <c r="DI826">
        <f t="shared" si="434"/>
        <v>0</v>
      </c>
      <c r="DJ826">
        <f t="shared" si="462"/>
        <v>1637.81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ROW(Source!A966)</f>
        <v>966</v>
      </c>
      <c r="B827">
        <v>56481265</v>
      </c>
      <c r="C827">
        <v>56495847</v>
      </c>
      <c r="D827">
        <v>54909996</v>
      </c>
      <c r="E827">
        <v>1</v>
      </c>
      <c r="F827">
        <v>1</v>
      </c>
      <c r="G827">
        <v>1079</v>
      </c>
      <c r="H827">
        <v>3</v>
      </c>
      <c r="I827" t="s">
        <v>547</v>
      </c>
      <c r="J827" t="s">
        <v>549</v>
      </c>
      <c r="K827" t="s">
        <v>548</v>
      </c>
      <c r="L827">
        <v>1348</v>
      </c>
      <c r="N827">
        <v>1009</v>
      </c>
      <c r="O827" t="s">
        <v>32</v>
      </c>
      <c r="P827" t="s">
        <v>32</v>
      </c>
      <c r="Q827">
        <v>1000</v>
      </c>
      <c r="W827">
        <v>0</v>
      </c>
      <c r="X827">
        <v>-1205175929</v>
      </c>
      <c r="Y827">
        <f t="shared" si="456"/>
        <v>13.523999999999999</v>
      </c>
      <c r="AA827">
        <v>5870.05</v>
      </c>
      <c r="AB827">
        <v>0</v>
      </c>
      <c r="AC827">
        <v>0</v>
      </c>
      <c r="AD827">
        <v>0</v>
      </c>
      <c r="AE827">
        <v>5743.69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 t="s">
        <v>3</v>
      </c>
      <c r="AT827">
        <v>13.523999999999999</v>
      </c>
      <c r="AU827" t="s">
        <v>3</v>
      </c>
      <c r="AV827">
        <v>0</v>
      </c>
      <c r="AW827">
        <v>1</v>
      </c>
      <c r="AX827">
        <v>-1</v>
      </c>
      <c r="AY827">
        <v>0</v>
      </c>
      <c r="AZ827">
        <v>0</v>
      </c>
      <c r="BA827" t="s">
        <v>3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ROUND(Y827*Source!I966,9)</f>
        <v>1.08192</v>
      </c>
      <c r="CY827">
        <f t="shared" si="457"/>
        <v>5870.05</v>
      </c>
      <c r="CZ827">
        <f t="shared" si="458"/>
        <v>5743.69</v>
      </c>
      <c r="DA827">
        <f t="shared" si="459"/>
        <v>1</v>
      </c>
      <c r="DB827">
        <f t="shared" si="460"/>
        <v>77677.66</v>
      </c>
      <c r="DC827">
        <f t="shared" si="461"/>
        <v>0</v>
      </c>
      <c r="DD827" t="s">
        <v>3</v>
      </c>
      <c r="DE827" t="s">
        <v>3</v>
      </c>
      <c r="DF827">
        <f t="shared" si="448"/>
        <v>6214.21</v>
      </c>
      <c r="DG827">
        <f t="shared" si="446"/>
        <v>0</v>
      </c>
      <c r="DH827">
        <f t="shared" si="447"/>
        <v>0</v>
      </c>
      <c r="DI827">
        <f t="shared" si="434"/>
        <v>0</v>
      </c>
      <c r="DJ827">
        <f t="shared" si="462"/>
        <v>6214.21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ROW(Source!A966)</f>
        <v>966</v>
      </c>
      <c r="B828">
        <v>56481265</v>
      </c>
      <c r="C828">
        <v>56495847</v>
      </c>
      <c r="D828">
        <v>54914902</v>
      </c>
      <c r="E828">
        <v>1</v>
      </c>
      <c r="F828">
        <v>1</v>
      </c>
      <c r="G828">
        <v>1079</v>
      </c>
      <c r="H828">
        <v>3</v>
      </c>
      <c r="I828" t="s">
        <v>252</v>
      </c>
      <c r="J828" t="s">
        <v>254</v>
      </c>
      <c r="K828" t="s">
        <v>253</v>
      </c>
      <c r="L828">
        <v>1327</v>
      </c>
      <c r="N828">
        <v>1005</v>
      </c>
      <c r="O828" t="s">
        <v>214</v>
      </c>
      <c r="P828" t="s">
        <v>214</v>
      </c>
      <c r="Q828">
        <v>1</v>
      </c>
      <c r="W828">
        <v>0</v>
      </c>
      <c r="X828">
        <v>1092252065</v>
      </c>
      <c r="Y828">
        <f t="shared" si="456"/>
        <v>155</v>
      </c>
      <c r="AA828">
        <v>62.16</v>
      </c>
      <c r="AB828">
        <v>0</v>
      </c>
      <c r="AC828">
        <v>0</v>
      </c>
      <c r="AD828">
        <v>0</v>
      </c>
      <c r="AE828">
        <v>60.82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155</v>
      </c>
      <c r="AU828" t="s">
        <v>3</v>
      </c>
      <c r="AV828">
        <v>0</v>
      </c>
      <c r="AW828">
        <v>2</v>
      </c>
      <c r="AX828">
        <v>56495865</v>
      </c>
      <c r="AY828">
        <v>1</v>
      </c>
      <c r="AZ828">
        <v>0</v>
      </c>
      <c r="BA828">
        <v>816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ROUND(Y828*Source!I966,9)</f>
        <v>12.4</v>
      </c>
      <c r="CY828">
        <f t="shared" si="457"/>
        <v>62.16</v>
      </c>
      <c r="CZ828">
        <f t="shared" si="458"/>
        <v>60.82</v>
      </c>
      <c r="DA828">
        <f t="shared" si="459"/>
        <v>1</v>
      </c>
      <c r="DB828">
        <f t="shared" si="460"/>
        <v>9427.1</v>
      </c>
      <c r="DC828">
        <f t="shared" si="461"/>
        <v>0</v>
      </c>
      <c r="DD828" t="s">
        <v>3</v>
      </c>
      <c r="DE828" t="s">
        <v>3</v>
      </c>
      <c r="DF828">
        <f t="shared" si="448"/>
        <v>754.17</v>
      </c>
      <c r="DG828">
        <f t="shared" si="446"/>
        <v>0</v>
      </c>
      <c r="DH828">
        <f t="shared" si="447"/>
        <v>0</v>
      </c>
      <c r="DI828">
        <f t="shared" si="434"/>
        <v>0</v>
      </c>
      <c r="DJ828">
        <f t="shared" si="462"/>
        <v>754.17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ROW(Source!A967)</f>
        <v>967</v>
      </c>
      <c r="B829">
        <v>56481267</v>
      </c>
      <c r="C829">
        <v>56495847</v>
      </c>
      <c r="D829">
        <v>54836958</v>
      </c>
      <c r="E829">
        <v>1079</v>
      </c>
      <c r="F829">
        <v>1</v>
      </c>
      <c r="G829">
        <v>1079</v>
      </c>
      <c r="H829">
        <v>1</v>
      </c>
      <c r="I829" t="s">
        <v>738</v>
      </c>
      <c r="J829" t="s">
        <v>3</v>
      </c>
      <c r="K829" t="s">
        <v>739</v>
      </c>
      <c r="L829">
        <v>1191</v>
      </c>
      <c r="N829">
        <v>1013</v>
      </c>
      <c r="O829" t="s">
        <v>740</v>
      </c>
      <c r="P829" t="s">
        <v>740</v>
      </c>
      <c r="Q829">
        <v>1</v>
      </c>
      <c r="W829">
        <v>0</v>
      </c>
      <c r="X829">
        <v>476480486</v>
      </c>
      <c r="Y829">
        <f>(AT829*1.15*1.1)</f>
        <v>1821.6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1440</v>
      </c>
      <c r="AU829" t="s">
        <v>166</v>
      </c>
      <c r="AV829">
        <v>1</v>
      </c>
      <c r="AW829">
        <v>2</v>
      </c>
      <c r="AX829">
        <v>56495848</v>
      </c>
      <c r="AY829">
        <v>1</v>
      </c>
      <c r="AZ829">
        <v>0</v>
      </c>
      <c r="BA829">
        <v>818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U829">
        <f>ROUND(AT829*Source!I967*AH829*AL829,2)</f>
        <v>0</v>
      </c>
      <c r="CV829">
        <f>ROUND(Y829*Source!I967,9)</f>
        <v>145.72800000000001</v>
      </c>
      <c r="CW829">
        <v>0</v>
      </c>
      <c r="CX829">
        <f>ROUND(Y829*Source!I967,9)</f>
        <v>145.72800000000001</v>
      </c>
      <c r="CY829">
        <f>AD829</f>
        <v>0</v>
      </c>
      <c r="CZ829">
        <f>AH829</f>
        <v>0</v>
      </c>
      <c r="DA829">
        <f>AL829</f>
        <v>1</v>
      </c>
      <c r="DB829">
        <f>ROUND((ROUND(AT829*CZ829,2)*1.15*1.1),6)</f>
        <v>0</v>
      </c>
      <c r="DC829">
        <f>ROUND((ROUND(AT829*AG829,2)*1.15*1.1),6)</f>
        <v>0</v>
      </c>
      <c r="DD829" t="s">
        <v>3</v>
      </c>
      <c r="DE829" t="s">
        <v>3</v>
      </c>
      <c r="DF829">
        <f t="shared" si="448"/>
        <v>0</v>
      </c>
      <c r="DG829">
        <f t="shared" si="446"/>
        <v>0</v>
      </c>
      <c r="DH829">
        <f t="shared" si="447"/>
        <v>0</v>
      </c>
      <c r="DI829">
        <f t="shared" si="434"/>
        <v>0</v>
      </c>
      <c r="DJ829">
        <f>DI829</f>
        <v>0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ROW(Source!A967)</f>
        <v>967</v>
      </c>
      <c r="B830">
        <v>56481267</v>
      </c>
      <c r="C830">
        <v>56495847</v>
      </c>
      <c r="D830">
        <v>54933985</v>
      </c>
      <c r="E830">
        <v>1</v>
      </c>
      <c r="F830">
        <v>1</v>
      </c>
      <c r="G830">
        <v>1079</v>
      </c>
      <c r="H830">
        <v>2</v>
      </c>
      <c r="I830" t="s">
        <v>773</v>
      </c>
      <c r="J830" t="s">
        <v>774</v>
      </c>
      <c r="K830" t="s">
        <v>775</v>
      </c>
      <c r="L830">
        <v>1368</v>
      </c>
      <c r="N830">
        <v>1011</v>
      </c>
      <c r="O830" t="s">
        <v>744</v>
      </c>
      <c r="P830" t="s">
        <v>744</v>
      </c>
      <c r="Q830">
        <v>1</v>
      </c>
      <c r="W830">
        <v>0</v>
      </c>
      <c r="X830">
        <v>-1503106587</v>
      </c>
      <c r="Y830">
        <f t="shared" ref="Y830:Y835" si="463">(AT830*1.25*1.1)</f>
        <v>327.25</v>
      </c>
      <c r="AA830">
        <v>0</v>
      </c>
      <c r="AB830">
        <v>85.83</v>
      </c>
      <c r="AC830">
        <v>0</v>
      </c>
      <c r="AD830">
        <v>0</v>
      </c>
      <c r="AE830">
        <v>0</v>
      </c>
      <c r="AF830">
        <v>7.11</v>
      </c>
      <c r="AG830">
        <v>0</v>
      </c>
      <c r="AH830">
        <v>0</v>
      </c>
      <c r="AI830">
        <v>1</v>
      </c>
      <c r="AJ830">
        <v>11.53</v>
      </c>
      <c r="AK830">
        <v>47.82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238</v>
      </c>
      <c r="AU830" t="s">
        <v>165</v>
      </c>
      <c r="AV830">
        <v>0</v>
      </c>
      <c r="AW830">
        <v>2</v>
      </c>
      <c r="AX830">
        <v>56495849</v>
      </c>
      <c r="AY830">
        <v>1</v>
      </c>
      <c r="AZ830">
        <v>0</v>
      </c>
      <c r="BA830">
        <v>819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f>ROUND(Y830*Source!I967*DO830,9)</f>
        <v>0</v>
      </c>
      <c r="CX830">
        <f>ROUND(Y830*Source!I967,9)</f>
        <v>26.18</v>
      </c>
      <c r="CY830">
        <f t="shared" ref="CY830:CY835" si="464">AB830</f>
        <v>85.83</v>
      </c>
      <c r="CZ830">
        <f t="shared" ref="CZ830:CZ835" si="465">AF830</f>
        <v>7.11</v>
      </c>
      <c r="DA830">
        <f t="shared" ref="DA830:DA835" si="466">AJ830</f>
        <v>11.53</v>
      </c>
      <c r="DB830">
        <f t="shared" ref="DB830:DB835" si="467">ROUND((ROUND(AT830*CZ830,2)*1.25*1.1),6)</f>
        <v>2326.7474999999999</v>
      </c>
      <c r="DC830">
        <f t="shared" ref="DC830:DC835" si="468">ROUND((ROUND(AT830*AG830,2)*1.25*1.1),6)</f>
        <v>0</v>
      </c>
      <c r="DD830" t="s">
        <v>3</v>
      </c>
      <c r="DE830" t="s">
        <v>3</v>
      </c>
      <c r="DF830">
        <f t="shared" si="448"/>
        <v>0</v>
      </c>
      <c r="DG830">
        <f t="shared" ref="DG830:DG835" si="469">ROUND(ROUND(AF830*AJ830,2)*CX830,2)</f>
        <v>2146.2399999999998</v>
      </c>
      <c r="DH830">
        <f t="shared" ref="DH830:DH835" si="470">ROUND(ROUND(AG830*AK830,2)*CX830,2)</f>
        <v>0</v>
      </c>
      <c r="DI830">
        <f t="shared" si="434"/>
        <v>0</v>
      </c>
      <c r="DJ830">
        <f t="shared" ref="DJ830:DJ835" si="471">DG830</f>
        <v>2146.2399999999998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ROW(Source!A967)</f>
        <v>967</v>
      </c>
      <c r="B831">
        <v>56481267</v>
      </c>
      <c r="C831">
        <v>56495847</v>
      </c>
      <c r="D831">
        <v>54934284</v>
      </c>
      <c r="E831">
        <v>1</v>
      </c>
      <c r="F831">
        <v>1</v>
      </c>
      <c r="G831">
        <v>1079</v>
      </c>
      <c r="H831">
        <v>2</v>
      </c>
      <c r="I831" t="s">
        <v>741</v>
      </c>
      <c r="J831" t="s">
        <v>742</v>
      </c>
      <c r="K831" t="s">
        <v>743</v>
      </c>
      <c r="L831">
        <v>1368</v>
      </c>
      <c r="N831">
        <v>1011</v>
      </c>
      <c r="O831" t="s">
        <v>744</v>
      </c>
      <c r="P831" t="s">
        <v>744</v>
      </c>
      <c r="Q831">
        <v>1</v>
      </c>
      <c r="W831">
        <v>0</v>
      </c>
      <c r="X831">
        <v>654681671</v>
      </c>
      <c r="Y831">
        <f t="shared" si="463"/>
        <v>3.0800000000000005</v>
      </c>
      <c r="AA831">
        <v>0</v>
      </c>
      <c r="AB831">
        <v>1323.36</v>
      </c>
      <c r="AC831">
        <v>631.85</v>
      </c>
      <c r="AD831">
        <v>0</v>
      </c>
      <c r="AE831">
        <v>0</v>
      </c>
      <c r="AF831">
        <v>83.1</v>
      </c>
      <c r="AG831">
        <v>12.62</v>
      </c>
      <c r="AH831">
        <v>0</v>
      </c>
      <c r="AI831">
        <v>1</v>
      </c>
      <c r="AJ831">
        <v>15.21</v>
      </c>
      <c r="AK831">
        <v>47.82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2.2400000000000002</v>
      </c>
      <c r="AU831" t="s">
        <v>165</v>
      </c>
      <c r="AV831">
        <v>0</v>
      </c>
      <c r="AW831">
        <v>2</v>
      </c>
      <c r="AX831">
        <v>56495850</v>
      </c>
      <c r="AY831">
        <v>1</v>
      </c>
      <c r="AZ831">
        <v>0</v>
      </c>
      <c r="BA831">
        <v>820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ROUND(Y831*Source!I967*DO831,9)</f>
        <v>3.1095679999999999</v>
      </c>
      <c r="CX831">
        <f>ROUND(Y831*Source!I967,9)</f>
        <v>0.24640000000000001</v>
      </c>
      <c r="CY831">
        <f t="shared" si="464"/>
        <v>1323.36</v>
      </c>
      <c r="CZ831">
        <f t="shared" si="465"/>
        <v>83.1</v>
      </c>
      <c r="DA831">
        <f t="shared" si="466"/>
        <v>15.21</v>
      </c>
      <c r="DB831">
        <f t="shared" si="467"/>
        <v>255.9425</v>
      </c>
      <c r="DC831">
        <f t="shared" si="468"/>
        <v>38.871250000000003</v>
      </c>
      <c r="DD831" t="s">
        <v>3</v>
      </c>
      <c r="DE831" t="s">
        <v>3</v>
      </c>
      <c r="DF831">
        <f t="shared" si="448"/>
        <v>0</v>
      </c>
      <c r="DG831">
        <f t="shared" si="469"/>
        <v>311.44</v>
      </c>
      <c r="DH831">
        <f t="shared" si="470"/>
        <v>148.69999999999999</v>
      </c>
      <c r="DI831">
        <f t="shared" si="434"/>
        <v>0</v>
      </c>
      <c r="DJ831">
        <f t="shared" si="471"/>
        <v>311.44</v>
      </c>
      <c r="DK831">
        <v>0</v>
      </c>
      <c r="DL831" t="s">
        <v>745</v>
      </c>
      <c r="DM831">
        <v>0</v>
      </c>
      <c r="DN831" t="s">
        <v>740</v>
      </c>
      <c r="DO831">
        <v>12.62</v>
      </c>
    </row>
    <row r="832" spans="1:119" x14ac:dyDescent="0.25">
      <c r="A832">
        <f>ROW(Source!A967)</f>
        <v>967</v>
      </c>
      <c r="B832">
        <v>56481267</v>
      </c>
      <c r="C832">
        <v>56495847</v>
      </c>
      <c r="D832">
        <v>54934421</v>
      </c>
      <c r="E832">
        <v>1</v>
      </c>
      <c r="F832">
        <v>1</v>
      </c>
      <c r="G832">
        <v>1079</v>
      </c>
      <c r="H832">
        <v>2</v>
      </c>
      <c r="I832" t="s">
        <v>803</v>
      </c>
      <c r="J832" t="s">
        <v>804</v>
      </c>
      <c r="K832" t="s">
        <v>805</v>
      </c>
      <c r="L832">
        <v>1368</v>
      </c>
      <c r="N832">
        <v>1011</v>
      </c>
      <c r="O832" t="s">
        <v>744</v>
      </c>
      <c r="P832" t="s">
        <v>744</v>
      </c>
      <c r="Q832">
        <v>1</v>
      </c>
      <c r="W832">
        <v>0</v>
      </c>
      <c r="X832">
        <v>1724455708</v>
      </c>
      <c r="Y832">
        <f t="shared" si="463"/>
        <v>8.6350000000000016</v>
      </c>
      <c r="AA832">
        <v>0</v>
      </c>
      <c r="AB832">
        <v>4.4000000000000004</v>
      </c>
      <c r="AC832">
        <v>0</v>
      </c>
      <c r="AD832">
        <v>0</v>
      </c>
      <c r="AE832">
        <v>0</v>
      </c>
      <c r="AF832">
        <v>0.45</v>
      </c>
      <c r="AG832">
        <v>0</v>
      </c>
      <c r="AH832">
        <v>0</v>
      </c>
      <c r="AI832">
        <v>1</v>
      </c>
      <c r="AJ832">
        <v>9.33</v>
      </c>
      <c r="AK832">
        <v>47.82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6.28</v>
      </c>
      <c r="AU832" t="s">
        <v>165</v>
      </c>
      <c r="AV832">
        <v>0</v>
      </c>
      <c r="AW832">
        <v>2</v>
      </c>
      <c r="AX832">
        <v>56495852</v>
      </c>
      <c r="AY832">
        <v>1</v>
      </c>
      <c r="AZ832">
        <v>0</v>
      </c>
      <c r="BA832">
        <v>821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f>ROUND(Y832*Source!I967*DO832,9)</f>
        <v>0</v>
      </c>
      <c r="CX832">
        <f>ROUND(Y832*Source!I967,9)</f>
        <v>0.69079999999999997</v>
      </c>
      <c r="CY832">
        <f t="shared" si="464"/>
        <v>4.4000000000000004</v>
      </c>
      <c r="CZ832">
        <f t="shared" si="465"/>
        <v>0.45</v>
      </c>
      <c r="DA832">
        <f t="shared" si="466"/>
        <v>9.33</v>
      </c>
      <c r="DB832">
        <f t="shared" si="467"/>
        <v>3.8912499999999999</v>
      </c>
      <c r="DC832">
        <f t="shared" si="468"/>
        <v>0</v>
      </c>
      <c r="DD832" t="s">
        <v>3</v>
      </c>
      <c r="DE832" t="s">
        <v>3</v>
      </c>
      <c r="DF832">
        <f t="shared" si="448"/>
        <v>0</v>
      </c>
      <c r="DG832">
        <f t="shared" si="469"/>
        <v>2.9</v>
      </c>
      <c r="DH832">
        <f t="shared" si="470"/>
        <v>0</v>
      </c>
      <c r="DI832">
        <f t="shared" si="434"/>
        <v>0</v>
      </c>
      <c r="DJ832">
        <f t="shared" si="471"/>
        <v>2.9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ROW(Source!A967)</f>
        <v>967</v>
      </c>
      <c r="B833">
        <v>56481267</v>
      </c>
      <c r="C833">
        <v>56495847</v>
      </c>
      <c r="D833">
        <v>54933523</v>
      </c>
      <c r="E833">
        <v>1</v>
      </c>
      <c r="F833">
        <v>1</v>
      </c>
      <c r="G833">
        <v>1079</v>
      </c>
      <c r="H833">
        <v>2</v>
      </c>
      <c r="I833" t="s">
        <v>746</v>
      </c>
      <c r="J833" t="s">
        <v>747</v>
      </c>
      <c r="K833" t="s">
        <v>748</v>
      </c>
      <c r="L833">
        <v>1368</v>
      </c>
      <c r="N833">
        <v>1011</v>
      </c>
      <c r="O833" t="s">
        <v>744</v>
      </c>
      <c r="P833" t="s">
        <v>744</v>
      </c>
      <c r="Q833">
        <v>1</v>
      </c>
      <c r="W833">
        <v>0</v>
      </c>
      <c r="X833">
        <v>-294230152</v>
      </c>
      <c r="Y833">
        <f t="shared" si="463"/>
        <v>2.0625</v>
      </c>
      <c r="AA833">
        <v>0</v>
      </c>
      <c r="AB833">
        <v>2451.81</v>
      </c>
      <c r="AC833">
        <v>847.64</v>
      </c>
      <c r="AD833">
        <v>0</v>
      </c>
      <c r="AE833">
        <v>0</v>
      </c>
      <c r="AF833">
        <v>179.17</v>
      </c>
      <c r="AG833">
        <v>16.93</v>
      </c>
      <c r="AH833">
        <v>0</v>
      </c>
      <c r="AI833">
        <v>1</v>
      </c>
      <c r="AJ833">
        <v>13.07</v>
      </c>
      <c r="AK833">
        <v>47.82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1.5</v>
      </c>
      <c r="AU833" t="s">
        <v>165</v>
      </c>
      <c r="AV833">
        <v>0</v>
      </c>
      <c r="AW833">
        <v>2</v>
      </c>
      <c r="AX833">
        <v>56495851</v>
      </c>
      <c r="AY833">
        <v>1</v>
      </c>
      <c r="AZ833">
        <v>0</v>
      </c>
      <c r="BA833">
        <v>822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f>ROUND(Y833*Source!I967*DO833,9)</f>
        <v>2.79345</v>
      </c>
      <c r="CX833">
        <f>ROUND(Y833*Source!I967,9)</f>
        <v>0.16500000000000001</v>
      </c>
      <c r="CY833">
        <f t="shared" si="464"/>
        <v>2451.81</v>
      </c>
      <c r="CZ833">
        <f t="shared" si="465"/>
        <v>179.17</v>
      </c>
      <c r="DA833">
        <f t="shared" si="466"/>
        <v>13.07</v>
      </c>
      <c r="DB833">
        <f t="shared" si="467"/>
        <v>369.54500000000002</v>
      </c>
      <c r="DC833">
        <f t="shared" si="468"/>
        <v>34.924999999999997</v>
      </c>
      <c r="DD833" t="s">
        <v>3</v>
      </c>
      <c r="DE833" t="s">
        <v>3</v>
      </c>
      <c r="DF833">
        <f t="shared" si="448"/>
        <v>0</v>
      </c>
      <c r="DG833">
        <f t="shared" si="469"/>
        <v>386.39</v>
      </c>
      <c r="DH833">
        <f t="shared" si="470"/>
        <v>133.58000000000001</v>
      </c>
      <c r="DI833">
        <f t="shared" ref="DI833:DI896" si="472">ROUND(ROUND(AH833,2)*CX833,2)</f>
        <v>0</v>
      </c>
      <c r="DJ833">
        <f t="shared" si="471"/>
        <v>386.39</v>
      </c>
      <c r="DK833">
        <v>0</v>
      </c>
      <c r="DL833" t="s">
        <v>745</v>
      </c>
      <c r="DM833">
        <v>0</v>
      </c>
      <c r="DN833" t="s">
        <v>740</v>
      </c>
      <c r="DO833">
        <v>16.93</v>
      </c>
    </row>
    <row r="834" spans="1:119" x14ac:dyDescent="0.25">
      <c r="A834">
        <f>ROW(Source!A967)</f>
        <v>967</v>
      </c>
      <c r="B834">
        <v>56481267</v>
      </c>
      <c r="C834">
        <v>56495847</v>
      </c>
      <c r="D834">
        <v>54933656</v>
      </c>
      <c r="E834">
        <v>1</v>
      </c>
      <c r="F834">
        <v>1</v>
      </c>
      <c r="G834">
        <v>1079</v>
      </c>
      <c r="H834">
        <v>2</v>
      </c>
      <c r="I834" t="s">
        <v>806</v>
      </c>
      <c r="J834" t="s">
        <v>807</v>
      </c>
      <c r="K834" t="s">
        <v>808</v>
      </c>
      <c r="L834">
        <v>1368</v>
      </c>
      <c r="N834">
        <v>1011</v>
      </c>
      <c r="O834" t="s">
        <v>744</v>
      </c>
      <c r="P834" t="s">
        <v>744</v>
      </c>
      <c r="Q834">
        <v>1</v>
      </c>
      <c r="W834">
        <v>0</v>
      </c>
      <c r="X834">
        <v>668032808</v>
      </c>
      <c r="Y834">
        <f t="shared" si="463"/>
        <v>0.34375</v>
      </c>
      <c r="AA834">
        <v>0</v>
      </c>
      <c r="AB834">
        <v>2343.4299999999998</v>
      </c>
      <c r="AC834">
        <v>727.98</v>
      </c>
      <c r="AD834">
        <v>0</v>
      </c>
      <c r="AE834">
        <v>0</v>
      </c>
      <c r="AF834">
        <v>164.94</v>
      </c>
      <c r="AG834">
        <v>14.54</v>
      </c>
      <c r="AH834">
        <v>0</v>
      </c>
      <c r="AI834">
        <v>1</v>
      </c>
      <c r="AJ834">
        <v>13.57</v>
      </c>
      <c r="AK834">
        <v>47.82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0.25</v>
      </c>
      <c r="AU834" t="s">
        <v>165</v>
      </c>
      <c r="AV834">
        <v>0</v>
      </c>
      <c r="AW834">
        <v>2</v>
      </c>
      <c r="AX834">
        <v>56495853</v>
      </c>
      <c r="AY834">
        <v>1</v>
      </c>
      <c r="AZ834">
        <v>0</v>
      </c>
      <c r="BA834">
        <v>823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f>ROUND(Y834*Source!I967*DO834,9)</f>
        <v>0.39984999999999998</v>
      </c>
      <c r="CX834">
        <f>ROUND(Y834*Source!I967,9)</f>
        <v>2.75E-2</v>
      </c>
      <c r="CY834">
        <f t="shared" si="464"/>
        <v>2343.4299999999998</v>
      </c>
      <c r="CZ834">
        <f t="shared" si="465"/>
        <v>164.94</v>
      </c>
      <c r="DA834">
        <f t="shared" si="466"/>
        <v>13.57</v>
      </c>
      <c r="DB834">
        <f t="shared" si="467"/>
        <v>56.704999999999998</v>
      </c>
      <c r="DC834">
        <f t="shared" si="468"/>
        <v>5.0049999999999999</v>
      </c>
      <c r="DD834" t="s">
        <v>3</v>
      </c>
      <c r="DE834" t="s">
        <v>3</v>
      </c>
      <c r="DF834">
        <f t="shared" si="448"/>
        <v>0</v>
      </c>
      <c r="DG834">
        <f t="shared" si="469"/>
        <v>61.55</v>
      </c>
      <c r="DH834">
        <f t="shared" si="470"/>
        <v>19.12</v>
      </c>
      <c r="DI834">
        <f t="shared" si="472"/>
        <v>0</v>
      </c>
      <c r="DJ834">
        <f t="shared" si="471"/>
        <v>61.55</v>
      </c>
      <c r="DK834">
        <v>0</v>
      </c>
      <c r="DL834" t="s">
        <v>745</v>
      </c>
      <c r="DM834">
        <v>0</v>
      </c>
      <c r="DN834" t="s">
        <v>740</v>
      </c>
      <c r="DO834">
        <v>14.54</v>
      </c>
    </row>
    <row r="835" spans="1:119" x14ac:dyDescent="0.25">
      <c r="A835">
        <f>ROW(Source!A967)</f>
        <v>967</v>
      </c>
      <c r="B835">
        <v>56481267</v>
      </c>
      <c r="C835">
        <v>56495847</v>
      </c>
      <c r="D835">
        <v>54933780</v>
      </c>
      <c r="E835">
        <v>1</v>
      </c>
      <c r="F835">
        <v>1</v>
      </c>
      <c r="G835">
        <v>1079</v>
      </c>
      <c r="H835">
        <v>2</v>
      </c>
      <c r="I835" t="s">
        <v>915</v>
      </c>
      <c r="J835" t="s">
        <v>916</v>
      </c>
      <c r="K835" t="s">
        <v>917</v>
      </c>
      <c r="L835">
        <v>1368</v>
      </c>
      <c r="N835">
        <v>1011</v>
      </c>
      <c r="O835" t="s">
        <v>744</v>
      </c>
      <c r="P835" t="s">
        <v>744</v>
      </c>
      <c r="Q835">
        <v>1</v>
      </c>
      <c r="W835">
        <v>0</v>
      </c>
      <c r="X835">
        <v>339854082</v>
      </c>
      <c r="Y835">
        <f t="shared" si="463"/>
        <v>99.000000000000014</v>
      </c>
      <c r="AA835">
        <v>0</v>
      </c>
      <c r="AB835">
        <v>4.4800000000000004</v>
      </c>
      <c r="AC835">
        <v>0</v>
      </c>
      <c r="AD835">
        <v>0</v>
      </c>
      <c r="AE835">
        <v>0</v>
      </c>
      <c r="AF835">
        <v>0.42</v>
      </c>
      <c r="AG835">
        <v>0</v>
      </c>
      <c r="AH835">
        <v>0</v>
      </c>
      <c r="AI835">
        <v>1</v>
      </c>
      <c r="AJ835">
        <v>10.19</v>
      </c>
      <c r="AK835">
        <v>47.82</v>
      </c>
      <c r="AL835">
        <v>1</v>
      </c>
      <c r="AM835">
        <v>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72</v>
      </c>
      <c r="AU835" t="s">
        <v>165</v>
      </c>
      <c r="AV835">
        <v>0</v>
      </c>
      <c r="AW835">
        <v>2</v>
      </c>
      <c r="AX835">
        <v>56495854</v>
      </c>
      <c r="AY835">
        <v>1</v>
      </c>
      <c r="AZ835">
        <v>0</v>
      </c>
      <c r="BA835">
        <v>824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f>ROUND(Y835*Source!I967*DO835,9)</f>
        <v>0</v>
      </c>
      <c r="CX835">
        <f>ROUND(Y835*Source!I967,9)</f>
        <v>7.92</v>
      </c>
      <c r="CY835">
        <f t="shared" si="464"/>
        <v>4.4800000000000004</v>
      </c>
      <c r="CZ835">
        <f t="shared" si="465"/>
        <v>0.42</v>
      </c>
      <c r="DA835">
        <f t="shared" si="466"/>
        <v>10.19</v>
      </c>
      <c r="DB835">
        <f t="shared" si="467"/>
        <v>41.58</v>
      </c>
      <c r="DC835">
        <f t="shared" si="468"/>
        <v>0</v>
      </c>
      <c r="DD835" t="s">
        <v>3</v>
      </c>
      <c r="DE835" t="s">
        <v>3</v>
      </c>
      <c r="DF835">
        <f t="shared" si="448"/>
        <v>0</v>
      </c>
      <c r="DG835">
        <f t="shared" si="469"/>
        <v>33.9</v>
      </c>
      <c r="DH835">
        <f t="shared" si="470"/>
        <v>0</v>
      </c>
      <c r="DI835">
        <f t="shared" si="472"/>
        <v>0</v>
      </c>
      <c r="DJ835">
        <f t="shared" si="471"/>
        <v>33.9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ROW(Source!A967)</f>
        <v>967</v>
      </c>
      <c r="B836">
        <v>56481267</v>
      </c>
      <c r="C836">
        <v>56495847</v>
      </c>
      <c r="D836">
        <v>54902310</v>
      </c>
      <c r="E836">
        <v>1</v>
      </c>
      <c r="F836">
        <v>1</v>
      </c>
      <c r="G836">
        <v>1079</v>
      </c>
      <c r="H836">
        <v>3</v>
      </c>
      <c r="I836" t="s">
        <v>752</v>
      </c>
      <c r="J836" t="s">
        <v>753</v>
      </c>
      <c r="K836" t="s">
        <v>754</v>
      </c>
      <c r="L836">
        <v>1339</v>
      </c>
      <c r="N836">
        <v>1007</v>
      </c>
      <c r="O836" t="s">
        <v>158</v>
      </c>
      <c r="P836" t="s">
        <v>158</v>
      </c>
      <c r="Q836">
        <v>1</v>
      </c>
      <c r="W836">
        <v>0</v>
      </c>
      <c r="X836">
        <v>-159086685</v>
      </c>
      <c r="Y836">
        <f t="shared" ref="Y836:Y850" si="473">AT836</f>
        <v>0.23499999999999999</v>
      </c>
      <c r="AA836">
        <v>52.96</v>
      </c>
      <c r="AB836">
        <v>0</v>
      </c>
      <c r="AC836">
        <v>0</v>
      </c>
      <c r="AD836">
        <v>0</v>
      </c>
      <c r="AE836">
        <v>7.07</v>
      </c>
      <c r="AF836">
        <v>0</v>
      </c>
      <c r="AG836">
        <v>0</v>
      </c>
      <c r="AH836">
        <v>0</v>
      </c>
      <c r="AI836">
        <v>7.33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0.23499999999999999</v>
      </c>
      <c r="AU836" t="s">
        <v>3</v>
      </c>
      <c r="AV836">
        <v>0</v>
      </c>
      <c r="AW836">
        <v>2</v>
      </c>
      <c r="AX836">
        <v>56495856</v>
      </c>
      <c r="AY836">
        <v>1</v>
      </c>
      <c r="AZ836">
        <v>0</v>
      </c>
      <c r="BA836">
        <v>826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ROUND(Y836*Source!I967,9)</f>
        <v>1.8800000000000001E-2</v>
      </c>
      <c r="CY836">
        <f t="shared" ref="CY836:CY850" si="474">AA836</f>
        <v>52.96</v>
      </c>
      <c r="CZ836">
        <f t="shared" ref="CZ836:CZ850" si="475">AE836</f>
        <v>7.07</v>
      </c>
      <c r="DA836">
        <f t="shared" ref="DA836:DA850" si="476">AI836</f>
        <v>7.33</v>
      </c>
      <c r="DB836">
        <f t="shared" ref="DB836:DB850" si="477">ROUND(ROUND(AT836*CZ836,2),6)</f>
        <v>1.66</v>
      </c>
      <c r="DC836">
        <f t="shared" ref="DC836:DC850" si="478">ROUND(ROUND(AT836*AG836,2),6)</f>
        <v>0</v>
      </c>
      <c r="DD836" t="s">
        <v>3</v>
      </c>
      <c r="DE836" t="s">
        <v>3</v>
      </c>
      <c r="DF836">
        <f t="shared" ref="DF836:DF850" si="479">ROUND(ROUND(AE836*AI836,2)*CX836,2)</f>
        <v>0.97</v>
      </c>
      <c r="DG836">
        <f t="shared" ref="DG836:DG874" si="480">ROUND(ROUND(AF836,2)*CX836,2)</f>
        <v>0</v>
      </c>
      <c r="DH836">
        <f t="shared" ref="DH836:DH874" si="481">ROUND(ROUND(AG836,2)*CX836,2)</f>
        <v>0</v>
      </c>
      <c r="DI836">
        <f t="shared" si="472"/>
        <v>0</v>
      </c>
      <c r="DJ836">
        <f t="shared" ref="DJ836:DJ850" si="482">DF836</f>
        <v>0.97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ROW(Source!A967)</f>
        <v>967</v>
      </c>
      <c r="B837">
        <v>56481267</v>
      </c>
      <c r="C837">
        <v>56495847</v>
      </c>
      <c r="D837">
        <v>54902322</v>
      </c>
      <c r="E837">
        <v>1</v>
      </c>
      <c r="F837">
        <v>1</v>
      </c>
      <c r="G837">
        <v>1079</v>
      </c>
      <c r="H837">
        <v>3</v>
      </c>
      <c r="I837" t="s">
        <v>809</v>
      </c>
      <c r="J837" t="s">
        <v>810</v>
      </c>
      <c r="K837" t="s">
        <v>811</v>
      </c>
      <c r="L837">
        <v>1348</v>
      </c>
      <c r="N837">
        <v>1009</v>
      </c>
      <c r="O837" t="s">
        <v>32</v>
      </c>
      <c r="P837" t="s">
        <v>32</v>
      </c>
      <c r="Q837">
        <v>1000</v>
      </c>
      <c r="W837">
        <v>0</v>
      </c>
      <c r="X837">
        <v>-421167940</v>
      </c>
      <c r="Y837">
        <f t="shared" si="473"/>
        <v>6.7000000000000004E-2</v>
      </c>
      <c r="AA837">
        <v>83600.259999999995</v>
      </c>
      <c r="AB837">
        <v>0</v>
      </c>
      <c r="AC837">
        <v>0</v>
      </c>
      <c r="AD837">
        <v>0</v>
      </c>
      <c r="AE837">
        <v>6512.79</v>
      </c>
      <c r="AF837">
        <v>0</v>
      </c>
      <c r="AG837">
        <v>0</v>
      </c>
      <c r="AH837">
        <v>0</v>
      </c>
      <c r="AI837">
        <v>12.56</v>
      </c>
      <c r="AJ837">
        <v>1</v>
      </c>
      <c r="AK837">
        <v>1</v>
      </c>
      <c r="AL837">
        <v>1</v>
      </c>
      <c r="AM837">
        <v>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6.7000000000000004E-2</v>
      </c>
      <c r="AU837" t="s">
        <v>3</v>
      </c>
      <c r="AV837">
        <v>0</v>
      </c>
      <c r="AW837">
        <v>2</v>
      </c>
      <c r="AX837">
        <v>56495857</v>
      </c>
      <c r="AY837">
        <v>1</v>
      </c>
      <c r="AZ837">
        <v>0</v>
      </c>
      <c r="BA837">
        <v>827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v>0</v>
      </c>
      <c r="CX837">
        <f>ROUND(Y837*Source!I967,9)</f>
        <v>5.3600000000000002E-3</v>
      </c>
      <c r="CY837">
        <f t="shared" si="474"/>
        <v>83600.259999999995</v>
      </c>
      <c r="CZ837">
        <f t="shared" si="475"/>
        <v>6512.79</v>
      </c>
      <c r="DA837">
        <f t="shared" si="476"/>
        <v>12.56</v>
      </c>
      <c r="DB837">
        <f t="shared" si="477"/>
        <v>436.36</v>
      </c>
      <c r="DC837">
        <f t="shared" si="478"/>
        <v>0</v>
      </c>
      <c r="DD837" t="s">
        <v>3</v>
      </c>
      <c r="DE837" t="s">
        <v>3</v>
      </c>
      <c r="DF837">
        <f t="shared" si="479"/>
        <v>438.45</v>
      </c>
      <c r="DG837">
        <f t="shared" si="480"/>
        <v>0</v>
      </c>
      <c r="DH837">
        <f t="shared" si="481"/>
        <v>0</v>
      </c>
      <c r="DI837">
        <f t="shared" si="472"/>
        <v>0</v>
      </c>
      <c r="DJ837">
        <f t="shared" si="482"/>
        <v>438.45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ROW(Source!A967)</f>
        <v>967</v>
      </c>
      <c r="B838">
        <v>56481267</v>
      </c>
      <c r="C838">
        <v>56495847</v>
      </c>
      <c r="D838">
        <v>54903374</v>
      </c>
      <c r="E838">
        <v>1</v>
      </c>
      <c r="F838">
        <v>1</v>
      </c>
      <c r="G838">
        <v>1079</v>
      </c>
      <c r="H838">
        <v>3</v>
      </c>
      <c r="I838" t="s">
        <v>779</v>
      </c>
      <c r="J838" t="s">
        <v>780</v>
      </c>
      <c r="K838" t="s">
        <v>781</v>
      </c>
      <c r="L838">
        <v>1348</v>
      </c>
      <c r="N838">
        <v>1009</v>
      </c>
      <c r="O838" t="s">
        <v>32</v>
      </c>
      <c r="P838" t="s">
        <v>32</v>
      </c>
      <c r="Q838">
        <v>1000</v>
      </c>
      <c r="W838">
        <v>0</v>
      </c>
      <c r="X838">
        <v>-925205253</v>
      </c>
      <c r="Y838">
        <f t="shared" si="473"/>
        <v>0.34</v>
      </c>
      <c r="AA838">
        <v>95544.24</v>
      </c>
      <c r="AB838">
        <v>0</v>
      </c>
      <c r="AC838">
        <v>0</v>
      </c>
      <c r="AD838">
        <v>0</v>
      </c>
      <c r="AE838">
        <v>7185.82</v>
      </c>
      <c r="AF838">
        <v>0</v>
      </c>
      <c r="AG838">
        <v>0</v>
      </c>
      <c r="AH838">
        <v>0</v>
      </c>
      <c r="AI838">
        <v>13.01</v>
      </c>
      <c r="AJ838">
        <v>1</v>
      </c>
      <c r="AK838">
        <v>1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0.34</v>
      </c>
      <c r="AU838" t="s">
        <v>3</v>
      </c>
      <c r="AV838">
        <v>0</v>
      </c>
      <c r="AW838">
        <v>2</v>
      </c>
      <c r="AX838">
        <v>56495858</v>
      </c>
      <c r="AY838">
        <v>1</v>
      </c>
      <c r="AZ838">
        <v>0</v>
      </c>
      <c r="BA838">
        <v>828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ROUND(Y838*Source!I967,9)</f>
        <v>2.7199999999999998E-2</v>
      </c>
      <c r="CY838">
        <f t="shared" si="474"/>
        <v>95544.24</v>
      </c>
      <c r="CZ838">
        <f t="shared" si="475"/>
        <v>7185.82</v>
      </c>
      <c r="DA838">
        <f t="shared" si="476"/>
        <v>13.01</v>
      </c>
      <c r="DB838">
        <f t="shared" si="477"/>
        <v>2443.1799999999998</v>
      </c>
      <c r="DC838">
        <f t="shared" si="478"/>
        <v>0</v>
      </c>
      <c r="DD838" t="s">
        <v>3</v>
      </c>
      <c r="DE838" t="s">
        <v>3</v>
      </c>
      <c r="DF838">
        <f t="shared" si="479"/>
        <v>2542.86</v>
      </c>
      <c r="DG838">
        <f t="shared" si="480"/>
        <v>0</v>
      </c>
      <c r="DH838">
        <f t="shared" si="481"/>
        <v>0</v>
      </c>
      <c r="DI838">
        <f t="shared" si="472"/>
        <v>0</v>
      </c>
      <c r="DJ838">
        <f t="shared" si="482"/>
        <v>2542.86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ROW(Source!A967)</f>
        <v>967</v>
      </c>
      <c r="B839">
        <v>56481267</v>
      </c>
      <c r="C839">
        <v>56495847</v>
      </c>
      <c r="D839">
        <v>54902403</v>
      </c>
      <c r="E839">
        <v>1</v>
      </c>
      <c r="F839">
        <v>1</v>
      </c>
      <c r="G839">
        <v>1079</v>
      </c>
      <c r="H839">
        <v>3</v>
      </c>
      <c r="I839" t="s">
        <v>815</v>
      </c>
      <c r="J839" t="s">
        <v>816</v>
      </c>
      <c r="K839" t="s">
        <v>817</v>
      </c>
      <c r="L839">
        <v>1339</v>
      </c>
      <c r="N839">
        <v>1007</v>
      </c>
      <c r="O839" t="s">
        <v>158</v>
      </c>
      <c r="P839" t="s">
        <v>158</v>
      </c>
      <c r="Q839">
        <v>1</v>
      </c>
      <c r="W839">
        <v>0</v>
      </c>
      <c r="X839">
        <v>-1411081034</v>
      </c>
      <c r="Y839">
        <f t="shared" si="473"/>
        <v>2.0299999999999998</v>
      </c>
      <c r="AA839">
        <v>9865.6299999999992</v>
      </c>
      <c r="AB839">
        <v>0</v>
      </c>
      <c r="AC839">
        <v>0</v>
      </c>
      <c r="AD839">
        <v>0</v>
      </c>
      <c r="AE839">
        <v>1821.37</v>
      </c>
      <c r="AF839">
        <v>0</v>
      </c>
      <c r="AG839">
        <v>0</v>
      </c>
      <c r="AH839">
        <v>0</v>
      </c>
      <c r="AI839">
        <v>5.3</v>
      </c>
      <c r="AJ839">
        <v>1</v>
      </c>
      <c r="AK839">
        <v>1</v>
      </c>
      <c r="AL839">
        <v>1</v>
      </c>
      <c r="AM839">
        <v>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2.0299999999999998</v>
      </c>
      <c r="AU839" t="s">
        <v>3</v>
      </c>
      <c r="AV839">
        <v>0</v>
      </c>
      <c r="AW839">
        <v>2</v>
      </c>
      <c r="AX839">
        <v>56495859</v>
      </c>
      <c r="AY839">
        <v>1</v>
      </c>
      <c r="AZ839">
        <v>0</v>
      </c>
      <c r="BA839">
        <v>829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ROUND(Y839*Source!I967,9)</f>
        <v>0.16239999999999999</v>
      </c>
      <c r="CY839">
        <f t="shared" si="474"/>
        <v>9865.6299999999992</v>
      </c>
      <c r="CZ839">
        <f t="shared" si="475"/>
        <v>1821.37</v>
      </c>
      <c r="DA839">
        <f t="shared" si="476"/>
        <v>5.3</v>
      </c>
      <c r="DB839">
        <f t="shared" si="477"/>
        <v>3697.38</v>
      </c>
      <c r="DC839">
        <f t="shared" si="478"/>
        <v>0</v>
      </c>
      <c r="DD839" t="s">
        <v>3</v>
      </c>
      <c r="DE839" t="s">
        <v>3</v>
      </c>
      <c r="DF839">
        <f t="shared" si="479"/>
        <v>1567.69</v>
      </c>
      <c r="DG839">
        <f t="shared" si="480"/>
        <v>0</v>
      </c>
      <c r="DH839">
        <f t="shared" si="481"/>
        <v>0</v>
      </c>
      <c r="DI839">
        <f t="shared" si="472"/>
        <v>0</v>
      </c>
      <c r="DJ839">
        <f t="shared" si="482"/>
        <v>1567.69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ROW(Source!A967)</f>
        <v>967</v>
      </c>
      <c r="B840">
        <v>56481267</v>
      </c>
      <c r="C840">
        <v>56495847</v>
      </c>
      <c r="D840">
        <v>54902427</v>
      </c>
      <c r="E840">
        <v>1</v>
      </c>
      <c r="F840">
        <v>1</v>
      </c>
      <c r="G840">
        <v>1079</v>
      </c>
      <c r="H840">
        <v>3</v>
      </c>
      <c r="I840" t="s">
        <v>761</v>
      </c>
      <c r="J840" t="s">
        <v>762</v>
      </c>
      <c r="K840" t="s">
        <v>763</v>
      </c>
      <c r="L840">
        <v>1348</v>
      </c>
      <c r="N840">
        <v>1009</v>
      </c>
      <c r="O840" t="s">
        <v>32</v>
      </c>
      <c r="P840" t="s">
        <v>32</v>
      </c>
      <c r="Q840">
        <v>1000</v>
      </c>
      <c r="W840">
        <v>0</v>
      </c>
      <c r="X840">
        <v>-764855440</v>
      </c>
      <c r="Y840">
        <f t="shared" si="473"/>
        <v>7.9000000000000001E-2</v>
      </c>
      <c r="AA840">
        <v>8212.4699999999993</v>
      </c>
      <c r="AB840">
        <v>0</v>
      </c>
      <c r="AC840">
        <v>0</v>
      </c>
      <c r="AD840">
        <v>0</v>
      </c>
      <c r="AE840">
        <v>1257.54</v>
      </c>
      <c r="AF840">
        <v>0</v>
      </c>
      <c r="AG840">
        <v>0</v>
      </c>
      <c r="AH840">
        <v>0</v>
      </c>
      <c r="AI840">
        <v>6.39</v>
      </c>
      <c r="AJ840">
        <v>1</v>
      </c>
      <c r="AK840">
        <v>1</v>
      </c>
      <c r="AL840">
        <v>1</v>
      </c>
      <c r="AM840">
        <v>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7.9000000000000001E-2</v>
      </c>
      <c r="AU840" t="s">
        <v>3</v>
      </c>
      <c r="AV840">
        <v>0</v>
      </c>
      <c r="AW840">
        <v>2</v>
      </c>
      <c r="AX840">
        <v>56495860</v>
      </c>
      <c r="AY840">
        <v>1</v>
      </c>
      <c r="AZ840">
        <v>0</v>
      </c>
      <c r="BA840">
        <v>830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ROUND(Y840*Source!I967,9)</f>
        <v>6.3200000000000001E-3</v>
      </c>
      <c r="CY840">
        <f t="shared" si="474"/>
        <v>8212.4699999999993</v>
      </c>
      <c r="CZ840">
        <f t="shared" si="475"/>
        <v>1257.54</v>
      </c>
      <c r="DA840">
        <f t="shared" si="476"/>
        <v>6.39</v>
      </c>
      <c r="DB840">
        <f t="shared" si="477"/>
        <v>99.35</v>
      </c>
      <c r="DC840">
        <f t="shared" si="478"/>
        <v>0</v>
      </c>
      <c r="DD840" t="s">
        <v>3</v>
      </c>
      <c r="DE840" t="s">
        <v>3</v>
      </c>
      <c r="DF840">
        <f t="shared" si="479"/>
        <v>50.79</v>
      </c>
      <c r="DG840">
        <f t="shared" si="480"/>
        <v>0</v>
      </c>
      <c r="DH840">
        <f t="shared" si="481"/>
        <v>0</v>
      </c>
      <c r="DI840">
        <f t="shared" si="472"/>
        <v>0</v>
      </c>
      <c r="DJ840">
        <f t="shared" si="482"/>
        <v>50.79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ROW(Source!A967)</f>
        <v>967</v>
      </c>
      <c r="B841">
        <v>56481267</v>
      </c>
      <c r="C841">
        <v>56495847</v>
      </c>
      <c r="D841">
        <v>54902480</v>
      </c>
      <c r="E841">
        <v>1</v>
      </c>
      <c r="F841">
        <v>1</v>
      </c>
      <c r="G841">
        <v>1079</v>
      </c>
      <c r="H841">
        <v>3</v>
      </c>
      <c r="I841" t="s">
        <v>818</v>
      </c>
      <c r="J841" t="s">
        <v>819</v>
      </c>
      <c r="K841" t="s">
        <v>820</v>
      </c>
      <c r="L841">
        <v>1348</v>
      </c>
      <c r="N841">
        <v>1009</v>
      </c>
      <c r="O841" t="s">
        <v>32</v>
      </c>
      <c r="P841" t="s">
        <v>32</v>
      </c>
      <c r="Q841">
        <v>1000</v>
      </c>
      <c r="W841">
        <v>0</v>
      </c>
      <c r="X841">
        <v>-1744516955</v>
      </c>
      <c r="Y841">
        <f t="shared" si="473"/>
        <v>5.3999999999999999E-2</v>
      </c>
      <c r="AA841">
        <v>51286.79</v>
      </c>
      <c r="AB841">
        <v>0</v>
      </c>
      <c r="AC841">
        <v>0</v>
      </c>
      <c r="AD841">
        <v>0</v>
      </c>
      <c r="AE841">
        <v>4341.07</v>
      </c>
      <c r="AF841">
        <v>0</v>
      </c>
      <c r="AG841">
        <v>0</v>
      </c>
      <c r="AH841">
        <v>0</v>
      </c>
      <c r="AI841">
        <v>11.56</v>
      </c>
      <c r="AJ841">
        <v>1</v>
      </c>
      <c r="AK841">
        <v>1</v>
      </c>
      <c r="AL841">
        <v>1</v>
      </c>
      <c r="AM841">
        <v>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5.3999999999999999E-2</v>
      </c>
      <c r="AU841" t="s">
        <v>3</v>
      </c>
      <c r="AV841">
        <v>0</v>
      </c>
      <c r="AW841">
        <v>2</v>
      </c>
      <c r="AX841">
        <v>56495861</v>
      </c>
      <c r="AY841">
        <v>1</v>
      </c>
      <c r="AZ841">
        <v>0</v>
      </c>
      <c r="BA841">
        <v>831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ROUND(Y841*Source!I967,9)</f>
        <v>4.3200000000000001E-3</v>
      </c>
      <c r="CY841">
        <f t="shared" si="474"/>
        <v>51286.79</v>
      </c>
      <c r="CZ841">
        <f t="shared" si="475"/>
        <v>4341.07</v>
      </c>
      <c r="DA841">
        <f t="shared" si="476"/>
        <v>11.56</v>
      </c>
      <c r="DB841">
        <f t="shared" si="477"/>
        <v>234.42</v>
      </c>
      <c r="DC841">
        <f t="shared" si="478"/>
        <v>0</v>
      </c>
      <c r="DD841" t="s">
        <v>3</v>
      </c>
      <c r="DE841" t="s">
        <v>3</v>
      </c>
      <c r="DF841">
        <f t="shared" si="479"/>
        <v>216.79</v>
      </c>
      <c r="DG841">
        <f t="shared" si="480"/>
        <v>0</v>
      </c>
      <c r="DH841">
        <f t="shared" si="481"/>
        <v>0</v>
      </c>
      <c r="DI841">
        <f t="shared" si="472"/>
        <v>0</v>
      </c>
      <c r="DJ841">
        <f t="shared" si="482"/>
        <v>216.79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ROW(Source!A967)</f>
        <v>967</v>
      </c>
      <c r="B842">
        <v>56481267</v>
      </c>
      <c r="C842">
        <v>56495847</v>
      </c>
      <c r="D842">
        <v>54902265</v>
      </c>
      <c r="E842">
        <v>1</v>
      </c>
      <c r="F842">
        <v>1</v>
      </c>
      <c r="G842">
        <v>1079</v>
      </c>
      <c r="H842">
        <v>3</v>
      </c>
      <c r="I842" t="s">
        <v>960</v>
      </c>
      <c r="J842" t="s">
        <v>961</v>
      </c>
      <c r="K842" t="s">
        <v>962</v>
      </c>
      <c r="L842">
        <v>1339</v>
      </c>
      <c r="N842">
        <v>1007</v>
      </c>
      <c r="O842" t="s">
        <v>158</v>
      </c>
      <c r="P842" t="s">
        <v>158</v>
      </c>
      <c r="Q842">
        <v>1</v>
      </c>
      <c r="W842">
        <v>0</v>
      </c>
      <c r="X842">
        <v>-1625296474</v>
      </c>
      <c r="Y842">
        <f t="shared" si="473"/>
        <v>0.17799999999999999</v>
      </c>
      <c r="AA842">
        <v>9128.36</v>
      </c>
      <c r="AB842">
        <v>0</v>
      </c>
      <c r="AC842">
        <v>0</v>
      </c>
      <c r="AD842">
        <v>0</v>
      </c>
      <c r="AE842">
        <v>662.11</v>
      </c>
      <c r="AF842">
        <v>0</v>
      </c>
      <c r="AG842">
        <v>0</v>
      </c>
      <c r="AH842">
        <v>0</v>
      </c>
      <c r="AI842">
        <v>13.49</v>
      </c>
      <c r="AJ842">
        <v>1</v>
      </c>
      <c r="AK842">
        <v>1</v>
      </c>
      <c r="AL842">
        <v>1</v>
      </c>
      <c r="AM842">
        <v>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0.17799999999999999</v>
      </c>
      <c r="AU842" t="s">
        <v>3</v>
      </c>
      <c r="AV842">
        <v>0</v>
      </c>
      <c r="AW842">
        <v>2</v>
      </c>
      <c r="AX842">
        <v>56495862</v>
      </c>
      <c r="AY842">
        <v>1</v>
      </c>
      <c r="AZ842">
        <v>0</v>
      </c>
      <c r="BA842">
        <v>832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ROUND(Y842*Source!I967,9)</f>
        <v>1.4239999999999999E-2</v>
      </c>
      <c r="CY842">
        <f t="shared" si="474"/>
        <v>9128.36</v>
      </c>
      <c r="CZ842">
        <f t="shared" si="475"/>
        <v>662.11</v>
      </c>
      <c r="DA842">
        <f t="shared" si="476"/>
        <v>13.49</v>
      </c>
      <c r="DB842">
        <f t="shared" si="477"/>
        <v>117.86</v>
      </c>
      <c r="DC842">
        <f t="shared" si="478"/>
        <v>0</v>
      </c>
      <c r="DD842" t="s">
        <v>3</v>
      </c>
      <c r="DE842" t="s">
        <v>3</v>
      </c>
      <c r="DF842">
        <f t="shared" si="479"/>
        <v>127.19</v>
      </c>
      <c r="DG842">
        <f t="shared" si="480"/>
        <v>0</v>
      </c>
      <c r="DH842">
        <f t="shared" si="481"/>
        <v>0</v>
      </c>
      <c r="DI842">
        <f t="shared" si="472"/>
        <v>0</v>
      </c>
      <c r="DJ842">
        <f t="shared" si="482"/>
        <v>127.19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ROW(Source!A967)</f>
        <v>967</v>
      </c>
      <c r="B843">
        <v>56481267</v>
      </c>
      <c r="C843">
        <v>56495847</v>
      </c>
      <c r="D843">
        <v>54902280</v>
      </c>
      <c r="E843">
        <v>1</v>
      </c>
      <c r="F843">
        <v>1</v>
      </c>
      <c r="G843">
        <v>1079</v>
      </c>
      <c r="H843">
        <v>3</v>
      </c>
      <c r="I843" t="s">
        <v>895</v>
      </c>
      <c r="J843" t="s">
        <v>896</v>
      </c>
      <c r="K843" t="s">
        <v>897</v>
      </c>
      <c r="L843">
        <v>1339</v>
      </c>
      <c r="N843">
        <v>1007</v>
      </c>
      <c r="O843" t="s">
        <v>158</v>
      </c>
      <c r="P843" t="s">
        <v>158</v>
      </c>
      <c r="Q843">
        <v>1</v>
      </c>
      <c r="W843">
        <v>0</v>
      </c>
      <c r="X843">
        <v>166094496</v>
      </c>
      <c r="Y843">
        <f t="shared" si="473"/>
        <v>9.56</v>
      </c>
      <c r="AA843">
        <v>9346.1200000000008</v>
      </c>
      <c r="AB843">
        <v>0</v>
      </c>
      <c r="AC843">
        <v>0</v>
      </c>
      <c r="AD843">
        <v>0</v>
      </c>
      <c r="AE843">
        <v>2464.94</v>
      </c>
      <c r="AF843">
        <v>0</v>
      </c>
      <c r="AG843">
        <v>0</v>
      </c>
      <c r="AH843">
        <v>0</v>
      </c>
      <c r="AI843">
        <v>3.71</v>
      </c>
      <c r="AJ843">
        <v>1</v>
      </c>
      <c r="AK843">
        <v>1</v>
      </c>
      <c r="AL843">
        <v>1</v>
      </c>
      <c r="AM843">
        <v>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9.56</v>
      </c>
      <c r="AU843" t="s">
        <v>3</v>
      </c>
      <c r="AV843">
        <v>0</v>
      </c>
      <c r="AW843">
        <v>2</v>
      </c>
      <c r="AX843">
        <v>56495863</v>
      </c>
      <c r="AY843">
        <v>1</v>
      </c>
      <c r="AZ843">
        <v>0</v>
      </c>
      <c r="BA843">
        <v>833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ROUND(Y843*Source!I967,9)</f>
        <v>0.76480000000000004</v>
      </c>
      <c r="CY843">
        <f t="shared" si="474"/>
        <v>9346.1200000000008</v>
      </c>
      <c r="CZ843">
        <f t="shared" si="475"/>
        <v>2464.94</v>
      </c>
      <c r="DA843">
        <f t="shared" si="476"/>
        <v>3.71</v>
      </c>
      <c r="DB843">
        <f t="shared" si="477"/>
        <v>23564.83</v>
      </c>
      <c r="DC843">
        <f t="shared" si="478"/>
        <v>0</v>
      </c>
      <c r="DD843" t="s">
        <v>3</v>
      </c>
      <c r="DE843" t="s">
        <v>3</v>
      </c>
      <c r="DF843">
        <f t="shared" si="479"/>
        <v>6994.04</v>
      </c>
      <c r="DG843">
        <f t="shared" si="480"/>
        <v>0</v>
      </c>
      <c r="DH843">
        <f t="shared" si="481"/>
        <v>0</v>
      </c>
      <c r="DI843">
        <f t="shared" si="472"/>
        <v>0</v>
      </c>
      <c r="DJ843">
        <f t="shared" si="482"/>
        <v>6994.04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ROW(Source!A967)</f>
        <v>967</v>
      </c>
      <c r="B844">
        <v>56481267</v>
      </c>
      <c r="C844">
        <v>56495847</v>
      </c>
      <c r="D844">
        <v>54902287</v>
      </c>
      <c r="E844">
        <v>1</v>
      </c>
      <c r="F844">
        <v>1</v>
      </c>
      <c r="G844">
        <v>1079</v>
      </c>
      <c r="H844">
        <v>3</v>
      </c>
      <c r="I844" t="s">
        <v>898</v>
      </c>
      <c r="J844" t="s">
        <v>899</v>
      </c>
      <c r="K844" t="s">
        <v>900</v>
      </c>
      <c r="L844">
        <v>1339</v>
      </c>
      <c r="N844">
        <v>1007</v>
      </c>
      <c r="O844" t="s">
        <v>158</v>
      </c>
      <c r="P844" t="s">
        <v>158</v>
      </c>
      <c r="Q844">
        <v>1</v>
      </c>
      <c r="W844">
        <v>0</v>
      </c>
      <c r="X844">
        <v>1801906762</v>
      </c>
      <c r="Y844">
        <f t="shared" si="473"/>
        <v>1.51</v>
      </c>
      <c r="AA844">
        <v>14375.56</v>
      </c>
      <c r="AB844">
        <v>0</v>
      </c>
      <c r="AC844">
        <v>0</v>
      </c>
      <c r="AD844">
        <v>0</v>
      </c>
      <c r="AE844">
        <v>2824.52</v>
      </c>
      <c r="AF844">
        <v>0</v>
      </c>
      <c r="AG844">
        <v>0</v>
      </c>
      <c r="AH844">
        <v>0</v>
      </c>
      <c r="AI844">
        <v>4.9800000000000004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1.51</v>
      </c>
      <c r="AU844" t="s">
        <v>3</v>
      </c>
      <c r="AV844">
        <v>0</v>
      </c>
      <c r="AW844">
        <v>2</v>
      </c>
      <c r="AX844">
        <v>56495864</v>
      </c>
      <c r="AY844">
        <v>1</v>
      </c>
      <c r="AZ844">
        <v>0</v>
      </c>
      <c r="BA844">
        <v>834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ROUND(Y844*Source!I967,9)</f>
        <v>0.1208</v>
      </c>
      <c r="CY844">
        <f t="shared" si="474"/>
        <v>14375.56</v>
      </c>
      <c r="CZ844">
        <f t="shared" si="475"/>
        <v>2824.52</v>
      </c>
      <c r="DA844">
        <f t="shared" si="476"/>
        <v>4.9800000000000004</v>
      </c>
      <c r="DB844">
        <f t="shared" si="477"/>
        <v>4265.03</v>
      </c>
      <c r="DC844">
        <f t="shared" si="478"/>
        <v>0</v>
      </c>
      <c r="DD844" t="s">
        <v>3</v>
      </c>
      <c r="DE844" t="s">
        <v>3</v>
      </c>
      <c r="DF844">
        <f t="shared" si="479"/>
        <v>1699.19</v>
      </c>
      <c r="DG844">
        <f t="shared" si="480"/>
        <v>0</v>
      </c>
      <c r="DH844">
        <f t="shared" si="481"/>
        <v>0</v>
      </c>
      <c r="DI844">
        <f t="shared" si="472"/>
        <v>0</v>
      </c>
      <c r="DJ844">
        <f t="shared" si="482"/>
        <v>1699.19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ROW(Source!A967)</f>
        <v>967</v>
      </c>
      <c r="B845">
        <v>56481267</v>
      </c>
      <c r="C845">
        <v>56495847</v>
      </c>
      <c r="D845">
        <v>54909571</v>
      </c>
      <c r="E845">
        <v>1</v>
      </c>
      <c r="F845">
        <v>1</v>
      </c>
      <c r="G845">
        <v>1079</v>
      </c>
      <c r="H845">
        <v>3</v>
      </c>
      <c r="I845" t="s">
        <v>248</v>
      </c>
      <c r="J845" t="s">
        <v>250</v>
      </c>
      <c r="K845" t="s">
        <v>249</v>
      </c>
      <c r="L845">
        <v>1339</v>
      </c>
      <c r="N845">
        <v>1007</v>
      </c>
      <c r="O845" t="s">
        <v>158</v>
      </c>
      <c r="P845" t="s">
        <v>158</v>
      </c>
      <c r="Q845">
        <v>1</v>
      </c>
      <c r="W845">
        <v>0</v>
      </c>
      <c r="X845">
        <v>-1447999952</v>
      </c>
      <c r="Y845">
        <f t="shared" si="473"/>
        <v>100</v>
      </c>
      <c r="AA845">
        <v>7517.5</v>
      </c>
      <c r="AB845">
        <v>0</v>
      </c>
      <c r="AC845">
        <v>0</v>
      </c>
      <c r="AD845">
        <v>0</v>
      </c>
      <c r="AE845">
        <v>729.73</v>
      </c>
      <c r="AF845">
        <v>0</v>
      </c>
      <c r="AG845">
        <v>0</v>
      </c>
      <c r="AH845">
        <v>0</v>
      </c>
      <c r="AI845">
        <v>10.08</v>
      </c>
      <c r="AJ845">
        <v>1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0</v>
      </c>
      <c r="AS845" t="s">
        <v>3</v>
      </c>
      <c r="AT845">
        <v>100</v>
      </c>
      <c r="AU845" t="s">
        <v>3</v>
      </c>
      <c r="AV845">
        <v>0</v>
      </c>
      <c r="AW845">
        <v>1</v>
      </c>
      <c r="AX845">
        <v>-1</v>
      </c>
      <c r="AY845">
        <v>0</v>
      </c>
      <c r="AZ845">
        <v>0</v>
      </c>
      <c r="BA845" t="s">
        <v>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ROUND(Y845*Source!I967,9)</f>
        <v>8</v>
      </c>
      <c r="CY845">
        <f t="shared" si="474"/>
        <v>7517.5</v>
      </c>
      <c r="CZ845">
        <f t="shared" si="475"/>
        <v>729.73</v>
      </c>
      <c r="DA845">
        <f t="shared" si="476"/>
        <v>10.08</v>
      </c>
      <c r="DB845">
        <f t="shared" si="477"/>
        <v>72973</v>
      </c>
      <c r="DC845">
        <f t="shared" si="478"/>
        <v>0</v>
      </c>
      <c r="DD845" t="s">
        <v>3</v>
      </c>
      <c r="DE845" t="s">
        <v>3</v>
      </c>
      <c r="DF845">
        <f t="shared" si="479"/>
        <v>58845.440000000002</v>
      </c>
      <c r="DG845">
        <f t="shared" si="480"/>
        <v>0</v>
      </c>
      <c r="DH845">
        <f t="shared" si="481"/>
        <v>0</v>
      </c>
      <c r="DI845">
        <f t="shared" si="472"/>
        <v>0</v>
      </c>
      <c r="DJ845">
        <f t="shared" si="482"/>
        <v>58845.440000000002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ROW(Source!A967)</f>
        <v>967</v>
      </c>
      <c r="B846">
        <v>56481267</v>
      </c>
      <c r="C846">
        <v>56495847</v>
      </c>
      <c r="D846">
        <v>54909982</v>
      </c>
      <c r="E846">
        <v>1</v>
      </c>
      <c r="F846">
        <v>1</v>
      </c>
      <c r="G846">
        <v>1079</v>
      </c>
      <c r="H846">
        <v>3</v>
      </c>
      <c r="I846" t="s">
        <v>541</v>
      </c>
      <c r="J846" t="s">
        <v>543</v>
      </c>
      <c r="K846" t="s">
        <v>542</v>
      </c>
      <c r="L846">
        <v>1348</v>
      </c>
      <c r="N846">
        <v>1009</v>
      </c>
      <c r="O846" t="s">
        <v>32</v>
      </c>
      <c r="P846" t="s">
        <v>32</v>
      </c>
      <c r="Q846">
        <v>1000</v>
      </c>
      <c r="W846">
        <v>0</v>
      </c>
      <c r="X846">
        <v>-705852171</v>
      </c>
      <c r="Y846">
        <f t="shared" si="473"/>
        <v>1.377</v>
      </c>
      <c r="AA846">
        <v>81655.55</v>
      </c>
      <c r="AB846">
        <v>0</v>
      </c>
      <c r="AC846">
        <v>0</v>
      </c>
      <c r="AD846">
        <v>0</v>
      </c>
      <c r="AE846">
        <v>6376.52</v>
      </c>
      <c r="AF846">
        <v>0</v>
      </c>
      <c r="AG846">
        <v>0</v>
      </c>
      <c r="AH846">
        <v>0</v>
      </c>
      <c r="AI846">
        <v>12.53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 t="s">
        <v>3</v>
      </c>
      <c r="AT846">
        <v>1.377</v>
      </c>
      <c r="AU846" t="s">
        <v>3</v>
      </c>
      <c r="AV846">
        <v>0</v>
      </c>
      <c r="AW846">
        <v>1</v>
      </c>
      <c r="AX846">
        <v>-1</v>
      </c>
      <c r="AY846">
        <v>0</v>
      </c>
      <c r="AZ846">
        <v>0</v>
      </c>
      <c r="BA846" t="s">
        <v>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ROUND(Y846*Source!I967,9)</f>
        <v>0.11015999999999999</v>
      </c>
      <c r="CY846">
        <f t="shared" si="474"/>
        <v>81655.55</v>
      </c>
      <c r="CZ846">
        <f t="shared" si="475"/>
        <v>6376.52</v>
      </c>
      <c r="DA846">
        <f t="shared" si="476"/>
        <v>12.53</v>
      </c>
      <c r="DB846">
        <f t="shared" si="477"/>
        <v>8780.4699999999993</v>
      </c>
      <c r="DC846">
        <f t="shared" si="478"/>
        <v>0</v>
      </c>
      <c r="DD846" t="s">
        <v>3</v>
      </c>
      <c r="DE846" t="s">
        <v>3</v>
      </c>
      <c r="DF846">
        <f t="shared" si="479"/>
        <v>8801.5400000000009</v>
      </c>
      <c r="DG846">
        <f t="shared" si="480"/>
        <v>0</v>
      </c>
      <c r="DH846">
        <f t="shared" si="481"/>
        <v>0</v>
      </c>
      <c r="DI846">
        <f t="shared" si="472"/>
        <v>0</v>
      </c>
      <c r="DJ846">
        <f t="shared" si="482"/>
        <v>8801.5400000000009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ROW(Source!A967)</f>
        <v>967</v>
      </c>
      <c r="B847">
        <v>56481267</v>
      </c>
      <c r="C847">
        <v>56495847</v>
      </c>
      <c r="D847">
        <v>54909994</v>
      </c>
      <c r="E847">
        <v>1</v>
      </c>
      <c r="F847">
        <v>1</v>
      </c>
      <c r="G847">
        <v>1079</v>
      </c>
      <c r="H847">
        <v>3</v>
      </c>
      <c r="I847" t="s">
        <v>240</v>
      </c>
      <c r="J847" t="s">
        <v>242</v>
      </c>
      <c r="K847" t="s">
        <v>241</v>
      </c>
      <c r="L847">
        <v>1348</v>
      </c>
      <c r="N847">
        <v>1009</v>
      </c>
      <c r="O847" t="s">
        <v>32</v>
      </c>
      <c r="P847" t="s">
        <v>32</v>
      </c>
      <c r="Q847">
        <v>1000</v>
      </c>
      <c r="W847">
        <v>0</v>
      </c>
      <c r="X847">
        <v>1611312075</v>
      </c>
      <c r="Y847">
        <f t="shared" si="473"/>
        <v>5.02475</v>
      </c>
      <c r="AA847">
        <v>92864.21</v>
      </c>
      <c r="AB847">
        <v>0</v>
      </c>
      <c r="AC847">
        <v>0</v>
      </c>
      <c r="AD847">
        <v>0</v>
      </c>
      <c r="AE847">
        <v>5743.69</v>
      </c>
      <c r="AF847">
        <v>0</v>
      </c>
      <c r="AG847">
        <v>0</v>
      </c>
      <c r="AH847">
        <v>0</v>
      </c>
      <c r="AI847">
        <v>15.82</v>
      </c>
      <c r="AJ847">
        <v>1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 t="s">
        <v>3</v>
      </c>
      <c r="AT847">
        <v>5.02475</v>
      </c>
      <c r="AU847" t="s">
        <v>3</v>
      </c>
      <c r="AV847">
        <v>0</v>
      </c>
      <c r="AW847">
        <v>1</v>
      </c>
      <c r="AX847">
        <v>-1</v>
      </c>
      <c r="AY847">
        <v>0</v>
      </c>
      <c r="AZ847">
        <v>0</v>
      </c>
      <c r="BA847" t="s">
        <v>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ROUND(Y847*Source!I967,9)</f>
        <v>0.40198</v>
      </c>
      <c r="CY847">
        <f t="shared" si="474"/>
        <v>92864.21</v>
      </c>
      <c r="CZ847">
        <f t="shared" si="475"/>
        <v>5743.69</v>
      </c>
      <c r="DA847">
        <f t="shared" si="476"/>
        <v>15.82</v>
      </c>
      <c r="DB847">
        <f t="shared" si="477"/>
        <v>28860.61</v>
      </c>
      <c r="DC847">
        <f t="shared" si="478"/>
        <v>0</v>
      </c>
      <c r="DD847" t="s">
        <v>3</v>
      </c>
      <c r="DE847" t="s">
        <v>3</v>
      </c>
      <c r="DF847">
        <f t="shared" si="479"/>
        <v>36525.99</v>
      </c>
      <c r="DG847">
        <f t="shared" si="480"/>
        <v>0</v>
      </c>
      <c r="DH847">
        <f t="shared" si="481"/>
        <v>0</v>
      </c>
      <c r="DI847">
        <f t="shared" si="472"/>
        <v>0</v>
      </c>
      <c r="DJ847">
        <f t="shared" si="482"/>
        <v>36525.99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ROW(Source!A967)</f>
        <v>967</v>
      </c>
      <c r="B848">
        <v>56481267</v>
      </c>
      <c r="C848">
        <v>56495847</v>
      </c>
      <c r="D848">
        <v>54909995</v>
      </c>
      <c r="E848">
        <v>1</v>
      </c>
      <c r="F848">
        <v>1</v>
      </c>
      <c r="G848">
        <v>1079</v>
      </c>
      <c r="H848">
        <v>3</v>
      </c>
      <c r="I848" t="s">
        <v>236</v>
      </c>
      <c r="J848" t="s">
        <v>238</v>
      </c>
      <c r="K848" t="s">
        <v>237</v>
      </c>
      <c r="L848">
        <v>1348</v>
      </c>
      <c r="N848">
        <v>1009</v>
      </c>
      <c r="O848" t="s">
        <v>32</v>
      </c>
      <c r="P848" t="s">
        <v>32</v>
      </c>
      <c r="Q848">
        <v>1000</v>
      </c>
      <c r="W848">
        <v>0</v>
      </c>
      <c r="X848">
        <v>-1581169957</v>
      </c>
      <c r="Y848">
        <f t="shared" si="473"/>
        <v>3.5643750000000001</v>
      </c>
      <c r="AA848">
        <v>66566.38</v>
      </c>
      <c r="AB848">
        <v>0</v>
      </c>
      <c r="AC848">
        <v>0</v>
      </c>
      <c r="AD848">
        <v>0</v>
      </c>
      <c r="AE848">
        <v>5743.69</v>
      </c>
      <c r="AF848">
        <v>0</v>
      </c>
      <c r="AG848">
        <v>0</v>
      </c>
      <c r="AH848">
        <v>0</v>
      </c>
      <c r="AI848">
        <v>11.34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3.5643750000000001</v>
      </c>
      <c r="AU848" t="s">
        <v>3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ROUND(Y848*Source!I967,9)</f>
        <v>0.28515000000000001</v>
      </c>
      <c r="CY848">
        <f t="shared" si="474"/>
        <v>66566.38</v>
      </c>
      <c r="CZ848">
        <f t="shared" si="475"/>
        <v>5743.69</v>
      </c>
      <c r="DA848">
        <f t="shared" si="476"/>
        <v>11.34</v>
      </c>
      <c r="DB848">
        <f t="shared" si="477"/>
        <v>20472.669999999998</v>
      </c>
      <c r="DC848">
        <f t="shared" si="478"/>
        <v>0</v>
      </c>
      <c r="DD848" t="s">
        <v>3</v>
      </c>
      <c r="DE848" t="s">
        <v>3</v>
      </c>
      <c r="DF848">
        <f t="shared" si="479"/>
        <v>18572.8</v>
      </c>
      <c r="DG848">
        <f t="shared" si="480"/>
        <v>0</v>
      </c>
      <c r="DH848">
        <f t="shared" si="481"/>
        <v>0</v>
      </c>
      <c r="DI848">
        <f t="shared" si="472"/>
        <v>0</v>
      </c>
      <c r="DJ848">
        <f t="shared" si="482"/>
        <v>18572.8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ROW(Source!A967)</f>
        <v>967</v>
      </c>
      <c r="B849">
        <v>56481267</v>
      </c>
      <c r="C849">
        <v>56495847</v>
      </c>
      <c r="D849">
        <v>54909996</v>
      </c>
      <c r="E849">
        <v>1</v>
      </c>
      <c r="F849">
        <v>1</v>
      </c>
      <c r="G849">
        <v>1079</v>
      </c>
      <c r="H849">
        <v>3</v>
      </c>
      <c r="I849" t="s">
        <v>547</v>
      </c>
      <c r="J849" t="s">
        <v>549</v>
      </c>
      <c r="K849" t="s">
        <v>548</v>
      </c>
      <c r="L849">
        <v>1348</v>
      </c>
      <c r="N849">
        <v>1009</v>
      </c>
      <c r="O849" t="s">
        <v>32</v>
      </c>
      <c r="P849" t="s">
        <v>32</v>
      </c>
      <c r="Q849">
        <v>1000</v>
      </c>
      <c r="W849">
        <v>0</v>
      </c>
      <c r="X849">
        <v>-1205175929</v>
      </c>
      <c r="Y849">
        <f t="shared" si="473"/>
        <v>13.523999999999999</v>
      </c>
      <c r="AA849">
        <v>68209.990000000005</v>
      </c>
      <c r="AB849">
        <v>0</v>
      </c>
      <c r="AC849">
        <v>0</v>
      </c>
      <c r="AD849">
        <v>0</v>
      </c>
      <c r="AE849">
        <v>5743.69</v>
      </c>
      <c r="AF849">
        <v>0</v>
      </c>
      <c r="AG849">
        <v>0</v>
      </c>
      <c r="AH849">
        <v>0</v>
      </c>
      <c r="AI849">
        <v>11.62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 t="s">
        <v>3</v>
      </c>
      <c r="AT849">
        <v>13.523999999999999</v>
      </c>
      <c r="AU849" t="s">
        <v>3</v>
      </c>
      <c r="AV849">
        <v>0</v>
      </c>
      <c r="AW849">
        <v>1</v>
      </c>
      <c r="AX849">
        <v>-1</v>
      </c>
      <c r="AY849">
        <v>0</v>
      </c>
      <c r="AZ849">
        <v>0</v>
      </c>
      <c r="BA849" t="s">
        <v>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v>0</v>
      </c>
      <c r="CX849">
        <f>ROUND(Y849*Source!I967,9)</f>
        <v>1.08192</v>
      </c>
      <c r="CY849">
        <f t="shared" si="474"/>
        <v>68209.990000000005</v>
      </c>
      <c r="CZ849">
        <f t="shared" si="475"/>
        <v>5743.69</v>
      </c>
      <c r="DA849">
        <f t="shared" si="476"/>
        <v>11.62</v>
      </c>
      <c r="DB849">
        <f t="shared" si="477"/>
        <v>77677.66</v>
      </c>
      <c r="DC849">
        <f t="shared" si="478"/>
        <v>0</v>
      </c>
      <c r="DD849" t="s">
        <v>3</v>
      </c>
      <c r="DE849" t="s">
        <v>3</v>
      </c>
      <c r="DF849">
        <f t="shared" si="479"/>
        <v>72209.16</v>
      </c>
      <c r="DG849">
        <f t="shared" si="480"/>
        <v>0</v>
      </c>
      <c r="DH849">
        <f t="shared" si="481"/>
        <v>0</v>
      </c>
      <c r="DI849">
        <f t="shared" si="472"/>
        <v>0</v>
      </c>
      <c r="DJ849">
        <f t="shared" si="482"/>
        <v>72209.16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ROW(Source!A967)</f>
        <v>967</v>
      </c>
      <c r="B850">
        <v>56481267</v>
      </c>
      <c r="C850">
        <v>56495847</v>
      </c>
      <c r="D850">
        <v>54914902</v>
      </c>
      <c r="E850">
        <v>1</v>
      </c>
      <c r="F850">
        <v>1</v>
      </c>
      <c r="G850">
        <v>1079</v>
      </c>
      <c r="H850">
        <v>3</v>
      </c>
      <c r="I850" t="s">
        <v>252</v>
      </c>
      <c r="J850" t="s">
        <v>254</v>
      </c>
      <c r="K850" t="s">
        <v>253</v>
      </c>
      <c r="L850">
        <v>1327</v>
      </c>
      <c r="N850">
        <v>1005</v>
      </c>
      <c r="O850" t="s">
        <v>214</v>
      </c>
      <c r="P850" t="s">
        <v>214</v>
      </c>
      <c r="Q850">
        <v>1</v>
      </c>
      <c r="W850">
        <v>0</v>
      </c>
      <c r="X850">
        <v>1092252065</v>
      </c>
      <c r="Y850">
        <f t="shared" si="473"/>
        <v>155</v>
      </c>
      <c r="AA850">
        <v>131.15</v>
      </c>
      <c r="AB850">
        <v>0</v>
      </c>
      <c r="AC850">
        <v>0</v>
      </c>
      <c r="AD850">
        <v>0</v>
      </c>
      <c r="AE850">
        <v>60.82</v>
      </c>
      <c r="AF850">
        <v>0</v>
      </c>
      <c r="AG850">
        <v>0</v>
      </c>
      <c r="AH850">
        <v>0</v>
      </c>
      <c r="AI850">
        <v>2.11</v>
      </c>
      <c r="AJ850">
        <v>1</v>
      </c>
      <c r="AK850">
        <v>1</v>
      </c>
      <c r="AL850">
        <v>1</v>
      </c>
      <c r="AM850">
        <v>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155</v>
      </c>
      <c r="AU850" t="s">
        <v>3</v>
      </c>
      <c r="AV850">
        <v>0</v>
      </c>
      <c r="AW850">
        <v>2</v>
      </c>
      <c r="AX850">
        <v>56495865</v>
      </c>
      <c r="AY850">
        <v>1</v>
      </c>
      <c r="AZ850">
        <v>0</v>
      </c>
      <c r="BA850">
        <v>835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ROUND(Y850*Source!I967,9)</f>
        <v>12.4</v>
      </c>
      <c r="CY850">
        <f t="shared" si="474"/>
        <v>131.15</v>
      </c>
      <c r="CZ850">
        <f t="shared" si="475"/>
        <v>60.82</v>
      </c>
      <c r="DA850">
        <f t="shared" si="476"/>
        <v>2.11</v>
      </c>
      <c r="DB850">
        <f t="shared" si="477"/>
        <v>9427.1</v>
      </c>
      <c r="DC850">
        <f t="shared" si="478"/>
        <v>0</v>
      </c>
      <c r="DD850" t="s">
        <v>3</v>
      </c>
      <c r="DE850" t="s">
        <v>3</v>
      </c>
      <c r="DF850">
        <f t="shared" si="479"/>
        <v>1591.29</v>
      </c>
      <c r="DG850">
        <f t="shared" si="480"/>
        <v>0</v>
      </c>
      <c r="DH850">
        <f t="shared" si="481"/>
        <v>0</v>
      </c>
      <c r="DI850">
        <f t="shared" si="472"/>
        <v>0</v>
      </c>
      <c r="DJ850">
        <f t="shared" si="482"/>
        <v>1591.29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5">
      <c r="A851">
        <f>ROW(Source!A979)</f>
        <v>979</v>
      </c>
      <c r="B851">
        <v>56481265</v>
      </c>
      <c r="C851">
        <v>56495879</v>
      </c>
      <c r="D851">
        <v>54836958</v>
      </c>
      <c r="E851">
        <v>1079</v>
      </c>
      <c r="F851">
        <v>1</v>
      </c>
      <c r="G851">
        <v>1079</v>
      </c>
      <c r="H851">
        <v>1</v>
      </c>
      <c r="I851" t="s">
        <v>738</v>
      </c>
      <c r="J851" t="s">
        <v>3</v>
      </c>
      <c r="K851" t="s">
        <v>739</v>
      </c>
      <c r="L851">
        <v>1191</v>
      </c>
      <c r="N851">
        <v>1013</v>
      </c>
      <c r="O851" t="s">
        <v>740</v>
      </c>
      <c r="P851" t="s">
        <v>740</v>
      </c>
      <c r="Q851">
        <v>1</v>
      </c>
      <c r="W851">
        <v>0</v>
      </c>
      <c r="X851">
        <v>476480486</v>
      </c>
      <c r="Y851">
        <f>(AT851*1.15*1.1)</f>
        <v>1019.59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806</v>
      </c>
      <c r="AU851" t="s">
        <v>166</v>
      </c>
      <c r="AV851">
        <v>1</v>
      </c>
      <c r="AW851">
        <v>2</v>
      </c>
      <c r="AX851">
        <v>56495900</v>
      </c>
      <c r="AY851">
        <v>1</v>
      </c>
      <c r="AZ851">
        <v>0</v>
      </c>
      <c r="BA851">
        <v>837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U851">
        <f>ROUND(AT851*Source!I979*AH851*AL851,2)</f>
        <v>0</v>
      </c>
      <c r="CV851">
        <f>ROUND(Y851*Source!I979,9)</f>
        <v>448.61959999999999</v>
      </c>
      <c r="CW851">
        <v>0</v>
      </c>
      <c r="CX851">
        <f>ROUND(Y851*Source!I979,9)</f>
        <v>448.61959999999999</v>
      </c>
      <c r="CY851">
        <f>AD851</f>
        <v>0</v>
      </c>
      <c r="CZ851">
        <f>AH851</f>
        <v>0</v>
      </c>
      <c r="DA851">
        <f>AL851</f>
        <v>1</v>
      </c>
      <c r="DB851">
        <f>ROUND((ROUND(AT851*CZ851,2)*1.15*1.1),6)</f>
        <v>0</v>
      </c>
      <c r="DC851">
        <f>ROUND((ROUND(AT851*AG851,2)*1.15*1.1),6)</f>
        <v>0</v>
      </c>
      <c r="DD851" t="s">
        <v>3</v>
      </c>
      <c r="DE851" t="s">
        <v>3</v>
      </c>
      <c r="DF851">
        <f t="shared" ref="DF851:DF879" si="483">ROUND(ROUND(AE851,2)*CX851,2)</f>
        <v>0</v>
      </c>
      <c r="DG851">
        <f t="shared" si="480"/>
        <v>0</v>
      </c>
      <c r="DH851">
        <f t="shared" si="481"/>
        <v>0</v>
      </c>
      <c r="DI851">
        <f t="shared" si="472"/>
        <v>0</v>
      </c>
      <c r="DJ851">
        <f>DI851</f>
        <v>0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ROW(Source!A979)</f>
        <v>979</v>
      </c>
      <c r="B852">
        <v>56481265</v>
      </c>
      <c r="C852">
        <v>56495879</v>
      </c>
      <c r="D852">
        <v>54934284</v>
      </c>
      <c r="E852">
        <v>1</v>
      </c>
      <c r="F852">
        <v>1</v>
      </c>
      <c r="G852">
        <v>1079</v>
      </c>
      <c r="H852">
        <v>2</v>
      </c>
      <c r="I852" t="s">
        <v>741</v>
      </c>
      <c r="J852" t="s">
        <v>742</v>
      </c>
      <c r="K852" t="s">
        <v>743</v>
      </c>
      <c r="L852">
        <v>1368</v>
      </c>
      <c r="N852">
        <v>1011</v>
      </c>
      <c r="O852" t="s">
        <v>744</v>
      </c>
      <c r="P852" t="s">
        <v>744</v>
      </c>
      <c r="Q852">
        <v>1</v>
      </c>
      <c r="W852">
        <v>0</v>
      </c>
      <c r="X852">
        <v>654681671</v>
      </c>
      <c r="Y852">
        <f>(AT852*1.25*1.1)</f>
        <v>1.7600000000000002</v>
      </c>
      <c r="AA852">
        <v>0</v>
      </c>
      <c r="AB852">
        <v>87.01</v>
      </c>
      <c r="AC852">
        <v>13.21</v>
      </c>
      <c r="AD852">
        <v>0</v>
      </c>
      <c r="AE852">
        <v>0</v>
      </c>
      <c r="AF852">
        <v>83.1</v>
      </c>
      <c r="AG852">
        <v>12.62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1.28</v>
      </c>
      <c r="AU852" t="s">
        <v>165</v>
      </c>
      <c r="AV852">
        <v>0</v>
      </c>
      <c r="AW852">
        <v>2</v>
      </c>
      <c r="AX852">
        <v>56495901</v>
      </c>
      <c r="AY852">
        <v>1</v>
      </c>
      <c r="AZ852">
        <v>0</v>
      </c>
      <c r="BA852">
        <v>838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f>ROUND(Y852*Source!I979*DO852,9)</f>
        <v>9.7729280000000003</v>
      </c>
      <c r="CX852">
        <f>ROUND(Y852*Source!I979,9)</f>
        <v>0.77439999999999998</v>
      </c>
      <c r="CY852">
        <f>AB852</f>
        <v>87.01</v>
      </c>
      <c r="CZ852">
        <f>AF852</f>
        <v>83.1</v>
      </c>
      <c r="DA852">
        <f>AJ852</f>
        <v>1</v>
      </c>
      <c r="DB852">
        <f>ROUND((ROUND(AT852*CZ852,2)*1.25*1.1),6)</f>
        <v>146.25874999999999</v>
      </c>
      <c r="DC852">
        <f>ROUND((ROUND(AT852*AG852,2)*1.25*1.1),6)</f>
        <v>22.206250000000001</v>
      </c>
      <c r="DD852" t="s">
        <v>3</v>
      </c>
      <c r="DE852" t="s">
        <v>3</v>
      </c>
      <c r="DF852">
        <f t="shared" si="483"/>
        <v>0</v>
      </c>
      <c r="DG852">
        <f t="shared" si="480"/>
        <v>64.349999999999994</v>
      </c>
      <c r="DH852">
        <f t="shared" si="481"/>
        <v>9.77</v>
      </c>
      <c r="DI852">
        <f t="shared" si="472"/>
        <v>0</v>
      </c>
      <c r="DJ852">
        <f>DG852</f>
        <v>64.349999999999994</v>
      </c>
      <c r="DK852">
        <v>0</v>
      </c>
      <c r="DL852" t="s">
        <v>745</v>
      </c>
      <c r="DM852">
        <v>0</v>
      </c>
      <c r="DN852" t="s">
        <v>740</v>
      </c>
      <c r="DO852">
        <v>12.62</v>
      </c>
    </row>
    <row r="853" spans="1:119" x14ac:dyDescent="0.25">
      <c r="A853">
        <f>ROW(Source!A979)</f>
        <v>979</v>
      </c>
      <c r="B853">
        <v>56481265</v>
      </c>
      <c r="C853">
        <v>56495879</v>
      </c>
      <c r="D853">
        <v>54934421</v>
      </c>
      <c r="E853">
        <v>1</v>
      </c>
      <c r="F853">
        <v>1</v>
      </c>
      <c r="G853">
        <v>1079</v>
      </c>
      <c r="H853">
        <v>2</v>
      </c>
      <c r="I853" t="s">
        <v>803</v>
      </c>
      <c r="J853" t="s">
        <v>804</v>
      </c>
      <c r="K853" t="s">
        <v>805</v>
      </c>
      <c r="L853">
        <v>1368</v>
      </c>
      <c r="N853">
        <v>1011</v>
      </c>
      <c r="O853" t="s">
        <v>744</v>
      </c>
      <c r="P853" t="s">
        <v>744</v>
      </c>
      <c r="Q853">
        <v>1</v>
      </c>
      <c r="W853">
        <v>0</v>
      </c>
      <c r="X853">
        <v>1724455708</v>
      </c>
      <c r="Y853">
        <f>(AT853*1.25*1.1)</f>
        <v>6.3250000000000002</v>
      </c>
      <c r="AA853">
        <v>0</v>
      </c>
      <c r="AB853">
        <v>0.47</v>
      </c>
      <c r="AC853">
        <v>0</v>
      </c>
      <c r="AD853">
        <v>0</v>
      </c>
      <c r="AE853">
        <v>0</v>
      </c>
      <c r="AF853">
        <v>0.45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4.5999999999999996</v>
      </c>
      <c r="AU853" t="s">
        <v>165</v>
      </c>
      <c r="AV853">
        <v>0</v>
      </c>
      <c r="AW853">
        <v>2</v>
      </c>
      <c r="AX853">
        <v>56495903</v>
      </c>
      <c r="AY853">
        <v>1</v>
      </c>
      <c r="AZ853">
        <v>0</v>
      </c>
      <c r="BA853">
        <v>839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f>ROUND(Y853*Source!I979*DO853,9)</f>
        <v>0</v>
      </c>
      <c r="CX853">
        <f>ROUND(Y853*Source!I979,9)</f>
        <v>2.7829999999999999</v>
      </c>
      <c r="CY853">
        <f>AB853</f>
        <v>0.47</v>
      </c>
      <c r="CZ853">
        <f>AF853</f>
        <v>0.45</v>
      </c>
      <c r="DA853">
        <f>AJ853</f>
        <v>1</v>
      </c>
      <c r="DB853">
        <f>ROUND((ROUND(AT853*CZ853,2)*1.25*1.1),6)</f>
        <v>2.8462499999999999</v>
      </c>
      <c r="DC853">
        <f>ROUND((ROUND(AT853*AG853,2)*1.25*1.1),6)</f>
        <v>0</v>
      </c>
      <c r="DD853" t="s">
        <v>3</v>
      </c>
      <c r="DE853" t="s">
        <v>3</v>
      </c>
      <c r="DF853">
        <f t="shared" si="483"/>
        <v>0</v>
      </c>
      <c r="DG853">
        <f t="shared" si="480"/>
        <v>1.25</v>
      </c>
      <c r="DH853">
        <f t="shared" si="481"/>
        <v>0</v>
      </c>
      <c r="DI853">
        <f t="shared" si="472"/>
        <v>0</v>
      </c>
      <c r="DJ853">
        <f>DG853</f>
        <v>1.25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ROW(Source!A979)</f>
        <v>979</v>
      </c>
      <c r="B854">
        <v>56481265</v>
      </c>
      <c r="C854">
        <v>56495879</v>
      </c>
      <c r="D854">
        <v>54933523</v>
      </c>
      <c r="E854">
        <v>1</v>
      </c>
      <c r="F854">
        <v>1</v>
      </c>
      <c r="G854">
        <v>1079</v>
      </c>
      <c r="H854">
        <v>2</v>
      </c>
      <c r="I854" t="s">
        <v>746</v>
      </c>
      <c r="J854" t="s">
        <v>747</v>
      </c>
      <c r="K854" t="s">
        <v>748</v>
      </c>
      <c r="L854">
        <v>1368</v>
      </c>
      <c r="N854">
        <v>1011</v>
      </c>
      <c r="O854" t="s">
        <v>744</v>
      </c>
      <c r="P854" t="s">
        <v>744</v>
      </c>
      <c r="Q854">
        <v>1</v>
      </c>
      <c r="W854">
        <v>0</v>
      </c>
      <c r="X854">
        <v>-294230152</v>
      </c>
      <c r="Y854">
        <f>(AT854*1.25*1.1)</f>
        <v>1.1825000000000001</v>
      </c>
      <c r="AA854">
        <v>0</v>
      </c>
      <c r="AB854">
        <v>187.59</v>
      </c>
      <c r="AC854">
        <v>17.73</v>
      </c>
      <c r="AD854">
        <v>0</v>
      </c>
      <c r="AE854">
        <v>0</v>
      </c>
      <c r="AF854">
        <v>179.17</v>
      </c>
      <c r="AG854">
        <v>16.93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-2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0.86</v>
      </c>
      <c r="AU854" t="s">
        <v>165</v>
      </c>
      <c r="AV854">
        <v>0</v>
      </c>
      <c r="AW854">
        <v>2</v>
      </c>
      <c r="AX854">
        <v>56495902</v>
      </c>
      <c r="AY854">
        <v>1</v>
      </c>
      <c r="AZ854">
        <v>0</v>
      </c>
      <c r="BA854">
        <v>840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f>ROUND(Y854*Source!I979*DO854,9)</f>
        <v>8.8086789999999997</v>
      </c>
      <c r="CX854">
        <f>ROUND(Y854*Source!I979,9)</f>
        <v>0.52029999999999998</v>
      </c>
      <c r="CY854">
        <f>AB854</f>
        <v>187.59</v>
      </c>
      <c r="CZ854">
        <f>AF854</f>
        <v>179.17</v>
      </c>
      <c r="DA854">
        <f>AJ854</f>
        <v>1</v>
      </c>
      <c r="DB854">
        <f>ROUND((ROUND(AT854*CZ854,2)*1.25*1.1),6)</f>
        <v>211.87375</v>
      </c>
      <c r="DC854">
        <f>ROUND((ROUND(AT854*AG854,2)*1.25*1.1),6)</f>
        <v>20.02</v>
      </c>
      <c r="DD854" t="s">
        <v>3</v>
      </c>
      <c r="DE854" t="s">
        <v>3</v>
      </c>
      <c r="DF854">
        <f t="shared" si="483"/>
        <v>0</v>
      </c>
      <c r="DG854">
        <f t="shared" si="480"/>
        <v>93.22</v>
      </c>
      <c r="DH854">
        <f t="shared" si="481"/>
        <v>8.81</v>
      </c>
      <c r="DI854">
        <f t="shared" si="472"/>
        <v>0</v>
      </c>
      <c r="DJ854">
        <f>DG854</f>
        <v>93.22</v>
      </c>
      <c r="DK854">
        <v>0</v>
      </c>
      <c r="DL854" t="s">
        <v>745</v>
      </c>
      <c r="DM854">
        <v>0</v>
      </c>
      <c r="DN854" t="s">
        <v>740</v>
      </c>
      <c r="DO854">
        <v>16.93</v>
      </c>
    </row>
    <row r="855" spans="1:119" x14ac:dyDescent="0.25">
      <c r="A855">
        <f>ROW(Source!A979)</f>
        <v>979</v>
      </c>
      <c r="B855">
        <v>56481265</v>
      </c>
      <c r="C855">
        <v>56495879</v>
      </c>
      <c r="D855">
        <v>54933656</v>
      </c>
      <c r="E855">
        <v>1</v>
      </c>
      <c r="F855">
        <v>1</v>
      </c>
      <c r="G855">
        <v>1079</v>
      </c>
      <c r="H855">
        <v>2</v>
      </c>
      <c r="I855" t="s">
        <v>806</v>
      </c>
      <c r="J855" t="s">
        <v>807</v>
      </c>
      <c r="K855" t="s">
        <v>808</v>
      </c>
      <c r="L855">
        <v>1368</v>
      </c>
      <c r="N855">
        <v>1011</v>
      </c>
      <c r="O855" t="s">
        <v>744</v>
      </c>
      <c r="P855" t="s">
        <v>744</v>
      </c>
      <c r="Q855">
        <v>1</v>
      </c>
      <c r="W855">
        <v>0</v>
      </c>
      <c r="X855">
        <v>668032808</v>
      </c>
      <c r="Y855">
        <f>(AT855*1.25*1.1)</f>
        <v>0.34375</v>
      </c>
      <c r="AA855">
        <v>0</v>
      </c>
      <c r="AB855">
        <v>172.69</v>
      </c>
      <c r="AC855">
        <v>15.22</v>
      </c>
      <c r="AD855">
        <v>0</v>
      </c>
      <c r="AE855">
        <v>0</v>
      </c>
      <c r="AF855">
        <v>164.94</v>
      </c>
      <c r="AG855">
        <v>14.54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-2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0.25</v>
      </c>
      <c r="AU855" t="s">
        <v>165</v>
      </c>
      <c r="AV855">
        <v>0</v>
      </c>
      <c r="AW855">
        <v>2</v>
      </c>
      <c r="AX855">
        <v>56495904</v>
      </c>
      <c r="AY855">
        <v>1</v>
      </c>
      <c r="AZ855">
        <v>0</v>
      </c>
      <c r="BA855">
        <v>841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f>ROUND(Y855*Source!I979*DO855,9)</f>
        <v>2.1991749999999999</v>
      </c>
      <c r="CX855">
        <f>ROUND(Y855*Source!I979,9)</f>
        <v>0.15125</v>
      </c>
      <c r="CY855">
        <f>AB855</f>
        <v>172.69</v>
      </c>
      <c r="CZ855">
        <f>AF855</f>
        <v>164.94</v>
      </c>
      <c r="DA855">
        <f>AJ855</f>
        <v>1</v>
      </c>
      <c r="DB855">
        <f>ROUND((ROUND(AT855*CZ855,2)*1.25*1.1),6)</f>
        <v>56.704999999999998</v>
      </c>
      <c r="DC855">
        <f>ROUND((ROUND(AT855*AG855,2)*1.25*1.1),6)</f>
        <v>5.0049999999999999</v>
      </c>
      <c r="DD855" t="s">
        <v>3</v>
      </c>
      <c r="DE855" t="s">
        <v>3</v>
      </c>
      <c r="DF855">
        <f t="shared" si="483"/>
        <v>0</v>
      </c>
      <c r="DG855">
        <f t="shared" si="480"/>
        <v>24.95</v>
      </c>
      <c r="DH855">
        <f t="shared" si="481"/>
        <v>2.2000000000000002</v>
      </c>
      <c r="DI855">
        <f t="shared" si="472"/>
        <v>0</v>
      </c>
      <c r="DJ855">
        <f>DG855</f>
        <v>24.95</v>
      </c>
      <c r="DK855">
        <v>0</v>
      </c>
      <c r="DL855" t="s">
        <v>745</v>
      </c>
      <c r="DM855">
        <v>0</v>
      </c>
      <c r="DN855" t="s">
        <v>740</v>
      </c>
      <c r="DO855">
        <v>14.54</v>
      </c>
    </row>
    <row r="856" spans="1:119" x14ac:dyDescent="0.25">
      <c r="A856">
        <f>ROW(Source!A979)</f>
        <v>979</v>
      </c>
      <c r="B856">
        <v>56481265</v>
      </c>
      <c r="C856">
        <v>56495879</v>
      </c>
      <c r="D856">
        <v>54933779</v>
      </c>
      <c r="E856">
        <v>1</v>
      </c>
      <c r="F856">
        <v>1</v>
      </c>
      <c r="G856">
        <v>1079</v>
      </c>
      <c r="H856">
        <v>2</v>
      </c>
      <c r="I856" t="s">
        <v>749</v>
      </c>
      <c r="J856" t="s">
        <v>750</v>
      </c>
      <c r="K856" t="s">
        <v>751</v>
      </c>
      <c r="L856">
        <v>1368</v>
      </c>
      <c r="N856">
        <v>1011</v>
      </c>
      <c r="O856" t="s">
        <v>744</v>
      </c>
      <c r="P856" t="s">
        <v>744</v>
      </c>
      <c r="Q856">
        <v>1</v>
      </c>
      <c r="W856">
        <v>0</v>
      </c>
      <c r="X856">
        <v>1170047244</v>
      </c>
      <c r="Y856">
        <f>(AT856*1.25*1.1)</f>
        <v>55.412500000000001</v>
      </c>
      <c r="AA856">
        <v>0</v>
      </c>
      <c r="AB856">
        <v>0.24</v>
      </c>
      <c r="AC856">
        <v>0</v>
      </c>
      <c r="AD856">
        <v>0</v>
      </c>
      <c r="AE856">
        <v>0</v>
      </c>
      <c r="AF856">
        <v>0.23</v>
      </c>
      <c r="AG856">
        <v>0</v>
      </c>
      <c r="AH856">
        <v>0</v>
      </c>
      <c r="AI856">
        <v>1</v>
      </c>
      <c r="AJ856">
        <v>1</v>
      </c>
      <c r="AK856">
        <v>1</v>
      </c>
      <c r="AL856">
        <v>1</v>
      </c>
      <c r="AM856">
        <v>-2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40.299999999999997</v>
      </c>
      <c r="AU856" t="s">
        <v>165</v>
      </c>
      <c r="AV856">
        <v>0</v>
      </c>
      <c r="AW856">
        <v>2</v>
      </c>
      <c r="AX856">
        <v>56495905</v>
      </c>
      <c r="AY856">
        <v>1</v>
      </c>
      <c r="AZ856">
        <v>0</v>
      </c>
      <c r="BA856">
        <v>842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f>ROUND(Y856*Source!I979*DO856,9)</f>
        <v>0</v>
      </c>
      <c r="CX856">
        <f>ROUND(Y856*Source!I979,9)</f>
        <v>24.381499999999999</v>
      </c>
      <c r="CY856">
        <f>AB856</f>
        <v>0.24</v>
      </c>
      <c r="CZ856">
        <f>AF856</f>
        <v>0.23</v>
      </c>
      <c r="DA856">
        <f>AJ856</f>
        <v>1</v>
      </c>
      <c r="DB856">
        <f>ROUND((ROUND(AT856*CZ856,2)*1.25*1.1),6)</f>
        <v>12.74625</v>
      </c>
      <c r="DC856">
        <f>ROUND((ROUND(AT856*AG856,2)*1.25*1.1),6)</f>
        <v>0</v>
      </c>
      <c r="DD856" t="s">
        <v>3</v>
      </c>
      <c r="DE856" t="s">
        <v>3</v>
      </c>
      <c r="DF856">
        <f t="shared" si="483"/>
        <v>0</v>
      </c>
      <c r="DG856">
        <f t="shared" si="480"/>
        <v>5.61</v>
      </c>
      <c r="DH856">
        <f t="shared" si="481"/>
        <v>0</v>
      </c>
      <c r="DI856">
        <f t="shared" si="472"/>
        <v>0</v>
      </c>
      <c r="DJ856">
        <f>DG856</f>
        <v>5.61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ROW(Source!A979)</f>
        <v>979</v>
      </c>
      <c r="B857">
        <v>56481265</v>
      </c>
      <c r="C857">
        <v>56495879</v>
      </c>
      <c r="D857">
        <v>54902310</v>
      </c>
      <c r="E857">
        <v>1</v>
      </c>
      <c r="F857">
        <v>1</v>
      </c>
      <c r="G857">
        <v>1079</v>
      </c>
      <c r="H857">
        <v>3</v>
      </c>
      <c r="I857" t="s">
        <v>752</v>
      </c>
      <c r="J857" t="s">
        <v>753</v>
      </c>
      <c r="K857" t="s">
        <v>754</v>
      </c>
      <c r="L857">
        <v>1339</v>
      </c>
      <c r="N857">
        <v>1007</v>
      </c>
      <c r="O857" t="s">
        <v>158</v>
      </c>
      <c r="P857" t="s">
        <v>158</v>
      </c>
      <c r="Q857">
        <v>1</v>
      </c>
      <c r="W857">
        <v>0</v>
      </c>
      <c r="X857">
        <v>-159086685</v>
      </c>
      <c r="Y857">
        <f t="shared" ref="Y857:Y873" si="484">AT857</f>
        <v>0.25700000000000001</v>
      </c>
      <c r="AA857">
        <v>7.23</v>
      </c>
      <c r="AB857">
        <v>0</v>
      </c>
      <c r="AC857">
        <v>0</v>
      </c>
      <c r="AD857">
        <v>0</v>
      </c>
      <c r="AE857">
        <v>7.07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-2</v>
      </c>
      <c r="AN857">
        <v>0</v>
      </c>
      <c r="AO857">
        <v>1</v>
      </c>
      <c r="AP857">
        <v>0</v>
      </c>
      <c r="AQ857">
        <v>0</v>
      </c>
      <c r="AR857">
        <v>0</v>
      </c>
      <c r="AS857" t="s">
        <v>3</v>
      </c>
      <c r="AT857">
        <v>0.25700000000000001</v>
      </c>
      <c r="AU857" t="s">
        <v>3</v>
      </c>
      <c r="AV857">
        <v>0</v>
      </c>
      <c r="AW857">
        <v>2</v>
      </c>
      <c r="AX857">
        <v>56495907</v>
      </c>
      <c r="AY857">
        <v>1</v>
      </c>
      <c r="AZ857">
        <v>0</v>
      </c>
      <c r="BA857">
        <v>844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ROUND(Y857*Source!I979,9)</f>
        <v>0.11308</v>
      </c>
      <c r="CY857">
        <f t="shared" ref="CY857:CY873" si="485">AA857</f>
        <v>7.23</v>
      </c>
      <c r="CZ857">
        <f t="shared" ref="CZ857:CZ873" si="486">AE857</f>
        <v>7.07</v>
      </c>
      <c r="DA857">
        <f t="shared" ref="DA857:DA873" si="487">AI857</f>
        <v>1</v>
      </c>
      <c r="DB857">
        <f t="shared" ref="DB857:DB873" si="488">ROUND(ROUND(AT857*CZ857,2),6)</f>
        <v>1.82</v>
      </c>
      <c r="DC857">
        <f t="shared" ref="DC857:DC873" si="489">ROUND(ROUND(AT857*AG857,2),6)</f>
        <v>0</v>
      </c>
      <c r="DD857" t="s">
        <v>3</v>
      </c>
      <c r="DE857" t="s">
        <v>3</v>
      </c>
      <c r="DF857">
        <f t="shared" si="483"/>
        <v>0.8</v>
      </c>
      <c r="DG857">
        <f t="shared" si="480"/>
        <v>0</v>
      </c>
      <c r="DH857">
        <f t="shared" si="481"/>
        <v>0</v>
      </c>
      <c r="DI857">
        <f t="shared" si="472"/>
        <v>0</v>
      </c>
      <c r="DJ857">
        <f t="shared" ref="DJ857:DJ873" si="490">DF857</f>
        <v>0.8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ROW(Source!A979)</f>
        <v>979</v>
      </c>
      <c r="B858">
        <v>56481265</v>
      </c>
      <c r="C858">
        <v>56495879</v>
      </c>
      <c r="D858">
        <v>54902322</v>
      </c>
      <c r="E858">
        <v>1</v>
      </c>
      <c r="F858">
        <v>1</v>
      </c>
      <c r="G858">
        <v>1079</v>
      </c>
      <c r="H858">
        <v>3</v>
      </c>
      <c r="I858" t="s">
        <v>809</v>
      </c>
      <c r="J858" t="s">
        <v>810</v>
      </c>
      <c r="K858" t="s">
        <v>811</v>
      </c>
      <c r="L858">
        <v>1348</v>
      </c>
      <c r="N858">
        <v>1009</v>
      </c>
      <c r="O858" t="s">
        <v>32</v>
      </c>
      <c r="P858" t="s">
        <v>32</v>
      </c>
      <c r="Q858">
        <v>1000</v>
      </c>
      <c r="W858">
        <v>0</v>
      </c>
      <c r="X858">
        <v>-421167940</v>
      </c>
      <c r="Y858">
        <f t="shared" si="484"/>
        <v>7.9000000000000001E-2</v>
      </c>
      <c r="AA858">
        <v>6656.07</v>
      </c>
      <c r="AB858">
        <v>0</v>
      </c>
      <c r="AC858">
        <v>0</v>
      </c>
      <c r="AD858">
        <v>0</v>
      </c>
      <c r="AE858">
        <v>6512.79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-2</v>
      </c>
      <c r="AN858">
        <v>0</v>
      </c>
      <c r="AO858">
        <v>1</v>
      </c>
      <c r="AP858">
        <v>0</v>
      </c>
      <c r="AQ858">
        <v>0</v>
      </c>
      <c r="AR858">
        <v>0</v>
      </c>
      <c r="AS858" t="s">
        <v>3</v>
      </c>
      <c r="AT858">
        <v>7.9000000000000001E-2</v>
      </c>
      <c r="AU858" t="s">
        <v>3</v>
      </c>
      <c r="AV858">
        <v>0</v>
      </c>
      <c r="AW858">
        <v>2</v>
      </c>
      <c r="AX858">
        <v>56495908</v>
      </c>
      <c r="AY858">
        <v>1</v>
      </c>
      <c r="AZ858">
        <v>0</v>
      </c>
      <c r="BA858">
        <v>845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ROUND(Y858*Source!I979,9)</f>
        <v>3.4759999999999999E-2</v>
      </c>
      <c r="CY858">
        <f t="shared" si="485"/>
        <v>6656.07</v>
      </c>
      <c r="CZ858">
        <f t="shared" si="486"/>
        <v>6512.79</v>
      </c>
      <c r="DA858">
        <f t="shared" si="487"/>
        <v>1</v>
      </c>
      <c r="DB858">
        <f t="shared" si="488"/>
        <v>514.51</v>
      </c>
      <c r="DC858">
        <f t="shared" si="489"/>
        <v>0</v>
      </c>
      <c r="DD858" t="s">
        <v>3</v>
      </c>
      <c r="DE858" t="s">
        <v>3</v>
      </c>
      <c r="DF858">
        <f t="shared" si="483"/>
        <v>226.38</v>
      </c>
      <c r="DG858">
        <f t="shared" si="480"/>
        <v>0</v>
      </c>
      <c r="DH858">
        <f t="shared" si="481"/>
        <v>0</v>
      </c>
      <c r="DI858">
        <f t="shared" si="472"/>
        <v>0</v>
      </c>
      <c r="DJ858">
        <f t="shared" si="490"/>
        <v>226.38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ROW(Source!A979)</f>
        <v>979</v>
      </c>
      <c r="B859">
        <v>56481265</v>
      </c>
      <c r="C859">
        <v>56495879</v>
      </c>
      <c r="D859">
        <v>54902402</v>
      </c>
      <c r="E859">
        <v>1</v>
      </c>
      <c r="F859">
        <v>1</v>
      </c>
      <c r="G859">
        <v>1079</v>
      </c>
      <c r="H859">
        <v>3</v>
      </c>
      <c r="I859" t="s">
        <v>812</v>
      </c>
      <c r="J859" t="s">
        <v>813</v>
      </c>
      <c r="K859" t="s">
        <v>814</v>
      </c>
      <c r="L859">
        <v>1339</v>
      </c>
      <c r="N859">
        <v>1007</v>
      </c>
      <c r="O859" t="s">
        <v>158</v>
      </c>
      <c r="P859" t="s">
        <v>158</v>
      </c>
      <c r="Q859">
        <v>1</v>
      </c>
      <c r="W859">
        <v>0</v>
      </c>
      <c r="X859">
        <v>1675535307</v>
      </c>
      <c r="Y859">
        <f t="shared" si="484"/>
        <v>0.53</v>
      </c>
      <c r="AA859">
        <v>1861.44</v>
      </c>
      <c r="AB859">
        <v>0</v>
      </c>
      <c r="AC859">
        <v>0</v>
      </c>
      <c r="AD859">
        <v>0</v>
      </c>
      <c r="AE859">
        <v>1821.37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-2</v>
      </c>
      <c r="AN859">
        <v>0</v>
      </c>
      <c r="AO859">
        <v>1</v>
      </c>
      <c r="AP859">
        <v>0</v>
      </c>
      <c r="AQ859">
        <v>0</v>
      </c>
      <c r="AR859">
        <v>0</v>
      </c>
      <c r="AS859" t="s">
        <v>3</v>
      </c>
      <c r="AT859">
        <v>0.53</v>
      </c>
      <c r="AU859" t="s">
        <v>3</v>
      </c>
      <c r="AV859">
        <v>0</v>
      </c>
      <c r="AW859">
        <v>2</v>
      </c>
      <c r="AX859">
        <v>56495909</v>
      </c>
      <c r="AY859">
        <v>1</v>
      </c>
      <c r="AZ859">
        <v>0</v>
      </c>
      <c r="BA859">
        <v>846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ROUND(Y859*Source!I979,9)</f>
        <v>0.23319999999999999</v>
      </c>
      <c r="CY859">
        <f t="shared" si="485"/>
        <v>1861.44</v>
      </c>
      <c r="CZ859">
        <f t="shared" si="486"/>
        <v>1821.37</v>
      </c>
      <c r="DA859">
        <f t="shared" si="487"/>
        <v>1</v>
      </c>
      <c r="DB859">
        <f t="shared" si="488"/>
        <v>965.33</v>
      </c>
      <c r="DC859">
        <f t="shared" si="489"/>
        <v>0</v>
      </c>
      <c r="DD859" t="s">
        <v>3</v>
      </c>
      <c r="DE859" t="s">
        <v>3</v>
      </c>
      <c r="DF859">
        <f t="shared" si="483"/>
        <v>424.74</v>
      </c>
      <c r="DG859">
        <f t="shared" si="480"/>
        <v>0</v>
      </c>
      <c r="DH859">
        <f t="shared" si="481"/>
        <v>0</v>
      </c>
      <c r="DI859">
        <f t="shared" si="472"/>
        <v>0</v>
      </c>
      <c r="DJ859">
        <f t="shared" si="490"/>
        <v>424.74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ROW(Source!A979)</f>
        <v>979</v>
      </c>
      <c r="B860">
        <v>56481265</v>
      </c>
      <c r="C860">
        <v>56495879</v>
      </c>
      <c r="D860">
        <v>54902403</v>
      </c>
      <c r="E860">
        <v>1</v>
      </c>
      <c r="F860">
        <v>1</v>
      </c>
      <c r="G860">
        <v>1079</v>
      </c>
      <c r="H860">
        <v>3</v>
      </c>
      <c r="I860" t="s">
        <v>815</v>
      </c>
      <c r="J860" t="s">
        <v>816</v>
      </c>
      <c r="K860" t="s">
        <v>817</v>
      </c>
      <c r="L860">
        <v>1339</v>
      </c>
      <c r="N860">
        <v>1007</v>
      </c>
      <c r="O860" t="s">
        <v>158</v>
      </c>
      <c r="P860" t="s">
        <v>158</v>
      </c>
      <c r="Q860">
        <v>1</v>
      </c>
      <c r="W860">
        <v>0</v>
      </c>
      <c r="X860">
        <v>-1411081034</v>
      </c>
      <c r="Y860">
        <f t="shared" si="484"/>
        <v>2.61</v>
      </c>
      <c r="AA860">
        <v>1861.44</v>
      </c>
      <c r="AB860">
        <v>0</v>
      </c>
      <c r="AC860">
        <v>0</v>
      </c>
      <c r="AD860">
        <v>0</v>
      </c>
      <c r="AE860">
        <v>1821.37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1</v>
      </c>
      <c r="AM860">
        <v>-2</v>
      </c>
      <c r="AN860">
        <v>0</v>
      </c>
      <c r="AO860">
        <v>1</v>
      </c>
      <c r="AP860">
        <v>0</v>
      </c>
      <c r="AQ860">
        <v>0</v>
      </c>
      <c r="AR860">
        <v>0</v>
      </c>
      <c r="AS860" t="s">
        <v>3</v>
      </c>
      <c r="AT860">
        <v>2.61</v>
      </c>
      <c r="AU860" t="s">
        <v>3</v>
      </c>
      <c r="AV860">
        <v>0</v>
      </c>
      <c r="AW860">
        <v>2</v>
      </c>
      <c r="AX860">
        <v>56495910</v>
      </c>
      <c r="AY860">
        <v>1</v>
      </c>
      <c r="AZ860">
        <v>0</v>
      </c>
      <c r="BA860">
        <v>847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ROUND(Y860*Source!I979,9)</f>
        <v>1.1484000000000001</v>
      </c>
      <c r="CY860">
        <f t="shared" si="485"/>
        <v>1861.44</v>
      </c>
      <c r="CZ860">
        <f t="shared" si="486"/>
        <v>1821.37</v>
      </c>
      <c r="DA860">
        <f t="shared" si="487"/>
        <v>1</v>
      </c>
      <c r="DB860">
        <f t="shared" si="488"/>
        <v>4753.78</v>
      </c>
      <c r="DC860">
        <f t="shared" si="489"/>
        <v>0</v>
      </c>
      <c r="DD860" t="s">
        <v>3</v>
      </c>
      <c r="DE860" t="s">
        <v>3</v>
      </c>
      <c r="DF860">
        <f t="shared" si="483"/>
        <v>2091.66</v>
      </c>
      <c r="DG860">
        <f t="shared" si="480"/>
        <v>0</v>
      </c>
      <c r="DH860">
        <f t="shared" si="481"/>
        <v>0</v>
      </c>
      <c r="DI860">
        <f t="shared" si="472"/>
        <v>0</v>
      </c>
      <c r="DJ860">
        <f t="shared" si="490"/>
        <v>2091.66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ROW(Source!A979)</f>
        <v>979</v>
      </c>
      <c r="B861">
        <v>56481265</v>
      </c>
      <c r="C861">
        <v>56495879</v>
      </c>
      <c r="D861">
        <v>54902427</v>
      </c>
      <c r="E861">
        <v>1</v>
      </c>
      <c r="F861">
        <v>1</v>
      </c>
      <c r="G861">
        <v>1079</v>
      </c>
      <c r="H861">
        <v>3</v>
      </c>
      <c r="I861" t="s">
        <v>761</v>
      </c>
      <c r="J861" t="s">
        <v>762</v>
      </c>
      <c r="K861" t="s">
        <v>763</v>
      </c>
      <c r="L861">
        <v>1348</v>
      </c>
      <c r="N861">
        <v>1009</v>
      </c>
      <c r="O861" t="s">
        <v>32</v>
      </c>
      <c r="P861" t="s">
        <v>32</v>
      </c>
      <c r="Q861">
        <v>1000</v>
      </c>
      <c r="W861">
        <v>0</v>
      </c>
      <c r="X861">
        <v>-764855440</v>
      </c>
      <c r="Y861">
        <f t="shared" si="484"/>
        <v>8.5999999999999993E-2</v>
      </c>
      <c r="AA861">
        <v>1285.21</v>
      </c>
      <c r="AB861">
        <v>0</v>
      </c>
      <c r="AC861">
        <v>0</v>
      </c>
      <c r="AD861">
        <v>0</v>
      </c>
      <c r="AE861">
        <v>1257.54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0</v>
      </c>
      <c r="AQ861">
        <v>0</v>
      </c>
      <c r="AR861">
        <v>0</v>
      </c>
      <c r="AS861" t="s">
        <v>3</v>
      </c>
      <c r="AT861">
        <v>8.5999999999999993E-2</v>
      </c>
      <c r="AU861" t="s">
        <v>3</v>
      </c>
      <c r="AV861">
        <v>0</v>
      </c>
      <c r="AW861">
        <v>2</v>
      </c>
      <c r="AX861">
        <v>56495911</v>
      </c>
      <c r="AY861">
        <v>1</v>
      </c>
      <c r="AZ861">
        <v>0</v>
      </c>
      <c r="BA861">
        <v>848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ROUND(Y861*Source!I979,9)</f>
        <v>3.7839999999999999E-2</v>
      </c>
      <c r="CY861">
        <f t="shared" si="485"/>
        <v>1285.21</v>
      </c>
      <c r="CZ861">
        <f t="shared" si="486"/>
        <v>1257.54</v>
      </c>
      <c r="DA861">
        <f t="shared" si="487"/>
        <v>1</v>
      </c>
      <c r="DB861">
        <f t="shared" si="488"/>
        <v>108.15</v>
      </c>
      <c r="DC861">
        <f t="shared" si="489"/>
        <v>0</v>
      </c>
      <c r="DD861" t="s">
        <v>3</v>
      </c>
      <c r="DE861" t="s">
        <v>3</v>
      </c>
      <c r="DF861">
        <f t="shared" si="483"/>
        <v>47.59</v>
      </c>
      <c r="DG861">
        <f t="shared" si="480"/>
        <v>0</v>
      </c>
      <c r="DH861">
        <f t="shared" si="481"/>
        <v>0</v>
      </c>
      <c r="DI861">
        <f t="shared" si="472"/>
        <v>0</v>
      </c>
      <c r="DJ861">
        <f t="shared" si="490"/>
        <v>47.59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ROW(Source!A979)</f>
        <v>979</v>
      </c>
      <c r="B862">
        <v>56481265</v>
      </c>
      <c r="C862">
        <v>56495879</v>
      </c>
      <c r="D862">
        <v>54902715</v>
      </c>
      <c r="E862">
        <v>1</v>
      </c>
      <c r="F862">
        <v>1</v>
      </c>
      <c r="G862">
        <v>1079</v>
      </c>
      <c r="H862">
        <v>3</v>
      </c>
      <c r="I862" t="s">
        <v>892</v>
      </c>
      <c r="J862" t="s">
        <v>893</v>
      </c>
      <c r="K862" t="s">
        <v>894</v>
      </c>
      <c r="L862">
        <v>1327</v>
      </c>
      <c r="N862">
        <v>1005</v>
      </c>
      <c r="O862" t="s">
        <v>214</v>
      </c>
      <c r="P862" t="s">
        <v>214</v>
      </c>
      <c r="Q862">
        <v>1</v>
      </c>
      <c r="W862">
        <v>0</v>
      </c>
      <c r="X862">
        <v>-1844544580</v>
      </c>
      <c r="Y862">
        <f t="shared" si="484"/>
        <v>42.9</v>
      </c>
      <c r="AA862">
        <v>7.55</v>
      </c>
      <c r="AB862">
        <v>0</v>
      </c>
      <c r="AC862">
        <v>0</v>
      </c>
      <c r="AD862">
        <v>0</v>
      </c>
      <c r="AE862">
        <v>7.39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0</v>
      </c>
      <c r="AQ862">
        <v>0</v>
      </c>
      <c r="AR862">
        <v>0</v>
      </c>
      <c r="AS862" t="s">
        <v>3</v>
      </c>
      <c r="AT862">
        <v>42.9</v>
      </c>
      <c r="AU862" t="s">
        <v>3</v>
      </c>
      <c r="AV862">
        <v>0</v>
      </c>
      <c r="AW862">
        <v>2</v>
      </c>
      <c r="AX862">
        <v>56495912</v>
      </c>
      <c r="AY862">
        <v>1</v>
      </c>
      <c r="AZ862">
        <v>0</v>
      </c>
      <c r="BA862">
        <v>849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ROUND(Y862*Source!I979,9)</f>
        <v>18.876000000000001</v>
      </c>
      <c r="CY862">
        <f t="shared" si="485"/>
        <v>7.55</v>
      </c>
      <c r="CZ862">
        <f t="shared" si="486"/>
        <v>7.39</v>
      </c>
      <c r="DA862">
        <f t="shared" si="487"/>
        <v>1</v>
      </c>
      <c r="DB862">
        <f t="shared" si="488"/>
        <v>317.02999999999997</v>
      </c>
      <c r="DC862">
        <f t="shared" si="489"/>
        <v>0</v>
      </c>
      <c r="DD862" t="s">
        <v>3</v>
      </c>
      <c r="DE862" t="s">
        <v>3</v>
      </c>
      <c r="DF862">
        <f t="shared" si="483"/>
        <v>139.49</v>
      </c>
      <c r="DG862">
        <f t="shared" si="480"/>
        <v>0</v>
      </c>
      <c r="DH862">
        <f t="shared" si="481"/>
        <v>0</v>
      </c>
      <c r="DI862">
        <f t="shared" si="472"/>
        <v>0</v>
      </c>
      <c r="DJ862">
        <f t="shared" si="490"/>
        <v>139.49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ROW(Source!A979)</f>
        <v>979</v>
      </c>
      <c r="B863">
        <v>56481265</v>
      </c>
      <c r="C863">
        <v>56495879</v>
      </c>
      <c r="D863">
        <v>54902280</v>
      </c>
      <c r="E863">
        <v>1</v>
      </c>
      <c r="F863">
        <v>1</v>
      </c>
      <c r="G863">
        <v>1079</v>
      </c>
      <c r="H863">
        <v>3</v>
      </c>
      <c r="I863" t="s">
        <v>895</v>
      </c>
      <c r="J863" t="s">
        <v>896</v>
      </c>
      <c r="K863" t="s">
        <v>897</v>
      </c>
      <c r="L863">
        <v>1339</v>
      </c>
      <c r="N863">
        <v>1007</v>
      </c>
      <c r="O863" t="s">
        <v>158</v>
      </c>
      <c r="P863" t="s">
        <v>158</v>
      </c>
      <c r="Q863">
        <v>1</v>
      </c>
      <c r="W863">
        <v>0</v>
      </c>
      <c r="X863">
        <v>166094496</v>
      </c>
      <c r="Y863">
        <f t="shared" si="484"/>
        <v>6.22</v>
      </c>
      <c r="AA863">
        <v>2519.17</v>
      </c>
      <c r="AB863">
        <v>0</v>
      </c>
      <c r="AC863">
        <v>0</v>
      </c>
      <c r="AD863">
        <v>0</v>
      </c>
      <c r="AE863">
        <v>2464.94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0</v>
      </c>
      <c r="AQ863">
        <v>0</v>
      </c>
      <c r="AR863">
        <v>0</v>
      </c>
      <c r="AS863" t="s">
        <v>3</v>
      </c>
      <c r="AT863">
        <v>6.22</v>
      </c>
      <c r="AU863" t="s">
        <v>3</v>
      </c>
      <c r="AV863">
        <v>0</v>
      </c>
      <c r="AW863">
        <v>2</v>
      </c>
      <c r="AX863">
        <v>56495913</v>
      </c>
      <c r="AY863">
        <v>1</v>
      </c>
      <c r="AZ863">
        <v>0</v>
      </c>
      <c r="BA863">
        <v>850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ROUND(Y863*Source!I979,9)</f>
        <v>2.7368000000000001</v>
      </c>
      <c r="CY863">
        <f t="shared" si="485"/>
        <v>2519.17</v>
      </c>
      <c r="CZ863">
        <f t="shared" si="486"/>
        <v>2464.94</v>
      </c>
      <c r="DA863">
        <f t="shared" si="487"/>
        <v>1</v>
      </c>
      <c r="DB863">
        <f t="shared" si="488"/>
        <v>15331.93</v>
      </c>
      <c r="DC863">
        <f t="shared" si="489"/>
        <v>0</v>
      </c>
      <c r="DD863" t="s">
        <v>3</v>
      </c>
      <c r="DE863" t="s">
        <v>3</v>
      </c>
      <c r="DF863">
        <f t="shared" si="483"/>
        <v>6746.05</v>
      </c>
      <c r="DG863">
        <f t="shared" si="480"/>
        <v>0</v>
      </c>
      <c r="DH863">
        <f t="shared" si="481"/>
        <v>0</v>
      </c>
      <c r="DI863">
        <f t="shared" si="472"/>
        <v>0</v>
      </c>
      <c r="DJ863">
        <f t="shared" si="490"/>
        <v>6746.05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5">
      <c r="A864">
        <f>ROW(Source!A979)</f>
        <v>979</v>
      </c>
      <c r="B864">
        <v>56481265</v>
      </c>
      <c r="C864">
        <v>56495879</v>
      </c>
      <c r="D864">
        <v>54902287</v>
      </c>
      <c r="E864">
        <v>1</v>
      </c>
      <c r="F864">
        <v>1</v>
      </c>
      <c r="G864">
        <v>1079</v>
      </c>
      <c r="H864">
        <v>3</v>
      </c>
      <c r="I864" t="s">
        <v>898</v>
      </c>
      <c r="J864" t="s">
        <v>899</v>
      </c>
      <c r="K864" t="s">
        <v>900</v>
      </c>
      <c r="L864">
        <v>1339</v>
      </c>
      <c r="N864">
        <v>1007</v>
      </c>
      <c r="O864" t="s">
        <v>158</v>
      </c>
      <c r="P864" t="s">
        <v>158</v>
      </c>
      <c r="Q864">
        <v>1</v>
      </c>
      <c r="W864">
        <v>0</v>
      </c>
      <c r="X864">
        <v>1801906762</v>
      </c>
      <c r="Y864">
        <f t="shared" si="484"/>
        <v>0.99</v>
      </c>
      <c r="AA864">
        <v>2886.66</v>
      </c>
      <c r="AB864">
        <v>0</v>
      </c>
      <c r="AC864">
        <v>0</v>
      </c>
      <c r="AD864">
        <v>0</v>
      </c>
      <c r="AE864">
        <v>2824.52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0</v>
      </c>
      <c r="AQ864">
        <v>0</v>
      </c>
      <c r="AR864">
        <v>0</v>
      </c>
      <c r="AS864" t="s">
        <v>3</v>
      </c>
      <c r="AT864">
        <v>0.99</v>
      </c>
      <c r="AU864" t="s">
        <v>3</v>
      </c>
      <c r="AV864">
        <v>0</v>
      </c>
      <c r="AW864">
        <v>2</v>
      </c>
      <c r="AX864">
        <v>56495914</v>
      </c>
      <c r="AY864">
        <v>1</v>
      </c>
      <c r="AZ864">
        <v>0</v>
      </c>
      <c r="BA864">
        <v>851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ROUND(Y864*Source!I979,9)</f>
        <v>0.43559999999999999</v>
      </c>
      <c r="CY864">
        <f t="shared" si="485"/>
        <v>2886.66</v>
      </c>
      <c r="CZ864">
        <f t="shared" si="486"/>
        <v>2824.52</v>
      </c>
      <c r="DA864">
        <f t="shared" si="487"/>
        <v>1</v>
      </c>
      <c r="DB864">
        <f t="shared" si="488"/>
        <v>2796.27</v>
      </c>
      <c r="DC864">
        <f t="shared" si="489"/>
        <v>0</v>
      </c>
      <c r="DD864" t="s">
        <v>3</v>
      </c>
      <c r="DE864" t="s">
        <v>3</v>
      </c>
      <c r="DF864">
        <f t="shared" si="483"/>
        <v>1230.3599999999999</v>
      </c>
      <c r="DG864">
        <f t="shared" si="480"/>
        <v>0</v>
      </c>
      <c r="DH864">
        <f t="shared" si="481"/>
        <v>0</v>
      </c>
      <c r="DI864">
        <f t="shared" si="472"/>
        <v>0</v>
      </c>
      <c r="DJ864">
        <f t="shared" si="490"/>
        <v>1230.3599999999999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ROW(Source!A979)</f>
        <v>979</v>
      </c>
      <c r="B865">
        <v>56481265</v>
      </c>
      <c r="C865">
        <v>56495879</v>
      </c>
      <c r="D865">
        <v>54902884</v>
      </c>
      <c r="E865">
        <v>1</v>
      </c>
      <c r="F865">
        <v>1</v>
      </c>
      <c r="G865">
        <v>1079</v>
      </c>
      <c r="H865">
        <v>3</v>
      </c>
      <c r="I865" t="s">
        <v>901</v>
      </c>
      <c r="J865" t="s">
        <v>902</v>
      </c>
      <c r="K865" t="s">
        <v>903</v>
      </c>
      <c r="L865">
        <v>1348</v>
      </c>
      <c r="N865">
        <v>1009</v>
      </c>
      <c r="O865" t="s">
        <v>32</v>
      </c>
      <c r="P865" t="s">
        <v>32</v>
      </c>
      <c r="Q865">
        <v>1000</v>
      </c>
      <c r="W865">
        <v>0</v>
      </c>
      <c r="X865">
        <v>-444625756</v>
      </c>
      <c r="Y865">
        <f t="shared" si="484"/>
        <v>1.1599999999999999E-2</v>
      </c>
      <c r="AA865">
        <v>9441.3700000000008</v>
      </c>
      <c r="AB865">
        <v>0</v>
      </c>
      <c r="AC865">
        <v>0</v>
      </c>
      <c r="AD865">
        <v>0</v>
      </c>
      <c r="AE865">
        <v>9238.1299999999992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0</v>
      </c>
      <c r="AQ865">
        <v>0</v>
      </c>
      <c r="AR865">
        <v>0</v>
      </c>
      <c r="AS865" t="s">
        <v>3</v>
      </c>
      <c r="AT865">
        <v>1.1599999999999999E-2</v>
      </c>
      <c r="AU865" t="s">
        <v>3</v>
      </c>
      <c r="AV865">
        <v>0</v>
      </c>
      <c r="AW865">
        <v>2</v>
      </c>
      <c r="AX865">
        <v>56495915</v>
      </c>
      <c r="AY865">
        <v>1</v>
      </c>
      <c r="AZ865">
        <v>0</v>
      </c>
      <c r="BA865">
        <v>852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ROUND(Y865*Source!I979,9)</f>
        <v>5.104E-3</v>
      </c>
      <c r="CY865">
        <f t="shared" si="485"/>
        <v>9441.3700000000008</v>
      </c>
      <c r="CZ865">
        <f t="shared" si="486"/>
        <v>9238.1299999999992</v>
      </c>
      <c r="DA865">
        <f t="shared" si="487"/>
        <v>1</v>
      </c>
      <c r="DB865">
        <f t="shared" si="488"/>
        <v>107.16</v>
      </c>
      <c r="DC865">
        <f t="shared" si="489"/>
        <v>0</v>
      </c>
      <c r="DD865" t="s">
        <v>3</v>
      </c>
      <c r="DE865" t="s">
        <v>3</v>
      </c>
      <c r="DF865">
        <f t="shared" si="483"/>
        <v>47.15</v>
      </c>
      <c r="DG865">
        <f t="shared" si="480"/>
        <v>0</v>
      </c>
      <c r="DH865">
        <f t="shared" si="481"/>
        <v>0</v>
      </c>
      <c r="DI865">
        <f t="shared" si="472"/>
        <v>0</v>
      </c>
      <c r="DJ865">
        <f t="shared" si="490"/>
        <v>47.15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ROW(Source!A979)</f>
        <v>979</v>
      </c>
      <c r="B866">
        <v>56481265</v>
      </c>
      <c r="C866">
        <v>56495879</v>
      </c>
      <c r="D866">
        <v>54909571</v>
      </c>
      <c r="E866">
        <v>1</v>
      </c>
      <c r="F866">
        <v>1</v>
      </c>
      <c r="G866">
        <v>1079</v>
      </c>
      <c r="H866">
        <v>3</v>
      </c>
      <c r="I866" t="s">
        <v>248</v>
      </c>
      <c r="J866" t="s">
        <v>250</v>
      </c>
      <c r="K866" t="s">
        <v>249</v>
      </c>
      <c r="L866">
        <v>1339</v>
      </c>
      <c r="N866">
        <v>1007</v>
      </c>
      <c r="O866" t="s">
        <v>158</v>
      </c>
      <c r="P866" t="s">
        <v>158</v>
      </c>
      <c r="Q866">
        <v>1</v>
      </c>
      <c r="W866">
        <v>0</v>
      </c>
      <c r="X866">
        <v>-1447999952</v>
      </c>
      <c r="Y866">
        <f t="shared" si="484"/>
        <v>101.5</v>
      </c>
      <c r="AA866">
        <v>745.78</v>
      </c>
      <c r="AB866">
        <v>0</v>
      </c>
      <c r="AC866">
        <v>0</v>
      </c>
      <c r="AD866">
        <v>0</v>
      </c>
      <c r="AE866">
        <v>729.73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101.5</v>
      </c>
      <c r="AU866" t="s">
        <v>3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ROUND(Y866*Source!I979,9)</f>
        <v>44.66</v>
      </c>
      <c r="CY866">
        <f t="shared" si="485"/>
        <v>745.78</v>
      </c>
      <c r="CZ866">
        <f t="shared" si="486"/>
        <v>729.73</v>
      </c>
      <c r="DA866">
        <f t="shared" si="487"/>
        <v>1</v>
      </c>
      <c r="DB866">
        <f t="shared" si="488"/>
        <v>74067.600000000006</v>
      </c>
      <c r="DC866">
        <f t="shared" si="489"/>
        <v>0</v>
      </c>
      <c r="DD866" t="s">
        <v>3</v>
      </c>
      <c r="DE866" t="s">
        <v>3</v>
      </c>
      <c r="DF866">
        <f t="shared" si="483"/>
        <v>32589.74</v>
      </c>
      <c r="DG866">
        <f t="shared" si="480"/>
        <v>0</v>
      </c>
      <c r="DH866">
        <f t="shared" si="481"/>
        <v>0</v>
      </c>
      <c r="DI866">
        <f t="shared" si="472"/>
        <v>0</v>
      </c>
      <c r="DJ866">
        <f t="shared" si="490"/>
        <v>32589.74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ROW(Source!A979)</f>
        <v>979</v>
      </c>
      <c r="B867">
        <v>56481265</v>
      </c>
      <c r="C867">
        <v>56495879</v>
      </c>
      <c r="D867">
        <v>54909981</v>
      </c>
      <c r="E867">
        <v>1</v>
      </c>
      <c r="F867">
        <v>1</v>
      </c>
      <c r="G867">
        <v>1079</v>
      </c>
      <c r="H867">
        <v>3</v>
      </c>
      <c r="I867" t="s">
        <v>244</v>
      </c>
      <c r="J867" t="s">
        <v>246</v>
      </c>
      <c r="K867" t="s">
        <v>245</v>
      </c>
      <c r="L867">
        <v>1348</v>
      </c>
      <c r="N867">
        <v>1009</v>
      </c>
      <c r="O867" t="s">
        <v>32</v>
      </c>
      <c r="P867" t="s">
        <v>32</v>
      </c>
      <c r="Q867">
        <v>1000</v>
      </c>
      <c r="W867">
        <v>0</v>
      </c>
      <c r="X867">
        <v>-182356648</v>
      </c>
      <c r="Y867">
        <f t="shared" si="484"/>
        <v>4.8522999999999997E-2</v>
      </c>
      <c r="AA867">
        <v>5798</v>
      </c>
      <c r="AB867">
        <v>0</v>
      </c>
      <c r="AC867">
        <v>0</v>
      </c>
      <c r="AD867">
        <v>0</v>
      </c>
      <c r="AE867">
        <v>5673.19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3</v>
      </c>
      <c r="AT867">
        <v>4.8522999999999997E-2</v>
      </c>
      <c r="AU867" t="s">
        <v>3</v>
      </c>
      <c r="AV867">
        <v>0</v>
      </c>
      <c r="AW867">
        <v>1</v>
      </c>
      <c r="AX867">
        <v>-1</v>
      </c>
      <c r="AY867">
        <v>0</v>
      </c>
      <c r="AZ867">
        <v>0</v>
      </c>
      <c r="BA867" t="s">
        <v>3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ROUND(Y867*Source!I979,9)</f>
        <v>2.135012E-2</v>
      </c>
      <c r="CY867">
        <f t="shared" si="485"/>
        <v>5798</v>
      </c>
      <c r="CZ867">
        <f t="shared" si="486"/>
        <v>5673.19</v>
      </c>
      <c r="DA867">
        <f t="shared" si="487"/>
        <v>1</v>
      </c>
      <c r="DB867">
        <f t="shared" si="488"/>
        <v>275.27999999999997</v>
      </c>
      <c r="DC867">
        <f t="shared" si="489"/>
        <v>0</v>
      </c>
      <c r="DD867" t="s">
        <v>3</v>
      </c>
      <c r="DE867" t="s">
        <v>3</v>
      </c>
      <c r="DF867">
        <f t="shared" si="483"/>
        <v>121.12</v>
      </c>
      <c r="DG867">
        <f t="shared" si="480"/>
        <v>0</v>
      </c>
      <c r="DH867">
        <f t="shared" si="481"/>
        <v>0</v>
      </c>
      <c r="DI867">
        <f t="shared" si="472"/>
        <v>0</v>
      </c>
      <c r="DJ867">
        <f t="shared" si="490"/>
        <v>121.12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ROW(Source!A979)</f>
        <v>979</v>
      </c>
      <c r="B868">
        <v>56481265</v>
      </c>
      <c r="C868">
        <v>56495879</v>
      </c>
      <c r="D868">
        <v>54909982</v>
      </c>
      <c r="E868">
        <v>1</v>
      </c>
      <c r="F868">
        <v>1</v>
      </c>
      <c r="G868">
        <v>1079</v>
      </c>
      <c r="H868">
        <v>3</v>
      </c>
      <c r="I868" t="s">
        <v>541</v>
      </c>
      <c r="J868" t="s">
        <v>543</v>
      </c>
      <c r="K868" t="s">
        <v>542</v>
      </c>
      <c r="L868">
        <v>1348</v>
      </c>
      <c r="N868">
        <v>1009</v>
      </c>
      <c r="O868" t="s">
        <v>32</v>
      </c>
      <c r="P868" t="s">
        <v>32</v>
      </c>
      <c r="Q868">
        <v>1000</v>
      </c>
      <c r="W868">
        <v>0</v>
      </c>
      <c r="X868">
        <v>-705852171</v>
      </c>
      <c r="Y868">
        <f t="shared" si="484"/>
        <v>9.2772999999999994E-2</v>
      </c>
      <c r="AA868">
        <v>6516.8</v>
      </c>
      <c r="AB868">
        <v>0</v>
      </c>
      <c r="AC868">
        <v>0</v>
      </c>
      <c r="AD868">
        <v>0</v>
      </c>
      <c r="AE868">
        <v>6376.52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 t="s">
        <v>3</v>
      </c>
      <c r="AT868">
        <v>9.2772999999999994E-2</v>
      </c>
      <c r="AU868" t="s">
        <v>3</v>
      </c>
      <c r="AV868">
        <v>0</v>
      </c>
      <c r="AW868">
        <v>1</v>
      </c>
      <c r="AX868">
        <v>-1</v>
      </c>
      <c r="AY868">
        <v>0</v>
      </c>
      <c r="AZ868">
        <v>0</v>
      </c>
      <c r="BA868" t="s">
        <v>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ROUND(Y868*Source!I979,9)</f>
        <v>4.0820120000000001E-2</v>
      </c>
      <c r="CY868">
        <f t="shared" si="485"/>
        <v>6516.8</v>
      </c>
      <c r="CZ868">
        <f t="shared" si="486"/>
        <v>6376.52</v>
      </c>
      <c r="DA868">
        <f t="shared" si="487"/>
        <v>1</v>
      </c>
      <c r="DB868">
        <f t="shared" si="488"/>
        <v>591.57000000000005</v>
      </c>
      <c r="DC868">
        <f t="shared" si="489"/>
        <v>0</v>
      </c>
      <c r="DD868" t="s">
        <v>3</v>
      </c>
      <c r="DE868" t="s">
        <v>3</v>
      </c>
      <c r="DF868">
        <f t="shared" si="483"/>
        <v>260.29000000000002</v>
      </c>
      <c r="DG868">
        <f t="shared" si="480"/>
        <v>0</v>
      </c>
      <c r="DH868">
        <f t="shared" si="481"/>
        <v>0</v>
      </c>
      <c r="DI868">
        <f t="shared" si="472"/>
        <v>0</v>
      </c>
      <c r="DJ868">
        <f t="shared" si="490"/>
        <v>260.29000000000002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ROW(Source!A979)</f>
        <v>979</v>
      </c>
      <c r="B869">
        <v>56481265</v>
      </c>
      <c r="C869">
        <v>56495879</v>
      </c>
      <c r="D869">
        <v>54909992</v>
      </c>
      <c r="E869">
        <v>1</v>
      </c>
      <c r="F869">
        <v>1</v>
      </c>
      <c r="G869">
        <v>1079</v>
      </c>
      <c r="H869">
        <v>3</v>
      </c>
      <c r="I869" t="s">
        <v>330</v>
      </c>
      <c r="J869" t="s">
        <v>332</v>
      </c>
      <c r="K869" t="s">
        <v>331</v>
      </c>
      <c r="L869">
        <v>1348</v>
      </c>
      <c r="N869">
        <v>1009</v>
      </c>
      <c r="O869" t="s">
        <v>32</v>
      </c>
      <c r="P869" t="s">
        <v>32</v>
      </c>
      <c r="Q869">
        <v>1000</v>
      </c>
      <c r="W869">
        <v>0</v>
      </c>
      <c r="X869">
        <v>-977438433</v>
      </c>
      <c r="Y869">
        <f t="shared" si="484"/>
        <v>0.76409099999999996</v>
      </c>
      <c r="AA869">
        <v>5870.05</v>
      </c>
      <c r="AB869">
        <v>0</v>
      </c>
      <c r="AC869">
        <v>0</v>
      </c>
      <c r="AD869">
        <v>0</v>
      </c>
      <c r="AE869">
        <v>5743.69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3</v>
      </c>
      <c r="AT869">
        <v>0.76409099999999996</v>
      </c>
      <c r="AU869" t="s">
        <v>3</v>
      </c>
      <c r="AV869">
        <v>0</v>
      </c>
      <c r="AW869">
        <v>1</v>
      </c>
      <c r="AX869">
        <v>-1</v>
      </c>
      <c r="AY869">
        <v>0</v>
      </c>
      <c r="AZ869">
        <v>0</v>
      </c>
      <c r="BA869" t="s">
        <v>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ROUND(Y869*Source!I979,9)</f>
        <v>0.33620003999999998</v>
      </c>
      <c r="CY869">
        <f t="shared" si="485"/>
        <v>5870.05</v>
      </c>
      <c r="CZ869">
        <f t="shared" si="486"/>
        <v>5743.69</v>
      </c>
      <c r="DA869">
        <f t="shared" si="487"/>
        <v>1</v>
      </c>
      <c r="DB869">
        <f t="shared" si="488"/>
        <v>4388.7</v>
      </c>
      <c r="DC869">
        <f t="shared" si="489"/>
        <v>0</v>
      </c>
      <c r="DD869" t="s">
        <v>3</v>
      </c>
      <c r="DE869" t="s">
        <v>3</v>
      </c>
      <c r="DF869">
        <f t="shared" si="483"/>
        <v>1931.03</v>
      </c>
      <c r="DG869">
        <f t="shared" si="480"/>
        <v>0</v>
      </c>
      <c r="DH869">
        <f t="shared" si="481"/>
        <v>0</v>
      </c>
      <c r="DI869">
        <f t="shared" si="472"/>
        <v>0</v>
      </c>
      <c r="DJ869">
        <f t="shared" si="490"/>
        <v>1931.03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ROW(Source!A979)</f>
        <v>979</v>
      </c>
      <c r="B870">
        <v>56481265</v>
      </c>
      <c r="C870">
        <v>56495879</v>
      </c>
      <c r="D870">
        <v>54909994</v>
      </c>
      <c r="E870">
        <v>1</v>
      </c>
      <c r="F870">
        <v>1</v>
      </c>
      <c r="G870">
        <v>1079</v>
      </c>
      <c r="H870">
        <v>3</v>
      </c>
      <c r="I870" t="s">
        <v>240</v>
      </c>
      <c r="J870" t="s">
        <v>242</v>
      </c>
      <c r="K870" t="s">
        <v>241</v>
      </c>
      <c r="L870">
        <v>1348</v>
      </c>
      <c r="N870">
        <v>1009</v>
      </c>
      <c r="O870" t="s">
        <v>32</v>
      </c>
      <c r="P870" t="s">
        <v>32</v>
      </c>
      <c r="Q870">
        <v>1000</v>
      </c>
      <c r="W870">
        <v>0</v>
      </c>
      <c r="X870">
        <v>1611312075</v>
      </c>
      <c r="Y870">
        <f t="shared" si="484"/>
        <v>10.353273</v>
      </c>
      <c r="AA870">
        <v>5870.05</v>
      </c>
      <c r="AB870">
        <v>0</v>
      </c>
      <c r="AC870">
        <v>0</v>
      </c>
      <c r="AD870">
        <v>0</v>
      </c>
      <c r="AE870">
        <v>5743.69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3</v>
      </c>
      <c r="AT870">
        <v>10.353273</v>
      </c>
      <c r="AU870" t="s">
        <v>3</v>
      </c>
      <c r="AV870">
        <v>0</v>
      </c>
      <c r="AW870">
        <v>1</v>
      </c>
      <c r="AX870">
        <v>-1</v>
      </c>
      <c r="AY870">
        <v>0</v>
      </c>
      <c r="AZ870">
        <v>0</v>
      </c>
      <c r="BA870" t="s">
        <v>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v>0</v>
      </c>
      <c r="CX870">
        <f>ROUND(Y870*Source!I979,9)</f>
        <v>4.5554401200000001</v>
      </c>
      <c r="CY870">
        <f t="shared" si="485"/>
        <v>5870.05</v>
      </c>
      <c r="CZ870">
        <f t="shared" si="486"/>
        <v>5743.69</v>
      </c>
      <c r="DA870">
        <f t="shared" si="487"/>
        <v>1</v>
      </c>
      <c r="DB870">
        <f t="shared" si="488"/>
        <v>59465.99</v>
      </c>
      <c r="DC870">
        <f t="shared" si="489"/>
        <v>0</v>
      </c>
      <c r="DD870" t="s">
        <v>3</v>
      </c>
      <c r="DE870" t="s">
        <v>3</v>
      </c>
      <c r="DF870">
        <f t="shared" si="483"/>
        <v>26165.040000000001</v>
      </c>
      <c r="DG870">
        <f t="shared" si="480"/>
        <v>0</v>
      </c>
      <c r="DH870">
        <f t="shared" si="481"/>
        <v>0</v>
      </c>
      <c r="DI870">
        <f t="shared" si="472"/>
        <v>0</v>
      </c>
      <c r="DJ870">
        <f t="shared" si="490"/>
        <v>26165.040000000001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5">
      <c r="A871">
        <f>ROW(Source!A979)</f>
        <v>979</v>
      </c>
      <c r="B871">
        <v>56481265</v>
      </c>
      <c r="C871">
        <v>56495879</v>
      </c>
      <c r="D871">
        <v>54909995</v>
      </c>
      <c r="E871">
        <v>1</v>
      </c>
      <c r="F871">
        <v>1</v>
      </c>
      <c r="G871">
        <v>1079</v>
      </c>
      <c r="H871">
        <v>3</v>
      </c>
      <c r="I871" t="s">
        <v>236</v>
      </c>
      <c r="J871" t="s">
        <v>238</v>
      </c>
      <c r="K871" t="s">
        <v>237</v>
      </c>
      <c r="L871">
        <v>1348</v>
      </c>
      <c r="N871">
        <v>1009</v>
      </c>
      <c r="O871" t="s">
        <v>32</v>
      </c>
      <c r="P871" t="s">
        <v>32</v>
      </c>
      <c r="Q871">
        <v>1000</v>
      </c>
      <c r="W871">
        <v>0</v>
      </c>
      <c r="X871">
        <v>-1581169957</v>
      </c>
      <c r="Y871">
        <f t="shared" si="484"/>
        <v>3.0484089999999999</v>
      </c>
      <c r="AA871">
        <v>5870.05</v>
      </c>
      <c r="AB871">
        <v>0</v>
      </c>
      <c r="AC871">
        <v>0</v>
      </c>
      <c r="AD871">
        <v>0</v>
      </c>
      <c r="AE871">
        <v>5743.69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 t="s">
        <v>3</v>
      </c>
      <c r="AT871">
        <v>3.0484089999999999</v>
      </c>
      <c r="AU871" t="s">
        <v>3</v>
      </c>
      <c r="AV871">
        <v>0</v>
      </c>
      <c r="AW871">
        <v>1</v>
      </c>
      <c r="AX871">
        <v>-1</v>
      </c>
      <c r="AY871">
        <v>0</v>
      </c>
      <c r="AZ871">
        <v>0</v>
      </c>
      <c r="BA871" t="s">
        <v>3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ROUND(Y871*Source!I979,9)</f>
        <v>1.34129996</v>
      </c>
      <c r="CY871">
        <f t="shared" si="485"/>
        <v>5870.05</v>
      </c>
      <c r="CZ871">
        <f t="shared" si="486"/>
        <v>5743.69</v>
      </c>
      <c r="DA871">
        <f t="shared" si="487"/>
        <v>1</v>
      </c>
      <c r="DB871">
        <f t="shared" si="488"/>
        <v>17509.12</v>
      </c>
      <c r="DC871">
        <f t="shared" si="489"/>
        <v>0</v>
      </c>
      <c r="DD871" t="s">
        <v>3</v>
      </c>
      <c r="DE871" t="s">
        <v>3</v>
      </c>
      <c r="DF871">
        <f t="shared" si="483"/>
        <v>7704.01</v>
      </c>
      <c r="DG871">
        <f t="shared" si="480"/>
        <v>0</v>
      </c>
      <c r="DH871">
        <f t="shared" si="481"/>
        <v>0</v>
      </c>
      <c r="DI871">
        <f t="shared" si="472"/>
        <v>0</v>
      </c>
      <c r="DJ871">
        <f t="shared" si="490"/>
        <v>7704.01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5">
      <c r="A872">
        <f>ROW(Source!A979)</f>
        <v>979</v>
      </c>
      <c r="B872">
        <v>56481265</v>
      </c>
      <c r="C872">
        <v>56495879</v>
      </c>
      <c r="D872">
        <v>54911477</v>
      </c>
      <c r="E872">
        <v>1</v>
      </c>
      <c r="F872">
        <v>1</v>
      </c>
      <c r="G872">
        <v>1079</v>
      </c>
      <c r="H872">
        <v>3</v>
      </c>
      <c r="I872" t="s">
        <v>904</v>
      </c>
      <c r="J872" t="s">
        <v>905</v>
      </c>
      <c r="K872" t="s">
        <v>906</v>
      </c>
      <c r="L872">
        <v>1348</v>
      </c>
      <c r="N872">
        <v>1009</v>
      </c>
      <c r="O872" t="s">
        <v>32</v>
      </c>
      <c r="P872" t="s">
        <v>32</v>
      </c>
      <c r="Q872">
        <v>1000</v>
      </c>
      <c r="W872">
        <v>0</v>
      </c>
      <c r="X872">
        <v>-1225000858</v>
      </c>
      <c r="Y872">
        <f t="shared" si="484"/>
        <v>0.5</v>
      </c>
      <c r="AA872">
        <v>12923.36</v>
      </c>
      <c r="AB872">
        <v>0</v>
      </c>
      <c r="AC872">
        <v>0</v>
      </c>
      <c r="AD872">
        <v>0</v>
      </c>
      <c r="AE872">
        <v>12645.17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-2</v>
      </c>
      <c r="AN872">
        <v>0</v>
      </c>
      <c r="AO872">
        <v>1</v>
      </c>
      <c r="AP872">
        <v>0</v>
      </c>
      <c r="AQ872">
        <v>0</v>
      </c>
      <c r="AR872">
        <v>0</v>
      </c>
      <c r="AS872" t="s">
        <v>3</v>
      </c>
      <c r="AT872">
        <v>0.5</v>
      </c>
      <c r="AU872" t="s">
        <v>3</v>
      </c>
      <c r="AV872">
        <v>0</v>
      </c>
      <c r="AW872">
        <v>2</v>
      </c>
      <c r="AX872">
        <v>56495916</v>
      </c>
      <c r="AY872">
        <v>1</v>
      </c>
      <c r="AZ872">
        <v>0</v>
      </c>
      <c r="BA872">
        <v>853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ROUND(Y872*Source!I979,9)</f>
        <v>0.22</v>
      </c>
      <c r="CY872">
        <f t="shared" si="485"/>
        <v>12923.36</v>
      </c>
      <c r="CZ872">
        <f t="shared" si="486"/>
        <v>12645.17</v>
      </c>
      <c r="DA872">
        <f t="shared" si="487"/>
        <v>1</v>
      </c>
      <c r="DB872">
        <f t="shared" si="488"/>
        <v>6322.59</v>
      </c>
      <c r="DC872">
        <f t="shared" si="489"/>
        <v>0</v>
      </c>
      <c r="DD872" t="s">
        <v>3</v>
      </c>
      <c r="DE872" t="s">
        <v>3</v>
      </c>
      <c r="DF872">
        <f t="shared" si="483"/>
        <v>2781.94</v>
      </c>
      <c r="DG872">
        <f t="shared" si="480"/>
        <v>0</v>
      </c>
      <c r="DH872">
        <f t="shared" si="481"/>
        <v>0</v>
      </c>
      <c r="DI872">
        <f t="shared" si="472"/>
        <v>0</v>
      </c>
      <c r="DJ872">
        <f t="shared" si="490"/>
        <v>2781.94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ROW(Source!A979)</f>
        <v>979</v>
      </c>
      <c r="B873">
        <v>56481265</v>
      </c>
      <c r="C873">
        <v>56495879</v>
      </c>
      <c r="D873">
        <v>54914902</v>
      </c>
      <c r="E873">
        <v>1</v>
      </c>
      <c r="F873">
        <v>1</v>
      </c>
      <c r="G873">
        <v>1079</v>
      </c>
      <c r="H873">
        <v>3</v>
      </c>
      <c r="I873" t="s">
        <v>252</v>
      </c>
      <c r="J873" t="s">
        <v>254</v>
      </c>
      <c r="K873" t="s">
        <v>253</v>
      </c>
      <c r="L873">
        <v>1327</v>
      </c>
      <c r="N873">
        <v>1005</v>
      </c>
      <c r="O873" t="s">
        <v>214</v>
      </c>
      <c r="P873" t="s">
        <v>214</v>
      </c>
      <c r="Q873">
        <v>1</v>
      </c>
      <c r="W873">
        <v>0</v>
      </c>
      <c r="X873">
        <v>1092252065</v>
      </c>
      <c r="Y873">
        <f t="shared" si="484"/>
        <v>86.1</v>
      </c>
      <c r="AA873">
        <v>62.16</v>
      </c>
      <c r="AB873">
        <v>0</v>
      </c>
      <c r="AC873">
        <v>0</v>
      </c>
      <c r="AD873">
        <v>0</v>
      </c>
      <c r="AE873">
        <v>60.82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-2</v>
      </c>
      <c r="AN873">
        <v>0</v>
      </c>
      <c r="AO873">
        <v>1</v>
      </c>
      <c r="AP873">
        <v>0</v>
      </c>
      <c r="AQ873">
        <v>0</v>
      </c>
      <c r="AR873">
        <v>0</v>
      </c>
      <c r="AS873" t="s">
        <v>3</v>
      </c>
      <c r="AT873">
        <v>86.1</v>
      </c>
      <c r="AU873" t="s">
        <v>3</v>
      </c>
      <c r="AV873">
        <v>0</v>
      </c>
      <c r="AW873">
        <v>2</v>
      </c>
      <c r="AX873">
        <v>56495917</v>
      </c>
      <c r="AY873">
        <v>1</v>
      </c>
      <c r="AZ873">
        <v>0</v>
      </c>
      <c r="BA873">
        <v>854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ROUND(Y873*Source!I979,9)</f>
        <v>37.884</v>
      </c>
      <c r="CY873">
        <f t="shared" si="485"/>
        <v>62.16</v>
      </c>
      <c r="CZ873">
        <f t="shared" si="486"/>
        <v>60.82</v>
      </c>
      <c r="DA873">
        <f t="shared" si="487"/>
        <v>1</v>
      </c>
      <c r="DB873">
        <f t="shared" si="488"/>
        <v>5236.6000000000004</v>
      </c>
      <c r="DC873">
        <f t="shared" si="489"/>
        <v>0</v>
      </c>
      <c r="DD873" t="s">
        <v>3</v>
      </c>
      <c r="DE873" t="s">
        <v>3</v>
      </c>
      <c r="DF873">
        <f t="shared" si="483"/>
        <v>2304.1</v>
      </c>
      <c r="DG873">
        <f t="shared" si="480"/>
        <v>0</v>
      </c>
      <c r="DH873">
        <f t="shared" si="481"/>
        <v>0</v>
      </c>
      <c r="DI873">
        <f t="shared" si="472"/>
        <v>0</v>
      </c>
      <c r="DJ873">
        <f t="shared" si="490"/>
        <v>2304.1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ROW(Source!A980)</f>
        <v>980</v>
      </c>
      <c r="B874">
        <v>56481267</v>
      </c>
      <c r="C874">
        <v>56495879</v>
      </c>
      <c r="D874">
        <v>54836958</v>
      </c>
      <c r="E874">
        <v>1079</v>
      </c>
      <c r="F874">
        <v>1</v>
      </c>
      <c r="G874">
        <v>1079</v>
      </c>
      <c r="H874">
        <v>1</v>
      </c>
      <c r="I874" t="s">
        <v>738</v>
      </c>
      <c r="J874" t="s">
        <v>3</v>
      </c>
      <c r="K874" t="s">
        <v>739</v>
      </c>
      <c r="L874">
        <v>1191</v>
      </c>
      <c r="N874">
        <v>1013</v>
      </c>
      <c r="O874" t="s">
        <v>740</v>
      </c>
      <c r="P874" t="s">
        <v>740</v>
      </c>
      <c r="Q874">
        <v>1</v>
      </c>
      <c r="W874">
        <v>0</v>
      </c>
      <c r="X874">
        <v>476480486</v>
      </c>
      <c r="Y874">
        <f>(AT874*1.15*1.1)</f>
        <v>1019.59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v>-2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806</v>
      </c>
      <c r="AU874" t="s">
        <v>166</v>
      </c>
      <c r="AV874">
        <v>1</v>
      </c>
      <c r="AW874">
        <v>2</v>
      </c>
      <c r="AX874">
        <v>56495900</v>
      </c>
      <c r="AY874">
        <v>1</v>
      </c>
      <c r="AZ874">
        <v>0</v>
      </c>
      <c r="BA874">
        <v>856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U874">
        <f>ROUND(AT874*Source!I980*AH874*AL874,2)</f>
        <v>0</v>
      </c>
      <c r="CV874">
        <f>ROUND(Y874*Source!I980,9)</f>
        <v>448.61959999999999</v>
      </c>
      <c r="CW874">
        <v>0</v>
      </c>
      <c r="CX874">
        <f>ROUND(Y874*Source!I980,9)</f>
        <v>448.61959999999999</v>
      </c>
      <c r="CY874">
        <f>AD874</f>
        <v>0</v>
      </c>
      <c r="CZ874">
        <f>AH874</f>
        <v>0</v>
      </c>
      <c r="DA874">
        <f>AL874</f>
        <v>1</v>
      </c>
      <c r="DB874">
        <f>ROUND((ROUND(AT874*CZ874,2)*1.15*1.1),6)</f>
        <v>0</v>
      </c>
      <c r="DC874">
        <f>ROUND((ROUND(AT874*AG874,2)*1.15*1.1),6)</f>
        <v>0</v>
      </c>
      <c r="DD874" t="s">
        <v>3</v>
      </c>
      <c r="DE874" t="s">
        <v>3</v>
      </c>
      <c r="DF874">
        <f t="shared" si="483"/>
        <v>0</v>
      </c>
      <c r="DG874">
        <f t="shared" si="480"/>
        <v>0</v>
      </c>
      <c r="DH874">
        <f t="shared" si="481"/>
        <v>0</v>
      </c>
      <c r="DI874">
        <f t="shared" si="472"/>
        <v>0</v>
      </c>
      <c r="DJ874">
        <f>DI874</f>
        <v>0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ROW(Source!A980)</f>
        <v>980</v>
      </c>
      <c r="B875">
        <v>56481267</v>
      </c>
      <c r="C875">
        <v>56495879</v>
      </c>
      <c r="D875">
        <v>54934284</v>
      </c>
      <c r="E875">
        <v>1</v>
      </c>
      <c r="F875">
        <v>1</v>
      </c>
      <c r="G875">
        <v>1079</v>
      </c>
      <c r="H875">
        <v>2</v>
      </c>
      <c r="I875" t="s">
        <v>741</v>
      </c>
      <c r="J875" t="s">
        <v>742</v>
      </c>
      <c r="K875" t="s">
        <v>743</v>
      </c>
      <c r="L875">
        <v>1368</v>
      </c>
      <c r="N875">
        <v>1011</v>
      </c>
      <c r="O875" t="s">
        <v>744</v>
      </c>
      <c r="P875" t="s">
        <v>744</v>
      </c>
      <c r="Q875">
        <v>1</v>
      </c>
      <c r="W875">
        <v>0</v>
      </c>
      <c r="X875">
        <v>654681671</v>
      </c>
      <c r="Y875">
        <f>(AT875*1.25*1.1)</f>
        <v>1.7600000000000002</v>
      </c>
      <c r="AA875">
        <v>0</v>
      </c>
      <c r="AB875">
        <v>1323.36</v>
      </c>
      <c r="AC875">
        <v>631.85</v>
      </c>
      <c r="AD875">
        <v>0</v>
      </c>
      <c r="AE875">
        <v>0</v>
      </c>
      <c r="AF875">
        <v>83.1</v>
      </c>
      <c r="AG875">
        <v>12.62</v>
      </c>
      <c r="AH875">
        <v>0</v>
      </c>
      <c r="AI875">
        <v>1</v>
      </c>
      <c r="AJ875">
        <v>15.21</v>
      </c>
      <c r="AK875">
        <v>47.82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1.28</v>
      </c>
      <c r="AU875" t="s">
        <v>165</v>
      </c>
      <c r="AV875">
        <v>0</v>
      </c>
      <c r="AW875">
        <v>2</v>
      </c>
      <c r="AX875">
        <v>56495901</v>
      </c>
      <c r="AY875">
        <v>1</v>
      </c>
      <c r="AZ875">
        <v>0</v>
      </c>
      <c r="BA875">
        <v>857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f>ROUND(Y875*Source!I980*DO875,9)</f>
        <v>9.7729280000000003</v>
      </c>
      <c r="CX875">
        <f>ROUND(Y875*Source!I980,9)</f>
        <v>0.77439999999999998</v>
      </c>
      <c r="CY875">
        <f>AB875</f>
        <v>1323.36</v>
      </c>
      <c r="CZ875">
        <f>AF875</f>
        <v>83.1</v>
      </c>
      <c r="DA875">
        <f>AJ875</f>
        <v>15.21</v>
      </c>
      <c r="DB875">
        <f>ROUND((ROUND(AT875*CZ875,2)*1.25*1.1),6)</f>
        <v>146.25874999999999</v>
      </c>
      <c r="DC875">
        <f>ROUND((ROUND(AT875*AG875,2)*1.25*1.1),6)</f>
        <v>22.206250000000001</v>
      </c>
      <c r="DD875" t="s">
        <v>3</v>
      </c>
      <c r="DE875" t="s">
        <v>3</v>
      </c>
      <c r="DF875">
        <f t="shared" si="483"/>
        <v>0</v>
      </c>
      <c r="DG875">
        <f>ROUND(ROUND(AF875*AJ875,2)*CX875,2)</f>
        <v>978.8</v>
      </c>
      <c r="DH875">
        <f>ROUND(ROUND(AG875*AK875,2)*CX875,2)</f>
        <v>467.34</v>
      </c>
      <c r="DI875">
        <f t="shared" si="472"/>
        <v>0</v>
      </c>
      <c r="DJ875">
        <f>DG875</f>
        <v>978.8</v>
      </c>
      <c r="DK875">
        <v>0</v>
      </c>
      <c r="DL875" t="s">
        <v>745</v>
      </c>
      <c r="DM875">
        <v>0</v>
      </c>
      <c r="DN875" t="s">
        <v>740</v>
      </c>
      <c r="DO875">
        <v>12.62</v>
      </c>
    </row>
    <row r="876" spans="1:119" x14ac:dyDescent="0.25">
      <c r="A876">
        <f>ROW(Source!A980)</f>
        <v>980</v>
      </c>
      <c r="B876">
        <v>56481267</v>
      </c>
      <c r="C876">
        <v>56495879</v>
      </c>
      <c r="D876">
        <v>54934421</v>
      </c>
      <c r="E876">
        <v>1</v>
      </c>
      <c r="F876">
        <v>1</v>
      </c>
      <c r="G876">
        <v>1079</v>
      </c>
      <c r="H876">
        <v>2</v>
      </c>
      <c r="I876" t="s">
        <v>803</v>
      </c>
      <c r="J876" t="s">
        <v>804</v>
      </c>
      <c r="K876" t="s">
        <v>805</v>
      </c>
      <c r="L876">
        <v>1368</v>
      </c>
      <c r="N876">
        <v>1011</v>
      </c>
      <c r="O876" t="s">
        <v>744</v>
      </c>
      <c r="P876" t="s">
        <v>744</v>
      </c>
      <c r="Q876">
        <v>1</v>
      </c>
      <c r="W876">
        <v>0</v>
      </c>
      <c r="X876">
        <v>1724455708</v>
      </c>
      <c r="Y876">
        <f>(AT876*1.25*1.1)</f>
        <v>6.3250000000000002</v>
      </c>
      <c r="AA876">
        <v>0</v>
      </c>
      <c r="AB876">
        <v>4.4000000000000004</v>
      </c>
      <c r="AC876">
        <v>0</v>
      </c>
      <c r="AD876">
        <v>0</v>
      </c>
      <c r="AE876">
        <v>0</v>
      </c>
      <c r="AF876">
        <v>0.45</v>
      </c>
      <c r="AG876">
        <v>0</v>
      </c>
      <c r="AH876">
        <v>0</v>
      </c>
      <c r="AI876">
        <v>1</v>
      </c>
      <c r="AJ876">
        <v>9.33</v>
      </c>
      <c r="AK876">
        <v>47.82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4.5999999999999996</v>
      </c>
      <c r="AU876" t="s">
        <v>165</v>
      </c>
      <c r="AV876">
        <v>0</v>
      </c>
      <c r="AW876">
        <v>2</v>
      </c>
      <c r="AX876">
        <v>56495903</v>
      </c>
      <c r="AY876">
        <v>1</v>
      </c>
      <c r="AZ876">
        <v>0</v>
      </c>
      <c r="BA876">
        <v>858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f>ROUND(Y876*Source!I980*DO876,9)</f>
        <v>0</v>
      </c>
      <c r="CX876">
        <f>ROUND(Y876*Source!I980,9)</f>
        <v>2.7829999999999999</v>
      </c>
      <c r="CY876">
        <f>AB876</f>
        <v>4.4000000000000004</v>
      </c>
      <c r="CZ876">
        <f>AF876</f>
        <v>0.45</v>
      </c>
      <c r="DA876">
        <f>AJ876</f>
        <v>9.33</v>
      </c>
      <c r="DB876">
        <f>ROUND((ROUND(AT876*CZ876,2)*1.25*1.1),6)</f>
        <v>2.8462499999999999</v>
      </c>
      <c r="DC876">
        <f>ROUND((ROUND(AT876*AG876,2)*1.25*1.1),6)</f>
        <v>0</v>
      </c>
      <c r="DD876" t="s">
        <v>3</v>
      </c>
      <c r="DE876" t="s">
        <v>3</v>
      </c>
      <c r="DF876">
        <f t="shared" si="483"/>
        <v>0</v>
      </c>
      <c r="DG876">
        <f>ROUND(ROUND(AF876*AJ876,2)*CX876,2)</f>
        <v>11.69</v>
      </c>
      <c r="DH876">
        <f>ROUND(ROUND(AG876*AK876,2)*CX876,2)</f>
        <v>0</v>
      </c>
      <c r="DI876">
        <f t="shared" si="472"/>
        <v>0</v>
      </c>
      <c r="DJ876">
        <f>DG876</f>
        <v>11.69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ROW(Source!A980)</f>
        <v>980</v>
      </c>
      <c r="B877">
        <v>56481267</v>
      </c>
      <c r="C877">
        <v>56495879</v>
      </c>
      <c r="D877">
        <v>54933523</v>
      </c>
      <c r="E877">
        <v>1</v>
      </c>
      <c r="F877">
        <v>1</v>
      </c>
      <c r="G877">
        <v>1079</v>
      </c>
      <c r="H877">
        <v>2</v>
      </c>
      <c r="I877" t="s">
        <v>746</v>
      </c>
      <c r="J877" t="s">
        <v>747</v>
      </c>
      <c r="K877" t="s">
        <v>748</v>
      </c>
      <c r="L877">
        <v>1368</v>
      </c>
      <c r="N877">
        <v>1011</v>
      </c>
      <c r="O877" t="s">
        <v>744</v>
      </c>
      <c r="P877" t="s">
        <v>744</v>
      </c>
      <c r="Q877">
        <v>1</v>
      </c>
      <c r="W877">
        <v>0</v>
      </c>
      <c r="X877">
        <v>-294230152</v>
      </c>
      <c r="Y877">
        <f>(AT877*1.25*1.1)</f>
        <v>1.1825000000000001</v>
      </c>
      <c r="AA877">
        <v>0</v>
      </c>
      <c r="AB877">
        <v>2451.81</v>
      </c>
      <c r="AC877">
        <v>847.64</v>
      </c>
      <c r="AD877">
        <v>0</v>
      </c>
      <c r="AE877">
        <v>0</v>
      </c>
      <c r="AF877">
        <v>179.17</v>
      </c>
      <c r="AG877">
        <v>16.93</v>
      </c>
      <c r="AH877">
        <v>0</v>
      </c>
      <c r="AI877">
        <v>1</v>
      </c>
      <c r="AJ877">
        <v>13.07</v>
      </c>
      <c r="AK877">
        <v>47.82</v>
      </c>
      <c r="AL877">
        <v>1</v>
      </c>
      <c r="AM877">
        <v>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0.86</v>
      </c>
      <c r="AU877" t="s">
        <v>165</v>
      </c>
      <c r="AV877">
        <v>0</v>
      </c>
      <c r="AW877">
        <v>2</v>
      </c>
      <c r="AX877">
        <v>56495902</v>
      </c>
      <c r="AY877">
        <v>1</v>
      </c>
      <c r="AZ877">
        <v>0</v>
      </c>
      <c r="BA877">
        <v>859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f>ROUND(Y877*Source!I980*DO877,9)</f>
        <v>8.8086789999999997</v>
      </c>
      <c r="CX877">
        <f>ROUND(Y877*Source!I980,9)</f>
        <v>0.52029999999999998</v>
      </c>
      <c r="CY877">
        <f>AB877</f>
        <v>2451.81</v>
      </c>
      <c r="CZ877">
        <f>AF877</f>
        <v>179.17</v>
      </c>
      <c r="DA877">
        <f>AJ877</f>
        <v>13.07</v>
      </c>
      <c r="DB877">
        <f>ROUND((ROUND(AT877*CZ877,2)*1.25*1.1),6)</f>
        <v>211.87375</v>
      </c>
      <c r="DC877">
        <f>ROUND((ROUND(AT877*AG877,2)*1.25*1.1),6)</f>
        <v>20.02</v>
      </c>
      <c r="DD877" t="s">
        <v>3</v>
      </c>
      <c r="DE877" t="s">
        <v>3</v>
      </c>
      <c r="DF877">
        <f t="shared" si="483"/>
        <v>0</v>
      </c>
      <c r="DG877">
        <f>ROUND(ROUND(AF877*AJ877,2)*CX877,2)</f>
        <v>1218.4100000000001</v>
      </c>
      <c r="DH877">
        <f>ROUND(ROUND(AG877*AK877,2)*CX877,2)</f>
        <v>421.23</v>
      </c>
      <c r="DI877">
        <f t="shared" si="472"/>
        <v>0</v>
      </c>
      <c r="DJ877">
        <f>DG877</f>
        <v>1218.4100000000001</v>
      </c>
      <c r="DK877">
        <v>0</v>
      </c>
      <c r="DL877" t="s">
        <v>745</v>
      </c>
      <c r="DM877">
        <v>0</v>
      </c>
      <c r="DN877" t="s">
        <v>740</v>
      </c>
      <c r="DO877">
        <v>16.93</v>
      </c>
    </row>
    <row r="878" spans="1:119" x14ac:dyDescent="0.25">
      <c r="A878">
        <f>ROW(Source!A980)</f>
        <v>980</v>
      </c>
      <c r="B878">
        <v>56481267</v>
      </c>
      <c r="C878">
        <v>56495879</v>
      </c>
      <c r="D878">
        <v>54933656</v>
      </c>
      <c r="E878">
        <v>1</v>
      </c>
      <c r="F878">
        <v>1</v>
      </c>
      <c r="G878">
        <v>1079</v>
      </c>
      <c r="H878">
        <v>2</v>
      </c>
      <c r="I878" t="s">
        <v>806</v>
      </c>
      <c r="J878" t="s">
        <v>807</v>
      </c>
      <c r="K878" t="s">
        <v>808</v>
      </c>
      <c r="L878">
        <v>1368</v>
      </c>
      <c r="N878">
        <v>1011</v>
      </c>
      <c r="O878" t="s">
        <v>744</v>
      </c>
      <c r="P878" t="s">
        <v>744</v>
      </c>
      <c r="Q878">
        <v>1</v>
      </c>
      <c r="W878">
        <v>0</v>
      </c>
      <c r="X878">
        <v>668032808</v>
      </c>
      <c r="Y878">
        <f>(AT878*1.25*1.1)</f>
        <v>0.34375</v>
      </c>
      <c r="AA878">
        <v>0</v>
      </c>
      <c r="AB878">
        <v>2343.4299999999998</v>
      </c>
      <c r="AC878">
        <v>727.98</v>
      </c>
      <c r="AD878">
        <v>0</v>
      </c>
      <c r="AE878">
        <v>0</v>
      </c>
      <c r="AF878">
        <v>164.94</v>
      </c>
      <c r="AG878">
        <v>14.54</v>
      </c>
      <c r="AH878">
        <v>0</v>
      </c>
      <c r="AI878">
        <v>1</v>
      </c>
      <c r="AJ878">
        <v>13.57</v>
      </c>
      <c r="AK878">
        <v>47.82</v>
      </c>
      <c r="AL878">
        <v>1</v>
      </c>
      <c r="AM878">
        <v>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0.25</v>
      </c>
      <c r="AU878" t="s">
        <v>165</v>
      </c>
      <c r="AV878">
        <v>0</v>
      </c>
      <c r="AW878">
        <v>2</v>
      </c>
      <c r="AX878">
        <v>56495904</v>
      </c>
      <c r="AY878">
        <v>1</v>
      </c>
      <c r="AZ878">
        <v>0</v>
      </c>
      <c r="BA878">
        <v>860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ROUND(Y878*Source!I980*DO878,9)</f>
        <v>2.1991749999999999</v>
      </c>
      <c r="CX878">
        <f>ROUND(Y878*Source!I980,9)</f>
        <v>0.15125</v>
      </c>
      <c r="CY878">
        <f>AB878</f>
        <v>2343.4299999999998</v>
      </c>
      <c r="CZ878">
        <f>AF878</f>
        <v>164.94</v>
      </c>
      <c r="DA878">
        <f>AJ878</f>
        <v>13.57</v>
      </c>
      <c r="DB878">
        <f>ROUND((ROUND(AT878*CZ878,2)*1.25*1.1),6)</f>
        <v>56.704999999999998</v>
      </c>
      <c r="DC878">
        <f>ROUND((ROUND(AT878*AG878,2)*1.25*1.1),6)</f>
        <v>5.0049999999999999</v>
      </c>
      <c r="DD878" t="s">
        <v>3</v>
      </c>
      <c r="DE878" t="s">
        <v>3</v>
      </c>
      <c r="DF878">
        <f t="shared" si="483"/>
        <v>0</v>
      </c>
      <c r="DG878">
        <f>ROUND(ROUND(AF878*AJ878,2)*CX878,2)</f>
        <v>338.53</v>
      </c>
      <c r="DH878">
        <f>ROUND(ROUND(AG878*AK878,2)*CX878,2)</f>
        <v>105.16</v>
      </c>
      <c r="DI878">
        <f t="shared" si="472"/>
        <v>0</v>
      </c>
      <c r="DJ878">
        <f>DG878</f>
        <v>338.53</v>
      </c>
      <c r="DK878">
        <v>0</v>
      </c>
      <c r="DL878" t="s">
        <v>745</v>
      </c>
      <c r="DM878">
        <v>0</v>
      </c>
      <c r="DN878" t="s">
        <v>740</v>
      </c>
      <c r="DO878">
        <v>14.54</v>
      </c>
    </row>
    <row r="879" spans="1:119" x14ac:dyDescent="0.25">
      <c r="A879">
        <f>ROW(Source!A980)</f>
        <v>980</v>
      </c>
      <c r="B879">
        <v>56481267</v>
      </c>
      <c r="C879">
        <v>56495879</v>
      </c>
      <c r="D879">
        <v>54933779</v>
      </c>
      <c r="E879">
        <v>1</v>
      </c>
      <c r="F879">
        <v>1</v>
      </c>
      <c r="G879">
        <v>1079</v>
      </c>
      <c r="H879">
        <v>2</v>
      </c>
      <c r="I879" t="s">
        <v>749</v>
      </c>
      <c r="J879" t="s">
        <v>750</v>
      </c>
      <c r="K879" t="s">
        <v>751</v>
      </c>
      <c r="L879">
        <v>1368</v>
      </c>
      <c r="N879">
        <v>1011</v>
      </c>
      <c r="O879" t="s">
        <v>744</v>
      </c>
      <c r="P879" t="s">
        <v>744</v>
      </c>
      <c r="Q879">
        <v>1</v>
      </c>
      <c r="W879">
        <v>0</v>
      </c>
      <c r="X879">
        <v>1170047244</v>
      </c>
      <c r="Y879">
        <f>(AT879*1.25*1.1)</f>
        <v>55.412500000000001</v>
      </c>
      <c r="AA879">
        <v>0</v>
      </c>
      <c r="AB879">
        <v>2.46</v>
      </c>
      <c r="AC879">
        <v>0</v>
      </c>
      <c r="AD879">
        <v>0</v>
      </c>
      <c r="AE879">
        <v>0</v>
      </c>
      <c r="AF879">
        <v>0.23</v>
      </c>
      <c r="AG879">
        <v>0</v>
      </c>
      <c r="AH879">
        <v>0</v>
      </c>
      <c r="AI879">
        <v>1</v>
      </c>
      <c r="AJ879">
        <v>10.220000000000001</v>
      </c>
      <c r="AK879">
        <v>47.82</v>
      </c>
      <c r="AL879">
        <v>1</v>
      </c>
      <c r="AM879">
        <v>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40.299999999999997</v>
      </c>
      <c r="AU879" t="s">
        <v>165</v>
      </c>
      <c r="AV879">
        <v>0</v>
      </c>
      <c r="AW879">
        <v>2</v>
      </c>
      <c r="AX879">
        <v>56495905</v>
      </c>
      <c r="AY879">
        <v>1</v>
      </c>
      <c r="AZ879">
        <v>0</v>
      </c>
      <c r="BA879">
        <v>861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f>ROUND(Y879*Source!I980*DO879,9)</f>
        <v>0</v>
      </c>
      <c r="CX879">
        <f>ROUND(Y879*Source!I980,9)</f>
        <v>24.381499999999999</v>
      </c>
      <c r="CY879">
        <f>AB879</f>
        <v>2.46</v>
      </c>
      <c r="CZ879">
        <f>AF879</f>
        <v>0.23</v>
      </c>
      <c r="DA879">
        <f>AJ879</f>
        <v>10.220000000000001</v>
      </c>
      <c r="DB879">
        <f>ROUND((ROUND(AT879*CZ879,2)*1.25*1.1),6)</f>
        <v>12.74625</v>
      </c>
      <c r="DC879">
        <f>ROUND((ROUND(AT879*AG879,2)*1.25*1.1),6)</f>
        <v>0</v>
      </c>
      <c r="DD879" t="s">
        <v>3</v>
      </c>
      <c r="DE879" t="s">
        <v>3</v>
      </c>
      <c r="DF879">
        <f t="shared" si="483"/>
        <v>0</v>
      </c>
      <c r="DG879">
        <f>ROUND(ROUND(AF879*AJ879,2)*CX879,2)</f>
        <v>57.3</v>
      </c>
      <c r="DH879">
        <f>ROUND(ROUND(AG879*AK879,2)*CX879,2)</f>
        <v>0</v>
      </c>
      <c r="DI879">
        <f t="shared" si="472"/>
        <v>0</v>
      </c>
      <c r="DJ879">
        <f>DG879</f>
        <v>57.3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5">
      <c r="A880">
        <f>ROW(Source!A980)</f>
        <v>980</v>
      </c>
      <c r="B880">
        <v>56481267</v>
      </c>
      <c r="C880">
        <v>56495879</v>
      </c>
      <c r="D880">
        <v>54902310</v>
      </c>
      <c r="E880">
        <v>1</v>
      </c>
      <c r="F880">
        <v>1</v>
      </c>
      <c r="G880">
        <v>1079</v>
      </c>
      <c r="H880">
        <v>3</v>
      </c>
      <c r="I880" t="s">
        <v>752</v>
      </c>
      <c r="J880" t="s">
        <v>753</v>
      </c>
      <c r="K880" t="s">
        <v>754</v>
      </c>
      <c r="L880">
        <v>1339</v>
      </c>
      <c r="N880">
        <v>1007</v>
      </c>
      <c r="O880" t="s">
        <v>158</v>
      </c>
      <c r="P880" t="s">
        <v>158</v>
      </c>
      <c r="Q880">
        <v>1</v>
      </c>
      <c r="W880">
        <v>0</v>
      </c>
      <c r="X880">
        <v>-159086685</v>
      </c>
      <c r="Y880">
        <f t="shared" ref="Y880:Y896" si="491">AT880</f>
        <v>0.25700000000000001</v>
      </c>
      <c r="AA880">
        <v>52.96</v>
      </c>
      <c r="AB880">
        <v>0</v>
      </c>
      <c r="AC880">
        <v>0</v>
      </c>
      <c r="AD880">
        <v>0</v>
      </c>
      <c r="AE880">
        <v>7.07</v>
      </c>
      <c r="AF880">
        <v>0</v>
      </c>
      <c r="AG880">
        <v>0</v>
      </c>
      <c r="AH880">
        <v>0</v>
      </c>
      <c r="AI880">
        <v>7.33</v>
      </c>
      <c r="AJ880">
        <v>1</v>
      </c>
      <c r="AK880">
        <v>1</v>
      </c>
      <c r="AL880">
        <v>1</v>
      </c>
      <c r="AM880">
        <v>2</v>
      </c>
      <c r="AN880">
        <v>0</v>
      </c>
      <c r="AO880">
        <v>1</v>
      </c>
      <c r="AP880">
        <v>0</v>
      </c>
      <c r="AQ880">
        <v>0</v>
      </c>
      <c r="AR880">
        <v>0</v>
      </c>
      <c r="AS880" t="s">
        <v>3</v>
      </c>
      <c r="AT880">
        <v>0.25700000000000001</v>
      </c>
      <c r="AU880" t="s">
        <v>3</v>
      </c>
      <c r="AV880">
        <v>0</v>
      </c>
      <c r="AW880">
        <v>2</v>
      </c>
      <c r="AX880">
        <v>56495907</v>
      </c>
      <c r="AY880">
        <v>1</v>
      </c>
      <c r="AZ880">
        <v>0</v>
      </c>
      <c r="BA880">
        <v>863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ROUND(Y880*Source!I980,9)</f>
        <v>0.11308</v>
      </c>
      <c r="CY880">
        <f t="shared" ref="CY880:CY896" si="492">AA880</f>
        <v>52.96</v>
      </c>
      <c r="CZ880">
        <f t="shared" ref="CZ880:CZ896" si="493">AE880</f>
        <v>7.07</v>
      </c>
      <c r="DA880">
        <f t="shared" ref="DA880:DA896" si="494">AI880</f>
        <v>7.33</v>
      </c>
      <c r="DB880">
        <f t="shared" ref="DB880:DB896" si="495">ROUND(ROUND(AT880*CZ880,2),6)</f>
        <v>1.82</v>
      </c>
      <c r="DC880">
        <f t="shared" ref="DC880:DC896" si="496">ROUND(ROUND(AT880*AG880,2),6)</f>
        <v>0</v>
      </c>
      <c r="DD880" t="s">
        <v>3</v>
      </c>
      <c r="DE880" t="s">
        <v>3</v>
      </c>
      <c r="DF880">
        <f t="shared" ref="DF880:DF896" si="497">ROUND(ROUND(AE880*AI880,2)*CX880,2)</f>
        <v>5.86</v>
      </c>
      <c r="DG880">
        <f t="shared" ref="DG880:DG901" si="498">ROUND(ROUND(AF880,2)*CX880,2)</f>
        <v>0</v>
      </c>
      <c r="DH880">
        <f t="shared" ref="DH880:DH901" si="499">ROUND(ROUND(AG880,2)*CX880,2)</f>
        <v>0</v>
      </c>
      <c r="DI880">
        <f t="shared" si="472"/>
        <v>0</v>
      </c>
      <c r="DJ880">
        <f t="shared" ref="DJ880:DJ896" si="500">DF880</f>
        <v>5.86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ROW(Source!A980)</f>
        <v>980</v>
      </c>
      <c r="B881">
        <v>56481267</v>
      </c>
      <c r="C881">
        <v>56495879</v>
      </c>
      <c r="D881">
        <v>54902322</v>
      </c>
      <c r="E881">
        <v>1</v>
      </c>
      <c r="F881">
        <v>1</v>
      </c>
      <c r="G881">
        <v>1079</v>
      </c>
      <c r="H881">
        <v>3</v>
      </c>
      <c r="I881" t="s">
        <v>809</v>
      </c>
      <c r="J881" t="s">
        <v>810</v>
      </c>
      <c r="K881" t="s">
        <v>811</v>
      </c>
      <c r="L881">
        <v>1348</v>
      </c>
      <c r="N881">
        <v>1009</v>
      </c>
      <c r="O881" t="s">
        <v>32</v>
      </c>
      <c r="P881" t="s">
        <v>32</v>
      </c>
      <c r="Q881">
        <v>1000</v>
      </c>
      <c r="W881">
        <v>0</v>
      </c>
      <c r="X881">
        <v>-421167940</v>
      </c>
      <c r="Y881">
        <f t="shared" si="491"/>
        <v>7.9000000000000001E-2</v>
      </c>
      <c r="AA881">
        <v>83600.259999999995</v>
      </c>
      <c r="AB881">
        <v>0</v>
      </c>
      <c r="AC881">
        <v>0</v>
      </c>
      <c r="AD881">
        <v>0</v>
      </c>
      <c r="AE881">
        <v>6512.79</v>
      </c>
      <c r="AF881">
        <v>0</v>
      </c>
      <c r="AG881">
        <v>0</v>
      </c>
      <c r="AH881">
        <v>0</v>
      </c>
      <c r="AI881">
        <v>12.56</v>
      </c>
      <c r="AJ881">
        <v>1</v>
      </c>
      <c r="AK881">
        <v>1</v>
      </c>
      <c r="AL881">
        <v>1</v>
      </c>
      <c r="AM881">
        <v>2</v>
      </c>
      <c r="AN881">
        <v>0</v>
      </c>
      <c r="AO881">
        <v>1</v>
      </c>
      <c r="AP881">
        <v>0</v>
      </c>
      <c r="AQ881">
        <v>0</v>
      </c>
      <c r="AR881">
        <v>0</v>
      </c>
      <c r="AS881" t="s">
        <v>3</v>
      </c>
      <c r="AT881">
        <v>7.9000000000000001E-2</v>
      </c>
      <c r="AU881" t="s">
        <v>3</v>
      </c>
      <c r="AV881">
        <v>0</v>
      </c>
      <c r="AW881">
        <v>2</v>
      </c>
      <c r="AX881">
        <v>56495908</v>
      </c>
      <c r="AY881">
        <v>1</v>
      </c>
      <c r="AZ881">
        <v>0</v>
      </c>
      <c r="BA881">
        <v>864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ROUND(Y881*Source!I980,9)</f>
        <v>3.4759999999999999E-2</v>
      </c>
      <c r="CY881">
        <f t="shared" si="492"/>
        <v>83600.259999999995</v>
      </c>
      <c r="CZ881">
        <f t="shared" si="493"/>
        <v>6512.79</v>
      </c>
      <c r="DA881">
        <f t="shared" si="494"/>
        <v>12.56</v>
      </c>
      <c r="DB881">
        <f t="shared" si="495"/>
        <v>514.51</v>
      </c>
      <c r="DC881">
        <f t="shared" si="496"/>
        <v>0</v>
      </c>
      <c r="DD881" t="s">
        <v>3</v>
      </c>
      <c r="DE881" t="s">
        <v>3</v>
      </c>
      <c r="DF881">
        <f t="shared" si="497"/>
        <v>2843.39</v>
      </c>
      <c r="DG881">
        <f t="shared" si="498"/>
        <v>0</v>
      </c>
      <c r="DH881">
        <f t="shared" si="499"/>
        <v>0</v>
      </c>
      <c r="DI881">
        <f t="shared" si="472"/>
        <v>0</v>
      </c>
      <c r="DJ881">
        <f t="shared" si="500"/>
        <v>2843.39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ROW(Source!A980)</f>
        <v>980</v>
      </c>
      <c r="B882">
        <v>56481267</v>
      </c>
      <c r="C882">
        <v>56495879</v>
      </c>
      <c r="D882">
        <v>54902402</v>
      </c>
      <c r="E882">
        <v>1</v>
      </c>
      <c r="F882">
        <v>1</v>
      </c>
      <c r="G882">
        <v>1079</v>
      </c>
      <c r="H882">
        <v>3</v>
      </c>
      <c r="I882" t="s">
        <v>812</v>
      </c>
      <c r="J882" t="s">
        <v>813</v>
      </c>
      <c r="K882" t="s">
        <v>814</v>
      </c>
      <c r="L882">
        <v>1339</v>
      </c>
      <c r="N882">
        <v>1007</v>
      </c>
      <c r="O882" t="s">
        <v>158</v>
      </c>
      <c r="P882" t="s">
        <v>158</v>
      </c>
      <c r="Q882">
        <v>1</v>
      </c>
      <c r="W882">
        <v>0</v>
      </c>
      <c r="X882">
        <v>1675535307</v>
      </c>
      <c r="Y882">
        <f t="shared" si="491"/>
        <v>0.53</v>
      </c>
      <c r="AA882">
        <v>9623.65</v>
      </c>
      <c r="AB882">
        <v>0</v>
      </c>
      <c r="AC882">
        <v>0</v>
      </c>
      <c r="AD882">
        <v>0</v>
      </c>
      <c r="AE882">
        <v>1821.37</v>
      </c>
      <c r="AF882">
        <v>0</v>
      </c>
      <c r="AG882">
        <v>0</v>
      </c>
      <c r="AH882">
        <v>0</v>
      </c>
      <c r="AI882">
        <v>5.17</v>
      </c>
      <c r="AJ882">
        <v>1</v>
      </c>
      <c r="AK882">
        <v>1</v>
      </c>
      <c r="AL882">
        <v>1</v>
      </c>
      <c r="AM882">
        <v>2</v>
      </c>
      <c r="AN882">
        <v>0</v>
      </c>
      <c r="AO882">
        <v>1</v>
      </c>
      <c r="AP882">
        <v>0</v>
      </c>
      <c r="AQ882">
        <v>0</v>
      </c>
      <c r="AR882">
        <v>0</v>
      </c>
      <c r="AS882" t="s">
        <v>3</v>
      </c>
      <c r="AT882">
        <v>0.53</v>
      </c>
      <c r="AU882" t="s">
        <v>3</v>
      </c>
      <c r="AV882">
        <v>0</v>
      </c>
      <c r="AW882">
        <v>2</v>
      </c>
      <c r="AX882">
        <v>56495909</v>
      </c>
      <c r="AY882">
        <v>1</v>
      </c>
      <c r="AZ882">
        <v>0</v>
      </c>
      <c r="BA882">
        <v>865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ROUND(Y882*Source!I980,9)</f>
        <v>0.23319999999999999</v>
      </c>
      <c r="CY882">
        <f t="shared" si="492"/>
        <v>9623.65</v>
      </c>
      <c r="CZ882">
        <f t="shared" si="493"/>
        <v>1821.37</v>
      </c>
      <c r="DA882">
        <f t="shared" si="494"/>
        <v>5.17</v>
      </c>
      <c r="DB882">
        <f t="shared" si="495"/>
        <v>965.33</v>
      </c>
      <c r="DC882">
        <f t="shared" si="496"/>
        <v>0</v>
      </c>
      <c r="DD882" t="s">
        <v>3</v>
      </c>
      <c r="DE882" t="s">
        <v>3</v>
      </c>
      <c r="DF882">
        <f t="shared" si="497"/>
        <v>2195.92</v>
      </c>
      <c r="DG882">
        <f t="shared" si="498"/>
        <v>0</v>
      </c>
      <c r="DH882">
        <f t="shared" si="499"/>
        <v>0</v>
      </c>
      <c r="DI882">
        <f t="shared" si="472"/>
        <v>0</v>
      </c>
      <c r="DJ882">
        <f t="shared" si="500"/>
        <v>2195.92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ROW(Source!A980)</f>
        <v>980</v>
      </c>
      <c r="B883">
        <v>56481267</v>
      </c>
      <c r="C883">
        <v>56495879</v>
      </c>
      <c r="D883">
        <v>54902403</v>
      </c>
      <c r="E883">
        <v>1</v>
      </c>
      <c r="F883">
        <v>1</v>
      </c>
      <c r="G883">
        <v>1079</v>
      </c>
      <c r="H883">
        <v>3</v>
      </c>
      <c r="I883" t="s">
        <v>815</v>
      </c>
      <c r="J883" t="s">
        <v>816</v>
      </c>
      <c r="K883" t="s">
        <v>817</v>
      </c>
      <c r="L883">
        <v>1339</v>
      </c>
      <c r="N883">
        <v>1007</v>
      </c>
      <c r="O883" t="s">
        <v>158</v>
      </c>
      <c r="P883" t="s">
        <v>158</v>
      </c>
      <c r="Q883">
        <v>1</v>
      </c>
      <c r="W883">
        <v>0</v>
      </c>
      <c r="X883">
        <v>-1411081034</v>
      </c>
      <c r="Y883">
        <f t="shared" si="491"/>
        <v>2.61</v>
      </c>
      <c r="AA883">
        <v>9865.6299999999992</v>
      </c>
      <c r="AB883">
        <v>0</v>
      </c>
      <c r="AC883">
        <v>0</v>
      </c>
      <c r="AD883">
        <v>0</v>
      </c>
      <c r="AE883">
        <v>1821.37</v>
      </c>
      <c r="AF883">
        <v>0</v>
      </c>
      <c r="AG883">
        <v>0</v>
      </c>
      <c r="AH883">
        <v>0</v>
      </c>
      <c r="AI883">
        <v>5.3</v>
      </c>
      <c r="AJ883">
        <v>1</v>
      </c>
      <c r="AK883">
        <v>1</v>
      </c>
      <c r="AL883">
        <v>1</v>
      </c>
      <c r="AM883">
        <v>2</v>
      </c>
      <c r="AN883">
        <v>0</v>
      </c>
      <c r="AO883">
        <v>1</v>
      </c>
      <c r="AP883">
        <v>0</v>
      </c>
      <c r="AQ883">
        <v>0</v>
      </c>
      <c r="AR883">
        <v>0</v>
      </c>
      <c r="AS883" t="s">
        <v>3</v>
      </c>
      <c r="AT883">
        <v>2.61</v>
      </c>
      <c r="AU883" t="s">
        <v>3</v>
      </c>
      <c r="AV883">
        <v>0</v>
      </c>
      <c r="AW883">
        <v>2</v>
      </c>
      <c r="AX883">
        <v>56495910</v>
      </c>
      <c r="AY883">
        <v>1</v>
      </c>
      <c r="AZ883">
        <v>0</v>
      </c>
      <c r="BA883">
        <v>866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ROUND(Y883*Source!I980,9)</f>
        <v>1.1484000000000001</v>
      </c>
      <c r="CY883">
        <f t="shared" si="492"/>
        <v>9865.6299999999992</v>
      </c>
      <c r="CZ883">
        <f t="shared" si="493"/>
        <v>1821.37</v>
      </c>
      <c r="DA883">
        <f t="shared" si="494"/>
        <v>5.3</v>
      </c>
      <c r="DB883">
        <f t="shared" si="495"/>
        <v>4753.78</v>
      </c>
      <c r="DC883">
        <f t="shared" si="496"/>
        <v>0</v>
      </c>
      <c r="DD883" t="s">
        <v>3</v>
      </c>
      <c r="DE883" t="s">
        <v>3</v>
      </c>
      <c r="DF883">
        <f t="shared" si="497"/>
        <v>11085.8</v>
      </c>
      <c r="DG883">
        <f t="shared" si="498"/>
        <v>0</v>
      </c>
      <c r="DH883">
        <f t="shared" si="499"/>
        <v>0</v>
      </c>
      <c r="DI883">
        <f t="shared" si="472"/>
        <v>0</v>
      </c>
      <c r="DJ883">
        <f t="shared" si="500"/>
        <v>11085.8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ROW(Source!A980)</f>
        <v>980</v>
      </c>
      <c r="B884">
        <v>56481267</v>
      </c>
      <c r="C884">
        <v>56495879</v>
      </c>
      <c r="D884">
        <v>54902427</v>
      </c>
      <c r="E884">
        <v>1</v>
      </c>
      <c r="F884">
        <v>1</v>
      </c>
      <c r="G884">
        <v>1079</v>
      </c>
      <c r="H884">
        <v>3</v>
      </c>
      <c r="I884" t="s">
        <v>761</v>
      </c>
      <c r="J884" t="s">
        <v>762</v>
      </c>
      <c r="K884" t="s">
        <v>763</v>
      </c>
      <c r="L884">
        <v>1348</v>
      </c>
      <c r="N884">
        <v>1009</v>
      </c>
      <c r="O884" t="s">
        <v>32</v>
      </c>
      <c r="P884" t="s">
        <v>32</v>
      </c>
      <c r="Q884">
        <v>1000</v>
      </c>
      <c r="W884">
        <v>0</v>
      </c>
      <c r="X884">
        <v>-764855440</v>
      </c>
      <c r="Y884">
        <f t="shared" si="491"/>
        <v>8.5999999999999993E-2</v>
      </c>
      <c r="AA884">
        <v>8212.4699999999993</v>
      </c>
      <c r="AB884">
        <v>0</v>
      </c>
      <c r="AC884">
        <v>0</v>
      </c>
      <c r="AD884">
        <v>0</v>
      </c>
      <c r="AE884">
        <v>1257.54</v>
      </c>
      <c r="AF884">
        <v>0</v>
      </c>
      <c r="AG884">
        <v>0</v>
      </c>
      <c r="AH884">
        <v>0</v>
      </c>
      <c r="AI884">
        <v>6.39</v>
      </c>
      <c r="AJ884">
        <v>1</v>
      </c>
      <c r="AK884">
        <v>1</v>
      </c>
      <c r="AL884">
        <v>1</v>
      </c>
      <c r="AM884">
        <v>2</v>
      </c>
      <c r="AN884">
        <v>0</v>
      </c>
      <c r="AO884">
        <v>1</v>
      </c>
      <c r="AP884">
        <v>0</v>
      </c>
      <c r="AQ884">
        <v>0</v>
      </c>
      <c r="AR884">
        <v>0</v>
      </c>
      <c r="AS884" t="s">
        <v>3</v>
      </c>
      <c r="AT884">
        <v>8.5999999999999993E-2</v>
      </c>
      <c r="AU884" t="s">
        <v>3</v>
      </c>
      <c r="AV884">
        <v>0</v>
      </c>
      <c r="AW884">
        <v>2</v>
      </c>
      <c r="AX884">
        <v>56495911</v>
      </c>
      <c r="AY884">
        <v>1</v>
      </c>
      <c r="AZ884">
        <v>0</v>
      </c>
      <c r="BA884">
        <v>867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ROUND(Y884*Source!I980,9)</f>
        <v>3.7839999999999999E-2</v>
      </c>
      <c r="CY884">
        <f t="shared" si="492"/>
        <v>8212.4699999999993</v>
      </c>
      <c r="CZ884">
        <f t="shared" si="493"/>
        <v>1257.54</v>
      </c>
      <c r="DA884">
        <f t="shared" si="494"/>
        <v>6.39</v>
      </c>
      <c r="DB884">
        <f t="shared" si="495"/>
        <v>108.15</v>
      </c>
      <c r="DC884">
        <f t="shared" si="496"/>
        <v>0</v>
      </c>
      <c r="DD884" t="s">
        <v>3</v>
      </c>
      <c r="DE884" t="s">
        <v>3</v>
      </c>
      <c r="DF884">
        <f t="shared" si="497"/>
        <v>304.07</v>
      </c>
      <c r="DG884">
        <f t="shared" si="498"/>
        <v>0</v>
      </c>
      <c r="DH884">
        <f t="shared" si="499"/>
        <v>0</v>
      </c>
      <c r="DI884">
        <f t="shared" si="472"/>
        <v>0</v>
      </c>
      <c r="DJ884">
        <f t="shared" si="500"/>
        <v>304.07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ROW(Source!A980)</f>
        <v>980</v>
      </c>
      <c r="B885">
        <v>56481267</v>
      </c>
      <c r="C885">
        <v>56495879</v>
      </c>
      <c r="D885">
        <v>54902715</v>
      </c>
      <c r="E885">
        <v>1</v>
      </c>
      <c r="F885">
        <v>1</v>
      </c>
      <c r="G885">
        <v>1079</v>
      </c>
      <c r="H885">
        <v>3</v>
      </c>
      <c r="I885" t="s">
        <v>892</v>
      </c>
      <c r="J885" t="s">
        <v>893</v>
      </c>
      <c r="K885" t="s">
        <v>894</v>
      </c>
      <c r="L885">
        <v>1327</v>
      </c>
      <c r="N885">
        <v>1005</v>
      </c>
      <c r="O885" t="s">
        <v>214</v>
      </c>
      <c r="P885" t="s">
        <v>214</v>
      </c>
      <c r="Q885">
        <v>1</v>
      </c>
      <c r="W885">
        <v>0</v>
      </c>
      <c r="X885">
        <v>-1844544580</v>
      </c>
      <c r="Y885">
        <f t="shared" si="491"/>
        <v>42.9</v>
      </c>
      <c r="AA885">
        <v>56.42</v>
      </c>
      <c r="AB885">
        <v>0</v>
      </c>
      <c r="AC885">
        <v>0</v>
      </c>
      <c r="AD885">
        <v>0</v>
      </c>
      <c r="AE885">
        <v>7.39</v>
      </c>
      <c r="AF885">
        <v>0</v>
      </c>
      <c r="AG885">
        <v>0</v>
      </c>
      <c r="AH885">
        <v>0</v>
      </c>
      <c r="AI885">
        <v>7.47</v>
      </c>
      <c r="AJ885">
        <v>1</v>
      </c>
      <c r="AK885">
        <v>1</v>
      </c>
      <c r="AL885">
        <v>1</v>
      </c>
      <c r="AM885">
        <v>2</v>
      </c>
      <c r="AN885">
        <v>0</v>
      </c>
      <c r="AO885">
        <v>1</v>
      </c>
      <c r="AP885">
        <v>0</v>
      </c>
      <c r="AQ885">
        <v>0</v>
      </c>
      <c r="AR885">
        <v>0</v>
      </c>
      <c r="AS885" t="s">
        <v>3</v>
      </c>
      <c r="AT885">
        <v>42.9</v>
      </c>
      <c r="AU885" t="s">
        <v>3</v>
      </c>
      <c r="AV885">
        <v>0</v>
      </c>
      <c r="AW885">
        <v>2</v>
      </c>
      <c r="AX885">
        <v>56495912</v>
      </c>
      <c r="AY885">
        <v>1</v>
      </c>
      <c r="AZ885">
        <v>0</v>
      </c>
      <c r="BA885">
        <v>868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ROUND(Y885*Source!I980,9)</f>
        <v>18.876000000000001</v>
      </c>
      <c r="CY885">
        <f t="shared" si="492"/>
        <v>56.42</v>
      </c>
      <c r="CZ885">
        <f t="shared" si="493"/>
        <v>7.39</v>
      </c>
      <c r="DA885">
        <f t="shared" si="494"/>
        <v>7.47</v>
      </c>
      <c r="DB885">
        <f t="shared" si="495"/>
        <v>317.02999999999997</v>
      </c>
      <c r="DC885">
        <f t="shared" si="496"/>
        <v>0</v>
      </c>
      <c r="DD885" t="s">
        <v>3</v>
      </c>
      <c r="DE885" t="s">
        <v>3</v>
      </c>
      <c r="DF885">
        <f t="shared" si="497"/>
        <v>1041.96</v>
      </c>
      <c r="DG885">
        <f t="shared" si="498"/>
        <v>0</v>
      </c>
      <c r="DH885">
        <f t="shared" si="499"/>
        <v>0</v>
      </c>
      <c r="DI885">
        <f t="shared" si="472"/>
        <v>0</v>
      </c>
      <c r="DJ885">
        <f t="shared" si="500"/>
        <v>1041.96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5">
      <c r="A886">
        <f>ROW(Source!A980)</f>
        <v>980</v>
      </c>
      <c r="B886">
        <v>56481267</v>
      </c>
      <c r="C886">
        <v>56495879</v>
      </c>
      <c r="D886">
        <v>54902280</v>
      </c>
      <c r="E886">
        <v>1</v>
      </c>
      <c r="F886">
        <v>1</v>
      </c>
      <c r="G886">
        <v>1079</v>
      </c>
      <c r="H886">
        <v>3</v>
      </c>
      <c r="I886" t="s">
        <v>895</v>
      </c>
      <c r="J886" t="s">
        <v>896</v>
      </c>
      <c r="K886" t="s">
        <v>897</v>
      </c>
      <c r="L886">
        <v>1339</v>
      </c>
      <c r="N886">
        <v>1007</v>
      </c>
      <c r="O886" t="s">
        <v>158</v>
      </c>
      <c r="P886" t="s">
        <v>158</v>
      </c>
      <c r="Q886">
        <v>1</v>
      </c>
      <c r="W886">
        <v>0</v>
      </c>
      <c r="X886">
        <v>166094496</v>
      </c>
      <c r="Y886">
        <f t="shared" si="491"/>
        <v>6.22</v>
      </c>
      <c r="AA886">
        <v>9346.1200000000008</v>
      </c>
      <c r="AB886">
        <v>0</v>
      </c>
      <c r="AC886">
        <v>0</v>
      </c>
      <c r="AD886">
        <v>0</v>
      </c>
      <c r="AE886">
        <v>2464.94</v>
      </c>
      <c r="AF886">
        <v>0</v>
      </c>
      <c r="AG886">
        <v>0</v>
      </c>
      <c r="AH886">
        <v>0</v>
      </c>
      <c r="AI886">
        <v>3.71</v>
      </c>
      <c r="AJ886">
        <v>1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0</v>
      </c>
      <c r="AQ886">
        <v>0</v>
      </c>
      <c r="AR886">
        <v>0</v>
      </c>
      <c r="AS886" t="s">
        <v>3</v>
      </c>
      <c r="AT886">
        <v>6.22</v>
      </c>
      <c r="AU886" t="s">
        <v>3</v>
      </c>
      <c r="AV886">
        <v>0</v>
      </c>
      <c r="AW886">
        <v>2</v>
      </c>
      <c r="AX886">
        <v>56495913</v>
      </c>
      <c r="AY886">
        <v>1</v>
      </c>
      <c r="AZ886">
        <v>0</v>
      </c>
      <c r="BA886">
        <v>869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ROUND(Y886*Source!I980,9)</f>
        <v>2.7368000000000001</v>
      </c>
      <c r="CY886">
        <f t="shared" si="492"/>
        <v>9346.1200000000008</v>
      </c>
      <c r="CZ886">
        <f t="shared" si="493"/>
        <v>2464.94</v>
      </c>
      <c r="DA886">
        <f t="shared" si="494"/>
        <v>3.71</v>
      </c>
      <c r="DB886">
        <f t="shared" si="495"/>
        <v>15331.93</v>
      </c>
      <c r="DC886">
        <f t="shared" si="496"/>
        <v>0</v>
      </c>
      <c r="DD886" t="s">
        <v>3</v>
      </c>
      <c r="DE886" t="s">
        <v>3</v>
      </c>
      <c r="DF886">
        <f t="shared" si="497"/>
        <v>25027.84</v>
      </c>
      <c r="DG886">
        <f t="shared" si="498"/>
        <v>0</v>
      </c>
      <c r="DH886">
        <f t="shared" si="499"/>
        <v>0</v>
      </c>
      <c r="DI886">
        <f t="shared" si="472"/>
        <v>0</v>
      </c>
      <c r="DJ886">
        <f t="shared" si="500"/>
        <v>25027.84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ROW(Source!A980)</f>
        <v>980</v>
      </c>
      <c r="B887">
        <v>56481267</v>
      </c>
      <c r="C887">
        <v>56495879</v>
      </c>
      <c r="D887">
        <v>54902287</v>
      </c>
      <c r="E887">
        <v>1</v>
      </c>
      <c r="F887">
        <v>1</v>
      </c>
      <c r="G887">
        <v>1079</v>
      </c>
      <c r="H887">
        <v>3</v>
      </c>
      <c r="I887" t="s">
        <v>898</v>
      </c>
      <c r="J887" t="s">
        <v>899</v>
      </c>
      <c r="K887" t="s">
        <v>900</v>
      </c>
      <c r="L887">
        <v>1339</v>
      </c>
      <c r="N887">
        <v>1007</v>
      </c>
      <c r="O887" t="s">
        <v>158</v>
      </c>
      <c r="P887" t="s">
        <v>158</v>
      </c>
      <c r="Q887">
        <v>1</v>
      </c>
      <c r="W887">
        <v>0</v>
      </c>
      <c r="X887">
        <v>1801906762</v>
      </c>
      <c r="Y887">
        <f t="shared" si="491"/>
        <v>0.99</v>
      </c>
      <c r="AA887">
        <v>14375.56</v>
      </c>
      <c r="AB887">
        <v>0</v>
      </c>
      <c r="AC887">
        <v>0</v>
      </c>
      <c r="AD887">
        <v>0</v>
      </c>
      <c r="AE887">
        <v>2824.52</v>
      </c>
      <c r="AF887">
        <v>0</v>
      </c>
      <c r="AG887">
        <v>0</v>
      </c>
      <c r="AH887">
        <v>0</v>
      </c>
      <c r="AI887">
        <v>4.9800000000000004</v>
      </c>
      <c r="AJ887">
        <v>1</v>
      </c>
      <c r="AK887">
        <v>1</v>
      </c>
      <c r="AL887">
        <v>1</v>
      </c>
      <c r="AM887">
        <v>2</v>
      </c>
      <c r="AN887">
        <v>0</v>
      </c>
      <c r="AO887">
        <v>1</v>
      </c>
      <c r="AP887">
        <v>0</v>
      </c>
      <c r="AQ887">
        <v>0</v>
      </c>
      <c r="AR887">
        <v>0</v>
      </c>
      <c r="AS887" t="s">
        <v>3</v>
      </c>
      <c r="AT887">
        <v>0.99</v>
      </c>
      <c r="AU887" t="s">
        <v>3</v>
      </c>
      <c r="AV887">
        <v>0</v>
      </c>
      <c r="AW887">
        <v>2</v>
      </c>
      <c r="AX887">
        <v>56495914</v>
      </c>
      <c r="AY887">
        <v>1</v>
      </c>
      <c r="AZ887">
        <v>0</v>
      </c>
      <c r="BA887">
        <v>870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ROUND(Y887*Source!I980,9)</f>
        <v>0.43559999999999999</v>
      </c>
      <c r="CY887">
        <f t="shared" si="492"/>
        <v>14375.56</v>
      </c>
      <c r="CZ887">
        <f t="shared" si="493"/>
        <v>2824.52</v>
      </c>
      <c r="DA887">
        <f t="shared" si="494"/>
        <v>4.9800000000000004</v>
      </c>
      <c r="DB887">
        <f t="shared" si="495"/>
        <v>2796.27</v>
      </c>
      <c r="DC887">
        <f t="shared" si="496"/>
        <v>0</v>
      </c>
      <c r="DD887" t="s">
        <v>3</v>
      </c>
      <c r="DE887" t="s">
        <v>3</v>
      </c>
      <c r="DF887">
        <f t="shared" si="497"/>
        <v>6127.2</v>
      </c>
      <c r="DG887">
        <f t="shared" si="498"/>
        <v>0</v>
      </c>
      <c r="DH887">
        <f t="shared" si="499"/>
        <v>0</v>
      </c>
      <c r="DI887">
        <f t="shared" si="472"/>
        <v>0</v>
      </c>
      <c r="DJ887">
        <f t="shared" si="500"/>
        <v>6127.2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5">
      <c r="A888">
        <f>ROW(Source!A980)</f>
        <v>980</v>
      </c>
      <c r="B888">
        <v>56481267</v>
      </c>
      <c r="C888">
        <v>56495879</v>
      </c>
      <c r="D888">
        <v>54902884</v>
      </c>
      <c r="E888">
        <v>1</v>
      </c>
      <c r="F888">
        <v>1</v>
      </c>
      <c r="G888">
        <v>1079</v>
      </c>
      <c r="H888">
        <v>3</v>
      </c>
      <c r="I888" t="s">
        <v>901</v>
      </c>
      <c r="J888" t="s">
        <v>902</v>
      </c>
      <c r="K888" t="s">
        <v>903</v>
      </c>
      <c r="L888">
        <v>1348</v>
      </c>
      <c r="N888">
        <v>1009</v>
      </c>
      <c r="O888" t="s">
        <v>32</v>
      </c>
      <c r="P888" t="s">
        <v>32</v>
      </c>
      <c r="Q888">
        <v>1000</v>
      </c>
      <c r="W888">
        <v>0</v>
      </c>
      <c r="X888">
        <v>-444625756</v>
      </c>
      <c r="Y888">
        <f t="shared" si="491"/>
        <v>1.1599999999999999E-2</v>
      </c>
      <c r="AA888">
        <v>74775.64</v>
      </c>
      <c r="AB888">
        <v>0</v>
      </c>
      <c r="AC888">
        <v>0</v>
      </c>
      <c r="AD888">
        <v>0</v>
      </c>
      <c r="AE888">
        <v>9238.1299999999992</v>
      </c>
      <c r="AF888">
        <v>0</v>
      </c>
      <c r="AG888">
        <v>0</v>
      </c>
      <c r="AH888">
        <v>0</v>
      </c>
      <c r="AI888">
        <v>7.92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0</v>
      </c>
      <c r="AQ888">
        <v>0</v>
      </c>
      <c r="AR888">
        <v>0</v>
      </c>
      <c r="AS888" t="s">
        <v>3</v>
      </c>
      <c r="AT888">
        <v>1.1599999999999999E-2</v>
      </c>
      <c r="AU888" t="s">
        <v>3</v>
      </c>
      <c r="AV888">
        <v>0</v>
      </c>
      <c r="AW888">
        <v>2</v>
      </c>
      <c r="AX888">
        <v>56495915</v>
      </c>
      <c r="AY888">
        <v>1</v>
      </c>
      <c r="AZ888">
        <v>0</v>
      </c>
      <c r="BA888">
        <v>871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ROUND(Y888*Source!I980,9)</f>
        <v>5.104E-3</v>
      </c>
      <c r="CY888">
        <f t="shared" si="492"/>
        <v>74775.64</v>
      </c>
      <c r="CZ888">
        <f t="shared" si="493"/>
        <v>9238.1299999999992</v>
      </c>
      <c r="DA888">
        <f t="shared" si="494"/>
        <v>7.92</v>
      </c>
      <c r="DB888">
        <f t="shared" si="495"/>
        <v>107.16</v>
      </c>
      <c r="DC888">
        <f t="shared" si="496"/>
        <v>0</v>
      </c>
      <c r="DD888" t="s">
        <v>3</v>
      </c>
      <c r="DE888" t="s">
        <v>3</v>
      </c>
      <c r="DF888">
        <f t="shared" si="497"/>
        <v>373.44</v>
      </c>
      <c r="DG888">
        <f t="shared" si="498"/>
        <v>0</v>
      </c>
      <c r="DH888">
        <f t="shared" si="499"/>
        <v>0</v>
      </c>
      <c r="DI888">
        <f t="shared" si="472"/>
        <v>0</v>
      </c>
      <c r="DJ888">
        <f t="shared" si="500"/>
        <v>373.44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ROW(Source!A980)</f>
        <v>980</v>
      </c>
      <c r="B889">
        <v>56481267</v>
      </c>
      <c r="C889">
        <v>56495879</v>
      </c>
      <c r="D889">
        <v>54909571</v>
      </c>
      <c r="E889">
        <v>1</v>
      </c>
      <c r="F889">
        <v>1</v>
      </c>
      <c r="G889">
        <v>1079</v>
      </c>
      <c r="H889">
        <v>3</v>
      </c>
      <c r="I889" t="s">
        <v>248</v>
      </c>
      <c r="J889" t="s">
        <v>250</v>
      </c>
      <c r="K889" t="s">
        <v>249</v>
      </c>
      <c r="L889">
        <v>1339</v>
      </c>
      <c r="N889">
        <v>1007</v>
      </c>
      <c r="O889" t="s">
        <v>158</v>
      </c>
      <c r="P889" t="s">
        <v>158</v>
      </c>
      <c r="Q889">
        <v>1</v>
      </c>
      <c r="W889">
        <v>0</v>
      </c>
      <c r="X889">
        <v>-1447999952</v>
      </c>
      <c r="Y889">
        <f t="shared" si="491"/>
        <v>101.5</v>
      </c>
      <c r="AA889">
        <v>7517.5</v>
      </c>
      <c r="AB889">
        <v>0</v>
      </c>
      <c r="AC889">
        <v>0</v>
      </c>
      <c r="AD889">
        <v>0</v>
      </c>
      <c r="AE889">
        <v>729.73</v>
      </c>
      <c r="AF889">
        <v>0</v>
      </c>
      <c r="AG889">
        <v>0</v>
      </c>
      <c r="AH889">
        <v>0</v>
      </c>
      <c r="AI889">
        <v>10.08</v>
      </c>
      <c r="AJ889">
        <v>1</v>
      </c>
      <c r="AK889">
        <v>1</v>
      </c>
      <c r="AL889">
        <v>1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 t="s">
        <v>3</v>
      </c>
      <c r="AT889">
        <v>101.5</v>
      </c>
      <c r="AU889" t="s">
        <v>3</v>
      </c>
      <c r="AV889">
        <v>0</v>
      </c>
      <c r="AW889">
        <v>1</v>
      </c>
      <c r="AX889">
        <v>-1</v>
      </c>
      <c r="AY889">
        <v>0</v>
      </c>
      <c r="AZ889">
        <v>0</v>
      </c>
      <c r="BA889" t="s">
        <v>3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ROUND(Y889*Source!I980,9)</f>
        <v>44.66</v>
      </c>
      <c r="CY889">
        <f t="shared" si="492"/>
        <v>7517.5</v>
      </c>
      <c r="CZ889">
        <f t="shared" si="493"/>
        <v>729.73</v>
      </c>
      <c r="DA889">
        <f t="shared" si="494"/>
        <v>10.08</v>
      </c>
      <c r="DB889">
        <f t="shared" si="495"/>
        <v>74067.600000000006</v>
      </c>
      <c r="DC889">
        <f t="shared" si="496"/>
        <v>0</v>
      </c>
      <c r="DD889" t="s">
        <v>3</v>
      </c>
      <c r="DE889" t="s">
        <v>3</v>
      </c>
      <c r="DF889">
        <f t="shared" si="497"/>
        <v>328504.67</v>
      </c>
      <c r="DG889">
        <f t="shared" si="498"/>
        <v>0</v>
      </c>
      <c r="DH889">
        <f t="shared" si="499"/>
        <v>0</v>
      </c>
      <c r="DI889">
        <f t="shared" si="472"/>
        <v>0</v>
      </c>
      <c r="DJ889">
        <f t="shared" si="500"/>
        <v>328504.67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5">
      <c r="A890">
        <f>ROW(Source!A980)</f>
        <v>980</v>
      </c>
      <c r="B890">
        <v>56481267</v>
      </c>
      <c r="C890">
        <v>56495879</v>
      </c>
      <c r="D890">
        <v>54909981</v>
      </c>
      <c r="E890">
        <v>1</v>
      </c>
      <c r="F890">
        <v>1</v>
      </c>
      <c r="G890">
        <v>1079</v>
      </c>
      <c r="H890">
        <v>3</v>
      </c>
      <c r="I890" t="s">
        <v>244</v>
      </c>
      <c r="J890" t="s">
        <v>246</v>
      </c>
      <c r="K890" t="s">
        <v>245</v>
      </c>
      <c r="L890">
        <v>1348</v>
      </c>
      <c r="N890">
        <v>1009</v>
      </c>
      <c r="O890" t="s">
        <v>32</v>
      </c>
      <c r="P890" t="s">
        <v>32</v>
      </c>
      <c r="Q890">
        <v>1000</v>
      </c>
      <c r="W890">
        <v>0</v>
      </c>
      <c r="X890">
        <v>-182356648</v>
      </c>
      <c r="Y890">
        <f t="shared" si="491"/>
        <v>4.8522999999999997E-2</v>
      </c>
      <c r="AA890">
        <v>99145.8</v>
      </c>
      <c r="AB890">
        <v>0</v>
      </c>
      <c r="AC890">
        <v>0</v>
      </c>
      <c r="AD890">
        <v>0</v>
      </c>
      <c r="AE890">
        <v>5673.19</v>
      </c>
      <c r="AF890">
        <v>0</v>
      </c>
      <c r="AG890">
        <v>0</v>
      </c>
      <c r="AH890">
        <v>0</v>
      </c>
      <c r="AI890">
        <v>17.100000000000001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 t="s">
        <v>3</v>
      </c>
      <c r="AT890">
        <v>4.8522999999999997E-2</v>
      </c>
      <c r="AU890" t="s">
        <v>3</v>
      </c>
      <c r="AV890">
        <v>0</v>
      </c>
      <c r="AW890">
        <v>1</v>
      </c>
      <c r="AX890">
        <v>-1</v>
      </c>
      <c r="AY890">
        <v>0</v>
      </c>
      <c r="AZ890">
        <v>0</v>
      </c>
      <c r="BA890" t="s">
        <v>3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ROUND(Y890*Source!I980,9)</f>
        <v>2.135012E-2</v>
      </c>
      <c r="CY890">
        <f t="shared" si="492"/>
        <v>99145.8</v>
      </c>
      <c r="CZ890">
        <f t="shared" si="493"/>
        <v>5673.19</v>
      </c>
      <c r="DA890">
        <f t="shared" si="494"/>
        <v>17.100000000000001</v>
      </c>
      <c r="DB890">
        <f t="shared" si="495"/>
        <v>275.27999999999997</v>
      </c>
      <c r="DC890">
        <f t="shared" si="496"/>
        <v>0</v>
      </c>
      <c r="DD890" t="s">
        <v>3</v>
      </c>
      <c r="DE890" t="s">
        <v>3</v>
      </c>
      <c r="DF890">
        <f t="shared" si="497"/>
        <v>2071.21</v>
      </c>
      <c r="DG890">
        <f t="shared" si="498"/>
        <v>0</v>
      </c>
      <c r="DH890">
        <f t="shared" si="499"/>
        <v>0</v>
      </c>
      <c r="DI890">
        <f t="shared" si="472"/>
        <v>0</v>
      </c>
      <c r="DJ890">
        <f t="shared" si="500"/>
        <v>2071.21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ROW(Source!A980)</f>
        <v>980</v>
      </c>
      <c r="B891">
        <v>56481267</v>
      </c>
      <c r="C891">
        <v>56495879</v>
      </c>
      <c r="D891">
        <v>54909982</v>
      </c>
      <c r="E891">
        <v>1</v>
      </c>
      <c r="F891">
        <v>1</v>
      </c>
      <c r="G891">
        <v>1079</v>
      </c>
      <c r="H891">
        <v>3</v>
      </c>
      <c r="I891" t="s">
        <v>541</v>
      </c>
      <c r="J891" t="s">
        <v>543</v>
      </c>
      <c r="K891" t="s">
        <v>542</v>
      </c>
      <c r="L891">
        <v>1348</v>
      </c>
      <c r="N891">
        <v>1009</v>
      </c>
      <c r="O891" t="s">
        <v>32</v>
      </c>
      <c r="P891" t="s">
        <v>32</v>
      </c>
      <c r="Q891">
        <v>1000</v>
      </c>
      <c r="W891">
        <v>0</v>
      </c>
      <c r="X891">
        <v>-705852171</v>
      </c>
      <c r="Y891">
        <f t="shared" si="491"/>
        <v>9.2772999999999994E-2</v>
      </c>
      <c r="AA891">
        <v>81655.55</v>
      </c>
      <c r="AB891">
        <v>0</v>
      </c>
      <c r="AC891">
        <v>0</v>
      </c>
      <c r="AD891">
        <v>0</v>
      </c>
      <c r="AE891">
        <v>6376.52</v>
      </c>
      <c r="AF891">
        <v>0</v>
      </c>
      <c r="AG891">
        <v>0</v>
      </c>
      <c r="AH891">
        <v>0</v>
      </c>
      <c r="AI891">
        <v>12.53</v>
      </c>
      <c r="AJ891">
        <v>1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0</v>
      </c>
      <c r="AS891" t="s">
        <v>3</v>
      </c>
      <c r="AT891">
        <v>9.2772999999999994E-2</v>
      </c>
      <c r="AU891" t="s">
        <v>3</v>
      </c>
      <c r="AV891">
        <v>0</v>
      </c>
      <c r="AW891">
        <v>1</v>
      </c>
      <c r="AX891">
        <v>-1</v>
      </c>
      <c r="AY891">
        <v>0</v>
      </c>
      <c r="AZ891">
        <v>0</v>
      </c>
      <c r="BA891" t="s">
        <v>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ROUND(Y891*Source!I980,9)</f>
        <v>4.0820120000000001E-2</v>
      </c>
      <c r="CY891">
        <f t="shared" si="492"/>
        <v>81655.55</v>
      </c>
      <c r="CZ891">
        <f t="shared" si="493"/>
        <v>6376.52</v>
      </c>
      <c r="DA891">
        <f t="shared" si="494"/>
        <v>12.53</v>
      </c>
      <c r="DB891">
        <f t="shared" si="495"/>
        <v>591.57000000000005</v>
      </c>
      <c r="DC891">
        <f t="shared" si="496"/>
        <v>0</v>
      </c>
      <c r="DD891" t="s">
        <v>3</v>
      </c>
      <c r="DE891" t="s">
        <v>3</v>
      </c>
      <c r="DF891">
        <f t="shared" si="497"/>
        <v>3261.44</v>
      </c>
      <c r="DG891">
        <f t="shared" si="498"/>
        <v>0</v>
      </c>
      <c r="DH891">
        <f t="shared" si="499"/>
        <v>0</v>
      </c>
      <c r="DI891">
        <f t="shared" si="472"/>
        <v>0</v>
      </c>
      <c r="DJ891">
        <f t="shared" si="500"/>
        <v>3261.44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ROW(Source!A980)</f>
        <v>980</v>
      </c>
      <c r="B892">
        <v>56481267</v>
      </c>
      <c r="C892">
        <v>56495879</v>
      </c>
      <c r="D892">
        <v>54909992</v>
      </c>
      <c r="E892">
        <v>1</v>
      </c>
      <c r="F892">
        <v>1</v>
      </c>
      <c r="G892">
        <v>1079</v>
      </c>
      <c r="H892">
        <v>3</v>
      </c>
      <c r="I892" t="s">
        <v>330</v>
      </c>
      <c r="J892" t="s">
        <v>332</v>
      </c>
      <c r="K892" t="s">
        <v>331</v>
      </c>
      <c r="L892">
        <v>1348</v>
      </c>
      <c r="N892">
        <v>1009</v>
      </c>
      <c r="O892" t="s">
        <v>32</v>
      </c>
      <c r="P892" t="s">
        <v>32</v>
      </c>
      <c r="Q892">
        <v>1000</v>
      </c>
      <c r="W892">
        <v>0</v>
      </c>
      <c r="X892">
        <v>-977438433</v>
      </c>
      <c r="Y892">
        <f t="shared" si="491"/>
        <v>0.76409099999999996</v>
      </c>
      <c r="AA892">
        <v>97618.95</v>
      </c>
      <c r="AB892">
        <v>0</v>
      </c>
      <c r="AC892">
        <v>0</v>
      </c>
      <c r="AD892">
        <v>0</v>
      </c>
      <c r="AE892">
        <v>5743.69</v>
      </c>
      <c r="AF892">
        <v>0</v>
      </c>
      <c r="AG892">
        <v>0</v>
      </c>
      <c r="AH892">
        <v>0</v>
      </c>
      <c r="AI892">
        <v>16.63</v>
      </c>
      <c r="AJ892">
        <v>1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3</v>
      </c>
      <c r="AT892">
        <v>0.76409099999999996</v>
      </c>
      <c r="AU892" t="s">
        <v>3</v>
      </c>
      <c r="AV892">
        <v>0</v>
      </c>
      <c r="AW892">
        <v>1</v>
      </c>
      <c r="AX892">
        <v>-1</v>
      </c>
      <c r="AY892">
        <v>0</v>
      </c>
      <c r="AZ892">
        <v>0</v>
      </c>
      <c r="BA892" t="s">
        <v>3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ROUND(Y892*Source!I980,9)</f>
        <v>0.33620003999999998</v>
      </c>
      <c r="CY892">
        <f t="shared" si="492"/>
        <v>97618.95</v>
      </c>
      <c r="CZ892">
        <f t="shared" si="493"/>
        <v>5743.69</v>
      </c>
      <c r="DA892">
        <f t="shared" si="494"/>
        <v>16.63</v>
      </c>
      <c r="DB892">
        <f t="shared" si="495"/>
        <v>4388.7</v>
      </c>
      <c r="DC892">
        <f t="shared" si="496"/>
        <v>0</v>
      </c>
      <c r="DD892" t="s">
        <v>3</v>
      </c>
      <c r="DE892" t="s">
        <v>3</v>
      </c>
      <c r="DF892">
        <f t="shared" si="497"/>
        <v>32113.01</v>
      </c>
      <c r="DG892">
        <f t="shared" si="498"/>
        <v>0</v>
      </c>
      <c r="DH892">
        <f t="shared" si="499"/>
        <v>0</v>
      </c>
      <c r="DI892">
        <f t="shared" si="472"/>
        <v>0</v>
      </c>
      <c r="DJ892">
        <f t="shared" si="500"/>
        <v>32113.01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ROW(Source!A980)</f>
        <v>980</v>
      </c>
      <c r="B893">
        <v>56481267</v>
      </c>
      <c r="C893">
        <v>56495879</v>
      </c>
      <c r="D893">
        <v>54909994</v>
      </c>
      <c r="E893">
        <v>1</v>
      </c>
      <c r="F893">
        <v>1</v>
      </c>
      <c r="G893">
        <v>1079</v>
      </c>
      <c r="H893">
        <v>3</v>
      </c>
      <c r="I893" t="s">
        <v>240</v>
      </c>
      <c r="J893" t="s">
        <v>242</v>
      </c>
      <c r="K893" t="s">
        <v>241</v>
      </c>
      <c r="L893">
        <v>1348</v>
      </c>
      <c r="N893">
        <v>1009</v>
      </c>
      <c r="O893" t="s">
        <v>32</v>
      </c>
      <c r="P893" t="s">
        <v>32</v>
      </c>
      <c r="Q893">
        <v>1000</v>
      </c>
      <c r="W893">
        <v>0</v>
      </c>
      <c r="X893">
        <v>1611312075</v>
      </c>
      <c r="Y893">
        <f t="shared" si="491"/>
        <v>10.353273</v>
      </c>
      <c r="AA893">
        <v>92864.21</v>
      </c>
      <c r="AB893">
        <v>0</v>
      </c>
      <c r="AC893">
        <v>0</v>
      </c>
      <c r="AD893">
        <v>0</v>
      </c>
      <c r="AE893">
        <v>5743.69</v>
      </c>
      <c r="AF893">
        <v>0</v>
      </c>
      <c r="AG893">
        <v>0</v>
      </c>
      <c r="AH893">
        <v>0</v>
      </c>
      <c r="AI893">
        <v>15.82</v>
      </c>
      <c r="AJ893">
        <v>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3</v>
      </c>
      <c r="AT893">
        <v>10.353273</v>
      </c>
      <c r="AU893" t="s">
        <v>3</v>
      </c>
      <c r="AV893">
        <v>0</v>
      </c>
      <c r="AW893">
        <v>1</v>
      </c>
      <c r="AX893">
        <v>-1</v>
      </c>
      <c r="AY893">
        <v>0</v>
      </c>
      <c r="AZ893">
        <v>0</v>
      </c>
      <c r="BA893" t="s">
        <v>3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ROUND(Y893*Source!I980,9)</f>
        <v>4.5554401200000001</v>
      </c>
      <c r="CY893">
        <f t="shared" si="492"/>
        <v>92864.21</v>
      </c>
      <c r="CZ893">
        <f t="shared" si="493"/>
        <v>5743.69</v>
      </c>
      <c r="DA893">
        <f t="shared" si="494"/>
        <v>15.82</v>
      </c>
      <c r="DB893">
        <f t="shared" si="495"/>
        <v>59465.99</v>
      </c>
      <c r="DC893">
        <f t="shared" si="496"/>
        <v>0</v>
      </c>
      <c r="DD893" t="s">
        <v>3</v>
      </c>
      <c r="DE893" t="s">
        <v>3</v>
      </c>
      <c r="DF893">
        <f t="shared" si="497"/>
        <v>413930.89</v>
      </c>
      <c r="DG893">
        <f t="shared" si="498"/>
        <v>0</v>
      </c>
      <c r="DH893">
        <f t="shared" si="499"/>
        <v>0</v>
      </c>
      <c r="DI893">
        <f t="shared" si="472"/>
        <v>0</v>
      </c>
      <c r="DJ893">
        <f t="shared" si="500"/>
        <v>413930.89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5">
      <c r="A894">
        <f>ROW(Source!A980)</f>
        <v>980</v>
      </c>
      <c r="B894">
        <v>56481267</v>
      </c>
      <c r="C894">
        <v>56495879</v>
      </c>
      <c r="D894">
        <v>54909995</v>
      </c>
      <c r="E894">
        <v>1</v>
      </c>
      <c r="F894">
        <v>1</v>
      </c>
      <c r="G894">
        <v>1079</v>
      </c>
      <c r="H894">
        <v>3</v>
      </c>
      <c r="I894" t="s">
        <v>236</v>
      </c>
      <c r="J894" t="s">
        <v>238</v>
      </c>
      <c r="K894" t="s">
        <v>237</v>
      </c>
      <c r="L894">
        <v>1348</v>
      </c>
      <c r="N894">
        <v>1009</v>
      </c>
      <c r="O894" t="s">
        <v>32</v>
      </c>
      <c r="P894" t="s">
        <v>32</v>
      </c>
      <c r="Q894">
        <v>1000</v>
      </c>
      <c r="W894">
        <v>0</v>
      </c>
      <c r="X894">
        <v>-1581169957</v>
      </c>
      <c r="Y894">
        <f t="shared" si="491"/>
        <v>3.0484089999999999</v>
      </c>
      <c r="AA894">
        <v>66566.38</v>
      </c>
      <c r="AB894">
        <v>0</v>
      </c>
      <c r="AC894">
        <v>0</v>
      </c>
      <c r="AD894">
        <v>0</v>
      </c>
      <c r="AE894">
        <v>5743.69</v>
      </c>
      <c r="AF894">
        <v>0</v>
      </c>
      <c r="AG894">
        <v>0</v>
      </c>
      <c r="AH894">
        <v>0</v>
      </c>
      <c r="AI894">
        <v>11.34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3</v>
      </c>
      <c r="AT894">
        <v>3.0484089999999999</v>
      </c>
      <c r="AU894" t="s">
        <v>3</v>
      </c>
      <c r="AV894">
        <v>0</v>
      </c>
      <c r="AW894">
        <v>1</v>
      </c>
      <c r="AX894">
        <v>-1</v>
      </c>
      <c r="AY894">
        <v>0</v>
      </c>
      <c r="AZ894">
        <v>0</v>
      </c>
      <c r="BA894" t="s">
        <v>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ROUND(Y894*Source!I980,9)</f>
        <v>1.34129996</v>
      </c>
      <c r="CY894">
        <f t="shared" si="492"/>
        <v>66566.38</v>
      </c>
      <c r="CZ894">
        <f t="shared" si="493"/>
        <v>5743.69</v>
      </c>
      <c r="DA894">
        <f t="shared" si="494"/>
        <v>11.34</v>
      </c>
      <c r="DB894">
        <f t="shared" si="495"/>
        <v>17509.12</v>
      </c>
      <c r="DC894">
        <f t="shared" si="496"/>
        <v>0</v>
      </c>
      <c r="DD894" t="s">
        <v>3</v>
      </c>
      <c r="DE894" t="s">
        <v>3</v>
      </c>
      <c r="DF894">
        <f t="shared" si="497"/>
        <v>87363.48</v>
      </c>
      <c r="DG894">
        <f t="shared" si="498"/>
        <v>0</v>
      </c>
      <c r="DH894">
        <f t="shared" si="499"/>
        <v>0</v>
      </c>
      <c r="DI894">
        <f t="shared" si="472"/>
        <v>0</v>
      </c>
      <c r="DJ894">
        <f t="shared" si="500"/>
        <v>87363.48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5">
      <c r="A895">
        <f>ROW(Source!A980)</f>
        <v>980</v>
      </c>
      <c r="B895">
        <v>56481267</v>
      </c>
      <c r="C895">
        <v>56495879</v>
      </c>
      <c r="D895">
        <v>54911477</v>
      </c>
      <c r="E895">
        <v>1</v>
      </c>
      <c r="F895">
        <v>1</v>
      </c>
      <c r="G895">
        <v>1079</v>
      </c>
      <c r="H895">
        <v>3</v>
      </c>
      <c r="I895" t="s">
        <v>904</v>
      </c>
      <c r="J895" t="s">
        <v>905</v>
      </c>
      <c r="K895" t="s">
        <v>906</v>
      </c>
      <c r="L895">
        <v>1348</v>
      </c>
      <c r="N895">
        <v>1009</v>
      </c>
      <c r="O895" t="s">
        <v>32</v>
      </c>
      <c r="P895" t="s">
        <v>32</v>
      </c>
      <c r="Q895">
        <v>1000</v>
      </c>
      <c r="W895">
        <v>0</v>
      </c>
      <c r="X895">
        <v>-1225000858</v>
      </c>
      <c r="Y895">
        <f t="shared" si="491"/>
        <v>0.5</v>
      </c>
      <c r="AA895">
        <v>152495.69</v>
      </c>
      <c r="AB895">
        <v>0</v>
      </c>
      <c r="AC895">
        <v>0</v>
      </c>
      <c r="AD895">
        <v>0</v>
      </c>
      <c r="AE895">
        <v>12645.17</v>
      </c>
      <c r="AF895">
        <v>0</v>
      </c>
      <c r="AG895">
        <v>0</v>
      </c>
      <c r="AH895">
        <v>0</v>
      </c>
      <c r="AI895">
        <v>11.8</v>
      </c>
      <c r="AJ895">
        <v>1</v>
      </c>
      <c r="AK895">
        <v>1</v>
      </c>
      <c r="AL895">
        <v>1</v>
      </c>
      <c r="AM895">
        <v>2</v>
      </c>
      <c r="AN895">
        <v>0</v>
      </c>
      <c r="AO895">
        <v>1</v>
      </c>
      <c r="AP895">
        <v>0</v>
      </c>
      <c r="AQ895">
        <v>0</v>
      </c>
      <c r="AR895">
        <v>0</v>
      </c>
      <c r="AS895" t="s">
        <v>3</v>
      </c>
      <c r="AT895">
        <v>0.5</v>
      </c>
      <c r="AU895" t="s">
        <v>3</v>
      </c>
      <c r="AV895">
        <v>0</v>
      </c>
      <c r="AW895">
        <v>2</v>
      </c>
      <c r="AX895">
        <v>56495916</v>
      </c>
      <c r="AY895">
        <v>1</v>
      </c>
      <c r="AZ895">
        <v>0</v>
      </c>
      <c r="BA895">
        <v>872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ROUND(Y895*Source!I980,9)</f>
        <v>0.22</v>
      </c>
      <c r="CY895">
        <f t="shared" si="492"/>
        <v>152495.69</v>
      </c>
      <c r="CZ895">
        <f t="shared" si="493"/>
        <v>12645.17</v>
      </c>
      <c r="DA895">
        <f t="shared" si="494"/>
        <v>11.8</v>
      </c>
      <c r="DB895">
        <f t="shared" si="495"/>
        <v>6322.59</v>
      </c>
      <c r="DC895">
        <f t="shared" si="496"/>
        <v>0</v>
      </c>
      <c r="DD895" t="s">
        <v>3</v>
      </c>
      <c r="DE895" t="s">
        <v>3</v>
      </c>
      <c r="DF895">
        <f t="shared" si="497"/>
        <v>32826.86</v>
      </c>
      <c r="DG895">
        <f t="shared" si="498"/>
        <v>0</v>
      </c>
      <c r="DH895">
        <f t="shared" si="499"/>
        <v>0</v>
      </c>
      <c r="DI895">
        <f t="shared" si="472"/>
        <v>0</v>
      </c>
      <c r="DJ895">
        <f t="shared" si="500"/>
        <v>32826.86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ROW(Source!A980)</f>
        <v>980</v>
      </c>
      <c r="B896">
        <v>56481267</v>
      </c>
      <c r="C896">
        <v>56495879</v>
      </c>
      <c r="D896">
        <v>54914902</v>
      </c>
      <c r="E896">
        <v>1</v>
      </c>
      <c r="F896">
        <v>1</v>
      </c>
      <c r="G896">
        <v>1079</v>
      </c>
      <c r="H896">
        <v>3</v>
      </c>
      <c r="I896" t="s">
        <v>252</v>
      </c>
      <c r="J896" t="s">
        <v>254</v>
      </c>
      <c r="K896" t="s">
        <v>253</v>
      </c>
      <c r="L896">
        <v>1327</v>
      </c>
      <c r="N896">
        <v>1005</v>
      </c>
      <c r="O896" t="s">
        <v>214</v>
      </c>
      <c r="P896" t="s">
        <v>214</v>
      </c>
      <c r="Q896">
        <v>1</v>
      </c>
      <c r="W896">
        <v>0</v>
      </c>
      <c r="X896">
        <v>1092252065</v>
      </c>
      <c r="Y896">
        <f t="shared" si="491"/>
        <v>86.1</v>
      </c>
      <c r="AA896">
        <v>131.15</v>
      </c>
      <c r="AB896">
        <v>0</v>
      </c>
      <c r="AC896">
        <v>0</v>
      </c>
      <c r="AD896">
        <v>0</v>
      </c>
      <c r="AE896">
        <v>60.82</v>
      </c>
      <c r="AF896">
        <v>0</v>
      </c>
      <c r="AG896">
        <v>0</v>
      </c>
      <c r="AH896">
        <v>0</v>
      </c>
      <c r="AI896">
        <v>2.11</v>
      </c>
      <c r="AJ896">
        <v>1</v>
      </c>
      <c r="AK896">
        <v>1</v>
      </c>
      <c r="AL896">
        <v>1</v>
      </c>
      <c r="AM896">
        <v>2</v>
      </c>
      <c r="AN896">
        <v>0</v>
      </c>
      <c r="AO896">
        <v>1</v>
      </c>
      <c r="AP896">
        <v>0</v>
      </c>
      <c r="AQ896">
        <v>0</v>
      </c>
      <c r="AR896">
        <v>0</v>
      </c>
      <c r="AS896" t="s">
        <v>3</v>
      </c>
      <c r="AT896">
        <v>86.1</v>
      </c>
      <c r="AU896" t="s">
        <v>3</v>
      </c>
      <c r="AV896">
        <v>0</v>
      </c>
      <c r="AW896">
        <v>2</v>
      </c>
      <c r="AX896">
        <v>56495917</v>
      </c>
      <c r="AY896">
        <v>1</v>
      </c>
      <c r="AZ896">
        <v>0</v>
      </c>
      <c r="BA896">
        <v>873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ROUND(Y896*Source!I980,9)</f>
        <v>37.884</v>
      </c>
      <c r="CY896">
        <f t="shared" si="492"/>
        <v>131.15</v>
      </c>
      <c r="CZ896">
        <f t="shared" si="493"/>
        <v>60.82</v>
      </c>
      <c r="DA896">
        <f t="shared" si="494"/>
        <v>2.11</v>
      </c>
      <c r="DB896">
        <f t="shared" si="495"/>
        <v>5236.6000000000004</v>
      </c>
      <c r="DC896">
        <f t="shared" si="496"/>
        <v>0</v>
      </c>
      <c r="DD896" t="s">
        <v>3</v>
      </c>
      <c r="DE896" t="s">
        <v>3</v>
      </c>
      <c r="DF896">
        <f t="shared" si="497"/>
        <v>4861.6499999999996</v>
      </c>
      <c r="DG896">
        <f t="shared" si="498"/>
        <v>0</v>
      </c>
      <c r="DH896">
        <f t="shared" si="499"/>
        <v>0</v>
      </c>
      <c r="DI896">
        <f t="shared" si="472"/>
        <v>0</v>
      </c>
      <c r="DJ896">
        <f t="shared" si="500"/>
        <v>4861.6499999999996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ROW(Source!A993)</f>
        <v>993</v>
      </c>
      <c r="B897">
        <v>56481265</v>
      </c>
      <c r="C897">
        <v>56495934</v>
      </c>
      <c r="D897">
        <v>54836958</v>
      </c>
      <c r="E897">
        <v>1079</v>
      </c>
      <c r="F897">
        <v>1</v>
      </c>
      <c r="G897">
        <v>1079</v>
      </c>
      <c r="H897">
        <v>1</v>
      </c>
      <c r="I897" t="s">
        <v>738</v>
      </c>
      <c r="J897" t="s">
        <v>3</v>
      </c>
      <c r="K897" t="s">
        <v>739</v>
      </c>
      <c r="L897">
        <v>1191</v>
      </c>
      <c r="N897">
        <v>1013</v>
      </c>
      <c r="O897" t="s">
        <v>740</v>
      </c>
      <c r="P897" t="s">
        <v>740</v>
      </c>
      <c r="Q897">
        <v>1</v>
      </c>
      <c r="W897">
        <v>0</v>
      </c>
      <c r="X897">
        <v>476480486</v>
      </c>
      <c r="Y897">
        <f>((AT897*1.15)*1.1)</f>
        <v>13.383700000000001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10.58</v>
      </c>
      <c r="AU897" t="s">
        <v>49</v>
      </c>
      <c r="AV897">
        <v>1</v>
      </c>
      <c r="AW897">
        <v>2</v>
      </c>
      <c r="AX897">
        <v>56495935</v>
      </c>
      <c r="AY897">
        <v>1</v>
      </c>
      <c r="AZ897">
        <v>0</v>
      </c>
      <c r="BA897">
        <v>875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U897">
        <f>ROUND(AT897*Source!I993*AH897*AL897,2)</f>
        <v>0</v>
      </c>
      <c r="CV897">
        <f>ROUND(Y897*Source!I993,9)</f>
        <v>39.481915000000001</v>
      </c>
      <c r="CW897">
        <v>0</v>
      </c>
      <c r="CX897">
        <f>ROUND(Y897*Source!I993,9)</f>
        <v>39.481915000000001</v>
      </c>
      <c r="CY897">
        <f>AD897</f>
        <v>0</v>
      </c>
      <c r="CZ897">
        <f>AH897</f>
        <v>0</v>
      </c>
      <c r="DA897">
        <f>AL897</f>
        <v>1</v>
      </c>
      <c r="DB897">
        <f>ROUND(((ROUND(AT897*CZ897,2)*1.15)*1.1),6)</f>
        <v>0</v>
      </c>
      <c r="DC897">
        <f>ROUND(((ROUND(AT897*AG897,2)*1.15)*1.1),6)</f>
        <v>0</v>
      </c>
      <c r="DD897" t="s">
        <v>3</v>
      </c>
      <c r="DE897" t="s">
        <v>3</v>
      </c>
      <c r="DF897">
        <f t="shared" ref="DF897:DF903" si="501">ROUND(ROUND(AE897,2)*CX897,2)</f>
        <v>0</v>
      </c>
      <c r="DG897">
        <f t="shared" si="498"/>
        <v>0</v>
      </c>
      <c r="DH897">
        <f t="shared" si="499"/>
        <v>0</v>
      </c>
      <c r="DI897">
        <f t="shared" ref="DI897:DI960" si="502">ROUND(ROUND(AH897,2)*CX897,2)</f>
        <v>0</v>
      </c>
      <c r="DJ897">
        <f>DI897</f>
        <v>0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ROW(Source!A993)</f>
        <v>993</v>
      </c>
      <c r="B898">
        <v>56481265</v>
      </c>
      <c r="C898">
        <v>56495934</v>
      </c>
      <c r="D898">
        <v>54934284</v>
      </c>
      <c r="E898">
        <v>1</v>
      </c>
      <c r="F898">
        <v>1</v>
      </c>
      <c r="G898">
        <v>1079</v>
      </c>
      <c r="H898">
        <v>2</v>
      </c>
      <c r="I898" t="s">
        <v>741</v>
      </c>
      <c r="J898" t="s">
        <v>742</v>
      </c>
      <c r="K898" t="s">
        <v>743</v>
      </c>
      <c r="L898">
        <v>1368</v>
      </c>
      <c r="N898">
        <v>1011</v>
      </c>
      <c r="O898" t="s">
        <v>744</v>
      </c>
      <c r="P898" t="s">
        <v>744</v>
      </c>
      <c r="Q898">
        <v>1</v>
      </c>
      <c r="W898">
        <v>0</v>
      </c>
      <c r="X898">
        <v>654681671</v>
      </c>
      <c r="Y898">
        <f>((AT898*1.25)*1.1)</f>
        <v>0.75625000000000009</v>
      </c>
      <c r="AA898">
        <v>0</v>
      </c>
      <c r="AB898">
        <v>87.01</v>
      </c>
      <c r="AC898">
        <v>13.21</v>
      </c>
      <c r="AD898">
        <v>0</v>
      </c>
      <c r="AE898">
        <v>0</v>
      </c>
      <c r="AF898">
        <v>83.1</v>
      </c>
      <c r="AG898">
        <v>12.62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0.55000000000000004</v>
      </c>
      <c r="AU898" t="s">
        <v>48</v>
      </c>
      <c r="AV898">
        <v>0</v>
      </c>
      <c r="AW898">
        <v>2</v>
      </c>
      <c r="AX898">
        <v>56495936</v>
      </c>
      <c r="AY898">
        <v>1</v>
      </c>
      <c r="AZ898">
        <v>0</v>
      </c>
      <c r="BA898">
        <v>876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ROUND(Y898*Source!I993*DO898,9)</f>
        <v>28.154431249999998</v>
      </c>
      <c r="CX898">
        <f>ROUND(Y898*Source!I993,9)</f>
        <v>2.2309375</v>
      </c>
      <c r="CY898">
        <f>AB898</f>
        <v>87.01</v>
      </c>
      <c r="CZ898">
        <f>AF898</f>
        <v>83.1</v>
      </c>
      <c r="DA898">
        <f>AJ898</f>
        <v>1</v>
      </c>
      <c r="DB898">
        <f>ROUND(((ROUND(AT898*CZ898,2)*1.25)*1.1),6)</f>
        <v>62.85125</v>
      </c>
      <c r="DC898">
        <f>ROUND(((ROUND(AT898*AG898,2)*1.25)*1.1),6)</f>
        <v>9.5425000000000004</v>
      </c>
      <c r="DD898" t="s">
        <v>3</v>
      </c>
      <c r="DE898" t="s">
        <v>3</v>
      </c>
      <c r="DF898">
        <f t="shared" si="501"/>
        <v>0</v>
      </c>
      <c r="DG898">
        <f t="shared" si="498"/>
        <v>185.39</v>
      </c>
      <c r="DH898">
        <f t="shared" si="499"/>
        <v>28.15</v>
      </c>
      <c r="DI898">
        <f t="shared" si="502"/>
        <v>0</v>
      </c>
      <c r="DJ898">
        <f>DG898</f>
        <v>185.39</v>
      </c>
      <c r="DK898">
        <v>0</v>
      </c>
      <c r="DL898" t="s">
        <v>745</v>
      </c>
      <c r="DM898">
        <v>0</v>
      </c>
      <c r="DN898" t="s">
        <v>740</v>
      </c>
      <c r="DO898">
        <v>12.62</v>
      </c>
    </row>
    <row r="899" spans="1:119" x14ac:dyDescent="0.25">
      <c r="A899">
        <f>ROW(Source!A993)</f>
        <v>993</v>
      </c>
      <c r="B899">
        <v>56481265</v>
      </c>
      <c r="C899">
        <v>56495934</v>
      </c>
      <c r="D899">
        <v>54933607</v>
      </c>
      <c r="E899">
        <v>1</v>
      </c>
      <c r="F899">
        <v>1</v>
      </c>
      <c r="G899">
        <v>1079</v>
      </c>
      <c r="H899">
        <v>2</v>
      </c>
      <c r="I899" t="s">
        <v>868</v>
      </c>
      <c r="J899" t="s">
        <v>869</v>
      </c>
      <c r="K899" t="s">
        <v>870</v>
      </c>
      <c r="L899">
        <v>1368</v>
      </c>
      <c r="N899">
        <v>1011</v>
      </c>
      <c r="O899" t="s">
        <v>744</v>
      </c>
      <c r="P899" t="s">
        <v>744</v>
      </c>
      <c r="Q899">
        <v>1</v>
      </c>
      <c r="W899">
        <v>0</v>
      </c>
      <c r="X899">
        <v>-2072243295</v>
      </c>
      <c r="Y899">
        <f>((AT899*1.25)*1.1)</f>
        <v>0.89375000000000004</v>
      </c>
      <c r="AA899">
        <v>0</v>
      </c>
      <c r="AB899">
        <v>3.33</v>
      </c>
      <c r="AC899">
        <v>0</v>
      </c>
      <c r="AD899">
        <v>0</v>
      </c>
      <c r="AE899">
        <v>0</v>
      </c>
      <c r="AF899">
        <v>3.18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0.65</v>
      </c>
      <c r="AU899" t="s">
        <v>48</v>
      </c>
      <c r="AV899">
        <v>0</v>
      </c>
      <c r="AW899">
        <v>2</v>
      </c>
      <c r="AX899">
        <v>56495937</v>
      </c>
      <c r="AY899">
        <v>1</v>
      </c>
      <c r="AZ899">
        <v>0</v>
      </c>
      <c r="BA899">
        <v>877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f>ROUND(Y899*Source!I993*DO899,9)</f>
        <v>0</v>
      </c>
      <c r="CX899">
        <f>ROUND(Y899*Source!I993,9)</f>
        <v>2.6365625000000001</v>
      </c>
      <c r="CY899">
        <f>AB899</f>
        <v>3.33</v>
      </c>
      <c r="CZ899">
        <f>AF899</f>
        <v>3.18</v>
      </c>
      <c r="DA899">
        <f>AJ899</f>
        <v>1</v>
      </c>
      <c r="DB899">
        <f>ROUND(((ROUND(AT899*CZ899,2)*1.25)*1.1),6)</f>
        <v>2.8462499999999999</v>
      </c>
      <c r="DC899">
        <f>ROUND(((ROUND(AT899*AG899,2)*1.25)*1.1),6)</f>
        <v>0</v>
      </c>
      <c r="DD899" t="s">
        <v>3</v>
      </c>
      <c r="DE899" t="s">
        <v>3</v>
      </c>
      <c r="DF899">
        <f t="shared" si="501"/>
        <v>0</v>
      </c>
      <c r="DG899">
        <f t="shared" si="498"/>
        <v>8.3800000000000008</v>
      </c>
      <c r="DH899">
        <f t="shared" si="499"/>
        <v>0</v>
      </c>
      <c r="DI899">
        <f t="shared" si="502"/>
        <v>0</v>
      </c>
      <c r="DJ899">
        <f>DG899</f>
        <v>8.3800000000000008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5">
      <c r="A900">
        <f>ROW(Source!A993)</f>
        <v>993</v>
      </c>
      <c r="B900">
        <v>56481265</v>
      </c>
      <c r="C900">
        <v>56495934</v>
      </c>
      <c r="D900">
        <v>54904312</v>
      </c>
      <c r="E900">
        <v>1</v>
      </c>
      <c r="F900">
        <v>1</v>
      </c>
      <c r="G900">
        <v>1079</v>
      </c>
      <c r="H900">
        <v>3</v>
      </c>
      <c r="I900" t="s">
        <v>435</v>
      </c>
      <c r="J900" t="s">
        <v>436</v>
      </c>
      <c r="K900" t="s">
        <v>1040</v>
      </c>
      <c r="L900">
        <v>1339</v>
      </c>
      <c r="N900">
        <v>1007</v>
      </c>
      <c r="O900" t="s">
        <v>158</v>
      </c>
      <c r="P900" t="s">
        <v>158</v>
      </c>
      <c r="Q900">
        <v>1</v>
      </c>
      <c r="W900">
        <v>0</v>
      </c>
      <c r="X900">
        <v>-1082220246</v>
      </c>
      <c r="Y900">
        <f>AT900</f>
        <v>1.02</v>
      </c>
      <c r="AA900">
        <v>2242.5700000000002</v>
      </c>
      <c r="AB900">
        <v>0</v>
      </c>
      <c r="AC900">
        <v>0</v>
      </c>
      <c r="AD900">
        <v>0</v>
      </c>
      <c r="AE900">
        <v>2200.7600000000002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 t="s">
        <v>3</v>
      </c>
      <c r="AT900">
        <v>1.02</v>
      </c>
      <c r="AU900" t="s">
        <v>3</v>
      </c>
      <c r="AV900">
        <v>0</v>
      </c>
      <c r="AW900">
        <v>1</v>
      </c>
      <c r="AX900">
        <v>-1</v>
      </c>
      <c r="AY900">
        <v>0</v>
      </c>
      <c r="AZ900">
        <v>0</v>
      </c>
      <c r="BA900" t="s">
        <v>3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ROUND(Y900*Source!I993,9)</f>
        <v>3.0089999999999999</v>
      </c>
      <c r="CY900">
        <f>AA900</f>
        <v>2242.5700000000002</v>
      </c>
      <c r="CZ900">
        <f>AE900</f>
        <v>2200.7600000000002</v>
      </c>
      <c r="DA900">
        <f>AI900</f>
        <v>1</v>
      </c>
      <c r="DB900">
        <f>ROUND(ROUND(AT900*CZ900,2),6)</f>
        <v>2244.7800000000002</v>
      </c>
      <c r="DC900">
        <f>ROUND(ROUND(AT900*AG900,2),6)</f>
        <v>0</v>
      </c>
      <c r="DD900" t="s">
        <v>3</v>
      </c>
      <c r="DE900" t="s">
        <v>3</v>
      </c>
      <c r="DF900">
        <f t="shared" si="501"/>
        <v>6622.09</v>
      </c>
      <c r="DG900">
        <f t="shared" si="498"/>
        <v>0</v>
      </c>
      <c r="DH900">
        <f t="shared" si="499"/>
        <v>0</v>
      </c>
      <c r="DI900">
        <f t="shared" si="502"/>
        <v>0</v>
      </c>
      <c r="DJ900">
        <f>DF900</f>
        <v>6622.09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5">
      <c r="A901">
        <f>ROW(Source!A994)</f>
        <v>994</v>
      </c>
      <c r="B901">
        <v>56481267</v>
      </c>
      <c r="C901">
        <v>56495934</v>
      </c>
      <c r="D901">
        <v>54836958</v>
      </c>
      <c r="E901">
        <v>1079</v>
      </c>
      <c r="F901">
        <v>1</v>
      </c>
      <c r="G901">
        <v>1079</v>
      </c>
      <c r="H901">
        <v>1</v>
      </c>
      <c r="I901" t="s">
        <v>738</v>
      </c>
      <c r="J901" t="s">
        <v>3</v>
      </c>
      <c r="K901" t="s">
        <v>739</v>
      </c>
      <c r="L901">
        <v>1191</v>
      </c>
      <c r="N901">
        <v>1013</v>
      </c>
      <c r="O901" t="s">
        <v>740</v>
      </c>
      <c r="P901" t="s">
        <v>740</v>
      </c>
      <c r="Q901">
        <v>1</v>
      </c>
      <c r="W901">
        <v>0</v>
      </c>
      <c r="X901">
        <v>476480486</v>
      </c>
      <c r="Y901">
        <f>((AT901*1.15)*1.1)</f>
        <v>13.383700000000001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10.58</v>
      </c>
      <c r="AU901" t="s">
        <v>49</v>
      </c>
      <c r="AV901">
        <v>1</v>
      </c>
      <c r="AW901">
        <v>2</v>
      </c>
      <c r="AX901">
        <v>56495935</v>
      </c>
      <c r="AY901">
        <v>1</v>
      </c>
      <c r="AZ901">
        <v>0</v>
      </c>
      <c r="BA901">
        <v>879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U901">
        <f>ROUND(AT901*Source!I994*AH901*AL901,2)</f>
        <v>0</v>
      </c>
      <c r="CV901">
        <f>ROUND(Y901*Source!I994,9)</f>
        <v>39.481915000000001</v>
      </c>
      <c r="CW901">
        <v>0</v>
      </c>
      <c r="CX901">
        <f>ROUND(Y901*Source!I994,9)</f>
        <v>39.481915000000001</v>
      </c>
      <c r="CY901">
        <f>AD901</f>
        <v>0</v>
      </c>
      <c r="CZ901">
        <f>AH901</f>
        <v>0</v>
      </c>
      <c r="DA901">
        <f>AL901</f>
        <v>1</v>
      </c>
      <c r="DB901">
        <f>ROUND(((ROUND(AT901*CZ901,2)*1.15)*1.1),6)</f>
        <v>0</v>
      </c>
      <c r="DC901">
        <f>ROUND(((ROUND(AT901*AG901,2)*1.15)*1.1),6)</f>
        <v>0</v>
      </c>
      <c r="DD901" t="s">
        <v>3</v>
      </c>
      <c r="DE901" t="s">
        <v>3</v>
      </c>
      <c r="DF901">
        <f t="shared" si="501"/>
        <v>0</v>
      </c>
      <c r="DG901">
        <f t="shared" si="498"/>
        <v>0</v>
      </c>
      <c r="DH901">
        <f t="shared" si="499"/>
        <v>0</v>
      </c>
      <c r="DI901">
        <f t="shared" si="502"/>
        <v>0</v>
      </c>
      <c r="DJ901">
        <f>DI901</f>
        <v>0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5">
      <c r="A902">
        <f>ROW(Source!A994)</f>
        <v>994</v>
      </c>
      <c r="B902">
        <v>56481267</v>
      </c>
      <c r="C902">
        <v>56495934</v>
      </c>
      <c r="D902">
        <v>54934284</v>
      </c>
      <c r="E902">
        <v>1</v>
      </c>
      <c r="F902">
        <v>1</v>
      </c>
      <c r="G902">
        <v>1079</v>
      </c>
      <c r="H902">
        <v>2</v>
      </c>
      <c r="I902" t="s">
        <v>741</v>
      </c>
      <c r="J902" t="s">
        <v>742</v>
      </c>
      <c r="K902" t="s">
        <v>743</v>
      </c>
      <c r="L902">
        <v>1368</v>
      </c>
      <c r="N902">
        <v>1011</v>
      </c>
      <c r="O902" t="s">
        <v>744</v>
      </c>
      <c r="P902" t="s">
        <v>744</v>
      </c>
      <c r="Q902">
        <v>1</v>
      </c>
      <c r="W902">
        <v>0</v>
      </c>
      <c r="X902">
        <v>654681671</v>
      </c>
      <c r="Y902">
        <f>((AT902*1.25)*1.1)</f>
        <v>0.75625000000000009</v>
      </c>
      <c r="AA902">
        <v>0</v>
      </c>
      <c r="AB902">
        <v>1323.36</v>
      </c>
      <c r="AC902">
        <v>631.85</v>
      </c>
      <c r="AD902">
        <v>0</v>
      </c>
      <c r="AE902">
        <v>0</v>
      </c>
      <c r="AF902">
        <v>83.1</v>
      </c>
      <c r="AG902">
        <v>12.62</v>
      </c>
      <c r="AH902">
        <v>0</v>
      </c>
      <c r="AI902">
        <v>1</v>
      </c>
      <c r="AJ902">
        <v>15.21</v>
      </c>
      <c r="AK902">
        <v>47.82</v>
      </c>
      <c r="AL902">
        <v>1</v>
      </c>
      <c r="AM902">
        <v>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0.55000000000000004</v>
      </c>
      <c r="AU902" t="s">
        <v>48</v>
      </c>
      <c r="AV902">
        <v>0</v>
      </c>
      <c r="AW902">
        <v>2</v>
      </c>
      <c r="AX902">
        <v>56495936</v>
      </c>
      <c r="AY902">
        <v>1</v>
      </c>
      <c r="AZ902">
        <v>0</v>
      </c>
      <c r="BA902">
        <v>880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f>ROUND(Y902*Source!I994*DO902,9)</f>
        <v>28.154431249999998</v>
      </c>
      <c r="CX902">
        <f>ROUND(Y902*Source!I994,9)</f>
        <v>2.2309375</v>
      </c>
      <c r="CY902">
        <f>AB902</f>
        <v>1323.36</v>
      </c>
      <c r="CZ902">
        <f>AF902</f>
        <v>83.1</v>
      </c>
      <c r="DA902">
        <f>AJ902</f>
        <v>15.21</v>
      </c>
      <c r="DB902">
        <f>ROUND(((ROUND(AT902*CZ902,2)*1.25)*1.1),6)</f>
        <v>62.85125</v>
      </c>
      <c r="DC902">
        <f>ROUND(((ROUND(AT902*AG902,2)*1.25)*1.1),6)</f>
        <v>9.5425000000000004</v>
      </c>
      <c r="DD902" t="s">
        <v>3</v>
      </c>
      <c r="DE902" t="s">
        <v>3</v>
      </c>
      <c r="DF902">
        <f t="shared" si="501"/>
        <v>0</v>
      </c>
      <c r="DG902">
        <f>ROUND(ROUND(AF902*AJ902,2)*CX902,2)</f>
        <v>2819.79</v>
      </c>
      <c r="DH902">
        <f>ROUND(ROUND(AG902*AK902,2)*CX902,2)</f>
        <v>1346.35</v>
      </c>
      <c r="DI902">
        <f t="shared" si="502"/>
        <v>0</v>
      </c>
      <c r="DJ902">
        <f>DG902</f>
        <v>2819.79</v>
      </c>
      <c r="DK902">
        <v>0</v>
      </c>
      <c r="DL902" t="s">
        <v>745</v>
      </c>
      <c r="DM902">
        <v>0</v>
      </c>
      <c r="DN902" t="s">
        <v>740</v>
      </c>
      <c r="DO902">
        <v>12.62</v>
      </c>
    </row>
    <row r="903" spans="1:119" x14ac:dyDescent="0.25">
      <c r="A903">
        <f>ROW(Source!A994)</f>
        <v>994</v>
      </c>
      <c r="B903">
        <v>56481267</v>
      </c>
      <c r="C903">
        <v>56495934</v>
      </c>
      <c r="D903">
        <v>54933607</v>
      </c>
      <c r="E903">
        <v>1</v>
      </c>
      <c r="F903">
        <v>1</v>
      </c>
      <c r="G903">
        <v>1079</v>
      </c>
      <c r="H903">
        <v>2</v>
      </c>
      <c r="I903" t="s">
        <v>868</v>
      </c>
      <c r="J903" t="s">
        <v>869</v>
      </c>
      <c r="K903" t="s">
        <v>870</v>
      </c>
      <c r="L903">
        <v>1368</v>
      </c>
      <c r="N903">
        <v>1011</v>
      </c>
      <c r="O903" t="s">
        <v>744</v>
      </c>
      <c r="P903" t="s">
        <v>744</v>
      </c>
      <c r="Q903">
        <v>1</v>
      </c>
      <c r="W903">
        <v>0</v>
      </c>
      <c r="X903">
        <v>-2072243295</v>
      </c>
      <c r="Y903">
        <f>((AT903*1.25)*1.1)</f>
        <v>0.89375000000000004</v>
      </c>
      <c r="AA903">
        <v>0</v>
      </c>
      <c r="AB903">
        <v>30.6</v>
      </c>
      <c r="AC903">
        <v>0</v>
      </c>
      <c r="AD903">
        <v>0</v>
      </c>
      <c r="AE903">
        <v>0</v>
      </c>
      <c r="AF903">
        <v>3.18</v>
      </c>
      <c r="AG903">
        <v>0</v>
      </c>
      <c r="AH903">
        <v>0</v>
      </c>
      <c r="AI903">
        <v>1</v>
      </c>
      <c r="AJ903">
        <v>9.19</v>
      </c>
      <c r="AK903">
        <v>47.82</v>
      </c>
      <c r="AL903">
        <v>1</v>
      </c>
      <c r="AM903">
        <v>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0.65</v>
      </c>
      <c r="AU903" t="s">
        <v>48</v>
      </c>
      <c r="AV903">
        <v>0</v>
      </c>
      <c r="AW903">
        <v>2</v>
      </c>
      <c r="AX903">
        <v>56495937</v>
      </c>
      <c r="AY903">
        <v>1</v>
      </c>
      <c r="AZ903">
        <v>0</v>
      </c>
      <c r="BA903">
        <v>881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f>ROUND(Y903*Source!I994*DO903,9)</f>
        <v>0</v>
      </c>
      <c r="CX903">
        <f>ROUND(Y903*Source!I994,9)</f>
        <v>2.6365625000000001</v>
      </c>
      <c r="CY903">
        <f>AB903</f>
        <v>30.6</v>
      </c>
      <c r="CZ903">
        <f>AF903</f>
        <v>3.18</v>
      </c>
      <c r="DA903">
        <f>AJ903</f>
        <v>9.19</v>
      </c>
      <c r="DB903">
        <f>ROUND(((ROUND(AT903*CZ903,2)*1.25)*1.1),6)</f>
        <v>2.8462499999999999</v>
      </c>
      <c r="DC903">
        <f>ROUND(((ROUND(AT903*AG903,2)*1.25)*1.1),6)</f>
        <v>0</v>
      </c>
      <c r="DD903" t="s">
        <v>3</v>
      </c>
      <c r="DE903" t="s">
        <v>3</v>
      </c>
      <c r="DF903">
        <f t="shared" si="501"/>
        <v>0</v>
      </c>
      <c r="DG903">
        <f>ROUND(ROUND(AF903*AJ903,2)*CX903,2)</f>
        <v>77.040000000000006</v>
      </c>
      <c r="DH903">
        <f>ROUND(ROUND(AG903*AK903,2)*CX903,2)</f>
        <v>0</v>
      </c>
      <c r="DI903">
        <f t="shared" si="502"/>
        <v>0</v>
      </c>
      <c r="DJ903">
        <f>DG903</f>
        <v>77.040000000000006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5">
      <c r="A904">
        <f>ROW(Source!A994)</f>
        <v>994</v>
      </c>
      <c r="B904">
        <v>56481267</v>
      </c>
      <c r="C904">
        <v>56495934</v>
      </c>
      <c r="D904">
        <v>54904312</v>
      </c>
      <c r="E904">
        <v>1</v>
      </c>
      <c r="F904">
        <v>1</v>
      </c>
      <c r="G904">
        <v>1079</v>
      </c>
      <c r="H904">
        <v>3</v>
      </c>
      <c r="I904" t="s">
        <v>435</v>
      </c>
      <c r="J904" t="s">
        <v>436</v>
      </c>
      <c r="K904" t="s">
        <v>1040</v>
      </c>
      <c r="L904">
        <v>1339</v>
      </c>
      <c r="N904">
        <v>1007</v>
      </c>
      <c r="O904" t="s">
        <v>158</v>
      </c>
      <c r="P904" t="s">
        <v>158</v>
      </c>
      <c r="Q904">
        <v>1</v>
      </c>
      <c r="W904">
        <v>0</v>
      </c>
      <c r="X904">
        <v>-1082220246</v>
      </c>
      <c r="Y904">
        <f>AT904</f>
        <v>1.02</v>
      </c>
      <c r="AA904">
        <v>24376.78</v>
      </c>
      <c r="AB904">
        <v>0</v>
      </c>
      <c r="AC904">
        <v>0</v>
      </c>
      <c r="AD904">
        <v>0</v>
      </c>
      <c r="AE904">
        <v>2200.7600000000002</v>
      </c>
      <c r="AF904">
        <v>0</v>
      </c>
      <c r="AG904">
        <v>0</v>
      </c>
      <c r="AH904">
        <v>0</v>
      </c>
      <c r="AI904">
        <v>10.87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 t="s">
        <v>3</v>
      </c>
      <c r="AT904">
        <v>1.02</v>
      </c>
      <c r="AU904" t="s">
        <v>3</v>
      </c>
      <c r="AV904">
        <v>0</v>
      </c>
      <c r="AW904">
        <v>1</v>
      </c>
      <c r="AX904">
        <v>-1</v>
      </c>
      <c r="AY904">
        <v>0</v>
      </c>
      <c r="AZ904">
        <v>0</v>
      </c>
      <c r="BA904" t="s">
        <v>3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ROUND(Y904*Source!I994,9)</f>
        <v>3.0089999999999999</v>
      </c>
      <c r="CY904">
        <f>AA904</f>
        <v>24376.78</v>
      </c>
      <c r="CZ904">
        <f>AE904</f>
        <v>2200.7600000000002</v>
      </c>
      <c r="DA904">
        <f>AI904</f>
        <v>10.87</v>
      </c>
      <c r="DB904">
        <f>ROUND(ROUND(AT904*CZ904,2),6)</f>
        <v>2244.7800000000002</v>
      </c>
      <c r="DC904">
        <f>ROUND(ROUND(AT904*AG904,2),6)</f>
        <v>0</v>
      </c>
      <c r="DD904" t="s">
        <v>3</v>
      </c>
      <c r="DE904" t="s">
        <v>3</v>
      </c>
      <c r="DF904">
        <f>ROUND(ROUND(AE904*AI904,2)*CX904,2)</f>
        <v>71982.080000000002</v>
      </c>
      <c r="DG904">
        <f t="shared" ref="DG904:DG914" si="503">ROUND(ROUND(AF904,2)*CX904,2)</f>
        <v>0</v>
      </c>
      <c r="DH904">
        <f t="shared" ref="DH904:DH914" si="504">ROUND(ROUND(AG904,2)*CX904,2)</f>
        <v>0</v>
      </c>
      <c r="DI904">
        <f t="shared" si="502"/>
        <v>0</v>
      </c>
      <c r="DJ904">
        <f>DF904</f>
        <v>71982.080000000002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5">
      <c r="A905">
        <f>ROW(Source!A1033)</f>
        <v>1033</v>
      </c>
      <c r="B905">
        <v>56481265</v>
      </c>
      <c r="C905">
        <v>56496067</v>
      </c>
      <c r="D905">
        <v>54836958</v>
      </c>
      <c r="E905">
        <v>1079</v>
      </c>
      <c r="F905">
        <v>1</v>
      </c>
      <c r="G905">
        <v>1079</v>
      </c>
      <c r="H905">
        <v>1</v>
      </c>
      <c r="I905" t="s">
        <v>738</v>
      </c>
      <c r="J905" t="s">
        <v>3</v>
      </c>
      <c r="K905" t="s">
        <v>739</v>
      </c>
      <c r="L905">
        <v>1191</v>
      </c>
      <c r="N905">
        <v>1013</v>
      </c>
      <c r="O905" t="s">
        <v>740</v>
      </c>
      <c r="P905" t="s">
        <v>740</v>
      </c>
      <c r="Q905">
        <v>1</v>
      </c>
      <c r="W905">
        <v>0</v>
      </c>
      <c r="X905">
        <v>476480486</v>
      </c>
      <c r="Y905">
        <f>(AT905*1.15*1.1)</f>
        <v>22.985050000000005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18.170000000000002</v>
      </c>
      <c r="AU905" t="s">
        <v>166</v>
      </c>
      <c r="AV905">
        <v>1</v>
      </c>
      <c r="AW905">
        <v>2</v>
      </c>
      <c r="AX905">
        <v>56496077</v>
      </c>
      <c r="AY905">
        <v>1</v>
      </c>
      <c r="AZ905">
        <v>0</v>
      </c>
      <c r="BA905">
        <v>883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U905">
        <f>ROUND(AT905*Source!I1033*AH905*AL905,2)</f>
        <v>0</v>
      </c>
      <c r="CV905">
        <f>ROUND(Y905*Source!I1033,9)</f>
        <v>8.9641695000000006</v>
      </c>
      <c r="CW905">
        <v>0</v>
      </c>
      <c r="CX905">
        <f>ROUND(Y905*Source!I1033,9)</f>
        <v>8.9641695000000006</v>
      </c>
      <c r="CY905">
        <f>AD905</f>
        <v>0</v>
      </c>
      <c r="CZ905">
        <f>AH905</f>
        <v>0</v>
      </c>
      <c r="DA905">
        <f>AL905</f>
        <v>1</v>
      </c>
      <c r="DB905">
        <f>ROUND((ROUND(AT905*CZ905,2)*1.15*1.1),6)</f>
        <v>0</v>
      </c>
      <c r="DC905">
        <f>ROUND((ROUND(AT905*AG905,2)*1.15*1.1),6)</f>
        <v>0</v>
      </c>
      <c r="DD905" t="s">
        <v>3</v>
      </c>
      <c r="DE905" t="s">
        <v>3</v>
      </c>
      <c r="DF905">
        <f t="shared" ref="DF905:DF917" si="505">ROUND(ROUND(AE905,2)*CX905,2)</f>
        <v>0</v>
      </c>
      <c r="DG905">
        <f t="shared" si="503"/>
        <v>0</v>
      </c>
      <c r="DH905">
        <f t="shared" si="504"/>
        <v>0</v>
      </c>
      <c r="DI905">
        <f t="shared" si="502"/>
        <v>0</v>
      </c>
      <c r="DJ905">
        <f>DI905</f>
        <v>0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5">
      <c r="A906">
        <f>ROW(Source!A1033)</f>
        <v>1033</v>
      </c>
      <c r="B906">
        <v>56481265</v>
      </c>
      <c r="C906">
        <v>56496067</v>
      </c>
      <c r="D906">
        <v>54934284</v>
      </c>
      <c r="E906">
        <v>1</v>
      </c>
      <c r="F906">
        <v>1</v>
      </c>
      <c r="G906">
        <v>1079</v>
      </c>
      <c r="H906">
        <v>2</v>
      </c>
      <c r="I906" t="s">
        <v>741</v>
      </c>
      <c r="J906" t="s">
        <v>742</v>
      </c>
      <c r="K906" t="s">
        <v>743</v>
      </c>
      <c r="L906">
        <v>1368</v>
      </c>
      <c r="N906">
        <v>1011</v>
      </c>
      <c r="O906" t="s">
        <v>744</v>
      </c>
      <c r="P906" t="s">
        <v>744</v>
      </c>
      <c r="Q906">
        <v>1</v>
      </c>
      <c r="W906">
        <v>0</v>
      </c>
      <c r="X906">
        <v>654681671</v>
      </c>
      <c r="Y906">
        <f>(AT906*1.25*1.1)</f>
        <v>0.46750000000000008</v>
      </c>
      <c r="AA906">
        <v>0</v>
      </c>
      <c r="AB906">
        <v>87.01</v>
      </c>
      <c r="AC906">
        <v>13.21</v>
      </c>
      <c r="AD906">
        <v>0</v>
      </c>
      <c r="AE906">
        <v>0</v>
      </c>
      <c r="AF906">
        <v>83.1</v>
      </c>
      <c r="AG906">
        <v>12.62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0.34</v>
      </c>
      <c r="AU906" t="s">
        <v>165</v>
      </c>
      <c r="AV906">
        <v>0</v>
      </c>
      <c r="AW906">
        <v>2</v>
      </c>
      <c r="AX906">
        <v>56496078</v>
      </c>
      <c r="AY906">
        <v>1</v>
      </c>
      <c r="AZ906">
        <v>0</v>
      </c>
      <c r="BA906">
        <v>884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f>ROUND(Y906*Source!I1033*DO906,9)</f>
        <v>2.3009415</v>
      </c>
      <c r="CX906">
        <f>ROUND(Y906*Source!I1033,9)</f>
        <v>0.18232499999999999</v>
      </c>
      <c r="CY906">
        <f>AB906</f>
        <v>87.01</v>
      </c>
      <c r="CZ906">
        <f>AF906</f>
        <v>83.1</v>
      </c>
      <c r="DA906">
        <f>AJ906</f>
        <v>1</v>
      </c>
      <c r="DB906">
        <f>ROUND((ROUND(AT906*CZ906,2)*1.25*1.1),6)</f>
        <v>38.84375</v>
      </c>
      <c r="DC906">
        <f>ROUND((ROUND(AT906*AG906,2)*1.25*1.1),6)</f>
        <v>5.8987499999999997</v>
      </c>
      <c r="DD906" t="s">
        <v>3</v>
      </c>
      <c r="DE906" t="s">
        <v>3</v>
      </c>
      <c r="DF906">
        <f t="shared" si="505"/>
        <v>0</v>
      </c>
      <c r="DG906">
        <f t="shared" si="503"/>
        <v>15.15</v>
      </c>
      <c r="DH906">
        <f t="shared" si="504"/>
        <v>2.2999999999999998</v>
      </c>
      <c r="DI906">
        <f t="shared" si="502"/>
        <v>0</v>
      </c>
      <c r="DJ906">
        <f>DG906</f>
        <v>15.15</v>
      </c>
      <c r="DK906">
        <v>0</v>
      </c>
      <c r="DL906" t="s">
        <v>745</v>
      </c>
      <c r="DM906">
        <v>0</v>
      </c>
      <c r="DN906" t="s">
        <v>740</v>
      </c>
      <c r="DO906">
        <v>12.62</v>
      </c>
    </row>
    <row r="907" spans="1:119" x14ac:dyDescent="0.25">
      <c r="A907">
        <f>ROW(Source!A1033)</f>
        <v>1033</v>
      </c>
      <c r="B907">
        <v>56481265</v>
      </c>
      <c r="C907">
        <v>56496067</v>
      </c>
      <c r="D907">
        <v>54933607</v>
      </c>
      <c r="E907">
        <v>1</v>
      </c>
      <c r="F907">
        <v>1</v>
      </c>
      <c r="G907">
        <v>1079</v>
      </c>
      <c r="H907">
        <v>2</v>
      </c>
      <c r="I907" t="s">
        <v>868</v>
      </c>
      <c r="J907" t="s">
        <v>869</v>
      </c>
      <c r="K907" t="s">
        <v>870</v>
      </c>
      <c r="L907">
        <v>1368</v>
      </c>
      <c r="N907">
        <v>1011</v>
      </c>
      <c r="O907" t="s">
        <v>744</v>
      </c>
      <c r="P907" t="s">
        <v>744</v>
      </c>
      <c r="Q907">
        <v>1</v>
      </c>
      <c r="W907">
        <v>0</v>
      </c>
      <c r="X907">
        <v>-2072243295</v>
      </c>
      <c r="Y907">
        <f>(AT907*1.25*1.1)</f>
        <v>0.59125000000000005</v>
      </c>
      <c r="AA907">
        <v>0</v>
      </c>
      <c r="AB907">
        <v>3.33</v>
      </c>
      <c r="AC907">
        <v>0</v>
      </c>
      <c r="AD907">
        <v>0</v>
      </c>
      <c r="AE907">
        <v>0</v>
      </c>
      <c r="AF907">
        <v>3.18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-2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0.43</v>
      </c>
      <c r="AU907" t="s">
        <v>165</v>
      </c>
      <c r="AV907">
        <v>0</v>
      </c>
      <c r="AW907">
        <v>2</v>
      </c>
      <c r="AX907">
        <v>56496079</v>
      </c>
      <c r="AY907">
        <v>1</v>
      </c>
      <c r="AZ907">
        <v>0</v>
      </c>
      <c r="BA907">
        <v>885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f>ROUND(Y907*Source!I1033*DO907,9)</f>
        <v>0</v>
      </c>
      <c r="CX907">
        <f>ROUND(Y907*Source!I1033,9)</f>
        <v>0.2305875</v>
      </c>
      <c r="CY907">
        <f>AB907</f>
        <v>3.33</v>
      </c>
      <c r="CZ907">
        <f>AF907</f>
        <v>3.18</v>
      </c>
      <c r="DA907">
        <f>AJ907</f>
        <v>1</v>
      </c>
      <c r="DB907">
        <f>ROUND((ROUND(AT907*CZ907,2)*1.25*1.1),6)</f>
        <v>1.88375</v>
      </c>
      <c r="DC907">
        <f>ROUND((ROUND(AT907*AG907,2)*1.25*1.1),6)</f>
        <v>0</v>
      </c>
      <c r="DD907" t="s">
        <v>3</v>
      </c>
      <c r="DE907" t="s">
        <v>3</v>
      </c>
      <c r="DF907">
        <f t="shared" si="505"/>
        <v>0</v>
      </c>
      <c r="DG907">
        <f t="shared" si="503"/>
        <v>0.73</v>
      </c>
      <c r="DH907">
        <f t="shared" si="504"/>
        <v>0</v>
      </c>
      <c r="DI907">
        <f t="shared" si="502"/>
        <v>0</v>
      </c>
      <c r="DJ907">
        <f>DG907</f>
        <v>0.73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5">
      <c r="A908">
        <f>ROW(Source!A1033)</f>
        <v>1033</v>
      </c>
      <c r="B908">
        <v>56481265</v>
      </c>
      <c r="C908">
        <v>56496067</v>
      </c>
      <c r="D908">
        <v>54933712</v>
      </c>
      <c r="E908">
        <v>1</v>
      </c>
      <c r="F908">
        <v>1</v>
      </c>
      <c r="G908">
        <v>1079</v>
      </c>
      <c r="H908">
        <v>2</v>
      </c>
      <c r="I908" t="s">
        <v>927</v>
      </c>
      <c r="J908" t="s">
        <v>928</v>
      </c>
      <c r="K908" t="s">
        <v>929</v>
      </c>
      <c r="L908">
        <v>1368</v>
      </c>
      <c r="N908">
        <v>1011</v>
      </c>
      <c r="O908" t="s">
        <v>744</v>
      </c>
      <c r="P908" t="s">
        <v>744</v>
      </c>
      <c r="Q908">
        <v>1</v>
      </c>
      <c r="W908">
        <v>0</v>
      </c>
      <c r="X908">
        <v>1381503060</v>
      </c>
      <c r="Y908">
        <f>(AT908*1.25*1.1)</f>
        <v>0.56374999999999997</v>
      </c>
      <c r="AA908">
        <v>0</v>
      </c>
      <c r="AB908">
        <v>12.9</v>
      </c>
      <c r="AC908">
        <v>0</v>
      </c>
      <c r="AD908">
        <v>0</v>
      </c>
      <c r="AE908">
        <v>0</v>
      </c>
      <c r="AF908">
        <v>12.32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-2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0.41</v>
      </c>
      <c r="AU908" t="s">
        <v>165</v>
      </c>
      <c r="AV908">
        <v>0</v>
      </c>
      <c r="AW908">
        <v>2</v>
      </c>
      <c r="AX908">
        <v>56496080</v>
      </c>
      <c r="AY908">
        <v>1</v>
      </c>
      <c r="AZ908">
        <v>0</v>
      </c>
      <c r="BA908">
        <v>886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f>ROUND(Y908*Source!I1033*DO908,9)</f>
        <v>0</v>
      </c>
      <c r="CX908">
        <f>ROUND(Y908*Source!I1033,9)</f>
        <v>0.21986249999999999</v>
      </c>
      <c r="CY908">
        <f>AB908</f>
        <v>12.9</v>
      </c>
      <c r="CZ908">
        <f>AF908</f>
        <v>12.32</v>
      </c>
      <c r="DA908">
        <f>AJ908</f>
        <v>1</v>
      </c>
      <c r="DB908">
        <f>ROUND((ROUND(AT908*CZ908,2)*1.25*1.1),6)</f>
        <v>6.9437499999999996</v>
      </c>
      <c r="DC908">
        <f>ROUND((ROUND(AT908*AG908,2)*1.25*1.1),6)</f>
        <v>0</v>
      </c>
      <c r="DD908" t="s">
        <v>3</v>
      </c>
      <c r="DE908" t="s">
        <v>3</v>
      </c>
      <c r="DF908">
        <f t="shared" si="505"/>
        <v>0</v>
      </c>
      <c r="DG908">
        <f t="shared" si="503"/>
        <v>2.71</v>
      </c>
      <c r="DH908">
        <f t="shared" si="504"/>
        <v>0</v>
      </c>
      <c r="DI908">
        <f t="shared" si="502"/>
        <v>0</v>
      </c>
      <c r="DJ908">
        <f>DG908</f>
        <v>2.71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5">
      <c r="A909">
        <f>ROW(Source!A1033)</f>
        <v>1033</v>
      </c>
      <c r="B909">
        <v>56481265</v>
      </c>
      <c r="C909">
        <v>56496067</v>
      </c>
      <c r="D909">
        <v>54902318</v>
      </c>
      <c r="E909">
        <v>1</v>
      </c>
      <c r="F909">
        <v>1</v>
      </c>
      <c r="G909">
        <v>1079</v>
      </c>
      <c r="H909">
        <v>3</v>
      </c>
      <c r="I909" t="s">
        <v>755</v>
      </c>
      <c r="J909" t="s">
        <v>756</v>
      </c>
      <c r="K909" t="s">
        <v>757</v>
      </c>
      <c r="L909">
        <v>1348</v>
      </c>
      <c r="N909">
        <v>1009</v>
      </c>
      <c r="O909" t="s">
        <v>32</v>
      </c>
      <c r="P909" t="s">
        <v>32</v>
      </c>
      <c r="Q909">
        <v>1000</v>
      </c>
      <c r="W909">
        <v>0</v>
      </c>
      <c r="X909">
        <v>-638851762</v>
      </c>
      <c r="Y909">
        <f>AT909</f>
        <v>3.8999999999999998E-3</v>
      </c>
      <c r="AA909">
        <v>15448.66</v>
      </c>
      <c r="AB909">
        <v>0</v>
      </c>
      <c r="AC909">
        <v>0</v>
      </c>
      <c r="AD909">
        <v>0</v>
      </c>
      <c r="AE909">
        <v>15160.61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-2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3.8999999999999998E-3</v>
      </c>
      <c r="AU909" t="s">
        <v>3</v>
      </c>
      <c r="AV909">
        <v>0</v>
      </c>
      <c r="AW909">
        <v>2</v>
      </c>
      <c r="AX909">
        <v>56496081</v>
      </c>
      <c r="AY909">
        <v>1</v>
      </c>
      <c r="AZ909">
        <v>0</v>
      </c>
      <c r="BA909">
        <v>887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ROUND(Y909*Source!I1033,9)</f>
        <v>1.521E-3</v>
      </c>
      <c r="CY909">
        <f>AA909</f>
        <v>15448.66</v>
      </c>
      <c r="CZ909">
        <f>AE909</f>
        <v>15160.61</v>
      </c>
      <c r="DA909">
        <f>AI909</f>
        <v>1</v>
      </c>
      <c r="DB909">
        <f>ROUND(ROUND(AT909*CZ909,2),6)</f>
        <v>59.13</v>
      </c>
      <c r="DC909">
        <f>ROUND(ROUND(AT909*AG909,2),6)</f>
        <v>0</v>
      </c>
      <c r="DD909" t="s">
        <v>3</v>
      </c>
      <c r="DE909" t="s">
        <v>3</v>
      </c>
      <c r="DF909">
        <f t="shared" si="505"/>
        <v>23.06</v>
      </c>
      <c r="DG909">
        <f t="shared" si="503"/>
        <v>0</v>
      </c>
      <c r="DH909">
        <f t="shared" si="504"/>
        <v>0</v>
      </c>
      <c r="DI909">
        <f t="shared" si="502"/>
        <v>0</v>
      </c>
      <c r="DJ909">
        <f>DF909</f>
        <v>23.06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5">
      <c r="A910">
        <f>ROW(Source!A1033)</f>
        <v>1033</v>
      </c>
      <c r="B910">
        <v>56481265</v>
      </c>
      <c r="C910">
        <v>56496067</v>
      </c>
      <c r="D910">
        <v>54902260</v>
      </c>
      <c r="E910">
        <v>1</v>
      </c>
      <c r="F910">
        <v>1</v>
      </c>
      <c r="G910">
        <v>1079</v>
      </c>
      <c r="H910">
        <v>3</v>
      </c>
      <c r="I910" t="s">
        <v>930</v>
      </c>
      <c r="J910" t="s">
        <v>931</v>
      </c>
      <c r="K910" t="s">
        <v>932</v>
      </c>
      <c r="L910">
        <v>1348</v>
      </c>
      <c r="N910">
        <v>1009</v>
      </c>
      <c r="O910" t="s">
        <v>32</v>
      </c>
      <c r="P910" t="s">
        <v>32</v>
      </c>
      <c r="Q910">
        <v>1000</v>
      </c>
      <c r="W910">
        <v>0</v>
      </c>
      <c r="X910">
        <v>-577689993</v>
      </c>
      <c r="Y910">
        <f>AT910</f>
        <v>7.0000000000000007E-2</v>
      </c>
      <c r="AA910">
        <v>3446.05</v>
      </c>
      <c r="AB910">
        <v>0</v>
      </c>
      <c r="AC910">
        <v>0</v>
      </c>
      <c r="AD910">
        <v>0</v>
      </c>
      <c r="AE910">
        <v>3381.8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  <c r="AL910">
        <v>1</v>
      </c>
      <c r="AM910">
        <v>-2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7.0000000000000007E-2</v>
      </c>
      <c r="AU910" t="s">
        <v>3</v>
      </c>
      <c r="AV910">
        <v>0</v>
      </c>
      <c r="AW910">
        <v>2</v>
      </c>
      <c r="AX910">
        <v>56496082</v>
      </c>
      <c r="AY910">
        <v>1</v>
      </c>
      <c r="AZ910">
        <v>0</v>
      </c>
      <c r="BA910">
        <v>888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ROUND(Y910*Source!I1033,9)</f>
        <v>2.7300000000000001E-2</v>
      </c>
      <c r="CY910">
        <f>AA910</f>
        <v>3446.05</v>
      </c>
      <c r="CZ910">
        <f>AE910</f>
        <v>3381.8</v>
      </c>
      <c r="DA910">
        <f>AI910</f>
        <v>1</v>
      </c>
      <c r="DB910">
        <f>ROUND(ROUND(AT910*CZ910,2),6)</f>
        <v>236.73</v>
      </c>
      <c r="DC910">
        <f>ROUND(ROUND(AT910*AG910,2),6)</f>
        <v>0</v>
      </c>
      <c r="DD910" t="s">
        <v>3</v>
      </c>
      <c r="DE910" t="s">
        <v>3</v>
      </c>
      <c r="DF910">
        <f t="shared" si="505"/>
        <v>92.32</v>
      </c>
      <c r="DG910">
        <f t="shared" si="503"/>
        <v>0</v>
      </c>
      <c r="DH910">
        <f t="shared" si="504"/>
        <v>0</v>
      </c>
      <c r="DI910">
        <f t="shared" si="502"/>
        <v>0</v>
      </c>
      <c r="DJ910">
        <f>DF910</f>
        <v>92.32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5">
      <c r="A911">
        <f>ROW(Source!A1033)</f>
        <v>1033</v>
      </c>
      <c r="B911">
        <v>56481265</v>
      </c>
      <c r="C911">
        <v>56496067</v>
      </c>
      <c r="D911">
        <v>54902263</v>
      </c>
      <c r="E911">
        <v>1</v>
      </c>
      <c r="F911">
        <v>1</v>
      </c>
      <c r="G911">
        <v>1079</v>
      </c>
      <c r="H911">
        <v>3</v>
      </c>
      <c r="I911" t="s">
        <v>933</v>
      </c>
      <c r="J911" t="s">
        <v>934</v>
      </c>
      <c r="K911" t="s">
        <v>935</v>
      </c>
      <c r="L911">
        <v>1348</v>
      </c>
      <c r="N911">
        <v>1009</v>
      </c>
      <c r="O911" t="s">
        <v>32</v>
      </c>
      <c r="P911" t="s">
        <v>32</v>
      </c>
      <c r="Q911">
        <v>1000</v>
      </c>
      <c r="W911">
        <v>0</v>
      </c>
      <c r="X911">
        <v>958001174</v>
      </c>
      <c r="Y911">
        <f>AT911</f>
        <v>2E-3</v>
      </c>
      <c r="AA911">
        <v>27377.86</v>
      </c>
      <c r="AB911">
        <v>0</v>
      </c>
      <c r="AC911">
        <v>0</v>
      </c>
      <c r="AD911">
        <v>0</v>
      </c>
      <c r="AE911">
        <v>26867.38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1</v>
      </c>
      <c r="AL911">
        <v>1</v>
      </c>
      <c r="AM911">
        <v>-2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2E-3</v>
      </c>
      <c r="AU911" t="s">
        <v>3</v>
      </c>
      <c r="AV911">
        <v>0</v>
      </c>
      <c r="AW911">
        <v>2</v>
      </c>
      <c r="AX911">
        <v>56496083</v>
      </c>
      <c r="AY911">
        <v>1</v>
      </c>
      <c r="AZ911">
        <v>0</v>
      </c>
      <c r="BA911">
        <v>889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ROUND(Y911*Source!I1033,9)</f>
        <v>7.7999999999999999E-4</v>
      </c>
      <c r="CY911">
        <f>AA911</f>
        <v>27377.86</v>
      </c>
      <c r="CZ911">
        <f>AE911</f>
        <v>26867.38</v>
      </c>
      <c r="DA911">
        <f>AI911</f>
        <v>1</v>
      </c>
      <c r="DB911">
        <f>ROUND(ROUND(AT911*CZ911,2),6)</f>
        <v>53.73</v>
      </c>
      <c r="DC911">
        <f>ROUND(ROUND(AT911*AG911,2),6)</f>
        <v>0</v>
      </c>
      <c r="DD911" t="s">
        <v>3</v>
      </c>
      <c r="DE911" t="s">
        <v>3</v>
      </c>
      <c r="DF911">
        <f t="shared" si="505"/>
        <v>20.96</v>
      </c>
      <c r="DG911">
        <f t="shared" si="503"/>
        <v>0</v>
      </c>
      <c r="DH911">
        <f t="shared" si="504"/>
        <v>0</v>
      </c>
      <c r="DI911">
        <f t="shared" si="502"/>
        <v>0</v>
      </c>
      <c r="DJ911">
        <f>DF911</f>
        <v>20.96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5">
      <c r="A912">
        <f>ROW(Source!A1033)</f>
        <v>1033</v>
      </c>
      <c r="B912">
        <v>56481265</v>
      </c>
      <c r="C912">
        <v>56496067</v>
      </c>
      <c r="D912">
        <v>54902280</v>
      </c>
      <c r="E912">
        <v>1</v>
      </c>
      <c r="F912">
        <v>1</v>
      </c>
      <c r="G912">
        <v>1079</v>
      </c>
      <c r="H912">
        <v>3</v>
      </c>
      <c r="I912" t="s">
        <v>895</v>
      </c>
      <c r="J912" t="s">
        <v>896</v>
      </c>
      <c r="K912" t="s">
        <v>897</v>
      </c>
      <c r="L912">
        <v>1339</v>
      </c>
      <c r="N912">
        <v>1007</v>
      </c>
      <c r="O912" t="s">
        <v>158</v>
      </c>
      <c r="P912" t="s">
        <v>158</v>
      </c>
      <c r="Q912">
        <v>1</v>
      </c>
      <c r="W912">
        <v>0</v>
      </c>
      <c r="X912">
        <v>166094496</v>
      </c>
      <c r="Y912">
        <f>AT912</f>
        <v>0.05</v>
      </c>
      <c r="AA912">
        <v>2511.77</v>
      </c>
      <c r="AB912">
        <v>0</v>
      </c>
      <c r="AC912">
        <v>0</v>
      </c>
      <c r="AD912">
        <v>0</v>
      </c>
      <c r="AE912">
        <v>2464.94</v>
      </c>
      <c r="AF912">
        <v>0</v>
      </c>
      <c r="AG912">
        <v>0</v>
      </c>
      <c r="AH912">
        <v>0</v>
      </c>
      <c r="AI912">
        <v>1</v>
      </c>
      <c r="AJ912">
        <v>1</v>
      </c>
      <c r="AK912">
        <v>1</v>
      </c>
      <c r="AL912">
        <v>1</v>
      </c>
      <c r="AM912">
        <v>-2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0.05</v>
      </c>
      <c r="AU912" t="s">
        <v>3</v>
      </c>
      <c r="AV912">
        <v>0</v>
      </c>
      <c r="AW912">
        <v>2</v>
      </c>
      <c r="AX912">
        <v>56496084</v>
      </c>
      <c r="AY912">
        <v>1</v>
      </c>
      <c r="AZ912">
        <v>0</v>
      </c>
      <c r="BA912">
        <v>890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v>0</v>
      </c>
      <c r="CX912">
        <f>ROUND(Y912*Source!I1033,9)</f>
        <v>1.95E-2</v>
      </c>
      <c r="CY912">
        <f>AA912</f>
        <v>2511.77</v>
      </c>
      <c r="CZ912">
        <f>AE912</f>
        <v>2464.94</v>
      </c>
      <c r="DA912">
        <f>AI912</f>
        <v>1</v>
      </c>
      <c r="DB912">
        <f>ROUND(ROUND(AT912*CZ912,2),6)</f>
        <v>123.25</v>
      </c>
      <c r="DC912">
        <f>ROUND(ROUND(AT912*AG912,2),6)</f>
        <v>0</v>
      </c>
      <c r="DD912" t="s">
        <v>3</v>
      </c>
      <c r="DE912" t="s">
        <v>3</v>
      </c>
      <c r="DF912">
        <f t="shared" si="505"/>
        <v>48.07</v>
      </c>
      <c r="DG912">
        <f t="shared" si="503"/>
        <v>0</v>
      </c>
      <c r="DH912">
        <f t="shared" si="504"/>
        <v>0</v>
      </c>
      <c r="DI912">
        <f t="shared" si="502"/>
        <v>0</v>
      </c>
      <c r="DJ912">
        <f>DF912</f>
        <v>48.07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5">
      <c r="A913">
        <f>ROW(Source!A1033)</f>
        <v>1033</v>
      </c>
      <c r="B913">
        <v>56481265</v>
      </c>
      <c r="C913">
        <v>56496067</v>
      </c>
      <c r="D913">
        <v>54902848</v>
      </c>
      <c r="E913">
        <v>1</v>
      </c>
      <c r="F913">
        <v>1</v>
      </c>
      <c r="G913">
        <v>1079</v>
      </c>
      <c r="H913">
        <v>3</v>
      </c>
      <c r="I913" t="s">
        <v>415</v>
      </c>
      <c r="J913" t="s">
        <v>417</v>
      </c>
      <c r="K913" t="s">
        <v>416</v>
      </c>
      <c r="L913">
        <v>1339</v>
      </c>
      <c r="N913">
        <v>1007</v>
      </c>
      <c r="O913" t="s">
        <v>158</v>
      </c>
      <c r="P913" t="s">
        <v>158</v>
      </c>
      <c r="Q913">
        <v>1</v>
      </c>
      <c r="W913">
        <v>0</v>
      </c>
      <c r="X913">
        <v>-482484867</v>
      </c>
      <c r="Y913">
        <f>AT913</f>
        <v>0.98</v>
      </c>
      <c r="AA913">
        <v>1855.85</v>
      </c>
      <c r="AB913">
        <v>0</v>
      </c>
      <c r="AC913">
        <v>0</v>
      </c>
      <c r="AD913">
        <v>0</v>
      </c>
      <c r="AE913">
        <v>1821.25</v>
      </c>
      <c r="AF913">
        <v>0</v>
      </c>
      <c r="AG913">
        <v>0</v>
      </c>
      <c r="AH913">
        <v>0</v>
      </c>
      <c r="AI913">
        <v>1</v>
      </c>
      <c r="AJ913">
        <v>1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 t="s">
        <v>3</v>
      </c>
      <c r="AT913">
        <v>0.98</v>
      </c>
      <c r="AU913" t="s">
        <v>3</v>
      </c>
      <c r="AV913">
        <v>0</v>
      </c>
      <c r="AW913">
        <v>1</v>
      </c>
      <c r="AX913">
        <v>-1</v>
      </c>
      <c r="AY913">
        <v>0</v>
      </c>
      <c r="AZ913">
        <v>0</v>
      </c>
      <c r="BA913" t="s">
        <v>3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ROUND(Y913*Source!I1033,9)</f>
        <v>0.38219999999999998</v>
      </c>
      <c r="CY913">
        <f>AA913</f>
        <v>1855.85</v>
      </c>
      <c r="CZ913">
        <f>AE913</f>
        <v>1821.25</v>
      </c>
      <c r="DA913">
        <f>AI913</f>
        <v>1</v>
      </c>
      <c r="DB913">
        <f>ROUND(ROUND(AT913*CZ913,2),6)</f>
        <v>1784.83</v>
      </c>
      <c r="DC913">
        <f>ROUND(ROUND(AT913*AG913,2),6)</f>
        <v>0</v>
      </c>
      <c r="DD913" t="s">
        <v>3</v>
      </c>
      <c r="DE913" t="s">
        <v>3</v>
      </c>
      <c r="DF913">
        <f t="shared" si="505"/>
        <v>696.08</v>
      </c>
      <c r="DG913">
        <f t="shared" si="503"/>
        <v>0</v>
      </c>
      <c r="DH913">
        <f t="shared" si="504"/>
        <v>0</v>
      </c>
      <c r="DI913">
        <f t="shared" si="502"/>
        <v>0</v>
      </c>
      <c r="DJ913">
        <f>DF913</f>
        <v>696.08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5">
      <c r="A914">
        <f>ROW(Source!A1034)</f>
        <v>1034</v>
      </c>
      <c r="B914">
        <v>56481267</v>
      </c>
      <c r="C914">
        <v>56496067</v>
      </c>
      <c r="D914">
        <v>54836958</v>
      </c>
      <c r="E914">
        <v>1079</v>
      </c>
      <c r="F914">
        <v>1</v>
      </c>
      <c r="G914">
        <v>1079</v>
      </c>
      <c r="H914">
        <v>1</v>
      </c>
      <c r="I914" t="s">
        <v>738</v>
      </c>
      <c r="J914" t="s">
        <v>3</v>
      </c>
      <c r="K914" t="s">
        <v>739</v>
      </c>
      <c r="L914">
        <v>1191</v>
      </c>
      <c r="N914">
        <v>1013</v>
      </c>
      <c r="O914" t="s">
        <v>740</v>
      </c>
      <c r="P914" t="s">
        <v>740</v>
      </c>
      <c r="Q914">
        <v>1</v>
      </c>
      <c r="W914">
        <v>0</v>
      </c>
      <c r="X914">
        <v>476480486</v>
      </c>
      <c r="Y914">
        <f>(AT914*1.15*1.1)</f>
        <v>22.985050000000005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1</v>
      </c>
      <c r="AL914">
        <v>1</v>
      </c>
      <c r="AM914">
        <v>-2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18.170000000000002</v>
      </c>
      <c r="AU914" t="s">
        <v>166</v>
      </c>
      <c r="AV914">
        <v>1</v>
      </c>
      <c r="AW914">
        <v>2</v>
      </c>
      <c r="AX914">
        <v>56496077</v>
      </c>
      <c r="AY914">
        <v>1</v>
      </c>
      <c r="AZ914">
        <v>0</v>
      </c>
      <c r="BA914">
        <v>892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U914">
        <f>ROUND(AT914*Source!I1034*AH914*AL914,2)</f>
        <v>0</v>
      </c>
      <c r="CV914">
        <f>ROUND(Y914*Source!I1034,9)</f>
        <v>8.9641695000000006</v>
      </c>
      <c r="CW914">
        <v>0</v>
      </c>
      <c r="CX914">
        <f>ROUND(Y914*Source!I1034,9)</f>
        <v>8.9641695000000006</v>
      </c>
      <c r="CY914">
        <f>AD914</f>
        <v>0</v>
      </c>
      <c r="CZ914">
        <f>AH914</f>
        <v>0</v>
      </c>
      <c r="DA914">
        <f>AL914</f>
        <v>1</v>
      </c>
      <c r="DB914">
        <f>ROUND((ROUND(AT914*CZ914,2)*1.15*1.1),6)</f>
        <v>0</v>
      </c>
      <c r="DC914">
        <f>ROUND((ROUND(AT914*AG914,2)*1.15*1.1),6)</f>
        <v>0</v>
      </c>
      <c r="DD914" t="s">
        <v>3</v>
      </c>
      <c r="DE914" t="s">
        <v>3</v>
      </c>
      <c r="DF914">
        <f t="shared" si="505"/>
        <v>0</v>
      </c>
      <c r="DG914">
        <f t="shared" si="503"/>
        <v>0</v>
      </c>
      <c r="DH914">
        <f t="shared" si="504"/>
        <v>0</v>
      </c>
      <c r="DI914">
        <f t="shared" si="502"/>
        <v>0</v>
      </c>
      <c r="DJ914">
        <f>DI914</f>
        <v>0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5">
      <c r="A915">
        <f>ROW(Source!A1034)</f>
        <v>1034</v>
      </c>
      <c r="B915">
        <v>56481267</v>
      </c>
      <c r="C915">
        <v>56496067</v>
      </c>
      <c r="D915">
        <v>54934284</v>
      </c>
      <c r="E915">
        <v>1</v>
      </c>
      <c r="F915">
        <v>1</v>
      </c>
      <c r="G915">
        <v>1079</v>
      </c>
      <c r="H915">
        <v>2</v>
      </c>
      <c r="I915" t="s">
        <v>741</v>
      </c>
      <c r="J915" t="s">
        <v>742</v>
      </c>
      <c r="K915" t="s">
        <v>743</v>
      </c>
      <c r="L915">
        <v>1368</v>
      </c>
      <c r="N915">
        <v>1011</v>
      </c>
      <c r="O915" t="s">
        <v>744</v>
      </c>
      <c r="P915" t="s">
        <v>744</v>
      </c>
      <c r="Q915">
        <v>1</v>
      </c>
      <c r="W915">
        <v>0</v>
      </c>
      <c r="X915">
        <v>654681671</v>
      </c>
      <c r="Y915">
        <f>(AT915*1.25*1.1)</f>
        <v>0.46750000000000008</v>
      </c>
      <c r="AA915">
        <v>0</v>
      </c>
      <c r="AB915">
        <v>1323.36</v>
      </c>
      <c r="AC915">
        <v>631.85</v>
      </c>
      <c r="AD915">
        <v>0</v>
      </c>
      <c r="AE915">
        <v>0</v>
      </c>
      <c r="AF915">
        <v>83.1</v>
      </c>
      <c r="AG915">
        <v>12.62</v>
      </c>
      <c r="AH915">
        <v>0</v>
      </c>
      <c r="AI915">
        <v>1</v>
      </c>
      <c r="AJ915">
        <v>15.21</v>
      </c>
      <c r="AK915">
        <v>47.82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0.34</v>
      </c>
      <c r="AU915" t="s">
        <v>165</v>
      </c>
      <c r="AV915">
        <v>0</v>
      </c>
      <c r="AW915">
        <v>2</v>
      </c>
      <c r="AX915">
        <v>56496078</v>
      </c>
      <c r="AY915">
        <v>1</v>
      </c>
      <c r="AZ915">
        <v>0</v>
      </c>
      <c r="BA915">
        <v>893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f>ROUND(Y915*Source!I1034*DO915,9)</f>
        <v>2.3009415</v>
      </c>
      <c r="CX915">
        <f>ROUND(Y915*Source!I1034,9)</f>
        <v>0.18232499999999999</v>
      </c>
      <c r="CY915">
        <f>AB915</f>
        <v>1323.36</v>
      </c>
      <c r="CZ915">
        <f>AF915</f>
        <v>83.1</v>
      </c>
      <c r="DA915">
        <f>AJ915</f>
        <v>15.21</v>
      </c>
      <c r="DB915">
        <f>ROUND((ROUND(AT915*CZ915,2)*1.25*1.1),6)</f>
        <v>38.84375</v>
      </c>
      <c r="DC915">
        <f>ROUND((ROUND(AT915*AG915,2)*1.25*1.1),6)</f>
        <v>5.8987499999999997</v>
      </c>
      <c r="DD915" t="s">
        <v>3</v>
      </c>
      <c r="DE915" t="s">
        <v>3</v>
      </c>
      <c r="DF915">
        <f t="shared" si="505"/>
        <v>0</v>
      </c>
      <c r="DG915">
        <f>ROUND(ROUND(AF915*AJ915,2)*CX915,2)</f>
        <v>230.45</v>
      </c>
      <c r="DH915">
        <f>ROUND(ROUND(AG915*AK915,2)*CX915,2)</f>
        <v>110.03</v>
      </c>
      <c r="DI915">
        <f t="shared" si="502"/>
        <v>0</v>
      </c>
      <c r="DJ915">
        <f>DG915</f>
        <v>230.45</v>
      </c>
      <c r="DK915">
        <v>0</v>
      </c>
      <c r="DL915" t="s">
        <v>745</v>
      </c>
      <c r="DM915">
        <v>0</v>
      </c>
      <c r="DN915" t="s">
        <v>740</v>
      </c>
      <c r="DO915">
        <v>12.62</v>
      </c>
    </row>
    <row r="916" spans="1:119" x14ac:dyDescent="0.25">
      <c r="A916">
        <f>ROW(Source!A1034)</f>
        <v>1034</v>
      </c>
      <c r="B916">
        <v>56481267</v>
      </c>
      <c r="C916">
        <v>56496067</v>
      </c>
      <c r="D916">
        <v>54933607</v>
      </c>
      <c r="E916">
        <v>1</v>
      </c>
      <c r="F916">
        <v>1</v>
      </c>
      <c r="G916">
        <v>1079</v>
      </c>
      <c r="H916">
        <v>2</v>
      </c>
      <c r="I916" t="s">
        <v>868</v>
      </c>
      <c r="J916" t="s">
        <v>869</v>
      </c>
      <c r="K916" t="s">
        <v>870</v>
      </c>
      <c r="L916">
        <v>1368</v>
      </c>
      <c r="N916">
        <v>1011</v>
      </c>
      <c r="O916" t="s">
        <v>744</v>
      </c>
      <c r="P916" t="s">
        <v>744</v>
      </c>
      <c r="Q916">
        <v>1</v>
      </c>
      <c r="W916">
        <v>0</v>
      </c>
      <c r="X916">
        <v>-2072243295</v>
      </c>
      <c r="Y916">
        <f>(AT916*1.25*1.1)</f>
        <v>0.59125000000000005</v>
      </c>
      <c r="AA916">
        <v>0</v>
      </c>
      <c r="AB916">
        <v>30.6</v>
      </c>
      <c r="AC916">
        <v>0</v>
      </c>
      <c r="AD916">
        <v>0</v>
      </c>
      <c r="AE916">
        <v>0</v>
      </c>
      <c r="AF916">
        <v>3.18</v>
      </c>
      <c r="AG916">
        <v>0</v>
      </c>
      <c r="AH916">
        <v>0</v>
      </c>
      <c r="AI916">
        <v>1</v>
      </c>
      <c r="AJ916">
        <v>9.19</v>
      </c>
      <c r="AK916">
        <v>47.82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0.43</v>
      </c>
      <c r="AU916" t="s">
        <v>165</v>
      </c>
      <c r="AV916">
        <v>0</v>
      </c>
      <c r="AW916">
        <v>2</v>
      </c>
      <c r="AX916">
        <v>56496079</v>
      </c>
      <c r="AY916">
        <v>1</v>
      </c>
      <c r="AZ916">
        <v>0</v>
      </c>
      <c r="BA916">
        <v>894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f>ROUND(Y916*Source!I1034*DO916,9)</f>
        <v>0</v>
      </c>
      <c r="CX916">
        <f>ROUND(Y916*Source!I1034,9)</f>
        <v>0.2305875</v>
      </c>
      <c r="CY916">
        <f>AB916</f>
        <v>30.6</v>
      </c>
      <c r="CZ916">
        <f>AF916</f>
        <v>3.18</v>
      </c>
      <c r="DA916">
        <f>AJ916</f>
        <v>9.19</v>
      </c>
      <c r="DB916">
        <f>ROUND((ROUND(AT916*CZ916,2)*1.25*1.1),6)</f>
        <v>1.88375</v>
      </c>
      <c r="DC916">
        <f>ROUND((ROUND(AT916*AG916,2)*1.25*1.1),6)</f>
        <v>0</v>
      </c>
      <c r="DD916" t="s">
        <v>3</v>
      </c>
      <c r="DE916" t="s">
        <v>3</v>
      </c>
      <c r="DF916">
        <f t="shared" si="505"/>
        <v>0</v>
      </c>
      <c r="DG916">
        <f>ROUND(ROUND(AF916*AJ916,2)*CX916,2)</f>
        <v>6.74</v>
      </c>
      <c r="DH916">
        <f>ROUND(ROUND(AG916*AK916,2)*CX916,2)</f>
        <v>0</v>
      </c>
      <c r="DI916">
        <f t="shared" si="502"/>
        <v>0</v>
      </c>
      <c r="DJ916">
        <f>DG916</f>
        <v>6.74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5">
      <c r="A917">
        <f>ROW(Source!A1034)</f>
        <v>1034</v>
      </c>
      <c r="B917">
        <v>56481267</v>
      </c>
      <c r="C917">
        <v>56496067</v>
      </c>
      <c r="D917">
        <v>54933712</v>
      </c>
      <c r="E917">
        <v>1</v>
      </c>
      <c r="F917">
        <v>1</v>
      </c>
      <c r="G917">
        <v>1079</v>
      </c>
      <c r="H917">
        <v>2</v>
      </c>
      <c r="I917" t="s">
        <v>927</v>
      </c>
      <c r="J917" t="s">
        <v>928</v>
      </c>
      <c r="K917" t="s">
        <v>929</v>
      </c>
      <c r="L917">
        <v>1368</v>
      </c>
      <c r="N917">
        <v>1011</v>
      </c>
      <c r="O917" t="s">
        <v>744</v>
      </c>
      <c r="P917" t="s">
        <v>744</v>
      </c>
      <c r="Q917">
        <v>1</v>
      </c>
      <c r="W917">
        <v>0</v>
      </c>
      <c r="X917">
        <v>1381503060</v>
      </c>
      <c r="Y917">
        <f>(AT917*1.25*1.1)</f>
        <v>0.56374999999999997</v>
      </c>
      <c r="AA917">
        <v>0</v>
      </c>
      <c r="AB917">
        <v>144.34</v>
      </c>
      <c r="AC917">
        <v>0</v>
      </c>
      <c r="AD917">
        <v>0</v>
      </c>
      <c r="AE917">
        <v>0</v>
      </c>
      <c r="AF917">
        <v>12.32</v>
      </c>
      <c r="AG917">
        <v>0</v>
      </c>
      <c r="AH917">
        <v>0</v>
      </c>
      <c r="AI917">
        <v>1</v>
      </c>
      <c r="AJ917">
        <v>11.19</v>
      </c>
      <c r="AK917">
        <v>47.82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0.41</v>
      </c>
      <c r="AU917" t="s">
        <v>165</v>
      </c>
      <c r="AV917">
        <v>0</v>
      </c>
      <c r="AW917">
        <v>2</v>
      </c>
      <c r="AX917">
        <v>56496080</v>
      </c>
      <c r="AY917">
        <v>1</v>
      </c>
      <c r="AZ917">
        <v>0</v>
      </c>
      <c r="BA917">
        <v>895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f>ROUND(Y917*Source!I1034*DO917,9)</f>
        <v>0</v>
      </c>
      <c r="CX917">
        <f>ROUND(Y917*Source!I1034,9)</f>
        <v>0.21986249999999999</v>
      </c>
      <c r="CY917">
        <f>AB917</f>
        <v>144.34</v>
      </c>
      <c r="CZ917">
        <f>AF917</f>
        <v>12.32</v>
      </c>
      <c r="DA917">
        <f>AJ917</f>
        <v>11.19</v>
      </c>
      <c r="DB917">
        <f>ROUND((ROUND(AT917*CZ917,2)*1.25*1.1),6)</f>
        <v>6.9437499999999996</v>
      </c>
      <c r="DC917">
        <f>ROUND((ROUND(AT917*AG917,2)*1.25*1.1),6)</f>
        <v>0</v>
      </c>
      <c r="DD917" t="s">
        <v>3</v>
      </c>
      <c r="DE917" t="s">
        <v>3</v>
      </c>
      <c r="DF917">
        <f t="shared" si="505"/>
        <v>0</v>
      </c>
      <c r="DG917">
        <f>ROUND(ROUND(AF917*AJ917,2)*CX917,2)</f>
        <v>30.31</v>
      </c>
      <c r="DH917">
        <f>ROUND(ROUND(AG917*AK917,2)*CX917,2)</f>
        <v>0</v>
      </c>
      <c r="DI917">
        <f t="shared" si="502"/>
        <v>0</v>
      </c>
      <c r="DJ917">
        <f>DG917</f>
        <v>30.31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5">
      <c r="A918">
        <f>ROW(Source!A1034)</f>
        <v>1034</v>
      </c>
      <c r="B918">
        <v>56481267</v>
      </c>
      <c r="C918">
        <v>56496067</v>
      </c>
      <c r="D918">
        <v>54902318</v>
      </c>
      <c r="E918">
        <v>1</v>
      </c>
      <c r="F918">
        <v>1</v>
      </c>
      <c r="G918">
        <v>1079</v>
      </c>
      <c r="H918">
        <v>3</v>
      </c>
      <c r="I918" t="s">
        <v>755</v>
      </c>
      <c r="J918" t="s">
        <v>756</v>
      </c>
      <c r="K918" t="s">
        <v>757</v>
      </c>
      <c r="L918">
        <v>1348</v>
      </c>
      <c r="N918">
        <v>1009</v>
      </c>
      <c r="O918" t="s">
        <v>32</v>
      </c>
      <c r="P918" t="s">
        <v>32</v>
      </c>
      <c r="Q918">
        <v>1000</v>
      </c>
      <c r="W918">
        <v>0</v>
      </c>
      <c r="X918">
        <v>-638851762</v>
      </c>
      <c r="Y918">
        <f>AT918</f>
        <v>3.8999999999999998E-3</v>
      </c>
      <c r="AA918">
        <v>120345.07</v>
      </c>
      <c r="AB918">
        <v>0</v>
      </c>
      <c r="AC918">
        <v>0</v>
      </c>
      <c r="AD918">
        <v>0</v>
      </c>
      <c r="AE918">
        <v>15160.61</v>
      </c>
      <c r="AF918">
        <v>0</v>
      </c>
      <c r="AG918">
        <v>0</v>
      </c>
      <c r="AH918">
        <v>0</v>
      </c>
      <c r="AI918">
        <v>7.79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3.8999999999999998E-3</v>
      </c>
      <c r="AU918" t="s">
        <v>3</v>
      </c>
      <c r="AV918">
        <v>0</v>
      </c>
      <c r="AW918">
        <v>2</v>
      </c>
      <c r="AX918">
        <v>56496081</v>
      </c>
      <c r="AY918">
        <v>1</v>
      </c>
      <c r="AZ918">
        <v>0</v>
      </c>
      <c r="BA918">
        <v>896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ROUND(Y918*Source!I1034,9)</f>
        <v>1.521E-3</v>
      </c>
      <c r="CY918">
        <f>AA918</f>
        <v>120345.07</v>
      </c>
      <c r="CZ918">
        <f>AE918</f>
        <v>15160.61</v>
      </c>
      <c r="DA918">
        <f>AI918</f>
        <v>7.79</v>
      </c>
      <c r="DB918">
        <f>ROUND(ROUND(AT918*CZ918,2),6)</f>
        <v>59.13</v>
      </c>
      <c r="DC918">
        <f>ROUND(ROUND(AT918*AG918,2),6)</f>
        <v>0</v>
      </c>
      <c r="DD918" t="s">
        <v>3</v>
      </c>
      <c r="DE918" t="s">
        <v>3</v>
      </c>
      <c r="DF918">
        <f>ROUND(ROUND(AE918*AI918,2)*CX918,2)</f>
        <v>179.63</v>
      </c>
      <c r="DG918">
        <f t="shared" ref="DG918:DG926" si="506">ROUND(ROUND(AF918,2)*CX918,2)</f>
        <v>0</v>
      </c>
      <c r="DH918">
        <f t="shared" ref="DH918:DH926" si="507">ROUND(ROUND(AG918,2)*CX918,2)</f>
        <v>0</v>
      </c>
      <c r="DI918">
        <f t="shared" si="502"/>
        <v>0</v>
      </c>
      <c r="DJ918">
        <f>DF918</f>
        <v>179.63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5">
      <c r="A919">
        <f>ROW(Source!A1034)</f>
        <v>1034</v>
      </c>
      <c r="B919">
        <v>56481267</v>
      </c>
      <c r="C919">
        <v>56496067</v>
      </c>
      <c r="D919">
        <v>54902260</v>
      </c>
      <c r="E919">
        <v>1</v>
      </c>
      <c r="F919">
        <v>1</v>
      </c>
      <c r="G919">
        <v>1079</v>
      </c>
      <c r="H919">
        <v>3</v>
      </c>
      <c r="I919" t="s">
        <v>930</v>
      </c>
      <c r="J919" t="s">
        <v>931</v>
      </c>
      <c r="K919" t="s">
        <v>932</v>
      </c>
      <c r="L919">
        <v>1348</v>
      </c>
      <c r="N919">
        <v>1009</v>
      </c>
      <c r="O919" t="s">
        <v>32</v>
      </c>
      <c r="P919" t="s">
        <v>32</v>
      </c>
      <c r="Q919">
        <v>1000</v>
      </c>
      <c r="W919">
        <v>0</v>
      </c>
      <c r="X919">
        <v>-577689993</v>
      </c>
      <c r="Y919">
        <f>AT919</f>
        <v>7.0000000000000007E-2</v>
      </c>
      <c r="AA919">
        <v>27740.74</v>
      </c>
      <c r="AB919">
        <v>0</v>
      </c>
      <c r="AC919">
        <v>0</v>
      </c>
      <c r="AD919">
        <v>0</v>
      </c>
      <c r="AE919">
        <v>3381.8</v>
      </c>
      <c r="AF919">
        <v>0</v>
      </c>
      <c r="AG919">
        <v>0</v>
      </c>
      <c r="AH919">
        <v>0</v>
      </c>
      <c r="AI919">
        <v>8.0500000000000007</v>
      </c>
      <c r="AJ919">
        <v>1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7.0000000000000007E-2</v>
      </c>
      <c r="AU919" t="s">
        <v>3</v>
      </c>
      <c r="AV919">
        <v>0</v>
      </c>
      <c r="AW919">
        <v>2</v>
      </c>
      <c r="AX919">
        <v>56496082</v>
      </c>
      <c r="AY919">
        <v>1</v>
      </c>
      <c r="AZ919">
        <v>0</v>
      </c>
      <c r="BA919">
        <v>897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v>0</v>
      </c>
      <c r="CX919">
        <f>ROUND(Y919*Source!I1034,9)</f>
        <v>2.7300000000000001E-2</v>
      </c>
      <c r="CY919">
        <f>AA919</f>
        <v>27740.74</v>
      </c>
      <c r="CZ919">
        <f>AE919</f>
        <v>3381.8</v>
      </c>
      <c r="DA919">
        <f>AI919</f>
        <v>8.0500000000000007</v>
      </c>
      <c r="DB919">
        <f>ROUND(ROUND(AT919*CZ919,2),6)</f>
        <v>236.73</v>
      </c>
      <c r="DC919">
        <f>ROUND(ROUND(AT919*AG919,2),6)</f>
        <v>0</v>
      </c>
      <c r="DD919" t="s">
        <v>3</v>
      </c>
      <c r="DE919" t="s">
        <v>3</v>
      </c>
      <c r="DF919">
        <f>ROUND(ROUND(AE919*AI919,2)*CX919,2)</f>
        <v>743.2</v>
      </c>
      <c r="DG919">
        <f t="shared" si="506"/>
        <v>0</v>
      </c>
      <c r="DH919">
        <f t="shared" si="507"/>
        <v>0</v>
      </c>
      <c r="DI919">
        <f t="shared" si="502"/>
        <v>0</v>
      </c>
      <c r="DJ919">
        <f>DF919</f>
        <v>743.2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5">
      <c r="A920">
        <f>ROW(Source!A1034)</f>
        <v>1034</v>
      </c>
      <c r="B920">
        <v>56481267</v>
      </c>
      <c r="C920">
        <v>56496067</v>
      </c>
      <c r="D920">
        <v>54902263</v>
      </c>
      <c r="E920">
        <v>1</v>
      </c>
      <c r="F920">
        <v>1</v>
      </c>
      <c r="G920">
        <v>1079</v>
      </c>
      <c r="H920">
        <v>3</v>
      </c>
      <c r="I920" t="s">
        <v>933</v>
      </c>
      <c r="J920" t="s">
        <v>934</v>
      </c>
      <c r="K920" t="s">
        <v>935</v>
      </c>
      <c r="L920">
        <v>1348</v>
      </c>
      <c r="N920">
        <v>1009</v>
      </c>
      <c r="O920" t="s">
        <v>32</v>
      </c>
      <c r="P920" t="s">
        <v>32</v>
      </c>
      <c r="Q920">
        <v>1000</v>
      </c>
      <c r="W920">
        <v>0</v>
      </c>
      <c r="X920">
        <v>958001174</v>
      </c>
      <c r="Y920">
        <f>AT920</f>
        <v>2E-3</v>
      </c>
      <c r="AA920">
        <v>159339.15</v>
      </c>
      <c r="AB920">
        <v>0</v>
      </c>
      <c r="AC920">
        <v>0</v>
      </c>
      <c r="AD920">
        <v>0</v>
      </c>
      <c r="AE920">
        <v>26867.38</v>
      </c>
      <c r="AF920">
        <v>0</v>
      </c>
      <c r="AG920">
        <v>0</v>
      </c>
      <c r="AH920">
        <v>0</v>
      </c>
      <c r="AI920">
        <v>5.82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2E-3</v>
      </c>
      <c r="AU920" t="s">
        <v>3</v>
      </c>
      <c r="AV920">
        <v>0</v>
      </c>
      <c r="AW920">
        <v>2</v>
      </c>
      <c r="AX920">
        <v>56496083</v>
      </c>
      <c r="AY920">
        <v>1</v>
      </c>
      <c r="AZ920">
        <v>0</v>
      </c>
      <c r="BA920">
        <v>898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ROUND(Y920*Source!I1034,9)</f>
        <v>7.7999999999999999E-4</v>
      </c>
      <c r="CY920">
        <f>AA920</f>
        <v>159339.15</v>
      </c>
      <c r="CZ920">
        <f>AE920</f>
        <v>26867.38</v>
      </c>
      <c r="DA920">
        <f>AI920</f>
        <v>5.82</v>
      </c>
      <c r="DB920">
        <f>ROUND(ROUND(AT920*CZ920,2),6)</f>
        <v>53.73</v>
      </c>
      <c r="DC920">
        <f>ROUND(ROUND(AT920*AG920,2),6)</f>
        <v>0</v>
      </c>
      <c r="DD920" t="s">
        <v>3</v>
      </c>
      <c r="DE920" t="s">
        <v>3</v>
      </c>
      <c r="DF920">
        <f>ROUND(ROUND(AE920*AI920,2)*CX920,2)</f>
        <v>121.97</v>
      </c>
      <c r="DG920">
        <f t="shared" si="506"/>
        <v>0</v>
      </c>
      <c r="DH920">
        <f t="shared" si="507"/>
        <v>0</v>
      </c>
      <c r="DI920">
        <f t="shared" si="502"/>
        <v>0</v>
      </c>
      <c r="DJ920">
        <f>DF920</f>
        <v>121.97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5">
      <c r="A921">
        <f>ROW(Source!A1034)</f>
        <v>1034</v>
      </c>
      <c r="B921">
        <v>56481267</v>
      </c>
      <c r="C921">
        <v>56496067</v>
      </c>
      <c r="D921">
        <v>54902280</v>
      </c>
      <c r="E921">
        <v>1</v>
      </c>
      <c r="F921">
        <v>1</v>
      </c>
      <c r="G921">
        <v>1079</v>
      </c>
      <c r="H921">
        <v>3</v>
      </c>
      <c r="I921" t="s">
        <v>895</v>
      </c>
      <c r="J921" t="s">
        <v>896</v>
      </c>
      <c r="K921" t="s">
        <v>897</v>
      </c>
      <c r="L921">
        <v>1339</v>
      </c>
      <c r="N921">
        <v>1007</v>
      </c>
      <c r="O921" t="s">
        <v>158</v>
      </c>
      <c r="P921" t="s">
        <v>158</v>
      </c>
      <c r="Q921">
        <v>1</v>
      </c>
      <c r="W921">
        <v>0</v>
      </c>
      <c r="X921">
        <v>166094496</v>
      </c>
      <c r="Y921">
        <f>AT921</f>
        <v>0.05</v>
      </c>
      <c r="AA921">
        <v>9318.68</v>
      </c>
      <c r="AB921">
        <v>0</v>
      </c>
      <c r="AC921">
        <v>0</v>
      </c>
      <c r="AD921">
        <v>0</v>
      </c>
      <c r="AE921">
        <v>2464.94</v>
      </c>
      <c r="AF921">
        <v>0</v>
      </c>
      <c r="AG921">
        <v>0</v>
      </c>
      <c r="AH921">
        <v>0</v>
      </c>
      <c r="AI921">
        <v>3.71</v>
      </c>
      <c r="AJ921">
        <v>1</v>
      </c>
      <c r="AK921">
        <v>1</v>
      </c>
      <c r="AL921">
        <v>1</v>
      </c>
      <c r="AM921">
        <v>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0.05</v>
      </c>
      <c r="AU921" t="s">
        <v>3</v>
      </c>
      <c r="AV921">
        <v>0</v>
      </c>
      <c r="AW921">
        <v>2</v>
      </c>
      <c r="AX921">
        <v>56496084</v>
      </c>
      <c r="AY921">
        <v>1</v>
      </c>
      <c r="AZ921">
        <v>0</v>
      </c>
      <c r="BA921">
        <v>899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ROUND(Y921*Source!I1034,9)</f>
        <v>1.95E-2</v>
      </c>
      <c r="CY921">
        <f>AA921</f>
        <v>9318.68</v>
      </c>
      <c r="CZ921">
        <f>AE921</f>
        <v>2464.94</v>
      </c>
      <c r="DA921">
        <f>AI921</f>
        <v>3.71</v>
      </c>
      <c r="DB921">
        <f>ROUND(ROUND(AT921*CZ921,2),6)</f>
        <v>123.25</v>
      </c>
      <c r="DC921">
        <f>ROUND(ROUND(AT921*AG921,2),6)</f>
        <v>0</v>
      </c>
      <c r="DD921" t="s">
        <v>3</v>
      </c>
      <c r="DE921" t="s">
        <v>3</v>
      </c>
      <c r="DF921">
        <f>ROUND(ROUND(AE921*AI921,2)*CX921,2)</f>
        <v>178.33</v>
      </c>
      <c r="DG921">
        <f t="shared" si="506"/>
        <v>0</v>
      </c>
      <c r="DH921">
        <f t="shared" si="507"/>
        <v>0</v>
      </c>
      <c r="DI921">
        <f t="shared" si="502"/>
        <v>0</v>
      </c>
      <c r="DJ921">
        <f>DF921</f>
        <v>178.33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5">
      <c r="A922">
        <f>ROW(Source!A1034)</f>
        <v>1034</v>
      </c>
      <c r="B922">
        <v>56481267</v>
      </c>
      <c r="C922">
        <v>56496067</v>
      </c>
      <c r="D922">
        <v>54902848</v>
      </c>
      <c r="E922">
        <v>1</v>
      </c>
      <c r="F922">
        <v>1</v>
      </c>
      <c r="G922">
        <v>1079</v>
      </c>
      <c r="H922">
        <v>3</v>
      </c>
      <c r="I922" t="s">
        <v>415</v>
      </c>
      <c r="J922" t="s">
        <v>417</v>
      </c>
      <c r="K922" t="s">
        <v>416</v>
      </c>
      <c r="L922">
        <v>1339</v>
      </c>
      <c r="N922">
        <v>1007</v>
      </c>
      <c r="O922" t="s">
        <v>158</v>
      </c>
      <c r="P922" t="s">
        <v>158</v>
      </c>
      <c r="Q922">
        <v>1</v>
      </c>
      <c r="W922">
        <v>0</v>
      </c>
      <c r="X922">
        <v>-482484867</v>
      </c>
      <c r="Y922">
        <f>AT922</f>
        <v>0.98</v>
      </c>
      <c r="AA922">
        <v>8147.2</v>
      </c>
      <c r="AB922">
        <v>0</v>
      </c>
      <c r="AC922">
        <v>0</v>
      </c>
      <c r="AD922">
        <v>0</v>
      </c>
      <c r="AE922">
        <v>1821.25</v>
      </c>
      <c r="AF922">
        <v>0</v>
      </c>
      <c r="AG922">
        <v>0</v>
      </c>
      <c r="AH922">
        <v>0</v>
      </c>
      <c r="AI922">
        <v>4.3899999999999997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0.98</v>
      </c>
      <c r="AU922" t="s">
        <v>3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ROUND(Y922*Source!I1034,9)</f>
        <v>0.38219999999999998</v>
      </c>
      <c r="CY922">
        <f>AA922</f>
        <v>8147.2</v>
      </c>
      <c r="CZ922">
        <f>AE922</f>
        <v>1821.25</v>
      </c>
      <c r="DA922">
        <f>AI922</f>
        <v>4.3899999999999997</v>
      </c>
      <c r="DB922">
        <f>ROUND(ROUND(AT922*CZ922,2),6)</f>
        <v>1784.83</v>
      </c>
      <c r="DC922">
        <f>ROUND(ROUND(AT922*AG922,2),6)</f>
        <v>0</v>
      </c>
      <c r="DD922" t="s">
        <v>3</v>
      </c>
      <c r="DE922" t="s">
        <v>3</v>
      </c>
      <c r="DF922">
        <f>ROUND(ROUND(AE922*AI922,2)*CX922,2)</f>
        <v>3055.8</v>
      </c>
      <c r="DG922">
        <f t="shared" si="506"/>
        <v>0</v>
      </c>
      <c r="DH922">
        <f t="shared" si="507"/>
        <v>0</v>
      </c>
      <c r="DI922">
        <f t="shared" si="502"/>
        <v>0</v>
      </c>
      <c r="DJ922">
        <f>DF922</f>
        <v>3055.8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5">
      <c r="A923">
        <f>ROW(Source!A1037)</f>
        <v>1037</v>
      </c>
      <c r="B923">
        <v>56481265</v>
      </c>
      <c r="C923">
        <v>56496087</v>
      </c>
      <c r="D923">
        <v>54836958</v>
      </c>
      <c r="E923">
        <v>1079</v>
      </c>
      <c r="F923">
        <v>1</v>
      </c>
      <c r="G923">
        <v>1079</v>
      </c>
      <c r="H923">
        <v>1</v>
      </c>
      <c r="I923" t="s">
        <v>738</v>
      </c>
      <c r="J923" t="s">
        <v>3</v>
      </c>
      <c r="K923" t="s">
        <v>739</v>
      </c>
      <c r="L923">
        <v>1191</v>
      </c>
      <c r="N923">
        <v>1013</v>
      </c>
      <c r="O923" t="s">
        <v>740</v>
      </c>
      <c r="P923" t="s">
        <v>740</v>
      </c>
      <c r="Q923">
        <v>1</v>
      </c>
      <c r="W923">
        <v>0</v>
      </c>
      <c r="X923">
        <v>476480486</v>
      </c>
      <c r="Y923">
        <f>(AT923*1.15*1.1)</f>
        <v>16.900400000000001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13.36</v>
      </c>
      <c r="AU923" t="s">
        <v>166</v>
      </c>
      <c r="AV923">
        <v>1</v>
      </c>
      <c r="AW923">
        <v>2</v>
      </c>
      <c r="AX923">
        <v>56496091</v>
      </c>
      <c r="AY923">
        <v>1</v>
      </c>
      <c r="AZ923">
        <v>0</v>
      </c>
      <c r="BA923">
        <v>901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U923">
        <f>ROUND(AT923*Source!I1037*AH923*AL923,2)</f>
        <v>0</v>
      </c>
      <c r="CV923">
        <f>ROUND(Y923*Source!I1037,9)</f>
        <v>2.1970519999999998</v>
      </c>
      <c r="CW923">
        <v>0</v>
      </c>
      <c r="CX923">
        <f>ROUND(Y923*Source!I1037,9)</f>
        <v>2.1970519999999998</v>
      </c>
      <c r="CY923">
        <f>AD923</f>
        <v>0</v>
      </c>
      <c r="CZ923">
        <f>AH923</f>
        <v>0</v>
      </c>
      <c r="DA923">
        <f>AL923</f>
        <v>1</v>
      </c>
      <c r="DB923">
        <f>ROUND((ROUND(AT923*CZ923,2)*1.15*1.1),6)</f>
        <v>0</v>
      </c>
      <c r="DC923">
        <f>ROUND((ROUND(AT923*AG923,2)*1.15*1.1),6)</f>
        <v>0</v>
      </c>
      <c r="DD923" t="s">
        <v>3</v>
      </c>
      <c r="DE923" t="s">
        <v>3</v>
      </c>
      <c r="DF923">
        <f>ROUND(ROUND(AE923,2)*CX923,2)</f>
        <v>0</v>
      </c>
      <c r="DG923">
        <f t="shared" si="506"/>
        <v>0</v>
      </c>
      <c r="DH923">
        <f t="shared" si="507"/>
        <v>0</v>
      </c>
      <c r="DI923">
        <f t="shared" si="502"/>
        <v>0</v>
      </c>
      <c r="DJ923">
        <f>DI923</f>
        <v>0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5">
      <c r="A924">
        <f>ROW(Source!A1037)</f>
        <v>1037</v>
      </c>
      <c r="B924">
        <v>56481265</v>
      </c>
      <c r="C924">
        <v>56496087</v>
      </c>
      <c r="D924">
        <v>54934284</v>
      </c>
      <c r="E924">
        <v>1</v>
      </c>
      <c r="F924">
        <v>1</v>
      </c>
      <c r="G924">
        <v>1079</v>
      </c>
      <c r="H924">
        <v>2</v>
      </c>
      <c r="I924" t="s">
        <v>741</v>
      </c>
      <c r="J924" t="s">
        <v>742</v>
      </c>
      <c r="K924" t="s">
        <v>743</v>
      </c>
      <c r="L924">
        <v>1368</v>
      </c>
      <c r="N924">
        <v>1011</v>
      </c>
      <c r="O924" t="s">
        <v>744</v>
      </c>
      <c r="P924" t="s">
        <v>744</v>
      </c>
      <c r="Q924">
        <v>1</v>
      </c>
      <c r="W924">
        <v>0</v>
      </c>
      <c r="X924">
        <v>654681671</v>
      </c>
      <c r="Y924">
        <f>(AT924*1.25*1.1)</f>
        <v>2.7500000000000004E-2</v>
      </c>
      <c r="AA924">
        <v>0</v>
      </c>
      <c r="AB924">
        <v>87.01</v>
      </c>
      <c r="AC924">
        <v>13.21</v>
      </c>
      <c r="AD924">
        <v>0</v>
      </c>
      <c r="AE924">
        <v>0</v>
      </c>
      <c r="AF924">
        <v>83.1</v>
      </c>
      <c r="AG924">
        <v>12.62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0.02</v>
      </c>
      <c r="AU924" t="s">
        <v>165</v>
      </c>
      <c r="AV924">
        <v>0</v>
      </c>
      <c r="AW924">
        <v>2</v>
      </c>
      <c r="AX924">
        <v>56496092</v>
      </c>
      <c r="AY924">
        <v>1</v>
      </c>
      <c r="AZ924">
        <v>0</v>
      </c>
      <c r="BA924">
        <v>902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f>ROUND(Y924*Source!I1037*DO924,9)</f>
        <v>4.5116499999999997E-2</v>
      </c>
      <c r="CX924">
        <f>ROUND(Y924*Source!I1037,9)</f>
        <v>3.5750000000000001E-3</v>
      </c>
      <c r="CY924">
        <f>AB924</f>
        <v>87.01</v>
      </c>
      <c r="CZ924">
        <f>AF924</f>
        <v>83.1</v>
      </c>
      <c r="DA924">
        <f>AJ924</f>
        <v>1</v>
      </c>
      <c r="DB924">
        <f>ROUND((ROUND(AT924*CZ924,2)*1.25*1.1),6)</f>
        <v>2.2825000000000002</v>
      </c>
      <c r="DC924">
        <f>ROUND((ROUND(AT924*AG924,2)*1.25*1.1),6)</f>
        <v>0.34375</v>
      </c>
      <c r="DD924" t="s">
        <v>3</v>
      </c>
      <c r="DE924" t="s">
        <v>3</v>
      </c>
      <c r="DF924">
        <f>ROUND(ROUND(AE924,2)*CX924,2)</f>
        <v>0</v>
      </c>
      <c r="DG924">
        <f t="shared" si="506"/>
        <v>0.3</v>
      </c>
      <c r="DH924">
        <f t="shared" si="507"/>
        <v>0.05</v>
      </c>
      <c r="DI924">
        <f t="shared" si="502"/>
        <v>0</v>
      </c>
      <c r="DJ924">
        <f>DG924</f>
        <v>0.3</v>
      </c>
      <c r="DK924">
        <v>0</v>
      </c>
      <c r="DL924" t="s">
        <v>745</v>
      </c>
      <c r="DM924">
        <v>0</v>
      </c>
      <c r="DN924" t="s">
        <v>740</v>
      </c>
      <c r="DO924">
        <v>12.62</v>
      </c>
    </row>
    <row r="925" spans="1:119" x14ac:dyDescent="0.25">
      <c r="A925">
        <f>ROW(Source!A1037)</f>
        <v>1037</v>
      </c>
      <c r="B925">
        <v>56481265</v>
      </c>
      <c r="C925">
        <v>56496087</v>
      </c>
      <c r="D925">
        <v>54904742</v>
      </c>
      <c r="E925">
        <v>1</v>
      </c>
      <c r="F925">
        <v>1</v>
      </c>
      <c r="G925">
        <v>1079</v>
      </c>
      <c r="H925">
        <v>3</v>
      </c>
      <c r="I925" t="s">
        <v>395</v>
      </c>
      <c r="J925" t="s">
        <v>397</v>
      </c>
      <c r="K925" t="s">
        <v>396</v>
      </c>
      <c r="L925">
        <v>1327</v>
      </c>
      <c r="N925">
        <v>1005</v>
      </c>
      <c r="O925" t="s">
        <v>214</v>
      </c>
      <c r="P925" t="s">
        <v>214</v>
      </c>
      <c r="Q925">
        <v>1</v>
      </c>
      <c r="W925">
        <v>0</v>
      </c>
      <c r="X925">
        <v>1053069243</v>
      </c>
      <c r="Y925">
        <f>AT925</f>
        <v>120</v>
      </c>
      <c r="AA925">
        <v>39.53</v>
      </c>
      <c r="AB925">
        <v>0</v>
      </c>
      <c r="AC925">
        <v>0</v>
      </c>
      <c r="AD925">
        <v>0</v>
      </c>
      <c r="AE925">
        <v>39.450000000000003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 t="s">
        <v>3</v>
      </c>
      <c r="AT925">
        <v>120</v>
      </c>
      <c r="AU925" t="s">
        <v>3</v>
      </c>
      <c r="AV925">
        <v>0</v>
      </c>
      <c r="AW925">
        <v>1</v>
      </c>
      <c r="AX925">
        <v>-1</v>
      </c>
      <c r="AY925">
        <v>0</v>
      </c>
      <c r="AZ925">
        <v>0</v>
      </c>
      <c r="BA925" t="s">
        <v>3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ROUND(Y925*Source!I1037,9)</f>
        <v>15.6</v>
      </c>
      <c r="CY925">
        <f>AA925</f>
        <v>39.53</v>
      </c>
      <c r="CZ925">
        <f>AE925</f>
        <v>39.450000000000003</v>
      </c>
      <c r="DA925">
        <f>AI925</f>
        <v>1</v>
      </c>
      <c r="DB925">
        <f>ROUND(ROUND(AT925*CZ925,2),6)</f>
        <v>4734</v>
      </c>
      <c r="DC925">
        <f>ROUND(ROUND(AT925*AG925,2),6)</f>
        <v>0</v>
      </c>
      <c r="DD925" t="s">
        <v>3</v>
      </c>
      <c r="DE925" t="s">
        <v>3</v>
      </c>
      <c r="DF925">
        <f>ROUND(ROUND(AE925,2)*CX925,2)</f>
        <v>615.41999999999996</v>
      </c>
      <c r="DG925">
        <f t="shared" si="506"/>
        <v>0</v>
      </c>
      <c r="DH925">
        <f t="shared" si="507"/>
        <v>0</v>
      </c>
      <c r="DI925">
        <f t="shared" si="502"/>
        <v>0</v>
      </c>
      <c r="DJ925">
        <f>DF925</f>
        <v>615.41999999999996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5">
      <c r="A926">
        <f>ROW(Source!A1038)</f>
        <v>1038</v>
      </c>
      <c r="B926">
        <v>56481267</v>
      </c>
      <c r="C926">
        <v>56496087</v>
      </c>
      <c r="D926">
        <v>54836958</v>
      </c>
      <c r="E926">
        <v>1079</v>
      </c>
      <c r="F926">
        <v>1</v>
      </c>
      <c r="G926">
        <v>1079</v>
      </c>
      <c r="H926">
        <v>1</v>
      </c>
      <c r="I926" t="s">
        <v>738</v>
      </c>
      <c r="J926" t="s">
        <v>3</v>
      </c>
      <c r="K926" t="s">
        <v>739</v>
      </c>
      <c r="L926">
        <v>1191</v>
      </c>
      <c r="N926">
        <v>1013</v>
      </c>
      <c r="O926" t="s">
        <v>740</v>
      </c>
      <c r="P926" t="s">
        <v>740</v>
      </c>
      <c r="Q926">
        <v>1</v>
      </c>
      <c r="W926">
        <v>0</v>
      </c>
      <c r="X926">
        <v>476480486</v>
      </c>
      <c r="Y926">
        <f>(AT926*1.15*1.1)</f>
        <v>16.900400000000001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13.36</v>
      </c>
      <c r="AU926" t="s">
        <v>166</v>
      </c>
      <c r="AV926">
        <v>1</v>
      </c>
      <c r="AW926">
        <v>2</v>
      </c>
      <c r="AX926">
        <v>56496091</v>
      </c>
      <c r="AY926">
        <v>1</v>
      </c>
      <c r="AZ926">
        <v>0</v>
      </c>
      <c r="BA926">
        <v>904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U926">
        <f>ROUND(AT926*Source!I1038*AH926*AL926,2)</f>
        <v>0</v>
      </c>
      <c r="CV926">
        <f>ROUND(Y926*Source!I1038,9)</f>
        <v>2.1970519999999998</v>
      </c>
      <c r="CW926">
        <v>0</v>
      </c>
      <c r="CX926">
        <f>ROUND(Y926*Source!I1038,9)</f>
        <v>2.1970519999999998</v>
      </c>
      <c r="CY926">
        <f>AD926</f>
        <v>0</v>
      </c>
      <c r="CZ926">
        <f>AH926</f>
        <v>0</v>
      </c>
      <c r="DA926">
        <f>AL926</f>
        <v>1</v>
      </c>
      <c r="DB926">
        <f>ROUND((ROUND(AT926*CZ926,2)*1.15*1.1),6)</f>
        <v>0</v>
      </c>
      <c r="DC926">
        <f>ROUND((ROUND(AT926*AG926,2)*1.15*1.1),6)</f>
        <v>0</v>
      </c>
      <c r="DD926" t="s">
        <v>3</v>
      </c>
      <c r="DE926" t="s">
        <v>3</v>
      </c>
      <c r="DF926">
        <f>ROUND(ROUND(AE926,2)*CX926,2)</f>
        <v>0</v>
      </c>
      <c r="DG926">
        <f t="shared" si="506"/>
        <v>0</v>
      </c>
      <c r="DH926">
        <f t="shared" si="507"/>
        <v>0</v>
      </c>
      <c r="DI926">
        <f t="shared" si="502"/>
        <v>0</v>
      </c>
      <c r="DJ926">
        <f>DI926</f>
        <v>0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5">
      <c r="A927">
        <f>ROW(Source!A1038)</f>
        <v>1038</v>
      </c>
      <c r="B927">
        <v>56481267</v>
      </c>
      <c r="C927">
        <v>56496087</v>
      </c>
      <c r="D927">
        <v>54934284</v>
      </c>
      <c r="E927">
        <v>1</v>
      </c>
      <c r="F927">
        <v>1</v>
      </c>
      <c r="G927">
        <v>1079</v>
      </c>
      <c r="H927">
        <v>2</v>
      </c>
      <c r="I927" t="s">
        <v>741</v>
      </c>
      <c r="J927" t="s">
        <v>742</v>
      </c>
      <c r="K927" t="s">
        <v>743</v>
      </c>
      <c r="L927">
        <v>1368</v>
      </c>
      <c r="N927">
        <v>1011</v>
      </c>
      <c r="O927" t="s">
        <v>744</v>
      </c>
      <c r="P927" t="s">
        <v>744</v>
      </c>
      <c r="Q927">
        <v>1</v>
      </c>
      <c r="W927">
        <v>0</v>
      </c>
      <c r="X927">
        <v>654681671</v>
      </c>
      <c r="Y927">
        <f>(AT927*1.25*1.1)</f>
        <v>2.7500000000000004E-2</v>
      </c>
      <c r="AA927">
        <v>0</v>
      </c>
      <c r="AB927">
        <v>1323.36</v>
      </c>
      <c r="AC927">
        <v>631.85</v>
      </c>
      <c r="AD927">
        <v>0</v>
      </c>
      <c r="AE927">
        <v>0</v>
      </c>
      <c r="AF927">
        <v>83.1</v>
      </c>
      <c r="AG927">
        <v>12.62</v>
      </c>
      <c r="AH927">
        <v>0</v>
      </c>
      <c r="AI927">
        <v>1</v>
      </c>
      <c r="AJ927">
        <v>15.21</v>
      </c>
      <c r="AK927">
        <v>47.82</v>
      </c>
      <c r="AL927">
        <v>1</v>
      </c>
      <c r="AM927">
        <v>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0.02</v>
      </c>
      <c r="AU927" t="s">
        <v>165</v>
      </c>
      <c r="AV927">
        <v>0</v>
      </c>
      <c r="AW927">
        <v>2</v>
      </c>
      <c r="AX927">
        <v>56496092</v>
      </c>
      <c r="AY927">
        <v>1</v>
      </c>
      <c r="AZ927">
        <v>0</v>
      </c>
      <c r="BA927">
        <v>905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f>ROUND(Y927*Source!I1038*DO927,9)</f>
        <v>4.5116499999999997E-2</v>
      </c>
      <c r="CX927">
        <f>ROUND(Y927*Source!I1038,9)</f>
        <v>3.5750000000000001E-3</v>
      </c>
      <c r="CY927">
        <f>AB927</f>
        <v>1323.36</v>
      </c>
      <c r="CZ927">
        <f>AF927</f>
        <v>83.1</v>
      </c>
      <c r="DA927">
        <f>AJ927</f>
        <v>15.21</v>
      </c>
      <c r="DB927">
        <f>ROUND((ROUND(AT927*CZ927,2)*1.25*1.1),6)</f>
        <v>2.2825000000000002</v>
      </c>
      <c r="DC927">
        <f>ROUND((ROUND(AT927*AG927,2)*1.25*1.1),6)</f>
        <v>0.34375</v>
      </c>
      <c r="DD927" t="s">
        <v>3</v>
      </c>
      <c r="DE927" t="s">
        <v>3</v>
      </c>
      <c r="DF927">
        <f>ROUND(ROUND(AE927,2)*CX927,2)</f>
        <v>0</v>
      </c>
      <c r="DG927">
        <f>ROUND(ROUND(AF927*AJ927,2)*CX927,2)</f>
        <v>4.5199999999999996</v>
      </c>
      <c r="DH927">
        <f>ROUND(ROUND(AG927*AK927,2)*CX927,2)</f>
        <v>2.16</v>
      </c>
      <c r="DI927">
        <f t="shared" si="502"/>
        <v>0</v>
      </c>
      <c r="DJ927">
        <f>DG927</f>
        <v>4.5199999999999996</v>
      </c>
      <c r="DK927">
        <v>0</v>
      </c>
      <c r="DL927" t="s">
        <v>745</v>
      </c>
      <c r="DM927">
        <v>0</v>
      </c>
      <c r="DN927" t="s">
        <v>740</v>
      </c>
      <c r="DO927">
        <v>12.62</v>
      </c>
    </row>
    <row r="928" spans="1:119" x14ac:dyDescent="0.25">
      <c r="A928">
        <f>ROW(Source!A1038)</f>
        <v>1038</v>
      </c>
      <c r="B928">
        <v>56481267</v>
      </c>
      <c r="C928">
        <v>56496087</v>
      </c>
      <c r="D928">
        <v>54904742</v>
      </c>
      <c r="E928">
        <v>1</v>
      </c>
      <c r="F928">
        <v>1</v>
      </c>
      <c r="G928">
        <v>1079</v>
      </c>
      <c r="H928">
        <v>3</v>
      </c>
      <c r="I928" t="s">
        <v>395</v>
      </c>
      <c r="J928" t="s">
        <v>397</v>
      </c>
      <c r="K928" t="s">
        <v>396</v>
      </c>
      <c r="L928">
        <v>1327</v>
      </c>
      <c r="N928">
        <v>1005</v>
      </c>
      <c r="O928" t="s">
        <v>214</v>
      </c>
      <c r="P928" t="s">
        <v>214</v>
      </c>
      <c r="Q928">
        <v>1</v>
      </c>
      <c r="W928">
        <v>0</v>
      </c>
      <c r="X928">
        <v>1053069243</v>
      </c>
      <c r="Y928">
        <f>AT928</f>
        <v>120</v>
      </c>
      <c r="AA928">
        <v>194.48</v>
      </c>
      <c r="AB928">
        <v>0</v>
      </c>
      <c r="AC928">
        <v>0</v>
      </c>
      <c r="AD928">
        <v>0</v>
      </c>
      <c r="AE928">
        <v>39.450000000000003</v>
      </c>
      <c r="AF928">
        <v>0</v>
      </c>
      <c r="AG928">
        <v>0</v>
      </c>
      <c r="AH928">
        <v>0</v>
      </c>
      <c r="AI928">
        <v>4.92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 t="s">
        <v>3</v>
      </c>
      <c r="AT928">
        <v>120</v>
      </c>
      <c r="AU928" t="s">
        <v>3</v>
      </c>
      <c r="AV928">
        <v>0</v>
      </c>
      <c r="AW928">
        <v>1</v>
      </c>
      <c r="AX928">
        <v>-1</v>
      </c>
      <c r="AY928">
        <v>0</v>
      </c>
      <c r="AZ928">
        <v>0</v>
      </c>
      <c r="BA928" t="s">
        <v>3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ROUND(Y928*Source!I1038,9)</f>
        <v>15.6</v>
      </c>
      <c r="CY928">
        <f>AA928</f>
        <v>194.48</v>
      </c>
      <c r="CZ928">
        <f>AE928</f>
        <v>39.450000000000003</v>
      </c>
      <c r="DA928">
        <f>AI928</f>
        <v>4.92</v>
      </c>
      <c r="DB928">
        <f>ROUND(ROUND(AT928*CZ928,2),6)</f>
        <v>4734</v>
      </c>
      <c r="DC928">
        <f>ROUND(ROUND(AT928*AG928,2),6)</f>
        <v>0</v>
      </c>
      <c r="DD928" t="s">
        <v>3</v>
      </c>
      <c r="DE928" t="s">
        <v>3</v>
      </c>
      <c r="DF928">
        <f>ROUND(ROUND(AE928*AI928,2)*CX928,2)</f>
        <v>3027.8</v>
      </c>
      <c r="DG928">
        <f t="shared" ref="DG928:DG947" si="508">ROUND(ROUND(AF928,2)*CX928,2)</f>
        <v>0</v>
      </c>
      <c r="DH928">
        <f t="shared" ref="DH928:DH947" si="509">ROUND(ROUND(AG928,2)*CX928,2)</f>
        <v>0</v>
      </c>
      <c r="DI928">
        <f t="shared" si="502"/>
        <v>0</v>
      </c>
      <c r="DJ928">
        <f>DF928</f>
        <v>3027.8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5">
      <c r="A929">
        <f>ROW(Source!A1041)</f>
        <v>1041</v>
      </c>
      <c r="B929">
        <v>56481265</v>
      </c>
      <c r="C929">
        <v>56496008</v>
      </c>
      <c r="D929">
        <v>54836958</v>
      </c>
      <c r="E929">
        <v>1079</v>
      </c>
      <c r="F929">
        <v>1</v>
      </c>
      <c r="G929">
        <v>1079</v>
      </c>
      <c r="H929">
        <v>1</v>
      </c>
      <c r="I929" t="s">
        <v>738</v>
      </c>
      <c r="J929" t="s">
        <v>3</v>
      </c>
      <c r="K929" t="s">
        <v>739</v>
      </c>
      <c r="L929">
        <v>1191</v>
      </c>
      <c r="N929">
        <v>1013</v>
      </c>
      <c r="O929" t="s">
        <v>740</v>
      </c>
      <c r="P929" t="s">
        <v>740</v>
      </c>
      <c r="Q929">
        <v>1</v>
      </c>
      <c r="W929">
        <v>0</v>
      </c>
      <c r="X929">
        <v>476480486</v>
      </c>
      <c r="Y929">
        <f>(AT929*1.15*1.1)</f>
        <v>226.435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179</v>
      </c>
      <c r="AU929" t="s">
        <v>166</v>
      </c>
      <c r="AV929">
        <v>1</v>
      </c>
      <c r="AW929">
        <v>2</v>
      </c>
      <c r="AX929">
        <v>56496027</v>
      </c>
      <c r="AY929">
        <v>1</v>
      </c>
      <c r="AZ929">
        <v>0</v>
      </c>
      <c r="BA929">
        <v>907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U929">
        <f>ROUND(AT929*Source!I1041*AH929*AL929,2)</f>
        <v>0</v>
      </c>
      <c r="CV929">
        <f>ROUND(Y929*Source!I1041,9)</f>
        <v>9.0573999999999995</v>
      </c>
      <c r="CW929">
        <v>0</v>
      </c>
      <c r="CX929">
        <f>ROUND(Y929*Source!I1041,9)</f>
        <v>9.0573999999999995</v>
      </c>
      <c r="CY929">
        <f>AD929</f>
        <v>0</v>
      </c>
      <c r="CZ929">
        <f>AH929</f>
        <v>0</v>
      </c>
      <c r="DA929">
        <f>AL929</f>
        <v>1</v>
      </c>
      <c r="DB929">
        <f>ROUND((ROUND(AT929*CZ929,2)*1.15*1.1),6)</f>
        <v>0</v>
      </c>
      <c r="DC929">
        <f>ROUND((ROUND(AT929*AG929,2)*1.15*1.1),6)</f>
        <v>0</v>
      </c>
      <c r="DD929" t="s">
        <v>3</v>
      </c>
      <c r="DE929" t="s">
        <v>3</v>
      </c>
      <c r="DF929">
        <f t="shared" ref="DF929:DF953" si="510">ROUND(ROUND(AE929,2)*CX929,2)</f>
        <v>0</v>
      </c>
      <c r="DG929">
        <f t="shared" si="508"/>
        <v>0</v>
      </c>
      <c r="DH929">
        <f t="shared" si="509"/>
        <v>0</v>
      </c>
      <c r="DI929">
        <f t="shared" si="502"/>
        <v>0</v>
      </c>
      <c r="DJ929">
        <f>DI929</f>
        <v>0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5">
      <c r="A930">
        <f>ROW(Source!A1041)</f>
        <v>1041</v>
      </c>
      <c r="B930">
        <v>56481265</v>
      </c>
      <c r="C930">
        <v>56496008</v>
      </c>
      <c r="D930">
        <v>54933985</v>
      </c>
      <c r="E930">
        <v>1</v>
      </c>
      <c r="F930">
        <v>1</v>
      </c>
      <c r="G930">
        <v>1079</v>
      </c>
      <c r="H930">
        <v>2</v>
      </c>
      <c r="I930" t="s">
        <v>773</v>
      </c>
      <c r="J930" t="s">
        <v>774</v>
      </c>
      <c r="K930" t="s">
        <v>775</v>
      </c>
      <c r="L930">
        <v>1368</v>
      </c>
      <c r="N930">
        <v>1011</v>
      </c>
      <c r="O930" t="s">
        <v>744</v>
      </c>
      <c r="P930" t="s">
        <v>744</v>
      </c>
      <c r="Q930">
        <v>1</v>
      </c>
      <c r="W930">
        <v>0</v>
      </c>
      <c r="X930">
        <v>-1503106587</v>
      </c>
      <c r="Y930">
        <f t="shared" ref="Y930:Y935" si="511">(AT930*1.25*1.1)</f>
        <v>165</v>
      </c>
      <c r="AA930">
        <v>0</v>
      </c>
      <c r="AB930">
        <v>7.44</v>
      </c>
      <c r="AC930">
        <v>0</v>
      </c>
      <c r="AD930">
        <v>0</v>
      </c>
      <c r="AE930">
        <v>0</v>
      </c>
      <c r="AF930">
        <v>7.11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-2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120</v>
      </c>
      <c r="AU930" t="s">
        <v>165</v>
      </c>
      <c r="AV930">
        <v>0</v>
      </c>
      <c r="AW930">
        <v>2</v>
      </c>
      <c r="AX930">
        <v>56496028</v>
      </c>
      <c r="AY930">
        <v>1</v>
      </c>
      <c r="AZ930">
        <v>0</v>
      </c>
      <c r="BA930">
        <v>908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f>ROUND(Y930*Source!I1041*DO930,9)</f>
        <v>0</v>
      </c>
      <c r="CX930">
        <f>ROUND(Y930*Source!I1041,9)</f>
        <v>6.6</v>
      </c>
      <c r="CY930">
        <f t="shared" ref="CY930:CY935" si="512">AB930</f>
        <v>7.44</v>
      </c>
      <c r="CZ930">
        <f t="shared" ref="CZ930:CZ935" si="513">AF930</f>
        <v>7.11</v>
      </c>
      <c r="DA930">
        <f t="shared" ref="DA930:DA935" si="514">AJ930</f>
        <v>1</v>
      </c>
      <c r="DB930">
        <f t="shared" ref="DB930:DB935" si="515">ROUND((ROUND(AT930*CZ930,2)*1.25*1.1),6)</f>
        <v>1173.1500000000001</v>
      </c>
      <c r="DC930">
        <f t="shared" ref="DC930:DC935" si="516">ROUND((ROUND(AT930*AG930,2)*1.25*1.1),6)</f>
        <v>0</v>
      </c>
      <c r="DD930" t="s">
        <v>3</v>
      </c>
      <c r="DE930" t="s">
        <v>3</v>
      </c>
      <c r="DF930">
        <f t="shared" si="510"/>
        <v>0</v>
      </c>
      <c r="DG930">
        <f t="shared" si="508"/>
        <v>46.93</v>
      </c>
      <c r="DH930">
        <f t="shared" si="509"/>
        <v>0</v>
      </c>
      <c r="DI930">
        <f t="shared" si="502"/>
        <v>0</v>
      </c>
      <c r="DJ930">
        <f t="shared" ref="DJ930:DJ935" si="517">DG930</f>
        <v>46.93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5">
      <c r="A931">
        <f>ROW(Source!A1041)</f>
        <v>1041</v>
      </c>
      <c r="B931">
        <v>56481265</v>
      </c>
      <c r="C931">
        <v>56496008</v>
      </c>
      <c r="D931">
        <v>54934284</v>
      </c>
      <c r="E931">
        <v>1</v>
      </c>
      <c r="F931">
        <v>1</v>
      </c>
      <c r="G931">
        <v>1079</v>
      </c>
      <c r="H931">
        <v>2</v>
      </c>
      <c r="I931" t="s">
        <v>741</v>
      </c>
      <c r="J931" t="s">
        <v>742</v>
      </c>
      <c r="K931" t="s">
        <v>743</v>
      </c>
      <c r="L931">
        <v>1368</v>
      </c>
      <c r="N931">
        <v>1011</v>
      </c>
      <c r="O931" t="s">
        <v>744</v>
      </c>
      <c r="P931" t="s">
        <v>744</v>
      </c>
      <c r="Q931">
        <v>1</v>
      </c>
      <c r="W931">
        <v>0</v>
      </c>
      <c r="X931">
        <v>654681671</v>
      </c>
      <c r="Y931">
        <f t="shared" si="511"/>
        <v>1.8562500000000002</v>
      </c>
      <c r="AA931">
        <v>0</v>
      </c>
      <c r="AB931">
        <v>87.01</v>
      </c>
      <c r="AC931">
        <v>13.21</v>
      </c>
      <c r="AD931">
        <v>0</v>
      </c>
      <c r="AE931">
        <v>0</v>
      </c>
      <c r="AF931">
        <v>83.1</v>
      </c>
      <c r="AG931">
        <v>12.62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-2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1.35</v>
      </c>
      <c r="AU931" t="s">
        <v>165</v>
      </c>
      <c r="AV931">
        <v>0</v>
      </c>
      <c r="AW931">
        <v>2</v>
      </c>
      <c r="AX931">
        <v>56496029</v>
      </c>
      <c r="AY931">
        <v>1</v>
      </c>
      <c r="AZ931">
        <v>0</v>
      </c>
      <c r="BA931">
        <v>909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f>ROUND(Y931*Source!I1041*DO931,9)</f>
        <v>0.93703499999999995</v>
      </c>
      <c r="CX931">
        <f>ROUND(Y931*Source!I1041,9)</f>
        <v>7.4249999999999997E-2</v>
      </c>
      <c r="CY931">
        <f t="shared" si="512"/>
        <v>87.01</v>
      </c>
      <c r="CZ931">
        <f t="shared" si="513"/>
        <v>83.1</v>
      </c>
      <c r="DA931">
        <f t="shared" si="514"/>
        <v>1</v>
      </c>
      <c r="DB931">
        <f t="shared" si="515"/>
        <v>154.26124999999999</v>
      </c>
      <c r="DC931">
        <f t="shared" si="516"/>
        <v>23.43</v>
      </c>
      <c r="DD931" t="s">
        <v>3</v>
      </c>
      <c r="DE931" t="s">
        <v>3</v>
      </c>
      <c r="DF931">
        <f t="shared" si="510"/>
        <v>0</v>
      </c>
      <c r="DG931">
        <f t="shared" si="508"/>
        <v>6.17</v>
      </c>
      <c r="DH931">
        <f t="shared" si="509"/>
        <v>0.94</v>
      </c>
      <c r="DI931">
        <f t="shared" si="502"/>
        <v>0</v>
      </c>
      <c r="DJ931">
        <f t="shared" si="517"/>
        <v>6.17</v>
      </c>
      <c r="DK931">
        <v>0</v>
      </c>
      <c r="DL931" t="s">
        <v>745</v>
      </c>
      <c r="DM931">
        <v>0</v>
      </c>
      <c r="DN931" t="s">
        <v>740</v>
      </c>
      <c r="DO931">
        <v>12.62</v>
      </c>
    </row>
    <row r="932" spans="1:119" x14ac:dyDescent="0.25">
      <c r="A932">
        <f>ROW(Source!A1041)</f>
        <v>1041</v>
      </c>
      <c r="B932">
        <v>56481265</v>
      </c>
      <c r="C932">
        <v>56496008</v>
      </c>
      <c r="D932">
        <v>54934421</v>
      </c>
      <c r="E932">
        <v>1</v>
      </c>
      <c r="F932">
        <v>1</v>
      </c>
      <c r="G932">
        <v>1079</v>
      </c>
      <c r="H932">
        <v>2</v>
      </c>
      <c r="I932" t="s">
        <v>803</v>
      </c>
      <c r="J932" t="s">
        <v>804</v>
      </c>
      <c r="K932" t="s">
        <v>805</v>
      </c>
      <c r="L932">
        <v>1368</v>
      </c>
      <c r="N932">
        <v>1011</v>
      </c>
      <c r="O932" t="s">
        <v>744</v>
      </c>
      <c r="P932" t="s">
        <v>744</v>
      </c>
      <c r="Q932">
        <v>1</v>
      </c>
      <c r="W932">
        <v>0</v>
      </c>
      <c r="X932">
        <v>1724455708</v>
      </c>
      <c r="Y932">
        <f t="shared" si="511"/>
        <v>0.13750000000000001</v>
      </c>
      <c r="AA932">
        <v>0</v>
      </c>
      <c r="AB932">
        <v>0.47</v>
      </c>
      <c r="AC932">
        <v>0</v>
      </c>
      <c r="AD932">
        <v>0</v>
      </c>
      <c r="AE932">
        <v>0</v>
      </c>
      <c r="AF932">
        <v>0.45</v>
      </c>
      <c r="AG932">
        <v>0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-2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0.1</v>
      </c>
      <c r="AU932" t="s">
        <v>165</v>
      </c>
      <c r="AV932">
        <v>0</v>
      </c>
      <c r="AW932">
        <v>2</v>
      </c>
      <c r="AX932">
        <v>56496031</v>
      </c>
      <c r="AY932">
        <v>1</v>
      </c>
      <c r="AZ932">
        <v>0</v>
      </c>
      <c r="BA932">
        <v>910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f>ROUND(Y932*Source!I1041*DO932,9)</f>
        <v>0</v>
      </c>
      <c r="CX932">
        <f>ROUND(Y932*Source!I1041,9)</f>
        <v>5.4999999999999997E-3</v>
      </c>
      <c r="CY932">
        <f t="shared" si="512"/>
        <v>0.47</v>
      </c>
      <c r="CZ932">
        <f t="shared" si="513"/>
        <v>0.45</v>
      </c>
      <c r="DA932">
        <f t="shared" si="514"/>
        <v>1</v>
      </c>
      <c r="DB932">
        <f t="shared" si="515"/>
        <v>6.8750000000000006E-2</v>
      </c>
      <c r="DC932">
        <f t="shared" si="516"/>
        <v>0</v>
      </c>
      <c r="DD932" t="s">
        <v>3</v>
      </c>
      <c r="DE932" t="s">
        <v>3</v>
      </c>
      <c r="DF932">
        <f t="shared" si="510"/>
        <v>0</v>
      </c>
      <c r="DG932">
        <f t="shared" si="508"/>
        <v>0</v>
      </c>
      <c r="DH932">
        <f t="shared" si="509"/>
        <v>0</v>
      </c>
      <c r="DI932">
        <f t="shared" si="502"/>
        <v>0</v>
      </c>
      <c r="DJ932">
        <f t="shared" si="517"/>
        <v>0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5">
      <c r="A933">
        <f>ROW(Source!A1041)</f>
        <v>1041</v>
      </c>
      <c r="B933">
        <v>56481265</v>
      </c>
      <c r="C933">
        <v>56496008</v>
      </c>
      <c r="D933">
        <v>54933523</v>
      </c>
      <c r="E933">
        <v>1</v>
      </c>
      <c r="F933">
        <v>1</v>
      </c>
      <c r="G933">
        <v>1079</v>
      </c>
      <c r="H933">
        <v>2</v>
      </c>
      <c r="I933" t="s">
        <v>746</v>
      </c>
      <c r="J933" t="s">
        <v>747</v>
      </c>
      <c r="K933" t="s">
        <v>748</v>
      </c>
      <c r="L933">
        <v>1368</v>
      </c>
      <c r="N933">
        <v>1011</v>
      </c>
      <c r="O933" t="s">
        <v>744</v>
      </c>
      <c r="P933" t="s">
        <v>744</v>
      </c>
      <c r="Q933">
        <v>1</v>
      </c>
      <c r="W933">
        <v>0</v>
      </c>
      <c r="X933">
        <v>-294230152</v>
      </c>
      <c r="Y933">
        <f t="shared" si="511"/>
        <v>1.2375</v>
      </c>
      <c r="AA933">
        <v>0</v>
      </c>
      <c r="AB933">
        <v>187.59</v>
      </c>
      <c r="AC933">
        <v>17.73</v>
      </c>
      <c r="AD933">
        <v>0</v>
      </c>
      <c r="AE933">
        <v>0</v>
      </c>
      <c r="AF933">
        <v>179.17</v>
      </c>
      <c r="AG933">
        <v>16.93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-2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0.9</v>
      </c>
      <c r="AU933" t="s">
        <v>165</v>
      </c>
      <c r="AV933">
        <v>0</v>
      </c>
      <c r="AW933">
        <v>2</v>
      </c>
      <c r="AX933">
        <v>56496030</v>
      </c>
      <c r="AY933">
        <v>1</v>
      </c>
      <c r="AZ933">
        <v>0</v>
      </c>
      <c r="BA933">
        <v>911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ROUND(Y933*Source!I1041*DO933,9)</f>
        <v>0.83803499999999997</v>
      </c>
      <c r="CX933">
        <f>ROUND(Y933*Source!I1041,9)</f>
        <v>4.9500000000000002E-2</v>
      </c>
      <c r="CY933">
        <f t="shared" si="512"/>
        <v>187.59</v>
      </c>
      <c r="CZ933">
        <f t="shared" si="513"/>
        <v>179.17</v>
      </c>
      <c r="DA933">
        <f t="shared" si="514"/>
        <v>1</v>
      </c>
      <c r="DB933">
        <f t="shared" si="515"/>
        <v>221.71875</v>
      </c>
      <c r="DC933">
        <f t="shared" si="516"/>
        <v>20.954999999999998</v>
      </c>
      <c r="DD933" t="s">
        <v>3</v>
      </c>
      <c r="DE933" t="s">
        <v>3</v>
      </c>
      <c r="DF933">
        <f t="shared" si="510"/>
        <v>0</v>
      </c>
      <c r="DG933">
        <f t="shared" si="508"/>
        <v>8.8699999999999992</v>
      </c>
      <c r="DH933">
        <f t="shared" si="509"/>
        <v>0.84</v>
      </c>
      <c r="DI933">
        <f t="shared" si="502"/>
        <v>0</v>
      </c>
      <c r="DJ933">
        <f t="shared" si="517"/>
        <v>8.8699999999999992</v>
      </c>
      <c r="DK933">
        <v>0</v>
      </c>
      <c r="DL933" t="s">
        <v>745</v>
      </c>
      <c r="DM933">
        <v>0</v>
      </c>
      <c r="DN933" t="s">
        <v>740</v>
      </c>
      <c r="DO933">
        <v>16.93</v>
      </c>
    </row>
    <row r="934" spans="1:119" x14ac:dyDescent="0.25">
      <c r="A934">
        <f>ROW(Source!A1041)</f>
        <v>1041</v>
      </c>
      <c r="B934">
        <v>56481265</v>
      </c>
      <c r="C934">
        <v>56496008</v>
      </c>
      <c r="D934">
        <v>54933656</v>
      </c>
      <c r="E934">
        <v>1</v>
      </c>
      <c r="F934">
        <v>1</v>
      </c>
      <c r="G934">
        <v>1079</v>
      </c>
      <c r="H934">
        <v>2</v>
      </c>
      <c r="I934" t="s">
        <v>806</v>
      </c>
      <c r="J934" t="s">
        <v>807</v>
      </c>
      <c r="K934" t="s">
        <v>808</v>
      </c>
      <c r="L934">
        <v>1368</v>
      </c>
      <c r="N934">
        <v>1011</v>
      </c>
      <c r="O934" t="s">
        <v>744</v>
      </c>
      <c r="P934" t="s">
        <v>744</v>
      </c>
      <c r="Q934">
        <v>1</v>
      </c>
      <c r="W934">
        <v>0</v>
      </c>
      <c r="X934">
        <v>668032808</v>
      </c>
      <c r="Y934">
        <f t="shared" si="511"/>
        <v>0.34375</v>
      </c>
      <c r="AA934">
        <v>0</v>
      </c>
      <c r="AB934">
        <v>172.69</v>
      </c>
      <c r="AC934">
        <v>15.22</v>
      </c>
      <c r="AD934">
        <v>0</v>
      </c>
      <c r="AE934">
        <v>0</v>
      </c>
      <c r="AF934">
        <v>164.94</v>
      </c>
      <c r="AG934">
        <v>14.54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-2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0.25</v>
      </c>
      <c r="AU934" t="s">
        <v>165</v>
      </c>
      <c r="AV934">
        <v>0</v>
      </c>
      <c r="AW934">
        <v>2</v>
      </c>
      <c r="AX934">
        <v>56496032</v>
      </c>
      <c r="AY934">
        <v>1</v>
      </c>
      <c r="AZ934">
        <v>0</v>
      </c>
      <c r="BA934">
        <v>912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ROUND(Y934*Source!I1041*DO934,9)</f>
        <v>0.19992499999999999</v>
      </c>
      <c r="CX934">
        <f>ROUND(Y934*Source!I1041,9)</f>
        <v>1.375E-2</v>
      </c>
      <c r="CY934">
        <f t="shared" si="512"/>
        <v>172.69</v>
      </c>
      <c r="CZ934">
        <f t="shared" si="513"/>
        <v>164.94</v>
      </c>
      <c r="DA934">
        <f t="shared" si="514"/>
        <v>1</v>
      </c>
      <c r="DB934">
        <f t="shared" si="515"/>
        <v>56.704999999999998</v>
      </c>
      <c r="DC934">
        <f t="shared" si="516"/>
        <v>5.0049999999999999</v>
      </c>
      <c r="DD934" t="s">
        <v>3</v>
      </c>
      <c r="DE934" t="s">
        <v>3</v>
      </c>
      <c r="DF934">
        <f t="shared" si="510"/>
        <v>0</v>
      </c>
      <c r="DG934">
        <f t="shared" si="508"/>
        <v>2.27</v>
      </c>
      <c r="DH934">
        <f t="shared" si="509"/>
        <v>0.2</v>
      </c>
      <c r="DI934">
        <f t="shared" si="502"/>
        <v>0</v>
      </c>
      <c r="DJ934">
        <f t="shared" si="517"/>
        <v>2.27</v>
      </c>
      <c r="DK934">
        <v>0</v>
      </c>
      <c r="DL934" t="s">
        <v>745</v>
      </c>
      <c r="DM934">
        <v>0</v>
      </c>
      <c r="DN934" t="s">
        <v>740</v>
      </c>
      <c r="DO934">
        <v>14.54</v>
      </c>
    </row>
    <row r="935" spans="1:119" x14ac:dyDescent="0.25">
      <c r="A935">
        <f>ROW(Source!A1041)</f>
        <v>1041</v>
      </c>
      <c r="B935">
        <v>56481265</v>
      </c>
      <c r="C935">
        <v>56496008</v>
      </c>
      <c r="D935">
        <v>54933780</v>
      </c>
      <c r="E935">
        <v>1</v>
      </c>
      <c r="F935">
        <v>1</v>
      </c>
      <c r="G935">
        <v>1079</v>
      </c>
      <c r="H935">
        <v>2</v>
      </c>
      <c r="I935" t="s">
        <v>915</v>
      </c>
      <c r="J935" t="s">
        <v>916</v>
      </c>
      <c r="K935" t="s">
        <v>917</v>
      </c>
      <c r="L935">
        <v>1368</v>
      </c>
      <c r="N935">
        <v>1011</v>
      </c>
      <c r="O935" t="s">
        <v>744</v>
      </c>
      <c r="P935" t="s">
        <v>744</v>
      </c>
      <c r="Q935">
        <v>1</v>
      </c>
      <c r="W935">
        <v>0</v>
      </c>
      <c r="X935">
        <v>339854082</v>
      </c>
      <c r="Y935">
        <f t="shared" si="511"/>
        <v>12.375000000000002</v>
      </c>
      <c r="AA935">
        <v>0</v>
      </c>
      <c r="AB935">
        <v>0.44</v>
      </c>
      <c r="AC935">
        <v>0</v>
      </c>
      <c r="AD935">
        <v>0</v>
      </c>
      <c r="AE935">
        <v>0</v>
      </c>
      <c r="AF935">
        <v>0.42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-2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9</v>
      </c>
      <c r="AU935" t="s">
        <v>165</v>
      </c>
      <c r="AV935">
        <v>0</v>
      </c>
      <c r="AW935">
        <v>2</v>
      </c>
      <c r="AX935">
        <v>56496033</v>
      </c>
      <c r="AY935">
        <v>1</v>
      </c>
      <c r="AZ935">
        <v>0</v>
      </c>
      <c r="BA935">
        <v>913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f>ROUND(Y935*Source!I1041*DO935,9)</f>
        <v>0</v>
      </c>
      <c r="CX935">
        <f>ROUND(Y935*Source!I1041,9)</f>
        <v>0.495</v>
      </c>
      <c r="CY935">
        <f t="shared" si="512"/>
        <v>0.44</v>
      </c>
      <c r="CZ935">
        <f t="shared" si="513"/>
        <v>0.42</v>
      </c>
      <c r="DA935">
        <f t="shared" si="514"/>
        <v>1</v>
      </c>
      <c r="DB935">
        <f t="shared" si="515"/>
        <v>5.1974999999999998</v>
      </c>
      <c r="DC935">
        <f t="shared" si="516"/>
        <v>0</v>
      </c>
      <c r="DD935" t="s">
        <v>3</v>
      </c>
      <c r="DE935" t="s">
        <v>3</v>
      </c>
      <c r="DF935">
        <f t="shared" si="510"/>
        <v>0</v>
      </c>
      <c r="DG935">
        <f t="shared" si="508"/>
        <v>0.21</v>
      </c>
      <c r="DH935">
        <f t="shared" si="509"/>
        <v>0</v>
      </c>
      <c r="DI935">
        <f t="shared" si="502"/>
        <v>0</v>
      </c>
      <c r="DJ935">
        <f t="shared" si="517"/>
        <v>0.21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5">
      <c r="A936">
        <f>ROW(Source!A1041)</f>
        <v>1041</v>
      </c>
      <c r="B936">
        <v>56481265</v>
      </c>
      <c r="C936">
        <v>56496008</v>
      </c>
      <c r="D936">
        <v>54902310</v>
      </c>
      <c r="E936">
        <v>1</v>
      </c>
      <c r="F936">
        <v>1</v>
      </c>
      <c r="G936">
        <v>1079</v>
      </c>
      <c r="H936">
        <v>3</v>
      </c>
      <c r="I936" t="s">
        <v>752</v>
      </c>
      <c r="J936" t="s">
        <v>753</v>
      </c>
      <c r="K936" t="s">
        <v>754</v>
      </c>
      <c r="L936">
        <v>1339</v>
      </c>
      <c r="N936">
        <v>1007</v>
      </c>
      <c r="O936" t="s">
        <v>158</v>
      </c>
      <c r="P936" t="s">
        <v>158</v>
      </c>
      <c r="Q936">
        <v>1</v>
      </c>
      <c r="W936">
        <v>0</v>
      </c>
      <c r="X936">
        <v>-159086685</v>
      </c>
      <c r="Y936">
        <f t="shared" ref="Y936:Y946" si="518">AT936</f>
        <v>0.73</v>
      </c>
      <c r="AA936">
        <v>7.23</v>
      </c>
      <c r="AB936">
        <v>0</v>
      </c>
      <c r="AC936">
        <v>0</v>
      </c>
      <c r="AD936">
        <v>0</v>
      </c>
      <c r="AE936">
        <v>7.07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-2</v>
      </c>
      <c r="AN936">
        <v>0</v>
      </c>
      <c r="AO936">
        <v>1</v>
      </c>
      <c r="AP936">
        <v>0</v>
      </c>
      <c r="AQ936">
        <v>0</v>
      </c>
      <c r="AR936">
        <v>0</v>
      </c>
      <c r="AS936" t="s">
        <v>3</v>
      </c>
      <c r="AT936">
        <v>0.73</v>
      </c>
      <c r="AU936" t="s">
        <v>3</v>
      </c>
      <c r="AV936">
        <v>0</v>
      </c>
      <c r="AW936">
        <v>2</v>
      </c>
      <c r="AX936">
        <v>56496035</v>
      </c>
      <c r="AY936">
        <v>1</v>
      </c>
      <c r="AZ936">
        <v>0</v>
      </c>
      <c r="BA936">
        <v>915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ROUND(Y936*Source!I1041,9)</f>
        <v>2.92E-2</v>
      </c>
      <c r="CY936">
        <f t="shared" ref="CY936:CY946" si="519">AA936</f>
        <v>7.23</v>
      </c>
      <c r="CZ936">
        <f t="shared" ref="CZ936:CZ946" si="520">AE936</f>
        <v>7.07</v>
      </c>
      <c r="DA936">
        <f t="shared" ref="DA936:DA946" si="521">AI936</f>
        <v>1</v>
      </c>
      <c r="DB936">
        <f t="shared" ref="DB936:DB946" si="522">ROUND(ROUND(AT936*CZ936,2),6)</f>
        <v>5.16</v>
      </c>
      <c r="DC936">
        <f t="shared" ref="DC936:DC946" si="523">ROUND(ROUND(AT936*AG936,2),6)</f>
        <v>0</v>
      </c>
      <c r="DD936" t="s">
        <v>3</v>
      </c>
      <c r="DE936" t="s">
        <v>3</v>
      </c>
      <c r="DF936">
        <f t="shared" si="510"/>
        <v>0.21</v>
      </c>
      <c r="DG936">
        <f t="shared" si="508"/>
        <v>0</v>
      </c>
      <c r="DH936">
        <f t="shared" si="509"/>
        <v>0</v>
      </c>
      <c r="DI936">
        <f t="shared" si="502"/>
        <v>0</v>
      </c>
      <c r="DJ936">
        <f t="shared" ref="DJ936:DJ946" si="524">DF936</f>
        <v>0.21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5">
      <c r="A937">
        <f>ROW(Source!A1041)</f>
        <v>1041</v>
      </c>
      <c r="B937">
        <v>56481265</v>
      </c>
      <c r="C937">
        <v>56496008</v>
      </c>
      <c r="D937">
        <v>54902322</v>
      </c>
      <c r="E937">
        <v>1</v>
      </c>
      <c r="F937">
        <v>1</v>
      </c>
      <c r="G937">
        <v>1079</v>
      </c>
      <c r="H937">
        <v>3</v>
      </c>
      <c r="I937" t="s">
        <v>809</v>
      </c>
      <c r="J937" t="s">
        <v>810</v>
      </c>
      <c r="K937" t="s">
        <v>811</v>
      </c>
      <c r="L937">
        <v>1348</v>
      </c>
      <c r="N937">
        <v>1009</v>
      </c>
      <c r="O937" t="s">
        <v>32</v>
      </c>
      <c r="P937" t="s">
        <v>32</v>
      </c>
      <c r="Q937">
        <v>1000</v>
      </c>
      <c r="W937">
        <v>0</v>
      </c>
      <c r="X937">
        <v>-421167940</v>
      </c>
      <c r="Y937">
        <f t="shared" si="518"/>
        <v>2E-3</v>
      </c>
      <c r="AA937">
        <v>6656.07</v>
      </c>
      <c r="AB937">
        <v>0</v>
      </c>
      <c r="AC937">
        <v>0</v>
      </c>
      <c r="AD937">
        <v>0</v>
      </c>
      <c r="AE937">
        <v>6512.79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-2</v>
      </c>
      <c r="AN937">
        <v>0</v>
      </c>
      <c r="AO937">
        <v>1</v>
      </c>
      <c r="AP937">
        <v>0</v>
      </c>
      <c r="AQ937">
        <v>0</v>
      </c>
      <c r="AR937">
        <v>0</v>
      </c>
      <c r="AS937" t="s">
        <v>3</v>
      </c>
      <c r="AT937">
        <v>2E-3</v>
      </c>
      <c r="AU937" t="s">
        <v>3</v>
      </c>
      <c r="AV937">
        <v>0</v>
      </c>
      <c r="AW937">
        <v>2</v>
      </c>
      <c r="AX937">
        <v>56496036</v>
      </c>
      <c r="AY937">
        <v>1</v>
      </c>
      <c r="AZ937">
        <v>0</v>
      </c>
      <c r="BA937">
        <v>916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ROUND(Y937*Source!I1041,9)</f>
        <v>8.0000000000000007E-5</v>
      </c>
      <c r="CY937">
        <f t="shared" si="519"/>
        <v>6656.07</v>
      </c>
      <c r="CZ937">
        <f t="shared" si="520"/>
        <v>6512.79</v>
      </c>
      <c r="DA937">
        <f t="shared" si="521"/>
        <v>1</v>
      </c>
      <c r="DB937">
        <f t="shared" si="522"/>
        <v>13.03</v>
      </c>
      <c r="DC937">
        <f t="shared" si="523"/>
        <v>0</v>
      </c>
      <c r="DD937" t="s">
        <v>3</v>
      </c>
      <c r="DE937" t="s">
        <v>3</v>
      </c>
      <c r="DF937">
        <f t="shared" si="510"/>
        <v>0.52</v>
      </c>
      <c r="DG937">
        <f t="shared" si="508"/>
        <v>0</v>
      </c>
      <c r="DH937">
        <f t="shared" si="509"/>
        <v>0</v>
      </c>
      <c r="DI937">
        <f t="shared" si="502"/>
        <v>0</v>
      </c>
      <c r="DJ937">
        <f t="shared" si="524"/>
        <v>0.52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5">
      <c r="A938">
        <f>ROW(Source!A1041)</f>
        <v>1041</v>
      </c>
      <c r="B938">
        <v>56481265</v>
      </c>
      <c r="C938">
        <v>56496008</v>
      </c>
      <c r="D938">
        <v>54903374</v>
      </c>
      <c r="E938">
        <v>1</v>
      </c>
      <c r="F938">
        <v>1</v>
      </c>
      <c r="G938">
        <v>1079</v>
      </c>
      <c r="H938">
        <v>3</v>
      </c>
      <c r="I938" t="s">
        <v>779</v>
      </c>
      <c r="J938" t="s">
        <v>780</v>
      </c>
      <c r="K938" t="s">
        <v>781</v>
      </c>
      <c r="L938">
        <v>1348</v>
      </c>
      <c r="N938">
        <v>1009</v>
      </c>
      <c r="O938" t="s">
        <v>32</v>
      </c>
      <c r="P938" t="s">
        <v>32</v>
      </c>
      <c r="Q938">
        <v>1000</v>
      </c>
      <c r="W938">
        <v>0</v>
      </c>
      <c r="X938">
        <v>-925205253</v>
      </c>
      <c r="Y938">
        <f t="shared" si="518"/>
        <v>0.16</v>
      </c>
      <c r="AA938">
        <v>7343.91</v>
      </c>
      <c r="AB938">
        <v>0</v>
      </c>
      <c r="AC938">
        <v>0</v>
      </c>
      <c r="AD938">
        <v>0</v>
      </c>
      <c r="AE938">
        <v>7185.82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-2</v>
      </c>
      <c r="AN938">
        <v>0</v>
      </c>
      <c r="AO938">
        <v>1</v>
      </c>
      <c r="AP938">
        <v>0</v>
      </c>
      <c r="AQ938">
        <v>0</v>
      </c>
      <c r="AR938">
        <v>0</v>
      </c>
      <c r="AS938" t="s">
        <v>3</v>
      </c>
      <c r="AT938">
        <v>0.16</v>
      </c>
      <c r="AU938" t="s">
        <v>3</v>
      </c>
      <c r="AV938">
        <v>0</v>
      </c>
      <c r="AW938">
        <v>2</v>
      </c>
      <c r="AX938">
        <v>56496037</v>
      </c>
      <c r="AY938">
        <v>1</v>
      </c>
      <c r="AZ938">
        <v>0</v>
      </c>
      <c r="BA938">
        <v>917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ROUND(Y938*Source!I1041,9)</f>
        <v>6.4000000000000003E-3</v>
      </c>
      <c r="CY938">
        <f t="shared" si="519"/>
        <v>7343.91</v>
      </c>
      <c r="CZ938">
        <f t="shared" si="520"/>
        <v>7185.82</v>
      </c>
      <c r="DA938">
        <f t="shared" si="521"/>
        <v>1</v>
      </c>
      <c r="DB938">
        <f t="shared" si="522"/>
        <v>1149.73</v>
      </c>
      <c r="DC938">
        <f t="shared" si="523"/>
        <v>0</v>
      </c>
      <c r="DD938" t="s">
        <v>3</v>
      </c>
      <c r="DE938" t="s">
        <v>3</v>
      </c>
      <c r="DF938">
        <f t="shared" si="510"/>
        <v>45.99</v>
      </c>
      <c r="DG938">
        <f t="shared" si="508"/>
        <v>0</v>
      </c>
      <c r="DH938">
        <f t="shared" si="509"/>
        <v>0</v>
      </c>
      <c r="DI938">
        <f t="shared" si="502"/>
        <v>0</v>
      </c>
      <c r="DJ938">
        <f t="shared" si="524"/>
        <v>45.99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5">
      <c r="A939">
        <f>ROW(Source!A1041)</f>
        <v>1041</v>
      </c>
      <c r="B939">
        <v>56481265</v>
      </c>
      <c r="C939">
        <v>56496008</v>
      </c>
      <c r="D939">
        <v>54902403</v>
      </c>
      <c r="E939">
        <v>1</v>
      </c>
      <c r="F939">
        <v>1</v>
      </c>
      <c r="G939">
        <v>1079</v>
      </c>
      <c r="H939">
        <v>3</v>
      </c>
      <c r="I939" t="s">
        <v>815</v>
      </c>
      <c r="J939" t="s">
        <v>816</v>
      </c>
      <c r="K939" t="s">
        <v>817</v>
      </c>
      <c r="L939">
        <v>1339</v>
      </c>
      <c r="N939">
        <v>1007</v>
      </c>
      <c r="O939" t="s">
        <v>158</v>
      </c>
      <c r="P939" t="s">
        <v>158</v>
      </c>
      <c r="Q939">
        <v>1</v>
      </c>
      <c r="W939">
        <v>0</v>
      </c>
      <c r="X939">
        <v>-1411081034</v>
      </c>
      <c r="Y939">
        <f t="shared" si="518"/>
        <v>0.04</v>
      </c>
      <c r="AA939">
        <v>1861.44</v>
      </c>
      <c r="AB939">
        <v>0</v>
      </c>
      <c r="AC939">
        <v>0</v>
      </c>
      <c r="AD939">
        <v>0</v>
      </c>
      <c r="AE939">
        <v>1821.37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0</v>
      </c>
      <c r="AQ939">
        <v>0</v>
      </c>
      <c r="AR939">
        <v>0</v>
      </c>
      <c r="AS939" t="s">
        <v>3</v>
      </c>
      <c r="AT939">
        <v>0.04</v>
      </c>
      <c r="AU939" t="s">
        <v>3</v>
      </c>
      <c r="AV939">
        <v>0</v>
      </c>
      <c r="AW939">
        <v>2</v>
      </c>
      <c r="AX939">
        <v>56496038</v>
      </c>
      <c r="AY939">
        <v>1</v>
      </c>
      <c r="AZ939">
        <v>0</v>
      </c>
      <c r="BA939">
        <v>918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ROUND(Y939*Source!I1041,9)</f>
        <v>1.6000000000000001E-3</v>
      </c>
      <c r="CY939">
        <f t="shared" si="519"/>
        <v>1861.44</v>
      </c>
      <c r="CZ939">
        <f t="shared" si="520"/>
        <v>1821.37</v>
      </c>
      <c r="DA939">
        <f t="shared" si="521"/>
        <v>1</v>
      </c>
      <c r="DB939">
        <f t="shared" si="522"/>
        <v>72.849999999999994</v>
      </c>
      <c r="DC939">
        <f t="shared" si="523"/>
        <v>0</v>
      </c>
      <c r="DD939" t="s">
        <v>3</v>
      </c>
      <c r="DE939" t="s">
        <v>3</v>
      </c>
      <c r="DF939">
        <f t="shared" si="510"/>
        <v>2.91</v>
      </c>
      <c r="DG939">
        <f t="shared" si="508"/>
        <v>0</v>
      </c>
      <c r="DH939">
        <f t="shared" si="509"/>
        <v>0</v>
      </c>
      <c r="DI939">
        <f t="shared" si="502"/>
        <v>0</v>
      </c>
      <c r="DJ939">
        <f t="shared" si="524"/>
        <v>2.91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5">
      <c r="A940">
        <f>ROW(Source!A1041)</f>
        <v>1041</v>
      </c>
      <c r="B940">
        <v>56481265</v>
      </c>
      <c r="C940">
        <v>56496008</v>
      </c>
      <c r="D940">
        <v>54902427</v>
      </c>
      <c r="E940">
        <v>1</v>
      </c>
      <c r="F940">
        <v>1</v>
      </c>
      <c r="G940">
        <v>1079</v>
      </c>
      <c r="H940">
        <v>3</v>
      </c>
      <c r="I940" t="s">
        <v>761</v>
      </c>
      <c r="J940" t="s">
        <v>762</v>
      </c>
      <c r="K940" t="s">
        <v>763</v>
      </c>
      <c r="L940">
        <v>1348</v>
      </c>
      <c r="N940">
        <v>1009</v>
      </c>
      <c r="O940" t="s">
        <v>32</v>
      </c>
      <c r="P940" t="s">
        <v>32</v>
      </c>
      <c r="Q940">
        <v>1000</v>
      </c>
      <c r="W940">
        <v>0</v>
      </c>
      <c r="X940">
        <v>-764855440</v>
      </c>
      <c r="Y940">
        <f t="shared" si="518"/>
        <v>0.01</v>
      </c>
      <c r="AA940">
        <v>1285.21</v>
      </c>
      <c r="AB940">
        <v>0</v>
      </c>
      <c r="AC940">
        <v>0</v>
      </c>
      <c r="AD940">
        <v>0</v>
      </c>
      <c r="AE940">
        <v>1257.54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0</v>
      </c>
      <c r="AQ940">
        <v>0</v>
      </c>
      <c r="AR940">
        <v>0</v>
      </c>
      <c r="AS940" t="s">
        <v>3</v>
      </c>
      <c r="AT940">
        <v>0.01</v>
      </c>
      <c r="AU940" t="s">
        <v>3</v>
      </c>
      <c r="AV940">
        <v>0</v>
      </c>
      <c r="AW940">
        <v>2</v>
      </c>
      <c r="AX940">
        <v>56496039</v>
      </c>
      <c r="AY940">
        <v>1</v>
      </c>
      <c r="AZ940">
        <v>0</v>
      </c>
      <c r="BA940">
        <v>919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ROUND(Y940*Source!I1041,9)</f>
        <v>4.0000000000000002E-4</v>
      </c>
      <c r="CY940">
        <f t="shared" si="519"/>
        <v>1285.21</v>
      </c>
      <c r="CZ940">
        <f t="shared" si="520"/>
        <v>1257.54</v>
      </c>
      <c r="DA940">
        <f t="shared" si="521"/>
        <v>1</v>
      </c>
      <c r="DB940">
        <f t="shared" si="522"/>
        <v>12.58</v>
      </c>
      <c r="DC940">
        <f t="shared" si="523"/>
        <v>0</v>
      </c>
      <c r="DD940" t="s">
        <v>3</v>
      </c>
      <c r="DE940" t="s">
        <v>3</v>
      </c>
      <c r="DF940">
        <f t="shared" si="510"/>
        <v>0.5</v>
      </c>
      <c r="DG940">
        <f t="shared" si="508"/>
        <v>0</v>
      </c>
      <c r="DH940">
        <f t="shared" si="509"/>
        <v>0</v>
      </c>
      <c r="DI940">
        <f t="shared" si="502"/>
        <v>0</v>
      </c>
      <c r="DJ940">
        <f t="shared" si="524"/>
        <v>0.5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5">
      <c r="A941">
        <f>ROW(Source!A1041)</f>
        <v>1041</v>
      </c>
      <c r="B941">
        <v>56481265</v>
      </c>
      <c r="C941">
        <v>56496008</v>
      </c>
      <c r="D941">
        <v>54902715</v>
      </c>
      <c r="E941">
        <v>1</v>
      </c>
      <c r="F941">
        <v>1</v>
      </c>
      <c r="G941">
        <v>1079</v>
      </c>
      <c r="H941">
        <v>3</v>
      </c>
      <c r="I941" t="s">
        <v>892</v>
      </c>
      <c r="J941" t="s">
        <v>893</v>
      </c>
      <c r="K941" t="s">
        <v>894</v>
      </c>
      <c r="L941">
        <v>1327</v>
      </c>
      <c r="N941">
        <v>1005</v>
      </c>
      <c r="O941" t="s">
        <v>214</v>
      </c>
      <c r="P941" t="s">
        <v>214</v>
      </c>
      <c r="Q941">
        <v>1</v>
      </c>
      <c r="W941">
        <v>0</v>
      </c>
      <c r="X941">
        <v>-1844544580</v>
      </c>
      <c r="Y941">
        <f t="shared" si="518"/>
        <v>30</v>
      </c>
      <c r="AA941">
        <v>7.55</v>
      </c>
      <c r="AB941">
        <v>0</v>
      </c>
      <c r="AC941">
        <v>0</v>
      </c>
      <c r="AD941">
        <v>0</v>
      </c>
      <c r="AE941">
        <v>7.39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0</v>
      </c>
      <c r="AQ941">
        <v>0</v>
      </c>
      <c r="AR941">
        <v>0</v>
      </c>
      <c r="AS941" t="s">
        <v>3</v>
      </c>
      <c r="AT941">
        <v>30</v>
      </c>
      <c r="AU941" t="s">
        <v>3</v>
      </c>
      <c r="AV941">
        <v>0</v>
      </c>
      <c r="AW941">
        <v>2</v>
      </c>
      <c r="AX941">
        <v>56496040</v>
      </c>
      <c r="AY941">
        <v>1</v>
      </c>
      <c r="AZ941">
        <v>0</v>
      </c>
      <c r="BA941">
        <v>920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ROUND(Y941*Source!I1041,9)</f>
        <v>1.2</v>
      </c>
      <c r="CY941">
        <f t="shared" si="519"/>
        <v>7.55</v>
      </c>
      <c r="CZ941">
        <f t="shared" si="520"/>
        <v>7.39</v>
      </c>
      <c r="DA941">
        <f t="shared" si="521"/>
        <v>1</v>
      </c>
      <c r="DB941">
        <f t="shared" si="522"/>
        <v>221.7</v>
      </c>
      <c r="DC941">
        <f t="shared" si="523"/>
        <v>0</v>
      </c>
      <c r="DD941" t="s">
        <v>3</v>
      </c>
      <c r="DE941" t="s">
        <v>3</v>
      </c>
      <c r="DF941">
        <f t="shared" si="510"/>
        <v>8.8699999999999992</v>
      </c>
      <c r="DG941">
        <f t="shared" si="508"/>
        <v>0</v>
      </c>
      <c r="DH941">
        <f t="shared" si="509"/>
        <v>0</v>
      </c>
      <c r="DI941">
        <f t="shared" si="502"/>
        <v>0</v>
      </c>
      <c r="DJ941">
        <f t="shared" si="524"/>
        <v>8.8699999999999992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5">
      <c r="A942">
        <f>ROW(Source!A1041)</f>
        <v>1041</v>
      </c>
      <c r="B942">
        <v>56481265</v>
      </c>
      <c r="C942">
        <v>56496008</v>
      </c>
      <c r="D942">
        <v>54909571</v>
      </c>
      <c r="E942">
        <v>1</v>
      </c>
      <c r="F942">
        <v>1</v>
      </c>
      <c r="G942">
        <v>1079</v>
      </c>
      <c r="H942">
        <v>3</v>
      </c>
      <c r="I942" t="s">
        <v>248</v>
      </c>
      <c r="J942" t="s">
        <v>250</v>
      </c>
      <c r="K942" t="s">
        <v>249</v>
      </c>
      <c r="L942">
        <v>1339</v>
      </c>
      <c r="N942">
        <v>1007</v>
      </c>
      <c r="O942" t="s">
        <v>158</v>
      </c>
      <c r="P942" t="s">
        <v>158</v>
      </c>
      <c r="Q942">
        <v>1</v>
      </c>
      <c r="W942">
        <v>0</v>
      </c>
      <c r="X942">
        <v>-1447999952</v>
      </c>
      <c r="Y942">
        <f t="shared" si="518"/>
        <v>101.5</v>
      </c>
      <c r="AA942">
        <v>745.78</v>
      </c>
      <c r="AB942">
        <v>0</v>
      </c>
      <c r="AC942">
        <v>0</v>
      </c>
      <c r="AD942">
        <v>0</v>
      </c>
      <c r="AE942">
        <v>729.73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101.5</v>
      </c>
      <c r="AU942" t="s">
        <v>3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ROUND(Y942*Source!I1041,9)</f>
        <v>4.0599999999999996</v>
      </c>
      <c r="CY942">
        <f t="shared" si="519"/>
        <v>745.78</v>
      </c>
      <c r="CZ942">
        <f t="shared" si="520"/>
        <v>729.73</v>
      </c>
      <c r="DA942">
        <f t="shared" si="521"/>
        <v>1</v>
      </c>
      <c r="DB942">
        <f t="shared" si="522"/>
        <v>74067.600000000006</v>
      </c>
      <c r="DC942">
        <f t="shared" si="523"/>
        <v>0</v>
      </c>
      <c r="DD942" t="s">
        <v>3</v>
      </c>
      <c r="DE942" t="s">
        <v>3</v>
      </c>
      <c r="DF942">
        <f t="shared" si="510"/>
        <v>2962.7</v>
      </c>
      <c r="DG942">
        <f t="shared" si="508"/>
        <v>0</v>
      </c>
      <c r="DH942">
        <f t="shared" si="509"/>
        <v>0</v>
      </c>
      <c r="DI942">
        <f t="shared" si="502"/>
        <v>0</v>
      </c>
      <c r="DJ942">
        <f t="shared" si="524"/>
        <v>2962.7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5">
      <c r="A943">
        <f>ROW(Source!A1041)</f>
        <v>1041</v>
      </c>
      <c r="B943">
        <v>56481265</v>
      </c>
      <c r="C943">
        <v>56496008</v>
      </c>
      <c r="D943">
        <v>54910044</v>
      </c>
      <c r="E943">
        <v>1</v>
      </c>
      <c r="F943">
        <v>1</v>
      </c>
      <c r="G943">
        <v>1079</v>
      </c>
      <c r="H943">
        <v>3</v>
      </c>
      <c r="I943" t="s">
        <v>502</v>
      </c>
      <c r="J943" t="s">
        <v>504</v>
      </c>
      <c r="K943" t="s">
        <v>503</v>
      </c>
      <c r="L943">
        <v>1348</v>
      </c>
      <c r="N943">
        <v>1009</v>
      </c>
      <c r="O943" t="s">
        <v>32</v>
      </c>
      <c r="P943" t="s">
        <v>32</v>
      </c>
      <c r="Q943">
        <v>1000</v>
      </c>
      <c r="W943">
        <v>0</v>
      </c>
      <c r="X943">
        <v>72089298</v>
      </c>
      <c r="Y943">
        <f t="shared" si="518"/>
        <v>0</v>
      </c>
      <c r="AA943">
        <v>6471.33</v>
      </c>
      <c r="AB943">
        <v>0</v>
      </c>
      <c r="AC943">
        <v>0</v>
      </c>
      <c r="AD943">
        <v>0</v>
      </c>
      <c r="AE943">
        <v>6332.03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 t="s">
        <v>3</v>
      </c>
      <c r="AT943">
        <v>0</v>
      </c>
      <c r="AU943" t="s">
        <v>3</v>
      </c>
      <c r="AV943">
        <v>0</v>
      </c>
      <c r="AW943">
        <v>1</v>
      </c>
      <c r="AX943">
        <v>-1</v>
      </c>
      <c r="AY943">
        <v>0</v>
      </c>
      <c r="AZ943">
        <v>0</v>
      </c>
      <c r="BA943" t="s">
        <v>3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ROUND(Y943*Source!I1041,9)</f>
        <v>0</v>
      </c>
      <c r="CY943">
        <f t="shared" si="519"/>
        <v>6471.33</v>
      </c>
      <c r="CZ943">
        <f t="shared" si="520"/>
        <v>6332.03</v>
      </c>
      <c r="DA943">
        <f t="shared" si="521"/>
        <v>1</v>
      </c>
      <c r="DB943">
        <f t="shared" si="522"/>
        <v>0</v>
      </c>
      <c r="DC943">
        <f t="shared" si="523"/>
        <v>0</v>
      </c>
      <c r="DD943" t="s">
        <v>3</v>
      </c>
      <c r="DE943" t="s">
        <v>3</v>
      </c>
      <c r="DF943">
        <f t="shared" si="510"/>
        <v>0</v>
      </c>
      <c r="DG943">
        <f t="shared" si="508"/>
        <v>0</v>
      </c>
      <c r="DH943">
        <f t="shared" si="509"/>
        <v>0</v>
      </c>
      <c r="DI943">
        <f t="shared" si="502"/>
        <v>0</v>
      </c>
      <c r="DJ943">
        <f t="shared" si="524"/>
        <v>0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5">
      <c r="A944">
        <f>ROW(Source!A1041)</f>
        <v>1041</v>
      </c>
      <c r="B944">
        <v>56481265</v>
      </c>
      <c r="C944">
        <v>56496008</v>
      </c>
      <c r="D944">
        <v>54909992</v>
      </c>
      <c r="E944">
        <v>1</v>
      </c>
      <c r="F944">
        <v>1</v>
      </c>
      <c r="G944">
        <v>1079</v>
      </c>
      <c r="H944">
        <v>3</v>
      </c>
      <c r="I944" t="s">
        <v>330</v>
      </c>
      <c r="J944" t="s">
        <v>332</v>
      </c>
      <c r="K944" t="s">
        <v>331</v>
      </c>
      <c r="L944">
        <v>1348</v>
      </c>
      <c r="N944">
        <v>1009</v>
      </c>
      <c r="O944" t="s">
        <v>32</v>
      </c>
      <c r="P944" t="s">
        <v>32</v>
      </c>
      <c r="Q944">
        <v>1000</v>
      </c>
      <c r="W944">
        <v>0</v>
      </c>
      <c r="X944">
        <v>-977438433</v>
      </c>
      <c r="Y944">
        <f t="shared" si="518"/>
        <v>1.7235</v>
      </c>
      <c r="AA944">
        <v>5870.05</v>
      </c>
      <c r="AB944">
        <v>0</v>
      </c>
      <c r="AC944">
        <v>0</v>
      </c>
      <c r="AD944">
        <v>0</v>
      </c>
      <c r="AE944">
        <v>5743.69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  <c r="AS944" t="s">
        <v>3</v>
      </c>
      <c r="AT944">
        <v>1.7235</v>
      </c>
      <c r="AU944" t="s">
        <v>3</v>
      </c>
      <c r="AV944">
        <v>0</v>
      </c>
      <c r="AW944">
        <v>1</v>
      </c>
      <c r="AX944">
        <v>-1</v>
      </c>
      <c r="AY944">
        <v>0</v>
      </c>
      <c r="AZ944">
        <v>0</v>
      </c>
      <c r="BA944" t="s">
        <v>3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v>0</v>
      </c>
      <c r="CX944">
        <f>ROUND(Y944*Source!I1041,9)</f>
        <v>6.8940000000000001E-2</v>
      </c>
      <c r="CY944">
        <f t="shared" si="519"/>
        <v>5870.05</v>
      </c>
      <c r="CZ944">
        <f t="shared" si="520"/>
        <v>5743.69</v>
      </c>
      <c r="DA944">
        <f t="shared" si="521"/>
        <v>1</v>
      </c>
      <c r="DB944">
        <f t="shared" si="522"/>
        <v>9899.25</v>
      </c>
      <c r="DC944">
        <f t="shared" si="523"/>
        <v>0</v>
      </c>
      <c r="DD944" t="s">
        <v>3</v>
      </c>
      <c r="DE944" t="s">
        <v>3</v>
      </c>
      <c r="DF944">
        <f t="shared" si="510"/>
        <v>395.97</v>
      </c>
      <c r="DG944">
        <f t="shared" si="508"/>
        <v>0</v>
      </c>
      <c r="DH944">
        <f t="shared" si="509"/>
        <v>0</v>
      </c>
      <c r="DI944">
        <f t="shared" si="502"/>
        <v>0</v>
      </c>
      <c r="DJ944">
        <f t="shared" si="524"/>
        <v>395.97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5">
      <c r="A945">
        <f>ROW(Source!A1041)</f>
        <v>1041</v>
      </c>
      <c r="B945">
        <v>56481265</v>
      </c>
      <c r="C945">
        <v>56496008</v>
      </c>
      <c r="D945">
        <v>54909994</v>
      </c>
      <c r="E945">
        <v>1</v>
      </c>
      <c r="F945">
        <v>1</v>
      </c>
      <c r="G945">
        <v>1079</v>
      </c>
      <c r="H945">
        <v>3</v>
      </c>
      <c r="I945" t="s">
        <v>240</v>
      </c>
      <c r="J945" t="s">
        <v>242</v>
      </c>
      <c r="K945" t="s">
        <v>241</v>
      </c>
      <c r="L945">
        <v>1348</v>
      </c>
      <c r="N945">
        <v>1009</v>
      </c>
      <c r="O945" t="s">
        <v>32</v>
      </c>
      <c r="P945" t="s">
        <v>32</v>
      </c>
      <c r="Q945">
        <v>1000</v>
      </c>
      <c r="W945">
        <v>0</v>
      </c>
      <c r="X945">
        <v>1611312075</v>
      </c>
      <c r="Y945">
        <f t="shared" si="518"/>
        <v>9.7680000000000007</v>
      </c>
      <c r="AA945">
        <v>5870.05</v>
      </c>
      <c r="AB945">
        <v>0</v>
      </c>
      <c r="AC945">
        <v>0</v>
      </c>
      <c r="AD945">
        <v>0</v>
      </c>
      <c r="AE945">
        <v>5743.69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3</v>
      </c>
      <c r="AT945">
        <v>9.7680000000000007</v>
      </c>
      <c r="AU945" t="s">
        <v>3</v>
      </c>
      <c r="AV945">
        <v>0</v>
      </c>
      <c r="AW945">
        <v>1</v>
      </c>
      <c r="AX945">
        <v>-1</v>
      </c>
      <c r="AY945">
        <v>0</v>
      </c>
      <c r="AZ945">
        <v>0</v>
      </c>
      <c r="BA945" t="s">
        <v>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ROUND(Y945*Source!I1041,9)</f>
        <v>0.39072000000000001</v>
      </c>
      <c r="CY945">
        <f t="shared" si="519"/>
        <v>5870.05</v>
      </c>
      <c r="CZ945">
        <f t="shared" si="520"/>
        <v>5743.69</v>
      </c>
      <c r="DA945">
        <f t="shared" si="521"/>
        <v>1</v>
      </c>
      <c r="DB945">
        <f t="shared" si="522"/>
        <v>56104.36</v>
      </c>
      <c r="DC945">
        <f t="shared" si="523"/>
        <v>0</v>
      </c>
      <c r="DD945" t="s">
        <v>3</v>
      </c>
      <c r="DE945" t="s">
        <v>3</v>
      </c>
      <c r="DF945">
        <f t="shared" si="510"/>
        <v>2244.17</v>
      </c>
      <c r="DG945">
        <f t="shared" si="508"/>
        <v>0</v>
      </c>
      <c r="DH945">
        <f t="shared" si="509"/>
        <v>0</v>
      </c>
      <c r="DI945">
        <f t="shared" si="502"/>
        <v>0</v>
      </c>
      <c r="DJ945">
        <f t="shared" si="524"/>
        <v>2244.17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5">
      <c r="A946">
        <f>ROW(Source!A1041)</f>
        <v>1041</v>
      </c>
      <c r="B946">
        <v>56481265</v>
      </c>
      <c r="C946">
        <v>56496008</v>
      </c>
      <c r="D946">
        <v>54914903</v>
      </c>
      <c r="E946">
        <v>1</v>
      </c>
      <c r="F946">
        <v>1</v>
      </c>
      <c r="G946">
        <v>1079</v>
      </c>
      <c r="H946">
        <v>3</v>
      </c>
      <c r="I946" t="s">
        <v>918</v>
      </c>
      <c r="J946" t="s">
        <v>919</v>
      </c>
      <c r="K946" t="s">
        <v>920</v>
      </c>
      <c r="L946">
        <v>1327</v>
      </c>
      <c r="N946">
        <v>1005</v>
      </c>
      <c r="O946" t="s">
        <v>214</v>
      </c>
      <c r="P946" t="s">
        <v>214</v>
      </c>
      <c r="Q946">
        <v>1</v>
      </c>
      <c r="W946">
        <v>0</v>
      </c>
      <c r="X946">
        <v>22730552</v>
      </c>
      <c r="Y946">
        <f t="shared" si="518"/>
        <v>3.6</v>
      </c>
      <c r="AA946">
        <v>91.98</v>
      </c>
      <c r="AB946">
        <v>0</v>
      </c>
      <c r="AC946">
        <v>0</v>
      </c>
      <c r="AD946">
        <v>0</v>
      </c>
      <c r="AE946">
        <v>90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0</v>
      </c>
      <c r="AQ946">
        <v>0</v>
      </c>
      <c r="AR946">
        <v>0</v>
      </c>
      <c r="AS946" t="s">
        <v>3</v>
      </c>
      <c r="AT946">
        <v>3.6</v>
      </c>
      <c r="AU946" t="s">
        <v>3</v>
      </c>
      <c r="AV946">
        <v>0</v>
      </c>
      <c r="AW946">
        <v>2</v>
      </c>
      <c r="AX946">
        <v>56496041</v>
      </c>
      <c r="AY946">
        <v>1</v>
      </c>
      <c r="AZ946">
        <v>0</v>
      </c>
      <c r="BA946">
        <v>921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ROUND(Y946*Source!I1041,9)</f>
        <v>0.14399999999999999</v>
      </c>
      <c r="CY946">
        <f t="shared" si="519"/>
        <v>91.98</v>
      </c>
      <c r="CZ946">
        <f t="shared" si="520"/>
        <v>90</v>
      </c>
      <c r="DA946">
        <f t="shared" si="521"/>
        <v>1</v>
      </c>
      <c r="DB946">
        <f t="shared" si="522"/>
        <v>324</v>
      </c>
      <c r="DC946">
        <f t="shared" si="523"/>
        <v>0</v>
      </c>
      <c r="DD946" t="s">
        <v>3</v>
      </c>
      <c r="DE946" t="s">
        <v>3</v>
      </c>
      <c r="DF946">
        <f t="shared" si="510"/>
        <v>12.96</v>
      </c>
      <c r="DG946">
        <f t="shared" si="508"/>
        <v>0</v>
      </c>
      <c r="DH946">
        <f t="shared" si="509"/>
        <v>0</v>
      </c>
      <c r="DI946">
        <f t="shared" si="502"/>
        <v>0</v>
      </c>
      <c r="DJ946">
        <f t="shared" si="524"/>
        <v>12.96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5">
      <c r="A947">
        <f>ROW(Source!A1042)</f>
        <v>1042</v>
      </c>
      <c r="B947">
        <v>56481267</v>
      </c>
      <c r="C947">
        <v>56496008</v>
      </c>
      <c r="D947">
        <v>54836958</v>
      </c>
      <c r="E947">
        <v>1079</v>
      </c>
      <c r="F947">
        <v>1</v>
      </c>
      <c r="G947">
        <v>1079</v>
      </c>
      <c r="H947">
        <v>1</v>
      </c>
      <c r="I947" t="s">
        <v>738</v>
      </c>
      <c r="J947" t="s">
        <v>3</v>
      </c>
      <c r="K947" t="s">
        <v>739</v>
      </c>
      <c r="L947">
        <v>1191</v>
      </c>
      <c r="N947">
        <v>1013</v>
      </c>
      <c r="O947" t="s">
        <v>740</v>
      </c>
      <c r="P947" t="s">
        <v>740</v>
      </c>
      <c r="Q947">
        <v>1</v>
      </c>
      <c r="W947">
        <v>0</v>
      </c>
      <c r="X947">
        <v>476480486</v>
      </c>
      <c r="Y947">
        <f>(AT947*1.15*1.1)</f>
        <v>226.435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179</v>
      </c>
      <c r="AU947" t="s">
        <v>166</v>
      </c>
      <c r="AV947">
        <v>1</v>
      </c>
      <c r="AW947">
        <v>2</v>
      </c>
      <c r="AX947">
        <v>56496027</v>
      </c>
      <c r="AY947">
        <v>1</v>
      </c>
      <c r="AZ947">
        <v>0</v>
      </c>
      <c r="BA947">
        <v>923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U947">
        <f>ROUND(AT947*Source!I1042*AH947*AL947,2)</f>
        <v>0</v>
      </c>
      <c r="CV947">
        <f>ROUND(Y947*Source!I1042,9)</f>
        <v>9.0573999999999995</v>
      </c>
      <c r="CW947">
        <v>0</v>
      </c>
      <c r="CX947">
        <f>ROUND(Y947*Source!I1042,9)</f>
        <v>9.0573999999999995</v>
      </c>
      <c r="CY947">
        <f>AD947</f>
        <v>0</v>
      </c>
      <c r="CZ947">
        <f>AH947</f>
        <v>0</v>
      </c>
      <c r="DA947">
        <f>AL947</f>
        <v>1</v>
      </c>
      <c r="DB947">
        <f>ROUND((ROUND(AT947*CZ947,2)*1.15*1.1),6)</f>
        <v>0</v>
      </c>
      <c r="DC947">
        <f>ROUND((ROUND(AT947*AG947,2)*1.15*1.1),6)</f>
        <v>0</v>
      </c>
      <c r="DD947" t="s">
        <v>3</v>
      </c>
      <c r="DE947" t="s">
        <v>3</v>
      </c>
      <c r="DF947">
        <f t="shared" si="510"/>
        <v>0</v>
      </c>
      <c r="DG947">
        <f t="shared" si="508"/>
        <v>0</v>
      </c>
      <c r="DH947">
        <f t="shared" si="509"/>
        <v>0</v>
      </c>
      <c r="DI947">
        <f t="shared" si="502"/>
        <v>0</v>
      </c>
      <c r="DJ947">
        <f>DI947</f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5">
      <c r="A948">
        <f>ROW(Source!A1042)</f>
        <v>1042</v>
      </c>
      <c r="B948">
        <v>56481267</v>
      </c>
      <c r="C948">
        <v>56496008</v>
      </c>
      <c r="D948">
        <v>54933985</v>
      </c>
      <c r="E948">
        <v>1</v>
      </c>
      <c r="F948">
        <v>1</v>
      </c>
      <c r="G948">
        <v>1079</v>
      </c>
      <c r="H948">
        <v>2</v>
      </c>
      <c r="I948" t="s">
        <v>773</v>
      </c>
      <c r="J948" t="s">
        <v>774</v>
      </c>
      <c r="K948" t="s">
        <v>775</v>
      </c>
      <c r="L948">
        <v>1368</v>
      </c>
      <c r="N948">
        <v>1011</v>
      </c>
      <c r="O948" t="s">
        <v>744</v>
      </c>
      <c r="P948" t="s">
        <v>744</v>
      </c>
      <c r="Q948">
        <v>1</v>
      </c>
      <c r="W948">
        <v>0</v>
      </c>
      <c r="X948">
        <v>-1503106587</v>
      </c>
      <c r="Y948">
        <f t="shared" ref="Y948:Y953" si="525">(AT948*1.25*1.1)</f>
        <v>165</v>
      </c>
      <c r="AA948">
        <v>0</v>
      </c>
      <c r="AB948">
        <v>85.83</v>
      </c>
      <c r="AC948">
        <v>0</v>
      </c>
      <c r="AD948">
        <v>0</v>
      </c>
      <c r="AE948">
        <v>0</v>
      </c>
      <c r="AF948">
        <v>7.11</v>
      </c>
      <c r="AG948">
        <v>0</v>
      </c>
      <c r="AH948">
        <v>0</v>
      </c>
      <c r="AI948">
        <v>1</v>
      </c>
      <c r="AJ948">
        <v>11.53</v>
      </c>
      <c r="AK948">
        <v>47.82</v>
      </c>
      <c r="AL948">
        <v>1</v>
      </c>
      <c r="AM948">
        <v>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120</v>
      </c>
      <c r="AU948" t="s">
        <v>165</v>
      </c>
      <c r="AV948">
        <v>0</v>
      </c>
      <c r="AW948">
        <v>2</v>
      </c>
      <c r="AX948">
        <v>56496028</v>
      </c>
      <c r="AY948">
        <v>1</v>
      </c>
      <c r="AZ948">
        <v>0</v>
      </c>
      <c r="BA948">
        <v>924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f>ROUND(Y948*Source!I1042*DO948,9)</f>
        <v>0</v>
      </c>
      <c r="CX948">
        <f>ROUND(Y948*Source!I1042,9)</f>
        <v>6.6</v>
      </c>
      <c r="CY948">
        <f t="shared" ref="CY948:CY953" si="526">AB948</f>
        <v>85.83</v>
      </c>
      <c r="CZ948">
        <f t="shared" ref="CZ948:CZ953" si="527">AF948</f>
        <v>7.11</v>
      </c>
      <c r="DA948">
        <f t="shared" ref="DA948:DA953" si="528">AJ948</f>
        <v>11.53</v>
      </c>
      <c r="DB948">
        <f t="shared" ref="DB948:DB953" si="529">ROUND((ROUND(AT948*CZ948,2)*1.25*1.1),6)</f>
        <v>1173.1500000000001</v>
      </c>
      <c r="DC948">
        <f t="shared" ref="DC948:DC953" si="530">ROUND((ROUND(AT948*AG948,2)*1.25*1.1),6)</f>
        <v>0</v>
      </c>
      <c r="DD948" t="s">
        <v>3</v>
      </c>
      <c r="DE948" t="s">
        <v>3</v>
      </c>
      <c r="DF948">
        <f t="shared" si="510"/>
        <v>0</v>
      </c>
      <c r="DG948">
        <f t="shared" ref="DG948:DG953" si="531">ROUND(ROUND(AF948*AJ948,2)*CX948,2)</f>
        <v>541.07000000000005</v>
      </c>
      <c r="DH948">
        <f t="shared" ref="DH948:DH953" si="532">ROUND(ROUND(AG948*AK948,2)*CX948,2)</f>
        <v>0</v>
      </c>
      <c r="DI948">
        <f t="shared" si="502"/>
        <v>0</v>
      </c>
      <c r="DJ948">
        <f t="shared" ref="DJ948:DJ953" si="533">DG948</f>
        <v>541.07000000000005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5">
      <c r="A949">
        <f>ROW(Source!A1042)</f>
        <v>1042</v>
      </c>
      <c r="B949">
        <v>56481267</v>
      </c>
      <c r="C949">
        <v>56496008</v>
      </c>
      <c r="D949">
        <v>54934284</v>
      </c>
      <c r="E949">
        <v>1</v>
      </c>
      <c r="F949">
        <v>1</v>
      </c>
      <c r="G949">
        <v>1079</v>
      </c>
      <c r="H949">
        <v>2</v>
      </c>
      <c r="I949" t="s">
        <v>741</v>
      </c>
      <c r="J949" t="s">
        <v>742</v>
      </c>
      <c r="K949" t="s">
        <v>743</v>
      </c>
      <c r="L949">
        <v>1368</v>
      </c>
      <c r="N949">
        <v>1011</v>
      </c>
      <c r="O949" t="s">
        <v>744</v>
      </c>
      <c r="P949" t="s">
        <v>744</v>
      </c>
      <c r="Q949">
        <v>1</v>
      </c>
      <c r="W949">
        <v>0</v>
      </c>
      <c r="X949">
        <v>654681671</v>
      </c>
      <c r="Y949">
        <f t="shared" si="525"/>
        <v>1.8562500000000002</v>
      </c>
      <c r="AA949">
        <v>0</v>
      </c>
      <c r="AB949">
        <v>1323.36</v>
      </c>
      <c r="AC949">
        <v>631.85</v>
      </c>
      <c r="AD949">
        <v>0</v>
      </c>
      <c r="AE949">
        <v>0</v>
      </c>
      <c r="AF949">
        <v>83.1</v>
      </c>
      <c r="AG949">
        <v>12.62</v>
      </c>
      <c r="AH949">
        <v>0</v>
      </c>
      <c r="AI949">
        <v>1</v>
      </c>
      <c r="AJ949">
        <v>15.21</v>
      </c>
      <c r="AK949">
        <v>47.82</v>
      </c>
      <c r="AL949">
        <v>1</v>
      </c>
      <c r="AM949">
        <v>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1.35</v>
      </c>
      <c r="AU949" t="s">
        <v>165</v>
      </c>
      <c r="AV949">
        <v>0</v>
      </c>
      <c r="AW949">
        <v>2</v>
      </c>
      <c r="AX949">
        <v>56496029</v>
      </c>
      <c r="AY949">
        <v>1</v>
      </c>
      <c r="AZ949">
        <v>0</v>
      </c>
      <c r="BA949">
        <v>925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f>ROUND(Y949*Source!I1042*DO949,9)</f>
        <v>0.93703499999999995</v>
      </c>
      <c r="CX949">
        <f>ROUND(Y949*Source!I1042,9)</f>
        <v>7.4249999999999997E-2</v>
      </c>
      <c r="CY949">
        <f t="shared" si="526"/>
        <v>1323.36</v>
      </c>
      <c r="CZ949">
        <f t="shared" si="527"/>
        <v>83.1</v>
      </c>
      <c r="DA949">
        <f t="shared" si="528"/>
        <v>15.21</v>
      </c>
      <c r="DB949">
        <f t="shared" si="529"/>
        <v>154.26124999999999</v>
      </c>
      <c r="DC949">
        <f t="shared" si="530"/>
        <v>23.43</v>
      </c>
      <c r="DD949" t="s">
        <v>3</v>
      </c>
      <c r="DE949" t="s">
        <v>3</v>
      </c>
      <c r="DF949">
        <f t="shared" si="510"/>
        <v>0</v>
      </c>
      <c r="DG949">
        <f t="shared" si="531"/>
        <v>93.85</v>
      </c>
      <c r="DH949">
        <f t="shared" si="532"/>
        <v>44.81</v>
      </c>
      <c r="DI949">
        <f t="shared" si="502"/>
        <v>0</v>
      </c>
      <c r="DJ949">
        <f t="shared" si="533"/>
        <v>93.85</v>
      </c>
      <c r="DK949">
        <v>0</v>
      </c>
      <c r="DL949" t="s">
        <v>745</v>
      </c>
      <c r="DM949">
        <v>0</v>
      </c>
      <c r="DN949" t="s">
        <v>740</v>
      </c>
      <c r="DO949">
        <v>12.62</v>
      </c>
    </row>
    <row r="950" spans="1:119" x14ac:dyDescent="0.25">
      <c r="A950">
        <f>ROW(Source!A1042)</f>
        <v>1042</v>
      </c>
      <c r="B950">
        <v>56481267</v>
      </c>
      <c r="C950">
        <v>56496008</v>
      </c>
      <c r="D950">
        <v>54934421</v>
      </c>
      <c r="E950">
        <v>1</v>
      </c>
      <c r="F950">
        <v>1</v>
      </c>
      <c r="G950">
        <v>1079</v>
      </c>
      <c r="H950">
        <v>2</v>
      </c>
      <c r="I950" t="s">
        <v>803</v>
      </c>
      <c r="J950" t="s">
        <v>804</v>
      </c>
      <c r="K950" t="s">
        <v>805</v>
      </c>
      <c r="L950">
        <v>1368</v>
      </c>
      <c r="N950">
        <v>1011</v>
      </c>
      <c r="O950" t="s">
        <v>744</v>
      </c>
      <c r="P950" t="s">
        <v>744</v>
      </c>
      <c r="Q950">
        <v>1</v>
      </c>
      <c r="W950">
        <v>0</v>
      </c>
      <c r="X950">
        <v>1724455708</v>
      </c>
      <c r="Y950">
        <f t="shared" si="525"/>
        <v>0.13750000000000001</v>
      </c>
      <c r="AA950">
        <v>0</v>
      </c>
      <c r="AB950">
        <v>4.4000000000000004</v>
      </c>
      <c r="AC950">
        <v>0</v>
      </c>
      <c r="AD950">
        <v>0</v>
      </c>
      <c r="AE950">
        <v>0</v>
      </c>
      <c r="AF950">
        <v>0.45</v>
      </c>
      <c r="AG950">
        <v>0</v>
      </c>
      <c r="AH950">
        <v>0</v>
      </c>
      <c r="AI950">
        <v>1</v>
      </c>
      <c r="AJ950">
        <v>9.33</v>
      </c>
      <c r="AK950">
        <v>47.82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0.1</v>
      </c>
      <c r="AU950" t="s">
        <v>165</v>
      </c>
      <c r="AV950">
        <v>0</v>
      </c>
      <c r="AW950">
        <v>2</v>
      </c>
      <c r="AX950">
        <v>56496031</v>
      </c>
      <c r="AY950">
        <v>1</v>
      </c>
      <c r="AZ950">
        <v>0</v>
      </c>
      <c r="BA950">
        <v>926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f>ROUND(Y950*Source!I1042*DO950,9)</f>
        <v>0</v>
      </c>
      <c r="CX950">
        <f>ROUND(Y950*Source!I1042,9)</f>
        <v>5.4999999999999997E-3</v>
      </c>
      <c r="CY950">
        <f t="shared" si="526"/>
        <v>4.4000000000000004</v>
      </c>
      <c r="CZ950">
        <f t="shared" si="527"/>
        <v>0.45</v>
      </c>
      <c r="DA950">
        <f t="shared" si="528"/>
        <v>9.33</v>
      </c>
      <c r="DB950">
        <f t="shared" si="529"/>
        <v>6.8750000000000006E-2</v>
      </c>
      <c r="DC950">
        <f t="shared" si="530"/>
        <v>0</v>
      </c>
      <c r="DD950" t="s">
        <v>3</v>
      </c>
      <c r="DE950" t="s">
        <v>3</v>
      </c>
      <c r="DF950">
        <f t="shared" si="510"/>
        <v>0</v>
      </c>
      <c r="DG950">
        <f t="shared" si="531"/>
        <v>0.02</v>
      </c>
      <c r="DH950">
        <f t="shared" si="532"/>
        <v>0</v>
      </c>
      <c r="DI950">
        <f t="shared" si="502"/>
        <v>0</v>
      </c>
      <c r="DJ950">
        <f t="shared" si="533"/>
        <v>0.02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5">
      <c r="A951">
        <f>ROW(Source!A1042)</f>
        <v>1042</v>
      </c>
      <c r="B951">
        <v>56481267</v>
      </c>
      <c r="C951">
        <v>56496008</v>
      </c>
      <c r="D951">
        <v>54933523</v>
      </c>
      <c r="E951">
        <v>1</v>
      </c>
      <c r="F951">
        <v>1</v>
      </c>
      <c r="G951">
        <v>1079</v>
      </c>
      <c r="H951">
        <v>2</v>
      </c>
      <c r="I951" t="s">
        <v>746</v>
      </c>
      <c r="J951" t="s">
        <v>747</v>
      </c>
      <c r="K951" t="s">
        <v>748</v>
      </c>
      <c r="L951">
        <v>1368</v>
      </c>
      <c r="N951">
        <v>1011</v>
      </c>
      <c r="O951" t="s">
        <v>744</v>
      </c>
      <c r="P951" t="s">
        <v>744</v>
      </c>
      <c r="Q951">
        <v>1</v>
      </c>
      <c r="W951">
        <v>0</v>
      </c>
      <c r="X951">
        <v>-294230152</v>
      </c>
      <c r="Y951">
        <f t="shared" si="525"/>
        <v>1.2375</v>
      </c>
      <c r="AA951">
        <v>0</v>
      </c>
      <c r="AB951">
        <v>2451.81</v>
      </c>
      <c r="AC951">
        <v>847.64</v>
      </c>
      <c r="AD951">
        <v>0</v>
      </c>
      <c r="AE951">
        <v>0</v>
      </c>
      <c r="AF951">
        <v>179.17</v>
      </c>
      <c r="AG951">
        <v>16.93</v>
      </c>
      <c r="AH951">
        <v>0</v>
      </c>
      <c r="AI951">
        <v>1</v>
      </c>
      <c r="AJ951">
        <v>13.07</v>
      </c>
      <c r="AK951">
        <v>47.82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0.9</v>
      </c>
      <c r="AU951" t="s">
        <v>165</v>
      </c>
      <c r="AV951">
        <v>0</v>
      </c>
      <c r="AW951">
        <v>2</v>
      </c>
      <c r="AX951">
        <v>56496030</v>
      </c>
      <c r="AY951">
        <v>1</v>
      </c>
      <c r="AZ951">
        <v>0</v>
      </c>
      <c r="BA951">
        <v>927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f>ROUND(Y951*Source!I1042*DO951,9)</f>
        <v>0.83803499999999997</v>
      </c>
      <c r="CX951">
        <f>ROUND(Y951*Source!I1042,9)</f>
        <v>4.9500000000000002E-2</v>
      </c>
      <c r="CY951">
        <f t="shared" si="526"/>
        <v>2451.81</v>
      </c>
      <c r="CZ951">
        <f t="shared" si="527"/>
        <v>179.17</v>
      </c>
      <c r="DA951">
        <f t="shared" si="528"/>
        <v>13.07</v>
      </c>
      <c r="DB951">
        <f t="shared" si="529"/>
        <v>221.71875</v>
      </c>
      <c r="DC951">
        <f t="shared" si="530"/>
        <v>20.954999999999998</v>
      </c>
      <c r="DD951" t="s">
        <v>3</v>
      </c>
      <c r="DE951" t="s">
        <v>3</v>
      </c>
      <c r="DF951">
        <f t="shared" si="510"/>
        <v>0</v>
      </c>
      <c r="DG951">
        <f t="shared" si="531"/>
        <v>115.92</v>
      </c>
      <c r="DH951">
        <f t="shared" si="532"/>
        <v>40.07</v>
      </c>
      <c r="DI951">
        <f t="shared" si="502"/>
        <v>0</v>
      </c>
      <c r="DJ951">
        <f t="shared" si="533"/>
        <v>115.92</v>
      </c>
      <c r="DK951">
        <v>0</v>
      </c>
      <c r="DL951" t="s">
        <v>745</v>
      </c>
      <c r="DM951">
        <v>0</v>
      </c>
      <c r="DN951" t="s">
        <v>740</v>
      </c>
      <c r="DO951">
        <v>16.93</v>
      </c>
    </row>
    <row r="952" spans="1:119" x14ac:dyDescent="0.25">
      <c r="A952">
        <f>ROW(Source!A1042)</f>
        <v>1042</v>
      </c>
      <c r="B952">
        <v>56481267</v>
      </c>
      <c r="C952">
        <v>56496008</v>
      </c>
      <c r="D952">
        <v>54933656</v>
      </c>
      <c r="E952">
        <v>1</v>
      </c>
      <c r="F952">
        <v>1</v>
      </c>
      <c r="G952">
        <v>1079</v>
      </c>
      <c r="H952">
        <v>2</v>
      </c>
      <c r="I952" t="s">
        <v>806</v>
      </c>
      <c r="J952" t="s">
        <v>807</v>
      </c>
      <c r="K952" t="s">
        <v>808</v>
      </c>
      <c r="L952">
        <v>1368</v>
      </c>
      <c r="N952">
        <v>1011</v>
      </c>
      <c r="O952" t="s">
        <v>744</v>
      </c>
      <c r="P952" t="s">
        <v>744</v>
      </c>
      <c r="Q952">
        <v>1</v>
      </c>
      <c r="W952">
        <v>0</v>
      </c>
      <c r="X952">
        <v>668032808</v>
      </c>
      <c r="Y952">
        <f t="shared" si="525"/>
        <v>0.34375</v>
      </c>
      <c r="AA952">
        <v>0</v>
      </c>
      <c r="AB952">
        <v>2343.4299999999998</v>
      </c>
      <c r="AC952">
        <v>727.98</v>
      </c>
      <c r="AD952">
        <v>0</v>
      </c>
      <c r="AE952">
        <v>0</v>
      </c>
      <c r="AF952">
        <v>164.94</v>
      </c>
      <c r="AG952">
        <v>14.54</v>
      </c>
      <c r="AH952">
        <v>0</v>
      </c>
      <c r="AI952">
        <v>1</v>
      </c>
      <c r="AJ952">
        <v>13.57</v>
      </c>
      <c r="AK952">
        <v>47.82</v>
      </c>
      <c r="AL952">
        <v>1</v>
      </c>
      <c r="AM952">
        <v>2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0.25</v>
      </c>
      <c r="AU952" t="s">
        <v>165</v>
      </c>
      <c r="AV952">
        <v>0</v>
      </c>
      <c r="AW952">
        <v>2</v>
      </c>
      <c r="AX952">
        <v>56496032</v>
      </c>
      <c r="AY952">
        <v>1</v>
      </c>
      <c r="AZ952">
        <v>0</v>
      </c>
      <c r="BA952">
        <v>928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f>ROUND(Y952*Source!I1042*DO952,9)</f>
        <v>0.19992499999999999</v>
      </c>
      <c r="CX952">
        <f>ROUND(Y952*Source!I1042,9)</f>
        <v>1.375E-2</v>
      </c>
      <c r="CY952">
        <f t="shared" si="526"/>
        <v>2343.4299999999998</v>
      </c>
      <c r="CZ952">
        <f t="shared" si="527"/>
        <v>164.94</v>
      </c>
      <c r="DA952">
        <f t="shared" si="528"/>
        <v>13.57</v>
      </c>
      <c r="DB952">
        <f t="shared" si="529"/>
        <v>56.704999999999998</v>
      </c>
      <c r="DC952">
        <f t="shared" si="530"/>
        <v>5.0049999999999999</v>
      </c>
      <c r="DD952" t="s">
        <v>3</v>
      </c>
      <c r="DE952" t="s">
        <v>3</v>
      </c>
      <c r="DF952">
        <f t="shared" si="510"/>
        <v>0</v>
      </c>
      <c r="DG952">
        <f t="shared" si="531"/>
        <v>30.78</v>
      </c>
      <c r="DH952">
        <f t="shared" si="532"/>
        <v>9.56</v>
      </c>
      <c r="DI952">
        <f t="shared" si="502"/>
        <v>0</v>
      </c>
      <c r="DJ952">
        <f t="shared" si="533"/>
        <v>30.78</v>
      </c>
      <c r="DK952">
        <v>0</v>
      </c>
      <c r="DL952" t="s">
        <v>745</v>
      </c>
      <c r="DM952">
        <v>0</v>
      </c>
      <c r="DN952" t="s">
        <v>740</v>
      </c>
      <c r="DO952">
        <v>14.54</v>
      </c>
    </row>
    <row r="953" spans="1:119" x14ac:dyDescent="0.25">
      <c r="A953">
        <f>ROW(Source!A1042)</f>
        <v>1042</v>
      </c>
      <c r="B953">
        <v>56481267</v>
      </c>
      <c r="C953">
        <v>56496008</v>
      </c>
      <c r="D953">
        <v>54933780</v>
      </c>
      <c r="E953">
        <v>1</v>
      </c>
      <c r="F953">
        <v>1</v>
      </c>
      <c r="G953">
        <v>1079</v>
      </c>
      <c r="H953">
        <v>2</v>
      </c>
      <c r="I953" t="s">
        <v>915</v>
      </c>
      <c r="J953" t="s">
        <v>916</v>
      </c>
      <c r="K953" t="s">
        <v>917</v>
      </c>
      <c r="L953">
        <v>1368</v>
      </c>
      <c r="N953">
        <v>1011</v>
      </c>
      <c r="O953" t="s">
        <v>744</v>
      </c>
      <c r="P953" t="s">
        <v>744</v>
      </c>
      <c r="Q953">
        <v>1</v>
      </c>
      <c r="W953">
        <v>0</v>
      </c>
      <c r="X953">
        <v>339854082</v>
      </c>
      <c r="Y953">
        <f t="shared" si="525"/>
        <v>12.375000000000002</v>
      </c>
      <c r="AA953">
        <v>0</v>
      </c>
      <c r="AB953">
        <v>4.4800000000000004</v>
      </c>
      <c r="AC953">
        <v>0</v>
      </c>
      <c r="AD953">
        <v>0</v>
      </c>
      <c r="AE953">
        <v>0</v>
      </c>
      <c r="AF953">
        <v>0.42</v>
      </c>
      <c r="AG953">
        <v>0</v>
      </c>
      <c r="AH953">
        <v>0</v>
      </c>
      <c r="AI953">
        <v>1</v>
      </c>
      <c r="AJ953">
        <v>10.19</v>
      </c>
      <c r="AK953">
        <v>47.82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9</v>
      </c>
      <c r="AU953" t="s">
        <v>165</v>
      </c>
      <c r="AV953">
        <v>0</v>
      </c>
      <c r="AW953">
        <v>2</v>
      </c>
      <c r="AX953">
        <v>56496033</v>
      </c>
      <c r="AY953">
        <v>1</v>
      </c>
      <c r="AZ953">
        <v>0</v>
      </c>
      <c r="BA953">
        <v>929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ROUND(Y953*Source!I1042*DO953,9)</f>
        <v>0</v>
      </c>
      <c r="CX953">
        <f>ROUND(Y953*Source!I1042,9)</f>
        <v>0.495</v>
      </c>
      <c r="CY953">
        <f t="shared" si="526"/>
        <v>4.4800000000000004</v>
      </c>
      <c r="CZ953">
        <f t="shared" si="527"/>
        <v>0.42</v>
      </c>
      <c r="DA953">
        <f t="shared" si="528"/>
        <v>10.19</v>
      </c>
      <c r="DB953">
        <f t="shared" si="529"/>
        <v>5.1974999999999998</v>
      </c>
      <c r="DC953">
        <f t="shared" si="530"/>
        <v>0</v>
      </c>
      <c r="DD953" t="s">
        <v>3</v>
      </c>
      <c r="DE953" t="s">
        <v>3</v>
      </c>
      <c r="DF953">
        <f t="shared" si="510"/>
        <v>0</v>
      </c>
      <c r="DG953">
        <f t="shared" si="531"/>
        <v>2.12</v>
      </c>
      <c r="DH953">
        <f t="shared" si="532"/>
        <v>0</v>
      </c>
      <c r="DI953">
        <f t="shared" si="502"/>
        <v>0</v>
      </c>
      <c r="DJ953">
        <f t="shared" si="533"/>
        <v>2.12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5">
      <c r="A954">
        <f>ROW(Source!A1042)</f>
        <v>1042</v>
      </c>
      <c r="B954">
        <v>56481267</v>
      </c>
      <c r="C954">
        <v>56496008</v>
      </c>
      <c r="D954">
        <v>54902310</v>
      </c>
      <c r="E954">
        <v>1</v>
      </c>
      <c r="F954">
        <v>1</v>
      </c>
      <c r="G954">
        <v>1079</v>
      </c>
      <c r="H954">
        <v>3</v>
      </c>
      <c r="I954" t="s">
        <v>752</v>
      </c>
      <c r="J954" t="s">
        <v>753</v>
      </c>
      <c r="K954" t="s">
        <v>754</v>
      </c>
      <c r="L954">
        <v>1339</v>
      </c>
      <c r="N954">
        <v>1007</v>
      </c>
      <c r="O954" t="s">
        <v>158</v>
      </c>
      <c r="P954" t="s">
        <v>158</v>
      </c>
      <c r="Q954">
        <v>1</v>
      </c>
      <c r="W954">
        <v>0</v>
      </c>
      <c r="X954">
        <v>-159086685</v>
      </c>
      <c r="Y954">
        <f t="shared" ref="Y954:Y964" si="534">AT954</f>
        <v>0.73</v>
      </c>
      <c r="AA954">
        <v>52.96</v>
      </c>
      <c r="AB954">
        <v>0</v>
      </c>
      <c r="AC954">
        <v>0</v>
      </c>
      <c r="AD954">
        <v>0</v>
      </c>
      <c r="AE954">
        <v>7.07</v>
      </c>
      <c r="AF954">
        <v>0</v>
      </c>
      <c r="AG954">
        <v>0</v>
      </c>
      <c r="AH954">
        <v>0</v>
      </c>
      <c r="AI954">
        <v>7.33</v>
      </c>
      <c r="AJ954">
        <v>1</v>
      </c>
      <c r="AK954">
        <v>1</v>
      </c>
      <c r="AL954">
        <v>1</v>
      </c>
      <c r="AM954">
        <v>2</v>
      </c>
      <c r="AN954">
        <v>0</v>
      </c>
      <c r="AO954">
        <v>1</v>
      </c>
      <c r="AP954">
        <v>0</v>
      </c>
      <c r="AQ954">
        <v>0</v>
      </c>
      <c r="AR954">
        <v>0</v>
      </c>
      <c r="AS954" t="s">
        <v>3</v>
      </c>
      <c r="AT954">
        <v>0.73</v>
      </c>
      <c r="AU954" t="s">
        <v>3</v>
      </c>
      <c r="AV954">
        <v>0</v>
      </c>
      <c r="AW954">
        <v>2</v>
      </c>
      <c r="AX954">
        <v>56496035</v>
      </c>
      <c r="AY954">
        <v>1</v>
      </c>
      <c r="AZ954">
        <v>0</v>
      </c>
      <c r="BA954">
        <v>931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v>0</v>
      </c>
      <c r="CX954">
        <f>ROUND(Y954*Source!I1042,9)</f>
        <v>2.92E-2</v>
      </c>
      <c r="CY954">
        <f t="shared" ref="CY954:CY964" si="535">AA954</f>
        <v>52.96</v>
      </c>
      <c r="CZ954">
        <f t="shared" ref="CZ954:CZ964" si="536">AE954</f>
        <v>7.07</v>
      </c>
      <c r="DA954">
        <f t="shared" ref="DA954:DA964" si="537">AI954</f>
        <v>7.33</v>
      </c>
      <c r="DB954">
        <f t="shared" ref="DB954:DB964" si="538">ROUND(ROUND(AT954*CZ954,2),6)</f>
        <v>5.16</v>
      </c>
      <c r="DC954">
        <f t="shared" ref="DC954:DC964" si="539">ROUND(ROUND(AT954*AG954,2),6)</f>
        <v>0</v>
      </c>
      <c r="DD954" t="s">
        <v>3</v>
      </c>
      <c r="DE954" t="s">
        <v>3</v>
      </c>
      <c r="DF954">
        <f t="shared" ref="DF954:DF964" si="540">ROUND(ROUND(AE954*AI954,2)*CX954,2)</f>
        <v>1.51</v>
      </c>
      <c r="DG954">
        <f t="shared" ref="DG954:DG972" si="541">ROUND(ROUND(AF954,2)*CX954,2)</f>
        <v>0</v>
      </c>
      <c r="DH954">
        <f t="shared" ref="DH954:DH972" si="542">ROUND(ROUND(AG954,2)*CX954,2)</f>
        <v>0</v>
      </c>
      <c r="DI954">
        <f t="shared" si="502"/>
        <v>0</v>
      </c>
      <c r="DJ954">
        <f t="shared" ref="DJ954:DJ964" si="543">DF954</f>
        <v>1.51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5">
      <c r="A955">
        <f>ROW(Source!A1042)</f>
        <v>1042</v>
      </c>
      <c r="B955">
        <v>56481267</v>
      </c>
      <c r="C955">
        <v>56496008</v>
      </c>
      <c r="D955">
        <v>54902322</v>
      </c>
      <c r="E955">
        <v>1</v>
      </c>
      <c r="F955">
        <v>1</v>
      </c>
      <c r="G955">
        <v>1079</v>
      </c>
      <c r="H955">
        <v>3</v>
      </c>
      <c r="I955" t="s">
        <v>809</v>
      </c>
      <c r="J955" t="s">
        <v>810</v>
      </c>
      <c r="K955" t="s">
        <v>811</v>
      </c>
      <c r="L955">
        <v>1348</v>
      </c>
      <c r="N955">
        <v>1009</v>
      </c>
      <c r="O955" t="s">
        <v>32</v>
      </c>
      <c r="P955" t="s">
        <v>32</v>
      </c>
      <c r="Q955">
        <v>1000</v>
      </c>
      <c r="W955">
        <v>0</v>
      </c>
      <c r="X955">
        <v>-421167940</v>
      </c>
      <c r="Y955">
        <f t="shared" si="534"/>
        <v>2E-3</v>
      </c>
      <c r="AA955">
        <v>83600.259999999995</v>
      </c>
      <c r="AB955">
        <v>0</v>
      </c>
      <c r="AC955">
        <v>0</v>
      </c>
      <c r="AD955">
        <v>0</v>
      </c>
      <c r="AE955">
        <v>6512.79</v>
      </c>
      <c r="AF955">
        <v>0</v>
      </c>
      <c r="AG955">
        <v>0</v>
      </c>
      <c r="AH955">
        <v>0</v>
      </c>
      <c r="AI955">
        <v>12.56</v>
      </c>
      <c r="AJ955">
        <v>1</v>
      </c>
      <c r="AK955">
        <v>1</v>
      </c>
      <c r="AL955">
        <v>1</v>
      </c>
      <c r="AM955">
        <v>2</v>
      </c>
      <c r="AN955">
        <v>0</v>
      </c>
      <c r="AO955">
        <v>1</v>
      </c>
      <c r="AP955">
        <v>0</v>
      </c>
      <c r="AQ955">
        <v>0</v>
      </c>
      <c r="AR955">
        <v>0</v>
      </c>
      <c r="AS955" t="s">
        <v>3</v>
      </c>
      <c r="AT955">
        <v>2E-3</v>
      </c>
      <c r="AU955" t="s">
        <v>3</v>
      </c>
      <c r="AV955">
        <v>0</v>
      </c>
      <c r="AW955">
        <v>2</v>
      </c>
      <c r="AX955">
        <v>56496036</v>
      </c>
      <c r="AY955">
        <v>1</v>
      </c>
      <c r="AZ955">
        <v>0</v>
      </c>
      <c r="BA955">
        <v>932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v>0</v>
      </c>
      <c r="CX955">
        <f>ROUND(Y955*Source!I1042,9)</f>
        <v>8.0000000000000007E-5</v>
      </c>
      <c r="CY955">
        <f t="shared" si="535"/>
        <v>83600.259999999995</v>
      </c>
      <c r="CZ955">
        <f t="shared" si="536"/>
        <v>6512.79</v>
      </c>
      <c r="DA955">
        <f t="shared" si="537"/>
        <v>12.56</v>
      </c>
      <c r="DB955">
        <f t="shared" si="538"/>
        <v>13.03</v>
      </c>
      <c r="DC955">
        <f t="shared" si="539"/>
        <v>0</v>
      </c>
      <c r="DD955" t="s">
        <v>3</v>
      </c>
      <c r="DE955" t="s">
        <v>3</v>
      </c>
      <c r="DF955">
        <f t="shared" si="540"/>
        <v>6.54</v>
      </c>
      <c r="DG955">
        <f t="shared" si="541"/>
        <v>0</v>
      </c>
      <c r="DH955">
        <f t="shared" si="542"/>
        <v>0</v>
      </c>
      <c r="DI955">
        <f t="shared" si="502"/>
        <v>0</v>
      </c>
      <c r="DJ955">
        <f t="shared" si="543"/>
        <v>6.54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5">
      <c r="A956">
        <f>ROW(Source!A1042)</f>
        <v>1042</v>
      </c>
      <c r="B956">
        <v>56481267</v>
      </c>
      <c r="C956">
        <v>56496008</v>
      </c>
      <c r="D956">
        <v>54903374</v>
      </c>
      <c r="E956">
        <v>1</v>
      </c>
      <c r="F956">
        <v>1</v>
      </c>
      <c r="G956">
        <v>1079</v>
      </c>
      <c r="H956">
        <v>3</v>
      </c>
      <c r="I956" t="s">
        <v>779</v>
      </c>
      <c r="J956" t="s">
        <v>780</v>
      </c>
      <c r="K956" t="s">
        <v>781</v>
      </c>
      <c r="L956">
        <v>1348</v>
      </c>
      <c r="N956">
        <v>1009</v>
      </c>
      <c r="O956" t="s">
        <v>32</v>
      </c>
      <c r="P956" t="s">
        <v>32</v>
      </c>
      <c r="Q956">
        <v>1000</v>
      </c>
      <c r="W956">
        <v>0</v>
      </c>
      <c r="X956">
        <v>-925205253</v>
      </c>
      <c r="Y956">
        <f t="shared" si="534"/>
        <v>0.16</v>
      </c>
      <c r="AA956">
        <v>95544.24</v>
      </c>
      <c r="AB956">
        <v>0</v>
      </c>
      <c r="AC956">
        <v>0</v>
      </c>
      <c r="AD956">
        <v>0</v>
      </c>
      <c r="AE956">
        <v>7185.82</v>
      </c>
      <c r="AF956">
        <v>0</v>
      </c>
      <c r="AG956">
        <v>0</v>
      </c>
      <c r="AH956">
        <v>0</v>
      </c>
      <c r="AI956">
        <v>13.01</v>
      </c>
      <c r="AJ956">
        <v>1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0</v>
      </c>
      <c r="AQ956">
        <v>0</v>
      </c>
      <c r="AR956">
        <v>0</v>
      </c>
      <c r="AS956" t="s">
        <v>3</v>
      </c>
      <c r="AT956">
        <v>0.16</v>
      </c>
      <c r="AU956" t="s">
        <v>3</v>
      </c>
      <c r="AV956">
        <v>0</v>
      </c>
      <c r="AW956">
        <v>2</v>
      </c>
      <c r="AX956">
        <v>56496037</v>
      </c>
      <c r="AY956">
        <v>1</v>
      </c>
      <c r="AZ956">
        <v>0</v>
      </c>
      <c r="BA956">
        <v>933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ROUND(Y956*Source!I1042,9)</f>
        <v>6.4000000000000003E-3</v>
      </c>
      <c r="CY956">
        <f t="shared" si="535"/>
        <v>95544.24</v>
      </c>
      <c r="CZ956">
        <f t="shared" si="536"/>
        <v>7185.82</v>
      </c>
      <c r="DA956">
        <f t="shared" si="537"/>
        <v>13.01</v>
      </c>
      <c r="DB956">
        <f t="shared" si="538"/>
        <v>1149.73</v>
      </c>
      <c r="DC956">
        <f t="shared" si="539"/>
        <v>0</v>
      </c>
      <c r="DD956" t="s">
        <v>3</v>
      </c>
      <c r="DE956" t="s">
        <v>3</v>
      </c>
      <c r="DF956">
        <f t="shared" si="540"/>
        <v>598.32000000000005</v>
      </c>
      <c r="DG956">
        <f t="shared" si="541"/>
        <v>0</v>
      </c>
      <c r="DH956">
        <f t="shared" si="542"/>
        <v>0</v>
      </c>
      <c r="DI956">
        <f t="shared" si="502"/>
        <v>0</v>
      </c>
      <c r="DJ956">
        <f t="shared" si="543"/>
        <v>598.32000000000005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5">
      <c r="A957">
        <f>ROW(Source!A1042)</f>
        <v>1042</v>
      </c>
      <c r="B957">
        <v>56481267</v>
      </c>
      <c r="C957">
        <v>56496008</v>
      </c>
      <c r="D957">
        <v>54902403</v>
      </c>
      <c r="E957">
        <v>1</v>
      </c>
      <c r="F957">
        <v>1</v>
      </c>
      <c r="G957">
        <v>1079</v>
      </c>
      <c r="H957">
        <v>3</v>
      </c>
      <c r="I957" t="s">
        <v>815</v>
      </c>
      <c r="J957" t="s">
        <v>816</v>
      </c>
      <c r="K957" t="s">
        <v>817</v>
      </c>
      <c r="L957">
        <v>1339</v>
      </c>
      <c r="N957">
        <v>1007</v>
      </c>
      <c r="O957" t="s">
        <v>158</v>
      </c>
      <c r="P957" t="s">
        <v>158</v>
      </c>
      <c r="Q957">
        <v>1</v>
      </c>
      <c r="W957">
        <v>0</v>
      </c>
      <c r="X957">
        <v>-1411081034</v>
      </c>
      <c r="Y957">
        <f t="shared" si="534"/>
        <v>0.04</v>
      </c>
      <c r="AA957">
        <v>9865.6299999999992</v>
      </c>
      <c r="AB957">
        <v>0</v>
      </c>
      <c r="AC957">
        <v>0</v>
      </c>
      <c r="AD957">
        <v>0</v>
      </c>
      <c r="AE957">
        <v>1821.37</v>
      </c>
      <c r="AF957">
        <v>0</v>
      </c>
      <c r="AG957">
        <v>0</v>
      </c>
      <c r="AH957">
        <v>0</v>
      </c>
      <c r="AI957">
        <v>5.3</v>
      </c>
      <c r="AJ957">
        <v>1</v>
      </c>
      <c r="AK957">
        <v>1</v>
      </c>
      <c r="AL957">
        <v>1</v>
      </c>
      <c r="AM957">
        <v>2</v>
      </c>
      <c r="AN957">
        <v>0</v>
      </c>
      <c r="AO957">
        <v>1</v>
      </c>
      <c r="AP957">
        <v>0</v>
      </c>
      <c r="AQ957">
        <v>0</v>
      </c>
      <c r="AR957">
        <v>0</v>
      </c>
      <c r="AS957" t="s">
        <v>3</v>
      </c>
      <c r="AT957">
        <v>0.04</v>
      </c>
      <c r="AU957" t="s">
        <v>3</v>
      </c>
      <c r="AV957">
        <v>0</v>
      </c>
      <c r="AW957">
        <v>2</v>
      </c>
      <c r="AX957">
        <v>56496038</v>
      </c>
      <c r="AY957">
        <v>1</v>
      </c>
      <c r="AZ957">
        <v>0</v>
      </c>
      <c r="BA957">
        <v>934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ROUND(Y957*Source!I1042,9)</f>
        <v>1.6000000000000001E-3</v>
      </c>
      <c r="CY957">
        <f t="shared" si="535"/>
        <v>9865.6299999999992</v>
      </c>
      <c r="CZ957">
        <f t="shared" si="536"/>
        <v>1821.37</v>
      </c>
      <c r="DA957">
        <f t="shared" si="537"/>
        <v>5.3</v>
      </c>
      <c r="DB957">
        <f t="shared" si="538"/>
        <v>72.849999999999994</v>
      </c>
      <c r="DC957">
        <f t="shared" si="539"/>
        <v>0</v>
      </c>
      <c r="DD957" t="s">
        <v>3</v>
      </c>
      <c r="DE957" t="s">
        <v>3</v>
      </c>
      <c r="DF957">
        <f t="shared" si="540"/>
        <v>15.45</v>
      </c>
      <c r="DG957">
        <f t="shared" si="541"/>
        <v>0</v>
      </c>
      <c r="DH957">
        <f t="shared" si="542"/>
        <v>0</v>
      </c>
      <c r="DI957">
        <f t="shared" si="502"/>
        <v>0</v>
      </c>
      <c r="DJ957">
        <f t="shared" si="543"/>
        <v>15.45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5">
      <c r="A958">
        <f>ROW(Source!A1042)</f>
        <v>1042</v>
      </c>
      <c r="B958">
        <v>56481267</v>
      </c>
      <c r="C958">
        <v>56496008</v>
      </c>
      <c r="D958">
        <v>54902427</v>
      </c>
      <c r="E958">
        <v>1</v>
      </c>
      <c r="F958">
        <v>1</v>
      </c>
      <c r="G958">
        <v>1079</v>
      </c>
      <c r="H958">
        <v>3</v>
      </c>
      <c r="I958" t="s">
        <v>761</v>
      </c>
      <c r="J958" t="s">
        <v>762</v>
      </c>
      <c r="K958" t="s">
        <v>763</v>
      </c>
      <c r="L958">
        <v>1348</v>
      </c>
      <c r="N958">
        <v>1009</v>
      </c>
      <c r="O958" t="s">
        <v>32</v>
      </c>
      <c r="P958" t="s">
        <v>32</v>
      </c>
      <c r="Q958">
        <v>1000</v>
      </c>
      <c r="W958">
        <v>0</v>
      </c>
      <c r="X958">
        <v>-764855440</v>
      </c>
      <c r="Y958">
        <f t="shared" si="534"/>
        <v>0.01</v>
      </c>
      <c r="AA958">
        <v>8212.4699999999993</v>
      </c>
      <c r="AB958">
        <v>0</v>
      </c>
      <c r="AC958">
        <v>0</v>
      </c>
      <c r="AD958">
        <v>0</v>
      </c>
      <c r="AE958">
        <v>1257.54</v>
      </c>
      <c r="AF958">
        <v>0</v>
      </c>
      <c r="AG958">
        <v>0</v>
      </c>
      <c r="AH958">
        <v>0</v>
      </c>
      <c r="AI958">
        <v>6.39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0</v>
      </c>
      <c r="AQ958">
        <v>0</v>
      </c>
      <c r="AR958">
        <v>0</v>
      </c>
      <c r="AS958" t="s">
        <v>3</v>
      </c>
      <c r="AT958">
        <v>0.01</v>
      </c>
      <c r="AU958" t="s">
        <v>3</v>
      </c>
      <c r="AV958">
        <v>0</v>
      </c>
      <c r="AW958">
        <v>2</v>
      </c>
      <c r="AX958">
        <v>56496039</v>
      </c>
      <c r="AY958">
        <v>1</v>
      </c>
      <c r="AZ958">
        <v>0</v>
      </c>
      <c r="BA958">
        <v>935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ROUND(Y958*Source!I1042,9)</f>
        <v>4.0000000000000002E-4</v>
      </c>
      <c r="CY958">
        <f t="shared" si="535"/>
        <v>8212.4699999999993</v>
      </c>
      <c r="CZ958">
        <f t="shared" si="536"/>
        <v>1257.54</v>
      </c>
      <c r="DA958">
        <f t="shared" si="537"/>
        <v>6.39</v>
      </c>
      <c r="DB958">
        <f t="shared" si="538"/>
        <v>12.58</v>
      </c>
      <c r="DC958">
        <f t="shared" si="539"/>
        <v>0</v>
      </c>
      <c r="DD958" t="s">
        <v>3</v>
      </c>
      <c r="DE958" t="s">
        <v>3</v>
      </c>
      <c r="DF958">
        <f t="shared" si="540"/>
        <v>3.21</v>
      </c>
      <c r="DG958">
        <f t="shared" si="541"/>
        <v>0</v>
      </c>
      <c r="DH958">
        <f t="shared" si="542"/>
        <v>0</v>
      </c>
      <c r="DI958">
        <f t="shared" si="502"/>
        <v>0</v>
      </c>
      <c r="DJ958">
        <f t="shared" si="543"/>
        <v>3.21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5">
      <c r="A959">
        <f>ROW(Source!A1042)</f>
        <v>1042</v>
      </c>
      <c r="B959">
        <v>56481267</v>
      </c>
      <c r="C959">
        <v>56496008</v>
      </c>
      <c r="D959">
        <v>54902715</v>
      </c>
      <c r="E959">
        <v>1</v>
      </c>
      <c r="F959">
        <v>1</v>
      </c>
      <c r="G959">
        <v>1079</v>
      </c>
      <c r="H959">
        <v>3</v>
      </c>
      <c r="I959" t="s">
        <v>892</v>
      </c>
      <c r="J959" t="s">
        <v>893</v>
      </c>
      <c r="K959" t="s">
        <v>894</v>
      </c>
      <c r="L959">
        <v>1327</v>
      </c>
      <c r="N959">
        <v>1005</v>
      </c>
      <c r="O959" t="s">
        <v>214</v>
      </c>
      <c r="P959" t="s">
        <v>214</v>
      </c>
      <c r="Q959">
        <v>1</v>
      </c>
      <c r="W959">
        <v>0</v>
      </c>
      <c r="X959">
        <v>-1844544580</v>
      </c>
      <c r="Y959">
        <f t="shared" si="534"/>
        <v>30</v>
      </c>
      <c r="AA959">
        <v>56.42</v>
      </c>
      <c r="AB959">
        <v>0</v>
      </c>
      <c r="AC959">
        <v>0</v>
      </c>
      <c r="AD959">
        <v>0</v>
      </c>
      <c r="AE959">
        <v>7.39</v>
      </c>
      <c r="AF959">
        <v>0</v>
      </c>
      <c r="AG959">
        <v>0</v>
      </c>
      <c r="AH959">
        <v>0</v>
      </c>
      <c r="AI959">
        <v>7.47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0</v>
      </c>
      <c r="AQ959">
        <v>0</v>
      </c>
      <c r="AR959">
        <v>0</v>
      </c>
      <c r="AS959" t="s">
        <v>3</v>
      </c>
      <c r="AT959">
        <v>30</v>
      </c>
      <c r="AU959" t="s">
        <v>3</v>
      </c>
      <c r="AV959">
        <v>0</v>
      </c>
      <c r="AW959">
        <v>2</v>
      </c>
      <c r="AX959">
        <v>56496040</v>
      </c>
      <c r="AY959">
        <v>1</v>
      </c>
      <c r="AZ959">
        <v>0</v>
      </c>
      <c r="BA959">
        <v>936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ROUND(Y959*Source!I1042,9)</f>
        <v>1.2</v>
      </c>
      <c r="CY959">
        <f t="shared" si="535"/>
        <v>56.42</v>
      </c>
      <c r="CZ959">
        <f t="shared" si="536"/>
        <v>7.39</v>
      </c>
      <c r="DA959">
        <f t="shared" si="537"/>
        <v>7.47</v>
      </c>
      <c r="DB959">
        <f t="shared" si="538"/>
        <v>221.7</v>
      </c>
      <c r="DC959">
        <f t="shared" si="539"/>
        <v>0</v>
      </c>
      <c r="DD959" t="s">
        <v>3</v>
      </c>
      <c r="DE959" t="s">
        <v>3</v>
      </c>
      <c r="DF959">
        <f t="shared" si="540"/>
        <v>66.239999999999995</v>
      </c>
      <c r="DG959">
        <f t="shared" si="541"/>
        <v>0</v>
      </c>
      <c r="DH959">
        <f t="shared" si="542"/>
        <v>0</v>
      </c>
      <c r="DI959">
        <f t="shared" si="502"/>
        <v>0</v>
      </c>
      <c r="DJ959">
        <f t="shared" si="543"/>
        <v>66.239999999999995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5">
      <c r="A960">
        <f>ROW(Source!A1042)</f>
        <v>1042</v>
      </c>
      <c r="B960">
        <v>56481267</v>
      </c>
      <c r="C960">
        <v>56496008</v>
      </c>
      <c r="D960">
        <v>54909571</v>
      </c>
      <c r="E960">
        <v>1</v>
      </c>
      <c r="F960">
        <v>1</v>
      </c>
      <c r="G960">
        <v>1079</v>
      </c>
      <c r="H960">
        <v>3</v>
      </c>
      <c r="I960" t="s">
        <v>248</v>
      </c>
      <c r="J960" t="s">
        <v>250</v>
      </c>
      <c r="K960" t="s">
        <v>249</v>
      </c>
      <c r="L960">
        <v>1339</v>
      </c>
      <c r="N960">
        <v>1007</v>
      </c>
      <c r="O960" t="s">
        <v>158</v>
      </c>
      <c r="P960" t="s">
        <v>158</v>
      </c>
      <c r="Q960">
        <v>1</v>
      </c>
      <c r="W960">
        <v>0</v>
      </c>
      <c r="X960">
        <v>-1447999952</v>
      </c>
      <c r="Y960">
        <f t="shared" si="534"/>
        <v>101.5</v>
      </c>
      <c r="AA960">
        <v>7517.5</v>
      </c>
      <c r="AB960">
        <v>0</v>
      </c>
      <c r="AC960">
        <v>0</v>
      </c>
      <c r="AD960">
        <v>0</v>
      </c>
      <c r="AE960">
        <v>729.73</v>
      </c>
      <c r="AF960">
        <v>0</v>
      </c>
      <c r="AG960">
        <v>0</v>
      </c>
      <c r="AH960">
        <v>0</v>
      </c>
      <c r="AI960">
        <v>10.08</v>
      </c>
      <c r="AJ960">
        <v>1</v>
      </c>
      <c r="AK960">
        <v>1</v>
      </c>
      <c r="AL960">
        <v>1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 t="s">
        <v>3</v>
      </c>
      <c r="AT960">
        <v>101.5</v>
      </c>
      <c r="AU960" t="s">
        <v>3</v>
      </c>
      <c r="AV960">
        <v>0</v>
      </c>
      <c r="AW960">
        <v>1</v>
      </c>
      <c r="AX960">
        <v>-1</v>
      </c>
      <c r="AY960">
        <v>0</v>
      </c>
      <c r="AZ960">
        <v>0</v>
      </c>
      <c r="BA960" t="s">
        <v>3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ROUND(Y960*Source!I1042,9)</f>
        <v>4.0599999999999996</v>
      </c>
      <c r="CY960">
        <f t="shared" si="535"/>
        <v>7517.5</v>
      </c>
      <c r="CZ960">
        <f t="shared" si="536"/>
        <v>729.73</v>
      </c>
      <c r="DA960">
        <f t="shared" si="537"/>
        <v>10.08</v>
      </c>
      <c r="DB960">
        <f t="shared" si="538"/>
        <v>74067.600000000006</v>
      </c>
      <c r="DC960">
        <f t="shared" si="539"/>
        <v>0</v>
      </c>
      <c r="DD960" t="s">
        <v>3</v>
      </c>
      <c r="DE960" t="s">
        <v>3</v>
      </c>
      <c r="DF960">
        <f t="shared" si="540"/>
        <v>29864.06</v>
      </c>
      <c r="DG960">
        <f t="shared" si="541"/>
        <v>0</v>
      </c>
      <c r="DH960">
        <f t="shared" si="542"/>
        <v>0</v>
      </c>
      <c r="DI960">
        <f t="shared" si="502"/>
        <v>0</v>
      </c>
      <c r="DJ960">
        <f t="shared" si="543"/>
        <v>29864.06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5">
      <c r="A961">
        <f>ROW(Source!A1042)</f>
        <v>1042</v>
      </c>
      <c r="B961">
        <v>56481267</v>
      </c>
      <c r="C961">
        <v>56496008</v>
      </c>
      <c r="D961">
        <v>54910044</v>
      </c>
      <c r="E961">
        <v>1</v>
      </c>
      <c r="F961">
        <v>1</v>
      </c>
      <c r="G961">
        <v>1079</v>
      </c>
      <c r="H961">
        <v>3</v>
      </c>
      <c r="I961" t="s">
        <v>502</v>
      </c>
      <c r="J961" t="s">
        <v>504</v>
      </c>
      <c r="K961" t="s">
        <v>503</v>
      </c>
      <c r="L961">
        <v>1348</v>
      </c>
      <c r="N961">
        <v>1009</v>
      </c>
      <c r="O961" t="s">
        <v>32</v>
      </c>
      <c r="P961" t="s">
        <v>32</v>
      </c>
      <c r="Q961">
        <v>1000</v>
      </c>
      <c r="W961">
        <v>0</v>
      </c>
      <c r="X961">
        <v>72089298</v>
      </c>
      <c r="Y961">
        <f t="shared" si="534"/>
        <v>0</v>
      </c>
      <c r="AA961">
        <v>106712.31</v>
      </c>
      <c r="AB961">
        <v>0</v>
      </c>
      <c r="AC961">
        <v>0</v>
      </c>
      <c r="AD961">
        <v>0</v>
      </c>
      <c r="AE961">
        <v>6332.03</v>
      </c>
      <c r="AF961">
        <v>0</v>
      </c>
      <c r="AG961">
        <v>0</v>
      </c>
      <c r="AH961">
        <v>0</v>
      </c>
      <c r="AI961">
        <v>16.489999999999998</v>
      </c>
      <c r="AJ961">
        <v>1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 t="s">
        <v>3</v>
      </c>
      <c r="AT961">
        <v>0</v>
      </c>
      <c r="AU961" t="s">
        <v>3</v>
      </c>
      <c r="AV961">
        <v>0</v>
      </c>
      <c r="AW961">
        <v>1</v>
      </c>
      <c r="AX961">
        <v>-1</v>
      </c>
      <c r="AY961">
        <v>0</v>
      </c>
      <c r="AZ961">
        <v>0</v>
      </c>
      <c r="BA961" t="s">
        <v>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ROUND(Y961*Source!I1042,9)</f>
        <v>0</v>
      </c>
      <c r="CY961">
        <f t="shared" si="535"/>
        <v>106712.31</v>
      </c>
      <c r="CZ961">
        <f t="shared" si="536"/>
        <v>6332.03</v>
      </c>
      <c r="DA961">
        <f t="shared" si="537"/>
        <v>16.489999999999998</v>
      </c>
      <c r="DB961">
        <f t="shared" si="538"/>
        <v>0</v>
      </c>
      <c r="DC961">
        <f t="shared" si="539"/>
        <v>0</v>
      </c>
      <c r="DD961" t="s">
        <v>3</v>
      </c>
      <c r="DE961" t="s">
        <v>3</v>
      </c>
      <c r="DF961">
        <f t="shared" si="540"/>
        <v>0</v>
      </c>
      <c r="DG961">
        <f t="shared" si="541"/>
        <v>0</v>
      </c>
      <c r="DH961">
        <f t="shared" si="542"/>
        <v>0</v>
      </c>
      <c r="DI961">
        <f t="shared" ref="DI961:DI1024" si="544">ROUND(ROUND(AH961,2)*CX961,2)</f>
        <v>0</v>
      </c>
      <c r="DJ961">
        <f t="shared" si="543"/>
        <v>0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5">
      <c r="A962">
        <f>ROW(Source!A1042)</f>
        <v>1042</v>
      </c>
      <c r="B962">
        <v>56481267</v>
      </c>
      <c r="C962">
        <v>56496008</v>
      </c>
      <c r="D962">
        <v>54909992</v>
      </c>
      <c r="E962">
        <v>1</v>
      </c>
      <c r="F962">
        <v>1</v>
      </c>
      <c r="G962">
        <v>1079</v>
      </c>
      <c r="H962">
        <v>3</v>
      </c>
      <c r="I962" t="s">
        <v>330</v>
      </c>
      <c r="J962" t="s">
        <v>332</v>
      </c>
      <c r="K962" t="s">
        <v>331</v>
      </c>
      <c r="L962">
        <v>1348</v>
      </c>
      <c r="N962">
        <v>1009</v>
      </c>
      <c r="O962" t="s">
        <v>32</v>
      </c>
      <c r="P962" t="s">
        <v>32</v>
      </c>
      <c r="Q962">
        <v>1000</v>
      </c>
      <c r="W962">
        <v>0</v>
      </c>
      <c r="X962">
        <v>-977438433</v>
      </c>
      <c r="Y962">
        <f t="shared" si="534"/>
        <v>1.7235</v>
      </c>
      <c r="AA962">
        <v>97618.95</v>
      </c>
      <c r="AB962">
        <v>0</v>
      </c>
      <c r="AC962">
        <v>0</v>
      </c>
      <c r="AD962">
        <v>0</v>
      </c>
      <c r="AE962">
        <v>5743.69</v>
      </c>
      <c r="AF962">
        <v>0</v>
      </c>
      <c r="AG962">
        <v>0</v>
      </c>
      <c r="AH962">
        <v>0</v>
      </c>
      <c r="AI962">
        <v>16.63</v>
      </c>
      <c r="AJ962">
        <v>1</v>
      </c>
      <c r="AK962">
        <v>1</v>
      </c>
      <c r="AL962">
        <v>1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 t="s">
        <v>3</v>
      </c>
      <c r="AT962">
        <v>1.7235</v>
      </c>
      <c r="AU962" t="s">
        <v>3</v>
      </c>
      <c r="AV962">
        <v>0</v>
      </c>
      <c r="AW962">
        <v>1</v>
      </c>
      <c r="AX962">
        <v>-1</v>
      </c>
      <c r="AY962">
        <v>0</v>
      </c>
      <c r="AZ962">
        <v>0</v>
      </c>
      <c r="BA962" t="s">
        <v>3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ROUND(Y962*Source!I1042,9)</f>
        <v>6.8940000000000001E-2</v>
      </c>
      <c r="CY962">
        <f t="shared" si="535"/>
        <v>97618.95</v>
      </c>
      <c r="CZ962">
        <f t="shared" si="536"/>
        <v>5743.69</v>
      </c>
      <c r="DA962">
        <f t="shared" si="537"/>
        <v>16.63</v>
      </c>
      <c r="DB962">
        <f t="shared" si="538"/>
        <v>9899.25</v>
      </c>
      <c r="DC962">
        <f t="shared" si="539"/>
        <v>0</v>
      </c>
      <c r="DD962" t="s">
        <v>3</v>
      </c>
      <c r="DE962" t="s">
        <v>3</v>
      </c>
      <c r="DF962">
        <f t="shared" si="540"/>
        <v>6584.98</v>
      </c>
      <c r="DG962">
        <f t="shared" si="541"/>
        <v>0</v>
      </c>
      <c r="DH962">
        <f t="shared" si="542"/>
        <v>0</v>
      </c>
      <c r="DI962">
        <f t="shared" si="544"/>
        <v>0</v>
      </c>
      <c r="DJ962">
        <f t="shared" si="543"/>
        <v>6584.98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5">
      <c r="A963">
        <f>ROW(Source!A1042)</f>
        <v>1042</v>
      </c>
      <c r="B963">
        <v>56481267</v>
      </c>
      <c r="C963">
        <v>56496008</v>
      </c>
      <c r="D963">
        <v>54909994</v>
      </c>
      <c r="E963">
        <v>1</v>
      </c>
      <c r="F963">
        <v>1</v>
      </c>
      <c r="G963">
        <v>1079</v>
      </c>
      <c r="H963">
        <v>3</v>
      </c>
      <c r="I963" t="s">
        <v>240</v>
      </c>
      <c r="J963" t="s">
        <v>242</v>
      </c>
      <c r="K963" t="s">
        <v>241</v>
      </c>
      <c r="L963">
        <v>1348</v>
      </c>
      <c r="N963">
        <v>1009</v>
      </c>
      <c r="O963" t="s">
        <v>32</v>
      </c>
      <c r="P963" t="s">
        <v>32</v>
      </c>
      <c r="Q963">
        <v>1000</v>
      </c>
      <c r="W963">
        <v>0</v>
      </c>
      <c r="X963">
        <v>1611312075</v>
      </c>
      <c r="Y963">
        <f t="shared" si="534"/>
        <v>9.7680000000000007</v>
      </c>
      <c r="AA963">
        <v>92864.21</v>
      </c>
      <c r="AB963">
        <v>0</v>
      </c>
      <c r="AC963">
        <v>0</v>
      </c>
      <c r="AD963">
        <v>0</v>
      </c>
      <c r="AE963">
        <v>5743.69</v>
      </c>
      <c r="AF963">
        <v>0</v>
      </c>
      <c r="AG963">
        <v>0</v>
      </c>
      <c r="AH963">
        <v>0</v>
      </c>
      <c r="AI963">
        <v>15.82</v>
      </c>
      <c r="AJ963">
        <v>1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 t="s">
        <v>3</v>
      </c>
      <c r="AT963">
        <v>9.7680000000000007</v>
      </c>
      <c r="AU963" t="s">
        <v>3</v>
      </c>
      <c r="AV963">
        <v>0</v>
      </c>
      <c r="AW963">
        <v>1</v>
      </c>
      <c r="AX963">
        <v>-1</v>
      </c>
      <c r="AY963">
        <v>0</v>
      </c>
      <c r="AZ963">
        <v>0</v>
      </c>
      <c r="BA963" t="s">
        <v>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ROUND(Y963*Source!I1042,9)</f>
        <v>0.39072000000000001</v>
      </c>
      <c r="CY963">
        <f t="shared" si="535"/>
        <v>92864.21</v>
      </c>
      <c r="CZ963">
        <f t="shared" si="536"/>
        <v>5743.69</v>
      </c>
      <c r="DA963">
        <f t="shared" si="537"/>
        <v>15.82</v>
      </c>
      <c r="DB963">
        <f t="shared" si="538"/>
        <v>56104.36</v>
      </c>
      <c r="DC963">
        <f t="shared" si="539"/>
        <v>0</v>
      </c>
      <c r="DD963" t="s">
        <v>3</v>
      </c>
      <c r="DE963" t="s">
        <v>3</v>
      </c>
      <c r="DF963">
        <f t="shared" si="540"/>
        <v>35502.839999999997</v>
      </c>
      <c r="DG963">
        <f t="shared" si="541"/>
        <v>0</v>
      </c>
      <c r="DH963">
        <f t="shared" si="542"/>
        <v>0</v>
      </c>
      <c r="DI963">
        <f t="shared" si="544"/>
        <v>0</v>
      </c>
      <c r="DJ963">
        <f t="shared" si="543"/>
        <v>35502.839999999997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5">
      <c r="A964">
        <f>ROW(Source!A1042)</f>
        <v>1042</v>
      </c>
      <c r="B964">
        <v>56481267</v>
      </c>
      <c r="C964">
        <v>56496008</v>
      </c>
      <c r="D964">
        <v>54914903</v>
      </c>
      <c r="E964">
        <v>1</v>
      </c>
      <c r="F964">
        <v>1</v>
      </c>
      <c r="G964">
        <v>1079</v>
      </c>
      <c r="H964">
        <v>3</v>
      </c>
      <c r="I964" t="s">
        <v>918</v>
      </c>
      <c r="J964" t="s">
        <v>919</v>
      </c>
      <c r="K964" t="s">
        <v>920</v>
      </c>
      <c r="L964">
        <v>1327</v>
      </c>
      <c r="N964">
        <v>1005</v>
      </c>
      <c r="O964" t="s">
        <v>214</v>
      </c>
      <c r="P964" t="s">
        <v>214</v>
      </c>
      <c r="Q964">
        <v>1</v>
      </c>
      <c r="W964">
        <v>0</v>
      </c>
      <c r="X964">
        <v>22730552</v>
      </c>
      <c r="Y964">
        <f t="shared" si="534"/>
        <v>3.6</v>
      </c>
      <c r="AA964">
        <v>333.89</v>
      </c>
      <c r="AB964">
        <v>0</v>
      </c>
      <c r="AC964">
        <v>0</v>
      </c>
      <c r="AD964">
        <v>0</v>
      </c>
      <c r="AE964">
        <v>90</v>
      </c>
      <c r="AF964">
        <v>0</v>
      </c>
      <c r="AG964">
        <v>0</v>
      </c>
      <c r="AH964">
        <v>0</v>
      </c>
      <c r="AI964">
        <v>3.63</v>
      </c>
      <c r="AJ964">
        <v>1</v>
      </c>
      <c r="AK964">
        <v>1</v>
      </c>
      <c r="AL964">
        <v>1</v>
      </c>
      <c r="AM964">
        <v>2</v>
      </c>
      <c r="AN964">
        <v>0</v>
      </c>
      <c r="AO964">
        <v>1</v>
      </c>
      <c r="AP964">
        <v>0</v>
      </c>
      <c r="AQ964">
        <v>0</v>
      </c>
      <c r="AR964">
        <v>0</v>
      </c>
      <c r="AS964" t="s">
        <v>3</v>
      </c>
      <c r="AT964">
        <v>3.6</v>
      </c>
      <c r="AU964" t="s">
        <v>3</v>
      </c>
      <c r="AV964">
        <v>0</v>
      </c>
      <c r="AW964">
        <v>2</v>
      </c>
      <c r="AX964">
        <v>56496041</v>
      </c>
      <c r="AY964">
        <v>1</v>
      </c>
      <c r="AZ964">
        <v>0</v>
      </c>
      <c r="BA964">
        <v>937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ROUND(Y964*Source!I1042,9)</f>
        <v>0.14399999999999999</v>
      </c>
      <c r="CY964">
        <f t="shared" si="535"/>
        <v>333.89</v>
      </c>
      <c r="CZ964">
        <f t="shared" si="536"/>
        <v>90</v>
      </c>
      <c r="DA964">
        <f t="shared" si="537"/>
        <v>3.63</v>
      </c>
      <c r="DB964">
        <f t="shared" si="538"/>
        <v>324</v>
      </c>
      <c r="DC964">
        <f t="shared" si="539"/>
        <v>0</v>
      </c>
      <c r="DD964" t="s">
        <v>3</v>
      </c>
      <c r="DE964" t="s">
        <v>3</v>
      </c>
      <c r="DF964">
        <f t="shared" si="540"/>
        <v>47.04</v>
      </c>
      <c r="DG964">
        <f t="shared" si="541"/>
        <v>0</v>
      </c>
      <c r="DH964">
        <f t="shared" si="542"/>
        <v>0</v>
      </c>
      <c r="DI964">
        <f t="shared" si="544"/>
        <v>0</v>
      </c>
      <c r="DJ964">
        <f t="shared" si="543"/>
        <v>47.04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5">
      <c r="A965">
        <f>ROW(Source!A1051)</f>
        <v>1051</v>
      </c>
      <c r="B965">
        <v>56481265</v>
      </c>
      <c r="C965">
        <v>56496095</v>
      </c>
      <c r="D965">
        <v>54836958</v>
      </c>
      <c r="E965">
        <v>1079</v>
      </c>
      <c r="F965">
        <v>1</v>
      </c>
      <c r="G965">
        <v>1079</v>
      </c>
      <c r="H965">
        <v>1</v>
      </c>
      <c r="I965" t="s">
        <v>738</v>
      </c>
      <c r="J965" t="s">
        <v>3</v>
      </c>
      <c r="K965" t="s">
        <v>739</v>
      </c>
      <c r="L965">
        <v>1191</v>
      </c>
      <c r="N965">
        <v>1013</v>
      </c>
      <c r="O965" t="s">
        <v>740</v>
      </c>
      <c r="P965" t="s">
        <v>740</v>
      </c>
      <c r="Q965">
        <v>1</v>
      </c>
      <c r="W965">
        <v>0</v>
      </c>
      <c r="X965">
        <v>476480486</v>
      </c>
      <c r="Y965">
        <f>(AT965*1.15*1.1)</f>
        <v>96.14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76</v>
      </c>
      <c r="AU965" t="s">
        <v>166</v>
      </c>
      <c r="AV965">
        <v>1</v>
      </c>
      <c r="AW965">
        <v>2</v>
      </c>
      <c r="AX965">
        <v>56496096</v>
      </c>
      <c r="AY965">
        <v>1</v>
      </c>
      <c r="AZ965">
        <v>0</v>
      </c>
      <c r="BA965">
        <v>939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U965">
        <f>ROUND(AT965*Source!I1051*AH965*AL965,2)</f>
        <v>0</v>
      </c>
      <c r="CV965">
        <f>ROUND(Y965*Source!I1051,9)</f>
        <v>67.274926399999998</v>
      </c>
      <c r="CW965">
        <v>0</v>
      </c>
      <c r="CX965">
        <f>ROUND(Y965*Source!I1051,9)</f>
        <v>67.274926399999998</v>
      </c>
      <c r="CY965">
        <f>AD965</f>
        <v>0</v>
      </c>
      <c r="CZ965">
        <f>AH965</f>
        <v>0</v>
      </c>
      <c r="DA965">
        <f>AL965</f>
        <v>1</v>
      </c>
      <c r="DB965">
        <f>ROUND((ROUND(AT965*CZ965,2)*1.15*1.1),6)</f>
        <v>0</v>
      </c>
      <c r="DC965">
        <f>ROUND((ROUND(AT965*AG965,2)*1.15*1.1),6)</f>
        <v>0</v>
      </c>
      <c r="DD965" t="s">
        <v>3</v>
      </c>
      <c r="DE965" t="s">
        <v>3</v>
      </c>
      <c r="DF965">
        <f t="shared" ref="DF965:DF973" si="545">ROUND(ROUND(AE965,2)*CX965,2)</f>
        <v>0</v>
      </c>
      <c r="DG965">
        <f t="shared" si="541"/>
        <v>0</v>
      </c>
      <c r="DH965">
        <f t="shared" si="542"/>
        <v>0</v>
      </c>
      <c r="DI965">
        <f t="shared" si="544"/>
        <v>0</v>
      </c>
      <c r="DJ965">
        <f>DI965</f>
        <v>0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5">
      <c r="A966">
        <f>ROW(Source!A1051)</f>
        <v>1051</v>
      </c>
      <c r="B966">
        <v>56481265</v>
      </c>
      <c r="C966">
        <v>56496095</v>
      </c>
      <c r="D966">
        <v>54933606</v>
      </c>
      <c r="E966">
        <v>1</v>
      </c>
      <c r="F966">
        <v>1</v>
      </c>
      <c r="G966">
        <v>1079</v>
      </c>
      <c r="H966">
        <v>2</v>
      </c>
      <c r="I966" t="s">
        <v>883</v>
      </c>
      <c r="J966" t="s">
        <v>884</v>
      </c>
      <c r="K966" t="s">
        <v>885</v>
      </c>
      <c r="L966">
        <v>1368</v>
      </c>
      <c r="N966">
        <v>1011</v>
      </c>
      <c r="O966" t="s">
        <v>744</v>
      </c>
      <c r="P966" t="s">
        <v>744</v>
      </c>
      <c r="Q966">
        <v>1</v>
      </c>
      <c r="W966">
        <v>0</v>
      </c>
      <c r="X966">
        <v>1976634375</v>
      </c>
      <c r="Y966">
        <f>(AT966*1.25*1.1)</f>
        <v>20.900000000000002</v>
      </c>
      <c r="AA966">
        <v>0</v>
      </c>
      <c r="AB966">
        <v>2.4700000000000002</v>
      </c>
      <c r="AC966">
        <v>0</v>
      </c>
      <c r="AD966">
        <v>0</v>
      </c>
      <c r="AE966">
        <v>0</v>
      </c>
      <c r="AF966">
        <v>2.27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15.2</v>
      </c>
      <c r="AU966" t="s">
        <v>165</v>
      </c>
      <c r="AV966">
        <v>0</v>
      </c>
      <c r="AW966">
        <v>2</v>
      </c>
      <c r="AX966">
        <v>56496097</v>
      </c>
      <c r="AY966">
        <v>1</v>
      </c>
      <c r="AZ966">
        <v>0</v>
      </c>
      <c r="BA966">
        <v>940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f>ROUND(Y966*Source!I1051*DO966,9)</f>
        <v>0</v>
      </c>
      <c r="CX966">
        <f>ROUND(Y966*Source!I1051,9)</f>
        <v>14.624984</v>
      </c>
      <c r="CY966">
        <f>AB966</f>
        <v>2.4700000000000002</v>
      </c>
      <c r="CZ966">
        <f>AF966</f>
        <v>2.27</v>
      </c>
      <c r="DA966">
        <f>AJ966</f>
        <v>1</v>
      </c>
      <c r="DB966">
        <f>ROUND((ROUND(AT966*CZ966,2)*1.25*1.1),6)</f>
        <v>47.4375</v>
      </c>
      <c r="DC966">
        <f>ROUND((ROUND(AT966*AG966,2)*1.25*1.1),6)</f>
        <v>0</v>
      </c>
      <c r="DD966" t="s">
        <v>3</v>
      </c>
      <c r="DE966" t="s">
        <v>3</v>
      </c>
      <c r="DF966">
        <f t="shared" si="545"/>
        <v>0</v>
      </c>
      <c r="DG966">
        <f t="shared" si="541"/>
        <v>33.200000000000003</v>
      </c>
      <c r="DH966">
        <f t="shared" si="542"/>
        <v>0</v>
      </c>
      <c r="DI966">
        <f t="shared" si="544"/>
        <v>0</v>
      </c>
      <c r="DJ966">
        <f>DG966</f>
        <v>33.200000000000003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5">
      <c r="A967">
        <f>ROW(Source!A1051)</f>
        <v>1051</v>
      </c>
      <c r="B967">
        <v>56481265</v>
      </c>
      <c r="C967">
        <v>56496095</v>
      </c>
      <c r="D967">
        <v>54903374</v>
      </c>
      <c r="E967">
        <v>1</v>
      </c>
      <c r="F967">
        <v>1</v>
      </c>
      <c r="G967">
        <v>1079</v>
      </c>
      <c r="H967">
        <v>3</v>
      </c>
      <c r="I967" t="s">
        <v>779</v>
      </c>
      <c r="J967" t="s">
        <v>780</v>
      </c>
      <c r="K967" t="s">
        <v>781</v>
      </c>
      <c r="L967">
        <v>1348</v>
      </c>
      <c r="N967">
        <v>1009</v>
      </c>
      <c r="O967" t="s">
        <v>32</v>
      </c>
      <c r="P967" t="s">
        <v>32</v>
      </c>
      <c r="Q967">
        <v>1000</v>
      </c>
      <c r="W967">
        <v>0</v>
      </c>
      <c r="X967">
        <v>-925205253</v>
      </c>
      <c r="Y967">
        <f>AT967</f>
        <v>1.4E-3</v>
      </c>
      <c r="AA967">
        <v>7185.82</v>
      </c>
      <c r="AB967">
        <v>0</v>
      </c>
      <c r="AC967">
        <v>0</v>
      </c>
      <c r="AD967">
        <v>0</v>
      </c>
      <c r="AE967">
        <v>7185.82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1.4E-3</v>
      </c>
      <c r="AU967" t="s">
        <v>3</v>
      </c>
      <c r="AV967">
        <v>0</v>
      </c>
      <c r="AW967">
        <v>2</v>
      </c>
      <c r="AX967">
        <v>56496098</v>
      </c>
      <c r="AY967">
        <v>1</v>
      </c>
      <c r="AZ967">
        <v>0</v>
      </c>
      <c r="BA967">
        <v>941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ROUND(Y967*Source!I1051,9)</f>
        <v>9.796640000000001E-4</v>
      </c>
      <c r="CY967">
        <f>AA967</f>
        <v>7185.82</v>
      </c>
      <c r="CZ967">
        <f>AE967</f>
        <v>7185.82</v>
      </c>
      <c r="DA967">
        <f>AI967</f>
        <v>1</v>
      </c>
      <c r="DB967">
        <f>ROUND(ROUND(AT967*CZ967,2),6)</f>
        <v>10.06</v>
      </c>
      <c r="DC967">
        <f>ROUND(ROUND(AT967*AG967,2),6)</f>
        <v>0</v>
      </c>
      <c r="DD967" t="s">
        <v>3</v>
      </c>
      <c r="DE967" t="s">
        <v>3</v>
      </c>
      <c r="DF967">
        <f t="shared" si="545"/>
        <v>7.04</v>
      </c>
      <c r="DG967">
        <f t="shared" si="541"/>
        <v>0</v>
      </c>
      <c r="DH967">
        <f t="shared" si="542"/>
        <v>0</v>
      </c>
      <c r="DI967">
        <f t="shared" si="544"/>
        <v>0</v>
      </c>
      <c r="DJ967">
        <f>DF967</f>
        <v>7.04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5">
      <c r="A968">
        <f>ROW(Source!A1051)</f>
        <v>1051</v>
      </c>
      <c r="B968">
        <v>56481265</v>
      </c>
      <c r="C968">
        <v>56496095</v>
      </c>
      <c r="D968">
        <v>54902353</v>
      </c>
      <c r="E968">
        <v>1</v>
      </c>
      <c r="F968">
        <v>1</v>
      </c>
      <c r="G968">
        <v>1079</v>
      </c>
      <c r="H968">
        <v>3</v>
      </c>
      <c r="I968" t="s">
        <v>54</v>
      </c>
      <c r="J968" t="s">
        <v>839</v>
      </c>
      <c r="K968" t="s">
        <v>55</v>
      </c>
      <c r="L968">
        <v>1348</v>
      </c>
      <c r="N968">
        <v>1009</v>
      </c>
      <c r="O968" t="s">
        <v>32</v>
      </c>
      <c r="P968" t="s">
        <v>32</v>
      </c>
      <c r="Q968">
        <v>1000</v>
      </c>
      <c r="W968">
        <v>0</v>
      </c>
      <c r="X968">
        <v>966186740</v>
      </c>
      <c r="Y968">
        <f>AT968</f>
        <v>2.9999999999999997E-4</v>
      </c>
      <c r="AA968">
        <v>18653.07</v>
      </c>
      <c r="AB968">
        <v>0</v>
      </c>
      <c r="AC968">
        <v>0</v>
      </c>
      <c r="AD968">
        <v>0</v>
      </c>
      <c r="AE968">
        <v>18653.07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-2</v>
      </c>
      <c r="AN968">
        <v>0</v>
      </c>
      <c r="AO968">
        <v>1</v>
      </c>
      <c r="AP968">
        <v>1</v>
      </c>
      <c r="AQ968">
        <v>0</v>
      </c>
      <c r="AR968">
        <v>0</v>
      </c>
      <c r="AS968" t="s">
        <v>3</v>
      </c>
      <c r="AT968">
        <v>2.9999999999999997E-4</v>
      </c>
      <c r="AU968" t="s">
        <v>3</v>
      </c>
      <c r="AV968">
        <v>0</v>
      </c>
      <c r="AW968">
        <v>2</v>
      </c>
      <c r="AX968">
        <v>56496099</v>
      </c>
      <c r="AY968">
        <v>1</v>
      </c>
      <c r="AZ968">
        <v>0</v>
      </c>
      <c r="BA968">
        <v>942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ROUND(Y968*Source!I1051,9)</f>
        <v>2.0992800000000001E-4</v>
      </c>
      <c r="CY968">
        <f>AA968</f>
        <v>18653.07</v>
      </c>
      <c r="CZ968">
        <f>AE968</f>
        <v>18653.07</v>
      </c>
      <c r="DA968">
        <f>AI968</f>
        <v>1</v>
      </c>
      <c r="DB968">
        <f>ROUND(ROUND(AT968*CZ968,2),6)</f>
        <v>5.6</v>
      </c>
      <c r="DC968">
        <f>ROUND(ROUND(AT968*AG968,2),6)</f>
        <v>0</v>
      </c>
      <c r="DD968" t="s">
        <v>3</v>
      </c>
      <c r="DE968" t="s">
        <v>3</v>
      </c>
      <c r="DF968">
        <f t="shared" si="545"/>
        <v>3.92</v>
      </c>
      <c r="DG968">
        <f t="shared" si="541"/>
        <v>0</v>
      </c>
      <c r="DH968">
        <f t="shared" si="542"/>
        <v>0</v>
      </c>
      <c r="DI968">
        <f t="shared" si="544"/>
        <v>0</v>
      </c>
      <c r="DJ968">
        <f>DF968</f>
        <v>3.92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5">
      <c r="A969">
        <f>ROW(Source!A1051)</f>
        <v>1051</v>
      </c>
      <c r="B969">
        <v>56481265</v>
      </c>
      <c r="C969">
        <v>56496095</v>
      </c>
      <c r="D969">
        <v>54903867</v>
      </c>
      <c r="E969">
        <v>1</v>
      </c>
      <c r="F969">
        <v>1</v>
      </c>
      <c r="G969">
        <v>1079</v>
      </c>
      <c r="H969">
        <v>3</v>
      </c>
      <c r="I969" t="s">
        <v>582</v>
      </c>
      <c r="J969" t="s">
        <v>584</v>
      </c>
      <c r="K969" t="s">
        <v>583</v>
      </c>
      <c r="L969">
        <v>1348</v>
      </c>
      <c r="N969">
        <v>1009</v>
      </c>
      <c r="O969" t="s">
        <v>32</v>
      </c>
      <c r="P969" t="s">
        <v>32</v>
      </c>
      <c r="Q969">
        <v>1000</v>
      </c>
      <c r="W969">
        <v>0</v>
      </c>
      <c r="X969">
        <v>-1224800233</v>
      </c>
      <c r="Y969">
        <f>AT969</f>
        <v>1</v>
      </c>
      <c r="AA969">
        <v>10715.2</v>
      </c>
      <c r="AB969">
        <v>0</v>
      </c>
      <c r="AC969">
        <v>0</v>
      </c>
      <c r="AD969">
        <v>0</v>
      </c>
      <c r="AE969">
        <v>10715.2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1</v>
      </c>
      <c r="AU969" t="s">
        <v>3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ROUND(Y969*Source!I1051,9)</f>
        <v>0.69976000000000005</v>
      </c>
      <c r="CY969">
        <f>AA969</f>
        <v>10715.2</v>
      </c>
      <c r="CZ969">
        <f>AE969</f>
        <v>10715.2</v>
      </c>
      <c r="DA969">
        <f>AI969</f>
        <v>1</v>
      </c>
      <c r="DB969">
        <f>ROUND(ROUND(AT969*CZ969,2),6)</f>
        <v>10715.2</v>
      </c>
      <c r="DC969">
        <f>ROUND(ROUND(AT969*AG969,2),6)</f>
        <v>0</v>
      </c>
      <c r="DD969" t="s">
        <v>3</v>
      </c>
      <c r="DE969" t="s">
        <v>3</v>
      </c>
      <c r="DF969">
        <f t="shared" si="545"/>
        <v>7498.07</v>
      </c>
      <c r="DG969">
        <f t="shared" si="541"/>
        <v>0</v>
      </c>
      <c r="DH969">
        <f t="shared" si="542"/>
        <v>0</v>
      </c>
      <c r="DI969">
        <f t="shared" si="544"/>
        <v>0</v>
      </c>
      <c r="DJ969">
        <f>DF969</f>
        <v>7498.07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5">
      <c r="A970">
        <f>ROW(Source!A1051)</f>
        <v>1051</v>
      </c>
      <c r="B970">
        <v>56481265</v>
      </c>
      <c r="C970">
        <v>56496095</v>
      </c>
      <c r="D970">
        <v>54907584</v>
      </c>
      <c r="E970">
        <v>1</v>
      </c>
      <c r="F970">
        <v>1</v>
      </c>
      <c r="G970">
        <v>1079</v>
      </c>
      <c r="H970">
        <v>3</v>
      </c>
      <c r="I970" t="s">
        <v>886</v>
      </c>
      <c r="J970" t="s">
        <v>887</v>
      </c>
      <c r="K970" t="s">
        <v>888</v>
      </c>
      <c r="L970">
        <v>1348</v>
      </c>
      <c r="N970">
        <v>1009</v>
      </c>
      <c r="O970" t="s">
        <v>32</v>
      </c>
      <c r="P970" t="s">
        <v>32</v>
      </c>
      <c r="Q970">
        <v>1000</v>
      </c>
      <c r="W970">
        <v>0</v>
      </c>
      <c r="X970">
        <v>-120742524</v>
      </c>
      <c r="Y970">
        <f>AT970</f>
        <v>1.9E-3</v>
      </c>
      <c r="AA970">
        <v>13451.64</v>
      </c>
      <c r="AB970">
        <v>0</v>
      </c>
      <c r="AC970">
        <v>0</v>
      </c>
      <c r="AD970">
        <v>0</v>
      </c>
      <c r="AE970">
        <v>13451.64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1.9E-3</v>
      </c>
      <c r="AU970" t="s">
        <v>3</v>
      </c>
      <c r="AV970">
        <v>0</v>
      </c>
      <c r="AW970">
        <v>2</v>
      </c>
      <c r="AX970">
        <v>56496100</v>
      </c>
      <c r="AY970">
        <v>1</v>
      </c>
      <c r="AZ970">
        <v>0</v>
      </c>
      <c r="BA970">
        <v>943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ROUND(Y970*Source!I1051,9)</f>
        <v>1.329544E-3</v>
      </c>
      <c r="CY970">
        <f>AA970</f>
        <v>13451.64</v>
      </c>
      <c r="CZ970">
        <f>AE970</f>
        <v>13451.64</v>
      </c>
      <c r="DA970">
        <f>AI970</f>
        <v>1</v>
      </c>
      <c r="DB970">
        <f>ROUND(ROUND(AT970*CZ970,2),6)</f>
        <v>25.56</v>
      </c>
      <c r="DC970">
        <f>ROUND(ROUND(AT970*AG970,2),6)</f>
        <v>0</v>
      </c>
      <c r="DD970" t="s">
        <v>3</v>
      </c>
      <c r="DE970" t="s">
        <v>3</v>
      </c>
      <c r="DF970">
        <f t="shared" si="545"/>
        <v>17.88</v>
      </c>
      <c r="DG970">
        <f t="shared" si="541"/>
        <v>0</v>
      </c>
      <c r="DH970">
        <f t="shared" si="542"/>
        <v>0</v>
      </c>
      <c r="DI970">
        <f t="shared" si="544"/>
        <v>0</v>
      </c>
      <c r="DJ970">
        <f>DF970</f>
        <v>17.88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5">
      <c r="A971">
        <f>ROW(Source!A1051)</f>
        <v>1051</v>
      </c>
      <c r="B971">
        <v>56481265</v>
      </c>
      <c r="C971">
        <v>56496095</v>
      </c>
      <c r="D971">
        <v>54902905</v>
      </c>
      <c r="E971">
        <v>1</v>
      </c>
      <c r="F971">
        <v>1</v>
      </c>
      <c r="G971">
        <v>1079</v>
      </c>
      <c r="H971">
        <v>3</v>
      </c>
      <c r="I971" t="s">
        <v>859</v>
      </c>
      <c r="J971" t="s">
        <v>860</v>
      </c>
      <c r="K971" t="s">
        <v>861</v>
      </c>
      <c r="L971">
        <v>1348</v>
      </c>
      <c r="N971">
        <v>1009</v>
      </c>
      <c r="O971" t="s">
        <v>32</v>
      </c>
      <c r="P971" t="s">
        <v>32</v>
      </c>
      <c r="Q971">
        <v>1000</v>
      </c>
      <c r="W971">
        <v>0</v>
      </c>
      <c r="X971">
        <v>2068847740</v>
      </c>
      <c r="Y971">
        <f>AT971</f>
        <v>5.9999999999999995E-4</v>
      </c>
      <c r="AA971">
        <v>8582.42</v>
      </c>
      <c r="AB971">
        <v>0</v>
      </c>
      <c r="AC971">
        <v>0</v>
      </c>
      <c r="AD971">
        <v>0</v>
      </c>
      <c r="AE971">
        <v>8582.42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-2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5.9999999999999995E-4</v>
      </c>
      <c r="AU971" t="s">
        <v>3</v>
      </c>
      <c r="AV971">
        <v>0</v>
      </c>
      <c r="AW971">
        <v>2</v>
      </c>
      <c r="AX971">
        <v>56496101</v>
      </c>
      <c r="AY971">
        <v>1</v>
      </c>
      <c r="AZ971">
        <v>0</v>
      </c>
      <c r="BA971">
        <v>944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ROUND(Y971*Source!I1051,9)</f>
        <v>4.1985600000000003E-4</v>
      </c>
      <c r="CY971">
        <f>AA971</f>
        <v>8582.42</v>
      </c>
      <c r="CZ971">
        <f>AE971</f>
        <v>8582.42</v>
      </c>
      <c r="DA971">
        <f>AI971</f>
        <v>1</v>
      </c>
      <c r="DB971">
        <f>ROUND(ROUND(AT971*CZ971,2),6)</f>
        <v>5.15</v>
      </c>
      <c r="DC971">
        <f>ROUND(ROUND(AT971*AG971,2),6)</f>
        <v>0</v>
      </c>
      <c r="DD971" t="s">
        <v>3</v>
      </c>
      <c r="DE971" t="s">
        <v>3</v>
      </c>
      <c r="DF971">
        <f t="shared" si="545"/>
        <v>3.6</v>
      </c>
      <c r="DG971">
        <f t="shared" si="541"/>
        <v>0</v>
      </c>
      <c r="DH971">
        <f t="shared" si="542"/>
        <v>0</v>
      </c>
      <c r="DI971">
        <f t="shared" si="544"/>
        <v>0</v>
      </c>
      <c r="DJ971">
        <f>DF971</f>
        <v>3.6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5">
      <c r="A972">
        <f>ROW(Source!A1052)</f>
        <v>1052</v>
      </c>
      <c r="B972">
        <v>56481267</v>
      </c>
      <c r="C972">
        <v>56496095</v>
      </c>
      <c r="D972">
        <v>54836958</v>
      </c>
      <c r="E972">
        <v>1079</v>
      </c>
      <c r="F972">
        <v>1</v>
      </c>
      <c r="G972">
        <v>1079</v>
      </c>
      <c r="H972">
        <v>1</v>
      </c>
      <c r="I972" t="s">
        <v>738</v>
      </c>
      <c r="J972" t="s">
        <v>3</v>
      </c>
      <c r="K972" t="s">
        <v>739</v>
      </c>
      <c r="L972">
        <v>1191</v>
      </c>
      <c r="N972">
        <v>1013</v>
      </c>
      <c r="O972" t="s">
        <v>740</v>
      </c>
      <c r="P972" t="s">
        <v>740</v>
      </c>
      <c r="Q972">
        <v>1</v>
      </c>
      <c r="W972">
        <v>0</v>
      </c>
      <c r="X972">
        <v>476480486</v>
      </c>
      <c r="Y972">
        <f>(AT972*1.15*1.1)</f>
        <v>96.14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-2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76</v>
      </c>
      <c r="AU972" t="s">
        <v>166</v>
      </c>
      <c r="AV972">
        <v>1</v>
      </c>
      <c r="AW972">
        <v>2</v>
      </c>
      <c r="AX972">
        <v>56496096</v>
      </c>
      <c r="AY972">
        <v>1</v>
      </c>
      <c r="AZ972">
        <v>0</v>
      </c>
      <c r="BA972">
        <v>947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U972">
        <f>ROUND(AT972*Source!I1052*AH972*AL972,2)</f>
        <v>0</v>
      </c>
      <c r="CV972">
        <f>ROUND(Y972*Source!I1052,9)</f>
        <v>67.274926399999998</v>
      </c>
      <c r="CW972">
        <v>0</v>
      </c>
      <c r="CX972">
        <f>ROUND(Y972*Source!I1052,9)</f>
        <v>67.274926399999998</v>
      </c>
      <c r="CY972">
        <f>AD972</f>
        <v>0</v>
      </c>
      <c r="CZ972">
        <f>AH972</f>
        <v>0</v>
      </c>
      <c r="DA972">
        <f>AL972</f>
        <v>1</v>
      </c>
      <c r="DB972">
        <f>ROUND((ROUND(AT972*CZ972,2)*1.15*1.1),6)</f>
        <v>0</v>
      </c>
      <c r="DC972">
        <f>ROUND((ROUND(AT972*AG972,2)*1.15*1.1),6)</f>
        <v>0</v>
      </c>
      <c r="DD972" t="s">
        <v>3</v>
      </c>
      <c r="DE972" t="s">
        <v>3</v>
      </c>
      <c r="DF972">
        <f t="shared" si="545"/>
        <v>0</v>
      </c>
      <c r="DG972">
        <f t="shared" si="541"/>
        <v>0</v>
      </c>
      <c r="DH972">
        <f t="shared" si="542"/>
        <v>0</v>
      </c>
      <c r="DI972">
        <f t="shared" si="544"/>
        <v>0</v>
      </c>
      <c r="DJ972">
        <f>DI972</f>
        <v>0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5">
      <c r="A973">
        <f>ROW(Source!A1052)</f>
        <v>1052</v>
      </c>
      <c r="B973">
        <v>56481267</v>
      </c>
      <c r="C973">
        <v>56496095</v>
      </c>
      <c r="D973">
        <v>54933606</v>
      </c>
      <c r="E973">
        <v>1</v>
      </c>
      <c r="F973">
        <v>1</v>
      </c>
      <c r="G973">
        <v>1079</v>
      </c>
      <c r="H973">
        <v>2</v>
      </c>
      <c r="I973" t="s">
        <v>883</v>
      </c>
      <c r="J973" t="s">
        <v>884</v>
      </c>
      <c r="K973" t="s">
        <v>885</v>
      </c>
      <c r="L973">
        <v>1368</v>
      </c>
      <c r="N973">
        <v>1011</v>
      </c>
      <c r="O973" t="s">
        <v>744</v>
      </c>
      <c r="P973" t="s">
        <v>744</v>
      </c>
      <c r="Q973">
        <v>1</v>
      </c>
      <c r="W973">
        <v>0</v>
      </c>
      <c r="X973">
        <v>1976634375</v>
      </c>
      <c r="Y973">
        <f>(AT973*1.25*1.1)</f>
        <v>20.900000000000002</v>
      </c>
      <c r="AA973">
        <v>0</v>
      </c>
      <c r="AB973">
        <v>22.48</v>
      </c>
      <c r="AC973">
        <v>0</v>
      </c>
      <c r="AD973">
        <v>0</v>
      </c>
      <c r="AE973">
        <v>0</v>
      </c>
      <c r="AF973">
        <v>2.27</v>
      </c>
      <c r="AG973">
        <v>0</v>
      </c>
      <c r="AH973">
        <v>0</v>
      </c>
      <c r="AI973">
        <v>1</v>
      </c>
      <c r="AJ973">
        <v>9.11</v>
      </c>
      <c r="AK973">
        <v>47.82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15.2</v>
      </c>
      <c r="AU973" t="s">
        <v>165</v>
      </c>
      <c r="AV973">
        <v>0</v>
      </c>
      <c r="AW973">
        <v>2</v>
      </c>
      <c r="AX973">
        <v>56496097</v>
      </c>
      <c r="AY973">
        <v>1</v>
      </c>
      <c r="AZ973">
        <v>0</v>
      </c>
      <c r="BA973">
        <v>948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ROUND(Y973*Source!I1052*DO973,9)</f>
        <v>0</v>
      </c>
      <c r="CX973">
        <f>ROUND(Y973*Source!I1052,9)</f>
        <v>14.624984</v>
      </c>
      <c r="CY973">
        <f>AB973</f>
        <v>22.48</v>
      </c>
      <c r="CZ973">
        <f>AF973</f>
        <v>2.27</v>
      </c>
      <c r="DA973">
        <f>AJ973</f>
        <v>9.11</v>
      </c>
      <c r="DB973">
        <f>ROUND((ROUND(AT973*CZ973,2)*1.25*1.1),6)</f>
        <v>47.4375</v>
      </c>
      <c r="DC973">
        <f>ROUND((ROUND(AT973*AG973,2)*1.25*1.1),6)</f>
        <v>0</v>
      </c>
      <c r="DD973" t="s">
        <v>3</v>
      </c>
      <c r="DE973" t="s">
        <v>3</v>
      </c>
      <c r="DF973">
        <f t="shared" si="545"/>
        <v>0</v>
      </c>
      <c r="DG973">
        <f>ROUND(ROUND(AF973*AJ973,2)*CX973,2)</f>
        <v>302.44</v>
      </c>
      <c r="DH973">
        <f>ROUND(ROUND(AG973*AK973,2)*CX973,2)</f>
        <v>0</v>
      </c>
      <c r="DI973">
        <f t="shared" si="544"/>
        <v>0</v>
      </c>
      <c r="DJ973">
        <f>DG973</f>
        <v>302.44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5">
      <c r="A974">
        <f>ROW(Source!A1052)</f>
        <v>1052</v>
      </c>
      <c r="B974">
        <v>56481267</v>
      </c>
      <c r="C974">
        <v>56496095</v>
      </c>
      <c r="D974">
        <v>54903374</v>
      </c>
      <c r="E974">
        <v>1</v>
      </c>
      <c r="F974">
        <v>1</v>
      </c>
      <c r="G974">
        <v>1079</v>
      </c>
      <c r="H974">
        <v>3</v>
      </c>
      <c r="I974" t="s">
        <v>779</v>
      </c>
      <c r="J974" t="s">
        <v>780</v>
      </c>
      <c r="K974" t="s">
        <v>781</v>
      </c>
      <c r="L974">
        <v>1348</v>
      </c>
      <c r="N974">
        <v>1009</v>
      </c>
      <c r="O974" t="s">
        <v>32</v>
      </c>
      <c r="P974" t="s">
        <v>32</v>
      </c>
      <c r="Q974">
        <v>1000</v>
      </c>
      <c r="W974">
        <v>0</v>
      </c>
      <c r="X974">
        <v>-925205253</v>
      </c>
      <c r="Y974">
        <f>AT974</f>
        <v>1.4E-3</v>
      </c>
      <c r="AA974">
        <v>93487.52</v>
      </c>
      <c r="AB974">
        <v>0</v>
      </c>
      <c r="AC974">
        <v>0</v>
      </c>
      <c r="AD974">
        <v>0</v>
      </c>
      <c r="AE974">
        <v>7185.82</v>
      </c>
      <c r="AF974">
        <v>0</v>
      </c>
      <c r="AG974">
        <v>0</v>
      </c>
      <c r="AH974">
        <v>0</v>
      </c>
      <c r="AI974">
        <v>13.01</v>
      </c>
      <c r="AJ974">
        <v>1</v>
      </c>
      <c r="AK974">
        <v>1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1.4E-3</v>
      </c>
      <c r="AU974" t="s">
        <v>3</v>
      </c>
      <c r="AV974">
        <v>0</v>
      </c>
      <c r="AW974">
        <v>2</v>
      </c>
      <c r="AX974">
        <v>56496098</v>
      </c>
      <c r="AY974">
        <v>1</v>
      </c>
      <c r="AZ974">
        <v>0</v>
      </c>
      <c r="BA974">
        <v>949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v>0</v>
      </c>
      <c r="CX974">
        <f>ROUND(Y974*Source!I1052,9)</f>
        <v>9.796640000000001E-4</v>
      </c>
      <c r="CY974">
        <f>AA974</f>
        <v>93487.52</v>
      </c>
      <c r="CZ974">
        <f>AE974</f>
        <v>7185.82</v>
      </c>
      <c r="DA974">
        <f>AI974</f>
        <v>13.01</v>
      </c>
      <c r="DB974">
        <f>ROUND(ROUND(AT974*CZ974,2),6)</f>
        <v>10.06</v>
      </c>
      <c r="DC974">
        <f>ROUND(ROUND(AT974*AG974,2),6)</f>
        <v>0</v>
      </c>
      <c r="DD974" t="s">
        <v>3</v>
      </c>
      <c r="DE974" t="s">
        <v>3</v>
      </c>
      <c r="DF974">
        <f>ROUND(ROUND(AE974*AI974,2)*CX974,2)</f>
        <v>91.59</v>
      </c>
      <c r="DG974">
        <f t="shared" ref="DG974:DG987" si="546">ROUND(ROUND(AF974,2)*CX974,2)</f>
        <v>0</v>
      </c>
      <c r="DH974">
        <f t="shared" ref="DH974:DH987" si="547">ROUND(ROUND(AG974,2)*CX974,2)</f>
        <v>0</v>
      </c>
      <c r="DI974">
        <f t="shared" si="544"/>
        <v>0</v>
      </c>
      <c r="DJ974">
        <f>DF974</f>
        <v>91.59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5">
      <c r="A975">
        <f>ROW(Source!A1052)</f>
        <v>1052</v>
      </c>
      <c r="B975">
        <v>56481267</v>
      </c>
      <c r="C975">
        <v>56496095</v>
      </c>
      <c r="D975">
        <v>54902353</v>
      </c>
      <c r="E975">
        <v>1</v>
      </c>
      <c r="F975">
        <v>1</v>
      </c>
      <c r="G975">
        <v>1079</v>
      </c>
      <c r="H975">
        <v>3</v>
      </c>
      <c r="I975" t="s">
        <v>54</v>
      </c>
      <c r="J975" t="s">
        <v>839</v>
      </c>
      <c r="K975" t="s">
        <v>55</v>
      </c>
      <c r="L975">
        <v>1348</v>
      </c>
      <c r="N975">
        <v>1009</v>
      </c>
      <c r="O975" t="s">
        <v>32</v>
      </c>
      <c r="P975" t="s">
        <v>32</v>
      </c>
      <c r="Q975">
        <v>1000</v>
      </c>
      <c r="W975">
        <v>0</v>
      </c>
      <c r="X975">
        <v>966186740</v>
      </c>
      <c r="Y975">
        <f>AT975</f>
        <v>2.9999999999999997E-4</v>
      </c>
      <c r="AA975">
        <v>66777.990000000005</v>
      </c>
      <c r="AB975">
        <v>0</v>
      </c>
      <c r="AC975">
        <v>0</v>
      </c>
      <c r="AD975">
        <v>0</v>
      </c>
      <c r="AE975">
        <v>18653.07</v>
      </c>
      <c r="AF975">
        <v>0</v>
      </c>
      <c r="AG975">
        <v>0</v>
      </c>
      <c r="AH975">
        <v>0</v>
      </c>
      <c r="AI975">
        <v>3.58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2.9999999999999997E-4</v>
      </c>
      <c r="AU975" t="s">
        <v>3</v>
      </c>
      <c r="AV975">
        <v>0</v>
      </c>
      <c r="AW975">
        <v>2</v>
      </c>
      <c r="AX975">
        <v>56496099</v>
      </c>
      <c r="AY975">
        <v>1</v>
      </c>
      <c r="AZ975">
        <v>0</v>
      </c>
      <c r="BA975">
        <v>950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ROUND(Y975*Source!I1052,9)</f>
        <v>2.0992800000000001E-4</v>
      </c>
      <c r="CY975">
        <f>AA975</f>
        <v>66777.990000000005</v>
      </c>
      <c r="CZ975">
        <f>AE975</f>
        <v>18653.07</v>
      </c>
      <c r="DA975">
        <f>AI975</f>
        <v>3.58</v>
      </c>
      <c r="DB975">
        <f>ROUND(ROUND(AT975*CZ975,2),6)</f>
        <v>5.6</v>
      </c>
      <c r="DC975">
        <f>ROUND(ROUND(AT975*AG975,2),6)</f>
        <v>0</v>
      </c>
      <c r="DD975" t="s">
        <v>3</v>
      </c>
      <c r="DE975" t="s">
        <v>3</v>
      </c>
      <c r="DF975">
        <f>ROUND(ROUND(AE975*AI975,2)*CX975,2)</f>
        <v>14.02</v>
      </c>
      <c r="DG975">
        <f t="shared" si="546"/>
        <v>0</v>
      </c>
      <c r="DH975">
        <f t="shared" si="547"/>
        <v>0</v>
      </c>
      <c r="DI975">
        <f t="shared" si="544"/>
        <v>0</v>
      </c>
      <c r="DJ975">
        <f>DF975</f>
        <v>14.02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5">
      <c r="A976">
        <f>ROW(Source!A1052)</f>
        <v>1052</v>
      </c>
      <c r="B976">
        <v>56481267</v>
      </c>
      <c r="C976">
        <v>56496095</v>
      </c>
      <c r="D976">
        <v>54903867</v>
      </c>
      <c r="E976">
        <v>1</v>
      </c>
      <c r="F976">
        <v>1</v>
      </c>
      <c r="G976">
        <v>1079</v>
      </c>
      <c r="H976">
        <v>3</v>
      </c>
      <c r="I976" t="s">
        <v>582</v>
      </c>
      <c r="J976" t="s">
        <v>584</v>
      </c>
      <c r="K976" t="s">
        <v>583</v>
      </c>
      <c r="L976">
        <v>1348</v>
      </c>
      <c r="N976">
        <v>1009</v>
      </c>
      <c r="O976" t="s">
        <v>32</v>
      </c>
      <c r="P976" t="s">
        <v>32</v>
      </c>
      <c r="Q976">
        <v>1000</v>
      </c>
      <c r="W976">
        <v>0</v>
      </c>
      <c r="X976">
        <v>-1224800233</v>
      </c>
      <c r="Y976">
        <f>AT976</f>
        <v>1</v>
      </c>
      <c r="AA976">
        <v>50682.9</v>
      </c>
      <c r="AB976">
        <v>0</v>
      </c>
      <c r="AC976">
        <v>0</v>
      </c>
      <c r="AD976">
        <v>0</v>
      </c>
      <c r="AE976">
        <v>10715.2</v>
      </c>
      <c r="AF976">
        <v>0</v>
      </c>
      <c r="AG976">
        <v>0</v>
      </c>
      <c r="AH976">
        <v>0</v>
      </c>
      <c r="AI976">
        <v>4.7300000000000004</v>
      </c>
      <c r="AJ976">
        <v>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 t="s">
        <v>3</v>
      </c>
      <c r="AT976">
        <v>1</v>
      </c>
      <c r="AU976" t="s">
        <v>3</v>
      </c>
      <c r="AV976">
        <v>0</v>
      </c>
      <c r="AW976">
        <v>1</v>
      </c>
      <c r="AX976">
        <v>-1</v>
      </c>
      <c r="AY976">
        <v>0</v>
      </c>
      <c r="AZ976">
        <v>0</v>
      </c>
      <c r="BA976" t="s">
        <v>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ROUND(Y976*Source!I1052,9)</f>
        <v>0.69976000000000005</v>
      </c>
      <c r="CY976">
        <f>AA976</f>
        <v>50682.9</v>
      </c>
      <c r="CZ976">
        <f>AE976</f>
        <v>10715.2</v>
      </c>
      <c r="DA976">
        <f>AI976</f>
        <v>4.7300000000000004</v>
      </c>
      <c r="DB976">
        <f>ROUND(ROUND(AT976*CZ976,2),6)</f>
        <v>10715.2</v>
      </c>
      <c r="DC976">
        <f>ROUND(ROUND(AT976*AG976,2),6)</f>
        <v>0</v>
      </c>
      <c r="DD976" t="s">
        <v>3</v>
      </c>
      <c r="DE976" t="s">
        <v>3</v>
      </c>
      <c r="DF976">
        <f>ROUND(ROUND(AE976*AI976,2)*CX976,2)</f>
        <v>35465.870000000003</v>
      </c>
      <c r="DG976">
        <f t="shared" si="546"/>
        <v>0</v>
      </c>
      <c r="DH976">
        <f t="shared" si="547"/>
        <v>0</v>
      </c>
      <c r="DI976">
        <f t="shared" si="544"/>
        <v>0</v>
      </c>
      <c r="DJ976">
        <f>DF976</f>
        <v>35465.870000000003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5">
      <c r="A977">
        <f>ROW(Source!A1052)</f>
        <v>1052</v>
      </c>
      <c r="B977">
        <v>56481267</v>
      </c>
      <c r="C977">
        <v>56496095</v>
      </c>
      <c r="D977">
        <v>54907584</v>
      </c>
      <c r="E977">
        <v>1</v>
      </c>
      <c r="F977">
        <v>1</v>
      </c>
      <c r="G977">
        <v>1079</v>
      </c>
      <c r="H977">
        <v>3</v>
      </c>
      <c r="I977" t="s">
        <v>886</v>
      </c>
      <c r="J977" t="s">
        <v>887</v>
      </c>
      <c r="K977" t="s">
        <v>888</v>
      </c>
      <c r="L977">
        <v>1348</v>
      </c>
      <c r="N977">
        <v>1009</v>
      </c>
      <c r="O977" t="s">
        <v>32</v>
      </c>
      <c r="P977" t="s">
        <v>32</v>
      </c>
      <c r="Q977">
        <v>1000</v>
      </c>
      <c r="W977">
        <v>0</v>
      </c>
      <c r="X977">
        <v>-120742524</v>
      </c>
      <c r="Y977">
        <f>AT977</f>
        <v>1.9E-3</v>
      </c>
      <c r="AA977">
        <v>140704.15</v>
      </c>
      <c r="AB977">
        <v>0</v>
      </c>
      <c r="AC977">
        <v>0</v>
      </c>
      <c r="AD977">
        <v>0</v>
      </c>
      <c r="AE977">
        <v>13451.64</v>
      </c>
      <c r="AF977">
        <v>0</v>
      </c>
      <c r="AG977">
        <v>0</v>
      </c>
      <c r="AH977">
        <v>0</v>
      </c>
      <c r="AI977">
        <v>10.46</v>
      </c>
      <c r="AJ977">
        <v>1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1.9E-3</v>
      </c>
      <c r="AU977" t="s">
        <v>3</v>
      </c>
      <c r="AV977">
        <v>0</v>
      </c>
      <c r="AW977">
        <v>2</v>
      </c>
      <c r="AX977">
        <v>56496100</v>
      </c>
      <c r="AY977">
        <v>1</v>
      </c>
      <c r="AZ977">
        <v>0</v>
      </c>
      <c r="BA977">
        <v>951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ROUND(Y977*Source!I1052,9)</f>
        <v>1.329544E-3</v>
      </c>
      <c r="CY977">
        <f>AA977</f>
        <v>140704.15</v>
      </c>
      <c r="CZ977">
        <f>AE977</f>
        <v>13451.64</v>
      </c>
      <c r="DA977">
        <f>AI977</f>
        <v>10.46</v>
      </c>
      <c r="DB977">
        <f>ROUND(ROUND(AT977*CZ977,2),6)</f>
        <v>25.56</v>
      </c>
      <c r="DC977">
        <f>ROUND(ROUND(AT977*AG977,2),6)</f>
        <v>0</v>
      </c>
      <c r="DD977" t="s">
        <v>3</v>
      </c>
      <c r="DE977" t="s">
        <v>3</v>
      </c>
      <c r="DF977">
        <f>ROUND(ROUND(AE977*AI977,2)*CX977,2)</f>
        <v>187.07</v>
      </c>
      <c r="DG977">
        <f t="shared" si="546"/>
        <v>0</v>
      </c>
      <c r="DH977">
        <f t="shared" si="547"/>
        <v>0</v>
      </c>
      <c r="DI977">
        <f t="shared" si="544"/>
        <v>0</v>
      </c>
      <c r="DJ977">
        <f>DF977</f>
        <v>187.07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5">
      <c r="A978">
        <f>ROW(Source!A1052)</f>
        <v>1052</v>
      </c>
      <c r="B978">
        <v>56481267</v>
      </c>
      <c r="C978">
        <v>56496095</v>
      </c>
      <c r="D978">
        <v>54902905</v>
      </c>
      <c r="E978">
        <v>1</v>
      </c>
      <c r="F978">
        <v>1</v>
      </c>
      <c r="G978">
        <v>1079</v>
      </c>
      <c r="H978">
        <v>3</v>
      </c>
      <c r="I978" t="s">
        <v>859</v>
      </c>
      <c r="J978" t="s">
        <v>860</v>
      </c>
      <c r="K978" t="s">
        <v>861</v>
      </c>
      <c r="L978">
        <v>1348</v>
      </c>
      <c r="N978">
        <v>1009</v>
      </c>
      <c r="O978" t="s">
        <v>32</v>
      </c>
      <c r="P978" t="s">
        <v>32</v>
      </c>
      <c r="Q978">
        <v>1000</v>
      </c>
      <c r="W978">
        <v>0</v>
      </c>
      <c r="X978">
        <v>2068847740</v>
      </c>
      <c r="Y978">
        <f>AT978</f>
        <v>5.9999999999999995E-4</v>
      </c>
      <c r="AA978">
        <v>133971.57999999999</v>
      </c>
      <c r="AB978">
        <v>0</v>
      </c>
      <c r="AC978">
        <v>0</v>
      </c>
      <c r="AD978">
        <v>0</v>
      </c>
      <c r="AE978">
        <v>8582.42</v>
      </c>
      <c r="AF978">
        <v>0</v>
      </c>
      <c r="AG978">
        <v>0</v>
      </c>
      <c r="AH978">
        <v>0</v>
      </c>
      <c r="AI978">
        <v>15.61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5.9999999999999995E-4</v>
      </c>
      <c r="AU978" t="s">
        <v>3</v>
      </c>
      <c r="AV978">
        <v>0</v>
      </c>
      <c r="AW978">
        <v>2</v>
      </c>
      <c r="AX978">
        <v>56496101</v>
      </c>
      <c r="AY978">
        <v>1</v>
      </c>
      <c r="AZ978">
        <v>0</v>
      </c>
      <c r="BA978">
        <v>952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ROUND(Y978*Source!I1052,9)</f>
        <v>4.1985600000000003E-4</v>
      </c>
      <c r="CY978">
        <f>AA978</f>
        <v>133971.57999999999</v>
      </c>
      <c r="CZ978">
        <f>AE978</f>
        <v>8582.42</v>
      </c>
      <c r="DA978">
        <f>AI978</f>
        <v>15.61</v>
      </c>
      <c r="DB978">
        <f>ROUND(ROUND(AT978*CZ978,2),6)</f>
        <v>5.15</v>
      </c>
      <c r="DC978">
        <f>ROUND(ROUND(AT978*AG978,2),6)</f>
        <v>0</v>
      </c>
      <c r="DD978" t="s">
        <v>3</v>
      </c>
      <c r="DE978" t="s">
        <v>3</v>
      </c>
      <c r="DF978">
        <f>ROUND(ROUND(AE978*AI978,2)*CX978,2)</f>
        <v>56.25</v>
      </c>
      <c r="DG978">
        <f t="shared" si="546"/>
        <v>0</v>
      </c>
      <c r="DH978">
        <f t="shared" si="547"/>
        <v>0</v>
      </c>
      <c r="DI978">
        <f t="shared" si="544"/>
        <v>0</v>
      </c>
      <c r="DJ978">
        <f>DF978</f>
        <v>56.25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5">
      <c r="A979">
        <f>ROW(Source!A1055)</f>
        <v>1055</v>
      </c>
      <c r="B979">
        <v>56481265</v>
      </c>
      <c r="C979">
        <v>56496111</v>
      </c>
      <c r="D979">
        <v>54836958</v>
      </c>
      <c r="E979">
        <v>1079</v>
      </c>
      <c r="F979">
        <v>1</v>
      </c>
      <c r="G979">
        <v>1079</v>
      </c>
      <c r="H979">
        <v>1</v>
      </c>
      <c r="I979" t="s">
        <v>738</v>
      </c>
      <c r="J979" t="s">
        <v>3</v>
      </c>
      <c r="K979" t="s">
        <v>739</v>
      </c>
      <c r="L979">
        <v>1191</v>
      </c>
      <c r="N979">
        <v>1013</v>
      </c>
      <c r="O979" t="s">
        <v>740</v>
      </c>
      <c r="P979" t="s">
        <v>740</v>
      </c>
      <c r="Q979">
        <v>1</v>
      </c>
      <c r="W979">
        <v>0</v>
      </c>
      <c r="X979">
        <v>476480486</v>
      </c>
      <c r="Y979">
        <f>(AT979*1.15*1.1)</f>
        <v>146.73999999999998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116</v>
      </c>
      <c r="AU979" t="s">
        <v>166</v>
      </c>
      <c r="AV979">
        <v>1</v>
      </c>
      <c r="AW979">
        <v>2</v>
      </c>
      <c r="AX979">
        <v>56496112</v>
      </c>
      <c r="AY979">
        <v>1</v>
      </c>
      <c r="AZ979">
        <v>0</v>
      </c>
      <c r="BA979">
        <v>955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U979">
        <f>ROUND(AT979*Source!I1055*AH979*AL979,2)</f>
        <v>0</v>
      </c>
      <c r="CV979">
        <f>ROUND(Y979*Source!I1055,9)</f>
        <v>20.015336000000001</v>
      </c>
      <c r="CW979">
        <v>0</v>
      </c>
      <c r="CX979">
        <f>ROUND(Y979*Source!I1055,9)</f>
        <v>20.015336000000001</v>
      </c>
      <c r="CY979">
        <f>AD979</f>
        <v>0</v>
      </c>
      <c r="CZ979">
        <f>AH979</f>
        <v>0</v>
      </c>
      <c r="DA979">
        <f>AL979</f>
        <v>1</v>
      </c>
      <c r="DB979">
        <f>ROUND((ROUND(AT979*CZ979,2)*1.15*1.1),6)</f>
        <v>0</v>
      </c>
      <c r="DC979">
        <f>ROUND((ROUND(AT979*AG979,2)*1.15*1.1),6)</f>
        <v>0</v>
      </c>
      <c r="DD979" t="s">
        <v>3</v>
      </c>
      <c r="DE979" t="s">
        <v>3</v>
      </c>
      <c r="DF979">
        <f t="shared" ref="DF979:DF988" si="548">ROUND(ROUND(AE979,2)*CX979,2)</f>
        <v>0</v>
      </c>
      <c r="DG979">
        <f t="shared" si="546"/>
        <v>0</v>
      </c>
      <c r="DH979">
        <f t="shared" si="547"/>
        <v>0</v>
      </c>
      <c r="DI979">
        <f t="shared" si="544"/>
        <v>0</v>
      </c>
      <c r="DJ979">
        <f>DI979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5">
      <c r="A980">
        <f>ROW(Source!A1055)</f>
        <v>1055</v>
      </c>
      <c r="B980">
        <v>56481265</v>
      </c>
      <c r="C980">
        <v>56496111</v>
      </c>
      <c r="D980">
        <v>54933606</v>
      </c>
      <c r="E980">
        <v>1</v>
      </c>
      <c r="F980">
        <v>1</v>
      </c>
      <c r="G980">
        <v>1079</v>
      </c>
      <c r="H980">
        <v>2</v>
      </c>
      <c r="I980" t="s">
        <v>883</v>
      </c>
      <c r="J980" t="s">
        <v>884</v>
      </c>
      <c r="K980" t="s">
        <v>885</v>
      </c>
      <c r="L980">
        <v>1368</v>
      </c>
      <c r="N980">
        <v>1011</v>
      </c>
      <c r="O980" t="s">
        <v>744</v>
      </c>
      <c r="P980" t="s">
        <v>744</v>
      </c>
      <c r="Q980">
        <v>1</v>
      </c>
      <c r="W980">
        <v>0</v>
      </c>
      <c r="X980">
        <v>1976634375</v>
      </c>
      <c r="Y980">
        <f>(AT980*1.25*1.1)</f>
        <v>31.900000000000002</v>
      </c>
      <c r="AA980">
        <v>0</v>
      </c>
      <c r="AB980">
        <v>2.4700000000000002</v>
      </c>
      <c r="AC980">
        <v>0</v>
      </c>
      <c r="AD980">
        <v>0</v>
      </c>
      <c r="AE980">
        <v>0</v>
      </c>
      <c r="AF980">
        <v>2.27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23.2</v>
      </c>
      <c r="AU980" t="s">
        <v>165</v>
      </c>
      <c r="AV980">
        <v>0</v>
      </c>
      <c r="AW980">
        <v>2</v>
      </c>
      <c r="AX980">
        <v>56496113</v>
      </c>
      <c r="AY980">
        <v>1</v>
      </c>
      <c r="AZ980">
        <v>0</v>
      </c>
      <c r="BA980">
        <v>956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f>ROUND(Y980*Source!I1055*DO980,9)</f>
        <v>0</v>
      </c>
      <c r="CX980">
        <f>ROUND(Y980*Source!I1055,9)</f>
        <v>4.3511600000000001</v>
      </c>
      <c r="CY980">
        <f>AB980</f>
        <v>2.4700000000000002</v>
      </c>
      <c r="CZ980">
        <f>AF980</f>
        <v>2.27</v>
      </c>
      <c r="DA980">
        <f>AJ980</f>
        <v>1</v>
      </c>
      <c r="DB980">
        <f>ROUND((ROUND(AT980*CZ980,2)*1.25*1.1),6)</f>
        <v>72.407499999999999</v>
      </c>
      <c r="DC980">
        <f>ROUND((ROUND(AT980*AG980,2)*1.25*1.1),6)</f>
        <v>0</v>
      </c>
      <c r="DD980" t="s">
        <v>3</v>
      </c>
      <c r="DE980" t="s">
        <v>3</v>
      </c>
      <c r="DF980">
        <f t="shared" si="548"/>
        <v>0</v>
      </c>
      <c r="DG980">
        <f t="shared" si="546"/>
        <v>9.8800000000000008</v>
      </c>
      <c r="DH980">
        <f t="shared" si="547"/>
        <v>0</v>
      </c>
      <c r="DI980">
        <f t="shared" si="544"/>
        <v>0</v>
      </c>
      <c r="DJ980">
        <f>DG980</f>
        <v>9.8800000000000008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5">
      <c r="A981">
        <f>ROW(Source!A1055)</f>
        <v>1055</v>
      </c>
      <c r="B981">
        <v>56481265</v>
      </c>
      <c r="C981">
        <v>56496111</v>
      </c>
      <c r="D981">
        <v>54902988</v>
      </c>
      <c r="E981">
        <v>1</v>
      </c>
      <c r="F981">
        <v>1</v>
      </c>
      <c r="G981">
        <v>1079</v>
      </c>
      <c r="H981">
        <v>3</v>
      </c>
      <c r="I981" t="s">
        <v>35</v>
      </c>
      <c r="J981" t="s">
        <v>37</v>
      </c>
      <c r="K981" t="s">
        <v>36</v>
      </c>
      <c r="L981">
        <v>1348</v>
      </c>
      <c r="N981">
        <v>1009</v>
      </c>
      <c r="O981" t="s">
        <v>32</v>
      </c>
      <c r="P981" t="s">
        <v>32</v>
      </c>
      <c r="Q981">
        <v>1000</v>
      </c>
      <c r="W981">
        <v>0</v>
      </c>
      <c r="X981">
        <v>-1891961884</v>
      </c>
      <c r="Y981">
        <f t="shared" ref="Y981:Y986" si="549">AT981</f>
        <v>0.91906200000000005</v>
      </c>
      <c r="AA981">
        <v>6519.2</v>
      </c>
      <c r="AB981">
        <v>0</v>
      </c>
      <c r="AC981">
        <v>0</v>
      </c>
      <c r="AD981">
        <v>0</v>
      </c>
      <c r="AE981">
        <v>6519.2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 t="s">
        <v>3</v>
      </c>
      <c r="AT981">
        <v>0.91906200000000005</v>
      </c>
      <c r="AU981" t="s">
        <v>3</v>
      </c>
      <c r="AV981">
        <v>0</v>
      </c>
      <c r="AW981">
        <v>1</v>
      </c>
      <c r="AX981">
        <v>-1</v>
      </c>
      <c r="AY981">
        <v>0</v>
      </c>
      <c r="AZ981">
        <v>0</v>
      </c>
      <c r="BA981" t="s">
        <v>3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ROUND(Y981*Source!I1055,9)</f>
        <v>0.125360057</v>
      </c>
      <c r="CY981">
        <f t="shared" ref="CY981:CY986" si="550">AA981</f>
        <v>6519.2</v>
      </c>
      <c r="CZ981">
        <f t="shared" ref="CZ981:CZ986" si="551">AE981</f>
        <v>6519.2</v>
      </c>
      <c r="DA981">
        <f t="shared" ref="DA981:DA986" si="552">AI981</f>
        <v>1</v>
      </c>
      <c r="DB981">
        <f t="shared" ref="DB981:DB986" si="553">ROUND(ROUND(AT981*CZ981,2),6)</f>
        <v>5991.55</v>
      </c>
      <c r="DC981">
        <f t="shared" ref="DC981:DC986" si="554">ROUND(ROUND(AT981*AG981,2),6)</f>
        <v>0</v>
      </c>
      <c r="DD981" t="s">
        <v>3</v>
      </c>
      <c r="DE981" t="s">
        <v>3</v>
      </c>
      <c r="DF981">
        <f t="shared" si="548"/>
        <v>817.25</v>
      </c>
      <c r="DG981">
        <f t="shared" si="546"/>
        <v>0</v>
      </c>
      <c r="DH981">
        <f t="shared" si="547"/>
        <v>0</v>
      </c>
      <c r="DI981">
        <f t="shared" si="544"/>
        <v>0</v>
      </c>
      <c r="DJ981">
        <f t="shared" ref="DJ981:DJ986" si="555">DF981</f>
        <v>817.25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5">
      <c r="A982">
        <f>ROW(Source!A1055)</f>
        <v>1055</v>
      </c>
      <c r="B982">
        <v>56481265</v>
      </c>
      <c r="C982">
        <v>56496111</v>
      </c>
      <c r="D982">
        <v>54903374</v>
      </c>
      <c r="E982">
        <v>1</v>
      </c>
      <c r="F982">
        <v>1</v>
      </c>
      <c r="G982">
        <v>1079</v>
      </c>
      <c r="H982">
        <v>3</v>
      </c>
      <c r="I982" t="s">
        <v>779</v>
      </c>
      <c r="J982" t="s">
        <v>780</v>
      </c>
      <c r="K982" t="s">
        <v>781</v>
      </c>
      <c r="L982">
        <v>1348</v>
      </c>
      <c r="N982">
        <v>1009</v>
      </c>
      <c r="O982" t="s">
        <v>32</v>
      </c>
      <c r="P982" t="s">
        <v>32</v>
      </c>
      <c r="Q982">
        <v>1000</v>
      </c>
      <c r="W982">
        <v>0</v>
      </c>
      <c r="X982">
        <v>-925205253</v>
      </c>
      <c r="Y982">
        <f t="shared" si="549"/>
        <v>3.0000000000000001E-3</v>
      </c>
      <c r="AA982">
        <v>7185.82</v>
      </c>
      <c r="AB982">
        <v>0</v>
      </c>
      <c r="AC982">
        <v>0</v>
      </c>
      <c r="AD982">
        <v>0</v>
      </c>
      <c r="AE982">
        <v>7185.82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3.0000000000000001E-3</v>
      </c>
      <c r="AU982" t="s">
        <v>3</v>
      </c>
      <c r="AV982">
        <v>0</v>
      </c>
      <c r="AW982">
        <v>2</v>
      </c>
      <c r="AX982">
        <v>56496114</v>
      </c>
      <c r="AY982">
        <v>1</v>
      </c>
      <c r="AZ982">
        <v>0</v>
      </c>
      <c r="BA982">
        <v>957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ROUND(Y982*Source!I1055,9)</f>
        <v>4.0920000000000003E-4</v>
      </c>
      <c r="CY982">
        <f t="shared" si="550"/>
        <v>7185.82</v>
      </c>
      <c r="CZ982">
        <f t="shared" si="551"/>
        <v>7185.82</v>
      </c>
      <c r="DA982">
        <f t="shared" si="552"/>
        <v>1</v>
      </c>
      <c r="DB982">
        <f t="shared" si="553"/>
        <v>21.56</v>
      </c>
      <c r="DC982">
        <f t="shared" si="554"/>
        <v>0</v>
      </c>
      <c r="DD982" t="s">
        <v>3</v>
      </c>
      <c r="DE982" t="s">
        <v>3</v>
      </c>
      <c r="DF982">
        <f t="shared" si="548"/>
        <v>2.94</v>
      </c>
      <c r="DG982">
        <f t="shared" si="546"/>
        <v>0</v>
      </c>
      <c r="DH982">
        <f t="shared" si="547"/>
        <v>0</v>
      </c>
      <c r="DI982">
        <f t="shared" si="544"/>
        <v>0</v>
      </c>
      <c r="DJ982">
        <f t="shared" si="555"/>
        <v>2.94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5">
      <c r="A983">
        <f>ROW(Source!A1055)</f>
        <v>1055</v>
      </c>
      <c r="B983">
        <v>56481265</v>
      </c>
      <c r="C983">
        <v>56496111</v>
      </c>
      <c r="D983">
        <v>54902353</v>
      </c>
      <c r="E983">
        <v>1</v>
      </c>
      <c r="F983">
        <v>1</v>
      </c>
      <c r="G983">
        <v>1079</v>
      </c>
      <c r="H983">
        <v>3</v>
      </c>
      <c r="I983" t="s">
        <v>54</v>
      </c>
      <c r="J983" t="s">
        <v>839</v>
      </c>
      <c r="K983" t="s">
        <v>55</v>
      </c>
      <c r="L983">
        <v>1348</v>
      </c>
      <c r="N983">
        <v>1009</v>
      </c>
      <c r="O983" t="s">
        <v>32</v>
      </c>
      <c r="P983" t="s">
        <v>32</v>
      </c>
      <c r="Q983">
        <v>1000</v>
      </c>
      <c r="W983">
        <v>0</v>
      </c>
      <c r="X983">
        <v>966186740</v>
      </c>
      <c r="Y983">
        <f t="shared" si="549"/>
        <v>2.9999999999999997E-4</v>
      </c>
      <c r="AA983">
        <v>18653.07</v>
      </c>
      <c r="AB983">
        <v>0</v>
      </c>
      <c r="AC983">
        <v>0</v>
      </c>
      <c r="AD983">
        <v>0</v>
      </c>
      <c r="AE983">
        <v>18653.07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2.9999999999999997E-4</v>
      </c>
      <c r="AU983" t="s">
        <v>3</v>
      </c>
      <c r="AV983">
        <v>0</v>
      </c>
      <c r="AW983">
        <v>2</v>
      </c>
      <c r="AX983">
        <v>56496115</v>
      </c>
      <c r="AY983">
        <v>1</v>
      </c>
      <c r="AZ983">
        <v>0</v>
      </c>
      <c r="BA983">
        <v>958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ROUND(Y983*Source!I1055,9)</f>
        <v>4.0920000000000001E-5</v>
      </c>
      <c r="CY983">
        <f t="shared" si="550"/>
        <v>18653.07</v>
      </c>
      <c r="CZ983">
        <f t="shared" si="551"/>
        <v>18653.07</v>
      </c>
      <c r="DA983">
        <f t="shared" si="552"/>
        <v>1</v>
      </c>
      <c r="DB983">
        <f t="shared" si="553"/>
        <v>5.6</v>
      </c>
      <c r="DC983">
        <f t="shared" si="554"/>
        <v>0</v>
      </c>
      <c r="DD983" t="s">
        <v>3</v>
      </c>
      <c r="DE983" t="s">
        <v>3</v>
      </c>
      <c r="DF983">
        <f t="shared" si="548"/>
        <v>0.76</v>
      </c>
      <c r="DG983">
        <f t="shared" si="546"/>
        <v>0</v>
      </c>
      <c r="DH983">
        <f t="shared" si="547"/>
        <v>0</v>
      </c>
      <c r="DI983">
        <f t="shared" si="544"/>
        <v>0</v>
      </c>
      <c r="DJ983">
        <f t="shared" si="555"/>
        <v>0.76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5">
      <c r="A984">
        <f>ROW(Source!A1055)</f>
        <v>1055</v>
      </c>
      <c r="B984">
        <v>56481265</v>
      </c>
      <c r="C984">
        <v>56496111</v>
      </c>
      <c r="D984">
        <v>54907584</v>
      </c>
      <c r="E984">
        <v>1</v>
      </c>
      <c r="F984">
        <v>1</v>
      </c>
      <c r="G984">
        <v>1079</v>
      </c>
      <c r="H984">
        <v>3</v>
      </c>
      <c r="I984" t="s">
        <v>886</v>
      </c>
      <c r="J984" t="s">
        <v>887</v>
      </c>
      <c r="K984" t="s">
        <v>888</v>
      </c>
      <c r="L984">
        <v>1348</v>
      </c>
      <c r="N984">
        <v>1009</v>
      </c>
      <c r="O984" t="s">
        <v>32</v>
      </c>
      <c r="P984" t="s">
        <v>32</v>
      </c>
      <c r="Q984">
        <v>1000</v>
      </c>
      <c r="W984">
        <v>0</v>
      </c>
      <c r="X984">
        <v>-120742524</v>
      </c>
      <c r="Y984">
        <f t="shared" si="549"/>
        <v>1.9400000000000001E-3</v>
      </c>
      <c r="AA984">
        <v>13451.64</v>
      </c>
      <c r="AB984">
        <v>0</v>
      </c>
      <c r="AC984">
        <v>0</v>
      </c>
      <c r="AD984">
        <v>0</v>
      </c>
      <c r="AE984">
        <v>13451.64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-2</v>
      </c>
      <c r="AN984">
        <v>0</v>
      </c>
      <c r="AO984">
        <v>1</v>
      </c>
      <c r="AP984">
        <v>1</v>
      </c>
      <c r="AQ984">
        <v>0</v>
      </c>
      <c r="AR984">
        <v>0</v>
      </c>
      <c r="AS984" t="s">
        <v>3</v>
      </c>
      <c r="AT984">
        <v>1.9400000000000001E-3</v>
      </c>
      <c r="AU984" t="s">
        <v>3</v>
      </c>
      <c r="AV984">
        <v>0</v>
      </c>
      <c r="AW984">
        <v>2</v>
      </c>
      <c r="AX984">
        <v>56496116</v>
      </c>
      <c r="AY984">
        <v>1</v>
      </c>
      <c r="AZ984">
        <v>0</v>
      </c>
      <c r="BA984">
        <v>959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ROUND(Y984*Source!I1055,9)</f>
        <v>2.6461600000000002E-4</v>
      </c>
      <c r="CY984">
        <f t="shared" si="550"/>
        <v>13451.64</v>
      </c>
      <c r="CZ984">
        <f t="shared" si="551"/>
        <v>13451.64</v>
      </c>
      <c r="DA984">
        <f t="shared" si="552"/>
        <v>1</v>
      </c>
      <c r="DB984">
        <f t="shared" si="553"/>
        <v>26.1</v>
      </c>
      <c r="DC984">
        <f t="shared" si="554"/>
        <v>0</v>
      </c>
      <c r="DD984" t="s">
        <v>3</v>
      </c>
      <c r="DE984" t="s">
        <v>3</v>
      </c>
      <c r="DF984">
        <f t="shared" si="548"/>
        <v>3.56</v>
      </c>
      <c r="DG984">
        <f t="shared" si="546"/>
        <v>0</v>
      </c>
      <c r="DH984">
        <f t="shared" si="547"/>
        <v>0</v>
      </c>
      <c r="DI984">
        <f t="shared" si="544"/>
        <v>0</v>
      </c>
      <c r="DJ984">
        <f t="shared" si="555"/>
        <v>3.56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5">
      <c r="A985">
        <f>ROW(Source!A1055)</f>
        <v>1055</v>
      </c>
      <c r="B985">
        <v>56481265</v>
      </c>
      <c r="C985">
        <v>56496111</v>
      </c>
      <c r="D985">
        <v>54902905</v>
      </c>
      <c r="E985">
        <v>1</v>
      </c>
      <c r="F985">
        <v>1</v>
      </c>
      <c r="G985">
        <v>1079</v>
      </c>
      <c r="H985">
        <v>3</v>
      </c>
      <c r="I985" t="s">
        <v>859</v>
      </c>
      <c r="J985" t="s">
        <v>860</v>
      </c>
      <c r="K985" t="s">
        <v>861</v>
      </c>
      <c r="L985">
        <v>1348</v>
      </c>
      <c r="N985">
        <v>1009</v>
      </c>
      <c r="O985" t="s">
        <v>32</v>
      </c>
      <c r="P985" t="s">
        <v>32</v>
      </c>
      <c r="Q985">
        <v>1000</v>
      </c>
      <c r="W985">
        <v>0</v>
      </c>
      <c r="X985">
        <v>2068847740</v>
      </c>
      <c r="Y985">
        <f t="shared" si="549"/>
        <v>5.9999999999999995E-4</v>
      </c>
      <c r="AA985">
        <v>8582.42</v>
      </c>
      <c r="AB985">
        <v>0</v>
      </c>
      <c r="AC985">
        <v>0</v>
      </c>
      <c r="AD985">
        <v>0</v>
      </c>
      <c r="AE985">
        <v>8582.42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5.9999999999999995E-4</v>
      </c>
      <c r="AU985" t="s">
        <v>3</v>
      </c>
      <c r="AV985">
        <v>0</v>
      </c>
      <c r="AW985">
        <v>2</v>
      </c>
      <c r="AX985">
        <v>56496117</v>
      </c>
      <c r="AY985">
        <v>1</v>
      </c>
      <c r="AZ985">
        <v>0</v>
      </c>
      <c r="BA985">
        <v>960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ROUND(Y985*Source!I1055,9)</f>
        <v>8.1840000000000002E-5</v>
      </c>
      <c r="CY985">
        <f t="shared" si="550"/>
        <v>8582.42</v>
      </c>
      <c r="CZ985">
        <f t="shared" si="551"/>
        <v>8582.42</v>
      </c>
      <c r="DA985">
        <f t="shared" si="552"/>
        <v>1</v>
      </c>
      <c r="DB985">
        <f t="shared" si="553"/>
        <v>5.15</v>
      </c>
      <c r="DC985">
        <f t="shared" si="554"/>
        <v>0</v>
      </c>
      <c r="DD985" t="s">
        <v>3</v>
      </c>
      <c r="DE985" t="s">
        <v>3</v>
      </c>
      <c r="DF985">
        <f t="shared" si="548"/>
        <v>0.7</v>
      </c>
      <c r="DG985">
        <f t="shared" si="546"/>
        <v>0</v>
      </c>
      <c r="DH985">
        <f t="shared" si="547"/>
        <v>0</v>
      </c>
      <c r="DI985">
        <f t="shared" si="544"/>
        <v>0</v>
      </c>
      <c r="DJ985">
        <f t="shared" si="555"/>
        <v>0.7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5">
      <c r="A986">
        <f>ROW(Source!A1055)</f>
        <v>1055</v>
      </c>
      <c r="B986">
        <v>56481265</v>
      </c>
      <c r="C986">
        <v>56496111</v>
      </c>
      <c r="D986">
        <v>54909995</v>
      </c>
      <c r="E986">
        <v>1</v>
      </c>
      <c r="F986">
        <v>1</v>
      </c>
      <c r="G986">
        <v>1079</v>
      </c>
      <c r="H986">
        <v>3</v>
      </c>
      <c r="I986" t="s">
        <v>236</v>
      </c>
      <c r="J986" t="s">
        <v>238</v>
      </c>
      <c r="K986" t="s">
        <v>237</v>
      </c>
      <c r="L986">
        <v>1348</v>
      </c>
      <c r="N986">
        <v>1009</v>
      </c>
      <c r="O986" t="s">
        <v>32</v>
      </c>
      <c r="P986" t="s">
        <v>32</v>
      </c>
      <c r="Q986">
        <v>1000</v>
      </c>
      <c r="W986">
        <v>0</v>
      </c>
      <c r="X986">
        <v>-1581169957</v>
      </c>
      <c r="Y986">
        <f t="shared" si="549"/>
        <v>8.0937999999999996E-2</v>
      </c>
      <c r="AA986">
        <v>5743.69</v>
      </c>
      <c r="AB986">
        <v>0</v>
      </c>
      <c r="AC986">
        <v>0</v>
      </c>
      <c r="AD986">
        <v>0</v>
      </c>
      <c r="AE986">
        <v>5743.69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 t="s">
        <v>3</v>
      </c>
      <c r="AT986">
        <v>8.0937999999999996E-2</v>
      </c>
      <c r="AU986" t="s">
        <v>3</v>
      </c>
      <c r="AV986">
        <v>0</v>
      </c>
      <c r="AW986">
        <v>1</v>
      </c>
      <c r="AX986">
        <v>-1</v>
      </c>
      <c r="AY986">
        <v>0</v>
      </c>
      <c r="AZ986">
        <v>0</v>
      </c>
      <c r="BA986" t="s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v>0</v>
      </c>
      <c r="CX986">
        <f>ROUND(Y986*Source!I1055,9)</f>
        <v>1.1039943E-2</v>
      </c>
      <c r="CY986">
        <f t="shared" si="550"/>
        <v>5743.69</v>
      </c>
      <c r="CZ986">
        <f t="shared" si="551"/>
        <v>5743.69</v>
      </c>
      <c r="DA986">
        <f t="shared" si="552"/>
        <v>1</v>
      </c>
      <c r="DB986">
        <f t="shared" si="553"/>
        <v>464.88</v>
      </c>
      <c r="DC986">
        <f t="shared" si="554"/>
        <v>0</v>
      </c>
      <c r="DD986" t="s">
        <v>3</v>
      </c>
      <c r="DE986" t="s">
        <v>3</v>
      </c>
      <c r="DF986">
        <f t="shared" si="548"/>
        <v>63.41</v>
      </c>
      <c r="DG986">
        <f t="shared" si="546"/>
        <v>0</v>
      </c>
      <c r="DH986">
        <f t="shared" si="547"/>
        <v>0</v>
      </c>
      <c r="DI986">
        <f t="shared" si="544"/>
        <v>0</v>
      </c>
      <c r="DJ986">
        <f t="shared" si="555"/>
        <v>63.41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5">
      <c r="A987">
        <f>ROW(Source!A1056)</f>
        <v>1056</v>
      </c>
      <c r="B987">
        <v>56481267</v>
      </c>
      <c r="C987">
        <v>56496111</v>
      </c>
      <c r="D987">
        <v>54836958</v>
      </c>
      <c r="E987">
        <v>1079</v>
      </c>
      <c r="F987">
        <v>1</v>
      </c>
      <c r="G987">
        <v>1079</v>
      </c>
      <c r="H987">
        <v>1</v>
      </c>
      <c r="I987" t="s">
        <v>738</v>
      </c>
      <c r="J987" t="s">
        <v>3</v>
      </c>
      <c r="K987" t="s">
        <v>739</v>
      </c>
      <c r="L987">
        <v>1191</v>
      </c>
      <c r="N987">
        <v>1013</v>
      </c>
      <c r="O987" t="s">
        <v>740</v>
      </c>
      <c r="P987" t="s">
        <v>740</v>
      </c>
      <c r="Q987">
        <v>1</v>
      </c>
      <c r="W987">
        <v>0</v>
      </c>
      <c r="X987">
        <v>476480486</v>
      </c>
      <c r="Y987">
        <f>(AT987*1.15*1.1)</f>
        <v>146.73999999999998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116</v>
      </c>
      <c r="AU987" t="s">
        <v>166</v>
      </c>
      <c r="AV987">
        <v>1</v>
      </c>
      <c r="AW987">
        <v>2</v>
      </c>
      <c r="AX987">
        <v>56496112</v>
      </c>
      <c r="AY987">
        <v>1</v>
      </c>
      <c r="AZ987">
        <v>0</v>
      </c>
      <c r="BA987">
        <v>963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U987">
        <f>ROUND(AT987*Source!I1056*AH987*AL987,2)</f>
        <v>0</v>
      </c>
      <c r="CV987">
        <f>ROUND(Y987*Source!I1056,9)</f>
        <v>20.015336000000001</v>
      </c>
      <c r="CW987">
        <v>0</v>
      </c>
      <c r="CX987">
        <f>ROUND(Y987*Source!I1056,9)</f>
        <v>20.015336000000001</v>
      </c>
      <c r="CY987">
        <f>AD987</f>
        <v>0</v>
      </c>
      <c r="CZ987">
        <f>AH987</f>
        <v>0</v>
      </c>
      <c r="DA987">
        <f>AL987</f>
        <v>1</v>
      </c>
      <c r="DB987">
        <f>ROUND((ROUND(AT987*CZ987,2)*1.15*1.1),6)</f>
        <v>0</v>
      </c>
      <c r="DC987">
        <f>ROUND((ROUND(AT987*AG987,2)*1.15*1.1),6)</f>
        <v>0</v>
      </c>
      <c r="DD987" t="s">
        <v>3</v>
      </c>
      <c r="DE987" t="s">
        <v>3</v>
      </c>
      <c r="DF987">
        <f t="shared" si="548"/>
        <v>0</v>
      </c>
      <c r="DG987">
        <f t="shared" si="546"/>
        <v>0</v>
      </c>
      <c r="DH987">
        <f t="shared" si="547"/>
        <v>0</v>
      </c>
      <c r="DI987">
        <f t="shared" si="544"/>
        <v>0</v>
      </c>
      <c r="DJ987">
        <f>DI987</f>
        <v>0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5">
      <c r="A988">
        <f>ROW(Source!A1056)</f>
        <v>1056</v>
      </c>
      <c r="B988">
        <v>56481267</v>
      </c>
      <c r="C988">
        <v>56496111</v>
      </c>
      <c r="D988">
        <v>54933606</v>
      </c>
      <c r="E988">
        <v>1</v>
      </c>
      <c r="F988">
        <v>1</v>
      </c>
      <c r="G988">
        <v>1079</v>
      </c>
      <c r="H988">
        <v>2</v>
      </c>
      <c r="I988" t="s">
        <v>883</v>
      </c>
      <c r="J988" t="s">
        <v>884</v>
      </c>
      <c r="K988" t="s">
        <v>885</v>
      </c>
      <c r="L988">
        <v>1368</v>
      </c>
      <c r="N988">
        <v>1011</v>
      </c>
      <c r="O988" t="s">
        <v>744</v>
      </c>
      <c r="P988" t="s">
        <v>744</v>
      </c>
      <c r="Q988">
        <v>1</v>
      </c>
      <c r="W988">
        <v>0</v>
      </c>
      <c r="X988">
        <v>1976634375</v>
      </c>
      <c r="Y988">
        <f>(AT988*1.25*1.1)</f>
        <v>31.900000000000002</v>
      </c>
      <c r="AA988">
        <v>0</v>
      </c>
      <c r="AB988">
        <v>22.48</v>
      </c>
      <c r="AC988">
        <v>0</v>
      </c>
      <c r="AD988">
        <v>0</v>
      </c>
      <c r="AE988">
        <v>0</v>
      </c>
      <c r="AF988">
        <v>2.27</v>
      </c>
      <c r="AG988">
        <v>0</v>
      </c>
      <c r="AH988">
        <v>0</v>
      </c>
      <c r="AI988">
        <v>1</v>
      </c>
      <c r="AJ988">
        <v>9.11</v>
      </c>
      <c r="AK988">
        <v>47.82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23.2</v>
      </c>
      <c r="AU988" t="s">
        <v>165</v>
      </c>
      <c r="AV988">
        <v>0</v>
      </c>
      <c r="AW988">
        <v>2</v>
      </c>
      <c r="AX988">
        <v>56496113</v>
      </c>
      <c r="AY988">
        <v>1</v>
      </c>
      <c r="AZ988">
        <v>0</v>
      </c>
      <c r="BA988">
        <v>964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ROUND(Y988*Source!I1056*DO988,9)</f>
        <v>0</v>
      </c>
      <c r="CX988">
        <f>ROUND(Y988*Source!I1056,9)</f>
        <v>4.3511600000000001</v>
      </c>
      <c r="CY988">
        <f>AB988</f>
        <v>22.48</v>
      </c>
      <c r="CZ988">
        <f>AF988</f>
        <v>2.27</v>
      </c>
      <c r="DA988">
        <f>AJ988</f>
        <v>9.11</v>
      </c>
      <c r="DB988">
        <f>ROUND((ROUND(AT988*CZ988,2)*1.25*1.1),6)</f>
        <v>72.407499999999999</v>
      </c>
      <c r="DC988">
        <f>ROUND((ROUND(AT988*AG988,2)*1.25*1.1),6)</f>
        <v>0</v>
      </c>
      <c r="DD988" t="s">
        <v>3</v>
      </c>
      <c r="DE988" t="s">
        <v>3</v>
      </c>
      <c r="DF988">
        <f t="shared" si="548"/>
        <v>0</v>
      </c>
      <c r="DG988">
        <f>ROUND(ROUND(AF988*AJ988,2)*CX988,2)</f>
        <v>89.98</v>
      </c>
      <c r="DH988">
        <f>ROUND(ROUND(AG988*AK988,2)*CX988,2)</f>
        <v>0</v>
      </c>
      <c r="DI988">
        <f t="shared" si="544"/>
        <v>0</v>
      </c>
      <c r="DJ988">
        <f>DG988</f>
        <v>89.98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5">
      <c r="A989">
        <f>ROW(Source!A1056)</f>
        <v>1056</v>
      </c>
      <c r="B989">
        <v>56481267</v>
      </c>
      <c r="C989">
        <v>56496111</v>
      </c>
      <c r="D989">
        <v>54902988</v>
      </c>
      <c r="E989">
        <v>1</v>
      </c>
      <c r="F989">
        <v>1</v>
      </c>
      <c r="G989">
        <v>1079</v>
      </c>
      <c r="H989">
        <v>3</v>
      </c>
      <c r="I989" t="s">
        <v>35</v>
      </c>
      <c r="J989" t="s">
        <v>37</v>
      </c>
      <c r="K989" t="s">
        <v>36</v>
      </c>
      <c r="L989">
        <v>1348</v>
      </c>
      <c r="N989">
        <v>1009</v>
      </c>
      <c r="O989" t="s">
        <v>32</v>
      </c>
      <c r="P989" t="s">
        <v>32</v>
      </c>
      <c r="Q989">
        <v>1000</v>
      </c>
      <c r="W989">
        <v>0</v>
      </c>
      <c r="X989">
        <v>-1891961884</v>
      </c>
      <c r="Y989">
        <f t="shared" ref="Y989:Y994" si="556">AT989</f>
        <v>0.91906200000000005</v>
      </c>
      <c r="AA989">
        <v>65974.3</v>
      </c>
      <c r="AB989">
        <v>0</v>
      </c>
      <c r="AC989">
        <v>0</v>
      </c>
      <c r="AD989">
        <v>0</v>
      </c>
      <c r="AE989">
        <v>6519.2</v>
      </c>
      <c r="AF989">
        <v>0</v>
      </c>
      <c r="AG989">
        <v>0</v>
      </c>
      <c r="AH989">
        <v>0</v>
      </c>
      <c r="AI989">
        <v>10.119999999999999</v>
      </c>
      <c r="AJ989">
        <v>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1</v>
      </c>
      <c r="AQ989">
        <v>0</v>
      </c>
      <c r="AR989">
        <v>0</v>
      </c>
      <c r="AS989" t="s">
        <v>3</v>
      </c>
      <c r="AT989">
        <v>0.91906200000000005</v>
      </c>
      <c r="AU989" t="s">
        <v>3</v>
      </c>
      <c r="AV989">
        <v>0</v>
      </c>
      <c r="AW989">
        <v>1</v>
      </c>
      <c r="AX989">
        <v>-1</v>
      </c>
      <c r="AY989">
        <v>0</v>
      </c>
      <c r="AZ989">
        <v>0</v>
      </c>
      <c r="BA989" t="s">
        <v>3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ROUND(Y989*Source!I1056,9)</f>
        <v>0.125360057</v>
      </c>
      <c r="CY989">
        <f t="shared" ref="CY989:CY994" si="557">AA989</f>
        <v>65974.3</v>
      </c>
      <c r="CZ989">
        <f t="shared" ref="CZ989:CZ994" si="558">AE989</f>
        <v>6519.2</v>
      </c>
      <c r="DA989">
        <f t="shared" ref="DA989:DA994" si="559">AI989</f>
        <v>10.119999999999999</v>
      </c>
      <c r="DB989">
        <f t="shared" ref="DB989:DB994" si="560">ROUND(ROUND(AT989*CZ989,2),6)</f>
        <v>5991.55</v>
      </c>
      <c r="DC989">
        <f t="shared" ref="DC989:DC994" si="561">ROUND(ROUND(AT989*AG989,2),6)</f>
        <v>0</v>
      </c>
      <c r="DD989" t="s">
        <v>3</v>
      </c>
      <c r="DE989" t="s">
        <v>3</v>
      </c>
      <c r="DF989">
        <f t="shared" ref="DF989:DF994" si="562">ROUND(ROUND(AE989*AI989,2)*CX989,2)</f>
        <v>8270.5400000000009</v>
      </c>
      <c r="DG989">
        <f t="shared" ref="DG989:DG1017" si="563">ROUND(ROUND(AF989,2)*CX989,2)</f>
        <v>0</v>
      </c>
      <c r="DH989">
        <f t="shared" ref="DH989:DH1017" si="564">ROUND(ROUND(AG989,2)*CX989,2)</f>
        <v>0</v>
      </c>
      <c r="DI989">
        <f t="shared" si="544"/>
        <v>0</v>
      </c>
      <c r="DJ989">
        <f t="shared" ref="DJ989:DJ994" si="565">DF989</f>
        <v>8270.5400000000009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5">
      <c r="A990">
        <f>ROW(Source!A1056)</f>
        <v>1056</v>
      </c>
      <c r="B990">
        <v>56481267</v>
      </c>
      <c r="C990">
        <v>56496111</v>
      </c>
      <c r="D990">
        <v>54903374</v>
      </c>
      <c r="E990">
        <v>1</v>
      </c>
      <c r="F990">
        <v>1</v>
      </c>
      <c r="G990">
        <v>1079</v>
      </c>
      <c r="H990">
        <v>3</v>
      </c>
      <c r="I990" t="s">
        <v>779</v>
      </c>
      <c r="J990" t="s">
        <v>780</v>
      </c>
      <c r="K990" t="s">
        <v>781</v>
      </c>
      <c r="L990">
        <v>1348</v>
      </c>
      <c r="N990">
        <v>1009</v>
      </c>
      <c r="O990" t="s">
        <v>32</v>
      </c>
      <c r="P990" t="s">
        <v>32</v>
      </c>
      <c r="Q990">
        <v>1000</v>
      </c>
      <c r="W990">
        <v>0</v>
      </c>
      <c r="X990">
        <v>-925205253</v>
      </c>
      <c r="Y990">
        <f t="shared" si="556"/>
        <v>3.0000000000000001E-3</v>
      </c>
      <c r="AA990">
        <v>93487.52</v>
      </c>
      <c r="AB990">
        <v>0</v>
      </c>
      <c r="AC990">
        <v>0</v>
      </c>
      <c r="AD990">
        <v>0</v>
      </c>
      <c r="AE990">
        <v>7185.82</v>
      </c>
      <c r="AF990">
        <v>0</v>
      </c>
      <c r="AG990">
        <v>0</v>
      </c>
      <c r="AH990">
        <v>0</v>
      </c>
      <c r="AI990">
        <v>13.01</v>
      </c>
      <c r="AJ990">
        <v>1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3.0000000000000001E-3</v>
      </c>
      <c r="AU990" t="s">
        <v>3</v>
      </c>
      <c r="AV990">
        <v>0</v>
      </c>
      <c r="AW990">
        <v>2</v>
      </c>
      <c r="AX990">
        <v>56496114</v>
      </c>
      <c r="AY990">
        <v>1</v>
      </c>
      <c r="AZ990">
        <v>0</v>
      </c>
      <c r="BA990">
        <v>965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ROUND(Y990*Source!I1056,9)</f>
        <v>4.0920000000000003E-4</v>
      </c>
      <c r="CY990">
        <f t="shared" si="557"/>
        <v>93487.52</v>
      </c>
      <c r="CZ990">
        <f t="shared" si="558"/>
        <v>7185.82</v>
      </c>
      <c r="DA990">
        <f t="shared" si="559"/>
        <v>13.01</v>
      </c>
      <c r="DB990">
        <f t="shared" si="560"/>
        <v>21.56</v>
      </c>
      <c r="DC990">
        <f t="shared" si="561"/>
        <v>0</v>
      </c>
      <c r="DD990" t="s">
        <v>3</v>
      </c>
      <c r="DE990" t="s">
        <v>3</v>
      </c>
      <c r="DF990">
        <f t="shared" si="562"/>
        <v>38.26</v>
      </c>
      <c r="DG990">
        <f t="shared" si="563"/>
        <v>0</v>
      </c>
      <c r="DH990">
        <f t="shared" si="564"/>
        <v>0</v>
      </c>
      <c r="DI990">
        <f t="shared" si="544"/>
        <v>0</v>
      </c>
      <c r="DJ990">
        <f t="shared" si="565"/>
        <v>38.26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5">
      <c r="A991">
        <f>ROW(Source!A1056)</f>
        <v>1056</v>
      </c>
      <c r="B991">
        <v>56481267</v>
      </c>
      <c r="C991">
        <v>56496111</v>
      </c>
      <c r="D991">
        <v>54902353</v>
      </c>
      <c r="E991">
        <v>1</v>
      </c>
      <c r="F991">
        <v>1</v>
      </c>
      <c r="G991">
        <v>1079</v>
      </c>
      <c r="H991">
        <v>3</v>
      </c>
      <c r="I991" t="s">
        <v>54</v>
      </c>
      <c r="J991" t="s">
        <v>839</v>
      </c>
      <c r="K991" t="s">
        <v>55</v>
      </c>
      <c r="L991">
        <v>1348</v>
      </c>
      <c r="N991">
        <v>1009</v>
      </c>
      <c r="O991" t="s">
        <v>32</v>
      </c>
      <c r="P991" t="s">
        <v>32</v>
      </c>
      <c r="Q991">
        <v>1000</v>
      </c>
      <c r="W991">
        <v>0</v>
      </c>
      <c r="X991">
        <v>966186740</v>
      </c>
      <c r="Y991">
        <f t="shared" si="556"/>
        <v>2.9999999999999997E-4</v>
      </c>
      <c r="AA991">
        <v>66777.990000000005</v>
      </c>
      <c r="AB991">
        <v>0</v>
      </c>
      <c r="AC991">
        <v>0</v>
      </c>
      <c r="AD991">
        <v>0</v>
      </c>
      <c r="AE991">
        <v>18653.07</v>
      </c>
      <c r="AF991">
        <v>0</v>
      </c>
      <c r="AG991">
        <v>0</v>
      </c>
      <c r="AH991">
        <v>0</v>
      </c>
      <c r="AI991">
        <v>3.58</v>
      </c>
      <c r="AJ991">
        <v>1</v>
      </c>
      <c r="AK991">
        <v>1</v>
      </c>
      <c r="AL991">
        <v>1</v>
      </c>
      <c r="AM991">
        <v>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2.9999999999999997E-4</v>
      </c>
      <c r="AU991" t="s">
        <v>3</v>
      </c>
      <c r="AV991">
        <v>0</v>
      </c>
      <c r="AW991">
        <v>2</v>
      </c>
      <c r="AX991">
        <v>56496115</v>
      </c>
      <c r="AY991">
        <v>1</v>
      </c>
      <c r="AZ991">
        <v>0</v>
      </c>
      <c r="BA991">
        <v>966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ROUND(Y991*Source!I1056,9)</f>
        <v>4.0920000000000001E-5</v>
      </c>
      <c r="CY991">
        <f t="shared" si="557"/>
        <v>66777.990000000005</v>
      </c>
      <c r="CZ991">
        <f t="shared" si="558"/>
        <v>18653.07</v>
      </c>
      <c r="DA991">
        <f t="shared" si="559"/>
        <v>3.58</v>
      </c>
      <c r="DB991">
        <f t="shared" si="560"/>
        <v>5.6</v>
      </c>
      <c r="DC991">
        <f t="shared" si="561"/>
        <v>0</v>
      </c>
      <c r="DD991" t="s">
        <v>3</v>
      </c>
      <c r="DE991" t="s">
        <v>3</v>
      </c>
      <c r="DF991">
        <f t="shared" si="562"/>
        <v>2.73</v>
      </c>
      <c r="DG991">
        <f t="shared" si="563"/>
        <v>0</v>
      </c>
      <c r="DH991">
        <f t="shared" si="564"/>
        <v>0</v>
      </c>
      <c r="DI991">
        <f t="shared" si="544"/>
        <v>0</v>
      </c>
      <c r="DJ991">
        <f t="shared" si="565"/>
        <v>2.73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5">
      <c r="A992">
        <f>ROW(Source!A1056)</f>
        <v>1056</v>
      </c>
      <c r="B992">
        <v>56481267</v>
      </c>
      <c r="C992">
        <v>56496111</v>
      </c>
      <c r="D992">
        <v>54907584</v>
      </c>
      <c r="E992">
        <v>1</v>
      </c>
      <c r="F992">
        <v>1</v>
      </c>
      <c r="G992">
        <v>1079</v>
      </c>
      <c r="H992">
        <v>3</v>
      </c>
      <c r="I992" t="s">
        <v>886</v>
      </c>
      <c r="J992" t="s">
        <v>887</v>
      </c>
      <c r="K992" t="s">
        <v>888</v>
      </c>
      <c r="L992">
        <v>1348</v>
      </c>
      <c r="N992">
        <v>1009</v>
      </c>
      <c r="O992" t="s">
        <v>32</v>
      </c>
      <c r="P992" t="s">
        <v>32</v>
      </c>
      <c r="Q992">
        <v>1000</v>
      </c>
      <c r="W992">
        <v>0</v>
      </c>
      <c r="X992">
        <v>-120742524</v>
      </c>
      <c r="Y992">
        <f t="shared" si="556"/>
        <v>1.9400000000000001E-3</v>
      </c>
      <c r="AA992">
        <v>140704.15</v>
      </c>
      <c r="AB992">
        <v>0</v>
      </c>
      <c r="AC992">
        <v>0</v>
      </c>
      <c r="AD992">
        <v>0</v>
      </c>
      <c r="AE992">
        <v>13451.64</v>
      </c>
      <c r="AF992">
        <v>0</v>
      </c>
      <c r="AG992">
        <v>0</v>
      </c>
      <c r="AH992">
        <v>0</v>
      </c>
      <c r="AI992">
        <v>10.46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1.9400000000000001E-3</v>
      </c>
      <c r="AU992" t="s">
        <v>3</v>
      </c>
      <c r="AV992">
        <v>0</v>
      </c>
      <c r="AW992">
        <v>2</v>
      </c>
      <c r="AX992">
        <v>56496116</v>
      </c>
      <c r="AY992">
        <v>1</v>
      </c>
      <c r="AZ992">
        <v>0</v>
      </c>
      <c r="BA992">
        <v>967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ROUND(Y992*Source!I1056,9)</f>
        <v>2.6461600000000002E-4</v>
      </c>
      <c r="CY992">
        <f t="shared" si="557"/>
        <v>140704.15</v>
      </c>
      <c r="CZ992">
        <f t="shared" si="558"/>
        <v>13451.64</v>
      </c>
      <c r="DA992">
        <f t="shared" si="559"/>
        <v>10.46</v>
      </c>
      <c r="DB992">
        <f t="shared" si="560"/>
        <v>26.1</v>
      </c>
      <c r="DC992">
        <f t="shared" si="561"/>
        <v>0</v>
      </c>
      <c r="DD992" t="s">
        <v>3</v>
      </c>
      <c r="DE992" t="s">
        <v>3</v>
      </c>
      <c r="DF992">
        <f t="shared" si="562"/>
        <v>37.229999999999997</v>
      </c>
      <c r="DG992">
        <f t="shared" si="563"/>
        <v>0</v>
      </c>
      <c r="DH992">
        <f t="shared" si="564"/>
        <v>0</v>
      </c>
      <c r="DI992">
        <f t="shared" si="544"/>
        <v>0</v>
      </c>
      <c r="DJ992">
        <f t="shared" si="565"/>
        <v>37.229999999999997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5">
      <c r="A993">
        <f>ROW(Source!A1056)</f>
        <v>1056</v>
      </c>
      <c r="B993">
        <v>56481267</v>
      </c>
      <c r="C993">
        <v>56496111</v>
      </c>
      <c r="D993">
        <v>54902905</v>
      </c>
      <c r="E993">
        <v>1</v>
      </c>
      <c r="F993">
        <v>1</v>
      </c>
      <c r="G993">
        <v>1079</v>
      </c>
      <c r="H993">
        <v>3</v>
      </c>
      <c r="I993" t="s">
        <v>859</v>
      </c>
      <c r="J993" t="s">
        <v>860</v>
      </c>
      <c r="K993" t="s">
        <v>861</v>
      </c>
      <c r="L993">
        <v>1348</v>
      </c>
      <c r="N993">
        <v>1009</v>
      </c>
      <c r="O993" t="s">
        <v>32</v>
      </c>
      <c r="P993" t="s">
        <v>32</v>
      </c>
      <c r="Q993">
        <v>1000</v>
      </c>
      <c r="W993">
        <v>0</v>
      </c>
      <c r="X993">
        <v>2068847740</v>
      </c>
      <c r="Y993">
        <f t="shared" si="556"/>
        <v>5.9999999999999995E-4</v>
      </c>
      <c r="AA993">
        <v>133971.57999999999</v>
      </c>
      <c r="AB993">
        <v>0</v>
      </c>
      <c r="AC993">
        <v>0</v>
      </c>
      <c r="AD993">
        <v>0</v>
      </c>
      <c r="AE993">
        <v>8582.42</v>
      </c>
      <c r="AF993">
        <v>0</v>
      </c>
      <c r="AG993">
        <v>0</v>
      </c>
      <c r="AH993">
        <v>0</v>
      </c>
      <c r="AI993">
        <v>15.61</v>
      </c>
      <c r="AJ993">
        <v>1</v>
      </c>
      <c r="AK993">
        <v>1</v>
      </c>
      <c r="AL993">
        <v>1</v>
      </c>
      <c r="AM993">
        <v>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5.9999999999999995E-4</v>
      </c>
      <c r="AU993" t="s">
        <v>3</v>
      </c>
      <c r="AV993">
        <v>0</v>
      </c>
      <c r="AW993">
        <v>2</v>
      </c>
      <c r="AX993">
        <v>56496117</v>
      </c>
      <c r="AY993">
        <v>1</v>
      </c>
      <c r="AZ993">
        <v>0</v>
      </c>
      <c r="BA993">
        <v>968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v>0</v>
      </c>
      <c r="CX993">
        <f>ROUND(Y993*Source!I1056,9)</f>
        <v>8.1840000000000002E-5</v>
      </c>
      <c r="CY993">
        <f t="shared" si="557"/>
        <v>133971.57999999999</v>
      </c>
      <c r="CZ993">
        <f t="shared" si="558"/>
        <v>8582.42</v>
      </c>
      <c r="DA993">
        <f t="shared" si="559"/>
        <v>15.61</v>
      </c>
      <c r="DB993">
        <f t="shared" si="560"/>
        <v>5.15</v>
      </c>
      <c r="DC993">
        <f t="shared" si="561"/>
        <v>0</v>
      </c>
      <c r="DD993" t="s">
        <v>3</v>
      </c>
      <c r="DE993" t="s">
        <v>3</v>
      </c>
      <c r="DF993">
        <f t="shared" si="562"/>
        <v>10.96</v>
      </c>
      <c r="DG993">
        <f t="shared" si="563"/>
        <v>0</v>
      </c>
      <c r="DH993">
        <f t="shared" si="564"/>
        <v>0</v>
      </c>
      <c r="DI993">
        <f t="shared" si="544"/>
        <v>0</v>
      </c>
      <c r="DJ993">
        <f t="shared" si="565"/>
        <v>10.96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5">
      <c r="A994">
        <f>ROW(Source!A1056)</f>
        <v>1056</v>
      </c>
      <c r="B994">
        <v>56481267</v>
      </c>
      <c r="C994">
        <v>56496111</v>
      </c>
      <c r="D994">
        <v>54909995</v>
      </c>
      <c r="E994">
        <v>1</v>
      </c>
      <c r="F994">
        <v>1</v>
      </c>
      <c r="G994">
        <v>1079</v>
      </c>
      <c r="H994">
        <v>3</v>
      </c>
      <c r="I994" t="s">
        <v>236</v>
      </c>
      <c r="J994" t="s">
        <v>238</v>
      </c>
      <c r="K994" t="s">
        <v>237</v>
      </c>
      <c r="L994">
        <v>1348</v>
      </c>
      <c r="N994">
        <v>1009</v>
      </c>
      <c r="O994" t="s">
        <v>32</v>
      </c>
      <c r="P994" t="s">
        <v>32</v>
      </c>
      <c r="Q994">
        <v>1000</v>
      </c>
      <c r="W994">
        <v>0</v>
      </c>
      <c r="X994">
        <v>-1581169957</v>
      </c>
      <c r="Y994">
        <f t="shared" si="556"/>
        <v>8.0937999999999996E-2</v>
      </c>
      <c r="AA994">
        <v>65133.440000000002</v>
      </c>
      <c r="AB994">
        <v>0</v>
      </c>
      <c r="AC994">
        <v>0</v>
      </c>
      <c r="AD994">
        <v>0</v>
      </c>
      <c r="AE994">
        <v>5743.69</v>
      </c>
      <c r="AF994">
        <v>0</v>
      </c>
      <c r="AG994">
        <v>0</v>
      </c>
      <c r="AH994">
        <v>0</v>
      </c>
      <c r="AI994">
        <v>11.34</v>
      </c>
      <c r="AJ994">
        <v>1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 t="s">
        <v>3</v>
      </c>
      <c r="AT994">
        <v>8.0937999999999996E-2</v>
      </c>
      <c r="AU994" t="s">
        <v>3</v>
      </c>
      <c r="AV994">
        <v>0</v>
      </c>
      <c r="AW994">
        <v>1</v>
      </c>
      <c r="AX994">
        <v>-1</v>
      </c>
      <c r="AY994">
        <v>0</v>
      </c>
      <c r="AZ994">
        <v>0</v>
      </c>
      <c r="BA994" t="s">
        <v>3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ROUND(Y994*Source!I1056,9)</f>
        <v>1.1039943E-2</v>
      </c>
      <c r="CY994">
        <f t="shared" si="557"/>
        <v>65133.440000000002</v>
      </c>
      <c r="CZ994">
        <f t="shared" si="558"/>
        <v>5743.69</v>
      </c>
      <c r="DA994">
        <f t="shared" si="559"/>
        <v>11.34</v>
      </c>
      <c r="DB994">
        <f t="shared" si="560"/>
        <v>464.88</v>
      </c>
      <c r="DC994">
        <f t="shared" si="561"/>
        <v>0</v>
      </c>
      <c r="DD994" t="s">
        <v>3</v>
      </c>
      <c r="DE994" t="s">
        <v>3</v>
      </c>
      <c r="DF994">
        <f t="shared" si="562"/>
        <v>719.07</v>
      </c>
      <c r="DG994">
        <f t="shared" si="563"/>
        <v>0</v>
      </c>
      <c r="DH994">
        <f t="shared" si="564"/>
        <v>0</v>
      </c>
      <c r="DI994">
        <f t="shared" si="544"/>
        <v>0</v>
      </c>
      <c r="DJ994">
        <f t="shared" si="565"/>
        <v>719.07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5">
      <c r="A995">
        <f>ROW(Source!A1062)</f>
        <v>1062</v>
      </c>
      <c r="B995">
        <v>56481265</v>
      </c>
      <c r="C995">
        <v>56496124</v>
      </c>
      <c r="D995">
        <v>54836958</v>
      </c>
      <c r="E995">
        <v>1079</v>
      </c>
      <c r="F995">
        <v>1</v>
      </c>
      <c r="G995">
        <v>1079</v>
      </c>
      <c r="H995">
        <v>1</v>
      </c>
      <c r="I995" t="s">
        <v>738</v>
      </c>
      <c r="J995" t="s">
        <v>3</v>
      </c>
      <c r="K995" t="s">
        <v>739</v>
      </c>
      <c r="L995">
        <v>1191</v>
      </c>
      <c r="N995">
        <v>1013</v>
      </c>
      <c r="O995" t="s">
        <v>740</v>
      </c>
      <c r="P995" t="s">
        <v>740</v>
      </c>
      <c r="Q995">
        <v>1</v>
      </c>
      <c r="W995">
        <v>0</v>
      </c>
      <c r="X995">
        <v>476480486</v>
      </c>
      <c r="Y995">
        <f>(AT995*1.15*1.1)</f>
        <v>1019.59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806</v>
      </c>
      <c r="AU995" t="s">
        <v>166</v>
      </c>
      <c r="AV995">
        <v>1</v>
      </c>
      <c r="AW995">
        <v>2</v>
      </c>
      <c r="AX995">
        <v>56496148</v>
      </c>
      <c r="AY995">
        <v>1</v>
      </c>
      <c r="AZ995">
        <v>0</v>
      </c>
      <c r="BA995">
        <v>971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U995">
        <f>ROUND(AT995*Source!I1062*AH995*AL995,2)</f>
        <v>0</v>
      </c>
      <c r="CV995">
        <f>ROUND(Y995*Source!I1062,9)</f>
        <v>76.469250000000002</v>
      </c>
      <c r="CW995">
        <v>0</v>
      </c>
      <c r="CX995">
        <f>ROUND(Y995*Source!I1062,9)</f>
        <v>76.469250000000002</v>
      </c>
      <c r="CY995">
        <f>AD995</f>
        <v>0</v>
      </c>
      <c r="CZ995">
        <f>AH995</f>
        <v>0</v>
      </c>
      <c r="DA995">
        <f>AL995</f>
        <v>1</v>
      </c>
      <c r="DB995">
        <f>ROUND((ROUND(AT995*CZ995,2)*1.15*1.1),6)</f>
        <v>0</v>
      </c>
      <c r="DC995">
        <f>ROUND((ROUND(AT995*AG995,2)*1.15*1.1),6)</f>
        <v>0</v>
      </c>
      <c r="DD995" t="s">
        <v>3</v>
      </c>
      <c r="DE995" t="s">
        <v>3</v>
      </c>
      <c r="DF995">
        <f t="shared" ref="DF995:DF1022" si="566">ROUND(ROUND(AE995,2)*CX995,2)</f>
        <v>0</v>
      </c>
      <c r="DG995">
        <f t="shared" si="563"/>
        <v>0</v>
      </c>
      <c r="DH995">
        <f t="shared" si="564"/>
        <v>0</v>
      </c>
      <c r="DI995">
        <f t="shared" si="544"/>
        <v>0</v>
      </c>
      <c r="DJ995">
        <f>DI995</f>
        <v>0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5">
      <c r="A996">
        <f>ROW(Source!A1062)</f>
        <v>1062</v>
      </c>
      <c r="B996">
        <v>56481265</v>
      </c>
      <c r="C996">
        <v>56496124</v>
      </c>
      <c r="D996">
        <v>54934284</v>
      </c>
      <c r="E996">
        <v>1</v>
      </c>
      <c r="F996">
        <v>1</v>
      </c>
      <c r="G996">
        <v>1079</v>
      </c>
      <c r="H996">
        <v>2</v>
      </c>
      <c r="I996" t="s">
        <v>741</v>
      </c>
      <c r="J996" t="s">
        <v>742</v>
      </c>
      <c r="K996" t="s">
        <v>743</v>
      </c>
      <c r="L996">
        <v>1368</v>
      </c>
      <c r="N996">
        <v>1011</v>
      </c>
      <c r="O996" t="s">
        <v>744</v>
      </c>
      <c r="P996" t="s">
        <v>744</v>
      </c>
      <c r="Q996">
        <v>1</v>
      </c>
      <c r="W996">
        <v>0</v>
      </c>
      <c r="X996">
        <v>654681671</v>
      </c>
      <c r="Y996">
        <f>(AT996*1.25*1.1)</f>
        <v>1.7600000000000002</v>
      </c>
      <c r="AA996">
        <v>0</v>
      </c>
      <c r="AB996">
        <v>87.01</v>
      </c>
      <c r="AC996">
        <v>13.21</v>
      </c>
      <c r="AD996">
        <v>0</v>
      </c>
      <c r="AE996">
        <v>0</v>
      </c>
      <c r="AF996">
        <v>83.1</v>
      </c>
      <c r="AG996">
        <v>12.62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1.28</v>
      </c>
      <c r="AU996" t="s">
        <v>165</v>
      </c>
      <c r="AV996">
        <v>0</v>
      </c>
      <c r="AW996">
        <v>2</v>
      </c>
      <c r="AX996">
        <v>56496149</v>
      </c>
      <c r="AY996">
        <v>1</v>
      </c>
      <c r="AZ996">
        <v>0</v>
      </c>
      <c r="BA996">
        <v>972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f>ROUND(Y996*Source!I1062*DO996,9)</f>
        <v>1.66584</v>
      </c>
      <c r="CX996">
        <f>ROUND(Y996*Source!I1062,9)</f>
        <v>0.13200000000000001</v>
      </c>
      <c r="CY996">
        <f>AB996</f>
        <v>87.01</v>
      </c>
      <c r="CZ996">
        <f>AF996</f>
        <v>83.1</v>
      </c>
      <c r="DA996">
        <f>AJ996</f>
        <v>1</v>
      </c>
      <c r="DB996">
        <f>ROUND((ROUND(AT996*CZ996,2)*1.25*1.1),6)</f>
        <v>146.25874999999999</v>
      </c>
      <c r="DC996">
        <f>ROUND((ROUND(AT996*AG996,2)*1.25*1.1),6)</f>
        <v>22.206250000000001</v>
      </c>
      <c r="DD996" t="s">
        <v>3</v>
      </c>
      <c r="DE996" t="s">
        <v>3</v>
      </c>
      <c r="DF996">
        <f t="shared" si="566"/>
        <v>0</v>
      </c>
      <c r="DG996">
        <f t="shared" si="563"/>
        <v>10.97</v>
      </c>
      <c r="DH996">
        <f t="shared" si="564"/>
        <v>1.67</v>
      </c>
      <c r="DI996">
        <f t="shared" si="544"/>
        <v>0</v>
      </c>
      <c r="DJ996">
        <f>DG996</f>
        <v>10.97</v>
      </c>
      <c r="DK996">
        <v>0</v>
      </c>
      <c r="DL996" t="s">
        <v>745</v>
      </c>
      <c r="DM996">
        <v>0</v>
      </c>
      <c r="DN996" t="s">
        <v>740</v>
      </c>
      <c r="DO996">
        <v>12.62</v>
      </c>
    </row>
    <row r="997" spans="1:119" x14ac:dyDescent="0.25">
      <c r="A997">
        <f>ROW(Source!A1062)</f>
        <v>1062</v>
      </c>
      <c r="B997">
        <v>56481265</v>
      </c>
      <c r="C997">
        <v>56496124</v>
      </c>
      <c r="D997">
        <v>54934421</v>
      </c>
      <c r="E997">
        <v>1</v>
      </c>
      <c r="F997">
        <v>1</v>
      </c>
      <c r="G997">
        <v>1079</v>
      </c>
      <c r="H997">
        <v>2</v>
      </c>
      <c r="I997" t="s">
        <v>803</v>
      </c>
      <c r="J997" t="s">
        <v>804</v>
      </c>
      <c r="K997" t="s">
        <v>805</v>
      </c>
      <c r="L997">
        <v>1368</v>
      </c>
      <c r="N997">
        <v>1011</v>
      </c>
      <c r="O997" t="s">
        <v>744</v>
      </c>
      <c r="P997" t="s">
        <v>744</v>
      </c>
      <c r="Q997">
        <v>1</v>
      </c>
      <c r="W997">
        <v>0</v>
      </c>
      <c r="X997">
        <v>1724455708</v>
      </c>
      <c r="Y997">
        <f>(AT997*1.25*1.1)</f>
        <v>6.3250000000000002</v>
      </c>
      <c r="AA997">
        <v>0</v>
      </c>
      <c r="AB997">
        <v>0.47</v>
      </c>
      <c r="AC997">
        <v>0</v>
      </c>
      <c r="AD997">
        <v>0</v>
      </c>
      <c r="AE997">
        <v>0</v>
      </c>
      <c r="AF997">
        <v>0.45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4.5999999999999996</v>
      </c>
      <c r="AU997" t="s">
        <v>165</v>
      </c>
      <c r="AV997">
        <v>0</v>
      </c>
      <c r="AW997">
        <v>2</v>
      </c>
      <c r="AX997">
        <v>56496151</v>
      </c>
      <c r="AY997">
        <v>1</v>
      </c>
      <c r="AZ997">
        <v>0</v>
      </c>
      <c r="BA997">
        <v>973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f>ROUND(Y997*Source!I1062*DO997,9)</f>
        <v>0</v>
      </c>
      <c r="CX997">
        <f>ROUND(Y997*Source!I1062,9)</f>
        <v>0.47437499999999999</v>
      </c>
      <c r="CY997">
        <f>AB997</f>
        <v>0.47</v>
      </c>
      <c r="CZ997">
        <f>AF997</f>
        <v>0.45</v>
      </c>
      <c r="DA997">
        <f>AJ997</f>
        <v>1</v>
      </c>
      <c r="DB997">
        <f>ROUND((ROUND(AT997*CZ997,2)*1.25*1.1),6)</f>
        <v>2.8462499999999999</v>
      </c>
      <c r="DC997">
        <f>ROUND((ROUND(AT997*AG997,2)*1.25*1.1),6)</f>
        <v>0</v>
      </c>
      <c r="DD997" t="s">
        <v>3</v>
      </c>
      <c r="DE997" t="s">
        <v>3</v>
      </c>
      <c r="DF997">
        <f t="shared" si="566"/>
        <v>0</v>
      </c>
      <c r="DG997">
        <f t="shared" si="563"/>
        <v>0.21</v>
      </c>
      <c r="DH997">
        <f t="shared" si="564"/>
        <v>0</v>
      </c>
      <c r="DI997">
        <f t="shared" si="544"/>
        <v>0</v>
      </c>
      <c r="DJ997">
        <f>DG997</f>
        <v>0.21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5">
      <c r="A998">
        <f>ROW(Source!A1062)</f>
        <v>1062</v>
      </c>
      <c r="B998">
        <v>56481265</v>
      </c>
      <c r="C998">
        <v>56496124</v>
      </c>
      <c r="D998">
        <v>54933523</v>
      </c>
      <c r="E998">
        <v>1</v>
      </c>
      <c r="F998">
        <v>1</v>
      </c>
      <c r="G998">
        <v>1079</v>
      </c>
      <c r="H998">
        <v>2</v>
      </c>
      <c r="I998" t="s">
        <v>746</v>
      </c>
      <c r="J998" t="s">
        <v>747</v>
      </c>
      <c r="K998" t="s">
        <v>748</v>
      </c>
      <c r="L998">
        <v>1368</v>
      </c>
      <c r="N998">
        <v>1011</v>
      </c>
      <c r="O998" t="s">
        <v>744</v>
      </c>
      <c r="P998" t="s">
        <v>744</v>
      </c>
      <c r="Q998">
        <v>1</v>
      </c>
      <c r="W998">
        <v>0</v>
      </c>
      <c r="X998">
        <v>-294230152</v>
      </c>
      <c r="Y998">
        <f>(AT998*1.25*1.1)</f>
        <v>1.1825000000000001</v>
      </c>
      <c r="AA998">
        <v>0</v>
      </c>
      <c r="AB998">
        <v>187.59</v>
      </c>
      <c r="AC998">
        <v>17.73</v>
      </c>
      <c r="AD998">
        <v>0</v>
      </c>
      <c r="AE998">
        <v>0</v>
      </c>
      <c r="AF998">
        <v>179.17</v>
      </c>
      <c r="AG998">
        <v>16.93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-2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0.86</v>
      </c>
      <c r="AU998" t="s">
        <v>165</v>
      </c>
      <c r="AV998">
        <v>0</v>
      </c>
      <c r="AW998">
        <v>2</v>
      </c>
      <c r="AX998">
        <v>56496150</v>
      </c>
      <c r="AY998">
        <v>1</v>
      </c>
      <c r="AZ998">
        <v>0</v>
      </c>
      <c r="BA998">
        <v>974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f>ROUND(Y998*Source!I1062*DO998,9)</f>
        <v>1.5014793749999999</v>
      </c>
      <c r="CX998">
        <f>ROUND(Y998*Source!I1062,9)</f>
        <v>8.8687500000000002E-2</v>
      </c>
      <c r="CY998">
        <f>AB998</f>
        <v>187.59</v>
      </c>
      <c r="CZ998">
        <f>AF998</f>
        <v>179.17</v>
      </c>
      <c r="DA998">
        <f>AJ998</f>
        <v>1</v>
      </c>
      <c r="DB998">
        <f>ROUND((ROUND(AT998*CZ998,2)*1.25*1.1),6)</f>
        <v>211.87375</v>
      </c>
      <c r="DC998">
        <f>ROUND((ROUND(AT998*AG998,2)*1.25*1.1),6)</f>
        <v>20.02</v>
      </c>
      <c r="DD998" t="s">
        <v>3</v>
      </c>
      <c r="DE998" t="s">
        <v>3</v>
      </c>
      <c r="DF998">
        <f t="shared" si="566"/>
        <v>0</v>
      </c>
      <c r="DG998">
        <f t="shared" si="563"/>
        <v>15.89</v>
      </c>
      <c r="DH998">
        <f t="shared" si="564"/>
        <v>1.5</v>
      </c>
      <c r="DI998">
        <f t="shared" si="544"/>
        <v>0</v>
      </c>
      <c r="DJ998">
        <f>DG998</f>
        <v>15.89</v>
      </c>
      <c r="DK998">
        <v>0</v>
      </c>
      <c r="DL998" t="s">
        <v>745</v>
      </c>
      <c r="DM998">
        <v>0</v>
      </c>
      <c r="DN998" t="s">
        <v>740</v>
      </c>
      <c r="DO998">
        <v>16.93</v>
      </c>
    </row>
    <row r="999" spans="1:119" x14ac:dyDescent="0.25">
      <c r="A999">
        <f>ROW(Source!A1062)</f>
        <v>1062</v>
      </c>
      <c r="B999">
        <v>56481265</v>
      </c>
      <c r="C999">
        <v>56496124</v>
      </c>
      <c r="D999">
        <v>54933656</v>
      </c>
      <c r="E999">
        <v>1</v>
      </c>
      <c r="F999">
        <v>1</v>
      </c>
      <c r="G999">
        <v>1079</v>
      </c>
      <c r="H999">
        <v>2</v>
      </c>
      <c r="I999" t="s">
        <v>806</v>
      </c>
      <c r="J999" t="s">
        <v>807</v>
      </c>
      <c r="K999" t="s">
        <v>808</v>
      </c>
      <c r="L999">
        <v>1368</v>
      </c>
      <c r="N999">
        <v>1011</v>
      </c>
      <c r="O999" t="s">
        <v>744</v>
      </c>
      <c r="P999" t="s">
        <v>744</v>
      </c>
      <c r="Q999">
        <v>1</v>
      </c>
      <c r="W999">
        <v>0</v>
      </c>
      <c r="X999">
        <v>668032808</v>
      </c>
      <c r="Y999">
        <f>(AT999*1.25*1.1)</f>
        <v>0.34375</v>
      </c>
      <c r="AA999">
        <v>0</v>
      </c>
      <c r="AB999">
        <v>172.69</v>
      </c>
      <c r="AC999">
        <v>15.22</v>
      </c>
      <c r="AD999">
        <v>0</v>
      </c>
      <c r="AE999">
        <v>0</v>
      </c>
      <c r="AF999">
        <v>164.94</v>
      </c>
      <c r="AG999">
        <v>14.54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-2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0.25</v>
      </c>
      <c r="AU999" t="s">
        <v>165</v>
      </c>
      <c r="AV999">
        <v>0</v>
      </c>
      <c r="AW999">
        <v>2</v>
      </c>
      <c r="AX999">
        <v>56496152</v>
      </c>
      <c r="AY999">
        <v>1</v>
      </c>
      <c r="AZ999">
        <v>0</v>
      </c>
      <c r="BA999">
        <v>975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f>ROUND(Y999*Source!I1062*DO999,9)</f>
        <v>0.37485937499999999</v>
      </c>
      <c r="CX999">
        <f>ROUND(Y999*Source!I1062,9)</f>
        <v>2.5781249999999999E-2</v>
      </c>
      <c r="CY999">
        <f>AB999</f>
        <v>172.69</v>
      </c>
      <c r="CZ999">
        <f>AF999</f>
        <v>164.94</v>
      </c>
      <c r="DA999">
        <f>AJ999</f>
        <v>1</v>
      </c>
      <c r="DB999">
        <f>ROUND((ROUND(AT999*CZ999,2)*1.25*1.1),6)</f>
        <v>56.704999999999998</v>
      </c>
      <c r="DC999">
        <f>ROUND((ROUND(AT999*AG999,2)*1.25*1.1),6)</f>
        <v>5.0049999999999999</v>
      </c>
      <c r="DD999" t="s">
        <v>3</v>
      </c>
      <c r="DE999" t="s">
        <v>3</v>
      </c>
      <c r="DF999">
        <f t="shared" si="566"/>
        <v>0</v>
      </c>
      <c r="DG999">
        <f t="shared" si="563"/>
        <v>4.25</v>
      </c>
      <c r="DH999">
        <f t="shared" si="564"/>
        <v>0.37</v>
      </c>
      <c r="DI999">
        <f t="shared" si="544"/>
        <v>0</v>
      </c>
      <c r="DJ999">
        <f>DG999</f>
        <v>4.25</v>
      </c>
      <c r="DK999">
        <v>0</v>
      </c>
      <c r="DL999" t="s">
        <v>745</v>
      </c>
      <c r="DM999">
        <v>0</v>
      </c>
      <c r="DN999" t="s">
        <v>740</v>
      </c>
      <c r="DO999">
        <v>14.54</v>
      </c>
    </row>
    <row r="1000" spans="1:119" x14ac:dyDescent="0.25">
      <c r="A1000">
        <f>ROW(Source!A1062)</f>
        <v>1062</v>
      </c>
      <c r="B1000">
        <v>56481265</v>
      </c>
      <c r="C1000">
        <v>56496124</v>
      </c>
      <c r="D1000">
        <v>54933779</v>
      </c>
      <c r="E1000">
        <v>1</v>
      </c>
      <c r="F1000">
        <v>1</v>
      </c>
      <c r="G1000">
        <v>1079</v>
      </c>
      <c r="H1000">
        <v>2</v>
      </c>
      <c r="I1000" t="s">
        <v>749</v>
      </c>
      <c r="J1000" t="s">
        <v>750</v>
      </c>
      <c r="K1000" t="s">
        <v>751</v>
      </c>
      <c r="L1000">
        <v>1368</v>
      </c>
      <c r="N1000">
        <v>1011</v>
      </c>
      <c r="O1000" t="s">
        <v>744</v>
      </c>
      <c r="P1000" t="s">
        <v>744</v>
      </c>
      <c r="Q1000">
        <v>1</v>
      </c>
      <c r="W1000">
        <v>0</v>
      </c>
      <c r="X1000">
        <v>1170047244</v>
      </c>
      <c r="Y1000">
        <f>(AT1000*1.25*1.1)</f>
        <v>55.412500000000001</v>
      </c>
      <c r="AA1000">
        <v>0</v>
      </c>
      <c r="AB1000">
        <v>0.24</v>
      </c>
      <c r="AC1000">
        <v>0</v>
      </c>
      <c r="AD1000">
        <v>0</v>
      </c>
      <c r="AE1000">
        <v>0</v>
      </c>
      <c r="AF1000">
        <v>0.23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-2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40.299999999999997</v>
      </c>
      <c r="AU1000" t="s">
        <v>165</v>
      </c>
      <c r="AV1000">
        <v>0</v>
      </c>
      <c r="AW1000">
        <v>2</v>
      </c>
      <c r="AX1000">
        <v>56496153</v>
      </c>
      <c r="AY1000">
        <v>1</v>
      </c>
      <c r="AZ1000">
        <v>0</v>
      </c>
      <c r="BA1000">
        <v>976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f>ROUND(Y1000*Source!I1062*DO1000,9)</f>
        <v>0</v>
      </c>
      <c r="CX1000">
        <f>ROUND(Y1000*Source!I1062,9)</f>
        <v>4.1559375000000003</v>
      </c>
      <c r="CY1000">
        <f>AB1000</f>
        <v>0.24</v>
      </c>
      <c r="CZ1000">
        <f>AF1000</f>
        <v>0.23</v>
      </c>
      <c r="DA1000">
        <f>AJ1000</f>
        <v>1</v>
      </c>
      <c r="DB1000">
        <f>ROUND((ROUND(AT1000*CZ1000,2)*1.25*1.1),6)</f>
        <v>12.74625</v>
      </c>
      <c r="DC1000">
        <f>ROUND((ROUND(AT1000*AG1000,2)*1.25*1.1),6)</f>
        <v>0</v>
      </c>
      <c r="DD1000" t="s">
        <v>3</v>
      </c>
      <c r="DE1000" t="s">
        <v>3</v>
      </c>
      <c r="DF1000">
        <f t="shared" si="566"/>
        <v>0</v>
      </c>
      <c r="DG1000">
        <f t="shared" si="563"/>
        <v>0.96</v>
      </c>
      <c r="DH1000">
        <f t="shared" si="564"/>
        <v>0</v>
      </c>
      <c r="DI1000">
        <f t="shared" si="544"/>
        <v>0</v>
      </c>
      <c r="DJ1000">
        <f>DG1000</f>
        <v>0.96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5">
      <c r="A1001">
        <f>ROW(Source!A1062)</f>
        <v>1062</v>
      </c>
      <c r="B1001">
        <v>56481265</v>
      </c>
      <c r="C1001">
        <v>56496124</v>
      </c>
      <c r="D1001">
        <v>54902310</v>
      </c>
      <c r="E1001">
        <v>1</v>
      </c>
      <c r="F1001">
        <v>1</v>
      </c>
      <c r="G1001">
        <v>1079</v>
      </c>
      <c r="H1001">
        <v>3</v>
      </c>
      <c r="I1001" t="s">
        <v>752</v>
      </c>
      <c r="J1001" t="s">
        <v>753</v>
      </c>
      <c r="K1001" t="s">
        <v>754</v>
      </c>
      <c r="L1001">
        <v>1339</v>
      </c>
      <c r="N1001">
        <v>1007</v>
      </c>
      <c r="O1001" t="s">
        <v>158</v>
      </c>
      <c r="P1001" t="s">
        <v>158</v>
      </c>
      <c r="Q1001">
        <v>1</v>
      </c>
      <c r="W1001">
        <v>0</v>
      </c>
      <c r="X1001">
        <v>-159086685</v>
      </c>
      <c r="Y1001">
        <f t="shared" ref="Y1001:Y1016" si="567">AT1001</f>
        <v>0.25700000000000001</v>
      </c>
      <c r="AA1001">
        <v>7.23</v>
      </c>
      <c r="AB1001">
        <v>0</v>
      </c>
      <c r="AC1001">
        <v>0</v>
      </c>
      <c r="AD1001">
        <v>0</v>
      </c>
      <c r="AE1001">
        <v>7.07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-2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 t="s">
        <v>3</v>
      </c>
      <c r="AT1001">
        <v>0.25700000000000001</v>
      </c>
      <c r="AU1001" t="s">
        <v>3</v>
      </c>
      <c r="AV1001">
        <v>0</v>
      </c>
      <c r="AW1001">
        <v>2</v>
      </c>
      <c r="AX1001">
        <v>56496155</v>
      </c>
      <c r="AY1001">
        <v>1</v>
      </c>
      <c r="AZ1001">
        <v>0</v>
      </c>
      <c r="BA1001">
        <v>978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ROUND(Y1001*Source!I1062,9)</f>
        <v>1.9275E-2</v>
      </c>
      <c r="CY1001">
        <f t="shared" ref="CY1001:CY1016" si="568">AA1001</f>
        <v>7.23</v>
      </c>
      <c r="CZ1001">
        <f t="shared" ref="CZ1001:CZ1016" si="569">AE1001</f>
        <v>7.07</v>
      </c>
      <c r="DA1001">
        <f t="shared" ref="DA1001:DA1016" si="570">AI1001</f>
        <v>1</v>
      </c>
      <c r="DB1001">
        <f t="shared" ref="DB1001:DB1016" si="571">ROUND(ROUND(AT1001*CZ1001,2),6)</f>
        <v>1.82</v>
      </c>
      <c r="DC1001">
        <f t="shared" ref="DC1001:DC1016" si="572">ROUND(ROUND(AT1001*AG1001,2),6)</f>
        <v>0</v>
      </c>
      <c r="DD1001" t="s">
        <v>3</v>
      </c>
      <c r="DE1001" t="s">
        <v>3</v>
      </c>
      <c r="DF1001">
        <f t="shared" si="566"/>
        <v>0.14000000000000001</v>
      </c>
      <c r="DG1001">
        <f t="shared" si="563"/>
        <v>0</v>
      </c>
      <c r="DH1001">
        <f t="shared" si="564"/>
        <v>0</v>
      </c>
      <c r="DI1001">
        <f t="shared" si="544"/>
        <v>0</v>
      </c>
      <c r="DJ1001">
        <f t="shared" ref="DJ1001:DJ1016" si="573">DF1001</f>
        <v>0.14000000000000001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5">
      <c r="A1002">
        <f>ROW(Source!A1062)</f>
        <v>1062</v>
      </c>
      <c r="B1002">
        <v>56481265</v>
      </c>
      <c r="C1002">
        <v>56496124</v>
      </c>
      <c r="D1002">
        <v>54902322</v>
      </c>
      <c r="E1002">
        <v>1</v>
      </c>
      <c r="F1002">
        <v>1</v>
      </c>
      <c r="G1002">
        <v>1079</v>
      </c>
      <c r="H1002">
        <v>3</v>
      </c>
      <c r="I1002" t="s">
        <v>809</v>
      </c>
      <c r="J1002" t="s">
        <v>810</v>
      </c>
      <c r="K1002" t="s">
        <v>811</v>
      </c>
      <c r="L1002">
        <v>1348</v>
      </c>
      <c r="N1002">
        <v>1009</v>
      </c>
      <c r="O1002" t="s">
        <v>32</v>
      </c>
      <c r="P1002" t="s">
        <v>32</v>
      </c>
      <c r="Q1002">
        <v>1000</v>
      </c>
      <c r="W1002">
        <v>0</v>
      </c>
      <c r="X1002">
        <v>-421167940</v>
      </c>
      <c r="Y1002">
        <f t="shared" si="567"/>
        <v>7.9000000000000001E-2</v>
      </c>
      <c r="AA1002">
        <v>6656.07</v>
      </c>
      <c r="AB1002">
        <v>0</v>
      </c>
      <c r="AC1002">
        <v>0</v>
      </c>
      <c r="AD1002">
        <v>0</v>
      </c>
      <c r="AE1002">
        <v>6512.79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-2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 t="s">
        <v>3</v>
      </c>
      <c r="AT1002">
        <v>7.9000000000000001E-2</v>
      </c>
      <c r="AU1002" t="s">
        <v>3</v>
      </c>
      <c r="AV1002">
        <v>0</v>
      </c>
      <c r="AW1002">
        <v>2</v>
      </c>
      <c r="AX1002">
        <v>56496156</v>
      </c>
      <c r="AY1002">
        <v>1</v>
      </c>
      <c r="AZ1002">
        <v>0</v>
      </c>
      <c r="BA1002">
        <v>979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ROUND(Y1002*Source!I1062,9)</f>
        <v>5.9249999999999997E-3</v>
      </c>
      <c r="CY1002">
        <f t="shared" si="568"/>
        <v>6656.07</v>
      </c>
      <c r="CZ1002">
        <f t="shared" si="569"/>
        <v>6512.79</v>
      </c>
      <c r="DA1002">
        <f t="shared" si="570"/>
        <v>1</v>
      </c>
      <c r="DB1002">
        <f t="shared" si="571"/>
        <v>514.51</v>
      </c>
      <c r="DC1002">
        <f t="shared" si="572"/>
        <v>0</v>
      </c>
      <c r="DD1002" t="s">
        <v>3</v>
      </c>
      <c r="DE1002" t="s">
        <v>3</v>
      </c>
      <c r="DF1002">
        <f t="shared" si="566"/>
        <v>38.590000000000003</v>
      </c>
      <c r="DG1002">
        <f t="shared" si="563"/>
        <v>0</v>
      </c>
      <c r="DH1002">
        <f t="shared" si="564"/>
        <v>0</v>
      </c>
      <c r="DI1002">
        <f t="shared" si="544"/>
        <v>0</v>
      </c>
      <c r="DJ1002">
        <f t="shared" si="573"/>
        <v>38.590000000000003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5">
      <c r="A1003">
        <f>ROW(Source!A1062)</f>
        <v>1062</v>
      </c>
      <c r="B1003">
        <v>56481265</v>
      </c>
      <c r="C1003">
        <v>56496124</v>
      </c>
      <c r="D1003">
        <v>54902402</v>
      </c>
      <c r="E1003">
        <v>1</v>
      </c>
      <c r="F1003">
        <v>1</v>
      </c>
      <c r="G1003">
        <v>1079</v>
      </c>
      <c r="H1003">
        <v>3</v>
      </c>
      <c r="I1003" t="s">
        <v>812</v>
      </c>
      <c r="J1003" t="s">
        <v>813</v>
      </c>
      <c r="K1003" t="s">
        <v>814</v>
      </c>
      <c r="L1003">
        <v>1339</v>
      </c>
      <c r="N1003">
        <v>1007</v>
      </c>
      <c r="O1003" t="s">
        <v>158</v>
      </c>
      <c r="P1003" t="s">
        <v>158</v>
      </c>
      <c r="Q1003">
        <v>1</v>
      </c>
      <c r="W1003">
        <v>0</v>
      </c>
      <c r="X1003">
        <v>1675535307</v>
      </c>
      <c r="Y1003">
        <f t="shared" si="567"/>
        <v>0.53</v>
      </c>
      <c r="AA1003">
        <v>1861.44</v>
      </c>
      <c r="AB1003">
        <v>0</v>
      </c>
      <c r="AC1003">
        <v>0</v>
      </c>
      <c r="AD1003">
        <v>0</v>
      </c>
      <c r="AE1003">
        <v>1821.37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-2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 t="s">
        <v>3</v>
      </c>
      <c r="AT1003">
        <v>0.53</v>
      </c>
      <c r="AU1003" t="s">
        <v>3</v>
      </c>
      <c r="AV1003">
        <v>0</v>
      </c>
      <c r="AW1003">
        <v>2</v>
      </c>
      <c r="AX1003">
        <v>56496157</v>
      </c>
      <c r="AY1003">
        <v>1</v>
      </c>
      <c r="AZ1003">
        <v>0</v>
      </c>
      <c r="BA1003">
        <v>980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ROUND(Y1003*Source!I1062,9)</f>
        <v>3.9750000000000001E-2</v>
      </c>
      <c r="CY1003">
        <f t="shared" si="568"/>
        <v>1861.44</v>
      </c>
      <c r="CZ1003">
        <f t="shared" si="569"/>
        <v>1821.37</v>
      </c>
      <c r="DA1003">
        <f t="shared" si="570"/>
        <v>1</v>
      </c>
      <c r="DB1003">
        <f t="shared" si="571"/>
        <v>965.33</v>
      </c>
      <c r="DC1003">
        <f t="shared" si="572"/>
        <v>0</v>
      </c>
      <c r="DD1003" t="s">
        <v>3</v>
      </c>
      <c r="DE1003" t="s">
        <v>3</v>
      </c>
      <c r="DF1003">
        <f t="shared" si="566"/>
        <v>72.400000000000006</v>
      </c>
      <c r="DG1003">
        <f t="shared" si="563"/>
        <v>0</v>
      </c>
      <c r="DH1003">
        <f t="shared" si="564"/>
        <v>0</v>
      </c>
      <c r="DI1003">
        <f t="shared" si="544"/>
        <v>0</v>
      </c>
      <c r="DJ1003">
        <f t="shared" si="573"/>
        <v>72.400000000000006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5">
      <c r="A1004">
        <f>ROW(Source!A1062)</f>
        <v>1062</v>
      </c>
      <c r="B1004">
        <v>56481265</v>
      </c>
      <c r="C1004">
        <v>56496124</v>
      </c>
      <c r="D1004">
        <v>54902403</v>
      </c>
      <c r="E1004">
        <v>1</v>
      </c>
      <c r="F1004">
        <v>1</v>
      </c>
      <c r="G1004">
        <v>1079</v>
      </c>
      <c r="H1004">
        <v>3</v>
      </c>
      <c r="I1004" t="s">
        <v>815</v>
      </c>
      <c r="J1004" t="s">
        <v>816</v>
      </c>
      <c r="K1004" t="s">
        <v>817</v>
      </c>
      <c r="L1004">
        <v>1339</v>
      </c>
      <c r="N1004">
        <v>1007</v>
      </c>
      <c r="O1004" t="s">
        <v>158</v>
      </c>
      <c r="P1004" t="s">
        <v>158</v>
      </c>
      <c r="Q1004">
        <v>1</v>
      </c>
      <c r="W1004">
        <v>0</v>
      </c>
      <c r="X1004">
        <v>-1411081034</v>
      </c>
      <c r="Y1004">
        <f t="shared" si="567"/>
        <v>2.61</v>
      </c>
      <c r="AA1004">
        <v>1861.44</v>
      </c>
      <c r="AB1004">
        <v>0</v>
      </c>
      <c r="AC1004">
        <v>0</v>
      </c>
      <c r="AD1004">
        <v>0</v>
      </c>
      <c r="AE1004">
        <v>1821.37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-2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 t="s">
        <v>3</v>
      </c>
      <c r="AT1004">
        <v>2.61</v>
      </c>
      <c r="AU1004" t="s">
        <v>3</v>
      </c>
      <c r="AV1004">
        <v>0</v>
      </c>
      <c r="AW1004">
        <v>2</v>
      </c>
      <c r="AX1004">
        <v>56496158</v>
      </c>
      <c r="AY1004">
        <v>1</v>
      </c>
      <c r="AZ1004">
        <v>0</v>
      </c>
      <c r="BA1004">
        <v>981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ROUND(Y1004*Source!I1062,9)</f>
        <v>0.19575000000000001</v>
      </c>
      <c r="CY1004">
        <f t="shared" si="568"/>
        <v>1861.44</v>
      </c>
      <c r="CZ1004">
        <f t="shared" si="569"/>
        <v>1821.37</v>
      </c>
      <c r="DA1004">
        <f t="shared" si="570"/>
        <v>1</v>
      </c>
      <c r="DB1004">
        <f t="shared" si="571"/>
        <v>4753.78</v>
      </c>
      <c r="DC1004">
        <f t="shared" si="572"/>
        <v>0</v>
      </c>
      <c r="DD1004" t="s">
        <v>3</v>
      </c>
      <c r="DE1004" t="s">
        <v>3</v>
      </c>
      <c r="DF1004">
        <f t="shared" si="566"/>
        <v>356.53</v>
      </c>
      <c r="DG1004">
        <f t="shared" si="563"/>
        <v>0</v>
      </c>
      <c r="DH1004">
        <f t="shared" si="564"/>
        <v>0</v>
      </c>
      <c r="DI1004">
        <f t="shared" si="544"/>
        <v>0</v>
      </c>
      <c r="DJ1004">
        <f t="shared" si="573"/>
        <v>356.53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5">
      <c r="A1005">
        <f>ROW(Source!A1062)</f>
        <v>1062</v>
      </c>
      <c r="B1005">
        <v>56481265</v>
      </c>
      <c r="C1005">
        <v>56496124</v>
      </c>
      <c r="D1005">
        <v>54902427</v>
      </c>
      <c r="E1005">
        <v>1</v>
      </c>
      <c r="F1005">
        <v>1</v>
      </c>
      <c r="G1005">
        <v>1079</v>
      </c>
      <c r="H1005">
        <v>3</v>
      </c>
      <c r="I1005" t="s">
        <v>761</v>
      </c>
      <c r="J1005" t="s">
        <v>762</v>
      </c>
      <c r="K1005" t="s">
        <v>763</v>
      </c>
      <c r="L1005">
        <v>1348</v>
      </c>
      <c r="N1005">
        <v>1009</v>
      </c>
      <c r="O1005" t="s">
        <v>32</v>
      </c>
      <c r="P1005" t="s">
        <v>32</v>
      </c>
      <c r="Q1005">
        <v>1000</v>
      </c>
      <c r="W1005">
        <v>0</v>
      </c>
      <c r="X1005">
        <v>-764855440</v>
      </c>
      <c r="Y1005">
        <f t="shared" si="567"/>
        <v>8.5999999999999993E-2</v>
      </c>
      <c r="AA1005">
        <v>1285.21</v>
      </c>
      <c r="AB1005">
        <v>0</v>
      </c>
      <c r="AC1005">
        <v>0</v>
      </c>
      <c r="AD1005">
        <v>0</v>
      </c>
      <c r="AE1005">
        <v>1257.54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 t="s">
        <v>3</v>
      </c>
      <c r="AT1005">
        <v>8.5999999999999993E-2</v>
      </c>
      <c r="AU1005" t="s">
        <v>3</v>
      </c>
      <c r="AV1005">
        <v>0</v>
      </c>
      <c r="AW1005">
        <v>2</v>
      </c>
      <c r="AX1005">
        <v>56496159</v>
      </c>
      <c r="AY1005">
        <v>1</v>
      </c>
      <c r="AZ1005">
        <v>0</v>
      </c>
      <c r="BA1005">
        <v>982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ROUND(Y1005*Source!I1062,9)</f>
        <v>6.45E-3</v>
      </c>
      <c r="CY1005">
        <f t="shared" si="568"/>
        <v>1285.21</v>
      </c>
      <c r="CZ1005">
        <f t="shared" si="569"/>
        <v>1257.54</v>
      </c>
      <c r="DA1005">
        <f t="shared" si="570"/>
        <v>1</v>
      </c>
      <c r="DB1005">
        <f t="shared" si="571"/>
        <v>108.15</v>
      </c>
      <c r="DC1005">
        <f t="shared" si="572"/>
        <v>0</v>
      </c>
      <c r="DD1005" t="s">
        <v>3</v>
      </c>
      <c r="DE1005" t="s">
        <v>3</v>
      </c>
      <c r="DF1005">
        <f t="shared" si="566"/>
        <v>8.11</v>
      </c>
      <c r="DG1005">
        <f t="shared" si="563"/>
        <v>0</v>
      </c>
      <c r="DH1005">
        <f t="shared" si="564"/>
        <v>0</v>
      </c>
      <c r="DI1005">
        <f t="shared" si="544"/>
        <v>0</v>
      </c>
      <c r="DJ1005">
        <f t="shared" si="573"/>
        <v>8.11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5">
      <c r="A1006">
        <f>ROW(Source!A1062)</f>
        <v>1062</v>
      </c>
      <c r="B1006">
        <v>56481265</v>
      </c>
      <c r="C1006">
        <v>56496124</v>
      </c>
      <c r="D1006">
        <v>54902715</v>
      </c>
      <c r="E1006">
        <v>1</v>
      </c>
      <c r="F1006">
        <v>1</v>
      </c>
      <c r="G1006">
        <v>1079</v>
      </c>
      <c r="H1006">
        <v>3</v>
      </c>
      <c r="I1006" t="s">
        <v>892</v>
      </c>
      <c r="J1006" t="s">
        <v>893</v>
      </c>
      <c r="K1006" t="s">
        <v>894</v>
      </c>
      <c r="L1006">
        <v>1327</v>
      </c>
      <c r="N1006">
        <v>1005</v>
      </c>
      <c r="O1006" t="s">
        <v>214</v>
      </c>
      <c r="P1006" t="s">
        <v>214</v>
      </c>
      <c r="Q1006">
        <v>1</v>
      </c>
      <c r="W1006">
        <v>0</v>
      </c>
      <c r="X1006">
        <v>-1844544580</v>
      </c>
      <c r="Y1006">
        <f t="shared" si="567"/>
        <v>42.9</v>
      </c>
      <c r="AA1006">
        <v>7.55</v>
      </c>
      <c r="AB1006">
        <v>0</v>
      </c>
      <c r="AC1006">
        <v>0</v>
      </c>
      <c r="AD1006">
        <v>0</v>
      </c>
      <c r="AE1006">
        <v>7.39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 t="s">
        <v>3</v>
      </c>
      <c r="AT1006">
        <v>42.9</v>
      </c>
      <c r="AU1006" t="s">
        <v>3</v>
      </c>
      <c r="AV1006">
        <v>0</v>
      </c>
      <c r="AW1006">
        <v>2</v>
      </c>
      <c r="AX1006">
        <v>56496160</v>
      </c>
      <c r="AY1006">
        <v>1</v>
      </c>
      <c r="AZ1006">
        <v>0</v>
      </c>
      <c r="BA1006">
        <v>983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ROUND(Y1006*Source!I1062,9)</f>
        <v>3.2174999999999998</v>
      </c>
      <c r="CY1006">
        <f t="shared" si="568"/>
        <v>7.55</v>
      </c>
      <c r="CZ1006">
        <f t="shared" si="569"/>
        <v>7.39</v>
      </c>
      <c r="DA1006">
        <f t="shared" si="570"/>
        <v>1</v>
      </c>
      <c r="DB1006">
        <f t="shared" si="571"/>
        <v>317.02999999999997</v>
      </c>
      <c r="DC1006">
        <f t="shared" si="572"/>
        <v>0</v>
      </c>
      <c r="DD1006" t="s">
        <v>3</v>
      </c>
      <c r="DE1006" t="s">
        <v>3</v>
      </c>
      <c r="DF1006">
        <f t="shared" si="566"/>
        <v>23.78</v>
      </c>
      <c r="DG1006">
        <f t="shared" si="563"/>
        <v>0</v>
      </c>
      <c r="DH1006">
        <f t="shared" si="564"/>
        <v>0</v>
      </c>
      <c r="DI1006">
        <f t="shared" si="544"/>
        <v>0</v>
      </c>
      <c r="DJ1006">
        <f t="shared" si="573"/>
        <v>23.78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5">
      <c r="A1007">
        <f>ROW(Source!A1062)</f>
        <v>1062</v>
      </c>
      <c r="B1007">
        <v>56481265</v>
      </c>
      <c r="C1007">
        <v>56496124</v>
      </c>
      <c r="D1007">
        <v>54902280</v>
      </c>
      <c r="E1007">
        <v>1</v>
      </c>
      <c r="F1007">
        <v>1</v>
      </c>
      <c r="G1007">
        <v>1079</v>
      </c>
      <c r="H1007">
        <v>3</v>
      </c>
      <c r="I1007" t="s">
        <v>895</v>
      </c>
      <c r="J1007" t="s">
        <v>896</v>
      </c>
      <c r="K1007" t="s">
        <v>897</v>
      </c>
      <c r="L1007">
        <v>1339</v>
      </c>
      <c r="N1007">
        <v>1007</v>
      </c>
      <c r="O1007" t="s">
        <v>158</v>
      </c>
      <c r="P1007" t="s">
        <v>158</v>
      </c>
      <c r="Q1007">
        <v>1</v>
      </c>
      <c r="W1007">
        <v>0</v>
      </c>
      <c r="X1007">
        <v>166094496</v>
      </c>
      <c r="Y1007">
        <f t="shared" si="567"/>
        <v>6.22</v>
      </c>
      <c r="AA1007">
        <v>2519.17</v>
      </c>
      <c r="AB1007">
        <v>0</v>
      </c>
      <c r="AC1007">
        <v>0</v>
      </c>
      <c r="AD1007">
        <v>0</v>
      </c>
      <c r="AE1007">
        <v>2464.94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 t="s">
        <v>3</v>
      </c>
      <c r="AT1007">
        <v>6.22</v>
      </c>
      <c r="AU1007" t="s">
        <v>3</v>
      </c>
      <c r="AV1007">
        <v>0</v>
      </c>
      <c r="AW1007">
        <v>2</v>
      </c>
      <c r="AX1007">
        <v>56496161</v>
      </c>
      <c r="AY1007">
        <v>1</v>
      </c>
      <c r="AZ1007">
        <v>0</v>
      </c>
      <c r="BA1007">
        <v>984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ROUND(Y1007*Source!I1062,9)</f>
        <v>0.46650000000000003</v>
      </c>
      <c r="CY1007">
        <f t="shared" si="568"/>
        <v>2519.17</v>
      </c>
      <c r="CZ1007">
        <f t="shared" si="569"/>
        <v>2464.94</v>
      </c>
      <c r="DA1007">
        <f t="shared" si="570"/>
        <v>1</v>
      </c>
      <c r="DB1007">
        <f t="shared" si="571"/>
        <v>15331.93</v>
      </c>
      <c r="DC1007">
        <f t="shared" si="572"/>
        <v>0</v>
      </c>
      <c r="DD1007" t="s">
        <v>3</v>
      </c>
      <c r="DE1007" t="s">
        <v>3</v>
      </c>
      <c r="DF1007">
        <f t="shared" si="566"/>
        <v>1149.8900000000001</v>
      </c>
      <c r="DG1007">
        <f t="shared" si="563"/>
        <v>0</v>
      </c>
      <c r="DH1007">
        <f t="shared" si="564"/>
        <v>0</v>
      </c>
      <c r="DI1007">
        <f t="shared" si="544"/>
        <v>0</v>
      </c>
      <c r="DJ1007">
        <f t="shared" si="573"/>
        <v>1149.8900000000001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5">
      <c r="A1008">
        <f>ROW(Source!A1062)</f>
        <v>1062</v>
      </c>
      <c r="B1008">
        <v>56481265</v>
      </c>
      <c r="C1008">
        <v>56496124</v>
      </c>
      <c r="D1008">
        <v>54902287</v>
      </c>
      <c r="E1008">
        <v>1</v>
      </c>
      <c r="F1008">
        <v>1</v>
      </c>
      <c r="G1008">
        <v>1079</v>
      </c>
      <c r="H1008">
        <v>3</v>
      </c>
      <c r="I1008" t="s">
        <v>898</v>
      </c>
      <c r="J1008" t="s">
        <v>899</v>
      </c>
      <c r="K1008" t="s">
        <v>900</v>
      </c>
      <c r="L1008">
        <v>1339</v>
      </c>
      <c r="N1008">
        <v>1007</v>
      </c>
      <c r="O1008" t="s">
        <v>158</v>
      </c>
      <c r="P1008" t="s">
        <v>158</v>
      </c>
      <c r="Q1008">
        <v>1</v>
      </c>
      <c r="W1008">
        <v>0</v>
      </c>
      <c r="X1008">
        <v>1801906762</v>
      </c>
      <c r="Y1008">
        <f t="shared" si="567"/>
        <v>0.99</v>
      </c>
      <c r="AA1008">
        <v>2886.66</v>
      </c>
      <c r="AB1008">
        <v>0</v>
      </c>
      <c r="AC1008">
        <v>0</v>
      </c>
      <c r="AD1008">
        <v>0</v>
      </c>
      <c r="AE1008">
        <v>2824.52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 t="s">
        <v>3</v>
      </c>
      <c r="AT1008">
        <v>0.99</v>
      </c>
      <c r="AU1008" t="s">
        <v>3</v>
      </c>
      <c r="AV1008">
        <v>0</v>
      </c>
      <c r="AW1008">
        <v>2</v>
      </c>
      <c r="AX1008">
        <v>56496162</v>
      </c>
      <c r="AY1008">
        <v>1</v>
      </c>
      <c r="AZ1008">
        <v>0</v>
      </c>
      <c r="BA1008">
        <v>985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v>0</v>
      </c>
      <c r="CX1008">
        <f>ROUND(Y1008*Source!I1062,9)</f>
        <v>7.4249999999999997E-2</v>
      </c>
      <c r="CY1008">
        <f t="shared" si="568"/>
        <v>2886.66</v>
      </c>
      <c r="CZ1008">
        <f t="shared" si="569"/>
        <v>2824.52</v>
      </c>
      <c r="DA1008">
        <f t="shared" si="570"/>
        <v>1</v>
      </c>
      <c r="DB1008">
        <f t="shared" si="571"/>
        <v>2796.27</v>
      </c>
      <c r="DC1008">
        <f t="shared" si="572"/>
        <v>0</v>
      </c>
      <c r="DD1008" t="s">
        <v>3</v>
      </c>
      <c r="DE1008" t="s">
        <v>3</v>
      </c>
      <c r="DF1008">
        <f t="shared" si="566"/>
        <v>209.72</v>
      </c>
      <c r="DG1008">
        <f t="shared" si="563"/>
        <v>0</v>
      </c>
      <c r="DH1008">
        <f t="shared" si="564"/>
        <v>0</v>
      </c>
      <c r="DI1008">
        <f t="shared" si="544"/>
        <v>0</v>
      </c>
      <c r="DJ1008">
        <f t="shared" si="573"/>
        <v>209.72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5">
      <c r="A1009">
        <f>ROW(Source!A1062)</f>
        <v>1062</v>
      </c>
      <c r="B1009">
        <v>56481265</v>
      </c>
      <c r="C1009">
        <v>56496124</v>
      </c>
      <c r="D1009">
        <v>54902884</v>
      </c>
      <c r="E1009">
        <v>1</v>
      </c>
      <c r="F1009">
        <v>1</v>
      </c>
      <c r="G1009">
        <v>1079</v>
      </c>
      <c r="H1009">
        <v>3</v>
      </c>
      <c r="I1009" t="s">
        <v>901</v>
      </c>
      <c r="J1009" t="s">
        <v>902</v>
      </c>
      <c r="K1009" t="s">
        <v>903</v>
      </c>
      <c r="L1009">
        <v>1348</v>
      </c>
      <c r="N1009">
        <v>1009</v>
      </c>
      <c r="O1009" t="s">
        <v>32</v>
      </c>
      <c r="P1009" t="s">
        <v>32</v>
      </c>
      <c r="Q1009">
        <v>1000</v>
      </c>
      <c r="W1009">
        <v>0</v>
      </c>
      <c r="X1009">
        <v>-444625756</v>
      </c>
      <c r="Y1009">
        <f t="shared" si="567"/>
        <v>1.1599999999999999E-2</v>
      </c>
      <c r="AA1009">
        <v>9441.3700000000008</v>
      </c>
      <c r="AB1009">
        <v>0</v>
      </c>
      <c r="AC1009">
        <v>0</v>
      </c>
      <c r="AD1009">
        <v>0</v>
      </c>
      <c r="AE1009">
        <v>9238.1299999999992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-2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 t="s">
        <v>3</v>
      </c>
      <c r="AT1009">
        <v>1.1599999999999999E-2</v>
      </c>
      <c r="AU1009" t="s">
        <v>3</v>
      </c>
      <c r="AV1009">
        <v>0</v>
      </c>
      <c r="AW1009">
        <v>2</v>
      </c>
      <c r="AX1009">
        <v>56496163</v>
      </c>
      <c r="AY1009">
        <v>1</v>
      </c>
      <c r="AZ1009">
        <v>0</v>
      </c>
      <c r="BA1009">
        <v>986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ROUND(Y1009*Source!I1062,9)</f>
        <v>8.7000000000000001E-4</v>
      </c>
      <c r="CY1009">
        <f t="shared" si="568"/>
        <v>9441.3700000000008</v>
      </c>
      <c r="CZ1009">
        <f t="shared" si="569"/>
        <v>9238.1299999999992</v>
      </c>
      <c r="DA1009">
        <f t="shared" si="570"/>
        <v>1</v>
      </c>
      <c r="DB1009">
        <f t="shared" si="571"/>
        <v>107.16</v>
      </c>
      <c r="DC1009">
        <f t="shared" si="572"/>
        <v>0</v>
      </c>
      <c r="DD1009" t="s">
        <v>3</v>
      </c>
      <c r="DE1009" t="s">
        <v>3</v>
      </c>
      <c r="DF1009">
        <f t="shared" si="566"/>
        <v>8.0399999999999991</v>
      </c>
      <c r="DG1009">
        <f t="shared" si="563"/>
        <v>0</v>
      </c>
      <c r="DH1009">
        <f t="shared" si="564"/>
        <v>0</v>
      </c>
      <c r="DI1009">
        <f t="shared" si="544"/>
        <v>0</v>
      </c>
      <c r="DJ1009">
        <f t="shared" si="573"/>
        <v>8.0399999999999991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5">
      <c r="A1010">
        <f>ROW(Source!A1062)</f>
        <v>1062</v>
      </c>
      <c r="B1010">
        <v>56481265</v>
      </c>
      <c r="C1010">
        <v>56496124</v>
      </c>
      <c r="D1010">
        <v>54909571</v>
      </c>
      <c r="E1010">
        <v>1</v>
      </c>
      <c r="F1010">
        <v>1</v>
      </c>
      <c r="G1010">
        <v>1079</v>
      </c>
      <c r="H1010">
        <v>3</v>
      </c>
      <c r="I1010" t="s">
        <v>248</v>
      </c>
      <c r="J1010" t="s">
        <v>250</v>
      </c>
      <c r="K1010" t="s">
        <v>249</v>
      </c>
      <c r="L1010">
        <v>1339</v>
      </c>
      <c r="N1010">
        <v>1007</v>
      </c>
      <c r="O1010" t="s">
        <v>158</v>
      </c>
      <c r="P1010" t="s">
        <v>158</v>
      </c>
      <c r="Q1010">
        <v>1</v>
      </c>
      <c r="W1010">
        <v>0</v>
      </c>
      <c r="X1010">
        <v>-1447999952</v>
      </c>
      <c r="Y1010">
        <f t="shared" si="567"/>
        <v>101.5</v>
      </c>
      <c r="AA1010">
        <v>745.78</v>
      </c>
      <c r="AB1010">
        <v>0</v>
      </c>
      <c r="AC1010">
        <v>0</v>
      </c>
      <c r="AD1010">
        <v>0</v>
      </c>
      <c r="AE1010">
        <v>729.73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 t="s">
        <v>3</v>
      </c>
      <c r="AT1010">
        <v>101.5</v>
      </c>
      <c r="AU1010" t="s">
        <v>3</v>
      </c>
      <c r="AV1010">
        <v>0</v>
      </c>
      <c r="AW1010">
        <v>1</v>
      </c>
      <c r="AX1010">
        <v>-1</v>
      </c>
      <c r="AY1010">
        <v>0</v>
      </c>
      <c r="AZ1010">
        <v>0</v>
      </c>
      <c r="BA1010" t="s">
        <v>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ROUND(Y1010*Source!I1062,9)</f>
        <v>7.6124999999999998</v>
      </c>
      <c r="CY1010">
        <f t="shared" si="568"/>
        <v>745.78</v>
      </c>
      <c r="CZ1010">
        <f t="shared" si="569"/>
        <v>729.73</v>
      </c>
      <c r="DA1010">
        <f t="shared" si="570"/>
        <v>1</v>
      </c>
      <c r="DB1010">
        <f t="shared" si="571"/>
        <v>74067.600000000006</v>
      </c>
      <c r="DC1010">
        <f t="shared" si="572"/>
        <v>0</v>
      </c>
      <c r="DD1010" t="s">
        <v>3</v>
      </c>
      <c r="DE1010" t="s">
        <v>3</v>
      </c>
      <c r="DF1010">
        <f t="shared" si="566"/>
        <v>5555.07</v>
      </c>
      <c r="DG1010">
        <f t="shared" si="563"/>
        <v>0</v>
      </c>
      <c r="DH1010">
        <f t="shared" si="564"/>
        <v>0</v>
      </c>
      <c r="DI1010">
        <f t="shared" si="544"/>
        <v>0</v>
      </c>
      <c r="DJ1010">
        <f t="shared" si="573"/>
        <v>5555.07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5">
      <c r="A1011">
        <f>ROW(Source!A1062)</f>
        <v>1062</v>
      </c>
      <c r="B1011">
        <v>56481265</v>
      </c>
      <c r="C1011">
        <v>56496124</v>
      </c>
      <c r="D1011">
        <v>54910044</v>
      </c>
      <c r="E1011">
        <v>1</v>
      </c>
      <c r="F1011">
        <v>1</v>
      </c>
      <c r="G1011">
        <v>1079</v>
      </c>
      <c r="H1011">
        <v>3</v>
      </c>
      <c r="I1011" t="s">
        <v>502</v>
      </c>
      <c r="J1011" t="s">
        <v>504</v>
      </c>
      <c r="K1011" t="s">
        <v>503</v>
      </c>
      <c r="L1011">
        <v>1348</v>
      </c>
      <c r="N1011">
        <v>1009</v>
      </c>
      <c r="O1011" t="s">
        <v>32</v>
      </c>
      <c r="P1011" t="s">
        <v>32</v>
      </c>
      <c r="Q1011">
        <v>1000</v>
      </c>
      <c r="W1011">
        <v>0</v>
      </c>
      <c r="X1011">
        <v>72089298</v>
      </c>
      <c r="Y1011">
        <f t="shared" si="567"/>
        <v>0.53866700000000001</v>
      </c>
      <c r="AA1011">
        <v>6471.33</v>
      </c>
      <c r="AB1011">
        <v>0</v>
      </c>
      <c r="AC1011">
        <v>0</v>
      </c>
      <c r="AD1011">
        <v>0</v>
      </c>
      <c r="AE1011">
        <v>6332.03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 t="s">
        <v>3</v>
      </c>
      <c r="AT1011">
        <v>0.53866700000000001</v>
      </c>
      <c r="AU1011" t="s">
        <v>3</v>
      </c>
      <c r="AV1011">
        <v>0</v>
      </c>
      <c r="AW1011">
        <v>1</v>
      </c>
      <c r="AX1011">
        <v>-1</v>
      </c>
      <c r="AY1011">
        <v>0</v>
      </c>
      <c r="AZ1011">
        <v>0</v>
      </c>
      <c r="BA1011" t="s">
        <v>3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v>0</v>
      </c>
      <c r="CX1011">
        <f>ROUND(Y1011*Source!I1062,9)</f>
        <v>4.0400024999999999E-2</v>
      </c>
      <c r="CY1011">
        <f t="shared" si="568"/>
        <v>6471.33</v>
      </c>
      <c r="CZ1011">
        <f t="shared" si="569"/>
        <v>6332.03</v>
      </c>
      <c r="DA1011">
        <f t="shared" si="570"/>
        <v>1</v>
      </c>
      <c r="DB1011">
        <f t="shared" si="571"/>
        <v>3410.86</v>
      </c>
      <c r="DC1011">
        <f t="shared" si="572"/>
        <v>0</v>
      </c>
      <c r="DD1011" t="s">
        <v>3</v>
      </c>
      <c r="DE1011" t="s">
        <v>3</v>
      </c>
      <c r="DF1011">
        <f t="shared" si="566"/>
        <v>255.81</v>
      </c>
      <c r="DG1011">
        <f t="shared" si="563"/>
        <v>0</v>
      </c>
      <c r="DH1011">
        <f t="shared" si="564"/>
        <v>0</v>
      </c>
      <c r="DI1011">
        <f t="shared" si="544"/>
        <v>0</v>
      </c>
      <c r="DJ1011">
        <f t="shared" si="573"/>
        <v>255.81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5">
      <c r="A1012">
        <f>ROW(Source!A1062)</f>
        <v>1062</v>
      </c>
      <c r="B1012">
        <v>56481265</v>
      </c>
      <c r="C1012">
        <v>56496124</v>
      </c>
      <c r="D1012">
        <v>54909992</v>
      </c>
      <c r="E1012">
        <v>1</v>
      </c>
      <c r="F1012">
        <v>1</v>
      </c>
      <c r="G1012">
        <v>1079</v>
      </c>
      <c r="H1012">
        <v>3</v>
      </c>
      <c r="I1012" t="s">
        <v>330</v>
      </c>
      <c r="J1012" t="s">
        <v>332</v>
      </c>
      <c r="K1012" t="s">
        <v>331</v>
      </c>
      <c r="L1012">
        <v>1348</v>
      </c>
      <c r="N1012">
        <v>1009</v>
      </c>
      <c r="O1012" t="s">
        <v>32</v>
      </c>
      <c r="P1012" t="s">
        <v>32</v>
      </c>
      <c r="Q1012">
        <v>1000</v>
      </c>
      <c r="W1012">
        <v>0</v>
      </c>
      <c r="X1012">
        <v>-977438433</v>
      </c>
      <c r="Y1012">
        <f t="shared" si="567"/>
        <v>1.801733</v>
      </c>
      <c r="AA1012">
        <v>5870.05</v>
      </c>
      <c r="AB1012">
        <v>0</v>
      </c>
      <c r="AC1012">
        <v>0</v>
      </c>
      <c r="AD1012">
        <v>0</v>
      </c>
      <c r="AE1012">
        <v>5743.69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t="s">
        <v>3</v>
      </c>
      <c r="AT1012">
        <v>1.801733</v>
      </c>
      <c r="AU1012" t="s">
        <v>3</v>
      </c>
      <c r="AV1012">
        <v>0</v>
      </c>
      <c r="AW1012">
        <v>1</v>
      </c>
      <c r="AX1012">
        <v>-1</v>
      </c>
      <c r="AY1012">
        <v>0</v>
      </c>
      <c r="AZ1012">
        <v>0</v>
      </c>
      <c r="BA1012" t="s">
        <v>3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ROUND(Y1012*Source!I1062,9)</f>
        <v>0.13512997500000001</v>
      </c>
      <c r="CY1012">
        <f t="shared" si="568"/>
        <v>5870.05</v>
      </c>
      <c r="CZ1012">
        <f t="shared" si="569"/>
        <v>5743.69</v>
      </c>
      <c r="DA1012">
        <f t="shared" si="570"/>
        <v>1</v>
      </c>
      <c r="DB1012">
        <f t="shared" si="571"/>
        <v>10348.6</v>
      </c>
      <c r="DC1012">
        <f t="shared" si="572"/>
        <v>0</v>
      </c>
      <c r="DD1012" t="s">
        <v>3</v>
      </c>
      <c r="DE1012" t="s">
        <v>3</v>
      </c>
      <c r="DF1012">
        <f t="shared" si="566"/>
        <v>776.14</v>
      </c>
      <c r="DG1012">
        <f t="shared" si="563"/>
        <v>0</v>
      </c>
      <c r="DH1012">
        <f t="shared" si="564"/>
        <v>0</v>
      </c>
      <c r="DI1012">
        <f t="shared" si="544"/>
        <v>0</v>
      </c>
      <c r="DJ1012">
        <f t="shared" si="573"/>
        <v>776.14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5">
      <c r="A1013">
        <f>ROW(Source!A1062)</f>
        <v>1062</v>
      </c>
      <c r="B1013">
        <v>56481265</v>
      </c>
      <c r="C1013">
        <v>56496124</v>
      </c>
      <c r="D1013">
        <v>54909994</v>
      </c>
      <c r="E1013">
        <v>1</v>
      </c>
      <c r="F1013">
        <v>1</v>
      </c>
      <c r="G1013">
        <v>1079</v>
      </c>
      <c r="H1013">
        <v>3</v>
      </c>
      <c r="I1013" t="s">
        <v>240</v>
      </c>
      <c r="J1013" t="s">
        <v>242</v>
      </c>
      <c r="K1013" t="s">
        <v>241</v>
      </c>
      <c r="L1013">
        <v>1348</v>
      </c>
      <c r="N1013">
        <v>1009</v>
      </c>
      <c r="O1013" t="s">
        <v>32</v>
      </c>
      <c r="P1013" t="s">
        <v>32</v>
      </c>
      <c r="Q1013">
        <v>1000</v>
      </c>
      <c r="W1013">
        <v>0</v>
      </c>
      <c r="X1013">
        <v>1611312075</v>
      </c>
      <c r="Y1013">
        <f t="shared" si="567"/>
        <v>9.8482669999999999</v>
      </c>
      <c r="AA1013">
        <v>5870.05</v>
      </c>
      <c r="AB1013">
        <v>0</v>
      </c>
      <c r="AC1013">
        <v>0</v>
      </c>
      <c r="AD1013">
        <v>0</v>
      </c>
      <c r="AE1013">
        <v>5743.69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3</v>
      </c>
      <c r="AT1013">
        <v>9.8482669999999999</v>
      </c>
      <c r="AU1013" t="s">
        <v>3</v>
      </c>
      <c r="AV1013">
        <v>0</v>
      </c>
      <c r="AW1013">
        <v>1</v>
      </c>
      <c r="AX1013">
        <v>-1</v>
      </c>
      <c r="AY1013">
        <v>0</v>
      </c>
      <c r="AZ1013">
        <v>0</v>
      </c>
      <c r="BA1013" t="s">
        <v>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ROUND(Y1013*Source!I1062,9)</f>
        <v>0.73862002500000001</v>
      </c>
      <c r="CY1013">
        <f t="shared" si="568"/>
        <v>5870.05</v>
      </c>
      <c r="CZ1013">
        <f t="shared" si="569"/>
        <v>5743.69</v>
      </c>
      <c r="DA1013">
        <f t="shared" si="570"/>
        <v>1</v>
      </c>
      <c r="DB1013">
        <f t="shared" si="571"/>
        <v>56565.39</v>
      </c>
      <c r="DC1013">
        <f t="shared" si="572"/>
        <v>0</v>
      </c>
      <c r="DD1013" t="s">
        <v>3</v>
      </c>
      <c r="DE1013" t="s">
        <v>3</v>
      </c>
      <c r="DF1013">
        <f t="shared" si="566"/>
        <v>4242.3999999999996</v>
      </c>
      <c r="DG1013">
        <f t="shared" si="563"/>
        <v>0</v>
      </c>
      <c r="DH1013">
        <f t="shared" si="564"/>
        <v>0</v>
      </c>
      <c r="DI1013">
        <f t="shared" si="544"/>
        <v>0</v>
      </c>
      <c r="DJ1013">
        <f t="shared" si="573"/>
        <v>4242.3999999999996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5">
      <c r="A1014">
        <f>ROW(Source!A1062)</f>
        <v>1062</v>
      </c>
      <c r="B1014">
        <v>56481265</v>
      </c>
      <c r="C1014">
        <v>56496124</v>
      </c>
      <c r="D1014">
        <v>54909995</v>
      </c>
      <c r="E1014">
        <v>1</v>
      </c>
      <c r="F1014">
        <v>1</v>
      </c>
      <c r="G1014">
        <v>1079</v>
      </c>
      <c r="H1014">
        <v>3</v>
      </c>
      <c r="I1014" t="s">
        <v>236</v>
      </c>
      <c r="J1014" t="s">
        <v>238</v>
      </c>
      <c r="K1014" t="s">
        <v>237</v>
      </c>
      <c r="L1014">
        <v>1348</v>
      </c>
      <c r="N1014">
        <v>1009</v>
      </c>
      <c r="O1014" t="s">
        <v>32</v>
      </c>
      <c r="P1014" t="s">
        <v>32</v>
      </c>
      <c r="Q1014">
        <v>1000</v>
      </c>
      <c r="W1014">
        <v>0</v>
      </c>
      <c r="X1014">
        <v>-1581169957</v>
      </c>
      <c r="Y1014">
        <f t="shared" si="567"/>
        <v>2.3144</v>
      </c>
      <c r="AA1014">
        <v>5870.05</v>
      </c>
      <c r="AB1014">
        <v>0</v>
      </c>
      <c r="AC1014">
        <v>0</v>
      </c>
      <c r="AD1014">
        <v>0</v>
      </c>
      <c r="AE1014">
        <v>5743.69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 t="s">
        <v>3</v>
      </c>
      <c r="AT1014">
        <v>2.3144</v>
      </c>
      <c r="AU1014" t="s">
        <v>3</v>
      </c>
      <c r="AV1014">
        <v>0</v>
      </c>
      <c r="AW1014">
        <v>1</v>
      </c>
      <c r="AX1014">
        <v>-1</v>
      </c>
      <c r="AY1014">
        <v>0</v>
      </c>
      <c r="AZ1014">
        <v>0</v>
      </c>
      <c r="BA1014" t="s">
        <v>3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ROUND(Y1014*Source!I1062,9)</f>
        <v>0.17358000000000001</v>
      </c>
      <c r="CY1014">
        <f t="shared" si="568"/>
        <v>5870.05</v>
      </c>
      <c r="CZ1014">
        <f t="shared" si="569"/>
        <v>5743.69</v>
      </c>
      <c r="DA1014">
        <f t="shared" si="570"/>
        <v>1</v>
      </c>
      <c r="DB1014">
        <f t="shared" si="571"/>
        <v>13293.2</v>
      </c>
      <c r="DC1014">
        <f t="shared" si="572"/>
        <v>0</v>
      </c>
      <c r="DD1014" t="s">
        <v>3</v>
      </c>
      <c r="DE1014" t="s">
        <v>3</v>
      </c>
      <c r="DF1014">
        <f t="shared" si="566"/>
        <v>996.99</v>
      </c>
      <c r="DG1014">
        <f t="shared" si="563"/>
        <v>0</v>
      </c>
      <c r="DH1014">
        <f t="shared" si="564"/>
        <v>0</v>
      </c>
      <c r="DI1014">
        <f t="shared" si="544"/>
        <v>0</v>
      </c>
      <c r="DJ1014">
        <f t="shared" si="573"/>
        <v>996.99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5">
      <c r="A1015">
        <f>ROW(Source!A1062)</f>
        <v>1062</v>
      </c>
      <c r="B1015">
        <v>56481265</v>
      </c>
      <c r="C1015">
        <v>56496124</v>
      </c>
      <c r="D1015">
        <v>54911477</v>
      </c>
      <c r="E1015">
        <v>1</v>
      </c>
      <c r="F1015">
        <v>1</v>
      </c>
      <c r="G1015">
        <v>1079</v>
      </c>
      <c r="H1015">
        <v>3</v>
      </c>
      <c r="I1015" t="s">
        <v>904</v>
      </c>
      <c r="J1015" t="s">
        <v>905</v>
      </c>
      <c r="K1015" t="s">
        <v>906</v>
      </c>
      <c r="L1015">
        <v>1348</v>
      </c>
      <c r="N1015">
        <v>1009</v>
      </c>
      <c r="O1015" t="s">
        <v>32</v>
      </c>
      <c r="P1015" t="s">
        <v>32</v>
      </c>
      <c r="Q1015">
        <v>1000</v>
      </c>
      <c r="W1015">
        <v>0</v>
      </c>
      <c r="X1015">
        <v>-1225000858</v>
      </c>
      <c r="Y1015">
        <f t="shared" si="567"/>
        <v>0.5</v>
      </c>
      <c r="AA1015">
        <v>12923.36</v>
      </c>
      <c r="AB1015">
        <v>0</v>
      </c>
      <c r="AC1015">
        <v>0</v>
      </c>
      <c r="AD1015">
        <v>0</v>
      </c>
      <c r="AE1015">
        <v>12645.17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1</v>
      </c>
      <c r="AL1015">
        <v>1</v>
      </c>
      <c r="AM1015">
        <v>-2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 t="s">
        <v>3</v>
      </c>
      <c r="AT1015">
        <v>0.5</v>
      </c>
      <c r="AU1015" t="s">
        <v>3</v>
      </c>
      <c r="AV1015">
        <v>0</v>
      </c>
      <c r="AW1015">
        <v>2</v>
      </c>
      <c r="AX1015">
        <v>56496164</v>
      </c>
      <c r="AY1015">
        <v>1</v>
      </c>
      <c r="AZ1015">
        <v>0</v>
      </c>
      <c r="BA1015">
        <v>987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ROUND(Y1015*Source!I1062,9)</f>
        <v>3.7499999999999999E-2</v>
      </c>
      <c r="CY1015">
        <f t="shared" si="568"/>
        <v>12923.36</v>
      </c>
      <c r="CZ1015">
        <f t="shared" si="569"/>
        <v>12645.17</v>
      </c>
      <c r="DA1015">
        <f t="shared" si="570"/>
        <v>1</v>
      </c>
      <c r="DB1015">
        <f t="shared" si="571"/>
        <v>6322.59</v>
      </c>
      <c r="DC1015">
        <f t="shared" si="572"/>
        <v>0</v>
      </c>
      <c r="DD1015" t="s">
        <v>3</v>
      </c>
      <c r="DE1015" t="s">
        <v>3</v>
      </c>
      <c r="DF1015">
        <f t="shared" si="566"/>
        <v>474.19</v>
      </c>
      <c r="DG1015">
        <f t="shared" si="563"/>
        <v>0</v>
      </c>
      <c r="DH1015">
        <f t="shared" si="564"/>
        <v>0</v>
      </c>
      <c r="DI1015">
        <f t="shared" si="544"/>
        <v>0</v>
      </c>
      <c r="DJ1015">
        <f t="shared" si="573"/>
        <v>474.19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5">
      <c r="A1016">
        <f>ROW(Source!A1062)</f>
        <v>1062</v>
      </c>
      <c r="B1016">
        <v>56481265</v>
      </c>
      <c r="C1016">
        <v>56496124</v>
      </c>
      <c r="D1016">
        <v>54914902</v>
      </c>
      <c r="E1016">
        <v>1</v>
      </c>
      <c r="F1016">
        <v>1</v>
      </c>
      <c r="G1016">
        <v>1079</v>
      </c>
      <c r="H1016">
        <v>3</v>
      </c>
      <c r="I1016" t="s">
        <v>252</v>
      </c>
      <c r="J1016" t="s">
        <v>254</v>
      </c>
      <c r="K1016" t="s">
        <v>253</v>
      </c>
      <c r="L1016">
        <v>1327</v>
      </c>
      <c r="N1016">
        <v>1005</v>
      </c>
      <c r="O1016" t="s">
        <v>214</v>
      </c>
      <c r="P1016" t="s">
        <v>214</v>
      </c>
      <c r="Q1016">
        <v>1</v>
      </c>
      <c r="W1016">
        <v>0</v>
      </c>
      <c r="X1016">
        <v>1092252065</v>
      </c>
      <c r="Y1016">
        <f t="shared" si="567"/>
        <v>86.1</v>
      </c>
      <c r="AA1016">
        <v>62.16</v>
      </c>
      <c r="AB1016">
        <v>0</v>
      </c>
      <c r="AC1016">
        <v>0</v>
      </c>
      <c r="AD1016">
        <v>0</v>
      </c>
      <c r="AE1016">
        <v>60.82</v>
      </c>
      <c r="AF1016">
        <v>0</v>
      </c>
      <c r="AG1016">
        <v>0</v>
      </c>
      <c r="AH1016">
        <v>0</v>
      </c>
      <c r="AI1016">
        <v>1</v>
      </c>
      <c r="AJ1016">
        <v>1</v>
      </c>
      <c r="AK1016">
        <v>1</v>
      </c>
      <c r="AL1016">
        <v>1</v>
      </c>
      <c r="AM1016">
        <v>-2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 t="s">
        <v>3</v>
      </c>
      <c r="AT1016">
        <v>86.1</v>
      </c>
      <c r="AU1016" t="s">
        <v>3</v>
      </c>
      <c r="AV1016">
        <v>0</v>
      </c>
      <c r="AW1016">
        <v>2</v>
      </c>
      <c r="AX1016">
        <v>56496165</v>
      </c>
      <c r="AY1016">
        <v>1</v>
      </c>
      <c r="AZ1016">
        <v>0</v>
      </c>
      <c r="BA1016">
        <v>988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ROUND(Y1016*Source!I1062,9)</f>
        <v>6.4574999999999996</v>
      </c>
      <c r="CY1016">
        <f t="shared" si="568"/>
        <v>62.16</v>
      </c>
      <c r="CZ1016">
        <f t="shared" si="569"/>
        <v>60.82</v>
      </c>
      <c r="DA1016">
        <f t="shared" si="570"/>
        <v>1</v>
      </c>
      <c r="DB1016">
        <f t="shared" si="571"/>
        <v>5236.6000000000004</v>
      </c>
      <c r="DC1016">
        <f t="shared" si="572"/>
        <v>0</v>
      </c>
      <c r="DD1016" t="s">
        <v>3</v>
      </c>
      <c r="DE1016" t="s">
        <v>3</v>
      </c>
      <c r="DF1016">
        <f t="shared" si="566"/>
        <v>392.75</v>
      </c>
      <c r="DG1016">
        <f t="shared" si="563"/>
        <v>0</v>
      </c>
      <c r="DH1016">
        <f t="shared" si="564"/>
        <v>0</v>
      </c>
      <c r="DI1016">
        <f t="shared" si="544"/>
        <v>0</v>
      </c>
      <c r="DJ1016">
        <f t="shared" si="573"/>
        <v>392.75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5">
      <c r="A1017">
        <f>ROW(Source!A1063)</f>
        <v>1063</v>
      </c>
      <c r="B1017">
        <v>56481267</v>
      </c>
      <c r="C1017">
        <v>56496124</v>
      </c>
      <c r="D1017">
        <v>54836958</v>
      </c>
      <c r="E1017">
        <v>1079</v>
      </c>
      <c r="F1017">
        <v>1</v>
      </c>
      <c r="G1017">
        <v>1079</v>
      </c>
      <c r="H1017">
        <v>1</v>
      </c>
      <c r="I1017" t="s">
        <v>738</v>
      </c>
      <c r="J1017" t="s">
        <v>3</v>
      </c>
      <c r="K1017" t="s">
        <v>739</v>
      </c>
      <c r="L1017">
        <v>1191</v>
      </c>
      <c r="N1017">
        <v>1013</v>
      </c>
      <c r="O1017" t="s">
        <v>740</v>
      </c>
      <c r="P1017" t="s">
        <v>740</v>
      </c>
      <c r="Q1017">
        <v>1</v>
      </c>
      <c r="W1017">
        <v>0</v>
      </c>
      <c r="X1017">
        <v>476480486</v>
      </c>
      <c r="Y1017">
        <f>(AT1017*1.15*1.1)</f>
        <v>1019.59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1</v>
      </c>
      <c r="AL1017">
        <v>1</v>
      </c>
      <c r="AM1017">
        <v>-2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806</v>
      </c>
      <c r="AU1017" t="s">
        <v>166</v>
      </c>
      <c r="AV1017">
        <v>1</v>
      </c>
      <c r="AW1017">
        <v>2</v>
      </c>
      <c r="AX1017">
        <v>56496148</v>
      </c>
      <c r="AY1017">
        <v>1</v>
      </c>
      <c r="AZ1017">
        <v>0</v>
      </c>
      <c r="BA1017">
        <v>990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U1017">
        <f>ROUND(AT1017*Source!I1063*AH1017*AL1017,2)</f>
        <v>0</v>
      </c>
      <c r="CV1017">
        <f>ROUND(Y1017*Source!I1063,9)</f>
        <v>76.469250000000002</v>
      </c>
      <c r="CW1017">
        <v>0</v>
      </c>
      <c r="CX1017">
        <f>ROUND(Y1017*Source!I1063,9)</f>
        <v>76.469250000000002</v>
      </c>
      <c r="CY1017">
        <f>AD1017</f>
        <v>0</v>
      </c>
      <c r="CZ1017">
        <f>AH1017</f>
        <v>0</v>
      </c>
      <c r="DA1017">
        <f>AL1017</f>
        <v>1</v>
      </c>
      <c r="DB1017">
        <f>ROUND((ROUND(AT1017*CZ1017,2)*1.15*1.1),6)</f>
        <v>0</v>
      </c>
      <c r="DC1017">
        <f>ROUND((ROUND(AT1017*AG1017,2)*1.15*1.1),6)</f>
        <v>0</v>
      </c>
      <c r="DD1017" t="s">
        <v>3</v>
      </c>
      <c r="DE1017" t="s">
        <v>3</v>
      </c>
      <c r="DF1017">
        <f t="shared" si="566"/>
        <v>0</v>
      </c>
      <c r="DG1017">
        <f t="shared" si="563"/>
        <v>0</v>
      </c>
      <c r="DH1017">
        <f t="shared" si="564"/>
        <v>0</v>
      </c>
      <c r="DI1017">
        <f t="shared" si="544"/>
        <v>0</v>
      </c>
      <c r="DJ1017">
        <f>DI1017</f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5">
      <c r="A1018">
        <f>ROW(Source!A1063)</f>
        <v>1063</v>
      </c>
      <c r="B1018">
        <v>56481267</v>
      </c>
      <c r="C1018">
        <v>56496124</v>
      </c>
      <c r="D1018">
        <v>54934284</v>
      </c>
      <c r="E1018">
        <v>1</v>
      </c>
      <c r="F1018">
        <v>1</v>
      </c>
      <c r="G1018">
        <v>1079</v>
      </c>
      <c r="H1018">
        <v>2</v>
      </c>
      <c r="I1018" t="s">
        <v>741</v>
      </c>
      <c r="J1018" t="s">
        <v>742</v>
      </c>
      <c r="K1018" t="s">
        <v>743</v>
      </c>
      <c r="L1018">
        <v>1368</v>
      </c>
      <c r="N1018">
        <v>1011</v>
      </c>
      <c r="O1018" t="s">
        <v>744</v>
      </c>
      <c r="P1018" t="s">
        <v>744</v>
      </c>
      <c r="Q1018">
        <v>1</v>
      </c>
      <c r="W1018">
        <v>0</v>
      </c>
      <c r="X1018">
        <v>654681671</v>
      </c>
      <c r="Y1018">
        <f>(AT1018*1.25*1.1)</f>
        <v>1.7600000000000002</v>
      </c>
      <c r="AA1018">
        <v>0</v>
      </c>
      <c r="AB1018">
        <v>1323.36</v>
      </c>
      <c r="AC1018">
        <v>631.85</v>
      </c>
      <c r="AD1018">
        <v>0</v>
      </c>
      <c r="AE1018">
        <v>0</v>
      </c>
      <c r="AF1018">
        <v>83.1</v>
      </c>
      <c r="AG1018">
        <v>12.62</v>
      </c>
      <c r="AH1018">
        <v>0</v>
      </c>
      <c r="AI1018">
        <v>1</v>
      </c>
      <c r="AJ1018">
        <v>15.21</v>
      </c>
      <c r="AK1018">
        <v>47.82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1.28</v>
      </c>
      <c r="AU1018" t="s">
        <v>165</v>
      </c>
      <c r="AV1018">
        <v>0</v>
      </c>
      <c r="AW1018">
        <v>2</v>
      </c>
      <c r="AX1018">
        <v>56496149</v>
      </c>
      <c r="AY1018">
        <v>1</v>
      </c>
      <c r="AZ1018">
        <v>0</v>
      </c>
      <c r="BA1018">
        <v>991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f>ROUND(Y1018*Source!I1063*DO1018,9)</f>
        <v>1.66584</v>
      </c>
      <c r="CX1018">
        <f>ROUND(Y1018*Source!I1063,9)</f>
        <v>0.13200000000000001</v>
      </c>
      <c r="CY1018">
        <f>AB1018</f>
        <v>1323.36</v>
      </c>
      <c r="CZ1018">
        <f>AF1018</f>
        <v>83.1</v>
      </c>
      <c r="DA1018">
        <f>AJ1018</f>
        <v>15.21</v>
      </c>
      <c r="DB1018">
        <f>ROUND((ROUND(AT1018*CZ1018,2)*1.25*1.1),6)</f>
        <v>146.25874999999999</v>
      </c>
      <c r="DC1018">
        <f>ROUND((ROUND(AT1018*AG1018,2)*1.25*1.1),6)</f>
        <v>22.206250000000001</v>
      </c>
      <c r="DD1018" t="s">
        <v>3</v>
      </c>
      <c r="DE1018" t="s">
        <v>3</v>
      </c>
      <c r="DF1018">
        <f t="shared" si="566"/>
        <v>0</v>
      </c>
      <c r="DG1018">
        <f>ROUND(ROUND(AF1018*AJ1018,2)*CX1018,2)</f>
        <v>166.84</v>
      </c>
      <c r="DH1018">
        <f>ROUND(ROUND(AG1018*AK1018,2)*CX1018,2)</f>
        <v>79.66</v>
      </c>
      <c r="DI1018">
        <f t="shared" si="544"/>
        <v>0</v>
      </c>
      <c r="DJ1018">
        <f>DG1018</f>
        <v>166.84</v>
      </c>
      <c r="DK1018">
        <v>0</v>
      </c>
      <c r="DL1018" t="s">
        <v>745</v>
      </c>
      <c r="DM1018">
        <v>0</v>
      </c>
      <c r="DN1018" t="s">
        <v>740</v>
      </c>
      <c r="DO1018">
        <v>12.62</v>
      </c>
    </row>
    <row r="1019" spans="1:119" x14ac:dyDescent="0.25">
      <c r="A1019">
        <f>ROW(Source!A1063)</f>
        <v>1063</v>
      </c>
      <c r="B1019">
        <v>56481267</v>
      </c>
      <c r="C1019">
        <v>56496124</v>
      </c>
      <c r="D1019">
        <v>54934421</v>
      </c>
      <c r="E1019">
        <v>1</v>
      </c>
      <c r="F1019">
        <v>1</v>
      </c>
      <c r="G1019">
        <v>1079</v>
      </c>
      <c r="H1019">
        <v>2</v>
      </c>
      <c r="I1019" t="s">
        <v>803</v>
      </c>
      <c r="J1019" t="s">
        <v>804</v>
      </c>
      <c r="K1019" t="s">
        <v>805</v>
      </c>
      <c r="L1019">
        <v>1368</v>
      </c>
      <c r="N1019">
        <v>1011</v>
      </c>
      <c r="O1019" t="s">
        <v>744</v>
      </c>
      <c r="P1019" t="s">
        <v>744</v>
      </c>
      <c r="Q1019">
        <v>1</v>
      </c>
      <c r="W1019">
        <v>0</v>
      </c>
      <c r="X1019">
        <v>1724455708</v>
      </c>
      <c r="Y1019">
        <f>(AT1019*1.25*1.1)</f>
        <v>6.3250000000000002</v>
      </c>
      <c r="AA1019">
        <v>0</v>
      </c>
      <c r="AB1019">
        <v>4.4000000000000004</v>
      </c>
      <c r="AC1019">
        <v>0</v>
      </c>
      <c r="AD1019">
        <v>0</v>
      </c>
      <c r="AE1019">
        <v>0</v>
      </c>
      <c r="AF1019">
        <v>0.45</v>
      </c>
      <c r="AG1019">
        <v>0</v>
      </c>
      <c r="AH1019">
        <v>0</v>
      </c>
      <c r="AI1019">
        <v>1</v>
      </c>
      <c r="AJ1019">
        <v>9.33</v>
      </c>
      <c r="AK1019">
        <v>47.82</v>
      </c>
      <c r="AL1019">
        <v>1</v>
      </c>
      <c r="AM1019">
        <v>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4.5999999999999996</v>
      </c>
      <c r="AU1019" t="s">
        <v>165</v>
      </c>
      <c r="AV1019">
        <v>0</v>
      </c>
      <c r="AW1019">
        <v>2</v>
      </c>
      <c r="AX1019">
        <v>56496151</v>
      </c>
      <c r="AY1019">
        <v>1</v>
      </c>
      <c r="AZ1019">
        <v>0</v>
      </c>
      <c r="BA1019">
        <v>992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f>ROUND(Y1019*Source!I1063*DO1019,9)</f>
        <v>0</v>
      </c>
      <c r="CX1019">
        <f>ROUND(Y1019*Source!I1063,9)</f>
        <v>0.47437499999999999</v>
      </c>
      <c r="CY1019">
        <f>AB1019</f>
        <v>4.4000000000000004</v>
      </c>
      <c r="CZ1019">
        <f>AF1019</f>
        <v>0.45</v>
      </c>
      <c r="DA1019">
        <f>AJ1019</f>
        <v>9.33</v>
      </c>
      <c r="DB1019">
        <f>ROUND((ROUND(AT1019*CZ1019,2)*1.25*1.1),6)</f>
        <v>2.8462499999999999</v>
      </c>
      <c r="DC1019">
        <f>ROUND((ROUND(AT1019*AG1019,2)*1.25*1.1),6)</f>
        <v>0</v>
      </c>
      <c r="DD1019" t="s">
        <v>3</v>
      </c>
      <c r="DE1019" t="s">
        <v>3</v>
      </c>
      <c r="DF1019">
        <f t="shared" si="566"/>
        <v>0</v>
      </c>
      <c r="DG1019">
        <f>ROUND(ROUND(AF1019*AJ1019,2)*CX1019,2)</f>
        <v>1.99</v>
      </c>
      <c r="DH1019">
        <f>ROUND(ROUND(AG1019*AK1019,2)*CX1019,2)</f>
        <v>0</v>
      </c>
      <c r="DI1019">
        <f t="shared" si="544"/>
        <v>0</v>
      </c>
      <c r="DJ1019">
        <f>DG1019</f>
        <v>1.99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5">
      <c r="A1020">
        <f>ROW(Source!A1063)</f>
        <v>1063</v>
      </c>
      <c r="B1020">
        <v>56481267</v>
      </c>
      <c r="C1020">
        <v>56496124</v>
      </c>
      <c r="D1020">
        <v>54933523</v>
      </c>
      <c r="E1020">
        <v>1</v>
      </c>
      <c r="F1020">
        <v>1</v>
      </c>
      <c r="G1020">
        <v>1079</v>
      </c>
      <c r="H1020">
        <v>2</v>
      </c>
      <c r="I1020" t="s">
        <v>746</v>
      </c>
      <c r="J1020" t="s">
        <v>747</v>
      </c>
      <c r="K1020" t="s">
        <v>748</v>
      </c>
      <c r="L1020">
        <v>1368</v>
      </c>
      <c r="N1020">
        <v>1011</v>
      </c>
      <c r="O1020" t="s">
        <v>744</v>
      </c>
      <c r="P1020" t="s">
        <v>744</v>
      </c>
      <c r="Q1020">
        <v>1</v>
      </c>
      <c r="W1020">
        <v>0</v>
      </c>
      <c r="X1020">
        <v>-294230152</v>
      </c>
      <c r="Y1020">
        <f>(AT1020*1.25*1.1)</f>
        <v>1.1825000000000001</v>
      </c>
      <c r="AA1020">
        <v>0</v>
      </c>
      <c r="AB1020">
        <v>2451.81</v>
      </c>
      <c r="AC1020">
        <v>847.64</v>
      </c>
      <c r="AD1020">
        <v>0</v>
      </c>
      <c r="AE1020">
        <v>0</v>
      </c>
      <c r="AF1020">
        <v>179.17</v>
      </c>
      <c r="AG1020">
        <v>16.93</v>
      </c>
      <c r="AH1020">
        <v>0</v>
      </c>
      <c r="AI1020">
        <v>1</v>
      </c>
      <c r="AJ1020">
        <v>13.07</v>
      </c>
      <c r="AK1020">
        <v>47.82</v>
      </c>
      <c r="AL1020">
        <v>1</v>
      </c>
      <c r="AM1020">
        <v>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0.86</v>
      </c>
      <c r="AU1020" t="s">
        <v>165</v>
      </c>
      <c r="AV1020">
        <v>0</v>
      </c>
      <c r="AW1020">
        <v>2</v>
      </c>
      <c r="AX1020">
        <v>56496150</v>
      </c>
      <c r="AY1020">
        <v>1</v>
      </c>
      <c r="AZ1020">
        <v>0</v>
      </c>
      <c r="BA1020">
        <v>993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f>ROUND(Y1020*Source!I1063*DO1020,9)</f>
        <v>1.5014793749999999</v>
      </c>
      <c r="CX1020">
        <f>ROUND(Y1020*Source!I1063,9)</f>
        <v>8.8687500000000002E-2</v>
      </c>
      <c r="CY1020">
        <f>AB1020</f>
        <v>2451.81</v>
      </c>
      <c r="CZ1020">
        <f>AF1020</f>
        <v>179.17</v>
      </c>
      <c r="DA1020">
        <f>AJ1020</f>
        <v>13.07</v>
      </c>
      <c r="DB1020">
        <f>ROUND((ROUND(AT1020*CZ1020,2)*1.25*1.1),6)</f>
        <v>211.87375</v>
      </c>
      <c r="DC1020">
        <f>ROUND((ROUND(AT1020*AG1020,2)*1.25*1.1),6)</f>
        <v>20.02</v>
      </c>
      <c r="DD1020" t="s">
        <v>3</v>
      </c>
      <c r="DE1020" t="s">
        <v>3</v>
      </c>
      <c r="DF1020">
        <f t="shared" si="566"/>
        <v>0</v>
      </c>
      <c r="DG1020">
        <f>ROUND(ROUND(AF1020*AJ1020,2)*CX1020,2)</f>
        <v>207.68</v>
      </c>
      <c r="DH1020">
        <f>ROUND(ROUND(AG1020*AK1020,2)*CX1020,2)</f>
        <v>71.8</v>
      </c>
      <c r="DI1020">
        <f t="shared" si="544"/>
        <v>0</v>
      </c>
      <c r="DJ1020">
        <f>DG1020</f>
        <v>207.68</v>
      </c>
      <c r="DK1020">
        <v>0</v>
      </c>
      <c r="DL1020" t="s">
        <v>745</v>
      </c>
      <c r="DM1020">
        <v>0</v>
      </c>
      <c r="DN1020" t="s">
        <v>740</v>
      </c>
      <c r="DO1020">
        <v>16.93</v>
      </c>
    </row>
    <row r="1021" spans="1:119" x14ac:dyDescent="0.25">
      <c r="A1021">
        <f>ROW(Source!A1063)</f>
        <v>1063</v>
      </c>
      <c r="B1021">
        <v>56481267</v>
      </c>
      <c r="C1021">
        <v>56496124</v>
      </c>
      <c r="D1021">
        <v>54933656</v>
      </c>
      <c r="E1021">
        <v>1</v>
      </c>
      <c r="F1021">
        <v>1</v>
      </c>
      <c r="G1021">
        <v>1079</v>
      </c>
      <c r="H1021">
        <v>2</v>
      </c>
      <c r="I1021" t="s">
        <v>806</v>
      </c>
      <c r="J1021" t="s">
        <v>807</v>
      </c>
      <c r="K1021" t="s">
        <v>808</v>
      </c>
      <c r="L1021">
        <v>1368</v>
      </c>
      <c r="N1021">
        <v>1011</v>
      </c>
      <c r="O1021" t="s">
        <v>744</v>
      </c>
      <c r="P1021" t="s">
        <v>744</v>
      </c>
      <c r="Q1021">
        <v>1</v>
      </c>
      <c r="W1021">
        <v>0</v>
      </c>
      <c r="X1021">
        <v>668032808</v>
      </c>
      <c r="Y1021">
        <f>(AT1021*1.25*1.1)</f>
        <v>0.34375</v>
      </c>
      <c r="AA1021">
        <v>0</v>
      </c>
      <c r="AB1021">
        <v>2343.4299999999998</v>
      </c>
      <c r="AC1021">
        <v>727.98</v>
      </c>
      <c r="AD1021">
        <v>0</v>
      </c>
      <c r="AE1021">
        <v>0</v>
      </c>
      <c r="AF1021">
        <v>164.94</v>
      </c>
      <c r="AG1021">
        <v>14.54</v>
      </c>
      <c r="AH1021">
        <v>0</v>
      </c>
      <c r="AI1021">
        <v>1</v>
      </c>
      <c r="AJ1021">
        <v>13.57</v>
      </c>
      <c r="AK1021">
        <v>47.82</v>
      </c>
      <c r="AL1021">
        <v>1</v>
      </c>
      <c r="AM1021">
        <v>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0.25</v>
      </c>
      <c r="AU1021" t="s">
        <v>165</v>
      </c>
      <c r="AV1021">
        <v>0</v>
      </c>
      <c r="AW1021">
        <v>2</v>
      </c>
      <c r="AX1021">
        <v>56496152</v>
      </c>
      <c r="AY1021">
        <v>1</v>
      </c>
      <c r="AZ1021">
        <v>0</v>
      </c>
      <c r="BA1021">
        <v>994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f>ROUND(Y1021*Source!I1063*DO1021,9)</f>
        <v>0.37485937499999999</v>
      </c>
      <c r="CX1021">
        <f>ROUND(Y1021*Source!I1063,9)</f>
        <v>2.5781249999999999E-2</v>
      </c>
      <c r="CY1021">
        <f>AB1021</f>
        <v>2343.4299999999998</v>
      </c>
      <c r="CZ1021">
        <f>AF1021</f>
        <v>164.94</v>
      </c>
      <c r="DA1021">
        <f>AJ1021</f>
        <v>13.57</v>
      </c>
      <c r="DB1021">
        <f>ROUND((ROUND(AT1021*CZ1021,2)*1.25*1.1),6)</f>
        <v>56.704999999999998</v>
      </c>
      <c r="DC1021">
        <f>ROUND((ROUND(AT1021*AG1021,2)*1.25*1.1),6)</f>
        <v>5.0049999999999999</v>
      </c>
      <c r="DD1021" t="s">
        <v>3</v>
      </c>
      <c r="DE1021" t="s">
        <v>3</v>
      </c>
      <c r="DF1021">
        <f t="shared" si="566"/>
        <v>0</v>
      </c>
      <c r="DG1021">
        <f>ROUND(ROUND(AF1021*AJ1021,2)*CX1021,2)</f>
        <v>57.7</v>
      </c>
      <c r="DH1021">
        <f>ROUND(ROUND(AG1021*AK1021,2)*CX1021,2)</f>
        <v>17.93</v>
      </c>
      <c r="DI1021">
        <f t="shared" si="544"/>
        <v>0</v>
      </c>
      <c r="DJ1021">
        <f>DG1021</f>
        <v>57.7</v>
      </c>
      <c r="DK1021">
        <v>0</v>
      </c>
      <c r="DL1021" t="s">
        <v>745</v>
      </c>
      <c r="DM1021">
        <v>0</v>
      </c>
      <c r="DN1021" t="s">
        <v>740</v>
      </c>
      <c r="DO1021">
        <v>14.54</v>
      </c>
    </row>
    <row r="1022" spans="1:119" x14ac:dyDescent="0.25">
      <c r="A1022">
        <f>ROW(Source!A1063)</f>
        <v>1063</v>
      </c>
      <c r="B1022">
        <v>56481267</v>
      </c>
      <c r="C1022">
        <v>56496124</v>
      </c>
      <c r="D1022">
        <v>54933779</v>
      </c>
      <c r="E1022">
        <v>1</v>
      </c>
      <c r="F1022">
        <v>1</v>
      </c>
      <c r="G1022">
        <v>1079</v>
      </c>
      <c r="H1022">
        <v>2</v>
      </c>
      <c r="I1022" t="s">
        <v>749</v>
      </c>
      <c r="J1022" t="s">
        <v>750</v>
      </c>
      <c r="K1022" t="s">
        <v>751</v>
      </c>
      <c r="L1022">
        <v>1368</v>
      </c>
      <c r="N1022">
        <v>1011</v>
      </c>
      <c r="O1022" t="s">
        <v>744</v>
      </c>
      <c r="P1022" t="s">
        <v>744</v>
      </c>
      <c r="Q1022">
        <v>1</v>
      </c>
      <c r="W1022">
        <v>0</v>
      </c>
      <c r="X1022">
        <v>1170047244</v>
      </c>
      <c r="Y1022">
        <f>(AT1022*1.25*1.1)</f>
        <v>55.412500000000001</v>
      </c>
      <c r="AA1022">
        <v>0</v>
      </c>
      <c r="AB1022">
        <v>2.46</v>
      </c>
      <c r="AC1022">
        <v>0</v>
      </c>
      <c r="AD1022">
        <v>0</v>
      </c>
      <c r="AE1022">
        <v>0</v>
      </c>
      <c r="AF1022">
        <v>0.23</v>
      </c>
      <c r="AG1022">
        <v>0</v>
      </c>
      <c r="AH1022">
        <v>0</v>
      </c>
      <c r="AI1022">
        <v>1</v>
      </c>
      <c r="AJ1022">
        <v>10.220000000000001</v>
      </c>
      <c r="AK1022">
        <v>47.82</v>
      </c>
      <c r="AL1022">
        <v>1</v>
      </c>
      <c r="AM1022">
        <v>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40.299999999999997</v>
      </c>
      <c r="AU1022" t="s">
        <v>165</v>
      </c>
      <c r="AV1022">
        <v>0</v>
      </c>
      <c r="AW1022">
        <v>2</v>
      </c>
      <c r="AX1022">
        <v>56496153</v>
      </c>
      <c r="AY1022">
        <v>1</v>
      </c>
      <c r="AZ1022">
        <v>0</v>
      </c>
      <c r="BA1022">
        <v>995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f>ROUND(Y1022*Source!I1063*DO1022,9)</f>
        <v>0</v>
      </c>
      <c r="CX1022">
        <f>ROUND(Y1022*Source!I1063,9)</f>
        <v>4.1559375000000003</v>
      </c>
      <c r="CY1022">
        <f>AB1022</f>
        <v>2.46</v>
      </c>
      <c r="CZ1022">
        <f>AF1022</f>
        <v>0.23</v>
      </c>
      <c r="DA1022">
        <f>AJ1022</f>
        <v>10.220000000000001</v>
      </c>
      <c r="DB1022">
        <f>ROUND((ROUND(AT1022*CZ1022,2)*1.25*1.1),6)</f>
        <v>12.74625</v>
      </c>
      <c r="DC1022">
        <f>ROUND((ROUND(AT1022*AG1022,2)*1.25*1.1),6)</f>
        <v>0</v>
      </c>
      <c r="DD1022" t="s">
        <v>3</v>
      </c>
      <c r="DE1022" t="s">
        <v>3</v>
      </c>
      <c r="DF1022">
        <f t="shared" si="566"/>
        <v>0</v>
      </c>
      <c r="DG1022">
        <f>ROUND(ROUND(AF1022*AJ1022,2)*CX1022,2)</f>
        <v>9.77</v>
      </c>
      <c r="DH1022">
        <f>ROUND(ROUND(AG1022*AK1022,2)*CX1022,2)</f>
        <v>0</v>
      </c>
      <c r="DI1022">
        <f t="shared" si="544"/>
        <v>0</v>
      </c>
      <c r="DJ1022">
        <f>DG1022</f>
        <v>9.77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5">
      <c r="A1023">
        <f>ROW(Source!A1063)</f>
        <v>1063</v>
      </c>
      <c r="B1023">
        <v>56481267</v>
      </c>
      <c r="C1023">
        <v>56496124</v>
      </c>
      <c r="D1023">
        <v>54902310</v>
      </c>
      <c r="E1023">
        <v>1</v>
      </c>
      <c r="F1023">
        <v>1</v>
      </c>
      <c r="G1023">
        <v>1079</v>
      </c>
      <c r="H1023">
        <v>3</v>
      </c>
      <c r="I1023" t="s">
        <v>752</v>
      </c>
      <c r="J1023" t="s">
        <v>753</v>
      </c>
      <c r="K1023" t="s">
        <v>754</v>
      </c>
      <c r="L1023">
        <v>1339</v>
      </c>
      <c r="N1023">
        <v>1007</v>
      </c>
      <c r="O1023" t="s">
        <v>158</v>
      </c>
      <c r="P1023" t="s">
        <v>158</v>
      </c>
      <c r="Q1023">
        <v>1</v>
      </c>
      <c r="W1023">
        <v>0</v>
      </c>
      <c r="X1023">
        <v>-159086685</v>
      </c>
      <c r="Y1023">
        <f t="shared" ref="Y1023:Y1038" si="574">AT1023</f>
        <v>0.25700000000000001</v>
      </c>
      <c r="AA1023">
        <v>52.96</v>
      </c>
      <c r="AB1023">
        <v>0</v>
      </c>
      <c r="AC1023">
        <v>0</v>
      </c>
      <c r="AD1023">
        <v>0</v>
      </c>
      <c r="AE1023">
        <v>7.07</v>
      </c>
      <c r="AF1023">
        <v>0</v>
      </c>
      <c r="AG1023">
        <v>0</v>
      </c>
      <c r="AH1023">
        <v>0</v>
      </c>
      <c r="AI1023">
        <v>7.33</v>
      </c>
      <c r="AJ1023">
        <v>1</v>
      </c>
      <c r="AK1023">
        <v>1</v>
      </c>
      <c r="AL1023">
        <v>1</v>
      </c>
      <c r="AM1023">
        <v>2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 t="s">
        <v>3</v>
      </c>
      <c r="AT1023">
        <v>0.25700000000000001</v>
      </c>
      <c r="AU1023" t="s">
        <v>3</v>
      </c>
      <c r="AV1023">
        <v>0</v>
      </c>
      <c r="AW1023">
        <v>2</v>
      </c>
      <c r="AX1023">
        <v>56496155</v>
      </c>
      <c r="AY1023">
        <v>1</v>
      </c>
      <c r="AZ1023">
        <v>0</v>
      </c>
      <c r="BA1023">
        <v>997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v>0</v>
      </c>
      <c r="CX1023">
        <f>ROUND(Y1023*Source!I1063,9)</f>
        <v>1.9275E-2</v>
      </c>
      <c r="CY1023">
        <f t="shared" ref="CY1023:CY1038" si="575">AA1023</f>
        <v>52.96</v>
      </c>
      <c r="CZ1023">
        <f t="shared" ref="CZ1023:CZ1038" si="576">AE1023</f>
        <v>7.07</v>
      </c>
      <c r="DA1023">
        <f t="shared" ref="DA1023:DA1038" si="577">AI1023</f>
        <v>7.33</v>
      </c>
      <c r="DB1023">
        <f t="shared" ref="DB1023:DB1038" si="578">ROUND(ROUND(AT1023*CZ1023,2),6)</f>
        <v>1.82</v>
      </c>
      <c r="DC1023">
        <f t="shared" ref="DC1023:DC1038" si="579">ROUND(ROUND(AT1023*AG1023,2),6)</f>
        <v>0</v>
      </c>
      <c r="DD1023" t="s">
        <v>3</v>
      </c>
      <c r="DE1023" t="s">
        <v>3</v>
      </c>
      <c r="DF1023">
        <f t="shared" ref="DF1023:DF1038" si="580">ROUND(ROUND(AE1023*AI1023,2)*CX1023,2)</f>
        <v>1</v>
      </c>
      <c r="DG1023">
        <f t="shared" ref="DG1023:DG1043" si="581">ROUND(ROUND(AF1023,2)*CX1023,2)</f>
        <v>0</v>
      </c>
      <c r="DH1023">
        <f t="shared" ref="DH1023:DH1043" si="582">ROUND(ROUND(AG1023,2)*CX1023,2)</f>
        <v>0</v>
      </c>
      <c r="DI1023">
        <f t="shared" si="544"/>
        <v>0</v>
      </c>
      <c r="DJ1023">
        <f t="shared" ref="DJ1023:DJ1038" si="583">DF1023</f>
        <v>1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5">
      <c r="A1024">
        <f>ROW(Source!A1063)</f>
        <v>1063</v>
      </c>
      <c r="B1024">
        <v>56481267</v>
      </c>
      <c r="C1024">
        <v>56496124</v>
      </c>
      <c r="D1024">
        <v>54902322</v>
      </c>
      <c r="E1024">
        <v>1</v>
      </c>
      <c r="F1024">
        <v>1</v>
      </c>
      <c r="G1024">
        <v>1079</v>
      </c>
      <c r="H1024">
        <v>3</v>
      </c>
      <c r="I1024" t="s">
        <v>809</v>
      </c>
      <c r="J1024" t="s">
        <v>810</v>
      </c>
      <c r="K1024" t="s">
        <v>811</v>
      </c>
      <c r="L1024">
        <v>1348</v>
      </c>
      <c r="N1024">
        <v>1009</v>
      </c>
      <c r="O1024" t="s">
        <v>32</v>
      </c>
      <c r="P1024" t="s">
        <v>32</v>
      </c>
      <c r="Q1024">
        <v>1000</v>
      </c>
      <c r="W1024">
        <v>0</v>
      </c>
      <c r="X1024">
        <v>-421167940</v>
      </c>
      <c r="Y1024">
        <f t="shared" si="574"/>
        <v>7.9000000000000001E-2</v>
      </c>
      <c r="AA1024">
        <v>83600.259999999995</v>
      </c>
      <c r="AB1024">
        <v>0</v>
      </c>
      <c r="AC1024">
        <v>0</v>
      </c>
      <c r="AD1024">
        <v>0</v>
      </c>
      <c r="AE1024">
        <v>6512.79</v>
      </c>
      <c r="AF1024">
        <v>0</v>
      </c>
      <c r="AG1024">
        <v>0</v>
      </c>
      <c r="AH1024">
        <v>0</v>
      </c>
      <c r="AI1024">
        <v>12.56</v>
      </c>
      <c r="AJ1024">
        <v>1</v>
      </c>
      <c r="AK1024">
        <v>1</v>
      </c>
      <c r="AL1024">
        <v>1</v>
      </c>
      <c r="AM1024">
        <v>2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 t="s">
        <v>3</v>
      </c>
      <c r="AT1024">
        <v>7.9000000000000001E-2</v>
      </c>
      <c r="AU1024" t="s">
        <v>3</v>
      </c>
      <c r="AV1024">
        <v>0</v>
      </c>
      <c r="AW1024">
        <v>2</v>
      </c>
      <c r="AX1024">
        <v>56496156</v>
      </c>
      <c r="AY1024">
        <v>1</v>
      </c>
      <c r="AZ1024">
        <v>0</v>
      </c>
      <c r="BA1024">
        <v>998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v>0</v>
      </c>
      <c r="CX1024">
        <f>ROUND(Y1024*Source!I1063,9)</f>
        <v>5.9249999999999997E-3</v>
      </c>
      <c r="CY1024">
        <f t="shared" si="575"/>
        <v>83600.259999999995</v>
      </c>
      <c r="CZ1024">
        <f t="shared" si="576"/>
        <v>6512.79</v>
      </c>
      <c r="DA1024">
        <f t="shared" si="577"/>
        <v>12.56</v>
      </c>
      <c r="DB1024">
        <f t="shared" si="578"/>
        <v>514.51</v>
      </c>
      <c r="DC1024">
        <f t="shared" si="579"/>
        <v>0</v>
      </c>
      <c r="DD1024" t="s">
        <v>3</v>
      </c>
      <c r="DE1024" t="s">
        <v>3</v>
      </c>
      <c r="DF1024">
        <f t="shared" si="580"/>
        <v>484.67</v>
      </c>
      <c r="DG1024">
        <f t="shared" si="581"/>
        <v>0</v>
      </c>
      <c r="DH1024">
        <f t="shared" si="582"/>
        <v>0</v>
      </c>
      <c r="DI1024">
        <f t="shared" si="544"/>
        <v>0</v>
      </c>
      <c r="DJ1024">
        <f t="shared" si="583"/>
        <v>484.67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5">
      <c r="A1025">
        <f>ROW(Source!A1063)</f>
        <v>1063</v>
      </c>
      <c r="B1025">
        <v>56481267</v>
      </c>
      <c r="C1025">
        <v>56496124</v>
      </c>
      <c r="D1025">
        <v>54902402</v>
      </c>
      <c r="E1025">
        <v>1</v>
      </c>
      <c r="F1025">
        <v>1</v>
      </c>
      <c r="G1025">
        <v>1079</v>
      </c>
      <c r="H1025">
        <v>3</v>
      </c>
      <c r="I1025" t="s">
        <v>812</v>
      </c>
      <c r="J1025" t="s">
        <v>813</v>
      </c>
      <c r="K1025" t="s">
        <v>814</v>
      </c>
      <c r="L1025">
        <v>1339</v>
      </c>
      <c r="N1025">
        <v>1007</v>
      </c>
      <c r="O1025" t="s">
        <v>158</v>
      </c>
      <c r="P1025" t="s">
        <v>158</v>
      </c>
      <c r="Q1025">
        <v>1</v>
      </c>
      <c r="W1025">
        <v>0</v>
      </c>
      <c r="X1025">
        <v>1675535307</v>
      </c>
      <c r="Y1025">
        <f t="shared" si="574"/>
        <v>0.53</v>
      </c>
      <c r="AA1025">
        <v>9623.65</v>
      </c>
      <c r="AB1025">
        <v>0</v>
      </c>
      <c r="AC1025">
        <v>0</v>
      </c>
      <c r="AD1025">
        <v>0</v>
      </c>
      <c r="AE1025">
        <v>1821.37</v>
      </c>
      <c r="AF1025">
        <v>0</v>
      </c>
      <c r="AG1025">
        <v>0</v>
      </c>
      <c r="AH1025">
        <v>0</v>
      </c>
      <c r="AI1025">
        <v>5.17</v>
      </c>
      <c r="AJ1025">
        <v>1</v>
      </c>
      <c r="AK1025">
        <v>1</v>
      </c>
      <c r="AL1025">
        <v>1</v>
      </c>
      <c r="AM1025">
        <v>2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 t="s">
        <v>3</v>
      </c>
      <c r="AT1025">
        <v>0.53</v>
      </c>
      <c r="AU1025" t="s">
        <v>3</v>
      </c>
      <c r="AV1025">
        <v>0</v>
      </c>
      <c r="AW1025">
        <v>2</v>
      </c>
      <c r="AX1025">
        <v>56496157</v>
      </c>
      <c r="AY1025">
        <v>1</v>
      </c>
      <c r="AZ1025">
        <v>0</v>
      </c>
      <c r="BA1025">
        <v>999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v>0</v>
      </c>
      <c r="CX1025">
        <f>ROUND(Y1025*Source!I1063,9)</f>
        <v>3.9750000000000001E-2</v>
      </c>
      <c r="CY1025">
        <f t="shared" si="575"/>
        <v>9623.65</v>
      </c>
      <c r="CZ1025">
        <f t="shared" si="576"/>
        <v>1821.37</v>
      </c>
      <c r="DA1025">
        <f t="shared" si="577"/>
        <v>5.17</v>
      </c>
      <c r="DB1025">
        <f t="shared" si="578"/>
        <v>965.33</v>
      </c>
      <c r="DC1025">
        <f t="shared" si="579"/>
        <v>0</v>
      </c>
      <c r="DD1025" t="s">
        <v>3</v>
      </c>
      <c r="DE1025" t="s">
        <v>3</v>
      </c>
      <c r="DF1025">
        <f t="shared" si="580"/>
        <v>374.31</v>
      </c>
      <c r="DG1025">
        <f t="shared" si="581"/>
        <v>0</v>
      </c>
      <c r="DH1025">
        <f t="shared" si="582"/>
        <v>0</v>
      </c>
      <c r="DI1025">
        <f t="shared" ref="DI1025:DI1088" si="584">ROUND(ROUND(AH1025,2)*CX1025,2)</f>
        <v>0</v>
      </c>
      <c r="DJ1025">
        <f t="shared" si="583"/>
        <v>374.31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5">
      <c r="A1026">
        <f>ROW(Source!A1063)</f>
        <v>1063</v>
      </c>
      <c r="B1026">
        <v>56481267</v>
      </c>
      <c r="C1026">
        <v>56496124</v>
      </c>
      <c r="D1026">
        <v>54902403</v>
      </c>
      <c r="E1026">
        <v>1</v>
      </c>
      <c r="F1026">
        <v>1</v>
      </c>
      <c r="G1026">
        <v>1079</v>
      </c>
      <c r="H1026">
        <v>3</v>
      </c>
      <c r="I1026" t="s">
        <v>815</v>
      </c>
      <c r="J1026" t="s">
        <v>816</v>
      </c>
      <c r="K1026" t="s">
        <v>817</v>
      </c>
      <c r="L1026">
        <v>1339</v>
      </c>
      <c r="N1026">
        <v>1007</v>
      </c>
      <c r="O1026" t="s">
        <v>158</v>
      </c>
      <c r="P1026" t="s">
        <v>158</v>
      </c>
      <c r="Q1026">
        <v>1</v>
      </c>
      <c r="W1026">
        <v>0</v>
      </c>
      <c r="X1026">
        <v>-1411081034</v>
      </c>
      <c r="Y1026">
        <f t="shared" si="574"/>
        <v>2.61</v>
      </c>
      <c r="AA1026">
        <v>9865.6299999999992</v>
      </c>
      <c r="AB1026">
        <v>0</v>
      </c>
      <c r="AC1026">
        <v>0</v>
      </c>
      <c r="AD1026">
        <v>0</v>
      </c>
      <c r="AE1026">
        <v>1821.37</v>
      </c>
      <c r="AF1026">
        <v>0</v>
      </c>
      <c r="AG1026">
        <v>0</v>
      </c>
      <c r="AH1026">
        <v>0</v>
      </c>
      <c r="AI1026">
        <v>5.3</v>
      </c>
      <c r="AJ1026">
        <v>1</v>
      </c>
      <c r="AK1026">
        <v>1</v>
      </c>
      <c r="AL1026">
        <v>1</v>
      </c>
      <c r="AM1026">
        <v>2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 t="s">
        <v>3</v>
      </c>
      <c r="AT1026">
        <v>2.61</v>
      </c>
      <c r="AU1026" t="s">
        <v>3</v>
      </c>
      <c r="AV1026">
        <v>0</v>
      </c>
      <c r="AW1026">
        <v>2</v>
      </c>
      <c r="AX1026">
        <v>56496158</v>
      </c>
      <c r="AY1026">
        <v>1</v>
      </c>
      <c r="AZ1026">
        <v>0</v>
      </c>
      <c r="BA1026">
        <v>1000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ROUND(Y1026*Source!I1063,9)</f>
        <v>0.19575000000000001</v>
      </c>
      <c r="CY1026">
        <f t="shared" si="575"/>
        <v>9865.6299999999992</v>
      </c>
      <c r="CZ1026">
        <f t="shared" si="576"/>
        <v>1821.37</v>
      </c>
      <c r="DA1026">
        <f t="shared" si="577"/>
        <v>5.3</v>
      </c>
      <c r="DB1026">
        <f t="shared" si="578"/>
        <v>4753.78</v>
      </c>
      <c r="DC1026">
        <f t="shared" si="579"/>
        <v>0</v>
      </c>
      <c r="DD1026" t="s">
        <v>3</v>
      </c>
      <c r="DE1026" t="s">
        <v>3</v>
      </c>
      <c r="DF1026">
        <f t="shared" si="580"/>
        <v>1889.63</v>
      </c>
      <c r="DG1026">
        <f t="shared" si="581"/>
        <v>0</v>
      </c>
      <c r="DH1026">
        <f t="shared" si="582"/>
        <v>0</v>
      </c>
      <c r="DI1026">
        <f t="shared" si="584"/>
        <v>0</v>
      </c>
      <c r="DJ1026">
        <f t="shared" si="583"/>
        <v>1889.63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5">
      <c r="A1027">
        <f>ROW(Source!A1063)</f>
        <v>1063</v>
      </c>
      <c r="B1027">
        <v>56481267</v>
      </c>
      <c r="C1027">
        <v>56496124</v>
      </c>
      <c r="D1027">
        <v>54902427</v>
      </c>
      <c r="E1027">
        <v>1</v>
      </c>
      <c r="F1027">
        <v>1</v>
      </c>
      <c r="G1027">
        <v>1079</v>
      </c>
      <c r="H1027">
        <v>3</v>
      </c>
      <c r="I1027" t="s">
        <v>761</v>
      </c>
      <c r="J1027" t="s">
        <v>762</v>
      </c>
      <c r="K1027" t="s">
        <v>763</v>
      </c>
      <c r="L1027">
        <v>1348</v>
      </c>
      <c r="N1027">
        <v>1009</v>
      </c>
      <c r="O1027" t="s">
        <v>32</v>
      </c>
      <c r="P1027" t="s">
        <v>32</v>
      </c>
      <c r="Q1027">
        <v>1000</v>
      </c>
      <c r="W1027">
        <v>0</v>
      </c>
      <c r="X1027">
        <v>-764855440</v>
      </c>
      <c r="Y1027">
        <f t="shared" si="574"/>
        <v>8.5999999999999993E-2</v>
      </c>
      <c r="AA1027">
        <v>8212.4699999999993</v>
      </c>
      <c r="AB1027">
        <v>0</v>
      </c>
      <c r="AC1027">
        <v>0</v>
      </c>
      <c r="AD1027">
        <v>0</v>
      </c>
      <c r="AE1027">
        <v>1257.54</v>
      </c>
      <c r="AF1027">
        <v>0</v>
      </c>
      <c r="AG1027">
        <v>0</v>
      </c>
      <c r="AH1027">
        <v>0</v>
      </c>
      <c r="AI1027">
        <v>6.39</v>
      </c>
      <c r="AJ1027">
        <v>1</v>
      </c>
      <c r="AK1027">
        <v>1</v>
      </c>
      <c r="AL1027">
        <v>1</v>
      </c>
      <c r="AM1027">
        <v>2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 t="s">
        <v>3</v>
      </c>
      <c r="AT1027">
        <v>8.5999999999999993E-2</v>
      </c>
      <c r="AU1027" t="s">
        <v>3</v>
      </c>
      <c r="AV1027">
        <v>0</v>
      </c>
      <c r="AW1027">
        <v>2</v>
      </c>
      <c r="AX1027">
        <v>56496159</v>
      </c>
      <c r="AY1027">
        <v>1</v>
      </c>
      <c r="AZ1027">
        <v>0</v>
      </c>
      <c r="BA1027">
        <v>1001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ROUND(Y1027*Source!I1063,9)</f>
        <v>6.45E-3</v>
      </c>
      <c r="CY1027">
        <f t="shared" si="575"/>
        <v>8212.4699999999993</v>
      </c>
      <c r="CZ1027">
        <f t="shared" si="576"/>
        <v>1257.54</v>
      </c>
      <c r="DA1027">
        <f t="shared" si="577"/>
        <v>6.39</v>
      </c>
      <c r="DB1027">
        <f t="shared" si="578"/>
        <v>108.15</v>
      </c>
      <c r="DC1027">
        <f t="shared" si="579"/>
        <v>0</v>
      </c>
      <c r="DD1027" t="s">
        <v>3</v>
      </c>
      <c r="DE1027" t="s">
        <v>3</v>
      </c>
      <c r="DF1027">
        <f t="shared" si="580"/>
        <v>51.83</v>
      </c>
      <c r="DG1027">
        <f t="shared" si="581"/>
        <v>0</v>
      </c>
      <c r="DH1027">
        <f t="shared" si="582"/>
        <v>0</v>
      </c>
      <c r="DI1027">
        <f t="shared" si="584"/>
        <v>0</v>
      </c>
      <c r="DJ1027">
        <f t="shared" si="583"/>
        <v>51.83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5">
      <c r="A1028">
        <f>ROW(Source!A1063)</f>
        <v>1063</v>
      </c>
      <c r="B1028">
        <v>56481267</v>
      </c>
      <c r="C1028">
        <v>56496124</v>
      </c>
      <c r="D1028">
        <v>54902715</v>
      </c>
      <c r="E1028">
        <v>1</v>
      </c>
      <c r="F1028">
        <v>1</v>
      </c>
      <c r="G1028">
        <v>1079</v>
      </c>
      <c r="H1028">
        <v>3</v>
      </c>
      <c r="I1028" t="s">
        <v>892</v>
      </c>
      <c r="J1028" t="s">
        <v>893</v>
      </c>
      <c r="K1028" t="s">
        <v>894</v>
      </c>
      <c r="L1028">
        <v>1327</v>
      </c>
      <c r="N1028">
        <v>1005</v>
      </c>
      <c r="O1028" t="s">
        <v>214</v>
      </c>
      <c r="P1028" t="s">
        <v>214</v>
      </c>
      <c r="Q1028">
        <v>1</v>
      </c>
      <c r="W1028">
        <v>0</v>
      </c>
      <c r="X1028">
        <v>-1844544580</v>
      </c>
      <c r="Y1028">
        <f t="shared" si="574"/>
        <v>42.9</v>
      </c>
      <c r="AA1028">
        <v>56.42</v>
      </c>
      <c r="AB1028">
        <v>0</v>
      </c>
      <c r="AC1028">
        <v>0</v>
      </c>
      <c r="AD1028">
        <v>0</v>
      </c>
      <c r="AE1028">
        <v>7.39</v>
      </c>
      <c r="AF1028">
        <v>0</v>
      </c>
      <c r="AG1028">
        <v>0</v>
      </c>
      <c r="AH1028">
        <v>0</v>
      </c>
      <c r="AI1028">
        <v>7.47</v>
      </c>
      <c r="AJ1028">
        <v>1</v>
      </c>
      <c r="AK1028">
        <v>1</v>
      </c>
      <c r="AL1028">
        <v>1</v>
      </c>
      <c r="AM1028">
        <v>2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 t="s">
        <v>3</v>
      </c>
      <c r="AT1028">
        <v>42.9</v>
      </c>
      <c r="AU1028" t="s">
        <v>3</v>
      </c>
      <c r="AV1028">
        <v>0</v>
      </c>
      <c r="AW1028">
        <v>2</v>
      </c>
      <c r="AX1028">
        <v>56496160</v>
      </c>
      <c r="AY1028">
        <v>1</v>
      </c>
      <c r="AZ1028">
        <v>0</v>
      </c>
      <c r="BA1028">
        <v>1002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ROUND(Y1028*Source!I1063,9)</f>
        <v>3.2174999999999998</v>
      </c>
      <c r="CY1028">
        <f t="shared" si="575"/>
        <v>56.42</v>
      </c>
      <c r="CZ1028">
        <f t="shared" si="576"/>
        <v>7.39</v>
      </c>
      <c r="DA1028">
        <f t="shared" si="577"/>
        <v>7.47</v>
      </c>
      <c r="DB1028">
        <f t="shared" si="578"/>
        <v>317.02999999999997</v>
      </c>
      <c r="DC1028">
        <f t="shared" si="579"/>
        <v>0</v>
      </c>
      <c r="DD1028" t="s">
        <v>3</v>
      </c>
      <c r="DE1028" t="s">
        <v>3</v>
      </c>
      <c r="DF1028">
        <f t="shared" si="580"/>
        <v>177.61</v>
      </c>
      <c r="DG1028">
        <f t="shared" si="581"/>
        <v>0</v>
      </c>
      <c r="DH1028">
        <f t="shared" si="582"/>
        <v>0</v>
      </c>
      <c r="DI1028">
        <f t="shared" si="584"/>
        <v>0</v>
      </c>
      <c r="DJ1028">
        <f t="shared" si="583"/>
        <v>177.61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5">
      <c r="A1029">
        <f>ROW(Source!A1063)</f>
        <v>1063</v>
      </c>
      <c r="B1029">
        <v>56481267</v>
      </c>
      <c r="C1029">
        <v>56496124</v>
      </c>
      <c r="D1029">
        <v>54902280</v>
      </c>
      <c r="E1029">
        <v>1</v>
      </c>
      <c r="F1029">
        <v>1</v>
      </c>
      <c r="G1029">
        <v>1079</v>
      </c>
      <c r="H1029">
        <v>3</v>
      </c>
      <c r="I1029" t="s">
        <v>895</v>
      </c>
      <c r="J1029" t="s">
        <v>896</v>
      </c>
      <c r="K1029" t="s">
        <v>897</v>
      </c>
      <c r="L1029">
        <v>1339</v>
      </c>
      <c r="N1029">
        <v>1007</v>
      </c>
      <c r="O1029" t="s">
        <v>158</v>
      </c>
      <c r="P1029" t="s">
        <v>158</v>
      </c>
      <c r="Q1029">
        <v>1</v>
      </c>
      <c r="W1029">
        <v>0</v>
      </c>
      <c r="X1029">
        <v>166094496</v>
      </c>
      <c r="Y1029">
        <f t="shared" si="574"/>
        <v>6.22</v>
      </c>
      <c r="AA1029">
        <v>9346.1200000000008</v>
      </c>
      <c r="AB1029">
        <v>0</v>
      </c>
      <c r="AC1029">
        <v>0</v>
      </c>
      <c r="AD1029">
        <v>0</v>
      </c>
      <c r="AE1029">
        <v>2464.94</v>
      </c>
      <c r="AF1029">
        <v>0</v>
      </c>
      <c r="AG1029">
        <v>0</v>
      </c>
      <c r="AH1029">
        <v>0</v>
      </c>
      <c r="AI1029">
        <v>3.71</v>
      </c>
      <c r="AJ1029">
        <v>1</v>
      </c>
      <c r="AK1029">
        <v>1</v>
      </c>
      <c r="AL1029">
        <v>1</v>
      </c>
      <c r="AM1029">
        <v>2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 t="s">
        <v>3</v>
      </c>
      <c r="AT1029">
        <v>6.22</v>
      </c>
      <c r="AU1029" t="s">
        <v>3</v>
      </c>
      <c r="AV1029">
        <v>0</v>
      </c>
      <c r="AW1029">
        <v>2</v>
      </c>
      <c r="AX1029">
        <v>56496161</v>
      </c>
      <c r="AY1029">
        <v>1</v>
      </c>
      <c r="AZ1029">
        <v>0</v>
      </c>
      <c r="BA1029">
        <v>1003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ROUND(Y1029*Source!I1063,9)</f>
        <v>0.46650000000000003</v>
      </c>
      <c r="CY1029">
        <f t="shared" si="575"/>
        <v>9346.1200000000008</v>
      </c>
      <c r="CZ1029">
        <f t="shared" si="576"/>
        <v>2464.94</v>
      </c>
      <c r="DA1029">
        <f t="shared" si="577"/>
        <v>3.71</v>
      </c>
      <c r="DB1029">
        <f t="shared" si="578"/>
        <v>15331.93</v>
      </c>
      <c r="DC1029">
        <f t="shared" si="579"/>
        <v>0</v>
      </c>
      <c r="DD1029" t="s">
        <v>3</v>
      </c>
      <c r="DE1029" t="s">
        <v>3</v>
      </c>
      <c r="DF1029">
        <f t="shared" si="580"/>
        <v>4266.1099999999997</v>
      </c>
      <c r="DG1029">
        <f t="shared" si="581"/>
        <v>0</v>
      </c>
      <c r="DH1029">
        <f t="shared" si="582"/>
        <v>0</v>
      </c>
      <c r="DI1029">
        <f t="shared" si="584"/>
        <v>0</v>
      </c>
      <c r="DJ1029">
        <f t="shared" si="583"/>
        <v>4266.1099999999997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5">
      <c r="A1030">
        <f>ROW(Source!A1063)</f>
        <v>1063</v>
      </c>
      <c r="B1030">
        <v>56481267</v>
      </c>
      <c r="C1030">
        <v>56496124</v>
      </c>
      <c r="D1030">
        <v>54902287</v>
      </c>
      <c r="E1030">
        <v>1</v>
      </c>
      <c r="F1030">
        <v>1</v>
      </c>
      <c r="G1030">
        <v>1079</v>
      </c>
      <c r="H1030">
        <v>3</v>
      </c>
      <c r="I1030" t="s">
        <v>898</v>
      </c>
      <c r="J1030" t="s">
        <v>899</v>
      </c>
      <c r="K1030" t="s">
        <v>900</v>
      </c>
      <c r="L1030">
        <v>1339</v>
      </c>
      <c r="N1030">
        <v>1007</v>
      </c>
      <c r="O1030" t="s">
        <v>158</v>
      </c>
      <c r="P1030" t="s">
        <v>158</v>
      </c>
      <c r="Q1030">
        <v>1</v>
      </c>
      <c r="W1030">
        <v>0</v>
      </c>
      <c r="X1030">
        <v>1801906762</v>
      </c>
      <c r="Y1030">
        <f t="shared" si="574"/>
        <v>0.99</v>
      </c>
      <c r="AA1030">
        <v>14375.56</v>
      </c>
      <c r="AB1030">
        <v>0</v>
      </c>
      <c r="AC1030">
        <v>0</v>
      </c>
      <c r="AD1030">
        <v>0</v>
      </c>
      <c r="AE1030">
        <v>2824.52</v>
      </c>
      <c r="AF1030">
        <v>0</v>
      </c>
      <c r="AG1030">
        <v>0</v>
      </c>
      <c r="AH1030">
        <v>0</v>
      </c>
      <c r="AI1030">
        <v>4.9800000000000004</v>
      </c>
      <c r="AJ1030">
        <v>1</v>
      </c>
      <c r="AK1030">
        <v>1</v>
      </c>
      <c r="AL1030">
        <v>1</v>
      </c>
      <c r="AM1030">
        <v>2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 t="s">
        <v>3</v>
      </c>
      <c r="AT1030">
        <v>0.99</v>
      </c>
      <c r="AU1030" t="s">
        <v>3</v>
      </c>
      <c r="AV1030">
        <v>0</v>
      </c>
      <c r="AW1030">
        <v>2</v>
      </c>
      <c r="AX1030">
        <v>56496162</v>
      </c>
      <c r="AY1030">
        <v>1</v>
      </c>
      <c r="AZ1030">
        <v>0</v>
      </c>
      <c r="BA1030">
        <v>1004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ROUND(Y1030*Source!I1063,9)</f>
        <v>7.4249999999999997E-2</v>
      </c>
      <c r="CY1030">
        <f t="shared" si="575"/>
        <v>14375.56</v>
      </c>
      <c r="CZ1030">
        <f t="shared" si="576"/>
        <v>2824.52</v>
      </c>
      <c r="DA1030">
        <f t="shared" si="577"/>
        <v>4.9800000000000004</v>
      </c>
      <c r="DB1030">
        <f t="shared" si="578"/>
        <v>2796.27</v>
      </c>
      <c r="DC1030">
        <f t="shared" si="579"/>
        <v>0</v>
      </c>
      <c r="DD1030" t="s">
        <v>3</v>
      </c>
      <c r="DE1030" t="s">
        <v>3</v>
      </c>
      <c r="DF1030">
        <f t="shared" si="580"/>
        <v>1044.4100000000001</v>
      </c>
      <c r="DG1030">
        <f t="shared" si="581"/>
        <v>0</v>
      </c>
      <c r="DH1030">
        <f t="shared" si="582"/>
        <v>0</v>
      </c>
      <c r="DI1030">
        <f t="shared" si="584"/>
        <v>0</v>
      </c>
      <c r="DJ1030">
        <f t="shared" si="583"/>
        <v>1044.4100000000001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5">
      <c r="A1031">
        <f>ROW(Source!A1063)</f>
        <v>1063</v>
      </c>
      <c r="B1031">
        <v>56481267</v>
      </c>
      <c r="C1031">
        <v>56496124</v>
      </c>
      <c r="D1031">
        <v>54902884</v>
      </c>
      <c r="E1031">
        <v>1</v>
      </c>
      <c r="F1031">
        <v>1</v>
      </c>
      <c r="G1031">
        <v>1079</v>
      </c>
      <c r="H1031">
        <v>3</v>
      </c>
      <c r="I1031" t="s">
        <v>901</v>
      </c>
      <c r="J1031" t="s">
        <v>902</v>
      </c>
      <c r="K1031" t="s">
        <v>903</v>
      </c>
      <c r="L1031">
        <v>1348</v>
      </c>
      <c r="N1031">
        <v>1009</v>
      </c>
      <c r="O1031" t="s">
        <v>32</v>
      </c>
      <c r="P1031" t="s">
        <v>32</v>
      </c>
      <c r="Q1031">
        <v>1000</v>
      </c>
      <c r="W1031">
        <v>0</v>
      </c>
      <c r="X1031">
        <v>-444625756</v>
      </c>
      <c r="Y1031">
        <f t="shared" si="574"/>
        <v>1.1599999999999999E-2</v>
      </c>
      <c r="AA1031">
        <v>74775.64</v>
      </c>
      <c r="AB1031">
        <v>0</v>
      </c>
      <c r="AC1031">
        <v>0</v>
      </c>
      <c r="AD1031">
        <v>0</v>
      </c>
      <c r="AE1031">
        <v>9238.1299999999992</v>
      </c>
      <c r="AF1031">
        <v>0</v>
      </c>
      <c r="AG1031">
        <v>0</v>
      </c>
      <c r="AH1031">
        <v>0</v>
      </c>
      <c r="AI1031">
        <v>7.92</v>
      </c>
      <c r="AJ1031">
        <v>1</v>
      </c>
      <c r="AK1031">
        <v>1</v>
      </c>
      <c r="AL1031">
        <v>1</v>
      </c>
      <c r="AM1031">
        <v>2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 t="s">
        <v>3</v>
      </c>
      <c r="AT1031">
        <v>1.1599999999999999E-2</v>
      </c>
      <c r="AU1031" t="s">
        <v>3</v>
      </c>
      <c r="AV1031">
        <v>0</v>
      </c>
      <c r="AW1031">
        <v>2</v>
      </c>
      <c r="AX1031">
        <v>56496163</v>
      </c>
      <c r="AY1031">
        <v>1</v>
      </c>
      <c r="AZ1031">
        <v>0</v>
      </c>
      <c r="BA1031">
        <v>1005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V1031">
        <v>0</v>
      </c>
      <c r="CW1031">
        <v>0</v>
      </c>
      <c r="CX1031">
        <f>ROUND(Y1031*Source!I1063,9)</f>
        <v>8.7000000000000001E-4</v>
      </c>
      <c r="CY1031">
        <f t="shared" si="575"/>
        <v>74775.64</v>
      </c>
      <c r="CZ1031">
        <f t="shared" si="576"/>
        <v>9238.1299999999992</v>
      </c>
      <c r="DA1031">
        <f t="shared" si="577"/>
        <v>7.92</v>
      </c>
      <c r="DB1031">
        <f t="shared" si="578"/>
        <v>107.16</v>
      </c>
      <c r="DC1031">
        <f t="shared" si="579"/>
        <v>0</v>
      </c>
      <c r="DD1031" t="s">
        <v>3</v>
      </c>
      <c r="DE1031" t="s">
        <v>3</v>
      </c>
      <c r="DF1031">
        <f t="shared" si="580"/>
        <v>63.65</v>
      </c>
      <c r="DG1031">
        <f t="shared" si="581"/>
        <v>0</v>
      </c>
      <c r="DH1031">
        <f t="shared" si="582"/>
        <v>0</v>
      </c>
      <c r="DI1031">
        <f t="shared" si="584"/>
        <v>0</v>
      </c>
      <c r="DJ1031">
        <f t="shared" si="583"/>
        <v>63.65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5">
      <c r="A1032">
        <f>ROW(Source!A1063)</f>
        <v>1063</v>
      </c>
      <c r="B1032">
        <v>56481267</v>
      </c>
      <c r="C1032">
        <v>56496124</v>
      </c>
      <c r="D1032">
        <v>54909571</v>
      </c>
      <c r="E1032">
        <v>1</v>
      </c>
      <c r="F1032">
        <v>1</v>
      </c>
      <c r="G1032">
        <v>1079</v>
      </c>
      <c r="H1032">
        <v>3</v>
      </c>
      <c r="I1032" t="s">
        <v>248</v>
      </c>
      <c r="J1032" t="s">
        <v>250</v>
      </c>
      <c r="K1032" t="s">
        <v>249</v>
      </c>
      <c r="L1032">
        <v>1339</v>
      </c>
      <c r="N1032">
        <v>1007</v>
      </c>
      <c r="O1032" t="s">
        <v>158</v>
      </c>
      <c r="P1032" t="s">
        <v>158</v>
      </c>
      <c r="Q1032">
        <v>1</v>
      </c>
      <c r="W1032">
        <v>0</v>
      </c>
      <c r="X1032">
        <v>-1447999952</v>
      </c>
      <c r="Y1032">
        <f t="shared" si="574"/>
        <v>101.5</v>
      </c>
      <c r="AA1032">
        <v>7517.5</v>
      </c>
      <c r="AB1032">
        <v>0</v>
      </c>
      <c r="AC1032">
        <v>0</v>
      </c>
      <c r="AD1032">
        <v>0</v>
      </c>
      <c r="AE1032">
        <v>729.73</v>
      </c>
      <c r="AF1032">
        <v>0</v>
      </c>
      <c r="AG1032">
        <v>0</v>
      </c>
      <c r="AH1032">
        <v>0</v>
      </c>
      <c r="AI1032">
        <v>10.08</v>
      </c>
      <c r="AJ1032">
        <v>1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1</v>
      </c>
      <c r="AQ1032">
        <v>0</v>
      </c>
      <c r="AR1032">
        <v>0</v>
      </c>
      <c r="AS1032" t="s">
        <v>3</v>
      </c>
      <c r="AT1032">
        <v>101.5</v>
      </c>
      <c r="AU1032" t="s">
        <v>3</v>
      </c>
      <c r="AV1032">
        <v>0</v>
      </c>
      <c r="AW1032">
        <v>1</v>
      </c>
      <c r="AX1032">
        <v>-1</v>
      </c>
      <c r="AY1032">
        <v>0</v>
      </c>
      <c r="AZ1032">
        <v>0</v>
      </c>
      <c r="BA1032" t="s">
        <v>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v>0</v>
      </c>
      <c r="CX1032">
        <f>ROUND(Y1032*Source!I1063,9)</f>
        <v>7.6124999999999998</v>
      </c>
      <c r="CY1032">
        <f t="shared" si="575"/>
        <v>7517.5</v>
      </c>
      <c r="CZ1032">
        <f t="shared" si="576"/>
        <v>729.73</v>
      </c>
      <c r="DA1032">
        <f t="shared" si="577"/>
        <v>10.08</v>
      </c>
      <c r="DB1032">
        <f t="shared" si="578"/>
        <v>74067.600000000006</v>
      </c>
      <c r="DC1032">
        <f t="shared" si="579"/>
        <v>0</v>
      </c>
      <c r="DD1032" t="s">
        <v>3</v>
      </c>
      <c r="DE1032" t="s">
        <v>3</v>
      </c>
      <c r="DF1032">
        <f t="shared" si="580"/>
        <v>55995.11</v>
      </c>
      <c r="DG1032">
        <f t="shared" si="581"/>
        <v>0</v>
      </c>
      <c r="DH1032">
        <f t="shared" si="582"/>
        <v>0</v>
      </c>
      <c r="DI1032">
        <f t="shared" si="584"/>
        <v>0</v>
      </c>
      <c r="DJ1032">
        <f t="shared" si="583"/>
        <v>55995.11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5">
      <c r="A1033">
        <f>ROW(Source!A1063)</f>
        <v>1063</v>
      </c>
      <c r="B1033">
        <v>56481267</v>
      </c>
      <c r="C1033">
        <v>56496124</v>
      </c>
      <c r="D1033">
        <v>54910044</v>
      </c>
      <c r="E1033">
        <v>1</v>
      </c>
      <c r="F1033">
        <v>1</v>
      </c>
      <c r="G1033">
        <v>1079</v>
      </c>
      <c r="H1033">
        <v>3</v>
      </c>
      <c r="I1033" t="s">
        <v>502</v>
      </c>
      <c r="J1033" t="s">
        <v>504</v>
      </c>
      <c r="K1033" t="s">
        <v>503</v>
      </c>
      <c r="L1033">
        <v>1348</v>
      </c>
      <c r="N1033">
        <v>1009</v>
      </c>
      <c r="O1033" t="s">
        <v>32</v>
      </c>
      <c r="P1033" t="s">
        <v>32</v>
      </c>
      <c r="Q1033">
        <v>1000</v>
      </c>
      <c r="W1033">
        <v>0</v>
      </c>
      <c r="X1033">
        <v>72089298</v>
      </c>
      <c r="Y1033">
        <f t="shared" si="574"/>
        <v>0.53866700000000001</v>
      </c>
      <c r="AA1033">
        <v>106712.31</v>
      </c>
      <c r="AB1033">
        <v>0</v>
      </c>
      <c r="AC1033">
        <v>0</v>
      </c>
      <c r="AD1033">
        <v>0</v>
      </c>
      <c r="AE1033">
        <v>6332.03</v>
      </c>
      <c r="AF1033">
        <v>0</v>
      </c>
      <c r="AG1033">
        <v>0</v>
      </c>
      <c r="AH1033">
        <v>0</v>
      </c>
      <c r="AI1033">
        <v>16.489999999999998</v>
      </c>
      <c r="AJ1033">
        <v>1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 t="s">
        <v>3</v>
      </c>
      <c r="AT1033">
        <v>0.53866700000000001</v>
      </c>
      <c r="AU1033" t="s">
        <v>3</v>
      </c>
      <c r="AV1033">
        <v>0</v>
      </c>
      <c r="AW1033">
        <v>1</v>
      </c>
      <c r="AX1033">
        <v>-1</v>
      </c>
      <c r="AY1033">
        <v>0</v>
      </c>
      <c r="AZ1033">
        <v>0</v>
      </c>
      <c r="BA1033" t="s">
        <v>3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v>0</v>
      </c>
      <c r="CX1033">
        <f>ROUND(Y1033*Source!I1063,9)</f>
        <v>4.0400024999999999E-2</v>
      </c>
      <c r="CY1033">
        <f t="shared" si="575"/>
        <v>106712.31</v>
      </c>
      <c r="CZ1033">
        <f t="shared" si="576"/>
        <v>6332.03</v>
      </c>
      <c r="DA1033">
        <f t="shared" si="577"/>
        <v>16.489999999999998</v>
      </c>
      <c r="DB1033">
        <f t="shared" si="578"/>
        <v>3410.86</v>
      </c>
      <c r="DC1033">
        <f t="shared" si="579"/>
        <v>0</v>
      </c>
      <c r="DD1033" t="s">
        <v>3</v>
      </c>
      <c r="DE1033" t="s">
        <v>3</v>
      </c>
      <c r="DF1033">
        <f t="shared" si="580"/>
        <v>4218.38</v>
      </c>
      <c r="DG1033">
        <f t="shared" si="581"/>
        <v>0</v>
      </c>
      <c r="DH1033">
        <f t="shared" si="582"/>
        <v>0</v>
      </c>
      <c r="DI1033">
        <f t="shared" si="584"/>
        <v>0</v>
      </c>
      <c r="DJ1033">
        <f t="shared" si="583"/>
        <v>4218.38</v>
      </c>
      <c r="DK1033">
        <v>0</v>
      </c>
      <c r="DL1033" t="s">
        <v>3</v>
      </c>
      <c r="DM1033">
        <v>0</v>
      </c>
      <c r="DN1033" t="s">
        <v>3</v>
      </c>
      <c r="DO1033">
        <v>0</v>
      </c>
    </row>
    <row r="1034" spans="1:119" x14ac:dyDescent="0.25">
      <c r="A1034">
        <f>ROW(Source!A1063)</f>
        <v>1063</v>
      </c>
      <c r="B1034">
        <v>56481267</v>
      </c>
      <c r="C1034">
        <v>56496124</v>
      </c>
      <c r="D1034">
        <v>54909992</v>
      </c>
      <c r="E1034">
        <v>1</v>
      </c>
      <c r="F1034">
        <v>1</v>
      </c>
      <c r="G1034">
        <v>1079</v>
      </c>
      <c r="H1034">
        <v>3</v>
      </c>
      <c r="I1034" t="s">
        <v>330</v>
      </c>
      <c r="J1034" t="s">
        <v>332</v>
      </c>
      <c r="K1034" t="s">
        <v>331</v>
      </c>
      <c r="L1034">
        <v>1348</v>
      </c>
      <c r="N1034">
        <v>1009</v>
      </c>
      <c r="O1034" t="s">
        <v>32</v>
      </c>
      <c r="P1034" t="s">
        <v>32</v>
      </c>
      <c r="Q1034">
        <v>1000</v>
      </c>
      <c r="W1034">
        <v>0</v>
      </c>
      <c r="X1034">
        <v>-977438433</v>
      </c>
      <c r="Y1034">
        <f t="shared" si="574"/>
        <v>1.801733</v>
      </c>
      <c r="AA1034">
        <v>97618.95</v>
      </c>
      <c r="AB1034">
        <v>0</v>
      </c>
      <c r="AC1034">
        <v>0</v>
      </c>
      <c r="AD1034">
        <v>0</v>
      </c>
      <c r="AE1034">
        <v>5743.69</v>
      </c>
      <c r="AF1034">
        <v>0</v>
      </c>
      <c r="AG1034">
        <v>0</v>
      </c>
      <c r="AH1034">
        <v>0</v>
      </c>
      <c r="AI1034">
        <v>16.63</v>
      </c>
      <c r="AJ1034">
        <v>1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3</v>
      </c>
      <c r="AT1034">
        <v>1.801733</v>
      </c>
      <c r="AU1034" t="s">
        <v>3</v>
      </c>
      <c r="AV1034">
        <v>0</v>
      </c>
      <c r="AW1034">
        <v>1</v>
      </c>
      <c r="AX1034">
        <v>-1</v>
      </c>
      <c r="AY1034">
        <v>0</v>
      </c>
      <c r="AZ1034">
        <v>0</v>
      </c>
      <c r="BA1034" t="s">
        <v>3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ROUND(Y1034*Source!I1063,9)</f>
        <v>0.13512997500000001</v>
      </c>
      <c r="CY1034">
        <f t="shared" si="575"/>
        <v>97618.95</v>
      </c>
      <c r="CZ1034">
        <f t="shared" si="576"/>
        <v>5743.69</v>
      </c>
      <c r="DA1034">
        <f t="shared" si="577"/>
        <v>16.63</v>
      </c>
      <c r="DB1034">
        <f t="shared" si="578"/>
        <v>10348.6</v>
      </c>
      <c r="DC1034">
        <f t="shared" si="579"/>
        <v>0</v>
      </c>
      <c r="DD1034" t="s">
        <v>3</v>
      </c>
      <c r="DE1034" t="s">
        <v>3</v>
      </c>
      <c r="DF1034">
        <f t="shared" si="580"/>
        <v>12907.29</v>
      </c>
      <c r="DG1034">
        <f t="shared" si="581"/>
        <v>0</v>
      </c>
      <c r="DH1034">
        <f t="shared" si="582"/>
        <v>0</v>
      </c>
      <c r="DI1034">
        <f t="shared" si="584"/>
        <v>0</v>
      </c>
      <c r="DJ1034">
        <f t="shared" si="583"/>
        <v>12907.29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5">
      <c r="A1035">
        <f>ROW(Source!A1063)</f>
        <v>1063</v>
      </c>
      <c r="B1035">
        <v>56481267</v>
      </c>
      <c r="C1035">
        <v>56496124</v>
      </c>
      <c r="D1035">
        <v>54909994</v>
      </c>
      <c r="E1035">
        <v>1</v>
      </c>
      <c r="F1035">
        <v>1</v>
      </c>
      <c r="G1035">
        <v>1079</v>
      </c>
      <c r="H1035">
        <v>3</v>
      </c>
      <c r="I1035" t="s">
        <v>240</v>
      </c>
      <c r="J1035" t="s">
        <v>242</v>
      </c>
      <c r="K1035" t="s">
        <v>241</v>
      </c>
      <c r="L1035">
        <v>1348</v>
      </c>
      <c r="N1035">
        <v>1009</v>
      </c>
      <c r="O1035" t="s">
        <v>32</v>
      </c>
      <c r="P1035" t="s">
        <v>32</v>
      </c>
      <c r="Q1035">
        <v>1000</v>
      </c>
      <c r="W1035">
        <v>0</v>
      </c>
      <c r="X1035">
        <v>1611312075</v>
      </c>
      <c r="Y1035">
        <f t="shared" si="574"/>
        <v>9.8482669999999999</v>
      </c>
      <c r="AA1035">
        <v>92864.21</v>
      </c>
      <c r="AB1035">
        <v>0</v>
      </c>
      <c r="AC1035">
        <v>0</v>
      </c>
      <c r="AD1035">
        <v>0</v>
      </c>
      <c r="AE1035">
        <v>5743.69</v>
      </c>
      <c r="AF1035">
        <v>0</v>
      </c>
      <c r="AG1035">
        <v>0</v>
      </c>
      <c r="AH1035">
        <v>0</v>
      </c>
      <c r="AI1035">
        <v>15.82</v>
      </c>
      <c r="AJ1035">
        <v>1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 t="s">
        <v>3</v>
      </c>
      <c r="AT1035">
        <v>9.8482669999999999</v>
      </c>
      <c r="AU1035" t="s">
        <v>3</v>
      </c>
      <c r="AV1035">
        <v>0</v>
      </c>
      <c r="AW1035">
        <v>1</v>
      </c>
      <c r="AX1035">
        <v>-1</v>
      </c>
      <c r="AY1035">
        <v>0</v>
      </c>
      <c r="AZ1035">
        <v>0</v>
      </c>
      <c r="BA1035" t="s">
        <v>3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ROUND(Y1035*Source!I1063,9)</f>
        <v>0.73862002500000001</v>
      </c>
      <c r="CY1035">
        <f t="shared" si="575"/>
        <v>92864.21</v>
      </c>
      <c r="CZ1035">
        <f t="shared" si="576"/>
        <v>5743.69</v>
      </c>
      <c r="DA1035">
        <f t="shared" si="577"/>
        <v>15.82</v>
      </c>
      <c r="DB1035">
        <f t="shared" si="578"/>
        <v>56565.39</v>
      </c>
      <c r="DC1035">
        <f t="shared" si="579"/>
        <v>0</v>
      </c>
      <c r="DD1035" t="s">
        <v>3</v>
      </c>
      <c r="DE1035" t="s">
        <v>3</v>
      </c>
      <c r="DF1035">
        <f t="shared" si="580"/>
        <v>67114.84</v>
      </c>
      <c r="DG1035">
        <f t="shared" si="581"/>
        <v>0</v>
      </c>
      <c r="DH1035">
        <f t="shared" si="582"/>
        <v>0</v>
      </c>
      <c r="DI1035">
        <f t="shared" si="584"/>
        <v>0</v>
      </c>
      <c r="DJ1035">
        <f t="shared" si="583"/>
        <v>67114.84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5">
      <c r="A1036">
        <f>ROW(Source!A1063)</f>
        <v>1063</v>
      </c>
      <c r="B1036">
        <v>56481267</v>
      </c>
      <c r="C1036">
        <v>56496124</v>
      </c>
      <c r="D1036">
        <v>54909995</v>
      </c>
      <c r="E1036">
        <v>1</v>
      </c>
      <c r="F1036">
        <v>1</v>
      </c>
      <c r="G1036">
        <v>1079</v>
      </c>
      <c r="H1036">
        <v>3</v>
      </c>
      <c r="I1036" t="s">
        <v>236</v>
      </c>
      <c r="J1036" t="s">
        <v>238</v>
      </c>
      <c r="K1036" t="s">
        <v>237</v>
      </c>
      <c r="L1036">
        <v>1348</v>
      </c>
      <c r="N1036">
        <v>1009</v>
      </c>
      <c r="O1036" t="s">
        <v>32</v>
      </c>
      <c r="P1036" t="s">
        <v>32</v>
      </c>
      <c r="Q1036">
        <v>1000</v>
      </c>
      <c r="W1036">
        <v>0</v>
      </c>
      <c r="X1036">
        <v>-1581169957</v>
      </c>
      <c r="Y1036">
        <f t="shared" si="574"/>
        <v>2.3144</v>
      </c>
      <c r="AA1036">
        <v>66566.38</v>
      </c>
      <c r="AB1036">
        <v>0</v>
      </c>
      <c r="AC1036">
        <v>0</v>
      </c>
      <c r="AD1036">
        <v>0</v>
      </c>
      <c r="AE1036">
        <v>5743.69</v>
      </c>
      <c r="AF1036">
        <v>0</v>
      </c>
      <c r="AG1036">
        <v>0</v>
      </c>
      <c r="AH1036">
        <v>0</v>
      </c>
      <c r="AI1036">
        <v>11.34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 t="s">
        <v>3</v>
      </c>
      <c r="AT1036">
        <v>2.3144</v>
      </c>
      <c r="AU1036" t="s">
        <v>3</v>
      </c>
      <c r="AV1036">
        <v>0</v>
      </c>
      <c r="AW1036">
        <v>1</v>
      </c>
      <c r="AX1036">
        <v>-1</v>
      </c>
      <c r="AY1036">
        <v>0</v>
      </c>
      <c r="AZ1036">
        <v>0</v>
      </c>
      <c r="BA1036" t="s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ROUND(Y1036*Source!I1063,9)</f>
        <v>0.17358000000000001</v>
      </c>
      <c r="CY1036">
        <f t="shared" si="575"/>
        <v>66566.38</v>
      </c>
      <c r="CZ1036">
        <f t="shared" si="576"/>
        <v>5743.69</v>
      </c>
      <c r="DA1036">
        <f t="shared" si="577"/>
        <v>11.34</v>
      </c>
      <c r="DB1036">
        <f t="shared" si="578"/>
        <v>13293.2</v>
      </c>
      <c r="DC1036">
        <f t="shared" si="579"/>
        <v>0</v>
      </c>
      <c r="DD1036" t="s">
        <v>3</v>
      </c>
      <c r="DE1036" t="s">
        <v>3</v>
      </c>
      <c r="DF1036">
        <f t="shared" si="580"/>
        <v>11305.86</v>
      </c>
      <c r="DG1036">
        <f t="shared" si="581"/>
        <v>0</v>
      </c>
      <c r="DH1036">
        <f t="shared" si="582"/>
        <v>0</v>
      </c>
      <c r="DI1036">
        <f t="shared" si="584"/>
        <v>0</v>
      </c>
      <c r="DJ1036">
        <f t="shared" si="583"/>
        <v>11305.86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5">
      <c r="A1037">
        <f>ROW(Source!A1063)</f>
        <v>1063</v>
      </c>
      <c r="B1037">
        <v>56481267</v>
      </c>
      <c r="C1037">
        <v>56496124</v>
      </c>
      <c r="D1037">
        <v>54911477</v>
      </c>
      <c r="E1037">
        <v>1</v>
      </c>
      <c r="F1037">
        <v>1</v>
      </c>
      <c r="G1037">
        <v>1079</v>
      </c>
      <c r="H1037">
        <v>3</v>
      </c>
      <c r="I1037" t="s">
        <v>904</v>
      </c>
      <c r="J1037" t="s">
        <v>905</v>
      </c>
      <c r="K1037" t="s">
        <v>906</v>
      </c>
      <c r="L1037">
        <v>1348</v>
      </c>
      <c r="N1037">
        <v>1009</v>
      </c>
      <c r="O1037" t="s">
        <v>32</v>
      </c>
      <c r="P1037" t="s">
        <v>32</v>
      </c>
      <c r="Q1037">
        <v>1000</v>
      </c>
      <c r="W1037">
        <v>0</v>
      </c>
      <c r="X1037">
        <v>-1225000858</v>
      </c>
      <c r="Y1037">
        <f t="shared" si="574"/>
        <v>0.5</v>
      </c>
      <c r="AA1037">
        <v>152495.69</v>
      </c>
      <c r="AB1037">
        <v>0</v>
      </c>
      <c r="AC1037">
        <v>0</v>
      </c>
      <c r="AD1037">
        <v>0</v>
      </c>
      <c r="AE1037">
        <v>12645.17</v>
      </c>
      <c r="AF1037">
        <v>0</v>
      </c>
      <c r="AG1037">
        <v>0</v>
      </c>
      <c r="AH1037">
        <v>0</v>
      </c>
      <c r="AI1037">
        <v>11.8</v>
      </c>
      <c r="AJ1037">
        <v>1</v>
      </c>
      <c r="AK1037">
        <v>1</v>
      </c>
      <c r="AL1037">
        <v>1</v>
      </c>
      <c r="AM1037">
        <v>2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 t="s">
        <v>3</v>
      </c>
      <c r="AT1037">
        <v>0.5</v>
      </c>
      <c r="AU1037" t="s">
        <v>3</v>
      </c>
      <c r="AV1037">
        <v>0</v>
      </c>
      <c r="AW1037">
        <v>2</v>
      </c>
      <c r="AX1037">
        <v>56496164</v>
      </c>
      <c r="AY1037">
        <v>1</v>
      </c>
      <c r="AZ1037">
        <v>0</v>
      </c>
      <c r="BA1037">
        <v>1006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ROUND(Y1037*Source!I1063,9)</f>
        <v>3.7499999999999999E-2</v>
      </c>
      <c r="CY1037">
        <f t="shared" si="575"/>
        <v>152495.69</v>
      </c>
      <c r="CZ1037">
        <f t="shared" si="576"/>
        <v>12645.17</v>
      </c>
      <c r="DA1037">
        <f t="shared" si="577"/>
        <v>11.8</v>
      </c>
      <c r="DB1037">
        <f t="shared" si="578"/>
        <v>6322.59</v>
      </c>
      <c r="DC1037">
        <f t="shared" si="579"/>
        <v>0</v>
      </c>
      <c r="DD1037" t="s">
        <v>3</v>
      </c>
      <c r="DE1037" t="s">
        <v>3</v>
      </c>
      <c r="DF1037">
        <f t="shared" si="580"/>
        <v>5595.49</v>
      </c>
      <c r="DG1037">
        <f t="shared" si="581"/>
        <v>0</v>
      </c>
      <c r="DH1037">
        <f t="shared" si="582"/>
        <v>0</v>
      </c>
      <c r="DI1037">
        <f t="shared" si="584"/>
        <v>0</v>
      </c>
      <c r="DJ1037">
        <f t="shared" si="583"/>
        <v>5595.49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5">
      <c r="A1038">
        <f>ROW(Source!A1063)</f>
        <v>1063</v>
      </c>
      <c r="B1038">
        <v>56481267</v>
      </c>
      <c r="C1038">
        <v>56496124</v>
      </c>
      <c r="D1038">
        <v>54914902</v>
      </c>
      <c r="E1038">
        <v>1</v>
      </c>
      <c r="F1038">
        <v>1</v>
      </c>
      <c r="G1038">
        <v>1079</v>
      </c>
      <c r="H1038">
        <v>3</v>
      </c>
      <c r="I1038" t="s">
        <v>252</v>
      </c>
      <c r="J1038" t="s">
        <v>254</v>
      </c>
      <c r="K1038" t="s">
        <v>253</v>
      </c>
      <c r="L1038">
        <v>1327</v>
      </c>
      <c r="N1038">
        <v>1005</v>
      </c>
      <c r="O1038" t="s">
        <v>214</v>
      </c>
      <c r="P1038" t="s">
        <v>214</v>
      </c>
      <c r="Q1038">
        <v>1</v>
      </c>
      <c r="W1038">
        <v>0</v>
      </c>
      <c r="X1038">
        <v>1092252065</v>
      </c>
      <c r="Y1038">
        <f t="shared" si="574"/>
        <v>86.1</v>
      </c>
      <c r="AA1038">
        <v>131.15</v>
      </c>
      <c r="AB1038">
        <v>0</v>
      </c>
      <c r="AC1038">
        <v>0</v>
      </c>
      <c r="AD1038">
        <v>0</v>
      </c>
      <c r="AE1038">
        <v>60.82</v>
      </c>
      <c r="AF1038">
        <v>0</v>
      </c>
      <c r="AG1038">
        <v>0</v>
      </c>
      <c r="AH1038">
        <v>0</v>
      </c>
      <c r="AI1038">
        <v>2.11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0</v>
      </c>
      <c r="AQ1038">
        <v>0</v>
      </c>
      <c r="AR1038">
        <v>0</v>
      </c>
      <c r="AS1038" t="s">
        <v>3</v>
      </c>
      <c r="AT1038">
        <v>86.1</v>
      </c>
      <c r="AU1038" t="s">
        <v>3</v>
      </c>
      <c r="AV1038">
        <v>0</v>
      </c>
      <c r="AW1038">
        <v>2</v>
      </c>
      <c r="AX1038">
        <v>56496165</v>
      </c>
      <c r="AY1038">
        <v>1</v>
      </c>
      <c r="AZ1038">
        <v>0</v>
      </c>
      <c r="BA1038">
        <v>1007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ROUND(Y1038*Source!I1063,9)</f>
        <v>6.4574999999999996</v>
      </c>
      <c r="CY1038">
        <f t="shared" si="575"/>
        <v>131.15</v>
      </c>
      <c r="CZ1038">
        <f t="shared" si="576"/>
        <v>60.82</v>
      </c>
      <c r="DA1038">
        <f t="shared" si="577"/>
        <v>2.11</v>
      </c>
      <c r="DB1038">
        <f t="shared" si="578"/>
        <v>5236.6000000000004</v>
      </c>
      <c r="DC1038">
        <f t="shared" si="579"/>
        <v>0</v>
      </c>
      <c r="DD1038" t="s">
        <v>3</v>
      </c>
      <c r="DE1038" t="s">
        <v>3</v>
      </c>
      <c r="DF1038">
        <f t="shared" si="580"/>
        <v>828.69</v>
      </c>
      <c r="DG1038">
        <f t="shared" si="581"/>
        <v>0</v>
      </c>
      <c r="DH1038">
        <f t="shared" si="582"/>
        <v>0</v>
      </c>
      <c r="DI1038">
        <f t="shared" si="584"/>
        <v>0</v>
      </c>
      <c r="DJ1038">
        <f t="shared" si="583"/>
        <v>828.69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5">
      <c r="A1039">
        <f>ROW(Source!A1074)</f>
        <v>1074</v>
      </c>
      <c r="B1039">
        <v>56481265</v>
      </c>
      <c r="C1039">
        <v>56496173</v>
      </c>
      <c r="D1039">
        <v>54836958</v>
      </c>
      <c r="E1039">
        <v>1079</v>
      </c>
      <c r="F1039">
        <v>1</v>
      </c>
      <c r="G1039">
        <v>1079</v>
      </c>
      <c r="H1039">
        <v>1</v>
      </c>
      <c r="I1039" t="s">
        <v>738</v>
      </c>
      <c r="J1039" t="s">
        <v>3</v>
      </c>
      <c r="K1039" t="s">
        <v>739</v>
      </c>
      <c r="L1039">
        <v>1191</v>
      </c>
      <c r="N1039">
        <v>1013</v>
      </c>
      <c r="O1039" t="s">
        <v>740</v>
      </c>
      <c r="P1039" t="s">
        <v>740</v>
      </c>
      <c r="Q1039">
        <v>1</v>
      </c>
      <c r="W1039">
        <v>0</v>
      </c>
      <c r="X1039">
        <v>476480486</v>
      </c>
      <c r="Y1039">
        <f>((AT1039*1.15)*1.1)</f>
        <v>13.383700000000001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10.58</v>
      </c>
      <c r="AU1039" t="s">
        <v>49</v>
      </c>
      <c r="AV1039">
        <v>1</v>
      </c>
      <c r="AW1039">
        <v>2</v>
      </c>
      <c r="AX1039">
        <v>56496178</v>
      </c>
      <c r="AY1039">
        <v>1</v>
      </c>
      <c r="AZ1039">
        <v>0</v>
      </c>
      <c r="BA1039">
        <v>1009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U1039">
        <f>ROUND(AT1039*Source!I1074*AH1039*AL1039,2)</f>
        <v>0</v>
      </c>
      <c r="CV1039">
        <f>ROUND(Y1039*Source!I1074,9)</f>
        <v>13.383699999999999</v>
      </c>
      <c r="CW1039">
        <v>0</v>
      </c>
      <c r="CX1039">
        <f>ROUND(Y1039*Source!I1074,9)</f>
        <v>13.383699999999999</v>
      </c>
      <c r="CY1039">
        <f>AD1039</f>
        <v>0</v>
      </c>
      <c r="CZ1039">
        <f>AH1039</f>
        <v>0</v>
      </c>
      <c r="DA1039">
        <f>AL1039</f>
        <v>1</v>
      </c>
      <c r="DB1039">
        <f>ROUND(((ROUND(AT1039*CZ1039,2)*1.15)*1.1),6)</f>
        <v>0</v>
      </c>
      <c r="DC1039">
        <f>ROUND(((ROUND(AT1039*AG1039,2)*1.15)*1.1),6)</f>
        <v>0</v>
      </c>
      <c r="DD1039" t="s">
        <v>3</v>
      </c>
      <c r="DE1039" t="s">
        <v>3</v>
      </c>
      <c r="DF1039">
        <f t="shared" ref="DF1039:DF1045" si="585">ROUND(ROUND(AE1039,2)*CX1039,2)</f>
        <v>0</v>
      </c>
      <c r="DG1039">
        <f t="shared" si="581"/>
        <v>0</v>
      </c>
      <c r="DH1039">
        <f t="shared" si="582"/>
        <v>0</v>
      </c>
      <c r="DI1039">
        <f t="shared" si="584"/>
        <v>0</v>
      </c>
      <c r="DJ1039">
        <f>DI1039</f>
        <v>0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5">
      <c r="A1040">
        <f>ROW(Source!A1074)</f>
        <v>1074</v>
      </c>
      <c r="B1040">
        <v>56481265</v>
      </c>
      <c r="C1040">
        <v>56496173</v>
      </c>
      <c r="D1040">
        <v>54934284</v>
      </c>
      <c r="E1040">
        <v>1</v>
      </c>
      <c r="F1040">
        <v>1</v>
      </c>
      <c r="G1040">
        <v>1079</v>
      </c>
      <c r="H1040">
        <v>2</v>
      </c>
      <c r="I1040" t="s">
        <v>741</v>
      </c>
      <c r="J1040" t="s">
        <v>742</v>
      </c>
      <c r="K1040" t="s">
        <v>743</v>
      </c>
      <c r="L1040">
        <v>1368</v>
      </c>
      <c r="N1040">
        <v>1011</v>
      </c>
      <c r="O1040" t="s">
        <v>744</v>
      </c>
      <c r="P1040" t="s">
        <v>744</v>
      </c>
      <c r="Q1040">
        <v>1</v>
      </c>
      <c r="W1040">
        <v>0</v>
      </c>
      <c r="X1040">
        <v>654681671</v>
      </c>
      <c r="Y1040">
        <f>((AT1040*1.25)*1.1)</f>
        <v>0.75625000000000009</v>
      </c>
      <c r="AA1040">
        <v>0</v>
      </c>
      <c r="AB1040">
        <v>87.01</v>
      </c>
      <c r="AC1040">
        <v>13.21</v>
      </c>
      <c r="AD1040">
        <v>0</v>
      </c>
      <c r="AE1040">
        <v>0</v>
      </c>
      <c r="AF1040">
        <v>83.1</v>
      </c>
      <c r="AG1040">
        <v>12.62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0.55000000000000004</v>
      </c>
      <c r="AU1040" t="s">
        <v>48</v>
      </c>
      <c r="AV1040">
        <v>0</v>
      </c>
      <c r="AW1040">
        <v>2</v>
      </c>
      <c r="AX1040">
        <v>56496179</v>
      </c>
      <c r="AY1040">
        <v>1</v>
      </c>
      <c r="AZ1040">
        <v>0</v>
      </c>
      <c r="BA1040">
        <v>1010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f>ROUND(Y1040*Source!I1074*DO1040,9)</f>
        <v>9.5438749999999999</v>
      </c>
      <c r="CX1040">
        <f>ROUND(Y1040*Source!I1074,9)</f>
        <v>0.75624999999999998</v>
      </c>
      <c r="CY1040">
        <f>AB1040</f>
        <v>87.01</v>
      </c>
      <c r="CZ1040">
        <f>AF1040</f>
        <v>83.1</v>
      </c>
      <c r="DA1040">
        <f>AJ1040</f>
        <v>1</v>
      </c>
      <c r="DB1040">
        <f>ROUND(((ROUND(AT1040*CZ1040,2)*1.25)*1.1),6)</f>
        <v>62.85125</v>
      </c>
      <c r="DC1040">
        <f>ROUND(((ROUND(AT1040*AG1040,2)*1.25)*1.1),6)</f>
        <v>9.5425000000000004</v>
      </c>
      <c r="DD1040" t="s">
        <v>3</v>
      </c>
      <c r="DE1040" t="s">
        <v>3</v>
      </c>
      <c r="DF1040">
        <f t="shared" si="585"/>
        <v>0</v>
      </c>
      <c r="DG1040">
        <f t="shared" si="581"/>
        <v>62.84</v>
      </c>
      <c r="DH1040">
        <f t="shared" si="582"/>
        <v>9.5399999999999991</v>
      </c>
      <c r="DI1040">
        <f t="shared" si="584"/>
        <v>0</v>
      </c>
      <c r="DJ1040">
        <f>DG1040</f>
        <v>62.84</v>
      </c>
      <c r="DK1040">
        <v>0</v>
      </c>
      <c r="DL1040" t="s">
        <v>745</v>
      </c>
      <c r="DM1040">
        <v>0</v>
      </c>
      <c r="DN1040" t="s">
        <v>740</v>
      </c>
      <c r="DO1040">
        <v>12.62</v>
      </c>
    </row>
    <row r="1041" spans="1:119" x14ac:dyDescent="0.25">
      <c r="A1041">
        <f>ROW(Source!A1074)</f>
        <v>1074</v>
      </c>
      <c r="B1041">
        <v>56481265</v>
      </c>
      <c r="C1041">
        <v>56496173</v>
      </c>
      <c r="D1041">
        <v>54933607</v>
      </c>
      <c r="E1041">
        <v>1</v>
      </c>
      <c r="F1041">
        <v>1</v>
      </c>
      <c r="G1041">
        <v>1079</v>
      </c>
      <c r="H1041">
        <v>2</v>
      </c>
      <c r="I1041" t="s">
        <v>868</v>
      </c>
      <c r="J1041" t="s">
        <v>869</v>
      </c>
      <c r="K1041" t="s">
        <v>870</v>
      </c>
      <c r="L1041">
        <v>1368</v>
      </c>
      <c r="N1041">
        <v>1011</v>
      </c>
      <c r="O1041" t="s">
        <v>744</v>
      </c>
      <c r="P1041" t="s">
        <v>744</v>
      </c>
      <c r="Q1041">
        <v>1</v>
      </c>
      <c r="W1041">
        <v>0</v>
      </c>
      <c r="X1041">
        <v>-2072243295</v>
      </c>
      <c r="Y1041">
        <f>((AT1041*1.25)*1.1)</f>
        <v>0.89375000000000004</v>
      </c>
      <c r="AA1041">
        <v>0</v>
      </c>
      <c r="AB1041">
        <v>3.33</v>
      </c>
      <c r="AC1041">
        <v>0</v>
      </c>
      <c r="AD1041">
        <v>0</v>
      </c>
      <c r="AE1041">
        <v>0</v>
      </c>
      <c r="AF1041">
        <v>3.18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0.65</v>
      </c>
      <c r="AU1041" t="s">
        <v>48</v>
      </c>
      <c r="AV1041">
        <v>0</v>
      </c>
      <c r="AW1041">
        <v>2</v>
      </c>
      <c r="AX1041">
        <v>56496180</v>
      </c>
      <c r="AY1041">
        <v>1</v>
      </c>
      <c r="AZ1041">
        <v>0</v>
      </c>
      <c r="BA1041">
        <v>1011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f>ROUND(Y1041*Source!I1074*DO1041,9)</f>
        <v>0</v>
      </c>
      <c r="CX1041">
        <f>ROUND(Y1041*Source!I1074,9)</f>
        <v>0.89375000000000004</v>
      </c>
      <c r="CY1041">
        <f>AB1041</f>
        <v>3.33</v>
      </c>
      <c r="CZ1041">
        <f>AF1041</f>
        <v>3.18</v>
      </c>
      <c r="DA1041">
        <f>AJ1041</f>
        <v>1</v>
      </c>
      <c r="DB1041">
        <f>ROUND(((ROUND(AT1041*CZ1041,2)*1.25)*1.1),6)</f>
        <v>2.8462499999999999</v>
      </c>
      <c r="DC1041">
        <f>ROUND(((ROUND(AT1041*AG1041,2)*1.25)*1.1),6)</f>
        <v>0</v>
      </c>
      <c r="DD1041" t="s">
        <v>3</v>
      </c>
      <c r="DE1041" t="s">
        <v>3</v>
      </c>
      <c r="DF1041">
        <f t="shared" si="585"/>
        <v>0</v>
      </c>
      <c r="DG1041">
        <f t="shared" si="581"/>
        <v>2.84</v>
      </c>
      <c r="DH1041">
        <f t="shared" si="582"/>
        <v>0</v>
      </c>
      <c r="DI1041">
        <f t="shared" si="584"/>
        <v>0</v>
      </c>
      <c r="DJ1041">
        <f>DG1041</f>
        <v>2.84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5">
      <c r="A1042">
        <f>ROW(Source!A1074)</f>
        <v>1074</v>
      </c>
      <c r="B1042">
        <v>56481265</v>
      </c>
      <c r="C1042">
        <v>56496173</v>
      </c>
      <c r="D1042">
        <v>54904312</v>
      </c>
      <c r="E1042">
        <v>1</v>
      </c>
      <c r="F1042">
        <v>1</v>
      </c>
      <c r="G1042">
        <v>1079</v>
      </c>
      <c r="H1042">
        <v>3</v>
      </c>
      <c r="I1042" t="s">
        <v>435</v>
      </c>
      <c r="J1042" t="s">
        <v>436</v>
      </c>
      <c r="K1042" t="s">
        <v>1040</v>
      </c>
      <c r="L1042">
        <v>1339</v>
      </c>
      <c r="N1042">
        <v>1007</v>
      </c>
      <c r="O1042" t="s">
        <v>158</v>
      </c>
      <c r="P1042" t="s">
        <v>158</v>
      </c>
      <c r="Q1042">
        <v>1</v>
      </c>
      <c r="W1042">
        <v>0</v>
      </c>
      <c r="X1042">
        <v>-1082220246</v>
      </c>
      <c r="Y1042">
        <f>AT1042</f>
        <v>1.02</v>
      </c>
      <c r="AA1042">
        <v>2242.5700000000002</v>
      </c>
      <c r="AB1042">
        <v>0</v>
      </c>
      <c r="AC1042">
        <v>0</v>
      </c>
      <c r="AD1042">
        <v>0</v>
      </c>
      <c r="AE1042">
        <v>2200.7600000000002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 t="s">
        <v>3</v>
      </c>
      <c r="AT1042">
        <v>1.02</v>
      </c>
      <c r="AU1042" t="s">
        <v>3</v>
      </c>
      <c r="AV1042">
        <v>0</v>
      </c>
      <c r="AW1042">
        <v>1</v>
      </c>
      <c r="AX1042">
        <v>-1</v>
      </c>
      <c r="AY1042">
        <v>0</v>
      </c>
      <c r="AZ1042">
        <v>0</v>
      </c>
      <c r="BA1042" t="s">
        <v>3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ROUND(Y1042*Source!I1074,9)</f>
        <v>1.02</v>
      </c>
      <c r="CY1042">
        <f>AA1042</f>
        <v>2242.5700000000002</v>
      </c>
      <c r="CZ1042">
        <f>AE1042</f>
        <v>2200.7600000000002</v>
      </c>
      <c r="DA1042">
        <f>AI1042</f>
        <v>1</v>
      </c>
      <c r="DB1042">
        <f>ROUND(ROUND(AT1042*CZ1042,2),6)</f>
        <v>2244.7800000000002</v>
      </c>
      <c r="DC1042">
        <f>ROUND(ROUND(AT1042*AG1042,2),6)</f>
        <v>0</v>
      </c>
      <c r="DD1042" t="s">
        <v>3</v>
      </c>
      <c r="DE1042" t="s">
        <v>3</v>
      </c>
      <c r="DF1042">
        <f t="shared" si="585"/>
        <v>2244.7800000000002</v>
      </c>
      <c r="DG1042">
        <f t="shared" si="581"/>
        <v>0</v>
      </c>
      <c r="DH1042">
        <f t="shared" si="582"/>
        <v>0</v>
      </c>
      <c r="DI1042">
        <f t="shared" si="584"/>
        <v>0</v>
      </c>
      <c r="DJ1042">
        <f>DF1042</f>
        <v>2244.7800000000002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5">
      <c r="A1043">
        <f>ROW(Source!A1075)</f>
        <v>1075</v>
      </c>
      <c r="B1043">
        <v>56481267</v>
      </c>
      <c r="C1043">
        <v>56496173</v>
      </c>
      <c r="D1043">
        <v>54836958</v>
      </c>
      <c r="E1043">
        <v>1079</v>
      </c>
      <c r="F1043">
        <v>1</v>
      </c>
      <c r="G1043">
        <v>1079</v>
      </c>
      <c r="H1043">
        <v>1</v>
      </c>
      <c r="I1043" t="s">
        <v>738</v>
      </c>
      <c r="J1043" t="s">
        <v>3</v>
      </c>
      <c r="K1043" t="s">
        <v>739</v>
      </c>
      <c r="L1043">
        <v>1191</v>
      </c>
      <c r="N1043">
        <v>1013</v>
      </c>
      <c r="O1043" t="s">
        <v>740</v>
      </c>
      <c r="P1043" t="s">
        <v>740</v>
      </c>
      <c r="Q1043">
        <v>1</v>
      </c>
      <c r="W1043">
        <v>0</v>
      </c>
      <c r="X1043">
        <v>476480486</v>
      </c>
      <c r="Y1043">
        <f>((AT1043*1.15)*1.1)</f>
        <v>13.383700000000001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10.58</v>
      </c>
      <c r="AU1043" t="s">
        <v>49</v>
      </c>
      <c r="AV1043">
        <v>1</v>
      </c>
      <c r="AW1043">
        <v>2</v>
      </c>
      <c r="AX1043">
        <v>56496178</v>
      </c>
      <c r="AY1043">
        <v>1</v>
      </c>
      <c r="AZ1043">
        <v>0</v>
      </c>
      <c r="BA1043">
        <v>1013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U1043">
        <f>ROUND(AT1043*Source!I1075*AH1043*AL1043,2)</f>
        <v>0</v>
      </c>
      <c r="CV1043">
        <f>ROUND(Y1043*Source!I1075,9)</f>
        <v>13.383699999999999</v>
      </c>
      <c r="CW1043">
        <v>0</v>
      </c>
      <c r="CX1043">
        <f>ROUND(Y1043*Source!I1075,9)</f>
        <v>13.383699999999999</v>
      </c>
      <c r="CY1043">
        <f>AD1043</f>
        <v>0</v>
      </c>
      <c r="CZ1043">
        <f>AH1043</f>
        <v>0</v>
      </c>
      <c r="DA1043">
        <f>AL1043</f>
        <v>1</v>
      </c>
      <c r="DB1043">
        <f>ROUND(((ROUND(AT1043*CZ1043,2)*1.15)*1.1),6)</f>
        <v>0</v>
      </c>
      <c r="DC1043">
        <f>ROUND(((ROUND(AT1043*AG1043,2)*1.15)*1.1),6)</f>
        <v>0</v>
      </c>
      <c r="DD1043" t="s">
        <v>3</v>
      </c>
      <c r="DE1043" t="s">
        <v>3</v>
      </c>
      <c r="DF1043">
        <f t="shared" si="585"/>
        <v>0</v>
      </c>
      <c r="DG1043">
        <f t="shared" si="581"/>
        <v>0</v>
      </c>
      <c r="DH1043">
        <f t="shared" si="582"/>
        <v>0</v>
      </c>
      <c r="DI1043">
        <f t="shared" si="584"/>
        <v>0</v>
      </c>
      <c r="DJ1043">
        <f>DI1043</f>
        <v>0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5">
      <c r="A1044">
        <f>ROW(Source!A1075)</f>
        <v>1075</v>
      </c>
      <c r="B1044">
        <v>56481267</v>
      </c>
      <c r="C1044">
        <v>56496173</v>
      </c>
      <c r="D1044">
        <v>54934284</v>
      </c>
      <c r="E1044">
        <v>1</v>
      </c>
      <c r="F1044">
        <v>1</v>
      </c>
      <c r="G1044">
        <v>1079</v>
      </c>
      <c r="H1044">
        <v>2</v>
      </c>
      <c r="I1044" t="s">
        <v>741</v>
      </c>
      <c r="J1044" t="s">
        <v>742</v>
      </c>
      <c r="K1044" t="s">
        <v>743</v>
      </c>
      <c r="L1044">
        <v>1368</v>
      </c>
      <c r="N1044">
        <v>1011</v>
      </c>
      <c r="O1044" t="s">
        <v>744</v>
      </c>
      <c r="P1044" t="s">
        <v>744</v>
      </c>
      <c r="Q1044">
        <v>1</v>
      </c>
      <c r="W1044">
        <v>0</v>
      </c>
      <c r="X1044">
        <v>654681671</v>
      </c>
      <c r="Y1044">
        <f>((AT1044*1.25)*1.1)</f>
        <v>0.75625000000000009</v>
      </c>
      <c r="AA1044">
        <v>0</v>
      </c>
      <c r="AB1044">
        <v>1323.36</v>
      </c>
      <c r="AC1044">
        <v>631.85</v>
      </c>
      <c r="AD1044">
        <v>0</v>
      </c>
      <c r="AE1044">
        <v>0</v>
      </c>
      <c r="AF1044">
        <v>83.1</v>
      </c>
      <c r="AG1044">
        <v>12.62</v>
      </c>
      <c r="AH1044">
        <v>0</v>
      </c>
      <c r="AI1044">
        <v>1</v>
      </c>
      <c r="AJ1044">
        <v>15.21</v>
      </c>
      <c r="AK1044">
        <v>47.82</v>
      </c>
      <c r="AL1044">
        <v>1</v>
      </c>
      <c r="AM1044">
        <v>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0.55000000000000004</v>
      </c>
      <c r="AU1044" t="s">
        <v>48</v>
      </c>
      <c r="AV1044">
        <v>0</v>
      </c>
      <c r="AW1044">
        <v>2</v>
      </c>
      <c r="AX1044">
        <v>56496179</v>
      </c>
      <c r="AY1044">
        <v>1</v>
      </c>
      <c r="AZ1044">
        <v>0</v>
      </c>
      <c r="BA1044">
        <v>1014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f>ROUND(Y1044*Source!I1075*DO1044,9)</f>
        <v>9.5438749999999999</v>
      </c>
      <c r="CX1044">
        <f>ROUND(Y1044*Source!I1075,9)</f>
        <v>0.75624999999999998</v>
      </c>
      <c r="CY1044">
        <f>AB1044</f>
        <v>1323.36</v>
      </c>
      <c r="CZ1044">
        <f>AF1044</f>
        <v>83.1</v>
      </c>
      <c r="DA1044">
        <f>AJ1044</f>
        <v>15.21</v>
      </c>
      <c r="DB1044">
        <f>ROUND(((ROUND(AT1044*CZ1044,2)*1.25)*1.1),6)</f>
        <v>62.85125</v>
      </c>
      <c r="DC1044">
        <f>ROUND(((ROUND(AT1044*AG1044,2)*1.25)*1.1),6)</f>
        <v>9.5425000000000004</v>
      </c>
      <c r="DD1044" t="s">
        <v>3</v>
      </c>
      <c r="DE1044" t="s">
        <v>3</v>
      </c>
      <c r="DF1044">
        <f t="shared" si="585"/>
        <v>0</v>
      </c>
      <c r="DG1044">
        <f>ROUND(ROUND(AF1044*AJ1044,2)*CX1044,2)</f>
        <v>955.86</v>
      </c>
      <c r="DH1044">
        <f>ROUND(ROUND(AG1044*AK1044,2)*CX1044,2)</f>
        <v>456.39</v>
      </c>
      <c r="DI1044">
        <f t="shared" si="584"/>
        <v>0</v>
      </c>
      <c r="DJ1044">
        <f>DG1044</f>
        <v>955.86</v>
      </c>
      <c r="DK1044">
        <v>0</v>
      </c>
      <c r="DL1044" t="s">
        <v>745</v>
      </c>
      <c r="DM1044">
        <v>0</v>
      </c>
      <c r="DN1044" t="s">
        <v>740</v>
      </c>
      <c r="DO1044">
        <v>12.62</v>
      </c>
    </row>
    <row r="1045" spans="1:119" x14ac:dyDescent="0.25">
      <c r="A1045">
        <f>ROW(Source!A1075)</f>
        <v>1075</v>
      </c>
      <c r="B1045">
        <v>56481267</v>
      </c>
      <c r="C1045">
        <v>56496173</v>
      </c>
      <c r="D1045">
        <v>54933607</v>
      </c>
      <c r="E1045">
        <v>1</v>
      </c>
      <c r="F1045">
        <v>1</v>
      </c>
      <c r="G1045">
        <v>1079</v>
      </c>
      <c r="H1045">
        <v>2</v>
      </c>
      <c r="I1045" t="s">
        <v>868</v>
      </c>
      <c r="J1045" t="s">
        <v>869</v>
      </c>
      <c r="K1045" t="s">
        <v>870</v>
      </c>
      <c r="L1045">
        <v>1368</v>
      </c>
      <c r="N1045">
        <v>1011</v>
      </c>
      <c r="O1045" t="s">
        <v>744</v>
      </c>
      <c r="P1045" t="s">
        <v>744</v>
      </c>
      <c r="Q1045">
        <v>1</v>
      </c>
      <c r="W1045">
        <v>0</v>
      </c>
      <c r="X1045">
        <v>-2072243295</v>
      </c>
      <c r="Y1045">
        <f>((AT1045*1.25)*1.1)</f>
        <v>0.89375000000000004</v>
      </c>
      <c r="AA1045">
        <v>0</v>
      </c>
      <c r="AB1045">
        <v>30.6</v>
      </c>
      <c r="AC1045">
        <v>0</v>
      </c>
      <c r="AD1045">
        <v>0</v>
      </c>
      <c r="AE1045">
        <v>0</v>
      </c>
      <c r="AF1045">
        <v>3.18</v>
      </c>
      <c r="AG1045">
        <v>0</v>
      </c>
      <c r="AH1045">
        <v>0</v>
      </c>
      <c r="AI1045">
        <v>1</v>
      </c>
      <c r="AJ1045">
        <v>9.19</v>
      </c>
      <c r="AK1045">
        <v>47.82</v>
      </c>
      <c r="AL1045">
        <v>1</v>
      </c>
      <c r="AM1045">
        <v>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0.65</v>
      </c>
      <c r="AU1045" t="s">
        <v>48</v>
      </c>
      <c r="AV1045">
        <v>0</v>
      </c>
      <c r="AW1045">
        <v>2</v>
      </c>
      <c r="AX1045">
        <v>56496180</v>
      </c>
      <c r="AY1045">
        <v>1</v>
      </c>
      <c r="AZ1045">
        <v>0</v>
      </c>
      <c r="BA1045">
        <v>1015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f>ROUND(Y1045*Source!I1075*DO1045,9)</f>
        <v>0</v>
      </c>
      <c r="CX1045">
        <f>ROUND(Y1045*Source!I1075,9)</f>
        <v>0.89375000000000004</v>
      </c>
      <c r="CY1045">
        <f>AB1045</f>
        <v>30.6</v>
      </c>
      <c r="CZ1045">
        <f>AF1045</f>
        <v>3.18</v>
      </c>
      <c r="DA1045">
        <f>AJ1045</f>
        <v>9.19</v>
      </c>
      <c r="DB1045">
        <f>ROUND(((ROUND(AT1045*CZ1045,2)*1.25)*1.1),6)</f>
        <v>2.8462499999999999</v>
      </c>
      <c r="DC1045">
        <f>ROUND(((ROUND(AT1045*AG1045,2)*1.25)*1.1),6)</f>
        <v>0</v>
      </c>
      <c r="DD1045" t="s">
        <v>3</v>
      </c>
      <c r="DE1045" t="s">
        <v>3</v>
      </c>
      <c r="DF1045">
        <f t="shared" si="585"/>
        <v>0</v>
      </c>
      <c r="DG1045">
        <f>ROUND(ROUND(AF1045*AJ1045,2)*CX1045,2)</f>
        <v>26.12</v>
      </c>
      <c r="DH1045">
        <f>ROUND(ROUND(AG1045*AK1045,2)*CX1045,2)</f>
        <v>0</v>
      </c>
      <c r="DI1045">
        <f t="shared" si="584"/>
        <v>0</v>
      </c>
      <c r="DJ1045">
        <f>DG1045</f>
        <v>26.12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5">
      <c r="A1046">
        <f>ROW(Source!A1075)</f>
        <v>1075</v>
      </c>
      <c r="B1046">
        <v>56481267</v>
      </c>
      <c r="C1046">
        <v>56496173</v>
      </c>
      <c r="D1046">
        <v>54904312</v>
      </c>
      <c r="E1046">
        <v>1</v>
      </c>
      <c r="F1046">
        <v>1</v>
      </c>
      <c r="G1046">
        <v>1079</v>
      </c>
      <c r="H1046">
        <v>3</v>
      </c>
      <c r="I1046" t="s">
        <v>435</v>
      </c>
      <c r="J1046" t="s">
        <v>436</v>
      </c>
      <c r="K1046" t="s">
        <v>1040</v>
      </c>
      <c r="L1046">
        <v>1339</v>
      </c>
      <c r="N1046">
        <v>1007</v>
      </c>
      <c r="O1046" t="s">
        <v>158</v>
      </c>
      <c r="P1046" t="s">
        <v>158</v>
      </c>
      <c r="Q1046">
        <v>1</v>
      </c>
      <c r="W1046">
        <v>0</v>
      </c>
      <c r="X1046">
        <v>-1082220246</v>
      </c>
      <c r="Y1046">
        <f>AT1046</f>
        <v>1.02</v>
      </c>
      <c r="AA1046">
        <v>24376.78</v>
      </c>
      <c r="AB1046">
        <v>0</v>
      </c>
      <c r="AC1046">
        <v>0</v>
      </c>
      <c r="AD1046">
        <v>0</v>
      </c>
      <c r="AE1046">
        <v>2200.7600000000002</v>
      </c>
      <c r="AF1046">
        <v>0</v>
      </c>
      <c r="AG1046">
        <v>0</v>
      </c>
      <c r="AH1046">
        <v>0</v>
      </c>
      <c r="AI1046">
        <v>10.87</v>
      </c>
      <c r="AJ1046">
        <v>1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 t="s">
        <v>3</v>
      </c>
      <c r="AT1046">
        <v>1.02</v>
      </c>
      <c r="AU1046" t="s">
        <v>3</v>
      </c>
      <c r="AV1046">
        <v>0</v>
      </c>
      <c r="AW1046">
        <v>1</v>
      </c>
      <c r="AX1046">
        <v>-1</v>
      </c>
      <c r="AY1046">
        <v>0</v>
      </c>
      <c r="AZ1046">
        <v>0</v>
      </c>
      <c r="BA1046" t="s">
        <v>3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ROUND(Y1046*Source!I1075,9)</f>
        <v>1.02</v>
      </c>
      <c r="CY1046">
        <f>AA1046</f>
        <v>24376.78</v>
      </c>
      <c r="CZ1046">
        <f>AE1046</f>
        <v>2200.7600000000002</v>
      </c>
      <c r="DA1046">
        <f>AI1046</f>
        <v>10.87</v>
      </c>
      <c r="DB1046">
        <f>ROUND(ROUND(AT1046*CZ1046,2),6)</f>
        <v>2244.7800000000002</v>
      </c>
      <c r="DC1046">
        <f>ROUND(ROUND(AT1046*AG1046,2),6)</f>
        <v>0</v>
      </c>
      <c r="DD1046" t="s">
        <v>3</v>
      </c>
      <c r="DE1046" t="s">
        <v>3</v>
      </c>
      <c r="DF1046">
        <f>ROUND(ROUND(AE1046*AI1046,2)*CX1046,2)</f>
        <v>24400.71</v>
      </c>
      <c r="DG1046">
        <f t="shared" ref="DG1046:DG1056" si="586">ROUND(ROUND(AF1046,2)*CX1046,2)</f>
        <v>0</v>
      </c>
      <c r="DH1046">
        <f t="shared" ref="DH1046:DH1056" si="587">ROUND(ROUND(AG1046,2)*CX1046,2)</f>
        <v>0</v>
      </c>
      <c r="DI1046">
        <f t="shared" si="584"/>
        <v>0</v>
      </c>
      <c r="DJ1046">
        <f>DF1046</f>
        <v>24400.71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5">
      <c r="A1047">
        <f>ROW(Source!A1114)</f>
        <v>1114</v>
      </c>
      <c r="B1047">
        <v>56481265</v>
      </c>
      <c r="C1047">
        <v>56496246</v>
      </c>
      <c r="D1047">
        <v>54836958</v>
      </c>
      <c r="E1047">
        <v>1079</v>
      </c>
      <c r="F1047">
        <v>1</v>
      </c>
      <c r="G1047">
        <v>1079</v>
      </c>
      <c r="H1047">
        <v>1</v>
      </c>
      <c r="I1047" t="s">
        <v>738</v>
      </c>
      <c r="J1047" t="s">
        <v>3</v>
      </c>
      <c r="K1047" t="s">
        <v>739</v>
      </c>
      <c r="L1047">
        <v>1191</v>
      </c>
      <c r="N1047">
        <v>1013</v>
      </c>
      <c r="O1047" t="s">
        <v>740</v>
      </c>
      <c r="P1047" t="s">
        <v>740</v>
      </c>
      <c r="Q1047">
        <v>1</v>
      </c>
      <c r="W1047">
        <v>0</v>
      </c>
      <c r="X1047">
        <v>476480486</v>
      </c>
      <c r="Y1047">
        <f>(AT1047*1.15*1.1)</f>
        <v>22.985050000000005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-2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18.170000000000002</v>
      </c>
      <c r="AU1047" t="s">
        <v>166</v>
      </c>
      <c r="AV1047">
        <v>1</v>
      </c>
      <c r="AW1047">
        <v>2</v>
      </c>
      <c r="AX1047">
        <v>56496256</v>
      </c>
      <c r="AY1047">
        <v>1</v>
      </c>
      <c r="AZ1047">
        <v>0</v>
      </c>
      <c r="BA1047">
        <v>1017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U1047">
        <f>ROUND(AT1047*Source!I1114*AH1047*AL1047,2)</f>
        <v>0</v>
      </c>
      <c r="CV1047">
        <f>ROUND(Y1047*Source!I1114,9)</f>
        <v>5.056711</v>
      </c>
      <c r="CW1047">
        <v>0</v>
      </c>
      <c r="CX1047">
        <f>ROUND(Y1047*Source!I1114,9)</f>
        <v>5.056711</v>
      </c>
      <c r="CY1047">
        <f>AD1047</f>
        <v>0</v>
      </c>
      <c r="CZ1047">
        <f>AH1047</f>
        <v>0</v>
      </c>
      <c r="DA1047">
        <f>AL1047</f>
        <v>1</v>
      </c>
      <c r="DB1047">
        <f>ROUND((ROUND(AT1047*CZ1047,2)*1.15*1.1),6)</f>
        <v>0</v>
      </c>
      <c r="DC1047">
        <f>ROUND((ROUND(AT1047*AG1047,2)*1.15*1.1),6)</f>
        <v>0</v>
      </c>
      <c r="DD1047" t="s">
        <v>3</v>
      </c>
      <c r="DE1047" t="s">
        <v>3</v>
      </c>
      <c r="DF1047">
        <f t="shared" ref="DF1047:DF1059" si="588">ROUND(ROUND(AE1047,2)*CX1047,2)</f>
        <v>0</v>
      </c>
      <c r="DG1047">
        <f t="shared" si="586"/>
        <v>0</v>
      </c>
      <c r="DH1047">
        <f t="shared" si="587"/>
        <v>0</v>
      </c>
      <c r="DI1047">
        <f t="shared" si="584"/>
        <v>0</v>
      </c>
      <c r="DJ1047">
        <f>DI1047</f>
        <v>0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5">
      <c r="A1048">
        <f>ROW(Source!A1114)</f>
        <v>1114</v>
      </c>
      <c r="B1048">
        <v>56481265</v>
      </c>
      <c r="C1048">
        <v>56496246</v>
      </c>
      <c r="D1048">
        <v>54934284</v>
      </c>
      <c r="E1048">
        <v>1</v>
      </c>
      <c r="F1048">
        <v>1</v>
      </c>
      <c r="G1048">
        <v>1079</v>
      </c>
      <c r="H1048">
        <v>2</v>
      </c>
      <c r="I1048" t="s">
        <v>741</v>
      </c>
      <c r="J1048" t="s">
        <v>742</v>
      </c>
      <c r="K1048" t="s">
        <v>743</v>
      </c>
      <c r="L1048">
        <v>1368</v>
      </c>
      <c r="N1048">
        <v>1011</v>
      </c>
      <c r="O1048" t="s">
        <v>744</v>
      </c>
      <c r="P1048" t="s">
        <v>744</v>
      </c>
      <c r="Q1048">
        <v>1</v>
      </c>
      <c r="W1048">
        <v>0</v>
      </c>
      <c r="X1048">
        <v>654681671</v>
      </c>
      <c r="Y1048">
        <f>(AT1048*1.25*1.1)</f>
        <v>0.46750000000000008</v>
      </c>
      <c r="AA1048">
        <v>0</v>
      </c>
      <c r="AB1048">
        <v>87.01</v>
      </c>
      <c r="AC1048">
        <v>13.21</v>
      </c>
      <c r="AD1048">
        <v>0</v>
      </c>
      <c r="AE1048">
        <v>0</v>
      </c>
      <c r="AF1048">
        <v>83.1</v>
      </c>
      <c r="AG1048">
        <v>12.62</v>
      </c>
      <c r="AH1048">
        <v>0</v>
      </c>
      <c r="AI1048">
        <v>1</v>
      </c>
      <c r="AJ1048">
        <v>1</v>
      </c>
      <c r="AK1048">
        <v>1</v>
      </c>
      <c r="AL1048">
        <v>1</v>
      </c>
      <c r="AM1048">
        <v>-2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0.34</v>
      </c>
      <c r="AU1048" t="s">
        <v>165</v>
      </c>
      <c r="AV1048">
        <v>0</v>
      </c>
      <c r="AW1048">
        <v>2</v>
      </c>
      <c r="AX1048">
        <v>56496257</v>
      </c>
      <c r="AY1048">
        <v>1</v>
      </c>
      <c r="AZ1048">
        <v>0</v>
      </c>
      <c r="BA1048">
        <v>1018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ROUND(Y1048*Source!I1114*DO1048,9)</f>
        <v>1.2979670000000001</v>
      </c>
      <c r="CX1048">
        <f>ROUND(Y1048*Source!I1114,9)</f>
        <v>0.10285</v>
      </c>
      <c r="CY1048">
        <f>AB1048</f>
        <v>87.01</v>
      </c>
      <c r="CZ1048">
        <f>AF1048</f>
        <v>83.1</v>
      </c>
      <c r="DA1048">
        <f>AJ1048</f>
        <v>1</v>
      </c>
      <c r="DB1048">
        <f>ROUND((ROUND(AT1048*CZ1048,2)*1.25*1.1),6)</f>
        <v>38.84375</v>
      </c>
      <c r="DC1048">
        <f>ROUND((ROUND(AT1048*AG1048,2)*1.25*1.1),6)</f>
        <v>5.8987499999999997</v>
      </c>
      <c r="DD1048" t="s">
        <v>3</v>
      </c>
      <c r="DE1048" t="s">
        <v>3</v>
      </c>
      <c r="DF1048">
        <f t="shared" si="588"/>
        <v>0</v>
      </c>
      <c r="DG1048">
        <f t="shared" si="586"/>
        <v>8.5500000000000007</v>
      </c>
      <c r="DH1048">
        <f t="shared" si="587"/>
        <v>1.3</v>
      </c>
      <c r="DI1048">
        <f t="shared" si="584"/>
        <v>0</v>
      </c>
      <c r="DJ1048">
        <f>DG1048</f>
        <v>8.5500000000000007</v>
      </c>
      <c r="DK1048">
        <v>0</v>
      </c>
      <c r="DL1048" t="s">
        <v>745</v>
      </c>
      <c r="DM1048">
        <v>0</v>
      </c>
      <c r="DN1048" t="s">
        <v>740</v>
      </c>
      <c r="DO1048">
        <v>12.62</v>
      </c>
    </row>
    <row r="1049" spans="1:119" x14ac:dyDescent="0.25">
      <c r="A1049">
        <f>ROW(Source!A1114)</f>
        <v>1114</v>
      </c>
      <c r="B1049">
        <v>56481265</v>
      </c>
      <c r="C1049">
        <v>56496246</v>
      </c>
      <c r="D1049">
        <v>54933607</v>
      </c>
      <c r="E1049">
        <v>1</v>
      </c>
      <c r="F1049">
        <v>1</v>
      </c>
      <c r="G1049">
        <v>1079</v>
      </c>
      <c r="H1049">
        <v>2</v>
      </c>
      <c r="I1049" t="s">
        <v>868</v>
      </c>
      <c r="J1049" t="s">
        <v>869</v>
      </c>
      <c r="K1049" t="s">
        <v>870</v>
      </c>
      <c r="L1049">
        <v>1368</v>
      </c>
      <c r="N1049">
        <v>1011</v>
      </c>
      <c r="O1049" t="s">
        <v>744</v>
      </c>
      <c r="P1049" t="s">
        <v>744</v>
      </c>
      <c r="Q1049">
        <v>1</v>
      </c>
      <c r="W1049">
        <v>0</v>
      </c>
      <c r="X1049">
        <v>-2072243295</v>
      </c>
      <c r="Y1049">
        <f>(AT1049*1.25*1.1)</f>
        <v>0.59125000000000005</v>
      </c>
      <c r="AA1049">
        <v>0</v>
      </c>
      <c r="AB1049">
        <v>3.33</v>
      </c>
      <c r="AC1049">
        <v>0</v>
      </c>
      <c r="AD1049">
        <v>0</v>
      </c>
      <c r="AE1049">
        <v>0</v>
      </c>
      <c r="AF1049">
        <v>3.18</v>
      </c>
      <c r="AG1049">
        <v>0</v>
      </c>
      <c r="AH1049">
        <v>0</v>
      </c>
      <c r="AI1049">
        <v>1</v>
      </c>
      <c r="AJ1049">
        <v>1</v>
      </c>
      <c r="AK1049">
        <v>1</v>
      </c>
      <c r="AL1049">
        <v>1</v>
      </c>
      <c r="AM1049">
        <v>-2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0.43</v>
      </c>
      <c r="AU1049" t="s">
        <v>165</v>
      </c>
      <c r="AV1049">
        <v>0</v>
      </c>
      <c r="AW1049">
        <v>2</v>
      </c>
      <c r="AX1049">
        <v>56496258</v>
      </c>
      <c r="AY1049">
        <v>1</v>
      </c>
      <c r="AZ1049">
        <v>0</v>
      </c>
      <c r="BA1049">
        <v>1019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f>ROUND(Y1049*Source!I1114*DO1049,9)</f>
        <v>0</v>
      </c>
      <c r="CX1049">
        <f>ROUND(Y1049*Source!I1114,9)</f>
        <v>0.130075</v>
      </c>
      <c r="CY1049">
        <f>AB1049</f>
        <v>3.33</v>
      </c>
      <c r="CZ1049">
        <f>AF1049</f>
        <v>3.18</v>
      </c>
      <c r="DA1049">
        <f>AJ1049</f>
        <v>1</v>
      </c>
      <c r="DB1049">
        <f>ROUND((ROUND(AT1049*CZ1049,2)*1.25*1.1),6)</f>
        <v>1.88375</v>
      </c>
      <c r="DC1049">
        <f>ROUND((ROUND(AT1049*AG1049,2)*1.25*1.1),6)</f>
        <v>0</v>
      </c>
      <c r="DD1049" t="s">
        <v>3</v>
      </c>
      <c r="DE1049" t="s">
        <v>3</v>
      </c>
      <c r="DF1049">
        <f t="shared" si="588"/>
        <v>0</v>
      </c>
      <c r="DG1049">
        <f t="shared" si="586"/>
        <v>0.41</v>
      </c>
      <c r="DH1049">
        <f t="shared" si="587"/>
        <v>0</v>
      </c>
      <c r="DI1049">
        <f t="shared" si="584"/>
        <v>0</v>
      </c>
      <c r="DJ1049">
        <f>DG1049</f>
        <v>0.41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5">
      <c r="A1050">
        <f>ROW(Source!A1114)</f>
        <v>1114</v>
      </c>
      <c r="B1050">
        <v>56481265</v>
      </c>
      <c r="C1050">
        <v>56496246</v>
      </c>
      <c r="D1050">
        <v>54933712</v>
      </c>
      <c r="E1050">
        <v>1</v>
      </c>
      <c r="F1050">
        <v>1</v>
      </c>
      <c r="G1050">
        <v>1079</v>
      </c>
      <c r="H1050">
        <v>2</v>
      </c>
      <c r="I1050" t="s">
        <v>927</v>
      </c>
      <c r="J1050" t="s">
        <v>928</v>
      </c>
      <c r="K1050" t="s">
        <v>929</v>
      </c>
      <c r="L1050">
        <v>1368</v>
      </c>
      <c r="N1050">
        <v>1011</v>
      </c>
      <c r="O1050" t="s">
        <v>744</v>
      </c>
      <c r="P1050" t="s">
        <v>744</v>
      </c>
      <c r="Q1050">
        <v>1</v>
      </c>
      <c r="W1050">
        <v>0</v>
      </c>
      <c r="X1050">
        <v>1381503060</v>
      </c>
      <c r="Y1050">
        <f>(AT1050*1.25*1.1)</f>
        <v>0.56374999999999997</v>
      </c>
      <c r="AA1050">
        <v>0</v>
      </c>
      <c r="AB1050">
        <v>12.9</v>
      </c>
      <c r="AC1050">
        <v>0</v>
      </c>
      <c r="AD1050">
        <v>0</v>
      </c>
      <c r="AE1050">
        <v>0</v>
      </c>
      <c r="AF1050">
        <v>12.32</v>
      </c>
      <c r="AG1050">
        <v>0</v>
      </c>
      <c r="AH1050">
        <v>0</v>
      </c>
      <c r="AI1050">
        <v>1</v>
      </c>
      <c r="AJ1050">
        <v>1</v>
      </c>
      <c r="AK1050">
        <v>1</v>
      </c>
      <c r="AL1050">
        <v>1</v>
      </c>
      <c r="AM1050">
        <v>-2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0.41</v>
      </c>
      <c r="AU1050" t="s">
        <v>165</v>
      </c>
      <c r="AV1050">
        <v>0</v>
      </c>
      <c r="AW1050">
        <v>2</v>
      </c>
      <c r="AX1050">
        <v>56496259</v>
      </c>
      <c r="AY1050">
        <v>1</v>
      </c>
      <c r="AZ1050">
        <v>0</v>
      </c>
      <c r="BA1050">
        <v>1020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f>ROUND(Y1050*Source!I1114*DO1050,9)</f>
        <v>0</v>
      </c>
      <c r="CX1050">
        <f>ROUND(Y1050*Source!I1114,9)</f>
        <v>0.124025</v>
      </c>
      <c r="CY1050">
        <f>AB1050</f>
        <v>12.9</v>
      </c>
      <c r="CZ1050">
        <f>AF1050</f>
        <v>12.32</v>
      </c>
      <c r="DA1050">
        <f>AJ1050</f>
        <v>1</v>
      </c>
      <c r="DB1050">
        <f>ROUND((ROUND(AT1050*CZ1050,2)*1.25*1.1),6)</f>
        <v>6.9437499999999996</v>
      </c>
      <c r="DC1050">
        <f>ROUND((ROUND(AT1050*AG1050,2)*1.25*1.1),6)</f>
        <v>0</v>
      </c>
      <c r="DD1050" t="s">
        <v>3</v>
      </c>
      <c r="DE1050" t="s">
        <v>3</v>
      </c>
      <c r="DF1050">
        <f t="shared" si="588"/>
        <v>0</v>
      </c>
      <c r="DG1050">
        <f t="shared" si="586"/>
        <v>1.53</v>
      </c>
      <c r="DH1050">
        <f t="shared" si="587"/>
        <v>0</v>
      </c>
      <c r="DI1050">
        <f t="shared" si="584"/>
        <v>0</v>
      </c>
      <c r="DJ1050">
        <f>DG1050</f>
        <v>1.53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5">
      <c r="A1051">
        <f>ROW(Source!A1114)</f>
        <v>1114</v>
      </c>
      <c r="B1051">
        <v>56481265</v>
      </c>
      <c r="C1051">
        <v>56496246</v>
      </c>
      <c r="D1051">
        <v>54902318</v>
      </c>
      <c r="E1051">
        <v>1</v>
      </c>
      <c r="F1051">
        <v>1</v>
      </c>
      <c r="G1051">
        <v>1079</v>
      </c>
      <c r="H1051">
        <v>3</v>
      </c>
      <c r="I1051" t="s">
        <v>755</v>
      </c>
      <c r="J1051" t="s">
        <v>756</v>
      </c>
      <c r="K1051" t="s">
        <v>757</v>
      </c>
      <c r="L1051">
        <v>1348</v>
      </c>
      <c r="N1051">
        <v>1009</v>
      </c>
      <c r="O1051" t="s">
        <v>32</v>
      </c>
      <c r="P1051" t="s">
        <v>32</v>
      </c>
      <c r="Q1051">
        <v>1000</v>
      </c>
      <c r="W1051">
        <v>0</v>
      </c>
      <c r="X1051">
        <v>-638851762</v>
      </c>
      <c r="Y1051">
        <f>AT1051</f>
        <v>3.8999999999999998E-3</v>
      </c>
      <c r="AA1051">
        <v>15448.66</v>
      </c>
      <c r="AB1051">
        <v>0</v>
      </c>
      <c r="AC1051">
        <v>0</v>
      </c>
      <c r="AD1051">
        <v>0</v>
      </c>
      <c r="AE1051">
        <v>15160.61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-2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3.8999999999999998E-3</v>
      </c>
      <c r="AU1051" t="s">
        <v>3</v>
      </c>
      <c r="AV1051">
        <v>0</v>
      </c>
      <c r="AW1051">
        <v>2</v>
      </c>
      <c r="AX1051">
        <v>56496260</v>
      </c>
      <c r="AY1051">
        <v>1</v>
      </c>
      <c r="AZ1051">
        <v>0</v>
      </c>
      <c r="BA1051">
        <v>1021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ROUND(Y1051*Source!I1114,9)</f>
        <v>8.5800000000000004E-4</v>
      </c>
      <c r="CY1051">
        <f>AA1051</f>
        <v>15448.66</v>
      </c>
      <c r="CZ1051">
        <f>AE1051</f>
        <v>15160.61</v>
      </c>
      <c r="DA1051">
        <f>AI1051</f>
        <v>1</v>
      </c>
      <c r="DB1051">
        <f>ROUND(ROUND(AT1051*CZ1051,2),6)</f>
        <v>59.13</v>
      </c>
      <c r="DC1051">
        <f>ROUND(ROUND(AT1051*AG1051,2),6)</f>
        <v>0</v>
      </c>
      <c r="DD1051" t="s">
        <v>3</v>
      </c>
      <c r="DE1051" t="s">
        <v>3</v>
      </c>
      <c r="DF1051">
        <f t="shared" si="588"/>
        <v>13.01</v>
      </c>
      <c r="DG1051">
        <f t="shared" si="586"/>
        <v>0</v>
      </c>
      <c r="DH1051">
        <f t="shared" si="587"/>
        <v>0</v>
      </c>
      <c r="DI1051">
        <f t="shared" si="584"/>
        <v>0</v>
      </c>
      <c r="DJ1051">
        <f>DF1051</f>
        <v>13.01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5">
      <c r="A1052">
        <f>ROW(Source!A1114)</f>
        <v>1114</v>
      </c>
      <c r="B1052">
        <v>56481265</v>
      </c>
      <c r="C1052">
        <v>56496246</v>
      </c>
      <c r="D1052">
        <v>54902260</v>
      </c>
      <c r="E1052">
        <v>1</v>
      </c>
      <c r="F1052">
        <v>1</v>
      </c>
      <c r="G1052">
        <v>1079</v>
      </c>
      <c r="H1052">
        <v>3</v>
      </c>
      <c r="I1052" t="s">
        <v>930</v>
      </c>
      <c r="J1052" t="s">
        <v>931</v>
      </c>
      <c r="K1052" t="s">
        <v>932</v>
      </c>
      <c r="L1052">
        <v>1348</v>
      </c>
      <c r="N1052">
        <v>1009</v>
      </c>
      <c r="O1052" t="s">
        <v>32</v>
      </c>
      <c r="P1052" t="s">
        <v>32</v>
      </c>
      <c r="Q1052">
        <v>1000</v>
      </c>
      <c r="W1052">
        <v>0</v>
      </c>
      <c r="X1052">
        <v>-577689993</v>
      </c>
      <c r="Y1052">
        <f>AT1052</f>
        <v>7.0000000000000007E-2</v>
      </c>
      <c r="AA1052">
        <v>3446.05</v>
      </c>
      <c r="AB1052">
        <v>0</v>
      </c>
      <c r="AC1052">
        <v>0</v>
      </c>
      <c r="AD1052">
        <v>0</v>
      </c>
      <c r="AE1052">
        <v>3381.8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-2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7.0000000000000007E-2</v>
      </c>
      <c r="AU1052" t="s">
        <v>3</v>
      </c>
      <c r="AV1052">
        <v>0</v>
      </c>
      <c r="AW1052">
        <v>2</v>
      </c>
      <c r="AX1052">
        <v>56496261</v>
      </c>
      <c r="AY1052">
        <v>1</v>
      </c>
      <c r="AZ1052">
        <v>0</v>
      </c>
      <c r="BA1052">
        <v>1022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ROUND(Y1052*Source!I1114,9)</f>
        <v>1.54E-2</v>
      </c>
      <c r="CY1052">
        <f>AA1052</f>
        <v>3446.05</v>
      </c>
      <c r="CZ1052">
        <f>AE1052</f>
        <v>3381.8</v>
      </c>
      <c r="DA1052">
        <f>AI1052</f>
        <v>1</v>
      </c>
      <c r="DB1052">
        <f>ROUND(ROUND(AT1052*CZ1052,2),6)</f>
        <v>236.73</v>
      </c>
      <c r="DC1052">
        <f>ROUND(ROUND(AT1052*AG1052,2),6)</f>
        <v>0</v>
      </c>
      <c r="DD1052" t="s">
        <v>3</v>
      </c>
      <c r="DE1052" t="s">
        <v>3</v>
      </c>
      <c r="DF1052">
        <f t="shared" si="588"/>
        <v>52.08</v>
      </c>
      <c r="DG1052">
        <f t="shared" si="586"/>
        <v>0</v>
      </c>
      <c r="DH1052">
        <f t="shared" si="587"/>
        <v>0</v>
      </c>
      <c r="DI1052">
        <f t="shared" si="584"/>
        <v>0</v>
      </c>
      <c r="DJ1052">
        <f>DF1052</f>
        <v>52.08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5">
      <c r="A1053">
        <f>ROW(Source!A1114)</f>
        <v>1114</v>
      </c>
      <c r="B1053">
        <v>56481265</v>
      </c>
      <c r="C1053">
        <v>56496246</v>
      </c>
      <c r="D1053">
        <v>54902263</v>
      </c>
      <c r="E1053">
        <v>1</v>
      </c>
      <c r="F1053">
        <v>1</v>
      </c>
      <c r="G1053">
        <v>1079</v>
      </c>
      <c r="H1053">
        <v>3</v>
      </c>
      <c r="I1053" t="s">
        <v>933</v>
      </c>
      <c r="J1053" t="s">
        <v>934</v>
      </c>
      <c r="K1053" t="s">
        <v>935</v>
      </c>
      <c r="L1053">
        <v>1348</v>
      </c>
      <c r="N1053">
        <v>1009</v>
      </c>
      <c r="O1053" t="s">
        <v>32</v>
      </c>
      <c r="P1053" t="s">
        <v>32</v>
      </c>
      <c r="Q1053">
        <v>1000</v>
      </c>
      <c r="W1053">
        <v>0</v>
      </c>
      <c r="X1053">
        <v>958001174</v>
      </c>
      <c r="Y1053">
        <f>AT1053</f>
        <v>2E-3</v>
      </c>
      <c r="AA1053">
        <v>27377.86</v>
      </c>
      <c r="AB1053">
        <v>0</v>
      </c>
      <c r="AC1053">
        <v>0</v>
      </c>
      <c r="AD1053">
        <v>0</v>
      </c>
      <c r="AE1053">
        <v>26867.38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-2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2E-3</v>
      </c>
      <c r="AU1053" t="s">
        <v>3</v>
      </c>
      <c r="AV1053">
        <v>0</v>
      </c>
      <c r="AW1053">
        <v>2</v>
      </c>
      <c r="AX1053">
        <v>56496262</v>
      </c>
      <c r="AY1053">
        <v>1</v>
      </c>
      <c r="AZ1053">
        <v>0</v>
      </c>
      <c r="BA1053">
        <v>1023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ROUND(Y1053*Source!I1114,9)</f>
        <v>4.4000000000000002E-4</v>
      </c>
      <c r="CY1053">
        <f>AA1053</f>
        <v>27377.86</v>
      </c>
      <c r="CZ1053">
        <f>AE1053</f>
        <v>26867.38</v>
      </c>
      <c r="DA1053">
        <f>AI1053</f>
        <v>1</v>
      </c>
      <c r="DB1053">
        <f>ROUND(ROUND(AT1053*CZ1053,2),6)</f>
        <v>53.73</v>
      </c>
      <c r="DC1053">
        <f>ROUND(ROUND(AT1053*AG1053,2),6)</f>
        <v>0</v>
      </c>
      <c r="DD1053" t="s">
        <v>3</v>
      </c>
      <c r="DE1053" t="s">
        <v>3</v>
      </c>
      <c r="DF1053">
        <f t="shared" si="588"/>
        <v>11.82</v>
      </c>
      <c r="DG1053">
        <f t="shared" si="586"/>
        <v>0</v>
      </c>
      <c r="DH1053">
        <f t="shared" si="587"/>
        <v>0</v>
      </c>
      <c r="DI1053">
        <f t="shared" si="584"/>
        <v>0</v>
      </c>
      <c r="DJ1053">
        <f>DF1053</f>
        <v>11.82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5">
      <c r="A1054">
        <f>ROW(Source!A1114)</f>
        <v>1114</v>
      </c>
      <c r="B1054">
        <v>56481265</v>
      </c>
      <c r="C1054">
        <v>56496246</v>
      </c>
      <c r="D1054">
        <v>54902280</v>
      </c>
      <c r="E1054">
        <v>1</v>
      </c>
      <c r="F1054">
        <v>1</v>
      </c>
      <c r="G1054">
        <v>1079</v>
      </c>
      <c r="H1054">
        <v>3</v>
      </c>
      <c r="I1054" t="s">
        <v>895</v>
      </c>
      <c r="J1054" t="s">
        <v>896</v>
      </c>
      <c r="K1054" t="s">
        <v>897</v>
      </c>
      <c r="L1054">
        <v>1339</v>
      </c>
      <c r="N1054">
        <v>1007</v>
      </c>
      <c r="O1054" t="s">
        <v>158</v>
      </c>
      <c r="P1054" t="s">
        <v>158</v>
      </c>
      <c r="Q1054">
        <v>1</v>
      </c>
      <c r="W1054">
        <v>0</v>
      </c>
      <c r="X1054">
        <v>166094496</v>
      </c>
      <c r="Y1054">
        <f>AT1054</f>
        <v>0.05</v>
      </c>
      <c r="AA1054">
        <v>2511.77</v>
      </c>
      <c r="AB1054">
        <v>0</v>
      </c>
      <c r="AC1054">
        <v>0</v>
      </c>
      <c r="AD1054">
        <v>0</v>
      </c>
      <c r="AE1054">
        <v>2464.94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-2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0.05</v>
      </c>
      <c r="AU1054" t="s">
        <v>3</v>
      </c>
      <c r="AV1054">
        <v>0</v>
      </c>
      <c r="AW1054">
        <v>2</v>
      </c>
      <c r="AX1054">
        <v>56496263</v>
      </c>
      <c r="AY1054">
        <v>1</v>
      </c>
      <c r="AZ1054">
        <v>0</v>
      </c>
      <c r="BA1054">
        <v>1024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ROUND(Y1054*Source!I1114,9)</f>
        <v>1.0999999999999999E-2</v>
      </c>
      <c r="CY1054">
        <f>AA1054</f>
        <v>2511.77</v>
      </c>
      <c r="CZ1054">
        <f>AE1054</f>
        <v>2464.94</v>
      </c>
      <c r="DA1054">
        <f>AI1054</f>
        <v>1</v>
      </c>
      <c r="DB1054">
        <f>ROUND(ROUND(AT1054*CZ1054,2),6)</f>
        <v>123.25</v>
      </c>
      <c r="DC1054">
        <f>ROUND(ROUND(AT1054*AG1054,2),6)</f>
        <v>0</v>
      </c>
      <c r="DD1054" t="s">
        <v>3</v>
      </c>
      <c r="DE1054" t="s">
        <v>3</v>
      </c>
      <c r="DF1054">
        <f t="shared" si="588"/>
        <v>27.11</v>
      </c>
      <c r="DG1054">
        <f t="shared" si="586"/>
        <v>0</v>
      </c>
      <c r="DH1054">
        <f t="shared" si="587"/>
        <v>0</v>
      </c>
      <c r="DI1054">
        <f t="shared" si="584"/>
        <v>0</v>
      </c>
      <c r="DJ1054">
        <f>DF1054</f>
        <v>27.11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5">
      <c r="A1055">
        <f>ROW(Source!A1114)</f>
        <v>1114</v>
      </c>
      <c r="B1055">
        <v>56481265</v>
      </c>
      <c r="C1055">
        <v>56496246</v>
      </c>
      <c r="D1055">
        <v>54902848</v>
      </c>
      <c r="E1055">
        <v>1</v>
      </c>
      <c r="F1055">
        <v>1</v>
      </c>
      <c r="G1055">
        <v>1079</v>
      </c>
      <c r="H1055">
        <v>3</v>
      </c>
      <c r="I1055" t="s">
        <v>415</v>
      </c>
      <c r="J1055" t="s">
        <v>417</v>
      </c>
      <c r="K1055" t="s">
        <v>416</v>
      </c>
      <c r="L1055">
        <v>1339</v>
      </c>
      <c r="N1055">
        <v>1007</v>
      </c>
      <c r="O1055" t="s">
        <v>158</v>
      </c>
      <c r="P1055" t="s">
        <v>158</v>
      </c>
      <c r="Q1055">
        <v>1</v>
      </c>
      <c r="W1055">
        <v>0</v>
      </c>
      <c r="X1055">
        <v>-482484867</v>
      </c>
      <c r="Y1055">
        <f>AT1055</f>
        <v>0.98</v>
      </c>
      <c r="AA1055">
        <v>1855.85</v>
      </c>
      <c r="AB1055">
        <v>0</v>
      </c>
      <c r="AC1055">
        <v>0</v>
      </c>
      <c r="AD1055">
        <v>0</v>
      </c>
      <c r="AE1055">
        <v>1821.25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0</v>
      </c>
      <c r="AS1055" t="s">
        <v>3</v>
      </c>
      <c r="AT1055">
        <v>0.98</v>
      </c>
      <c r="AU1055" t="s">
        <v>3</v>
      </c>
      <c r="AV1055">
        <v>0</v>
      </c>
      <c r="AW1055">
        <v>1</v>
      </c>
      <c r="AX1055">
        <v>-1</v>
      </c>
      <c r="AY1055">
        <v>0</v>
      </c>
      <c r="AZ1055">
        <v>0</v>
      </c>
      <c r="BA1055" t="s">
        <v>3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ROUND(Y1055*Source!I1114,9)</f>
        <v>0.21560000000000001</v>
      </c>
      <c r="CY1055">
        <f>AA1055</f>
        <v>1855.85</v>
      </c>
      <c r="CZ1055">
        <f>AE1055</f>
        <v>1821.25</v>
      </c>
      <c r="DA1055">
        <f>AI1055</f>
        <v>1</v>
      </c>
      <c r="DB1055">
        <f>ROUND(ROUND(AT1055*CZ1055,2),6)</f>
        <v>1784.83</v>
      </c>
      <c r="DC1055">
        <f>ROUND(ROUND(AT1055*AG1055,2),6)</f>
        <v>0</v>
      </c>
      <c r="DD1055" t="s">
        <v>3</v>
      </c>
      <c r="DE1055" t="s">
        <v>3</v>
      </c>
      <c r="DF1055">
        <f t="shared" si="588"/>
        <v>392.66</v>
      </c>
      <c r="DG1055">
        <f t="shared" si="586"/>
        <v>0</v>
      </c>
      <c r="DH1055">
        <f t="shared" si="587"/>
        <v>0</v>
      </c>
      <c r="DI1055">
        <f t="shared" si="584"/>
        <v>0</v>
      </c>
      <c r="DJ1055">
        <f>DF1055</f>
        <v>392.66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5">
      <c r="A1056">
        <f>ROW(Source!A1115)</f>
        <v>1115</v>
      </c>
      <c r="B1056">
        <v>56481267</v>
      </c>
      <c r="C1056">
        <v>56496246</v>
      </c>
      <c r="D1056">
        <v>54836958</v>
      </c>
      <c r="E1056">
        <v>1079</v>
      </c>
      <c r="F1056">
        <v>1</v>
      </c>
      <c r="G1056">
        <v>1079</v>
      </c>
      <c r="H1056">
        <v>1</v>
      </c>
      <c r="I1056" t="s">
        <v>738</v>
      </c>
      <c r="J1056" t="s">
        <v>3</v>
      </c>
      <c r="K1056" t="s">
        <v>739</v>
      </c>
      <c r="L1056">
        <v>1191</v>
      </c>
      <c r="N1056">
        <v>1013</v>
      </c>
      <c r="O1056" t="s">
        <v>740</v>
      </c>
      <c r="P1056" t="s">
        <v>740</v>
      </c>
      <c r="Q1056">
        <v>1</v>
      </c>
      <c r="W1056">
        <v>0</v>
      </c>
      <c r="X1056">
        <v>476480486</v>
      </c>
      <c r="Y1056">
        <f>(AT1056*1.15*1.1)</f>
        <v>22.985050000000005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18.170000000000002</v>
      </c>
      <c r="AU1056" t="s">
        <v>166</v>
      </c>
      <c r="AV1056">
        <v>1</v>
      </c>
      <c r="AW1056">
        <v>2</v>
      </c>
      <c r="AX1056">
        <v>56496256</v>
      </c>
      <c r="AY1056">
        <v>1</v>
      </c>
      <c r="AZ1056">
        <v>0</v>
      </c>
      <c r="BA1056">
        <v>1026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U1056">
        <f>ROUND(AT1056*Source!I1115*AH1056*AL1056,2)</f>
        <v>0</v>
      </c>
      <c r="CV1056">
        <f>ROUND(Y1056*Source!I1115,9)</f>
        <v>5.056711</v>
      </c>
      <c r="CW1056">
        <v>0</v>
      </c>
      <c r="CX1056">
        <f>ROUND(Y1056*Source!I1115,9)</f>
        <v>5.056711</v>
      </c>
      <c r="CY1056">
        <f>AD1056</f>
        <v>0</v>
      </c>
      <c r="CZ1056">
        <f>AH1056</f>
        <v>0</v>
      </c>
      <c r="DA1056">
        <f>AL1056</f>
        <v>1</v>
      </c>
      <c r="DB1056">
        <f>ROUND((ROUND(AT1056*CZ1056,2)*1.15*1.1),6)</f>
        <v>0</v>
      </c>
      <c r="DC1056">
        <f>ROUND((ROUND(AT1056*AG1056,2)*1.15*1.1),6)</f>
        <v>0</v>
      </c>
      <c r="DD1056" t="s">
        <v>3</v>
      </c>
      <c r="DE1056" t="s">
        <v>3</v>
      </c>
      <c r="DF1056">
        <f t="shared" si="588"/>
        <v>0</v>
      </c>
      <c r="DG1056">
        <f t="shared" si="586"/>
        <v>0</v>
      </c>
      <c r="DH1056">
        <f t="shared" si="587"/>
        <v>0</v>
      </c>
      <c r="DI1056">
        <f t="shared" si="584"/>
        <v>0</v>
      </c>
      <c r="DJ1056">
        <f>DI1056</f>
        <v>0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5">
      <c r="A1057">
        <f>ROW(Source!A1115)</f>
        <v>1115</v>
      </c>
      <c r="B1057">
        <v>56481267</v>
      </c>
      <c r="C1057">
        <v>56496246</v>
      </c>
      <c r="D1057">
        <v>54934284</v>
      </c>
      <c r="E1057">
        <v>1</v>
      </c>
      <c r="F1057">
        <v>1</v>
      </c>
      <c r="G1057">
        <v>1079</v>
      </c>
      <c r="H1057">
        <v>2</v>
      </c>
      <c r="I1057" t="s">
        <v>741</v>
      </c>
      <c r="J1057" t="s">
        <v>742</v>
      </c>
      <c r="K1057" t="s">
        <v>743</v>
      </c>
      <c r="L1057">
        <v>1368</v>
      </c>
      <c r="N1057">
        <v>1011</v>
      </c>
      <c r="O1057" t="s">
        <v>744</v>
      </c>
      <c r="P1057" t="s">
        <v>744</v>
      </c>
      <c r="Q1057">
        <v>1</v>
      </c>
      <c r="W1057">
        <v>0</v>
      </c>
      <c r="X1057">
        <v>654681671</v>
      </c>
      <c r="Y1057">
        <f>(AT1057*1.25*1.1)</f>
        <v>0.46750000000000008</v>
      </c>
      <c r="AA1057">
        <v>0</v>
      </c>
      <c r="AB1057">
        <v>1323.36</v>
      </c>
      <c r="AC1057">
        <v>631.85</v>
      </c>
      <c r="AD1057">
        <v>0</v>
      </c>
      <c r="AE1057">
        <v>0</v>
      </c>
      <c r="AF1057">
        <v>83.1</v>
      </c>
      <c r="AG1057">
        <v>12.62</v>
      </c>
      <c r="AH1057">
        <v>0</v>
      </c>
      <c r="AI1057">
        <v>1</v>
      </c>
      <c r="AJ1057">
        <v>15.21</v>
      </c>
      <c r="AK1057">
        <v>47.82</v>
      </c>
      <c r="AL1057">
        <v>1</v>
      </c>
      <c r="AM1057">
        <v>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0.34</v>
      </c>
      <c r="AU1057" t="s">
        <v>165</v>
      </c>
      <c r="AV1057">
        <v>0</v>
      </c>
      <c r="AW1057">
        <v>2</v>
      </c>
      <c r="AX1057">
        <v>56496257</v>
      </c>
      <c r="AY1057">
        <v>1</v>
      </c>
      <c r="AZ1057">
        <v>0</v>
      </c>
      <c r="BA1057">
        <v>1027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f>ROUND(Y1057*Source!I1115*DO1057,9)</f>
        <v>1.2979670000000001</v>
      </c>
      <c r="CX1057">
        <f>ROUND(Y1057*Source!I1115,9)</f>
        <v>0.10285</v>
      </c>
      <c r="CY1057">
        <f>AB1057</f>
        <v>1323.36</v>
      </c>
      <c r="CZ1057">
        <f>AF1057</f>
        <v>83.1</v>
      </c>
      <c r="DA1057">
        <f>AJ1057</f>
        <v>15.21</v>
      </c>
      <c r="DB1057">
        <f>ROUND((ROUND(AT1057*CZ1057,2)*1.25*1.1),6)</f>
        <v>38.84375</v>
      </c>
      <c r="DC1057">
        <f>ROUND((ROUND(AT1057*AG1057,2)*1.25*1.1),6)</f>
        <v>5.8987499999999997</v>
      </c>
      <c r="DD1057" t="s">
        <v>3</v>
      </c>
      <c r="DE1057" t="s">
        <v>3</v>
      </c>
      <c r="DF1057">
        <f t="shared" si="588"/>
        <v>0</v>
      </c>
      <c r="DG1057">
        <f>ROUND(ROUND(AF1057*AJ1057,2)*CX1057,2)</f>
        <v>130</v>
      </c>
      <c r="DH1057">
        <f>ROUND(ROUND(AG1057*AK1057,2)*CX1057,2)</f>
        <v>62.07</v>
      </c>
      <c r="DI1057">
        <f t="shared" si="584"/>
        <v>0</v>
      </c>
      <c r="DJ1057">
        <f>DG1057</f>
        <v>130</v>
      </c>
      <c r="DK1057">
        <v>0</v>
      </c>
      <c r="DL1057" t="s">
        <v>745</v>
      </c>
      <c r="DM1057">
        <v>0</v>
      </c>
      <c r="DN1057" t="s">
        <v>740</v>
      </c>
      <c r="DO1057">
        <v>12.62</v>
      </c>
    </row>
    <row r="1058" spans="1:119" x14ac:dyDescent="0.25">
      <c r="A1058">
        <f>ROW(Source!A1115)</f>
        <v>1115</v>
      </c>
      <c r="B1058">
        <v>56481267</v>
      </c>
      <c r="C1058">
        <v>56496246</v>
      </c>
      <c r="D1058">
        <v>54933607</v>
      </c>
      <c r="E1058">
        <v>1</v>
      </c>
      <c r="F1058">
        <v>1</v>
      </c>
      <c r="G1058">
        <v>1079</v>
      </c>
      <c r="H1058">
        <v>2</v>
      </c>
      <c r="I1058" t="s">
        <v>868</v>
      </c>
      <c r="J1058" t="s">
        <v>869</v>
      </c>
      <c r="K1058" t="s">
        <v>870</v>
      </c>
      <c r="L1058">
        <v>1368</v>
      </c>
      <c r="N1058">
        <v>1011</v>
      </c>
      <c r="O1058" t="s">
        <v>744</v>
      </c>
      <c r="P1058" t="s">
        <v>744</v>
      </c>
      <c r="Q1058">
        <v>1</v>
      </c>
      <c r="W1058">
        <v>0</v>
      </c>
      <c r="X1058">
        <v>-2072243295</v>
      </c>
      <c r="Y1058">
        <f>(AT1058*1.25*1.1)</f>
        <v>0.59125000000000005</v>
      </c>
      <c r="AA1058">
        <v>0</v>
      </c>
      <c r="AB1058">
        <v>30.6</v>
      </c>
      <c r="AC1058">
        <v>0</v>
      </c>
      <c r="AD1058">
        <v>0</v>
      </c>
      <c r="AE1058">
        <v>0</v>
      </c>
      <c r="AF1058">
        <v>3.18</v>
      </c>
      <c r="AG1058">
        <v>0</v>
      </c>
      <c r="AH1058">
        <v>0</v>
      </c>
      <c r="AI1058">
        <v>1</v>
      </c>
      <c r="AJ1058">
        <v>9.19</v>
      </c>
      <c r="AK1058">
        <v>47.82</v>
      </c>
      <c r="AL1058">
        <v>1</v>
      </c>
      <c r="AM1058">
        <v>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0.43</v>
      </c>
      <c r="AU1058" t="s">
        <v>165</v>
      </c>
      <c r="AV1058">
        <v>0</v>
      </c>
      <c r="AW1058">
        <v>2</v>
      </c>
      <c r="AX1058">
        <v>56496258</v>
      </c>
      <c r="AY1058">
        <v>1</v>
      </c>
      <c r="AZ1058">
        <v>0</v>
      </c>
      <c r="BA1058">
        <v>1028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f>ROUND(Y1058*Source!I1115*DO1058,9)</f>
        <v>0</v>
      </c>
      <c r="CX1058">
        <f>ROUND(Y1058*Source!I1115,9)</f>
        <v>0.130075</v>
      </c>
      <c r="CY1058">
        <f>AB1058</f>
        <v>30.6</v>
      </c>
      <c r="CZ1058">
        <f>AF1058</f>
        <v>3.18</v>
      </c>
      <c r="DA1058">
        <f>AJ1058</f>
        <v>9.19</v>
      </c>
      <c r="DB1058">
        <f>ROUND((ROUND(AT1058*CZ1058,2)*1.25*1.1),6)</f>
        <v>1.88375</v>
      </c>
      <c r="DC1058">
        <f>ROUND((ROUND(AT1058*AG1058,2)*1.25*1.1),6)</f>
        <v>0</v>
      </c>
      <c r="DD1058" t="s">
        <v>3</v>
      </c>
      <c r="DE1058" t="s">
        <v>3</v>
      </c>
      <c r="DF1058">
        <f t="shared" si="588"/>
        <v>0</v>
      </c>
      <c r="DG1058">
        <f>ROUND(ROUND(AF1058*AJ1058,2)*CX1058,2)</f>
        <v>3.8</v>
      </c>
      <c r="DH1058">
        <f>ROUND(ROUND(AG1058*AK1058,2)*CX1058,2)</f>
        <v>0</v>
      </c>
      <c r="DI1058">
        <f t="shared" si="584"/>
        <v>0</v>
      </c>
      <c r="DJ1058">
        <f>DG1058</f>
        <v>3.8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5">
      <c r="A1059">
        <f>ROW(Source!A1115)</f>
        <v>1115</v>
      </c>
      <c r="B1059">
        <v>56481267</v>
      </c>
      <c r="C1059">
        <v>56496246</v>
      </c>
      <c r="D1059">
        <v>54933712</v>
      </c>
      <c r="E1059">
        <v>1</v>
      </c>
      <c r="F1059">
        <v>1</v>
      </c>
      <c r="G1059">
        <v>1079</v>
      </c>
      <c r="H1059">
        <v>2</v>
      </c>
      <c r="I1059" t="s">
        <v>927</v>
      </c>
      <c r="J1059" t="s">
        <v>928</v>
      </c>
      <c r="K1059" t="s">
        <v>929</v>
      </c>
      <c r="L1059">
        <v>1368</v>
      </c>
      <c r="N1059">
        <v>1011</v>
      </c>
      <c r="O1059" t="s">
        <v>744</v>
      </c>
      <c r="P1059" t="s">
        <v>744</v>
      </c>
      <c r="Q1059">
        <v>1</v>
      </c>
      <c r="W1059">
        <v>0</v>
      </c>
      <c r="X1059">
        <v>1381503060</v>
      </c>
      <c r="Y1059">
        <f>(AT1059*1.25*1.1)</f>
        <v>0.56374999999999997</v>
      </c>
      <c r="AA1059">
        <v>0</v>
      </c>
      <c r="AB1059">
        <v>144.34</v>
      </c>
      <c r="AC1059">
        <v>0</v>
      </c>
      <c r="AD1059">
        <v>0</v>
      </c>
      <c r="AE1059">
        <v>0</v>
      </c>
      <c r="AF1059">
        <v>12.32</v>
      </c>
      <c r="AG1059">
        <v>0</v>
      </c>
      <c r="AH1059">
        <v>0</v>
      </c>
      <c r="AI1059">
        <v>1</v>
      </c>
      <c r="AJ1059">
        <v>11.19</v>
      </c>
      <c r="AK1059">
        <v>47.82</v>
      </c>
      <c r="AL1059">
        <v>1</v>
      </c>
      <c r="AM1059">
        <v>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0.41</v>
      </c>
      <c r="AU1059" t="s">
        <v>165</v>
      </c>
      <c r="AV1059">
        <v>0</v>
      </c>
      <c r="AW1059">
        <v>2</v>
      </c>
      <c r="AX1059">
        <v>56496259</v>
      </c>
      <c r="AY1059">
        <v>1</v>
      </c>
      <c r="AZ1059">
        <v>0</v>
      </c>
      <c r="BA1059">
        <v>1029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f>ROUND(Y1059*Source!I1115*DO1059,9)</f>
        <v>0</v>
      </c>
      <c r="CX1059">
        <f>ROUND(Y1059*Source!I1115,9)</f>
        <v>0.124025</v>
      </c>
      <c r="CY1059">
        <f>AB1059</f>
        <v>144.34</v>
      </c>
      <c r="CZ1059">
        <f>AF1059</f>
        <v>12.32</v>
      </c>
      <c r="DA1059">
        <f>AJ1059</f>
        <v>11.19</v>
      </c>
      <c r="DB1059">
        <f>ROUND((ROUND(AT1059*CZ1059,2)*1.25*1.1),6)</f>
        <v>6.9437499999999996</v>
      </c>
      <c r="DC1059">
        <f>ROUND((ROUND(AT1059*AG1059,2)*1.25*1.1),6)</f>
        <v>0</v>
      </c>
      <c r="DD1059" t="s">
        <v>3</v>
      </c>
      <c r="DE1059" t="s">
        <v>3</v>
      </c>
      <c r="DF1059">
        <f t="shared" si="588"/>
        <v>0</v>
      </c>
      <c r="DG1059">
        <f>ROUND(ROUND(AF1059*AJ1059,2)*CX1059,2)</f>
        <v>17.100000000000001</v>
      </c>
      <c r="DH1059">
        <f>ROUND(ROUND(AG1059*AK1059,2)*CX1059,2)</f>
        <v>0</v>
      </c>
      <c r="DI1059">
        <f t="shared" si="584"/>
        <v>0</v>
      </c>
      <c r="DJ1059">
        <f>DG1059</f>
        <v>17.100000000000001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5">
      <c r="A1060">
        <f>ROW(Source!A1115)</f>
        <v>1115</v>
      </c>
      <c r="B1060">
        <v>56481267</v>
      </c>
      <c r="C1060">
        <v>56496246</v>
      </c>
      <c r="D1060">
        <v>54902318</v>
      </c>
      <c r="E1060">
        <v>1</v>
      </c>
      <c r="F1060">
        <v>1</v>
      </c>
      <c r="G1060">
        <v>1079</v>
      </c>
      <c r="H1060">
        <v>3</v>
      </c>
      <c r="I1060" t="s">
        <v>755</v>
      </c>
      <c r="J1060" t="s">
        <v>756</v>
      </c>
      <c r="K1060" t="s">
        <v>757</v>
      </c>
      <c r="L1060">
        <v>1348</v>
      </c>
      <c r="N1060">
        <v>1009</v>
      </c>
      <c r="O1060" t="s">
        <v>32</v>
      </c>
      <c r="P1060" t="s">
        <v>32</v>
      </c>
      <c r="Q1060">
        <v>1000</v>
      </c>
      <c r="W1060">
        <v>0</v>
      </c>
      <c r="X1060">
        <v>-638851762</v>
      </c>
      <c r="Y1060">
        <f>AT1060</f>
        <v>3.8999999999999998E-3</v>
      </c>
      <c r="AA1060">
        <v>120345.07</v>
      </c>
      <c r="AB1060">
        <v>0</v>
      </c>
      <c r="AC1060">
        <v>0</v>
      </c>
      <c r="AD1060">
        <v>0</v>
      </c>
      <c r="AE1060">
        <v>15160.61</v>
      </c>
      <c r="AF1060">
        <v>0</v>
      </c>
      <c r="AG1060">
        <v>0</v>
      </c>
      <c r="AH1060">
        <v>0</v>
      </c>
      <c r="AI1060">
        <v>7.79</v>
      </c>
      <c r="AJ1060">
        <v>1</v>
      </c>
      <c r="AK1060">
        <v>1</v>
      </c>
      <c r="AL1060">
        <v>1</v>
      </c>
      <c r="AM1060">
        <v>2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3.8999999999999998E-3</v>
      </c>
      <c r="AU1060" t="s">
        <v>3</v>
      </c>
      <c r="AV1060">
        <v>0</v>
      </c>
      <c r="AW1060">
        <v>2</v>
      </c>
      <c r="AX1060">
        <v>56496260</v>
      </c>
      <c r="AY1060">
        <v>1</v>
      </c>
      <c r="AZ1060">
        <v>0</v>
      </c>
      <c r="BA1060">
        <v>1030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ROUND(Y1060*Source!I1115,9)</f>
        <v>8.5800000000000004E-4</v>
      </c>
      <c r="CY1060">
        <f>AA1060</f>
        <v>120345.07</v>
      </c>
      <c r="CZ1060">
        <f>AE1060</f>
        <v>15160.61</v>
      </c>
      <c r="DA1060">
        <f>AI1060</f>
        <v>7.79</v>
      </c>
      <c r="DB1060">
        <f>ROUND(ROUND(AT1060*CZ1060,2),6)</f>
        <v>59.13</v>
      </c>
      <c r="DC1060">
        <f>ROUND(ROUND(AT1060*AG1060,2),6)</f>
        <v>0</v>
      </c>
      <c r="DD1060" t="s">
        <v>3</v>
      </c>
      <c r="DE1060" t="s">
        <v>3</v>
      </c>
      <c r="DF1060">
        <f>ROUND(ROUND(AE1060*AI1060,2)*CX1060,2)</f>
        <v>101.33</v>
      </c>
      <c r="DG1060">
        <f t="shared" ref="DG1060:DG1068" si="589">ROUND(ROUND(AF1060,2)*CX1060,2)</f>
        <v>0</v>
      </c>
      <c r="DH1060">
        <f t="shared" ref="DH1060:DH1068" si="590">ROUND(ROUND(AG1060,2)*CX1060,2)</f>
        <v>0</v>
      </c>
      <c r="DI1060">
        <f t="shared" si="584"/>
        <v>0</v>
      </c>
      <c r="DJ1060">
        <f>DF1060</f>
        <v>101.33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5">
      <c r="A1061">
        <f>ROW(Source!A1115)</f>
        <v>1115</v>
      </c>
      <c r="B1061">
        <v>56481267</v>
      </c>
      <c r="C1061">
        <v>56496246</v>
      </c>
      <c r="D1061">
        <v>54902260</v>
      </c>
      <c r="E1061">
        <v>1</v>
      </c>
      <c r="F1061">
        <v>1</v>
      </c>
      <c r="G1061">
        <v>1079</v>
      </c>
      <c r="H1061">
        <v>3</v>
      </c>
      <c r="I1061" t="s">
        <v>930</v>
      </c>
      <c r="J1061" t="s">
        <v>931</v>
      </c>
      <c r="K1061" t="s">
        <v>932</v>
      </c>
      <c r="L1061">
        <v>1348</v>
      </c>
      <c r="N1061">
        <v>1009</v>
      </c>
      <c r="O1061" t="s">
        <v>32</v>
      </c>
      <c r="P1061" t="s">
        <v>32</v>
      </c>
      <c r="Q1061">
        <v>1000</v>
      </c>
      <c r="W1061">
        <v>0</v>
      </c>
      <c r="X1061">
        <v>-577689993</v>
      </c>
      <c r="Y1061">
        <f>AT1061</f>
        <v>7.0000000000000007E-2</v>
      </c>
      <c r="AA1061">
        <v>27740.74</v>
      </c>
      <c r="AB1061">
        <v>0</v>
      </c>
      <c r="AC1061">
        <v>0</v>
      </c>
      <c r="AD1061">
        <v>0</v>
      </c>
      <c r="AE1061">
        <v>3381.8</v>
      </c>
      <c r="AF1061">
        <v>0</v>
      </c>
      <c r="AG1061">
        <v>0</v>
      </c>
      <c r="AH1061">
        <v>0</v>
      </c>
      <c r="AI1061">
        <v>8.0500000000000007</v>
      </c>
      <c r="AJ1061">
        <v>1</v>
      </c>
      <c r="AK1061">
        <v>1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7.0000000000000007E-2</v>
      </c>
      <c r="AU1061" t="s">
        <v>3</v>
      </c>
      <c r="AV1061">
        <v>0</v>
      </c>
      <c r="AW1061">
        <v>2</v>
      </c>
      <c r="AX1061">
        <v>56496261</v>
      </c>
      <c r="AY1061">
        <v>1</v>
      </c>
      <c r="AZ1061">
        <v>0</v>
      </c>
      <c r="BA1061">
        <v>1031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ROUND(Y1061*Source!I1115,9)</f>
        <v>1.54E-2</v>
      </c>
      <c r="CY1061">
        <f>AA1061</f>
        <v>27740.74</v>
      </c>
      <c r="CZ1061">
        <f>AE1061</f>
        <v>3381.8</v>
      </c>
      <c r="DA1061">
        <f>AI1061</f>
        <v>8.0500000000000007</v>
      </c>
      <c r="DB1061">
        <f>ROUND(ROUND(AT1061*CZ1061,2),6)</f>
        <v>236.73</v>
      </c>
      <c r="DC1061">
        <f>ROUND(ROUND(AT1061*AG1061,2),6)</f>
        <v>0</v>
      </c>
      <c r="DD1061" t="s">
        <v>3</v>
      </c>
      <c r="DE1061" t="s">
        <v>3</v>
      </c>
      <c r="DF1061">
        <f>ROUND(ROUND(AE1061*AI1061,2)*CX1061,2)</f>
        <v>419.24</v>
      </c>
      <c r="DG1061">
        <f t="shared" si="589"/>
        <v>0</v>
      </c>
      <c r="DH1061">
        <f t="shared" si="590"/>
        <v>0</v>
      </c>
      <c r="DI1061">
        <f t="shared" si="584"/>
        <v>0</v>
      </c>
      <c r="DJ1061">
        <f>DF1061</f>
        <v>419.24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5">
      <c r="A1062">
        <f>ROW(Source!A1115)</f>
        <v>1115</v>
      </c>
      <c r="B1062">
        <v>56481267</v>
      </c>
      <c r="C1062">
        <v>56496246</v>
      </c>
      <c r="D1062">
        <v>54902263</v>
      </c>
      <c r="E1062">
        <v>1</v>
      </c>
      <c r="F1062">
        <v>1</v>
      </c>
      <c r="G1062">
        <v>1079</v>
      </c>
      <c r="H1062">
        <v>3</v>
      </c>
      <c r="I1062" t="s">
        <v>933</v>
      </c>
      <c r="J1062" t="s">
        <v>934</v>
      </c>
      <c r="K1062" t="s">
        <v>935</v>
      </c>
      <c r="L1062">
        <v>1348</v>
      </c>
      <c r="N1062">
        <v>1009</v>
      </c>
      <c r="O1062" t="s">
        <v>32</v>
      </c>
      <c r="P1062" t="s">
        <v>32</v>
      </c>
      <c r="Q1062">
        <v>1000</v>
      </c>
      <c r="W1062">
        <v>0</v>
      </c>
      <c r="X1062">
        <v>958001174</v>
      </c>
      <c r="Y1062">
        <f>AT1062</f>
        <v>2E-3</v>
      </c>
      <c r="AA1062">
        <v>159339.15</v>
      </c>
      <c r="AB1062">
        <v>0</v>
      </c>
      <c r="AC1062">
        <v>0</v>
      </c>
      <c r="AD1062">
        <v>0</v>
      </c>
      <c r="AE1062">
        <v>26867.38</v>
      </c>
      <c r="AF1062">
        <v>0</v>
      </c>
      <c r="AG1062">
        <v>0</v>
      </c>
      <c r="AH1062">
        <v>0</v>
      </c>
      <c r="AI1062">
        <v>5.82</v>
      </c>
      <c r="AJ1062">
        <v>1</v>
      </c>
      <c r="AK1062">
        <v>1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2E-3</v>
      </c>
      <c r="AU1062" t="s">
        <v>3</v>
      </c>
      <c r="AV1062">
        <v>0</v>
      </c>
      <c r="AW1062">
        <v>2</v>
      </c>
      <c r="AX1062">
        <v>56496262</v>
      </c>
      <c r="AY1062">
        <v>1</v>
      </c>
      <c r="AZ1062">
        <v>0</v>
      </c>
      <c r="BA1062">
        <v>1032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v>0</v>
      </c>
      <c r="CX1062">
        <f>ROUND(Y1062*Source!I1115,9)</f>
        <v>4.4000000000000002E-4</v>
      </c>
      <c r="CY1062">
        <f>AA1062</f>
        <v>159339.15</v>
      </c>
      <c r="CZ1062">
        <f>AE1062</f>
        <v>26867.38</v>
      </c>
      <c r="DA1062">
        <f>AI1062</f>
        <v>5.82</v>
      </c>
      <c r="DB1062">
        <f>ROUND(ROUND(AT1062*CZ1062,2),6)</f>
        <v>53.73</v>
      </c>
      <c r="DC1062">
        <f>ROUND(ROUND(AT1062*AG1062,2),6)</f>
        <v>0</v>
      </c>
      <c r="DD1062" t="s">
        <v>3</v>
      </c>
      <c r="DE1062" t="s">
        <v>3</v>
      </c>
      <c r="DF1062">
        <f>ROUND(ROUND(AE1062*AI1062,2)*CX1062,2)</f>
        <v>68.8</v>
      </c>
      <c r="DG1062">
        <f t="shared" si="589"/>
        <v>0</v>
      </c>
      <c r="DH1062">
        <f t="shared" si="590"/>
        <v>0</v>
      </c>
      <c r="DI1062">
        <f t="shared" si="584"/>
        <v>0</v>
      </c>
      <c r="DJ1062">
        <f>DF1062</f>
        <v>68.8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5">
      <c r="A1063">
        <f>ROW(Source!A1115)</f>
        <v>1115</v>
      </c>
      <c r="B1063">
        <v>56481267</v>
      </c>
      <c r="C1063">
        <v>56496246</v>
      </c>
      <c r="D1063">
        <v>54902280</v>
      </c>
      <c r="E1063">
        <v>1</v>
      </c>
      <c r="F1063">
        <v>1</v>
      </c>
      <c r="G1063">
        <v>1079</v>
      </c>
      <c r="H1063">
        <v>3</v>
      </c>
      <c r="I1063" t="s">
        <v>895</v>
      </c>
      <c r="J1063" t="s">
        <v>896</v>
      </c>
      <c r="K1063" t="s">
        <v>897</v>
      </c>
      <c r="L1063">
        <v>1339</v>
      </c>
      <c r="N1063">
        <v>1007</v>
      </c>
      <c r="O1063" t="s">
        <v>158</v>
      </c>
      <c r="P1063" t="s">
        <v>158</v>
      </c>
      <c r="Q1063">
        <v>1</v>
      </c>
      <c r="W1063">
        <v>0</v>
      </c>
      <c r="X1063">
        <v>166094496</v>
      </c>
      <c r="Y1063">
        <f>AT1063</f>
        <v>0.05</v>
      </c>
      <c r="AA1063">
        <v>9318.68</v>
      </c>
      <c r="AB1063">
        <v>0</v>
      </c>
      <c r="AC1063">
        <v>0</v>
      </c>
      <c r="AD1063">
        <v>0</v>
      </c>
      <c r="AE1063">
        <v>2464.94</v>
      </c>
      <c r="AF1063">
        <v>0</v>
      </c>
      <c r="AG1063">
        <v>0</v>
      </c>
      <c r="AH1063">
        <v>0</v>
      </c>
      <c r="AI1063">
        <v>3.71</v>
      </c>
      <c r="AJ1063">
        <v>1</v>
      </c>
      <c r="AK1063">
        <v>1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0.05</v>
      </c>
      <c r="AU1063" t="s">
        <v>3</v>
      </c>
      <c r="AV1063">
        <v>0</v>
      </c>
      <c r="AW1063">
        <v>2</v>
      </c>
      <c r="AX1063">
        <v>56496263</v>
      </c>
      <c r="AY1063">
        <v>1</v>
      </c>
      <c r="AZ1063">
        <v>0</v>
      </c>
      <c r="BA1063">
        <v>1033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v>0</v>
      </c>
      <c r="CX1063">
        <f>ROUND(Y1063*Source!I1115,9)</f>
        <v>1.0999999999999999E-2</v>
      </c>
      <c r="CY1063">
        <f>AA1063</f>
        <v>9318.68</v>
      </c>
      <c r="CZ1063">
        <f>AE1063</f>
        <v>2464.94</v>
      </c>
      <c r="DA1063">
        <f>AI1063</f>
        <v>3.71</v>
      </c>
      <c r="DB1063">
        <f>ROUND(ROUND(AT1063*CZ1063,2),6)</f>
        <v>123.25</v>
      </c>
      <c r="DC1063">
        <f>ROUND(ROUND(AT1063*AG1063,2),6)</f>
        <v>0</v>
      </c>
      <c r="DD1063" t="s">
        <v>3</v>
      </c>
      <c r="DE1063" t="s">
        <v>3</v>
      </c>
      <c r="DF1063">
        <f>ROUND(ROUND(AE1063*AI1063,2)*CX1063,2)</f>
        <v>100.59</v>
      </c>
      <c r="DG1063">
        <f t="shared" si="589"/>
        <v>0</v>
      </c>
      <c r="DH1063">
        <f t="shared" si="590"/>
        <v>0</v>
      </c>
      <c r="DI1063">
        <f t="shared" si="584"/>
        <v>0</v>
      </c>
      <c r="DJ1063">
        <f>DF1063</f>
        <v>100.59</v>
      </c>
      <c r="DK1063">
        <v>0</v>
      </c>
      <c r="DL1063" t="s">
        <v>3</v>
      </c>
      <c r="DM1063">
        <v>0</v>
      </c>
      <c r="DN1063" t="s">
        <v>3</v>
      </c>
      <c r="DO1063">
        <v>0</v>
      </c>
    </row>
    <row r="1064" spans="1:119" x14ac:dyDescent="0.25">
      <c r="A1064">
        <f>ROW(Source!A1115)</f>
        <v>1115</v>
      </c>
      <c r="B1064">
        <v>56481267</v>
      </c>
      <c r="C1064">
        <v>56496246</v>
      </c>
      <c r="D1064">
        <v>54902848</v>
      </c>
      <c r="E1064">
        <v>1</v>
      </c>
      <c r="F1064">
        <v>1</v>
      </c>
      <c r="G1064">
        <v>1079</v>
      </c>
      <c r="H1064">
        <v>3</v>
      </c>
      <c r="I1064" t="s">
        <v>415</v>
      </c>
      <c r="J1064" t="s">
        <v>417</v>
      </c>
      <c r="K1064" t="s">
        <v>416</v>
      </c>
      <c r="L1064">
        <v>1339</v>
      </c>
      <c r="N1064">
        <v>1007</v>
      </c>
      <c r="O1064" t="s">
        <v>158</v>
      </c>
      <c r="P1064" t="s">
        <v>158</v>
      </c>
      <c r="Q1064">
        <v>1</v>
      </c>
      <c r="W1064">
        <v>0</v>
      </c>
      <c r="X1064">
        <v>-482484867</v>
      </c>
      <c r="Y1064">
        <f>AT1064</f>
        <v>0.98</v>
      </c>
      <c r="AA1064">
        <v>8147.2</v>
      </c>
      <c r="AB1064">
        <v>0</v>
      </c>
      <c r="AC1064">
        <v>0</v>
      </c>
      <c r="AD1064">
        <v>0</v>
      </c>
      <c r="AE1064">
        <v>1821.25</v>
      </c>
      <c r="AF1064">
        <v>0</v>
      </c>
      <c r="AG1064">
        <v>0</v>
      </c>
      <c r="AH1064">
        <v>0</v>
      </c>
      <c r="AI1064">
        <v>4.3899999999999997</v>
      </c>
      <c r="AJ1064">
        <v>1</v>
      </c>
      <c r="AK1064">
        <v>1</v>
      </c>
      <c r="AL1064">
        <v>1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 t="s">
        <v>3</v>
      </c>
      <c r="AT1064">
        <v>0.98</v>
      </c>
      <c r="AU1064" t="s">
        <v>3</v>
      </c>
      <c r="AV1064">
        <v>0</v>
      </c>
      <c r="AW1064">
        <v>1</v>
      </c>
      <c r="AX1064">
        <v>-1</v>
      </c>
      <c r="AY1064">
        <v>0</v>
      </c>
      <c r="AZ1064">
        <v>0</v>
      </c>
      <c r="BA1064" t="s">
        <v>3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ROUND(Y1064*Source!I1115,9)</f>
        <v>0.21560000000000001</v>
      </c>
      <c r="CY1064">
        <f>AA1064</f>
        <v>8147.2</v>
      </c>
      <c r="CZ1064">
        <f>AE1064</f>
        <v>1821.25</v>
      </c>
      <c r="DA1064">
        <f>AI1064</f>
        <v>4.3899999999999997</v>
      </c>
      <c r="DB1064">
        <f>ROUND(ROUND(AT1064*CZ1064,2),6)</f>
        <v>1784.83</v>
      </c>
      <c r="DC1064">
        <f>ROUND(ROUND(AT1064*AG1064,2),6)</f>
        <v>0</v>
      </c>
      <c r="DD1064" t="s">
        <v>3</v>
      </c>
      <c r="DE1064" t="s">
        <v>3</v>
      </c>
      <c r="DF1064">
        <f>ROUND(ROUND(AE1064*AI1064,2)*CX1064,2)</f>
        <v>1723.78</v>
      </c>
      <c r="DG1064">
        <f t="shared" si="589"/>
        <v>0</v>
      </c>
      <c r="DH1064">
        <f t="shared" si="590"/>
        <v>0</v>
      </c>
      <c r="DI1064">
        <f t="shared" si="584"/>
        <v>0</v>
      </c>
      <c r="DJ1064">
        <f>DF1064</f>
        <v>1723.78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5">
      <c r="A1065">
        <f>ROW(Source!A1118)</f>
        <v>1118</v>
      </c>
      <c r="B1065">
        <v>56481265</v>
      </c>
      <c r="C1065">
        <v>56496266</v>
      </c>
      <c r="D1065">
        <v>54836958</v>
      </c>
      <c r="E1065">
        <v>1079</v>
      </c>
      <c r="F1065">
        <v>1</v>
      </c>
      <c r="G1065">
        <v>1079</v>
      </c>
      <c r="H1065">
        <v>1</v>
      </c>
      <c r="I1065" t="s">
        <v>738</v>
      </c>
      <c r="J1065" t="s">
        <v>3</v>
      </c>
      <c r="K1065" t="s">
        <v>739</v>
      </c>
      <c r="L1065">
        <v>1191</v>
      </c>
      <c r="N1065">
        <v>1013</v>
      </c>
      <c r="O1065" t="s">
        <v>740</v>
      </c>
      <c r="P1065" t="s">
        <v>740</v>
      </c>
      <c r="Q1065">
        <v>1</v>
      </c>
      <c r="W1065">
        <v>0</v>
      </c>
      <c r="X1065">
        <v>476480486</v>
      </c>
      <c r="Y1065">
        <f>(AT1065*1.15*1.1)</f>
        <v>16.900400000000001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</v>
      </c>
      <c r="AL1065">
        <v>1</v>
      </c>
      <c r="AM1065">
        <v>-2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13.36</v>
      </c>
      <c r="AU1065" t="s">
        <v>166</v>
      </c>
      <c r="AV1065">
        <v>1</v>
      </c>
      <c r="AW1065">
        <v>2</v>
      </c>
      <c r="AX1065">
        <v>56496270</v>
      </c>
      <c r="AY1065">
        <v>1</v>
      </c>
      <c r="AZ1065">
        <v>0</v>
      </c>
      <c r="BA1065">
        <v>1035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U1065">
        <f>ROUND(AT1065*Source!I1118*AH1065*AL1065,2)</f>
        <v>0</v>
      </c>
      <c r="CV1065">
        <f>ROUND(Y1065*Source!I1118,9)</f>
        <v>0.84501999999999999</v>
      </c>
      <c r="CW1065">
        <v>0</v>
      </c>
      <c r="CX1065">
        <f>ROUND(Y1065*Source!I1118,9)</f>
        <v>0.84501999999999999</v>
      </c>
      <c r="CY1065">
        <f>AD1065</f>
        <v>0</v>
      </c>
      <c r="CZ1065">
        <f>AH1065</f>
        <v>0</v>
      </c>
      <c r="DA1065">
        <f>AL1065</f>
        <v>1</v>
      </c>
      <c r="DB1065">
        <f>ROUND((ROUND(AT1065*CZ1065,2)*1.15*1.1),6)</f>
        <v>0</v>
      </c>
      <c r="DC1065">
        <f>ROUND((ROUND(AT1065*AG1065,2)*1.15*1.1),6)</f>
        <v>0</v>
      </c>
      <c r="DD1065" t="s">
        <v>3</v>
      </c>
      <c r="DE1065" t="s">
        <v>3</v>
      </c>
      <c r="DF1065">
        <f>ROUND(ROUND(AE1065,2)*CX1065,2)</f>
        <v>0</v>
      </c>
      <c r="DG1065">
        <f t="shared" si="589"/>
        <v>0</v>
      </c>
      <c r="DH1065">
        <f t="shared" si="590"/>
        <v>0</v>
      </c>
      <c r="DI1065">
        <f t="shared" si="584"/>
        <v>0</v>
      </c>
      <c r="DJ1065">
        <f>DI1065</f>
        <v>0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5">
      <c r="A1066">
        <f>ROW(Source!A1118)</f>
        <v>1118</v>
      </c>
      <c r="B1066">
        <v>56481265</v>
      </c>
      <c r="C1066">
        <v>56496266</v>
      </c>
      <c r="D1066">
        <v>54934284</v>
      </c>
      <c r="E1066">
        <v>1</v>
      </c>
      <c r="F1066">
        <v>1</v>
      </c>
      <c r="G1066">
        <v>1079</v>
      </c>
      <c r="H1066">
        <v>2</v>
      </c>
      <c r="I1066" t="s">
        <v>741</v>
      </c>
      <c r="J1066" t="s">
        <v>742</v>
      </c>
      <c r="K1066" t="s">
        <v>743</v>
      </c>
      <c r="L1066">
        <v>1368</v>
      </c>
      <c r="N1066">
        <v>1011</v>
      </c>
      <c r="O1066" t="s">
        <v>744</v>
      </c>
      <c r="P1066" t="s">
        <v>744</v>
      </c>
      <c r="Q1066">
        <v>1</v>
      </c>
      <c r="W1066">
        <v>0</v>
      </c>
      <c r="X1066">
        <v>654681671</v>
      </c>
      <c r="Y1066">
        <f>(AT1066*1.25*1.1)</f>
        <v>2.7500000000000004E-2</v>
      </c>
      <c r="AA1066">
        <v>0</v>
      </c>
      <c r="AB1066">
        <v>87.01</v>
      </c>
      <c r="AC1066">
        <v>13.21</v>
      </c>
      <c r="AD1066">
        <v>0</v>
      </c>
      <c r="AE1066">
        <v>0</v>
      </c>
      <c r="AF1066">
        <v>83.1</v>
      </c>
      <c r="AG1066">
        <v>12.62</v>
      </c>
      <c r="AH1066">
        <v>0</v>
      </c>
      <c r="AI1066">
        <v>1</v>
      </c>
      <c r="AJ1066">
        <v>1</v>
      </c>
      <c r="AK1066">
        <v>1</v>
      </c>
      <c r="AL1066">
        <v>1</v>
      </c>
      <c r="AM1066">
        <v>-2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 t="s">
        <v>3</v>
      </c>
      <c r="AT1066">
        <v>0.02</v>
      </c>
      <c r="AU1066" t="s">
        <v>165</v>
      </c>
      <c r="AV1066">
        <v>0</v>
      </c>
      <c r="AW1066">
        <v>2</v>
      </c>
      <c r="AX1066">
        <v>56496271</v>
      </c>
      <c r="AY1066">
        <v>1</v>
      </c>
      <c r="AZ1066">
        <v>0</v>
      </c>
      <c r="BA1066">
        <v>1036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f>ROUND(Y1066*Source!I1118*DO1066,9)</f>
        <v>1.73525E-2</v>
      </c>
      <c r="CX1066">
        <f>ROUND(Y1066*Source!I1118,9)</f>
        <v>1.3749999999999999E-3</v>
      </c>
      <c r="CY1066">
        <f>AB1066</f>
        <v>87.01</v>
      </c>
      <c r="CZ1066">
        <f>AF1066</f>
        <v>83.1</v>
      </c>
      <c r="DA1066">
        <f>AJ1066</f>
        <v>1</v>
      </c>
      <c r="DB1066">
        <f>ROUND((ROUND(AT1066*CZ1066,2)*1.25*1.1),6)</f>
        <v>2.2825000000000002</v>
      </c>
      <c r="DC1066">
        <f>ROUND((ROUND(AT1066*AG1066,2)*1.25*1.1),6)</f>
        <v>0.34375</v>
      </c>
      <c r="DD1066" t="s">
        <v>3</v>
      </c>
      <c r="DE1066" t="s">
        <v>3</v>
      </c>
      <c r="DF1066">
        <f>ROUND(ROUND(AE1066,2)*CX1066,2)</f>
        <v>0</v>
      </c>
      <c r="DG1066">
        <f t="shared" si="589"/>
        <v>0.11</v>
      </c>
      <c r="DH1066">
        <f t="shared" si="590"/>
        <v>0.02</v>
      </c>
      <c r="DI1066">
        <f t="shared" si="584"/>
        <v>0</v>
      </c>
      <c r="DJ1066">
        <f>DG1066</f>
        <v>0.11</v>
      </c>
      <c r="DK1066">
        <v>0</v>
      </c>
      <c r="DL1066" t="s">
        <v>745</v>
      </c>
      <c r="DM1066">
        <v>0</v>
      </c>
      <c r="DN1066" t="s">
        <v>740</v>
      </c>
      <c r="DO1066">
        <v>12.62</v>
      </c>
    </row>
    <row r="1067" spans="1:119" x14ac:dyDescent="0.25">
      <c r="A1067">
        <f>ROW(Source!A1118)</f>
        <v>1118</v>
      </c>
      <c r="B1067">
        <v>56481265</v>
      </c>
      <c r="C1067">
        <v>56496266</v>
      </c>
      <c r="D1067">
        <v>54904742</v>
      </c>
      <c r="E1067">
        <v>1</v>
      </c>
      <c r="F1067">
        <v>1</v>
      </c>
      <c r="G1067">
        <v>1079</v>
      </c>
      <c r="H1067">
        <v>3</v>
      </c>
      <c r="I1067" t="s">
        <v>395</v>
      </c>
      <c r="J1067" t="s">
        <v>397</v>
      </c>
      <c r="K1067" t="s">
        <v>396</v>
      </c>
      <c r="L1067">
        <v>1327</v>
      </c>
      <c r="N1067">
        <v>1005</v>
      </c>
      <c r="O1067" t="s">
        <v>214</v>
      </c>
      <c r="P1067" t="s">
        <v>214</v>
      </c>
      <c r="Q1067">
        <v>1</v>
      </c>
      <c r="W1067">
        <v>0</v>
      </c>
      <c r="X1067">
        <v>1053069243</v>
      </c>
      <c r="Y1067">
        <f>AT1067</f>
        <v>120</v>
      </c>
      <c r="AA1067">
        <v>39.53</v>
      </c>
      <c r="AB1067">
        <v>0</v>
      </c>
      <c r="AC1067">
        <v>0</v>
      </c>
      <c r="AD1067">
        <v>0</v>
      </c>
      <c r="AE1067">
        <v>39.450000000000003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120</v>
      </c>
      <c r="AU1067" t="s">
        <v>3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ROUND(Y1067*Source!I1118,9)</f>
        <v>6</v>
      </c>
      <c r="CY1067">
        <f>AA1067</f>
        <v>39.53</v>
      </c>
      <c r="CZ1067">
        <f>AE1067</f>
        <v>39.450000000000003</v>
      </c>
      <c r="DA1067">
        <f>AI1067</f>
        <v>1</v>
      </c>
      <c r="DB1067">
        <f>ROUND(ROUND(AT1067*CZ1067,2),6)</f>
        <v>4734</v>
      </c>
      <c r="DC1067">
        <f>ROUND(ROUND(AT1067*AG1067,2),6)</f>
        <v>0</v>
      </c>
      <c r="DD1067" t="s">
        <v>3</v>
      </c>
      <c r="DE1067" t="s">
        <v>3</v>
      </c>
      <c r="DF1067">
        <f>ROUND(ROUND(AE1067,2)*CX1067,2)</f>
        <v>236.7</v>
      </c>
      <c r="DG1067">
        <f t="shared" si="589"/>
        <v>0</v>
      </c>
      <c r="DH1067">
        <f t="shared" si="590"/>
        <v>0</v>
      </c>
      <c r="DI1067">
        <f t="shared" si="584"/>
        <v>0</v>
      </c>
      <c r="DJ1067">
        <f>DF1067</f>
        <v>236.7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5">
      <c r="A1068">
        <f>ROW(Source!A1119)</f>
        <v>1119</v>
      </c>
      <c r="B1068">
        <v>56481267</v>
      </c>
      <c r="C1068">
        <v>56496266</v>
      </c>
      <c r="D1068">
        <v>54836958</v>
      </c>
      <c r="E1068">
        <v>1079</v>
      </c>
      <c r="F1068">
        <v>1</v>
      </c>
      <c r="G1068">
        <v>1079</v>
      </c>
      <c r="H1068">
        <v>1</v>
      </c>
      <c r="I1068" t="s">
        <v>738</v>
      </c>
      <c r="J1068" t="s">
        <v>3</v>
      </c>
      <c r="K1068" t="s">
        <v>739</v>
      </c>
      <c r="L1068">
        <v>1191</v>
      </c>
      <c r="N1068">
        <v>1013</v>
      </c>
      <c r="O1068" t="s">
        <v>740</v>
      </c>
      <c r="P1068" t="s">
        <v>740</v>
      </c>
      <c r="Q1068">
        <v>1</v>
      </c>
      <c r="W1068">
        <v>0</v>
      </c>
      <c r="X1068">
        <v>476480486</v>
      </c>
      <c r="Y1068">
        <f>(AT1068*1.15*1.1)</f>
        <v>16.900400000000001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1</v>
      </c>
      <c r="AL1068">
        <v>1</v>
      </c>
      <c r="AM1068">
        <v>-2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13.36</v>
      </c>
      <c r="AU1068" t="s">
        <v>166</v>
      </c>
      <c r="AV1068">
        <v>1</v>
      </c>
      <c r="AW1068">
        <v>2</v>
      </c>
      <c r="AX1068">
        <v>56496270</v>
      </c>
      <c r="AY1068">
        <v>1</v>
      </c>
      <c r="AZ1068">
        <v>0</v>
      </c>
      <c r="BA1068">
        <v>1038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U1068">
        <f>ROUND(AT1068*Source!I1119*AH1068*AL1068,2)</f>
        <v>0</v>
      </c>
      <c r="CV1068">
        <f>ROUND(Y1068*Source!I1119,9)</f>
        <v>0.84501999999999999</v>
      </c>
      <c r="CW1068">
        <v>0</v>
      </c>
      <c r="CX1068">
        <f>ROUND(Y1068*Source!I1119,9)</f>
        <v>0.84501999999999999</v>
      </c>
      <c r="CY1068">
        <f>AD1068</f>
        <v>0</v>
      </c>
      <c r="CZ1068">
        <f>AH1068</f>
        <v>0</v>
      </c>
      <c r="DA1068">
        <f>AL1068</f>
        <v>1</v>
      </c>
      <c r="DB1068">
        <f>ROUND((ROUND(AT1068*CZ1068,2)*1.15*1.1),6)</f>
        <v>0</v>
      </c>
      <c r="DC1068">
        <f>ROUND((ROUND(AT1068*AG1068,2)*1.15*1.1),6)</f>
        <v>0</v>
      </c>
      <c r="DD1068" t="s">
        <v>3</v>
      </c>
      <c r="DE1068" t="s">
        <v>3</v>
      </c>
      <c r="DF1068">
        <f>ROUND(ROUND(AE1068,2)*CX1068,2)</f>
        <v>0</v>
      </c>
      <c r="DG1068">
        <f t="shared" si="589"/>
        <v>0</v>
      </c>
      <c r="DH1068">
        <f t="shared" si="590"/>
        <v>0</v>
      </c>
      <c r="DI1068">
        <f t="shared" si="584"/>
        <v>0</v>
      </c>
      <c r="DJ1068">
        <f>DI1068</f>
        <v>0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5">
      <c r="A1069">
        <f>ROW(Source!A1119)</f>
        <v>1119</v>
      </c>
      <c r="B1069">
        <v>56481267</v>
      </c>
      <c r="C1069">
        <v>56496266</v>
      </c>
      <c r="D1069">
        <v>54934284</v>
      </c>
      <c r="E1069">
        <v>1</v>
      </c>
      <c r="F1069">
        <v>1</v>
      </c>
      <c r="G1069">
        <v>1079</v>
      </c>
      <c r="H1069">
        <v>2</v>
      </c>
      <c r="I1069" t="s">
        <v>741</v>
      </c>
      <c r="J1069" t="s">
        <v>742</v>
      </c>
      <c r="K1069" t="s">
        <v>743</v>
      </c>
      <c r="L1069">
        <v>1368</v>
      </c>
      <c r="N1069">
        <v>1011</v>
      </c>
      <c r="O1069" t="s">
        <v>744</v>
      </c>
      <c r="P1069" t="s">
        <v>744</v>
      </c>
      <c r="Q1069">
        <v>1</v>
      </c>
      <c r="W1069">
        <v>0</v>
      </c>
      <c r="X1069">
        <v>654681671</v>
      </c>
      <c r="Y1069">
        <f>(AT1069*1.25*1.1)</f>
        <v>2.7500000000000004E-2</v>
      </c>
      <c r="AA1069">
        <v>0</v>
      </c>
      <c r="AB1069">
        <v>1323.36</v>
      </c>
      <c r="AC1069">
        <v>631.85</v>
      </c>
      <c r="AD1069">
        <v>0</v>
      </c>
      <c r="AE1069">
        <v>0</v>
      </c>
      <c r="AF1069">
        <v>83.1</v>
      </c>
      <c r="AG1069">
        <v>12.62</v>
      </c>
      <c r="AH1069">
        <v>0</v>
      </c>
      <c r="AI1069">
        <v>1</v>
      </c>
      <c r="AJ1069">
        <v>15.21</v>
      </c>
      <c r="AK1069">
        <v>47.82</v>
      </c>
      <c r="AL1069">
        <v>1</v>
      </c>
      <c r="AM1069">
        <v>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0.02</v>
      </c>
      <c r="AU1069" t="s">
        <v>165</v>
      </c>
      <c r="AV1069">
        <v>0</v>
      </c>
      <c r="AW1069">
        <v>2</v>
      </c>
      <c r="AX1069">
        <v>56496271</v>
      </c>
      <c r="AY1069">
        <v>1</v>
      </c>
      <c r="AZ1069">
        <v>0</v>
      </c>
      <c r="BA1069">
        <v>1039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V1069">
        <v>0</v>
      </c>
      <c r="CW1069">
        <f>ROUND(Y1069*Source!I1119*DO1069,9)</f>
        <v>1.73525E-2</v>
      </c>
      <c r="CX1069">
        <f>ROUND(Y1069*Source!I1119,9)</f>
        <v>1.3749999999999999E-3</v>
      </c>
      <c r="CY1069">
        <f>AB1069</f>
        <v>1323.36</v>
      </c>
      <c r="CZ1069">
        <f>AF1069</f>
        <v>83.1</v>
      </c>
      <c r="DA1069">
        <f>AJ1069</f>
        <v>15.21</v>
      </c>
      <c r="DB1069">
        <f>ROUND((ROUND(AT1069*CZ1069,2)*1.25*1.1),6)</f>
        <v>2.2825000000000002</v>
      </c>
      <c r="DC1069">
        <f>ROUND((ROUND(AT1069*AG1069,2)*1.25*1.1),6)</f>
        <v>0.34375</v>
      </c>
      <c r="DD1069" t="s">
        <v>3</v>
      </c>
      <c r="DE1069" t="s">
        <v>3</v>
      </c>
      <c r="DF1069">
        <f>ROUND(ROUND(AE1069,2)*CX1069,2)</f>
        <v>0</v>
      </c>
      <c r="DG1069">
        <f>ROUND(ROUND(AF1069*AJ1069,2)*CX1069,2)</f>
        <v>1.74</v>
      </c>
      <c r="DH1069">
        <f>ROUND(ROUND(AG1069*AK1069,2)*CX1069,2)</f>
        <v>0.83</v>
      </c>
      <c r="DI1069">
        <f t="shared" si="584"/>
        <v>0</v>
      </c>
      <c r="DJ1069">
        <f>DG1069</f>
        <v>1.74</v>
      </c>
      <c r="DK1069">
        <v>0</v>
      </c>
      <c r="DL1069" t="s">
        <v>745</v>
      </c>
      <c r="DM1069">
        <v>0</v>
      </c>
      <c r="DN1069" t="s">
        <v>740</v>
      </c>
      <c r="DO1069">
        <v>12.62</v>
      </c>
    </row>
    <row r="1070" spans="1:119" x14ac:dyDescent="0.25">
      <c r="A1070">
        <f>ROW(Source!A1119)</f>
        <v>1119</v>
      </c>
      <c r="B1070">
        <v>56481267</v>
      </c>
      <c r="C1070">
        <v>56496266</v>
      </c>
      <c r="D1070">
        <v>54904742</v>
      </c>
      <c r="E1070">
        <v>1</v>
      </c>
      <c r="F1070">
        <v>1</v>
      </c>
      <c r="G1070">
        <v>1079</v>
      </c>
      <c r="H1070">
        <v>3</v>
      </c>
      <c r="I1070" t="s">
        <v>395</v>
      </c>
      <c r="J1070" t="s">
        <v>397</v>
      </c>
      <c r="K1070" t="s">
        <v>396</v>
      </c>
      <c r="L1070">
        <v>1327</v>
      </c>
      <c r="N1070">
        <v>1005</v>
      </c>
      <c r="O1070" t="s">
        <v>214</v>
      </c>
      <c r="P1070" t="s">
        <v>214</v>
      </c>
      <c r="Q1070">
        <v>1</v>
      </c>
      <c r="W1070">
        <v>0</v>
      </c>
      <c r="X1070">
        <v>1053069243</v>
      </c>
      <c r="Y1070">
        <f>AT1070</f>
        <v>120</v>
      </c>
      <c r="AA1070">
        <v>194.48</v>
      </c>
      <c r="AB1070">
        <v>0</v>
      </c>
      <c r="AC1070">
        <v>0</v>
      </c>
      <c r="AD1070">
        <v>0</v>
      </c>
      <c r="AE1070">
        <v>39.450000000000003</v>
      </c>
      <c r="AF1070">
        <v>0</v>
      </c>
      <c r="AG1070">
        <v>0</v>
      </c>
      <c r="AH1070">
        <v>0</v>
      </c>
      <c r="AI1070">
        <v>4.92</v>
      </c>
      <c r="AJ1070">
        <v>1</v>
      </c>
      <c r="AK1070">
        <v>1</v>
      </c>
      <c r="AL1070">
        <v>1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 t="s">
        <v>3</v>
      </c>
      <c r="AT1070">
        <v>120</v>
      </c>
      <c r="AU1070" t="s">
        <v>3</v>
      </c>
      <c r="AV1070">
        <v>0</v>
      </c>
      <c r="AW1070">
        <v>1</v>
      </c>
      <c r="AX1070">
        <v>-1</v>
      </c>
      <c r="AY1070">
        <v>0</v>
      </c>
      <c r="AZ1070">
        <v>0</v>
      </c>
      <c r="BA1070" t="s">
        <v>3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v>0</v>
      </c>
      <c r="CX1070">
        <f>ROUND(Y1070*Source!I1119,9)</f>
        <v>6</v>
      </c>
      <c r="CY1070">
        <f>AA1070</f>
        <v>194.48</v>
      </c>
      <c r="CZ1070">
        <f>AE1070</f>
        <v>39.450000000000003</v>
      </c>
      <c r="DA1070">
        <f>AI1070</f>
        <v>4.92</v>
      </c>
      <c r="DB1070">
        <f>ROUND(ROUND(AT1070*CZ1070,2),6)</f>
        <v>4734</v>
      </c>
      <c r="DC1070">
        <f>ROUND(ROUND(AT1070*AG1070,2),6)</f>
        <v>0</v>
      </c>
      <c r="DD1070" t="s">
        <v>3</v>
      </c>
      <c r="DE1070" t="s">
        <v>3</v>
      </c>
      <c r="DF1070">
        <f>ROUND(ROUND(AE1070*AI1070,2)*CX1070,2)</f>
        <v>1164.54</v>
      </c>
      <c r="DG1070">
        <f t="shared" ref="DG1070:DG1089" si="591">ROUND(ROUND(AF1070,2)*CX1070,2)</f>
        <v>0</v>
      </c>
      <c r="DH1070">
        <f t="shared" ref="DH1070:DH1089" si="592">ROUND(ROUND(AG1070,2)*CX1070,2)</f>
        <v>0</v>
      </c>
      <c r="DI1070">
        <f t="shared" si="584"/>
        <v>0</v>
      </c>
      <c r="DJ1070">
        <f>DF1070</f>
        <v>1164.54</v>
      </c>
      <c r="DK1070">
        <v>0</v>
      </c>
      <c r="DL1070" t="s">
        <v>3</v>
      </c>
      <c r="DM1070">
        <v>0</v>
      </c>
      <c r="DN1070" t="s">
        <v>3</v>
      </c>
      <c r="DO1070">
        <v>0</v>
      </c>
    </row>
    <row r="1071" spans="1:119" x14ac:dyDescent="0.25">
      <c r="A1071">
        <f>ROW(Source!A1122)</f>
        <v>1122</v>
      </c>
      <c r="B1071">
        <v>56481265</v>
      </c>
      <c r="C1071">
        <v>56496274</v>
      </c>
      <c r="D1071">
        <v>54836958</v>
      </c>
      <c r="E1071">
        <v>1079</v>
      </c>
      <c r="F1071">
        <v>1</v>
      </c>
      <c r="G1071">
        <v>1079</v>
      </c>
      <c r="H1071">
        <v>1</v>
      </c>
      <c r="I1071" t="s">
        <v>738</v>
      </c>
      <c r="J1071" t="s">
        <v>3</v>
      </c>
      <c r="K1071" t="s">
        <v>739</v>
      </c>
      <c r="L1071">
        <v>1191</v>
      </c>
      <c r="N1071">
        <v>1013</v>
      </c>
      <c r="O1071" t="s">
        <v>740</v>
      </c>
      <c r="P1071" t="s">
        <v>740</v>
      </c>
      <c r="Q1071">
        <v>1</v>
      </c>
      <c r="W1071">
        <v>0</v>
      </c>
      <c r="X1071">
        <v>476480486</v>
      </c>
      <c r="Y1071">
        <f>(AT1071*1.15*1.1)</f>
        <v>226.435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179</v>
      </c>
      <c r="AU1071" t="s">
        <v>166</v>
      </c>
      <c r="AV1071">
        <v>1</v>
      </c>
      <c r="AW1071">
        <v>2</v>
      </c>
      <c r="AX1071">
        <v>56496293</v>
      </c>
      <c r="AY1071">
        <v>1</v>
      </c>
      <c r="AZ1071">
        <v>0</v>
      </c>
      <c r="BA1071">
        <v>1041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U1071">
        <f>ROUND(AT1071*Source!I1122*AH1071*AL1071,2)</f>
        <v>0</v>
      </c>
      <c r="CV1071">
        <f>ROUND(Y1071*Source!I1122,9)</f>
        <v>3.8493949999999999</v>
      </c>
      <c r="CW1071">
        <v>0</v>
      </c>
      <c r="CX1071">
        <f>ROUND(Y1071*Source!I1122,9)</f>
        <v>3.8493949999999999</v>
      </c>
      <c r="CY1071">
        <f>AD1071</f>
        <v>0</v>
      </c>
      <c r="CZ1071">
        <f>AH1071</f>
        <v>0</v>
      </c>
      <c r="DA1071">
        <f>AL1071</f>
        <v>1</v>
      </c>
      <c r="DB1071">
        <f>ROUND((ROUND(AT1071*CZ1071,2)*1.15*1.1),6)</f>
        <v>0</v>
      </c>
      <c r="DC1071">
        <f>ROUND((ROUND(AT1071*AG1071,2)*1.15*1.1),6)</f>
        <v>0</v>
      </c>
      <c r="DD1071" t="s">
        <v>3</v>
      </c>
      <c r="DE1071" t="s">
        <v>3</v>
      </c>
      <c r="DF1071">
        <f t="shared" ref="DF1071:DF1095" si="593">ROUND(ROUND(AE1071,2)*CX1071,2)</f>
        <v>0</v>
      </c>
      <c r="DG1071">
        <f t="shared" si="591"/>
        <v>0</v>
      </c>
      <c r="DH1071">
        <f t="shared" si="592"/>
        <v>0</v>
      </c>
      <c r="DI1071">
        <f t="shared" si="584"/>
        <v>0</v>
      </c>
      <c r="DJ1071">
        <f>DI1071</f>
        <v>0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5">
      <c r="A1072">
        <f>ROW(Source!A1122)</f>
        <v>1122</v>
      </c>
      <c r="B1072">
        <v>56481265</v>
      </c>
      <c r="C1072">
        <v>56496274</v>
      </c>
      <c r="D1072">
        <v>54933985</v>
      </c>
      <c r="E1072">
        <v>1</v>
      </c>
      <c r="F1072">
        <v>1</v>
      </c>
      <c r="G1072">
        <v>1079</v>
      </c>
      <c r="H1072">
        <v>2</v>
      </c>
      <c r="I1072" t="s">
        <v>773</v>
      </c>
      <c r="J1072" t="s">
        <v>774</v>
      </c>
      <c r="K1072" t="s">
        <v>775</v>
      </c>
      <c r="L1072">
        <v>1368</v>
      </c>
      <c r="N1072">
        <v>1011</v>
      </c>
      <c r="O1072" t="s">
        <v>744</v>
      </c>
      <c r="P1072" t="s">
        <v>744</v>
      </c>
      <c r="Q1072">
        <v>1</v>
      </c>
      <c r="W1072">
        <v>0</v>
      </c>
      <c r="X1072">
        <v>-1503106587</v>
      </c>
      <c r="Y1072">
        <f t="shared" ref="Y1072:Y1077" si="594">(AT1072*1.25*1.1)</f>
        <v>165</v>
      </c>
      <c r="AA1072">
        <v>0</v>
      </c>
      <c r="AB1072">
        <v>7.44</v>
      </c>
      <c r="AC1072">
        <v>0</v>
      </c>
      <c r="AD1072">
        <v>0</v>
      </c>
      <c r="AE1072">
        <v>0</v>
      </c>
      <c r="AF1072">
        <v>7.11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120</v>
      </c>
      <c r="AU1072" t="s">
        <v>165</v>
      </c>
      <c r="AV1072">
        <v>0</v>
      </c>
      <c r="AW1072">
        <v>2</v>
      </c>
      <c r="AX1072">
        <v>56496294</v>
      </c>
      <c r="AY1072">
        <v>1</v>
      </c>
      <c r="AZ1072">
        <v>0</v>
      </c>
      <c r="BA1072">
        <v>1042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f>ROUND(Y1072*Source!I1122*DO1072,9)</f>
        <v>0</v>
      </c>
      <c r="CX1072">
        <f>ROUND(Y1072*Source!I1122,9)</f>
        <v>2.8050000000000002</v>
      </c>
      <c r="CY1072">
        <f t="shared" ref="CY1072:CY1077" si="595">AB1072</f>
        <v>7.44</v>
      </c>
      <c r="CZ1072">
        <f t="shared" ref="CZ1072:CZ1077" si="596">AF1072</f>
        <v>7.11</v>
      </c>
      <c r="DA1072">
        <f t="shared" ref="DA1072:DA1077" si="597">AJ1072</f>
        <v>1</v>
      </c>
      <c r="DB1072">
        <f t="shared" ref="DB1072:DB1077" si="598">ROUND((ROUND(AT1072*CZ1072,2)*1.25*1.1),6)</f>
        <v>1173.1500000000001</v>
      </c>
      <c r="DC1072">
        <f t="shared" ref="DC1072:DC1077" si="599">ROUND((ROUND(AT1072*AG1072,2)*1.25*1.1),6)</f>
        <v>0</v>
      </c>
      <c r="DD1072" t="s">
        <v>3</v>
      </c>
      <c r="DE1072" t="s">
        <v>3</v>
      </c>
      <c r="DF1072">
        <f t="shared" si="593"/>
        <v>0</v>
      </c>
      <c r="DG1072">
        <f t="shared" si="591"/>
        <v>19.940000000000001</v>
      </c>
      <c r="DH1072">
        <f t="shared" si="592"/>
        <v>0</v>
      </c>
      <c r="DI1072">
        <f t="shared" si="584"/>
        <v>0</v>
      </c>
      <c r="DJ1072">
        <f t="shared" ref="DJ1072:DJ1077" si="600">DG1072</f>
        <v>19.940000000000001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5">
      <c r="A1073">
        <f>ROW(Source!A1122)</f>
        <v>1122</v>
      </c>
      <c r="B1073">
        <v>56481265</v>
      </c>
      <c r="C1073">
        <v>56496274</v>
      </c>
      <c r="D1073">
        <v>54934284</v>
      </c>
      <c r="E1073">
        <v>1</v>
      </c>
      <c r="F1073">
        <v>1</v>
      </c>
      <c r="G1073">
        <v>1079</v>
      </c>
      <c r="H1073">
        <v>2</v>
      </c>
      <c r="I1073" t="s">
        <v>741</v>
      </c>
      <c r="J1073" t="s">
        <v>742</v>
      </c>
      <c r="K1073" t="s">
        <v>743</v>
      </c>
      <c r="L1073">
        <v>1368</v>
      </c>
      <c r="N1073">
        <v>1011</v>
      </c>
      <c r="O1073" t="s">
        <v>744</v>
      </c>
      <c r="P1073" t="s">
        <v>744</v>
      </c>
      <c r="Q1073">
        <v>1</v>
      </c>
      <c r="W1073">
        <v>0</v>
      </c>
      <c r="X1073">
        <v>654681671</v>
      </c>
      <c r="Y1073">
        <f t="shared" si="594"/>
        <v>1.8562500000000002</v>
      </c>
      <c r="AA1073">
        <v>0</v>
      </c>
      <c r="AB1073">
        <v>87.01</v>
      </c>
      <c r="AC1073">
        <v>13.21</v>
      </c>
      <c r="AD1073">
        <v>0</v>
      </c>
      <c r="AE1073">
        <v>0</v>
      </c>
      <c r="AF1073">
        <v>83.1</v>
      </c>
      <c r="AG1073">
        <v>12.62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-2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1.35</v>
      </c>
      <c r="AU1073" t="s">
        <v>165</v>
      </c>
      <c r="AV1073">
        <v>0</v>
      </c>
      <c r="AW1073">
        <v>2</v>
      </c>
      <c r="AX1073">
        <v>56496295</v>
      </c>
      <c r="AY1073">
        <v>1</v>
      </c>
      <c r="AZ1073">
        <v>0</v>
      </c>
      <c r="BA1073">
        <v>1043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f>ROUND(Y1073*Source!I1122*DO1073,9)</f>
        <v>0.39823987500000002</v>
      </c>
      <c r="CX1073">
        <f>ROUND(Y1073*Source!I1122,9)</f>
        <v>3.1556250000000001E-2</v>
      </c>
      <c r="CY1073">
        <f t="shared" si="595"/>
        <v>87.01</v>
      </c>
      <c r="CZ1073">
        <f t="shared" si="596"/>
        <v>83.1</v>
      </c>
      <c r="DA1073">
        <f t="shared" si="597"/>
        <v>1</v>
      </c>
      <c r="DB1073">
        <f t="shared" si="598"/>
        <v>154.26124999999999</v>
      </c>
      <c r="DC1073">
        <f t="shared" si="599"/>
        <v>23.43</v>
      </c>
      <c r="DD1073" t="s">
        <v>3</v>
      </c>
      <c r="DE1073" t="s">
        <v>3</v>
      </c>
      <c r="DF1073">
        <f t="shared" si="593"/>
        <v>0</v>
      </c>
      <c r="DG1073">
        <f t="shared" si="591"/>
        <v>2.62</v>
      </c>
      <c r="DH1073">
        <f t="shared" si="592"/>
        <v>0.4</v>
      </c>
      <c r="DI1073">
        <f t="shared" si="584"/>
        <v>0</v>
      </c>
      <c r="DJ1073">
        <f t="shared" si="600"/>
        <v>2.62</v>
      </c>
      <c r="DK1073">
        <v>0</v>
      </c>
      <c r="DL1073" t="s">
        <v>745</v>
      </c>
      <c r="DM1073">
        <v>0</v>
      </c>
      <c r="DN1073" t="s">
        <v>740</v>
      </c>
      <c r="DO1073">
        <v>12.62</v>
      </c>
    </row>
    <row r="1074" spans="1:119" x14ac:dyDescent="0.25">
      <c r="A1074">
        <f>ROW(Source!A1122)</f>
        <v>1122</v>
      </c>
      <c r="B1074">
        <v>56481265</v>
      </c>
      <c r="C1074">
        <v>56496274</v>
      </c>
      <c r="D1074">
        <v>54934421</v>
      </c>
      <c r="E1074">
        <v>1</v>
      </c>
      <c r="F1074">
        <v>1</v>
      </c>
      <c r="G1074">
        <v>1079</v>
      </c>
      <c r="H1074">
        <v>2</v>
      </c>
      <c r="I1074" t="s">
        <v>803</v>
      </c>
      <c r="J1074" t="s">
        <v>804</v>
      </c>
      <c r="K1074" t="s">
        <v>805</v>
      </c>
      <c r="L1074">
        <v>1368</v>
      </c>
      <c r="N1074">
        <v>1011</v>
      </c>
      <c r="O1074" t="s">
        <v>744</v>
      </c>
      <c r="P1074" t="s">
        <v>744</v>
      </c>
      <c r="Q1074">
        <v>1</v>
      </c>
      <c r="W1074">
        <v>0</v>
      </c>
      <c r="X1074">
        <v>1724455708</v>
      </c>
      <c r="Y1074">
        <f t="shared" si="594"/>
        <v>0.13750000000000001</v>
      </c>
      <c r="AA1074">
        <v>0</v>
      </c>
      <c r="AB1074">
        <v>0.47</v>
      </c>
      <c r="AC1074">
        <v>0</v>
      </c>
      <c r="AD1074">
        <v>0</v>
      </c>
      <c r="AE1074">
        <v>0</v>
      </c>
      <c r="AF1074">
        <v>0.45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-2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0.1</v>
      </c>
      <c r="AU1074" t="s">
        <v>165</v>
      </c>
      <c r="AV1074">
        <v>0</v>
      </c>
      <c r="AW1074">
        <v>2</v>
      </c>
      <c r="AX1074">
        <v>56496297</v>
      </c>
      <c r="AY1074">
        <v>1</v>
      </c>
      <c r="AZ1074">
        <v>0</v>
      </c>
      <c r="BA1074">
        <v>1044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f>ROUND(Y1074*Source!I1122*DO1074,9)</f>
        <v>0</v>
      </c>
      <c r="CX1074">
        <f>ROUND(Y1074*Source!I1122,9)</f>
        <v>2.3375000000000002E-3</v>
      </c>
      <c r="CY1074">
        <f t="shared" si="595"/>
        <v>0.47</v>
      </c>
      <c r="CZ1074">
        <f t="shared" si="596"/>
        <v>0.45</v>
      </c>
      <c r="DA1074">
        <f t="shared" si="597"/>
        <v>1</v>
      </c>
      <c r="DB1074">
        <f t="shared" si="598"/>
        <v>6.8750000000000006E-2</v>
      </c>
      <c r="DC1074">
        <f t="shared" si="599"/>
        <v>0</v>
      </c>
      <c r="DD1074" t="s">
        <v>3</v>
      </c>
      <c r="DE1074" t="s">
        <v>3</v>
      </c>
      <c r="DF1074">
        <f t="shared" si="593"/>
        <v>0</v>
      </c>
      <c r="DG1074">
        <f t="shared" si="591"/>
        <v>0</v>
      </c>
      <c r="DH1074">
        <f t="shared" si="592"/>
        <v>0</v>
      </c>
      <c r="DI1074">
        <f t="shared" si="584"/>
        <v>0</v>
      </c>
      <c r="DJ1074">
        <f t="shared" si="600"/>
        <v>0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5">
      <c r="A1075">
        <f>ROW(Source!A1122)</f>
        <v>1122</v>
      </c>
      <c r="B1075">
        <v>56481265</v>
      </c>
      <c r="C1075">
        <v>56496274</v>
      </c>
      <c r="D1075">
        <v>54933523</v>
      </c>
      <c r="E1075">
        <v>1</v>
      </c>
      <c r="F1075">
        <v>1</v>
      </c>
      <c r="G1075">
        <v>1079</v>
      </c>
      <c r="H1075">
        <v>2</v>
      </c>
      <c r="I1075" t="s">
        <v>746</v>
      </c>
      <c r="J1075" t="s">
        <v>747</v>
      </c>
      <c r="K1075" t="s">
        <v>748</v>
      </c>
      <c r="L1075">
        <v>1368</v>
      </c>
      <c r="N1075">
        <v>1011</v>
      </c>
      <c r="O1075" t="s">
        <v>744</v>
      </c>
      <c r="P1075" t="s">
        <v>744</v>
      </c>
      <c r="Q1075">
        <v>1</v>
      </c>
      <c r="W1075">
        <v>0</v>
      </c>
      <c r="X1075">
        <v>-294230152</v>
      </c>
      <c r="Y1075">
        <f t="shared" si="594"/>
        <v>1.2375</v>
      </c>
      <c r="AA1075">
        <v>0</v>
      </c>
      <c r="AB1075">
        <v>187.59</v>
      </c>
      <c r="AC1075">
        <v>17.73</v>
      </c>
      <c r="AD1075">
        <v>0</v>
      </c>
      <c r="AE1075">
        <v>0</v>
      </c>
      <c r="AF1075">
        <v>179.17</v>
      </c>
      <c r="AG1075">
        <v>16.93</v>
      </c>
      <c r="AH1075">
        <v>0</v>
      </c>
      <c r="AI1075">
        <v>1</v>
      </c>
      <c r="AJ1075">
        <v>1</v>
      </c>
      <c r="AK1075">
        <v>1</v>
      </c>
      <c r="AL1075">
        <v>1</v>
      </c>
      <c r="AM1075">
        <v>-2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0.9</v>
      </c>
      <c r="AU1075" t="s">
        <v>165</v>
      </c>
      <c r="AV1075">
        <v>0</v>
      </c>
      <c r="AW1075">
        <v>2</v>
      </c>
      <c r="AX1075">
        <v>56496296</v>
      </c>
      <c r="AY1075">
        <v>1</v>
      </c>
      <c r="AZ1075">
        <v>0</v>
      </c>
      <c r="BA1075">
        <v>1045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f>ROUND(Y1075*Source!I1122*DO1075,9)</f>
        <v>0.35616487499999999</v>
      </c>
      <c r="CX1075">
        <f>ROUND(Y1075*Source!I1122,9)</f>
        <v>2.1037500000000001E-2</v>
      </c>
      <c r="CY1075">
        <f t="shared" si="595"/>
        <v>187.59</v>
      </c>
      <c r="CZ1075">
        <f t="shared" si="596"/>
        <v>179.17</v>
      </c>
      <c r="DA1075">
        <f t="shared" si="597"/>
        <v>1</v>
      </c>
      <c r="DB1075">
        <f t="shared" si="598"/>
        <v>221.71875</v>
      </c>
      <c r="DC1075">
        <f t="shared" si="599"/>
        <v>20.954999999999998</v>
      </c>
      <c r="DD1075" t="s">
        <v>3</v>
      </c>
      <c r="DE1075" t="s">
        <v>3</v>
      </c>
      <c r="DF1075">
        <f t="shared" si="593"/>
        <v>0</v>
      </c>
      <c r="DG1075">
        <f t="shared" si="591"/>
        <v>3.77</v>
      </c>
      <c r="DH1075">
        <f t="shared" si="592"/>
        <v>0.36</v>
      </c>
      <c r="DI1075">
        <f t="shared" si="584"/>
        <v>0</v>
      </c>
      <c r="DJ1075">
        <f t="shared" si="600"/>
        <v>3.77</v>
      </c>
      <c r="DK1075">
        <v>0</v>
      </c>
      <c r="DL1075" t="s">
        <v>745</v>
      </c>
      <c r="DM1075">
        <v>0</v>
      </c>
      <c r="DN1075" t="s">
        <v>740</v>
      </c>
      <c r="DO1075">
        <v>16.93</v>
      </c>
    </row>
    <row r="1076" spans="1:119" x14ac:dyDescent="0.25">
      <c r="A1076">
        <f>ROW(Source!A1122)</f>
        <v>1122</v>
      </c>
      <c r="B1076">
        <v>56481265</v>
      </c>
      <c r="C1076">
        <v>56496274</v>
      </c>
      <c r="D1076">
        <v>54933656</v>
      </c>
      <c r="E1076">
        <v>1</v>
      </c>
      <c r="F1076">
        <v>1</v>
      </c>
      <c r="G1076">
        <v>1079</v>
      </c>
      <c r="H1076">
        <v>2</v>
      </c>
      <c r="I1076" t="s">
        <v>806</v>
      </c>
      <c r="J1076" t="s">
        <v>807</v>
      </c>
      <c r="K1076" t="s">
        <v>808</v>
      </c>
      <c r="L1076">
        <v>1368</v>
      </c>
      <c r="N1076">
        <v>1011</v>
      </c>
      <c r="O1076" t="s">
        <v>744</v>
      </c>
      <c r="P1076" t="s">
        <v>744</v>
      </c>
      <c r="Q1076">
        <v>1</v>
      </c>
      <c r="W1076">
        <v>0</v>
      </c>
      <c r="X1076">
        <v>668032808</v>
      </c>
      <c r="Y1076">
        <f t="shared" si="594"/>
        <v>0.34375</v>
      </c>
      <c r="AA1076">
        <v>0</v>
      </c>
      <c r="AB1076">
        <v>172.69</v>
      </c>
      <c r="AC1076">
        <v>15.22</v>
      </c>
      <c r="AD1076">
        <v>0</v>
      </c>
      <c r="AE1076">
        <v>0</v>
      </c>
      <c r="AF1076">
        <v>164.94</v>
      </c>
      <c r="AG1076">
        <v>14.54</v>
      </c>
      <c r="AH1076">
        <v>0</v>
      </c>
      <c r="AI1076">
        <v>1</v>
      </c>
      <c r="AJ1076">
        <v>1</v>
      </c>
      <c r="AK1076">
        <v>1</v>
      </c>
      <c r="AL1076">
        <v>1</v>
      </c>
      <c r="AM1076">
        <v>-2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0.25</v>
      </c>
      <c r="AU1076" t="s">
        <v>165</v>
      </c>
      <c r="AV1076">
        <v>0</v>
      </c>
      <c r="AW1076">
        <v>2</v>
      </c>
      <c r="AX1076">
        <v>56496298</v>
      </c>
      <c r="AY1076">
        <v>1</v>
      </c>
      <c r="AZ1076">
        <v>0</v>
      </c>
      <c r="BA1076">
        <v>1046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f>ROUND(Y1076*Source!I1122*DO1076,9)</f>
        <v>8.4968125000000005E-2</v>
      </c>
      <c r="CX1076">
        <f>ROUND(Y1076*Source!I1122,9)</f>
        <v>5.84375E-3</v>
      </c>
      <c r="CY1076">
        <f t="shared" si="595"/>
        <v>172.69</v>
      </c>
      <c r="CZ1076">
        <f t="shared" si="596"/>
        <v>164.94</v>
      </c>
      <c r="DA1076">
        <f t="shared" si="597"/>
        <v>1</v>
      </c>
      <c r="DB1076">
        <f t="shared" si="598"/>
        <v>56.704999999999998</v>
      </c>
      <c r="DC1076">
        <f t="shared" si="599"/>
        <v>5.0049999999999999</v>
      </c>
      <c r="DD1076" t="s">
        <v>3</v>
      </c>
      <c r="DE1076" t="s">
        <v>3</v>
      </c>
      <c r="DF1076">
        <f t="shared" si="593"/>
        <v>0</v>
      </c>
      <c r="DG1076">
        <f t="shared" si="591"/>
        <v>0.96</v>
      </c>
      <c r="DH1076">
        <f t="shared" si="592"/>
        <v>0.08</v>
      </c>
      <c r="DI1076">
        <f t="shared" si="584"/>
        <v>0</v>
      </c>
      <c r="DJ1076">
        <f t="shared" si="600"/>
        <v>0.96</v>
      </c>
      <c r="DK1076">
        <v>0</v>
      </c>
      <c r="DL1076" t="s">
        <v>745</v>
      </c>
      <c r="DM1076">
        <v>0</v>
      </c>
      <c r="DN1076" t="s">
        <v>740</v>
      </c>
      <c r="DO1076">
        <v>14.54</v>
      </c>
    </row>
    <row r="1077" spans="1:119" x14ac:dyDescent="0.25">
      <c r="A1077">
        <f>ROW(Source!A1122)</f>
        <v>1122</v>
      </c>
      <c r="B1077">
        <v>56481265</v>
      </c>
      <c r="C1077">
        <v>56496274</v>
      </c>
      <c r="D1077">
        <v>54933780</v>
      </c>
      <c r="E1077">
        <v>1</v>
      </c>
      <c r="F1077">
        <v>1</v>
      </c>
      <c r="G1077">
        <v>1079</v>
      </c>
      <c r="H1077">
        <v>2</v>
      </c>
      <c r="I1077" t="s">
        <v>915</v>
      </c>
      <c r="J1077" t="s">
        <v>916</v>
      </c>
      <c r="K1077" t="s">
        <v>917</v>
      </c>
      <c r="L1077">
        <v>1368</v>
      </c>
      <c r="N1077">
        <v>1011</v>
      </c>
      <c r="O1077" t="s">
        <v>744</v>
      </c>
      <c r="P1077" t="s">
        <v>744</v>
      </c>
      <c r="Q1077">
        <v>1</v>
      </c>
      <c r="W1077">
        <v>0</v>
      </c>
      <c r="X1077">
        <v>339854082</v>
      </c>
      <c r="Y1077">
        <f t="shared" si="594"/>
        <v>12.375000000000002</v>
      </c>
      <c r="AA1077">
        <v>0</v>
      </c>
      <c r="AB1077">
        <v>0.44</v>
      </c>
      <c r="AC1077">
        <v>0</v>
      </c>
      <c r="AD1077">
        <v>0</v>
      </c>
      <c r="AE1077">
        <v>0</v>
      </c>
      <c r="AF1077">
        <v>0.42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-2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9</v>
      </c>
      <c r="AU1077" t="s">
        <v>165</v>
      </c>
      <c r="AV1077">
        <v>0</v>
      </c>
      <c r="AW1077">
        <v>2</v>
      </c>
      <c r="AX1077">
        <v>56496299</v>
      </c>
      <c r="AY1077">
        <v>1</v>
      </c>
      <c r="AZ1077">
        <v>0</v>
      </c>
      <c r="BA1077">
        <v>1047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f>ROUND(Y1077*Source!I1122*DO1077,9)</f>
        <v>0</v>
      </c>
      <c r="CX1077">
        <f>ROUND(Y1077*Source!I1122,9)</f>
        <v>0.21037500000000001</v>
      </c>
      <c r="CY1077">
        <f t="shared" si="595"/>
        <v>0.44</v>
      </c>
      <c r="CZ1077">
        <f t="shared" si="596"/>
        <v>0.42</v>
      </c>
      <c r="DA1077">
        <f t="shared" si="597"/>
        <v>1</v>
      </c>
      <c r="DB1077">
        <f t="shared" si="598"/>
        <v>5.1974999999999998</v>
      </c>
      <c r="DC1077">
        <f t="shared" si="599"/>
        <v>0</v>
      </c>
      <c r="DD1077" t="s">
        <v>3</v>
      </c>
      <c r="DE1077" t="s">
        <v>3</v>
      </c>
      <c r="DF1077">
        <f t="shared" si="593"/>
        <v>0</v>
      </c>
      <c r="DG1077">
        <f t="shared" si="591"/>
        <v>0.09</v>
      </c>
      <c r="DH1077">
        <f t="shared" si="592"/>
        <v>0</v>
      </c>
      <c r="DI1077">
        <f t="shared" si="584"/>
        <v>0</v>
      </c>
      <c r="DJ1077">
        <f t="shared" si="600"/>
        <v>0.09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5">
      <c r="A1078">
        <f>ROW(Source!A1122)</f>
        <v>1122</v>
      </c>
      <c r="B1078">
        <v>56481265</v>
      </c>
      <c r="C1078">
        <v>56496274</v>
      </c>
      <c r="D1078">
        <v>54902310</v>
      </c>
      <c r="E1078">
        <v>1</v>
      </c>
      <c r="F1078">
        <v>1</v>
      </c>
      <c r="G1078">
        <v>1079</v>
      </c>
      <c r="H1078">
        <v>3</v>
      </c>
      <c r="I1078" t="s">
        <v>752</v>
      </c>
      <c r="J1078" t="s">
        <v>753</v>
      </c>
      <c r="K1078" t="s">
        <v>754</v>
      </c>
      <c r="L1078">
        <v>1339</v>
      </c>
      <c r="N1078">
        <v>1007</v>
      </c>
      <c r="O1078" t="s">
        <v>158</v>
      </c>
      <c r="P1078" t="s">
        <v>158</v>
      </c>
      <c r="Q1078">
        <v>1</v>
      </c>
      <c r="W1078">
        <v>0</v>
      </c>
      <c r="X1078">
        <v>-159086685</v>
      </c>
      <c r="Y1078">
        <f t="shared" ref="Y1078:Y1088" si="601">AT1078</f>
        <v>0.73</v>
      </c>
      <c r="AA1078">
        <v>7.23</v>
      </c>
      <c r="AB1078">
        <v>0</v>
      </c>
      <c r="AC1078">
        <v>0</v>
      </c>
      <c r="AD1078">
        <v>0</v>
      </c>
      <c r="AE1078">
        <v>7.07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1</v>
      </c>
      <c r="AM1078">
        <v>-2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 t="s">
        <v>3</v>
      </c>
      <c r="AT1078">
        <v>0.73</v>
      </c>
      <c r="AU1078" t="s">
        <v>3</v>
      </c>
      <c r="AV1078">
        <v>0</v>
      </c>
      <c r="AW1078">
        <v>2</v>
      </c>
      <c r="AX1078">
        <v>56496301</v>
      </c>
      <c r="AY1078">
        <v>1</v>
      </c>
      <c r="AZ1078">
        <v>0</v>
      </c>
      <c r="BA1078">
        <v>1049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ROUND(Y1078*Source!I1122,9)</f>
        <v>1.2409999999999999E-2</v>
      </c>
      <c r="CY1078">
        <f t="shared" ref="CY1078:CY1088" si="602">AA1078</f>
        <v>7.23</v>
      </c>
      <c r="CZ1078">
        <f t="shared" ref="CZ1078:CZ1088" si="603">AE1078</f>
        <v>7.07</v>
      </c>
      <c r="DA1078">
        <f t="shared" ref="DA1078:DA1088" si="604">AI1078</f>
        <v>1</v>
      </c>
      <c r="DB1078">
        <f t="shared" ref="DB1078:DB1088" si="605">ROUND(ROUND(AT1078*CZ1078,2),6)</f>
        <v>5.16</v>
      </c>
      <c r="DC1078">
        <f t="shared" ref="DC1078:DC1088" si="606">ROUND(ROUND(AT1078*AG1078,2),6)</f>
        <v>0</v>
      </c>
      <c r="DD1078" t="s">
        <v>3</v>
      </c>
      <c r="DE1078" t="s">
        <v>3</v>
      </c>
      <c r="DF1078">
        <f t="shared" si="593"/>
        <v>0.09</v>
      </c>
      <c r="DG1078">
        <f t="shared" si="591"/>
        <v>0</v>
      </c>
      <c r="DH1078">
        <f t="shared" si="592"/>
        <v>0</v>
      </c>
      <c r="DI1078">
        <f t="shared" si="584"/>
        <v>0</v>
      </c>
      <c r="DJ1078">
        <f t="shared" ref="DJ1078:DJ1088" si="607">DF1078</f>
        <v>0.09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5">
      <c r="A1079">
        <f>ROW(Source!A1122)</f>
        <v>1122</v>
      </c>
      <c r="B1079">
        <v>56481265</v>
      </c>
      <c r="C1079">
        <v>56496274</v>
      </c>
      <c r="D1079">
        <v>54902322</v>
      </c>
      <c r="E1079">
        <v>1</v>
      </c>
      <c r="F1079">
        <v>1</v>
      </c>
      <c r="G1079">
        <v>1079</v>
      </c>
      <c r="H1079">
        <v>3</v>
      </c>
      <c r="I1079" t="s">
        <v>809</v>
      </c>
      <c r="J1079" t="s">
        <v>810</v>
      </c>
      <c r="K1079" t="s">
        <v>811</v>
      </c>
      <c r="L1079">
        <v>1348</v>
      </c>
      <c r="N1079">
        <v>1009</v>
      </c>
      <c r="O1079" t="s">
        <v>32</v>
      </c>
      <c r="P1079" t="s">
        <v>32</v>
      </c>
      <c r="Q1079">
        <v>1000</v>
      </c>
      <c r="W1079">
        <v>0</v>
      </c>
      <c r="X1079">
        <v>-421167940</v>
      </c>
      <c r="Y1079">
        <f t="shared" si="601"/>
        <v>2E-3</v>
      </c>
      <c r="AA1079">
        <v>6656.07</v>
      </c>
      <c r="AB1079">
        <v>0</v>
      </c>
      <c r="AC1079">
        <v>0</v>
      </c>
      <c r="AD1079">
        <v>0</v>
      </c>
      <c r="AE1079">
        <v>6512.79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-2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 t="s">
        <v>3</v>
      </c>
      <c r="AT1079">
        <v>2E-3</v>
      </c>
      <c r="AU1079" t="s">
        <v>3</v>
      </c>
      <c r="AV1079">
        <v>0</v>
      </c>
      <c r="AW1079">
        <v>2</v>
      </c>
      <c r="AX1079">
        <v>56496302</v>
      </c>
      <c r="AY1079">
        <v>1</v>
      </c>
      <c r="AZ1079">
        <v>0</v>
      </c>
      <c r="BA1079">
        <v>1050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V1079">
        <v>0</v>
      </c>
      <c r="CW1079">
        <v>0</v>
      </c>
      <c r="CX1079">
        <f>ROUND(Y1079*Source!I1122,9)</f>
        <v>3.4E-5</v>
      </c>
      <c r="CY1079">
        <f t="shared" si="602"/>
        <v>6656.07</v>
      </c>
      <c r="CZ1079">
        <f t="shared" si="603"/>
        <v>6512.79</v>
      </c>
      <c r="DA1079">
        <f t="shared" si="604"/>
        <v>1</v>
      </c>
      <c r="DB1079">
        <f t="shared" si="605"/>
        <v>13.03</v>
      </c>
      <c r="DC1079">
        <f t="shared" si="606"/>
        <v>0</v>
      </c>
      <c r="DD1079" t="s">
        <v>3</v>
      </c>
      <c r="DE1079" t="s">
        <v>3</v>
      </c>
      <c r="DF1079">
        <f t="shared" si="593"/>
        <v>0.22</v>
      </c>
      <c r="DG1079">
        <f t="shared" si="591"/>
        <v>0</v>
      </c>
      <c r="DH1079">
        <f t="shared" si="592"/>
        <v>0</v>
      </c>
      <c r="DI1079">
        <f t="shared" si="584"/>
        <v>0</v>
      </c>
      <c r="DJ1079">
        <f t="shared" si="607"/>
        <v>0.22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5">
      <c r="A1080">
        <f>ROW(Source!A1122)</f>
        <v>1122</v>
      </c>
      <c r="B1080">
        <v>56481265</v>
      </c>
      <c r="C1080">
        <v>56496274</v>
      </c>
      <c r="D1080">
        <v>54903374</v>
      </c>
      <c r="E1080">
        <v>1</v>
      </c>
      <c r="F1080">
        <v>1</v>
      </c>
      <c r="G1080">
        <v>1079</v>
      </c>
      <c r="H1080">
        <v>3</v>
      </c>
      <c r="I1080" t="s">
        <v>779</v>
      </c>
      <c r="J1080" t="s">
        <v>780</v>
      </c>
      <c r="K1080" t="s">
        <v>781</v>
      </c>
      <c r="L1080">
        <v>1348</v>
      </c>
      <c r="N1080">
        <v>1009</v>
      </c>
      <c r="O1080" t="s">
        <v>32</v>
      </c>
      <c r="P1080" t="s">
        <v>32</v>
      </c>
      <c r="Q1080">
        <v>1000</v>
      </c>
      <c r="W1080">
        <v>0</v>
      </c>
      <c r="X1080">
        <v>-925205253</v>
      </c>
      <c r="Y1080">
        <f t="shared" si="601"/>
        <v>0.16</v>
      </c>
      <c r="AA1080">
        <v>7343.91</v>
      </c>
      <c r="AB1080">
        <v>0</v>
      </c>
      <c r="AC1080">
        <v>0</v>
      </c>
      <c r="AD1080">
        <v>0</v>
      </c>
      <c r="AE1080">
        <v>7185.82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-2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 t="s">
        <v>3</v>
      </c>
      <c r="AT1080">
        <v>0.16</v>
      </c>
      <c r="AU1080" t="s">
        <v>3</v>
      </c>
      <c r="AV1080">
        <v>0</v>
      </c>
      <c r="AW1080">
        <v>2</v>
      </c>
      <c r="AX1080">
        <v>56496303</v>
      </c>
      <c r="AY1080">
        <v>1</v>
      </c>
      <c r="AZ1080">
        <v>0</v>
      </c>
      <c r="BA1080">
        <v>1051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v>0</v>
      </c>
      <c r="CX1080">
        <f>ROUND(Y1080*Source!I1122,9)</f>
        <v>2.7200000000000002E-3</v>
      </c>
      <c r="CY1080">
        <f t="shared" si="602"/>
        <v>7343.91</v>
      </c>
      <c r="CZ1080">
        <f t="shared" si="603"/>
        <v>7185.82</v>
      </c>
      <c r="DA1080">
        <f t="shared" si="604"/>
        <v>1</v>
      </c>
      <c r="DB1080">
        <f t="shared" si="605"/>
        <v>1149.73</v>
      </c>
      <c r="DC1080">
        <f t="shared" si="606"/>
        <v>0</v>
      </c>
      <c r="DD1080" t="s">
        <v>3</v>
      </c>
      <c r="DE1080" t="s">
        <v>3</v>
      </c>
      <c r="DF1080">
        <f t="shared" si="593"/>
        <v>19.55</v>
      </c>
      <c r="DG1080">
        <f t="shared" si="591"/>
        <v>0</v>
      </c>
      <c r="DH1080">
        <f t="shared" si="592"/>
        <v>0</v>
      </c>
      <c r="DI1080">
        <f t="shared" si="584"/>
        <v>0</v>
      </c>
      <c r="DJ1080">
        <f t="shared" si="607"/>
        <v>19.55</v>
      </c>
      <c r="DK1080">
        <v>0</v>
      </c>
      <c r="DL1080" t="s">
        <v>3</v>
      </c>
      <c r="DM1080">
        <v>0</v>
      </c>
      <c r="DN1080" t="s">
        <v>3</v>
      </c>
      <c r="DO1080">
        <v>0</v>
      </c>
    </row>
    <row r="1081" spans="1:119" x14ac:dyDescent="0.25">
      <c r="A1081">
        <f>ROW(Source!A1122)</f>
        <v>1122</v>
      </c>
      <c r="B1081">
        <v>56481265</v>
      </c>
      <c r="C1081">
        <v>56496274</v>
      </c>
      <c r="D1081">
        <v>54902403</v>
      </c>
      <c r="E1081">
        <v>1</v>
      </c>
      <c r="F1081">
        <v>1</v>
      </c>
      <c r="G1081">
        <v>1079</v>
      </c>
      <c r="H1081">
        <v>3</v>
      </c>
      <c r="I1081" t="s">
        <v>815</v>
      </c>
      <c r="J1081" t="s">
        <v>816</v>
      </c>
      <c r="K1081" t="s">
        <v>817</v>
      </c>
      <c r="L1081">
        <v>1339</v>
      </c>
      <c r="N1081">
        <v>1007</v>
      </c>
      <c r="O1081" t="s">
        <v>158</v>
      </c>
      <c r="P1081" t="s">
        <v>158</v>
      </c>
      <c r="Q1081">
        <v>1</v>
      </c>
      <c r="W1081">
        <v>0</v>
      </c>
      <c r="X1081">
        <v>-1411081034</v>
      </c>
      <c r="Y1081">
        <f t="shared" si="601"/>
        <v>0.04</v>
      </c>
      <c r="AA1081">
        <v>1861.44</v>
      </c>
      <c r="AB1081">
        <v>0</v>
      </c>
      <c r="AC1081">
        <v>0</v>
      </c>
      <c r="AD1081">
        <v>0</v>
      </c>
      <c r="AE1081">
        <v>1821.37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-2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 t="s">
        <v>3</v>
      </c>
      <c r="AT1081">
        <v>0.04</v>
      </c>
      <c r="AU1081" t="s">
        <v>3</v>
      </c>
      <c r="AV1081">
        <v>0</v>
      </c>
      <c r="AW1081">
        <v>2</v>
      </c>
      <c r="AX1081">
        <v>56496304</v>
      </c>
      <c r="AY1081">
        <v>1</v>
      </c>
      <c r="AZ1081">
        <v>0</v>
      </c>
      <c r="BA1081">
        <v>1052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v>0</v>
      </c>
      <c r="CX1081">
        <f>ROUND(Y1081*Source!I1122,9)</f>
        <v>6.8000000000000005E-4</v>
      </c>
      <c r="CY1081">
        <f t="shared" si="602"/>
        <v>1861.44</v>
      </c>
      <c r="CZ1081">
        <f t="shared" si="603"/>
        <v>1821.37</v>
      </c>
      <c r="DA1081">
        <f t="shared" si="604"/>
        <v>1</v>
      </c>
      <c r="DB1081">
        <f t="shared" si="605"/>
        <v>72.849999999999994</v>
      </c>
      <c r="DC1081">
        <f t="shared" si="606"/>
        <v>0</v>
      </c>
      <c r="DD1081" t="s">
        <v>3</v>
      </c>
      <c r="DE1081" t="s">
        <v>3</v>
      </c>
      <c r="DF1081">
        <f t="shared" si="593"/>
        <v>1.24</v>
      </c>
      <c r="DG1081">
        <f t="shared" si="591"/>
        <v>0</v>
      </c>
      <c r="DH1081">
        <f t="shared" si="592"/>
        <v>0</v>
      </c>
      <c r="DI1081">
        <f t="shared" si="584"/>
        <v>0</v>
      </c>
      <c r="DJ1081">
        <f t="shared" si="607"/>
        <v>1.24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5">
      <c r="A1082">
        <f>ROW(Source!A1122)</f>
        <v>1122</v>
      </c>
      <c r="B1082">
        <v>56481265</v>
      </c>
      <c r="C1082">
        <v>56496274</v>
      </c>
      <c r="D1082">
        <v>54902427</v>
      </c>
      <c r="E1082">
        <v>1</v>
      </c>
      <c r="F1082">
        <v>1</v>
      </c>
      <c r="G1082">
        <v>1079</v>
      </c>
      <c r="H1082">
        <v>3</v>
      </c>
      <c r="I1082" t="s">
        <v>761</v>
      </c>
      <c r="J1082" t="s">
        <v>762</v>
      </c>
      <c r="K1082" t="s">
        <v>763</v>
      </c>
      <c r="L1082">
        <v>1348</v>
      </c>
      <c r="N1082">
        <v>1009</v>
      </c>
      <c r="O1082" t="s">
        <v>32</v>
      </c>
      <c r="P1082" t="s">
        <v>32</v>
      </c>
      <c r="Q1082">
        <v>1000</v>
      </c>
      <c r="W1082">
        <v>0</v>
      </c>
      <c r="X1082">
        <v>-764855440</v>
      </c>
      <c r="Y1082">
        <f t="shared" si="601"/>
        <v>0.01</v>
      </c>
      <c r="AA1082">
        <v>1285.21</v>
      </c>
      <c r="AB1082">
        <v>0</v>
      </c>
      <c r="AC1082">
        <v>0</v>
      </c>
      <c r="AD1082">
        <v>0</v>
      </c>
      <c r="AE1082">
        <v>1257.54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-2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 t="s">
        <v>3</v>
      </c>
      <c r="AT1082">
        <v>0.01</v>
      </c>
      <c r="AU1082" t="s">
        <v>3</v>
      </c>
      <c r="AV1082">
        <v>0</v>
      </c>
      <c r="AW1082">
        <v>2</v>
      </c>
      <c r="AX1082">
        <v>56496305</v>
      </c>
      <c r="AY1082">
        <v>1</v>
      </c>
      <c r="AZ1082">
        <v>0</v>
      </c>
      <c r="BA1082">
        <v>1053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v>0</v>
      </c>
      <c r="CX1082">
        <f>ROUND(Y1082*Source!I1122,9)</f>
        <v>1.7000000000000001E-4</v>
      </c>
      <c r="CY1082">
        <f t="shared" si="602"/>
        <v>1285.21</v>
      </c>
      <c r="CZ1082">
        <f t="shared" si="603"/>
        <v>1257.54</v>
      </c>
      <c r="DA1082">
        <f t="shared" si="604"/>
        <v>1</v>
      </c>
      <c r="DB1082">
        <f t="shared" si="605"/>
        <v>12.58</v>
      </c>
      <c r="DC1082">
        <f t="shared" si="606"/>
        <v>0</v>
      </c>
      <c r="DD1082" t="s">
        <v>3</v>
      </c>
      <c r="DE1082" t="s">
        <v>3</v>
      </c>
      <c r="DF1082">
        <f t="shared" si="593"/>
        <v>0.21</v>
      </c>
      <c r="DG1082">
        <f t="shared" si="591"/>
        <v>0</v>
      </c>
      <c r="DH1082">
        <f t="shared" si="592"/>
        <v>0</v>
      </c>
      <c r="DI1082">
        <f t="shared" si="584"/>
        <v>0</v>
      </c>
      <c r="DJ1082">
        <f t="shared" si="607"/>
        <v>0.21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5">
      <c r="A1083">
        <f>ROW(Source!A1122)</f>
        <v>1122</v>
      </c>
      <c r="B1083">
        <v>56481265</v>
      </c>
      <c r="C1083">
        <v>56496274</v>
      </c>
      <c r="D1083">
        <v>54902715</v>
      </c>
      <c r="E1083">
        <v>1</v>
      </c>
      <c r="F1083">
        <v>1</v>
      </c>
      <c r="G1083">
        <v>1079</v>
      </c>
      <c r="H1083">
        <v>3</v>
      </c>
      <c r="I1083" t="s">
        <v>892</v>
      </c>
      <c r="J1083" t="s">
        <v>893</v>
      </c>
      <c r="K1083" t="s">
        <v>894</v>
      </c>
      <c r="L1083">
        <v>1327</v>
      </c>
      <c r="N1083">
        <v>1005</v>
      </c>
      <c r="O1083" t="s">
        <v>214</v>
      </c>
      <c r="P1083" t="s">
        <v>214</v>
      </c>
      <c r="Q1083">
        <v>1</v>
      </c>
      <c r="W1083">
        <v>0</v>
      </c>
      <c r="X1083">
        <v>-1844544580</v>
      </c>
      <c r="Y1083">
        <f t="shared" si="601"/>
        <v>30</v>
      </c>
      <c r="AA1083">
        <v>7.55</v>
      </c>
      <c r="AB1083">
        <v>0</v>
      </c>
      <c r="AC1083">
        <v>0</v>
      </c>
      <c r="AD1083">
        <v>0</v>
      </c>
      <c r="AE1083">
        <v>7.39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1</v>
      </c>
      <c r="AL1083">
        <v>1</v>
      </c>
      <c r="AM1083">
        <v>-2</v>
      </c>
      <c r="AN1083">
        <v>0</v>
      </c>
      <c r="AO1083">
        <v>1</v>
      </c>
      <c r="AP1083">
        <v>0</v>
      </c>
      <c r="AQ1083">
        <v>0</v>
      </c>
      <c r="AR1083">
        <v>0</v>
      </c>
      <c r="AS1083" t="s">
        <v>3</v>
      </c>
      <c r="AT1083">
        <v>30</v>
      </c>
      <c r="AU1083" t="s">
        <v>3</v>
      </c>
      <c r="AV1083">
        <v>0</v>
      </c>
      <c r="AW1083">
        <v>2</v>
      </c>
      <c r="AX1083">
        <v>56496306</v>
      </c>
      <c r="AY1083">
        <v>1</v>
      </c>
      <c r="AZ1083">
        <v>0</v>
      </c>
      <c r="BA1083">
        <v>1054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v>0</v>
      </c>
      <c r="CX1083">
        <f>ROUND(Y1083*Source!I1122,9)</f>
        <v>0.51</v>
      </c>
      <c r="CY1083">
        <f t="shared" si="602"/>
        <v>7.55</v>
      </c>
      <c r="CZ1083">
        <f t="shared" si="603"/>
        <v>7.39</v>
      </c>
      <c r="DA1083">
        <f t="shared" si="604"/>
        <v>1</v>
      </c>
      <c r="DB1083">
        <f t="shared" si="605"/>
        <v>221.7</v>
      </c>
      <c r="DC1083">
        <f t="shared" si="606"/>
        <v>0</v>
      </c>
      <c r="DD1083" t="s">
        <v>3</v>
      </c>
      <c r="DE1083" t="s">
        <v>3</v>
      </c>
      <c r="DF1083">
        <f t="shared" si="593"/>
        <v>3.77</v>
      </c>
      <c r="DG1083">
        <f t="shared" si="591"/>
        <v>0</v>
      </c>
      <c r="DH1083">
        <f t="shared" si="592"/>
        <v>0</v>
      </c>
      <c r="DI1083">
        <f t="shared" si="584"/>
        <v>0</v>
      </c>
      <c r="DJ1083">
        <f t="shared" si="607"/>
        <v>3.77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5">
      <c r="A1084">
        <f>ROW(Source!A1122)</f>
        <v>1122</v>
      </c>
      <c r="B1084">
        <v>56481265</v>
      </c>
      <c r="C1084">
        <v>56496274</v>
      </c>
      <c r="D1084">
        <v>54909571</v>
      </c>
      <c r="E1084">
        <v>1</v>
      </c>
      <c r="F1084">
        <v>1</v>
      </c>
      <c r="G1084">
        <v>1079</v>
      </c>
      <c r="H1084">
        <v>3</v>
      </c>
      <c r="I1084" t="s">
        <v>248</v>
      </c>
      <c r="J1084" t="s">
        <v>250</v>
      </c>
      <c r="K1084" t="s">
        <v>249</v>
      </c>
      <c r="L1084">
        <v>1339</v>
      </c>
      <c r="N1084">
        <v>1007</v>
      </c>
      <c r="O1084" t="s">
        <v>158</v>
      </c>
      <c r="P1084" t="s">
        <v>158</v>
      </c>
      <c r="Q1084">
        <v>1</v>
      </c>
      <c r="W1084">
        <v>0</v>
      </c>
      <c r="X1084">
        <v>-1447999952</v>
      </c>
      <c r="Y1084">
        <f t="shared" si="601"/>
        <v>101.5</v>
      </c>
      <c r="AA1084">
        <v>745.78</v>
      </c>
      <c r="AB1084">
        <v>0</v>
      </c>
      <c r="AC1084">
        <v>0</v>
      </c>
      <c r="AD1084">
        <v>0</v>
      </c>
      <c r="AE1084">
        <v>729.73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0</v>
      </c>
      <c r="AS1084" t="s">
        <v>3</v>
      </c>
      <c r="AT1084">
        <v>101.5</v>
      </c>
      <c r="AU1084" t="s">
        <v>3</v>
      </c>
      <c r="AV1084">
        <v>0</v>
      </c>
      <c r="AW1084">
        <v>1</v>
      </c>
      <c r="AX1084">
        <v>-1</v>
      </c>
      <c r="AY1084">
        <v>0</v>
      </c>
      <c r="AZ1084">
        <v>0</v>
      </c>
      <c r="BA1084" t="s">
        <v>3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ROUND(Y1084*Source!I1122,9)</f>
        <v>1.7255</v>
      </c>
      <c r="CY1084">
        <f t="shared" si="602"/>
        <v>745.78</v>
      </c>
      <c r="CZ1084">
        <f t="shared" si="603"/>
        <v>729.73</v>
      </c>
      <c r="DA1084">
        <f t="shared" si="604"/>
        <v>1</v>
      </c>
      <c r="DB1084">
        <f t="shared" si="605"/>
        <v>74067.600000000006</v>
      </c>
      <c r="DC1084">
        <f t="shared" si="606"/>
        <v>0</v>
      </c>
      <c r="DD1084" t="s">
        <v>3</v>
      </c>
      <c r="DE1084" t="s">
        <v>3</v>
      </c>
      <c r="DF1084">
        <f t="shared" si="593"/>
        <v>1259.1500000000001</v>
      </c>
      <c r="DG1084">
        <f t="shared" si="591"/>
        <v>0</v>
      </c>
      <c r="DH1084">
        <f t="shared" si="592"/>
        <v>0</v>
      </c>
      <c r="DI1084">
        <f t="shared" si="584"/>
        <v>0</v>
      </c>
      <c r="DJ1084">
        <f t="shared" si="607"/>
        <v>1259.1500000000001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5">
      <c r="A1085">
        <f>ROW(Source!A1122)</f>
        <v>1122</v>
      </c>
      <c r="B1085">
        <v>56481265</v>
      </c>
      <c r="C1085">
        <v>56496274</v>
      </c>
      <c r="D1085">
        <v>54910044</v>
      </c>
      <c r="E1085">
        <v>1</v>
      </c>
      <c r="F1085">
        <v>1</v>
      </c>
      <c r="G1085">
        <v>1079</v>
      </c>
      <c r="H1085">
        <v>3</v>
      </c>
      <c r="I1085" t="s">
        <v>502</v>
      </c>
      <c r="J1085" t="s">
        <v>504</v>
      </c>
      <c r="K1085" t="s">
        <v>503</v>
      </c>
      <c r="L1085">
        <v>1348</v>
      </c>
      <c r="N1085">
        <v>1009</v>
      </c>
      <c r="O1085" t="s">
        <v>32</v>
      </c>
      <c r="P1085" t="s">
        <v>32</v>
      </c>
      <c r="Q1085">
        <v>1000</v>
      </c>
      <c r="W1085">
        <v>0</v>
      </c>
      <c r="X1085">
        <v>72089298</v>
      </c>
      <c r="Y1085">
        <f t="shared" si="601"/>
        <v>0</v>
      </c>
      <c r="AA1085">
        <v>6471.33</v>
      </c>
      <c r="AB1085">
        <v>0</v>
      </c>
      <c r="AC1085">
        <v>0</v>
      </c>
      <c r="AD1085">
        <v>0</v>
      </c>
      <c r="AE1085">
        <v>6332.03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 t="s">
        <v>3</v>
      </c>
      <c r="AT1085">
        <v>0</v>
      </c>
      <c r="AU1085" t="s">
        <v>3</v>
      </c>
      <c r="AV1085">
        <v>0</v>
      </c>
      <c r="AW1085">
        <v>1</v>
      </c>
      <c r="AX1085">
        <v>-1</v>
      </c>
      <c r="AY1085">
        <v>0</v>
      </c>
      <c r="AZ1085">
        <v>0</v>
      </c>
      <c r="BA1085" t="s">
        <v>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v>0</v>
      </c>
      <c r="CX1085">
        <f>ROUND(Y1085*Source!I1122,9)</f>
        <v>0</v>
      </c>
      <c r="CY1085">
        <f t="shared" si="602"/>
        <v>6471.33</v>
      </c>
      <c r="CZ1085">
        <f t="shared" si="603"/>
        <v>6332.03</v>
      </c>
      <c r="DA1085">
        <f t="shared" si="604"/>
        <v>1</v>
      </c>
      <c r="DB1085">
        <f t="shared" si="605"/>
        <v>0</v>
      </c>
      <c r="DC1085">
        <f t="shared" si="606"/>
        <v>0</v>
      </c>
      <c r="DD1085" t="s">
        <v>3</v>
      </c>
      <c r="DE1085" t="s">
        <v>3</v>
      </c>
      <c r="DF1085">
        <f t="shared" si="593"/>
        <v>0</v>
      </c>
      <c r="DG1085">
        <f t="shared" si="591"/>
        <v>0</v>
      </c>
      <c r="DH1085">
        <f t="shared" si="592"/>
        <v>0</v>
      </c>
      <c r="DI1085">
        <f t="shared" si="584"/>
        <v>0</v>
      </c>
      <c r="DJ1085">
        <f t="shared" si="607"/>
        <v>0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5">
      <c r="A1086">
        <f>ROW(Source!A1122)</f>
        <v>1122</v>
      </c>
      <c r="B1086">
        <v>56481265</v>
      </c>
      <c r="C1086">
        <v>56496274</v>
      </c>
      <c r="D1086">
        <v>54909992</v>
      </c>
      <c r="E1086">
        <v>1</v>
      </c>
      <c r="F1086">
        <v>1</v>
      </c>
      <c r="G1086">
        <v>1079</v>
      </c>
      <c r="H1086">
        <v>3</v>
      </c>
      <c r="I1086" t="s">
        <v>330</v>
      </c>
      <c r="J1086" t="s">
        <v>332</v>
      </c>
      <c r="K1086" t="s">
        <v>331</v>
      </c>
      <c r="L1086">
        <v>1348</v>
      </c>
      <c r="N1086">
        <v>1009</v>
      </c>
      <c r="O1086" t="s">
        <v>32</v>
      </c>
      <c r="P1086" t="s">
        <v>32</v>
      </c>
      <c r="Q1086">
        <v>1000</v>
      </c>
      <c r="W1086">
        <v>0</v>
      </c>
      <c r="X1086">
        <v>-977438433</v>
      </c>
      <c r="Y1086">
        <f t="shared" si="601"/>
        <v>2.2276470000000002</v>
      </c>
      <c r="AA1086">
        <v>5870.05</v>
      </c>
      <c r="AB1086">
        <v>0</v>
      </c>
      <c r="AC1086">
        <v>0</v>
      </c>
      <c r="AD1086">
        <v>0</v>
      </c>
      <c r="AE1086">
        <v>5743.69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0</v>
      </c>
      <c r="AN1086">
        <v>0</v>
      </c>
      <c r="AO1086">
        <v>0</v>
      </c>
      <c r="AP1086">
        <v>1</v>
      </c>
      <c r="AQ1086">
        <v>0</v>
      </c>
      <c r="AR1086">
        <v>0</v>
      </c>
      <c r="AS1086" t="s">
        <v>3</v>
      </c>
      <c r="AT1086">
        <v>2.2276470000000002</v>
      </c>
      <c r="AU1086" t="s">
        <v>3</v>
      </c>
      <c r="AV1086">
        <v>0</v>
      </c>
      <c r="AW1086">
        <v>1</v>
      </c>
      <c r="AX1086">
        <v>-1</v>
      </c>
      <c r="AY1086">
        <v>0</v>
      </c>
      <c r="AZ1086">
        <v>0</v>
      </c>
      <c r="BA1086" t="s">
        <v>3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ROUND(Y1086*Source!I1122,9)</f>
        <v>3.7869999000000001E-2</v>
      </c>
      <c r="CY1086">
        <f t="shared" si="602"/>
        <v>5870.05</v>
      </c>
      <c r="CZ1086">
        <f t="shared" si="603"/>
        <v>5743.69</v>
      </c>
      <c r="DA1086">
        <f t="shared" si="604"/>
        <v>1</v>
      </c>
      <c r="DB1086">
        <f t="shared" si="605"/>
        <v>12794.91</v>
      </c>
      <c r="DC1086">
        <f t="shared" si="606"/>
        <v>0</v>
      </c>
      <c r="DD1086" t="s">
        <v>3</v>
      </c>
      <c r="DE1086" t="s">
        <v>3</v>
      </c>
      <c r="DF1086">
        <f t="shared" si="593"/>
        <v>217.51</v>
      </c>
      <c r="DG1086">
        <f t="shared" si="591"/>
        <v>0</v>
      </c>
      <c r="DH1086">
        <f t="shared" si="592"/>
        <v>0</v>
      </c>
      <c r="DI1086">
        <f t="shared" si="584"/>
        <v>0</v>
      </c>
      <c r="DJ1086">
        <f t="shared" si="607"/>
        <v>217.51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5">
      <c r="A1087">
        <f>ROW(Source!A1122)</f>
        <v>1122</v>
      </c>
      <c r="B1087">
        <v>56481265</v>
      </c>
      <c r="C1087">
        <v>56496274</v>
      </c>
      <c r="D1087">
        <v>54909994</v>
      </c>
      <c r="E1087">
        <v>1</v>
      </c>
      <c r="F1087">
        <v>1</v>
      </c>
      <c r="G1087">
        <v>1079</v>
      </c>
      <c r="H1087">
        <v>3</v>
      </c>
      <c r="I1087" t="s">
        <v>240</v>
      </c>
      <c r="J1087" t="s">
        <v>242</v>
      </c>
      <c r="K1087" t="s">
        <v>241</v>
      </c>
      <c r="L1087">
        <v>1348</v>
      </c>
      <c r="N1087">
        <v>1009</v>
      </c>
      <c r="O1087" t="s">
        <v>32</v>
      </c>
      <c r="P1087" t="s">
        <v>32</v>
      </c>
      <c r="Q1087">
        <v>1000</v>
      </c>
      <c r="W1087">
        <v>0</v>
      </c>
      <c r="X1087">
        <v>1611312075</v>
      </c>
      <c r="Y1087">
        <f t="shared" si="601"/>
        <v>6.7905879999999996</v>
      </c>
      <c r="AA1087">
        <v>5870.05</v>
      </c>
      <c r="AB1087">
        <v>0</v>
      </c>
      <c r="AC1087">
        <v>0</v>
      </c>
      <c r="AD1087">
        <v>0</v>
      </c>
      <c r="AE1087">
        <v>5743.69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  <c r="AS1087" t="s">
        <v>3</v>
      </c>
      <c r="AT1087">
        <v>6.7905879999999996</v>
      </c>
      <c r="AU1087" t="s">
        <v>3</v>
      </c>
      <c r="AV1087">
        <v>0</v>
      </c>
      <c r="AW1087">
        <v>1</v>
      </c>
      <c r="AX1087">
        <v>-1</v>
      </c>
      <c r="AY1087">
        <v>0</v>
      </c>
      <c r="AZ1087">
        <v>0</v>
      </c>
      <c r="BA1087" t="s">
        <v>3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ROUND(Y1087*Source!I1122,9)</f>
        <v>0.115439996</v>
      </c>
      <c r="CY1087">
        <f t="shared" si="602"/>
        <v>5870.05</v>
      </c>
      <c r="CZ1087">
        <f t="shared" si="603"/>
        <v>5743.69</v>
      </c>
      <c r="DA1087">
        <f t="shared" si="604"/>
        <v>1</v>
      </c>
      <c r="DB1087">
        <f t="shared" si="605"/>
        <v>39003.03</v>
      </c>
      <c r="DC1087">
        <f t="shared" si="606"/>
        <v>0</v>
      </c>
      <c r="DD1087" t="s">
        <v>3</v>
      </c>
      <c r="DE1087" t="s">
        <v>3</v>
      </c>
      <c r="DF1087">
        <f t="shared" si="593"/>
        <v>663.05</v>
      </c>
      <c r="DG1087">
        <f t="shared" si="591"/>
        <v>0</v>
      </c>
      <c r="DH1087">
        <f t="shared" si="592"/>
        <v>0</v>
      </c>
      <c r="DI1087">
        <f t="shared" si="584"/>
        <v>0</v>
      </c>
      <c r="DJ1087">
        <f t="shared" si="607"/>
        <v>663.05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5">
      <c r="A1088">
        <f>ROW(Source!A1122)</f>
        <v>1122</v>
      </c>
      <c r="B1088">
        <v>56481265</v>
      </c>
      <c r="C1088">
        <v>56496274</v>
      </c>
      <c r="D1088">
        <v>54914903</v>
      </c>
      <c r="E1088">
        <v>1</v>
      </c>
      <c r="F1088">
        <v>1</v>
      </c>
      <c r="G1088">
        <v>1079</v>
      </c>
      <c r="H1088">
        <v>3</v>
      </c>
      <c r="I1088" t="s">
        <v>918</v>
      </c>
      <c r="J1088" t="s">
        <v>919</v>
      </c>
      <c r="K1088" t="s">
        <v>920</v>
      </c>
      <c r="L1088">
        <v>1327</v>
      </c>
      <c r="N1088">
        <v>1005</v>
      </c>
      <c r="O1088" t="s">
        <v>214</v>
      </c>
      <c r="P1088" t="s">
        <v>214</v>
      </c>
      <c r="Q1088">
        <v>1</v>
      </c>
      <c r="W1088">
        <v>0</v>
      </c>
      <c r="X1088">
        <v>22730552</v>
      </c>
      <c r="Y1088">
        <f t="shared" si="601"/>
        <v>3.6</v>
      </c>
      <c r="AA1088">
        <v>91.98</v>
      </c>
      <c r="AB1088">
        <v>0</v>
      </c>
      <c r="AC1088">
        <v>0</v>
      </c>
      <c r="AD1088">
        <v>0</v>
      </c>
      <c r="AE1088">
        <v>90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 t="s">
        <v>3</v>
      </c>
      <c r="AT1088">
        <v>3.6</v>
      </c>
      <c r="AU1088" t="s">
        <v>3</v>
      </c>
      <c r="AV1088">
        <v>0</v>
      </c>
      <c r="AW1088">
        <v>2</v>
      </c>
      <c r="AX1088">
        <v>56496307</v>
      </c>
      <c r="AY1088">
        <v>1</v>
      </c>
      <c r="AZ1088">
        <v>0</v>
      </c>
      <c r="BA1088">
        <v>1055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ROUND(Y1088*Source!I1122,9)</f>
        <v>6.1199999999999997E-2</v>
      </c>
      <c r="CY1088">
        <f t="shared" si="602"/>
        <v>91.98</v>
      </c>
      <c r="CZ1088">
        <f t="shared" si="603"/>
        <v>90</v>
      </c>
      <c r="DA1088">
        <f t="shared" si="604"/>
        <v>1</v>
      </c>
      <c r="DB1088">
        <f t="shared" si="605"/>
        <v>324</v>
      </c>
      <c r="DC1088">
        <f t="shared" si="606"/>
        <v>0</v>
      </c>
      <c r="DD1088" t="s">
        <v>3</v>
      </c>
      <c r="DE1088" t="s">
        <v>3</v>
      </c>
      <c r="DF1088">
        <f t="shared" si="593"/>
        <v>5.51</v>
      </c>
      <c r="DG1088">
        <f t="shared" si="591"/>
        <v>0</v>
      </c>
      <c r="DH1088">
        <f t="shared" si="592"/>
        <v>0</v>
      </c>
      <c r="DI1088">
        <f t="shared" si="584"/>
        <v>0</v>
      </c>
      <c r="DJ1088">
        <f t="shared" si="607"/>
        <v>5.51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5">
      <c r="A1089">
        <f>ROW(Source!A1123)</f>
        <v>1123</v>
      </c>
      <c r="B1089">
        <v>56481267</v>
      </c>
      <c r="C1089">
        <v>56496274</v>
      </c>
      <c r="D1089">
        <v>54836958</v>
      </c>
      <c r="E1089">
        <v>1079</v>
      </c>
      <c r="F1089">
        <v>1</v>
      </c>
      <c r="G1089">
        <v>1079</v>
      </c>
      <c r="H1089">
        <v>1</v>
      </c>
      <c r="I1089" t="s">
        <v>738</v>
      </c>
      <c r="J1089" t="s">
        <v>3</v>
      </c>
      <c r="K1089" t="s">
        <v>739</v>
      </c>
      <c r="L1089">
        <v>1191</v>
      </c>
      <c r="N1089">
        <v>1013</v>
      </c>
      <c r="O1089" t="s">
        <v>740</v>
      </c>
      <c r="P1089" t="s">
        <v>740</v>
      </c>
      <c r="Q1089">
        <v>1</v>
      </c>
      <c r="W1089">
        <v>0</v>
      </c>
      <c r="X1089">
        <v>476480486</v>
      </c>
      <c r="Y1089">
        <f>(AT1089*1.15*1.1)</f>
        <v>226.435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-2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 t="s">
        <v>3</v>
      </c>
      <c r="AT1089">
        <v>179</v>
      </c>
      <c r="AU1089" t="s">
        <v>166</v>
      </c>
      <c r="AV1089">
        <v>1</v>
      </c>
      <c r="AW1089">
        <v>2</v>
      </c>
      <c r="AX1089">
        <v>56496293</v>
      </c>
      <c r="AY1089">
        <v>1</v>
      </c>
      <c r="AZ1089">
        <v>0</v>
      </c>
      <c r="BA1089">
        <v>1057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U1089">
        <f>ROUND(AT1089*Source!I1123*AH1089*AL1089,2)</f>
        <v>0</v>
      </c>
      <c r="CV1089">
        <f>ROUND(Y1089*Source!I1123,9)</f>
        <v>3.8493949999999999</v>
      </c>
      <c r="CW1089">
        <v>0</v>
      </c>
      <c r="CX1089">
        <f>ROUND(Y1089*Source!I1123,9)</f>
        <v>3.8493949999999999</v>
      </c>
      <c r="CY1089">
        <f>AD1089</f>
        <v>0</v>
      </c>
      <c r="CZ1089">
        <f>AH1089</f>
        <v>0</v>
      </c>
      <c r="DA1089">
        <f>AL1089</f>
        <v>1</v>
      </c>
      <c r="DB1089">
        <f>ROUND((ROUND(AT1089*CZ1089,2)*1.15*1.1),6)</f>
        <v>0</v>
      </c>
      <c r="DC1089">
        <f>ROUND((ROUND(AT1089*AG1089,2)*1.15*1.1),6)</f>
        <v>0</v>
      </c>
      <c r="DD1089" t="s">
        <v>3</v>
      </c>
      <c r="DE1089" t="s">
        <v>3</v>
      </c>
      <c r="DF1089">
        <f t="shared" si="593"/>
        <v>0</v>
      </c>
      <c r="DG1089">
        <f t="shared" si="591"/>
        <v>0</v>
      </c>
      <c r="DH1089">
        <f t="shared" si="592"/>
        <v>0</v>
      </c>
      <c r="DI1089">
        <f t="shared" ref="DI1089:DI1152" si="608">ROUND(ROUND(AH1089,2)*CX1089,2)</f>
        <v>0</v>
      </c>
      <c r="DJ1089">
        <f>DI1089</f>
        <v>0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5">
      <c r="A1090">
        <f>ROW(Source!A1123)</f>
        <v>1123</v>
      </c>
      <c r="B1090">
        <v>56481267</v>
      </c>
      <c r="C1090">
        <v>56496274</v>
      </c>
      <c r="D1090">
        <v>54933985</v>
      </c>
      <c r="E1090">
        <v>1</v>
      </c>
      <c r="F1090">
        <v>1</v>
      </c>
      <c r="G1090">
        <v>1079</v>
      </c>
      <c r="H1090">
        <v>2</v>
      </c>
      <c r="I1090" t="s">
        <v>773</v>
      </c>
      <c r="J1090" t="s">
        <v>774</v>
      </c>
      <c r="K1090" t="s">
        <v>775</v>
      </c>
      <c r="L1090">
        <v>1368</v>
      </c>
      <c r="N1090">
        <v>1011</v>
      </c>
      <c r="O1090" t="s">
        <v>744</v>
      </c>
      <c r="P1090" t="s">
        <v>744</v>
      </c>
      <c r="Q1090">
        <v>1</v>
      </c>
      <c r="W1090">
        <v>0</v>
      </c>
      <c r="X1090">
        <v>-1503106587</v>
      </c>
      <c r="Y1090">
        <f t="shared" ref="Y1090:Y1095" si="609">(AT1090*1.25*1.1)</f>
        <v>165</v>
      </c>
      <c r="AA1090">
        <v>0</v>
      </c>
      <c r="AB1090">
        <v>85.83</v>
      </c>
      <c r="AC1090">
        <v>0</v>
      </c>
      <c r="AD1090">
        <v>0</v>
      </c>
      <c r="AE1090">
        <v>0</v>
      </c>
      <c r="AF1090">
        <v>7.11</v>
      </c>
      <c r="AG1090">
        <v>0</v>
      </c>
      <c r="AH1090">
        <v>0</v>
      </c>
      <c r="AI1090">
        <v>1</v>
      </c>
      <c r="AJ1090">
        <v>11.53</v>
      </c>
      <c r="AK1090">
        <v>47.82</v>
      </c>
      <c r="AL1090">
        <v>1</v>
      </c>
      <c r="AM1090">
        <v>2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120</v>
      </c>
      <c r="AU1090" t="s">
        <v>165</v>
      </c>
      <c r="AV1090">
        <v>0</v>
      </c>
      <c r="AW1090">
        <v>2</v>
      </c>
      <c r="AX1090">
        <v>56496294</v>
      </c>
      <c r="AY1090">
        <v>1</v>
      </c>
      <c r="AZ1090">
        <v>0</v>
      </c>
      <c r="BA1090">
        <v>1058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V1090">
        <v>0</v>
      </c>
      <c r="CW1090">
        <f>ROUND(Y1090*Source!I1123*DO1090,9)</f>
        <v>0</v>
      </c>
      <c r="CX1090">
        <f>ROUND(Y1090*Source!I1123,9)</f>
        <v>2.8050000000000002</v>
      </c>
      <c r="CY1090">
        <f t="shared" ref="CY1090:CY1095" si="610">AB1090</f>
        <v>85.83</v>
      </c>
      <c r="CZ1090">
        <f t="shared" ref="CZ1090:CZ1095" si="611">AF1090</f>
        <v>7.11</v>
      </c>
      <c r="DA1090">
        <f t="shared" ref="DA1090:DA1095" si="612">AJ1090</f>
        <v>11.53</v>
      </c>
      <c r="DB1090">
        <f t="shared" ref="DB1090:DB1095" si="613">ROUND((ROUND(AT1090*CZ1090,2)*1.25*1.1),6)</f>
        <v>1173.1500000000001</v>
      </c>
      <c r="DC1090">
        <f t="shared" ref="DC1090:DC1095" si="614">ROUND((ROUND(AT1090*AG1090,2)*1.25*1.1),6)</f>
        <v>0</v>
      </c>
      <c r="DD1090" t="s">
        <v>3</v>
      </c>
      <c r="DE1090" t="s">
        <v>3</v>
      </c>
      <c r="DF1090">
        <f t="shared" si="593"/>
        <v>0</v>
      </c>
      <c r="DG1090">
        <f t="shared" ref="DG1090:DG1095" si="615">ROUND(ROUND(AF1090*AJ1090,2)*CX1090,2)</f>
        <v>229.95</v>
      </c>
      <c r="DH1090">
        <f t="shared" ref="DH1090:DH1095" si="616">ROUND(ROUND(AG1090*AK1090,2)*CX1090,2)</f>
        <v>0</v>
      </c>
      <c r="DI1090">
        <f t="shared" si="608"/>
        <v>0</v>
      </c>
      <c r="DJ1090">
        <f t="shared" ref="DJ1090:DJ1095" si="617">DG1090</f>
        <v>229.95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5">
      <c r="A1091">
        <f>ROW(Source!A1123)</f>
        <v>1123</v>
      </c>
      <c r="B1091">
        <v>56481267</v>
      </c>
      <c r="C1091">
        <v>56496274</v>
      </c>
      <c r="D1091">
        <v>54934284</v>
      </c>
      <c r="E1091">
        <v>1</v>
      </c>
      <c r="F1091">
        <v>1</v>
      </c>
      <c r="G1091">
        <v>1079</v>
      </c>
      <c r="H1091">
        <v>2</v>
      </c>
      <c r="I1091" t="s">
        <v>741</v>
      </c>
      <c r="J1091" t="s">
        <v>742</v>
      </c>
      <c r="K1091" t="s">
        <v>743</v>
      </c>
      <c r="L1091">
        <v>1368</v>
      </c>
      <c r="N1091">
        <v>1011</v>
      </c>
      <c r="O1091" t="s">
        <v>744</v>
      </c>
      <c r="P1091" t="s">
        <v>744</v>
      </c>
      <c r="Q1091">
        <v>1</v>
      </c>
      <c r="W1091">
        <v>0</v>
      </c>
      <c r="X1091">
        <v>654681671</v>
      </c>
      <c r="Y1091">
        <f t="shared" si="609"/>
        <v>1.8562500000000002</v>
      </c>
      <c r="AA1091">
        <v>0</v>
      </c>
      <c r="AB1091">
        <v>1323.36</v>
      </c>
      <c r="AC1091">
        <v>631.85</v>
      </c>
      <c r="AD1091">
        <v>0</v>
      </c>
      <c r="AE1091">
        <v>0</v>
      </c>
      <c r="AF1091">
        <v>83.1</v>
      </c>
      <c r="AG1091">
        <v>12.62</v>
      </c>
      <c r="AH1091">
        <v>0</v>
      </c>
      <c r="AI1091">
        <v>1</v>
      </c>
      <c r="AJ1091">
        <v>15.21</v>
      </c>
      <c r="AK1091">
        <v>47.82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1.35</v>
      </c>
      <c r="AU1091" t="s">
        <v>165</v>
      </c>
      <c r="AV1091">
        <v>0</v>
      </c>
      <c r="AW1091">
        <v>2</v>
      </c>
      <c r="AX1091">
        <v>56496295</v>
      </c>
      <c r="AY1091">
        <v>1</v>
      </c>
      <c r="AZ1091">
        <v>0</v>
      </c>
      <c r="BA1091">
        <v>1059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f>ROUND(Y1091*Source!I1123*DO1091,9)</f>
        <v>0.39823987500000002</v>
      </c>
      <c r="CX1091">
        <f>ROUND(Y1091*Source!I1123,9)</f>
        <v>3.1556250000000001E-2</v>
      </c>
      <c r="CY1091">
        <f t="shared" si="610"/>
        <v>1323.36</v>
      </c>
      <c r="CZ1091">
        <f t="shared" si="611"/>
        <v>83.1</v>
      </c>
      <c r="DA1091">
        <f t="shared" si="612"/>
        <v>15.21</v>
      </c>
      <c r="DB1091">
        <f t="shared" si="613"/>
        <v>154.26124999999999</v>
      </c>
      <c r="DC1091">
        <f t="shared" si="614"/>
        <v>23.43</v>
      </c>
      <c r="DD1091" t="s">
        <v>3</v>
      </c>
      <c r="DE1091" t="s">
        <v>3</v>
      </c>
      <c r="DF1091">
        <f t="shared" si="593"/>
        <v>0</v>
      </c>
      <c r="DG1091">
        <f t="shared" si="615"/>
        <v>39.89</v>
      </c>
      <c r="DH1091">
        <f t="shared" si="616"/>
        <v>19.04</v>
      </c>
      <c r="DI1091">
        <f t="shared" si="608"/>
        <v>0</v>
      </c>
      <c r="DJ1091">
        <f t="shared" si="617"/>
        <v>39.89</v>
      </c>
      <c r="DK1091">
        <v>0</v>
      </c>
      <c r="DL1091" t="s">
        <v>745</v>
      </c>
      <c r="DM1091">
        <v>0</v>
      </c>
      <c r="DN1091" t="s">
        <v>740</v>
      </c>
      <c r="DO1091">
        <v>12.62</v>
      </c>
    </row>
    <row r="1092" spans="1:119" x14ac:dyDescent="0.25">
      <c r="A1092">
        <f>ROW(Source!A1123)</f>
        <v>1123</v>
      </c>
      <c r="B1092">
        <v>56481267</v>
      </c>
      <c r="C1092">
        <v>56496274</v>
      </c>
      <c r="D1092">
        <v>54934421</v>
      </c>
      <c r="E1092">
        <v>1</v>
      </c>
      <c r="F1092">
        <v>1</v>
      </c>
      <c r="G1092">
        <v>1079</v>
      </c>
      <c r="H1092">
        <v>2</v>
      </c>
      <c r="I1092" t="s">
        <v>803</v>
      </c>
      <c r="J1092" t="s">
        <v>804</v>
      </c>
      <c r="K1092" t="s">
        <v>805</v>
      </c>
      <c r="L1092">
        <v>1368</v>
      </c>
      <c r="N1092">
        <v>1011</v>
      </c>
      <c r="O1092" t="s">
        <v>744</v>
      </c>
      <c r="P1092" t="s">
        <v>744</v>
      </c>
      <c r="Q1092">
        <v>1</v>
      </c>
      <c r="W1092">
        <v>0</v>
      </c>
      <c r="X1092">
        <v>1724455708</v>
      </c>
      <c r="Y1092">
        <f t="shared" si="609"/>
        <v>0.13750000000000001</v>
      </c>
      <c r="AA1092">
        <v>0</v>
      </c>
      <c r="AB1092">
        <v>4.4000000000000004</v>
      </c>
      <c r="AC1092">
        <v>0</v>
      </c>
      <c r="AD1092">
        <v>0</v>
      </c>
      <c r="AE1092">
        <v>0</v>
      </c>
      <c r="AF1092">
        <v>0.45</v>
      </c>
      <c r="AG1092">
        <v>0</v>
      </c>
      <c r="AH1092">
        <v>0</v>
      </c>
      <c r="AI1092">
        <v>1</v>
      </c>
      <c r="AJ1092">
        <v>9.33</v>
      </c>
      <c r="AK1092">
        <v>47.82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0.1</v>
      </c>
      <c r="AU1092" t="s">
        <v>165</v>
      </c>
      <c r="AV1092">
        <v>0</v>
      </c>
      <c r="AW1092">
        <v>2</v>
      </c>
      <c r="AX1092">
        <v>56496297</v>
      </c>
      <c r="AY1092">
        <v>1</v>
      </c>
      <c r="AZ1092">
        <v>0</v>
      </c>
      <c r="BA1092">
        <v>1060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f>ROUND(Y1092*Source!I1123*DO1092,9)</f>
        <v>0</v>
      </c>
      <c r="CX1092">
        <f>ROUND(Y1092*Source!I1123,9)</f>
        <v>2.3375000000000002E-3</v>
      </c>
      <c r="CY1092">
        <f t="shared" si="610"/>
        <v>4.4000000000000004</v>
      </c>
      <c r="CZ1092">
        <f t="shared" si="611"/>
        <v>0.45</v>
      </c>
      <c r="DA1092">
        <f t="shared" si="612"/>
        <v>9.33</v>
      </c>
      <c r="DB1092">
        <f t="shared" si="613"/>
        <v>6.8750000000000006E-2</v>
      </c>
      <c r="DC1092">
        <f t="shared" si="614"/>
        <v>0</v>
      </c>
      <c r="DD1092" t="s">
        <v>3</v>
      </c>
      <c r="DE1092" t="s">
        <v>3</v>
      </c>
      <c r="DF1092">
        <f t="shared" si="593"/>
        <v>0</v>
      </c>
      <c r="DG1092">
        <f t="shared" si="615"/>
        <v>0.01</v>
      </c>
      <c r="DH1092">
        <f t="shared" si="616"/>
        <v>0</v>
      </c>
      <c r="DI1092">
        <f t="shared" si="608"/>
        <v>0</v>
      </c>
      <c r="DJ1092">
        <f t="shared" si="617"/>
        <v>0.01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5">
      <c r="A1093">
        <f>ROW(Source!A1123)</f>
        <v>1123</v>
      </c>
      <c r="B1093">
        <v>56481267</v>
      </c>
      <c r="C1093">
        <v>56496274</v>
      </c>
      <c r="D1093">
        <v>54933523</v>
      </c>
      <c r="E1093">
        <v>1</v>
      </c>
      <c r="F1093">
        <v>1</v>
      </c>
      <c r="G1093">
        <v>1079</v>
      </c>
      <c r="H1093">
        <v>2</v>
      </c>
      <c r="I1093" t="s">
        <v>746</v>
      </c>
      <c r="J1093" t="s">
        <v>747</v>
      </c>
      <c r="K1093" t="s">
        <v>748</v>
      </c>
      <c r="L1093">
        <v>1368</v>
      </c>
      <c r="N1093">
        <v>1011</v>
      </c>
      <c r="O1093" t="s">
        <v>744</v>
      </c>
      <c r="P1093" t="s">
        <v>744</v>
      </c>
      <c r="Q1093">
        <v>1</v>
      </c>
      <c r="W1093">
        <v>0</v>
      </c>
      <c r="X1093">
        <v>-294230152</v>
      </c>
      <c r="Y1093">
        <f t="shared" si="609"/>
        <v>1.2375</v>
      </c>
      <c r="AA1093">
        <v>0</v>
      </c>
      <c r="AB1093">
        <v>2451.81</v>
      </c>
      <c r="AC1093">
        <v>847.64</v>
      </c>
      <c r="AD1093">
        <v>0</v>
      </c>
      <c r="AE1093">
        <v>0</v>
      </c>
      <c r="AF1093">
        <v>179.17</v>
      </c>
      <c r="AG1093">
        <v>16.93</v>
      </c>
      <c r="AH1093">
        <v>0</v>
      </c>
      <c r="AI1093">
        <v>1</v>
      </c>
      <c r="AJ1093">
        <v>13.07</v>
      </c>
      <c r="AK1093">
        <v>47.82</v>
      </c>
      <c r="AL1093">
        <v>1</v>
      </c>
      <c r="AM1093">
        <v>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0.9</v>
      </c>
      <c r="AU1093" t="s">
        <v>165</v>
      </c>
      <c r="AV1093">
        <v>0</v>
      </c>
      <c r="AW1093">
        <v>2</v>
      </c>
      <c r="AX1093">
        <v>56496296</v>
      </c>
      <c r="AY1093">
        <v>1</v>
      </c>
      <c r="AZ1093">
        <v>0</v>
      </c>
      <c r="BA1093">
        <v>1061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f>ROUND(Y1093*Source!I1123*DO1093,9)</f>
        <v>0.35616487499999999</v>
      </c>
      <c r="CX1093">
        <f>ROUND(Y1093*Source!I1123,9)</f>
        <v>2.1037500000000001E-2</v>
      </c>
      <c r="CY1093">
        <f t="shared" si="610"/>
        <v>2451.81</v>
      </c>
      <c r="CZ1093">
        <f t="shared" si="611"/>
        <v>179.17</v>
      </c>
      <c r="DA1093">
        <f t="shared" si="612"/>
        <v>13.07</v>
      </c>
      <c r="DB1093">
        <f t="shared" si="613"/>
        <v>221.71875</v>
      </c>
      <c r="DC1093">
        <f t="shared" si="614"/>
        <v>20.954999999999998</v>
      </c>
      <c r="DD1093" t="s">
        <v>3</v>
      </c>
      <c r="DE1093" t="s">
        <v>3</v>
      </c>
      <c r="DF1093">
        <f t="shared" si="593"/>
        <v>0</v>
      </c>
      <c r="DG1093">
        <f t="shared" si="615"/>
        <v>49.26</v>
      </c>
      <c r="DH1093">
        <f t="shared" si="616"/>
        <v>17.03</v>
      </c>
      <c r="DI1093">
        <f t="shared" si="608"/>
        <v>0</v>
      </c>
      <c r="DJ1093">
        <f t="shared" si="617"/>
        <v>49.26</v>
      </c>
      <c r="DK1093">
        <v>0</v>
      </c>
      <c r="DL1093" t="s">
        <v>745</v>
      </c>
      <c r="DM1093">
        <v>0</v>
      </c>
      <c r="DN1093" t="s">
        <v>740</v>
      </c>
      <c r="DO1093">
        <v>16.93</v>
      </c>
    </row>
    <row r="1094" spans="1:119" x14ac:dyDescent="0.25">
      <c r="A1094">
        <f>ROW(Source!A1123)</f>
        <v>1123</v>
      </c>
      <c r="B1094">
        <v>56481267</v>
      </c>
      <c r="C1094">
        <v>56496274</v>
      </c>
      <c r="D1094">
        <v>54933656</v>
      </c>
      <c r="E1094">
        <v>1</v>
      </c>
      <c r="F1094">
        <v>1</v>
      </c>
      <c r="G1094">
        <v>1079</v>
      </c>
      <c r="H1094">
        <v>2</v>
      </c>
      <c r="I1094" t="s">
        <v>806</v>
      </c>
      <c r="J1094" t="s">
        <v>807</v>
      </c>
      <c r="K1094" t="s">
        <v>808</v>
      </c>
      <c r="L1094">
        <v>1368</v>
      </c>
      <c r="N1094">
        <v>1011</v>
      </c>
      <c r="O1094" t="s">
        <v>744</v>
      </c>
      <c r="P1094" t="s">
        <v>744</v>
      </c>
      <c r="Q1094">
        <v>1</v>
      </c>
      <c r="W1094">
        <v>0</v>
      </c>
      <c r="X1094">
        <v>668032808</v>
      </c>
      <c r="Y1094">
        <f t="shared" si="609"/>
        <v>0.34375</v>
      </c>
      <c r="AA1094">
        <v>0</v>
      </c>
      <c r="AB1094">
        <v>2343.4299999999998</v>
      </c>
      <c r="AC1094">
        <v>727.98</v>
      </c>
      <c r="AD1094">
        <v>0</v>
      </c>
      <c r="AE1094">
        <v>0</v>
      </c>
      <c r="AF1094">
        <v>164.94</v>
      </c>
      <c r="AG1094">
        <v>14.54</v>
      </c>
      <c r="AH1094">
        <v>0</v>
      </c>
      <c r="AI1094">
        <v>1</v>
      </c>
      <c r="AJ1094">
        <v>13.57</v>
      </c>
      <c r="AK1094">
        <v>47.82</v>
      </c>
      <c r="AL1094">
        <v>1</v>
      </c>
      <c r="AM1094">
        <v>2</v>
      </c>
      <c r="AN1094">
        <v>0</v>
      </c>
      <c r="AO1094">
        <v>1</v>
      </c>
      <c r="AP1094">
        <v>1</v>
      </c>
      <c r="AQ1094">
        <v>0</v>
      </c>
      <c r="AR1094">
        <v>0</v>
      </c>
      <c r="AS1094" t="s">
        <v>3</v>
      </c>
      <c r="AT1094">
        <v>0.25</v>
      </c>
      <c r="AU1094" t="s">
        <v>165</v>
      </c>
      <c r="AV1094">
        <v>0</v>
      </c>
      <c r="AW1094">
        <v>2</v>
      </c>
      <c r="AX1094">
        <v>56496298</v>
      </c>
      <c r="AY1094">
        <v>1</v>
      </c>
      <c r="AZ1094">
        <v>0</v>
      </c>
      <c r="BA1094">
        <v>1062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f>ROUND(Y1094*Source!I1123*DO1094,9)</f>
        <v>8.4968125000000005E-2</v>
      </c>
      <c r="CX1094">
        <f>ROUND(Y1094*Source!I1123,9)</f>
        <v>5.84375E-3</v>
      </c>
      <c r="CY1094">
        <f t="shared" si="610"/>
        <v>2343.4299999999998</v>
      </c>
      <c r="CZ1094">
        <f t="shared" si="611"/>
        <v>164.94</v>
      </c>
      <c r="DA1094">
        <f t="shared" si="612"/>
        <v>13.57</v>
      </c>
      <c r="DB1094">
        <f t="shared" si="613"/>
        <v>56.704999999999998</v>
      </c>
      <c r="DC1094">
        <f t="shared" si="614"/>
        <v>5.0049999999999999</v>
      </c>
      <c r="DD1094" t="s">
        <v>3</v>
      </c>
      <c r="DE1094" t="s">
        <v>3</v>
      </c>
      <c r="DF1094">
        <f t="shared" si="593"/>
        <v>0</v>
      </c>
      <c r="DG1094">
        <f t="shared" si="615"/>
        <v>13.08</v>
      </c>
      <c r="DH1094">
        <f t="shared" si="616"/>
        <v>4.0599999999999996</v>
      </c>
      <c r="DI1094">
        <f t="shared" si="608"/>
        <v>0</v>
      </c>
      <c r="DJ1094">
        <f t="shared" si="617"/>
        <v>13.08</v>
      </c>
      <c r="DK1094">
        <v>0</v>
      </c>
      <c r="DL1094" t="s">
        <v>745</v>
      </c>
      <c r="DM1094">
        <v>0</v>
      </c>
      <c r="DN1094" t="s">
        <v>740</v>
      </c>
      <c r="DO1094">
        <v>14.54</v>
      </c>
    </row>
    <row r="1095" spans="1:119" x14ac:dyDescent="0.25">
      <c r="A1095">
        <f>ROW(Source!A1123)</f>
        <v>1123</v>
      </c>
      <c r="B1095">
        <v>56481267</v>
      </c>
      <c r="C1095">
        <v>56496274</v>
      </c>
      <c r="D1095">
        <v>54933780</v>
      </c>
      <c r="E1095">
        <v>1</v>
      </c>
      <c r="F1095">
        <v>1</v>
      </c>
      <c r="G1095">
        <v>1079</v>
      </c>
      <c r="H1095">
        <v>2</v>
      </c>
      <c r="I1095" t="s">
        <v>915</v>
      </c>
      <c r="J1095" t="s">
        <v>916</v>
      </c>
      <c r="K1095" t="s">
        <v>917</v>
      </c>
      <c r="L1095">
        <v>1368</v>
      </c>
      <c r="N1095">
        <v>1011</v>
      </c>
      <c r="O1095" t="s">
        <v>744</v>
      </c>
      <c r="P1095" t="s">
        <v>744</v>
      </c>
      <c r="Q1095">
        <v>1</v>
      </c>
      <c r="W1095">
        <v>0</v>
      </c>
      <c r="X1095">
        <v>339854082</v>
      </c>
      <c r="Y1095">
        <f t="shared" si="609"/>
        <v>12.375000000000002</v>
      </c>
      <c r="AA1095">
        <v>0</v>
      </c>
      <c r="AB1095">
        <v>4.4800000000000004</v>
      </c>
      <c r="AC1095">
        <v>0</v>
      </c>
      <c r="AD1095">
        <v>0</v>
      </c>
      <c r="AE1095">
        <v>0</v>
      </c>
      <c r="AF1095">
        <v>0.42</v>
      </c>
      <c r="AG1095">
        <v>0</v>
      </c>
      <c r="AH1095">
        <v>0</v>
      </c>
      <c r="AI1095">
        <v>1</v>
      </c>
      <c r="AJ1095">
        <v>10.19</v>
      </c>
      <c r="AK1095">
        <v>47.82</v>
      </c>
      <c r="AL1095">
        <v>1</v>
      </c>
      <c r="AM1095">
        <v>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9</v>
      </c>
      <c r="AU1095" t="s">
        <v>165</v>
      </c>
      <c r="AV1095">
        <v>0</v>
      </c>
      <c r="AW1095">
        <v>2</v>
      </c>
      <c r="AX1095">
        <v>56496299</v>
      </c>
      <c r="AY1095">
        <v>1</v>
      </c>
      <c r="AZ1095">
        <v>0</v>
      </c>
      <c r="BA1095">
        <v>1063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V1095">
        <v>0</v>
      </c>
      <c r="CW1095">
        <f>ROUND(Y1095*Source!I1123*DO1095,9)</f>
        <v>0</v>
      </c>
      <c r="CX1095">
        <f>ROUND(Y1095*Source!I1123,9)</f>
        <v>0.21037500000000001</v>
      </c>
      <c r="CY1095">
        <f t="shared" si="610"/>
        <v>4.4800000000000004</v>
      </c>
      <c r="CZ1095">
        <f t="shared" si="611"/>
        <v>0.42</v>
      </c>
      <c r="DA1095">
        <f t="shared" si="612"/>
        <v>10.19</v>
      </c>
      <c r="DB1095">
        <f t="shared" si="613"/>
        <v>5.1974999999999998</v>
      </c>
      <c r="DC1095">
        <f t="shared" si="614"/>
        <v>0</v>
      </c>
      <c r="DD1095" t="s">
        <v>3</v>
      </c>
      <c r="DE1095" t="s">
        <v>3</v>
      </c>
      <c r="DF1095">
        <f t="shared" si="593"/>
        <v>0</v>
      </c>
      <c r="DG1095">
        <f t="shared" si="615"/>
        <v>0.9</v>
      </c>
      <c r="DH1095">
        <f t="shared" si="616"/>
        <v>0</v>
      </c>
      <c r="DI1095">
        <f t="shared" si="608"/>
        <v>0</v>
      </c>
      <c r="DJ1095">
        <f t="shared" si="617"/>
        <v>0.9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5">
      <c r="A1096">
        <f>ROW(Source!A1123)</f>
        <v>1123</v>
      </c>
      <c r="B1096">
        <v>56481267</v>
      </c>
      <c r="C1096">
        <v>56496274</v>
      </c>
      <c r="D1096">
        <v>54902310</v>
      </c>
      <c r="E1096">
        <v>1</v>
      </c>
      <c r="F1096">
        <v>1</v>
      </c>
      <c r="G1096">
        <v>1079</v>
      </c>
      <c r="H1096">
        <v>3</v>
      </c>
      <c r="I1096" t="s">
        <v>752</v>
      </c>
      <c r="J1096" t="s">
        <v>753</v>
      </c>
      <c r="K1096" t="s">
        <v>754</v>
      </c>
      <c r="L1096">
        <v>1339</v>
      </c>
      <c r="N1096">
        <v>1007</v>
      </c>
      <c r="O1096" t="s">
        <v>158</v>
      </c>
      <c r="P1096" t="s">
        <v>158</v>
      </c>
      <c r="Q1096">
        <v>1</v>
      </c>
      <c r="W1096">
        <v>0</v>
      </c>
      <c r="X1096">
        <v>-159086685</v>
      </c>
      <c r="Y1096">
        <f t="shared" ref="Y1096:Y1106" si="618">AT1096</f>
        <v>0.73</v>
      </c>
      <c r="AA1096">
        <v>52.96</v>
      </c>
      <c r="AB1096">
        <v>0</v>
      </c>
      <c r="AC1096">
        <v>0</v>
      </c>
      <c r="AD1096">
        <v>0</v>
      </c>
      <c r="AE1096">
        <v>7.07</v>
      </c>
      <c r="AF1096">
        <v>0</v>
      </c>
      <c r="AG1096">
        <v>0</v>
      </c>
      <c r="AH1096">
        <v>0</v>
      </c>
      <c r="AI1096">
        <v>7.33</v>
      </c>
      <c r="AJ1096">
        <v>1</v>
      </c>
      <c r="AK1096">
        <v>1</v>
      </c>
      <c r="AL1096">
        <v>1</v>
      </c>
      <c r="AM1096">
        <v>2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 t="s">
        <v>3</v>
      </c>
      <c r="AT1096">
        <v>0.73</v>
      </c>
      <c r="AU1096" t="s">
        <v>3</v>
      </c>
      <c r="AV1096">
        <v>0</v>
      </c>
      <c r="AW1096">
        <v>2</v>
      </c>
      <c r="AX1096">
        <v>56496301</v>
      </c>
      <c r="AY1096">
        <v>1</v>
      </c>
      <c r="AZ1096">
        <v>0</v>
      </c>
      <c r="BA1096">
        <v>1065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ROUND(Y1096*Source!I1123,9)</f>
        <v>1.2409999999999999E-2</v>
      </c>
      <c r="CY1096">
        <f t="shared" ref="CY1096:CY1106" si="619">AA1096</f>
        <v>52.96</v>
      </c>
      <c r="CZ1096">
        <f t="shared" ref="CZ1096:CZ1106" si="620">AE1096</f>
        <v>7.07</v>
      </c>
      <c r="DA1096">
        <f t="shared" ref="DA1096:DA1106" si="621">AI1096</f>
        <v>7.33</v>
      </c>
      <c r="DB1096">
        <f t="shared" ref="DB1096:DB1106" si="622">ROUND(ROUND(AT1096*CZ1096,2),6)</f>
        <v>5.16</v>
      </c>
      <c r="DC1096">
        <f t="shared" ref="DC1096:DC1106" si="623">ROUND(ROUND(AT1096*AG1096,2),6)</f>
        <v>0</v>
      </c>
      <c r="DD1096" t="s">
        <v>3</v>
      </c>
      <c r="DE1096" t="s">
        <v>3</v>
      </c>
      <c r="DF1096">
        <f t="shared" ref="DF1096:DF1106" si="624">ROUND(ROUND(AE1096*AI1096,2)*CX1096,2)</f>
        <v>0.64</v>
      </c>
      <c r="DG1096">
        <f t="shared" ref="DG1096:DG1116" si="625">ROUND(ROUND(AF1096,2)*CX1096,2)</f>
        <v>0</v>
      </c>
      <c r="DH1096">
        <f t="shared" ref="DH1096:DH1116" si="626">ROUND(ROUND(AG1096,2)*CX1096,2)</f>
        <v>0</v>
      </c>
      <c r="DI1096">
        <f t="shared" si="608"/>
        <v>0</v>
      </c>
      <c r="DJ1096">
        <f t="shared" ref="DJ1096:DJ1106" si="627">DF1096</f>
        <v>0.64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5">
      <c r="A1097">
        <f>ROW(Source!A1123)</f>
        <v>1123</v>
      </c>
      <c r="B1097">
        <v>56481267</v>
      </c>
      <c r="C1097">
        <v>56496274</v>
      </c>
      <c r="D1097">
        <v>54902322</v>
      </c>
      <c r="E1097">
        <v>1</v>
      </c>
      <c r="F1097">
        <v>1</v>
      </c>
      <c r="G1097">
        <v>1079</v>
      </c>
      <c r="H1097">
        <v>3</v>
      </c>
      <c r="I1097" t="s">
        <v>809</v>
      </c>
      <c r="J1097" t="s">
        <v>810</v>
      </c>
      <c r="K1097" t="s">
        <v>811</v>
      </c>
      <c r="L1097">
        <v>1348</v>
      </c>
      <c r="N1097">
        <v>1009</v>
      </c>
      <c r="O1097" t="s">
        <v>32</v>
      </c>
      <c r="P1097" t="s">
        <v>32</v>
      </c>
      <c r="Q1097">
        <v>1000</v>
      </c>
      <c r="W1097">
        <v>0</v>
      </c>
      <c r="X1097">
        <v>-421167940</v>
      </c>
      <c r="Y1097">
        <f t="shared" si="618"/>
        <v>2E-3</v>
      </c>
      <c r="AA1097">
        <v>83600.259999999995</v>
      </c>
      <c r="AB1097">
        <v>0</v>
      </c>
      <c r="AC1097">
        <v>0</v>
      </c>
      <c r="AD1097">
        <v>0</v>
      </c>
      <c r="AE1097">
        <v>6512.79</v>
      </c>
      <c r="AF1097">
        <v>0</v>
      </c>
      <c r="AG1097">
        <v>0</v>
      </c>
      <c r="AH1097">
        <v>0</v>
      </c>
      <c r="AI1097">
        <v>12.56</v>
      </c>
      <c r="AJ1097">
        <v>1</v>
      </c>
      <c r="AK1097">
        <v>1</v>
      </c>
      <c r="AL1097">
        <v>1</v>
      </c>
      <c r="AM1097">
        <v>2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 t="s">
        <v>3</v>
      </c>
      <c r="AT1097">
        <v>2E-3</v>
      </c>
      <c r="AU1097" t="s">
        <v>3</v>
      </c>
      <c r="AV1097">
        <v>0</v>
      </c>
      <c r="AW1097">
        <v>2</v>
      </c>
      <c r="AX1097">
        <v>56496302</v>
      </c>
      <c r="AY1097">
        <v>1</v>
      </c>
      <c r="AZ1097">
        <v>0</v>
      </c>
      <c r="BA1097">
        <v>1066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V1097">
        <v>0</v>
      </c>
      <c r="CW1097">
        <v>0</v>
      </c>
      <c r="CX1097">
        <f>ROUND(Y1097*Source!I1123,9)</f>
        <v>3.4E-5</v>
      </c>
      <c r="CY1097">
        <f t="shared" si="619"/>
        <v>83600.259999999995</v>
      </c>
      <c r="CZ1097">
        <f t="shared" si="620"/>
        <v>6512.79</v>
      </c>
      <c r="DA1097">
        <f t="shared" si="621"/>
        <v>12.56</v>
      </c>
      <c r="DB1097">
        <f t="shared" si="622"/>
        <v>13.03</v>
      </c>
      <c r="DC1097">
        <f t="shared" si="623"/>
        <v>0</v>
      </c>
      <c r="DD1097" t="s">
        <v>3</v>
      </c>
      <c r="DE1097" t="s">
        <v>3</v>
      </c>
      <c r="DF1097">
        <f t="shared" si="624"/>
        <v>2.78</v>
      </c>
      <c r="DG1097">
        <f t="shared" si="625"/>
        <v>0</v>
      </c>
      <c r="DH1097">
        <f t="shared" si="626"/>
        <v>0</v>
      </c>
      <c r="DI1097">
        <f t="shared" si="608"/>
        <v>0</v>
      </c>
      <c r="DJ1097">
        <f t="shared" si="627"/>
        <v>2.78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5">
      <c r="A1098">
        <f>ROW(Source!A1123)</f>
        <v>1123</v>
      </c>
      <c r="B1098">
        <v>56481267</v>
      </c>
      <c r="C1098">
        <v>56496274</v>
      </c>
      <c r="D1098">
        <v>54903374</v>
      </c>
      <c r="E1098">
        <v>1</v>
      </c>
      <c r="F1098">
        <v>1</v>
      </c>
      <c r="G1098">
        <v>1079</v>
      </c>
      <c r="H1098">
        <v>3</v>
      </c>
      <c r="I1098" t="s">
        <v>779</v>
      </c>
      <c r="J1098" t="s">
        <v>780</v>
      </c>
      <c r="K1098" t="s">
        <v>781</v>
      </c>
      <c r="L1098">
        <v>1348</v>
      </c>
      <c r="N1098">
        <v>1009</v>
      </c>
      <c r="O1098" t="s">
        <v>32</v>
      </c>
      <c r="P1098" t="s">
        <v>32</v>
      </c>
      <c r="Q1098">
        <v>1000</v>
      </c>
      <c r="W1098">
        <v>0</v>
      </c>
      <c r="X1098">
        <v>-925205253</v>
      </c>
      <c r="Y1098">
        <f t="shared" si="618"/>
        <v>0.16</v>
      </c>
      <c r="AA1098">
        <v>95544.24</v>
      </c>
      <c r="AB1098">
        <v>0</v>
      </c>
      <c r="AC1098">
        <v>0</v>
      </c>
      <c r="AD1098">
        <v>0</v>
      </c>
      <c r="AE1098">
        <v>7185.82</v>
      </c>
      <c r="AF1098">
        <v>0</v>
      </c>
      <c r="AG1098">
        <v>0</v>
      </c>
      <c r="AH1098">
        <v>0</v>
      </c>
      <c r="AI1098">
        <v>13.01</v>
      </c>
      <c r="AJ1098">
        <v>1</v>
      </c>
      <c r="AK1098">
        <v>1</v>
      </c>
      <c r="AL1098">
        <v>1</v>
      </c>
      <c r="AM1098">
        <v>2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 t="s">
        <v>3</v>
      </c>
      <c r="AT1098">
        <v>0.16</v>
      </c>
      <c r="AU1098" t="s">
        <v>3</v>
      </c>
      <c r="AV1098">
        <v>0</v>
      </c>
      <c r="AW1098">
        <v>2</v>
      </c>
      <c r="AX1098">
        <v>56496303</v>
      </c>
      <c r="AY1098">
        <v>1</v>
      </c>
      <c r="AZ1098">
        <v>0</v>
      </c>
      <c r="BA1098">
        <v>1067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ROUND(Y1098*Source!I1123,9)</f>
        <v>2.7200000000000002E-3</v>
      </c>
      <c r="CY1098">
        <f t="shared" si="619"/>
        <v>95544.24</v>
      </c>
      <c r="CZ1098">
        <f t="shared" si="620"/>
        <v>7185.82</v>
      </c>
      <c r="DA1098">
        <f t="shared" si="621"/>
        <v>13.01</v>
      </c>
      <c r="DB1098">
        <f t="shared" si="622"/>
        <v>1149.73</v>
      </c>
      <c r="DC1098">
        <f t="shared" si="623"/>
        <v>0</v>
      </c>
      <c r="DD1098" t="s">
        <v>3</v>
      </c>
      <c r="DE1098" t="s">
        <v>3</v>
      </c>
      <c r="DF1098">
        <f t="shared" si="624"/>
        <v>254.29</v>
      </c>
      <c r="DG1098">
        <f t="shared" si="625"/>
        <v>0</v>
      </c>
      <c r="DH1098">
        <f t="shared" si="626"/>
        <v>0</v>
      </c>
      <c r="DI1098">
        <f t="shared" si="608"/>
        <v>0</v>
      </c>
      <c r="DJ1098">
        <f t="shared" si="627"/>
        <v>254.29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5">
      <c r="A1099">
        <f>ROW(Source!A1123)</f>
        <v>1123</v>
      </c>
      <c r="B1099">
        <v>56481267</v>
      </c>
      <c r="C1099">
        <v>56496274</v>
      </c>
      <c r="D1099">
        <v>54902403</v>
      </c>
      <c r="E1099">
        <v>1</v>
      </c>
      <c r="F1099">
        <v>1</v>
      </c>
      <c r="G1099">
        <v>1079</v>
      </c>
      <c r="H1099">
        <v>3</v>
      </c>
      <c r="I1099" t="s">
        <v>815</v>
      </c>
      <c r="J1099" t="s">
        <v>816</v>
      </c>
      <c r="K1099" t="s">
        <v>817</v>
      </c>
      <c r="L1099">
        <v>1339</v>
      </c>
      <c r="N1099">
        <v>1007</v>
      </c>
      <c r="O1099" t="s">
        <v>158</v>
      </c>
      <c r="P1099" t="s">
        <v>158</v>
      </c>
      <c r="Q1099">
        <v>1</v>
      </c>
      <c r="W1099">
        <v>0</v>
      </c>
      <c r="X1099">
        <v>-1411081034</v>
      </c>
      <c r="Y1099">
        <f t="shared" si="618"/>
        <v>0.04</v>
      </c>
      <c r="AA1099">
        <v>9865.6299999999992</v>
      </c>
      <c r="AB1099">
        <v>0</v>
      </c>
      <c r="AC1099">
        <v>0</v>
      </c>
      <c r="AD1099">
        <v>0</v>
      </c>
      <c r="AE1099">
        <v>1821.37</v>
      </c>
      <c r="AF1099">
        <v>0</v>
      </c>
      <c r="AG1099">
        <v>0</v>
      </c>
      <c r="AH1099">
        <v>0</v>
      </c>
      <c r="AI1099">
        <v>5.3</v>
      </c>
      <c r="AJ1099">
        <v>1</v>
      </c>
      <c r="AK1099">
        <v>1</v>
      </c>
      <c r="AL1099">
        <v>1</v>
      </c>
      <c r="AM1099">
        <v>2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 t="s">
        <v>3</v>
      </c>
      <c r="AT1099">
        <v>0.04</v>
      </c>
      <c r="AU1099" t="s">
        <v>3</v>
      </c>
      <c r="AV1099">
        <v>0</v>
      </c>
      <c r="AW1099">
        <v>2</v>
      </c>
      <c r="AX1099">
        <v>56496304</v>
      </c>
      <c r="AY1099">
        <v>1</v>
      </c>
      <c r="AZ1099">
        <v>0</v>
      </c>
      <c r="BA1099">
        <v>1068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V1099">
        <v>0</v>
      </c>
      <c r="CW1099">
        <v>0</v>
      </c>
      <c r="CX1099">
        <f>ROUND(Y1099*Source!I1123,9)</f>
        <v>6.8000000000000005E-4</v>
      </c>
      <c r="CY1099">
        <f t="shared" si="619"/>
        <v>9865.6299999999992</v>
      </c>
      <c r="CZ1099">
        <f t="shared" si="620"/>
        <v>1821.37</v>
      </c>
      <c r="DA1099">
        <f t="shared" si="621"/>
        <v>5.3</v>
      </c>
      <c r="DB1099">
        <f t="shared" si="622"/>
        <v>72.849999999999994</v>
      </c>
      <c r="DC1099">
        <f t="shared" si="623"/>
        <v>0</v>
      </c>
      <c r="DD1099" t="s">
        <v>3</v>
      </c>
      <c r="DE1099" t="s">
        <v>3</v>
      </c>
      <c r="DF1099">
        <f t="shared" si="624"/>
        <v>6.56</v>
      </c>
      <c r="DG1099">
        <f t="shared" si="625"/>
        <v>0</v>
      </c>
      <c r="DH1099">
        <f t="shared" si="626"/>
        <v>0</v>
      </c>
      <c r="DI1099">
        <f t="shared" si="608"/>
        <v>0</v>
      </c>
      <c r="DJ1099">
        <f t="shared" si="627"/>
        <v>6.56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5">
      <c r="A1100">
        <f>ROW(Source!A1123)</f>
        <v>1123</v>
      </c>
      <c r="B1100">
        <v>56481267</v>
      </c>
      <c r="C1100">
        <v>56496274</v>
      </c>
      <c r="D1100">
        <v>54902427</v>
      </c>
      <c r="E1100">
        <v>1</v>
      </c>
      <c r="F1100">
        <v>1</v>
      </c>
      <c r="G1100">
        <v>1079</v>
      </c>
      <c r="H1100">
        <v>3</v>
      </c>
      <c r="I1100" t="s">
        <v>761</v>
      </c>
      <c r="J1100" t="s">
        <v>762</v>
      </c>
      <c r="K1100" t="s">
        <v>763</v>
      </c>
      <c r="L1100">
        <v>1348</v>
      </c>
      <c r="N1100">
        <v>1009</v>
      </c>
      <c r="O1100" t="s">
        <v>32</v>
      </c>
      <c r="P1100" t="s">
        <v>32</v>
      </c>
      <c r="Q1100">
        <v>1000</v>
      </c>
      <c r="W1100">
        <v>0</v>
      </c>
      <c r="X1100">
        <v>-764855440</v>
      </c>
      <c r="Y1100">
        <f t="shared" si="618"/>
        <v>0.01</v>
      </c>
      <c r="AA1100">
        <v>8212.4699999999993</v>
      </c>
      <c r="AB1100">
        <v>0</v>
      </c>
      <c r="AC1100">
        <v>0</v>
      </c>
      <c r="AD1100">
        <v>0</v>
      </c>
      <c r="AE1100">
        <v>1257.54</v>
      </c>
      <c r="AF1100">
        <v>0</v>
      </c>
      <c r="AG1100">
        <v>0</v>
      </c>
      <c r="AH1100">
        <v>0</v>
      </c>
      <c r="AI1100">
        <v>6.39</v>
      </c>
      <c r="AJ1100">
        <v>1</v>
      </c>
      <c r="AK1100">
        <v>1</v>
      </c>
      <c r="AL1100">
        <v>1</v>
      </c>
      <c r="AM1100">
        <v>2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 t="s">
        <v>3</v>
      </c>
      <c r="AT1100">
        <v>0.01</v>
      </c>
      <c r="AU1100" t="s">
        <v>3</v>
      </c>
      <c r="AV1100">
        <v>0</v>
      </c>
      <c r="AW1100">
        <v>2</v>
      </c>
      <c r="AX1100">
        <v>56496305</v>
      </c>
      <c r="AY1100">
        <v>1</v>
      </c>
      <c r="AZ1100">
        <v>0</v>
      </c>
      <c r="BA1100">
        <v>1069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v>0</v>
      </c>
      <c r="CX1100">
        <f>ROUND(Y1100*Source!I1123,9)</f>
        <v>1.7000000000000001E-4</v>
      </c>
      <c r="CY1100">
        <f t="shared" si="619"/>
        <v>8212.4699999999993</v>
      </c>
      <c r="CZ1100">
        <f t="shared" si="620"/>
        <v>1257.54</v>
      </c>
      <c r="DA1100">
        <f t="shared" si="621"/>
        <v>6.39</v>
      </c>
      <c r="DB1100">
        <f t="shared" si="622"/>
        <v>12.58</v>
      </c>
      <c r="DC1100">
        <f t="shared" si="623"/>
        <v>0</v>
      </c>
      <c r="DD1100" t="s">
        <v>3</v>
      </c>
      <c r="DE1100" t="s">
        <v>3</v>
      </c>
      <c r="DF1100">
        <f t="shared" si="624"/>
        <v>1.37</v>
      </c>
      <c r="DG1100">
        <f t="shared" si="625"/>
        <v>0</v>
      </c>
      <c r="DH1100">
        <f t="shared" si="626"/>
        <v>0</v>
      </c>
      <c r="DI1100">
        <f t="shared" si="608"/>
        <v>0</v>
      </c>
      <c r="DJ1100">
        <f t="shared" si="627"/>
        <v>1.37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5">
      <c r="A1101">
        <f>ROW(Source!A1123)</f>
        <v>1123</v>
      </c>
      <c r="B1101">
        <v>56481267</v>
      </c>
      <c r="C1101">
        <v>56496274</v>
      </c>
      <c r="D1101">
        <v>54902715</v>
      </c>
      <c r="E1101">
        <v>1</v>
      </c>
      <c r="F1101">
        <v>1</v>
      </c>
      <c r="G1101">
        <v>1079</v>
      </c>
      <c r="H1101">
        <v>3</v>
      </c>
      <c r="I1101" t="s">
        <v>892</v>
      </c>
      <c r="J1101" t="s">
        <v>893</v>
      </c>
      <c r="K1101" t="s">
        <v>894</v>
      </c>
      <c r="L1101">
        <v>1327</v>
      </c>
      <c r="N1101">
        <v>1005</v>
      </c>
      <c r="O1101" t="s">
        <v>214</v>
      </c>
      <c r="P1101" t="s">
        <v>214</v>
      </c>
      <c r="Q1101">
        <v>1</v>
      </c>
      <c r="W1101">
        <v>0</v>
      </c>
      <c r="X1101">
        <v>-1844544580</v>
      </c>
      <c r="Y1101">
        <f t="shared" si="618"/>
        <v>30</v>
      </c>
      <c r="AA1101">
        <v>56.42</v>
      </c>
      <c r="AB1101">
        <v>0</v>
      </c>
      <c r="AC1101">
        <v>0</v>
      </c>
      <c r="AD1101">
        <v>0</v>
      </c>
      <c r="AE1101">
        <v>7.39</v>
      </c>
      <c r="AF1101">
        <v>0</v>
      </c>
      <c r="AG1101">
        <v>0</v>
      </c>
      <c r="AH1101">
        <v>0</v>
      </c>
      <c r="AI1101">
        <v>7.47</v>
      </c>
      <c r="AJ1101">
        <v>1</v>
      </c>
      <c r="AK1101">
        <v>1</v>
      </c>
      <c r="AL1101">
        <v>1</v>
      </c>
      <c r="AM1101">
        <v>2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 t="s">
        <v>3</v>
      </c>
      <c r="AT1101">
        <v>30</v>
      </c>
      <c r="AU1101" t="s">
        <v>3</v>
      </c>
      <c r="AV1101">
        <v>0</v>
      </c>
      <c r="AW1101">
        <v>2</v>
      </c>
      <c r="AX1101">
        <v>56496306</v>
      </c>
      <c r="AY1101">
        <v>1</v>
      </c>
      <c r="AZ1101">
        <v>0</v>
      </c>
      <c r="BA1101">
        <v>1070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v>0</v>
      </c>
      <c r="CX1101">
        <f>ROUND(Y1101*Source!I1123,9)</f>
        <v>0.51</v>
      </c>
      <c r="CY1101">
        <f t="shared" si="619"/>
        <v>56.42</v>
      </c>
      <c r="CZ1101">
        <f t="shared" si="620"/>
        <v>7.39</v>
      </c>
      <c r="DA1101">
        <f t="shared" si="621"/>
        <v>7.47</v>
      </c>
      <c r="DB1101">
        <f t="shared" si="622"/>
        <v>221.7</v>
      </c>
      <c r="DC1101">
        <f t="shared" si="623"/>
        <v>0</v>
      </c>
      <c r="DD1101" t="s">
        <v>3</v>
      </c>
      <c r="DE1101" t="s">
        <v>3</v>
      </c>
      <c r="DF1101">
        <f t="shared" si="624"/>
        <v>28.15</v>
      </c>
      <c r="DG1101">
        <f t="shared" si="625"/>
        <v>0</v>
      </c>
      <c r="DH1101">
        <f t="shared" si="626"/>
        <v>0</v>
      </c>
      <c r="DI1101">
        <f t="shared" si="608"/>
        <v>0</v>
      </c>
      <c r="DJ1101">
        <f t="shared" si="627"/>
        <v>28.15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5">
      <c r="A1102">
        <f>ROW(Source!A1123)</f>
        <v>1123</v>
      </c>
      <c r="B1102">
        <v>56481267</v>
      </c>
      <c r="C1102">
        <v>56496274</v>
      </c>
      <c r="D1102">
        <v>54909571</v>
      </c>
      <c r="E1102">
        <v>1</v>
      </c>
      <c r="F1102">
        <v>1</v>
      </c>
      <c r="G1102">
        <v>1079</v>
      </c>
      <c r="H1102">
        <v>3</v>
      </c>
      <c r="I1102" t="s">
        <v>248</v>
      </c>
      <c r="J1102" t="s">
        <v>250</v>
      </c>
      <c r="K1102" t="s">
        <v>249</v>
      </c>
      <c r="L1102">
        <v>1339</v>
      </c>
      <c r="N1102">
        <v>1007</v>
      </c>
      <c r="O1102" t="s">
        <v>158</v>
      </c>
      <c r="P1102" t="s">
        <v>158</v>
      </c>
      <c r="Q1102">
        <v>1</v>
      </c>
      <c r="W1102">
        <v>0</v>
      </c>
      <c r="X1102">
        <v>-1447999952</v>
      </c>
      <c r="Y1102">
        <f t="shared" si="618"/>
        <v>101.5</v>
      </c>
      <c r="AA1102">
        <v>7517.5</v>
      </c>
      <c r="AB1102">
        <v>0</v>
      </c>
      <c r="AC1102">
        <v>0</v>
      </c>
      <c r="AD1102">
        <v>0</v>
      </c>
      <c r="AE1102">
        <v>729.73</v>
      </c>
      <c r="AF1102">
        <v>0</v>
      </c>
      <c r="AG1102">
        <v>0</v>
      </c>
      <c r="AH1102">
        <v>0</v>
      </c>
      <c r="AI1102">
        <v>10.08</v>
      </c>
      <c r="AJ1102">
        <v>1</v>
      </c>
      <c r="AK1102">
        <v>1</v>
      </c>
      <c r="AL1102">
        <v>1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 t="s">
        <v>3</v>
      </c>
      <c r="AT1102">
        <v>101.5</v>
      </c>
      <c r="AU1102" t="s">
        <v>3</v>
      </c>
      <c r="AV1102">
        <v>0</v>
      </c>
      <c r="AW1102">
        <v>1</v>
      </c>
      <c r="AX1102">
        <v>-1</v>
      </c>
      <c r="AY1102">
        <v>0</v>
      </c>
      <c r="AZ1102">
        <v>0</v>
      </c>
      <c r="BA1102" t="s">
        <v>3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v>0</v>
      </c>
      <c r="CX1102">
        <f>ROUND(Y1102*Source!I1123,9)</f>
        <v>1.7255</v>
      </c>
      <c r="CY1102">
        <f t="shared" si="619"/>
        <v>7517.5</v>
      </c>
      <c r="CZ1102">
        <f t="shared" si="620"/>
        <v>729.73</v>
      </c>
      <c r="DA1102">
        <f t="shared" si="621"/>
        <v>10.08</v>
      </c>
      <c r="DB1102">
        <f t="shared" si="622"/>
        <v>74067.600000000006</v>
      </c>
      <c r="DC1102">
        <f t="shared" si="623"/>
        <v>0</v>
      </c>
      <c r="DD1102" t="s">
        <v>3</v>
      </c>
      <c r="DE1102" t="s">
        <v>3</v>
      </c>
      <c r="DF1102">
        <f t="shared" si="624"/>
        <v>12692.23</v>
      </c>
      <c r="DG1102">
        <f t="shared" si="625"/>
        <v>0</v>
      </c>
      <c r="DH1102">
        <f t="shared" si="626"/>
        <v>0</v>
      </c>
      <c r="DI1102">
        <f t="shared" si="608"/>
        <v>0</v>
      </c>
      <c r="DJ1102">
        <f t="shared" si="627"/>
        <v>12692.23</v>
      </c>
      <c r="DK1102">
        <v>0</v>
      </c>
      <c r="DL1102" t="s">
        <v>3</v>
      </c>
      <c r="DM1102">
        <v>0</v>
      </c>
      <c r="DN1102" t="s">
        <v>3</v>
      </c>
      <c r="DO1102">
        <v>0</v>
      </c>
    </row>
    <row r="1103" spans="1:119" x14ac:dyDescent="0.25">
      <c r="A1103">
        <f>ROW(Source!A1123)</f>
        <v>1123</v>
      </c>
      <c r="B1103">
        <v>56481267</v>
      </c>
      <c r="C1103">
        <v>56496274</v>
      </c>
      <c r="D1103">
        <v>54910044</v>
      </c>
      <c r="E1103">
        <v>1</v>
      </c>
      <c r="F1103">
        <v>1</v>
      </c>
      <c r="G1103">
        <v>1079</v>
      </c>
      <c r="H1103">
        <v>3</v>
      </c>
      <c r="I1103" t="s">
        <v>502</v>
      </c>
      <c r="J1103" t="s">
        <v>504</v>
      </c>
      <c r="K1103" t="s">
        <v>503</v>
      </c>
      <c r="L1103">
        <v>1348</v>
      </c>
      <c r="N1103">
        <v>1009</v>
      </c>
      <c r="O1103" t="s">
        <v>32</v>
      </c>
      <c r="P1103" t="s">
        <v>32</v>
      </c>
      <c r="Q1103">
        <v>1000</v>
      </c>
      <c r="W1103">
        <v>0</v>
      </c>
      <c r="X1103">
        <v>72089298</v>
      </c>
      <c r="Y1103">
        <f t="shared" si="618"/>
        <v>0</v>
      </c>
      <c r="AA1103">
        <v>106712.31</v>
      </c>
      <c r="AB1103">
        <v>0</v>
      </c>
      <c r="AC1103">
        <v>0</v>
      </c>
      <c r="AD1103">
        <v>0</v>
      </c>
      <c r="AE1103">
        <v>6332.03</v>
      </c>
      <c r="AF1103">
        <v>0</v>
      </c>
      <c r="AG1103">
        <v>0</v>
      </c>
      <c r="AH1103">
        <v>0</v>
      </c>
      <c r="AI1103">
        <v>16.489999999999998</v>
      </c>
      <c r="AJ1103">
        <v>1</v>
      </c>
      <c r="AK1103">
        <v>1</v>
      </c>
      <c r="AL1103">
        <v>1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 t="s">
        <v>3</v>
      </c>
      <c r="AT1103">
        <v>0</v>
      </c>
      <c r="AU1103" t="s">
        <v>3</v>
      </c>
      <c r="AV1103">
        <v>0</v>
      </c>
      <c r="AW1103">
        <v>1</v>
      </c>
      <c r="AX1103">
        <v>-1</v>
      </c>
      <c r="AY1103">
        <v>0</v>
      </c>
      <c r="AZ1103">
        <v>0</v>
      </c>
      <c r="BA1103" t="s">
        <v>3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v>0</v>
      </c>
      <c r="CX1103">
        <f>ROUND(Y1103*Source!I1123,9)</f>
        <v>0</v>
      </c>
      <c r="CY1103">
        <f t="shared" si="619"/>
        <v>106712.31</v>
      </c>
      <c r="CZ1103">
        <f t="shared" si="620"/>
        <v>6332.03</v>
      </c>
      <c r="DA1103">
        <f t="shared" si="621"/>
        <v>16.489999999999998</v>
      </c>
      <c r="DB1103">
        <f t="shared" si="622"/>
        <v>0</v>
      </c>
      <c r="DC1103">
        <f t="shared" si="623"/>
        <v>0</v>
      </c>
      <c r="DD1103" t="s">
        <v>3</v>
      </c>
      <c r="DE1103" t="s">
        <v>3</v>
      </c>
      <c r="DF1103">
        <f t="shared" si="624"/>
        <v>0</v>
      </c>
      <c r="DG1103">
        <f t="shared" si="625"/>
        <v>0</v>
      </c>
      <c r="DH1103">
        <f t="shared" si="626"/>
        <v>0</v>
      </c>
      <c r="DI1103">
        <f t="shared" si="608"/>
        <v>0</v>
      </c>
      <c r="DJ1103">
        <f t="shared" si="627"/>
        <v>0</v>
      </c>
      <c r="DK1103">
        <v>0</v>
      </c>
      <c r="DL1103" t="s">
        <v>3</v>
      </c>
      <c r="DM1103">
        <v>0</v>
      </c>
      <c r="DN1103" t="s">
        <v>3</v>
      </c>
      <c r="DO1103">
        <v>0</v>
      </c>
    </row>
    <row r="1104" spans="1:119" x14ac:dyDescent="0.25">
      <c r="A1104">
        <f>ROW(Source!A1123)</f>
        <v>1123</v>
      </c>
      <c r="B1104">
        <v>56481267</v>
      </c>
      <c r="C1104">
        <v>56496274</v>
      </c>
      <c r="D1104">
        <v>54909992</v>
      </c>
      <c r="E1104">
        <v>1</v>
      </c>
      <c r="F1104">
        <v>1</v>
      </c>
      <c r="G1104">
        <v>1079</v>
      </c>
      <c r="H1104">
        <v>3</v>
      </c>
      <c r="I1104" t="s">
        <v>330</v>
      </c>
      <c r="J1104" t="s">
        <v>332</v>
      </c>
      <c r="K1104" t="s">
        <v>331</v>
      </c>
      <c r="L1104">
        <v>1348</v>
      </c>
      <c r="N1104">
        <v>1009</v>
      </c>
      <c r="O1104" t="s">
        <v>32</v>
      </c>
      <c r="P1104" t="s">
        <v>32</v>
      </c>
      <c r="Q1104">
        <v>1000</v>
      </c>
      <c r="W1104">
        <v>0</v>
      </c>
      <c r="X1104">
        <v>-977438433</v>
      </c>
      <c r="Y1104">
        <f t="shared" si="618"/>
        <v>2.2276470000000002</v>
      </c>
      <c r="AA1104">
        <v>97618.95</v>
      </c>
      <c r="AB1104">
        <v>0</v>
      </c>
      <c r="AC1104">
        <v>0</v>
      </c>
      <c r="AD1104">
        <v>0</v>
      </c>
      <c r="AE1104">
        <v>5743.69</v>
      </c>
      <c r="AF1104">
        <v>0</v>
      </c>
      <c r="AG1104">
        <v>0</v>
      </c>
      <c r="AH1104">
        <v>0</v>
      </c>
      <c r="AI1104">
        <v>16.63</v>
      </c>
      <c r="AJ1104">
        <v>1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 t="s">
        <v>3</v>
      </c>
      <c r="AT1104">
        <v>2.2276470000000002</v>
      </c>
      <c r="AU1104" t="s">
        <v>3</v>
      </c>
      <c r="AV1104">
        <v>0</v>
      </c>
      <c r="AW1104">
        <v>1</v>
      </c>
      <c r="AX1104">
        <v>-1</v>
      </c>
      <c r="AY1104">
        <v>0</v>
      </c>
      <c r="AZ1104">
        <v>0</v>
      </c>
      <c r="BA1104" t="s">
        <v>3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v>0</v>
      </c>
      <c r="CX1104">
        <f>ROUND(Y1104*Source!I1123,9)</f>
        <v>3.7869999000000001E-2</v>
      </c>
      <c r="CY1104">
        <f t="shared" si="619"/>
        <v>97618.95</v>
      </c>
      <c r="CZ1104">
        <f t="shared" si="620"/>
        <v>5743.69</v>
      </c>
      <c r="DA1104">
        <f t="shared" si="621"/>
        <v>16.63</v>
      </c>
      <c r="DB1104">
        <f t="shared" si="622"/>
        <v>12794.91</v>
      </c>
      <c r="DC1104">
        <f t="shared" si="623"/>
        <v>0</v>
      </c>
      <c r="DD1104" t="s">
        <v>3</v>
      </c>
      <c r="DE1104" t="s">
        <v>3</v>
      </c>
      <c r="DF1104">
        <f t="shared" si="624"/>
        <v>3617.25</v>
      </c>
      <c r="DG1104">
        <f t="shared" si="625"/>
        <v>0</v>
      </c>
      <c r="DH1104">
        <f t="shared" si="626"/>
        <v>0</v>
      </c>
      <c r="DI1104">
        <f t="shared" si="608"/>
        <v>0</v>
      </c>
      <c r="DJ1104">
        <f t="shared" si="627"/>
        <v>3617.25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5">
      <c r="A1105">
        <f>ROW(Source!A1123)</f>
        <v>1123</v>
      </c>
      <c r="B1105">
        <v>56481267</v>
      </c>
      <c r="C1105">
        <v>56496274</v>
      </c>
      <c r="D1105">
        <v>54909994</v>
      </c>
      <c r="E1105">
        <v>1</v>
      </c>
      <c r="F1105">
        <v>1</v>
      </c>
      <c r="G1105">
        <v>1079</v>
      </c>
      <c r="H1105">
        <v>3</v>
      </c>
      <c r="I1105" t="s">
        <v>240</v>
      </c>
      <c r="J1105" t="s">
        <v>242</v>
      </c>
      <c r="K1105" t="s">
        <v>241</v>
      </c>
      <c r="L1105">
        <v>1348</v>
      </c>
      <c r="N1105">
        <v>1009</v>
      </c>
      <c r="O1105" t="s">
        <v>32</v>
      </c>
      <c r="P1105" t="s">
        <v>32</v>
      </c>
      <c r="Q1105">
        <v>1000</v>
      </c>
      <c r="W1105">
        <v>0</v>
      </c>
      <c r="X1105">
        <v>1611312075</v>
      </c>
      <c r="Y1105">
        <f t="shared" si="618"/>
        <v>6.7905879999999996</v>
      </c>
      <c r="AA1105">
        <v>92864.21</v>
      </c>
      <c r="AB1105">
        <v>0</v>
      </c>
      <c r="AC1105">
        <v>0</v>
      </c>
      <c r="AD1105">
        <v>0</v>
      </c>
      <c r="AE1105">
        <v>5743.69</v>
      </c>
      <c r="AF1105">
        <v>0</v>
      </c>
      <c r="AG1105">
        <v>0</v>
      </c>
      <c r="AH1105">
        <v>0</v>
      </c>
      <c r="AI1105">
        <v>15.82</v>
      </c>
      <c r="AJ1105">
        <v>1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 t="s">
        <v>3</v>
      </c>
      <c r="AT1105">
        <v>6.7905879999999996</v>
      </c>
      <c r="AU1105" t="s">
        <v>3</v>
      </c>
      <c r="AV1105">
        <v>0</v>
      </c>
      <c r="AW1105">
        <v>1</v>
      </c>
      <c r="AX1105">
        <v>-1</v>
      </c>
      <c r="AY1105">
        <v>0</v>
      </c>
      <c r="AZ1105">
        <v>0</v>
      </c>
      <c r="BA1105" t="s">
        <v>3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ROUND(Y1105*Source!I1123,9)</f>
        <v>0.115439996</v>
      </c>
      <c r="CY1105">
        <f t="shared" si="619"/>
        <v>92864.21</v>
      </c>
      <c r="CZ1105">
        <f t="shared" si="620"/>
        <v>5743.69</v>
      </c>
      <c r="DA1105">
        <f t="shared" si="621"/>
        <v>15.82</v>
      </c>
      <c r="DB1105">
        <f t="shared" si="622"/>
        <v>39003.03</v>
      </c>
      <c r="DC1105">
        <f t="shared" si="623"/>
        <v>0</v>
      </c>
      <c r="DD1105" t="s">
        <v>3</v>
      </c>
      <c r="DE1105" t="s">
        <v>3</v>
      </c>
      <c r="DF1105">
        <f t="shared" si="624"/>
        <v>10489.48</v>
      </c>
      <c r="DG1105">
        <f t="shared" si="625"/>
        <v>0</v>
      </c>
      <c r="DH1105">
        <f t="shared" si="626"/>
        <v>0</v>
      </c>
      <c r="DI1105">
        <f t="shared" si="608"/>
        <v>0</v>
      </c>
      <c r="DJ1105">
        <f t="shared" si="627"/>
        <v>10489.48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5">
      <c r="A1106">
        <f>ROW(Source!A1123)</f>
        <v>1123</v>
      </c>
      <c r="B1106">
        <v>56481267</v>
      </c>
      <c r="C1106">
        <v>56496274</v>
      </c>
      <c r="D1106">
        <v>54914903</v>
      </c>
      <c r="E1106">
        <v>1</v>
      </c>
      <c r="F1106">
        <v>1</v>
      </c>
      <c r="G1106">
        <v>1079</v>
      </c>
      <c r="H1106">
        <v>3</v>
      </c>
      <c r="I1106" t="s">
        <v>918</v>
      </c>
      <c r="J1106" t="s">
        <v>919</v>
      </c>
      <c r="K1106" t="s">
        <v>920</v>
      </c>
      <c r="L1106">
        <v>1327</v>
      </c>
      <c r="N1106">
        <v>1005</v>
      </c>
      <c r="O1106" t="s">
        <v>214</v>
      </c>
      <c r="P1106" t="s">
        <v>214</v>
      </c>
      <c r="Q1106">
        <v>1</v>
      </c>
      <c r="W1106">
        <v>0</v>
      </c>
      <c r="X1106">
        <v>22730552</v>
      </c>
      <c r="Y1106">
        <f t="shared" si="618"/>
        <v>3.6</v>
      </c>
      <c r="AA1106">
        <v>333.89</v>
      </c>
      <c r="AB1106">
        <v>0</v>
      </c>
      <c r="AC1106">
        <v>0</v>
      </c>
      <c r="AD1106">
        <v>0</v>
      </c>
      <c r="AE1106">
        <v>90</v>
      </c>
      <c r="AF1106">
        <v>0</v>
      </c>
      <c r="AG1106">
        <v>0</v>
      </c>
      <c r="AH1106">
        <v>0</v>
      </c>
      <c r="AI1106">
        <v>3.63</v>
      </c>
      <c r="AJ1106">
        <v>1</v>
      </c>
      <c r="AK1106">
        <v>1</v>
      </c>
      <c r="AL1106">
        <v>1</v>
      </c>
      <c r="AM1106">
        <v>2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 t="s">
        <v>3</v>
      </c>
      <c r="AT1106">
        <v>3.6</v>
      </c>
      <c r="AU1106" t="s">
        <v>3</v>
      </c>
      <c r="AV1106">
        <v>0</v>
      </c>
      <c r="AW1106">
        <v>2</v>
      </c>
      <c r="AX1106">
        <v>56496307</v>
      </c>
      <c r="AY1106">
        <v>1</v>
      </c>
      <c r="AZ1106">
        <v>0</v>
      </c>
      <c r="BA1106">
        <v>1071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ROUND(Y1106*Source!I1123,9)</f>
        <v>6.1199999999999997E-2</v>
      </c>
      <c r="CY1106">
        <f t="shared" si="619"/>
        <v>333.89</v>
      </c>
      <c r="CZ1106">
        <f t="shared" si="620"/>
        <v>90</v>
      </c>
      <c r="DA1106">
        <f t="shared" si="621"/>
        <v>3.63</v>
      </c>
      <c r="DB1106">
        <f t="shared" si="622"/>
        <v>324</v>
      </c>
      <c r="DC1106">
        <f t="shared" si="623"/>
        <v>0</v>
      </c>
      <c r="DD1106" t="s">
        <v>3</v>
      </c>
      <c r="DE1106" t="s">
        <v>3</v>
      </c>
      <c r="DF1106">
        <f t="shared" si="624"/>
        <v>19.989999999999998</v>
      </c>
      <c r="DG1106">
        <f t="shared" si="625"/>
        <v>0</v>
      </c>
      <c r="DH1106">
        <f t="shared" si="626"/>
        <v>0</v>
      </c>
      <c r="DI1106">
        <f t="shared" si="608"/>
        <v>0</v>
      </c>
      <c r="DJ1106">
        <f t="shared" si="627"/>
        <v>19.989999999999998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5">
      <c r="A1107">
        <f>ROW(Source!A1168)</f>
        <v>1168</v>
      </c>
      <c r="B1107">
        <v>56481265</v>
      </c>
      <c r="C1107">
        <v>56496373</v>
      </c>
      <c r="D1107">
        <v>54836958</v>
      </c>
      <c r="E1107">
        <v>1079</v>
      </c>
      <c r="F1107">
        <v>1</v>
      </c>
      <c r="G1107">
        <v>1079</v>
      </c>
      <c r="H1107">
        <v>1</v>
      </c>
      <c r="I1107" t="s">
        <v>738</v>
      </c>
      <c r="J1107" t="s">
        <v>3</v>
      </c>
      <c r="K1107" t="s">
        <v>739</v>
      </c>
      <c r="L1107">
        <v>1191</v>
      </c>
      <c r="N1107">
        <v>1013</v>
      </c>
      <c r="O1107" t="s">
        <v>740</v>
      </c>
      <c r="P1107" t="s">
        <v>740</v>
      </c>
      <c r="Q1107">
        <v>1</v>
      </c>
      <c r="W1107">
        <v>0</v>
      </c>
      <c r="X1107">
        <v>476480486</v>
      </c>
      <c r="Y1107">
        <f>(AT1107*1.15*1.1)</f>
        <v>22.985050000000005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-2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18.170000000000002</v>
      </c>
      <c r="AU1107" t="s">
        <v>166</v>
      </c>
      <c r="AV1107">
        <v>1</v>
      </c>
      <c r="AW1107">
        <v>2</v>
      </c>
      <c r="AX1107">
        <v>56496383</v>
      </c>
      <c r="AY1107">
        <v>1</v>
      </c>
      <c r="AZ1107">
        <v>0</v>
      </c>
      <c r="BA1107">
        <v>1073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U1107">
        <f>ROUND(AT1107*Source!I1168*AH1107*AL1107,2)</f>
        <v>0</v>
      </c>
      <c r="CV1107">
        <f>ROUND(Y1107*Source!I1168,9)</f>
        <v>0.68955149999999998</v>
      </c>
      <c r="CW1107">
        <v>0</v>
      </c>
      <c r="CX1107">
        <f>ROUND(Y1107*Source!I1168,9)</f>
        <v>0.68955149999999998</v>
      </c>
      <c r="CY1107">
        <f>AD1107</f>
        <v>0</v>
      </c>
      <c r="CZ1107">
        <f>AH1107</f>
        <v>0</v>
      </c>
      <c r="DA1107">
        <f>AL1107</f>
        <v>1</v>
      </c>
      <c r="DB1107">
        <f>ROUND((ROUND(AT1107*CZ1107,2)*1.15*1.1),6)</f>
        <v>0</v>
      </c>
      <c r="DC1107">
        <f>ROUND((ROUND(AT1107*AG1107,2)*1.15*1.1),6)</f>
        <v>0</v>
      </c>
      <c r="DD1107" t="s">
        <v>3</v>
      </c>
      <c r="DE1107" t="s">
        <v>3</v>
      </c>
      <c r="DF1107">
        <f t="shared" ref="DF1107:DF1119" si="628">ROUND(ROUND(AE1107,2)*CX1107,2)</f>
        <v>0</v>
      </c>
      <c r="DG1107">
        <f t="shared" si="625"/>
        <v>0</v>
      </c>
      <c r="DH1107">
        <f t="shared" si="626"/>
        <v>0</v>
      </c>
      <c r="DI1107">
        <f t="shared" si="608"/>
        <v>0</v>
      </c>
      <c r="DJ1107">
        <f>DI1107</f>
        <v>0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5">
      <c r="A1108">
        <f>ROW(Source!A1168)</f>
        <v>1168</v>
      </c>
      <c r="B1108">
        <v>56481265</v>
      </c>
      <c r="C1108">
        <v>56496373</v>
      </c>
      <c r="D1108">
        <v>54934284</v>
      </c>
      <c r="E1108">
        <v>1</v>
      </c>
      <c r="F1108">
        <v>1</v>
      </c>
      <c r="G1108">
        <v>1079</v>
      </c>
      <c r="H1108">
        <v>2</v>
      </c>
      <c r="I1108" t="s">
        <v>741</v>
      </c>
      <c r="J1108" t="s">
        <v>742</v>
      </c>
      <c r="K1108" t="s">
        <v>743</v>
      </c>
      <c r="L1108">
        <v>1368</v>
      </c>
      <c r="N1108">
        <v>1011</v>
      </c>
      <c r="O1108" t="s">
        <v>744</v>
      </c>
      <c r="P1108" t="s">
        <v>744</v>
      </c>
      <c r="Q1108">
        <v>1</v>
      </c>
      <c r="W1108">
        <v>0</v>
      </c>
      <c r="X1108">
        <v>654681671</v>
      </c>
      <c r="Y1108">
        <f>(AT1108*1.25*1.1)</f>
        <v>0.46750000000000008</v>
      </c>
      <c r="AA1108">
        <v>0</v>
      </c>
      <c r="AB1108">
        <v>87.01</v>
      </c>
      <c r="AC1108">
        <v>13.21</v>
      </c>
      <c r="AD1108">
        <v>0</v>
      </c>
      <c r="AE1108">
        <v>0</v>
      </c>
      <c r="AF1108">
        <v>83.1</v>
      </c>
      <c r="AG1108">
        <v>12.62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-2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0.34</v>
      </c>
      <c r="AU1108" t="s">
        <v>165</v>
      </c>
      <c r="AV1108">
        <v>0</v>
      </c>
      <c r="AW1108">
        <v>2</v>
      </c>
      <c r="AX1108">
        <v>56496384</v>
      </c>
      <c r="AY1108">
        <v>1</v>
      </c>
      <c r="AZ1108">
        <v>0</v>
      </c>
      <c r="BA1108">
        <v>1074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f>ROUND(Y1108*Source!I1168*DO1108,9)</f>
        <v>0.1769955</v>
      </c>
      <c r="CX1108">
        <f>ROUND(Y1108*Source!I1168,9)</f>
        <v>1.4024999999999999E-2</v>
      </c>
      <c r="CY1108">
        <f>AB1108</f>
        <v>87.01</v>
      </c>
      <c r="CZ1108">
        <f>AF1108</f>
        <v>83.1</v>
      </c>
      <c r="DA1108">
        <f>AJ1108</f>
        <v>1</v>
      </c>
      <c r="DB1108">
        <f>ROUND((ROUND(AT1108*CZ1108,2)*1.25*1.1),6)</f>
        <v>38.84375</v>
      </c>
      <c r="DC1108">
        <f>ROUND((ROUND(AT1108*AG1108,2)*1.25*1.1),6)</f>
        <v>5.8987499999999997</v>
      </c>
      <c r="DD1108" t="s">
        <v>3</v>
      </c>
      <c r="DE1108" t="s">
        <v>3</v>
      </c>
      <c r="DF1108">
        <f t="shared" si="628"/>
        <v>0</v>
      </c>
      <c r="DG1108">
        <f t="shared" si="625"/>
        <v>1.17</v>
      </c>
      <c r="DH1108">
        <f t="shared" si="626"/>
        <v>0.18</v>
      </c>
      <c r="DI1108">
        <f t="shared" si="608"/>
        <v>0</v>
      </c>
      <c r="DJ1108">
        <f>DG1108</f>
        <v>1.17</v>
      </c>
      <c r="DK1108">
        <v>0</v>
      </c>
      <c r="DL1108" t="s">
        <v>745</v>
      </c>
      <c r="DM1108">
        <v>0</v>
      </c>
      <c r="DN1108" t="s">
        <v>740</v>
      </c>
      <c r="DO1108">
        <v>12.62</v>
      </c>
    </row>
    <row r="1109" spans="1:119" x14ac:dyDescent="0.25">
      <c r="A1109">
        <f>ROW(Source!A1168)</f>
        <v>1168</v>
      </c>
      <c r="B1109">
        <v>56481265</v>
      </c>
      <c r="C1109">
        <v>56496373</v>
      </c>
      <c r="D1109">
        <v>54933607</v>
      </c>
      <c r="E1109">
        <v>1</v>
      </c>
      <c r="F1109">
        <v>1</v>
      </c>
      <c r="G1109">
        <v>1079</v>
      </c>
      <c r="H1109">
        <v>2</v>
      </c>
      <c r="I1109" t="s">
        <v>868</v>
      </c>
      <c r="J1109" t="s">
        <v>869</v>
      </c>
      <c r="K1109" t="s">
        <v>870</v>
      </c>
      <c r="L1109">
        <v>1368</v>
      </c>
      <c r="N1109">
        <v>1011</v>
      </c>
      <c r="O1109" t="s">
        <v>744</v>
      </c>
      <c r="P1109" t="s">
        <v>744</v>
      </c>
      <c r="Q1109">
        <v>1</v>
      </c>
      <c r="W1109">
        <v>0</v>
      </c>
      <c r="X1109">
        <v>-2072243295</v>
      </c>
      <c r="Y1109">
        <f>(AT1109*1.25*1.1)</f>
        <v>0.59125000000000005</v>
      </c>
      <c r="AA1109">
        <v>0</v>
      </c>
      <c r="AB1109">
        <v>3.33</v>
      </c>
      <c r="AC1109">
        <v>0</v>
      </c>
      <c r="AD1109">
        <v>0</v>
      </c>
      <c r="AE1109">
        <v>0</v>
      </c>
      <c r="AF1109">
        <v>3.18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-2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0.43</v>
      </c>
      <c r="AU1109" t="s">
        <v>165</v>
      </c>
      <c r="AV1109">
        <v>0</v>
      </c>
      <c r="AW1109">
        <v>2</v>
      </c>
      <c r="AX1109">
        <v>56496385</v>
      </c>
      <c r="AY1109">
        <v>1</v>
      </c>
      <c r="AZ1109">
        <v>0</v>
      </c>
      <c r="BA1109">
        <v>1075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f>ROUND(Y1109*Source!I1168*DO1109,9)</f>
        <v>0</v>
      </c>
      <c r="CX1109">
        <f>ROUND(Y1109*Source!I1168,9)</f>
        <v>1.77375E-2</v>
      </c>
      <c r="CY1109">
        <f>AB1109</f>
        <v>3.33</v>
      </c>
      <c r="CZ1109">
        <f>AF1109</f>
        <v>3.18</v>
      </c>
      <c r="DA1109">
        <f>AJ1109</f>
        <v>1</v>
      </c>
      <c r="DB1109">
        <f>ROUND((ROUND(AT1109*CZ1109,2)*1.25*1.1),6)</f>
        <v>1.88375</v>
      </c>
      <c r="DC1109">
        <f>ROUND((ROUND(AT1109*AG1109,2)*1.25*1.1),6)</f>
        <v>0</v>
      </c>
      <c r="DD1109" t="s">
        <v>3</v>
      </c>
      <c r="DE1109" t="s">
        <v>3</v>
      </c>
      <c r="DF1109">
        <f t="shared" si="628"/>
        <v>0</v>
      </c>
      <c r="DG1109">
        <f t="shared" si="625"/>
        <v>0.06</v>
      </c>
      <c r="DH1109">
        <f t="shared" si="626"/>
        <v>0</v>
      </c>
      <c r="DI1109">
        <f t="shared" si="608"/>
        <v>0</v>
      </c>
      <c r="DJ1109">
        <f>DG1109</f>
        <v>0.06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5">
      <c r="A1110">
        <f>ROW(Source!A1168)</f>
        <v>1168</v>
      </c>
      <c r="B1110">
        <v>56481265</v>
      </c>
      <c r="C1110">
        <v>56496373</v>
      </c>
      <c r="D1110">
        <v>54933712</v>
      </c>
      <c r="E1110">
        <v>1</v>
      </c>
      <c r="F1110">
        <v>1</v>
      </c>
      <c r="G1110">
        <v>1079</v>
      </c>
      <c r="H1110">
        <v>2</v>
      </c>
      <c r="I1110" t="s">
        <v>927</v>
      </c>
      <c r="J1110" t="s">
        <v>928</v>
      </c>
      <c r="K1110" t="s">
        <v>929</v>
      </c>
      <c r="L1110">
        <v>1368</v>
      </c>
      <c r="N1110">
        <v>1011</v>
      </c>
      <c r="O1110" t="s">
        <v>744</v>
      </c>
      <c r="P1110" t="s">
        <v>744</v>
      </c>
      <c r="Q1110">
        <v>1</v>
      </c>
      <c r="W1110">
        <v>0</v>
      </c>
      <c r="X1110">
        <v>1381503060</v>
      </c>
      <c r="Y1110">
        <f>(AT1110*1.25*1.1)</f>
        <v>0.56374999999999997</v>
      </c>
      <c r="AA1110">
        <v>0</v>
      </c>
      <c r="AB1110">
        <v>12.9</v>
      </c>
      <c r="AC1110">
        <v>0</v>
      </c>
      <c r="AD1110">
        <v>0</v>
      </c>
      <c r="AE1110">
        <v>0</v>
      </c>
      <c r="AF1110">
        <v>12.32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-2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0.41</v>
      </c>
      <c r="AU1110" t="s">
        <v>165</v>
      </c>
      <c r="AV1110">
        <v>0</v>
      </c>
      <c r="AW1110">
        <v>2</v>
      </c>
      <c r="AX1110">
        <v>56496386</v>
      </c>
      <c r="AY1110">
        <v>1</v>
      </c>
      <c r="AZ1110">
        <v>0</v>
      </c>
      <c r="BA1110">
        <v>1076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f>ROUND(Y1110*Source!I1168*DO1110,9)</f>
        <v>0</v>
      </c>
      <c r="CX1110">
        <f>ROUND(Y1110*Source!I1168,9)</f>
        <v>1.69125E-2</v>
      </c>
      <c r="CY1110">
        <f>AB1110</f>
        <v>12.9</v>
      </c>
      <c r="CZ1110">
        <f>AF1110</f>
        <v>12.32</v>
      </c>
      <c r="DA1110">
        <f>AJ1110</f>
        <v>1</v>
      </c>
      <c r="DB1110">
        <f>ROUND((ROUND(AT1110*CZ1110,2)*1.25*1.1),6)</f>
        <v>6.9437499999999996</v>
      </c>
      <c r="DC1110">
        <f>ROUND((ROUND(AT1110*AG1110,2)*1.25*1.1),6)</f>
        <v>0</v>
      </c>
      <c r="DD1110" t="s">
        <v>3</v>
      </c>
      <c r="DE1110" t="s">
        <v>3</v>
      </c>
      <c r="DF1110">
        <f t="shared" si="628"/>
        <v>0</v>
      </c>
      <c r="DG1110">
        <f t="shared" si="625"/>
        <v>0.21</v>
      </c>
      <c r="DH1110">
        <f t="shared" si="626"/>
        <v>0</v>
      </c>
      <c r="DI1110">
        <f t="shared" si="608"/>
        <v>0</v>
      </c>
      <c r="DJ1110">
        <f>DG1110</f>
        <v>0.21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5">
      <c r="A1111">
        <f>ROW(Source!A1168)</f>
        <v>1168</v>
      </c>
      <c r="B1111">
        <v>56481265</v>
      </c>
      <c r="C1111">
        <v>56496373</v>
      </c>
      <c r="D1111">
        <v>54902318</v>
      </c>
      <c r="E1111">
        <v>1</v>
      </c>
      <c r="F1111">
        <v>1</v>
      </c>
      <c r="G1111">
        <v>1079</v>
      </c>
      <c r="H1111">
        <v>3</v>
      </c>
      <c r="I1111" t="s">
        <v>755</v>
      </c>
      <c r="J1111" t="s">
        <v>756</v>
      </c>
      <c r="K1111" t="s">
        <v>757</v>
      </c>
      <c r="L1111">
        <v>1348</v>
      </c>
      <c r="N1111">
        <v>1009</v>
      </c>
      <c r="O1111" t="s">
        <v>32</v>
      </c>
      <c r="P1111" t="s">
        <v>32</v>
      </c>
      <c r="Q1111">
        <v>1000</v>
      </c>
      <c r="W1111">
        <v>0</v>
      </c>
      <c r="X1111">
        <v>-638851762</v>
      </c>
      <c r="Y1111">
        <f>AT1111</f>
        <v>3.8999999999999998E-3</v>
      </c>
      <c r="AA1111">
        <v>15448.66</v>
      </c>
      <c r="AB1111">
        <v>0</v>
      </c>
      <c r="AC1111">
        <v>0</v>
      </c>
      <c r="AD1111">
        <v>0</v>
      </c>
      <c r="AE1111">
        <v>15160.61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-2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3.8999999999999998E-3</v>
      </c>
      <c r="AU1111" t="s">
        <v>3</v>
      </c>
      <c r="AV1111">
        <v>0</v>
      </c>
      <c r="AW1111">
        <v>2</v>
      </c>
      <c r="AX1111">
        <v>56496387</v>
      </c>
      <c r="AY1111">
        <v>1</v>
      </c>
      <c r="AZ1111">
        <v>0</v>
      </c>
      <c r="BA1111">
        <v>1077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ROUND(Y1111*Source!I1168,9)</f>
        <v>1.17E-4</v>
      </c>
      <c r="CY1111">
        <f>AA1111</f>
        <v>15448.66</v>
      </c>
      <c r="CZ1111">
        <f>AE1111</f>
        <v>15160.61</v>
      </c>
      <c r="DA1111">
        <f>AI1111</f>
        <v>1</v>
      </c>
      <c r="DB1111">
        <f>ROUND(ROUND(AT1111*CZ1111,2),6)</f>
        <v>59.13</v>
      </c>
      <c r="DC1111">
        <f>ROUND(ROUND(AT1111*AG1111,2),6)</f>
        <v>0</v>
      </c>
      <c r="DD1111" t="s">
        <v>3</v>
      </c>
      <c r="DE1111" t="s">
        <v>3</v>
      </c>
      <c r="DF1111">
        <f t="shared" si="628"/>
        <v>1.77</v>
      </c>
      <c r="DG1111">
        <f t="shared" si="625"/>
        <v>0</v>
      </c>
      <c r="DH1111">
        <f t="shared" si="626"/>
        <v>0</v>
      </c>
      <c r="DI1111">
        <f t="shared" si="608"/>
        <v>0</v>
      </c>
      <c r="DJ1111">
        <f>DF1111</f>
        <v>1.77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5">
      <c r="A1112">
        <f>ROW(Source!A1168)</f>
        <v>1168</v>
      </c>
      <c r="B1112">
        <v>56481265</v>
      </c>
      <c r="C1112">
        <v>56496373</v>
      </c>
      <c r="D1112">
        <v>54902260</v>
      </c>
      <c r="E1112">
        <v>1</v>
      </c>
      <c r="F1112">
        <v>1</v>
      </c>
      <c r="G1112">
        <v>1079</v>
      </c>
      <c r="H1112">
        <v>3</v>
      </c>
      <c r="I1112" t="s">
        <v>930</v>
      </c>
      <c r="J1112" t="s">
        <v>931</v>
      </c>
      <c r="K1112" t="s">
        <v>932</v>
      </c>
      <c r="L1112">
        <v>1348</v>
      </c>
      <c r="N1112">
        <v>1009</v>
      </c>
      <c r="O1112" t="s">
        <v>32</v>
      </c>
      <c r="P1112" t="s">
        <v>32</v>
      </c>
      <c r="Q1112">
        <v>1000</v>
      </c>
      <c r="W1112">
        <v>0</v>
      </c>
      <c r="X1112">
        <v>-577689993</v>
      </c>
      <c r="Y1112">
        <f>AT1112</f>
        <v>7.0000000000000007E-2</v>
      </c>
      <c r="AA1112">
        <v>3446.05</v>
      </c>
      <c r="AB1112">
        <v>0</v>
      </c>
      <c r="AC1112">
        <v>0</v>
      </c>
      <c r="AD1112">
        <v>0</v>
      </c>
      <c r="AE1112">
        <v>3381.8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-2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7.0000000000000007E-2</v>
      </c>
      <c r="AU1112" t="s">
        <v>3</v>
      </c>
      <c r="AV1112">
        <v>0</v>
      </c>
      <c r="AW1112">
        <v>2</v>
      </c>
      <c r="AX1112">
        <v>56496388</v>
      </c>
      <c r="AY1112">
        <v>1</v>
      </c>
      <c r="AZ1112">
        <v>0</v>
      </c>
      <c r="BA1112">
        <v>1078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ROUND(Y1112*Source!I1168,9)</f>
        <v>2.0999999999999999E-3</v>
      </c>
      <c r="CY1112">
        <f>AA1112</f>
        <v>3446.05</v>
      </c>
      <c r="CZ1112">
        <f>AE1112</f>
        <v>3381.8</v>
      </c>
      <c r="DA1112">
        <f>AI1112</f>
        <v>1</v>
      </c>
      <c r="DB1112">
        <f>ROUND(ROUND(AT1112*CZ1112,2),6)</f>
        <v>236.73</v>
      </c>
      <c r="DC1112">
        <f>ROUND(ROUND(AT1112*AG1112,2),6)</f>
        <v>0</v>
      </c>
      <c r="DD1112" t="s">
        <v>3</v>
      </c>
      <c r="DE1112" t="s">
        <v>3</v>
      </c>
      <c r="DF1112">
        <f t="shared" si="628"/>
        <v>7.1</v>
      </c>
      <c r="DG1112">
        <f t="shared" si="625"/>
        <v>0</v>
      </c>
      <c r="DH1112">
        <f t="shared" si="626"/>
        <v>0</v>
      </c>
      <c r="DI1112">
        <f t="shared" si="608"/>
        <v>0</v>
      </c>
      <c r="DJ1112">
        <f>DF1112</f>
        <v>7.1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5">
      <c r="A1113">
        <f>ROW(Source!A1168)</f>
        <v>1168</v>
      </c>
      <c r="B1113">
        <v>56481265</v>
      </c>
      <c r="C1113">
        <v>56496373</v>
      </c>
      <c r="D1113">
        <v>54902263</v>
      </c>
      <c r="E1113">
        <v>1</v>
      </c>
      <c r="F1113">
        <v>1</v>
      </c>
      <c r="G1113">
        <v>1079</v>
      </c>
      <c r="H1113">
        <v>3</v>
      </c>
      <c r="I1113" t="s">
        <v>933</v>
      </c>
      <c r="J1113" t="s">
        <v>934</v>
      </c>
      <c r="K1113" t="s">
        <v>935</v>
      </c>
      <c r="L1113">
        <v>1348</v>
      </c>
      <c r="N1113">
        <v>1009</v>
      </c>
      <c r="O1113" t="s">
        <v>32</v>
      </c>
      <c r="P1113" t="s">
        <v>32</v>
      </c>
      <c r="Q1113">
        <v>1000</v>
      </c>
      <c r="W1113">
        <v>0</v>
      </c>
      <c r="X1113">
        <v>958001174</v>
      </c>
      <c r="Y1113">
        <f>AT1113</f>
        <v>2E-3</v>
      </c>
      <c r="AA1113">
        <v>27377.86</v>
      </c>
      <c r="AB1113">
        <v>0</v>
      </c>
      <c r="AC1113">
        <v>0</v>
      </c>
      <c r="AD1113">
        <v>0</v>
      </c>
      <c r="AE1113">
        <v>26867.38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-2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2E-3</v>
      </c>
      <c r="AU1113" t="s">
        <v>3</v>
      </c>
      <c r="AV1113">
        <v>0</v>
      </c>
      <c r="AW1113">
        <v>2</v>
      </c>
      <c r="AX1113">
        <v>56496389</v>
      </c>
      <c r="AY1113">
        <v>1</v>
      </c>
      <c r="AZ1113">
        <v>0</v>
      </c>
      <c r="BA1113">
        <v>1079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ROUND(Y1113*Source!I1168,9)</f>
        <v>6.0000000000000002E-5</v>
      </c>
      <c r="CY1113">
        <f>AA1113</f>
        <v>27377.86</v>
      </c>
      <c r="CZ1113">
        <f>AE1113</f>
        <v>26867.38</v>
      </c>
      <c r="DA1113">
        <f>AI1113</f>
        <v>1</v>
      </c>
      <c r="DB1113">
        <f>ROUND(ROUND(AT1113*CZ1113,2),6)</f>
        <v>53.73</v>
      </c>
      <c r="DC1113">
        <f>ROUND(ROUND(AT1113*AG1113,2),6)</f>
        <v>0</v>
      </c>
      <c r="DD1113" t="s">
        <v>3</v>
      </c>
      <c r="DE1113" t="s">
        <v>3</v>
      </c>
      <c r="DF1113">
        <f t="shared" si="628"/>
        <v>1.61</v>
      </c>
      <c r="DG1113">
        <f t="shared" si="625"/>
        <v>0</v>
      </c>
      <c r="DH1113">
        <f t="shared" si="626"/>
        <v>0</v>
      </c>
      <c r="DI1113">
        <f t="shared" si="608"/>
        <v>0</v>
      </c>
      <c r="DJ1113">
        <f>DF1113</f>
        <v>1.61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5">
      <c r="A1114">
        <f>ROW(Source!A1168)</f>
        <v>1168</v>
      </c>
      <c r="B1114">
        <v>56481265</v>
      </c>
      <c r="C1114">
        <v>56496373</v>
      </c>
      <c r="D1114">
        <v>54902280</v>
      </c>
      <c r="E1114">
        <v>1</v>
      </c>
      <c r="F1114">
        <v>1</v>
      </c>
      <c r="G1114">
        <v>1079</v>
      </c>
      <c r="H1114">
        <v>3</v>
      </c>
      <c r="I1114" t="s">
        <v>895</v>
      </c>
      <c r="J1114" t="s">
        <v>896</v>
      </c>
      <c r="K1114" t="s">
        <v>897</v>
      </c>
      <c r="L1114">
        <v>1339</v>
      </c>
      <c r="N1114">
        <v>1007</v>
      </c>
      <c r="O1114" t="s">
        <v>158</v>
      </c>
      <c r="P1114" t="s">
        <v>158</v>
      </c>
      <c r="Q1114">
        <v>1</v>
      </c>
      <c r="W1114">
        <v>0</v>
      </c>
      <c r="X1114">
        <v>166094496</v>
      </c>
      <c r="Y1114">
        <f>AT1114</f>
        <v>0.05</v>
      </c>
      <c r="AA1114">
        <v>2511.77</v>
      </c>
      <c r="AB1114">
        <v>0</v>
      </c>
      <c r="AC1114">
        <v>0</v>
      </c>
      <c r="AD1114">
        <v>0</v>
      </c>
      <c r="AE1114">
        <v>2464.94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1</v>
      </c>
      <c r="AM1114">
        <v>-2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0.05</v>
      </c>
      <c r="AU1114" t="s">
        <v>3</v>
      </c>
      <c r="AV1114">
        <v>0</v>
      </c>
      <c r="AW1114">
        <v>2</v>
      </c>
      <c r="AX1114">
        <v>56496390</v>
      </c>
      <c r="AY1114">
        <v>1</v>
      </c>
      <c r="AZ1114">
        <v>0</v>
      </c>
      <c r="BA1114">
        <v>1080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ROUND(Y1114*Source!I1168,9)</f>
        <v>1.5E-3</v>
      </c>
      <c r="CY1114">
        <f>AA1114</f>
        <v>2511.77</v>
      </c>
      <c r="CZ1114">
        <f>AE1114</f>
        <v>2464.94</v>
      </c>
      <c r="DA1114">
        <f>AI1114</f>
        <v>1</v>
      </c>
      <c r="DB1114">
        <f>ROUND(ROUND(AT1114*CZ1114,2),6)</f>
        <v>123.25</v>
      </c>
      <c r="DC1114">
        <f>ROUND(ROUND(AT1114*AG1114,2),6)</f>
        <v>0</v>
      </c>
      <c r="DD1114" t="s">
        <v>3</v>
      </c>
      <c r="DE1114" t="s">
        <v>3</v>
      </c>
      <c r="DF1114">
        <f t="shared" si="628"/>
        <v>3.7</v>
      </c>
      <c r="DG1114">
        <f t="shared" si="625"/>
        <v>0</v>
      </c>
      <c r="DH1114">
        <f t="shared" si="626"/>
        <v>0</v>
      </c>
      <c r="DI1114">
        <f t="shared" si="608"/>
        <v>0</v>
      </c>
      <c r="DJ1114">
        <f>DF1114</f>
        <v>3.7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5">
      <c r="A1115">
        <f>ROW(Source!A1168)</f>
        <v>1168</v>
      </c>
      <c r="B1115">
        <v>56481265</v>
      </c>
      <c r="C1115">
        <v>56496373</v>
      </c>
      <c r="D1115">
        <v>54902848</v>
      </c>
      <c r="E1115">
        <v>1</v>
      </c>
      <c r="F1115">
        <v>1</v>
      </c>
      <c r="G1115">
        <v>1079</v>
      </c>
      <c r="H1115">
        <v>3</v>
      </c>
      <c r="I1115" t="s">
        <v>415</v>
      </c>
      <c r="J1115" t="s">
        <v>417</v>
      </c>
      <c r="K1115" t="s">
        <v>416</v>
      </c>
      <c r="L1115">
        <v>1339</v>
      </c>
      <c r="N1115">
        <v>1007</v>
      </c>
      <c r="O1115" t="s">
        <v>158</v>
      </c>
      <c r="P1115" t="s">
        <v>158</v>
      </c>
      <c r="Q1115">
        <v>1</v>
      </c>
      <c r="W1115">
        <v>0</v>
      </c>
      <c r="X1115">
        <v>-482484867</v>
      </c>
      <c r="Y1115">
        <f>AT1115</f>
        <v>0.98</v>
      </c>
      <c r="AA1115">
        <v>1855.85</v>
      </c>
      <c r="AB1115">
        <v>0</v>
      </c>
      <c r="AC1115">
        <v>0</v>
      </c>
      <c r="AD1115">
        <v>0</v>
      </c>
      <c r="AE1115">
        <v>1821.25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 t="s">
        <v>3</v>
      </c>
      <c r="AT1115">
        <v>0.98</v>
      </c>
      <c r="AU1115" t="s">
        <v>3</v>
      </c>
      <c r="AV1115">
        <v>0</v>
      </c>
      <c r="AW1115">
        <v>1</v>
      </c>
      <c r="AX1115">
        <v>-1</v>
      </c>
      <c r="AY1115">
        <v>0</v>
      </c>
      <c r="AZ1115">
        <v>0</v>
      </c>
      <c r="BA1115" t="s">
        <v>3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ROUND(Y1115*Source!I1168,9)</f>
        <v>2.9399999999999999E-2</v>
      </c>
      <c r="CY1115">
        <f>AA1115</f>
        <v>1855.85</v>
      </c>
      <c r="CZ1115">
        <f>AE1115</f>
        <v>1821.25</v>
      </c>
      <c r="DA1115">
        <f>AI1115</f>
        <v>1</v>
      </c>
      <c r="DB1115">
        <f>ROUND(ROUND(AT1115*CZ1115,2),6)</f>
        <v>1784.83</v>
      </c>
      <c r="DC1115">
        <f>ROUND(ROUND(AT1115*AG1115,2),6)</f>
        <v>0</v>
      </c>
      <c r="DD1115" t="s">
        <v>3</v>
      </c>
      <c r="DE1115" t="s">
        <v>3</v>
      </c>
      <c r="DF1115">
        <f t="shared" si="628"/>
        <v>53.54</v>
      </c>
      <c r="DG1115">
        <f t="shared" si="625"/>
        <v>0</v>
      </c>
      <c r="DH1115">
        <f t="shared" si="626"/>
        <v>0</v>
      </c>
      <c r="DI1115">
        <f t="shared" si="608"/>
        <v>0</v>
      </c>
      <c r="DJ1115">
        <f>DF1115</f>
        <v>53.54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5">
      <c r="A1116">
        <f>ROW(Source!A1169)</f>
        <v>1169</v>
      </c>
      <c r="B1116">
        <v>56481267</v>
      </c>
      <c r="C1116">
        <v>56496373</v>
      </c>
      <c r="D1116">
        <v>54836958</v>
      </c>
      <c r="E1116">
        <v>1079</v>
      </c>
      <c r="F1116">
        <v>1</v>
      </c>
      <c r="G1116">
        <v>1079</v>
      </c>
      <c r="H1116">
        <v>1</v>
      </c>
      <c r="I1116" t="s">
        <v>738</v>
      </c>
      <c r="J1116" t="s">
        <v>3</v>
      </c>
      <c r="K1116" t="s">
        <v>739</v>
      </c>
      <c r="L1116">
        <v>1191</v>
      </c>
      <c r="N1116">
        <v>1013</v>
      </c>
      <c r="O1116" t="s">
        <v>740</v>
      </c>
      <c r="P1116" t="s">
        <v>740</v>
      </c>
      <c r="Q1116">
        <v>1</v>
      </c>
      <c r="W1116">
        <v>0</v>
      </c>
      <c r="X1116">
        <v>476480486</v>
      </c>
      <c r="Y1116">
        <f>(AT1116*1.15*1.1)</f>
        <v>22.985050000000005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-2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18.170000000000002</v>
      </c>
      <c r="AU1116" t="s">
        <v>166</v>
      </c>
      <c r="AV1116">
        <v>1</v>
      </c>
      <c r="AW1116">
        <v>2</v>
      </c>
      <c r="AX1116">
        <v>56496383</v>
      </c>
      <c r="AY1116">
        <v>1</v>
      </c>
      <c r="AZ1116">
        <v>0</v>
      </c>
      <c r="BA1116">
        <v>1082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U1116">
        <f>ROUND(AT1116*Source!I1169*AH1116*AL1116,2)</f>
        <v>0</v>
      </c>
      <c r="CV1116">
        <f>ROUND(Y1116*Source!I1169,9)</f>
        <v>0.68955149999999998</v>
      </c>
      <c r="CW1116">
        <v>0</v>
      </c>
      <c r="CX1116">
        <f>ROUND(Y1116*Source!I1169,9)</f>
        <v>0.68955149999999998</v>
      </c>
      <c r="CY1116">
        <f>AD1116</f>
        <v>0</v>
      </c>
      <c r="CZ1116">
        <f>AH1116</f>
        <v>0</v>
      </c>
      <c r="DA1116">
        <f>AL1116</f>
        <v>1</v>
      </c>
      <c r="DB1116">
        <f>ROUND((ROUND(AT1116*CZ1116,2)*1.15*1.1),6)</f>
        <v>0</v>
      </c>
      <c r="DC1116">
        <f>ROUND((ROUND(AT1116*AG1116,2)*1.15*1.1),6)</f>
        <v>0</v>
      </c>
      <c r="DD1116" t="s">
        <v>3</v>
      </c>
      <c r="DE1116" t="s">
        <v>3</v>
      </c>
      <c r="DF1116">
        <f t="shared" si="628"/>
        <v>0</v>
      </c>
      <c r="DG1116">
        <f t="shared" si="625"/>
        <v>0</v>
      </c>
      <c r="DH1116">
        <f t="shared" si="626"/>
        <v>0</v>
      </c>
      <c r="DI1116">
        <f t="shared" si="608"/>
        <v>0</v>
      </c>
      <c r="DJ1116">
        <f>DI1116</f>
        <v>0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5">
      <c r="A1117">
        <f>ROW(Source!A1169)</f>
        <v>1169</v>
      </c>
      <c r="B1117">
        <v>56481267</v>
      </c>
      <c r="C1117">
        <v>56496373</v>
      </c>
      <c r="D1117">
        <v>54934284</v>
      </c>
      <c r="E1117">
        <v>1</v>
      </c>
      <c r="F1117">
        <v>1</v>
      </c>
      <c r="G1117">
        <v>1079</v>
      </c>
      <c r="H1117">
        <v>2</v>
      </c>
      <c r="I1117" t="s">
        <v>741</v>
      </c>
      <c r="J1117" t="s">
        <v>742</v>
      </c>
      <c r="K1117" t="s">
        <v>743</v>
      </c>
      <c r="L1117">
        <v>1368</v>
      </c>
      <c r="N1117">
        <v>1011</v>
      </c>
      <c r="O1117" t="s">
        <v>744</v>
      </c>
      <c r="P1117" t="s">
        <v>744</v>
      </c>
      <c r="Q1117">
        <v>1</v>
      </c>
      <c r="W1117">
        <v>0</v>
      </c>
      <c r="X1117">
        <v>654681671</v>
      </c>
      <c r="Y1117">
        <f>(AT1117*1.25*1.1)</f>
        <v>0.46750000000000008</v>
      </c>
      <c r="AA1117">
        <v>0</v>
      </c>
      <c r="AB1117">
        <v>1323.36</v>
      </c>
      <c r="AC1117">
        <v>631.85</v>
      </c>
      <c r="AD1117">
        <v>0</v>
      </c>
      <c r="AE1117">
        <v>0</v>
      </c>
      <c r="AF1117">
        <v>83.1</v>
      </c>
      <c r="AG1117">
        <v>12.62</v>
      </c>
      <c r="AH1117">
        <v>0</v>
      </c>
      <c r="AI1117">
        <v>1</v>
      </c>
      <c r="AJ1117">
        <v>15.21</v>
      </c>
      <c r="AK1117">
        <v>47.82</v>
      </c>
      <c r="AL1117">
        <v>1</v>
      </c>
      <c r="AM1117">
        <v>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0.34</v>
      </c>
      <c r="AU1117" t="s">
        <v>165</v>
      </c>
      <c r="AV1117">
        <v>0</v>
      </c>
      <c r="AW1117">
        <v>2</v>
      </c>
      <c r="AX1117">
        <v>56496384</v>
      </c>
      <c r="AY1117">
        <v>1</v>
      </c>
      <c r="AZ1117">
        <v>0</v>
      </c>
      <c r="BA1117">
        <v>1083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f>ROUND(Y1117*Source!I1169*DO1117,9)</f>
        <v>0.1769955</v>
      </c>
      <c r="CX1117">
        <f>ROUND(Y1117*Source!I1169,9)</f>
        <v>1.4024999999999999E-2</v>
      </c>
      <c r="CY1117">
        <f>AB1117</f>
        <v>1323.36</v>
      </c>
      <c r="CZ1117">
        <f>AF1117</f>
        <v>83.1</v>
      </c>
      <c r="DA1117">
        <f>AJ1117</f>
        <v>15.21</v>
      </c>
      <c r="DB1117">
        <f>ROUND((ROUND(AT1117*CZ1117,2)*1.25*1.1),6)</f>
        <v>38.84375</v>
      </c>
      <c r="DC1117">
        <f>ROUND((ROUND(AT1117*AG1117,2)*1.25*1.1),6)</f>
        <v>5.8987499999999997</v>
      </c>
      <c r="DD1117" t="s">
        <v>3</v>
      </c>
      <c r="DE1117" t="s">
        <v>3</v>
      </c>
      <c r="DF1117">
        <f t="shared" si="628"/>
        <v>0</v>
      </c>
      <c r="DG1117">
        <f>ROUND(ROUND(AF1117*AJ1117,2)*CX1117,2)</f>
        <v>17.73</v>
      </c>
      <c r="DH1117">
        <f>ROUND(ROUND(AG1117*AK1117,2)*CX1117,2)</f>
        <v>8.4600000000000009</v>
      </c>
      <c r="DI1117">
        <f t="shared" si="608"/>
        <v>0</v>
      </c>
      <c r="DJ1117">
        <f>DG1117</f>
        <v>17.73</v>
      </c>
      <c r="DK1117">
        <v>0</v>
      </c>
      <c r="DL1117" t="s">
        <v>745</v>
      </c>
      <c r="DM1117">
        <v>0</v>
      </c>
      <c r="DN1117" t="s">
        <v>740</v>
      </c>
      <c r="DO1117">
        <v>12.62</v>
      </c>
    </row>
    <row r="1118" spans="1:119" x14ac:dyDescent="0.25">
      <c r="A1118">
        <f>ROW(Source!A1169)</f>
        <v>1169</v>
      </c>
      <c r="B1118">
        <v>56481267</v>
      </c>
      <c r="C1118">
        <v>56496373</v>
      </c>
      <c r="D1118">
        <v>54933607</v>
      </c>
      <c r="E1118">
        <v>1</v>
      </c>
      <c r="F1118">
        <v>1</v>
      </c>
      <c r="G1118">
        <v>1079</v>
      </c>
      <c r="H1118">
        <v>2</v>
      </c>
      <c r="I1118" t="s">
        <v>868</v>
      </c>
      <c r="J1118" t="s">
        <v>869</v>
      </c>
      <c r="K1118" t="s">
        <v>870</v>
      </c>
      <c r="L1118">
        <v>1368</v>
      </c>
      <c r="N1118">
        <v>1011</v>
      </c>
      <c r="O1118" t="s">
        <v>744</v>
      </c>
      <c r="P1118" t="s">
        <v>744</v>
      </c>
      <c r="Q1118">
        <v>1</v>
      </c>
      <c r="W1118">
        <v>0</v>
      </c>
      <c r="X1118">
        <v>-2072243295</v>
      </c>
      <c r="Y1118">
        <f>(AT1118*1.25*1.1)</f>
        <v>0.59125000000000005</v>
      </c>
      <c r="AA1118">
        <v>0</v>
      </c>
      <c r="AB1118">
        <v>30.6</v>
      </c>
      <c r="AC1118">
        <v>0</v>
      </c>
      <c r="AD1118">
        <v>0</v>
      </c>
      <c r="AE1118">
        <v>0</v>
      </c>
      <c r="AF1118">
        <v>3.18</v>
      </c>
      <c r="AG1118">
        <v>0</v>
      </c>
      <c r="AH1118">
        <v>0</v>
      </c>
      <c r="AI1118">
        <v>1</v>
      </c>
      <c r="AJ1118">
        <v>9.19</v>
      </c>
      <c r="AK1118">
        <v>47.82</v>
      </c>
      <c r="AL1118">
        <v>1</v>
      </c>
      <c r="AM1118">
        <v>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0.43</v>
      </c>
      <c r="AU1118" t="s">
        <v>165</v>
      </c>
      <c r="AV1118">
        <v>0</v>
      </c>
      <c r="AW1118">
        <v>2</v>
      </c>
      <c r="AX1118">
        <v>56496385</v>
      </c>
      <c r="AY1118">
        <v>1</v>
      </c>
      <c r="AZ1118">
        <v>0</v>
      </c>
      <c r="BA1118">
        <v>1084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f>ROUND(Y1118*Source!I1169*DO1118,9)</f>
        <v>0</v>
      </c>
      <c r="CX1118">
        <f>ROUND(Y1118*Source!I1169,9)</f>
        <v>1.77375E-2</v>
      </c>
      <c r="CY1118">
        <f>AB1118</f>
        <v>30.6</v>
      </c>
      <c r="CZ1118">
        <f>AF1118</f>
        <v>3.18</v>
      </c>
      <c r="DA1118">
        <f>AJ1118</f>
        <v>9.19</v>
      </c>
      <c r="DB1118">
        <f>ROUND((ROUND(AT1118*CZ1118,2)*1.25*1.1),6)</f>
        <v>1.88375</v>
      </c>
      <c r="DC1118">
        <f>ROUND((ROUND(AT1118*AG1118,2)*1.25*1.1),6)</f>
        <v>0</v>
      </c>
      <c r="DD1118" t="s">
        <v>3</v>
      </c>
      <c r="DE1118" t="s">
        <v>3</v>
      </c>
      <c r="DF1118">
        <f t="shared" si="628"/>
        <v>0</v>
      </c>
      <c r="DG1118">
        <f>ROUND(ROUND(AF1118*AJ1118,2)*CX1118,2)</f>
        <v>0.52</v>
      </c>
      <c r="DH1118">
        <f>ROUND(ROUND(AG1118*AK1118,2)*CX1118,2)</f>
        <v>0</v>
      </c>
      <c r="DI1118">
        <f t="shared" si="608"/>
        <v>0</v>
      </c>
      <c r="DJ1118">
        <f>DG1118</f>
        <v>0.52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5">
      <c r="A1119">
        <f>ROW(Source!A1169)</f>
        <v>1169</v>
      </c>
      <c r="B1119">
        <v>56481267</v>
      </c>
      <c r="C1119">
        <v>56496373</v>
      </c>
      <c r="D1119">
        <v>54933712</v>
      </c>
      <c r="E1119">
        <v>1</v>
      </c>
      <c r="F1119">
        <v>1</v>
      </c>
      <c r="G1119">
        <v>1079</v>
      </c>
      <c r="H1119">
        <v>2</v>
      </c>
      <c r="I1119" t="s">
        <v>927</v>
      </c>
      <c r="J1119" t="s">
        <v>928</v>
      </c>
      <c r="K1119" t="s">
        <v>929</v>
      </c>
      <c r="L1119">
        <v>1368</v>
      </c>
      <c r="N1119">
        <v>1011</v>
      </c>
      <c r="O1119" t="s">
        <v>744</v>
      </c>
      <c r="P1119" t="s">
        <v>744</v>
      </c>
      <c r="Q1119">
        <v>1</v>
      </c>
      <c r="W1119">
        <v>0</v>
      </c>
      <c r="X1119">
        <v>1381503060</v>
      </c>
      <c r="Y1119">
        <f>(AT1119*1.25*1.1)</f>
        <v>0.56374999999999997</v>
      </c>
      <c r="AA1119">
        <v>0</v>
      </c>
      <c r="AB1119">
        <v>144.34</v>
      </c>
      <c r="AC1119">
        <v>0</v>
      </c>
      <c r="AD1119">
        <v>0</v>
      </c>
      <c r="AE1119">
        <v>0</v>
      </c>
      <c r="AF1119">
        <v>12.32</v>
      </c>
      <c r="AG1119">
        <v>0</v>
      </c>
      <c r="AH1119">
        <v>0</v>
      </c>
      <c r="AI1119">
        <v>1</v>
      </c>
      <c r="AJ1119">
        <v>11.19</v>
      </c>
      <c r="AK1119">
        <v>47.82</v>
      </c>
      <c r="AL1119">
        <v>1</v>
      </c>
      <c r="AM1119">
        <v>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0.41</v>
      </c>
      <c r="AU1119" t="s">
        <v>165</v>
      </c>
      <c r="AV1119">
        <v>0</v>
      </c>
      <c r="AW1119">
        <v>2</v>
      </c>
      <c r="AX1119">
        <v>56496386</v>
      </c>
      <c r="AY1119">
        <v>1</v>
      </c>
      <c r="AZ1119">
        <v>0</v>
      </c>
      <c r="BA1119">
        <v>1085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V1119">
        <v>0</v>
      </c>
      <c r="CW1119">
        <f>ROUND(Y1119*Source!I1169*DO1119,9)</f>
        <v>0</v>
      </c>
      <c r="CX1119">
        <f>ROUND(Y1119*Source!I1169,9)</f>
        <v>1.69125E-2</v>
      </c>
      <c r="CY1119">
        <f>AB1119</f>
        <v>144.34</v>
      </c>
      <c r="CZ1119">
        <f>AF1119</f>
        <v>12.32</v>
      </c>
      <c r="DA1119">
        <f>AJ1119</f>
        <v>11.19</v>
      </c>
      <c r="DB1119">
        <f>ROUND((ROUND(AT1119*CZ1119,2)*1.25*1.1),6)</f>
        <v>6.9437499999999996</v>
      </c>
      <c r="DC1119">
        <f>ROUND((ROUND(AT1119*AG1119,2)*1.25*1.1),6)</f>
        <v>0</v>
      </c>
      <c r="DD1119" t="s">
        <v>3</v>
      </c>
      <c r="DE1119" t="s">
        <v>3</v>
      </c>
      <c r="DF1119">
        <f t="shared" si="628"/>
        <v>0</v>
      </c>
      <c r="DG1119">
        <f>ROUND(ROUND(AF1119*AJ1119,2)*CX1119,2)</f>
        <v>2.33</v>
      </c>
      <c r="DH1119">
        <f>ROUND(ROUND(AG1119*AK1119,2)*CX1119,2)</f>
        <v>0</v>
      </c>
      <c r="DI1119">
        <f t="shared" si="608"/>
        <v>0</v>
      </c>
      <c r="DJ1119">
        <f>DG1119</f>
        <v>2.33</v>
      </c>
      <c r="DK1119">
        <v>0</v>
      </c>
      <c r="DL1119" t="s">
        <v>3</v>
      </c>
      <c r="DM1119">
        <v>0</v>
      </c>
      <c r="DN1119" t="s">
        <v>3</v>
      </c>
      <c r="DO1119">
        <v>0</v>
      </c>
    </row>
    <row r="1120" spans="1:119" x14ac:dyDescent="0.25">
      <c r="A1120">
        <f>ROW(Source!A1169)</f>
        <v>1169</v>
      </c>
      <c r="B1120">
        <v>56481267</v>
      </c>
      <c r="C1120">
        <v>56496373</v>
      </c>
      <c r="D1120">
        <v>54902318</v>
      </c>
      <c r="E1120">
        <v>1</v>
      </c>
      <c r="F1120">
        <v>1</v>
      </c>
      <c r="G1120">
        <v>1079</v>
      </c>
      <c r="H1120">
        <v>3</v>
      </c>
      <c r="I1120" t="s">
        <v>755</v>
      </c>
      <c r="J1120" t="s">
        <v>756</v>
      </c>
      <c r="K1120" t="s">
        <v>757</v>
      </c>
      <c r="L1120">
        <v>1348</v>
      </c>
      <c r="N1120">
        <v>1009</v>
      </c>
      <c r="O1120" t="s">
        <v>32</v>
      </c>
      <c r="P1120" t="s">
        <v>32</v>
      </c>
      <c r="Q1120">
        <v>1000</v>
      </c>
      <c r="W1120">
        <v>0</v>
      </c>
      <c r="X1120">
        <v>-638851762</v>
      </c>
      <c r="Y1120">
        <f>AT1120</f>
        <v>3.8999999999999998E-3</v>
      </c>
      <c r="AA1120">
        <v>120345.07</v>
      </c>
      <c r="AB1120">
        <v>0</v>
      </c>
      <c r="AC1120">
        <v>0</v>
      </c>
      <c r="AD1120">
        <v>0</v>
      </c>
      <c r="AE1120">
        <v>15160.61</v>
      </c>
      <c r="AF1120">
        <v>0</v>
      </c>
      <c r="AG1120">
        <v>0</v>
      </c>
      <c r="AH1120">
        <v>0</v>
      </c>
      <c r="AI1120">
        <v>7.79</v>
      </c>
      <c r="AJ1120">
        <v>1</v>
      </c>
      <c r="AK1120">
        <v>1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3.8999999999999998E-3</v>
      </c>
      <c r="AU1120" t="s">
        <v>3</v>
      </c>
      <c r="AV1120">
        <v>0</v>
      </c>
      <c r="AW1120">
        <v>2</v>
      </c>
      <c r="AX1120">
        <v>56496387</v>
      </c>
      <c r="AY1120">
        <v>1</v>
      </c>
      <c r="AZ1120">
        <v>0</v>
      </c>
      <c r="BA1120">
        <v>1086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v>0</v>
      </c>
      <c r="CX1120">
        <f>ROUND(Y1120*Source!I1169,9)</f>
        <v>1.17E-4</v>
      </c>
      <c r="CY1120">
        <f>AA1120</f>
        <v>120345.07</v>
      </c>
      <c r="CZ1120">
        <f>AE1120</f>
        <v>15160.61</v>
      </c>
      <c r="DA1120">
        <f>AI1120</f>
        <v>7.79</v>
      </c>
      <c r="DB1120">
        <f>ROUND(ROUND(AT1120*CZ1120,2),6)</f>
        <v>59.13</v>
      </c>
      <c r="DC1120">
        <f>ROUND(ROUND(AT1120*AG1120,2),6)</f>
        <v>0</v>
      </c>
      <c r="DD1120" t="s">
        <v>3</v>
      </c>
      <c r="DE1120" t="s">
        <v>3</v>
      </c>
      <c r="DF1120">
        <f>ROUND(ROUND(AE1120*AI1120,2)*CX1120,2)</f>
        <v>13.82</v>
      </c>
      <c r="DG1120">
        <f t="shared" ref="DG1120:DG1128" si="629">ROUND(ROUND(AF1120,2)*CX1120,2)</f>
        <v>0</v>
      </c>
      <c r="DH1120">
        <f t="shared" ref="DH1120:DH1128" si="630">ROUND(ROUND(AG1120,2)*CX1120,2)</f>
        <v>0</v>
      </c>
      <c r="DI1120">
        <f t="shared" si="608"/>
        <v>0</v>
      </c>
      <c r="DJ1120">
        <f>DF1120</f>
        <v>13.82</v>
      </c>
      <c r="DK1120">
        <v>0</v>
      </c>
      <c r="DL1120" t="s">
        <v>3</v>
      </c>
      <c r="DM1120">
        <v>0</v>
      </c>
      <c r="DN1120" t="s">
        <v>3</v>
      </c>
      <c r="DO1120">
        <v>0</v>
      </c>
    </row>
    <row r="1121" spans="1:119" x14ac:dyDescent="0.25">
      <c r="A1121">
        <f>ROW(Source!A1169)</f>
        <v>1169</v>
      </c>
      <c r="B1121">
        <v>56481267</v>
      </c>
      <c r="C1121">
        <v>56496373</v>
      </c>
      <c r="D1121">
        <v>54902260</v>
      </c>
      <c r="E1121">
        <v>1</v>
      </c>
      <c r="F1121">
        <v>1</v>
      </c>
      <c r="G1121">
        <v>1079</v>
      </c>
      <c r="H1121">
        <v>3</v>
      </c>
      <c r="I1121" t="s">
        <v>930</v>
      </c>
      <c r="J1121" t="s">
        <v>931</v>
      </c>
      <c r="K1121" t="s">
        <v>932</v>
      </c>
      <c r="L1121">
        <v>1348</v>
      </c>
      <c r="N1121">
        <v>1009</v>
      </c>
      <c r="O1121" t="s">
        <v>32</v>
      </c>
      <c r="P1121" t="s">
        <v>32</v>
      </c>
      <c r="Q1121">
        <v>1000</v>
      </c>
      <c r="W1121">
        <v>0</v>
      </c>
      <c r="X1121">
        <v>-577689993</v>
      </c>
      <c r="Y1121">
        <f>AT1121</f>
        <v>7.0000000000000007E-2</v>
      </c>
      <c r="AA1121">
        <v>27740.74</v>
      </c>
      <c r="AB1121">
        <v>0</v>
      </c>
      <c r="AC1121">
        <v>0</v>
      </c>
      <c r="AD1121">
        <v>0</v>
      </c>
      <c r="AE1121">
        <v>3381.8</v>
      </c>
      <c r="AF1121">
        <v>0</v>
      </c>
      <c r="AG1121">
        <v>0</v>
      </c>
      <c r="AH1121">
        <v>0</v>
      </c>
      <c r="AI1121">
        <v>8.0500000000000007</v>
      </c>
      <c r="AJ1121">
        <v>1</v>
      </c>
      <c r="AK1121">
        <v>1</v>
      </c>
      <c r="AL1121">
        <v>1</v>
      </c>
      <c r="AM1121">
        <v>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7.0000000000000007E-2</v>
      </c>
      <c r="AU1121" t="s">
        <v>3</v>
      </c>
      <c r="AV1121">
        <v>0</v>
      </c>
      <c r="AW1121">
        <v>2</v>
      </c>
      <c r="AX1121">
        <v>56496388</v>
      </c>
      <c r="AY1121">
        <v>1</v>
      </c>
      <c r="AZ1121">
        <v>0</v>
      </c>
      <c r="BA1121">
        <v>1087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v>0</v>
      </c>
      <c r="CX1121">
        <f>ROUND(Y1121*Source!I1169,9)</f>
        <v>2.0999999999999999E-3</v>
      </c>
      <c r="CY1121">
        <f>AA1121</f>
        <v>27740.74</v>
      </c>
      <c r="CZ1121">
        <f>AE1121</f>
        <v>3381.8</v>
      </c>
      <c r="DA1121">
        <f>AI1121</f>
        <v>8.0500000000000007</v>
      </c>
      <c r="DB1121">
        <f>ROUND(ROUND(AT1121*CZ1121,2),6)</f>
        <v>236.73</v>
      </c>
      <c r="DC1121">
        <f>ROUND(ROUND(AT1121*AG1121,2),6)</f>
        <v>0</v>
      </c>
      <c r="DD1121" t="s">
        <v>3</v>
      </c>
      <c r="DE1121" t="s">
        <v>3</v>
      </c>
      <c r="DF1121">
        <f>ROUND(ROUND(AE1121*AI1121,2)*CX1121,2)</f>
        <v>57.17</v>
      </c>
      <c r="DG1121">
        <f t="shared" si="629"/>
        <v>0</v>
      </c>
      <c r="DH1121">
        <f t="shared" si="630"/>
        <v>0</v>
      </c>
      <c r="DI1121">
        <f t="shared" si="608"/>
        <v>0</v>
      </c>
      <c r="DJ1121">
        <f>DF1121</f>
        <v>57.17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5">
      <c r="A1122">
        <f>ROW(Source!A1169)</f>
        <v>1169</v>
      </c>
      <c r="B1122">
        <v>56481267</v>
      </c>
      <c r="C1122">
        <v>56496373</v>
      </c>
      <c r="D1122">
        <v>54902263</v>
      </c>
      <c r="E1122">
        <v>1</v>
      </c>
      <c r="F1122">
        <v>1</v>
      </c>
      <c r="G1122">
        <v>1079</v>
      </c>
      <c r="H1122">
        <v>3</v>
      </c>
      <c r="I1122" t="s">
        <v>933</v>
      </c>
      <c r="J1122" t="s">
        <v>934</v>
      </c>
      <c r="K1122" t="s">
        <v>935</v>
      </c>
      <c r="L1122">
        <v>1348</v>
      </c>
      <c r="N1122">
        <v>1009</v>
      </c>
      <c r="O1122" t="s">
        <v>32</v>
      </c>
      <c r="P1122" t="s">
        <v>32</v>
      </c>
      <c r="Q1122">
        <v>1000</v>
      </c>
      <c r="W1122">
        <v>0</v>
      </c>
      <c r="X1122">
        <v>958001174</v>
      </c>
      <c r="Y1122">
        <f>AT1122</f>
        <v>2E-3</v>
      </c>
      <c r="AA1122">
        <v>159339.15</v>
      </c>
      <c r="AB1122">
        <v>0</v>
      </c>
      <c r="AC1122">
        <v>0</v>
      </c>
      <c r="AD1122">
        <v>0</v>
      </c>
      <c r="AE1122">
        <v>26867.38</v>
      </c>
      <c r="AF1122">
        <v>0</v>
      </c>
      <c r="AG1122">
        <v>0</v>
      </c>
      <c r="AH1122">
        <v>0</v>
      </c>
      <c r="AI1122">
        <v>5.82</v>
      </c>
      <c r="AJ1122">
        <v>1</v>
      </c>
      <c r="AK1122">
        <v>1</v>
      </c>
      <c r="AL1122">
        <v>1</v>
      </c>
      <c r="AM1122">
        <v>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2E-3</v>
      </c>
      <c r="AU1122" t="s">
        <v>3</v>
      </c>
      <c r="AV1122">
        <v>0</v>
      </c>
      <c r="AW1122">
        <v>2</v>
      </c>
      <c r="AX1122">
        <v>56496389</v>
      </c>
      <c r="AY1122">
        <v>1</v>
      </c>
      <c r="AZ1122">
        <v>0</v>
      </c>
      <c r="BA1122">
        <v>1088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v>0</v>
      </c>
      <c r="CX1122">
        <f>ROUND(Y1122*Source!I1169,9)</f>
        <v>6.0000000000000002E-5</v>
      </c>
      <c r="CY1122">
        <f>AA1122</f>
        <v>159339.15</v>
      </c>
      <c r="CZ1122">
        <f>AE1122</f>
        <v>26867.38</v>
      </c>
      <c r="DA1122">
        <f>AI1122</f>
        <v>5.82</v>
      </c>
      <c r="DB1122">
        <f>ROUND(ROUND(AT1122*CZ1122,2),6)</f>
        <v>53.73</v>
      </c>
      <c r="DC1122">
        <f>ROUND(ROUND(AT1122*AG1122,2),6)</f>
        <v>0</v>
      </c>
      <c r="DD1122" t="s">
        <v>3</v>
      </c>
      <c r="DE1122" t="s">
        <v>3</v>
      </c>
      <c r="DF1122">
        <f>ROUND(ROUND(AE1122*AI1122,2)*CX1122,2)</f>
        <v>9.3800000000000008</v>
      </c>
      <c r="DG1122">
        <f t="shared" si="629"/>
        <v>0</v>
      </c>
      <c r="DH1122">
        <f t="shared" si="630"/>
        <v>0</v>
      </c>
      <c r="DI1122">
        <f t="shared" si="608"/>
        <v>0</v>
      </c>
      <c r="DJ1122">
        <f>DF1122</f>
        <v>9.3800000000000008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5">
      <c r="A1123">
        <f>ROW(Source!A1169)</f>
        <v>1169</v>
      </c>
      <c r="B1123">
        <v>56481267</v>
      </c>
      <c r="C1123">
        <v>56496373</v>
      </c>
      <c r="D1123">
        <v>54902280</v>
      </c>
      <c r="E1123">
        <v>1</v>
      </c>
      <c r="F1123">
        <v>1</v>
      </c>
      <c r="G1123">
        <v>1079</v>
      </c>
      <c r="H1123">
        <v>3</v>
      </c>
      <c r="I1123" t="s">
        <v>895</v>
      </c>
      <c r="J1123" t="s">
        <v>896</v>
      </c>
      <c r="K1123" t="s">
        <v>897</v>
      </c>
      <c r="L1123">
        <v>1339</v>
      </c>
      <c r="N1123">
        <v>1007</v>
      </c>
      <c r="O1123" t="s">
        <v>158</v>
      </c>
      <c r="P1123" t="s">
        <v>158</v>
      </c>
      <c r="Q1123">
        <v>1</v>
      </c>
      <c r="W1123">
        <v>0</v>
      </c>
      <c r="X1123">
        <v>166094496</v>
      </c>
      <c r="Y1123">
        <f>AT1123</f>
        <v>0.05</v>
      </c>
      <c r="AA1123">
        <v>9318.68</v>
      </c>
      <c r="AB1123">
        <v>0</v>
      </c>
      <c r="AC1123">
        <v>0</v>
      </c>
      <c r="AD1123">
        <v>0</v>
      </c>
      <c r="AE1123">
        <v>2464.94</v>
      </c>
      <c r="AF1123">
        <v>0</v>
      </c>
      <c r="AG1123">
        <v>0</v>
      </c>
      <c r="AH1123">
        <v>0</v>
      </c>
      <c r="AI1123">
        <v>3.71</v>
      </c>
      <c r="AJ1123">
        <v>1</v>
      </c>
      <c r="AK1123">
        <v>1</v>
      </c>
      <c r="AL1123">
        <v>1</v>
      </c>
      <c r="AM1123">
        <v>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0.05</v>
      </c>
      <c r="AU1123" t="s">
        <v>3</v>
      </c>
      <c r="AV1123">
        <v>0</v>
      </c>
      <c r="AW1123">
        <v>2</v>
      </c>
      <c r="AX1123">
        <v>56496390</v>
      </c>
      <c r="AY1123">
        <v>1</v>
      </c>
      <c r="AZ1123">
        <v>0</v>
      </c>
      <c r="BA1123">
        <v>1089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v>0</v>
      </c>
      <c r="CX1123">
        <f>ROUND(Y1123*Source!I1169,9)</f>
        <v>1.5E-3</v>
      </c>
      <c r="CY1123">
        <f>AA1123</f>
        <v>9318.68</v>
      </c>
      <c r="CZ1123">
        <f>AE1123</f>
        <v>2464.94</v>
      </c>
      <c r="DA1123">
        <f>AI1123</f>
        <v>3.71</v>
      </c>
      <c r="DB1123">
        <f>ROUND(ROUND(AT1123*CZ1123,2),6)</f>
        <v>123.25</v>
      </c>
      <c r="DC1123">
        <f>ROUND(ROUND(AT1123*AG1123,2),6)</f>
        <v>0</v>
      </c>
      <c r="DD1123" t="s">
        <v>3</v>
      </c>
      <c r="DE1123" t="s">
        <v>3</v>
      </c>
      <c r="DF1123">
        <f>ROUND(ROUND(AE1123*AI1123,2)*CX1123,2)</f>
        <v>13.72</v>
      </c>
      <c r="DG1123">
        <f t="shared" si="629"/>
        <v>0</v>
      </c>
      <c r="DH1123">
        <f t="shared" si="630"/>
        <v>0</v>
      </c>
      <c r="DI1123">
        <f t="shared" si="608"/>
        <v>0</v>
      </c>
      <c r="DJ1123">
        <f>DF1123</f>
        <v>13.72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5">
      <c r="A1124">
        <f>ROW(Source!A1169)</f>
        <v>1169</v>
      </c>
      <c r="B1124">
        <v>56481267</v>
      </c>
      <c r="C1124">
        <v>56496373</v>
      </c>
      <c r="D1124">
        <v>54902848</v>
      </c>
      <c r="E1124">
        <v>1</v>
      </c>
      <c r="F1124">
        <v>1</v>
      </c>
      <c r="G1124">
        <v>1079</v>
      </c>
      <c r="H1124">
        <v>3</v>
      </c>
      <c r="I1124" t="s">
        <v>415</v>
      </c>
      <c r="J1124" t="s">
        <v>417</v>
      </c>
      <c r="K1124" t="s">
        <v>416</v>
      </c>
      <c r="L1124">
        <v>1339</v>
      </c>
      <c r="N1124">
        <v>1007</v>
      </c>
      <c r="O1124" t="s">
        <v>158</v>
      </c>
      <c r="P1124" t="s">
        <v>158</v>
      </c>
      <c r="Q1124">
        <v>1</v>
      </c>
      <c r="W1124">
        <v>0</v>
      </c>
      <c r="X1124">
        <v>-482484867</v>
      </c>
      <c r="Y1124">
        <f>AT1124</f>
        <v>0.98</v>
      </c>
      <c r="AA1124">
        <v>8147.2</v>
      </c>
      <c r="AB1124">
        <v>0</v>
      </c>
      <c r="AC1124">
        <v>0</v>
      </c>
      <c r="AD1124">
        <v>0</v>
      </c>
      <c r="AE1124">
        <v>1821.25</v>
      </c>
      <c r="AF1124">
        <v>0</v>
      </c>
      <c r="AG1124">
        <v>0</v>
      </c>
      <c r="AH1124">
        <v>0</v>
      </c>
      <c r="AI1124">
        <v>4.3899999999999997</v>
      </c>
      <c r="AJ1124">
        <v>1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1</v>
      </c>
      <c r="AQ1124">
        <v>0</v>
      </c>
      <c r="AR1124">
        <v>0</v>
      </c>
      <c r="AS1124" t="s">
        <v>3</v>
      </c>
      <c r="AT1124">
        <v>0.98</v>
      </c>
      <c r="AU1124" t="s">
        <v>3</v>
      </c>
      <c r="AV1124">
        <v>0</v>
      </c>
      <c r="AW1124">
        <v>1</v>
      </c>
      <c r="AX1124">
        <v>-1</v>
      </c>
      <c r="AY1124">
        <v>0</v>
      </c>
      <c r="AZ1124">
        <v>0</v>
      </c>
      <c r="BA1124" t="s">
        <v>3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ROUND(Y1124*Source!I1169,9)</f>
        <v>2.9399999999999999E-2</v>
      </c>
      <c r="CY1124">
        <f>AA1124</f>
        <v>8147.2</v>
      </c>
      <c r="CZ1124">
        <f>AE1124</f>
        <v>1821.25</v>
      </c>
      <c r="DA1124">
        <f>AI1124</f>
        <v>4.3899999999999997</v>
      </c>
      <c r="DB1124">
        <f>ROUND(ROUND(AT1124*CZ1124,2),6)</f>
        <v>1784.83</v>
      </c>
      <c r="DC1124">
        <f>ROUND(ROUND(AT1124*AG1124,2),6)</f>
        <v>0</v>
      </c>
      <c r="DD1124" t="s">
        <v>3</v>
      </c>
      <c r="DE1124" t="s">
        <v>3</v>
      </c>
      <c r="DF1124">
        <f>ROUND(ROUND(AE1124*AI1124,2)*CX1124,2)</f>
        <v>235.06</v>
      </c>
      <c r="DG1124">
        <f t="shared" si="629"/>
        <v>0</v>
      </c>
      <c r="DH1124">
        <f t="shared" si="630"/>
        <v>0</v>
      </c>
      <c r="DI1124">
        <f t="shared" si="608"/>
        <v>0</v>
      </c>
      <c r="DJ1124">
        <f>DF1124</f>
        <v>235.06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5">
      <c r="A1125">
        <f>ROW(Source!A1172)</f>
        <v>1172</v>
      </c>
      <c r="B1125">
        <v>56481265</v>
      </c>
      <c r="C1125">
        <v>56496393</v>
      </c>
      <c r="D1125">
        <v>54836958</v>
      </c>
      <c r="E1125">
        <v>1079</v>
      </c>
      <c r="F1125">
        <v>1</v>
      </c>
      <c r="G1125">
        <v>1079</v>
      </c>
      <c r="H1125">
        <v>1</v>
      </c>
      <c r="I1125" t="s">
        <v>738</v>
      </c>
      <c r="J1125" t="s">
        <v>3</v>
      </c>
      <c r="K1125" t="s">
        <v>739</v>
      </c>
      <c r="L1125">
        <v>1191</v>
      </c>
      <c r="N1125">
        <v>1013</v>
      </c>
      <c r="O1125" t="s">
        <v>740</v>
      </c>
      <c r="P1125" t="s">
        <v>740</v>
      </c>
      <c r="Q1125">
        <v>1</v>
      </c>
      <c r="W1125">
        <v>0</v>
      </c>
      <c r="X1125">
        <v>476480486</v>
      </c>
      <c r="Y1125">
        <f>(AT1125*1.15*1.1)</f>
        <v>16.900400000000001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1</v>
      </c>
      <c r="AL1125">
        <v>1</v>
      </c>
      <c r="AM1125">
        <v>-2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13.36</v>
      </c>
      <c r="AU1125" t="s">
        <v>166</v>
      </c>
      <c r="AV1125">
        <v>1</v>
      </c>
      <c r="AW1125">
        <v>2</v>
      </c>
      <c r="AX1125">
        <v>56496397</v>
      </c>
      <c r="AY1125">
        <v>1</v>
      </c>
      <c r="AZ1125">
        <v>0</v>
      </c>
      <c r="BA1125">
        <v>1091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U1125">
        <f>ROUND(AT1125*Source!I1172*AH1125*AL1125,2)</f>
        <v>0</v>
      </c>
      <c r="CV1125">
        <f>ROUND(Y1125*Source!I1172,9)</f>
        <v>0.98022319999999996</v>
      </c>
      <c r="CW1125">
        <v>0</v>
      </c>
      <c r="CX1125">
        <f>ROUND(Y1125*Source!I1172,9)</f>
        <v>0.98022319999999996</v>
      </c>
      <c r="CY1125">
        <f>AD1125</f>
        <v>0</v>
      </c>
      <c r="CZ1125">
        <f>AH1125</f>
        <v>0</v>
      </c>
      <c r="DA1125">
        <f>AL1125</f>
        <v>1</v>
      </c>
      <c r="DB1125">
        <f>ROUND((ROUND(AT1125*CZ1125,2)*1.15*1.1),6)</f>
        <v>0</v>
      </c>
      <c r="DC1125">
        <f>ROUND((ROUND(AT1125*AG1125,2)*1.15*1.1),6)</f>
        <v>0</v>
      </c>
      <c r="DD1125" t="s">
        <v>3</v>
      </c>
      <c r="DE1125" t="s">
        <v>3</v>
      </c>
      <c r="DF1125">
        <f>ROUND(ROUND(AE1125,2)*CX1125,2)</f>
        <v>0</v>
      </c>
      <c r="DG1125">
        <f t="shared" si="629"/>
        <v>0</v>
      </c>
      <c r="DH1125">
        <f t="shared" si="630"/>
        <v>0</v>
      </c>
      <c r="DI1125">
        <f t="shared" si="608"/>
        <v>0</v>
      </c>
      <c r="DJ1125">
        <f>DI1125</f>
        <v>0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5">
      <c r="A1126">
        <f>ROW(Source!A1172)</f>
        <v>1172</v>
      </c>
      <c r="B1126">
        <v>56481265</v>
      </c>
      <c r="C1126">
        <v>56496393</v>
      </c>
      <c r="D1126">
        <v>54934284</v>
      </c>
      <c r="E1126">
        <v>1</v>
      </c>
      <c r="F1126">
        <v>1</v>
      </c>
      <c r="G1126">
        <v>1079</v>
      </c>
      <c r="H1126">
        <v>2</v>
      </c>
      <c r="I1126" t="s">
        <v>741</v>
      </c>
      <c r="J1126" t="s">
        <v>742</v>
      </c>
      <c r="K1126" t="s">
        <v>743</v>
      </c>
      <c r="L1126">
        <v>1368</v>
      </c>
      <c r="N1126">
        <v>1011</v>
      </c>
      <c r="O1126" t="s">
        <v>744</v>
      </c>
      <c r="P1126" t="s">
        <v>744</v>
      </c>
      <c r="Q1126">
        <v>1</v>
      </c>
      <c r="W1126">
        <v>0</v>
      </c>
      <c r="X1126">
        <v>654681671</v>
      </c>
      <c r="Y1126">
        <f>(AT1126*1.25*1.1)</f>
        <v>2.7500000000000004E-2</v>
      </c>
      <c r="AA1126">
        <v>0</v>
      </c>
      <c r="AB1126">
        <v>87.01</v>
      </c>
      <c r="AC1126">
        <v>13.21</v>
      </c>
      <c r="AD1126">
        <v>0</v>
      </c>
      <c r="AE1126">
        <v>0</v>
      </c>
      <c r="AF1126">
        <v>83.1</v>
      </c>
      <c r="AG1126">
        <v>12.62</v>
      </c>
      <c r="AH1126">
        <v>0</v>
      </c>
      <c r="AI1126">
        <v>1</v>
      </c>
      <c r="AJ1126">
        <v>1</v>
      </c>
      <c r="AK1126">
        <v>1</v>
      </c>
      <c r="AL1126">
        <v>1</v>
      </c>
      <c r="AM1126">
        <v>-2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0.02</v>
      </c>
      <c r="AU1126" t="s">
        <v>165</v>
      </c>
      <c r="AV1126">
        <v>0</v>
      </c>
      <c r="AW1126">
        <v>2</v>
      </c>
      <c r="AX1126">
        <v>56496398</v>
      </c>
      <c r="AY1126">
        <v>1</v>
      </c>
      <c r="AZ1126">
        <v>0</v>
      </c>
      <c r="BA1126">
        <v>1092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f>ROUND(Y1126*Source!I1172*DO1126,9)</f>
        <v>2.0128900000000002E-2</v>
      </c>
      <c r="CX1126">
        <f>ROUND(Y1126*Source!I1172,9)</f>
        <v>1.5950000000000001E-3</v>
      </c>
      <c r="CY1126">
        <f>AB1126</f>
        <v>87.01</v>
      </c>
      <c r="CZ1126">
        <f>AF1126</f>
        <v>83.1</v>
      </c>
      <c r="DA1126">
        <f>AJ1126</f>
        <v>1</v>
      </c>
      <c r="DB1126">
        <f>ROUND((ROUND(AT1126*CZ1126,2)*1.25*1.1),6)</f>
        <v>2.2825000000000002</v>
      </c>
      <c r="DC1126">
        <f>ROUND((ROUND(AT1126*AG1126,2)*1.25*1.1),6)</f>
        <v>0.34375</v>
      </c>
      <c r="DD1126" t="s">
        <v>3</v>
      </c>
      <c r="DE1126" t="s">
        <v>3</v>
      </c>
      <c r="DF1126">
        <f>ROUND(ROUND(AE1126,2)*CX1126,2)</f>
        <v>0</v>
      </c>
      <c r="DG1126">
        <f t="shared" si="629"/>
        <v>0.13</v>
      </c>
      <c r="DH1126">
        <f t="shared" si="630"/>
        <v>0.02</v>
      </c>
      <c r="DI1126">
        <f t="shared" si="608"/>
        <v>0</v>
      </c>
      <c r="DJ1126">
        <f>DG1126</f>
        <v>0.13</v>
      </c>
      <c r="DK1126">
        <v>0</v>
      </c>
      <c r="DL1126" t="s">
        <v>745</v>
      </c>
      <c r="DM1126">
        <v>0</v>
      </c>
      <c r="DN1126" t="s">
        <v>740</v>
      </c>
      <c r="DO1126">
        <v>12.62</v>
      </c>
    </row>
    <row r="1127" spans="1:119" x14ac:dyDescent="0.25">
      <c r="A1127">
        <f>ROW(Source!A1172)</f>
        <v>1172</v>
      </c>
      <c r="B1127">
        <v>56481265</v>
      </c>
      <c r="C1127">
        <v>56496393</v>
      </c>
      <c r="D1127">
        <v>54904742</v>
      </c>
      <c r="E1127">
        <v>1</v>
      </c>
      <c r="F1127">
        <v>1</v>
      </c>
      <c r="G1127">
        <v>1079</v>
      </c>
      <c r="H1127">
        <v>3</v>
      </c>
      <c r="I1127" t="s">
        <v>395</v>
      </c>
      <c r="J1127" t="s">
        <v>397</v>
      </c>
      <c r="K1127" t="s">
        <v>396</v>
      </c>
      <c r="L1127">
        <v>1327</v>
      </c>
      <c r="N1127">
        <v>1005</v>
      </c>
      <c r="O1127" t="s">
        <v>214</v>
      </c>
      <c r="P1127" t="s">
        <v>214</v>
      </c>
      <c r="Q1127">
        <v>1</v>
      </c>
      <c r="W1127">
        <v>0</v>
      </c>
      <c r="X1127">
        <v>1053069243</v>
      </c>
      <c r="Y1127">
        <f>AT1127</f>
        <v>120</v>
      </c>
      <c r="AA1127">
        <v>39.53</v>
      </c>
      <c r="AB1127">
        <v>0</v>
      </c>
      <c r="AC1127">
        <v>0</v>
      </c>
      <c r="AD1127">
        <v>0</v>
      </c>
      <c r="AE1127">
        <v>39.450000000000003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 t="s">
        <v>3</v>
      </c>
      <c r="AT1127">
        <v>120</v>
      </c>
      <c r="AU1127" t="s">
        <v>3</v>
      </c>
      <c r="AV1127">
        <v>0</v>
      </c>
      <c r="AW1127">
        <v>1</v>
      </c>
      <c r="AX1127">
        <v>-1</v>
      </c>
      <c r="AY1127">
        <v>0</v>
      </c>
      <c r="AZ1127">
        <v>0</v>
      </c>
      <c r="BA1127" t="s">
        <v>3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ROUND(Y1127*Source!I1172,9)</f>
        <v>6.96</v>
      </c>
      <c r="CY1127">
        <f>AA1127</f>
        <v>39.53</v>
      </c>
      <c r="CZ1127">
        <f>AE1127</f>
        <v>39.450000000000003</v>
      </c>
      <c r="DA1127">
        <f>AI1127</f>
        <v>1</v>
      </c>
      <c r="DB1127">
        <f>ROUND(ROUND(AT1127*CZ1127,2),6)</f>
        <v>4734</v>
      </c>
      <c r="DC1127">
        <f>ROUND(ROUND(AT1127*AG1127,2),6)</f>
        <v>0</v>
      </c>
      <c r="DD1127" t="s">
        <v>3</v>
      </c>
      <c r="DE1127" t="s">
        <v>3</v>
      </c>
      <c r="DF1127">
        <f>ROUND(ROUND(AE1127,2)*CX1127,2)</f>
        <v>274.57</v>
      </c>
      <c r="DG1127">
        <f t="shared" si="629"/>
        <v>0</v>
      </c>
      <c r="DH1127">
        <f t="shared" si="630"/>
        <v>0</v>
      </c>
      <c r="DI1127">
        <f t="shared" si="608"/>
        <v>0</v>
      </c>
      <c r="DJ1127">
        <f>DF1127</f>
        <v>274.57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5">
      <c r="A1128">
        <f>ROW(Source!A1173)</f>
        <v>1173</v>
      </c>
      <c r="B1128">
        <v>56481267</v>
      </c>
      <c r="C1128">
        <v>56496393</v>
      </c>
      <c r="D1128">
        <v>54836958</v>
      </c>
      <c r="E1128">
        <v>1079</v>
      </c>
      <c r="F1128">
        <v>1</v>
      </c>
      <c r="G1128">
        <v>1079</v>
      </c>
      <c r="H1128">
        <v>1</v>
      </c>
      <c r="I1128" t="s">
        <v>738</v>
      </c>
      <c r="J1128" t="s">
        <v>3</v>
      </c>
      <c r="K1128" t="s">
        <v>739</v>
      </c>
      <c r="L1128">
        <v>1191</v>
      </c>
      <c r="N1128">
        <v>1013</v>
      </c>
      <c r="O1128" t="s">
        <v>740</v>
      </c>
      <c r="P1128" t="s">
        <v>740</v>
      </c>
      <c r="Q1128">
        <v>1</v>
      </c>
      <c r="W1128">
        <v>0</v>
      </c>
      <c r="X1128">
        <v>476480486</v>
      </c>
      <c r="Y1128">
        <f>(AT1128*1.15*1.1)</f>
        <v>16.900400000000001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1</v>
      </c>
      <c r="AK1128">
        <v>1</v>
      </c>
      <c r="AL1128">
        <v>1</v>
      </c>
      <c r="AM1128">
        <v>-2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13.36</v>
      </c>
      <c r="AU1128" t="s">
        <v>166</v>
      </c>
      <c r="AV1128">
        <v>1</v>
      </c>
      <c r="AW1128">
        <v>2</v>
      </c>
      <c r="AX1128">
        <v>56496397</v>
      </c>
      <c r="AY1128">
        <v>1</v>
      </c>
      <c r="AZ1128">
        <v>0</v>
      </c>
      <c r="BA1128">
        <v>1094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U1128">
        <f>ROUND(AT1128*Source!I1173*AH1128*AL1128,2)</f>
        <v>0</v>
      </c>
      <c r="CV1128">
        <f>ROUND(Y1128*Source!I1173,9)</f>
        <v>0.98022319999999996</v>
      </c>
      <c r="CW1128">
        <v>0</v>
      </c>
      <c r="CX1128">
        <f>ROUND(Y1128*Source!I1173,9)</f>
        <v>0.98022319999999996</v>
      </c>
      <c r="CY1128">
        <f>AD1128</f>
        <v>0</v>
      </c>
      <c r="CZ1128">
        <f>AH1128</f>
        <v>0</v>
      </c>
      <c r="DA1128">
        <f>AL1128</f>
        <v>1</v>
      </c>
      <c r="DB1128">
        <f>ROUND((ROUND(AT1128*CZ1128,2)*1.15*1.1),6)</f>
        <v>0</v>
      </c>
      <c r="DC1128">
        <f>ROUND((ROUND(AT1128*AG1128,2)*1.15*1.1),6)</f>
        <v>0</v>
      </c>
      <c r="DD1128" t="s">
        <v>3</v>
      </c>
      <c r="DE1128" t="s">
        <v>3</v>
      </c>
      <c r="DF1128">
        <f>ROUND(ROUND(AE1128,2)*CX1128,2)</f>
        <v>0</v>
      </c>
      <c r="DG1128">
        <f t="shared" si="629"/>
        <v>0</v>
      </c>
      <c r="DH1128">
        <f t="shared" si="630"/>
        <v>0</v>
      </c>
      <c r="DI1128">
        <f t="shared" si="608"/>
        <v>0</v>
      </c>
      <c r="DJ1128">
        <f>DI1128</f>
        <v>0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5">
      <c r="A1129">
        <f>ROW(Source!A1173)</f>
        <v>1173</v>
      </c>
      <c r="B1129">
        <v>56481267</v>
      </c>
      <c r="C1129">
        <v>56496393</v>
      </c>
      <c r="D1129">
        <v>54934284</v>
      </c>
      <c r="E1129">
        <v>1</v>
      </c>
      <c r="F1129">
        <v>1</v>
      </c>
      <c r="G1129">
        <v>1079</v>
      </c>
      <c r="H1129">
        <v>2</v>
      </c>
      <c r="I1129" t="s">
        <v>741</v>
      </c>
      <c r="J1129" t="s">
        <v>742</v>
      </c>
      <c r="K1129" t="s">
        <v>743</v>
      </c>
      <c r="L1129">
        <v>1368</v>
      </c>
      <c r="N1129">
        <v>1011</v>
      </c>
      <c r="O1129" t="s">
        <v>744</v>
      </c>
      <c r="P1129" t="s">
        <v>744</v>
      </c>
      <c r="Q1129">
        <v>1</v>
      </c>
      <c r="W1129">
        <v>0</v>
      </c>
      <c r="X1129">
        <v>654681671</v>
      </c>
      <c r="Y1129">
        <f>(AT1129*1.25*1.1)</f>
        <v>2.7500000000000004E-2</v>
      </c>
      <c r="AA1129">
        <v>0</v>
      </c>
      <c r="AB1129">
        <v>1323.36</v>
      </c>
      <c r="AC1129">
        <v>631.85</v>
      </c>
      <c r="AD1129">
        <v>0</v>
      </c>
      <c r="AE1129">
        <v>0</v>
      </c>
      <c r="AF1129">
        <v>83.1</v>
      </c>
      <c r="AG1129">
        <v>12.62</v>
      </c>
      <c r="AH1129">
        <v>0</v>
      </c>
      <c r="AI1129">
        <v>1</v>
      </c>
      <c r="AJ1129">
        <v>15.21</v>
      </c>
      <c r="AK1129">
        <v>47.82</v>
      </c>
      <c r="AL1129">
        <v>1</v>
      </c>
      <c r="AM1129">
        <v>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0.02</v>
      </c>
      <c r="AU1129" t="s">
        <v>165</v>
      </c>
      <c r="AV1129">
        <v>0</v>
      </c>
      <c r="AW1129">
        <v>2</v>
      </c>
      <c r="AX1129">
        <v>56496398</v>
      </c>
      <c r="AY1129">
        <v>1</v>
      </c>
      <c r="AZ1129">
        <v>0</v>
      </c>
      <c r="BA1129">
        <v>1095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f>ROUND(Y1129*Source!I1173*DO1129,9)</f>
        <v>2.0128900000000002E-2</v>
      </c>
      <c r="CX1129">
        <f>ROUND(Y1129*Source!I1173,9)</f>
        <v>1.5950000000000001E-3</v>
      </c>
      <c r="CY1129">
        <f>AB1129</f>
        <v>1323.36</v>
      </c>
      <c r="CZ1129">
        <f>AF1129</f>
        <v>83.1</v>
      </c>
      <c r="DA1129">
        <f>AJ1129</f>
        <v>15.21</v>
      </c>
      <c r="DB1129">
        <f>ROUND((ROUND(AT1129*CZ1129,2)*1.25*1.1),6)</f>
        <v>2.2825000000000002</v>
      </c>
      <c r="DC1129">
        <f>ROUND((ROUND(AT1129*AG1129,2)*1.25*1.1),6)</f>
        <v>0.34375</v>
      </c>
      <c r="DD1129" t="s">
        <v>3</v>
      </c>
      <c r="DE1129" t="s">
        <v>3</v>
      </c>
      <c r="DF1129">
        <f>ROUND(ROUND(AE1129,2)*CX1129,2)</f>
        <v>0</v>
      </c>
      <c r="DG1129">
        <f>ROUND(ROUND(AF1129*AJ1129,2)*CX1129,2)</f>
        <v>2.02</v>
      </c>
      <c r="DH1129">
        <f>ROUND(ROUND(AG1129*AK1129,2)*CX1129,2)</f>
        <v>0.96</v>
      </c>
      <c r="DI1129">
        <f t="shared" si="608"/>
        <v>0</v>
      </c>
      <c r="DJ1129">
        <f>DG1129</f>
        <v>2.02</v>
      </c>
      <c r="DK1129">
        <v>0</v>
      </c>
      <c r="DL1129" t="s">
        <v>745</v>
      </c>
      <c r="DM1129">
        <v>0</v>
      </c>
      <c r="DN1129" t="s">
        <v>740</v>
      </c>
      <c r="DO1129">
        <v>12.62</v>
      </c>
    </row>
    <row r="1130" spans="1:119" x14ac:dyDescent="0.25">
      <c r="A1130">
        <f>ROW(Source!A1173)</f>
        <v>1173</v>
      </c>
      <c r="B1130">
        <v>56481267</v>
      </c>
      <c r="C1130">
        <v>56496393</v>
      </c>
      <c r="D1130">
        <v>54904742</v>
      </c>
      <c r="E1130">
        <v>1</v>
      </c>
      <c r="F1130">
        <v>1</v>
      </c>
      <c r="G1130">
        <v>1079</v>
      </c>
      <c r="H1130">
        <v>3</v>
      </c>
      <c r="I1130" t="s">
        <v>395</v>
      </c>
      <c r="J1130" t="s">
        <v>397</v>
      </c>
      <c r="K1130" t="s">
        <v>396</v>
      </c>
      <c r="L1130">
        <v>1327</v>
      </c>
      <c r="N1130">
        <v>1005</v>
      </c>
      <c r="O1130" t="s">
        <v>214</v>
      </c>
      <c r="P1130" t="s">
        <v>214</v>
      </c>
      <c r="Q1130">
        <v>1</v>
      </c>
      <c r="W1130">
        <v>0</v>
      </c>
      <c r="X1130">
        <v>1053069243</v>
      </c>
      <c r="Y1130">
        <f>AT1130</f>
        <v>120</v>
      </c>
      <c r="AA1130">
        <v>194.48</v>
      </c>
      <c r="AB1130">
        <v>0</v>
      </c>
      <c r="AC1130">
        <v>0</v>
      </c>
      <c r="AD1130">
        <v>0</v>
      </c>
      <c r="AE1130">
        <v>39.450000000000003</v>
      </c>
      <c r="AF1130">
        <v>0</v>
      </c>
      <c r="AG1130">
        <v>0</v>
      </c>
      <c r="AH1130">
        <v>0</v>
      </c>
      <c r="AI1130">
        <v>4.92</v>
      </c>
      <c r="AJ1130">
        <v>1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 t="s">
        <v>3</v>
      </c>
      <c r="AT1130">
        <v>120</v>
      </c>
      <c r="AU1130" t="s">
        <v>3</v>
      </c>
      <c r="AV1130">
        <v>0</v>
      </c>
      <c r="AW1130">
        <v>1</v>
      </c>
      <c r="AX1130">
        <v>-1</v>
      </c>
      <c r="AY1130">
        <v>0</v>
      </c>
      <c r="AZ1130">
        <v>0</v>
      </c>
      <c r="BA1130" t="s">
        <v>3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v>0</v>
      </c>
      <c r="CX1130">
        <f>ROUND(Y1130*Source!I1173,9)</f>
        <v>6.96</v>
      </c>
      <c r="CY1130">
        <f>AA1130</f>
        <v>194.48</v>
      </c>
      <c r="CZ1130">
        <f>AE1130</f>
        <v>39.450000000000003</v>
      </c>
      <c r="DA1130">
        <f>AI1130</f>
        <v>4.92</v>
      </c>
      <c r="DB1130">
        <f>ROUND(ROUND(AT1130*CZ1130,2),6)</f>
        <v>4734</v>
      </c>
      <c r="DC1130">
        <f>ROUND(ROUND(AT1130*AG1130,2),6)</f>
        <v>0</v>
      </c>
      <c r="DD1130" t="s">
        <v>3</v>
      </c>
      <c r="DE1130" t="s">
        <v>3</v>
      </c>
      <c r="DF1130">
        <f>ROUND(ROUND(AE1130*AI1130,2)*CX1130,2)</f>
        <v>1350.87</v>
      </c>
      <c r="DG1130">
        <f t="shared" ref="DG1130:DG1148" si="631">ROUND(ROUND(AF1130,2)*CX1130,2)</f>
        <v>0</v>
      </c>
      <c r="DH1130">
        <f t="shared" ref="DH1130:DH1148" si="632">ROUND(ROUND(AG1130,2)*CX1130,2)</f>
        <v>0</v>
      </c>
      <c r="DI1130">
        <f t="shared" si="608"/>
        <v>0</v>
      </c>
      <c r="DJ1130">
        <f>DF1130</f>
        <v>1350.87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5">
      <c r="A1131">
        <f>ROW(Source!A1176)</f>
        <v>1176</v>
      </c>
      <c r="B1131">
        <v>56481265</v>
      </c>
      <c r="C1131">
        <v>56496401</v>
      </c>
      <c r="D1131">
        <v>54836958</v>
      </c>
      <c r="E1131">
        <v>1079</v>
      </c>
      <c r="F1131">
        <v>1</v>
      </c>
      <c r="G1131">
        <v>1079</v>
      </c>
      <c r="H1131">
        <v>1</v>
      </c>
      <c r="I1131" t="s">
        <v>738</v>
      </c>
      <c r="J1131" t="s">
        <v>3</v>
      </c>
      <c r="K1131" t="s">
        <v>739</v>
      </c>
      <c r="L1131">
        <v>1191</v>
      </c>
      <c r="N1131">
        <v>1013</v>
      </c>
      <c r="O1131" t="s">
        <v>740</v>
      </c>
      <c r="P1131" t="s">
        <v>740</v>
      </c>
      <c r="Q1131">
        <v>1</v>
      </c>
      <c r="W1131">
        <v>0</v>
      </c>
      <c r="X1131">
        <v>476480486</v>
      </c>
      <c r="Y1131">
        <f>(AT1131*1.15*1.1)</f>
        <v>226.435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1</v>
      </c>
      <c r="AL1131">
        <v>1</v>
      </c>
      <c r="AM1131">
        <v>-2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179</v>
      </c>
      <c r="AU1131" t="s">
        <v>166</v>
      </c>
      <c r="AV1131">
        <v>1</v>
      </c>
      <c r="AW1131">
        <v>2</v>
      </c>
      <c r="AX1131">
        <v>56496420</v>
      </c>
      <c r="AY1131">
        <v>1</v>
      </c>
      <c r="AZ1131">
        <v>0</v>
      </c>
      <c r="BA1131">
        <v>1097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U1131">
        <f>ROUND(AT1131*Source!I1176*AH1131*AL1131,2)</f>
        <v>0</v>
      </c>
      <c r="CV1131">
        <f>ROUND(Y1131*Source!I1176,9)</f>
        <v>3.7361775000000002</v>
      </c>
      <c r="CW1131">
        <v>0</v>
      </c>
      <c r="CX1131">
        <f>ROUND(Y1131*Source!I1176,9)</f>
        <v>3.7361775000000002</v>
      </c>
      <c r="CY1131">
        <f>AD1131</f>
        <v>0</v>
      </c>
      <c r="CZ1131">
        <f>AH1131</f>
        <v>0</v>
      </c>
      <c r="DA1131">
        <f>AL1131</f>
        <v>1</v>
      </c>
      <c r="DB1131">
        <f>ROUND((ROUND(AT1131*CZ1131,2)*1.15*1.1),6)</f>
        <v>0</v>
      </c>
      <c r="DC1131">
        <f>ROUND((ROUND(AT1131*AG1131,2)*1.15*1.1),6)</f>
        <v>0</v>
      </c>
      <c r="DD1131" t="s">
        <v>3</v>
      </c>
      <c r="DE1131" t="s">
        <v>3</v>
      </c>
      <c r="DF1131">
        <f t="shared" ref="DF1131:DF1154" si="633">ROUND(ROUND(AE1131,2)*CX1131,2)</f>
        <v>0</v>
      </c>
      <c r="DG1131">
        <f t="shared" si="631"/>
        <v>0</v>
      </c>
      <c r="DH1131">
        <f t="shared" si="632"/>
        <v>0</v>
      </c>
      <c r="DI1131">
        <f t="shared" si="608"/>
        <v>0</v>
      </c>
      <c r="DJ1131">
        <f>DI1131</f>
        <v>0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5">
      <c r="A1132">
        <f>ROW(Source!A1176)</f>
        <v>1176</v>
      </c>
      <c r="B1132">
        <v>56481265</v>
      </c>
      <c r="C1132">
        <v>56496401</v>
      </c>
      <c r="D1132">
        <v>54933985</v>
      </c>
      <c r="E1132">
        <v>1</v>
      </c>
      <c r="F1132">
        <v>1</v>
      </c>
      <c r="G1132">
        <v>1079</v>
      </c>
      <c r="H1132">
        <v>2</v>
      </c>
      <c r="I1132" t="s">
        <v>773</v>
      </c>
      <c r="J1132" t="s">
        <v>774</v>
      </c>
      <c r="K1132" t="s">
        <v>775</v>
      </c>
      <c r="L1132">
        <v>1368</v>
      </c>
      <c r="N1132">
        <v>1011</v>
      </c>
      <c r="O1132" t="s">
        <v>744</v>
      </c>
      <c r="P1132" t="s">
        <v>744</v>
      </c>
      <c r="Q1132">
        <v>1</v>
      </c>
      <c r="W1132">
        <v>0</v>
      </c>
      <c r="X1132">
        <v>-1503106587</v>
      </c>
      <c r="Y1132">
        <f t="shared" ref="Y1132:Y1137" si="634">(AT1132*1.25*1.1)</f>
        <v>165</v>
      </c>
      <c r="AA1132">
        <v>0</v>
      </c>
      <c r="AB1132">
        <v>7.44</v>
      </c>
      <c r="AC1132">
        <v>0</v>
      </c>
      <c r="AD1132">
        <v>0</v>
      </c>
      <c r="AE1132">
        <v>0</v>
      </c>
      <c r="AF1132">
        <v>7.11</v>
      </c>
      <c r="AG1132">
        <v>0</v>
      </c>
      <c r="AH1132">
        <v>0</v>
      </c>
      <c r="AI1132">
        <v>1</v>
      </c>
      <c r="AJ1132">
        <v>1</v>
      </c>
      <c r="AK1132">
        <v>1</v>
      </c>
      <c r="AL1132">
        <v>1</v>
      </c>
      <c r="AM1132">
        <v>-2</v>
      </c>
      <c r="AN1132">
        <v>0</v>
      </c>
      <c r="AO1132">
        <v>1</v>
      </c>
      <c r="AP1132">
        <v>1</v>
      </c>
      <c r="AQ1132">
        <v>0</v>
      </c>
      <c r="AR1132">
        <v>0</v>
      </c>
      <c r="AS1132" t="s">
        <v>3</v>
      </c>
      <c r="AT1132">
        <v>120</v>
      </c>
      <c r="AU1132" t="s">
        <v>165</v>
      </c>
      <c r="AV1132">
        <v>0</v>
      </c>
      <c r="AW1132">
        <v>2</v>
      </c>
      <c r="AX1132">
        <v>56496421</v>
      </c>
      <c r="AY1132">
        <v>1</v>
      </c>
      <c r="AZ1132">
        <v>0</v>
      </c>
      <c r="BA1132">
        <v>1098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f>ROUND(Y1132*Source!I1176*DO1132,9)</f>
        <v>0</v>
      </c>
      <c r="CX1132">
        <f>ROUND(Y1132*Source!I1176,9)</f>
        <v>2.7225000000000001</v>
      </c>
      <c r="CY1132">
        <f t="shared" ref="CY1132:CY1137" si="635">AB1132</f>
        <v>7.44</v>
      </c>
      <c r="CZ1132">
        <f t="shared" ref="CZ1132:CZ1137" si="636">AF1132</f>
        <v>7.11</v>
      </c>
      <c r="DA1132">
        <f t="shared" ref="DA1132:DA1137" si="637">AJ1132</f>
        <v>1</v>
      </c>
      <c r="DB1132">
        <f t="shared" ref="DB1132:DB1137" si="638">ROUND((ROUND(AT1132*CZ1132,2)*1.25*1.1),6)</f>
        <v>1173.1500000000001</v>
      </c>
      <c r="DC1132">
        <f t="shared" ref="DC1132:DC1137" si="639">ROUND((ROUND(AT1132*AG1132,2)*1.25*1.1),6)</f>
        <v>0</v>
      </c>
      <c r="DD1132" t="s">
        <v>3</v>
      </c>
      <c r="DE1132" t="s">
        <v>3</v>
      </c>
      <c r="DF1132">
        <f t="shared" si="633"/>
        <v>0</v>
      </c>
      <c r="DG1132">
        <f t="shared" si="631"/>
        <v>19.36</v>
      </c>
      <c r="DH1132">
        <f t="shared" si="632"/>
        <v>0</v>
      </c>
      <c r="DI1132">
        <f t="shared" si="608"/>
        <v>0</v>
      </c>
      <c r="DJ1132">
        <f t="shared" ref="DJ1132:DJ1137" si="640">DG1132</f>
        <v>19.36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5">
      <c r="A1133">
        <f>ROW(Source!A1176)</f>
        <v>1176</v>
      </c>
      <c r="B1133">
        <v>56481265</v>
      </c>
      <c r="C1133">
        <v>56496401</v>
      </c>
      <c r="D1133">
        <v>54934284</v>
      </c>
      <c r="E1133">
        <v>1</v>
      </c>
      <c r="F1133">
        <v>1</v>
      </c>
      <c r="G1133">
        <v>1079</v>
      </c>
      <c r="H1133">
        <v>2</v>
      </c>
      <c r="I1133" t="s">
        <v>741</v>
      </c>
      <c r="J1133" t="s">
        <v>742</v>
      </c>
      <c r="K1133" t="s">
        <v>743</v>
      </c>
      <c r="L1133">
        <v>1368</v>
      </c>
      <c r="N1133">
        <v>1011</v>
      </c>
      <c r="O1133" t="s">
        <v>744</v>
      </c>
      <c r="P1133" t="s">
        <v>744</v>
      </c>
      <c r="Q1133">
        <v>1</v>
      </c>
      <c r="W1133">
        <v>0</v>
      </c>
      <c r="X1133">
        <v>654681671</v>
      </c>
      <c r="Y1133">
        <f t="shared" si="634"/>
        <v>1.8562500000000002</v>
      </c>
      <c r="AA1133">
        <v>0</v>
      </c>
      <c r="AB1133">
        <v>87.01</v>
      </c>
      <c r="AC1133">
        <v>13.21</v>
      </c>
      <c r="AD1133">
        <v>0</v>
      </c>
      <c r="AE1133">
        <v>0</v>
      </c>
      <c r="AF1133">
        <v>83.1</v>
      </c>
      <c r="AG1133">
        <v>12.62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-2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1.35</v>
      </c>
      <c r="AU1133" t="s">
        <v>165</v>
      </c>
      <c r="AV1133">
        <v>0</v>
      </c>
      <c r="AW1133">
        <v>2</v>
      </c>
      <c r="AX1133">
        <v>56496422</v>
      </c>
      <c r="AY1133">
        <v>1</v>
      </c>
      <c r="AZ1133">
        <v>0</v>
      </c>
      <c r="BA1133">
        <v>1099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V1133">
        <v>0</v>
      </c>
      <c r="CW1133">
        <f>ROUND(Y1133*Source!I1176*DO1133,9)</f>
        <v>0.38652693799999999</v>
      </c>
      <c r="CX1133">
        <f>ROUND(Y1133*Source!I1176,9)</f>
        <v>3.0628124999999999E-2</v>
      </c>
      <c r="CY1133">
        <f t="shared" si="635"/>
        <v>87.01</v>
      </c>
      <c r="CZ1133">
        <f t="shared" si="636"/>
        <v>83.1</v>
      </c>
      <c r="DA1133">
        <f t="shared" si="637"/>
        <v>1</v>
      </c>
      <c r="DB1133">
        <f t="shared" si="638"/>
        <v>154.26124999999999</v>
      </c>
      <c r="DC1133">
        <f t="shared" si="639"/>
        <v>23.43</v>
      </c>
      <c r="DD1133" t="s">
        <v>3</v>
      </c>
      <c r="DE1133" t="s">
        <v>3</v>
      </c>
      <c r="DF1133">
        <f t="shared" si="633"/>
        <v>0</v>
      </c>
      <c r="DG1133">
        <f t="shared" si="631"/>
        <v>2.5499999999999998</v>
      </c>
      <c r="DH1133">
        <f t="shared" si="632"/>
        <v>0.39</v>
      </c>
      <c r="DI1133">
        <f t="shared" si="608"/>
        <v>0</v>
      </c>
      <c r="DJ1133">
        <f t="shared" si="640"/>
        <v>2.5499999999999998</v>
      </c>
      <c r="DK1133">
        <v>0</v>
      </c>
      <c r="DL1133" t="s">
        <v>745</v>
      </c>
      <c r="DM1133">
        <v>0</v>
      </c>
      <c r="DN1133" t="s">
        <v>740</v>
      </c>
      <c r="DO1133">
        <v>12.62</v>
      </c>
    </row>
    <row r="1134" spans="1:119" x14ac:dyDescent="0.25">
      <c r="A1134">
        <f>ROW(Source!A1176)</f>
        <v>1176</v>
      </c>
      <c r="B1134">
        <v>56481265</v>
      </c>
      <c r="C1134">
        <v>56496401</v>
      </c>
      <c r="D1134">
        <v>54934421</v>
      </c>
      <c r="E1134">
        <v>1</v>
      </c>
      <c r="F1134">
        <v>1</v>
      </c>
      <c r="G1134">
        <v>1079</v>
      </c>
      <c r="H1134">
        <v>2</v>
      </c>
      <c r="I1134" t="s">
        <v>803</v>
      </c>
      <c r="J1134" t="s">
        <v>804</v>
      </c>
      <c r="K1134" t="s">
        <v>805</v>
      </c>
      <c r="L1134">
        <v>1368</v>
      </c>
      <c r="N1134">
        <v>1011</v>
      </c>
      <c r="O1134" t="s">
        <v>744</v>
      </c>
      <c r="P1134" t="s">
        <v>744</v>
      </c>
      <c r="Q1134">
        <v>1</v>
      </c>
      <c r="W1134">
        <v>0</v>
      </c>
      <c r="X1134">
        <v>1724455708</v>
      </c>
      <c r="Y1134">
        <f t="shared" si="634"/>
        <v>0.13750000000000001</v>
      </c>
      <c r="AA1134">
        <v>0</v>
      </c>
      <c r="AB1134">
        <v>0.47</v>
      </c>
      <c r="AC1134">
        <v>0</v>
      </c>
      <c r="AD1134">
        <v>0</v>
      </c>
      <c r="AE1134">
        <v>0</v>
      </c>
      <c r="AF1134">
        <v>0.45</v>
      </c>
      <c r="AG1134">
        <v>0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-2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0.1</v>
      </c>
      <c r="AU1134" t="s">
        <v>165</v>
      </c>
      <c r="AV1134">
        <v>0</v>
      </c>
      <c r="AW1134">
        <v>2</v>
      </c>
      <c r="AX1134">
        <v>56496424</v>
      </c>
      <c r="AY1134">
        <v>1</v>
      </c>
      <c r="AZ1134">
        <v>0</v>
      </c>
      <c r="BA1134">
        <v>1100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f>ROUND(Y1134*Source!I1176*DO1134,9)</f>
        <v>0</v>
      </c>
      <c r="CX1134">
        <f>ROUND(Y1134*Source!I1176,9)</f>
        <v>2.2687499999999999E-3</v>
      </c>
      <c r="CY1134">
        <f t="shared" si="635"/>
        <v>0.47</v>
      </c>
      <c r="CZ1134">
        <f t="shared" si="636"/>
        <v>0.45</v>
      </c>
      <c r="DA1134">
        <f t="shared" si="637"/>
        <v>1</v>
      </c>
      <c r="DB1134">
        <f t="shared" si="638"/>
        <v>6.8750000000000006E-2</v>
      </c>
      <c r="DC1134">
        <f t="shared" si="639"/>
        <v>0</v>
      </c>
      <c r="DD1134" t="s">
        <v>3</v>
      </c>
      <c r="DE1134" t="s">
        <v>3</v>
      </c>
      <c r="DF1134">
        <f t="shared" si="633"/>
        <v>0</v>
      </c>
      <c r="DG1134">
        <f t="shared" si="631"/>
        <v>0</v>
      </c>
      <c r="DH1134">
        <f t="shared" si="632"/>
        <v>0</v>
      </c>
      <c r="DI1134">
        <f t="shared" si="608"/>
        <v>0</v>
      </c>
      <c r="DJ1134">
        <f t="shared" si="640"/>
        <v>0</v>
      </c>
      <c r="DK1134">
        <v>0</v>
      </c>
      <c r="DL1134" t="s">
        <v>3</v>
      </c>
      <c r="DM1134">
        <v>0</v>
      </c>
      <c r="DN1134" t="s">
        <v>3</v>
      </c>
      <c r="DO1134">
        <v>0</v>
      </c>
    </row>
    <row r="1135" spans="1:119" x14ac:dyDescent="0.25">
      <c r="A1135">
        <f>ROW(Source!A1176)</f>
        <v>1176</v>
      </c>
      <c r="B1135">
        <v>56481265</v>
      </c>
      <c r="C1135">
        <v>56496401</v>
      </c>
      <c r="D1135">
        <v>54933523</v>
      </c>
      <c r="E1135">
        <v>1</v>
      </c>
      <c r="F1135">
        <v>1</v>
      </c>
      <c r="G1135">
        <v>1079</v>
      </c>
      <c r="H1135">
        <v>2</v>
      </c>
      <c r="I1135" t="s">
        <v>746</v>
      </c>
      <c r="J1135" t="s">
        <v>747</v>
      </c>
      <c r="K1135" t="s">
        <v>748</v>
      </c>
      <c r="L1135">
        <v>1368</v>
      </c>
      <c r="N1135">
        <v>1011</v>
      </c>
      <c r="O1135" t="s">
        <v>744</v>
      </c>
      <c r="P1135" t="s">
        <v>744</v>
      </c>
      <c r="Q1135">
        <v>1</v>
      </c>
      <c r="W1135">
        <v>0</v>
      </c>
      <c r="X1135">
        <v>-294230152</v>
      </c>
      <c r="Y1135">
        <f t="shared" si="634"/>
        <v>1.2375</v>
      </c>
      <c r="AA1135">
        <v>0</v>
      </c>
      <c r="AB1135">
        <v>187.59</v>
      </c>
      <c r="AC1135">
        <v>17.73</v>
      </c>
      <c r="AD1135">
        <v>0</v>
      </c>
      <c r="AE1135">
        <v>0</v>
      </c>
      <c r="AF1135">
        <v>179.17</v>
      </c>
      <c r="AG1135">
        <v>16.93</v>
      </c>
      <c r="AH1135">
        <v>0</v>
      </c>
      <c r="AI1135">
        <v>1</v>
      </c>
      <c r="AJ1135">
        <v>1</v>
      </c>
      <c r="AK1135">
        <v>1</v>
      </c>
      <c r="AL1135">
        <v>1</v>
      </c>
      <c r="AM1135">
        <v>-2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0.9</v>
      </c>
      <c r="AU1135" t="s">
        <v>165</v>
      </c>
      <c r="AV1135">
        <v>0</v>
      </c>
      <c r="AW1135">
        <v>2</v>
      </c>
      <c r="AX1135">
        <v>56496423</v>
      </c>
      <c r="AY1135">
        <v>1</v>
      </c>
      <c r="AZ1135">
        <v>0</v>
      </c>
      <c r="BA1135">
        <v>1101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f>ROUND(Y1135*Source!I1176*DO1135,9)</f>
        <v>0.34568943800000002</v>
      </c>
      <c r="CX1135">
        <f>ROUND(Y1135*Source!I1176,9)</f>
        <v>2.0418749999999999E-2</v>
      </c>
      <c r="CY1135">
        <f t="shared" si="635"/>
        <v>187.59</v>
      </c>
      <c r="CZ1135">
        <f t="shared" si="636"/>
        <v>179.17</v>
      </c>
      <c r="DA1135">
        <f t="shared" si="637"/>
        <v>1</v>
      </c>
      <c r="DB1135">
        <f t="shared" si="638"/>
        <v>221.71875</v>
      </c>
      <c r="DC1135">
        <f t="shared" si="639"/>
        <v>20.954999999999998</v>
      </c>
      <c r="DD1135" t="s">
        <v>3</v>
      </c>
      <c r="DE1135" t="s">
        <v>3</v>
      </c>
      <c r="DF1135">
        <f t="shared" si="633"/>
        <v>0</v>
      </c>
      <c r="DG1135">
        <f t="shared" si="631"/>
        <v>3.66</v>
      </c>
      <c r="DH1135">
        <f t="shared" si="632"/>
        <v>0.35</v>
      </c>
      <c r="DI1135">
        <f t="shared" si="608"/>
        <v>0</v>
      </c>
      <c r="DJ1135">
        <f t="shared" si="640"/>
        <v>3.66</v>
      </c>
      <c r="DK1135">
        <v>0</v>
      </c>
      <c r="DL1135" t="s">
        <v>745</v>
      </c>
      <c r="DM1135">
        <v>0</v>
      </c>
      <c r="DN1135" t="s">
        <v>740</v>
      </c>
      <c r="DO1135">
        <v>16.93</v>
      </c>
    </row>
    <row r="1136" spans="1:119" x14ac:dyDescent="0.25">
      <c r="A1136">
        <f>ROW(Source!A1176)</f>
        <v>1176</v>
      </c>
      <c r="B1136">
        <v>56481265</v>
      </c>
      <c r="C1136">
        <v>56496401</v>
      </c>
      <c r="D1136">
        <v>54933656</v>
      </c>
      <c r="E1136">
        <v>1</v>
      </c>
      <c r="F1136">
        <v>1</v>
      </c>
      <c r="G1136">
        <v>1079</v>
      </c>
      <c r="H1136">
        <v>2</v>
      </c>
      <c r="I1136" t="s">
        <v>806</v>
      </c>
      <c r="J1136" t="s">
        <v>807</v>
      </c>
      <c r="K1136" t="s">
        <v>808</v>
      </c>
      <c r="L1136">
        <v>1368</v>
      </c>
      <c r="N1136">
        <v>1011</v>
      </c>
      <c r="O1136" t="s">
        <v>744</v>
      </c>
      <c r="P1136" t="s">
        <v>744</v>
      </c>
      <c r="Q1136">
        <v>1</v>
      </c>
      <c r="W1136">
        <v>0</v>
      </c>
      <c r="X1136">
        <v>668032808</v>
      </c>
      <c r="Y1136">
        <f t="shared" si="634"/>
        <v>0.34375</v>
      </c>
      <c r="AA1136">
        <v>0</v>
      </c>
      <c r="AB1136">
        <v>172.69</v>
      </c>
      <c r="AC1136">
        <v>15.22</v>
      </c>
      <c r="AD1136">
        <v>0</v>
      </c>
      <c r="AE1136">
        <v>0</v>
      </c>
      <c r="AF1136">
        <v>164.94</v>
      </c>
      <c r="AG1136">
        <v>14.54</v>
      </c>
      <c r="AH1136">
        <v>0</v>
      </c>
      <c r="AI1136">
        <v>1</v>
      </c>
      <c r="AJ1136">
        <v>1</v>
      </c>
      <c r="AK1136">
        <v>1</v>
      </c>
      <c r="AL1136">
        <v>1</v>
      </c>
      <c r="AM1136">
        <v>-2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0.25</v>
      </c>
      <c r="AU1136" t="s">
        <v>165</v>
      </c>
      <c r="AV1136">
        <v>0</v>
      </c>
      <c r="AW1136">
        <v>2</v>
      </c>
      <c r="AX1136">
        <v>56496425</v>
      </c>
      <c r="AY1136">
        <v>1</v>
      </c>
      <c r="AZ1136">
        <v>0</v>
      </c>
      <c r="BA1136">
        <v>1102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f>ROUND(Y1136*Source!I1176*DO1136,9)</f>
        <v>8.2469062999999995E-2</v>
      </c>
      <c r="CX1136">
        <f>ROUND(Y1136*Source!I1176,9)</f>
        <v>5.6718749999999998E-3</v>
      </c>
      <c r="CY1136">
        <f t="shared" si="635"/>
        <v>172.69</v>
      </c>
      <c r="CZ1136">
        <f t="shared" si="636"/>
        <v>164.94</v>
      </c>
      <c r="DA1136">
        <f t="shared" si="637"/>
        <v>1</v>
      </c>
      <c r="DB1136">
        <f t="shared" si="638"/>
        <v>56.704999999999998</v>
      </c>
      <c r="DC1136">
        <f t="shared" si="639"/>
        <v>5.0049999999999999</v>
      </c>
      <c r="DD1136" t="s">
        <v>3</v>
      </c>
      <c r="DE1136" t="s">
        <v>3</v>
      </c>
      <c r="DF1136">
        <f t="shared" si="633"/>
        <v>0</v>
      </c>
      <c r="DG1136">
        <f t="shared" si="631"/>
        <v>0.94</v>
      </c>
      <c r="DH1136">
        <f t="shared" si="632"/>
        <v>0.08</v>
      </c>
      <c r="DI1136">
        <f t="shared" si="608"/>
        <v>0</v>
      </c>
      <c r="DJ1136">
        <f t="shared" si="640"/>
        <v>0.94</v>
      </c>
      <c r="DK1136">
        <v>0</v>
      </c>
      <c r="DL1136" t="s">
        <v>745</v>
      </c>
      <c r="DM1136">
        <v>0</v>
      </c>
      <c r="DN1136" t="s">
        <v>740</v>
      </c>
      <c r="DO1136">
        <v>14.54</v>
      </c>
    </row>
    <row r="1137" spans="1:119" x14ac:dyDescent="0.25">
      <c r="A1137">
        <f>ROW(Source!A1176)</f>
        <v>1176</v>
      </c>
      <c r="B1137">
        <v>56481265</v>
      </c>
      <c r="C1137">
        <v>56496401</v>
      </c>
      <c r="D1137">
        <v>54933780</v>
      </c>
      <c r="E1137">
        <v>1</v>
      </c>
      <c r="F1137">
        <v>1</v>
      </c>
      <c r="G1137">
        <v>1079</v>
      </c>
      <c r="H1137">
        <v>2</v>
      </c>
      <c r="I1137" t="s">
        <v>915</v>
      </c>
      <c r="J1137" t="s">
        <v>916</v>
      </c>
      <c r="K1137" t="s">
        <v>917</v>
      </c>
      <c r="L1137">
        <v>1368</v>
      </c>
      <c r="N1137">
        <v>1011</v>
      </c>
      <c r="O1137" t="s">
        <v>744</v>
      </c>
      <c r="P1137" t="s">
        <v>744</v>
      </c>
      <c r="Q1137">
        <v>1</v>
      </c>
      <c r="W1137">
        <v>0</v>
      </c>
      <c r="X1137">
        <v>339854082</v>
      </c>
      <c r="Y1137">
        <f t="shared" si="634"/>
        <v>12.375000000000002</v>
      </c>
      <c r="AA1137">
        <v>0</v>
      </c>
      <c r="AB1137">
        <v>0.44</v>
      </c>
      <c r="AC1137">
        <v>0</v>
      </c>
      <c r="AD1137">
        <v>0</v>
      </c>
      <c r="AE1137">
        <v>0</v>
      </c>
      <c r="AF1137">
        <v>0.42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-2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9</v>
      </c>
      <c r="AU1137" t="s">
        <v>165</v>
      </c>
      <c r="AV1137">
        <v>0</v>
      </c>
      <c r="AW1137">
        <v>2</v>
      </c>
      <c r="AX1137">
        <v>56496426</v>
      </c>
      <c r="AY1137">
        <v>1</v>
      </c>
      <c r="AZ1137">
        <v>0</v>
      </c>
      <c r="BA1137">
        <v>1103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f>ROUND(Y1137*Source!I1176*DO1137,9)</f>
        <v>0</v>
      </c>
      <c r="CX1137">
        <f>ROUND(Y1137*Source!I1176,9)</f>
        <v>0.20418749999999999</v>
      </c>
      <c r="CY1137">
        <f t="shared" si="635"/>
        <v>0.44</v>
      </c>
      <c r="CZ1137">
        <f t="shared" si="636"/>
        <v>0.42</v>
      </c>
      <c r="DA1137">
        <f t="shared" si="637"/>
        <v>1</v>
      </c>
      <c r="DB1137">
        <f t="shared" si="638"/>
        <v>5.1974999999999998</v>
      </c>
      <c r="DC1137">
        <f t="shared" si="639"/>
        <v>0</v>
      </c>
      <c r="DD1137" t="s">
        <v>3</v>
      </c>
      <c r="DE1137" t="s">
        <v>3</v>
      </c>
      <c r="DF1137">
        <f t="shared" si="633"/>
        <v>0</v>
      </c>
      <c r="DG1137">
        <f t="shared" si="631"/>
        <v>0.09</v>
      </c>
      <c r="DH1137">
        <f t="shared" si="632"/>
        <v>0</v>
      </c>
      <c r="DI1137">
        <f t="shared" si="608"/>
        <v>0</v>
      </c>
      <c r="DJ1137">
        <f t="shared" si="640"/>
        <v>0.09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5">
      <c r="A1138">
        <f>ROW(Source!A1176)</f>
        <v>1176</v>
      </c>
      <c r="B1138">
        <v>56481265</v>
      </c>
      <c r="C1138">
        <v>56496401</v>
      </c>
      <c r="D1138">
        <v>54902310</v>
      </c>
      <c r="E1138">
        <v>1</v>
      </c>
      <c r="F1138">
        <v>1</v>
      </c>
      <c r="G1138">
        <v>1079</v>
      </c>
      <c r="H1138">
        <v>3</v>
      </c>
      <c r="I1138" t="s">
        <v>752</v>
      </c>
      <c r="J1138" t="s">
        <v>753</v>
      </c>
      <c r="K1138" t="s">
        <v>754</v>
      </c>
      <c r="L1138">
        <v>1339</v>
      </c>
      <c r="N1138">
        <v>1007</v>
      </c>
      <c r="O1138" t="s">
        <v>158</v>
      </c>
      <c r="P1138" t="s">
        <v>158</v>
      </c>
      <c r="Q1138">
        <v>1</v>
      </c>
      <c r="W1138">
        <v>0</v>
      </c>
      <c r="X1138">
        <v>-159086685</v>
      </c>
      <c r="Y1138">
        <f t="shared" ref="Y1138:Y1147" si="641">AT1138</f>
        <v>0.73</v>
      </c>
      <c r="AA1138">
        <v>7.23</v>
      </c>
      <c r="AB1138">
        <v>0</v>
      </c>
      <c r="AC1138">
        <v>0</v>
      </c>
      <c r="AD1138">
        <v>0</v>
      </c>
      <c r="AE1138">
        <v>7.07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1</v>
      </c>
      <c r="AL1138">
        <v>1</v>
      </c>
      <c r="AM1138">
        <v>-2</v>
      </c>
      <c r="AN1138">
        <v>0</v>
      </c>
      <c r="AO1138">
        <v>1</v>
      </c>
      <c r="AP1138">
        <v>0</v>
      </c>
      <c r="AQ1138">
        <v>0</v>
      </c>
      <c r="AR1138">
        <v>0</v>
      </c>
      <c r="AS1138" t="s">
        <v>3</v>
      </c>
      <c r="AT1138">
        <v>0.73</v>
      </c>
      <c r="AU1138" t="s">
        <v>3</v>
      </c>
      <c r="AV1138">
        <v>0</v>
      </c>
      <c r="AW1138">
        <v>2</v>
      </c>
      <c r="AX1138">
        <v>56496428</v>
      </c>
      <c r="AY1138">
        <v>1</v>
      </c>
      <c r="AZ1138">
        <v>0</v>
      </c>
      <c r="BA1138">
        <v>1105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ROUND(Y1138*Source!I1176,9)</f>
        <v>1.2045E-2</v>
      </c>
      <c r="CY1138">
        <f t="shared" ref="CY1138:CY1147" si="642">AA1138</f>
        <v>7.23</v>
      </c>
      <c r="CZ1138">
        <f t="shared" ref="CZ1138:CZ1147" si="643">AE1138</f>
        <v>7.07</v>
      </c>
      <c r="DA1138">
        <f t="shared" ref="DA1138:DA1147" si="644">AI1138</f>
        <v>1</v>
      </c>
      <c r="DB1138">
        <f t="shared" ref="DB1138:DB1147" si="645">ROUND(ROUND(AT1138*CZ1138,2),6)</f>
        <v>5.16</v>
      </c>
      <c r="DC1138">
        <f t="shared" ref="DC1138:DC1147" si="646">ROUND(ROUND(AT1138*AG1138,2),6)</f>
        <v>0</v>
      </c>
      <c r="DD1138" t="s">
        <v>3</v>
      </c>
      <c r="DE1138" t="s">
        <v>3</v>
      </c>
      <c r="DF1138">
        <f t="shared" si="633"/>
        <v>0.09</v>
      </c>
      <c r="DG1138">
        <f t="shared" si="631"/>
        <v>0</v>
      </c>
      <c r="DH1138">
        <f t="shared" si="632"/>
        <v>0</v>
      </c>
      <c r="DI1138">
        <f t="shared" si="608"/>
        <v>0</v>
      </c>
      <c r="DJ1138">
        <f t="shared" ref="DJ1138:DJ1147" si="647">DF1138</f>
        <v>0.09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5">
      <c r="A1139">
        <f>ROW(Source!A1176)</f>
        <v>1176</v>
      </c>
      <c r="B1139">
        <v>56481265</v>
      </c>
      <c r="C1139">
        <v>56496401</v>
      </c>
      <c r="D1139">
        <v>54902322</v>
      </c>
      <c r="E1139">
        <v>1</v>
      </c>
      <c r="F1139">
        <v>1</v>
      </c>
      <c r="G1139">
        <v>1079</v>
      </c>
      <c r="H1139">
        <v>3</v>
      </c>
      <c r="I1139" t="s">
        <v>809</v>
      </c>
      <c r="J1139" t="s">
        <v>810</v>
      </c>
      <c r="K1139" t="s">
        <v>811</v>
      </c>
      <c r="L1139">
        <v>1348</v>
      </c>
      <c r="N1139">
        <v>1009</v>
      </c>
      <c r="O1139" t="s">
        <v>32</v>
      </c>
      <c r="P1139" t="s">
        <v>32</v>
      </c>
      <c r="Q1139">
        <v>1000</v>
      </c>
      <c r="W1139">
        <v>0</v>
      </c>
      <c r="X1139">
        <v>-421167940</v>
      </c>
      <c r="Y1139">
        <f t="shared" si="641"/>
        <v>2E-3</v>
      </c>
      <c r="AA1139">
        <v>6656.07</v>
      </c>
      <c r="AB1139">
        <v>0</v>
      </c>
      <c r="AC1139">
        <v>0</v>
      </c>
      <c r="AD1139">
        <v>0</v>
      </c>
      <c r="AE1139">
        <v>6512.79</v>
      </c>
      <c r="AF1139">
        <v>0</v>
      </c>
      <c r="AG1139">
        <v>0</v>
      </c>
      <c r="AH1139">
        <v>0</v>
      </c>
      <c r="AI1139">
        <v>1</v>
      </c>
      <c r="AJ1139">
        <v>1</v>
      </c>
      <c r="AK1139">
        <v>1</v>
      </c>
      <c r="AL1139">
        <v>1</v>
      </c>
      <c r="AM1139">
        <v>-2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 t="s">
        <v>3</v>
      </c>
      <c r="AT1139">
        <v>2E-3</v>
      </c>
      <c r="AU1139" t="s">
        <v>3</v>
      </c>
      <c r="AV1139">
        <v>0</v>
      </c>
      <c r="AW1139">
        <v>2</v>
      </c>
      <c r="AX1139">
        <v>56496429</v>
      </c>
      <c r="AY1139">
        <v>1</v>
      </c>
      <c r="AZ1139">
        <v>0</v>
      </c>
      <c r="BA1139">
        <v>1106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ROUND(Y1139*Source!I1176,9)</f>
        <v>3.3000000000000003E-5</v>
      </c>
      <c r="CY1139">
        <f t="shared" si="642"/>
        <v>6656.07</v>
      </c>
      <c r="CZ1139">
        <f t="shared" si="643"/>
        <v>6512.79</v>
      </c>
      <c r="DA1139">
        <f t="shared" si="644"/>
        <v>1</v>
      </c>
      <c r="DB1139">
        <f t="shared" si="645"/>
        <v>13.03</v>
      </c>
      <c r="DC1139">
        <f t="shared" si="646"/>
        <v>0</v>
      </c>
      <c r="DD1139" t="s">
        <v>3</v>
      </c>
      <c r="DE1139" t="s">
        <v>3</v>
      </c>
      <c r="DF1139">
        <f t="shared" si="633"/>
        <v>0.21</v>
      </c>
      <c r="DG1139">
        <f t="shared" si="631"/>
        <v>0</v>
      </c>
      <c r="DH1139">
        <f t="shared" si="632"/>
        <v>0</v>
      </c>
      <c r="DI1139">
        <f t="shared" si="608"/>
        <v>0</v>
      </c>
      <c r="DJ1139">
        <f t="shared" si="647"/>
        <v>0.21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5">
      <c r="A1140">
        <f>ROW(Source!A1176)</f>
        <v>1176</v>
      </c>
      <c r="B1140">
        <v>56481265</v>
      </c>
      <c r="C1140">
        <v>56496401</v>
      </c>
      <c r="D1140">
        <v>54903374</v>
      </c>
      <c r="E1140">
        <v>1</v>
      </c>
      <c r="F1140">
        <v>1</v>
      </c>
      <c r="G1140">
        <v>1079</v>
      </c>
      <c r="H1140">
        <v>3</v>
      </c>
      <c r="I1140" t="s">
        <v>779</v>
      </c>
      <c r="J1140" t="s">
        <v>780</v>
      </c>
      <c r="K1140" t="s">
        <v>781</v>
      </c>
      <c r="L1140">
        <v>1348</v>
      </c>
      <c r="N1140">
        <v>1009</v>
      </c>
      <c r="O1140" t="s">
        <v>32</v>
      </c>
      <c r="P1140" t="s">
        <v>32</v>
      </c>
      <c r="Q1140">
        <v>1000</v>
      </c>
      <c r="W1140">
        <v>0</v>
      </c>
      <c r="X1140">
        <v>-925205253</v>
      </c>
      <c r="Y1140">
        <f t="shared" si="641"/>
        <v>0.16</v>
      </c>
      <c r="AA1140">
        <v>7343.91</v>
      </c>
      <c r="AB1140">
        <v>0</v>
      </c>
      <c r="AC1140">
        <v>0</v>
      </c>
      <c r="AD1140">
        <v>0</v>
      </c>
      <c r="AE1140">
        <v>7185.82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1</v>
      </c>
      <c r="AM1140">
        <v>-2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 t="s">
        <v>3</v>
      </c>
      <c r="AT1140">
        <v>0.16</v>
      </c>
      <c r="AU1140" t="s">
        <v>3</v>
      </c>
      <c r="AV1140">
        <v>0</v>
      </c>
      <c r="AW1140">
        <v>2</v>
      </c>
      <c r="AX1140">
        <v>56496430</v>
      </c>
      <c r="AY1140">
        <v>1</v>
      </c>
      <c r="AZ1140">
        <v>0</v>
      </c>
      <c r="BA1140">
        <v>1107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ROUND(Y1140*Source!I1176,9)</f>
        <v>2.64E-3</v>
      </c>
      <c r="CY1140">
        <f t="shared" si="642"/>
        <v>7343.91</v>
      </c>
      <c r="CZ1140">
        <f t="shared" si="643"/>
        <v>7185.82</v>
      </c>
      <c r="DA1140">
        <f t="shared" si="644"/>
        <v>1</v>
      </c>
      <c r="DB1140">
        <f t="shared" si="645"/>
        <v>1149.73</v>
      </c>
      <c r="DC1140">
        <f t="shared" si="646"/>
        <v>0</v>
      </c>
      <c r="DD1140" t="s">
        <v>3</v>
      </c>
      <c r="DE1140" t="s">
        <v>3</v>
      </c>
      <c r="DF1140">
        <f t="shared" si="633"/>
        <v>18.97</v>
      </c>
      <c r="DG1140">
        <f t="shared" si="631"/>
        <v>0</v>
      </c>
      <c r="DH1140">
        <f t="shared" si="632"/>
        <v>0</v>
      </c>
      <c r="DI1140">
        <f t="shared" si="608"/>
        <v>0</v>
      </c>
      <c r="DJ1140">
        <f t="shared" si="647"/>
        <v>18.97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5">
      <c r="A1141">
        <f>ROW(Source!A1176)</f>
        <v>1176</v>
      </c>
      <c r="B1141">
        <v>56481265</v>
      </c>
      <c r="C1141">
        <v>56496401</v>
      </c>
      <c r="D1141">
        <v>54902403</v>
      </c>
      <c r="E1141">
        <v>1</v>
      </c>
      <c r="F1141">
        <v>1</v>
      </c>
      <c r="G1141">
        <v>1079</v>
      </c>
      <c r="H1141">
        <v>3</v>
      </c>
      <c r="I1141" t="s">
        <v>815</v>
      </c>
      <c r="J1141" t="s">
        <v>816</v>
      </c>
      <c r="K1141" t="s">
        <v>817</v>
      </c>
      <c r="L1141">
        <v>1339</v>
      </c>
      <c r="N1141">
        <v>1007</v>
      </c>
      <c r="O1141" t="s">
        <v>158</v>
      </c>
      <c r="P1141" t="s">
        <v>158</v>
      </c>
      <c r="Q1141">
        <v>1</v>
      </c>
      <c r="W1141">
        <v>0</v>
      </c>
      <c r="X1141">
        <v>-1411081034</v>
      </c>
      <c r="Y1141">
        <f t="shared" si="641"/>
        <v>0.04</v>
      </c>
      <c r="AA1141">
        <v>1861.44</v>
      </c>
      <c r="AB1141">
        <v>0</v>
      </c>
      <c r="AC1141">
        <v>0</v>
      </c>
      <c r="AD1141">
        <v>0</v>
      </c>
      <c r="AE1141">
        <v>1821.37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-2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 t="s">
        <v>3</v>
      </c>
      <c r="AT1141">
        <v>0.04</v>
      </c>
      <c r="AU1141" t="s">
        <v>3</v>
      </c>
      <c r="AV1141">
        <v>0</v>
      </c>
      <c r="AW1141">
        <v>2</v>
      </c>
      <c r="AX1141">
        <v>56496431</v>
      </c>
      <c r="AY1141">
        <v>1</v>
      </c>
      <c r="AZ1141">
        <v>0</v>
      </c>
      <c r="BA1141">
        <v>1108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V1141">
        <v>0</v>
      </c>
      <c r="CW1141">
        <v>0</v>
      </c>
      <c r="CX1141">
        <f>ROUND(Y1141*Source!I1176,9)</f>
        <v>6.6E-4</v>
      </c>
      <c r="CY1141">
        <f t="shared" si="642"/>
        <v>1861.44</v>
      </c>
      <c r="CZ1141">
        <f t="shared" si="643"/>
        <v>1821.37</v>
      </c>
      <c r="DA1141">
        <f t="shared" si="644"/>
        <v>1</v>
      </c>
      <c r="DB1141">
        <f t="shared" si="645"/>
        <v>72.849999999999994</v>
      </c>
      <c r="DC1141">
        <f t="shared" si="646"/>
        <v>0</v>
      </c>
      <c r="DD1141" t="s">
        <v>3</v>
      </c>
      <c r="DE1141" t="s">
        <v>3</v>
      </c>
      <c r="DF1141">
        <f t="shared" si="633"/>
        <v>1.2</v>
      </c>
      <c r="DG1141">
        <f t="shared" si="631"/>
        <v>0</v>
      </c>
      <c r="DH1141">
        <f t="shared" si="632"/>
        <v>0</v>
      </c>
      <c r="DI1141">
        <f t="shared" si="608"/>
        <v>0</v>
      </c>
      <c r="DJ1141">
        <f t="shared" si="647"/>
        <v>1.2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5">
      <c r="A1142">
        <f>ROW(Source!A1176)</f>
        <v>1176</v>
      </c>
      <c r="B1142">
        <v>56481265</v>
      </c>
      <c r="C1142">
        <v>56496401</v>
      </c>
      <c r="D1142">
        <v>54902427</v>
      </c>
      <c r="E1142">
        <v>1</v>
      </c>
      <c r="F1142">
        <v>1</v>
      </c>
      <c r="G1142">
        <v>1079</v>
      </c>
      <c r="H1142">
        <v>3</v>
      </c>
      <c r="I1142" t="s">
        <v>761</v>
      </c>
      <c r="J1142" t="s">
        <v>762</v>
      </c>
      <c r="K1142" t="s">
        <v>763</v>
      </c>
      <c r="L1142">
        <v>1348</v>
      </c>
      <c r="N1142">
        <v>1009</v>
      </c>
      <c r="O1142" t="s">
        <v>32</v>
      </c>
      <c r="P1142" t="s">
        <v>32</v>
      </c>
      <c r="Q1142">
        <v>1000</v>
      </c>
      <c r="W1142">
        <v>0</v>
      </c>
      <c r="X1142">
        <v>-764855440</v>
      </c>
      <c r="Y1142">
        <f t="shared" si="641"/>
        <v>0.01</v>
      </c>
      <c r="AA1142">
        <v>1285.21</v>
      </c>
      <c r="AB1142">
        <v>0</v>
      </c>
      <c r="AC1142">
        <v>0</v>
      </c>
      <c r="AD1142">
        <v>0</v>
      </c>
      <c r="AE1142">
        <v>1257.54</v>
      </c>
      <c r="AF1142">
        <v>0</v>
      </c>
      <c r="AG1142">
        <v>0</v>
      </c>
      <c r="AH1142">
        <v>0</v>
      </c>
      <c r="AI1142">
        <v>1</v>
      </c>
      <c r="AJ1142">
        <v>1</v>
      </c>
      <c r="AK1142">
        <v>1</v>
      </c>
      <c r="AL1142">
        <v>1</v>
      </c>
      <c r="AM1142">
        <v>-2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 t="s">
        <v>3</v>
      </c>
      <c r="AT1142">
        <v>0.01</v>
      </c>
      <c r="AU1142" t="s">
        <v>3</v>
      </c>
      <c r="AV1142">
        <v>0</v>
      </c>
      <c r="AW1142">
        <v>2</v>
      </c>
      <c r="AX1142">
        <v>56496432</v>
      </c>
      <c r="AY1142">
        <v>1</v>
      </c>
      <c r="AZ1142">
        <v>0</v>
      </c>
      <c r="BA1142">
        <v>1109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v>0</v>
      </c>
      <c r="CX1142">
        <f>ROUND(Y1142*Source!I1176,9)</f>
        <v>1.65E-4</v>
      </c>
      <c r="CY1142">
        <f t="shared" si="642"/>
        <v>1285.21</v>
      </c>
      <c r="CZ1142">
        <f t="shared" si="643"/>
        <v>1257.54</v>
      </c>
      <c r="DA1142">
        <f t="shared" si="644"/>
        <v>1</v>
      </c>
      <c r="DB1142">
        <f t="shared" si="645"/>
        <v>12.58</v>
      </c>
      <c r="DC1142">
        <f t="shared" si="646"/>
        <v>0</v>
      </c>
      <c r="DD1142" t="s">
        <v>3</v>
      </c>
      <c r="DE1142" t="s">
        <v>3</v>
      </c>
      <c r="DF1142">
        <f t="shared" si="633"/>
        <v>0.21</v>
      </c>
      <c r="DG1142">
        <f t="shared" si="631"/>
        <v>0</v>
      </c>
      <c r="DH1142">
        <f t="shared" si="632"/>
        <v>0</v>
      </c>
      <c r="DI1142">
        <f t="shared" si="608"/>
        <v>0</v>
      </c>
      <c r="DJ1142">
        <f t="shared" si="647"/>
        <v>0.21</v>
      </c>
      <c r="DK1142">
        <v>0</v>
      </c>
      <c r="DL1142" t="s">
        <v>3</v>
      </c>
      <c r="DM1142">
        <v>0</v>
      </c>
      <c r="DN1142" t="s">
        <v>3</v>
      </c>
      <c r="DO1142">
        <v>0</v>
      </c>
    </row>
    <row r="1143" spans="1:119" x14ac:dyDescent="0.25">
      <c r="A1143">
        <f>ROW(Source!A1176)</f>
        <v>1176</v>
      </c>
      <c r="B1143">
        <v>56481265</v>
      </c>
      <c r="C1143">
        <v>56496401</v>
      </c>
      <c r="D1143">
        <v>54902715</v>
      </c>
      <c r="E1143">
        <v>1</v>
      </c>
      <c r="F1143">
        <v>1</v>
      </c>
      <c r="G1143">
        <v>1079</v>
      </c>
      <c r="H1143">
        <v>3</v>
      </c>
      <c r="I1143" t="s">
        <v>892</v>
      </c>
      <c r="J1143" t="s">
        <v>893</v>
      </c>
      <c r="K1143" t="s">
        <v>894</v>
      </c>
      <c r="L1143">
        <v>1327</v>
      </c>
      <c r="N1143">
        <v>1005</v>
      </c>
      <c r="O1143" t="s">
        <v>214</v>
      </c>
      <c r="P1143" t="s">
        <v>214</v>
      </c>
      <c r="Q1143">
        <v>1</v>
      </c>
      <c r="W1143">
        <v>0</v>
      </c>
      <c r="X1143">
        <v>-1844544580</v>
      </c>
      <c r="Y1143">
        <f t="shared" si="641"/>
        <v>30</v>
      </c>
      <c r="AA1143">
        <v>7.55</v>
      </c>
      <c r="AB1143">
        <v>0</v>
      </c>
      <c r="AC1143">
        <v>0</v>
      </c>
      <c r="AD1143">
        <v>0</v>
      </c>
      <c r="AE1143">
        <v>7.39</v>
      </c>
      <c r="AF1143">
        <v>0</v>
      </c>
      <c r="AG1143">
        <v>0</v>
      </c>
      <c r="AH1143">
        <v>0</v>
      </c>
      <c r="AI1143">
        <v>1</v>
      </c>
      <c r="AJ1143">
        <v>1</v>
      </c>
      <c r="AK1143">
        <v>1</v>
      </c>
      <c r="AL1143">
        <v>1</v>
      </c>
      <c r="AM1143">
        <v>-2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 t="s">
        <v>3</v>
      </c>
      <c r="AT1143">
        <v>30</v>
      </c>
      <c r="AU1143" t="s">
        <v>3</v>
      </c>
      <c r="AV1143">
        <v>0</v>
      </c>
      <c r="AW1143">
        <v>2</v>
      </c>
      <c r="AX1143">
        <v>56496433</v>
      </c>
      <c r="AY1143">
        <v>1</v>
      </c>
      <c r="AZ1143">
        <v>0</v>
      </c>
      <c r="BA1143">
        <v>1110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v>0</v>
      </c>
      <c r="CX1143">
        <f>ROUND(Y1143*Source!I1176,9)</f>
        <v>0.495</v>
      </c>
      <c r="CY1143">
        <f t="shared" si="642"/>
        <v>7.55</v>
      </c>
      <c r="CZ1143">
        <f t="shared" si="643"/>
        <v>7.39</v>
      </c>
      <c r="DA1143">
        <f t="shared" si="644"/>
        <v>1</v>
      </c>
      <c r="DB1143">
        <f t="shared" si="645"/>
        <v>221.7</v>
      </c>
      <c r="DC1143">
        <f t="shared" si="646"/>
        <v>0</v>
      </c>
      <c r="DD1143" t="s">
        <v>3</v>
      </c>
      <c r="DE1143" t="s">
        <v>3</v>
      </c>
      <c r="DF1143">
        <f t="shared" si="633"/>
        <v>3.66</v>
      </c>
      <c r="DG1143">
        <f t="shared" si="631"/>
        <v>0</v>
      </c>
      <c r="DH1143">
        <f t="shared" si="632"/>
        <v>0</v>
      </c>
      <c r="DI1143">
        <f t="shared" si="608"/>
        <v>0</v>
      </c>
      <c r="DJ1143">
        <f t="shared" si="647"/>
        <v>3.66</v>
      </c>
      <c r="DK1143">
        <v>0</v>
      </c>
      <c r="DL1143" t="s">
        <v>3</v>
      </c>
      <c r="DM1143">
        <v>0</v>
      </c>
      <c r="DN1143" t="s">
        <v>3</v>
      </c>
      <c r="DO1143">
        <v>0</v>
      </c>
    </row>
    <row r="1144" spans="1:119" x14ac:dyDescent="0.25">
      <c r="A1144">
        <f>ROW(Source!A1176)</f>
        <v>1176</v>
      </c>
      <c r="B1144">
        <v>56481265</v>
      </c>
      <c r="C1144">
        <v>56496401</v>
      </c>
      <c r="D1144">
        <v>54909571</v>
      </c>
      <c r="E1144">
        <v>1</v>
      </c>
      <c r="F1144">
        <v>1</v>
      </c>
      <c r="G1144">
        <v>1079</v>
      </c>
      <c r="H1144">
        <v>3</v>
      </c>
      <c r="I1144" t="s">
        <v>248</v>
      </c>
      <c r="J1144" t="s">
        <v>250</v>
      </c>
      <c r="K1144" t="s">
        <v>249</v>
      </c>
      <c r="L1144">
        <v>1339</v>
      </c>
      <c r="N1144">
        <v>1007</v>
      </c>
      <c r="O1144" t="s">
        <v>158</v>
      </c>
      <c r="P1144" t="s">
        <v>158</v>
      </c>
      <c r="Q1144">
        <v>1</v>
      </c>
      <c r="W1144">
        <v>0</v>
      </c>
      <c r="X1144">
        <v>-1447999952</v>
      </c>
      <c r="Y1144">
        <f t="shared" si="641"/>
        <v>101.5</v>
      </c>
      <c r="AA1144">
        <v>745.78</v>
      </c>
      <c r="AB1144">
        <v>0</v>
      </c>
      <c r="AC1144">
        <v>0</v>
      </c>
      <c r="AD1144">
        <v>0</v>
      </c>
      <c r="AE1144">
        <v>729.73</v>
      </c>
      <c r="AF1144">
        <v>0</v>
      </c>
      <c r="AG1144">
        <v>0</v>
      </c>
      <c r="AH1144">
        <v>0</v>
      </c>
      <c r="AI1144">
        <v>1</v>
      </c>
      <c r="AJ1144">
        <v>1</v>
      </c>
      <c r="AK1144">
        <v>1</v>
      </c>
      <c r="AL1144">
        <v>1</v>
      </c>
      <c r="AM1144">
        <v>0</v>
      </c>
      <c r="AN1144">
        <v>0</v>
      </c>
      <c r="AO1144">
        <v>0</v>
      </c>
      <c r="AP1144">
        <v>1</v>
      </c>
      <c r="AQ1144">
        <v>0</v>
      </c>
      <c r="AR1144">
        <v>0</v>
      </c>
      <c r="AS1144" t="s">
        <v>3</v>
      </c>
      <c r="AT1144">
        <v>101.5</v>
      </c>
      <c r="AU1144" t="s">
        <v>3</v>
      </c>
      <c r="AV1144">
        <v>0</v>
      </c>
      <c r="AW1144">
        <v>1</v>
      </c>
      <c r="AX1144">
        <v>-1</v>
      </c>
      <c r="AY1144">
        <v>0</v>
      </c>
      <c r="AZ1144">
        <v>0</v>
      </c>
      <c r="BA1144" t="s">
        <v>3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ROUND(Y1144*Source!I1176,9)</f>
        <v>1.67475</v>
      </c>
      <c r="CY1144">
        <f t="shared" si="642"/>
        <v>745.78</v>
      </c>
      <c r="CZ1144">
        <f t="shared" si="643"/>
        <v>729.73</v>
      </c>
      <c r="DA1144">
        <f t="shared" si="644"/>
        <v>1</v>
      </c>
      <c r="DB1144">
        <f t="shared" si="645"/>
        <v>74067.600000000006</v>
      </c>
      <c r="DC1144">
        <f t="shared" si="646"/>
        <v>0</v>
      </c>
      <c r="DD1144" t="s">
        <v>3</v>
      </c>
      <c r="DE1144" t="s">
        <v>3</v>
      </c>
      <c r="DF1144">
        <f t="shared" si="633"/>
        <v>1222.1199999999999</v>
      </c>
      <c r="DG1144">
        <f t="shared" si="631"/>
        <v>0</v>
      </c>
      <c r="DH1144">
        <f t="shared" si="632"/>
        <v>0</v>
      </c>
      <c r="DI1144">
        <f t="shared" si="608"/>
        <v>0</v>
      </c>
      <c r="DJ1144">
        <f t="shared" si="647"/>
        <v>1222.1199999999999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5">
      <c r="A1145">
        <f>ROW(Source!A1176)</f>
        <v>1176</v>
      </c>
      <c r="B1145">
        <v>56481265</v>
      </c>
      <c r="C1145">
        <v>56496401</v>
      </c>
      <c r="D1145">
        <v>54909992</v>
      </c>
      <c r="E1145">
        <v>1</v>
      </c>
      <c r="F1145">
        <v>1</v>
      </c>
      <c r="G1145">
        <v>1079</v>
      </c>
      <c r="H1145">
        <v>3</v>
      </c>
      <c r="I1145" t="s">
        <v>330</v>
      </c>
      <c r="J1145" t="s">
        <v>332</v>
      </c>
      <c r="K1145" t="s">
        <v>331</v>
      </c>
      <c r="L1145">
        <v>1348</v>
      </c>
      <c r="N1145">
        <v>1009</v>
      </c>
      <c r="O1145" t="s">
        <v>32</v>
      </c>
      <c r="P1145" t="s">
        <v>32</v>
      </c>
      <c r="Q1145">
        <v>1000</v>
      </c>
      <c r="W1145">
        <v>0</v>
      </c>
      <c r="X1145">
        <v>-977438433</v>
      </c>
      <c r="Y1145">
        <f t="shared" si="641"/>
        <v>2.2115149999999999</v>
      </c>
      <c r="AA1145">
        <v>5870.05</v>
      </c>
      <c r="AB1145">
        <v>0</v>
      </c>
      <c r="AC1145">
        <v>0</v>
      </c>
      <c r="AD1145">
        <v>0</v>
      </c>
      <c r="AE1145">
        <v>5743.69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 t="s">
        <v>3</v>
      </c>
      <c r="AT1145">
        <v>2.2115149999999999</v>
      </c>
      <c r="AU1145" t="s">
        <v>3</v>
      </c>
      <c r="AV1145">
        <v>0</v>
      </c>
      <c r="AW1145">
        <v>1</v>
      </c>
      <c r="AX1145">
        <v>-1</v>
      </c>
      <c r="AY1145">
        <v>0</v>
      </c>
      <c r="AZ1145">
        <v>0</v>
      </c>
      <c r="BA1145" t="s">
        <v>3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v>0</v>
      </c>
      <c r="CX1145">
        <f>ROUND(Y1145*Source!I1176,9)</f>
        <v>3.6489998000000003E-2</v>
      </c>
      <c r="CY1145">
        <f t="shared" si="642"/>
        <v>5870.05</v>
      </c>
      <c r="CZ1145">
        <f t="shared" si="643"/>
        <v>5743.69</v>
      </c>
      <c r="DA1145">
        <f t="shared" si="644"/>
        <v>1</v>
      </c>
      <c r="DB1145">
        <f t="shared" si="645"/>
        <v>12702.26</v>
      </c>
      <c r="DC1145">
        <f t="shared" si="646"/>
        <v>0</v>
      </c>
      <c r="DD1145" t="s">
        <v>3</v>
      </c>
      <c r="DE1145" t="s">
        <v>3</v>
      </c>
      <c r="DF1145">
        <f t="shared" si="633"/>
        <v>209.59</v>
      </c>
      <c r="DG1145">
        <f t="shared" si="631"/>
        <v>0</v>
      </c>
      <c r="DH1145">
        <f t="shared" si="632"/>
        <v>0</v>
      </c>
      <c r="DI1145">
        <f t="shared" si="608"/>
        <v>0</v>
      </c>
      <c r="DJ1145">
        <f t="shared" si="647"/>
        <v>209.59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5">
      <c r="A1146">
        <f>ROW(Source!A1176)</f>
        <v>1176</v>
      </c>
      <c r="B1146">
        <v>56481265</v>
      </c>
      <c r="C1146">
        <v>56496401</v>
      </c>
      <c r="D1146">
        <v>54909994</v>
      </c>
      <c r="E1146">
        <v>1</v>
      </c>
      <c r="F1146">
        <v>1</v>
      </c>
      <c r="G1146">
        <v>1079</v>
      </c>
      <c r="H1146">
        <v>3</v>
      </c>
      <c r="I1146" t="s">
        <v>240</v>
      </c>
      <c r="J1146" t="s">
        <v>242</v>
      </c>
      <c r="K1146" t="s">
        <v>241</v>
      </c>
      <c r="L1146">
        <v>1348</v>
      </c>
      <c r="N1146">
        <v>1009</v>
      </c>
      <c r="O1146" t="s">
        <v>32</v>
      </c>
      <c r="P1146" t="s">
        <v>32</v>
      </c>
      <c r="Q1146">
        <v>1000</v>
      </c>
      <c r="W1146">
        <v>0</v>
      </c>
      <c r="X1146">
        <v>1611312075</v>
      </c>
      <c r="Y1146">
        <f t="shared" si="641"/>
        <v>9.6872729999999994</v>
      </c>
      <c r="AA1146">
        <v>5870.05</v>
      </c>
      <c r="AB1146">
        <v>0</v>
      </c>
      <c r="AC1146">
        <v>0</v>
      </c>
      <c r="AD1146">
        <v>0</v>
      </c>
      <c r="AE1146">
        <v>5743.69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1</v>
      </c>
      <c r="AL1146">
        <v>1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 t="s">
        <v>3</v>
      </c>
      <c r="AT1146">
        <v>9.6872729999999994</v>
      </c>
      <c r="AU1146" t="s">
        <v>3</v>
      </c>
      <c r="AV1146">
        <v>0</v>
      </c>
      <c r="AW1146">
        <v>1</v>
      </c>
      <c r="AX1146">
        <v>-1</v>
      </c>
      <c r="AY1146">
        <v>0</v>
      </c>
      <c r="AZ1146">
        <v>0</v>
      </c>
      <c r="BA1146" t="s">
        <v>3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ROUND(Y1146*Source!I1176,9)</f>
        <v>0.15984000500000001</v>
      </c>
      <c r="CY1146">
        <f t="shared" si="642"/>
        <v>5870.05</v>
      </c>
      <c r="CZ1146">
        <f t="shared" si="643"/>
        <v>5743.69</v>
      </c>
      <c r="DA1146">
        <f t="shared" si="644"/>
        <v>1</v>
      </c>
      <c r="DB1146">
        <f t="shared" si="645"/>
        <v>55640.69</v>
      </c>
      <c r="DC1146">
        <f t="shared" si="646"/>
        <v>0</v>
      </c>
      <c r="DD1146" t="s">
        <v>3</v>
      </c>
      <c r="DE1146" t="s">
        <v>3</v>
      </c>
      <c r="DF1146">
        <f t="shared" si="633"/>
        <v>918.07</v>
      </c>
      <c r="DG1146">
        <f t="shared" si="631"/>
        <v>0</v>
      </c>
      <c r="DH1146">
        <f t="shared" si="632"/>
        <v>0</v>
      </c>
      <c r="DI1146">
        <f t="shared" si="608"/>
        <v>0</v>
      </c>
      <c r="DJ1146">
        <f t="shared" si="647"/>
        <v>918.07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5">
      <c r="A1147">
        <f>ROW(Source!A1176)</f>
        <v>1176</v>
      </c>
      <c r="B1147">
        <v>56481265</v>
      </c>
      <c r="C1147">
        <v>56496401</v>
      </c>
      <c r="D1147">
        <v>54914903</v>
      </c>
      <c r="E1147">
        <v>1</v>
      </c>
      <c r="F1147">
        <v>1</v>
      </c>
      <c r="G1147">
        <v>1079</v>
      </c>
      <c r="H1147">
        <v>3</v>
      </c>
      <c r="I1147" t="s">
        <v>918</v>
      </c>
      <c r="J1147" t="s">
        <v>919</v>
      </c>
      <c r="K1147" t="s">
        <v>920</v>
      </c>
      <c r="L1147">
        <v>1327</v>
      </c>
      <c r="N1147">
        <v>1005</v>
      </c>
      <c r="O1147" t="s">
        <v>214</v>
      </c>
      <c r="P1147" t="s">
        <v>214</v>
      </c>
      <c r="Q1147">
        <v>1</v>
      </c>
      <c r="W1147">
        <v>0</v>
      </c>
      <c r="X1147">
        <v>22730552</v>
      </c>
      <c r="Y1147">
        <f t="shared" si="641"/>
        <v>3.6</v>
      </c>
      <c r="AA1147">
        <v>91.98</v>
      </c>
      <c r="AB1147">
        <v>0</v>
      </c>
      <c r="AC1147">
        <v>0</v>
      </c>
      <c r="AD1147">
        <v>0</v>
      </c>
      <c r="AE1147">
        <v>90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1</v>
      </c>
      <c r="AM1147">
        <v>-2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 t="s">
        <v>3</v>
      </c>
      <c r="AT1147">
        <v>3.6</v>
      </c>
      <c r="AU1147" t="s">
        <v>3</v>
      </c>
      <c r="AV1147">
        <v>0</v>
      </c>
      <c r="AW1147">
        <v>2</v>
      </c>
      <c r="AX1147">
        <v>56496434</v>
      </c>
      <c r="AY1147">
        <v>1</v>
      </c>
      <c r="AZ1147">
        <v>0</v>
      </c>
      <c r="BA1147">
        <v>1111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ROUND(Y1147*Source!I1176,9)</f>
        <v>5.9400000000000001E-2</v>
      </c>
      <c r="CY1147">
        <f t="shared" si="642"/>
        <v>91.98</v>
      </c>
      <c r="CZ1147">
        <f t="shared" si="643"/>
        <v>90</v>
      </c>
      <c r="DA1147">
        <f t="shared" si="644"/>
        <v>1</v>
      </c>
      <c r="DB1147">
        <f t="shared" si="645"/>
        <v>324</v>
      </c>
      <c r="DC1147">
        <f t="shared" si="646"/>
        <v>0</v>
      </c>
      <c r="DD1147" t="s">
        <v>3</v>
      </c>
      <c r="DE1147" t="s">
        <v>3</v>
      </c>
      <c r="DF1147">
        <f t="shared" si="633"/>
        <v>5.35</v>
      </c>
      <c r="DG1147">
        <f t="shared" si="631"/>
        <v>0</v>
      </c>
      <c r="DH1147">
        <f t="shared" si="632"/>
        <v>0</v>
      </c>
      <c r="DI1147">
        <f t="shared" si="608"/>
        <v>0</v>
      </c>
      <c r="DJ1147">
        <f t="shared" si="647"/>
        <v>5.35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5">
      <c r="A1148">
        <f>ROW(Source!A1177)</f>
        <v>1177</v>
      </c>
      <c r="B1148">
        <v>56481267</v>
      </c>
      <c r="C1148">
        <v>56496401</v>
      </c>
      <c r="D1148">
        <v>54836958</v>
      </c>
      <c r="E1148">
        <v>1079</v>
      </c>
      <c r="F1148">
        <v>1</v>
      </c>
      <c r="G1148">
        <v>1079</v>
      </c>
      <c r="H1148">
        <v>1</v>
      </c>
      <c r="I1148" t="s">
        <v>738</v>
      </c>
      <c r="J1148" t="s">
        <v>3</v>
      </c>
      <c r="K1148" t="s">
        <v>739</v>
      </c>
      <c r="L1148">
        <v>1191</v>
      </c>
      <c r="N1148">
        <v>1013</v>
      </c>
      <c r="O1148" t="s">
        <v>740</v>
      </c>
      <c r="P1148" t="s">
        <v>740</v>
      </c>
      <c r="Q1148">
        <v>1</v>
      </c>
      <c r="W1148">
        <v>0</v>
      </c>
      <c r="X1148">
        <v>476480486</v>
      </c>
      <c r="Y1148">
        <f>(AT1148*1.15*1.1)</f>
        <v>226.435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1</v>
      </c>
      <c r="AL1148">
        <v>1</v>
      </c>
      <c r="AM1148">
        <v>-2</v>
      </c>
      <c r="AN1148">
        <v>0</v>
      </c>
      <c r="AO1148">
        <v>1</v>
      </c>
      <c r="AP1148">
        <v>1</v>
      </c>
      <c r="AQ1148">
        <v>0</v>
      </c>
      <c r="AR1148">
        <v>0</v>
      </c>
      <c r="AS1148" t="s">
        <v>3</v>
      </c>
      <c r="AT1148">
        <v>179</v>
      </c>
      <c r="AU1148" t="s">
        <v>166</v>
      </c>
      <c r="AV1148">
        <v>1</v>
      </c>
      <c r="AW1148">
        <v>2</v>
      </c>
      <c r="AX1148">
        <v>56496420</v>
      </c>
      <c r="AY1148">
        <v>1</v>
      </c>
      <c r="AZ1148">
        <v>0</v>
      </c>
      <c r="BA1148">
        <v>1113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U1148">
        <f>ROUND(AT1148*Source!I1177*AH1148*AL1148,2)</f>
        <v>0</v>
      </c>
      <c r="CV1148">
        <f>ROUND(Y1148*Source!I1177,9)</f>
        <v>3.7361775000000002</v>
      </c>
      <c r="CW1148">
        <v>0</v>
      </c>
      <c r="CX1148">
        <f>ROUND(Y1148*Source!I1177,9)</f>
        <v>3.7361775000000002</v>
      </c>
      <c r="CY1148">
        <f>AD1148</f>
        <v>0</v>
      </c>
      <c r="CZ1148">
        <f>AH1148</f>
        <v>0</v>
      </c>
      <c r="DA1148">
        <f>AL1148</f>
        <v>1</v>
      </c>
      <c r="DB1148">
        <f>ROUND((ROUND(AT1148*CZ1148,2)*1.15*1.1),6)</f>
        <v>0</v>
      </c>
      <c r="DC1148">
        <f>ROUND((ROUND(AT1148*AG1148,2)*1.15*1.1),6)</f>
        <v>0</v>
      </c>
      <c r="DD1148" t="s">
        <v>3</v>
      </c>
      <c r="DE1148" t="s">
        <v>3</v>
      </c>
      <c r="DF1148">
        <f t="shared" si="633"/>
        <v>0</v>
      </c>
      <c r="DG1148">
        <f t="shared" si="631"/>
        <v>0</v>
      </c>
      <c r="DH1148">
        <f t="shared" si="632"/>
        <v>0</v>
      </c>
      <c r="DI1148">
        <f t="shared" si="608"/>
        <v>0</v>
      </c>
      <c r="DJ1148">
        <f>DI1148</f>
        <v>0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5">
      <c r="A1149">
        <f>ROW(Source!A1177)</f>
        <v>1177</v>
      </c>
      <c r="B1149">
        <v>56481267</v>
      </c>
      <c r="C1149">
        <v>56496401</v>
      </c>
      <c r="D1149">
        <v>54933985</v>
      </c>
      <c r="E1149">
        <v>1</v>
      </c>
      <c r="F1149">
        <v>1</v>
      </c>
      <c r="G1149">
        <v>1079</v>
      </c>
      <c r="H1149">
        <v>2</v>
      </c>
      <c r="I1149" t="s">
        <v>773</v>
      </c>
      <c r="J1149" t="s">
        <v>774</v>
      </c>
      <c r="K1149" t="s">
        <v>775</v>
      </c>
      <c r="L1149">
        <v>1368</v>
      </c>
      <c r="N1149">
        <v>1011</v>
      </c>
      <c r="O1149" t="s">
        <v>744</v>
      </c>
      <c r="P1149" t="s">
        <v>744</v>
      </c>
      <c r="Q1149">
        <v>1</v>
      </c>
      <c r="W1149">
        <v>0</v>
      </c>
      <c r="X1149">
        <v>-1503106587</v>
      </c>
      <c r="Y1149">
        <f t="shared" ref="Y1149:Y1154" si="648">(AT1149*1.25*1.1)</f>
        <v>165</v>
      </c>
      <c r="AA1149">
        <v>0</v>
      </c>
      <c r="AB1149">
        <v>85.83</v>
      </c>
      <c r="AC1149">
        <v>0</v>
      </c>
      <c r="AD1149">
        <v>0</v>
      </c>
      <c r="AE1149">
        <v>0</v>
      </c>
      <c r="AF1149">
        <v>7.11</v>
      </c>
      <c r="AG1149">
        <v>0</v>
      </c>
      <c r="AH1149">
        <v>0</v>
      </c>
      <c r="AI1149">
        <v>1</v>
      </c>
      <c r="AJ1149">
        <v>11.53</v>
      </c>
      <c r="AK1149">
        <v>47.82</v>
      </c>
      <c r="AL1149">
        <v>1</v>
      </c>
      <c r="AM1149">
        <v>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120</v>
      </c>
      <c r="AU1149" t="s">
        <v>165</v>
      </c>
      <c r="AV1149">
        <v>0</v>
      </c>
      <c r="AW1149">
        <v>2</v>
      </c>
      <c r="AX1149">
        <v>56496421</v>
      </c>
      <c r="AY1149">
        <v>1</v>
      </c>
      <c r="AZ1149">
        <v>0</v>
      </c>
      <c r="BA1149">
        <v>1114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V1149">
        <v>0</v>
      </c>
      <c r="CW1149">
        <f>ROUND(Y1149*Source!I1177*DO1149,9)</f>
        <v>0</v>
      </c>
      <c r="CX1149">
        <f>ROUND(Y1149*Source!I1177,9)</f>
        <v>2.7225000000000001</v>
      </c>
      <c r="CY1149">
        <f t="shared" ref="CY1149:CY1154" si="649">AB1149</f>
        <v>85.83</v>
      </c>
      <c r="CZ1149">
        <f t="shared" ref="CZ1149:CZ1154" si="650">AF1149</f>
        <v>7.11</v>
      </c>
      <c r="DA1149">
        <f t="shared" ref="DA1149:DA1154" si="651">AJ1149</f>
        <v>11.53</v>
      </c>
      <c r="DB1149">
        <f t="shared" ref="DB1149:DB1154" si="652">ROUND((ROUND(AT1149*CZ1149,2)*1.25*1.1),6)</f>
        <v>1173.1500000000001</v>
      </c>
      <c r="DC1149">
        <f t="shared" ref="DC1149:DC1154" si="653">ROUND((ROUND(AT1149*AG1149,2)*1.25*1.1),6)</f>
        <v>0</v>
      </c>
      <c r="DD1149" t="s">
        <v>3</v>
      </c>
      <c r="DE1149" t="s">
        <v>3</v>
      </c>
      <c r="DF1149">
        <f t="shared" si="633"/>
        <v>0</v>
      </c>
      <c r="DG1149">
        <f t="shared" ref="DG1149:DG1154" si="654">ROUND(ROUND(AF1149*AJ1149,2)*CX1149,2)</f>
        <v>223.19</v>
      </c>
      <c r="DH1149">
        <f t="shared" ref="DH1149:DH1154" si="655">ROUND(ROUND(AG1149*AK1149,2)*CX1149,2)</f>
        <v>0</v>
      </c>
      <c r="DI1149">
        <f t="shared" si="608"/>
        <v>0</v>
      </c>
      <c r="DJ1149">
        <f t="shared" ref="DJ1149:DJ1154" si="656">DG1149</f>
        <v>223.19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5">
      <c r="A1150">
        <f>ROW(Source!A1177)</f>
        <v>1177</v>
      </c>
      <c r="B1150">
        <v>56481267</v>
      </c>
      <c r="C1150">
        <v>56496401</v>
      </c>
      <c r="D1150">
        <v>54934284</v>
      </c>
      <c r="E1150">
        <v>1</v>
      </c>
      <c r="F1150">
        <v>1</v>
      </c>
      <c r="G1150">
        <v>1079</v>
      </c>
      <c r="H1150">
        <v>2</v>
      </c>
      <c r="I1150" t="s">
        <v>741</v>
      </c>
      <c r="J1150" t="s">
        <v>742</v>
      </c>
      <c r="K1150" t="s">
        <v>743</v>
      </c>
      <c r="L1150">
        <v>1368</v>
      </c>
      <c r="N1150">
        <v>1011</v>
      </c>
      <c r="O1150" t="s">
        <v>744</v>
      </c>
      <c r="P1150" t="s">
        <v>744</v>
      </c>
      <c r="Q1150">
        <v>1</v>
      </c>
      <c r="W1150">
        <v>0</v>
      </c>
      <c r="X1150">
        <v>654681671</v>
      </c>
      <c r="Y1150">
        <f t="shared" si="648"/>
        <v>1.8562500000000002</v>
      </c>
      <c r="AA1150">
        <v>0</v>
      </c>
      <c r="AB1150">
        <v>1323.36</v>
      </c>
      <c r="AC1150">
        <v>631.85</v>
      </c>
      <c r="AD1150">
        <v>0</v>
      </c>
      <c r="AE1150">
        <v>0</v>
      </c>
      <c r="AF1150">
        <v>83.1</v>
      </c>
      <c r="AG1150">
        <v>12.62</v>
      </c>
      <c r="AH1150">
        <v>0</v>
      </c>
      <c r="AI1150">
        <v>1</v>
      </c>
      <c r="AJ1150">
        <v>15.21</v>
      </c>
      <c r="AK1150">
        <v>47.82</v>
      </c>
      <c r="AL1150">
        <v>1</v>
      </c>
      <c r="AM1150">
        <v>2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 t="s">
        <v>3</v>
      </c>
      <c r="AT1150">
        <v>1.35</v>
      </c>
      <c r="AU1150" t="s">
        <v>165</v>
      </c>
      <c r="AV1150">
        <v>0</v>
      </c>
      <c r="AW1150">
        <v>2</v>
      </c>
      <c r="AX1150">
        <v>56496422</v>
      </c>
      <c r="AY1150">
        <v>1</v>
      </c>
      <c r="AZ1150">
        <v>0</v>
      </c>
      <c r="BA1150">
        <v>1115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f>ROUND(Y1150*Source!I1177*DO1150,9)</f>
        <v>0.38652693799999999</v>
      </c>
      <c r="CX1150">
        <f>ROUND(Y1150*Source!I1177,9)</f>
        <v>3.0628124999999999E-2</v>
      </c>
      <c r="CY1150">
        <f t="shared" si="649"/>
        <v>1323.36</v>
      </c>
      <c r="CZ1150">
        <f t="shared" si="650"/>
        <v>83.1</v>
      </c>
      <c r="DA1150">
        <f t="shared" si="651"/>
        <v>15.21</v>
      </c>
      <c r="DB1150">
        <f t="shared" si="652"/>
        <v>154.26124999999999</v>
      </c>
      <c r="DC1150">
        <f t="shared" si="653"/>
        <v>23.43</v>
      </c>
      <c r="DD1150" t="s">
        <v>3</v>
      </c>
      <c r="DE1150" t="s">
        <v>3</v>
      </c>
      <c r="DF1150">
        <f t="shared" si="633"/>
        <v>0</v>
      </c>
      <c r="DG1150">
        <f t="shared" si="654"/>
        <v>38.71</v>
      </c>
      <c r="DH1150">
        <f t="shared" si="655"/>
        <v>18.48</v>
      </c>
      <c r="DI1150">
        <f t="shared" si="608"/>
        <v>0</v>
      </c>
      <c r="DJ1150">
        <f t="shared" si="656"/>
        <v>38.71</v>
      </c>
      <c r="DK1150">
        <v>0</v>
      </c>
      <c r="DL1150" t="s">
        <v>745</v>
      </c>
      <c r="DM1150">
        <v>0</v>
      </c>
      <c r="DN1150" t="s">
        <v>740</v>
      </c>
      <c r="DO1150">
        <v>12.62</v>
      </c>
    </row>
    <row r="1151" spans="1:119" x14ac:dyDescent="0.25">
      <c r="A1151">
        <f>ROW(Source!A1177)</f>
        <v>1177</v>
      </c>
      <c r="B1151">
        <v>56481267</v>
      </c>
      <c r="C1151">
        <v>56496401</v>
      </c>
      <c r="D1151">
        <v>54934421</v>
      </c>
      <c r="E1151">
        <v>1</v>
      </c>
      <c r="F1151">
        <v>1</v>
      </c>
      <c r="G1151">
        <v>1079</v>
      </c>
      <c r="H1151">
        <v>2</v>
      </c>
      <c r="I1151" t="s">
        <v>803</v>
      </c>
      <c r="J1151" t="s">
        <v>804</v>
      </c>
      <c r="K1151" t="s">
        <v>805</v>
      </c>
      <c r="L1151">
        <v>1368</v>
      </c>
      <c r="N1151">
        <v>1011</v>
      </c>
      <c r="O1151" t="s">
        <v>744</v>
      </c>
      <c r="P1151" t="s">
        <v>744</v>
      </c>
      <c r="Q1151">
        <v>1</v>
      </c>
      <c r="W1151">
        <v>0</v>
      </c>
      <c r="X1151">
        <v>1724455708</v>
      </c>
      <c r="Y1151">
        <f t="shared" si="648"/>
        <v>0.13750000000000001</v>
      </c>
      <c r="AA1151">
        <v>0</v>
      </c>
      <c r="AB1151">
        <v>4.4000000000000004</v>
      </c>
      <c r="AC1151">
        <v>0</v>
      </c>
      <c r="AD1151">
        <v>0</v>
      </c>
      <c r="AE1151">
        <v>0</v>
      </c>
      <c r="AF1151">
        <v>0.45</v>
      </c>
      <c r="AG1151">
        <v>0</v>
      </c>
      <c r="AH1151">
        <v>0</v>
      </c>
      <c r="AI1151">
        <v>1</v>
      </c>
      <c r="AJ1151">
        <v>9.33</v>
      </c>
      <c r="AK1151">
        <v>47.82</v>
      </c>
      <c r="AL1151">
        <v>1</v>
      </c>
      <c r="AM1151">
        <v>2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0.1</v>
      </c>
      <c r="AU1151" t="s">
        <v>165</v>
      </c>
      <c r="AV1151">
        <v>0</v>
      </c>
      <c r="AW1151">
        <v>2</v>
      </c>
      <c r="AX1151">
        <v>56496424</v>
      </c>
      <c r="AY1151">
        <v>1</v>
      </c>
      <c r="AZ1151">
        <v>0</v>
      </c>
      <c r="BA1151">
        <v>1116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f>ROUND(Y1151*Source!I1177*DO1151,9)</f>
        <v>0</v>
      </c>
      <c r="CX1151">
        <f>ROUND(Y1151*Source!I1177,9)</f>
        <v>2.2687499999999999E-3</v>
      </c>
      <c r="CY1151">
        <f t="shared" si="649"/>
        <v>4.4000000000000004</v>
      </c>
      <c r="CZ1151">
        <f t="shared" si="650"/>
        <v>0.45</v>
      </c>
      <c r="DA1151">
        <f t="shared" si="651"/>
        <v>9.33</v>
      </c>
      <c r="DB1151">
        <f t="shared" si="652"/>
        <v>6.8750000000000006E-2</v>
      </c>
      <c r="DC1151">
        <f t="shared" si="653"/>
        <v>0</v>
      </c>
      <c r="DD1151" t="s">
        <v>3</v>
      </c>
      <c r="DE1151" t="s">
        <v>3</v>
      </c>
      <c r="DF1151">
        <f t="shared" si="633"/>
        <v>0</v>
      </c>
      <c r="DG1151">
        <f t="shared" si="654"/>
        <v>0.01</v>
      </c>
      <c r="DH1151">
        <f t="shared" si="655"/>
        <v>0</v>
      </c>
      <c r="DI1151">
        <f t="shared" si="608"/>
        <v>0</v>
      </c>
      <c r="DJ1151">
        <f t="shared" si="656"/>
        <v>0.01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5">
      <c r="A1152">
        <f>ROW(Source!A1177)</f>
        <v>1177</v>
      </c>
      <c r="B1152">
        <v>56481267</v>
      </c>
      <c r="C1152">
        <v>56496401</v>
      </c>
      <c r="D1152">
        <v>54933523</v>
      </c>
      <c r="E1152">
        <v>1</v>
      </c>
      <c r="F1152">
        <v>1</v>
      </c>
      <c r="G1152">
        <v>1079</v>
      </c>
      <c r="H1152">
        <v>2</v>
      </c>
      <c r="I1152" t="s">
        <v>746</v>
      </c>
      <c r="J1152" t="s">
        <v>747</v>
      </c>
      <c r="K1152" t="s">
        <v>748</v>
      </c>
      <c r="L1152">
        <v>1368</v>
      </c>
      <c r="N1152">
        <v>1011</v>
      </c>
      <c r="O1152" t="s">
        <v>744</v>
      </c>
      <c r="P1152" t="s">
        <v>744</v>
      </c>
      <c r="Q1152">
        <v>1</v>
      </c>
      <c r="W1152">
        <v>0</v>
      </c>
      <c r="X1152">
        <v>-294230152</v>
      </c>
      <c r="Y1152">
        <f t="shared" si="648"/>
        <v>1.2375</v>
      </c>
      <c r="AA1152">
        <v>0</v>
      </c>
      <c r="AB1152">
        <v>2451.81</v>
      </c>
      <c r="AC1152">
        <v>847.64</v>
      </c>
      <c r="AD1152">
        <v>0</v>
      </c>
      <c r="AE1152">
        <v>0</v>
      </c>
      <c r="AF1152">
        <v>179.17</v>
      </c>
      <c r="AG1152">
        <v>16.93</v>
      </c>
      <c r="AH1152">
        <v>0</v>
      </c>
      <c r="AI1152">
        <v>1</v>
      </c>
      <c r="AJ1152">
        <v>13.07</v>
      </c>
      <c r="AK1152">
        <v>47.82</v>
      </c>
      <c r="AL1152">
        <v>1</v>
      </c>
      <c r="AM1152">
        <v>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0.9</v>
      </c>
      <c r="AU1152" t="s">
        <v>165</v>
      </c>
      <c r="AV1152">
        <v>0</v>
      </c>
      <c r="AW1152">
        <v>2</v>
      </c>
      <c r="AX1152">
        <v>56496423</v>
      </c>
      <c r="AY1152">
        <v>1</v>
      </c>
      <c r="AZ1152">
        <v>0</v>
      </c>
      <c r="BA1152">
        <v>1117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f>ROUND(Y1152*Source!I1177*DO1152,9)</f>
        <v>0.34568943800000002</v>
      </c>
      <c r="CX1152">
        <f>ROUND(Y1152*Source!I1177,9)</f>
        <v>2.0418749999999999E-2</v>
      </c>
      <c r="CY1152">
        <f t="shared" si="649"/>
        <v>2451.81</v>
      </c>
      <c r="CZ1152">
        <f t="shared" si="650"/>
        <v>179.17</v>
      </c>
      <c r="DA1152">
        <f t="shared" si="651"/>
        <v>13.07</v>
      </c>
      <c r="DB1152">
        <f t="shared" si="652"/>
        <v>221.71875</v>
      </c>
      <c r="DC1152">
        <f t="shared" si="653"/>
        <v>20.954999999999998</v>
      </c>
      <c r="DD1152" t="s">
        <v>3</v>
      </c>
      <c r="DE1152" t="s">
        <v>3</v>
      </c>
      <c r="DF1152">
        <f t="shared" si="633"/>
        <v>0</v>
      </c>
      <c r="DG1152">
        <f t="shared" si="654"/>
        <v>47.82</v>
      </c>
      <c r="DH1152">
        <f t="shared" si="655"/>
        <v>16.53</v>
      </c>
      <c r="DI1152">
        <f t="shared" si="608"/>
        <v>0</v>
      </c>
      <c r="DJ1152">
        <f t="shared" si="656"/>
        <v>47.82</v>
      </c>
      <c r="DK1152">
        <v>0</v>
      </c>
      <c r="DL1152" t="s">
        <v>745</v>
      </c>
      <c r="DM1152">
        <v>0</v>
      </c>
      <c r="DN1152" t="s">
        <v>740</v>
      </c>
      <c r="DO1152">
        <v>16.93</v>
      </c>
    </row>
    <row r="1153" spans="1:119" x14ac:dyDescent="0.25">
      <c r="A1153">
        <f>ROW(Source!A1177)</f>
        <v>1177</v>
      </c>
      <c r="B1153">
        <v>56481267</v>
      </c>
      <c r="C1153">
        <v>56496401</v>
      </c>
      <c r="D1153">
        <v>54933656</v>
      </c>
      <c r="E1153">
        <v>1</v>
      </c>
      <c r="F1153">
        <v>1</v>
      </c>
      <c r="G1153">
        <v>1079</v>
      </c>
      <c r="H1153">
        <v>2</v>
      </c>
      <c r="I1153" t="s">
        <v>806</v>
      </c>
      <c r="J1153" t="s">
        <v>807</v>
      </c>
      <c r="K1153" t="s">
        <v>808</v>
      </c>
      <c r="L1153">
        <v>1368</v>
      </c>
      <c r="N1153">
        <v>1011</v>
      </c>
      <c r="O1153" t="s">
        <v>744</v>
      </c>
      <c r="P1153" t="s">
        <v>744</v>
      </c>
      <c r="Q1153">
        <v>1</v>
      </c>
      <c r="W1153">
        <v>0</v>
      </c>
      <c r="X1153">
        <v>668032808</v>
      </c>
      <c r="Y1153">
        <f t="shared" si="648"/>
        <v>0.34375</v>
      </c>
      <c r="AA1153">
        <v>0</v>
      </c>
      <c r="AB1153">
        <v>2343.4299999999998</v>
      </c>
      <c r="AC1153">
        <v>727.98</v>
      </c>
      <c r="AD1153">
        <v>0</v>
      </c>
      <c r="AE1153">
        <v>0</v>
      </c>
      <c r="AF1153">
        <v>164.94</v>
      </c>
      <c r="AG1153">
        <v>14.54</v>
      </c>
      <c r="AH1153">
        <v>0</v>
      </c>
      <c r="AI1153">
        <v>1</v>
      </c>
      <c r="AJ1153">
        <v>13.57</v>
      </c>
      <c r="AK1153">
        <v>47.82</v>
      </c>
      <c r="AL1153">
        <v>1</v>
      </c>
      <c r="AM1153">
        <v>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0.25</v>
      </c>
      <c r="AU1153" t="s">
        <v>165</v>
      </c>
      <c r="AV1153">
        <v>0</v>
      </c>
      <c r="AW1153">
        <v>2</v>
      </c>
      <c r="AX1153">
        <v>56496425</v>
      </c>
      <c r="AY1153">
        <v>1</v>
      </c>
      <c r="AZ1153">
        <v>0</v>
      </c>
      <c r="BA1153">
        <v>1118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f>ROUND(Y1153*Source!I1177*DO1153,9)</f>
        <v>8.2469062999999995E-2</v>
      </c>
      <c r="CX1153">
        <f>ROUND(Y1153*Source!I1177,9)</f>
        <v>5.6718749999999998E-3</v>
      </c>
      <c r="CY1153">
        <f t="shared" si="649"/>
        <v>2343.4299999999998</v>
      </c>
      <c r="CZ1153">
        <f t="shared" si="650"/>
        <v>164.94</v>
      </c>
      <c r="DA1153">
        <f t="shared" si="651"/>
        <v>13.57</v>
      </c>
      <c r="DB1153">
        <f t="shared" si="652"/>
        <v>56.704999999999998</v>
      </c>
      <c r="DC1153">
        <f t="shared" si="653"/>
        <v>5.0049999999999999</v>
      </c>
      <c r="DD1153" t="s">
        <v>3</v>
      </c>
      <c r="DE1153" t="s">
        <v>3</v>
      </c>
      <c r="DF1153">
        <f t="shared" si="633"/>
        <v>0</v>
      </c>
      <c r="DG1153">
        <f t="shared" si="654"/>
        <v>12.7</v>
      </c>
      <c r="DH1153">
        <f t="shared" si="655"/>
        <v>3.94</v>
      </c>
      <c r="DI1153">
        <f t="shared" ref="DI1153:DI1216" si="657">ROUND(ROUND(AH1153,2)*CX1153,2)</f>
        <v>0</v>
      </c>
      <c r="DJ1153">
        <f t="shared" si="656"/>
        <v>12.7</v>
      </c>
      <c r="DK1153">
        <v>0</v>
      </c>
      <c r="DL1153" t="s">
        <v>745</v>
      </c>
      <c r="DM1153">
        <v>0</v>
      </c>
      <c r="DN1153" t="s">
        <v>740</v>
      </c>
      <c r="DO1153">
        <v>14.54</v>
      </c>
    </row>
    <row r="1154" spans="1:119" x14ac:dyDescent="0.25">
      <c r="A1154">
        <f>ROW(Source!A1177)</f>
        <v>1177</v>
      </c>
      <c r="B1154">
        <v>56481267</v>
      </c>
      <c r="C1154">
        <v>56496401</v>
      </c>
      <c r="D1154">
        <v>54933780</v>
      </c>
      <c r="E1154">
        <v>1</v>
      </c>
      <c r="F1154">
        <v>1</v>
      </c>
      <c r="G1154">
        <v>1079</v>
      </c>
      <c r="H1154">
        <v>2</v>
      </c>
      <c r="I1154" t="s">
        <v>915</v>
      </c>
      <c r="J1154" t="s">
        <v>916</v>
      </c>
      <c r="K1154" t="s">
        <v>917</v>
      </c>
      <c r="L1154">
        <v>1368</v>
      </c>
      <c r="N1154">
        <v>1011</v>
      </c>
      <c r="O1154" t="s">
        <v>744</v>
      </c>
      <c r="P1154" t="s">
        <v>744</v>
      </c>
      <c r="Q1154">
        <v>1</v>
      </c>
      <c r="W1154">
        <v>0</v>
      </c>
      <c r="X1154">
        <v>339854082</v>
      </c>
      <c r="Y1154">
        <f t="shared" si="648"/>
        <v>12.375000000000002</v>
      </c>
      <c r="AA1154">
        <v>0</v>
      </c>
      <c r="AB1154">
        <v>4.4800000000000004</v>
      </c>
      <c r="AC1154">
        <v>0</v>
      </c>
      <c r="AD1154">
        <v>0</v>
      </c>
      <c r="AE1154">
        <v>0</v>
      </c>
      <c r="AF1154">
        <v>0.42</v>
      </c>
      <c r="AG1154">
        <v>0</v>
      </c>
      <c r="AH1154">
        <v>0</v>
      </c>
      <c r="AI1154">
        <v>1</v>
      </c>
      <c r="AJ1154">
        <v>10.19</v>
      </c>
      <c r="AK1154">
        <v>47.82</v>
      </c>
      <c r="AL1154">
        <v>1</v>
      </c>
      <c r="AM1154">
        <v>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9</v>
      </c>
      <c r="AU1154" t="s">
        <v>165</v>
      </c>
      <c r="AV1154">
        <v>0</v>
      </c>
      <c r="AW1154">
        <v>2</v>
      </c>
      <c r="AX1154">
        <v>56496426</v>
      </c>
      <c r="AY1154">
        <v>1</v>
      </c>
      <c r="AZ1154">
        <v>0</v>
      </c>
      <c r="BA1154">
        <v>1119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f>ROUND(Y1154*Source!I1177*DO1154,9)</f>
        <v>0</v>
      </c>
      <c r="CX1154">
        <f>ROUND(Y1154*Source!I1177,9)</f>
        <v>0.20418749999999999</v>
      </c>
      <c r="CY1154">
        <f t="shared" si="649"/>
        <v>4.4800000000000004</v>
      </c>
      <c r="CZ1154">
        <f t="shared" si="650"/>
        <v>0.42</v>
      </c>
      <c r="DA1154">
        <f t="shared" si="651"/>
        <v>10.19</v>
      </c>
      <c r="DB1154">
        <f t="shared" si="652"/>
        <v>5.1974999999999998</v>
      </c>
      <c r="DC1154">
        <f t="shared" si="653"/>
        <v>0</v>
      </c>
      <c r="DD1154" t="s">
        <v>3</v>
      </c>
      <c r="DE1154" t="s">
        <v>3</v>
      </c>
      <c r="DF1154">
        <f t="shared" si="633"/>
        <v>0</v>
      </c>
      <c r="DG1154">
        <f t="shared" si="654"/>
        <v>0.87</v>
      </c>
      <c r="DH1154">
        <f t="shared" si="655"/>
        <v>0</v>
      </c>
      <c r="DI1154">
        <f t="shared" si="657"/>
        <v>0</v>
      </c>
      <c r="DJ1154">
        <f t="shared" si="656"/>
        <v>0.87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5">
      <c r="A1155">
        <f>ROW(Source!A1177)</f>
        <v>1177</v>
      </c>
      <c r="B1155">
        <v>56481267</v>
      </c>
      <c r="C1155">
        <v>56496401</v>
      </c>
      <c r="D1155">
        <v>54902310</v>
      </c>
      <c r="E1155">
        <v>1</v>
      </c>
      <c r="F1155">
        <v>1</v>
      </c>
      <c r="G1155">
        <v>1079</v>
      </c>
      <c r="H1155">
        <v>3</v>
      </c>
      <c r="I1155" t="s">
        <v>752</v>
      </c>
      <c r="J1155" t="s">
        <v>753</v>
      </c>
      <c r="K1155" t="s">
        <v>754</v>
      </c>
      <c r="L1155">
        <v>1339</v>
      </c>
      <c r="N1155">
        <v>1007</v>
      </c>
      <c r="O1155" t="s">
        <v>158</v>
      </c>
      <c r="P1155" t="s">
        <v>158</v>
      </c>
      <c r="Q1155">
        <v>1</v>
      </c>
      <c r="W1155">
        <v>0</v>
      </c>
      <c r="X1155">
        <v>-159086685</v>
      </c>
      <c r="Y1155">
        <f t="shared" ref="Y1155:Y1164" si="658">AT1155</f>
        <v>0.73</v>
      </c>
      <c r="AA1155">
        <v>52.96</v>
      </c>
      <c r="AB1155">
        <v>0</v>
      </c>
      <c r="AC1155">
        <v>0</v>
      </c>
      <c r="AD1155">
        <v>0</v>
      </c>
      <c r="AE1155">
        <v>7.07</v>
      </c>
      <c r="AF1155">
        <v>0</v>
      </c>
      <c r="AG1155">
        <v>0</v>
      </c>
      <c r="AH1155">
        <v>0</v>
      </c>
      <c r="AI1155">
        <v>7.33</v>
      </c>
      <c r="AJ1155">
        <v>1</v>
      </c>
      <c r="AK1155">
        <v>1</v>
      </c>
      <c r="AL1155">
        <v>1</v>
      </c>
      <c r="AM1155">
        <v>2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 t="s">
        <v>3</v>
      </c>
      <c r="AT1155">
        <v>0.73</v>
      </c>
      <c r="AU1155" t="s">
        <v>3</v>
      </c>
      <c r="AV1155">
        <v>0</v>
      </c>
      <c r="AW1155">
        <v>2</v>
      </c>
      <c r="AX1155">
        <v>56496428</v>
      </c>
      <c r="AY1155">
        <v>1</v>
      </c>
      <c r="AZ1155">
        <v>0</v>
      </c>
      <c r="BA1155">
        <v>1121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v>0</v>
      </c>
      <c r="CX1155">
        <f>ROUND(Y1155*Source!I1177,9)</f>
        <v>1.2045E-2</v>
      </c>
      <c r="CY1155">
        <f t="shared" ref="CY1155:CY1164" si="659">AA1155</f>
        <v>52.96</v>
      </c>
      <c r="CZ1155">
        <f t="shared" ref="CZ1155:CZ1164" si="660">AE1155</f>
        <v>7.07</v>
      </c>
      <c r="DA1155">
        <f t="shared" ref="DA1155:DA1164" si="661">AI1155</f>
        <v>7.33</v>
      </c>
      <c r="DB1155">
        <f t="shared" ref="DB1155:DB1164" si="662">ROUND(ROUND(AT1155*CZ1155,2),6)</f>
        <v>5.16</v>
      </c>
      <c r="DC1155">
        <f t="shared" ref="DC1155:DC1164" si="663">ROUND(ROUND(AT1155*AG1155,2),6)</f>
        <v>0</v>
      </c>
      <c r="DD1155" t="s">
        <v>3</v>
      </c>
      <c r="DE1155" t="s">
        <v>3</v>
      </c>
      <c r="DF1155">
        <f t="shared" ref="DF1155:DF1164" si="664">ROUND(ROUND(AE1155*AI1155,2)*CX1155,2)</f>
        <v>0.62</v>
      </c>
      <c r="DG1155">
        <f t="shared" ref="DG1155:DG1171" si="665">ROUND(ROUND(AF1155,2)*CX1155,2)</f>
        <v>0</v>
      </c>
      <c r="DH1155">
        <f t="shared" ref="DH1155:DH1171" si="666">ROUND(ROUND(AG1155,2)*CX1155,2)</f>
        <v>0</v>
      </c>
      <c r="DI1155">
        <f t="shared" si="657"/>
        <v>0</v>
      </c>
      <c r="DJ1155">
        <f t="shared" ref="DJ1155:DJ1164" si="667">DF1155</f>
        <v>0.62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5">
      <c r="A1156">
        <f>ROW(Source!A1177)</f>
        <v>1177</v>
      </c>
      <c r="B1156">
        <v>56481267</v>
      </c>
      <c r="C1156">
        <v>56496401</v>
      </c>
      <c r="D1156">
        <v>54902322</v>
      </c>
      <c r="E1156">
        <v>1</v>
      </c>
      <c r="F1156">
        <v>1</v>
      </c>
      <c r="G1156">
        <v>1079</v>
      </c>
      <c r="H1156">
        <v>3</v>
      </c>
      <c r="I1156" t="s">
        <v>809</v>
      </c>
      <c r="J1156" t="s">
        <v>810</v>
      </c>
      <c r="K1156" t="s">
        <v>811</v>
      </c>
      <c r="L1156">
        <v>1348</v>
      </c>
      <c r="N1156">
        <v>1009</v>
      </c>
      <c r="O1156" t="s">
        <v>32</v>
      </c>
      <c r="P1156" t="s">
        <v>32</v>
      </c>
      <c r="Q1156">
        <v>1000</v>
      </c>
      <c r="W1156">
        <v>0</v>
      </c>
      <c r="X1156">
        <v>-421167940</v>
      </c>
      <c r="Y1156">
        <f t="shared" si="658"/>
        <v>2E-3</v>
      </c>
      <c r="AA1156">
        <v>83600.259999999995</v>
      </c>
      <c r="AB1156">
        <v>0</v>
      </c>
      <c r="AC1156">
        <v>0</v>
      </c>
      <c r="AD1156">
        <v>0</v>
      </c>
      <c r="AE1156">
        <v>6512.79</v>
      </c>
      <c r="AF1156">
        <v>0</v>
      </c>
      <c r="AG1156">
        <v>0</v>
      </c>
      <c r="AH1156">
        <v>0</v>
      </c>
      <c r="AI1156">
        <v>12.56</v>
      </c>
      <c r="AJ1156">
        <v>1</v>
      </c>
      <c r="AK1156">
        <v>1</v>
      </c>
      <c r="AL1156">
        <v>1</v>
      </c>
      <c r="AM1156">
        <v>2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 t="s">
        <v>3</v>
      </c>
      <c r="AT1156">
        <v>2E-3</v>
      </c>
      <c r="AU1156" t="s">
        <v>3</v>
      </c>
      <c r="AV1156">
        <v>0</v>
      </c>
      <c r="AW1156">
        <v>2</v>
      </c>
      <c r="AX1156">
        <v>56496429</v>
      </c>
      <c r="AY1156">
        <v>1</v>
      </c>
      <c r="AZ1156">
        <v>0</v>
      </c>
      <c r="BA1156">
        <v>1122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ROUND(Y1156*Source!I1177,9)</f>
        <v>3.3000000000000003E-5</v>
      </c>
      <c r="CY1156">
        <f t="shared" si="659"/>
        <v>83600.259999999995</v>
      </c>
      <c r="CZ1156">
        <f t="shared" si="660"/>
        <v>6512.79</v>
      </c>
      <c r="DA1156">
        <f t="shared" si="661"/>
        <v>12.56</v>
      </c>
      <c r="DB1156">
        <f t="shared" si="662"/>
        <v>13.03</v>
      </c>
      <c r="DC1156">
        <f t="shared" si="663"/>
        <v>0</v>
      </c>
      <c r="DD1156" t="s">
        <v>3</v>
      </c>
      <c r="DE1156" t="s">
        <v>3</v>
      </c>
      <c r="DF1156">
        <f t="shared" si="664"/>
        <v>2.7</v>
      </c>
      <c r="DG1156">
        <f t="shared" si="665"/>
        <v>0</v>
      </c>
      <c r="DH1156">
        <f t="shared" si="666"/>
        <v>0</v>
      </c>
      <c r="DI1156">
        <f t="shared" si="657"/>
        <v>0</v>
      </c>
      <c r="DJ1156">
        <f t="shared" si="667"/>
        <v>2.7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5">
      <c r="A1157">
        <f>ROW(Source!A1177)</f>
        <v>1177</v>
      </c>
      <c r="B1157">
        <v>56481267</v>
      </c>
      <c r="C1157">
        <v>56496401</v>
      </c>
      <c r="D1157">
        <v>54903374</v>
      </c>
      <c r="E1157">
        <v>1</v>
      </c>
      <c r="F1157">
        <v>1</v>
      </c>
      <c r="G1157">
        <v>1079</v>
      </c>
      <c r="H1157">
        <v>3</v>
      </c>
      <c r="I1157" t="s">
        <v>779</v>
      </c>
      <c r="J1157" t="s">
        <v>780</v>
      </c>
      <c r="K1157" t="s">
        <v>781</v>
      </c>
      <c r="L1157">
        <v>1348</v>
      </c>
      <c r="N1157">
        <v>1009</v>
      </c>
      <c r="O1157" t="s">
        <v>32</v>
      </c>
      <c r="P1157" t="s">
        <v>32</v>
      </c>
      <c r="Q1157">
        <v>1000</v>
      </c>
      <c r="W1157">
        <v>0</v>
      </c>
      <c r="X1157">
        <v>-925205253</v>
      </c>
      <c r="Y1157">
        <f t="shared" si="658"/>
        <v>0.16</v>
      </c>
      <c r="AA1157">
        <v>95544.24</v>
      </c>
      <c r="AB1157">
        <v>0</v>
      </c>
      <c r="AC1157">
        <v>0</v>
      </c>
      <c r="AD1157">
        <v>0</v>
      </c>
      <c r="AE1157">
        <v>7185.82</v>
      </c>
      <c r="AF1157">
        <v>0</v>
      </c>
      <c r="AG1157">
        <v>0</v>
      </c>
      <c r="AH1157">
        <v>0</v>
      </c>
      <c r="AI1157">
        <v>13.01</v>
      </c>
      <c r="AJ1157">
        <v>1</v>
      </c>
      <c r="AK1157">
        <v>1</v>
      </c>
      <c r="AL1157">
        <v>1</v>
      </c>
      <c r="AM1157">
        <v>2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 t="s">
        <v>3</v>
      </c>
      <c r="AT1157">
        <v>0.16</v>
      </c>
      <c r="AU1157" t="s">
        <v>3</v>
      </c>
      <c r="AV1157">
        <v>0</v>
      </c>
      <c r="AW1157">
        <v>2</v>
      </c>
      <c r="AX1157">
        <v>56496430</v>
      </c>
      <c r="AY1157">
        <v>1</v>
      </c>
      <c r="AZ1157">
        <v>0</v>
      </c>
      <c r="BA1157">
        <v>1123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ROUND(Y1157*Source!I1177,9)</f>
        <v>2.64E-3</v>
      </c>
      <c r="CY1157">
        <f t="shared" si="659"/>
        <v>95544.24</v>
      </c>
      <c r="CZ1157">
        <f t="shared" si="660"/>
        <v>7185.82</v>
      </c>
      <c r="DA1157">
        <f t="shared" si="661"/>
        <v>13.01</v>
      </c>
      <c r="DB1157">
        <f t="shared" si="662"/>
        <v>1149.73</v>
      </c>
      <c r="DC1157">
        <f t="shared" si="663"/>
        <v>0</v>
      </c>
      <c r="DD1157" t="s">
        <v>3</v>
      </c>
      <c r="DE1157" t="s">
        <v>3</v>
      </c>
      <c r="DF1157">
        <f t="shared" si="664"/>
        <v>246.81</v>
      </c>
      <c r="DG1157">
        <f t="shared" si="665"/>
        <v>0</v>
      </c>
      <c r="DH1157">
        <f t="shared" si="666"/>
        <v>0</v>
      </c>
      <c r="DI1157">
        <f t="shared" si="657"/>
        <v>0</v>
      </c>
      <c r="DJ1157">
        <f t="shared" si="667"/>
        <v>246.81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5">
      <c r="A1158">
        <f>ROW(Source!A1177)</f>
        <v>1177</v>
      </c>
      <c r="B1158">
        <v>56481267</v>
      </c>
      <c r="C1158">
        <v>56496401</v>
      </c>
      <c r="D1158">
        <v>54902403</v>
      </c>
      <c r="E1158">
        <v>1</v>
      </c>
      <c r="F1158">
        <v>1</v>
      </c>
      <c r="G1158">
        <v>1079</v>
      </c>
      <c r="H1158">
        <v>3</v>
      </c>
      <c r="I1158" t="s">
        <v>815</v>
      </c>
      <c r="J1158" t="s">
        <v>816</v>
      </c>
      <c r="K1158" t="s">
        <v>817</v>
      </c>
      <c r="L1158">
        <v>1339</v>
      </c>
      <c r="N1158">
        <v>1007</v>
      </c>
      <c r="O1158" t="s">
        <v>158</v>
      </c>
      <c r="P1158" t="s">
        <v>158</v>
      </c>
      <c r="Q1158">
        <v>1</v>
      </c>
      <c r="W1158">
        <v>0</v>
      </c>
      <c r="X1158">
        <v>-1411081034</v>
      </c>
      <c r="Y1158">
        <f t="shared" si="658"/>
        <v>0.04</v>
      </c>
      <c r="AA1158">
        <v>9865.6299999999992</v>
      </c>
      <c r="AB1158">
        <v>0</v>
      </c>
      <c r="AC1158">
        <v>0</v>
      </c>
      <c r="AD1158">
        <v>0</v>
      </c>
      <c r="AE1158">
        <v>1821.37</v>
      </c>
      <c r="AF1158">
        <v>0</v>
      </c>
      <c r="AG1158">
        <v>0</v>
      </c>
      <c r="AH1158">
        <v>0</v>
      </c>
      <c r="AI1158">
        <v>5.3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1</v>
      </c>
      <c r="AP1158">
        <v>0</v>
      </c>
      <c r="AQ1158">
        <v>0</v>
      </c>
      <c r="AR1158">
        <v>0</v>
      </c>
      <c r="AS1158" t="s">
        <v>3</v>
      </c>
      <c r="AT1158">
        <v>0.04</v>
      </c>
      <c r="AU1158" t="s">
        <v>3</v>
      </c>
      <c r="AV1158">
        <v>0</v>
      </c>
      <c r="AW1158">
        <v>2</v>
      </c>
      <c r="AX1158">
        <v>56496431</v>
      </c>
      <c r="AY1158">
        <v>1</v>
      </c>
      <c r="AZ1158">
        <v>0</v>
      </c>
      <c r="BA1158">
        <v>1124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ROUND(Y1158*Source!I1177,9)</f>
        <v>6.6E-4</v>
      </c>
      <c r="CY1158">
        <f t="shared" si="659"/>
        <v>9865.6299999999992</v>
      </c>
      <c r="CZ1158">
        <f t="shared" si="660"/>
        <v>1821.37</v>
      </c>
      <c r="DA1158">
        <f t="shared" si="661"/>
        <v>5.3</v>
      </c>
      <c r="DB1158">
        <f t="shared" si="662"/>
        <v>72.849999999999994</v>
      </c>
      <c r="DC1158">
        <f t="shared" si="663"/>
        <v>0</v>
      </c>
      <c r="DD1158" t="s">
        <v>3</v>
      </c>
      <c r="DE1158" t="s">
        <v>3</v>
      </c>
      <c r="DF1158">
        <f t="shared" si="664"/>
        <v>6.37</v>
      </c>
      <c r="DG1158">
        <f t="shared" si="665"/>
        <v>0</v>
      </c>
      <c r="DH1158">
        <f t="shared" si="666"/>
        <v>0</v>
      </c>
      <c r="DI1158">
        <f t="shared" si="657"/>
        <v>0</v>
      </c>
      <c r="DJ1158">
        <f t="shared" si="667"/>
        <v>6.37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5">
      <c r="A1159">
        <f>ROW(Source!A1177)</f>
        <v>1177</v>
      </c>
      <c r="B1159">
        <v>56481267</v>
      </c>
      <c r="C1159">
        <v>56496401</v>
      </c>
      <c r="D1159">
        <v>54902427</v>
      </c>
      <c r="E1159">
        <v>1</v>
      </c>
      <c r="F1159">
        <v>1</v>
      </c>
      <c r="G1159">
        <v>1079</v>
      </c>
      <c r="H1159">
        <v>3</v>
      </c>
      <c r="I1159" t="s">
        <v>761</v>
      </c>
      <c r="J1159" t="s">
        <v>762</v>
      </c>
      <c r="K1159" t="s">
        <v>763</v>
      </c>
      <c r="L1159">
        <v>1348</v>
      </c>
      <c r="N1159">
        <v>1009</v>
      </c>
      <c r="O1159" t="s">
        <v>32</v>
      </c>
      <c r="P1159" t="s">
        <v>32</v>
      </c>
      <c r="Q1159">
        <v>1000</v>
      </c>
      <c r="W1159">
        <v>0</v>
      </c>
      <c r="X1159">
        <v>-764855440</v>
      </c>
      <c r="Y1159">
        <f t="shared" si="658"/>
        <v>0.01</v>
      </c>
      <c r="AA1159">
        <v>8212.4699999999993</v>
      </c>
      <c r="AB1159">
        <v>0</v>
      </c>
      <c r="AC1159">
        <v>0</v>
      </c>
      <c r="AD1159">
        <v>0</v>
      </c>
      <c r="AE1159">
        <v>1257.54</v>
      </c>
      <c r="AF1159">
        <v>0</v>
      </c>
      <c r="AG1159">
        <v>0</v>
      </c>
      <c r="AH1159">
        <v>0</v>
      </c>
      <c r="AI1159">
        <v>6.39</v>
      </c>
      <c r="AJ1159">
        <v>1</v>
      </c>
      <c r="AK1159">
        <v>1</v>
      </c>
      <c r="AL1159">
        <v>1</v>
      </c>
      <c r="AM1159">
        <v>2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 t="s">
        <v>3</v>
      </c>
      <c r="AT1159">
        <v>0.01</v>
      </c>
      <c r="AU1159" t="s">
        <v>3</v>
      </c>
      <c r="AV1159">
        <v>0</v>
      </c>
      <c r="AW1159">
        <v>2</v>
      </c>
      <c r="AX1159">
        <v>56496432</v>
      </c>
      <c r="AY1159">
        <v>1</v>
      </c>
      <c r="AZ1159">
        <v>0</v>
      </c>
      <c r="BA1159">
        <v>1125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ROUND(Y1159*Source!I1177,9)</f>
        <v>1.65E-4</v>
      </c>
      <c r="CY1159">
        <f t="shared" si="659"/>
        <v>8212.4699999999993</v>
      </c>
      <c r="CZ1159">
        <f t="shared" si="660"/>
        <v>1257.54</v>
      </c>
      <c r="DA1159">
        <f t="shared" si="661"/>
        <v>6.39</v>
      </c>
      <c r="DB1159">
        <f t="shared" si="662"/>
        <v>12.58</v>
      </c>
      <c r="DC1159">
        <f t="shared" si="663"/>
        <v>0</v>
      </c>
      <c r="DD1159" t="s">
        <v>3</v>
      </c>
      <c r="DE1159" t="s">
        <v>3</v>
      </c>
      <c r="DF1159">
        <f t="shared" si="664"/>
        <v>1.33</v>
      </c>
      <c r="DG1159">
        <f t="shared" si="665"/>
        <v>0</v>
      </c>
      <c r="DH1159">
        <f t="shared" si="666"/>
        <v>0</v>
      </c>
      <c r="DI1159">
        <f t="shared" si="657"/>
        <v>0</v>
      </c>
      <c r="DJ1159">
        <f t="shared" si="667"/>
        <v>1.33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5">
      <c r="A1160">
        <f>ROW(Source!A1177)</f>
        <v>1177</v>
      </c>
      <c r="B1160">
        <v>56481267</v>
      </c>
      <c r="C1160">
        <v>56496401</v>
      </c>
      <c r="D1160">
        <v>54902715</v>
      </c>
      <c r="E1160">
        <v>1</v>
      </c>
      <c r="F1160">
        <v>1</v>
      </c>
      <c r="G1160">
        <v>1079</v>
      </c>
      <c r="H1160">
        <v>3</v>
      </c>
      <c r="I1160" t="s">
        <v>892</v>
      </c>
      <c r="J1160" t="s">
        <v>893</v>
      </c>
      <c r="K1160" t="s">
        <v>894</v>
      </c>
      <c r="L1160">
        <v>1327</v>
      </c>
      <c r="N1160">
        <v>1005</v>
      </c>
      <c r="O1160" t="s">
        <v>214</v>
      </c>
      <c r="P1160" t="s">
        <v>214</v>
      </c>
      <c r="Q1160">
        <v>1</v>
      </c>
      <c r="W1160">
        <v>0</v>
      </c>
      <c r="X1160">
        <v>-1844544580</v>
      </c>
      <c r="Y1160">
        <f t="shared" si="658"/>
        <v>30</v>
      </c>
      <c r="AA1160">
        <v>56.42</v>
      </c>
      <c r="AB1160">
        <v>0</v>
      </c>
      <c r="AC1160">
        <v>0</v>
      </c>
      <c r="AD1160">
        <v>0</v>
      </c>
      <c r="AE1160">
        <v>7.39</v>
      </c>
      <c r="AF1160">
        <v>0</v>
      </c>
      <c r="AG1160">
        <v>0</v>
      </c>
      <c r="AH1160">
        <v>0</v>
      </c>
      <c r="AI1160">
        <v>7.47</v>
      </c>
      <c r="AJ1160">
        <v>1</v>
      </c>
      <c r="AK1160">
        <v>1</v>
      </c>
      <c r="AL1160">
        <v>1</v>
      </c>
      <c r="AM1160">
        <v>2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 t="s">
        <v>3</v>
      </c>
      <c r="AT1160">
        <v>30</v>
      </c>
      <c r="AU1160" t="s">
        <v>3</v>
      </c>
      <c r="AV1160">
        <v>0</v>
      </c>
      <c r="AW1160">
        <v>2</v>
      </c>
      <c r="AX1160">
        <v>56496433</v>
      </c>
      <c r="AY1160">
        <v>1</v>
      </c>
      <c r="AZ1160">
        <v>0</v>
      </c>
      <c r="BA1160">
        <v>1126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ROUND(Y1160*Source!I1177,9)</f>
        <v>0.495</v>
      </c>
      <c r="CY1160">
        <f t="shared" si="659"/>
        <v>56.42</v>
      </c>
      <c r="CZ1160">
        <f t="shared" si="660"/>
        <v>7.39</v>
      </c>
      <c r="DA1160">
        <f t="shared" si="661"/>
        <v>7.47</v>
      </c>
      <c r="DB1160">
        <f t="shared" si="662"/>
        <v>221.7</v>
      </c>
      <c r="DC1160">
        <f t="shared" si="663"/>
        <v>0</v>
      </c>
      <c r="DD1160" t="s">
        <v>3</v>
      </c>
      <c r="DE1160" t="s">
        <v>3</v>
      </c>
      <c r="DF1160">
        <f t="shared" si="664"/>
        <v>27.32</v>
      </c>
      <c r="DG1160">
        <f t="shared" si="665"/>
        <v>0</v>
      </c>
      <c r="DH1160">
        <f t="shared" si="666"/>
        <v>0</v>
      </c>
      <c r="DI1160">
        <f t="shared" si="657"/>
        <v>0</v>
      </c>
      <c r="DJ1160">
        <f t="shared" si="667"/>
        <v>27.32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5">
      <c r="A1161">
        <f>ROW(Source!A1177)</f>
        <v>1177</v>
      </c>
      <c r="B1161">
        <v>56481267</v>
      </c>
      <c r="C1161">
        <v>56496401</v>
      </c>
      <c r="D1161">
        <v>54909571</v>
      </c>
      <c r="E1161">
        <v>1</v>
      </c>
      <c r="F1161">
        <v>1</v>
      </c>
      <c r="G1161">
        <v>1079</v>
      </c>
      <c r="H1161">
        <v>3</v>
      </c>
      <c r="I1161" t="s">
        <v>248</v>
      </c>
      <c r="J1161" t="s">
        <v>250</v>
      </c>
      <c r="K1161" t="s">
        <v>249</v>
      </c>
      <c r="L1161">
        <v>1339</v>
      </c>
      <c r="N1161">
        <v>1007</v>
      </c>
      <c r="O1161" t="s">
        <v>158</v>
      </c>
      <c r="P1161" t="s">
        <v>158</v>
      </c>
      <c r="Q1161">
        <v>1</v>
      </c>
      <c r="W1161">
        <v>0</v>
      </c>
      <c r="X1161">
        <v>-1447999952</v>
      </c>
      <c r="Y1161">
        <f t="shared" si="658"/>
        <v>101.5</v>
      </c>
      <c r="AA1161">
        <v>7517.5</v>
      </c>
      <c r="AB1161">
        <v>0</v>
      </c>
      <c r="AC1161">
        <v>0</v>
      </c>
      <c r="AD1161">
        <v>0</v>
      </c>
      <c r="AE1161">
        <v>729.73</v>
      </c>
      <c r="AF1161">
        <v>0</v>
      </c>
      <c r="AG1161">
        <v>0</v>
      </c>
      <c r="AH1161">
        <v>0</v>
      </c>
      <c r="AI1161">
        <v>10.08</v>
      </c>
      <c r="AJ1161">
        <v>1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 t="s">
        <v>3</v>
      </c>
      <c r="AT1161">
        <v>101.5</v>
      </c>
      <c r="AU1161" t="s">
        <v>3</v>
      </c>
      <c r="AV1161">
        <v>0</v>
      </c>
      <c r="AW1161">
        <v>1</v>
      </c>
      <c r="AX1161">
        <v>-1</v>
      </c>
      <c r="AY1161">
        <v>0</v>
      </c>
      <c r="AZ1161">
        <v>0</v>
      </c>
      <c r="BA1161" t="s">
        <v>3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V1161">
        <v>0</v>
      </c>
      <c r="CW1161">
        <v>0</v>
      </c>
      <c r="CX1161">
        <f>ROUND(Y1161*Source!I1177,9)</f>
        <v>1.67475</v>
      </c>
      <c r="CY1161">
        <f t="shared" si="659"/>
        <v>7517.5</v>
      </c>
      <c r="CZ1161">
        <f t="shared" si="660"/>
        <v>729.73</v>
      </c>
      <c r="DA1161">
        <f t="shared" si="661"/>
        <v>10.08</v>
      </c>
      <c r="DB1161">
        <f t="shared" si="662"/>
        <v>74067.600000000006</v>
      </c>
      <c r="DC1161">
        <f t="shared" si="663"/>
        <v>0</v>
      </c>
      <c r="DD1161" t="s">
        <v>3</v>
      </c>
      <c r="DE1161" t="s">
        <v>3</v>
      </c>
      <c r="DF1161">
        <f t="shared" si="664"/>
        <v>12318.93</v>
      </c>
      <c r="DG1161">
        <f t="shared" si="665"/>
        <v>0</v>
      </c>
      <c r="DH1161">
        <f t="shared" si="666"/>
        <v>0</v>
      </c>
      <c r="DI1161">
        <f t="shared" si="657"/>
        <v>0</v>
      </c>
      <c r="DJ1161">
        <f t="shared" si="667"/>
        <v>12318.93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5">
      <c r="A1162">
        <f>ROW(Source!A1177)</f>
        <v>1177</v>
      </c>
      <c r="B1162">
        <v>56481267</v>
      </c>
      <c r="C1162">
        <v>56496401</v>
      </c>
      <c r="D1162">
        <v>54909992</v>
      </c>
      <c r="E1162">
        <v>1</v>
      </c>
      <c r="F1162">
        <v>1</v>
      </c>
      <c r="G1162">
        <v>1079</v>
      </c>
      <c r="H1162">
        <v>3</v>
      </c>
      <c r="I1162" t="s">
        <v>330</v>
      </c>
      <c r="J1162" t="s">
        <v>332</v>
      </c>
      <c r="K1162" t="s">
        <v>331</v>
      </c>
      <c r="L1162">
        <v>1348</v>
      </c>
      <c r="N1162">
        <v>1009</v>
      </c>
      <c r="O1162" t="s">
        <v>32</v>
      </c>
      <c r="P1162" t="s">
        <v>32</v>
      </c>
      <c r="Q1162">
        <v>1000</v>
      </c>
      <c r="W1162">
        <v>0</v>
      </c>
      <c r="X1162">
        <v>-977438433</v>
      </c>
      <c r="Y1162">
        <f t="shared" si="658"/>
        <v>2.2115149999999999</v>
      </c>
      <c r="AA1162">
        <v>97618.95</v>
      </c>
      <c r="AB1162">
        <v>0</v>
      </c>
      <c r="AC1162">
        <v>0</v>
      </c>
      <c r="AD1162">
        <v>0</v>
      </c>
      <c r="AE1162">
        <v>5743.69</v>
      </c>
      <c r="AF1162">
        <v>0</v>
      </c>
      <c r="AG1162">
        <v>0</v>
      </c>
      <c r="AH1162">
        <v>0</v>
      </c>
      <c r="AI1162">
        <v>16.63</v>
      </c>
      <c r="AJ1162">
        <v>1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 t="s">
        <v>3</v>
      </c>
      <c r="AT1162">
        <v>2.2115149999999999</v>
      </c>
      <c r="AU1162" t="s">
        <v>3</v>
      </c>
      <c r="AV1162">
        <v>0</v>
      </c>
      <c r="AW1162">
        <v>1</v>
      </c>
      <c r="AX1162">
        <v>-1</v>
      </c>
      <c r="AY1162">
        <v>0</v>
      </c>
      <c r="AZ1162">
        <v>0</v>
      </c>
      <c r="BA1162" t="s">
        <v>3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v>0</v>
      </c>
      <c r="CX1162">
        <f>ROUND(Y1162*Source!I1177,9)</f>
        <v>3.6489998000000003E-2</v>
      </c>
      <c r="CY1162">
        <f t="shared" si="659"/>
        <v>97618.95</v>
      </c>
      <c r="CZ1162">
        <f t="shared" si="660"/>
        <v>5743.69</v>
      </c>
      <c r="DA1162">
        <f t="shared" si="661"/>
        <v>16.63</v>
      </c>
      <c r="DB1162">
        <f t="shared" si="662"/>
        <v>12702.26</v>
      </c>
      <c r="DC1162">
        <f t="shared" si="663"/>
        <v>0</v>
      </c>
      <c r="DD1162" t="s">
        <v>3</v>
      </c>
      <c r="DE1162" t="s">
        <v>3</v>
      </c>
      <c r="DF1162">
        <f t="shared" si="664"/>
        <v>3485.44</v>
      </c>
      <c r="DG1162">
        <f t="shared" si="665"/>
        <v>0</v>
      </c>
      <c r="DH1162">
        <f t="shared" si="666"/>
        <v>0</v>
      </c>
      <c r="DI1162">
        <f t="shared" si="657"/>
        <v>0</v>
      </c>
      <c r="DJ1162">
        <f t="shared" si="667"/>
        <v>3485.44</v>
      </c>
      <c r="DK1162">
        <v>0</v>
      </c>
      <c r="DL1162" t="s">
        <v>3</v>
      </c>
      <c r="DM1162">
        <v>0</v>
      </c>
      <c r="DN1162" t="s">
        <v>3</v>
      </c>
      <c r="DO1162">
        <v>0</v>
      </c>
    </row>
    <row r="1163" spans="1:119" x14ac:dyDescent="0.25">
      <c r="A1163">
        <f>ROW(Source!A1177)</f>
        <v>1177</v>
      </c>
      <c r="B1163">
        <v>56481267</v>
      </c>
      <c r="C1163">
        <v>56496401</v>
      </c>
      <c r="D1163">
        <v>54909994</v>
      </c>
      <c r="E1163">
        <v>1</v>
      </c>
      <c r="F1163">
        <v>1</v>
      </c>
      <c r="G1163">
        <v>1079</v>
      </c>
      <c r="H1163">
        <v>3</v>
      </c>
      <c r="I1163" t="s">
        <v>240</v>
      </c>
      <c r="J1163" t="s">
        <v>242</v>
      </c>
      <c r="K1163" t="s">
        <v>241</v>
      </c>
      <c r="L1163">
        <v>1348</v>
      </c>
      <c r="N1163">
        <v>1009</v>
      </c>
      <c r="O1163" t="s">
        <v>32</v>
      </c>
      <c r="P1163" t="s">
        <v>32</v>
      </c>
      <c r="Q1163">
        <v>1000</v>
      </c>
      <c r="W1163">
        <v>0</v>
      </c>
      <c r="X1163">
        <v>1611312075</v>
      </c>
      <c r="Y1163">
        <f t="shared" si="658"/>
        <v>9.6872729999999994</v>
      </c>
      <c r="AA1163">
        <v>92864.21</v>
      </c>
      <c r="AB1163">
        <v>0</v>
      </c>
      <c r="AC1163">
        <v>0</v>
      </c>
      <c r="AD1163">
        <v>0</v>
      </c>
      <c r="AE1163">
        <v>5743.69</v>
      </c>
      <c r="AF1163">
        <v>0</v>
      </c>
      <c r="AG1163">
        <v>0</v>
      </c>
      <c r="AH1163">
        <v>0</v>
      </c>
      <c r="AI1163">
        <v>15.82</v>
      </c>
      <c r="AJ1163">
        <v>1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0</v>
      </c>
      <c r="AS1163" t="s">
        <v>3</v>
      </c>
      <c r="AT1163">
        <v>9.6872729999999994</v>
      </c>
      <c r="AU1163" t="s">
        <v>3</v>
      </c>
      <c r="AV1163">
        <v>0</v>
      </c>
      <c r="AW1163">
        <v>1</v>
      </c>
      <c r="AX1163">
        <v>-1</v>
      </c>
      <c r="AY1163">
        <v>0</v>
      </c>
      <c r="AZ1163">
        <v>0</v>
      </c>
      <c r="BA1163" t="s">
        <v>3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v>0</v>
      </c>
      <c r="CX1163">
        <f>ROUND(Y1163*Source!I1177,9)</f>
        <v>0.15984000500000001</v>
      </c>
      <c r="CY1163">
        <f t="shared" si="659"/>
        <v>92864.21</v>
      </c>
      <c r="CZ1163">
        <f t="shared" si="660"/>
        <v>5743.69</v>
      </c>
      <c r="DA1163">
        <f t="shared" si="661"/>
        <v>15.82</v>
      </c>
      <c r="DB1163">
        <f t="shared" si="662"/>
        <v>55640.69</v>
      </c>
      <c r="DC1163">
        <f t="shared" si="663"/>
        <v>0</v>
      </c>
      <c r="DD1163" t="s">
        <v>3</v>
      </c>
      <c r="DE1163" t="s">
        <v>3</v>
      </c>
      <c r="DF1163">
        <f t="shared" si="664"/>
        <v>14523.89</v>
      </c>
      <c r="DG1163">
        <f t="shared" si="665"/>
        <v>0</v>
      </c>
      <c r="DH1163">
        <f t="shared" si="666"/>
        <v>0</v>
      </c>
      <c r="DI1163">
        <f t="shared" si="657"/>
        <v>0</v>
      </c>
      <c r="DJ1163">
        <f t="shared" si="667"/>
        <v>14523.89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5">
      <c r="A1164">
        <f>ROW(Source!A1177)</f>
        <v>1177</v>
      </c>
      <c r="B1164">
        <v>56481267</v>
      </c>
      <c r="C1164">
        <v>56496401</v>
      </c>
      <c r="D1164">
        <v>54914903</v>
      </c>
      <c r="E1164">
        <v>1</v>
      </c>
      <c r="F1164">
        <v>1</v>
      </c>
      <c r="G1164">
        <v>1079</v>
      </c>
      <c r="H1164">
        <v>3</v>
      </c>
      <c r="I1164" t="s">
        <v>918</v>
      </c>
      <c r="J1164" t="s">
        <v>919</v>
      </c>
      <c r="K1164" t="s">
        <v>920</v>
      </c>
      <c r="L1164">
        <v>1327</v>
      </c>
      <c r="N1164">
        <v>1005</v>
      </c>
      <c r="O1164" t="s">
        <v>214</v>
      </c>
      <c r="P1164" t="s">
        <v>214</v>
      </c>
      <c r="Q1164">
        <v>1</v>
      </c>
      <c r="W1164">
        <v>0</v>
      </c>
      <c r="X1164">
        <v>22730552</v>
      </c>
      <c r="Y1164">
        <f t="shared" si="658"/>
        <v>3.6</v>
      </c>
      <c r="AA1164">
        <v>333.89</v>
      </c>
      <c r="AB1164">
        <v>0</v>
      </c>
      <c r="AC1164">
        <v>0</v>
      </c>
      <c r="AD1164">
        <v>0</v>
      </c>
      <c r="AE1164">
        <v>90</v>
      </c>
      <c r="AF1164">
        <v>0</v>
      </c>
      <c r="AG1164">
        <v>0</v>
      </c>
      <c r="AH1164">
        <v>0</v>
      </c>
      <c r="AI1164">
        <v>3.63</v>
      </c>
      <c r="AJ1164">
        <v>1</v>
      </c>
      <c r="AK1164">
        <v>1</v>
      </c>
      <c r="AL1164">
        <v>1</v>
      </c>
      <c r="AM1164">
        <v>2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 t="s">
        <v>3</v>
      </c>
      <c r="AT1164">
        <v>3.6</v>
      </c>
      <c r="AU1164" t="s">
        <v>3</v>
      </c>
      <c r="AV1164">
        <v>0</v>
      </c>
      <c r="AW1164">
        <v>2</v>
      </c>
      <c r="AX1164">
        <v>56496434</v>
      </c>
      <c r="AY1164">
        <v>1</v>
      </c>
      <c r="AZ1164">
        <v>0</v>
      </c>
      <c r="BA1164">
        <v>1127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v>0</v>
      </c>
      <c r="CX1164">
        <f>ROUND(Y1164*Source!I1177,9)</f>
        <v>5.9400000000000001E-2</v>
      </c>
      <c r="CY1164">
        <f t="shared" si="659"/>
        <v>333.89</v>
      </c>
      <c r="CZ1164">
        <f t="shared" si="660"/>
        <v>90</v>
      </c>
      <c r="DA1164">
        <f t="shared" si="661"/>
        <v>3.63</v>
      </c>
      <c r="DB1164">
        <f t="shared" si="662"/>
        <v>324</v>
      </c>
      <c r="DC1164">
        <f t="shared" si="663"/>
        <v>0</v>
      </c>
      <c r="DD1164" t="s">
        <v>3</v>
      </c>
      <c r="DE1164" t="s">
        <v>3</v>
      </c>
      <c r="DF1164">
        <f t="shared" si="664"/>
        <v>19.41</v>
      </c>
      <c r="DG1164">
        <f t="shared" si="665"/>
        <v>0</v>
      </c>
      <c r="DH1164">
        <f t="shared" si="666"/>
        <v>0</v>
      </c>
      <c r="DI1164">
        <f t="shared" si="657"/>
        <v>0</v>
      </c>
      <c r="DJ1164">
        <f t="shared" si="667"/>
        <v>19.41</v>
      </c>
      <c r="DK1164">
        <v>0</v>
      </c>
      <c r="DL1164" t="s">
        <v>3</v>
      </c>
      <c r="DM1164">
        <v>0</v>
      </c>
      <c r="DN1164" t="s">
        <v>3</v>
      </c>
      <c r="DO1164">
        <v>0</v>
      </c>
    </row>
    <row r="1165" spans="1:119" x14ac:dyDescent="0.25">
      <c r="A1165">
        <f>ROW(Source!A1184)</f>
        <v>1184</v>
      </c>
      <c r="B1165">
        <v>56481265</v>
      </c>
      <c r="C1165">
        <v>56496440</v>
      </c>
      <c r="D1165">
        <v>54836958</v>
      </c>
      <c r="E1165">
        <v>1079</v>
      </c>
      <c r="F1165">
        <v>1</v>
      </c>
      <c r="G1165">
        <v>1079</v>
      </c>
      <c r="H1165">
        <v>1</v>
      </c>
      <c r="I1165" t="s">
        <v>738</v>
      </c>
      <c r="J1165" t="s">
        <v>3</v>
      </c>
      <c r="K1165" t="s">
        <v>739</v>
      </c>
      <c r="L1165">
        <v>1191</v>
      </c>
      <c r="N1165">
        <v>1013</v>
      </c>
      <c r="O1165" t="s">
        <v>740</v>
      </c>
      <c r="P1165" t="s">
        <v>740</v>
      </c>
      <c r="Q1165">
        <v>1</v>
      </c>
      <c r="W1165">
        <v>0</v>
      </c>
      <c r="X1165">
        <v>476480486</v>
      </c>
      <c r="Y1165">
        <f>(AT1165*1.15*1.1)</f>
        <v>223.905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1</v>
      </c>
      <c r="AK1165">
        <v>1</v>
      </c>
      <c r="AL1165">
        <v>1</v>
      </c>
      <c r="AM1165">
        <v>-2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177</v>
      </c>
      <c r="AU1165" t="s">
        <v>166</v>
      </c>
      <c r="AV1165">
        <v>1</v>
      </c>
      <c r="AW1165">
        <v>2</v>
      </c>
      <c r="AX1165">
        <v>56496447</v>
      </c>
      <c r="AY1165">
        <v>1</v>
      </c>
      <c r="AZ1165">
        <v>0</v>
      </c>
      <c r="BA1165">
        <v>1129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U1165">
        <f>ROUND(AT1165*Source!I1184*AH1165*AL1165,2)</f>
        <v>0</v>
      </c>
      <c r="CV1165">
        <f>ROUND(Y1165*Source!I1184,9)</f>
        <v>8.2844850000000001</v>
      </c>
      <c r="CW1165">
        <v>0</v>
      </c>
      <c r="CX1165">
        <f>ROUND(Y1165*Source!I1184,9)</f>
        <v>8.2844850000000001</v>
      </c>
      <c r="CY1165">
        <f>AD1165</f>
        <v>0</v>
      </c>
      <c r="CZ1165">
        <f>AH1165</f>
        <v>0</v>
      </c>
      <c r="DA1165">
        <f>AL1165</f>
        <v>1</v>
      </c>
      <c r="DB1165">
        <f>ROUND((ROUND(AT1165*CZ1165,2)*1.15*1.1),6)</f>
        <v>0</v>
      </c>
      <c r="DC1165">
        <f>ROUND((ROUND(AT1165*AG1165,2)*1.15*1.1),6)</f>
        <v>0</v>
      </c>
      <c r="DD1165" t="s">
        <v>3</v>
      </c>
      <c r="DE1165" t="s">
        <v>3</v>
      </c>
      <c r="DF1165">
        <f t="shared" ref="DF1165:DF1175" si="668">ROUND(ROUND(AE1165,2)*CX1165,2)</f>
        <v>0</v>
      </c>
      <c r="DG1165">
        <f t="shared" si="665"/>
        <v>0</v>
      </c>
      <c r="DH1165">
        <f t="shared" si="666"/>
        <v>0</v>
      </c>
      <c r="DI1165">
        <f t="shared" si="657"/>
        <v>0</v>
      </c>
      <c r="DJ1165">
        <f>DI1165</f>
        <v>0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5">
      <c r="A1166">
        <f>ROW(Source!A1184)</f>
        <v>1184</v>
      </c>
      <c r="B1166">
        <v>56481265</v>
      </c>
      <c r="C1166">
        <v>56496440</v>
      </c>
      <c r="D1166">
        <v>54933879</v>
      </c>
      <c r="E1166">
        <v>1</v>
      </c>
      <c r="F1166">
        <v>1</v>
      </c>
      <c r="G1166">
        <v>1079</v>
      </c>
      <c r="H1166">
        <v>2</v>
      </c>
      <c r="I1166" t="s">
        <v>951</v>
      </c>
      <c r="J1166" t="s">
        <v>952</v>
      </c>
      <c r="K1166" t="s">
        <v>953</v>
      </c>
      <c r="L1166">
        <v>1368</v>
      </c>
      <c r="N1166">
        <v>1011</v>
      </c>
      <c r="O1166" t="s">
        <v>744</v>
      </c>
      <c r="P1166" t="s">
        <v>744</v>
      </c>
      <c r="Q1166">
        <v>1</v>
      </c>
      <c r="W1166">
        <v>0</v>
      </c>
      <c r="X1166">
        <v>1574942081</v>
      </c>
      <c r="Y1166">
        <f>(AT1166*1.25*1.1)</f>
        <v>11</v>
      </c>
      <c r="AA1166">
        <v>0</v>
      </c>
      <c r="AB1166">
        <v>43.4</v>
      </c>
      <c r="AC1166">
        <v>13.21</v>
      </c>
      <c r="AD1166">
        <v>0</v>
      </c>
      <c r="AE1166">
        <v>0</v>
      </c>
      <c r="AF1166">
        <v>41.45</v>
      </c>
      <c r="AG1166">
        <v>12.62</v>
      </c>
      <c r="AH1166">
        <v>0</v>
      </c>
      <c r="AI1166">
        <v>1</v>
      </c>
      <c r="AJ1166">
        <v>1</v>
      </c>
      <c r="AK1166">
        <v>1</v>
      </c>
      <c r="AL1166">
        <v>1</v>
      </c>
      <c r="AM1166">
        <v>-2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8</v>
      </c>
      <c r="AU1166" t="s">
        <v>165</v>
      </c>
      <c r="AV1166">
        <v>0</v>
      </c>
      <c r="AW1166">
        <v>2</v>
      </c>
      <c r="AX1166">
        <v>56496449</v>
      </c>
      <c r="AY1166">
        <v>1</v>
      </c>
      <c r="AZ1166">
        <v>0</v>
      </c>
      <c r="BA1166">
        <v>1130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f>ROUND(Y1166*Source!I1184*DO1166,9)</f>
        <v>5.1363399999999997</v>
      </c>
      <c r="CX1166">
        <f>ROUND(Y1166*Source!I1184,9)</f>
        <v>0.40699999999999997</v>
      </c>
      <c r="CY1166">
        <f>AB1166</f>
        <v>43.4</v>
      </c>
      <c r="CZ1166">
        <f>AF1166</f>
        <v>41.45</v>
      </c>
      <c r="DA1166">
        <f>AJ1166</f>
        <v>1</v>
      </c>
      <c r="DB1166">
        <f>ROUND((ROUND(AT1166*CZ1166,2)*1.25*1.1),6)</f>
        <v>455.95</v>
      </c>
      <c r="DC1166">
        <f>ROUND((ROUND(AT1166*AG1166,2)*1.25*1.1),6)</f>
        <v>138.82</v>
      </c>
      <c r="DD1166" t="s">
        <v>3</v>
      </c>
      <c r="DE1166" t="s">
        <v>3</v>
      </c>
      <c r="DF1166">
        <f t="shared" si="668"/>
        <v>0</v>
      </c>
      <c r="DG1166">
        <f t="shared" si="665"/>
        <v>16.87</v>
      </c>
      <c r="DH1166">
        <f t="shared" si="666"/>
        <v>5.14</v>
      </c>
      <c r="DI1166">
        <f t="shared" si="657"/>
        <v>0</v>
      </c>
      <c r="DJ1166">
        <f>DG1166</f>
        <v>16.87</v>
      </c>
      <c r="DK1166">
        <v>0</v>
      </c>
      <c r="DL1166" t="s">
        <v>745</v>
      </c>
      <c r="DM1166">
        <v>0</v>
      </c>
      <c r="DN1166" t="s">
        <v>740</v>
      </c>
      <c r="DO1166">
        <v>12.62</v>
      </c>
    </row>
    <row r="1167" spans="1:119" x14ac:dyDescent="0.25">
      <c r="A1167">
        <f>ROW(Source!A1184)</f>
        <v>1184</v>
      </c>
      <c r="B1167">
        <v>56481265</v>
      </c>
      <c r="C1167">
        <v>56496440</v>
      </c>
      <c r="D1167">
        <v>54933467</v>
      </c>
      <c r="E1167">
        <v>1</v>
      </c>
      <c r="F1167">
        <v>1</v>
      </c>
      <c r="G1167">
        <v>1079</v>
      </c>
      <c r="H1167">
        <v>2</v>
      </c>
      <c r="I1167" t="s">
        <v>954</v>
      </c>
      <c r="J1167" t="s">
        <v>955</v>
      </c>
      <c r="K1167" t="s">
        <v>956</v>
      </c>
      <c r="L1167">
        <v>1368</v>
      </c>
      <c r="N1167">
        <v>1011</v>
      </c>
      <c r="O1167" t="s">
        <v>744</v>
      </c>
      <c r="P1167" t="s">
        <v>744</v>
      </c>
      <c r="Q1167">
        <v>1</v>
      </c>
      <c r="W1167">
        <v>0</v>
      </c>
      <c r="X1167">
        <v>-1091994207</v>
      </c>
      <c r="Y1167">
        <f>(AT1167*1.25*1.1)</f>
        <v>20.350000000000001</v>
      </c>
      <c r="AA1167">
        <v>0</v>
      </c>
      <c r="AB1167">
        <v>152.43</v>
      </c>
      <c r="AC1167">
        <v>15.22</v>
      </c>
      <c r="AD1167">
        <v>0</v>
      </c>
      <c r="AE1167">
        <v>0</v>
      </c>
      <c r="AF1167">
        <v>145.59</v>
      </c>
      <c r="AG1167">
        <v>14.54</v>
      </c>
      <c r="AH1167">
        <v>0</v>
      </c>
      <c r="AI1167">
        <v>1</v>
      </c>
      <c r="AJ1167">
        <v>1</v>
      </c>
      <c r="AK1167">
        <v>1</v>
      </c>
      <c r="AL1167">
        <v>1</v>
      </c>
      <c r="AM1167">
        <v>-2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14.8</v>
      </c>
      <c r="AU1167" t="s">
        <v>165</v>
      </c>
      <c r="AV1167">
        <v>0</v>
      </c>
      <c r="AW1167">
        <v>2</v>
      </c>
      <c r="AX1167">
        <v>56496448</v>
      </c>
      <c r="AY1167">
        <v>1</v>
      </c>
      <c r="AZ1167">
        <v>0</v>
      </c>
      <c r="BA1167">
        <v>1131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f>ROUND(Y1167*Source!I1184*DO1167,9)</f>
        <v>10.947893000000001</v>
      </c>
      <c r="CX1167">
        <f>ROUND(Y1167*Source!I1184,9)</f>
        <v>0.75295000000000001</v>
      </c>
      <c r="CY1167">
        <f>AB1167</f>
        <v>152.43</v>
      </c>
      <c r="CZ1167">
        <f>AF1167</f>
        <v>145.59</v>
      </c>
      <c r="DA1167">
        <f>AJ1167</f>
        <v>1</v>
      </c>
      <c r="DB1167">
        <f>ROUND((ROUND(AT1167*CZ1167,2)*1.25*1.1),6)</f>
        <v>2962.7537499999999</v>
      </c>
      <c r="DC1167">
        <f>ROUND((ROUND(AT1167*AG1167,2)*1.25*1.1),6)</f>
        <v>295.88625000000002</v>
      </c>
      <c r="DD1167" t="s">
        <v>3</v>
      </c>
      <c r="DE1167" t="s">
        <v>3</v>
      </c>
      <c r="DF1167">
        <f t="shared" si="668"/>
        <v>0</v>
      </c>
      <c r="DG1167">
        <f t="shared" si="665"/>
        <v>109.62</v>
      </c>
      <c r="DH1167">
        <f t="shared" si="666"/>
        <v>10.95</v>
      </c>
      <c r="DI1167">
        <f t="shared" si="657"/>
        <v>0</v>
      </c>
      <c r="DJ1167">
        <f>DG1167</f>
        <v>109.62</v>
      </c>
      <c r="DK1167">
        <v>0</v>
      </c>
      <c r="DL1167" t="s">
        <v>745</v>
      </c>
      <c r="DM1167">
        <v>0</v>
      </c>
      <c r="DN1167" t="s">
        <v>740</v>
      </c>
      <c r="DO1167">
        <v>14.54</v>
      </c>
    </row>
    <row r="1168" spans="1:119" x14ac:dyDescent="0.25">
      <c r="A1168">
        <f>ROW(Source!A1184)</f>
        <v>1184</v>
      </c>
      <c r="B1168">
        <v>56481265</v>
      </c>
      <c r="C1168">
        <v>56496440</v>
      </c>
      <c r="D1168">
        <v>54934337</v>
      </c>
      <c r="E1168">
        <v>1</v>
      </c>
      <c r="F1168">
        <v>1</v>
      </c>
      <c r="G1168">
        <v>1079</v>
      </c>
      <c r="H1168">
        <v>2</v>
      </c>
      <c r="I1168" t="s">
        <v>957</v>
      </c>
      <c r="J1168" t="s">
        <v>958</v>
      </c>
      <c r="K1168" t="s">
        <v>959</v>
      </c>
      <c r="L1168">
        <v>1368</v>
      </c>
      <c r="N1168">
        <v>1011</v>
      </c>
      <c r="O1168" t="s">
        <v>744</v>
      </c>
      <c r="P1168" t="s">
        <v>744</v>
      </c>
      <c r="Q1168">
        <v>1</v>
      </c>
      <c r="W1168">
        <v>0</v>
      </c>
      <c r="X1168">
        <v>-814982393</v>
      </c>
      <c r="Y1168">
        <f>(AT1168*1.25*1.1)</f>
        <v>22</v>
      </c>
      <c r="AA1168">
        <v>0</v>
      </c>
      <c r="AB1168">
        <v>0.21</v>
      </c>
      <c r="AC1168">
        <v>0</v>
      </c>
      <c r="AD1168">
        <v>0</v>
      </c>
      <c r="AE1168">
        <v>0</v>
      </c>
      <c r="AF1168">
        <v>0.2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-2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16</v>
      </c>
      <c r="AU1168" t="s">
        <v>165</v>
      </c>
      <c r="AV1168">
        <v>0</v>
      </c>
      <c r="AW1168">
        <v>2</v>
      </c>
      <c r="AX1168">
        <v>56496450</v>
      </c>
      <c r="AY1168">
        <v>1</v>
      </c>
      <c r="AZ1168">
        <v>0</v>
      </c>
      <c r="BA1168">
        <v>1132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f>ROUND(Y1168*Source!I1184*DO1168,9)</f>
        <v>0</v>
      </c>
      <c r="CX1168">
        <f>ROUND(Y1168*Source!I1184,9)</f>
        <v>0.81399999999999995</v>
      </c>
      <c r="CY1168">
        <f>AB1168</f>
        <v>0.21</v>
      </c>
      <c r="CZ1168">
        <f>AF1168</f>
        <v>0.2</v>
      </c>
      <c r="DA1168">
        <f>AJ1168</f>
        <v>1</v>
      </c>
      <c r="DB1168">
        <f>ROUND((ROUND(AT1168*CZ1168,2)*1.25*1.1),6)</f>
        <v>4.4000000000000004</v>
      </c>
      <c r="DC1168">
        <f>ROUND((ROUND(AT1168*AG1168,2)*1.25*1.1),6)</f>
        <v>0</v>
      </c>
      <c r="DD1168" t="s">
        <v>3</v>
      </c>
      <c r="DE1168" t="s">
        <v>3</v>
      </c>
      <c r="DF1168">
        <f t="shared" si="668"/>
        <v>0</v>
      </c>
      <c r="DG1168">
        <f t="shared" si="665"/>
        <v>0.16</v>
      </c>
      <c r="DH1168">
        <f t="shared" si="666"/>
        <v>0</v>
      </c>
      <c r="DI1168">
        <f t="shared" si="657"/>
        <v>0</v>
      </c>
      <c r="DJ1168">
        <f>DG1168</f>
        <v>0.16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5">
      <c r="A1169">
        <f>ROW(Source!A1184)</f>
        <v>1184</v>
      </c>
      <c r="B1169">
        <v>56481265</v>
      </c>
      <c r="C1169">
        <v>56496440</v>
      </c>
      <c r="D1169">
        <v>54933656</v>
      </c>
      <c r="E1169">
        <v>1</v>
      </c>
      <c r="F1169">
        <v>1</v>
      </c>
      <c r="G1169">
        <v>1079</v>
      </c>
      <c r="H1169">
        <v>2</v>
      </c>
      <c r="I1169" t="s">
        <v>806</v>
      </c>
      <c r="J1169" t="s">
        <v>807</v>
      </c>
      <c r="K1169" t="s">
        <v>808</v>
      </c>
      <c r="L1169">
        <v>1368</v>
      </c>
      <c r="N1169">
        <v>1011</v>
      </c>
      <c r="O1169" t="s">
        <v>744</v>
      </c>
      <c r="P1169" t="s">
        <v>744</v>
      </c>
      <c r="Q1169">
        <v>1</v>
      </c>
      <c r="W1169">
        <v>0</v>
      </c>
      <c r="X1169">
        <v>668032808</v>
      </c>
      <c r="Y1169">
        <f>(AT1169*1.25*1.1)</f>
        <v>15.950000000000001</v>
      </c>
      <c r="AA1169">
        <v>0</v>
      </c>
      <c r="AB1169">
        <v>172.69</v>
      </c>
      <c r="AC1169">
        <v>15.22</v>
      </c>
      <c r="AD1169">
        <v>0</v>
      </c>
      <c r="AE1169">
        <v>0</v>
      </c>
      <c r="AF1169">
        <v>164.94</v>
      </c>
      <c r="AG1169">
        <v>14.54</v>
      </c>
      <c r="AH1169">
        <v>0</v>
      </c>
      <c r="AI1169">
        <v>1</v>
      </c>
      <c r="AJ1169">
        <v>1</v>
      </c>
      <c r="AK1169">
        <v>1</v>
      </c>
      <c r="AL1169">
        <v>1</v>
      </c>
      <c r="AM1169">
        <v>-2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 t="s">
        <v>3</v>
      </c>
      <c r="AT1169">
        <v>11.6</v>
      </c>
      <c r="AU1169" t="s">
        <v>165</v>
      </c>
      <c r="AV1169">
        <v>0</v>
      </c>
      <c r="AW1169">
        <v>2</v>
      </c>
      <c r="AX1169">
        <v>56496451</v>
      </c>
      <c r="AY1169">
        <v>1</v>
      </c>
      <c r="AZ1169">
        <v>0</v>
      </c>
      <c r="BA1169">
        <v>1133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f>ROUND(Y1169*Source!I1184*DO1169,9)</f>
        <v>8.580781</v>
      </c>
      <c r="CX1169">
        <f>ROUND(Y1169*Source!I1184,9)</f>
        <v>0.59014999999999995</v>
      </c>
      <c r="CY1169">
        <f>AB1169</f>
        <v>172.69</v>
      </c>
      <c r="CZ1169">
        <f>AF1169</f>
        <v>164.94</v>
      </c>
      <c r="DA1169">
        <f>AJ1169</f>
        <v>1</v>
      </c>
      <c r="DB1169">
        <f>ROUND((ROUND(AT1169*CZ1169,2)*1.25*1.1),6)</f>
        <v>2630.7874999999999</v>
      </c>
      <c r="DC1169">
        <f>ROUND((ROUND(AT1169*AG1169,2)*1.25*1.1),6)</f>
        <v>231.9075</v>
      </c>
      <c r="DD1169" t="s">
        <v>3</v>
      </c>
      <c r="DE1169" t="s">
        <v>3</v>
      </c>
      <c r="DF1169">
        <f t="shared" si="668"/>
        <v>0</v>
      </c>
      <c r="DG1169">
        <f t="shared" si="665"/>
        <v>97.34</v>
      </c>
      <c r="DH1169">
        <f t="shared" si="666"/>
        <v>8.58</v>
      </c>
      <c r="DI1169">
        <f t="shared" si="657"/>
        <v>0</v>
      </c>
      <c r="DJ1169">
        <f>DG1169</f>
        <v>97.34</v>
      </c>
      <c r="DK1169">
        <v>0</v>
      </c>
      <c r="DL1169" t="s">
        <v>745</v>
      </c>
      <c r="DM1169">
        <v>0</v>
      </c>
      <c r="DN1169" t="s">
        <v>740</v>
      </c>
      <c r="DO1169">
        <v>14.54</v>
      </c>
    </row>
    <row r="1170" spans="1:119" x14ac:dyDescent="0.25">
      <c r="A1170">
        <f>ROW(Source!A1184)</f>
        <v>1184</v>
      </c>
      <c r="B1170">
        <v>56481265</v>
      </c>
      <c r="C1170">
        <v>56496440</v>
      </c>
      <c r="D1170">
        <v>54902772</v>
      </c>
      <c r="E1170">
        <v>1</v>
      </c>
      <c r="F1170">
        <v>1</v>
      </c>
      <c r="G1170">
        <v>1079</v>
      </c>
      <c r="H1170">
        <v>3</v>
      </c>
      <c r="I1170" t="s">
        <v>532</v>
      </c>
      <c r="J1170" t="s">
        <v>534</v>
      </c>
      <c r="K1170" t="s">
        <v>533</v>
      </c>
      <c r="L1170">
        <v>1339</v>
      </c>
      <c r="N1170">
        <v>1007</v>
      </c>
      <c r="O1170" t="s">
        <v>158</v>
      </c>
      <c r="P1170" t="s">
        <v>158</v>
      </c>
      <c r="Q1170">
        <v>1</v>
      </c>
      <c r="W1170">
        <v>0</v>
      </c>
      <c r="X1170">
        <v>-1921538256</v>
      </c>
      <c r="Y1170">
        <f>AT1170</f>
        <v>105</v>
      </c>
      <c r="AA1170">
        <v>100.2</v>
      </c>
      <c r="AB1170">
        <v>0</v>
      </c>
      <c r="AC1170">
        <v>0</v>
      </c>
      <c r="AD1170">
        <v>0</v>
      </c>
      <c r="AE1170">
        <v>99.9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0</v>
      </c>
      <c r="AS1170" t="s">
        <v>3</v>
      </c>
      <c r="AT1170">
        <v>105</v>
      </c>
      <c r="AU1170" t="s">
        <v>3</v>
      </c>
      <c r="AV1170">
        <v>0</v>
      </c>
      <c r="AW1170">
        <v>1</v>
      </c>
      <c r="AX1170">
        <v>-1</v>
      </c>
      <c r="AY1170">
        <v>0</v>
      </c>
      <c r="AZ1170">
        <v>0</v>
      </c>
      <c r="BA1170" t="s">
        <v>3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V1170">
        <v>0</v>
      </c>
      <c r="CW1170">
        <v>0</v>
      </c>
      <c r="CX1170">
        <f>ROUND(Y1170*Source!I1184,9)</f>
        <v>3.8849999999999998</v>
      </c>
      <c r="CY1170">
        <f>AA1170</f>
        <v>100.2</v>
      </c>
      <c r="CZ1170">
        <f>AE1170</f>
        <v>99.9</v>
      </c>
      <c r="DA1170">
        <f>AI1170</f>
        <v>1</v>
      </c>
      <c r="DB1170">
        <f>ROUND(ROUND(AT1170*CZ1170,2),6)</f>
        <v>10489.5</v>
      </c>
      <c r="DC1170">
        <f>ROUND(ROUND(AT1170*AG1170,2),6)</f>
        <v>0</v>
      </c>
      <c r="DD1170" t="s">
        <v>3</v>
      </c>
      <c r="DE1170" t="s">
        <v>3</v>
      </c>
      <c r="DF1170">
        <f t="shared" si="668"/>
        <v>388.11</v>
      </c>
      <c r="DG1170">
        <f t="shared" si="665"/>
        <v>0</v>
      </c>
      <c r="DH1170">
        <f t="shared" si="666"/>
        <v>0</v>
      </c>
      <c r="DI1170">
        <f t="shared" si="657"/>
        <v>0</v>
      </c>
      <c r="DJ1170">
        <f>DF1170</f>
        <v>388.11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5">
      <c r="A1171">
        <f>ROW(Source!A1185)</f>
        <v>1185</v>
      </c>
      <c r="B1171">
        <v>56481267</v>
      </c>
      <c r="C1171">
        <v>56496440</v>
      </c>
      <c r="D1171">
        <v>54836958</v>
      </c>
      <c r="E1171">
        <v>1079</v>
      </c>
      <c r="F1171">
        <v>1</v>
      </c>
      <c r="G1171">
        <v>1079</v>
      </c>
      <c r="H1171">
        <v>1</v>
      </c>
      <c r="I1171" t="s">
        <v>738</v>
      </c>
      <c r="J1171" t="s">
        <v>3</v>
      </c>
      <c r="K1171" t="s">
        <v>739</v>
      </c>
      <c r="L1171">
        <v>1191</v>
      </c>
      <c r="N1171">
        <v>1013</v>
      </c>
      <c r="O1171" t="s">
        <v>740</v>
      </c>
      <c r="P1171" t="s">
        <v>740</v>
      </c>
      <c r="Q1171">
        <v>1</v>
      </c>
      <c r="W1171">
        <v>0</v>
      </c>
      <c r="X1171">
        <v>476480486</v>
      </c>
      <c r="Y1171">
        <f>(AT1171*1.15*1.1)</f>
        <v>223.905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</v>
      </c>
      <c r="AK1171">
        <v>1</v>
      </c>
      <c r="AL1171">
        <v>1</v>
      </c>
      <c r="AM1171">
        <v>-2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177</v>
      </c>
      <c r="AU1171" t="s">
        <v>166</v>
      </c>
      <c r="AV1171">
        <v>1</v>
      </c>
      <c r="AW1171">
        <v>2</v>
      </c>
      <c r="AX1171">
        <v>56496447</v>
      </c>
      <c r="AY1171">
        <v>1</v>
      </c>
      <c r="AZ1171">
        <v>0</v>
      </c>
      <c r="BA1171">
        <v>1135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U1171">
        <f>ROUND(AT1171*Source!I1185*AH1171*AL1171,2)</f>
        <v>0</v>
      </c>
      <c r="CV1171">
        <f>ROUND(Y1171*Source!I1185,9)</f>
        <v>8.2844850000000001</v>
      </c>
      <c r="CW1171">
        <v>0</v>
      </c>
      <c r="CX1171">
        <f>ROUND(Y1171*Source!I1185,9)</f>
        <v>8.2844850000000001</v>
      </c>
      <c r="CY1171">
        <f>AD1171</f>
        <v>0</v>
      </c>
      <c r="CZ1171">
        <f>AH1171</f>
        <v>0</v>
      </c>
      <c r="DA1171">
        <f>AL1171</f>
        <v>1</v>
      </c>
      <c r="DB1171">
        <f>ROUND((ROUND(AT1171*CZ1171,2)*1.15*1.1),6)</f>
        <v>0</v>
      </c>
      <c r="DC1171">
        <f>ROUND((ROUND(AT1171*AG1171,2)*1.15*1.1),6)</f>
        <v>0</v>
      </c>
      <c r="DD1171" t="s">
        <v>3</v>
      </c>
      <c r="DE1171" t="s">
        <v>3</v>
      </c>
      <c r="DF1171">
        <f t="shared" si="668"/>
        <v>0</v>
      </c>
      <c r="DG1171">
        <f t="shared" si="665"/>
        <v>0</v>
      </c>
      <c r="DH1171">
        <f t="shared" si="666"/>
        <v>0</v>
      </c>
      <c r="DI1171">
        <f t="shared" si="657"/>
        <v>0</v>
      </c>
      <c r="DJ1171">
        <f>DI1171</f>
        <v>0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5">
      <c r="A1172">
        <f>ROW(Source!A1185)</f>
        <v>1185</v>
      </c>
      <c r="B1172">
        <v>56481267</v>
      </c>
      <c r="C1172">
        <v>56496440</v>
      </c>
      <c r="D1172">
        <v>54933879</v>
      </c>
      <c r="E1172">
        <v>1</v>
      </c>
      <c r="F1172">
        <v>1</v>
      </c>
      <c r="G1172">
        <v>1079</v>
      </c>
      <c r="H1172">
        <v>2</v>
      </c>
      <c r="I1172" t="s">
        <v>951</v>
      </c>
      <c r="J1172" t="s">
        <v>952</v>
      </c>
      <c r="K1172" t="s">
        <v>953</v>
      </c>
      <c r="L1172">
        <v>1368</v>
      </c>
      <c r="N1172">
        <v>1011</v>
      </c>
      <c r="O1172" t="s">
        <v>744</v>
      </c>
      <c r="P1172" t="s">
        <v>744</v>
      </c>
      <c r="Q1172">
        <v>1</v>
      </c>
      <c r="W1172">
        <v>0</v>
      </c>
      <c r="X1172">
        <v>1574942081</v>
      </c>
      <c r="Y1172">
        <f>(AT1172*1.25*1.1)</f>
        <v>11</v>
      </c>
      <c r="AA1172">
        <v>0</v>
      </c>
      <c r="AB1172">
        <v>968.21</v>
      </c>
      <c r="AC1172">
        <v>631.85</v>
      </c>
      <c r="AD1172">
        <v>0</v>
      </c>
      <c r="AE1172">
        <v>0</v>
      </c>
      <c r="AF1172">
        <v>41.45</v>
      </c>
      <c r="AG1172">
        <v>12.62</v>
      </c>
      <c r="AH1172">
        <v>0</v>
      </c>
      <c r="AI1172">
        <v>1</v>
      </c>
      <c r="AJ1172">
        <v>22.31</v>
      </c>
      <c r="AK1172">
        <v>47.82</v>
      </c>
      <c r="AL1172">
        <v>1</v>
      </c>
      <c r="AM1172">
        <v>2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 t="s">
        <v>3</v>
      </c>
      <c r="AT1172">
        <v>8</v>
      </c>
      <c r="AU1172" t="s">
        <v>165</v>
      </c>
      <c r="AV1172">
        <v>0</v>
      </c>
      <c r="AW1172">
        <v>2</v>
      </c>
      <c r="AX1172">
        <v>56496449</v>
      </c>
      <c r="AY1172">
        <v>1</v>
      </c>
      <c r="AZ1172">
        <v>0</v>
      </c>
      <c r="BA1172">
        <v>1136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f>ROUND(Y1172*Source!I1185*DO1172,9)</f>
        <v>5.1363399999999997</v>
      </c>
      <c r="CX1172">
        <f>ROUND(Y1172*Source!I1185,9)</f>
        <v>0.40699999999999997</v>
      </c>
      <c r="CY1172">
        <f>AB1172</f>
        <v>968.21</v>
      </c>
      <c r="CZ1172">
        <f>AF1172</f>
        <v>41.45</v>
      </c>
      <c r="DA1172">
        <f>AJ1172</f>
        <v>22.31</v>
      </c>
      <c r="DB1172">
        <f>ROUND((ROUND(AT1172*CZ1172,2)*1.25*1.1),6)</f>
        <v>455.95</v>
      </c>
      <c r="DC1172">
        <f>ROUND((ROUND(AT1172*AG1172,2)*1.25*1.1),6)</f>
        <v>138.82</v>
      </c>
      <c r="DD1172" t="s">
        <v>3</v>
      </c>
      <c r="DE1172" t="s">
        <v>3</v>
      </c>
      <c r="DF1172">
        <f t="shared" si="668"/>
        <v>0</v>
      </c>
      <c r="DG1172">
        <f>ROUND(ROUND(AF1172*AJ1172,2)*CX1172,2)</f>
        <v>376.37</v>
      </c>
      <c r="DH1172">
        <f>ROUND(ROUND(AG1172*AK1172,2)*CX1172,2)</f>
        <v>245.62</v>
      </c>
      <c r="DI1172">
        <f t="shared" si="657"/>
        <v>0</v>
      </c>
      <c r="DJ1172">
        <f>DG1172</f>
        <v>376.37</v>
      </c>
      <c r="DK1172">
        <v>0</v>
      </c>
      <c r="DL1172" t="s">
        <v>745</v>
      </c>
      <c r="DM1172">
        <v>0</v>
      </c>
      <c r="DN1172" t="s">
        <v>740</v>
      </c>
      <c r="DO1172">
        <v>12.62</v>
      </c>
    </row>
    <row r="1173" spans="1:119" x14ac:dyDescent="0.25">
      <c r="A1173">
        <f>ROW(Source!A1185)</f>
        <v>1185</v>
      </c>
      <c r="B1173">
        <v>56481267</v>
      </c>
      <c r="C1173">
        <v>56496440</v>
      </c>
      <c r="D1173">
        <v>54933467</v>
      </c>
      <c r="E1173">
        <v>1</v>
      </c>
      <c r="F1173">
        <v>1</v>
      </c>
      <c r="G1173">
        <v>1079</v>
      </c>
      <c r="H1173">
        <v>2</v>
      </c>
      <c r="I1173" t="s">
        <v>954</v>
      </c>
      <c r="J1173" t="s">
        <v>955</v>
      </c>
      <c r="K1173" t="s">
        <v>956</v>
      </c>
      <c r="L1173">
        <v>1368</v>
      </c>
      <c r="N1173">
        <v>1011</v>
      </c>
      <c r="O1173" t="s">
        <v>744</v>
      </c>
      <c r="P1173" t="s">
        <v>744</v>
      </c>
      <c r="Q1173">
        <v>1</v>
      </c>
      <c r="W1173">
        <v>0</v>
      </c>
      <c r="X1173">
        <v>-1091994207</v>
      </c>
      <c r="Y1173">
        <f>(AT1173*1.25*1.1)</f>
        <v>20.350000000000001</v>
      </c>
      <c r="AA1173">
        <v>0</v>
      </c>
      <c r="AB1173">
        <v>2117.29</v>
      </c>
      <c r="AC1173">
        <v>727.98</v>
      </c>
      <c r="AD1173">
        <v>0</v>
      </c>
      <c r="AE1173">
        <v>0</v>
      </c>
      <c r="AF1173">
        <v>145.59</v>
      </c>
      <c r="AG1173">
        <v>14.54</v>
      </c>
      <c r="AH1173">
        <v>0</v>
      </c>
      <c r="AI1173">
        <v>1</v>
      </c>
      <c r="AJ1173">
        <v>13.89</v>
      </c>
      <c r="AK1173">
        <v>47.82</v>
      </c>
      <c r="AL1173">
        <v>1</v>
      </c>
      <c r="AM1173">
        <v>2</v>
      </c>
      <c r="AN1173">
        <v>0</v>
      </c>
      <c r="AO1173">
        <v>1</v>
      </c>
      <c r="AP1173">
        <v>1</v>
      </c>
      <c r="AQ1173">
        <v>0</v>
      </c>
      <c r="AR1173">
        <v>0</v>
      </c>
      <c r="AS1173" t="s">
        <v>3</v>
      </c>
      <c r="AT1173">
        <v>14.8</v>
      </c>
      <c r="AU1173" t="s">
        <v>165</v>
      </c>
      <c r="AV1173">
        <v>0</v>
      </c>
      <c r="AW1173">
        <v>2</v>
      </c>
      <c r="AX1173">
        <v>56496448</v>
      </c>
      <c r="AY1173">
        <v>1</v>
      </c>
      <c r="AZ1173">
        <v>0</v>
      </c>
      <c r="BA1173">
        <v>1137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CV1173">
        <v>0</v>
      </c>
      <c r="CW1173">
        <f>ROUND(Y1173*Source!I1185*DO1173,9)</f>
        <v>10.947893000000001</v>
      </c>
      <c r="CX1173">
        <f>ROUND(Y1173*Source!I1185,9)</f>
        <v>0.75295000000000001</v>
      </c>
      <c r="CY1173">
        <f>AB1173</f>
        <v>2117.29</v>
      </c>
      <c r="CZ1173">
        <f>AF1173</f>
        <v>145.59</v>
      </c>
      <c r="DA1173">
        <f>AJ1173</f>
        <v>13.89</v>
      </c>
      <c r="DB1173">
        <f>ROUND((ROUND(AT1173*CZ1173,2)*1.25*1.1),6)</f>
        <v>2962.7537499999999</v>
      </c>
      <c r="DC1173">
        <f>ROUND((ROUND(AT1173*AG1173,2)*1.25*1.1),6)</f>
        <v>295.88625000000002</v>
      </c>
      <c r="DD1173" t="s">
        <v>3</v>
      </c>
      <c r="DE1173" t="s">
        <v>3</v>
      </c>
      <c r="DF1173">
        <f t="shared" si="668"/>
        <v>0</v>
      </c>
      <c r="DG1173">
        <f>ROUND(ROUND(AF1173*AJ1173,2)*CX1173,2)</f>
        <v>1522.65</v>
      </c>
      <c r="DH1173">
        <f>ROUND(ROUND(AG1173*AK1173,2)*CX1173,2)</f>
        <v>523.53</v>
      </c>
      <c r="DI1173">
        <f t="shared" si="657"/>
        <v>0</v>
      </c>
      <c r="DJ1173">
        <f>DG1173</f>
        <v>1522.65</v>
      </c>
      <c r="DK1173">
        <v>0</v>
      </c>
      <c r="DL1173" t="s">
        <v>745</v>
      </c>
      <c r="DM1173">
        <v>0</v>
      </c>
      <c r="DN1173" t="s">
        <v>740</v>
      </c>
      <c r="DO1173">
        <v>14.54</v>
      </c>
    </row>
    <row r="1174" spans="1:119" x14ac:dyDescent="0.25">
      <c r="A1174">
        <f>ROW(Source!A1185)</f>
        <v>1185</v>
      </c>
      <c r="B1174">
        <v>56481267</v>
      </c>
      <c r="C1174">
        <v>56496440</v>
      </c>
      <c r="D1174">
        <v>54934337</v>
      </c>
      <c r="E1174">
        <v>1</v>
      </c>
      <c r="F1174">
        <v>1</v>
      </c>
      <c r="G1174">
        <v>1079</v>
      </c>
      <c r="H1174">
        <v>2</v>
      </c>
      <c r="I1174" t="s">
        <v>957</v>
      </c>
      <c r="J1174" t="s">
        <v>958</v>
      </c>
      <c r="K1174" t="s">
        <v>959</v>
      </c>
      <c r="L1174">
        <v>1368</v>
      </c>
      <c r="N1174">
        <v>1011</v>
      </c>
      <c r="O1174" t="s">
        <v>744</v>
      </c>
      <c r="P1174" t="s">
        <v>744</v>
      </c>
      <c r="Q1174">
        <v>1</v>
      </c>
      <c r="W1174">
        <v>0</v>
      </c>
      <c r="X1174">
        <v>-814982393</v>
      </c>
      <c r="Y1174">
        <f>(AT1174*1.25*1.1)</f>
        <v>22</v>
      </c>
      <c r="AA1174">
        <v>0</v>
      </c>
      <c r="AB1174">
        <v>1.75</v>
      </c>
      <c r="AC1174">
        <v>0</v>
      </c>
      <c r="AD1174">
        <v>0</v>
      </c>
      <c r="AE1174">
        <v>0</v>
      </c>
      <c r="AF1174">
        <v>0.2</v>
      </c>
      <c r="AG1174">
        <v>0</v>
      </c>
      <c r="AH1174">
        <v>0</v>
      </c>
      <c r="AI1174">
        <v>1</v>
      </c>
      <c r="AJ1174">
        <v>8.35</v>
      </c>
      <c r="AK1174">
        <v>47.82</v>
      </c>
      <c r="AL1174">
        <v>1</v>
      </c>
      <c r="AM1174">
        <v>2</v>
      </c>
      <c r="AN1174">
        <v>0</v>
      </c>
      <c r="AO1174">
        <v>1</v>
      </c>
      <c r="AP1174">
        <v>1</v>
      </c>
      <c r="AQ1174">
        <v>0</v>
      </c>
      <c r="AR1174">
        <v>0</v>
      </c>
      <c r="AS1174" t="s">
        <v>3</v>
      </c>
      <c r="AT1174">
        <v>16</v>
      </c>
      <c r="AU1174" t="s">
        <v>165</v>
      </c>
      <c r="AV1174">
        <v>0</v>
      </c>
      <c r="AW1174">
        <v>2</v>
      </c>
      <c r="AX1174">
        <v>56496450</v>
      </c>
      <c r="AY1174">
        <v>1</v>
      </c>
      <c r="AZ1174">
        <v>0</v>
      </c>
      <c r="BA1174">
        <v>1138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CV1174">
        <v>0</v>
      </c>
      <c r="CW1174">
        <f>ROUND(Y1174*Source!I1185*DO1174,9)</f>
        <v>0</v>
      </c>
      <c r="CX1174">
        <f>ROUND(Y1174*Source!I1185,9)</f>
        <v>0.81399999999999995</v>
      </c>
      <c r="CY1174">
        <f>AB1174</f>
        <v>1.75</v>
      </c>
      <c r="CZ1174">
        <f>AF1174</f>
        <v>0.2</v>
      </c>
      <c r="DA1174">
        <f>AJ1174</f>
        <v>8.35</v>
      </c>
      <c r="DB1174">
        <f>ROUND((ROUND(AT1174*CZ1174,2)*1.25*1.1),6)</f>
        <v>4.4000000000000004</v>
      </c>
      <c r="DC1174">
        <f>ROUND((ROUND(AT1174*AG1174,2)*1.25*1.1),6)</f>
        <v>0</v>
      </c>
      <c r="DD1174" t="s">
        <v>3</v>
      </c>
      <c r="DE1174" t="s">
        <v>3</v>
      </c>
      <c r="DF1174">
        <f t="shared" si="668"/>
        <v>0</v>
      </c>
      <c r="DG1174">
        <f>ROUND(ROUND(AF1174*AJ1174,2)*CX1174,2)</f>
        <v>1.36</v>
      </c>
      <c r="DH1174">
        <f>ROUND(ROUND(AG1174*AK1174,2)*CX1174,2)</f>
        <v>0</v>
      </c>
      <c r="DI1174">
        <f t="shared" si="657"/>
        <v>0</v>
      </c>
      <c r="DJ1174">
        <f>DG1174</f>
        <v>1.36</v>
      </c>
      <c r="DK1174">
        <v>0</v>
      </c>
      <c r="DL1174" t="s">
        <v>3</v>
      </c>
      <c r="DM1174">
        <v>0</v>
      </c>
      <c r="DN1174" t="s">
        <v>3</v>
      </c>
      <c r="DO1174">
        <v>0</v>
      </c>
    </row>
    <row r="1175" spans="1:119" x14ac:dyDescent="0.25">
      <c r="A1175">
        <f>ROW(Source!A1185)</f>
        <v>1185</v>
      </c>
      <c r="B1175">
        <v>56481267</v>
      </c>
      <c r="C1175">
        <v>56496440</v>
      </c>
      <c r="D1175">
        <v>54933656</v>
      </c>
      <c r="E1175">
        <v>1</v>
      </c>
      <c r="F1175">
        <v>1</v>
      </c>
      <c r="G1175">
        <v>1079</v>
      </c>
      <c r="H1175">
        <v>2</v>
      </c>
      <c r="I1175" t="s">
        <v>806</v>
      </c>
      <c r="J1175" t="s">
        <v>807</v>
      </c>
      <c r="K1175" t="s">
        <v>808</v>
      </c>
      <c r="L1175">
        <v>1368</v>
      </c>
      <c r="N1175">
        <v>1011</v>
      </c>
      <c r="O1175" t="s">
        <v>744</v>
      </c>
      <c r="P1175" t="s">
        <v>744</v>
      </c>
      <c r="Q1175">
        <v>1</v>
      </c>
      <c r="W1175">
        <v>0</v>
      </c>
      <c r="X1175">
        <v>668032808</v>
      </c>
      <c r="Y1175">
        <f>(AT1175*1.25*1.1)</f>
        <v>15.950000000000001</v>
      </c>
      <c r="AA1175">
        <v>0</v>
      </c>
      <c r="AB1175">
        <v>2343.4299999999998</v>
      </c>
      <c r="AC1175">
        <v>727.98</v>
      </c>
      <c r="AD1175">
        <v>0</v>
      </c>
      <c r="AE1175">
        <v>0</v>
      </c>
      <c r="AF1175">
        <v>164.94</v>
      </c>
      <c r="AG1175">
        <v>14.54</v>
      </c>
      <c r="AH1175">
        <v>0</v>
      </c>
      <c r="AI1175">
        <v>1</v>
      </c>
      <c r="AJ1175">
        <v>13.57</v>
      </c>
      <c r="AK1175">
        <v>47.82</v>
      </c>
      <c r="AL1175">
        <v>1</v>
      </c>
      <c r="AM1175">
        <v>2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 t="s">
        <v>3</v>
      </c>
      <c r="AT1175">
        <v>11.6</v>
      </c>
      <c r="AU1175" t="s">
        <v>165</v>
      </c>
      <c r="AV1175">
        <v>0</v>
      </c>
      <c r="AW1175">
        <v>2</v>
      </c>
      <c r="AX1175">
        <v>56496451</v>
      </c>
      <c r="AY1175">
        <v>1</v>
      </c>
      <c r="AZ1175">
        <v>0</v>
      </c>
      <c r="BA1175">
        <v>1139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CV1175">
        <v>0</v>
      </c>
      <c r="CW1175">
        <f>ROUND(Y1175*Source!I1185*DO1175,9)</f>
        <v>8.580781</v>
      </c>
      <c r="CX1175">
        <f>ROUND(Y1175*Source!I1185,9)</f>
        <v>0.59014999999999995</v>
      </c>
      <c r="CY1175">
        <f>AB1175</f>
        <v>2343.4299999999998</v>
      </c>
      <c r="CZ1175">
        <f>AF1175</f>
        <v>164.94</v>
      </c>
      <c r="DA1175">
        <f>AJ1175</f>
        <v>13.57</v>
      </c>
      <c r="DB1175">
        <f>ROUND((ROUND(AT1175*CZ1175,2)*1.25*1.1),6)</f>
        <v>2630.7874999999999</v>
      </c>
      <c r="DC1175">
        <f>ROUND((ROUND(AT1175*AG1175,2)*1.25*1.1),6)</f>
        <v>231.9075</v>
      </c>
      <c r="DD1175" t="s">
        <v>3</v>
      </c>
      <c r="DE1175" t="s">
        <v>3</v>
      </c>
      <c r="DF1175">
        <f t="shared" si="668"/>
        <v>0</v>
      </c>
      <c r="DG1175">
        <f>ROUND(ROUND(AF1175*AJ1175,2)*CX1175,2)</f>
        <v>1320.9</v>
      </c>
      <c r="DH1175">
        <f>ROUND(ROUND(AG1175*AK1175,2)*CX1175,2)</f>
        <v>410.33</v>
      </c>
      <c r="DI1175">
        <f t="shared" si="657"/>
        <v>0</v>
      </c>
      <c r="DJ1175">
        <f>DG1175</f>
        <v>1320.9</v>
      </c>
      <c r="DK1175">
        <v>0</v>
      </c>
      <c r="DL1175" t="s">
        <v>745</v>
      </c>
      <c r="DM1175">
        <v>0</v>
      </c>
      <c r="DN1175" t="s">
        <v>740</v>
      </c>
      <c r="DO1175">
        <v>14.54</v>
      </c>
    </row>
    <row r="1176" spans="1:119" x14ac:dyDescent="0.25">
      <c r="A1176">
        <f>ROW(Source!A1185)</f>
        <v>1185</v>
      </c>
      <c r="B1176">
        <v>56481267</v>
      </c>
      <c r="C1176">
        <v>56496440</v>
      </c>
      <c r="D1176">
        <v>54902772</v>
      </c>
      <c r="E1176">
        <v>1</v>
      </c>
      <c r="F1176">
        <v>1</v>
      </c>
      <c r="G1176">
        <v>1079</v>
      </c>
      <c r="H1176">
        <v>3</v>
      </c>
      <c r="I1176" t="s">
        <v>532</v>
      </c>
      <c r="J1176" t="s">
        <v>534</v>
      </c>
      <c r="K1176" t="s">
        <v>533</v>
      </c>
      <c r="L1176">
        <v>1339</v>
      </c>
      <c r="N1176">
        <v>1007</v>
      </c>
      <c r="O1176" t="s">
        <v>158</v>
      </c>
      <c r="P1176" t="s">
        <v>158</v>
      </c>
      <c r="Q1176">
        <v>1</v>
      </c>
      <c r="W1176">
        <v>0</v>
      </c>
      <c r="X1176">
        <v>-1921538256</v>
      </c>
      <c r="Y1176">
        <f>AT1176</f>
        <v>105</v>
      </c>
      <c r="AA1176">
        <v>870.74</v>
      </c>
      <c r="AB1176">
        <v>0</v>
      </c>
      <c r="AC1176">
        <v>0</v>
      </c>
      <c r="AD1176">
        <v>0</v>
      </c>
      <c r="AE1176">
        <v>99.9</v>
      </c>
      <c r="AF1176">
        <v>0</v>
      </c>
      <c r="AG1176">
        <v>0</v>
      </c>
      <c r="AH1176">
        <v>0</v>
      </c>
      <c r="AI1176">
        <v>8.69</v>
      </c>
      <c r="AJ1176">
        <v>1</v>
      </c>
      <c r="AK1176">
        <v>1</v>
      </c>
      <c r="AL1176">
        <v>1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 t="s">
        <v>3</v>
      </c>
      <c r="AT1176">
        <v>105</v>
      </c>
      <c r="AU1176" t="s">
        <v>3</v>
      </c>
      <c r="AV1176">
        <v>0</v>
      </c>
      <c r="AW1176">
        <v>1</v>
      </c>
      <c r="AX1176">
        <v>-1</v>
      </c>
      <c r="AY1176">
        <v>0</v>
      </c>
      <c r="AZ1176">
        <v>0</v>
      </c>
      <c r="BA1176" t="s">
        <v>3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CV1176">
        <v>0</v>
      </c>
      <c r="CW1176">
        <v>0</v>
      </c>
      <c r="CX1176">
        <f>ROUND(Y1176*Source!I1185,9)</f>
        <v>3.8849999999999998</v>
      </c>
      <c r="CY1176">
        <f>AA1176</f>
        <v>870.74</v>
      </c>
      <c r="CZ1176">
        <f>AE1176</f>
        <v>99.9</v>
      </c>
      <c r="DA1176">
        <f>AI1176</f>
        <v>8.69</v>
      </c>
      <c r="DB1176">
        <f>ROUND(ROUND(AT1176*CZ1176,2),6)</f>
        <v>10489.5</v>
      </c>
      <c r="DC1176">
        <f>ROUND(ROUND(AT1176*AG1176,2),6)</f>
        <v>0</v>
      </c>
      <c r="DD1176" t="s">
        <v>3</v>
      </c>
      <c r="DE1176" t="s">
        <v>3</v>
      </c>
      <c r="DF1176">
        <f>ROUND(ROUND(AE1176*AI1176,2)*CX1176,2)</f>
        <v>3372.69</v>
      </c>
      <c r="DG1176">
        <f t="shared" ref="DG1176:DG1186" si="669">ROUND(ROUND(AF1176,2)*CX1176,2)</f>
        <v>0</v>
      </c>
      <c r="DH1176">
        <f t="shared" ref="DH1176:DH1186" si="670">ROUND(ROUND(AG1176,2)*CX1176,2)</f>
        <v>0</v>
      </c>
      <c r="DI1176">
        <f t="shared" si="657"/>
        <v>0</v>
      </c>
      <c r="DJ1176">
        <f>DF1176</f>
        <v>3372.69</v>
      </c>
      <c r="DK1176">
        <v>0</v>
      </c>
      <c r="DL1176" t="s">
        <v>3</v>
      </c>
      <c r="DM1176">
        <v>0</v>
      </c>
      <c r="DN1176" t="s">
        <v>3</v>
      </c>
      <c r="DO1176">
        <v>0</v>
      </c>
    </row>
    <row r="1177" spans="1:119" x14ac:dyDescent="0.25">
      <c r="A1177">
        <f>ROW(Source!A1224)</f>
        <v>1224</v>
      </c>
      <c r="B1177">
        <v>56481265</v>
      </c>
      <c r="C1177">
        <v>56496514</v>
      </c>
      <c r="D1177">
        <v>54836958</v>
      </c>
      <c r="E1177">
        <v>1079</v>
      </c>
      <c r="F1177">
        <v>1</v>
      </c>
      <c r="G1177">
        <v>1079</v>
      </c>
      <c r="H1177">
        <v>1</v>
      </c>
      <c r="I1177" t="s">
        <v>738</v>
      </c>
      <c r="J1177" t="s">
        <v>3</v>
      </c>
      <c r="K1177" t="s">
        <v>739</v>
      </c>
      <c r="L1177">
        <v>1191</v>
      </c>
      <c r="N1177">
        <v>1013</v>
      </c>
      <c r="O1177" t="s">
        <v>740</v>
      </c>
      <c r="P1177" t="s">
        <v>740</v>
      </c>
      <c r="Q1177">
        <v>1</v>
      </c>
      <c r="W1177">
        <v>0</v>
      </c>
      <c r="X1177">
        <v>476480486</v>
      </c>
      <c r="Y1177">
        <f>(AT1177*1.15*1.1)</f>
        <v>22.985050000000005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1</v>
      </c>
      <c r="AL1177">
        <v>1</v>
      </c>
      <c r="AM1177">
        <v>-2</v>
      </c>
      <c r="AN1177">
        <v>0</v>
      </c>
      <c r="AO1177">
        <v>1</v>
      </c>
      <c r="AP1177">
        <v>1</v>
      </c>
      <c r="AQ1177">
        <v>0</v>
      </c>
      <c r="AR1177">
        <v>0</v>
      </c>
      <c r="AS1177" t="s">
        <v>3</v>
      </c>
      <c r="AT1177">
        <v>18.170000000000002</v>
      </c>
      <c r="AU1177" t="s">
        <v>166</v>
      </c>
      <c r="AV1177">
        <v>1</v>
      </c>
      <c r="AW1177">
        <v>2</v>
      </c>
      <c r="AX1177">
        <v>56496524</v>
      </c>
      <c r="AY1177">
        <v>1</v>
      </c>
      <c r="AZ1177">
        <v>0</v>
      </c>
      <c r="BA1177">
        <v>1141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CU1177">
        <f>ROUND(AT1177*Source!I1224*AH1177*AL1177,2)</f>
        <v>0</v>
      </c>
      <c r="CV1177">
        <f>ROUND(Y1177*Source!I1224,9)</f>
        <v>3.9074585000000002</v>
      </c>
      <c r="CW1177">
        <v>0</v>
      </c>
      <c r="CX1177">
        <f>ROUND(Y1177*Source!I1224,9)</f>
        <v>3.9074585000000002</v>
      </c>
      <c r="CY1177">
        <f>AD1177</f>
        <v>0</v>
      </c>
      <c r="CZ1177">
        <f>AH1177</f>
        <v>0</v>
      </c>
      <c r="DA1177">
        <f>AL1177</f>
        <v>1</v>
      </c>
      <c r="DB1177">
        <f>ROUND((ROUND(AT1177*CZ1177,2)*1.15*1.1),6)</f>
        <v>0</v>
      </c>
      <c r="DC1177">
        <f>ROUND((ROUND(AT1177*AG1177,2)*1.15*1.1),6)</f>
        <v>0</v>
      </c>
      <c r="DD1177" t="s">
        <v>3</v>
      </c>
      <c r="DE1177" t="s">
        <v>3</v>
      </c>
      <c r="DF1177">
        <f t="shared" ref="DF1177:DF1189" si="671">ROUND(ROUND(AE1177,2)*CX1177,2)</f>
        <v>0</v>
      </c>
      <c r="DG1177">
        <f t="shared" si="669"/>
        <v>0</v>
      </c>
      <c r="DH1177">
        <f t="shared" si="670"/>
        <v>0</v>
      </c>
      <c r="DI1177">
        <f t="shared" si="657"/>
        <v>0</v>
      </c>
      <c r="DJ1177">
        <f>DI1177</f>
        <v>0</v>
      </c>
      <c r="DK1177">
        <v>0</v>
      </c>
      <c r="DL1177" t="s">
        <v>3</v>
      </c>
      <c r="DM1177">
        <v>0</v>
      </c>
      <c r="DN1177" t="s">
        <v>3</v>
      </c>
      <c r="DO1177">
        <v>0</v>
      </c>
    </row>
    <row r="1178" spans="1:119" x14ac:dyDescent="0.25">
      <c r="A1178">
        <f>ROW(Source!A1224)</f>
        <v>1224</v>
      </c>
      <c r="B1178">
        <v>56481265</v>
      </c>
      <c r="C1178">
        <v>56496514</v>
      </c>
      <c r="D1178">
        <v>54934284</v>
      </c>
      <c r="E1178">
        <v>1</v>
      </c>
      <c r="F1178">
        <v>1</v>
      </c>
      <c r="G1178">
        <v>1079</v>
      </c>
      <c r="H1178">
        <v>2</v>
      </c>
      <c r="I1178" t="s">
        <v>741</v>
      </c>
      <c r="J1178" t="s">
        <v>742</v>
      </c>
      <c r="K1178" t="s">
        <v>743</v>
      </c>
      <c r="L1178">
        <v>1368</v>
      </c>
      <c r="N1178">
        <v>1011</v>
      </c>
      <c r="O1178" t="s">
        <v>744</v>
      </c>
      <c r="P1178" t="s">
        <v>744</v>
      </c>
      <c r="Q1178">
        <v>1</v>
      </c>
      <c r="W1178">
        <v>0</v>
      </c>
      <c r="X1178">
        <v>654681671</v>
      </c>
      <c r="Y1178">
        <f>(AT1178*1.25*1.1)</f>
        <v>0.46750000000000008</v>
      </c>
      <c r="AA1178">
        <v>0</v>
      </c>
      <c r="AB1178">
        <v>87.01</v>
      </c>
      <c r="AC1178">
        <v>13.21</v>
      </c>
      <c r="AD1178">
        <v>0</v>
      </c>
      <c r="AE1178">
        <v>0</v>
      </c>
      <c r="AF1178">
        <v>83.1</v>
      </c>
      <c r="AG1178">
        <v>12.62</v>
      </c>
      <c r="AH1178">
        <v>0</v>
      </c>
      <c r="AI1178">
        <v>1</v>
      </c>
      <c r="AJ1178">
        <v>1</v>
      </c>
      <c r="AK1178">
        <v>1</v>
      </c>
      <c r="AL1178">
        <v>1</v>
      </c>
      <c r="AM1178">
        <v>-2</v>
      </c>
      <c r="AN1178">
        <v>0</v>
      </c>
      <c r="AO1178">
        <v>1</v>
      </c>
      <c r="AP1178">
        <v>1</v>
      </c>
      <c r="AQ1178">
        <v>0</v>
      </c>
      <c r="AR1178">
        <v>0</v>
      </c>
      <c r="AS1178" t="s">
        <v>3</v>
      </c>
      <c r="AT1178">
        <v>0.34</v>
      </c>
      <c r="AU1178" t="s">
        <v>165</v>
      </c>
      <c r="AV1178">
        <v>0</v>
      </c>
      <c r="AW1178">
        <v>2</v>
      </c>
      <c r="AX1178">
        <v>56496525</v>
      </c>
      <c r="AY1178">
        <v>1</v>
      </c>
      <c r="AZ1178">
        <v>0</v>
      </c>
      <c r="BA1178">
        <v>1142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CV1178">
        <v>0</v>
      </c>
      <c r="CW1178">
        <f>ROUND(Y1178*Source!I1224*DO1178,9)</f>
        <v>1.0029745000000001</v>
      </c>
      <c r="CX1178">
        <f>ROUND(Y1178*Source!I1224,9)</f>
        <v>7.9475000000000004E-2</v>
      </c>
      <c r="CY1178">
        <f>AB1178</f>
        <v>87.01</v>
      </c>
      <c r="CZ1178">
        <f>AF1178</f>
        <v>83.1</v>
      </c>
      <c r="DA1178">
        <f>AJ1178</f>
        <v>1</v>
      </c>
      <c r="DB1178">
        <f>ROUND((ROUND(AT1178*CZ1178,2)*1.25*1.1),6)</f>
        <v>38.84375</v>
      </c>
      <c r="DC1178">
        <f>ROUND((ROUND(AT1178*AG1178,2)*1.25*1.1),6)</f>
        <v>5.8987499999999997</v>
      </c>
      <c r="DD1178" t="s">
        <v>3</v>
      </c>
      <c r="DE1178" t="s">
        <v>3</v>
      </c>
      <c r="DF1178">
        <f t="shared" si="671"/>
        <v>0</v>
      </c>
      <c r="DG1178">
        <f t="shared" si="669"/>
        <v>6.6</v>
      </c>
      <c r="DH1178">
        <f t="shared" si="670"/>
        <v>1</v>
      </c>
      <c r="DI1178">
        <f t="shared" si="657"/>
        <v>0</v>
      </c>
      <c r="DJ1178">
        <f>DG1178</f>
        <v>6.6</v>
      </c>
      <c r="DK1178">
        <v>0</v>
      </c>
      <c r="DL1178" t="s">
        <v>745</v>
      </c>
      <c r="DM1178">
        <v>0</v>
      </c>
      <c r="DN1178" t="s">
        <v>740</v>
      </c>
      <c r="DO1178">
        <v>12.62</v>
      </c>
    </row>
    <row r="1179" spans="1:119" x14ac:dyDescent="0.25">
      <c r="A1179">
        <f>ROW(Source!A1224)</f>
        <v>1224</v>
      </c>
      <c r="B1179">
        <v>56481265</v>
      </c>
      <c r="C1179">
        <v>56496514</v>
      </c>
      <c r="D1179">
        <v>54933607</v>
      </c>
      <c r="E1179">
        <v>1</v>
      </c>
      <c r="F1179">
        <v>1</v>
      </c>
      <c r="G1179">
        <v>1079</v>
      </c>
      <c r="H1179">
        <v>2</v>
      </c>
      <c r="I1179" t="s">
        <v>868</v>
      </c>
      <c r="J1179" t="s">
        <v>869</v>
      </c>
      <c r="K1179" t="s">
        <v>870</v>
      </c>
      <c r="L1179">
        <v>1368</v>
      </c>
      <c r="N1179">
        <v>1011</v>
      </c>
      <c r="O1179" t="s">
        <v>744</v>
      </c>
      <c r="P1179" t="s">
        <v>744</v>
      </c>
      <c r="Q1179">
        <v>1</v>
      </c>
      <c r="W1179">
        <v>0</v>
      </c>
      <c r="X1179">
        <v>-2072243295</v>
      </c>
      <c r="Y1179">
        <f>(AT1179*1.25*1.1)</f>
        <v>0.59125000000000005</v>
      </c>
      <c r="AA1179">
        <v>0</v>
      </c>
      <c r="AB1179">
        <v>3.33</v>
      </c>
      <c r="AC1179">
        <v>0</v>
      </c>
      <c r="AD1179">
        <v>0</v>
      </c>
      <c r="AE1179">
        <v>0</v>
      </c>
      <c r="AF1179">
        <v>3.18</v>
      </c>
      <c r="AG1179">
        <v>0</v>
      </c>
      <c r="AH1179">
        <v>0</v>
      </c>
      <c r="AI1179">
        <v>1</v>
      </c>
      <c r="AJ1179">
        <v>1</v>
      </c>
      <c r="AK1179">
        <v>1</v>
      </c>
      <c r="AL1179">
        <v>1</v>
      </c>
      <c r="AM1179">
        <v>-2</v>
      </c>
      <c r="AN1179">
        <v>0</v>
      </c>
      <c r="AO1179">
        <v>1</v>
      </c>
      <c r="AP1179">
        <v>1</v>
      </c>
      <c r="AQ1179">
        <v>0</v>
      </c>
      <c r="AR1179">
        <v>0</v>
      </c>
      <c r="AS1179" t="s">
        <v>3</v>
      </c>
      <c r="AT1179">
        <v>0.43</v>
      </c>
      <c r="AU1179" t="s">
        <v>165</v>
      </c>
      <c r="AV1179">
        <v>0</v>
      </c>
      <c r="AW1179">
        <v>2</v>
      </c>
      <c r="AX1179">
        <v>56496526</v>
      </c>
      <c r="AY1179">
        <v>1</v>
      </c>
      <c r="AZ1179">
        <v>0</v>
      </c>
      <c r="BA1179">
        <v>1143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CV1179">
        <v>0</v>
      </c>
      <c r="CW1179">
        <f>ROUND(Y1179*Source!I1224*DO1179,9)</f>
        <v>0</v>
      </c>
      <c r="CX1179">
        <f>ROUND(Y1179*Source!I1224,9)</f>
        <v>0.1005125</v>
      </c>
      <c r="CY1179">
        <f>AB1179</f>
        <v>3.33</v>
      </c>
      <c r="CZ1179">
        <f>AF1179</f>
        <v>3.18</v>
      </c>
      <c r="DA1179">
        <f>AJ1179</f>
        <v>1</v>
      </c>
      <c r="DB1179">
        <f>ROUND((ROUND(AT1179*CZ1179,2)*1.25*1.1),6)</f>
        <v>1.88375</v>
      </c>
      <c r="DC1179">
        <f>ROUND((ROUND(AT1179*AG1179,2)*1.25*1.1),6)</f>
        <v>0</v>
      </c>
      <c r="DD1179" t="s">
        <v>3</v>
      </c>
      <c r="DE1179" t="s">
        <v>3</v>
      </c>
      <c r="DF1179">
        <f t="shared" si="671"/>
        <v>0</v>
      </c>
      <c r="DG1179">
        <f t="shared" si="669"/>
        <v>0.32</v>
      </c>
      <c r="DH1179">
        <f t="shared" si="670"/>
        <v>0</v>
      </c>
      <c r="DI1179">
        <f t="shared" si="657"/>
        <v>0</v>
      </c>
      <c r="DJ1179">
        <f>DG1179</f>
        <v>0.32</v>
      </c>
      <c r="DK1179">
        <v>0</v>
      </c>
      <c r="DL1179" t="s">
        <v>3</v>
      </c>
      <c r="DM1179">
        <v>0</v>
      </c>
      <c r="DN1179" t="s">
        <v>3</v>
      </c>
      <c r="DO1179">
        <v>0</v>
      </c>
    </row>
    <row r="1180" spans="1:119" x14ac:dyDescent="0.25">
      <c r="A1180">
        <f>ROW(Source!A1224)</f>
        <v>1224</v>
      </c>
      <c r="B1180">
        <v>56481265</v>
      </c>
      <c r="C1180">
        <v>56496514</v>
      </c>
      <c r="D1180">
        <v>54933712</v>
      </c>
      <c r="E1180">
        <v>1</v>
      </c>
      <c r="F1180">
        <v>1</v>
      </c>
      <c r="G1180">
        <v>1079</v>
      </c>
      <c r="H1180">
        <v>2</v>
      </c>
      <c r="I1180" t="s">
        <v>927</v>
      </c>
      <c r="J1180" t="s">
        <v>928</v>
      </c>
      <c r="K1180" t="s">
        <v>929</v>
      </c>
      <c r="L1180">
        <v>1368</v>
      </c>
      <c r="N1180">
        <v>1011</v>
      </c>
      <c r="O1180" t="s">
        <v>744</v>
      </c>
      <c r="P1180" t="s">
        <v>744</v>
      </c>
      <c r="Q1180">
        <v>1</v>
      </c>
      <c r="W1180">
        <v>0</v>
      </c>
      <c r="X1180">
        <v>1381503060</v>
      </c>
      <c r="Y1180">
        <f>(AT1180*1.25*1.1)</f>
        <v>0.56374999999999997</v>
      </c>
      <c r="AA1180">
        <v>0</v>
      </c>
      <c r="AB1180">
        <v>12.9</v>
      </c>
      <c r="AC1180">
        <v>0</v>
      </c>
      <c r="AD1180">
        <v>0</v>
      </c>
      <c r="AE1180">
        <v>0</v>
      </c>
      <c r="AF1180">
        <v>12.32</v>
      </c>
      <c r="AG1180">
        <v>0</v>
      </c>
      <c r="AH1180">
        <v>0</v>
      </c>
      <c r="AI1180">
        <v>1</v>
      </c>
      <c r="AJ1180">
        <v>1</v>
      </c>
      <c r="AK1180">
        <v>1</v>
      </c>
      <c r="AL1180">
        <v>1</v>
      </c>
      <c r="AM1180">
        <v>-2</v>
      </c>
      <c r="AN1180">
        <v>0</v>
      </c>
      <c r="AO1180">
        <v>1</v>
      </c>
      <c r="AP1180">
        <v>1</v>
      </c>
      <c r="AQ1180">
        <v>0</v>
      </c>
      <c r="AR1180">
        <v>0</v>
      </c>
      <c r="AS1180" t="s">
        <v>3</v>
      </c>
      <c r="AT1180">
        <v>0.41</v>
      </c>
      <c r="AU1180" t="s">
        <v>165</v>
      </c>
      <c r="AV1180">
        <v>0</v>
      </c>
      <c r="AW1180">
        <v>2</v>
      </c>
      <c r="AX1180">
        <v>56496527</v>
      </c>
      <c r="AY1180">
        <v>1</v>
      </c>
      <c r="AZ1180">
        <v>0</v>
      </c>
      <c r="BA1180">
        <v>1144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CV1180">
        <v>0</v>
      </c>
      <c r="CW1180">
        <f>ROUND(Y1180*Source!I1224*DO1180,9)</f>
        <v>0</v>
      </c>
      <c r="CX1180">
        <f>ROUND(Y1180*Source!I1224,9)</f>
        <v>9.5837500000000006E-2</v>
      </c>
      <c r="CY1180">
        <f>AB1180</f>
        <v>12.9</v>
      </c>
      <c r="CZ1180">
        <f>AF1180</f>
        <v>12.32</v>
      </c>
      <c r="DA1180">
        <f>AJ1180</f>
        <v>1</v>
      </c>
      <c r="DB1180">
        <f>ROUND((ROUND(AT1180*CZ1180,2)*1.25*1.1),6)</f>
        <v>6.9437499999999996</v>
      </c>
      <c r="DC1180">
        <f>ROUND((ROUND(AT1180*AG1180,2)*1.25*1.1),6)</f>
        <v>0</v>
      </c>
      <c r="DD1180" t="s">
        <v>3</v>
      </c>
      <c r="DE1180" t="s">
        <v>3</v>
      </c>
      <c r="DF1180">
        <f t="shared" si="671"/>
        <v>0</v>
      </c>
      <c r="DG1180">
        <f t="shared" si="669"/>
        <v>1.18</v>
      </c>
      <c r="DH1180">
        <f t="shared" si="670"/>
        <v>0</v>
      </c>
      <c r="DI1180">
        <f t="shared" si="657"/>
        <v>0</v>
      </c>
      <c r="DJ1180">
        <f>DG1180</f>
        <v>1.18</v>
      </c>
      <c r="DK1180">
        <v>0</v>
      </c>
      <c r="DL1180" t="s">
        <v>3</v>
      </c>
      <c r="DM1180">
        <v>0</v>
      </c>
      <c r="DN1180" t="s">
        <v>3</v>
      </c>
      <c r="DO1180">
        <v>0</v>
      </c>
    </row>
    <row r="1181" spans="1:119" x14ac:dyDescent="0.25">
      <c r="A1181">
        <f>ROW(Source!A1224)</f>
        <v>1224</v>
      </c>
      <c r="B1181">
        <v>56481265</v>
      </c>
      <c r="C1181">
        <v>56496514</v>
      </c>
      <c r="D1181">
        <v>54902318</v>
      </c>
      <c r="E1181">
        <v>1</v>
      </c>
      <c r="F1181">
        <v>1</v>
      </c>
      <c r="G1181">
        <v>1079</v>
      </c>
      <c r="H1181">
        <v>3</v>
      </c>
      <c r="I1181" t="s">
        <v>755</v>
      </c>
      <c r="J1181" t="s">
        <v>756</v>
      </c>
      <c r="K1181" t="s">
        <v>757</v>
      </c>
      <c r="L1181">
        <v>1348</v>
      </c>
      <c r="N1181">
        <v>1009</v>
      </c>
      <c r="O1181" t="s">
        <v>32</v>
      </c>
      <c r="P1181" t="s">
        <v>32</v>
      </c>
      <c r="Q1181">
        <v>1000</v>
      </c>
      <c r="W1181">
        <v>0</v>
      </c>
      <c r="X1181">
        <v>-638851762</v>
      </c>
      <c r="Y1181">
        <f>AT1181</f>
        <v>3.8999999999999998E-3</v>
      </c>
      <c r="AA1181">
        <v>15448.66</v>
      </c>
      <c r="AB1181">
        <v>0</v>
      </c>
      <c r="AC1181">
        <v>0</v>
      </c>
      <c r="AD1181">
        <v>0</v>
      </c>
      <c r="AE1181">
        <v>15160.61</v>
      </c>
      <c r="AF1181">
        <v>0</v>
      </c>
      <c r="AG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-2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 t="s">
        <v>3</v>
      </c>
      <c r="AT1181">
        <v>3.8999999999999998E-3</v>
      </c>
      <c r="AU1181" t="s">
        <v>3</v>
      </c>
      <c r="AV1181">
        <v>0</v>
      </c>
      <c r="AW1181">
        <v>2</v>
      </c>
      <c r="AX1181">
        <v>56496528</v>
      </c>
      <c r="AY1181">
        <v>1</v>
      </c>
      <c r="AZ1181">
        <v>0</v>
      </c>
      <c r="BA1181">
        <v>1145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CV1181">
        <v>0</v>
      </c>
      <c r="CW1181">
        <v>0</v>
      </c>
      <c r="CX1181">
        <f>ROUND(Y1181*Source!I1224,9)</f>
        <v>6.6299999999999996E-4</v>
      </c>
      <c r="CY1181">
        <f>AA1181</f>
        <v>15448.66</v>
      </c>
      <c r="CZ1181">
        <f>AE1181</f>
        <v>15160.61</v>
      </c>
      <c r="DA1181">
        <f>AI1181</f>
        <v>1</v>
      </c>
      <c r="DB1181">
        <f>ROUND(ROUND(AT1181*CZ1181,2),6)</f>
        <v>59.13</v>
      </c>
      <c r="DC1181">
        <f>ROUND(ROUND(AT1181*AG1181,2),6)</f>
        <v>0</v>
      </c>
      <c r="DD1181" t="s">
        <v>3</v>
      </c>
      <c r="DE1181" t="s">
        <v>3</v>
      </c>
      <c r="DF1181">
        <f t="shared" si="671"/>
        <v>10.050000000000001</v>
      </c>
      <c r="DG1181">
        <f t="shared" si="669"/>
        <v>0</v>
      </c>
      <c r="DH1181">
        <f t="shared" si="670"/>
        <v>0</v>
      </c>
      <c r="DI1181">
        <f t="shared" si="657"/>
        <v>0</v>
      </c>
      <c r="DJ1181">
        <f>DF1181</f>
        <v>10.050000000000001</v>
      </c>
      <c r="DK1181">
        <v>0</v>
      </c>
      <c r="DL1181" t="s">
        <v>3</v>
      </c>
      <c r="DM1181">
        <v>0</v>
      </c>
      <c r="DN1181" t="s">
        <v>3</v>
      </c>
      <c r="DO1181">
        <v>0</v>
      </c>
    </row>
    <row r="1182" spans="1:119" x14ac:dyDescent="0.25">
      <c r="A1182">
        <f>ROW(Source!A1224)</f>
        <v>1224</v>
      </c>
      <c r="B1182">
        <v>56481265</v>
      </c>
      <c r="C1182">
        <v>56496514</v>
      </c>
      <c r="D1182">
        <v>54902260</v>
      </c>
      <c r="E1182">
        <v>1</v>
      </c>
      <c r="F1182">
        <v>1</v>
      </c>
      <c r="G1182">
        <v>1079</v>
      </c>
      <c r="H1182">
        <v>3</v>
      </c>
      <c r="I1182" t="s">
        <v>930</v>
      </c>
      <c r="J1182" t="s">
        <v>931</v>
      </c>
      <c r="K1182" t="s">
        <v>932</v>
      </c>
      <c r="L1182">
        <v>1348</v>
      </c>
      <c r="N1182">
        <v>1009</v>
      </c>
      <c r="O1182" t="s">
        <v>32</v>
      </c>
      <c r="P1182" t="s">
        <v>32</v>
      </c>
      <c r="Q1182">
        <v>1000</v>
      </c>
      <c r="W1182">
        <v>0</v>
      </c>
      <c r="X1182">
        <v>-577689993</v>
      </c>
      <c r="Y1182">
        <f>AT1182</f>
        <v>7.0000000000000007E-2</v>
      </c>
      <c r="AA1182">
        <v>3446.05</v>
      </c>
      <c r="AB1182">
        <v>0</v>
      </c>
      <c r="AC1182">
        <v>0</v>
      </c>
      <c r="AD1182">
        <v>0</v>
      </c>
      <c r="AE1182">
        <v>3381.8</v>
      </c>
      <c r="AF1182">
        <v>0</v>
      </c>
      <c r="AG1182">
        <v>0</v>
      </c>
      <c r="AH1182">
        <v>0</v>
      </c>
      <c r="AI1182">
        <v>1</v>
      </c>
      <c r="AJ1182">
        <v>1</v>
      </c>
      <c r="AK1182">
        <v>1</v>
      </c>
      <c r="AL1182">
        <v>1</v>
      </c>
      <c r="AM1182">
        <v>-2</v>
      </c>
      <c r="AN1182">
        <v>0</v>
      </c>
      <c r="AO1182">
        <v>1</v>
      </c>
      <c r="AP1182">
        <v>1</v>
      </c>
      <c r="AQ1182">
        <v>0</v>
      </c>
      <c r="AR1182">
        <v>0</v>
      </c>
      <c r="AS1182" t="s">
        <v>3</v>
      </c>
      <c r="AT1182">
        <v>7.0000000000000007E-2</v>
      </c>
      <c r="AU1182" t="s">
        <v>3</v>
      </c>
      <c r="AV1182">
        <v>0</v>
      </c>
      <c r="AW1182">
        <v>2</v>
      </c>
      <c r="AX1182">
        <v>56496529</v>
      </c>
      <c r="AY1182">
        <v>1</v>
      </c>
      <c r="AZ1182">
        <v>0</v>
      </c>
      <c r="BA1182">
        <v>1146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CV1182">
        <v>0</v>
      </c>
      <c r="CW1182">
        <v>0</v>
      </c>
      <c r="CX1182">
        <f>ROUND(Y1182*Source!I1224,9)</f>
        <v>1.1900000000000001E-2</v>
      </c>
      <c r="CY1182">
        <f>AA1182</f>
        <v>3446.05</v>
      </c>
      <c r="CZ1182">
        <f>AE1182</f>
        <v>3381.8</v>
      </c>
      <c r="DA1182">
        <f>AI1182</f>
        <v>1</v>
      </c>
      <c r="DB1182">
        <f>ROUND(ROUND(AT1182*CZ1182,2),6)</f>
        <v>236.73</v>
      </c>
      <c r="DC1182">
        <f>ROUND(ROUND(AT1182*AG1182,2),6)</f>
        <v>0</v>
      </c>
      <c r="DD1182" t="s">
        <v>3</v>
      </c>
      <c r="DE1182" t="s">
        <v>3</v>
      </c>
      <c r="DF1182">
        <f t="shared" si="671"/>
        <v>40.24</v>
      </c>
      <c r="DG1182">
        <f t="shared" si="669"/>
        <v>0</v>
      </c>
      <c r="DH1182">
        <f t="shared" si="670"/>
        <v>0</v>
      </c>
      <c r="DI1182">
        <f t="shared" si="657"/>
        <v>0</v>
      </c>
      <c r="DJ1182">
        <f>DF1182</f>
        <v>40.24</v>
      </c>
      <c r="DK1182">
        <v>0</v>
      </c>
      <c r="DL1182" t="s">
        <v>3</v>
      </c>
      <c r="DM1182">
        <v>0</v>
      </c>
      <c r="DN1182" t="s">
        <v>3</v>
      </c>
      <c r="DO1182">
        <v>0</v>
      </c>
    </row>
    <row r="1183" spans="1:119" x14ac:dyDescent="0.25">
      <c r="A1183">
        <f>ROW(Source!A1224)</f>
        <v>1224</v>
      </c>
      <c r="B1183">
        <v>56481265</v>
      </c>
      <c r="C1183">
        <v>56496514</v>
      </c>
      <c r="D1183">
        <v>54902263</v>
      </c>
      <c r="E1183">
        <v>1</v>
      </c>
      <c r="F1183">
        <v>1</v>
      </c>
      <c r="G1183">
        <v>1079</v>
      </c>
      <c r="H1183">
        <v>3</v>
      </c>
      <c r="I1183" t="s">
        <v>933</v>
      </c>
      <c r="J1183" t="s">
        <v>934</v>
      </c>
      <c r="K1183" t="s">
        <v>935</v>
      </c>
      <c r="L1183">
        <v>1348</v>
      </c>
      <c r="N1183">
        <v>1009</v>
      </c>
      <c r="O1183" t="s">
        <v>32</v>
      </c>
      <c r="P1183" t="s">
        <v>32</v>
      </c>
      <c r="Q1183">
        <v>1000</v>
      </c>
      <c r="W1183">
        <v>0</v>
      </c>
      <c r="X1183">
        <v>958001174</v>
      </c>
      <c r="Y1183">
        <f>AT1183</f>
        <v>2E-3</v>
      </c>
      <c r="AA1183">
        <v>27377.86</v>
      </c>
      <c r="AB1183">
        <v>0</v>
      </c>
      <c r="AC1183">
        <v>0</v>
      </c>
      <c r="AD1183">
        <v>0</v>
      </c>
      <c r="AE1183">
        <v>26867.38</v>
      </c>
      <c r="AF1183">
        <v>0</v>
      </c>
      <c r="AG1183">
        <v>0</v>
      </c>
      <c r="AH1183">
        <v>0</v>
      </c>
      <c r="AI1183">
        <v>1</v>
      </c>
      <c r="AJ1183">
        <v>1</v>
      </c>
      <c r="AK1183">
        <v>1</v>
      </c>
      <c r="AL1183">
        <v>1</v>
      </c>
      <c r="AM1183">
        <v>-2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 t="s">
        <v>3</v>
      </c>
      <c r="AT1183">
        <v>2E-3</v>
      </c>
      <c r="AU1183" t="s">
        <v>3</v>
      </c>
      <c r="AV1183">
        <v>0</v>
      </c>
      <c r="AW1183">
        <v>2</v>
      </c>
      <c r="AX1183">
        <v>56496530</v>
      </c>
      <c r="AY1183">
        <v>1</v>
      </c>
      <c r="AZ1183">
        <v>0</v>
      </c>
      <c r="BA1183">
        <v>1147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CV1183">
        <v>0</v>
      </c>
      <c r="CW1183">
        <v>0</v>
      </c>
      <c r="CX1183">
        <f>ROUND(Y1183*Source!I1224,9)</f>
        <v>3.4000000000000002E-4</v>
      </c>
      <c r="CY1183">
        <f>AA1183</f>
        <v>27377.86</v>
      </c>
      <c r="CZ1183">
        <f>AE1183</f>
        <v>26867.38</v>
      </c>
      <c r="DA1183">
        <f>AI1183</f>
        <v>1</v>
      </c>
      <c r="DB1183">
        <f>ROUND(ROUND(AT1183*CZ1183,2),6)</f>
        <v>53.73</v>
      </c>
      <c r="DC1183">
        <f>ROUND(ROUND(AT1183*AG1183,2),6)</f>
        <v>0</v>
      </c>
      <c r="DD1183" t="s">
        <v>3</v>
      </c>
      <c r="DE1183" t="s">
        <v>3</v>
      </c>
      <c r="DF1183">
        <f t="shared" si="671"/>
        <v>9.1300000000000008</v>
      </c>
      <c r="DG1183">
        <f t="shared" si="669"/>
        <v>0</v>
      </c>
      <c r="DH1183">
        <f t="shared" si="670"/>
        <v>0</v>
      </c>
      <c r="DI1183">
        <f t="shared" si="657"/>
        <v>0</v>
      </c>
      <c r="DJ1183">
        <f>DF1183</f>
        <v>9.1300000000000008</v>
      </c>
      <c r="DK1183">
        <v>0</v>
      </c>
      <c r="DL1183" t="s">
        <v>3</v>
      </c>
      <c r="DM1183">
        <v>0</v>
      </c>
      <c r="DN1183" t="s">
        <v>3</v>
      </c>
      <c r="DO1183">
        <v>0</v>
      </c>
    </row>
    <row r="1184" spans="1:119" x14ac:dyDescent="0.25">
      <c r="A1184">
        <f>ROW(Source!A1224)</f>
        <v>1224</v>
      </c>
      <c r="B1184">
        <v>56481265</v>
      </c>
      <c r="C1184">
        <v>56496514</v>
      </c>
      <c r="D1184">
        <v>54902280</v>
      </c>
      <c r="E1184">
        <v>1</v>
      </c>
      <c r="F1184">
        <v>1</v>
      </c>
      <c r="G1184">
        <v>1079</v>
      </c>
      <c r="H1184">
        <v>3</v>
      </c>
      <c r="I1184" t="s">
        <v>895</v>
      </c>
      <c r="J1184" t="s">
        <v>896</v>
      </c>
      <c r="K1184" t="s">
        <v>897</v>
      </c>
      <c r="L1184">
        <v>1339</v>
      </c>
      <c r="N1184">
        <v>1007</v>
      </c>
      <c r="O1184" t="s">
        <v>158</v>
      </c>
      <c r="P1184" t="s">
        <v>158</v>
      </c>
      <c r="Q1184">
        <v>1</v>
      </c>
      <c r="W1184">
        <v>0</v>
      </c>
      <c r="X1184">
        <v>166094496</v>
      </c>
      <c r="Y1184">
        <f>AT1184</f>
        <v>0.05</v>
      </c>
      <c r="AA1184">
        <v>2511.77</v>
      </c>
      <c r="AB1184">
        <v>0</v>
      </c>
      <c r="AC1184">
        <v>0</v>
      </c>
      <c r="AD1184">
        <v>0</v>
      </c>
      <c r="AE1184">
        <v>2464.94</v>
      </c>
      <c r="AF1184">
        <v>0</v>
      </c>
      <c r="AG1184">
        <v>0</v>
      </c>
      <c r="AH1184">
        <v>0</v>
      </c>
      <c r="AI1184">
        <v>1</v>
      </c>
      <c r="AJ1184">
        <v>1</v>
      </c>
      <c r="AK1184">
        <v>1</v>
      </c>
      <c r="AL1184">
        <v>1</v>
      </c>
      <c r="AM1184">
        <v>-2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 t="s">
        <v>3</v>
      </c>
      <c r="AT1184">
        <v>0.05</v>
      </c>
      <c r="AU1184" t="s">
        <v>3</v>
      </c>
      <c r="AV1184">
        <v>0</v>
      </c>
      <c r="AW1184">
        <v>2</v>
      </c>
      <c r="AX1184">
        <v>56496531</v>
      </c>
      <c r="AY1184">
        <v>1</v>
      </c>
      <c r="AZ1184">
        <v>0</v>
      </c>
      <c r="BA1184">
        <v>1148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CV1184">
        <v>0</v>
      </c>
      <c r="CW1184">
        <v>0</v>
      </c>
      <c r="CX1184">
        <f>ROUND(Y1184*Source!I1224,9)</f>
        <v>8.5000000000000006E-3</v>
      </c>
      <c r="CY1184">
        <f>AA1184</f>
        <v>2511.77</v>
      </c>
      <c r="CZ1184">
        <f>AE1184</f>
        <v>2464.94</v>
      </c>
      <c r="DA1184">
        <f>AI1184</f>
        <v>1</v>
      </c>
      <c r="DB1184">
        <f>ROUND(ROUND(AT1184*CZ1184,2),6)</f>
        <v>123.25</v>
      </c>
      <c r="DC1184">
        <f>ROUND(ROUND(AT1184*AG1184,2),6)</f>
        <v>0</v>
      </c>
      <c r="DD1184" t="s">
        <v>3</v>
      </c>
      <c r="DE1184" t="s">
        <v>3</v>
      </c>
      <c r="DF1184">
        <f t="shared" si="671"/>
        <v>20.95</v>
      </c>
      <c r="DG1184">
        <f t="shared" si="669"/>
        <v>0</v>
      </c>
      <c r="DH1184">
        <f t="shared" si="670"/>
        <v>0</v>
      </c>
      <c r="DI1184">
        <f t="shared" si="657"/>
        <v>0</v>
      </c>
      <c r="DJ1184">
        <f>DF1184</f>
        <v>20.95</v>
      </c>
      <c r="DK1184">
        <v>0</v>
      </c>
      <c r="DL1184" t="s">
        <v>3</v>
      </c>
      <c r="DM1184">
        <v>0</v>
      </c>
      <c r="DN1184" t="s">
        <v>3</v>
      </c>
      <c r="DO1184">
        <v>0</v>
      </c>
    </row>
    <row r="1185" spans="1:119" x14ac:dyDescent="0.25">
      <c r="A1185">
        <f>ROW(Source!A1224)</f>
        <v>1224</v>
      </c>
      <c r="B1185">
        <v>56481265</v>
      </c>
      <c r="C1185">
        <v>56496514</v>
      </c>
      <c r="D1185">
        <v>54902848</v>
      </c>
      <c r="E1185">
        <v>1</v>
      </c>
      <c r="F1185">
        <v>1</v>
      </c>
      <c r="G1185">
        <v>1079</v>
      </c>
      <c r="H1185">
        <v>3</v>
      </c>
      <c r="I1185" t="s">
        <v>415</v>
      </c>
      <c r="J1185" t="s">
        <v>417</v>
      </c>
      <c r="K1185" t="s">
        <v>416</v>
      </c>
      <c r="L1185">
        <v>1339</v>
      </c>
      <c r="N1185">
        <v>1007</v>
      </c>
      <c r="O1185" t="s">
        <v>158</v>
      </c>
      <c r="P1185" t="s">
        <v>158</v>
      </c>
      <c r="Q1185">
        <v>1</v>
      </c>
      <c r="W1185">
        <v>0</v>
      </c>
      <c r="X1185">
        <v>-482484867</v>
      </c>
      <c r="Y1185">
        <f>AT1185</f>
        <v>0.98</v>
      </c>
      <c r="AA1185">
        <v>1855.85</v>
      </c>
      <c r="AB1185">
        <v>0</v>
      </c>
      <c r="AC1185">
        <v>0</v>
      </c>
      <c r="AD1185">
        <v>0</v>
      </c>
      <c r="AE1185">
        <v>1821.25</v>
      </c>
      <c r="AF1185">
        <v>0</v>
      </c>
      <c r="AG1185">
        <v>0</v>
      </c>
      <c r="AH1185">
        <v>0</v>
      </c>
      <c r="AI1185">
        <v>1</v>
      </c>
      <c r="AJ1185">
        <v>1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 t="s">
        <v>3</v>
      </c>
      <c r="AT1185">
        <v>0.98</v>
      </c>
      <c r="AU1185" t="s">
        <v>3</v>
      </c>
      <c r="AV1185">
        <v>0</v>
      </c>
      <c r="AW1185">
        <v>1</v>
      </c>
      <c r="AX1185">
        <v>-1</v>
      </c>
      <c r="AY1185">
        <v>0</v>
      </c>
      <c r="AZ1185">
        <v>0</v>
      </c>
      <c r="BA1185" t="s">
        <v>3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CV1185">
        <v>0</v>
      </c>
      <c r="CW1185">
        <v>0</v>
      </c>
      <c r="CX1185">
        <f>ROUND(Y1185*Source!I1224,9)</f>
        <v>0.1666</v>
      </c>
      <c r="CY1185">
        <f>AA1185</f>
        <v>1855.85</v>
      </c>
      <c r="CZ1185">
        <f>AE1185</f>
        <v>1821.25</v>
      </c>
      <c r="DA1185">
        <f>AI1185</f>
        <v>1</v>
      </c>
      <c r="DB1185">
        <f>ROUND(ROUND(AT1185*CZ1185,2),6)</f>
        <v>1784.83</v>
      </c>
      <c r="DC1185">
        <f>ROUND(ROUND(AT1185*AG1185,2),6)</f>
        <v>0</v>
      </c>
      <c r="DD1185" t="s">
        <v>3</v>
      </c>
      <c r="DE1185" t="s">
        <v>3</v>
      </c>
      <c r="DF1185">
        <f t="shared" si="671"/>
        <v>303.42</v>
      </c>
      <c r="DG1185">
        <f t="shared" si="669"/>
        <v>0</v>
      </c>
      <c r="DH1185">
        <f t="shared" si="670"/>
        <v>0</v>
      </c>
      <c r="DI1185">
        <f t="shared" si="657"/>
        <v>0</v>
      </c>
      <c r="DJ1185">
        <f>DF1185</f>
        <v>303.42</v>
      </c>
      <c r="DK1185">
        <v>0</v>
      </c>
      <c r="DL1185" t="s">
        <v>3</v>
      </c>
      <c r="DM1185">
        <v>0</v>
      </c>
      <c r="DN1185" t="s">
        <v>3</v>
      </c>
      <c r="DO1185">
        <v>0</v>
      </c>
    </row>
    <row r="1186" spans="1:119" x14ac:dyDescent="0.25">
      <c r="A1186">
        <f>ROW(Source!A1225)</f>
        <v>1225</v>
      </c>
      <c r="B1186">
        <v>56481267</v>
      </c>
      <c r="C1186">
        <v>56496514</v>
      </c>
      <c r="D1186">
        <v>54836958</v>
      </c>
      <c r="E1186">
        <v>1079</v>
      </c>
      <c r="F1186">
        <v>1</v>
      </c>
      <c r="G1186">
        <v>1079</v>
      </c>
      <c r="H1186">
        <v>1</v>
      </c>
      <c r="I1186" t="s">
        <v>738</v>
      </c>
      <c r="J1186" t="s">
        <v>3</v>
      </c>
      <c r="K1186" t="s">
        <v>739</v>
      </c>
      <c r="L1186">
        <v>1191</v>
      </c>
      <c r="N1186">
        <v>1013</v>
      </c>
      <c r="O1186" t="s">
        <v>740</v>
      </c>
      <c r="P1186" t="s">
        <v>740</v>
      </c>
      <c r="Q1186">
        <v>1</v>
      </c>
      <c r="W1186">
        <v>0</v>
      </c>
      <c r="X1186">
        <v>476480486</v>
      </c>
      <c r="Y1186">
        <f>(AT1186*1.15*1.1)</f>
        <v>22.985050000000005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1</v>
      </c>
      <c r="AL1186">
        <v>1</v>
      </c>
      <c r="AM1186">
        <v>-2</v>
      </c>
      <c r="AN1186">
        <v>0</v>
      </c>
      <c r="AO1186">
        <v>1</v>
      </c>
      <c r="AP1186">
        <v>1</v>
      </c>
      <c r="AQ1186">
        <v>0</v>
      </c>
      <c r="AR1186">
        <v>0</v>
      </c>
      <c r="AS1186" t="s">
        <v>3</v>
      </c>
      <c r="AT1186">
        <v>18.170000000000002</v>
      </c>
      <c r="AU1186" t="s">
        <v>166</v>
      </c>
      <c r="AV1186">
        <v>1</v>
      </c>
      <c r="AW1186">
        <v>2</v>
      </c>
      <c r="AX1186">
        <v>56496524</v>
      </c>
      <c r="AY1186">
        <v>1</v>
      </c>
      <c r="AZ1186">
        <v>0</v>
      </c>
      <c r="BA1186">
        <v>1150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CU1186">
        <f>ROUND(AT1186*Source!I1225*AH1186*AL1186,2)</f>
        <v>0</v>
      </c>
      <c r="CV1186">
        <f>ROUND(Y1186*Source!I1225,9)</f>
        <v>3.9074585000000002</v>
      </c>
      <c r="CW1186">
        <v>0</v>
      </c>
      <c r="CX1186">
        <f>ROUND(Y1186*Source!I1225,9)</f>
        <v>3.9074585000000002</v>
      </c>
      <c r="CY1186">
        <f>AD1186</f>
        <v>0</v>
      </c>
      <c r="CZ1186">
        <f>AH1186</f>
        <v>0</v>
      </c>
      <c r="DA1186">
        <f>AL1186</f>
        <v>1</v>
      </c>
      <c r="DB1186">
        <f>ROUND((ROUND(AT1186*CZ1186,2)*1.15*1.1),6)</f>
        <v>0</v>
      </c>
      <c r="DC1186">
        <f>ROUND((ROUND(AT1186*AG1186,2)*1.15*1.1),6)</f>
        <v>0</v>
      </c>
      <c r="DD1186" t="s">
        <v>3</v>
      </c>
      <c r="DE1186" t="s">
        <v>3</v>
      </c>
      <c r="DF1186">
        <f t="shared" si="671"/>
        <v>0</v>
      </c>
      <c r="DG1186">
        <f t="shared" si="669"/>
        <v>0</v>
      </c>
      <c r="DH1186">
        <f t="shared" si="670"/>
        <v>0</v>
      </c>
      <c r="DI1186">
        <f t="shared" si="657"/>
        <v>0</v>
      </c>
      <c r="DJ1186">
        <f>DI1186</f>
        <v>0</v>
      </c>
      <c r="DK1186">
        <v>0</v>
      </c>
      <c r="DL1186" t="s">
        <v>3</v>
      </c>
      <c r="DM1186">
        <v>0</v>
      </c>
      <c r="DN1186" t="s">
        <v>3</v>
      </c>
      <c r="DO1186">
        <v>0</v>
      </c>
    </row>
    <row r="1187" spans="1:119" x14ac:dyDescent="0.25">
      <c r="A1187">
        <f>ROW(Source!A1225)</f>
        <v>1225</v>
      </c>
      <c r="B1187">
        <v>56481267</v>
      </c>
      <c r="C1187">
        <v>56496514</v>
      </c>
      <c r="D1187">
        <v>54934284</v>
      </c>
      <c r="E1187">
        <v>1</v>
      </c>
      <c r="F1187">
        <v>1</v>
      </c>
      <c r="G1187">
        <v>1079</v>
      </c>
      <c r="H1187">
        <v>2</v>
      </c>
      <c r="I1187" t="s">
        <v>741</v>
      </c>
      <c r="J1187" t="s">
        <v>742</v>
      </c>
      <c r="K1187" t="s">
        <v>743</v>
      </c>
      <c r="L1187">
        <v>1368</v>
      </c>
      <c r="N1187">
        <v>1011</v>
      </c>
      <c r="O1187" t="s">
        <v>744</v>
      </c>
      <c r="P1187" t="s">
        <v>744</v>
      </c>
      <c r="Q1187">
        <v>1</v>
      </c>
      <c r="W1187">
        <v>0</v>
      </c>
      <c r="X1187">
        <v>654681671</v>
      </c>
      <c r="Y1187">
        <f>(AT1187*1.25*1.1)</f>
        <v>0.46750000000000008</v>
      </c>
      <c r="AA1187">
        <v>0</v>
      </c>
      <c r="AB1187">
        <v>1323.36</v>
      </c>
      <c r="AC1187">
        <v>631.85</v>
      </c>
      <c r="AD1187">
        <v>0</v>
      </c>
      <c r="AE1187">
        <v>0</v>
      </c>
      <c r="AF1187">
        <v>83.1</v>
      </c>
      <c r="AG1187">
        <v>12.62</v>
      </c>
      <c r="AH1187">
        <v>0</v>
      </c>
      <c r="AI1187">
        <v>1</v>
      </c>
      <c r="AJ1187">
        <v>15.21</v>
      </c>
      <c r="AK1187">
        <v>47.82</v>
      </c>
      <c r="AL1187">
        <v>1</v>
      </c>
      <c r="AM1187">
        <v>2</v>
      </c>
      <c r="AN1187">
        <v>0</v>
      </c>
      <c r="AO1187">
        <v>1</v>
      </c>
      <c r="AP1187">
        <v>1</v>
      </c>
      <c r="AQ1187">
        <v>0</v>
      </c>
      <c r="AR1187">
        <v>0</v>
      </c>
      <c r="AS1187" t="s">
        <v>3</v>
      </c>
      <c r="AT1187">
        <v>0.34</v>
      </c>
      <c r="AU1187" t="s">
        <v>165</v>
      </c>
      <c r="AV1187">
        <v>0</v>
      </c>
      <c r="AW1187">
        <v>2</v>
      </c>
      <c r="AX1187">
        <v>56496525</v>
      </c>
      <c r="AY1187">
        <v>1</v>
      </c>
      <c r="AZ1187">
        <v>0</v>
      </c>
      <c r="BA1187">
        <v>1151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CV1187">
        <v>0</v>
      </c>
      <c r="CW1187">
        <f>ROUND(Y1187*Source!I1225*DO1187,9)</f>
        <v>1.0029745000000001</v>
      </c>
      <c r="CX1187">
        <f>ROUND(Y1187*Source!I1225,9)</f>
        <v>7.9475000000000004E-2</v>
      </c>
      <c r="CY1187">
        <f>AB1187</f>
        <v>1323.36</v>
      </c>
      <c r="CZ1187">
        <f>AF1187</f>
        <v>83.1</v>
      </c>
      <c r="DA1187">
        <f>AJ1187</f>
        <v>15.21</v>
      </c>
      <c r="DB1187">
        <f>ROUND((ROUND(AT1187*CZ1187,2)*1.25*1.1),6)</f>
        <v>38.84375</v>
      </c>
      <c r="DC1187">
        <f>ROUND((ROUND(AT1187*AG1187,2)*1.25*1.1),6)</f>
        <v>5.8987499999999997</v>
      </c>
      <c r="DD1187" t="s">
        <v>3</v>
      </c>
      <c r="DE1187" t="s">
        <v>3</v>
      </c>
      <c r="DF1187">
        <f t="shared" si="671"/>
        <v>0</v>
      </c>
      <c r="DG1187">
        <f>ROUND(ROUND(AF1187*AJ1187,2)*CX1187,2)</f>
        <v>100.45</v>
      </c>
      <c r="DH1187">
        <f>ROUND(ROUND(AG1187*AK1187,2)*CX1187,2)</f>
        <v>47.96</v>
      </c>
      <c r="DI1187">
        <f t="shared" si="657"/>
        <v>0</v>
      </c>
      <c r="DJ1187">
        <f>DG1187</f>
        <v>100.45</v>
      </c>
      <c r="DK1187">
        <v>0</v>
      </c>
      <c r="DL1187" t="s">
        <v>745</v>
      </c>
      <c r="DM1187">
        <v>0</v>
      </c>
      <c r="DN1187" t="s">
        <v>740</v>
      </c>
      <c r="DO1187">
        <v>12.62</v>
      </c>
    </row>
    <row r="1188" spans="1:119" x14ac:dyDescent="0.25">
      <c r="A1188">
        <f>ROW(Source!A1225)</f>
        <v>1225</v>
      </c>
      <c r="B1188">
        <v>56481267</v>
      </c>
      <c r="C1188">
        <v>56496514</v>
      </c>
      <c r="D1188">
        <v>54933607</v>
      </c>
      <c r="E1188">
        <v>1</v>
      </c>
      <c r="F1188">
        <v>1</v>
      </c>
      <c r="G1188">
        <v>1079</v>
      </c>
      <c r="H1188">
        <v>2</v>
      </c>
      <c r="I1188" t="s">
        <v>868</v>
      </c>
      <c r="J1188" t="s">
        <v>869</v>
      </c>
      <c r="K1188" t="s">
        <v>870</v>
      </c>
      <c r="L1188">
        <v>1368</v>
      </c>
      <c r="N1188">
        <v>1011</v>
      </c>
      <c r="O1188" t="s">
        <v>744</v>
      </c>
      <c r="P1188" t="s">
        <v>744</v>
      </c>
      <c r="Q1188">
        <v>1</v>
      </c>
      <c r="W1188">
        <v>0</v>
      </c>
      <c r="X1188">
        <v>-2072243295</v>
      </c>
      <c r="Y1188">
        <f>(AT1188*1.25*1.1)</f>
        <v>0.59125000000000005</v>
      </c>
      <c r="AA1188">
        <v>0</v>
      </c>
      <c r="AB1188">
        <v>30.6</v>
      </c>
      <c r="AC1188">
        <v>0</v>
      </c>
      <c r="AD1188">
        <v>0</v>
      </c>
      <c r="AE1188">
        <v>0</v>
      </c>
      <c r="AF1188">
        <v>3.18</v>
      </c>
      <c r="AG1188">
        <v>0</v>
      </c>
      <c r="AH1188">
        <v>0</v>
      </c>
      <c r="AI1188">
        <v>1</v>
      </c>
      <c r="AJ1188">
        <v>9.19</v>
      </c>
      <c r="AK1188">
        <v>47.82</v>
      </c>
      <c r="AL1188">
        <v>1</v>
      </c>
      <c r="AM1188">
        <v>2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 t="s">
        <v>3</v>
      </c>
      <c r="AT1188">
        <v>0.43</v>
      </c>
      <c r="AU1188" t="s">
        <v>165</v>
      </c>
      <c r="AV1188">
        <v>0</v>
      </c>
      <c r="AW1188">
        <v>2</v>
      </c>
      <c r="AX1188">
        <v>56496526</v>
      </c>
      <c r="AY1188">
        <v>1</v>
      </c>
      <c r="AZ1188">
        <v>0</v>
      </c>
      <c r="BA1188">
        <v>1152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CV1188">
        <v>0</v>
      </c>
      <c r="CW1188">
        <f>ROUND(Y1188*Source!I1225*DO1188,9)</f>
        <v>0</v>
      </c>
      <c r="CX1188">
        <f>ROUND(Y1188*Source!I1225,9)</f>
        <v>0.1005125</v>
      </c>
      <c r="CY1188">
        <f>AB1188</f>
        <v>30.6</v>
      </c>
      <c r="CZ1188">
        <f>AF1188</f>
        <v>3.18</v>
      </c>
      <c r="DA1188">
        <f>AJ1188</f>
        <v>9.19</v>
      </c>
      <c r="DB1188">
        <f>ROUND((ROUND(AT1188*CZ1188,2)*1.25*1.1),6)</f>
        <v>1.88375</v>
      </c>
      <c r="DC1188">
        <f>ROUND((ROUND(AT1188*AG1188,2)*1.25*1.1),6)</f>
        <v>0</v>
      </c>
      <c r="DD1188" t="s">
        <v>3</v>
      </c>
      <c r="DE1188" t="s">
        <v>3</v>
      </c>
      <c r="DF1188">
        <f t="shared" si="671"/>
        <v>0</v>
      </c>
      <c r="DG1188">
        <f>ROUND(ROUND(AF1188*AJ1188,2)*CX1188,2)</f>
        <v>2.94</v>
      </c>
      <c r="DH1188">
        <f>ROUND(ROUND(AG1188*AK1188,2)*CX1188,2)</f>
        <v>0</v>
      </c>
      <c r="DI1188">
        <f t="shared" si="657"/>
        <v>0</v>
      </c>
      <c r="DJ1188">
        <f>DG1188</f>
        <v>2.94</v>
      </c>
      <c r="DK1188">
        <v>0</v>
      </c>
      <c r="DL1188" t="s">
        <v>3</v>
      </c>
      <c r="DM1188">
        <v>0</v>
      </c>
      <c r="DN1188" t="s">
        <v>3</v>
      </c>
      <c r="DO1188">
        <v>0</v>
      </c>
    </row>
    <row r="1189" spans="1:119" x14ac:dyDescent="0.25">
      <c r="A1189">
        <f>ROW(Source!A1225)</f>
        <v>1225</v>
      </c>
      <c r="B1189">
        <v>56481267</v>
      </c>
      <c r="C1189">
        <v>56496514</v>
      </c>
      <c r="D1189">
        <v>54933712</v>
      </c>
      <c r="E1189">
        <v>1</v>
      </c>
      <c r="F1189">
        <v>1</v>
      </c>
      <c r="G1189">
        <v>1079</v>
      </c>
      <c r="H1189">
        <v>2</v>
      </c>
      <c r="I1189" t="s">
        <v>927</v>
      </c>
      <c r="J1189" t="s">
        <v>928</v>
      </c>
      <c r="K1189" t="s">
        <v>929</v>
      </c>
      <c r="L1189">
        <v>1368</v>
      </c>
      <c r="N1189">
        <v>1011</v>
      </c>
      <c r="O1189" t="s">
        <v>744</v>
      </c>
      <c r="P1189" t="s">
        <v>744</v>
      </c>
      <c r="Q1189">
        <v>1</v>
      </c>
      <c r="W1189">
        <v>0</v>
      </c>
      <c r="X1189">
        <v>1381503060</v>
      </c>
      <c r="Y1189">
        <f>(AT1189*1.25*1.1)</f>
        <v>0.56374999999999997</v>
      </c>
      <c r="AA1189">
        <v>0</v>
      </c>
      <c r="AB1189">
        <v>144.34</v>
      </c>
      <c r="AC1189">
        <v>0</v>
      </c>
      <c r="AD1189">
        <v>0</v>
      </c>
      <c r="AE1189">
        <v>0</v>
      </c>
      <c r="AF1189">
        <v>12.32</v>
      </c>
      <c r="AG1189">
        <v>0</v>
      </c>
      <c r="AH1189">
        <v>0</v>
      </c>
      <c r="AI1189">
        <v>1</v>
      </c>
      <c r="AJ1189">
        <v>11.19</v>
      </c>
      <c r="AK1189">
        <v>47.82</v>
      </c>
      <c r="AL1189">
        <v>1</v>
      </c>
      <c r="AM1189">
        <v>2</v>
      </c>
      <c r="AN1189">
        <v>0</v>
      </c>
      <c r="AO1189">
        <v>1</v>
      </c>
      <c r="AP1189">
        <v>1</v>
      </c>
      <c r="AQ1189">
        <v>0</v>
      </c>
      <c r="AR1189">
        <v>0</v>
      </c>
      <c r="AS1189" t="s">
        <v>3</v>
      </c>
      <c r="AT1189">
        <v>0.41</v>
      </c>
      <c r="AU1189" t="s">
        <v>165</v>
      </c>
      <c r="AV1189">
        <v>0</v>
      </c>
      <c r="AW1189">
        <v>2</v>
      </c>
      <c r="AX1189">
        <v>56496527</v>
      </c>
      <c r="AY1189">
        <v>1</v>
      </c>
      <c r="AZ1189">
        <v>0</v>
      </c>
      <c r="BA1189">
        <v>1153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CV1189">
        <v>0</v>
      </c>
      <c r="CW1189">
        <f>ROUND(Y1189*Source!I1225*DO1189,9)</f>
        <v>0</v>
      </c>
      <c r="CX1189">
        <f>ROUND(Y1189*Source!I1225,9)</f>
        <v>9.5837500000000006E-2</v>
      </c>
      <c r="CY1189">
        <f>AB1189</f>
        <v>144.34</v>
      </c>
      <c r="CZ1189">
        <f>AF1189</f>
        <v>12.32</v>
      </c>
      <c r="DA1189">
        <f>AJ1189</f>
        <v>11.19</v>
      </c>
      <c r="DB1189">
        <f>ROUND((ROUND(AT1189*CZ1189,2)*1.25*1.1),6)</f>
        <v>6.9437499999999996</v>
      </c>
      <c r="DC1189">
        <f>ROUND((ROUND(AT1189*AG1189,2)*1.25*1.1),6)</f>
        <v>0</v>
      </c>
      <c r="DD1189" t="s">
        <v>3</v>
      </c>
      <c r="DE1189" t="s">
        <v>3</v>
      </c>
      <c r="DF1189">
        <f t="shared" si="671"/>
        <v>0</v>
      </c>
      <c r="DG1189">
        <f>ROUND(ROUND(AF1189*AJ1189,2)*CX1189,2)</f>
        <v>13.21</v>
      </c>
      <c r="DH1189">
        <f>ROUND(ROUND(AG1189*AK1189,2)*CX1189,2)</f>
        <v>0</v>
      </c>
      <c r="DI1189">
        <f t="shared" si="657"/>
        <v>0</v>
      </c>
      <c r="DJ1189">
        <f>DG1189</f>
        <v>13.21</v>
      </c>
      <c r="DK1189">
        <v>0</v>
      </c>
      <c r="DL1189" t="s">
        <v>3</v>
      </c>
      <c r="DM1189">
        <v>0</v>
      </c>
      <c r="DN1189" t="s">
        <v>3</v>
      </c>
      <c r="DO1189">
        <v>0</v>
      </c>
    </row>
    <row r="1190" spans="1:119" x14ac:dyDescent="0.25">
      <c r="A1190">
        <f>ROW(Source!A1225)</f>
        <v>1225</v>
      </c>
      <c r="B1190">
        <v>56481267</v>
      </c>
      <c r="C1190">
        <v>56496514</v>
      </c>
      <c r="D1190">
        <v>54902318</v>
      </c>
      <c r="E1190">
        <v>1</v>
      </c>
      <c r="F1190">
        <v>1</v>
      </c>
      <c r="G1190">
        <v>1079</v>
      </c>
      <c r="H1190">
        <v>3</v>
      </c>
      <c r="I1190" t="s">
        <v>755</v>
      </c>
      <c r="J1190" t="s">
        <v>756</v>
      </c>
      <c r="K1190" t="s">
        <v>757</v>
      </c>
      <c r="L1190">
        <v>1348</v>
      </c>
      <c r="N1190">
        <v>1009</v>
      </c>
      <c r="O1190" t="s">
        <v>32</v>
      </c>
      <c r="P1190" t="s">
        <v>32</v>
      </c>
      <c r="Q1190">
        <v>1000</v>
      </c>
      <c r="W1190">
        <v>0</v>
      </c>
      <c r="X1190">
        <v>-638851762</v>
      </c>
      <c r="Y1190">
        <f>AT1190</f>
        <v>3.8999999999999998E-3</v>
      </c>
      <c r="AA1190">
        <v>120345.07</v>
      </c>
      <c r="AB1190">
        <v>0</v>
      </c>
      <c r="AC1190">
        <v>0</v>
      </c>
      <c r="AD1190">
        <v>0</v>
      </c>
      <c r="AE1190">
        <v>15160.61</v>
      </c>
      <c r="AF1190">
        <v>0</v>
      </c>
      <c r="AG1190">
        <v>0</v>
      </c>
      <c r="AH1190">
        <v>0</v>
      </c>
      <c r="AI1190">
        <v>7.79</v>
      </c>
      <c r="AJ1190">
        <v>1</v>
      </c>
      <c r="AK1190">
        <v>1</v>
      </c>
      <c r="AL1190">
        <v>1</v>
      </c>
      <c r="AM1190">
        <v>2</v>
      </c>
      <c r="AN1190">
        <v>0</v>
      </c>
      <c r="AO1190">
        <v>1</v>
      </c>
      <c r="AP1190">
        <v>1</v>
      </c>
      <c r="AQ1190">
        <v>0</v>
      </c>
      <c r="AR1190">
        <v>0</v>
      </c>
      <c r="AS1190" t="s">
        <v>3</v>
      </c>
      <c r="AT1190">
        <v>3.8999999999999998E-3</v>
      </c>
      <c r="AU1190" t="s">
        <v>3</v>
      </c>
      <c r="AV1190">
        <v>0</v>
      </c>
      <c r="AW1190">
        <v>2</v>
      </c>
      <c r="AX1190">
        <v>56496528</v>
      </c>
      <c r="AY1190">
        <v>1</v>
      </c>
      <c r="AZ1190">
        <v>0</v>
      </c>
      <c r="BA1190">
        <v>1154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CV1190">
        <v>0</v>
      </c>
      <c r="CW1190">
        <v>0</v>
      </c>
      <c r="CX1190">
        <f>ROUND(Y1190*Source!I1225,9)</f>
        <v>6.6299999999999996E-4</v>
      </c>
      <c r="CY1190">
        <f>AA1190</f>
        <v>120345.07</v>
      </c>
      <c r="CZ1190">
        <f>AE1190</f>
        <v>15160.61</v>
      </c>
      <c r="DA1190">
        <f>AI1190</f>
        <v>7.79</v>
      </c>
      <c r="DB1190">
        <f>ROUND(ROUND(AT1190*CZ1190,2),6)</f>
        <v>59.13</v>
      </c>
      <c r="DC1190">
        <f>ROUND(ROUND(AT1190*AG1190,2),6)</f>
        <v>0</v>
      </c>
      <c r="DD1190" t="s">
        <v>3</v>
      </c>
      <c r="DE1190" t="s">
        <v>3</v>
      </c>
      <c r="DF1190">
        <f>ROUND(ROUND(AE1190*AI1190,2)*CX1190,2)</f>
        <v>78.3</v>
      </c>
      <c r="DG1190">
        <f t="shared" ref="DG1190:DG1201" si="672">ROUND(ROUND(AF1190,2)*CX1190,2)</f>
        <v>0</v>
      </c>
      <c r="DH1190">
        <f t="shared" ref="DH1190:DH1201" si="673">ROUND(ROUND(AG1190,2)*CX1190,2)</f>
        <v>0</v>
      </c>
      <c r="DI1190">
        <f t="shared" si="657"/>
        <v>0</v>
      </c>
      <c r="DJ1190">
        <f>DF1190</f>
        <v>78.3</v>
      </c>
      <c r="DK1190">
        <v>0</v>
      </c>
      <c r="DL1190" t="s">
        <v>3</v>
      </c>
      <c r="DM1190">
        <v>0</v>
      </c>
      <c r="DN1190" t="s">
        <v>3</v>
      </c>
      <c r="DO1190">
        <v>0</v>
      </c>
    </row>
    <row r="1191" spans="1:119" x14ac:dyDescent="0.25">
      <c r="A1191">
        <f>ROW(Source!A1225)</f>
        <v>1225</v>
      </c>
      <c r="B1191">
        <v>56481267</v>
      </c>
      <c r="C1191">
        <v>56496514</v>
      </c>
      <c r="D1191">
        <v>54902260</v>
      </c>
      <c r="E1191">
        <v>1</v>
      </c>
      <c r="F1191">
        <v>1</v>
      </c>
      <c r="G1191">
        <v>1079</v>
      </c>
      <c r="H1191">
        <v>3</v>
      </c>
      <c r="I1191" t="s">
        <v>930</v>
      </c>
      <c r="J1191" t="s">
        <v>931</v>
      </c>
      <c r="K1191" t="s">
        <v>932</v>
      </c>
      <c r="L1191">
        <v>1348</v>
      </c>
      <c r="N1191">
        <v>1009</v>
      </c>
      <c r="O1191" t="s">
        <v>32</v>
      </c>
      <c r="P1191" t="s">
        <v>32</v>
      </c>
      <c r="Q1191">
        <v>1000</v>
      </c>
      <c r="W1191">
        <v>0</v>
      </c>
      <c r="X1191">
        <v>-577689993</v>
      </c>
      <c r="Y1191">
        <f>AT1191</f>
        <v>7.0000000000000007E-2</v>
      </c>
      <c r="AA1191">
        <v>27740.74</v>
      </c>
      <c r="AB1191">
        <v>0</v>
      </c>
      <c r="AC1191">
        <v>0</v>
      </c>
      <c r="AD1191">
        <v>0</v>
      </c>
      <c r="AE1191">
        <v>3381.8</v>
      </c>
      <c r="AF1191">
        <v>0</v>
      </c>
      <c r="AG1191">
        <v>0</v>
      </c>
      <c r="AH1191">
        <v>0</v>
      </c>
      <c r="AI1191">
        <v>8.0500000000000007</v>
      </c>
      <c r="AJ1191">
        <v>1</v>
      </c>
      <c r="AK1191">
        <v>1</v>
      </c>
      <c r="AL1191">
        <v>1</v>
      </c>
      <c r="AM1191">
        <v>2</v>
      </c>
      <c r="AN1191">
        <v>0</v>
      </c>
      <c r="AO1191">
        <v>1</v>
      </c>
      <c r="AP1191">
        <v>1</v>
      </c>
      <c r="AQ1191">
        <v>0</v>
      </c>
      <c r="AR1191">
        <v>0</v>
      </c>
      <c r="AS1191" t="s">
        <v>3</v>
      </c>
      <c r="AT1191">
        <v>7.0000000000000007E-2</v>
      </c>
      <c r="AU1191" t="s">
        <v>3</v>
      </c>
      <c r="AV1191">
        <v>0</v>
      </c>
      <c r="AW1191">
        <v>2</v>
      </c>
      <c r="AX1191">
        <v>56496529</v>
      </c>
      <c r="AY1191">
        <v>1</v>
      </c>
      <c r="AZ1191">
        <v>0</v>
      </c>
      <c r="BA1191">
        <v>1155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CV1191">
        <v>0</v>
      </c>
      <c r="CW1191">
        <v>0</v>
      </c>
      <c r="CX1191">
        <f>ROUND(Y1191*Source!I1225,9)</f>
        <v>1.1900000000000001E-2</v>
      </c>
      <c r="CY1191">
        <f>AA1191</f>
        <v>27740.74</v>
      </c>
      <c r="CZ1191">
        <f>AE1191</f>
        <v>3381.8</v>
      </c>
      <c r="DA1191">
        <f>AI1191</f>
        <v>8.0500000000000007</v>
      </c>
      <c r="DB1191">
        <f>ROUND(ROUND(AT1191*CZ1191,2),6)</f>
        <v>236.73</v>
      </c>
      <c r="DC1191">
        <f>ROUND(ROUND(AT1191*AG1191,2),6)</f>
        <v>0</v>
      </c>
      <c r="DD1191" t="s">
        <v>3</v>
      </c>
      <c r="DE1191" t="s">
        <v>3</v>
      </c>
      <c r="DF1191">
        <f>ROUND(ROUND(AE1191*AI1191,2)*CX1191,2)</f>
        <v>323.95999999999998</v>
      </c>
      <c r="DG1191">
        <f t="shared" si="672"/>
        <v>0</v>
      </c>
      <c r="DH1191">
        <f t="shared" si="673"/>
        <v>0</v>
      </c>
      <c r="DI1191">
        <f t="shared" si="657"/>
        <v>0</v>
      </c>
      <c r="DJ1191">
        <f>DF1191</f>
        <v>323.95999999999998</v>
      </c>
      <c r="DK1191">
        <v>0</v>
      </c>
      <c r="DL1191" t="s">
        <v>3</v>
      </c>
      <c r="DM1191">
        <v>0</v>
      </c>
      <c r="DN1191" t="s">
        <v>3</v>
      </c>
      <c r="DO1191">
        <v>0</v>
      </c>
    </row>
    <row r="1192" spans="1:119" x14ac:dyDescent="0.25">
      <c r="A1192">
        <f>ROW(Source!A1225)</f>
        <v>1225</v>
      </c>
      <c r="B1192">
        <v>56481267</v>
      </c>
      <c r="C1192">
        <v>56496514</v>
      </c>
      <c r="D1192">
        <v>54902263</v>
      </c>
      <c r="E1192">
        <v>1</v>
      </c>
      <c r="F1192">
        <v>1</v>
      </c>
      <c r="G1192">
        <v>1079</v>
      </c>
      <c r="H1192">
        <v>3</v>
      </c>
      <c r="I1192" t="s">
        <v>933</v>
      </c>
      <c r="J1192" t="s">
        <v>934</v>
      </c>
      <c r="K1192" t="s">
        <v>935</v>
      </c>
      <c r="L1192">
        <v>1348</v>
      </c>
      <c r="N1192">
        <v>1009</v>
      </c>
      <c r="O1192" t="s">
        <v>32</v>
      </c>
      <c r="P1192" t="s">
        <v>32</v>
      </c>
      <c r="Q1192">
        <v>1000</v>
      </c>
      <c r="W1192">
        <v>0</v>
      </c>
      <c r="X1192">
        <v>958001174</v>
      </c>
      <c r="Y1192">
        <f>AT1192</f>
        <v>2E-3</v>
      </c>
      <c r="AA1192">
        <v>159339.15</v>
      </c>
      <c r="AB1192">
        <v>0</v>
      </c>
      <c r="AC1192">
        <v>0</v>
      </c>
      <c r="AD1192">
        <v>0</v>
      </c>
      <c r="AE1192">
        <v>26867.38</v>
      </c>
      <c r="AF1192">
        <v>0</v>
      </c>
      <c r="AG1192">
        <v>0</v>
      </c>
      <c r="AH1192">
        <v>0</v>
      </c>
      <c r="AI1192">
        <v>5.82</v>
      </c>
      <c r="AJ1192">
        <v>1</v>
      </c>
      <c r="AK1192">
        <v>1</v>
      </c>
      <c r="AL1192">
        <v>1</v>
      </c>
      <c r="AM1192">
        <v>2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 t="s">
        <v>3</v>
      </c>
      <c r="AT1192">
        <v>2E-3</v>
      </c>
      <c r="AU1192" t="s">
        <v>3</v>
      </c>
      <c r="AV1192">
        <v>0</v>
      </c>
      <c r="AW1192">
        <v>2</v>
      </c>
      <c r="AX1192">
        <v>56496530</v>
      </c>
      <c r="AY1192">
        <v>1</v>
      </c>
      <c r="AZ1192">
        <v>0</v>
      </c>
      <c r="BA1192">
        <v>1156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CV1192">
        <v>0</v>
      </c>
      <c r="CW1192">
        <v>0</v>
      </c>
      <c r="CX1192">
        <f>ROUND(Y1192*Source!I1225,9)</f>
        <v>3.4000000000000002E-4</v>
      </c>
      <c r="CY1192">
        <f>AA1192</f>
        <v>159339.15</v>
      </c>
      <c r="CZ1192">
        <f>AE1192</f>
        <v>26867.38</v>
      </c>
      <c r="DA1192">
        <f>AI1192</f>
        <v>5.82</v>
      </c>
      <c r="DB1192">
        <f>ROUND(ROUND(AT1192*CZ1192,2),6)</f>
        <v>53.73</v>
      </c>
      <c r="DC1192">
        <f>ROUND(ROUND(AT1192*AG1192,2),6)</f>
        <v>0</v>
      </c>
      <c r="DD1192" t="s">
        <v>3</v>
      </c>
      <c r="DE1192" t="s">
        <v>3</v>
      </c>
      <c r="DF1192">
        <f>ROUND(ROUND(AE1192*AI1192,2)*CX1192,2)</f>
        <v>53.17</v>
      </c>
      <c r="DG1192">
        <f t="shared" si="672"/>
        <v>0</v>
      </c>
      <c r="DH1192">
        <f t="shared" si="673"/>
        <v>0</v>
      </c>
      <c r="DI1192">
        <f t="shared" si="657"/>
        <v>0</v>
      </c>
      <c r="DJ1192">
        <f>DF1192</f>
        <v>53.17</v>
      </c>
      <c r="DK1192">
        <v>0</v>
      </c>
      <c r="DL1192" t="s">
        <v>3</v>
      </c>
      <c r="DM1192">
        <v>0</v>
      </c>
      <c r="DN1192" t="s">
        <v>3</v>
      </c>
      <c r="DO1192">
        <v>0</v>
      </c>
    </row>
    <row r="1193" spans="1:119" x14ac:dyDescent="0.25">
      <c r="A1193">
        <f>ROW(Source!A1225)</f>
        <v>1225</v>
      </c>
      <c r="B1193">
        <v>56481267</v>
      </c>
      <c r="C1193">
        <v>56496514</v>
      </c>
      <c r="D1193">
        <v>54902280</v>
      </c>
      <c r="E1193">
        <v>1</v>
      </c>
      <c r="F1193">
        <v>1</v>
      </c>
      <c r="G1193">
        <v>1079</v>
      </c>
      <c r="H1193">
        <v>3</v>
      </c>
      <c r="I1193" t="s">
        <v>895</v>
      </c>
      <c r="J1193" t="s">
        <v>896</v>
      </c>
      <c r="K1193" t="s">
        <v>897</v>
      </c>
      <c r="L1193">
        <v>1339</v>
      </c>
      <c r="N1193">
        <v>1007</v>
      </c>
      <c r="O1193" t="s">
        <v>158</v>
      </c>
      <c r="P1193" t="s">
        <v>158</v>
      </c>
      <c r="Q1193">
        <v>1</v>
      </c>
      <c r="W1193">
        <v>0</v>
      </c>
      <c r="X1193">
        <v>166094496</v>
      </c>
      <c r="Y1193">
        <f>AT1193</f>
        <v>0.05</v>
      </c>
      <c r="AA1193">
        <v>9318.68</v>
      </c>
      <c r="AB1193">
        <v>0</v>
      </c>
      <c r="AC1193">
        <v>0</v>
      </c>
      <c r="AD1193">
        <v>0</v>
      </c>
      <c r="AE1193">
        <v>2464.94</v>
      </c>
      <c r="AF1193">
        <v>0</v>
      </c>
      <c r="AG1193">
        <v>0</v>
      </c>
      <c r="AH1193">
        <v>0</v>
      </c>
      <c r="AI1193">
        <v>3.71</v>
      </c>
      <c r="AJ1193">
        <v>1</v>
      </c>
      <c r="AK1193">
        <v>1</v>
      </c>
      <c r="AL1193">
        <v>1</v>
      </c>
      <c r="AM1193">
        <v>2</v>
      </c>
      <c r="AN1193">
        <v>0</v>
      </c>
      <c r="AO1193">
        <v>1</v>
      </c>
      <c r="AP1193">
        <v>1</v>
      </c>
      <c r="AQ1193">
        <v>0</v>
      </c>
      <c r="AR1193">
        <v>0</v>
      </c>
      <c r="AS1193" t="s">
        <v>3</v>
      </c>
      <c r="AT1193">
        <v>0.05</v>
      </c>
      <c r="AU1193" t="s">
        <v>3</v>
      </c>
      <c r="AV1193">
        <v>0</v>
      </c>
      <c r="AW1193">
        <v>2</v>
      </c>
      <c r="AX1193">
        <v>56496531</v>
      </c>
      <c r="AY1193">
        <v>1</v>
      </c>
      <c r="AZ1193">
        <v>0</v>
      </c>
      <c r="BA1193">
        <v>1157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CV1193">
        <v>0</v>
      </c>
      <c r="CW1193">
        <v>0</v>
      </c>
      <c r="CX1193">
        <f>ROUND(Y1193*Source!I1225,9)</f>
        <v>8.5000000000000006E-3</v>
      </c>
      <c r="CY1193">
        <f>AA1193</f>
        <v>9318.68</v>
      </c>
      <c r="CZ1193">
        <f>AE1193</f>
        <v>2464.94</v>
      </c>
      <c r="DA1193">
        <f>AI1193</f>
        <v>3.71</v>
      </c>
      <c r="DB1193">
        <f>ROUND(ROUND(AT1193*CZ1193,2),6)</f>
        <v>123.25</v>
      </c>
      <c r="DC1193">
        <f>ROUND(ROUND(AT1193*AG1193,2),6)</f>
        <v>0</v>
      </c>
      <c r="DD1193" t="s">
        <v>3</v>
      </c>
      <c r="DE1193" t="s">
        <v>3</v>
      </c>
      <c r="DF1193">
        <f>ROUND(ROUND(AE1193*AI1193,2)*CX1193,2)</f>
        <v>77.73</v>
      </c>
      <c r="DG1193">
        <f t="shared" si="672"/>
        <v>0</v>
      </c>
      <c r="DH1193">
        <f t="shared" si="673"/>
        <v>0</v>
      </c>
      <c r="DI1193">
        <f t="shared" si="657"/>
        <v>0</v>
      </c>
      <c r="DJ1193">
        <f>DF1193</f>
        <v>77.73</v>
      </c>
      <c r="DK1193">
        <v>0</v>
      </c>
      <c r="DL1193" t="s">
        <v>3</v>
      </c>
      <c r="DM1193">
        <v>0</v>
      </c>
      <c r="DN1193" t="s">
        <v>3</v>
      </c>
      <c r="DO1193">
        <v>0</v>
      </c>
    </row>
    <row r="1194" spans="1:119" x14ac:dyDescent="0.25">
      <c r="A1194">
        <f>ROW(Source!A1225)</f>
        <v>1225</v>
      </c>
      <c r="B1194">
        <v>56481267</v>
      </c>
      <c r="C1194">
        <v>56496514</v>
      </c>
      <c r="D1194">
        <v>54902848</v>
      </c>
      <c r="E1194">
        <v>1</v>
      </c>
      <c r="F1194">
        <v>1</v>
      </c>
      <c r="G1194">
        <v>1079</v>
      </c>
      <c r="H1194">
        <v>3</v>
      </c>
      <c r="I1194" t="s">
        <v>415</v>
      </c>
      <c r="J1194" t="s">
        <v>417</v>
      </c>
      <c r="K1194" t="s">
        <v>416</v>
      </c>
      <c r="L1194">
        <v>1339</v>
      </c>
      <c r="N1194">
        <v>1007</v>
      </c>
      <c r="O1194" t="s">
        <v>158</v>
      </c>
      <c r="P1194" t="s">
        <v>158</v>
      </c>
      <c r="Q1194">
        <v>1</v>
      </c>
      <c r="W1194">
        <v>0</v>
      </c>
      <c r="X1194">
        <v>-482484867</v>
      </c>
      <c r="Y1194">
        <f>AT1194</f>
        <v>0.98</v>
      </c>
      <c r="AA1194">
        <v>8147.2</v>
      </c>
      <c r="AB1194">
        <v>0</v>
      </c>
      <c r="AC1194">
        <v>0</v>
      </c>
      <c r="AD1194">
        <v>0</v>
      </c>
      <c r="AE1194">
        <v>1821.25</v>
      </c>
      <c r="AF1194">
        <v>0</v>
      </c>
      <c r="AG1194">
        <v>0</v>
      </c>
      <c r="AH1194">
        <v>0</v>
      </c>
      <c r="AI1194">
        <v>4.3899999999999997</v>
      </c>
      <c r="AJ1194">
        <v>1</v>
      </c>
      <c r="AK1194">
        <v>1</v>
      </c>
      <c r="AL1194">
        <v>1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0</v>
      </c>
      <c r="AS1194" t="s">
        <v>3</v>
      </c>
      <c r="AT1194">
        <v>0.98</v>
      </c>
      <c r="AU1194" t="s">
        <v>3</v>
      </c>
      <c r="AV1194">
        <v>0</v>
      </c>
      <c r="AW1194">
        <v>1</v>
      </c>
      <c r="AX1194">
        <v>-1</v>
      </c>
      <c r="AY1194">
        <v>0</v>
      </c>
      <c r="AZ1194">
        <v>0</v>
      </c>
      <c r="BA1194" t="s">
        <v>3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CV1194">
        <v>0</v>
      </c>
      <c r="CW1194">
        <v>0</v>
      </c>
      <c r="CX1194">
        <f>ROUND(Y1194*Source!I1225,9)</f>
        <v>0.1666</v>
      </c>
      <c r="CY1194">
        <f>AA1194</f>
        <v>8147.2</v>
      </c>
      <c r="CZ1194">
        <f>AE1194</f>
        <v>1821.25</v>
      </c>
      <c r="DA1194">
        <f>AI1194</f>
        <v>4.3899999999999997</v>
      </c>
      <c r="DB1194">
        <f>ROUND(ROUND(AT1194*CZ1194,2),6)</f>
        <v>1784.83</v>
      </c>
      <c r="DC1194">
        <f>ROUND(ROUND(AT1194*AG1194,2),6)</f>
        <v>0</v>
      </c>
      <c r="DD1194" t="s">
        <v>3</v>
      </c>
      <c r="DE1194" t="s">
        <v>3</v>
      </c>
      <c r="DF1194">
        <f>ROUND(ROUND(AE1194*AI1194,2)*CX1194,2)</f>
        <v>1332.02</v>
      </c>
      <c r="DG1194">
        <f t="shared" si="672"/>
        <v>0</v>
      </c>
      <c r="DH1194">
        <f t="shared" si="673"/>
        <v>0</v>
      </c>
      <c r="DI1194">
        <f t="shared" si="657"/>
        <v>0</v>
      </c>
      <c r="DJ1194">
        <f>DF1194</f>
        <v>1332.02</v>
      </c>
      <c r="DK1194">
        <v>0</v>
      </c>
      <c r="DL1194" t="s">
        <v>3</v>
      </c>
      <c r="DM1194">
        <v>0</v>
      </c>
      <c r="DN1194" t="s">
        <v>3</v>
      </c>
      <c r="DO1194">
        <v>0</v>
      </c>
    </row>
    <row r="1195" spans="1:119" x14ac:dyDescent="0.25">
      <c r="A1195">
        <f>ROW(Source!A1228)</f>
        <v>1228</v>
      </c>
      <c r="B1195">
        <v>56481265</v>
      </c>
      <c r="C1195">
        <v>56496593</v>
      </c>
      <c r="D1195">
        <v>54836958</v>
      </c>
      <c r="E1195">
        <v>1079</v>
      </c>
      <c r="F1195">
        <v>1</v>
      </c>
      <c r="G1195">
        <v>1079</v>
      </c>
      <c r="H1195">
        <v>1</v>
      </c>
      <c r="I1195" t="s">
        <v>738</v>
      </c>
      <c r="J1195" t="s">
        <v>3</v>
      </c>
      <c r="K1195" t="s">
        <v>739</v>
      </c>
      <c r="L1195">
        <v>1191</v>
      </c>
      <c r="N1195">
        <v>1013</v>
      </c>
      <c r="O1195" t="s">
        <v>740</v>
      </c>
      <c r="P1195" t="s">
        <v>740</v>
      </c>
      <c r="Q1195">
        <v>1</v>
      </c>
      <c r="W1195">
        <v>0</v>
      </c>
      <c r="X1195">
        <v>476480486</v>
      </c>
      <c r="Y1195">
        <f>(AT1195*1.15*1.1)</f>
        <v>223.905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1</v>
      </c>
      <c r="AL1195">
        <v>1</v>
      </c>
      <c r="AM1195">
        <v>-2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 t="s">
        <v>3</v>
      </c>
      <c r="AT1195">
        <v>177</v>
      </c>
      <c r="AU1195" t="s">
        <v>166</v>
      </c>
      <c r="AV1195">
        <v>1</v>
      </c>
      <c r="AW1195">
        <v>2</v>
      </c>
      <c r="AX1195">
        <v>56496600</v>
      </c>
      <c r="AY1195">
        <v>1</v>
      </c>
      <c r="AZ1195">
        <v>0</v>
      </c>
      <c r="BA1195">
        <v>1159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CU1195">
        <f>ROUND(AT1195*Source!I1228*AH1195*AL1195,2)</f>
        <v>0</v>
      </c>
      <c r="CV1195">
        <f>ROUND(Y1195*Source!I1228,9)</f>
        <v>10.075725</v>
      </c>
      <c r="CW1195">
        <v>0</v>
      </c>
      <c r="CX1195">
        <f>ROUND(Y1195*Source!I1228,9)</f>
        <v>10.075725</v>
      </c>
      <c r="CY1195">
        <f>AD1195</f>
        <v>0</v>
      </c>
      <c r="CZ1195">
        <f>AH1195</f>
        <v>0</v>
      </c>
      <c r="DA1195">
        <f>AL1195</f>
        <v>1</v>
      </c>
      <c r="DB1195">
        <f>ROUND((ROUND(AT1195*CZ1195,2)*1.15*1.1),6)</f>
        <v>0</v>
      </c>
      <c r="DC1195">
        <f>ROUND((ROUND(AT1195*AG1195,2)*1.15*1.1),6)</f>
        <v>0</v>
      </c>
      <c r="DD1195" t="s">
        <v>3</v>
      </c>
      <c r="DE1195" t="s">
        <v>3</v>
      </c>
      <c r="DF1195">
        <f t="shared" ref="DF1195:DF1205" si="674">ROUND(ROUND(AE1195,2)*CX1195,2)</f>
        <v>0</v>
      </c>
      <c r="DG1195">
        <f t="shared" si="672"/>
        <v>0</v>
      </c>
      <c r="DH1195">
        <f t="shared" si="673"/>
        <v>0</v>
      </c>
      <c r="DI1195">
        <f t="shared" si="657"/>
        <v>0</v>
      </c>
      <c r="DJ1195">
        <f>DI1195</f>
        <v>0</v>
      </c>
      <c r="DK1195">
        <v>0</v>
      </c>
      <c r="DL1195" t="s">
        <v>3</v>
      </c>
      <c r="DM1195">
        <v>0</v>
      </c>
      <c r="DN1195" t="s">
        <v>3</v>
      </c>
      <c r="DO1195">
        <v>0</v>
      </c>
    </row>
    <row r="1196" spans="1:119" x14ac:dyDescent="0.25">
      <c r="A1196">
        <f>ROW(Source!A1228)</f>
        <v>1228</v>
      </c>
      <c r="B1196">
        <v>56481265</v>
      </c>
      <c r="C1196">
        <v>56496593</v>
      </c>
      <c r="D1196">
        <v>54933879</v>
      </c>
      <c r="E1196">
        <v>1</v>
      </c>
      <c r="F1196">
        <v>1</v>
      </c>
      <c r="G1196">
        <v>1079</v>
      </c>
      <c r="H1196">
        <v>2</v>
      </c>
      <c r="I1196" t="s">
        <v>951</v>
      </c>
      <c r="J1196" t="s">
        <v>952</v>
      </c>
      <c r="K1196" t="s">
        <v>953</v>
      </c>
      <c r="L1196">
        <v>1368</v>
      </c>
      <c r="N1196">
        <v>1011</v>
      </c>
      <c r="O1196" t="s">
        <v>744</v>
      </c>
      <c r="P1196" t="s">
        <v>744</v>
      </c>
      <c r="Q1196">
        <v>1</v>
      </c>
      <c r="W1196">
        <v>0</v>
      </c>
      <c r="X1196">
        <v>1574942081</v>
      </c>
      <c r="Y1196">
        <f>(AT1196*1.25*1.1)</f>
        <v>11</v>
      </c>
      <c r="AA1196">
        <v>0</v>
      </c>
      <c r="AB1196">
        <v>43.4</v>
      </c>
      <c r="AC1196">
        <v>13.21</v>
      </c>
      <c r="AD1196">
        <v>0</v>
      </c>
      <c r="AE1196">
        <v>0</v>
      </c>
      <c r="AF1196">
        <v>41.45</v>
      </c>
      <c r="AG1196">
        <v>12.62</v>
      </c>
      <c r="AH1196">
        <v>0</v>
      </c>
      <c r="AI1196">
        <v>1</v>
      </c>
      <c r="AJ1196">
        <v>1</v>
      </c>
      <c r="AK1196">
        <v>1</v>
      </c>
      <c r="AL1196">
        <v>1</v>
      </c>
      <c r="AM1196">
        <v>-2</v>
      </c>
      <c r="AN1196">
        <v>0</v>
      </c>
      <c r="AO1196">
        <v>1</v>
      </c>
      <c r="AP1196">
        <v>1</v>
      </c>
      <c r="AQ1196">
        <v>0</v>
      </c>
      <c r="AR1196">
        <v>0</v>
      </c>
      <c r="AS1196" t="s">
        <v>3</v>
      </c>
      <c r="AT1196">
        <v>8</v>
      </c>
      <c r="AU1196" t="s">
        <v>165</v>
      </c>
      <c r="AV1196">
        <v>0</v>
      </c>
      <c r="AW1196">
        <v>2</v>
      </c>
      <c r="AX1196">
        <v>56496602</v>
      </c>
      <c r="AY1196">
        <v>1</v>
      </c>
      <c r="AZ1196">
        <v>0</v>
      </c>
      <c r="BA1196">
        <v>1160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CV1196">
        <v>0</v>
      </c>
      <c r="CW1196">
        <f>ROUND(Y1196*Source!I1228*DO1196,9)</f>
        <v>6.2469000000000001</v>
      </c>
      <c r="CX1196">
        <f>ROUND(Y1196*Source!I1228,9)</f>
        <v>0.495</v>
      </c>
      <c r="CY1196">
        <f>AB1196</f>
        <v>43.4</v>
      </c>
      <c r="CZ1196">
        <f>AF1196</f>
        <v>41.45</v>
      </c>
      <c r="DA1196">
        <f>AJ1196</f>
        <v>1</v>
      </c>
      <c r="DB1196">
        <f>ROUND((ROUND(AT1196*CZ1196,2)*1.25*1.1),6)</f>
        <v>455.95</v>
      </c>
      <c r="DC1196">
        <f>ROUND((ROUND(AT1196*AG1196,2)*1.25*1.1),6)</f>
        <v>138.82</v>
      </c>
      <c r="DD1196" t="s">
        <v>3</v>
      </c>
      <c r="DE1196" t="s">
        <v>3</v>
      </c>
      <c r="DF1196">
        <f t="shared" si="674"/>
        <v>0</v>
      </c>
      <c r="DG1196">
        <f t="shared" si="672"/>
        <v>20.52</v>
      </c>
      <c r="DH1196">
        <f t="shared" si="673"/>
        <v>6.25</v>
      </c>
      <c r="DI1196">
        <f t="shared" si="657"/>
        <v>0</v>
      </c>
      <c r="DJ1196">
        <f>DG1196</f>
        <v>20.52</v>
      </c>
      <c r="DK1196">
        <v>0</v>
      </c>
      <c r="DL1196" t="s">
        <v>745</v>
      </c>
      <c r="DM1196">
        <v>0</v>
      </c>
      <c r="DN1196" t="s">
        <v>740</v>
      </c>
      <c r="DO1196">
        <v>12.62</v>
      </c>
    </row>
    <row r="1197" spans="1:119" x14ac:dyDescent="0.25">
      <c r="A1197">
        <f>ROW(Source!A1228)</f>
        <v>1228</v>
      </c>
      <c r="B1197">
        <v>56481265</v>
      </c>
      <c r="C1197">
        <v>56496593</v>
      </c>
      <c r="D1197">
        <v>54933467</v>
      </c>
      <c r="E1197">
        <v>1</v>
      </c>
      <c r="F1197">
        <v>1</v>
      </c>
      <c r="G1197">
        <v>1079</v>
      </c>
      <c r="H1197">
        <v>2</v>
      </c>
      <c r="I1197" t="s">
        <v>954</v>
      </c>
      <c r="J1197" t="s">
        <v>955</v>
      </c>
      <c r="K1197" t="s">
        <v>956</v>
      </c>
      <c r="L1197">
        <v>1368</v>
      </c>
      <c r="N1197">
        <v>1011</v>
      </c>
      <c r="O1197" t="s">
        <v>744</v>
      </c>
      <c r="P1197" t="s">
        <v>744</v>
      </c>
      <c r="Q1197">
        <v>1</v>
      </c>
      <c r="W1197">
        <v>0</v>
      </c>
      <c r="X1197">
        <v>-1091994207</v>
      </c>
      <c r="Y1197">
        <f>(AT1197*1.25*1.1)</f>
        <v>20.350000000000001</v>
      </c>
      <c r="AA1197">
        <v>0</v>
      </c>
      <c r="AB1197">
        <v>152.43</v>
      </c>
      <c r="AC1197">
        <v>15.22</v>
      </c>
      <c r="AD1197">
        <v>0</v>
      </c>
      <c r="AE1197">
        <v>0</v>
      </c>
      <c r="AF1197">
        <v>145.59</v>
      </c>
      <c r="AG1197">
        <v>14.54</v>
      </c>
      <c r="AH1197">
        <v>0</v>
      </c>
      <c r="AI1197">
        <v>1</v>
      </c>
      <c r="AJ1197">
        <v>1</v>
      </c>
      <c r="AK1197">
        <v>1</v>
      </c>
      <c r="AL1197">
        <v>1</v>
      </c>
      <c r="AM1197">
        <v>-2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 t="s">
        <v>3</v>
      </c>
      <c r="AT1197">
        <v>14.8</v>
      </c>
      <c r="AU1197" t="s">
        <v>165</v>
      </c>
      <c r="AV1197">
        <v>0</v>
      </c>
      <c r="AW1197">
        <v>2</v>
      </c>
      <c r="AX1197">
        <v>56496601</v>
      </c>
      <c r="AY1197">
        <v>1</v>
      </c>
      <c r="AZ1197">
        <v>0</v>
      </c>
      <c r="BA1197">
        <v>1161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CV1197">
        <v>0</v>
      </c>
      <c r="CW1197">
        <f>ROUND(Y1197*Source!I1228*DO1197,9)</f>
        <v>13.315004999999999</v>
      </c>
      <c r="CX1197">
        <f>ROUND(Y1197*Source!I1228,9)</f>
        <v>0.91574999999999995</v>
      </c>
      <c r="CY1197">
        <f>AB1197</f>
        <v>152.43</v>
      </c>
      <c r="CZ1197">
        <f>AF1197</f>
        <v>145.59</v>
      </c>
      <c r="DA1197">
        <f>AJ1197</f>
        <v>1</v>
      </c>
      <c r="DB1197">
        <f>ROUND((ROUND(AT1197*CZ1197,2)*1.25*1.1),6)</f>
        <v>2962.7537499999999</v>
      </c>
      <c r="DC1197">
        <f>ROUND((ROUND(AT1197*AG1197,2)*1.25*1.1),6)</f>
        <v>295.88625000000002</v>
      </c>
      <c r="DD1197" t="s">
        <v>3</v>
      </c>
      <c r="DE1197" t="s">
        <v>3</v>
      </c>
      <c r="DF1197">
        <f t="shared" si="674"/>
        <v>0</v>
      </c>
      <c r="DG1197">
        <f t="shared" si="672"/>
        <v>133.32</v>
      </c>
      <c r="DH1197">
        <f t="shared" si="673"/>
        <v>13.32</v>
      </c>
      <c r="DI1197">
        <f t="shared" si="657"/>
        <v>0</v>
      </c>
      <c r="DJ1197">
        <f>DG1197</f>
        <v>133.32</v>
      </c>
      <c r="DK1197">
        <v>0</v>
      </c>
      <c r="DL1197" t="s">
        <v>745</v>
      </c>
      <c r="DM1197">
        <v>0</v>
      </c>
      <c r="DN1197" t="s">
        <v>740</v>
      </c>
      <c r="DO1197">
        <v>14.54</v>
      </c>
    </row>
    <row r="1198" spans="1:119" x14ac:dyDescent="0.25">
      <c r="A1198">
        <f>ROW(Source!A1228)</f>
        <v>1228</v>
      </c>
      <c r="B1198">
        <v>56481265</v>
      </c>
      <c r="C1198">
        <v>56496593</v>
      </c>
      <c r="D1198">
        <v>54934337</v>
      </c>
      <c r="E1198">
        <v>1</v>
      </c>
      <c r="F1198">
        <v>1</v>
      </c>
      <c r="G1198">
        <v>1079</v>
      </c>
      <c r="H1198">
        <v>2</v>
      </c>
      <c r="I1198" t="s">
        <v>957</v>
      </c>
      <c r="J1198" t="s">
        <v>958</v>
      </c>
      <c r="K1198" t="s">
        <v>959</v>
      </c>
      <c r="L1198">
        <v>1368</v>
      </c>
      <c r="N1198">
        <v>1011</v>
      </c>
      <c r="O1198" t="s">
        <v>744</v>
      </c>
      <c r="P1198" t="s">
        <v>744</v>
      </c>
      <c r="Q1198">
        <v>1</v>
      </c>
      <c r="W1198">
        <v>0</v>
      </c>
      <c r="X1198">
        <v>-814982393</v>
      </c>
      <c r="Y1198">
        <f>(AT1198*1.25*1.1)</f>
        <v>22</v>
      </c>
      <c r="AA1198">
        <v>0</v>
      </c>
      <c r="AB1198">
        <v>0.21</v>
      </c>
      <c r="AC1198">
        <v>0</v>
      </c>
      <c r="AD1198">
        <v>0</v>
      </c>
      <c r="AE1198">
        <v>0</v>
      </c>
      <c r="AF1198">
        <v>0.2</v>
      </c>
      <c r="AG1198">
        <v>0</v>
      </c>
      <c r="AH1198">
        <v>0</v>
      </c>
      <c r="AI1198">
        <v>1</v>
      </c>
      <c r="AJ1198">
        <v>1</v>
      </c>
      <c r="AK1198">
        <v>1</v>
      </c>
      <c r="AL1198">
        <v>1</v>
      </c>
      <c r="AM1198">
        <v>-2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 t="s">
        <v>3</v>
      </c>
      <c r="AT1198">
        <v>16</v>
      </c>
      <c r="AU1198" t="s">
        <v>165</v>
      </c>
      <c r="AV1198">
        <v>0</v>
      </c>
      <c r="AW1198">
        <v>2</v>
      </c>
      <c r="AX1198">
        <v>56496603</v>
      </c>
      <c r="AY1198">
        <v>1</v>
      </c>
      <c r="AZ1198">
        <v>0</v>
      </c>
      <c r="BA1198">
        <v>1162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CV1198">
        <v>0</v>
      </c>
      <c r="CW1198">
        <f>ROUND(Y1198*Source!I1228*DO1198,9)</f>
        <v>0</v>
      </c>
      <c r="CX1198">
        <f>ROUND(Y1198*Source!I1228,9)</f>
        <v>0.99</v>
      </c>
      <c r="CY1198">
        <f>AB1198</f>
        <v>0.21</v>
      </c>
      <c r="CZ1198">
        <f>AF1198</f>
        <v>0.2</v>
      </c>
      <c r="DA1198">
        <f>AJ1198</f>
        <v>1</v>
      </c>
      <c r="DB1198">
        <f>ROUND((ROUND(AT1198*CZ1198,2)*1.25*1.1),6)</f>
        <v>4.4000000000000004</v>
      </c>
      <c r="DC1198">
        <f>ROUND((ROUND(AT1198*AG1198,2)*1.25*1.1),6)</f>
        <v>0</v>
      </c>
      <c r="DD1198" t="s">
        <v>3</v>
      </c>
      <c r="DE1198" t="s">
        <v>3</v>
      </c>
      <c r="DF1198">
        <f t="shared" si="674"/>
        <v>0</v>
      </c>
      <c r="DG1198">
        <f t="shared" si="672"/>
        <v>0.2</v>
      </c>
      <c r="DH1198">
        <f t="shared" si="673"/>
        <v>0</v>
      </c>
      <c r="DI1198">
        <f t="shared" si="657"/>
        <v>0</v>
      </c>
      <c r="DJ1198">
        <f>DG1198</f>
        <v>0.2</v>
      </c>
      <c r="DK1198">
        <v>0</v>
      </c>
      <c r="DL1198" t="s">
        <v>3</v>
      </c>
      <c r="DM1198">
        <v>0</v>
      </c>
      <c r="DN1198" t="s">
        <v>3</v>
      </c>
      <c r="DO1198">
        <v>0</v>
      </c>
    </row>
    <row r="1199" spans="1:119" x14ac:dyDescent="0.25">
      <c r="A1199">
        <f>ROW(Source!A1228)</f>
        <v>1228</v>
      </c>
      <c r="B1199">
        <v>56481265</v>
      </c>
      <c r="C1199">
        <v>56496593</v>
      </c>
      <c r="D1199">
        <v>54933656</v>
      </c>
      <c r="E1199">
        <v>1</v>
      </c>
      <c r="F1199">
        <v>1</v>
      </c>
      <c r="G1199">
        <v>1079</v>
      </c>
      <c r="H1199">
        <v>2</v>
      </c>
      <c r="I1199" t="s">
        <v>806</v>
      </c>
      <c r="J1199" t="s">
        <v>807</v>
      </c>
      <c r="K1199" t="s">
        <v>808</v>
      </c>
      <c r="L1199">
        <v>1368</v>
      </c>
      <c r="N1199">
        <v>1011</v>
      </c>
      <c r="O1199" t="s">
        <v>744</v>
      </c>
      <c r="P1199" t="s">
        <v>744</v>
      </c>
      <c r="Q1199">
        <v>1</v>
      </c>
      <c r="W1199">
        <v>0</v>
      </c>
      <c r="X1199">
        <v>668032808</v>
      </c>
      <c r="Y1199">
        <f>(AT1199*1.25*1.1)</f>
        <v>15.950000000000001</v>
      </c>
      <c r="AA1199">
        <v>0</v>
      </c>
      <c r="AB1199">
        <v>172.69</v>
      </c>
      <c r="AC1199">
        <v>15.22</v>
      </c>
      <c r="AD1199">
        <v>0</v>
      </c>
      <c r="AE1199">
        <v>0</v>
      </c>
      <c r="AF1199">
        <v>164.94</v>
      </c>
      <c r="AG1199">
        <v>14.54</v>
      </c>
      <c r="AH1199">
        <v>0</v>
      </c>
      <c r="AI1199">
        <v>1</v>
      </c>
      <c r="AJ1199">
        <v>1</v>
      </c>
      <c r="AK1199">
        <v>1</v>
      </c>
      <c r="AL1199">
        <v>1</v>
      </c>
      <c r="AM1199">
        <v>-2</v>
      </c>
      <c r="AN1199">
        <v>0</v>
      </c>
      <c r="AO1199">
        <v>1</v>
      </c>
      <c r="AP1199">
        <v>1</v>
      </c>
      <c r="AQ1199">
        <v>0</v>
      </c>
      <c r="AR1199">
        <v>0</v>
      </c>
      <c r="AS1199" t="s">
        <v>3</v>
      </c>
      <c r="AT1199">
        <v>11.6</v>
      </c>
      <c r="AU1199" t="s">
        <v>165</v>
      </c>
      <c r="AV1199">
        <v>0</v>
      </c>
      <c r="AW1199">
        <v>2</v>
      </c>
      <c r="AX1199">
        <v>56496604</v>
      </c>
      <c r="AY1199">
        <v>1</v>
      </c>
      <c r="AZ1199">
        <v>0</v>
      </c>
      <c r="BA1199">
        <v>1163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CV1199">
        <v>0</v>
      </c>
      <c r="CW1199">
        <f>ROUND(Y1199*Source!I1228*DO1199,9)</f>
        <v>10.436085</v>
      </c>
      <c r="CX1199">
        <f>ROUND(Y1199*Source!I1228,9)</f>
        <v>0.71775</v>
      </c>
      <c r="CY1199">
        <f>AB1199</f>
        <v>172.69</v>
      </c>
      <c r="CZ1199">
        <f>AF1199</f>
        <v>164.94</v>
      </c>
      <c r="DA1199">
        <f>AJ1199</f>
        <v>1</v>
      </c>
      <c r="DB1199">
        <f>ROUND((ROUND(AT1199*CZ1199,2)*1.25*1.1),6)</f>
        <v>2630.7874999999999</v>
      </c>
      <c r="DC1199">
        <f>ROUND((ROUND(AT1199*AG1199,2)*1.25*1.1),6)</f>
        <v>231.9075</v>
      </c>
      <c r="DD1199" t="s">
        <v>3</v>
      </c>
      <c r="DE1199" t="s">
        <v>3</v>
      </c>
      <c r="DF1199">
        <f t="shared" si="674"/>
        <v>0</v>
      </c>
      <c r="DG1199">
        <f t="shared" si="672"/>
        <v>118.39</v>
      </c>
      <c r="DH1199">
        <f t="shared" si="673"/>
        <v>10.44</v>
      </c>
      <c r="DI1199">
        <f t="shared" si="657"/>
        <v>0</v>
      </c>
      <c r="DJ1199">
        <f>DG1199</f>
        <v>118.39</v>
      </c>
      <c r="DK1199">
        <v>0</v>
      </c>
      <c r="DL1199" t="s">
        <v>745</v>
      </c>
      <c r="DM1199">
        <v>0</v>
      </c>
      <c r="DN1199" t="s">
        <v>740</v>
      </c>
      <c r="DO1199">
        <v>14.54</v>
      </c>
    </row>
    <row r="1200" spans="1:119" x14ac:dyDescent="0.25">
      <c r="A1200">
        <f>ROW(Source!A1228)</f>
        <v>1228</v>
      </c>
      <c r="B1200">
        <v>56481265</v>
      </c>
      <c r="C1200">
        <v>56496593</v>
      </c>
      <c r="D1200">
        <v>54902772</v>
      </c>
      <c r="E1200">
        <v>1</v>
      </c>
      <c r="F1200">
        <v>1</v>
      </c>
      <c r="G1200">
        <v>1079</v>
      </c>
      <c r="H1200">
        <v>3</v>
      </c>
      <c r="I1200" t="s">
        <v>532</v>
      </c>
      <c r="J1200" t="s">
        <v>534</v>
      </c>
      <c r="K1200" t="s">
        <v>533</v>
      </c>
      <c r="L1200">
        <v>1339</v>
      </c>
      <c r="N1200">
        <v>1007</v>
      </c>
      <c r="O1200" t="s">
        <v>158</v>
      </c>
      <c r="P1200" t="s">
        <v>158</v>
      </c>
      <c r="Q1200">
        <v>1</v>
      </c>
      <c r="W1200">
        <v>0</v>
      </c>
      <c r="X1200">
        <v>-1921538256</v>
      </c>
      <c r="Y1200">
        <f>AT1200</f>
        <v>105</v>
      </c>
      <c r="AA1200">
        <v>100.2</v>
      </c>
      <c r="AB1200">
        <v>0</v>
      </c>
      <c r="AC1200">
        <v>0</v>
      </c>
      <c r="AD1200">
        <v>0</v>
      </c>
      <c r="AE1200">
        <v>99.9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1</v>
      </c>
      <c r="AL1200">
        <v>1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 t="s">
        <v>3</v>
      </c>
      <c r="AT1200">
        <v>105</v>
      </c>
      <c r="AU1200" t="s">
        <v>3</v>
      </c>
      <c r="AV1200">
        <v>0</v>
      </c>
      <c r="AW1200">
        <v>1</v>
      </c>
      <c r="AX1200">
        <v>-1</v>
      </c>
      <c r="AY1200">
        <v>0</v>
      </c>
      <c r="AZ1200">
        <v>0</v>
      </c>
      <c r="BA1200" t="s">
        <v>3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CV1200">
        <v>0</v>
      </c>
      <c r="CW1200">
        <v>0</v>
      </c>
      <c r="CX1200">
        <f>ROUND(Y1200*Source!I1228,9)</f>
        <v>4.7249999999999996</v>
      </c>
      <c r="CY1200">
        <f>AA1200</f>
        <v>100.2</v>
      </c>
      <c r="CZ1200">
        <f>AE1200</f>
        <v>99.9</v>
      </c>
      <c r="DA1200">
        <f>AI1200</f>
        <v>1</v>
      </c>
      <c r="DB1200">
        <f>ROUND(ROUND(AT1200*CZ1200,2),6)</f>
        <v>10489.5</v>
      </c>
      <c r="DC1200">
        <f>ROUND(ROUND(AT1200*AG1200,2),6)</f>
        <v>0</v>
      </c>
      <c r="DD1200" t="s">
        <v>3</v>
      </c>
      <c r="DE1200" t="s">
        <v>3</v>
      </c>
      <c r="DF1200">
        <f t="shared" si="674"/>
        <v>472.03</v>
      </c>
      <c r="DG1200">
        <f t="shared" si="672"/>
        <v>0</v>
      </c>
      <c r="DH1200">
        <f t="shared" si="673"/>
        <v>0</v>
      </c>
      <c r="DI1200">
        <f t="shared" si="657"/>
        <v>0</v>
      </c>
      <c r="DJ1200">
        <f>DF1200</f>
        <v>472.03</v>
      </c>
      <c r="DK1200">
        <v>0</v>
      </c>
      <c r="DL1200" t="s">
        <v>3</v>
      </c>
      <c r="DM1200">
        <v>0</v>
      </c>
      <c r="DN1200" t="s">
        <v>3</v>
      </c>
      <c r="DO1200">
        <v>0</v>
      </c>
    </row>
    <row r="1201" spans="1:119" x14ac:dyDescent="0.25">
      <c r="A1201">
        <f>ROW(Source!A1229)</f>
        <v>1229</v>
      </c>
      <c r="B1201">
        <v>56481267</v>
      </c>
      <c r="C1201">
        <v>56496593</v>
      </c>
      <c r="D1201">
        <v>54836958</v>
      </c>
      <c r="E1201">
        <v>1079</v>
      </c>
      <c r="F1201">
        <v>1</v>
      </c>
      <c r="G1201">
        <v>1079</v>
      </c>
      <c r="H1201">
        <v>1</v>
      </c>
      <c r="I1201" t="s">
        <v>738</v>
      </c>
      <c r="J1201" t="s">
        <v>3</v>
      </c>
      <c r="K1201" t="s">
        <v>739</v>
      </c>
      <c r="L1201">
        <v>1191</v>
      </c>
      <c r="N1201">
        <v>1013</v>
      </c>
      <c r="O1201" t="s">
        <v>740</v>
      </c>
      <c r="P1201" t="s">
        <v>740</v>
      </c>
      <c r="Q1201">
        <v>1</v>
      </c>
      <c r="W1201">
        <v>0</v>
      </c>
      <c r="X1201">
        <v>476480486</v>
      </c>
      <c r="Y1201">
        <f>(AT1201*1.15*1.1)</f>
        <v>223.905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1</v>
      </c>
      <c r="AL1201">
        <v>1</v>
      </c>
      <c r="AM1201">
        <v>-2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 t="s">
        <v>3</v>
      </c>
      <c r="AT1201">
        <v>177</v>
      </c>
      <c r="AU1201" t="s">
        <v>166</v>
      </c>
      <c r="AV1201">
        <v>1</v>
      </c>
      <c r="AW1201">
        <v>2</v>
      </c>
      <c r="AX1201">
        <v>56496600</v>
      </c>
      <c r="AY1201">
        <v>1</v>
      </c>
      <c r="AZ1201">
        <v>0</v>
      </c>
      <c r="BA1201">
        <v>1165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CU1201">
        <f>ROUND(AT1201*Source!I1229*AH1201*AL1201,2)</f>
        <v>0</v>
      </c>
      <c r="CV1201">
        <f>ROUND(Y1201*Source!I1229,9)</f>
        <v>10.075725</v>
      </c>
      <c r="CW1201">
        <v>0</v>
      </c>
      <c r="CX1201">
        <f>ROUND(Y1201*Source!I1229,9)</f>
        <v>10.075725</v>
      </c>
      <c r="CY1201">
        <f>AD1201</f>
        <v>0</v>
      </c>
      <c r="CZ1201">
        <f>AH1201</f>
        <v>0</v>
      </c>
      <c r="DA1201">
        <f>AL1201</f>
        <v>1</v>
      </c>
      <c r="DB1201">
        <f>ROUND((ROUND(AT1201*CZ1201,2)*1.15*1.1),6)</f>
        <v>0</v>
      </c>
      <c r="DC1201">
        <f>ROUND((ROUND(AT1201*AG1201,2)*1.15*1.1),6)</f>
        <v>0</v>
      </c>
      <c r="DD1201" t="s">
        <v>3</v>
      </c>
      <c r="DE1201" t="s">
        <v>3</v>
      </c>
      <c r="DF1201">
        <f t="shared" si="674"/>
        <v>0</v>
      </c>
      <c r="DG1201">
        <f t="shared" si="672"/>
        <v>0</v>
      </c>
      <c r="DH1201">
        <f t="shared" si="673"/>
        <v>0</v>
      </c>
      <c r="DI1201">
        <f t="shared" si="657"/>
        <v>0</v>
      </c>
      <c r="DJ1201">
        <f>DI1201</f>
        <v>0</v>
      </c>
      <c r="DK1201">
        <v>0</v>
      </c>
      <c r="DL1201" t="s">
        <v>3</v>
      </c>
      <c r="DM1201">
        <v>0</v>
      </c>
      <c r="DN1201" t="s">
        <v>3</v>
      </c>
      <c r="DO1201">
        <v>0</v>
      </c>
    </row>
    <row r="1202" spans="1:119" x14ac:dyDescent="0.25">
      <c r="A1202">
        <f>ROW(Source!A1229)</f>
        <v>1229</v>
      </c>
      <c r="B1202">
        <v>56481267</v>
      </c>
      <c r="C1202">
        <v>56496593</v>
      </c>
      <c r="D1202">
        <v>54933879</v>
      </c>
      <c r="E1202">
        <v>1</v>
      </c>
      <c r="F1202">
        <v>1</v>
      </c>
      <c r="G1202">
        <v>1079</v>
      </c>
      <c r="H1202">
        <v>2</v>
      </c>
      <c r="I1202" t="s">
        <v>951</v>
      </c>
      <c r="J1202" t="s">
        <v>952</v>
      </c>
      <c r="K1202" t="s">
        <v>953</v>
      </c>
      <c r="L1202">
        <v>1368</v>
      </c>
      <c r="N1202">
        <v>1011</v>
      </c>
      <c r="O1202" t="s">
        <v>744</v>
      </c>
      <c r="P1202" t="s">
        <v>744</v>
      </c>
      <c r="Q1202">
        <v>1</v>
      </c>
      <c r="W1202">
        <v>0</v>
      </c>
      <c r="X1202">
        <v>1574942081</v>
      </c>
      <c r="Y1202">
        <f>(AT1202*1.25*1.1)</f>
        <v>11</v>
      </c>
      <c r="AA1202">
        <v>0</v>
      </c>
      <c r="AB1202">
        <v>968.21</v>
      </c>
      <c r="AC1202">
        <v>631.85</v>
      </c>
      <c r="AD1202">
        <v>0</v>
      </c>
      <c r="AE1202">
        <v>0</v>
      </c>
      <c r="AF1202">
        <v>41.45</v>
      </c>
      <c r="AG1202">
        <v>12.62</v>
      </c>
      <c r="AH1202">
        <v>0</v>
      </c>
      <c r="AI1202">
        <v>1</v>
      </c>
      <c r="AJ1202">
        <v>22.31</v>
      </c>
      <c r="AK1202">
        <v>47.82</v>
      </c>
      <c r="AL1202">
        <v>1</v>
      </c>
      <c r="AM1202">
        <v>2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 t="s">
        <v>3</v>
      </c>
      <c r="AT1202">
        <v>8</v>
      </c>
      <c r="AU1202" t="s">
        <v>165</v>
      </c>
      <c r="AV1202">
        <v>0</v>
      </c>
      <c r="AW1202">
        <v>2</v>
      </c>
      <c r="AX1202">
        <v>56496602</v>
      </c>
      <c r="AY1202">
        <v>1</v>
      </c>
      <c r="AZ1202">
        <v>0</v>
      </c>
      <c r="BA1202">
        <v>1166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CV1202">
        <v>0</v>
      </c>
      <c r="CW1202">
        <f>ROUND(Y1202*Source!I1229*DO1202,9)</f>
        <v>6.2469000000000001</v>
      </c>
      <c r="CX1202">
        <f>ROUND(Y1202*Source!I1229,9)</f>
        <v>0.495</v>
      </c>
      <c r="CY1202">
        <f>AB1202</f>
        <v>968.21</v>
      </c>
      <c r="CZ1202">
        <f>AF1202</f>
        <v>41.45</v>
      </c>
      <c r="DA1202">
        <f>AJ1202</f>
        <v>22.31</v>
      </c>
      <c r="DB1202">
        <f>ROUND((ROUND(AT1202*CZ1202,2)*1.25*1.1),6)</f>
        <v>455.95</v>
      </c>
      <c r="DC1202">
        <f>ROUND((ROUND(AT1202*AG1202,2)*1.25*1.1),6)</f>
        <v>138.82</v>
      </c>
      <c r="DD1202" t="s">
        <v>3</v>
      </c>
      <c r="DE1202" t="s">
        <v>3</v>
      </c>
      <c r="DF1202">
        <f t="shared" si="674"/>
        <v>0</v>
      </c>
      <c r="DG1202">
        <f>ROUND(ROUND(AF1202*AJ1202,2)*CX1202,2)</f>
        <v>457.75</v>
      </c>
      <c r="DH1202">
        <f>ROUND(ROUND(AG1202*AK1202,2)*CX1202,2)</f>
        <v>298.73</v>
      </c>
      <c r="DI1202">
        <f t="shared" si="657"/>
        <v>0</v>
      </c>
      <c r="DJ1202">
        <f>DG1202</f>
        <v>457.75</v>
      </c>
      <c r="DK1202">
        <v>0</v>
      </c>
      <c r="DL1202" t="s">
        <v>745</v>
      </c>
      <c r="DM1202">
        <v>0</v>
      </c>
      <c r="DN1202" t="s">
        <v>740</v>
      </c>
      <c r="DO1202">
        <v>12.62</v>
      </c>
    </row>
    <row r="1203" spans="1:119" x14ac:dyDescent="0.25">
      <c r="A1203">
        <f>ROW(Source!A1229)</f>
        <v>1229</v>
      </c>
      <c r="B1203">
        <v>56481267</v>
      </c>
      <c r="C1203">
        <v>56496593</v>
      </c>
      <c r="D1203">
        <v>54933467</v>
      </c>
      <c r="E1203">
        <v>1</v>
      </c>
      <c r="F1203">
        <v>1</v>
      </c>
      <c r="G1203">
        <v>1079</v>
      </c>
      <c r="H1203">
        <v>2</v>
      </c>
      <c r="I1203" t="s">
        <v>954</v>
      </c>
      <c r="J1203" t="s">
        <v>955</v>
      </c>
      <c r="K1203" t="s">
        <v>956</v>
      </c>
      <c r="L1203">
        <v>1368</v>
      </c>
      <c r="N1203">
        <v>1011</v>
      </c>
      <c r="O1203" t="s">
        <v>744</v>
      </c>
      <c r="P1203" t="s">
        <v>744</v>
      </c>
      <c r="Q1203">
        <v>1</v>
      </c>
      <c r="W1203">
        <v>0</v>
      </c>
      <c r="X1203">
        <v>-1091994207</v>
      </c>
      <c r="Y1203">
        <f>(AT1203*1.25*1.1)</f>
        <v>20.350000000000001</v>
      </c>
      <c r="AA1203">
        <v>0</v>
      </c>
      <c r="AB1203">
        <v>2117.29</v>
      </c>
      <c r="AC1203">
        <v>727.98</v>
      </c>
      <c r="AD1203">
        <v>0</v>
      </c>
      <c r="AE1203">
        <v>0</v>
      </c>
      <c r="AF1203">
        <v>145.59</v>
      </c>
      <c r="AG1203">
        <v>14.54</v>
      </c>
      <c r="AH1203">
        <v>0</v>
      </c>
      <c r="AI1203">
        <v>1</v>
      </c>
      <c r="AJ1203">
        <v>13.89</v>
      </c>
      <c r="AK1203">
        <v>47.82</v>
      </c>
      <c r="AL1203">
        <v>1</v>
      </c>
      <c r="AM1203">
        <v>2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 t="s">
        <v>3</v>
      </c>
      <c r="AT1203">
        <v>14.8</v>
      </c>
      <c r="AU1203" t="s">
        <v>165</v>
      </c>
      <c r="AV1203">
        <v>0</v>
      </c>
      <c r="AW1203">
        <v>2</v>
      </c>
      <c r="AX1203">
        <v>56496601</v>
      </c>
      <c r="AY1203">
        <v>1</v>
      </c>
      <c r="AZ1203">
        <v>0</v>
      </c>
      <c r="BA1203">
        <v>1167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CV1203">
        <v>0</v>
      </c>
      <c r="CW1203">
        <f>ROUND(Y1203*Source!I1229*DO1203,9)</f>
        <v>13.315004999999999</v>
      </c>
      <c r="CX1203">
        <f>ROUND(Y1203*Source!I1229,9)</f>
        <v>0.91574999999999995</v>
      </c>
      <c r="CY1203">
        <f>AB1203</f>
        <v>2117.29</v>
      </c>
      <c r="CZ1203">
        <f>AF1203</f>
        <v>145.59</v>
      </c>
      <c r="DA1203">
        <f>AJ1203</f>
        <v>13.89</v>
      </c>
      <c r="DB1203">
        <f>ROUND((ROUND(AT1203*CZ1203,2)*1.25*1.1),6)</f>
        <v>2962.7537499999999</v>
      </c>
      <c r="DC1203">
        <f>ROUND((ROUND(AT1203*AG1203,2)*1.25*1.1),6)</f>
        <v>295.88625000000002</v>
      </c>
      <c r="DD1203" t="s">
        <v>3</v>
      </c>
      <c r="DE1203" t="s">
        <v>3</v>
      </c>
      <c r="DF1203">
        <f t="shared" si="674"/>
        <v>0</v>
      </c>
      <c r="DG1203">
        <f>ROUND(ROUND(AF1203*AJ1203,2)*CX1203,2)</f>
        <v>1851.88</v>
      </c>
      <c r="DH1203">
        <f>ROUND(ROUND(AG1203*AK1203,2)*CX1203,2)</f>
        <v>636.72</v>
      </c>
      <c r="DI1203">
        <f t="shared" si="657"/>
        <v>0</v>
      </c>
      <c r="DJ1203">
        <f>DG1203</f>
        <v>1851.88</v>
      </c>
      <c r="DK1203">
        <v>0</v>
      </c>
      <c r="DL1203" t="s">
        <v>745</v>
      </c>
      <c r="DM1203">
        <v>0</v>
      </c>
      <c r="DN1203" t="s">
        <v>740</v>
      </c>
      <c r="DO1203">
        <v>14.54</v>
      </c>
    </row>
    <row r="1204" spans="1:119" x14ac:dyDescent="0.25">
      <c r="A1204">
        <f>ROW(Source!A1229)</f>
        <v>1229</v>
      </c>
      <c r="B1204">
        <v>56481267</v>
      </c>
      <c r="C1204">
        <v>56496593</v>
      </c>
      <c r="D1204">
        <v>54934337</v>
      </c>
      <c r="E1204">
        <v>1</v>
      </c>
      <c r="F1204">
        <v>1</v>
      </c>
      <c r="G1204">
        <v>1079</v>
      </c>
      <c r="H1204">
        <v>2</v>
      </c>
      <c r="I1204" t="s">
        <v>957</v>
      </c>
      <c r="J1204" t="s">
        <v>958</v>
      </c>
      <c r="K1204" t="s">
        <v>959</v>
      </c>
      <c r="L1204">
        <v>1368</v>
      </c>
      <c r="N1204">
        <v>1011</v>
      </c>
      <c r="O1204" t="s">
        <v>744</v>
      </c>
      <c r="P1204" t="s">
        <v>744</v>
      </c>
      <c r="Q1204">
        <v>1</v>
      </c>
      <c r="W1204">
        <v>0</v>
      </c>
      <c r="X1204">
        <v>-814982393</v>
      </c>
      <c r="Y1204">
        <f>(AT1204*1.25*1.1)</f>
        <v>22</v>
      </c>
      <c r="AA1204">
        <v>0</v>
      </c>
      <c r="AB1204">
        <v>1.75</v>
      </c>
      <c r="AC1204">
        <v>0</v>
      </c>
      <c r="AD1204">
        <v>0</v>
      </c>
      <c r="AE1204">
        <v>0</v>
      </c>
      <c r="AF1204">
        <v>0.2</v>
      </c>
      <c r="AG1204">
        <v>0</v>
      </c>
      <c r="AH1204">
        <v>0</v>
      </c>
      <c r="AI1204">
        <v>1</v>
      </c>
      <c r="AJ1204">
        <v>8.35</v>
      </c>
      <c r="AK1204">
        <v>47.82</v>
      </c>
      <c r="AL1204">
        <v>1</v>
      </c>
      <c r="AM1204">
        <v>2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 t="s">
        <v>3</v>
      </c>
      <c r="AT1204">
        <v>16</v>
      </c>
      <c r="AU1204" t="s">
        <v>165</v>
      </c>
      <c r="AV1204">
        <v>0</v>
      </c>
      <c r="AW1204">
        <v>2</v>
      </c>
      <c r="AX1204">
        <v>56496603</v>
      </c>
      <c r="AY1204">
        <v>1</v>
      </c>
      <c r="AZ1204">
        <v>0</v>
      </c>
      <c r="BA1204">
        <v>1168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CV1204">
        <v>0</v>
      </c>
      <c r="CW1204">
        <f>ROUND(Y1204*Source!I1229*DO1204,9)</f>
        <v>0</v>
      </c>
      <c r="CX1204">
        <f>ROUND(Y1204*Source!I1229,9)</f>
        <v>0.99</v>
      </c>
      <c r="CY1204">
        <f>AB1204</f>
        <v>1.75</v>
      </c>
      <c r="CZ1204">
        <f>AF1204</f>
        <v>0.2</v>
      </c>
      <c r="DA1204">
        <f>AJ1204</f>
        <v>8.35</v>
      </c>
      <c r="DB1204">
        <f>ROUND((ROUND(AT1204*CZ1204,2)*1.25*1.1),6)</f>
        <v>4.4000000000000004</v>
      </c>
      <c r="DC1204">
        <f>ROUND((ROUND(AT1204*AG1204,2)*1.25*1.1),6)</f>
        <v>0</v>
      </c>
      <c r="DD1204" t="s">
        <v>3</v>
      </c>
      <c r="DE1204" t="s">
        <v>3</v>
      </c>
      <c r="DF1204">
        <f t="shared" si="674"/>
        <v>0</v>
      </c>
      <c r="DG1204">
        <f>ROUND(ROUND(AF1204*AJ1204,2)*CX1204,2)</f>
        <v>1.65</v>
      </c>
      <c r="DH1204">
        <f>ROUND(ROUND(AG1204*AK1204,2)*CX1204,2)</f>
        <v>0</v>
      </c>
      <c r="DI1204">
        <f t="shared" si="657"/>
        <v>0</v>
      </c>
      <c r="DJ1204">
        <f>DG1204</f>
        <v>1.65</v>
      </c>
      <c r="DK1204">
        <v>0</v>
      </c>
      <c r="DL1204" t="s">
        <v>3</v>
      </c>
      <c r="DM1204">
        <v>0</v>
      </c>
      <c r="DN1204" t="s">
        <v>3</v>
      </c>
      <c r="DO1204">
        <v>0</v>
      </c>
    </row>
    <row r="1205" spans="1:119" x14ac:dyDescent="0.25">
      <c r="A1205">
        <f>ROW(Source!A1229)</f>
        <v>1229</v>
      </c>
      <c r="B1205">
        <v>56481267</v>
      </c>
      <c r="C1205">
        <v>56496593</v>
      </c>
      <c r="D1205">
        <v>54933656</v>
      </c>
      <c r="E1205">
        <v>1</v>
      </c>
      <c r="F1205">
        <v>1</v>
      </c>
      <c r="G1205">
        <v>1079</v>
      </c>
      <c r="H1205">
        <v>2</v>
      </c>
      <c r="I1205" t="s">
        <v>806</v>
      </c>
      <c r="J1205" t="s">
        <v>807</v>
      </c>
      <c r="K1205" t="s">
        <v>808</v>
      </c>
      <c r="L1205">
        <v>1368</v>
      </c>
      <c r="N1205">
        <v>1011</v>
      </c>
      <c r="O1205" t="s">
        <v>744</v>
      </c>
      <c r="P1205" t="s">
        <v>744</v>
      </c>
      <c r="Q1205">
        <v>1</v>
      </c>
      <c r="W1205">
        <v>0</v>
      </c>
      <c r="X1205">
        <v>668032808</v>
      </c>
      <c r="Y1205">
        <f>(AT1205*1.25*1.1)</f>
        <v>15.950000000000001</v>
      </c>
      <c r="AA1205">
        <v>0</v>
      </c>
      <c r="AB1205">
        <v>2343.4299999999998</v>
      </c>
      <c r="AC1205">
        <v>727.98</v>
      </c>
      <c r="AD1205">
        <v>0</v>
      </c>
      <c r="AE1205">
        <v>0</v>
      </c>
      <c r="AF1205">
        <v>164.94</v>
      </c>
      <c r="AG1205">
        <v>14.54</v>
      </c>
      <c r="AH1205">
        <v>0</v>
      </c>
      <c r="AI1205">
        <v>1</v>
      </c>
      <c r="AJ1205">
        <v>13.57</v>
      </c>
      <c r="AK1205">
        <v>47.82</v>
      </c>
      <c r="AL1205">
        <v>1</v>
      </c>
      <c r="AM1205">
        <v>2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 t="s">
        <v>3</v>
      </c>
      <c r="AT1205">
        <v>11.6</v>
      </c>
      <c r="AU1205" t="s">
        <v>165</v>
      </c>
      <c r="AV1205">
        <v>0</v>
      </c>
      <c r="AW1205">
        <v>2</v>
      </c>
      <c r="AX1205">
        <v>56496604</v>
      </c>
      <c r="AY1205">
        <v>1</v>
      </c>
      <c r="AZ1205">
        <v>0</v>
      </c>
      <c r="BA1205">
        <v>1169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CV1205">
        <v>0</v>
      </c>
      <c r="CW1205">
        <f>ROUND(Y1205*Source!I1229*DO1205,9)</f>
        <v>10.436085</v>
      </c>
      <c r="CX1205">
        <f>ROUND(Y1205*Source!I1229,9)</f>
        <v>0.71775</v>
      </c>
      <c r="CY1205">
        <f>AB1205</f>
        <v>2343.4299999999998</v>
      </c>
      <c r="CZ1205">
        <f>AF1205</f>
        <v>164.94</v>
      </c>
      <c r="DA1205">
        <f>AJ1205</f>
        <v>13.57</v>
      </c>
      <c r="DB1205">
        <f>ROUND((ROUND(AT1205*CZ1205,2)*1.25*1.1),6)</f>
        <v>2630.7874999999999</v>
      </c>
      <c r="DC1205">
        <f>ROUND((ROUND(AT1205*AG1205,2)*1.25*1.1),6)</f>
        <v>231.9075</v>
      </c>
      <c r="DD1205" t="s">
        <v>3</v>
      </c>
      <c r="DE1205" t="s">
        <v>3</v>
      </c>
      <c r="DF1205">
        <f t="shared" si="674"/>
        <v>0</v>
      </c>
      <c r="DG1205">
        <f>ROUND(ROUND(AF1205*AJ1205,2)*CX1205,2)</f>
        <v>1606.5</v>
      </c>
      <c r="DH1205">
        <f>ROUND(ROUND(AG1205*AK1205,2)*CX1205,2)</f>
        <v>499.05</v>
      </c>
      <c r="DI1205">
        <f t="shared" si="657"/>
        <v>0</v>
      </c>
      <c r="DJ1205">
        <f>DG1205</f>
        <v>1606.5</v>
      </c>
      <c r="DK1205">
        <v>0</v>
      </c>
      <c r="DL1205" t="s">
        <v>745</v>
      </c>
      <c r="DM1205">
        <v>0</v>
      </c>
      <c r="DN1205" t="s">
        <v>740</v>
      </c>
      <c r="DO1205">
        <v>14.54</v>
      </c>
    </row>
    <row r="1206" spans="1:119" x14ac:dyDescent="0.25">
      <c r="A1206">
        <f>ROW(Source!A1229)</f>
        <v>1229</v>
      </c>
      <c r="B1206">
        <v>56481267</v>
      </c>
      <c r="C1206">
        <v>56496593</v>
      </c>
      <c r="D1206">
        <v>54902772</v>
      </c>
      <c r="E1206">
        <v>1</v>
      </c>
      <c r="F1206">
        <v>1</v>
      </c>
      <c r="G1206">
        <v>1079</v>
      </c>
      <c r="H1206">
        <v>3</v>
      </c>
      <c r="I1206" t="s">
        <v>532</v>
      </c>
      <c r="J1206" t="s">
        <v>534</v>
      </c>
      <c r="K1206" t="s">
        <v>533</v>
      </c>
      <c r="L1206">
        <v>1339</v>
      </c>
      <c r="N1206">
        <v>1007</v>
      </c>
      <c r="O1206" t="s">
        <v>158</v>
      </c>
      <c r="P1206" t="s">
        <v>158</v>
      </c>
      <c r="Q1206">
        <v>1</v>
      </c>
      <c r="W1206">
        <v>0</v>
      </c>
      <c r="X1206">
        <v>-1921538256</v>
      </c>
      <c r="Y1206">
        <f>AT1206</f>
        <v>105</v>
      </c>
      <c r="AA1206">
        <v>870.74</v>
      </c>
      <c r="AB1206">
        <v>0</v>
      </c>
      <c r="AC1206">
        <v>0</v>
      </c>
      <c r="AD1206">
        <v>0</v>
      </c>
      <c r="AE1206">
        <v>99.9</v>
      </c>
      <c r="AF1206">
        <v>0</v>
      </c>
      <c r="AG1206">
        <v>0</v>
      </c>
      <c r="AH1206">
        <v>0</v>
      </c>
      <c r="AI1206">
        <v>8.69</v>
      </c>
      <c r="AJ1206">
        <v>1</v>
      </c>
      <c r="AK1206">
        <v>1</v>
      </c>
      <c r="AL1206">
        <v>1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 t="s">
        <v>3</v>
      </c>
      <c r="AT1206">
        <v>105</v>
      </c>
      <c r="AU1206" t="s">
        <v>3</v>
      </c>
      <c r="AV1206">
        <v>0</v>
      </c>
      <c r="AW1206">
        <v>1</v>
      </c>
      <c r="AX1206">
        <v>-1</v>
      </c>
      <c r="AY1206">
        <v>0</v>
      </c>
      <c r="AZ1206">
        <v>0</v>
      </c>
      <c r="BA1206" t="s">
        <v>3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CV1206">
        <v>0</v>
      </c>
      <c r="CW1206">
        <v>0</v>
      </c>
      <c r="CX1206">
        <f>ROUND(Y1206*Source!I1229,9)</f>
        <v>4.7249999999999996</v>
      </c>
      <c r="CY1206">
        <f>AA1206</f>
        <v>870.74</v>
      </c>
      <c r="CZ1206">
        <f>AE1206</f>
        <v>99.9</v>
      </c>
      <c r="DA1206">
        <f>AI1206</f>
        <v>8.69</v>
      </c>
      <c r="DB1206">
        <f>ROUND(ROUND(AT1206*CZ1206,2),6)</f>
        <v>10489.5</v>
      </c>
      <c r="DC1206">
        <f>ROUND(ROUND(AT1206*AG1206,2),6)</f>
        <v>0</v>
      </c>
      <c r="DD1206" t="s">
        <v>3</v>
      </c>
      <c r="DE1206" t="s">
        <v>3</v>
      </c>
      <c r="DF1206">
        <f>ROUND(ROUND(AE1206*AI1206,2)*CX1206,2)</f>
        <v>4101.91</v>
      </c>
      <c r="DG1206">
        <f>ROUND(ROUND(AF1206,2)*CX1206,2)</f>
        <v>0</v>
      </c>
      <c r="DH1206">
        <f>ROUND(ROUND(AG1206,2)*CX1206,2)</f>
        <v>0</v>
      </c>
      <c r="DI1206">
        <f t="shared" si="657"/>
        <v>0</v>
      </c>
      <c r="DJ1206">
        <f>DF1206</f>
        <v>4101.91</v>
      </c>
      <c r="DK1206">
        <v>0</v>
      </c>
      <c r="DL1206" t="s">
        <v>3</v>
      </c>
      <c r="DM1206">
        <v>0</v>
      </c>
      <c r="DN1206" t="s">
        <v>3</v>
      </c>
      <c r="DO1206">
        <v>0</v>
      </c>
    </row>
    <row r="1207" spans="1:119" x14ac:dyDescent="0.25">
      <c r="A1207">
        <f>ROW(Source!A1232)</f>
        <v>1232</v>
      </c>
      <c r="B1207">
        <v>56481265</v>
      </c>
      <c r="C1207">
        <v>56496534</v>
      </c>
      <c r="D1207">
        <v>54836958</v>
      </c>
      <c r="E1207">
        <v>1079</v>
      </c>
      <c r="F1207">
        <v>1</v>
      </c>
      <c r="G1207">
        <v>1079</v>
      </c>
      <c r="H1207">
        <v>1</v>
      </c>
      <c r="I1207" t="s">
        <v>738</v>
      </c>
      <c r="J1207" t="s">
        <v>3</v>
      </c>
      <c r="K1207" t="s">
        <v>739</v>
      </c>
      <c r="L1207">
        <v>1191</v>
      </c>
      <c r="N1207">
        <v>1013</v>
      </c>
      <c r="O1207" t="s">
        <v>740</v>
      </c>
      <c r="P1207" t="s">
        <v>740</v>
      </c>
      <c r="Q1207">
        <v>1</v>
      </c>
      <c r="W1207">
        <v>0</v>
      </c>
      <c r="X1207">
        <v>476480486</v>
      </c>
      <c r="Y1207">
        <f>(AT1207*1.15*1.1)</f>
        <v>16.900400000000001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1</v>
      </c>
      <c r="AK1207">
        <v>1</v>
      </c>
      <c r="AL1207">
        <v>1</v>
      </c>
      <c r="AM1207">
        <v>-2</v>
      </c>
      <c r="AN1207">
        <v>0</v>
      </c>
      <c r="AO1207">
        <v>1</v>
      </c>
      <c r="AP1207">
        <v>1</v>
      </c>
      <c r="AQ1207">
        <v>0</v>
      </c>
      <c r="AR1207">
        <v>0</v>
      </c>
      <c r="AS1207" t="s">
        <v>3</v>
      </c>
      <c r="AT1207">
        <v>13.36</v>
      </c>
      <c r="AU1207" t="s">
        <v>166</v>
      </c>
      <c r="AV1207">
        <v>1</v>
      </c>
      <c r="AW1207">
        <v>2</v>
      </c>
      <c r="AX1207">
        <v>56496538</v>
      </c>
      <c r="AY1207">
        <v>1</v>
      </c>
      <c r="AZ1207">
        <v>0</v>
      </c>
      <c r="BA1207">
        <v>1171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CU1207">
        <f>ROUND(AT1207*Source!I1232*AH1207*AL1207,2)</f>
        <v>0</v>
      </c>
      <c r="CV1207">
        <f>ROUND(Y1207*Source!I1232,9)</f>
        <v>3.0420720000000001</v>
      </c>
      <c r="CW1207">
        <v>0</v>
      </c>
      <c r="CX1207">
        <f>ROUND(Y1207*Source!I1232,9)</f>
        <v>3.0420720000000001</v>
      </c>
      <c r="CY1207">
        <f>AD1207</f>
        <v>0</v>
      </c>
      <c r="CZ1207">
        <f>AH1207</f>
        <v>0</v>
      </c>
      <c r="DA1207">
        <f>AL1207</f>
        <v>1</v>
      </c>
      <c r="DB1207">
        <f>ROUND((ROUND(AT1207*CZ1207,2)*1.15*1.1),6)</f>
        <v>0</v>
      </c>
      <c r="DC1207">
        <f>ROUND((ROUND(AT1207*AG1207,2)*1.15*1.1),6)</f>
        <v>0</v>
      </c>
      <c r="DD1207" t="s">
        <v>3</v>
      </c>
      <c r="DE1207" t="s">
        <v>3</v>
      </c>
      <c r="DF1207">
        <f>ROUND(ROUND(AE1207,2)*CX1207,2)</f>
        <v>0</v>
      </c>
      <c r="DG1207">
        <f>ROUND(ROUND(AF1207,2)*CX1207,2)</f>
        <v>0</v>
      </c>
      <c r="DH1207">
        <f>ROUND(ROUND(AG1207,2)*CX1207,2)</f>
        <v>0</v>
      </c>
      <c r="DI1207">
        <f t="shared" si="657"/>
        <v>0</v>
      </c>
      <c r="DJ1207">
        <f>DI1207</f>
        <v>0</v>
      </c>
      <c r="DK1207">
        <v>0</v>
      </c>
      <c r="DL1207" t="s">
        <v>3</v>
      </c>
      <c r="DM1207">
        <v>0</v>
      </c>
      <c r="DN1207" t="s">
        <v>3</v>
      </c>
      <c r="DO1207">
        <v>0</v>
      </c>
    </row>
    <row r="1208" spans="1:119" x14ac:dyDescent="0.25">
      <c r="A1208">
        <f>ROW(Source!A1232)</f>
        <v>1232</v>
      </c>
      <c r="B1208">
        <v>56481265</v>
      </c>
      <c r="C1208">
        <v>56496534</v>
      </c>
      <c r="D1208">
        <v>54934284</v>
      </c>
      <c r="E1208">
        <v>1</v>
      </c>
      <c r="F1208">
        <v>1</v>
      </c>
      <c r="G1208">
        <v>1079</v>
      </c>
      <c r="H1208">
        <v>2</v>
      </c>
      <c r="I1208" t="s">
        <v>741</v>
      </c>
      <c r="J1208" t="s">
        <v>742</v>
      </c>
      <c r="K1208" t="s">
        <v>743</v>
      </c>
      <c r="L1208">
        <v>1368</v>
      </c>
      <c r="N1208">
        <v>1011</v>
      </c>
      <c r="O1208" t="s">
        <v>744</v>
      </c>
      <c r="P1208" t="s">
        <v>744</v>
      </c>
      <c r="Q1208">
        <v>1</v>
      </c>
      <c r="W1208">
        <v>0</v>
      </c>
      <c r="X1208">
        <v>654681671</v>
      </c>
      <c r="Y1208">
        <f>(AT1208*1.25*1.1)</f>
        <v>2.7500000000000004E-2</v>
      </c>
      <c r="AA1208">
        <v>0</v>
      </c>
      <c r="AB1208">
        <v>87.01</v>
      </c>
      <c r="AC1208">
        <v>13.21</v>
      </c>
      <c r="AD1208">
        <v>0</v>
      </c>
      <c r="AE1208">
        <v>0</v>
      </c>
      <c r="AF1208">
        <v>83.1</v>
      </c>
      <c r="AG1208">
        <v>12.62</v>
      </c>
      <c r="AH1208">
        <v>0</v>
      </c>
      <c r="AI1208">
        <v>1</v>
      </c>
      <c r="AJ1208">
        <v>1</v>
      </c>
      <c r="AK1208">
        <v>1</v>
      </c>
      <c r="AL1208">
        <v>1</v>
      </c>
      <c r="AM1208">
        <v>-2</v>
      </c>
      <c r="AN1208">
        <v>0</v>
      </c>
      <c r="AO1208">
        <v>1</v>
      </c>
      <c r="AP1208">
        <v>1</v>
      </c>
      <c r="AQ1208">
        <v>0</v>
      </c>
      <c r="AR1208">
        <v>0</v>
      </c>
      <c r="AS1208" t="s">
        <v>3</v>
      </c>
      <c r="AT1208">
        <v>0.02</v>
      </c>
      <c r="AU1208" t="s">
        <v>165</v>
      </c>
      <c r="AV1208">
        <v>0</v>
      </c>
      <c r="AW1208">
        <v>2</v>
      </c>
      <c r="AX1208">
        <v>56496539</v>
      </c>
      <c r="AY1208">
        <v>1</v>
      </c>
      <c r="AZ1208">
        <v>0</v>
      </c>
      <c r="BA1208">
        <v>1172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CV1208">
        <v>0</v>
      </c>
      <c r="CW1208">
        <f>ROUND(Y1208*Source!I1232*DO1208,9)</f>
        <v>6.2468999999999997E-2</v>
      </c>
      <c r="CX1208">
        <f>ROUND(Y1208*Source!I1232,9)</f>
        <v>4.9500000000000004E-3</v>
      </c>
      <c r="CY1208">
        <f>AB1208</f>
        <v>87.01</v>
      </c>
      <c r="CZ1208">
        <f>AF1208</f>
        <v>83.1</v>
      </c>
      <c r="DA1208">
        <f>AJ1208</f>
        <v>1</v>
      </c>
      <c r="DB1208">
        <f>ROUND((ROUND(AT1208*CZ1208,2)*1.25*1.1),6)</f>
        <v>2.2825000000000002</v>
      </c>
      <c r="DC1208">
        <f>ROUND((ROUND(AT1208*AG1208,2)*1.25*1.1),6)</f>
        <v>0.34375</v>
      </c>
      <c r="DD1208" t="s">
        <v>3</v>
      </c>
      <c r="DE1208" t="s">
        <v>3</v>
      </c>
      <c r="DF1208">
        <f>ROUND(ROUND(AE1208,2)*CX1208,2)</f>
        <v>0</v>
      </c>
      <c r="DG1208">
        <f>ROUND(ROUND(AF1208,2)*CX1208,2)</f>
        <v>0.41</v>
      </c>
      <c r="DH1208">
        <f>ROUND(ROUND(AG1208,2)*CX1208,2)</f>
        <v>0.06</v>
      </c>
      <c r="DI1208">
        <f t="shared" si="657"/>
        <v>0</v>
      </c>
      <c r="DJ1208">
        <f>DG1208</f>
        <v>0.41</v>
      </c>
      <c r="DK1208">
        <v>0</v>
      </c>
      <c r="DL1208" t="s">
        <v>745</v>
      </c>
      <c r="DM1208">
        <v>0</v>
      </c>
      <c r="DN1208" t="s">
        <v>740</v>
      </c>
      <c r="DO1208">
        <v>12.62</v>
      </c>
    </row>
    <row r="1209" spans="1:119" x14ac:dyDescent="0.25">
      <c r="A1209">
        <f>ROW(Source!A1232)</f>
        <v>1232</v>
      </c>
      <c r="B1209">
        <v>56481265</v>
      </c>
      <c r="C1209">
        <v>56496534</v>
      </c>
      <c r="D1209">
        <v>54904742</v>
      </c>
      <c r="E1209">
        <v>1</v>
      </c>
      <c r="F1209">
        <v>1</v>
      </c>
      <c r="G1209">
        <v>1079</v>
      </c>
      <c r="H1209">
        <v>3</v>
      </c>
      <c r="I1209" t="s">
        <v>395</v>
      </c>
      <c r="J1209" t="s">
        <v>397</v>
      </c>
      <c r="K1209" t="s">
        <v>396</v>
      </c>
      <c r="L1209">
        <v>1327</v>
      </c>
      <c r="N1209">
        <v>1005</v>
      </c>
      <c r="O1209" t="s">
        <v>214</v>
      </c>
      <c r="P1209" t="s">
        <v>214</v>
      </c>
      <c r="Q1209">
        <v>1</v>
      </c>
      <c r="W1209">
        <v>0</v>
      </c>
      <c r="X1209">
        <v>1053069243</v>
      </c>
      <c r="Y1209">
        <f>AT1209</f>
        <v>120</v>
      </c>
      <c r="AA1209">
        <v>39.53</v>
      </c>
      <c r="AB1209">
        <v>0</v>
      </c>
      <c r="AC1209">
        <v>0</v>
      </c>
      <c r="AD1209">
        <v>0</v>
      </c>
      <c r="AE1209">
        <v>39.450000000000003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 t="s">
        <v>3</v>
      </c>
      <c r="AT1209">
        <v>120</v>
      </c>
      <c r="AU1209" t="s">
        <v>3</v>
      </c>
      <c r="AV1209">
        <v>0</v>
      </c>
      <c r="AW1209">
        <v>1</v>
      </c>
      <c r="AX1209">
        <v>-1</v>
      </c>
      <c r="AY1209">
        <v>0</v>
      </c>
      <c r="AZ1209">
        <v>0</v>
      </c>
      <c r="BA1209" t="s">
        <v>3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CV1209">
        <v>0</v>
      </c>
      <c r="CW1209">
        <v>0</v>
      </c>
      <c r="CX1209">
        <f>ROUND(Y1209*Source!I1232,9)</f>
        <v>21.6</v>
      </c>
      <c r="CY1209">
        <f>AA1209</f>
        <v>39.53</v>
      </c>
      <c r="CZ1209">
        <f>AE1209</f>
        <v>39.450000000000003</v>
      </c>
      <c r="DA1209">
        <f>AI1209</f>
        <v>1</v>
      </c>
      <c r="DB1209">
        <f>ROUND(ROUND(AT1209*CZ1209,2),6)</f>
        <v>4734</v>
      </c>
      <c r="DC1209">
        <f>ROUND(ROUND(AT1209*AG1209,2),6)</f>
        <v>0</v>
      </c>
      <c r="DD1209" t="s">
        <v>3</v>
      </c>
      <c r="DE1209" t="s">
        <v>3</v>
      </c>
      <c r="DF1209">
        <f>ROUND(ROUND(AE1209,2)*CX1209,2)</f>
        <v>852.12</v>
      </c>
      <c r="DG1209">
        <f>ROUND(ROUND(AF1209,2)*CX1209,2)</f>
        <v>0</v>
      </c>
      <c r="DH1209">
        <f>ROUND(ROUND(AG1209,2)*CX1209,2)</f>
        <v>0</v>
      </c>
      <c r="DI1209">
        <f t="shared" si="657"/>
        <v>0</v>
      </c>
      <c r="DJ1209">
        <f>DF1209</f>
        <v>852.12</v>
      </c>
      <c r="DK1209">
        <v>0</v>
      </c>
      <c r="DL1209" t="s">
        <v>3</v>
      </c>
      <c r="DM1209">
        <v>0</v>
      </c>
      <c r="DN1209" t="s">
        <v>3</v>
      </c>
      <c r="DO1209">
        <v>0</v>
      </c>
    </row>
    <row r="1210" spans="1:119" x14ac:dyDescent="0.25">
      <c r="A1210">
        <f>ROW(Source!A1233)</f>
        <v>1233</v>
      </c>
      <c r="B1210">
        <v>56481267</v>
      </c>
      <c r="C1210">
        <v>56496534</v>
      </c>
      <c r="D1210">
        <v>54836958</v>
      </c>
      <c r="E1210">
        <v>1079</v>
      </c>
      <c r="F1210">
        <v>1</v>
      </c>
      <c r="G1210">
        <v>1079</v>
      </c>
      <c r="H1210">
        <v>1</v>
      </c>
      <c r="I1210" t="s">
        <v>738</v>
      </c>
      <c r="J1210" t="s">
        <v>3</v>
      </c>
      <c r="K1210" t="s">
        <v>739</v>
      </c>
      <c r="L1210">
        <v>1191</v>
      </c>
      <c r="N1210">
        <v>1013</v>
      </c>
      <c r="O1210" t="s">
        <v>740</v>
      </c>
      <c r="P1210" t="s">
        <v>740</v>
      </c>
      <c r="Q1210">
        <v>1</v>
      </c>
      <c r="W1210">
        <v>0</v>
      </c>
      <c r="X1210">
        <v>476480486</v>
      </c>
      <c r="Y1210">
        <f>(AT1210*1.15*1.1)</f>
        <v>16.900400000000001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1</v>
      </c>
      <c r="AL1210">
        <v>1</v>
      </c>
      <c r="AM1210">
        <v>-2</v>
      </c>
      <c r="AN1210">
        <v>0</v>
      </c>
      <c r="AO1210">
        <v>1</v>
      </c>
      <c r="AP1210">
        <v>1</v>
      </c>
      <c r="AQ1210">
        <v>0</v>
      </c>
      <c r="AR1210">
        <v>0</v>
      </c>
      <c r="AS1210" t="s">
        <v>3</v>
      </c>
      <c r="AT1210">
        <v>13.36</v>
      </c>
      <c r="AU1210" t="s">
        <v>166</v>
      </c>
      <c r="AV1210">
        <v>1</v>
      </c>
      <c r="AW1210">
        <v>2</v>
      </c>
      <c r="AX1210">
        <v>56496538</v>
      </c>
      <c r="AY1210">
        <v>1</v>
      </c>
      <c r="AZ1210">
        <v>0</v>
      </c>
      <c r="BA1210">
        <v>1174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CU1210">
        <f>ROUND(AT1210*Source!I1233*AH1210*AL1210,2)</f>
        <v>0</v>
      </c>
      <c r="CV1210">
        <f>ROUND(Y1210*Source!I1233,9)</f>
        <v>3.0420720000000001</v>
      </c>
      <c r="CW1210">
        <v>0</v>
      </c>
      <c r="CX1210">
        <f>ROUND(Y1210*Source!I1233,9)</f>
        <v>3.0420720000000001</v>
      </c>
      <c r="CY1210">
        <f>AD1210</f>
        <v>0</v>
      </c>
      <c r="CZ1210">
        <f>AH1210</f>
        <v>0</v>
      </c>
      <c r="DA1210">
        <f>AL1210</f>
        <v>1</v>
      </c>
      <c r="DB1210">
        <f>ROUND((ROUND(AT1210*CZ1210,2)*1.15*1.1),6)</f>
        <v>0</v>
      </c>
      <c r="DC1210">
        <f>ROUND((ROUND(AT1210*AG1210,2)*1.15*1.1),6)</f>
        <v>0</v>
      </c>
      <c r="DD1210" t="s">
        <v>3</v>
      </c>
      <c r="DE1210" t="s">
        <v>3</v>
      </c>
      <c r="DF1210">
        <f>ROUND(ROUND(AE1210,2)*CX1210,2)</f>
        <v>0</v>
      </c>
      <c r="DG1210">
        <f>ROUND(ROUND(AF1210,2)*CX1210,2)</f>
        <v>0</v>
      </c>
      <c r="DH1210">
        <f>ROUND(ROUND(AG1210,2)*CX1210,2)</f>
        <v>0</v>
      </c>
      <c r="DI1210">
        <f t="shared" si="657"/>
        <v>0</v>
      </c>
      <c r="DJ1210">
        <f>DI1210</f>
        <v>0</v>
      </c>
      <c r="DK1210">
        <v>0</v>
      </c>
      <c r="DL1210" t="s">
        <v>3</v>
      </c>
      <c r="DM1210">
        <v>0</v>
      </c>
      <c r="DN1210" t="s">
        <v>3</v>
      </c>
      <c r="DO1210">
        <v>0</v>
      </c>
    </row>
    <row r="1211" spans="1:119" x14ac:dyDescent="0.25">
      <c r="A1211">
        <f>ROW(Source!A1233)</f>
        <v>1233</v>
      </c>
      <c r="B1211">
        <v>56481267</v>
      </c>
      <c r="C1211">
        <v>56496534</v>
      </c>
      <c r="D1211">
        <v>54934284</v>
      </c>
      <c r="E1211">
        <v>1</v>
      </c>
      <c r="F1211">
        <v>1</v>
      </c>
      <c r="G1211">
        <v>1079</v>
      </c>
      <c r="H1211">
        <v>2</v>
      </c>
      <c r="I1211" t="s">
        <v>741</v>
      </c>
      <c r="J1211" t="s">
        <v>742</v>
      </c>
      <c r="K1211" t="s">
        <v>743</v>
      </c>
      <c r="L1211">
        <v>1368</v>
      </c>
      <c r="N1211">
        <v>1011</v>
      </c>
      <c r="O1211" t="s">
        <v>744</v>
      </c>
      <c r="P1211" t="s">
        <v>744</v>
      </c>
      <c r="Q1211">
        <v>1</v>
      </c>
      <c r="W1211">
        <v>0</v>
      </c>
      <c r="X1211">
        <v>654681671</v>
      </c>
      <c r="Y1211">
        <f>(AT1211*1.25*1.1)</f>
        <v>2.7500000000000004E-2</v>
      </c>
      <c r="AA1211">
        <v>0</v>
      </c>
      <c r="AB1211">
        <v>1323.36</v>
      </c>
      <c r="AC1211">
        <v>631.85</v>
      </c>
      <c r="AD1211">
        <v>0</v>
      </c>
      <c r="AE1211">
        <v>0</v>
      </c>
      <c r="AF1211">
        <v>83.1</v>
      </c>
      <c r="AG1211">
        <v>12.62</v>
      </c>
      <c r="AH1211">
        <v>0</v>
      </c>
      <c r="AI1211">
        <v>1</v>
      </c>
      <c r="AJ1211">
        <v>15.21</v>
      </c>
      <c r="AK1211">
        <v>47.82</v>
      </c>
      <c r="AL1211">
        <v>1</v>
      </c>
      <c r="AM1211">
        <v>2</v>
      </c>
      <c r="AN1211">
        <v>0</v>
      </c>
      <c r="AO1211">
        <v>1</v>
      </c>
      <c r="AP1211">
        <v>1</v>
      </c>
      <c r="AQ1211">
        <v>0</v>
      </c>
      <c r="AR1211">
        <v>0</v>
      </c>
      <c r="AS1211" t="s">
        <v>3</v>
      </c>
      <c r="AT1211">
        <v>0.02</v>
      </c>
      <c r="AU1211" t="s">
        <v>165</v>
      </c>
      <c r="AV1211">
        <v>0</v>
      </c>
      <c r="AW1211">
        <v>2</v>
      </c>
      <c r="AX1211">
        <v>56496539</v>
      </c>
      <c r="AY1211">
        <v>1</v>
      </c>
      <c r="AZ1211">
        <v>0</v>
      </c>
      <c r="BA1211">
        <v>1175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CV1211">
        <v>0</v>
      </c>
      <c r="CW1211">
        <f>ROUND(Y1211*Source!I1233*DO1211,9)</f>
        <v>6.2468999999999997E-2</v>
      </c>
      <c r="CX1211">
        <f>ROUND(Y1211*Source!I1233,9)</f>
        <v>4.9500000000000004E-3</v>
      </c>
      <c r="CY1211">
        <f>AB1211</f>
        <v>1323.36</v>
      </c>
      <c r="CZ1211">
        <f>AF1211</f>
        <v>83.1</v>
      </c>
      <c r="DA1211">
        <f>AJ1211</f>
        <v>15.21</v>
      </c>
      <c r="DB1211">
        <f>ROUND((ROUND(AT1211*CZ1211,2)*1.25*1.1),6)</f>
        <v>2.2825000000000002</v>
      </c>
      <c r="DC1211">
        <f>ROUND((ROUND(AT1211*AG1211,2)*1.25*1.1),6)</f>
        <v>0.34375</v>
      </c>
      <c r="DD1211" t="s">
        <v>3</v>
      </c>
      <c r="DE1211" t="s">
        <v>3</v>
      </c>
      <c r="DF1211">
        <f>ROUND(ROUND(AE1211,2)*CX1211,2)</f>
        <v>0</v>
      </c>
      <c r="DG1211">
        <f>ROUND(ROUND(AF1211*AJ1211,2)*CX1211,2)</f>
        <v>6.26</v>
      </c>
      <c r="DH1211">
        <f>ROUND(ROUND(AG1211*AK1211,2)*CX1211,2)</f>
        <v>2.99</v>
      </c>
      <c r="DI1211">
        <f t="shared" si="657"/>
        <v>0</v>
      </c>
      <c r="DJ1211">
        <f>DG1211</f>
        <v>6.26</v>
      </c>
      <c r="DK1211">
        <v>0</v>
      </c>
      <c r="DL1211" t="s">
        <v>745</v>
      </c>
      <c r="DM1211">
        <v>0</v>
      </c>
      <c r="DN1211" t="s">
        <v>740</v>
      </c>
      <c r="DO1211">
        <v>12.62</v>
      </c>
    </row>
    <row r="1212" spans="1:119" x14ac:dyDescent="0.25">
      <c r="A1212">
        <f>ROW(Source!A1233)</f>
        <v>1233</v>
      </c>
      <c r="B1212">
        <v>56481267</v>
      </c>
      <c r="C1212">
        <v>56496534</v>
      </c>
      <c r="D1212">
        <v>54904742</v>
      </c>
      <c r="E1212">
        <v>1</v>
      </c>
      <c r="F1212">
        <v>1</v>
      </c>
      <c r="G1212">
        <v>1079</v>
      </c>
      <c r="H1212">
        <v>3</v>
      </c>
      <c r="I1212" t="s">
        <v>395</v>
      </c>
      <c r="J1212" t="s">
        <v>397</v>
      </c>
      <c r="K1212" t="s">
        <v>396</v>
      </c>
      <c r="L1212">
        <v>1327</v>
      </c>
      <c r="N1212">
        <v>1005</v>
      </c>
      <c r="O1212" t="s">
        <v>214</v>
      </c>
      <c r="P1212" t="s">
        <v>214</v>
      </c>
      <c r="Q1212">
        <v>1</v>
      </c>
      <c r="W1212">
        <v>0</v>
      </c>
      <c r="X1212">
        <v>1053069243</v>
      </c>
      <c r="Y1212">
        <f>AT1212</f>
        <v>120</v>
      </c>
      <c r="AA1212">
        <v>194.48</v>
      </c>
      <c r="AB1212">
        <v>0</v>
      </c>
      <c r="AC1212">
        <v>0</v>
      </c>
      <c r="AD1212">
        <v>0</v>
      </c>
      <c r="AE1212">
        <v>39.450000000000003</v>
      </c>
      <c r="AF1212">
        <v>0</v>
      </c>
      <c r="AG1212">
        <v>0</v>
      </c>
      <c r="AH1212">
        <v>0</v>
      </c>
      <c r="AI1212">
        <v>4.92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 t="s">
        <v>3</v>
      </c>
      <c r="AT1212">
        <v>120</v>
      </c>
      <c r="AU1212" t="s">
        <v>3</v>
      </c>
      <c r="AV1212">
        <v>0</v>
      </c>
      <c r="AW1212">
        <v>1</v>
      </c>
      <c r="AX1212">
        <v>-1</v>
      </c>
      <c r="AY1212">
        <v>0</v>
      </c>
      <c r="AZ1212">
        <v>0</v>
      </c>
      <c r="BA1212" t="s">
        <v>3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CV1212">
        <v>0</v>
      </c>
      <c r="CW1212">
        <v>0</v>
      </c>
      <c r="CX1212">
        <f>ROUND(Y1212*Source!I1233,9)</f>
        <v>21.6</v>
      </c>
      <c r="CY1212">
        <f>AA1212</f>
        <v>194.48</v>
      </c>
      <c r="CZ1212">
        <f>AE1212</f>
        <v>39.450000000000003</v>
      </c>
      <c r="DA1212">
        <f>AI1212</f>
        <v>4.92</v>
      </c>
      <c r="DB1212">
        <f>ROUND(ROUND(AT1212*CZ1212,2),6)</f>
        <v>4734</v>
      </c>
      <c r="DC1212">
        <f>ROUND(ROUND(AT1212*AG1212,2),6)</f>
        <v>0</v>
      </c>
      <c r="DD1212" t="s">
        <v>3</v>
      </c>
      <c r="DE1212" t="s">
        <v>3</v>
      </c>
      <c r="DF1212">
        <f>ROUND(ROUND(AE1212*AI1212,2)*CX1212,2)</f>
        <v>4192.34</v>
      </c>
      <c r="DG1212">
        <f t="shared" ref="DG1212:DG1230" si="675">ROUND(ROUND(AF1212,2)*CX1212,2)</f>
        <v>0</v>
      </c>
      <c r="DH1212">
        <f t="shared" ref="DH1212:DH1230" si="676">ROUND(ROUND(AG1212,2)*CX1212,2)</f>
        <v>0</v>
      </c>
      <c r="DI1212">
        <f t="shared" si="657"/>
        <v>0</v>
      </c>
      <c r="DJ1212">
        <f>DF1212</f>
        <v>4192.34</v>
      </c>
      <c r="DK1212">
        <v>0</v>
      </c>
      <c r="DL1212" t="s">
        <v>3</v>
      </c>
      <c r="DM1212">
        <v>0</v>
      </c>
      <c r="DN1212" t="s">
        <v>3</v>
      </c>
      <c r="DO1212">
        <v>0</v>
      </c>
    </row>
    <row r="1213" spans="1:119" x14ac:dyDescent="0.25">
      <c r="A1213">
        <f>ROW(Source!A1236)</f>
        <v>1236</v>
      </c>
      <c r="B1213">
        <v>56481265</v>
      </c>
      <c r="C1213">
        <v>56496542</v>
      </c>
      <c r="D1213">
        <v>54836958</v>
      </c>
      <c r="E1213">
        <v>1079</v>
      </c>
      <c r="F1213">
        <v>1</v>
      </c>
      <c r="G1213">
        <v>1079</v>
      </c>
      <c r="H1213">
        <v>1</v>
      </c>
      <c r="I1213" t="s">
        <v>738</v>
      </c>
      <c r="J1213" t="s">
        <v>3</v>
      </c>
      <c r="K1213" t="s">
        <v>739</v>
      </c>
      <c r="L1213">
        <v>1191</v>
      </c>
      <c r="N1213">
        <v>1013</v>
      </c>
      <c r="O1213" t="s">
        <v>740</v>
      </c>
      <c r="P1213" t="s">
        <v>740</v>
      </c>
      <c r="Q1213">
        <v>1</v>
      </c>
      <c r="W1213">
        <v>0</v>
      </c>
      <c r="X1213">
        <v>476480486</v>
      </c>
      <c r="Y1213">
        <f>(AT1213*1.15*1.1)</f>
        <v>226.435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1</v>
      </c>
      <c r="AL1213">
        <v>1</v>
      </c>
      <c r="AM1213">
        <v>-2</v>
      </c>
      <c r="AN1213">
        <v>0</v>
      </c>
      <c r="AO1213">
        <v>1</v>
      </c>
      <c r="AP1213">
        <v>1</v>
      </c>
      <c r="AQ1213">
        <v>0</v>
      </c>
      <c r="AR1213">
        <v>0</v>
      </c>
      <c r="AS1213" t="s">
        <v>3</v>
      </c>
      <c r="AT1213">
        <v>179</v>
      </c>
      <c r="AU1213" t="s">
        <v>166</v>
      </c>
      <c r="AV1213">
        <v>1</v>
      </c>
      <c r="AW1213">
        <v>2</v>
      </c>
      <c r="AX1213">
        <v>56496560</v>
      </c>
      <c r="AY1213">
        <v>1</v>
      </c>
      <c r="AZ1213">
        <v>0</v>
      </c>
      <c r="BA1213">
        <v>1177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CU1213">
        <f>ROUND(AT1213*Source!I1236*AH1213*AL1213,2)</f>
        <v>0</v>
      </c>
      <c r="CV1213">
        <f>ROUND(Y1213*Source!I1236,9)</f>
        <v>7.4723550000000003</v>
      </c>
      <c r="CW1213">
        <v>0</v>
      </c>
      <c r="CX1213">
        <f>ROUND(Y1213*Source!I1236,9)</f>
        <v>7.4723550000000003</v>
      </c>
      <c r="CY1213">
        <f>AD1213</f>
        <v>0</v>
      </c>
      <c r="CZ1213">
        <f>AH1213</f>
        <v>0</v>
      </c>
      <c r="DA1213">
        <f>AL1213</f>
        <v>1</v>
      </c>
      <c r="DB1213">
        <f>ROUND((ROUND(AT1213*CZ1213,2)*1.15*1.1),6)</f>
        <v>0</v>
      </c>
      <c r="DC1213">
        <f>ROUND((ROUND(AT1213*AG1213,2)*1.15*1.1),6)</f>
        <v>0</v>
      </c>
      <c r="DD1213" t="s">
        <v>3</v>
      </c>
      <c r="DE1213" t="s">
        <v>3</v>
      </c>
      <c r="DF1213">
        <f t="shared" ref="DF1213:DF1236" si="677">ROUND(ROUND(AE1213,2)*CX1213,2)</f>
        <v>0</v>
      </c>
      <c r="DG1213">
        <f t="shared" si="675"/>
        <v>0</v>
      </c>
      <c r="DH1213">
        <f t="shared" si="676"/>
        <v>0</v>
      </c>
      <c r="DI1213">
        <f t="shared" si="657"/>
        <v>0</v>
      </c>
      <c r="DJ1213">
        <f>DI1213</f>
        <v>0</v>
      </c>
      <c r="DK1213">
        <v>0</v>
      </c>
      <c r="DL1213" t="s">
        <v>3</v>
      </c>
      <c r="DM1213">
        <v>0</v>
      </c>
      <c r="DN1213" t="s">
        <v>3</v>
      </c>
      <c r="DO1213">
        <v>0</v>
      </c>
    </row>
    <row r="1214" spans="1:119" x14ac:dyDescent="0.25">
      <c r="A1214">
        <f>ROW(Source!A1236)</f>
        <v>1236</v>
      </c>
      <c r="B1214">
        <v>56481265</v>
      </c>
      <c r="C1214">
        <v>56496542</v>
      </c>
      <c r="D1214">
        <v>54933985</v>
      </c>
      <c r="E1214">
        <v>1</v>
      </c>
      <c r="F1214">
        <v>1</v>
      </c>
      <c r="G1214">
        <v>1079</v>
      </c>
      <c r="H1214">
        <v>2</v>
      </c>
      <c r="I1214" t="s">
        <v>773</v>
      </c>
      <c r="J1214" t="s">
        <v>774</v>
      </c>
      <c r="K1214" t="s">
        <v>775</v>
      </c>
      <c r="L1214">
        <v>1368</v>
      </c>
      <c r="N1214">
        <v>1011</v>
      </c>
      <c r="O1214" t="s">
        <v>744</v>
      </c>
      <c r="P1214" t="s">
        <v>744</v>
      </c>
      <c r="Q1214">
        <v>1</v>
      </c>
      <c r="W1214">
        <v>0</v>
      </c>
      <c r="X1214">
        <v>-1503106587</v>
      </c>
      <c r="Y1214">
        <f t="shared" ref="Y1214:Y1219" si="678">(AT1214*1.25*1.1)</f>
        <v>165</v>
      </c>
      <c r="AA1214">
        <v>0</v>
      </c>
      <c r="AB1214">
        <v>7.44</v>
      </c>
      <c r="AC1214">
        <v>0</v>
      </c>
      <c r="AD1214">
        <v>0</v>
      </c>
      <c r="AE1214">
        <v>0</v>
      </c>
      <c r="AF1214">
        <v>7.11</v>
      </c>
      <c r="AG1214">
        <v>0</v>
      </c>
      <c r="AH1214">
        <v>0</v>
      </c>
      <c r="AI1214">
        <v>1</v>
      </c>
      <c r="AJ1214">
        <v>1</v>
      </c>
      <c r="AK1214">
        <v>1</v>
      </c>
      <c r="AL1214">
        <v>1</v>
      </c>
      <c r="AM1214">
        <v>-2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 t="s">
        <v>3</v>
      </c>
      <c r="AT1214">
        <v>120</v>
      </c>
      <c r="AU1214" t="s">
        <v>165</v>
      </c>
      <c r="AV1214">
        <v>0</v>
      </c>
      <c r="AW1214">
        <v>2</v>
      </c>
      <c r="AX1214">
        <v>56496561</v>
      </c>
      <c r="AY1214">
        <v>1</v>
      </c>
      <c r="AZ1214">
        <v>0</v>
      </c>
      <c r="BA1214">
        <v>1178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CV1214">
        <v>0</v>
      </c>
      <c r="CW1214">
        <f>ROUND(Y1214*Source!I1236*DO1214,9)</f>
        <v>0</v>
      </c>
      <c r="CX1214">
        <f>ROUND(Y1214*Source!I1236,9)</f>
        <v>5.4450000000000003</v>
      </c>
      <c r="CY1214">
        <f t="shared" ref="CY1214:CY1219" si="679">AB1214</f>
        <v>7.44</v>
      </c>
      <c r="CZ1214">
        <f t="shared" ref="CZ1214:CZ1219" si="680">AF1214</f>
        <v>7.11</v>
      </c>
      <c r="DA1214">
        <f t="shared" ref="DA1214:DA1219" si="681">AJ1214</f>
        <v>1</v>
      </c>
      <c r="DB1214">
        <f t="shared" ref="DB1214:DB1219" si="682">ROUND((ROUND(AT1214*CZ1214,2)*1.25*1.1),6)</f>
        <v>1173.1500000000001</v>
      </c>
      <c r="DC1214">
        <f t="shared" ref="DC1214:DC1219" si="683">ROUND((ROUND(AT1214*AG1214,2)*1.25*1.1),6)</f>
        <v>0</v>
      </c>
      <c r="DD1214" t="s">
        <v>3</v>
      </c>
      <c r="DE1214" t="s">
        <v>3</v>
      </c>
      <c r="DF1214">
        <f t="shared" si="677"/>
        <v>0</v>
      </c>
      <c r="DG1214">
        <f t="shared" si="675"/>
        <v>38.71</v>
      </c>
      <c r="DH1214">
        <f t="shared" si="676"/>
        <v>0</v>
      </c>
      <c r="DI1214">
        <f t="shared" si="657"/>
        <v>0</v>
      </c>
      <c r="DJ1214">
        <f t="shared" ref="DJ1214:DJ1219" si="684">DG1214</f>
        <v>38.71</v>
      </c>
      <c r="DK1214">
        <v>0</v>
      </c>
      <c r="DL1214" t="s">
        <v>3</v>
      </c>
      <c r="DM1214">
        <v>0</v>
      </c>
      <c r="DN1214" t="s">
        <v>3</v>
      </c>
      <c r="DO1214">
        <v>0</v>
      </c>
    </row>
    <row r="1215" spans="1:119" x14ac:dyDescent="0.25">
      <c r="A1215">
        <f>ROW(Source!A1236)</f>
        <v>1236</v>
      </c>
      <c r="B1215">
        <v>56481265</v>
      </c>
      <c r="C1215">
        <v>56496542</v>
      </c>
      <c r="D1215">
        <v>54934284</v>
      </c>
      <c r="E1215">
        <v>1</v>
      </c>
      <c r="F1215">
        <v>1</v>
      </c>
      <c r="G1215">
        <v>1079</v>
      </c>
      <c r="H1215">
        <v>2</v>
      </c>
      <c r="I1215" t="s">
        <v>741</v>
      </c>
      <c r="J1215" t="s">
        <v>742</v>
      </c>
      <c r="K1215" t="s">
        <v>743</v>
      </c>
      <c r="L1215">
        <v>1368</v>
      </c>
      <c r="N1215">
        <v>1011</v>
      </c>
      <c r="O1215" t="s">
        <v>744</v>
      </c>
      <c r="P1215" t="s">
        <v>744</v>
      </c>
      <c r="Q1215">
        <v>1</v>
      </c>
      <c r="W1215">
        <v>0</v>
      </c>
      <c r="X1215">
        <v>654681671</v>
      </c>
      <c r="Y1215">
        <f t="shared" si="678"/>
        <v>1.8562500000000002</v>
      </c>
      <c r="AA1215">
        <v>0</v>
      </c>
      <c r="AB1215">
        <v>87.01</v>
      </c>
      <c r="AC1215">
        <v>13.21</v>
      </c>
      <c r="AD1215">
        <v>0</v>
      </c>
      <c r="AE1215">
        <v>0</v>
      </c>
      <c r="AF1215">
        <v>83.1</v>
      </c>
      <c r="AG1215">
        <v>12.62</v>
      </c>
      <c r="AH1215">
        <v>0</v>
      </c>
      <c r="AI1215">
        <v>1</v>
      </c>
      <c r="AJ1215">
        <v>1</v>
      </c>
      <c r="AK1215">
        <v>1</v>
      </c>
      <c r="AL1215">
        <v>1</v>
      </c>
      <c r="AM1215">
        <v>-2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 t="s">
        <v>3</v>
      </c>
      <c r="AT1215">
        <v>1.35</v>
      </c>
      <c r="AU1215" t="s">
        <v>165</v>
      </c>
      <c r="AV1215">
        <v>0</v>
      </c>
      <c r="AW1215">
        <v>2</v>
      </c>
      <c r="AX1215">
        <v>56496562</v>
      </c>
      <c r="AY1215">
        <v>1</v>
      </c>
      <c r="AZ1215">
        <v>0</v>
      </c>
      <c r="BA1215">
        <v>1179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CV1215">
        <v>0</v>
      </c>
      <c r="CW1215">
        <f>ROUND(Y1215*Source!I1236*DO1215,9)</f>
        <v>0.773053875</v>
      </c>
      <c r="CX1215">
        <f>ROUND(Y1215*Source!I1236,9)</f>
        <v>6.1256249999999998E-2</v>
      </c>
      <c r="CY1215">
        <f t="shared" si="679"/>
        <v>87.01</v>
      </c>
      <c r="CZ1215">
        <f t="shared" si="680"/>
        <v>83.1</v>
      </c>
      <c r="DA1215">
        <f t="shared" si="681"/>
        <v>1</v>
      </c>
      <c r="DB1215">
        <f t="shared" si="682"/>
        <v>154.26124999999999</v>
      </c>
      <c r="DC1215">
        <f t="shared" si="683"/>
        <v>23.43</v>
      </c>
      <c r="DD1215" t="s">
        <v>3</v>
      </c>
      <c r="DE1215" t="s">
        <v>3</v>
      </c>
      <c r="DF1215">
        <f t="shared" si="677"/>
        <v>0</v>
      </c>
      <c r="DG1215">
        <f t="shared" si="675"/>
        <v>5.09</v>
      </c>
      <c r="DH1215">
        <f t="shared" si="676"/>
        <v>0.77</v>
      </c>
      <c r="DI1215">
        <f t="shared" si="657"/>
        <v>0</v>
      </c>
      <c r="DJ1215">
        <f t="shared" si="684"/>
        <v>5.09</v>
      </c>
      <c r="DK1215">
        <v>0</v>
      </c>
      <c r="DL1215" t="s">
        <v>745</v>
      </c>
      <c r="DM1215">
        <v>0</v>
      </c>
      <c r="DN1215" t="s">
        <v>740</v>
      </c>
      <c r="DO1215">
        <v>12.62</v>
      </c>
    </row>
    <row r="1216" spans="1:119" x14ac:dyDescent="0.25">
      <c r="A1216">
        <f>ROW(Source!A1236)</f>
        <v>1236</v>
      </c>
      <c r="B1216">
        <v>56481265</v>
      </c>
      <c r="C1216">
        <v>56496542</v>
      </c>
      <c r="D1216">
        <v>54934421</v>
      </c>
      <c r="E1216">
        <v>1</v>
      </c>
      <c r="F1216">
        <v>1</v>
      </c>
      <c r="G1216">
        <v>1079</v>
      </c>
      <c r="H1216">
        <v>2</v>
      </c>
      <c r="I1216" t="s">
        <v>803</v>
      </c>
      <c r="J1216" t="s">
        <v>804</v>
      </c>
      <c r="K1216" t="s">
        <v>805</v>
      </c>
      <c r="L1216">
        <v>1368</v>
      </c>
      <c r="N1216">
        <v>1011</v>
      </c>
      <c r="O1216" t="s">
        <v>744</v>
      </c>
      <c r="P1216" t="s">
        <v>744</v>
      </c>
      <c r="Q1216">
        <v>1</v>
      </c>
      <c r="W1216">
        <v>0</v>
      </c>
      <c r="X1216">
        <v>1724455708</v>
      </c>
      <c r="Y1216">
        <f t="shared" si="678"/>
        <v>0.13750000000000001</v>
      </c>
      <c r="AA1216">
        <v>0</v>
      </c>
      <c r="AB1216">
        <v>0.47</v>
      </c>
      <c r="AC1216">
        <v>0</v>
      </c>
      <c r="AD1216">
        <v>0</v>
      </c>
      <c r="AE1216">
        <v>0</v>
      </c>
      <c r="AF1216">
        <v>0.45</v>
      </c>
      <c r="AG1216">
        <v>0</v>
      </c>
      <c r="AH1216">
        <v>0</v>
      </c>
      <c r="AI1216">
        <v>1</v>
      </c>
      <c r="AJ1216">
        <v>1</v>
      </c>
      <c r="AK1216">
        <v>1</v>
      </c>
      <c r="AL1216">
        <v>1</v>
      </c>
      <c r="AM1216">
        <v>-2</v>
      </c>
      <c r="AN1216">
        <v>0</v>
      </c>
      <c r="AO1216">
        <v>1</v>
      </c>
      <c r="AP1216">
        <v>1</v>
      </c>
      <c r="AQ1216">
        <v>0</v>
      </c>
      <c r="AR1216">
        <v>0</v>
      </c>
      <c r="AS1216" t="s">
        <v>3</v>
      </c>
      <c r="AT1216">
        <v>0.1</v>
      </c>
      <c r="AU1216" t="s">
        <v>165</v>
      </c>
      <c r="AV1216">
        <v>0</v>
      </c>
      <c r="AW1216">
        <v>2</v>
      </c>
      <c r="AX1216">
        <v>56496564</v>
      </c>
      <c r="AY1216">
        <v>1</v>
      </c>
      <c r="AZ1216">
        <v>0</v>
      </c>
      <c r="BA1216">
        <v>1180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CV1216">
        <v>0</v>
      </c>
      <c r="CW1216">
        <f>ROUND(Y1216*Source!I1236*DO1216,9)</f>
        <v>0</v>
      </c>
      <c r="CX1216">
        <f>ROUND(Y1216*Source!I1236,9)</f>
        <v>4.5374999999999999E-3</v>
      </c>
      <c r="CY1216">
        <f t="shared" si="679"/>
        <v>0.47</v>
      </c>
      <c r="CZ1216">
        <f t="shared" si="680"/>
        <v>0.45</v>
      </c>
      <c r="DA1216">
        <f t="shared" si="681"/>
        <v>1</v>
      </c>
      <c r="DB1216">
        <f t="shared" si="682"/>
        <v>6.8750000000000006E-2</v>
      </c>
      <c r="DC1216">
        <f t="shared" si="683"/>
        <v>0</v>
      </c>
      <c r="DD1216" t="s">
        <v>3</v>
      </c>
      <c r="DE1216" t="s">
        <v>3</v>
      </c>
      <c r="DF1216">
        <f t="shared" si="677"/>
        <v>0</v>
      </c>
      <c r="DG1216">
        <f t="shared" si="675"/>
        <v>0</v>
      </c>
      <c r="DH1216">
        <f t="shared" si="676"/>
        <v>0</v>
      </c>
      <c r="DI1216">
        <f t="shared" si="657"/>
        <v>0</v>
      </c>
      <c r="DJ1216">
        <f t="shared" si="684"/>
        <v>0</v>
      </c>
      <c r="DK1216">
        <v>0</v>
      </c>
      <c r="DL1216" t="s">
        <v>3</v>
      </c>
      <c r="DM1216">
        <v>0</v>
      </c>
      <c r="DN1216" t="s">
        <v>3</v>
      </c>
      <c r="DO1216">
        <v>0</v>
      </c>
    </row>
    <row r="1217" spans="1:119" x14ac:dyDescent="0.25">
      <c r="A1217">
        <f>ROW(Source!A1236)</f>
        <v>1236</v>
      </c>
      <c r="B1217">
        <v>56481265</v>
      </c>
      <c r="C1217">
        <v>56496542</v>
      </c>
      <c r="D1217">
        <v>54933523</v>
      </c>
      <c r="E1217">
        <v>1</v>
      </c>
      <c r="F1217">
        <v>1</v>
      </c>
      <c r="G1217">
        <v>1079</v>
      </c>
      <c r="H1217">
        <v>2</v>
      </c>
      <c r="I1217" t="s">
        <v>746</v>
      </c>
      <c r="J1217" t="s">
        <v>747</v>
      </c>
      <c r="K1217" t="s">
        <v>748</v>
      </c>
      <c r="L1217">
        <v>1368</v>
      </c>
      <c r="N1217">
        <v>1011</v>
      </c>
      <c r="O1217" t="s">
        <v>744</v>
      </c>
      <c r="P1217" t="s">
        <v>744</v>
      </c>
      <c r="Q1217">
        <v>1</v>
      </c>
      <c r="W1217">
        <v>0</v>
      </c>
      <c r="X1217">
        <v>-294230152</v>
      </c>
      <c r="Y1217">
        <f t="shared" si="678"/>
        <v>1.2375</v>
      </c>
      <c r="AA1217">
        <v>0</v>
      </c>
      <c r="AB1217">
        <v>187.59</v>
      </c>
      <c r="AC1217">
        <v>17.73</v>
      </c>
      <c r="AD1217">
        <v>0</v>
      </c>
      <c r="AE1217">
        <v>0</v>
      </c>
      <c r="AF1217">
        <v>179.17</v>
      </c>
      <c r="AG1217">
        <v>16.93</v>
      </c>
      <c r="AH1217">
        <v>0</v>
      </c>
      <c r="AI1217">
        <v>1</v>
      </c>
      <c r="AJ1217">
        <v>1</v>
      </c>
      <c r="AK1217">
        <v>1</v>
      </c>
      <c r="AL1217">
        <v>1</v>
      </c>
      <c r="AM1217">
        <v>-2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 t="s">
        <v>3</v>
      </c>
      <c r="AT1217">
        <v>0.9</v>
      </c>
      <c r="AU1217" t="s">
        <v>165</v>
      </c>
      <c r="AV1217">
        <v>0</v>
      </c>
      <c r="AW1217">
        <v>2</v>
      </c>
      <c r="AX1217">
        <v>56496563</v>
      </c>
      <c r="AY1217">
        <v>1</v>
      </c>
      <c r="AZ1217">
        <v>0</v>
      </c>
      <c r="BA1217">
        <v>1181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CV1217">
        <v>0</v>
      </c>
      <c r="CW1217">
        <f>ROUND(Y1217*Source!I1236*DO1217,9)</f>
        <v>0.69137887499999995</v>
      </c>
      <c r="CX1217">
        <f>ROUND(Y1217*Source!I1236,9)</f>
        <v>4.0837499999999999E-2</v>
      </c>
      <c r="CY1217">
        <f t="shared" si="679"/>
        <v>187.59</v>
      </c>
      <c r="CZ1217">
        <f t="shared" si="680"/>
        <v>179.17</v>
      </c>
      <c r="DA1217">
        <f t="shared" si="681"/>
        <v>1</v>
      </c>
      <c r="DB1217">
        <f t="shared" si="682"/>
        <v>221.71875</v>
      </c>
      <c r="DC1217">
        <f t="shared" si="683"/>
        <v>20.954999999999998</v>
      </c>
      <c r="DD1217" t="s">
        <v>3</v>
      </c>
      <c r="DE1217" t="s">
        <v>3</v>
      </c>
      <c r="DF1217">
        <f t="shared" si="677"/>
        <v>0</v>
      </c>
      <c r="DG1217">
        <f t="shared" si="675"/>
        <v>7.32</v>
      </c>
      <c r="DH1217">
        <f t="shared" si="676"/>
        <v>0.69</v>
      </c>
      <c r="DI1217">
        <f t="shared" ref="DI1217:DI1280" si="685">ROUND(ROUND(AH1217,2)*CX1217,2)</f>
        <v>0</v>
      </c>
      <c r="DJ1217">
        <f t="shared" si="684"/>
        <v>7.32</v>
      </c>
      <c r="DK1217">
        <v>0</v>
      </c>
      <c r="DL1217" t="s">
        <v>745</v>
      </c>
      <c r="DM1217">
        <v>0</v>
      </c>
      <c r="DN1217" t="s">
        <v>740</v>
      </c>
      <c r="DO1217">
        <v>16.93</v>
      </c>
    </row>
    <row r="1218" spans="1:119" x14ac:dyDescent="0.25">
      <c r="A1218">
        <f>ROW(Source!A1236)</f>
        <v>1236</v>
      </c>
      <c r="B1218">
        <v>56481265</v>
      </c>
      <c r="C1218">
        <v>56496542</v>
      </c>
      <c r="D1218">
        <v>54933656</v>
      </c>
      <c r="E1218">
        <v>1</v>
      </c>
      <c r="F1218">
        <v>1</v>
      </c>
      <c r="G1218">
        <v>1079</v>
      </c>
      <c r="H1218">
        <v>2</v>
      </c>
      <c r="I1218" t="s">
        <v>806</v>
      </c>
      <c r="J1218" t="s">
        <v>807</v>
      </c>
      <c r="K1218" t="s">
        <v>808</v>
      </c>
      <c r="L1218">
        <v>1368</v>
      </c>
      <c r="N1218">
        <v>1011</v>
      </c>
      <c r="O1218" t="s">
        <v>744</v>
      </c>
      <c r="P1218" t="s">
        <v>744</v>
      </c>
      <c r="Q1218">
        <v>1</v>
      </c>
      <c r="W1218">
        <v>0</v>
      </c>
      <c r="X1218">
        <v>668032808</v>
      </c>
      <c r="Y1218">
        <f t="shared" si="678"/>
        <v>0.34375</v>
      </c>
      <c r="AA1218">
        <v>0</v>
      </c>
      <c r="AB1218">
        <v>172.69</v>
      </c>
      <c r="AC1218">
        <v>15.22</v>
      </c>
      <c r="AD1218">
        <v>0</v>
      </c>
      <c r="AE1218">
        <v>0</v>
      </c>
      <c r="AF1218">
        <v>164.94</v>
      </c>
      <c r="AG1218">
        <v>14.54</v>
      </c>
      <c r="AH1218">
        <v>0</v>
      </c>
      <c r="AI1218">
        <v>1</v>
      </c>
      <c r="AJ1218">
        <v>1</v>
      </c>
      <c r="AK1218">
        <v>1</v>
      </c>
      <c r="AL1218">
        <v>1</v>
      </c>
      <c r="AM1218">
        <v>-2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 t="s">
        <v>3</v>
      </c>
      <c r="AT1218">
        <v>0.25</v>
      </c>
      <c r="AU1218" t="s">
        <v>165</v>
      </c>
      <c r="AV1218">
        <v>0</v>
      </c>
      <c r="AW1218">
        <v>2</v>
      </c>
      <c r="AX1218">
        <v>56496565</v>
      </c>
      <c r="AY1218">
        <v>1</v>
      </c>
      <c r="AZ1218">
        <v>0</v>
      </c>
      <c r="BA1218">
        <v>1182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CV1218">
        <v>0</v>
      </c>
      <c r="CW1218">
        <f>ROUND(Y1218*Source!I1236*DO1218,9)</f>
        <v>0.16493812499999999</v>
      </c>
      <c r="CX1218">
        <f>ROUND(Y1218*Source!I1236,9)</f>
        <v>1.134375E-2</v>
      </c>
      <c r="CY1218">
        <f t="shared" si="679"/>
        <v>172.69</v>
      </c>
      <c r="CZ1218">
        <f t="shared" si="680"/>
        <v>164.94</v>
      </c>
      <c r="DA1218">
        <f t="shared" si="681"/>
        <v>1</v>
      </c>
      <c r="DB1218">
        <f t="shared" si="682"/>
        <v>56.704999999999998</v>
      </c>
      <c r="DC1218">
        <f t="shared" si="683"/>
        <v>5.0049999999999999</v>
      </c>
      <c r="DD1218" t="s">
        <v>3</v>
      </c>
      <c r="DE1218" t="s">
        <v>3</v>
      </c>
      <c r="DF1218">
        <f t="shared" si="677"/>
        <v>0</v>
      </c>
      <c r="DG1218">
        <f t="shared" si="675"/>
        <v>1.87</v>
      </c>
      <c r="DH1218">
        <f t="shared" si="676"/>
        <v>0.16</v>
      </c>
      <c r="DI1218">
        <f t="shared" si="685"/>
        <v>0</v>
      </c>
      <c r="DJ1218">
        <f t="shared" si="684"/>
        <v>1.87</v>
      </c>
      <c r="DK1218">
        <v>0</v>
      </c>
      <c r="DL1218" t="s">
        <v>745</v>
      </c>
      <c r="DM1218">
        <v>0</v>
      </c>
      <c r="DN1218" t="s">
        <v>740</v>
      </c>
      <c r="DO1218">
        <v>14.54</v>
      </c>
    </row>
    <row r="1219" spans="1:119" x14ac:dyDescent="0.25">
      <c r="A1219">
        <f>ROW(Source!A1236)</f>
        <v>1236</v>
      </c>
      <c r="B1219">
        <v>56481265</v>
      </c>
      <c r="C1219">
        <v>56496542</v>
      </c>
      <c r="D1219">
        <v>54933780</v>
      </c>
      <c r="E1219">
        <v>1</v>
      </c>
      <c r="F1219">
        <v>1</v>
      </c>
      <c r="G1219">
        <v>1079</v>
      </c>
      <c r="H1219">
        <v>2</v>
      </c>
      <c r="I1219" t="s">
        <v>915</v>
      </c>
      <c r="J1219" t="s">
        <v>916</v>
      </c>
      <c r="K1219" t="s">
        <v>917</v>
      </c>
      <c r="L1219">
        <v>1368</v>
      </c>
      <c r="N1219">
        <v>1011</v>
      </c>
      <c r="O1219" t="s">
        <v>744</v>
      </c>
      <c r="P1219" t="s">
        <v>744</v>
      </c>
      <c r="Q1219">
        <v>1</v>
      </c>
      <c r="W1219">
        <v>0</v>
      </c>
      <c r="X1219">
        <v>339854082</v>
      </c>
      <c r="Y1219">
        <f t="shared" si="678"/>
        <v>12.375000000000002</v>
      </c>
      <c r="AA1219">
        <v>0</v>
      </c>
      <c r="AB1219">
        <v>0.44</v>
      </c>
      <c r="AC1219">
        <v>0</v>
      </c>
      <c r="AD1219">
        <v>0</v>
      </c>
      <c r="AE1219">
        <v>0</v>
      </c>
      <c r="AF1219">
        <v>0.42</v>
      </c>
      <c r="AG1219">
        <v>0</v>
      </c>
      <c r="AH1219">
        <v>0</v>
      </c>
      <c r="AI1219">
        <v>1</v>
      </c>
      <c r="AJ1219">
        <v>1</v>
      </c>
      <c r="AK1219">
        <v>1</v>
      </c>
      <c r="AL1219">
        <v>1</v>
      </c>
      <c r="AM1219">
        <v>-2</v>
      </c>
      <c r="AN1219">
        <v>0</v>
      </c>
      <c r="AO1219">
        <v>1</v>
      </c>
      <c r="AP1219">
        <v>1</v>
      </c>
      <c r="AQ1219">
        <v>0</v>
      </c>
      <c r="AR1219">
        <v>0</v>
      </c>
      <c r="AS1219" t="s">
        <v>3</v>
      </c>
      <c r="AT1219">
        <v>9</v>
      </c>
      <c r="AU1219" t="s">
        <v>165</v>
      </c>
      <c r="AV1219">
        <v>0</v>
      </c>
      <c r="AW1219">
        <v>2</v>
      </c>
      <c r="AX1219">
        <v>56496566</v>
      </c>
      <c r="AY1219">
        <v>1</v>
      </c>
      <c r="AZ1219">
        <v>0</v>
      </c>
      <c r="BA1219">
        <v>1183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CV1219">
        <v>0</v>
      </c>
      <c r="CW1219">
        <f>ROUND(Y1219*Source!I1236*DO1219,9)</f>
        <v>0</v>
      </c>
      <c r="CX1219">
        <f>ROUND(Y1219*Source!I1236,9)</f>
        <v>0.40837499999999999</v>
      </c>
      <c r="CY1219">
        <f t="shared" si="679"/>
        <v>0.44</v>
      </c>
      <c r="CZ1219">
        <f t="shared" si="680"/>
        <v>0.42</v>
      </c>
      <c r="DA1219">
        <f t="shared" si="681"/>
        <v>1</v>
      </c>
      <c r="DB1219">
        <f t="shared" si="682"/>
        <v>5.1974999999999998</v>
      </c>
      <c r="DC1219">
        <f t="shared" si="683"/>
        <v>0</v>
      </c>
      <c r="DD1219" t="s">
        <v>3</v>
      </c>
      <c r="DE1219" t="s">
        <v>3</v>
      </c>
      <c r="DF1219">
        <f t="shared" si="677"/>
        <v>0</v>
      </c>
      <c r="DG1219">
        <f t="shared" si="675"/>
        <v>0.17</v>
      </c>
      <c r="DH1219">
        <f t="shared" si="676"/>
        <v>0</v>
      </c>
      <c r="DI1219">
        <f t="shared" si="685"/>
        <v>0</v>
      </c>
      <c r="DJ1219">
        <f t="shared" si="684"/>
        <v>0.17</v>
      </c>
      <c r="DK1219">
        <v>0</v>
      </c>
      <c r="DL1219" t="s">
        <v>3</v>
      </c>
      <c r="DM1219">
        <v>0</v>
      </c>
      <c r="DN1219" t="s">
        <v>3</v>
      </c>
      <c r="DO1219">
        <v>0</v>
      </c>
    </row>
    <row r="1220" spans="1:119" x14ac:dyDescent="0.25">
      <c r="A1220">
        <f>ROW(Source!A1236)</f>
        <v>1236</v>
      </c>
      <c r="B1220">
        <v>56481265</v>
      </c>
      <c r="C1220">
        <v>56496542</v>
      </c>
      <c r="D1220">
        <v>54902310</v>
      </c>
      <c r="E1220">
        <v>1</v>
      </c>
      <c r="F1220">
        <v>1</v>
      </c>
      <c r="G1220">
        <v>1079</v>
      </c>
      <c r="H1220">
        <v>3</v>
      </c>
      <c r="I1220" t="s">
        <v>752</v>
      </c>
      <c r="J1220" t="s">
        <v>753</v>
      </c>
      <c r="K1220" t="s">
        <v>754</v>
      </c>
      <c r="L1220">
        <v>1339</v>
      </c>
      <c r="N1220">
        <v>1007</v>
      </c>
      <c r="O1220" t="s">
        <v>158</v>
      </c>
      <c r="P1220" t="s">
        <v>158</v>
      </c>
      <c r="Q1220">
        <v>1</v>
      </c>
      <c r="W1220">
        <v>0</v>
      </c>
      <c r="X1220">
        <v>-159086685</v>
      </c>
      <c r="Y1220">
        <f t="shared" ref="Y1220:Y1229" si="686">AT1220</f>
        <v>0.73</v>
      </c>
      <c r="AA1220">
        <v>7.23</v>
      </c>
      <c r="AB1220">
        <v>0</v>
      </c>
      <c r="AC1220">
        <v>0</v>
      </c>
      <c r="AD1220">
        <v>0</v>
      </c>
      <c r="AE1220">
        <v>7.07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1</v>
      </c>
      <c r="AL1220">
        <v>1</v>
      </c>
      <c r="AM1220">
        <v>-2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 t="s">
        <v>3</v>
      </c>
      <c r="AT1220">
        <v>0.73</v>
      </c>
      <c r="AU1220" t="s">
        <v>3</v>
      </c>
      <c r="AV1220">
        <v>0</v>
      </c>
      <c r="AW1220">
        <v>2</v>
      </c>
      <c r="AX1220">
        <v>56496568</v>
      </c>
      <c r="AY1220">
        <v>1</v>
      </c>
      <c r="AZ1220">
        <v>0</v>
      </c>
      <c r="BA1220">
        <v>1185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CV1220">
        <v>0</v>
      </c>
      <c r="CW1220">
        <v>0</v>
      </c>
      <c r="CX1220">
        <f>ROUND(Y1220*Source!I1236,9)</f>
        <v>2.409E-2</v>
      </c>
      <c r="CY1220">
        <f t="shared" ref="CY1220:CY1229" si="687">AA1220</f>
        <v>7.23</v>
      </c>
      <c r="CZ1220">
        <f t="shared" ref="CZ1220:CZ1229" si="688">AE1220</f>
        <v>7.07</v>
      </c>
      <c r="DA1220">
        <f t="shared" ref="DA1220:DA1229" si="689">AI1220</f>
        <v>1</v>
      </c>
      <c r="DB1220">
        <f t="shared" ref="DB1220:DB1229" si="690">ROUND(ROUND(AT1220*CZ1220,2),6)</f>
        <v>5.16</v>
      </c>
      <c r="DC1220">
        <f t="shared" ref="DC1220:DC1229" si="691">ROUND(ROUND(AT1220*AG1220,2),6)</f>
        <v>0</v>
      </c>
      <c r="DD1220" t="s">
        <v>3</v>
      </c>
      <c r="DE1220" t="s">
        <v>3</v>
      </c>
      <c r="DF1220">
        <f t="shared" si="677"/>
        <v>0.17</v>
      </c>
      <c r="DG1220">
        <f t="shared" si="675"/>
        <v>0</v>
      </c>
      <c r="DH1220">
        <f t="shared" si="676"/>
        <v>0</v>
      </c>
      <c r="DI1220">
        <f t="shared" si="685"/>
        <v>0</v>
      </c>
      <c r="DJ1220">
        <f t="shared" ref="DJ1220:DJ1229" si="692">DF1220</f>
        <v>0.17</v>
      </c>
      <c r="DK1220">
        <v>0</v>
      </c>
      <c r="DL1220" t="s">
        <v>3</v>
      </c>
      <c r="DM1220">
        <v>0</v>
      </c>
      <c r="DN1220" t="s">
        <v>3</v>
      </c>
      <c r="DO1220">
        <v>0</v>
      </c>
    </row>
    <row r="1221" spans="1:119" x14ac:dyDescent="0.25">
      <c r="A1221">
        <f>ROW(Source!A1236)</f>
        <v>1236</v>
      </c>
      <c r="B1221">
        <v>56481265</v>
      </c>
      <c r="C1221">
        <v>56496542</v>
      </c>
      <c r="D1221">
        <v>54902322</v>
      </c>
      <c r="E1221">
        <v>1</v>
      </c>
      <c r="F1221">
        <v>1</v>
      </c>
      <c r="G1221">
        <v>1079</v>
      </c>
      <c r="H1221">
        <v>3</v>
      </c>
      <c r="I1221" t="s">
        <v>809</v>
      </c>
      <c r="J1221" t="s">
        <v>810</v>
      </c>
      <c r="K1221" t="s">
        <v>811</v>
      </c>
      <c r="L1221">
        <v>1348</v>
      </c>
      <c r="N1221">
        <v>1009</v>
      </c>
      <c r="O1221" t="s">
        <v>32</v>
      </c>
      <c r="P1221" t="s">
        <v>32</v>
      </c>
      <c r="Q1221">
        <v>1000</v>
      </c>
      <c r="W1221">
        <v>0</v>
      </c>
      <c r="X1221">
        <v>-421167940</v>
      </c>
      <c r="Y1221">
        <f t="shared" si="686"/>
        <v>2E-3</v>
      </c>
      <c r="AA1221">
        <v>6656.07</v>
      </c>
      <c r="AB1221">
        <v>0</v>
      </c>
      <c r="AC1221">
        <v>0</v>
      </c>
      <c r="AD1221">
        <v>0</v>
      </c>
      <c r="AE1221">
        <v>6512.79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1</v>
      </c>
      <c r="AL1221">
        <v>1</v>
      </c>
      <c r="AM1221">
        <v>-2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 t="s">
        <v>3</v>
      </c>
      <c r="AT1221">
        <v>2E-3</v>
      </c>
      <c r="AU1221" t="s">
        <v>3</v>
      </c>
      <c r="AV1221">
        <v>0</v>
      </c>
      <c r="AW1221">
        <v>2</v>
      </c>
      <c r="AX1221">
        <v>56496569</v>
      </c>
      <c r="AY1221">
        <v>1</v>
      </c>
      <c r="AZ1221">
        <v>0</v>
      </c>
      <c r="BA1221">
        <v>1186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CV1221">
        <v>0</v>
      </c>
      <c r="CW1221">
        <v>0</v>
      </c>
      <c r="CX1221">
        <f>ROUND(Y1221*Source!I1236,9)</f>
        <v>6.6000000000000005E-5</v>
      </c>
      <c r="CY1221">
        <f t="shared" si="687"/>
        <v>6656.07</v>
      </c>
      <c r="CZ1221">
        <f t="shared" si="688"/>
        <v>6512.79</v>
      </c>
      <c r="DA1221">
        <f t="shared" si="689"/>
        <v>1</v>
      </c>
      <c r="DB1221">
        <f t="shared" si="690"/>
        <v>13.03</v>
      </c>
      <c r="DC1221">
        <f t="shared" si="691"/>
        <v>0</v>
      </c>
      <c r="DD1221" t="s">
        <v>3</v>
      </c>
      <c r="DE1221" t="s">
        <v>3</v>
      </c>
      <c r="DF1221">
        <f t="shared" si="677"/>
        <v>0.43</v>
      </c>
      <c r="DG1221">
        <f t="shared" si="675"/>
        <v>0</v>
      </c>
      <c r="DH1221">
        <f t="shared" si="676"/>
        <v>0</v>
      </c>
      <c r="DI1221">
        <f t="shared" si="685"/>
        <v>0</v>
      </c>
      <c r="DJ1221">
        <f t="shared" si="692"/>
        <v>0.43</v>
      </c>
      <c r="DK1221">
        <v>0</v>
      </c>
      <c r="DL1221" t="s">
        <v>3</v>
      </c>
      <c r="DM1221">
        <v>0</v>
      </c>
      <c r="DN1221" t="s">
        <v>3</v>
      </c>
      <c r="DO1221">
        <v>0</v>
      </c>
    </row>
    <row r="1222" spans="1:119" x14ac:dyDescent="0.25">
      <c r="A1222">
        <f>ROW(Source!A1236)</f>
        <v>1236</v>
      </c>
      <c r="B1222">
        <v>56481265</v>
      </c>
      <c r="C1222">
        <v>56496542</v>
      </c>
      <c r="D1222">
        <v>54903374</v>
      </c>
      <c r="E1222">
        <v>1</v>
      </c>
      <c r="F1222">
        <v>1</v>
      </c>
      <c r="G1222">
        <v>1079</v>
      </c>
      <c r="H1222">
        <v>3</v>
      </c>
      <c r="I1222" t="s">
        <v>779</v>
      </c>
      <c r="J1222" t="s">
        <v>780</v>
      </c>
      <c r="K1222" t="s">
        <v>781</v>
      </c>
      <c r="L1222">
        <v>1348</v>
      </c>
      <c r="N1222">
        <v>1009</v>
      </c>
      <c r="O1222" t="s">
        <v>32</v>
      </c>
      <c r="P1222" t="s">
        <v>32</v>
      </c>
      <c r="Q1222">
        <v>1000</v>
      </c>
      <c r="W1222">
        <v>0</v>
      </c>
      <c r="X1222">
        <v>-925205253</v>
      </c>
      <c r="Y1222">
        <f t="shared" si="686"/>
        <v>0.16</v>
      </c>
      <c r="AA1222">
        <v>7343.91</v>
      </c>
      <c r="AB1222">
        <v>0</v>
      </c>
      <c r="AC1222">
        <v>0</v>
      </c>
      <c r="AD1222">
        <v>0</v>
      </c>
      <c r="AE1222">
        <v>7185.82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1</v>
      </c>
      <c r="AL1222">
        <v>1</v>
      </c>
      <c r="AM1222">
        <v>-2</v>
      </c>
      <c r="AN1222">
        <v>0</v>
      </c>
      <c r="AO1222">
        <v>1</v>
      </c>
      <c r="AP1222">
        <v>0</v>
      </c>
      <c r="AQ1222">
        <v>0</v>
      </c>
      <c r="AR1222">
        <v>0</v>
      </c>
      <c r="AS1222" t="s">
        <v>3</v>
      </c>
      <c r="AT1222">
        <v>0.16</v>
      </c>
      <c r="AU1222" t="s">
        <v>3</v>
      </c>
      <c r="AV1222">
        <v>0</v>
      </c>
      <c r="AW1222">
        <v>2</v>
      </c>
      <c r="AX1222">
        <v>56496570</v>
      </c>
      <c r="AY1222">
        <v>1</v>
      </c>
      <c r="AZ1222">
        <v>0</v>
      </c>
      <c r="BA1222">
        <v>1187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CV1222">
        <v>0</v>
      </c>
      <c r="CW1222">
        <v>0</v>
      </c>
      <c r="CX1222">
        <f>ROUND(Y1222*Source!I1236,9)</f>
        <v>5.28E-3</v>
      </c>
      <c r="CY1222">
        <f t="shared" si="687"/>
        <v>7343.91</v>
      </c>
      <c r="CZ1222">
        <f t="shared" si="688"/>
        <v>7185.82</v>
      </c>
      <c r="DA1222">
        <f t="shared" si="689"/>
        <v>1</v>
      </c>
      <c r="DB1222">
        <f t="shared" si="690"/>
        <v>1149.73</v>
      </c>
      <c r="DC1222">
        <f t="shared" si="691"/>
        <v>0</v>
      </c>
      <c r="DD1222" t="s">
        <v>3</v>
      </c>
      <c r="DE1222" t="s">
        <v>3</v>
      </c>
      <c r="DF1222">
        <f t="shared" si="677"/>
        <v>37.94</v>
      </c>
      <c r="DG1222">
        <f t="shared" si="675"/>
        <v>0</v>
      </c>
      <c r="DH1222">
        <f t="shared" si="676"/>
        <v>0</v>
      </c>
      <c r="DI1222">
        <f t="shared" si="685"/>
        <v>0</v>
      </c>
      <c r="DJ1222">
        <f t="shared" si="692"/>
        <v>37.94</v>
      </c>
      <c r="DK1222">
        <v>0</v>
      </c>
      <c r="DL1222" t="s">
        <v>3</v>
      </c>
      <c r="DM1222">
        <v>0</v>
      </c>
      <c r="DN1222" t="s">
        <v>3</v>
      </c>
      <c r="DO1222">
        <v>0</v>
      </c>
    </row>
    <row r="1223" spans="1:119" x14ac:dyDescent="0.25">
      <c r="A1223">
        <f>ROW(Source!A1236)</f>
        <v>1236</v>
      </c>
      <c r="B1223">
        <v>56481265</v>
      </c>
      <c r="C1223">
        <v>56496542</v>
      </c>
      <c r="D1223">
        <v>54902403</v>
      </c>
      <c r="E1223">
        <v>1</v>
      </c>
      <c r="F1223">
        <v>1</v>
      </c>
      <c r="G1223">
        <v>1079</v>
      </c>
      <c r="H1223">
        <v>3</v>
      </c>
      <c r="I1223" t="s">
        <v>815</v>
      </c>
      <c r="J1223" t="s">
        <v>816</v>
      </c>
      <c r="K1223" t="s">
        <v>817</v>
      </c>
      <c r="L1223">
        <v>1339</v>
      </c>
      <c r="N1223">
        <v>1007</v>
      </c>
      <c r="O1223" t="s">
        <v>158</v>
      </c>
      <c r="P1223" t="s">
        <v>158</v>
      </c>
      <c r="Q1223">
        <v>1</v>
      </c>
      <c r="W1223">
        <v>0</v>
      </c>
      <c r="X1223">
        <v>-1411081034</v>
      </c>
      <c r="Y1223">
        <f t="shared" si="686"/>
        <v>0.04</v>
      </c>
      <c r="AA1223">
        <v>1861.44</v>
      </c>
      <c r="AB1223">
        <v>0</v>
      </c>
      <c r="AC1223">
        <v>0</v>
      </c>
      <c r="AD1223">
        <v>0</v>
      </c>
      <c r="AE1223">
        <v>1821.37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1</v>
      </c>
      <c r="AL1223">
        <v>1</v>
      </c>
      <c r="AM1223">
        <v>-2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 t="s">
        <v>3</v>
      </c>
      <c r="AT1223">
        <v>0.04</v>
      </c>
      <c r="AU1223" t="s">
        <v>3</v>
      </c>
      <c r="AV1223">
        <v>0</v>
      </c>
      <c r="AW1223">
        <v>2</v>
      </c>
      <c r="AX1223">
        <v>56496571</v>
      </c>
      <c r="AY1223">
        <v>1</v>
      </c>
      <c r="AZ1223">
        <v>0</v>
      </c>
      <c r="BA1223">
        <v>1188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CV1223">
        <v>0</v>
      </c>
      <c r="CW1223">
        <v>0</v>
      </c>
      <c r="CX1223">
        <f>ROUND(Y1223*Source!I1236,9)</f>
        <v>1.32E-3</v>
      </c>
      <c r="CY1223">
        <f t="shared" si="687"/>
        <v>1861.44</v>
      </c>
      <c r="CZ1223">
        <f t="shared" si="688"/>
        <v>1821.37</v>
      </c>
      <c r="DA1223">
        <f t="shared" si="689"/>
        <v>1</v>
      </c>
      <c r="DB1223">
        <f t="shared" si="690"/>
        <v>72.849999999999994</v>
      </c>
      <c r="DC1223">
        <f t="shared" si="691"/>
        <v>0</v>
      </c>
      <c r="DD1223" t="s">
        <v>3</v>
      </c>
      <c r="DE1223" t="s">
        <v>3</v>
      </c>
      <c r="DF1223">
        <f t="shared" si="677"/>
        <v>2.4</v>
      </c>
      <c r="DG1223">
        <f t="shared" si="675"/>
        <v>0</v>
      </c>
      <c r="DH1223">
        <f t="shared" si="676"/>
        <v>0</v>
      </c>
      <c r="DI1223">
        <f t="shared" si="685"/>
        <v>0</v>
      </c>
      <c r="DJ1223">
        <f t="shared" si="692"/>
        <v>2.4</v>
      </c>
      <c r="DK1223">
        <v>0</v>
      </c>
      <c r="DL1223" t="s">
        <v>3</v>
      </c>
      <c r="DM1223">
        <v>0</v>
      </c>
      <c r="DN1223" t="s">
        <v>3</v>
      </c>
      <c r="DO1223">
        <v>0</v>
      </c>
    </row>
    <row r="1224" spans="1:119" x14ac:dyDescent="0.25">
      <c r="A1224">
        <f>ROW(Source!A1236)</f>
        <v>1236</v>
      </c>
      <c r="B1224">
        <v>56481265</v>
      </c>
      <c r="C1224">
        <v>56496542</v>
      </c>
      <c r="D1224">
        <v>54902427</v>
      </c>
      <c r="E1224">
        <v>1</v>
      </c>
      <c r="F1224">
        <v>1</v>
      </c>
      <c r="G1224">
        <v>1079</v>
      </c>
      <c r="H1224">
        <v>3</v>
      </c>
      <c r="I1224" t="s">
        <v>761</v>
      </c>
      <c r="J1224" t="s">
        <v>762</v>
      </c>
      <c r="K1224" t="s">
        <v>763</v>
      </c>
      <c r="L1224">
        <v>1348</v>
      </c>
      <c r="N1224">
        <v>1009</v>
      </c>
      <c r="O1224" t="s">
        <v>32</v>
      </c>
      <c r="P1224" t="s">
        <v>32</v>
      </c>
      <c r="Q1224">
        <v>1000</v>
      </c>
      <c r="W1224">
        <v>0</v>
      </c>
      <c r="X1224">
        <v>-764855440</v>
      </c>
      <c r="Y1224">
        <f t="shared" si="686"/>
        <v>0.01</v>
      </c>
      <c r="AA1224">
        <v>1285.21</v>
      </c>
      <c r="AB1224">
        <v>0</v>
      </c>
      <c r="AC1224">
        <v>0</v>
      </c>
      <c r="AD1224">
        <v>0</v>
      </c>
      <c r="AE1224">
        <v>1257.54</v>
      </c>
      <c r="AF1224">
        <v>0</v>
      </c>
      <c r="AG1224">
        <v>0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-2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 t="s">
        <v>3</v>
      </c>
      <c r="AT1224">
        <v>0.01</v>
      </c>
      <c r="AU1224" t="s">
        <v>3</v>
      </c>
      <c r="AV1224">
        <v>0</v>
      </c>
      <c r="AW1224">
        <v>2</v>
      </c>
      <c r="AX1224">
        <v>56496572</v>
      </c>
      <c r="AY1224">
        <v>1</v>
      </c>
      <c r="AZ1224">
        <v>0</v>
      </c>
      <c r="BA1224">
        <v>1189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CV1224">
        <v>0</v>
      </c>
      <c r="CW1224">
        <v>0</v>
      </c>
      <c r="CX1224">
        <f>ROUND(Y1224*Source!I1236,9)</f>
        <v>3.3E-4</v>
      </c>
      <c r="CY1224">
        <f t="shared" si="687"/>
        <v>1285.21</v>
      </c>
      <c r="CZ1224">
        <f t="shared" si="688"/>
        <v>1257.54</v>
      </c>
      <c r="DA1224">
        <f t="shared" si="689"/>
        <v>1</v>
      </c>
      <c r="DB1224">
        <f t="shared" si="690"/>
        <v>12.58</v>
      </c>
      <c r="DC1224">
        <f t="shared" si="691"/>
        <v>0</v>
      </c>
      <c r="DD1224" t="s">
        <v>3</v>
      </c>
      <c r="DE1224" t="s">
        <v>3</v>
      </c>
      <c r="DF1224">
        <f t="shared" si="677"/>
        <v>0.41</v>
      </c>
      <c r="DG1224">
        <f t="shared" si="675"/>
        <v>0</v>
      </c>
      <c r="DH1224">
        <f t="shared" si="676"/>
        <v>0</v>
      </c>
      <c r="DI1224">
        <f t="shared" si="685"/>
        <v>0</v>
      </c>
      <c r="DJ1224">
        <f t="shared" si="692"/>
        <v>0.41</v>
      </c>
      <c r="DK1224">
        <v>0</v>
      </c>
      <c r="DL1224" t="s">
        <v>3</v>
      </c>
      <c r="DM1224">
        <v>0</v>
      </c>
      <c r="DN1224" t="s">
        <v>3</v>
      </c>
      <c r="DO1224">
        <v>0</v>
      </c>
    </row>
    <row r="1225" spans="1:119" x14ac:dyDescent="0.25">
      <c r="A1225">
        <f>ROW(Source!A1236)</f>
        <v>1236</v>
      </c>
      <c r="B1225">
        <v>56481265</v>
      </c>
      <c r="C1225">
        <v>56496542</v>
      </c>
      <c r="D1225">
        <v>54902715</v>
      </c>
      <c r="E1225">
        <v>1</v>
      </c>
      <c r="F1225">
        <v>1</v>
      </c>
      <c r="G1225">
        <v>1079</v>
      </c>
      <c r="H1225">
        <v>3</v>
      </c>
      <c r="I1225" t="s">
        <v>892</v>
      </c>
      <c r="J1225" t="s">
        <v>893</v>
      </c>
      <c r="K1225" t="s">
        <v>894</v>
      </c>
      <c r="L1225">
        <v>1327</v>
      </c>
      <c r="N1225">
        <v>1005</v>
      </c>
      <c r="O1225" t="s">
        <v>214</v>
      </c>
      <c r="P1225" t="s">
        <v>214</v>
      </c>
      <c r="Q1225">
        <v>1</v>
      </c>
      <c r="W1225">
        <v>0</v>
      </c>
      <c r="X1225">
        <v>-1844544580</v>
      </c>
      <c r="Y1225">
        <f t="shared" si="686"/>
        <v>30</v>
      </c>
      <c r="AA1225">
        <v>7.55</v>
      </c>
      <c r="AB1225">
        <v>0</v>
      </c>
      <c r="AC1225">
        <v>0</v>
      </c>
      <c r="AD1225">
        <v>0</v>
      </c>
      <c r="AE1225">
        <v>7.39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1</v>
      </c>
      <c r="AL1225">
        <v>1</v>
      </c>
      <c r="AM1225">
        <v>-2</v>
      </c>
      <c r="AN1225">
        <v>0</v>
      </c>
      <c r="AO1225">
        <v>1</v>
      </c>
      <c r="AP1225">
        <v>0</v>
      </c>
      <c r="AQ1225">
        <v>0</v>
      </c>
      <c r="AR1225">
        <v>0</v>
      </c>
      <c r="AS1225" t="s">
        <v>3</v>
      </c>
      <c r="AT1225">
        <v>30</v>
      </c>
      <c r="AU1225" t="s">
        <v>3</v>
      </c>
      <c r="AV1225">
        <v>0</v>
      </c>
      <c r="AW1225">
        <v>2</v>
      </c>
      <c r="AX1225">
        <v>56496573</v>
      </c>
      <c r="AY1225">
        <v>1</v>
      </c>
      <c r="AZ1225">
        <v>0</v>
      </c>
      <c r="BA1225">
        <v>1190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CV1225">
        <v>0</v>
      </c>
      <c r="CW1225">
        <v>0</v>
      </c>
      <c r="CX1225">
        <f>ROUND(Y1225*Source!I1236,9)</f>
        <v>0.99</v>
      </c>
      <c r="CY1225">
        <f t="shared" si="687"/>
        <v>7.55</v>
      </c>
      <c r="CZ1225">
        <f t="shared" si="688"/>
        <v>7.39</v>
      </c>
      <c r="DA1225">
        <f t="shared" si="689"/>
        <v>1</v>
      </c>
      <c r="DB1225">
        <f t="shared" si="690"/>
        <v>221.7</v>
      </c>
      <c r="DC1225">
        <f t="shared" si="691"/>
        <v>0</v>
      </c>
      <c r="DD1225" t="s">
        <v>3</v>
      </c>
      <c r="DE1225" t="s">
        <v>3</v>
      </c>
      <c r="DF1225">
        <f t="shared" si="677"/>
        <v>7.32</v>
      </c>
      <c r="DG1225">
        <f t="shared" si="675"/>
        <v>0</v>
      </c>
      <c r="DH1225">
        <f t="shared" si="676"/>
        <v>0</v>
      </c>
      <c r="DI1225">
        <f t="shared" si="685"/>
        <v>0</v>
      </c>
      <c r="DJ1225">
        <f t="shared" si="692"/>
        <v>7.32</v>
      </c>
      <c r="DK1225">
        <v>0</v>
      </c>
      <c r="DL1225" t="s">
        <v>3</v>
      </c>
      <c r="DM1225">
        <v>0</v>
      </c>
      <c r="DN1225" t="s">
        <v>3</v>
      </c>
      <c r="DO1225">
        <v>0</v>
      </c>
    </row>
    <row r="1226" spans="1:119" x14ac:dyDescent="0.25">
      <c r="A1226">
        <f>ROW(Source!A1236)</f>
        <v>1236</v>
      </c>
      <c r="B1226">
        <v>56481265</v>
      </c>
      <c r="C1226">
        <v>56496542</v>
      </c>
      <c r="D1226">
        <v>54909571</v>
      </c>
      <c r="E1226">
        <v>1</v>
      </c>
      <c r="F1226">
        <v>1</v>
      </c>
      <c r="G1226">
        <v>1079</v>
      </c>
      <c r="H1226">
        <v>3</v>
      </c>
      <c r="I1226" t="s">
        <v>248</v>
      </c>
      <c r="J1226" t="s">
        <v>250</v>
      </c>
      <c r="K1226" t="s">
        <v>249</v>
      </c>
      <c r="L1226">
        <v>1339</v>
      </c>
      <c r="N1226">
        <v>1007</v>
      </c>
      <c r="O1226" t="s">
        <v>158</v>
      </c>
      <c r="P1226" t="s">
        <v>158</v>
      </c>
      <c r="Q1226">
        <v>1</v>
      </c>
      <c r="W1226">
        <v>0</v>
      </c>
      <c r="X1226">
        <v>-1447999952</v>
      </c>
      <c r="Y1226">
        <f t="shared" si="686"/>
        <v>101.5</v>
      </c>
      <c r="AA1226">
        <v>745.78</v>
      </c>
      <c r="AB1226">
        <v>0</v>
      </c>
      <c r="AC1226">
        <v>0</v>
      </c>
      <c r="AD1226">
        <v>0</v>
      </c>
      <c r="AE1226">
        <v>729.73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1</v>
      </c>
      <c r="AL1226">
        <v>1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 t="s">
        <v>3</v>
      </c>
      <c r="AT1226">
        <v>101.5</v>
      </c>
      <c r="AU1226" t="s">
        <v>3</v>
      </c>
      <c r="AV1226">
        <v>0</v>
      </c>
      <c r="AW1226">
        <v>1</v>
      </c>
      <c r="AX1226">
        <v>-1</v>
      </c>
      <c r="AY1226">
        <v>0</v>
      </c>
      <c r="AZ1226">
        <v>0</v>
      </c>
      <c r="BA1226" t="s">
        <v>3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CV1226">
        <v>0</v>
      </c>
      <c r="CW1226">
        <v>0</v>
      </c>
      <c r="CX1226">
        <f>ROUND(Y1226*Source!I1236,9)</f>
        <v>3.3494999999999999</v>
      </c>
      <c r="CY1226">
        <f t="shared" si="687"/>
        <v>745.78</v>
      </c>
      <c r="CZ1226">
        <f t="shared" si="688"/>
        <v>729.73</v>
      </c>
      <c r="DA1226">
        <f t="shared" si="689"/>
        <v>1</v>
      </c>
      <c r="DB1226">
        <f t="shared" si="690"/>
        <v>74067.600000000006</v>
      </c>
      <c r="DC1226">
        <f t="shared" si="691"/>
        <v>0</v>
      </c>
      <c r="DD1226" t="s">
        <v>3</v>
      </c>
      <c r="DE1226" t="s">
        <v>3</v>
      </c>
      <c r="DF1226">
        <f t="shared" si="677"/>
        <v>2444.23</v>
      </c>
      <c r="DG1226">
        <f t="shared" si="675"/>
        <v>0</v>
      </c>
      <c r="DH1226">
        <f t="shared" si="676"/>
        <v>0</v>
      </c>
      <c r="DI1226">
        <f t="shared" si="685"/>
        <v>0</v>
      </c>
      <c r="DJ1226">
        <f t="shared" si="692"/>
        <v>2444.23</v>
      </c>
      <c r="DK1226">
        <v>0</v>
      </c>
      <c r="DL1226" t="s">
        <v>3</v>
      </c>
      <c r="DM1226">
        <v>0</v>
      </c>
      <c r="DN1226" t="s">
        <v>3</v>
      </c>
      <c r="DO1226">
        <v>0</v>
      </c>
    </row>
    <row r="1227" spans="1:119" x14ac:dyDescent="0.25">
      <c r="A1227">
        <f>ROW(Source!A1236)</f>
        <v>1236</v>
      </c>
      <c r="B1227">
        <v>56481265</v>
      </c>
      <c r="C1227">
        <v>56496542</v>
      </c>
      <c r="D1227">
        <v>54909992</v>
      </c>
      <c r="E1227">
        <v>1</v>
      </c>
      <c r="F1227">
        <v>1</v>
      </c>
      <c r="G1227">
        <v>1079</v>
      </c>
      <c r="H1227">
        <v>3</v>
      </c>
      <c r="I1227" t="s">
        <v>330</v>
      </c>
      <c r="J1227" t="s">
        <v>332</v>
      </c>
      <c r="K1227" t="s">
        <v>331</v>
      </c>
      <c r="L1227">
        <v>1348</v>
      </c>
      <c r="N1227">
        <v>1009</v>
      </c>
      <c r="O1227" t="s">
        <v>32</v>
      </c>
      <c r="P1227" t="s">
        <v>32</v>
      </c>
      <c r="Q1227">
        <v>1000</v>
      </c>
      <c r="W1227">
        <v>0</v>
      </c>
      <c r="X1227">
        <v>-977438433</v>
      </c>
      <c r="Y1227">
        <f t="shared" si="686"/>
        <v>3.7942420000000001</v>
      </c>
      <c r="AA1227">
        <v>5870.05</v>
      </c>
      <c r="AB1227">
        <v>0</v>
      </c>
      <c r="AC1227">
        <v>0</v>
      </c>
      <c r="AD1227">
        <v>0</v>
      </c>
      <c r="AE1227">
        <v>5743.69</v>
      </c>
      <c r="AF1227">
        <v>0</v>
      </c>
      <c r="AG1227">
        <v>0</v>
      </c>
      <c r="AH1227">
        <v>0</v>
      </c>
      <c r="AI1227">
        <v>1</v>
      </c>
      <c r="AJ1227">
        <v>1</v>
      </c>
      <c r="AK1227">
        <v>1</v>
      </c>
      <c r="AL1227">
        <v>1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 t="s">
        <v>3</v>
      </c>
      <c r="AT1227">
        <v>3.7942420000000001</v>
      </c>
      <c r="AU1227" t="s">
        <v>3</v>
      </c>
      <c r="AV1227">
        <v>0</v>
      </c>
      <c r="AW1227">
        <v>1</v>
      </c>
      <c r="AX1227">
        <v>-1</v>
      </c>
      <c r="AY1227">
        <v>0</v>
      </c>
      <c r="AZ1227">
        <v>0</v>
      </c>
      <c r="BA1227" t="s">
        <v>3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CV1227">
        <v>0</v>
      </c>
      <c r="CW1227">
        <v>0</v>
      </c>
      <c r="CX1227">
        <f>ROUND(Y1227*Source!I1236,9)</f>
        <v>0.125209986</v>
      </c>
      <c r="CY1227">
        <f t="shared" si="687"/>
        <v>5870.05</v>
      </c>
      <c r="CZ1227">
        <f t="shared" si="688"/>
        <v>5743.69</v>
      </c>
      <c r="DA1227">
        <f t="shared" si="689"/>
        <v>1</v>
      </c>
      <c r="DB1227">
        <f t="shared" si="690"/>
        <v>21792.95</v>
      </c>
      <c r="DC1227">
        <f t="shared" si="691"/>
        <v>0</v>
      </c>
      <c r="DD1227" t="s">
        <v>3</v>
      </c>
      <c r="DE1227" t="s">
        <v>3</v>
      </c>
      <c r="DF1227">
        <f t="shared" si="677"/>
        <v>719.17</v>
      </c>
      <c r="DG1227">
        <f t="shared" si="675"/>
        <v>0</v>
      </c>
      <c r="DH1227">
        <f t="shared" si="676"/>
        <v>0</v>
      </c>
      <c r="DI1227">
        <f t="shared" si="685"/>
        <v>0</v>
      </c>
      <c r="DJ1227">
        <f t="shared" si="692"/>
        <v>719.17</v>
      </c>
      <c r="DK1227">
        <v>0</v>
      </c>
      <c r="DL1227" t="s">
        <v>3</v>
      </c>
      <c r="DM1227">
        <v>0</v>
      </c>
      <c r="DN1227" t="s">
        <v>3</v>
      </c>
      <c r="DO1227">
        <v>0</v>
      </c>
    </row>
    <row r="1228" spans="1:119" x14ac:dyDescent="0.25">
      <c r="A1228">
        <f>ROW(Source!A1236)</f>
        <v>1236</v>
      </c>
      <c r="B1228">
        <v>56481265</v>
      </c>
      <c r="C1228">
        <v>56496542</v>
      </c>
      <c r="D1228">
        <v>54909994</v>
      </c>
      <c r="E1228">
        <v>1</v>
      </c>
      <c r="F1228">
        <v>1</v>
      </c>
      <c r="G1228">
        <v>1079</v>
      </c>
      <c r="H1228">
        <v>3</v>
      </c>
      <c r="I1228" t="s">
        <v>240</v>
      </c>
      <c r="J1228" t="s">
        <v>242</v>
      </c>
      <c r="K1228" t="s">
        <v>241</v>
      </c>
      <c r="L1228">
        <v>1348</v>
      </c>
      <c r="N1228">
        <v>1009</v>
      </c>
      <c r="O1228" t="s">
        <v>32</v>
      </c>
      <c r="P1228" t="s">
        <v>32</v>
      </c>
      <c r="Q1228">
        <v>1000</v>
      </c>
      <c r="W1228">
        <v>0</v>
      </c>
      <c r="X1228">
        <v>1611312075</v>
      </c>
      <c r="Y1228">
        <f t="shared" si="686"/>
        <v>4.4400000000000004</v>
      </c>
      <c r="AA1228">
        <v>5870.05</v>
      </c>
      <c r="AB1228">
        <v>0</v>
      </c>
      <c r="AC1228">
        <v>0</v>
      </c>
      <c r="AD1228">
        <v>0</v>
      </c>
      <c r="AE1228">
        <v>5743.69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1</v>
      </c>
      <c r="AL1228">
        <v>1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 t="s">
        <v>3</v>
      </c>
      <c r="AT1228">
        <v>4.4400000000000004</v>
      </c>
      <c r="AU1228" t="s">
        <v>3</v>
      </c>
      <c r="AV1228">
        <v>0</v>
      </c>
      <c r="AW1228">
        <v>1</v>
      </c>
      <c r="AX1228">
        <v>-1</v>
      </c>
      <c r="AY1228">
        <v>0</v>
      </c>
      <c r="AZ1228">
        <v>0</v>
      </c>
      <c r="BA1228" t="s">
        <v>3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CV1228">
        <v>0</v>
      </c>
      <c r="CW1228">
        <v>0</v>
      </c>
      <c r="CX1228">
        <f>ROUND(Y1228*Source!I1236,9)</f>
        <v>0.14652000000000001</v>
      </c>
      <c r="CY1228">
        <f t="shared" si="687"/>
        <v>5870.05</v>
      </c>
      <c r="CZ1228">
        <f t="shared" si="688"/>
        <v>5743.69</v>
      </c>
      <c r="DA1228">
        <f t="shared" si="689"/>
        <v>1</v>
      </c>
      <c r="DB1228">
        <f t="shared" si="690"/>
        <v>25501.98</v>
      </c>
      <c r="DC1228">
        <f t="shared" si="691"/>
        <v>0</v>
      </c>
      <c r="DD1228" t="s">
        <v>3</v>
      </c>
      <c r="DE1228" t="s">
        <v>3</v>
      </c>
      <c r="DF1228">
        <f t="shared" si="677"/>
        <v>841.57</v>
      </c>
      <c r="DG1228">
        <f t="shared" si="675"/>
        <v>0</v>
      </c>
      <c r="DH1228">
        <f t="shared" si="676"/>
        <v>0</v>
      </c>
      <c r="DI1228">
        <f t="shared" si="685"/>
        <v>0</v>
      </c>
      <c r="DJ1228">
        <f t="shared" si="692"/>
        <v>841.57</v>
      </c>
      <c r="DK1228">
        <v>0</v>
      </c>
      <c r="DL1228" t="s">
        <v>3</v>
      </c>
      <c r="DM1228">
        <v>0</v>
      </c>
      <c r="DN1228" t="s">
        <v>3</v>
      </c>
      <c r="DO1228">
        <v>0</v>
      </c>
    </row>
    <row r="1229" spans="1:119" x14ac:dyDescent="0.25">
      <c r="A1229">
        <f>ROW(Source!A1236)</f>
        <v>1236</v>
      </c>
      <c r="B1229">
        <v>56481265</v>
      </c>
      <c r="C1229">
        <v>56496542</v>
      </c>
      <c r="D1229">
        <v>54914903</v>
      </c>
      <c r="E1229">
        <v>1</v>
      </c>
      <c r="F1229">
        <v>1</v>
      </c>
      <c r="G1229">
        <v>1079</v>
      </c>
      <c r="H1229">
        <v>3</v>
      </c>
      <c r="I1229" t="s">
        <v>918</v>
      </c>
      <c r="J1229" t="s">
        <v>919</v>
      </c>
      <c r="K1229" t="s">
        <v>920</v>
      </c>
      <c r="L1229">
        <v>1327</v>
      </c>
      <c r="N1229">
        <v>1005</v>
      </c>
      <c r="O1229" t="s">
        <v>214</v>
      </c>
      <c r="P1229" t="s">
        <v>214</v>
      </c>
      <c r="Q1229">
        <v>1</v>
      </c>
      <c r="W1229">
        <v>0</v>
      </c>
      <c r="X1229">
        <v>22730552</v>
      </c>
      <c r="Y1229">
        <f t="shared" si="686"/>
        <v>3.6</v>
      </c>
      <c r="AA1229">
        <v>91.98</v>
      </c>
      <c r="AB1229">
        <v>0</v>
      </c>
      <c r="AC1229">
        <v>0</v>
      </c>
      <c r="AD1229">
        <v>0</v>
      </c>
      <c r="AE1229">
        <v>90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1</v>
      </c>
      <c r="AL1229">
        <v>1</v>
      </c>
      <c r="AM1229">
        <v>-2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 t="s">
        <v>3</v>
      </c>
      <c r="AT1229">
        <v>3.6</v>
      </c>
      <c r="AU1229" t="s">
        <v>3</v>
      </c>
      <c r="AV1229">
        <v>0</v>
      </c>
      <c r="AW1229">
        <v>2</v>
      </c>
      <c r="AX1229">
        <v>56496574</v>
      </c>
      <c r="AY1229">
        <v>1</v>
      </c>
      <c r="AZ1229">
        <v>0</v>
      </c>
      <c r="BA1229">
        <v>1191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CV1229">
        <v>0</v>
      </c>
      <c r="CW1229">
        <v>0</v>
      </c>
      <c r="CX1229">
        <f>ROUND(Y1229*Source!I1236,9)</f>
        <v>0.1188</v>
      </c>
      <c r="CY1229">
        <f t="shared" si="687"/>
        <v>91.98</v>
      </c>
      <c r="CZ1229">
        <f t="shared" si="688"/>
        <v>90</v>
      </c>
      <c r="DA1229">
        <f t="shared" si="689"/>
        <v>1</v>
      </c>
      <c r="DB1229">
        <f t="shared" si="690"/>
        <v>324</v>
      </c>
      <c r="DC1229">
        <f t="shared" si="691"/>
        <v>0</v>
      </c>
      <c r="DD1229" t="s">
        <v>3</v>
      </c>
      <c r="DE1229" t="s">
        <v>3</v>
      </c>
      <c r="DF1229">
        <f t="shared" si="677"/>
        <v>10.69</v>
      </c>
      <c r="DG1229">
        <f t="shared" si="675"/>
        <v>0</v>
      </c>
      <c r="DH1229">
        <f t="shared" si="676"/>
        <v>0</v>
      </c>
      <c r="DI1229">
        <f t="shared" si="685"/>
        <v>0</v>
      </c>
      <c r="DJ1229">
        <f t="shared" si="692"/>
        <v>10.69</v>
      </c>
      <c r="DK1229">
        <v>0</v>
      </c>
      <c r="DL1229" t="s">
        <v>3</v>
      </c>
      <c r="DM1229">
        <v>0</v>
      </c>
      <c r="DN1229" t="s">
        <v>3</v>
      </c>
      <c r="DO1229">
        <v>0</v>
      </c>
    </row>
    <row r="1230" spans="1:119" x14ac:dyDescent="0.25">
      <c r="A1230">
        <f>ROW(Source!A1237)</f>
        <v>1237</v>
      </c>
      <c r="B1230">
        <v>56481267</v>
      </c>
      <c r="C1230">
        <v>56496542</v>
      </c>
      <c r="D1230">
        <v>54836958</v>
      </c>
      <c r="E1230">
        <v>1079</v>
      </c>
      <c r="F1230">
        <v>1</v>
      </c>
      <c r="G1230">
        <v>1079</v>
      </c>
      <c r="H1230">
        <v>1</v>
      </c>
      <c r="I1230" t="s">
        <v>738</v>
      </c>
      <c r="J1230" t="s">
        <v>3</v>
      </c>
      <c r="K1230" t="s">
        <v>739</v>
      </c>
      <c r="L1230">
        <v>1191</v>
      </c>
      <c r="N1230">
        <v>1013</v>
      </c>
      <c r="O1230" t="s">
        <v>740</v>
      </c>
      <c r="P1230" t="s">
        <v>740</v>
      </c>
      <c r="Q1230">
        <v>1</v>
      </c>
      <c r="W1230">
        <v>0</v>
      </c>
      <c r="X1230">
        <v>476480486</v>
      </c>
      <c r="Y1230">
        <f>(AT1230*1.15*1.1)</f>
        <v>226.435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-2</v>
      </c>
      <c r="AN1230">
        <v>0</v>
      </c>
      <c r="AO1230">
        <v>1</v>
      </c>
      <c r="AP1230">
        <v>1</v>
      </c>
      <c r="AQ1230">
        <v>0</v>
      </c>
      <c r="AR1230">
        <v>0</v>
      </c>
      <c r="AS1230" t="s">
        <v>3</v>
      </c>
      <c r="AT1230">
        <v>179</v>
      </c>
      <c r="AU1230" t="s">
        <v>166</v>
      </c>
      <c r="AV1230">
        <v>1</v>
      </c>
      <c r="AW1230">
        <v>2</v>
      </c>
      <c r="AX1230">
        <v>56496560</v>
      </c>
      <c r="AY1230">
        <v>1</v>
      </c>
      <c r="AZ1230">
        <v>0</v>
      </c>
      <c r="BA1230">
        <v>1193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CU1230">
        <f>ROUND(AT1230*Source!I1237*AH1230*AL1230,2)</f>
        <v>0</v>
      </c>
      <c r="CV1230">
        <f>ROUND(Y1230*Source!I1237,9)</f>
        <v>7.4723550000000003</v>
      </c>
      <c r="CW1230">
        <v>0</v>
      </c>
      <c r="CX1230">
        <f>ROUND(Y1230*Source!I1237,9)</f>
        <v>7.4723550000000003</v>
      </c>
      <c r="CY1230">
        <f>AD1230</f>
        <v>0</v>
      </c>
      <c r="CZ1230">
        <f>AH1230</f>
        <v>0</v>
      </c>
      <c r="DA1230">
        <f>AL1230</f>
        <v>1</v>
      </c>
      <c r="DB1230">
        <f>ROUND((ROUND(AT1230*CZ1230,2)*1.15*1.1),6)</f>
        <v>0</v>
      </c>
      <c r="DC1230">
        <f>ROUND((ROUND(AT1230*AG1230,2)*1.15*1.1),6)</f>
        <v>0</v>
      </c>
      <c r="DD1230" t="s">
        <v>3</v>
      </c>
      <c r="DE1230" t="s">
        <v>3</v>
      </c>
      <c r="DF1230">
        <f t="shared" si="677"/>
        <v>0</v>
      </c>
      <c r="DG1230">
        <f t="shared" si="675"/>
        <v>0</v>
      </c>
      <c r="DH1230">
        <f t="shared" si="676"/>
        <v>0</v>
      </c>
      <c r="DI1230">
        <f t="shared" si="685"/>
        <v>0</v>
      </c>
      <c r="DJ1230">
        <f>DI1230</f>
        <v>0</v>
      </c>
      <c r="DK1230">
        <v>0</v>
      </c>
      <c r="DL1230" t="s">
        <v>3</v>
      </c>
      <c r="DM1230">
        <v>0</v>
      </c>
      <c r="DN1230" t="s">
        <v>3</v>
      </c>
      <c r="DO1230">
        <v>0</v>
      </c>
    </row>
    <row r="1231" spans="1:119" x14ac:dyDescent="0.25">
      <c r="A1231">
        <f>ROW(Source!A1237)</f>
        <v>1237</v>
      </c>
      <c r="B1231">
        <v>56481267</v>
      </c>
      <c r="C1231">
        <v>56496542</v>
      </c>
      <c r="D1231">
        <v>54933985</v>
      </c>
      <c r="E1231">
        <v>1</v>
      </c>
      <c r="F1231">
        <v>1</v>
      </c>
      <c r="G1231">
        <v>1079</v>
      </c>
      <c r="H1231">
        <v>2</v>
      </c>
      <c r="I1231" t="s">
        <v>773</v>
      </c>
      <c r="J1231" t="s">
        <v>774</v>
      </c>
      <c r="K1231" t="s">
        <v>775</v>
      </c>
      <c r="L1231">
        <v>1368</v>
      </c>
      <c r="N1231">
        <v>1011</v>
      </c>
      <c r="O1231" t="s">
        <v>744</v>
      </c>
      <c r="P1231" t="s">
        <v>744</v>
      </c>
      <c r="Q1231">
        <v>1</v>
      </c>
      <c r="W1231">
        <v>0</v>
      </c>
      <c r="X1231">
        <v>-1503106587</v>
      </c>
      <c r="Y1231">
        <f t="shared" ref="Y1231:Y1236" si="693">(AT1231*1.25*1.1)</f>
        <v>165</v>
      </c>
      <c r="AA1231">
        <v>0</v>
      </c>
      <c r="AB1231">
        <v>85.83</v>
      </c>
      <c r="AC1231">
        <v>0</v>
      </c>
      <c r="AD1231">
        <v>0</v>
      </c>
      <c r="AE1231">
        <v>0</v>
      </c>
      <c r="AF1231">
        <v>7.11</v>
      </c>
      <c r="AG1231">
        <v>0</v>
      </c>
      <c r="AH1231">
        <v>0</v>
      </c>
      <c r="AI1231">
        <v>1</v>
      </c>
      <c r="AJ1231">
        <v>11.53</v>
      </c>
      <c r="AK1231">
        <v>47.82</v>
      </c>
      <c r="AL1231">
        <v>1</v>
      </c>
      <c r="AM1231">
        <v>2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 t="s">
        <v>3</v>
      </c>
      <c r="AT1231">
        <v>120</v>
      </c>
      <c r="AU1231" t="s">
        <v>165</v>
      </c>
      <c r="AV1231">
        <v>0</v>
      </c>
      <c r="AW1231">
        <v>2</v>
      </c>
      <c r="AX1231">
        <v>56496561</v>
      </c>
      <c r="AY1231">
        <v>1</v>
      </c>
      <c r="AZ1231">
        <v>0</v>
      </c>
      <c r="BA1231">
        <v>1194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CV1231">
        <v>0</v>
      </c>
      <c r="CW1231">
        <f>ROUND(Y1231*Source!I1237*DO1231,9)</f>
        <v>0</v>
      </c>
      <c r="CX1231">
        <f>ROUND(Y1231*Source!I1237,9)</f>
        <v>5.4450000000000003</v>
      </c>
      <c r="CY1231">
        <f t="shared" ref="CY1231:CY1236" si="694">AB1231</f>
        <v>85.83</v>
      </c>
      <c r="CZ1231">
        <f t="shared" ref="CZ1231:CZ1236" si="695">AF1231</f>
        <v>7.11</v>
      </c>
      <c r="DA1231">
        <f t="shared" ref="DA1231:DA1236" si="696">AJ1231</f>
        <v>11.53</v>
      </c>
      <c r="DB1231">
        <f t="shared" ref="DB1231:DB1236" si="697">ROUND((ROUND(AT1231*CZ1231,2)*1.25*1.1),6)</f>
        <v>1173.1500000000001</v>
      </c>
      <c r="DC1231">
        <f t="shared" ref="DC1231:DC1236" si="698">ROUND((ROUND(AT1231*AG1231,2)*1.25*1.1),6)</f>
        <v>0</v>
      </c>
      <c r="DD1231" t="s">
        <v>3</v>
      </c>
      <c r="DE1231" t="s">
        <v>3</v>
      </c>
      <c r="DF1231">
        <f t="shared" si="677"/>
        <v>0</v>
      </c>
      <c r="DG1231">
        <f t="shared" ref="DG1231:DG1236" si="699">ROUND(ROUND(AF1231*AJ1231,2)*CX1231,2)</f>
        <v>446.38</v>
      </c>
      <c r="DH1231">
        <f t="shared" ref="DH1231:DH1236" si="700">ROUND(ROUND(AG1231*AK1231,2)*CX1231,2)</f>
        <v>0</v>
      </c>
      <c r="DI1231">
        <f t="shared" si="685"/>
        <v>0</v>
      </c>
      <c r="DJ1231">
        <f t="shared" ref="DJ1231:DJ1236" si="701">DG1231</f>
        <v>446.38</v>
      </c>
      <c r="DK1231">
        <v>0</v>
      </c>
      <c r="DL1231" t="s">
        <v>3</v>
      </c>
      <c r="DM1231">
        <v>0</v>
      </c>
      <c r="DN1231" t="s">
        <v>3</v>
      </c>
      <c r="DO1231">
        <v>0</v>
      </c>
    </row>
    <row r="1232" spans="1:119" x14ac:dyDescent="0.25">
      <c r="A1232">
        <f>ROW(Source!A1237)</f>
        <v>1237</v>
      </c>
      <c r="B1232">
        <v>56481267</v>
      </c>
      <c r="C1232">
        <v>56496542</v>
      </c>
      <c r="D1232">
        <v>54934284</v>
      </c>
      <c r="E1232">
        <v>1</v>
      </c>
      <c r="F1232">
        <v>1</v>
      </c>
      <c r="G1232">
        <v>1079</v>
      </c>
      <c r="H1232">
        <v>2</v>
      </c>
      <c r="I1232" t="s">
        <v>741</v>
      </c>
      <c r="J1232" t="s">
        <v>742</v>
      </c>
      <c r="K1232" t="s">
        <v>743</v>
      </c>
      <c r="L1232">
        <v>1368</v>
      </c>
      <c r="N1232">
        <v>1011</v>
      </c>
      <c r="O1232" t="s">
        <v>744</v>
      </c>
      <c r="P1232" t="s">
        <v>744</v>
      </c>
      <c r="Q1232">
        <v>1</v>
      </c>
      <c r="W1232">
        <v>0</v>
      </c>
      <c r="X1232">
        <v>654681671</v>
      </c>
      <c r="Y1232">
        <f t="shared" si="693"/>
        <v>1.8562500000000002</v>
      </c>
      <c r="AA1232">
        <v>0</v>
      </c>
      <c r="AB1232">
        <v>1323.36</v>
      </c>
      <c r="AC1232">
        <v>631.85</v>
      </c>
      <c r="AD1232">
        <v>0</v>
      </c>
      <c r="AE1232">
        <v>0</v>
      </c>
      <c r="AF1232">
        <v>83.1</v>
      </c>
      <c r="AG1232">
        <v>12.62</v>
      </c>
      <c r="AH1232">
        <v>0</v>
      </c>
      <c r="AI1232">
        <v>1</v>
      </c>
      <c r="AJ1232">
        <v>15.21</v>
      </c>
      <c r="AK1232">
        <v>47.82</v>
      </c>
      <c r="AL1232">
        <v>1</v>
      </c>
      <c r="AM1232">
        <v>2</v>
      </c>
      <c r="AN1232">
        <v>0</v>
      </c>
      <c r="AO1232">
        <v>1</v>
      </c>
      <c r="AP1232">
        <v>1</v>
      </c>
      <c r="AQ1232">
        <v>0</v>
      </c>
      <c r="AR1232">
        <v>0</v>
      </c>
      <c r="AS1232" t="s">
        <v>3</v>
      </c>
      <c r="AT1232">
        <v>1.35</v>
      </c>
      <c r="AU1232" t="s">
        <v>165</v>
      </c>
      <c r="AV1232">
        <v>0</v>
      </c>
      <c r="AW1232">
        <v>2</v>
      </c>
      <c r="AX1232">
        <v>56496562</v>
      </c>
      <c r="AY1232">
        <v>1</v>
      </c>
      <c r="AZ1232">
        <v>0</v>
      </c>
      <c r="BA1232">
        <v>1195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CV1232">
        <v>0</v>
      </c>
      <c r="CW1232">
        <f>ROUND(Y1232*Source!I1237*DO1232,9)</f>
        <v>0.773053875</v>
      </c>
      <c r="CX1232">
        <f>ROUND(Y1232*Source!I1237,9)</f>
        <v>6.1256249999999998E-2</v>
      </c>
      <c r="CY1232">
        <f t="shared" si="694"/>
        <v>1323.36</v>
      </c>
      <c r="CZ1232">
        <f t="shared" si="695"/>
        <v>83.1</v>
      </c>
      <c r="DA1232">
        <f t="shared" si="696"/>
        <v>15.21</v>
      </c>
      <c r="DB1232">
        <f t="shared" si="697"/>
        <v>154.26124999999999</v>
      </c>
      <c r="DC1232">
        <f t="shared" si="698"/>
        <v>23.43</v>
      </c>
      <c r="DD1232" t="s">
        <v>3</v>
      </c>
      <c r="DE1232" t="s">
        <v>3</v>
      </c>
      <c r="DF1232">
        <f t="shared" si="677"/>
        <v>0</v>
      </c>
      <c r="DG1232">
        <f t="shared" si="699"/>
        <v>77.42</v>
      </c>
      <c r="DH1232">
        <f t="shared" si="700"/>
        <v>36.97</v>
      </c>
      <c r="DI1232">
        <f t="shared" si="685"/>
        <v>0</v>
      </c>
      <c r="DJ1232">
        <f t="shared" si="701"/>
        <v>77.42</v>
      </c>
      <c r="DK1232">
        <v>0</v>
      </c>
      <c r="DL1232" t="s">
        <v>745</v>
      </c>
      <c r="DM1232">
        <v>0</v>
      </c>
      <c r="DN1232" t="s">
        <v>740</v>
      </c>
      <c r="DO1232">
        <v>12.62</v>
      </c>
    </row>
    <row r="1233" spans="1:119" x14ac:dyDescent="0.25">
      <c r="A1233">
        <f>ROW(Source!A1237)</f>
        <v>1237</v>
      </c>
      <c r="B1233">
        <v>56481267</v>
      </c>
      <c r="C1233">
        <v>56496542</v>
      </c>
      <c r="D1233">
        <v>54934421</v>
      </c>
      <c r="E1233">
        <v>1</v>
      </c>
      <c r="F1233">
        <v>1</v>
      </c>
      <c r="G1233">
        <v>1079</v>
      </c>
      <c r="H1233">
        <v>2</v>
      </c>
      <c r="I1233" t="s">
        <v>803</v>
      </c>
      <c r="J1233" t="s">
        <v>804</v>
      </c>
      <c r="K1233" t="s">
        <v>805</v>
      </c>
      <c r="L1233">
        <v>1368</v>
      </c>
      <c r="N1233">
        <v>1011</v>
      </c>
      <c r="O1233" t="s">
        <v>744</v>
      </c>
      <c r="P1233" t="s">
        <v>744</v>
      </c>
      <c r="Q1233">
        <v>1</v>
      </c>
      <c r="W1233">
        <v>0</v>
      </c>
      <c r="X1233">
        <v>1724455708</v>
      </c>
      <c r="Y1233">
        <f t="shared" si="693"/>
        <v>0.13750000000000001</v>
      </c>
      <c r="AA1233">
        <v>0</v>
      </c>
      <c r="AB1233">
        <v>4.4000000000000004</v>
      </c>
      <c r="AC1233">
        <v>0</v>
      </c>
      <c r="AD1233">
        <v>0</v>
      </c>
      <c r="AE1233">
        <v>0</v>
      </c>
      <c r="AF1233">
        <v>0.45</v>
      </c>
      <c r="AG1233">
        <v>0</v>
      </c>
      <c r="AH1233">
        <v>0</v>
      </c>
      <c r="AI1233">
        <v>1</v>
      </c>
      <c r="AJ1233">
        <v>9.33</v>
      </c>
      <c r="AK1233">
        <v>47.82</v>
      </c>
      <c r="AL1233">
        <v>1</v>
      </c>
      <c r="AM1233">
        <v>2</v>
      </c>
      <c r="AN1233">
        <v>0</v>
      </c>
      <c r="AO1233">
        <v>1</v>
      </c>
      <c r="AP1233">
        <v>1</v>
      </c>
      <c r="AQ1233">
        <v>0</v>
      </c>
      <c r="AR1233">
        <v>0</v>
      </c>
      <c r="AS1233" t="s">
        <v>3</v>
      </c>
      <c r="AT1233">
        <v>0.1</v>
      </c>
      <c r="AU1233" t="s">
        <v>165</v>
      </c>
      <c r="AV1233">
        <v>0</v>
      </c>
      <c r="AW1233">
        <v>2</v>
      </c>
      <c r="AX1233">
        <v>56496564</v>
      </c>
      <c r="AY1233">
        <v>1</v>
      </c>
      <c r="AZ1233">
        <v>0</v>
      </c>
      <c r="BA1233">
        <v>1196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CV1233">
        <v>0</v>
      </c>
      <c r="CW1233">
        <f>ROUND(Y1233*Source!I1237*DO1233,9)</f>
        <v>0</v>
      </c>
      <c r="CX1233">
        <f>ROUND(Y1233*Source!I1237,9)</f>
        <v>4.5374999999999999E-3</v>
      </c>
      <c r="CY1233">
        <f t="shared" si="694"/>
        <v>4.4000000000000004</v>
      </c>
      <c r="CZ1233">
        <f t="shared" si="695"/>
        <v>0.45</v>
      </c>
      <c r="DA1233">
        <f t="shared" si="696"/>
        <v>9.33</v>
      </c>
      <c r="DB1233">
        <f t="shared" si="697"/>
        <v>6.8750000000000006E-2</v>
      </c>
      <c r="DC1233">
        <f t="shared" si="698"/>
        <v>0</v>
      </c>
      <c r="DD1233" t="s">
        <v>3</v>
      </c>
      <c r="DE1233" t="s">
        <v>3</v>
      </c>
      <c r="DF1233">
        <f t="shared" si="677"/>
        <v>0</v>
      </c>
      <c r="DG1233">
        <f t="shared" si="699"/>
        <v>0.02</v>
      </c>
      <c r="DH1233">
        <f t="shared" si="700"/>
        <v>0</v>
      </c>
      <c r="DI1233">
        <f t="shared" si="685"/>
        <v>0</v>
      </c>
      <c r="DJ1233">
        <f t="shared" si="701"/>
        <v>0.02</v>
      </c>
      <c r="DK1233">
        <v>0</v>
      </c>
      <c r="DL1233" t="s">
        <v>3</v>
      </c>
      <c r="DM1233">
        <v>0</v>
      </c>
      <c r="DN1233" t="s">
        <v>3</v>
      </c>
      <c r="DO1233">
        <v>0</v>
      </c>
    </row>
    <row r="1234" spans="1:119" x14ac:dyDescent="0.25">
      <c r="A1234">
        <f>ROW(Source!A1237)</f>
        <v>1237</v>
      </c>
      <c r="B1234">
        <v>56481267</v>
      </c>
      <c r="C1234">
        <v>56496542</v>
      </c>
      <c r="D1234">
        <v>54933523</v>
      </c>
      <c r="E1234">
        <v>1</v>
      </c>
      <c r="F1234">
        <v>1</v>
      </c>
      <c r="G1234">
        <v>1079</v>
      </c>
      <c r="H1234">
        <v>2</v>
      </c>
      <c r="I1234" t="s">
        <v>746</v>
      </c>
      <c r="J1234" t="s">
        <v>747</v>
      </c>
      <c r="K1234" t="s">
        <v>748</v>
      </c>
      <c r="L1234">
        <v>1368</v>
      </c>
      <c r="N1234">
        <v>1011</v>
      </c>
      <c r="O1234" t="s">
        <v>744</v>
      </c>
      <c r="P1234" t="s">
        <v>744</v>
      </c>
      <c r="Q1234">
        <v>1</v>
      </c>
      <c r="W1234">
        <v>0</v>
      </c>
      <c r="X1234">
        <v>-294230152</v>
      </c>
      <c r="Y1234">
        <f t="shared" si="693"/>
        <v>1.2375</v>
      </c>
      <c r="AA1234">
        <v>0</v>
      </c>
      <c r="AB1234">
        <v>2451.81</v>
      </c>
      <c r="AC1234">
        <v>847.64</v>
      </c>
      <c r="AD1234">
        <v>0</v>
      </c>
      <c r="AE1234">
        <v>0</v>
      </c>
      <c r="AF1234">
        <v>179.17</v>
      </c>
      <c r="AG1234">
        <v>16.93</v>
      </c>
      <c r="AH1234">
        <v>0</v>
      </c>
      <c r="AI1234">
        <v>1</v>
      </c>
      <c r="AJ1234">
        <v>13.07</v>
      </c>
      <c r="AK1234">
        <v>47.82</v>
      </c>
      <c r="AL1234">
        <v>1</v>
      </c>
      <c r="AM1234">
        <v>2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 t="s">
        <v>3</v>
      </c>
      <c r="AT1234">
        <v>0.9</v>
      </c>
      <c r="AU1234" t="s">
        <v>165</v>
      </c>
      <c r="AV1234">
        <v>0</v>
      </c>
      <c r="AW1234">
        <v>2</v>
      </c>
      <c r="AX1234">
        <v>56496563</v>
      </c>
      <c r="AY1234">
        <v>1</v>
      </c>
      <c r="AZ1234">
        <v>0</v>
      </c>
      <c r="BA1234">
        <v>1197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CV1234">
        <v>0</v>
      </c>
      <c r="CW1234">
        <f>ROUND(Y1234*Source!I1237*DO1234,9)</f>
        <v>0.69137887499999995</v>
      </c>
      <c r="CX1234">
        <f>ROUND(Y1234*Source!I1237,9)</f>
        <v>4.0837499999999999E-2</v>
      </c>
      <c r="CY1234">
        <f t="shared" si="694"/>
        <v>2451.81</v>
      </c>
      <c r="CZ1234">
        <f t="shared" si="695"/>
        <v>179.17</v>
      </c>
      <c r="DA1234">
        <f t="shared" si="696"/>
        <v>13.07</v>
      </c>
      <c r="DB1234">
        <f t="shared" si="697"/>
        <v>221.71875</v>
      </c>
      <c r="DC1234">
        <f t="shared" si="698"/>
        <v>20.954999999999998</v>
      </c>
      <c r="DD1234" t="s">
        <v>3</v>
      </c>
      <c r="DE1234" t="s">
        <v>3</v>
      </c>
      <c r="DF1234">
        <f t="shared" si="677"/>
        <v>0</v>
      </c>
      <c r="DG1234">
        <f t="shared" si="699"/>
        <v>95.63</v>
      </c>
      <c r="DH1234">
        <f t="shared" si="700"/>
        <v>33.06</v>
      </c>
      <c r="DI1234">
        <f t="shared" si="685"/>
        <v>0</v>
      </c>
      <c r="DJ1234">
        <f t="shared" si="701"/>
        <v>95.63</v>
      </c>
      <c r="DK1234">
        <v>0</v>
      </c>
      <c r="DL1234" t="s">
        <v>745</v>
      </c>
      <c r="DM1234">
        <v>0</v>
      </c>
      <c r="DN1234" t="s">
        <v>740</v>
      </c>
      <c r="DO1234">
        <v>16.93</v>
      </c>
    </row>
    <row r="1235" spans="1:119" x14ac:dyDescent="0.25">
      <c r="A1235">
        <f>ROW(Source!A1237)</f>
        <v>1237</v>
      </c>
      <c r="B1235">
        <v>56481267</v>
      </c>
      <c r="C1235">
        <v>56496542</v>
      </c>
      <c r="D1235">
        <v>54933656</v>
      </c>
      <c r="E1235">
        <v>1</v>
      </c>
      <c r="F1235">
        <v>1</v>
      </c>
      <c r="G1235">
        <v>1079</v>
      </c>
      <c r="H1235">
        <v>2</v>
      </c>
      <c r="I1235" t="s">
        <v>806</v>
      </c>
      <c r="J1235" t="s">
        <v>807</v>
      </c>
      <c r="K1235" t="s">
        <v>808</v>
      </c>
      <c r="L1235">
        <v>1368</v>
      </c>
      <c r="N1235">
        <v>1011</v>
      </c>
      <c r="O1235" t="s">
        <v>744</v>
      </c>
      <c r="P1235" t="s">
        <v>744</v>
      </c>
      <c r="Q1235">
        <v>1</v>
      </c>
      <c r="W1235">
        <v>0</v>
      </c>
      <c r="X1235">
        <v>668032808</v>
      </c>
      <c r="Y1235">
        <f t="shared" si="693"/>
        <v>0.34375</v>
      </c>
      <c r="AA1235">
        <v>0</v>
      </c>
      <c r="AB1235">
        <v>2343.4299999999998</v>
      </c>
      <c r="AC1235">
        <v>727.98</v>
      </c>
      <c r="AD1235">
        <v>0</v>
      </c>
      <c r="AE1235">
        <v>0</v>
      </c>
      <c r="AF1235">
        <v>164.94</v>
      </c>
      <c r="AG1235">
        <v>14.54</v>
      </c>
      <c r="AH1235">
        <v>0</v>
      </c>
      <c r="AI1235">
        <v>1</v>
      </c>
      <c r="AJ1235">
        <v>13.57</v>
      </c>
      <c r="AK1235">
        <v>47.82</v>
      </c>
      <c r="AL1235">
        <v>1</v>
      </c>
      <c r="AM1235">
        <v>2</v>
      </c>
      <c r="AN1235">
        <v>0</v>
      </c>
      <c r="AO1235">
        <v>1</v>
      </c>
      <c r="AP1235">
        <v>1</v>
      </c>
      <c r="AQ1235">
        <v>0</v>
      </c>
      <c r="AR1235">
        <v>0</v>
      </c>
      <c r="AS1235" t="s">
        <v>3</v>
      </c>
      <c r="AT1235">
        <v>0.25</v>
      </c>
      <c r="AU1235" t="s">
        <v>165</v>
      </c>
      <c r="AV1235">
        <v>0</v>
      </c>
      <c r="AW1235">
        <v>2</v>
      </c>
      <c r="AX1235">
        <v>56496565</v>
      </c>
      <c r="AY1235">
        <v>1</v>
      </c>
      <c r="AZ1235">
        <v>0</v>
      </c>
      <c r="BA1235">
        <v>1198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CV1235">
        <v>0</v>
      </c>
      <c r="CW1235">
        <f>ROUND(Y1235*Source!I1237*DO1235,9)</f>
        <v>0.16493812499999999</v>
      </c>
      <c r="CX1235">
        <f>ROUND(Y1235*Source!I1237,9)</f>
        <v>1.134375E-2</v>
      </c>
      <c r="CY1235">
        <f t="shared" si="694"/>
        <v>2343.4299999999998</v>
      </c>
      <c r="CZ1235">
        <f t="shared" si="695"/>
        <v>164.94</v>
      </c>
      <c r="DA1235">
        <f t="shared" si="696"/>
        <v>13.57</v>
      </c>
      <c r="DB1235">
        <f t="shared" si="697"/>
        <v>56.704999999999998</v>
      </c>
      <c r="DC1235">
        <f t="shared" si="698"/>
        <v>5.0049999999999999</v>
      </c>
      <c r="DD1235" t="s">
        <v>3</v>
      </c>
      <c r="DE1235" t="s">
        <v>3</v>
      </c>
      <c r="DF1235">
        <f t="shared" si="677"/>
        <v>0</v>
      </c>
      <c r="DG1235">
        <f t="shared" si="699"/>
        <v>25.39</v>
      </c>
      <c r="DH1235">
        <f t="shared" si="700"/>
        <v>7.89</v>
      </c>
      <c r="DI1235">
        <f t="shared" si="685"/>
        <v>0</v>
      </c>
      <c r="DJ1235">
        <f t="shared" si="701"/>
        <v>25.39</v>
      </c>
      <c r="DK1235">
        <v>0</v>
      </c>
      <c r="DL1235" t="s">
        <v>745</v>
      </c>
      <c r="DM1235">
        <v>0</v>
      </c>
      <c r="DN1235" t="s">
        <v>740</v>
      </c>
      <c r="DO1235">
        <v>14.54</v>
      </c>
    </row>
    <row r="1236" spans="1:119" x14ac:dyDescent="0.25">
      <c r="A1236">
        <f>ROW(Source!A1237)</f>
        <v>1237</v>
      </c>
      <c r="B1236">
        <v>56481267</v>
      </c>
      <c r="C1236">
        <v>56496542</v>
      </c>
      <c r="D1236">
        <v>54933780</v>
      </c>
      <c r="E1236">
        <v>1</v>
      </c>
      <c r="F1236">
        <v>1</v>
      </c>
      <c r="G1236">
        <v>1079</v>
      </c>
      <c r="H1236">
        <v>2</v>
      </c>
      <c r="I1236" t="s">
        <v>915</v>
      </c>
      <c r="J1236" t="s">
        <v>916</v>
      </c>
      <c r="K1236" t="s">
        <v>917</v>
      </c>
      <c r="L1236">
        <v>1368</v>
      </c>
      <c r="N1236">
        <v>1011</v>
      </c>
      <c r="O1236" t="s">
        <v>744</v>
      </c>
      <c r="P1236" t="s">
        <v>744</v>
      </c>
      <c r="Q1236">
        <v>1</v>
      </c>
      <c r="W1236">
        <v>0</v>
      </c>
      <c r="X1236">
        <v>339854082</v>
      </c>
      <c r="Y1236">
        <f t="shared" si="693"/>
        <v>12.375000000000002</v>
      </c>
      <c r="AA1236">
        <v>0</v>
      </c>
      <c r="AB1236">
        <v>4.4800000000000004</v>
      </c>
      <c r="AC1236">
        <v>0</v>
      </c>
      <c r="AD1236">
        <v>0</v>
      </c>
      <c r="AE1236">
        <v>0</v>
      </c>
      <c r="AF1236">
        <v>0.42</v>
      </c>
      <c r="AG1236">
        <v>0</v>
      </c>
      <c r="AH1236">
        <v>0</v>
      </c>
      <c r="AI1236">
        <v>1</v>
      </c>
      <c r="AJ1236">
        <v>10.19</v>
      </c>
      <c r="AK1236">
        <v>47.82</v>
      </c>
      <c r="AL1236">
        <v>1</v>
      </c>
      <c r="AM1236">
        <v>2</v>
      </c>
      <c r="AN1236">
        <v>0</v>
      </c>
      <c r="AO1236">
        <v>1</v>
      </c>
      <c r="AP1236">
        <v>1</v>
      </c>
      <c r="AQ1236">
        <v>0</v>
      </c>
      <c r="AR1236">
        <v>0</v>
      </c>
      <c r="AS1236" t="s">
        <v>3</v>
      </c>
      <c r="AT1236">
        <v>9</v>
      </c>
      <c r="AU1236" t="s">
        <v>165</v>
      </c>
      <c r="AV1236">
        <v>0</v>
      </c>
      <c r="AW1236">
        <v>2</v>
      </c>
      <c r="AX1236">
        <v>56496566</v>
      </c>
      <c r="AY1236">
        <v>1</v>
      </c>
      <c r="AZ1236">
        <v>0</v>
      </c>
      <c r="BA1236">
        <v>1199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CV1236">
        <v>0</v>
      </c>
      <c r="CW1236">
        <f>ROUND(Y1236*Source!I1237*DO1236,9)</f>
        <v>0</v>
      </c>
      <c r="CX1236">
        <f>ROUND(Y1236*Source!I1237,9)</f>
        <v>0.40837499999999999</v>
      </c>
      <c r="CY1236">
        <f t="shared" si="694"/>
        <v>4.4800000000000004</v>
      </c>
      <c r="CZ1236">
        <f t="shared" si="695"/>
        <v>0.42</v>
      </c>
      <c r="DA1236">
        <f t="shared" si="696"/>
        <v>10.19</v>
      </c>
      <c r="DB1236">
        <f t="shared" si="697"/>
        <v>5.1974999999999998</v>
      </c>
      <c r="DC1236">
        <f t="shared" si="698"/>
        <v>0</v>
      </c>
      <c r="DD1236" t="s">
        <v>3</v>
      </c>
      <c r="DE1236" t="s">
        <v>3</v>
      </c>
      <c r="DF1236">
        <f t="shared" si="677"/>
        <v>0</v>
      </c>
      <c r="DG1236">
        <f t="shared" si="699"/>
        <v>1.75</v>
      </c>
      <c r="DH1236">
        <f t="shared" si="700"/>
        <v>0</v>
      </c>
      <c r="DI1236">
        <f t="shared" si="685"/>
        <v>0</v>
      </c>
      <c r="DJ1236">
        <f t="shared" si="701"/>
        <v>1.75</v>
      </c>
      <c r="DK1236">
        <v>0</v>
      </c>
      <c r="DL1236" t="s">
        <v>3</v>
      </c>
      <c r="DM1236">
        <v>0</v>
      </c>
      <c r="DN1236" t="s">
        <v>3</v>
      </c>
      <c r="DO1236">
        <v>0</v>
      </c>
    </row>
    <row r="1237" spans="1:119" x14ac:dyDescent="0.25">
      <c r="A1237">
        <f>ROW(Source!A1237)</f>
        <v>1237</v>
      </c>
      <c r="B1237">
        <v>56481267</v>
      </c>
      <c r="C1237">
        <v>56496542</v>
      </c>
      <c r="D1237">
        <v>54902310</v>
      </c>
      <c r="E1237">
        <v>1</v>
      </c>
      <c r="F1237">
        <v>1</v>
      </c>
      <c r="G1237">
        <v>1079</v>
      </c>
      <c r="H1237">
        <v>3</v>
      </c>
      <c r="I1237" t="s">
        <v>752</v>
      </c>
      <c r="J1237" t="s">
        <v>753</v>
      </c>
      <c r="K1237" t="s">
        <v>754</v>
      </c>
      <c r="L1237">
        <v>1339</v>
      </c>
      <c r="N1237">
        <v>1007</v>
      </c>
      <c r="O1237" t="s">
        <v>158</v>
      </c>
      <c r="P1237" t="s">
        <v>158</v>
      </c>
      <c r="Q1237">
        <v>1</v>
      </c>
      <c r="W1237">
        <v>0</v>
      </c>
      <c r="X1237">
        <v>-159086685</v>
      </c>
      <c r="Y1237">
        <f t="shared" ref="Y1237:Y1246" si="702">AT1237</f>
        <v>0.73</v>
      </c>
      <c r="AA1237">
        <v>52.96</v>
      </c>
      <c r="AB1237">
        <v>0</v>
      </c>
      <c r="AC1237">
        <v>0</v>
      </c>
      <c r="AD1237">
        <v>0</v>
      </c>
      <c r="AE1237">
        <v>7.07</v>
      </c>
      <c r="AF1237">
        <v>0</v>
      </c>
      <c r="AG1237">
        <v>0</v>
      </c>
      <c r="AH1237">
        <v>0</v>
      </c>
      <c r="AI1237">
        <v>7.33</v>
      </c>
      <c r="AJ1237">
        <v>1</v>
      </c>
      <c r="AK1237">
        <v>1</v>
      </c>
      <c r="AL1237">
        <v>1</v>
      </c>
      <c r="AM1237">
        <v>2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 t="s">
        <v>3</v>
      </c>
      <c r="AT1237">
        <v>0.73</v>
      </c>
      <c r="AU1237" t="s">
        <v>3</v>
      </c>
      <c r="AV1237">
        <v>0</v>
      </c>
      <c r="AW1237">
        <v>2</v>
      </c>
      <c r="AX1237">
        <v>56496568</v>
      </c>
      <c r="AY1237">
        <v>1</v>
      </c>
      <c r="AZ1237">
        <v>0</v>
      </c>
      <c r="BA1237">
        <v>1201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CV1237">
        <v>0</v>
      </c>
      <c r="CW1237">
        <v>0</v>
      </c>
      <c r="CX1237">
        <f>ROUND(Y1237*Source!I1237,9)</f>
        <v>2.409E-2</v>
      </c>
      <c r="CY1237">
        <f t="shared" ref="CY1237:CY1246" si="703">AA1237</f>
        <v>52.96</v>
      </c>
      <c r="CZ1237">
        <f t="shared" ref="CZ1237:CZ1246" si="704">AE1237</f>
        <v>7.07</v>
      </c>
      <c r="DA1237">
        <f t="shared" ref="DA1237:DA1246" si="705">AI1237</f>
        <v>7.33</v>
      </c>
      <c r="DB1237">
        <f t="shared" ref="DB1237:DB1246" si="706">ROUND(ROUND(AT1237*CZ1237,2),6)</f>
        <v>5.16</v>
      </c>
      <c r="DC1237">
        <f t="shared" ref="DC1237:DC1246" si="707">ROUND(ROUND(AT1237*AG1237,2),6)</f>
        <v>0</v>
      </c>
      <c r="DD1237" t="s">
        <v>3</v>
      </c>
      <c r="DE1237" t="s">
        <v>3</v>
      </c>
      <c r="DF1237">
        <f t="shared" ref="DF1237:DF1246" si="708">ROUND(ROUND(AE1237*AI1237,2)*CX1237,2)</f>
        <v>1.25</v>
      </c>
      <c r="DG1237">
        <f t="shared" ref="DG1237:DG1253" si="709">ROUND(ROUND(AF1237,2)*CX1237,2)</f>
        <v>0</v>
      </c>
      <c r="DH1237">
        <f t="shared" ref="DH1237:DH1253" si="710">ROUND(ROUND(AG1237,2)*CX1237,2)</f>
        <v>0</v>
      </c>
      <c r="DI1237">
        <f t="shared" si="685"/>
        <v>0</v>
      </c>
      <c r="DJ1237">
        <f t="shared" ref="DJ1237:DJ1246" si="711">DF1237</f>
        <v>1.25</v>
      </c>
      <c r="DK1237">
        <v>0</v>
      </c>
      <c r="DL1237" t="s">
        <v>3</v>
      </c>
      <c r="DM1237">
        <v>0</v>
      </c>
      <c r="DN1237" t="s">
        <v>3</v>
      </c>
      <c r="DO1237">
        <v>0</v>
      </c>
    </row>
    <row r="1238" spans="1:119" x14ac:dyDescent="0.25">
      <c r="A1238">
        <f>ROW(Source!A1237)</f>
        <v>1237</v>
      </c>
      <c r="B1238">
        <v>56481267</v>
      </c>
      <c r="C1238">
        <v>56496542</v>
      </c>
      <c r="D1238">
        <v>54902322</v>
      </c>
      <c r="E1238">
        <v>1</v>
      </c>
      <c r="F1238">
        <v>1</v>
      </c>
      <c r="G1238">
        <v>1079</v>
      </c>
      <c r="H1238">
        <v>3</v>
      </c>
      <c r="I1238" t="s">
        <v>809</v>
      </c>
      <c r="J1238" t="s">
        <v>810</v>
      </c>
      <c r="K1238" t="s">
        <v>811</v>
      </c>
      <c r="L1238">
        <v>1348</v>
      </c>
      <c r="N1238">
        <v>1009</v>
      </c>
      <c r="O1238" t="s">
        <v>32</v>
      </c>
      <c r="P1238" t="s">
        <v>32</v>
      </c>
      <c r="Q1238">
        <v>1000</v>
      </c>
      <c r="W1238">
        <v>0</v>
      </c>
      <c r="X1238">
        <v>-421167940</v>
      </c>
      <c r="Y1238">
        <f t="shared" si="702"/>
        <v>2E-3</v>
      </c>
      <c r="AA1238">
        <v>83600.259999999995</v>
      </c>
      <c r="AB1238">
        <v>0</v>
      </c>
      <c r="AC1238">
        <v>0</v>
      </c>
      <c r="AD1238">
        <v>0</v>
      </c>
      <c r="AE1238">
        <v>6512.79</v>
      </c>
      <c r="AF1238">
        <v>0</v>
      </c>
      <c r="AG1238">
        <v>0</v>
      </c>
      <c r="AH1238">
        <v>0</v>
      </c>
      <c r="AI1238">
        <v>12.56</v>
      </c>
      <c r="AJ1238">
        <v>1</v>
      </c>
      <c r="AK1238">
        <v>1</v>
      </c>
      <c r="AL1238">
        <v>1</v>
      </c>
      <c r="AM1238">
        <v>2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 t="s">
        <v>3</v>
      </c>
      <c r="AT1238">
        <v>2E-3</v>
      </c>
      <c r="AU1238" t="s">
        <v>3</v>
      </c>
      <c r="AV1238">
        <v>0</v>
      </c>
      <c r="AW1238">
        <v>2</v>
      </c>
      <c r="AX1238">
        <v>56496569</v>
      </c>
      <c r="AY1238">
        <v>1</v>
      </c>
      <c r="AZ1238">
        <v>0</v>
      </c>
      <c r="BA1238">
        <v>1202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CV1238">
        <v>0</v>
      </c>
      <c r="CW1238">
        <v>0</v>
      </c>
      <c r="CX1238">
        <f>ROUND(Y1238*Source!I1237,9)</f>
        <v>6.6000000000000005E-5</v>
      </c>
      <c r="CY1238">
        <f t="shared" si="703"/>
        <v>83600.259999999995</v>
      </c>
      <c r="CZ1238">
        <f t="shared" si="704"/>
        <v>6512.79</v>
      </c>
      <c r="DA1238">
        <f t="shared" si="705"/>
        <v>12.56</v>
      </c>
      <c r="DB1238">
        <f t="shared" si="706"/>
        <v>13.03</v>
      </c>
      <c r="DC1238">
        <f t="shared" si="707"/>
        <v>0</v>
      </c>
      <c r="DD1238" t="s">
        <v>3</v>
      </c>
      <c r="DE1238" t="s">
        <v>3</v>
      </c>
      <c r="DF1238">
        <f t="shared" si="708"/>
        <v>5.4</v>
      </c>
      <c r="DG1238">
        <f t="shared" si="709"/>
        <v>0</v>
      </c>
      <c r="DH1238">
        <f t="shared" si="710"/>
        <v>0</v>
      </c>
      <c r="DI1238">
        <f t="shared" si="685"/>
        <v>0</v>
      </c>
      <c r="DJ1238">
        <f t="shared" si="711"/>
        <v>5.4</v>
      </c>
      <c r="DK1238">
        <v>0</v>
      </c>
      <c r="DL1238" t="s">
        <v>3</v>
      </c>
      <c r="DM1238">
        <v>0</v>
      </c>
      <c r="DN1238" t="s">
        <v>3</v>
      </c>
      <c r="DO1238">
        <v>0</v>
      </c>
    </row>
    <row r="1239" spans="1:119" x14ac:dyDescent="0.25">
      <c r="A1239">
        <f>ROW(Source!A1237)</f>
        <v>1237</v>
      </c>
      <c r="B1239">
        <v>56481267</v>
      </c>
      <c r="C1239">
        <v>56496542</v>
      </c>
      <c r="D1239">
        <v>54903374</v>
      </c>
      <c r="E1239">
        <v>1</v>
      </c>
      <c r="F1239">
        <v>1</v>
      </c>
      <c r="G1239">
        <v>1079</v>
      </c>
      <c r="H1239">
        <v>3</v>
      </c>
      <c r="I1239" t="s">
        <v>779</v>
      </c>
      <c r="J1239" t="s">
        <v>780</v>
      </c>
      <c r="K1239" t="s">
        <v>781</v>
      </c>
      <c r="L1239">
        <v>1348</v>
      </c>
      <c r="N1239">
        <v>1009</v>
      </c>
      <c r="O1239" t="s">
        <v>32</v>
      </c>
      <c r="P1239" t="s">
        <v>32</v>
      </c>
      <c r="Q1239">
        <v>1000</v>
      </c>
      <c r="W1239">
        <v>0</v>
      </c>
      <c r="X1239">
        <v>-925205253</v>
      </c>
      <c r="Y1239">
        <f t="shared" si="702"/>
        <v>0.16</v>
      </c>
      <c r="AA1239">
        <v>95544.24</v>
      </c>
      <c r="AB1239">
        <v>0</v>
      </c>
      <c r="AC1239">
        <v>0</v>
      </c>
      <c r="AD1239">
        <v>0</v>
      </c>
      <c r="AE1239">
        <v>7185.82</v>
      </c>
      <c r="AF1239">
        <v>0</v>
      </c>
      <c r="AG1239">
        <v>0</v>
      </c>
      <c r="AH1239">
        <v>0</v>
      </c>
      <c r="AI1239">
        <v>13.01</v>
      </c>
      <c r="AJ1239">
        <v>1</v>
      </c>
      <c r="AK1239">
        <v>1</v>
      </c>
      <c r="AL1239">
        <v>1</v>
      </c>
      <c r="AM1239">
        <v>2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 t="s">
        <v>3</v>
      </c>
      <c r="AT1239">
        <v>0.16</v>
      </c>
      <c r="AU1239" t="s">
        <v>3</v>
      </c>
      <c r="AV1239">
        <v>0</v>
      </c>
      <c r="AW1239">
        <v>2</v>
      </c>
      <c r="AX1239">
        <v>56496570</v>
      </c>
      <c r="AY1239">
        <v>1</v>
      </c>
      <c r="AZ1239">
        <v>0</v>
      </c>
      <c r="BA1239">
        <v>1203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CV1239">
        <v>0</v>
      </c>
      <c r="CW1239">
        <v>0</v>
      </c>
      <c r="CX1239">
        <f>ROUND(Y1239*Source!I1237,9)</f>
        <v>5.28E-3</v>
      </c>
      <c r="CY1239">
        <f t="shared" si="703"/>
        <v>95544.24</v>
      </c>
      <c r="CZ1239">
        <f t="shared" si="704"/>
        <v>7185.82</v>
      </c>
      <c r="DA1239">
        <f t="shared" si="705"/>
        <v>13.01</v>
      </c>
      <c r="DB1239">
        <f t="shared" si="706"/>
        <v>1149.73</v>
      </c>
      <c r="DC1239">
        <f t="shared" si="707"/>
        <v>0</v>
      </c>
      <c r="DD1239" t="s">
        <v>3</v>
      </c>
      <c r="DE1239" t="s">
        <v>3</v>
      </c>
      <c r="DF1239">
        <f t="shared" si="708"/>
        <v>493.61</v>
      </c>
      <c r="DG1239">
        <f t="shared" si="709"/>
        <v>0</v>
      </c>
      <c r="DH1239">
        <f t="shared" si="710"/>
        <v>0</v>
      </c>
      <c r="DI1239">
        <f t="shared" si="685"/>
        <v>0</v>
      </c>
      <c r="DJ1239">
        <f t="shared" si="711"/>
        <v>493.61</v>
      </c>
      <c r="DK1239">
        <v>0</v>
      </c>
      <c r="DL1239" t="s">
        <v>3</v>
      </c>
      <c r="DM1239">
        <v>0</v>
      </c>
      <c r="DN1239" t="s">
        <v>3</v>
      </c>
      <c r="DO1239">
        <v>0</v>
      </c>
    </row>
    <row r="1240" spans="1:119" x14ac:dyDescent="0.25">
      <c r="A1240">
        <f>ROW(Source!A1237)</f>
        <v>1237</v>
      </c>
      <c r="B1240">
        <v>56481267</v>
      </c>
      <c r="C1240">
        <v>56496542</v>
      </c>
      <c r="D1240">
        <v>54902403</v>
      </c>
      <c r="E1240">
        <v>1</v>
      </c>
      <c r="F1240">
        <v>1</v>
      </c>
      <c r="G1240">
        <v>1079</v>
      </c>
      <c r="H1240">
        <v>3</v>
      </c>
      <c r="I1240" t="s">
        <v>815</v>
      </c>
      <c r="J1240" t="s">
        <v>816</v>
      </c>
      <c r="K1240" t="s">
        <v>817</v>
      </c>
      <c r="L1240">
        <v>1339</v>
      </c>
      <c r="N1240">
        <v>1007</v>
      </c>
      <c r="O1240" t="s">
        <v>158</v>
      </c>
      <c r="P1240" t="s">
        <v>158</v>
      </c>
      <c r="Q1240">
        <v>1</v>
      </c>
      <c r="W1240">
        <v>0</v>
      </c>
      <c r="X1240">
        <v>-1411081034</v>
      </c>
      <c r="Y1240">
        <f t="shared" si="702"/>
        <v>0.04</v>
      </c>
      <c r="AA1240">
        <v>9865.6299999999992</v>
      </c>
      <c r="AB1240">
        <v>0</v>
      </c>
      <c r="AC1240">
        <v>0</v>
      </c>
      <c r="AD1240">
        <v>0</v>
      </c>
      <c r="AE1240">
        <v>1821.37</v>
      </c>
      <c r="AF1240">
        <v>0</v>
      </c>
      <c r="AG1240">
        <v>0</v>
      </c>
      <c r="AH1240">
        <v>0</v>
      </c>
      <c r="AI1240">
        <v>5.3</v>
      </c>
      <c r="AJ1240">
        <v>1</v>
      </c>
      <c r="AK1240">
        <v>1</v>
      </c>
      <c r="AL1240">
        <v>1</v>
      </c>
      <c r="AM1240">
        <v>2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 t="s">
        <v>3</v>
      </c>
      <c r="AT1240">
        <v>0.04</v>
      </c>
      <c r="AU1240" t="s">
        <v>3</v>
      </c>
      <c r="AV1240">
        <v>0</v>
      </c>
      <c r="AW1240">
        <v>2</v>
      </c>
      <c r="AX1240">
        <v>56496571</v>
      </c>
      <c r="AY1240">
        <v>1</v>
      </c>
      <c r="AZ1240">
        <v>0</v>
      </c>
      <c r="BA1240">
        <v>1204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CV1240">
        <v>0</v>
      </c>
      <c r="CW1240">
        <v>0</v>
      </c>
      <c r="CX1240">
        <f>ROUND(Y1240*Source!I1237,9)</f>
        <v>1.32E-3</v>
      </c>
      <c r="CY1240">
        <f t="shared" si="703"/>
        <v>9865.6299999999992</v>
      </c>
      <c r="CZ1240">
        <f t="shared" si="704"/>
        <v>1821.37</v>
      </c>
      <c r="DA1240">
        <f t="shared" si="705"/>
        <v>5.3</v>
      </c>
      <c r="DB1240">
        <f t="shared" si="706"/>
        <v>72.849999999999994</v>
      </c>
      <c r="DC1240">
        <f t="shared" si="707"/>
        <v>0</v>
      </c>
      <c r="DD1240" t="s">
        <v>3</v>
      </c>
      <c r="DE1240" t="s">
        <v>3</v>
      </c>
      <c r="DF1240">
        <f t="shared" si="708"/>
        <v>12.74</v>
      </c>
      <c r="DG1240">
        <f t="shared" si="709"/>
        <v>0</v>
      </c>
      <c r="DH1240">
        <f t="shared" si="710"/>
        <v>0</v>
      </c>
      <c r="DI1240">
        <f t="shared" si="685"/>
        <v>0</v>
      </c>
      <c r="DJ1240">
        <f t="shared" si="711"/>
        <v>12.74</v>
      </c>
      <c r="DK1240">
        <v>0</v>
      </c>
      <c r="DL1240" t="s">
        <v>3</v>
      </c>
      <c r="DM1240">
        <v>0</v>
      </c>
      <c r="DN1240" t="s">
        <v>3</v>
      </c>
      <c r="DO1240">
        <v>0</v>
      </c>
    </row>
    <row r="1241" spans="1:119" x14ac:dyDescent="0.25">
      <c r="A1241">
        <f>ROW(Source!A1237)</f>
        <v>1237</v>
      </c>
      <c r="B1241">
        <v>56481267</v>
      </c>
      <c r="C1241">
        <v>56496542</v>
      </c>
      <c r="D1241">
        <v>54902427</v>
      </c>
      <c r="E1241">
        <v>1</v>
      </c>
      <c r="F1241">
        <v>1</v>
      </c>
      <c r="G1241">
        <v>1079</v>
      </c>
      <c r="H1241">
        <v>3</v>
      </c>
      <c r="I1241" t="s">
        <v>761</v>
      </c>
      <c r="J1241" t="s">
        <v>762</v>
      </c>
      <c r="K1241" t="s">
        <v>763</v>
      </c>
      <c r="L1241">
        <v>1348</v>
      </c>
      <c r="N1241">
        <v>1009</v>
      </c>
      <c r="O1241" t="s">
        <v>32</v>
      </c>
      <c r="P1241" t="s">
        <v>32</v>
      </c>
      <c r="Q1241">
        <v>1000</v>
      </c>
      <c r="W1241">
        <v>0</v>
      </c>
      <c r="X1241">
        <v>-764855440</v>
      </c>
      <c r="Y1241">
        <f t="shared" si="702"/>
        <v>0.01</v>
      </c>
      <c r="AA1241">
        <v>8212.4699999999993</v>
      </c>
      <c r="AB1241">
        <v>0</v>
      </c>
      <c r="AC1241">
        <v>0</v>
      </c>
      <c r="AD1241">
        <v>0</v>
      </c>
      <c r="AE1241">
        <v>1257.54</v>
      </c>
      <c r="AF1241">
        <v>0</v>
      </c>
      <c r="AG1241">
        <v>0</v>
      </c>
      <c r="AH1241">
        <v>0</v>
      </c>
      <c r="AI1241">
        <v>6.39</v>
      </c>
      <c r="AJ1241">
        <v>1</v>
      </c>
      <c r="AK1241">
        <v>1</v>
      </c>
      <c r="AL1241">
        <v>1</v>
      </c>
      <c r="AM1241">
        <v>2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 t="s">
        <v>3</v>
      </c>
      <c r="AT1241">
        <v>0.01</v>
      </c>
      <c r="AU1241" t="s">
        <v>3</v>
      </c>
      <c r="AV1241">
        <v>0</v>
      </c>
      <c r="AW1241">
        <v>2</v>
      </c>
      <c r="AX1241">
        <v>56496572</v>
      </c>
      <c r="AY1241">
        <v>1</v>
      </c>
      <c r="AZ1241">
        <v>0</v>
      </c>
      <c r="BA1241">
        <v>1205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CV1241">
        <v>0</v>
      </c>
      <c r="CW1241">
        <v>0</v>
      </c>
      <c r="CX1241">
        <f>ROUND(Y1241*Source!I1237,9)</f>
        <v>3.3E-4</v>
      </c>
      <c r="CY1241">
        <f t="shared" si="703"/>
        <v>8212.4699999999993</v>
      </c>
      <c r="CZ1241">
        <f t="shared" si="704"/>
        <v>1257.54</v>
      </c>
      <c r="DA1241">
        <f t="shared" si="705"/>
        <v>6.39</v>
      </c>
      <c r="DB1241">
        <f t="shared" si="706"/>
        <v>12.58</v>
      </c>
      <c r="DC1241">
        <f t="shared" si="707"/>
        <v>0</v>
      </c>
      <c r="DD1241" t="s">
        <v>3</v>
      </c>
      <c r="DE1241" t="s">
        <v>3</v>
      </c>
      <c r="DF1241">
        <f t="shared" si="708"/>
        <v>2.65</v>
      </c>
      <c r="DG1241">
        <f t="shared" si="709"/>
        <v>0</v>
      </c>
      <c r="DH1241">
        <f t="shared" si="710"/>
        <v>0</v>
      </c>
      <c r="DI1241">
        <f t="shared" si="685"/>
        <v>0</v>
      </c>
      <c r="DJ1241">
        <f t="shared" si="711"/>
        <v>2.65</v>
      </c>
      <c r="DK1241">
        <v>0</v>
      </c>
      <c r="DL1241" t="s">
        <v>3</v>
      </c>
      <c r="DM1241">
        <v>0</v>
      </c>
      <c r="DN1241" t="s">
        <v>3</v>
      </c>
      <c r="DO1241">
        <v>0</v>
      </c>
    </row>
    <row r="1242" spans="1:119" x14ac:dyDescent="0.25">
      <c r="A1242">
        <f>ROW(Source!A1237)</f>
        <v>1237</v>
      </c>
      <c r="B1242">
        <v>56481267</v>
      </c>
      <c r="C1242">
        <v>56496542</v>
      </c>
      <c r="D1242">
        <v>54902715</v>
      </c>
      <c r="E1242">
        <v>1</v>
      </c>
      <c r="F1242">
        <v>1</v>
      </c>
      <c r="G1242">
        <v>1079</v>
      </c>
      <c r="H1242">
        <v>3</v>
      </c>
      <c r="I1242" t="s">
        <v>892</v>
      </c>
      <c r="J1242" t="s">
        <v>893</v>
      </c>
      <c r="K1242" t="s">
        <v>894</v>
      </c>
      <c r="L1242">
        <v>1327</v>
      </c>
      <c r="N1242">
        <v>1005</v>
      </c>
      <c r="O1242" t="s">
        <v>214</v>
      </c>
      <c r="P1242" t="s">
        <v>214</v>
      </c>
      <c r="Q1242">
        <v>1</v>
      </c>
      <c r="W1242">
        <v>0</v>
      </c>
      <c r="X1242">
        <v>-1844544580</v>
      </c>
      <c r="Y1242">
        <f t="shared" si="702"/>
        <v>30</v>
      </c>
      <c r="AA1242">
        <v>56.42</v>
      </c>
      <c r="AB1242">
        <v>0</v>
      </c>
      <c r="AC1242">
        <v>0</v>
      </c>
      <c r="AD1242">
        <v>0</v>
      </c>
      <c r="AE1242">
        <v>7.39</v>
      </c>
      <c r="AF1242">
        <v>0</v>
      </c>
      <c r="AG1242">
        <v>0</v>
      </c>
      <c r="AH1242">
        <v>0</v>
      </c>
      <c r="AI1242">
        <v>7.47</v>
      </c>
      <c r="AJ1242">
        <v>1</v>
      </c>
      <c r="AK1242">
        <v>1</v>
      </c>
      <c r="AL1242">
        <v>1</v>
      </c>
      <c r="AM1242">
        <v>2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 t="s">
        <v>3</v>
      </c>
      <c r="AT1242">
        <v>30</v>
      </c>
      <c r="AU1242" t="s">
        <v>3</v>
      </c>
      <c r="AV1242">
        <v>0</v>
      </c>
      <c r="AW1242">
        <v>2</v>
      </c>
      <c r="AX1242">
        <v>56496573</v>
      </c>
      <c r="AY1242">
        <v>1</v>
      </c>
      <c r="AZ1242">
        <v>0</v>
      </c>
      <c r="BA1242">
        <v>1206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CV1242">
        <v>0</v>
      </c>
      <c r="CW1242">
        <v>0</v>
      </c>
      <c r="CX1242">
        <f>ROUND(Y1242*Source!I1237,9)</f>
        <v>0.99</v>
      </c>
      <c r="CY1242">
        <f t="shared" si="703"/>
        <v>56.42</v>
      </c>
      <c r="CZ1242">
        <f t="shared" si="704"/>
        <v>7.39</v>
      </c>
      <c r="DA1242">
        <f t="shared" si="705"/>
        <v>7.47</v>
      </c>
      <c r="DB1242">
        <f t="shared" si="706"/>
        <v>221.7</v>
      </c>
      <c r="DC1242">
        <f t="shared" si="707"/>
        <v>0</v>
      </c>
      <c r="DD1242" t="s">
        <v>3</v>
      </c>
      <c r="DE1242" t="s">
        <v>3</v>
      </c>
      <c r="DF1242">
        <f t="shared" si="708"/>
        <v>54.65</v>
      </c>
      <c r="DG1242">
        <f t="shared" si="709"/>
        <v>0</v>
      </c>
      <c r="DH1242">
        <f t="shared" si="710"/>
        <v>0</v>
      </c>
      <c r="DI1242">
        <f t="shared" si="685"/>
        <v>0</v>
      </c>
      <c r="DJ1242">
        <f t="shared" si="711"/>
        <v>54.65</v>
      </c>
      <c r="DK1242">
        <v>0</v>
      </c>
      <c r="DL1242" t="s">
        <v>3</v>
      </c>
      <c r="DM1242">
        <v>0</v>
      </c>
      <c r="DN1242" t="s">
        <v>3</v>
      </c>
      <c r="DO1242">
        <v>0</v>
      </c>
    </row>
    <row r="1243" spans="1:119" x14ac:dyDescent="0.25">
      <c r="A1243">
        <f>ROW(Source!A1237)</f>
        <v>1237</v>
      </c>
      <c r="B1243">
        <v>56481267</v>
      </c>
      <c r="C1243">
        <v>56496542</v>
      </c>
      <c r="D1243">
        <v>54909571</v>
      </c>
      <c r="E1243">
        <v>1</v>
      </c>
      <c r="F1243">
        <v>1</v>
      </c>
      <c r="G1243">
        <v>1079</v>
      </c>
      <c r="H1243">
        <v>3</v>
      </c>
      <c r="I1243" t="s">
        <v>248</v>
      </c>
      <c r="J1243" t="s">
        <v>250</v>
      </c>
      <c r="K1243" t="s">
        <v>249</v>
      </c>
      <c r="L1243">
        <v>1339</v>
      </c>
      <c r="N1243">
        <v>1007</v>
      </c>
      <c r="O1243" t="s">
        <v>158</v>
      </c>
      <c r="P1243" t="s">
        <v>158</v>
      </c>
      <c r="Q1243">
        <v>1</v>
      </c>
      <c r="W1243">
        <v>0</v>
      </c>
      <c r="X1243">
        <v>-1447999952</v>
      </c>
      <c r="Y1243">
        <f t="shared" si="702"/>
        <v>101.5</v>
      </c>
      <c r="AA1243">
        <v>7517.5</v>
      </c>
      <c r="AB1243">
        <v>0</v>
      </c>
      <c r="AC1243">
        <v>0</v>
      </c>
      <c r="AD1243">
        <v>0</v>
      </c>
      <c r="AE1243">
        <v>729.73</v>
      </c>
      <c r="AF1243">
        <v>0</v>
      </c>
      <c r="AG1243">
        <v>0</v>
      </c>
      <c r="AH1243">
        <v>0</v>
      </c>
      <c r="AI1243">
        <v>10.08</v>
      </c>
      <c r="AJ1243">
        <v>1</v>
      </c>
      <c r="AK1243">
        <v>1</v>
      </c>
      <c r="AL1243">
        <v>1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 t="s">
        <v>3</v>
      </c>
      <c r="AT1243">
        <v>101.5</v>
      </c>
      <c r="AU1243" t="s">
        <v>3</v>
      </c>
      <c r="AV1243">
        <v>0</v>
      </c>
      <c r="AW1243">
        <v>1</v>
      </c>
      <c r="AX1243">
        <v>-1</v>
      </c>
      <c r="AY1243">
        <v>0</v>
      </c>
      <c r="AZ1243">
        <v>0</v>
      </c>
      <c r="BA1243" t="s">
        <v>3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CV1243">
        <v>0</v>
      </c>
      <c r="CW1243">
        <v>0</v>
      </c>
      <c r="CX1243">
        <f>ROUND(Y1243*Source!I1237,9)</f>
        <v>3.3494999999999999</v>
      </c>
      <c r="CY1243">
        <f t="shared" si="703"/>
        <v>7517.5</v>
      </c>
      <c r="CZ1243">
        <f t="shared" si="704"/>
        <v>729.73</v>
      </c>
      <c r="DA1243">
        <f t="shared" si="705"/>
        <v>10.08</v>
      </c>
      <c r="DB1243">
        <f t="shared" si="706"/>
        <v>74067.600000000006</v>
      </c>
      <c r="DC1243">
        <f t="shared" si="707"/>
        <v>0</v>
      </c>
      <c r="DD1243" t="s">
        <v>3</v>
      </c>
      <c r="DE1243" t="s">
        <v>3</v>
      </c>
      <c r="DF1243">
        <f t="shared" si="708"/>
        <v>24637.85</v>
      </c>
      <c r="DG1243">
        <f t="shared" si="709"/>
        <v>0</v>
      </c>
      <c r="DH1243">
        <f t="shared" si="710"/>
        <v>0</v>
      </c>
      <c r="DI1243">
        <f t="shared" si="685"/>
        <v>0</v>
      </c>
      <c r="DJ1243">
        <f t="shared" si="711"/>
        <v>24637.85</v>
      </c>
      <c r="DK1243">
        <v>0</v>
      </c>
      <c r="DL1243" t="s">
        <v>3</v>
      </c>
      <c r="DM1243">
        <v>0</v>
      </c>
      <c r="DN1243" t="s">
        <v>3</v>
      </c>
      <c r="DO1243">
        <v>0</v>
      </c>
    </row>
    <row r="1244" spans="1:119" x14ac:dyDescent="0.25">
      <c r="A1244">
        <f>ROW(Source!A1237)</f>
        <v>1237</v>
      </c>
      <c r="B1244">
        <v>56481267</v>
      </c>
      <c r="C1244">
        <v>56496542</v>
      </c>
      <c r="D1244">
        <v>54909992</v>
      </c>
      <c r="E1244">
        <v>1</v>
      </c>
      <c r="F1244">
        <v>1</v>
      </c>
      <c r="G1244">
        <v>1079</v>
      </c>
      <c r="H1244">
        <v>3</v>
      </c>
      <c r="I1244" t="s">
        <v>330</v>
      </c>
      <c r="J1244" t="s">
        <v>332</v>
      </c>
      <c r="K1244" t="s">
        <v>331</v>
      </c>
      <c r="L1244">
        <v>1348</v>
      </c>
      <c r="N1244">
        <v>1009</v>
      </c>
      <c r="O1244" t="s">
        <v>32</v>
      </c>
      <c r="P1244" t="s">
        <v>32</v>
      </c>
      <c r="Q1244">
        <v>1000</v>
      </c>
      <c r="W1244">
        <v>0</v>
      </c>
      <c r="X1244">
        <v>-977438433</v>
      </c>
      <c r="Y1244">
        <f t="shared" si="702"/>
        <v>3.7942420000000001</v>
      </c>
      <c r="AA1244">
        <v>97618.95</v>
      </c>
      <c r="AB1244">
        <v>0</v>
      </c>
      <c r="AC1244">
        <v>0</v>
      </c>
      <c r="AD1244">
        <v>0</v>
      </c>
      <c r="AE1244">
        <v>5743.69</v>
      </c>
      <c r="AF1244">
        <v>0</v>
      </c>
      <c r="AG1244">
        <v>0</v>
      </c>
      <c r="AH1244">
        <v>0</v>
      </c>
      <c r="AI1244">
        <v>16.63</v>
      </c>
      <c r="AJ1244">
        <v>1</v>
      </c>
      <c r="AK1244">
        <v>1</v>
      </c>
      <c r="AL1244">
        <v>1</v>
      </c>
      <c r="AM1244">
        <v>0</v>
      </c>
      <c r="AN1244">
        <v>0</v>
      </c>
      <c r="AO1244">
        <v>0</v>
      </c>
      <c r="AP1244">
        <v>1</v>
      </c>
      <c r="AQ1244">
        <v>0</v>
      </c>
      <c r="AR1244">
        <v>0</v>
      </c>
      <c r="AS1244" t="s">
        <v>3</v>
      </c>
      <c r="AT1244">
        <v>3.7942420000000001</v>
      </c>
      <c r="AU1244" t="s">
        <v>3</v>
      </c>
      <c r="AV1244">
        <v>0</v>
      </c>
      <c r="AW1244">
        <v>1</v>
      </c>
      <c r="AX1244">
        <v>-1</v>
      </c>
      <c r="AY1244">
        <v>0</v>
      </c>
      <c r="AZ1244">
        <v>0</v>
      </c>
      <c r="BA1244" t="s">
        <v>3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CV1244">
        <v>0</v>
      </c>
      <c r="CW1244">
        <v>0</v>
      </c>
      <c r="CX1244">
        <f>ROUND(Y1244*Source!I1237,9)</f>
        <v>0.125209986</v>
      </c>
      <c r="CY1244">
        <f t="shared" si="703"/>
        <v>97618.95</v>
      </c>
      <c r="CZ1244">
        <f t="shared" si="704"/>
        <v>5743.69</v>
      </c>
      <c r="DA1244">
        <f t="shared" si="705"/>
        <v>16.63</v>
      </c>
      <c r="DB1244">
        <f t="shared" si="706"/>
        <v>21792.95</v>
      </c>
      <c r="DC1244">
        <f t="shared" si="707"/>
        <v>0</v>
      </c>
      <c r="DD1244" t="s">
        <v>3</v>
      </c>
      <c r="DE1244" t="s">
        <v>3</v>
      </c>
      <c r="DF1244">
        <f t="shared" si="708"/>
        <v>11959.75</v>
      </c>
      <c r="DG1244">
        <f t="shared" si="709"/>
        <v>0</v>
      </c>
      <c r="DH1244">
        <f t="shared" si="710"/>
        <v>0</v>
      </c>
      <c r="DI1244">
        <f t="shared" si="685"/>
        <v>0</v>
      </c>
      <c r="DJ1244">
        <f t="shared" si="711"/>
        <v>11959.75</v>
      </c>
      <c r="DK1244">
        <v>0</v>
      </c>
      <c r="DL1244" t="s">
        <v>3</v>
      </c>
      <c r="DM1244">
        <v>0</v>
      </c>
      <c r="DN1244" t="s">
        <v>3</v>
      </c>
      <c r="DO1244">
        <v>0</v>
      </c>
    </row>
    <row r="1245" spans="1:119" x14ac:dyDescent="0.25">
      <c r="A1245">
        <f>ROW(Source!A1237)</f>
        <v>1237</v>
      </c>
      <c r="B1245">
        <v>56481267</v>
      </c>
      <c r="C1245">
        <v>56496542</v>
      </c>
      <c r="D1245">
        <v>54909994</v>
      </c>
      <c r="E1245">
        <v>1</v>
      </c>
      <c r="F1245">
        <v>1</v>
      </c>
      <c r="G1245">
        <v>1079</v>
      </c>
      <c r="H1245">
        <v>3</v>
      </c>
      <c r="I1245" t="s">
        <v>240</v>
      </c>
      <c r="J1245" t="s">
        <v>242</v>
      </c>
      <c r="K1245" t="s">
        <v>241</v>
      </c>
      <c r="L1245">
        <v>1348</v>
      </c>
      <c r="N1245">
        <v>1009</v>
      </c>
      <c r="O1245" t="s">
        <v>32</v>
      </c>
      <c r="P1245" t="s">
        <v>32</v>
      </c>
      <c r="Q1245">
        <v>1000</v>
      </c>
      <c r="W1245">
        <v>0</v>
      </c>
      <c r="X1245">
        <v>1611312075</v>
      </c>
      <c r="Y1245">
        <f t="shared" si="702"/>
        <v>4.4400000000000004</v>
      </c>
      <c r="AA1245">
        <v>92864.21</v>
      </c>
      <c r="AB1245">
        <v>0</v>
      </c>
      <c r="AC1245">
        <v>0</v>
      </c>
      <c r="AD1245">
        <v>0</v>
      </c>
      <c r="AE1245">
        <v>5743.69</v>
      </c>
      <c r="AF1245">
        <v>0</v>
      </c>
      <c r="AG1245">
        <v>0</v>
      </c>
      <c r="AH1245">
        <v>0</v>
      </c>
      <c r="AI1245">
        <v>15.82</v>
      </c>
      <c r="AJ1245">
        <v>1</v>
      </c>
      <c r="AK1245">
        <v>1</v>
      </c>
      <c r="AL1245">
        <v>1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 t="s">
        <v>3</v>
      </c>
      <c r="AT1245">
        <v>4.4400000000000004</v>
      </c>
      <c r="AU1245" t="s">
        <v>3</v>
      </c>
      <c r="AV1245">
        <v>0</v>
      </c>
      <c r="AW1245">
        <v>1</v>
      </c>
      <c r="AX1245">
        <v>-1</v>
      </c>
      <c r="AY1245">
        <v>0</v>
      </c>
      <c r="AZ1245">
        <v>0</v>
      </c>
      <c r="BA1245" t="s">
        <v>3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CV1245">
        <v>0</v>
      </c>
      <c r="CW1245">
        <v>0</v>
      </c>
      <c r="CX1245">
        <f>ROUND(Y1245*Source!I1237,9)</f>
        <v>0.14652000000000001</v>
      </c>
      <c r="CY1245">
        <f t="shared" si="703"/>
        <v>92864.21</v>
      </c>
      <c r="CZ1245">
        <f t="shared" si="704"/>
        <v>5743.69</v>
      </c>
      <c r="DA1245">
        <f t="shared" si="705"/>
        <v>15.82</v>
      </c>
      <c r="DB1245">
        <f t="shared" si="706"/>
        <v>25501.98</v>
      </c>
      <c r="DC1245">
        <f t="shared" si="707"/>
        <v>0</v>
      </c>
      <c r="DD1245" t="s">
        <v>3</v>
      </c>
      <c r="DE1245" t="s">
        <v>3</v>
      </c>
      <c r="DF1245">
        <f t="shared" si="708"/>
        <v>13313.57</v>
      </c>
      <c r="DG1245">
        <f t="shared" si="709"/>
        <v>0</v>
      </c>
      <c r="DH1245">
        <f t="shared" si="710"/>
        <v>0</v>
      </c>
      <c r="DI1245">
        <f t="shared" si="685"/>
        <v>0</v>
      </c>
      <c r="DJ1245">
        <f t="shared" si="711"/>
        <v>13313.57</v>
      </c>
      <c r="DK1245">
        <v>0</v>
      </c>
      <c r="DL1245" t="s">
        <v>3</v>
      </c>
      <c r="DM1245">
        <v>0</v>
      </c>
      <c r="DN1245" t="s">
        <v>3</v>
      </c>
      <c r="DO1245">
        <v>0</v>
      </c>
    </row>
    <row r="1246" spans="1:119" x14ac:dyDescent="0.25">
      <c r="A1246">
        <f>ROW(Source!A1237)</f>
        <v>1237</v>
      </c>
      <c r="B1246">
        <v>56481267</v>
      </c>
      <c r="C1246">
        <v>56496542</v>
      </c>
      <c r="D1246">
        <v>54914903</v>
      </c>
      <c r="E1246">
        <v>1</v>
      </c>
      <c r="F1246">
        <v>1</v>
      </c>
      <c r="G1246">
        <v>1079</v>
      </c>
      <c r="H1246">
        <v>3</v>
      </c>
      <c r="I1246" t="s">
        <v>918</v>
      </c>
      <c r="J1246" t="s">
        <v>919</v>
      </c>
      <c r="K1246" t="s">
        <v>920</v>
      </c>
      <c r="L1246">
        <v>1327</v>
      </c>
      <c r="N1246">
        <v>1005</v>
      </c>
      <c r="O1246" t="s">
        <v>214</v>
      </c>
      <c r="P1246" t="s">
        <v>214</v>
      </c>
      <c r="Q1246">
        <v>1</v>
      </c>
      <c r="W1246">
        <v>0</v>
      </c>
      <c r="X1246">
        <v>22730552</v>
      </c>
      <c r="Y1246">
        <f t="shared" si="702"/>
        <v>3.6</v>
      </c>
      <c r="AA1246">
        <v>333.89</v>
      </c>
      <c r="AB1246">
        <v>0</v>
      </c>
      <c r="AC1246">
        <v>0</v>
      </c>
      <c r="AD1246">
        <v>0</v>
      </c>
      <c r="AE1246">
        <v>90</v>
      </c>
      <c r="AF1246">
        <v>0</v>
      </c>
      <c r="AG1246">
        <v>0</v>
      </c>
      <c r="AH1246">
        <v>0</v>
      </c>
      <c r="AI1246">
        <v>3.63</v>
      </c>
      <c r="AJ1246">
        <v>1</v>
      </c>
      <c r="AK1246">
        <v>1</v>
      </c>
      <c r="AL1246">
        <v>1</v>
      </c>
      <c r="AM1246">
        <v>2</v>
      </c>
      <c r="AN1246">
        <v>0</v>
      </c>
      <c r="AO1246">
        <v>1</v>
      </c>
      <c r="AP1246">
        <v>0</v>
      </c>
      <c r="AQ1246">
        <v>0</v>
      </c>
      <c r="AR1246">
        <v>0</v>
      </c>
      <c r="AS1246" t="s">
        <v>3</v>
      </c>
      <c r="AT1246">
        <v>3.6</v>
      </c>
      <c r="AU1246" t="s">
        <v>3</v>
      </c>
      <c r="AV1246">
        <v>0</v>
      </c>
      <c r="AW1246">
        <v>2</v>
      </c>
      <c r="AX1246">
        <v>56496574</v>
      </c>
      <c r="AY1246">
        <v>1</v>
      </c>
      <c r="AZ1246">
        <v>0</v>
      </c>
      <c r="BA1246">
        <v>1207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CV1246">
        <v>0</v>
      </c>
      <c r="CW1246">
        <v>0</v>
      </c>
      <c r="CX1246">
        <f>ROUND(Y1246*Source!I1237,9)</f>
        <v>0.1188</v>
      </c>
      <c r="CY1246">
        <f t="shared" si="703"/>
        <v>333.89</v>
      </c>
      <c r="CZ1246">
        <f t="shared" si="704"/>
        <v>90</v>
      </c>
      <c r="DA1246">
        <f t="shared" si="705"/>
        <v>3.63</v>
      </c>
      <c r="DB1246">
        <f t="shared" si="706"/>
        <v>324</v>
      </c>
      <c r="DC1246">
        <f t="shared" si="707"/>
        <v>0</v>
      </c>
      <c r="DD1246" t="s">
        <v>3</v>
      </c>
      <c r="DE1246" t="s">
        <v>3</v>
      </c>
      <c r="DF1246">
        <f t="shared" si="708"/>
        <v>38.81</v>
      </c>
      <c r="DG1246">
        <f t="shared" si="709"/>
        <v>0</v>
      </c>
      <c r="DH1246">
        <f t="shared" si="710"/>
        <v>0</v>
      </c>
      <c r="DI1246">
        <f t="shared" si="685"/>
        <v>0</v>
      </c>
      <c r="DJ1246">
        <f t="shared" si="711"/>
        <v>38.81</v>
      </c>
      <c r="DK1246">
        <v>0</v>
      </c>
      <c r="DL1246" t="s">
        <v>3</v>
      </c>
      <c r="DM1246">
        <v>0</v>
      </c>
      <c r="DN1246" t="s">
        <v>3</v>
      </c>
      <c r="DO1246">
        <v>0</v>
      </c>
    </row>
    <row r="1247" spans="1:119" x14ac:dyDescent="0.25">
      <c r="A1247">
        <f>ROW(Source!A1279)</f>
        <v>1279</v>
      </c>
      <c r="B1247">
        <v>56481265</v>
      </c>
      <c r="C1247">
        <v>56496665</v>
      </c>
      <c r="D1247">
        <v>54836958</v>
      </c>
      <c r="E1247">
        <v>1079</v>
      </c>
      <c r="F1247">
        <v>1</v>
      </c>
      <c r="G1247">
        <v>1079</v>
      </c>
      <c r="H1247">
        <v>1</v>
      </c>
      <c r="I1247" t="s">
        <v>738</v>
      </c>
      <c r="J1247" t="s">
        <v>3</v>
      </c>
      <c r="K1247" t="s">
        <v>739</v>
      </c>
      <c r="L1247">
        <v>1191</v>
      </c>
      <c r="N1247">
        <v>1013</v>
      </c>
      <c r="O1247" t="s">
        <v>740</v>
      </c>
      <c r="P1247" t="s">
        <v>740</v>
      </c>
      <c r="Q1247">
        <v>1</v>
      </c>
      <c r="W1247">
        <v>0</v>
      </c>
      <c r="X1247">
        <v>476480486</v>
      </c>
      <c r="Y1247">
        <f>(AT1247*1.15*1.1)</f>
        <v>223.905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1</v>
      </c>
      <c r="AK1247">
        <v>1</v>
      </c>
      <c r="AL1247">
        <v>1</v>
      </c>
      <c r="AM1247">
        <v>-2</v>
      </c>
      <c r="AN1247">
        <v>0</v>
      </c>
      <c r="AO1247">
        <v>1</v>
      </c>
      <c r="AP1247">
        <v>1</v>
      </c>
      <c r="AQ1247">
        <v>0</v>
      </c>
      <c r="AR1247">
        <v>0</v>
      </c>
      <c r="AS1247" t="s">
        <v>3</v>
      </c>
      <c r="AT1247">
        <v>177</v>
      </c>
      <c r="AU1247" t="s">
        <v>166</v>
      </c>
      <c r="AV1247">
        <v>1</v>
      </c>
      <c r="AW1247">
        <v>2</v>
      </c>
      <c r="AX1247">
        <v>56496672</v>
      </c>
      <c r="AY1247">
        <v>1</v>
      </c>
      <c r="AZ1247">
        <v>0</v>
      </c>
      <c r="BA1247">
        <v>1209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CU1247">
        <f>ROUND(AT1247*Source!I1279*AH1247*AL1247,2)</f>
        <v>0</v>
      </c>
      <c r="CV1247">
        <f>ROUND(Y1247*Source!I1279,9)</f>
        <v>23.733930000000001</v>
      </c>
      <c r="CW1247">
        <v>0</v>
      </c>
      <c r="CX1247">
        <f>ROUND(Y1247*Source!I1279,9)</f>
        <v>23.733930000000001</v>
      </c>
      <c r="CY1247">
        <f>AD1247</f>
        <v>0</v>
      </c>
      <c r="CZ1247">
        <f>AH1247</f>
        <v>0</v>
      </c>
      <c r="DA1247">
        <f>AL1247</f>
        <v>1</v>
      </c>
      <c r="DB1247">
        <f>ROUND((ROUND(AT1247*CZ1247,2)*1.15*1.1),6)</f>
        <v>0</v>
      </c>
      <c r="DC1247">
        <f>ROUND((ROUND(AT1247*AG1247,2)*1.15*1.1),6)</f>
        <v>0</v>
      </c>
      <c r="DD1247" t="s">
        <v>3</v>
      </c>
      <c r="DE1247" t="s">
        <v>3</v>
      </c>
      <c r="DF1247">
        <f t="shared" ref="DF1247:DF1257" si="712">ROUND(ROUND(AE1247,2)*CX1247,2)</f>
        <v>0</v>
      </c>
      <c r="DG1247">
        <f t="shared" si="709"/>
        <v>0</v>
      </c>
      <c r="DH1247">
        <f t="shared" si="710"/>
        <v>0</v>
      </c>
      <c r="DI1247">
        <f t="shared" si="685"/>
        <v>0</v>
      </c>
      <c r="DJ1247">
        <f>DI1247</f>
        <v>0</v>
      </c>
      <c r="DK1247">
        <v>0</v>
      </c>
      <c r="DL1247" t="s">
        <v>3</v>
      </c>
      <c r="DM1247">
        <v>0</v>
      </c>
      <c r="DN1247" t="s">
        <v>3</v>
      </c>
      <c r="DO1247">
        <v>0</v>
      </c>
    </row>
    <row r="1248" spans="1:119" x14ac:dyDescent="0.25">
      <c r="A1248">
        <f>ROW(Source!A1279)</f>
        <v>1279</v>
      </c>
      <c r="B1248">
        <v>56481265</v>
      </c>
      <c r="C1248">
        <v>56496665</v>
      </c>
      <c r="D1248">
        <v>54933879</v>
      </c>
      <c r="E1248">
        <v>1</v>
      </c>
      <c r="F1248">
        <v>1</v>
      </c>
      <c r="G1248">
        <v>1079</v>
      </c>
      <c r="H1248">
        <v>2</v>
      </c>
      <c r="I1248" t="s">
        <v>951</v>
      </c>
      <c r="J1248" t="s">
        <v>952</v>
      </c>
      <c r="K1248" t="s">
        <v>953</v>
      </c>
      <c r="L1248">
        <v>1368</v>
      </c>
      <c r="N1248">
        <v>1011</v>
      </c>
      <c r="O1248" t="s">
        <v>744</v>
      </c>
      <c r="P1248" t="s">
        <v>744</v>
      </c>
      <c r="Q1248">
        <v>1</v>
      </c>
      <c r="W1248">
        <v>0</v>
      </c>
      <c r="X1248">
        <v>1574942081</v>
      </c>
      <c r="Y1248">
        <f>(AT1248*1.25*1.1)</f>
        <v>11</v>
      </c>
      <c r="AA1248">
        <v>0</v>
      </c>
      <c r="AB1248">
        <v>43.4</v>
      </c>
      <c r="AC1248">
        <v>13.21</v>
      </c>
      <c r="AD1248">
        <v>0</v>
      </c>
      <c r="AE1248">
        <v>0</v>
      </c>
      <c r="AF1248">
        <v>41.45</v>
      </c>
      <c r="AG1248">
        <v>12.62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-2</v>
      </c>
      <c r="AN1248">
        <v>0</v>
      </c>
      <c r="AO1248">
        <v>1</v>
      </c>
      <c r="AP1248">
        <v>1</v>
      </c>
      <c r="AQ1248">
        <v>0</v>
      </c>
      <c r="AR1248">
        <v>0</v>
      </c>
      <c r="AS1248" t="s">
        <v>3</v>
      </c>
      <c r="AT1248">
        <v>8</v>
      </c>
      <c r="AU1248" t="s">
        <v>165</v>
      </c>
      <c r="AV1248">
        <v>0</v>
      </c>
      <c r="AW1248">
        <v>2</v>
      </c>
      <c r="AX1248">
        <v>56496674</v>
      </c>
      <c r="AY1248">
        <v>1</v>
      </c>
      <c r="AZ1248">
        <v>0</v>
      </c>
      <c r="BA1248">
        <v>1210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CV1248">
        <v>0</v>
      </c>
      <c r="CW1248">
        <f>ROUND(Y1248*Source!I1279*DO1248,9)</f>
        <v>14.714919999999999</v>
      </c>
      <c r="CX1248">
        <f>ROUND(Y1248*Source!I1279,9)</f>
        <v>1.1659999999999999</v>
      </c>
      <c r="CY1248">
        <f>AB1248</f>
        <v>43.4</v>
      </c>
      <c r="CZ1248">
        <f>AF1248</f>
        <v>41.45</v>
      </c>
      <c r="DA1248">
        <f>AJ1248</f>
        <v>1</v>
      </c>
      <c r="DB1248">
        <f>ROUND((ROUND(AT1248*CZ1248,2)*1.25*1.1),6)</f>
        <v>455.95</v>
      </c>
      <c r="DC1248">
        <f>ROUND((ROUND(AT1248*AG1248,2)*1.25*1.1),6)</f>
        <v>138.82</v>
      </c>
      <c r="DD1248" t="s">
        <v>3</v>
      </c>
      <c r="DE1248" t="s">
        <v>3</v>
      </c>
      <c r="DF1248">
        <f t="shared" si="712"/>
        <v>0</v>
      </c>
      <c r="DG1248">
        <f t="shared" si="709"/>
        <v>48.33</v>
      </c>
      <c r="DH1248">
        <f t="shared" si="710"/>
        <v>14.71</v>
      </c>
      <c r="DI1248">
        <f t="shared" si="685"/>
        <v>0</v>
      </c>
      <c r="DJ1248">
        <f>DG1248</f>
        <v>48.33</v>
      </c>
      <c r="DK1248">
        <v>0</v>
      </c>
      <c r="DL1248" t="s">
        <v>745</v>
      </c>
      <c r="DM1248">
        <v>0</v>
      </c>
      <c r="DN1248" t="s">
        <v>740</v>
      </c>
      <c r="DO1248">
        <v>12.62</v>
      </c>
    </row>
    <row r="1249" spans="1:119" x14ac:dyDescent="0.25">
      <c r="A1249">
        <f>ROW(Source!A1279)</f>
        <v>1279</v>
      </c>
      <c r="B1249">
        <v>56481265</v>
      </c>
      <c r="C1249">
        <v>56496665</v>
      </c>
      <c r="D1249">
        <v>54933467</v>
      </c>
      <c r="E1249">
        <v>1</v>
      </c>
      <c r="F1249">
        <v>1</v>
      </c>
      <c r="G1249">
        <v>1079</v>
      </c>
      <c r="H1249">
        <v>2</v>
      </c>
      <c r="I1249" t="s">
        <v>954</v>
      </c>
      <c r="J1249" t="s">
        <v>955</v>
      </c>
      <c r="K1249" t="s">
        <v>956</v>
      </c>
      <c r="L1249">
        <v>1368</v>
      </c>
      <c r="N1249">
        <v>1011</v>
      </c>
      <c r="O1249" t="s">
        <v>744</v>
      </c>
      <c r="P1249" t="s">
        <v>744</v>
      </c>
      <c r="Q1249">
        <v>1</v>
      </c>
      <c r="W1249">
        <v>0</v>
      </c>
      <c r="X1249">
        <v>-1091994207</v>
      </c>
      <c r="Y1249">
        <f>(AT1249*1.25*1.1)</f>
        <v>20.350000000000001</v>
      </c>
      <c r="AA1249">
        <v>0</v>
      </c>
      <c r="AB1249">
        <v>152.43</v>
      </c>
      <c r="AC1249">
        <v>15.22</v>
      </c>
      <c r="AD1249">
        <v>0</v>
      </c>
      <c r="AE1249">
        <v>0</v>
      </c>
      <c r="AF1249">
        <v>145.59</v>
      </c>
      <c r="AG1249">
        <v>14.54</v>
      </c>
      <c r="AH1249">
        <v>0</v>
      </c>
      <c r="AI1249">
        <v>1</v>
      </c>
      <c r="AJ1249">
        <v>1</v>
      </c>
      <c r="AK1249">
        <v>1</v>
      </c>
      <c r="AL1249">
        <v>1</v>
      </c>
      <c r="AM1249">
        <v>-2</v>
      </c>
      <c r="AN1249">
        <v>0</v>
      </c>
      <c r="AO1249">
        <v>1</v>
      </c>
      <c r="AP1249">
        <v>1</v>
      </c>
      <c r="AQ1249">
        <v>0</v>
      </c>
      <c r="AR1249">
        <v>0</v>
      </c>
      <c r="AS1249" t="s">
        <v>3</v>
      </c>
      <c r="AT1249">
        <v>14.8</v>
      </c>
      <c r="AU1249" t="s">
        <v>165</v>
      </c>
      <c r="AV1249">
        <v>0</v>
      </c>
      <c r="AW1249">
        <v>2</v>
      </c>
      <c r="AX1249">
        <v>56496673</v>
      </c>
      <c r="AY1249">
        <v>1</v>
      </c>
      <c r="AZ1249">
        <v>0</v>
      </c>
      <c r="BA1249">
        <v>1211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CV1249">
        <v>0</v>
      </c>
      <c r="CW1249">
        <f>ROUND(Y1249*Source!I1279*DO1249,9)</f>
        <v>31.364234</v>
      </c>
      <c r="CX1249">
        <f>ROUND(Y1249*Source!I1279,9)</f>
        <v>2.1570999999999998</v>
      </c>
      <c r="CY1249">
        <f>AB1249</f>
        <v>152.43</v>
      </c>
      <c r="CZ1249">
        <f>AF1249</f>
        <v>145.59</v>
      </c>
      <c r="DA1249">
        <f>AJ1249</f>
        <v>1</v>
      </c>
      <c r="DB1249">
        <f>ROUND((ROUND(AT1249*CZ1249,2)*1.25*1.1),6)</f>
        <v>2962.7537499999999</v>
      </c>
      <c r="DC1249">
        <f>ROUND((ROUND(AT1249*AG1249,2)*1.25*1.1),6)</f>
        <v>295.88625000000002</v>
      </c>
      <c r="DD1249" t="s">
        <v>3</v>
      </c>
      <c r="DE1249" t="s">
        <v>3</v>
      </c>
      <c r="DF1249">
        <f t="shared" si="712"/>
        <v>0</v>
      </c>
      <c r="DG1249">
        <f t="shared" si="709"/>
        <v>314.05</v>
      </c>
      <c r="DH1249">
        <f t="shared" si="710"/>
        <v>31.36</v>
      </c>
      <c r="DI1249">
        <f t="shared" si="685"/>
        <v>0</v>
      </c>
      <c r="DJ1249">
        <f>DG1249</f>
        <v>314.05</v>
      </c>
      <c r="DK1249">
        <v>0</v>
      </c>
      <c r="DL1249" t="s">
        <v>745</v>
      </c>
      <c r="DM1249">
        <v>0</v>
      </c>
      <c r="DN1249" t="s">
        <v>740</v>
      </c>
      <c r="DO1249">
        <v>14.54</v>
      </c>
    </row>
    <row r="1250" spans="1:119" x14ac:dyDescent="0.25">
      <c r="A1250">
        <f>ROW(Source!A1279)</f>
        <v>1279</v>
      </c>
      <c r="B1250">
        <v>56481265</v>
      </c>
      <c r="C1250">
        <v>56496665</v>
      </c>
      <c r="D1250">
        <v>54934337</v>
      </c>
      <c r="E1250">
        <v>1</v>
      </c>
      <c r="F1250">
        <v>1</v>
      </c>
      <c r="G1250">
        <v>1079</v>
      </c>
      <c r="H1250">
        <v>2</v>
      </c>
      <c r="I1250" t="s">
        <v>957</v>
      </c>
      <c r="J1250" t="s">
        <v>958</v>
      </c>
      <c r="K1250" t="s">
        <v>959</v>
      </c>
      <c r="L1250">
        <v>1368</v>
      </c>
      <c r="N1250">
        <v>1011</v>
      </c>
      <c r="O1250" t="s">
        <v>744</v>
      </c>
      <c r="P1250" t="s">
        <v>744</v>
      </c>
      <c r="Q1250">
        <v>1</v>
      </c>
      <c r="W1250">
        <v>0</v>
      </c>
      <c r="X1250">
        <v>-814982393</v>
      </c>
      <c r="Y1250">
        <f>(AT1250*1.25*1.1)</f>
        <v>22</v>
      </c>
      <c r="AA1250">
        <v>0</v>
      </c>
      <c r="AB1250">
        <v>0.21</v>
      </c>
      <c r="AC1250">
        <v>0</v>
      </c>
      <c r="AD1250">
        <v>0</v>
      </c>
      <c r="AE1250">
        <v>0</v>
      </c>
      <c r="AF1250">
        <v>0.2</v>
      </c>
      <c r="AG1250">
        <v>0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-2</v>
      </c>
      <c r="AN1250">
        <v>0</v>
      </c>
      <c r="AO1250">
        <v>1</v>
      </c>
      <c r="AP1250">
        <v>1</v>
      </c>
      <c r="AQ1250">
        <v>0</v>
      </c>
      <c r="AR1250">
        <v>0</v>
      </c>
      <c r="AS1250" t="s">
        <v>3</v>
      </c>
      <c r="AT1250">
        <v>16</v>
      </c>
      <c r="AU1250" t="s">
        <v>165</v>
      </c>
      <c r="AV1250">
        <v>0</v>
      </c>
      <c r="AW1250">
        <v>2</v>
      </c>
      <c r="AX1250">
        <v>56496675</v>
      </c>
      <c r="AY1250">
        <v>1</v>
      </c>
      <c r="AZ1250">
        <v>0</v>
      </c>
      <c r="BA1250">
        <v>1212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CV1250">
        <v>0</v>
      </c>
      <c r="CW1250">
        <f>ROUND(Y1250*Source!I1279*DO1250,9)</f>
        <v>0</v>
      </c>
      <c r="CX1250">
        <f>ROUND(Y1250*Source!I1279,9)</f>
        <v>2.3319999999999999</v>
      </c>
      <c r="CY1250">
        <f>AB1250</f>
        <v>0.21</v>
      </c>
      <c r="CZ1250">
        <f>AF1250</f>
        <v>0.2</v>
      </c>
      <c r="DA1250">
        <f>AJ1250</f>
        <v>1</v>
      </c>
      <c r="DB1250">
        <f>ROUND((ROUND(AT1250*CZ1250,2)*1.25*1.1),6)</f>
        <v>4.4000000000000004</v>
      </c>
      <c r="DC1250">
        <f>ROUND((ROUND(AT1250*AG1250,2)*1.25*1.1),6)</f>
        <v>0</v>
      </c>
      <c r="DD1250" t="s">
        <v>3</v>
      </c>
      <c r="DE1250" t="s">
        <v>3</v>
      </c>
      <c r="DF1250">
        <f t="shared" si="712"/>
        <v>0</v>
      </c>
      <c r="DG1250">
        <f t="shared" si="709"/>
        <v>0.47</v>
      </c>
      <c r="DH1250">
        <f t="shared" si="710"/>
        <v>0</v>
      </c>
      <c r="DI1250">
        <f t="shared" si="685"/>
        <v>0</v>
      </c>
      <c r="DJ1250">
        <f>DG1250</f>
        <v>0.47</v>
      </c>
      <c r="DK1250">
        <v>0</v>
      </c>
      <c r="DL1250" t="s">
        <v>3</v>
      </c>
      <c r="DM1250">
        <v>0</v>
      </c>
      <c r="DN1250" t="s">
        <v>3</v>
      </c>
      <c r="DO1250">
        <v>0</v>
      </c>
    </row>
    <row r="1251" spans="1:119" x14ac:dyDescent="0.25">
      <c r="A1251">
        <f>ROW(Source!A1279)</f>
        <v>1279</v>
      </c>
      <c r="B1251">
        <v>56481265</v>
      </c>
      <c r="C1251">
        <v>56496665</v>
      </c>
      <c r="D1251">
        <v>54933656</v>
      </c>
      <c r="E1251">
        <v>1</v>
      </c>
      <c r="F1251">
        <v>1</v>
      </c>
      <c r="G1251">
        <v>1079</v>
      </c>
      <c r="H1251">
        <v>2</v>
      </c>
      <c r="I1251" t="s">
        <v>806</v>
      </c>
      <c r="J1251" t="s">
        <v>807</v>
      </c>
      <c r="K1251" t="s">
        <v>808</v>
      </c>
      <c r="L1251">
        <v>1368</v>
      </c>
      <c r="N1251">
        <v>1011</v>
      </c>
      <c r="O1251" t="s">
        <v>744</v>
      </c>
      <c r="P1251" t="s">
        <v>744</v>
      </c>
      <c r="Q1251">
        <v>1</v>
      </c>
      <c r="W1251">
        <v>0</v>
      </c>
      <c r="X1251">
        <v>668032808</v>
      </c>
      <c r="Y1251">
        <f>(AT1251*1.25*1.1)</f>
        <v>15.950000000000001</v>
      </c>
      <c r="AA1251">
        <v>0</v>
      </c>
      <c r="AB1251">
        <v>172.69</v>
      </c>
      <c r="AC1251">
        <v>15.22</v>
      </c>
      <c r="AD1251">
        <v>0</v>
      </c>
      <c r="AE1251">
        <v>0</v>
      </c>
      <c r="AF1251">
        <v>164.94</v>
      </c>
      <c r="AG1251">
        <v>14.54</v>
      </c>
      <c r="AH1251">
        <v>0</v>
      </c>
      <c r="AI1251">
        <v>1</v>
      </c>
      <c r="AJ1251">
        <v>1</v>
      </c>
      <c r="AK1251">
        <v>1</v>
      </c>
      <c r="AL1251">
        <v>1</v>
      </c>
      <c r="AM1251">
        <v>-2</v>
      </c>
      <c r="AN1251">
        <v>0</v>
      </c>
      <c r="AO1251">
        <v>1</v>
      </c>
      <c r="AP1251">
        <v>1</v>
      </c>
      <c r="AQ1251">
        <v>0</v>
      </c>
      <c r="AR1251">
        <v>0</v>
      </c>
      <c r="AS1251" t="s">
        <v>3</v>
      </c>
      <c r="AT1251">
        <v>11.6</v>
      </c>
      <c r="AU1251" t="s">
        <v>165</v>
      </c>
      <c r="AV1251">
        <v>0</v>
      </c>
      <c r="AW1251">
        <v>2</v>
      </c>
      <c r="AX1251">
        <v>56496676</v>
      </c>
      <c r="AY1251">
        <v>1</v>
      </c>
      <c r="AZ1251">
        <v>0</v>
      </c>
      <c r="BA1251">
        <v>1213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CV1251">
        <v>0</v>
      </c>
      <c r="CW1251">
        <f>ROUND(Y1251*Source!I1279*DO1251,9)</f>
        <v>24.582778000000001</v>
      </c>
      <c r="CX1251">
        <f>ROUND(Y1251*Source!I1279,9)</f>
        <v>1.6907000000000001</v>
      </c>
      <c r="CY1251">
        <f>AB1251</f>
        <v>172.69</v>
      </c>
      <c r="CZ1251">
        <f>AF1251</f>
        <v>164.94</v>
      </c>
      <c r="DA1251">
        <f>AJ1251</f>
        <v>1</v>
      </c>
      <c r="DB1251">
        <f>ROUND((ROUND(AT1251*CZ1251,2)*1.25*1.1),6)</f>
        <v>2630.7874999999999</v>
      </c>
      <c r="DC1251">
        <f>ROUND((ROUND(AT1251*AG1251,2)*1.25*1.1),6)</f>
        <v>231.9075</v>
      </c>
      <c r="DD1251" t="s">
        <v>3</v>
      </c>
      <c r="DE1251" t="s">
        <v>3</v>
      </c>
      <c r="DF1251">
        <f t="shared" si="712"/>
        <v>0</v>
      </c>
      <c r="DG1251">
        <f t="shared" si="709"/>
        <v>278.86</v>
      </c>
      <c r="DH1251">
        <f t="shared" si="710"/>
        <v>24.58</v>
      </c>
      <c r="DI1251">
        <f t="shared" si="685"/>
        <v>0</v>
      </c>
      <c r="DJ1251">
        <f>DG1251</f>
        <v>278.86</v>
      </c>
      <c r="DK1251">
        <v>0</v>
      </c>
      <c r="DL1251" t="s">
        <v>745</v>
      </c>
      <c r="DM1251">
        <v>0</v>
      </c>
      <c r="DN1251" t="s">
        <v>740</v>
      </c>
      <c r="DO1251">
        <v>14.54</v>
      </c>
    </row>
    <row r="1252" spans="1:119" x14ac:dyDescent="0.25">
      <c r="A1252">
        <f>ROW(Source!A1279)</f>
        <v>1279</v>
      </c>
      <c r="B1252">
        <v>56481265</v>
      </c>
      <c r="C1252">
        <v>56496665</v>
      </c>
      <c r="D1252">
        <v>54902772</v>
      </c>
      <c r="E1252">
        <v>1</v>
      </c>
      <c r="F1252">
        <v>1</v>
      </c>
      <c r="G1252">
        <v>1079</v>
      </c>
      <c r="H1252">
        <v>3</v>
      </c>
      <c r="I1252" t="s">
        <v>532</v>
      </c>
      <c r="J1252" t="s">
        <v>534</v>
      </c>
      <c r="K1252" t="s">
        <v>533</v>
      </c>
      <c r="L1252">
        <v>1339</v>
      </c>
      <c r="N1252">
        <v>1007</v>
      </c>
      <c r="O1252" t="s">
        <v>158</v>
      </c>
      <c r="P1252" t="s">
        <v>158</v>
      </c>
      <c r="Q1252">
        <v>1</v>
      </c>
      <c r="W1252">
        <v>0</v>
      </c>
      <c r="X1252">
        <v>-1921538256</v>
      </c>
      <c r="Y1252">
        <f>AT1252</f>
        <v>105</v>
      </c>
      <c r="AA1252">
        <v>100.2</v>
      </c>
      <c r="AB1252">
        <v>0</v>
      </c>
      <c r="AC1252">
        <v>0</v>
      </c>
      <c r="AD1252">
        <v>0</v>
      </c>
      <c r="AE1252">
        <v>99.9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 t="s">
        <v>3</v>
      </c>
      <c r="AT1252">
        <v>105</v>
      </c>
      <c r="AU1252" t="s">
        <v>3</v>
      </c>
      <c r="AV1252">
        <v>0</v>
      </c>
      <c r="AW1252">
        <v>1</v>
      </c>
      <c r="AX1252">
        <v>-1</v>
      </c>
      <c r="AY1252">
        <v>0</v>
      </c>
      <c r="AZ1252">
        <v>0</v>
      </c>
      <c r="BA1252" t="s">
        <v>3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CV1252">
        <v>0</v>
      </c>
      <c r="CW1252">
        <v>0</v>
      </c>
      <c r="CX1252">
        <f>ROUND(Y1252*Source!I1279,9)</f>
        <v>11.13</v>
      </c>
      <c r="CY1252">
        <f>AA1252</f>
        <v>100.2</v>
      </c>
      <c r="CZ1252">
        <f>AE1252</f>
        <v>99.9</v>
      </c>
      <c r="DA1252">
        <f>AI1252</f>
        <v>1</v>
      </c>
      <c r="DB1252">
        <f>ROUND(ROUND(AT1252*CZ1252,2),6)</f>
        <v>10489.5</v>
      </c>
      <c r="DC1252">
        <f>ROUND(ROUND(AT1252*AG1252,2),6)</f>
        <v>0</v>
      </c>
      <c r="DD1252" t="s">
        <v>3</v>
      </c>
      <c r="DE1252" t="s">
        <v>3</v>
      </c>
      <c r="DF1252">
        <f t="shared" si="712"/>
        <v>1111.8900000000001</v>
      </c>
      <c r="DG1252">
        <f t="shared" si="709"/>
        <v>0</v>
      </c>
      <c r="DH1252">
        <f t="shared" si="710"/>
        <v>0</v>
      </c>
      <c r="DI1252">
        <f t="shared" si="685"/>
        <v>0</v>
      </c>
      <c r="DJ1252">
        <f>DF1252</f>
        <v>1111.8900000000001</v>
      </c>
      <c r="DK1252">
        <v>0</v>
      </c>
      <c r="DL1252" t="s">
        <v>3</v>
      </c>
      <c r="DM1252">
        <v>0</v>
      </c>
      <c r="DN1252" t="s">
        <v>3</v>
      </c>
      <c r="DO1252">
        <v>0</v>
      </c>
    </row>
    <row r="1253" spans="1:119" x14ac:dyDescent="0.25">
      <c r="A1253">
        <f>ROW(Source!A1280)</f>
        <v>1280</v>
      </c>
      <c r="B1253">
        <v>56481267</v>
      </c>
      <c r="C1253">
        <v>56496665</v>
      </c>
      <c r="D1253">
        <v>54836958</v>
      </c>
      <c r="E1253">
        <v>1079</v>
      </c>
      <c r="F1253">
        <v>1</v>
      </c>
      <c r="G1253">
        <v>1079</v>
      </c>
      <c r="H1253">
        <v>1</v>
      </c>
      <c r="I1253" t="s">
        <v>738</v>
      </c>
      <c r="J1253" t="s">
        <v>3</v>
      </c>
      <c r="K1253" t="s">
        <v>739</v>
      </c>
      <c r="L1253">
        <v>1191</v>
      </c>
      <c r="N1253">
        <v>1013</v>
      </c>
      <c r="O1253" t="s">
        <v>740</v>
      </c>
      <c r="P1253" t="s">
        <v>740</v>
      </c>
      <c r="Q1253">
        <v>1</v>
      </c>
      <c r="W1253">
        <v>0</v>
      </c>
      <c r="X1253">
        <v>476480486</v>
      </c>
      <c r="Y1253">
        <f>(AT1253*1.15*1.1)</f>
        <v>223.905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1</v>
      </c>
      <c r="AL1253">
        <v>1</v>
      </c>
      <c r="AM1253">
        <v>-2</v>
      </c>
      <c r="AN1253">
        <v>0</v>
      </c>
      <c r="AO1253">
        <v>1</v>
      </c>
      <c r="AP1253">
        <v>1</v>
      </c>
      <c r="AQ1253">
        <v>0</v>
      </c>
      <c r="AR1253">
        <v>0</v>
      </c>
      <c r="AS1253" t="s">
        <v>3</v>
      </c>
      <c r="AT1253">
        <v>177</v>
      </c>
      <c r="AU1253" t="s">
        <v>166</v>
      </c>
      <c r="AV1253">
        <v>1</v>
      </c>
      <c r="AW1253">
        <v>2</v>
      </c>
      <c r="AX1253">
        <v>56496672</v>
      </c>
      <c r="AY1253">
        <v>1</v>
      </c>
      <c r="AZ1253">
        <v>0</v>
      </c>
      <c r="BA1253">
        <v>1215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CU1253">
        <f>ROUND(AT1253*Source!I1280*AH1253*AL1253,2)</f>
        <v>0</v>
      </c>
      <c r="CV1253">
        <f>ROUND(Y1253*Source!I1280,9)</f>
        <v>23.733930000000001</v>
      </c>
      <c r="CW1253">
        <v>0</v>
      </c>
      <c r="CX1253">
        <f>ROUND(Y1253*Source!I1280,9)</f>
        <v>23.733930000000001</v>
      </c>
      <c r="CY1253">
        <f>AD1253</f>
        <v>0</v>
      </c>
      <c r="CZ1253">
        <f>AH1253</f>
        <v>0</v>
      </c>
      <c r="DA1253">
        <f>AL1253</f>
        <v>1</v>
      </c>
      <c r="DB1253">
        <f>ROUND((ROUND(AT1253*CZ1253,2)*1.15*1.1),6)</f>
        <v>0</v>
      </c>
      <c r="DC1253">
        <f>ROUND((ROUND(AT1253*AG1253,2)*1.15*1.1),6)</f>
        <v>0</v>
      </c>
      <c r="DD1253" t="s">
        <v>3</v>
      </c>
      <c r="DE1253" t="s">
        <v>3</v>
      </c>
      <c r="DF1253">
        <f t="shared" si="712"/>
        <v>0</v>
      </c>
      <c r="DG1253">
        <f t="shared" si="709"/>
        <v>0</v>
      </c>
      <c r="DH1253">
        <f t="shared" si="710"/>
        <v>0</v>
      </c>
      <c r="DI1253">
        <f t="shared" si="685"/>
        <v>0</v>
      </c>
      <c r="DJ1253">
        <f>DI1253</f>
        <v>0</v>
      </c>
      <c r="DK1253">
        <v>0</v>
      </c>
      <c r="DL1253" t="s">
        <v>3</v>
      </c>
      <c r="DM1253">
        <v>0</v>
      </c>
      <c r="DN1253" t="s">
        <v>3</v>
      </c>
      <c r="DO1253">
        <v>0</v>
      </c>
    </row>
    <row r="1254" spans="1:119" x14ac:dyDescent="0.25">
      <c r="A1254">
        <f>ROW(Source!A1280)</f>
        <v>1280</v>
      </c>
      <c r="B1254">
        <v>56481267</v>
      </c>
      <c r="C1254">
        <v>56496665</v>
      </c>
      <c r="D1254">
        <v>54933879</v>
      </c>
      <c r="E1254">
        <v>1</v>
      </c>
      <c r="F1254">
        <v>1</v>
      </c>
      <c r="G1254">
        <v>1079</v>
      </c>
      <c r="H1254">
        <v>2</v>
      </c>
      <c r="I1254" t="s">
        <v>951</v>
      </c>
      <c r="J1254" t="s">
        <v>952</v>
      </c>
      <c r="K1254" t="s">
        <v>953</v>
      </c>
      <c r="L1254">
        <v>1368</v>
      </c>
      <c r="N1254">
        <v>1011</v>
      </c>
      <c r="O1254" t="s">
        <v>744</v>
      </c>
      <c r="P1254" t="s">
        <v>744</v>
      </c>
      <c r="Q1254">
        <v>1</v>
      </c>
      <c r="W1254">
        <v>0</v>
      </c>
      <c r="X1254">
        <v>1574942081</v>
      </c>
      <c r="Y1254">
        <f>(AT1254*1.25*1.1)</f>
        <v>11</v>
      </c>
      <c r="AA1254">
        <v>0</v>
      </c>
      <c r="AB1254">
        <v>968.21</v>
      </c>
      <c r="AC1254">
        <v>631.85</v>
      </c>
      <c r="AD1254">
        <v>0</v>
      </c>
      <c r="AE1254">
        <v>0</v>
      </c>
      <c r="AF1254">
        <v>41.45</v>
      </c>
      <c r="AG1254">
        <v>12.62</v>
      </c>
      <c r="AH1254">
        <v>0</v>
      </c>
      <c r="AI1254">
        <v>1</v>
      </c>
      <c r="AJ1254">
        <v>22.31</v>
      </c>
      <c r="AK1254">
        <v>47.82</v>
      </c>
      <c r="AL1254">
        <v>1</v>
      </c>
      <c r="AM1254">
        <v>2</v>
      </c>
      <c r="AN1254">
        <v>0</v>
      </c>
      <c r="AO1254">
        <v>1</v>
      </c>
      <c r="AP1254">
        <v>1</v>
      </c>
      <c r="AQ1254">
        <v>0</v>
      </c>
      <c r="AR1254">
        <v>0</v>
      </c>
      <c r="AS1254" t="s">
        <v>3</v>
      </c>
      <c r="AT1254">
        <v>8</v>
      </c>
      <c r="AU1254" t="s">
        <v>165</v>
      </c>
      <c r="AV1254">
        <v>0</v>
      </c>
      <c r="AW1254">
        <v>2</v>
      </c>
      <c r="AX1254">
        <v>56496674</v>
      </c>
      <c r="AY1254">
        <v>1</v>
      </c>
      <c r="AZ1254">
        <v>0</v>
      </c>
      <c r="BA1254">
        <v>1216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CV1254">
        <v>0</v>
      </c>
      <c r="CW1254">
        <f>ROUND(Y1254*Source!I1280*DO1254,9)</f>
        <v>14.714919999999999</v>
      </c>
      <c r="CX1254">
        <f>ROUND(Y1254*Source!I1280,9)</f>
        <v>1.1659999999999999</v>
      </c>
      <c r="CY1254">
        <f>AB1254</f>
        <v>968.21</v>
      </c>
      <c r="CZ1254">
        <f>AF1254</f>
        <v>41.45</v>
      </c>
      <c r="DA1254">
        <f>AJ1254</f>
        <v>22.31</v>
      </c>
      <c r="DB1254">
        <f>ROUND((ROUND(AT1254*CZ1254,2)*1.25*1.1),6)</f>
        <v>455.95</v>
      </c>
      <c r="DC1254">
        <f>ROUND((ROUND(AT1254*AG1254,2)*1.25*1.1),6)</f>
        <v>138.82</v>
      </c>
      <c r="DD1254" t="s">
        <v>3</v>
      </c>
      <c r="DE1254" t="s">
        <v>3</v>
      </c>
      <c r="DF1254">
        <f t="shared" si="712"/>
        <v>0</v>
      </c>
      <c r="DG1254">
        <f>ROUND(ROUND(AF1254*AJ1254,2)*CX1254,2)</f>
        <v>1078.26</v>
      </c>
      <c r="DH1254">
        <f>ROUND(ROUND(AG1254*AK1254,2)*CX1254,2)</f>
        <v>703.67</v>
      </c>
      <c r="DI1254">
        <f t="shared" si="685"/>
        <v>0</v>
      </c>
      <c r="DJ1254">
        <f>DG1254</f>
        <v>1078.26</v>
      </c>
      <c r="DK1254">
        <v>0</v>
      </c>
      <c r="DL1254" t="s">
        <v>745</v>
      </c>
      <c r="DM1254">
        <v>0</v>
      </c>
      <c r="DN1254" t="s">
        <v>740</v>
      </c>
      <c r="DO1254">
        <v>12.62</v>
      </c>
    </row>
    <row r="1255" spans="1:119" x14ac:dyDescent="0.25">
      <c r="A1255">
        <f>ROW(Source!A1280)</f>
        <v>1280</v>
      </c>
      <c r="B1255">
        <v>56481267</v>
      </c>
      <c r="C1255">
        <v>56496665</v>
      </c>
      <c r="D1255">
        <v>54933467</v>
      </c>
      <c r="E1255">
        <v>1</v>
      </c>
      <c r="F1255">
        <v>1</v>
      </c>
      <c r="G1255">
        <v>1079</v>
      </c>
      <c r="H1255">
        <v>2</v>
      </c>
      <c r="I1255" t="s">
        <v>954</v>
      </c>
      <c r="J1255" t="s">
        <v>955</v>
      </c>
      <c r="K1255" t="s">
        <v>956</v>
      </c>
      <c r="L1255">
        <v>1368</v>
      </c>
      <c r="N1255">
        <v>1011</v>
      </c>
      <c r="O1255" t="s">
        <v>744</v>
      </c>
      <c r="P1255" t="s">
        <v>744</v>
      </c>
      <c r="Q1255">
        <v>1</v>
      </c>
      <c r="W1255">
        <v>0</v>
      </c>
      <c r="X1255">
        <v>-1091994207</v>
      </c>
      <c r="Y1255">
        <f>(AT1255*1.25*1.1)</f>
        <v>20.350000000000001</v>
      </c>
      <c r="AA1255">
        <v>0</v>
      </c>
      <c r="AB1255">
        <v>2117.29</v>
      </c>
      <c r="AC1255">
        <v>727.98</v>
      </c>
      <c r="AD1255">
        <v>0</v>
      </c>
      <c r="AE1255">
        <v>0</v>
      </c>
      <c r="AF1255">
        <v>145.59</v>
      </c>
      <c r="AG1255">
        <v>14.54</v>
      </c>
      <c r="AH1255">
        <v>0</v>
      </c>
      <c r="AI1255">
        <v>1</v>
      </c>
      <c r="AJ1255">
        <v>13.89</v>
      </c>
      <c r="AK1255">
        <v>47.82</v>
      </c>
      <c r="AL1255">
        <v>1</v>
      </c>
      <c r="AM1255">
        <v>2</v>
      </c>
      <c r="AN1255">
        <v>0</v>
      </c>
      <c r="AO1255">
        <v>1</v>
      </c>
      <c r="AP1255">
        <v>1</v>
      </c>
      <c r="AQ1255">
        <v>0</v>
      </c>
      <c r="AR1255">
        <v>0</v>
      </c>
      <c r="AS1255" t="s">
        <v>3</v>
      </c>
      <c r="AT1255">
        <v>14.8</v>
      </c>
      <c r="AU1255" t="s">
        <v>165</v>
      </c>
      <c r="AV1255">
        <v>0</v>
      </c>
      <c r="AW1255">
        <v>2</v>
      </c>
      <c r="AX1255">
        <v>56496673</v>
      </c>
      <c r="AY1255">
        <v>1</v>
      </c>
      <c r="AZ1255">
        <v>0</v>
      </c>
      <c r="BA1255">
        <v>1217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CV1255">
        <v>0</v>
      </c>
      <c r="CW1255">
        <f>ROUND(Y1255*Source!I1280*DO1255,9)</f>
        <v>31.364234</v>
      </c>
      <c r="CX1255">
        <f>ROUND(Y1255*Source!I1280,9)</f>
        <v>2.1570999999999998</v>
      </c>
      <c r="CY1255">
        <f>AB1255</f>
        <v>2117.29</v>
      </c>
      <c r="CZ1255">
        <f>AF1255</f>
        <v>145.59</v>
      </c>
      <c r="DA1255">
        <f>AJ1255</f>
        <v>13.89</v>
      </c>
      <c r="DB1255">
        <f>ROUND((ROUND(AT1255*CZ1255,2)*1.25*1.1),6)</f>
        <v>2962.7537499999999</v>
      </c>
      <c r="DC1255">
        <f>ROUND((ROUND(AT1255*AG1255,2)*1.25*1.1),6)</f>
        <v>295.88625000000002</v>
      </c>
      <c r="DD1255" t="s">
        <v>3</v>
      </c>
      <c r="DE1255" t="s">
        <v>3</v>
      </c>
      <c r="DF1255">
        <f t="shared" si="712"/>
        <v>0</v>
      </c>
      <c r="DG1255">
        <f>ROUND(ROUND(AF1255*AJ1255,2)*CX1255,2)</f>
        <v>4362.2</v>
      </c>
      <c r="DH1255">
        <f>ROUND(ROUND(AG1255*AK1255,2)*CX1255,2)</f>
        <v>1499.83</v>
      </c>
      <c r="DI1255">
        <f t="shared" si="685"/>
        <v>0</v>
      </c>
      <c r="DJ1255">
        <f>DG1255</f>
        <v>4362.2</v>
      </c>
      <c r="DK1255">
        <v>0</v>
      </c>
      <c r="DL1255" t="s">
        <v>745</v>
      </c>
      <c r="DM1255">
        <v>0</v>
      </c>
      <c r="DN1255" t="s">
        <v>740</v>
      </c>
      <c r="DO1255">
        <v>14.54</v>
      </c>
    </row>
    <row r="1256" spans="1:119" x14ac:dyDescent="0.25">
      <c r="A1256">
        <f>ROW(Source!A1280)</f>
        <v>1280</v>
      </c>
      <c r="B1256">
        <v>56481267</v>
      </c>
      <c r="C1256">
        <v>56496665</v>
      </c>
      <c r="D1256">
        <v>54934337</v>
      </c>
      <c r="E1256">
        <v>1</v>
      </c>
      <c r="F1256">
        <v>1</v>
      </c>
      <c r="G1256">
        <v>1079</v>
      </c>
      <c r="H1256">
        <v>2</v>
      </c>
      <c r="I1256" t="s">
        <v>957</v>
      </c>
      <c r="J1256" t="s">
        <v>958</v>
      </c>
      <c r="K1256" t="s">
        <v>959</v>
      </c>
      <c r="L1256">
        <v>1368</v>
      </c>
      <c r="N1256">
        <v>1011</v>
      </c>
      <c r="O1256" t="s">
        <v>744</v>
      </c>
      <c r="P1256" t="s">
        <v>744</v>
      </c>
      <c r="Q1256">
        <v>1</v>
      </c>
      <c r="W1256">
        <v>0</v>
      </c>
      <c r="X1256">
        <v>-814982393</v>
      </c>
      <c r="Y1256">
        <f>(AT1256*1.25*1.1)</f>
        <v>22</v>
      </c>
      <c r="AA1256">
        <v>0</v>
      </c>
      <c r="AB1256">
        <v>1.75</v>
      </c>
      <c r="AC1256">
        <v>0</v>
      </c>
      <c r="AD1256">
        <v>0</v>
      </c>
      <c r="AE1256">
        <v>0</v>
      </c>
      <c r="AF1256">
        <v>0.2</v>
      </c>
      <c r="AG1256">
        <v>0</v>
      </c>
      <c r="AH1256">
        <v>0</v>
      </c>
      <c r="AI1256">
        <v>1</v>
      </c>
      <c r="AJ1256">
        <v>8.35</v>
      </c>
      <c r="AK1256">
        <v>47.82</v>
      </c>
      <c r="AL1256">
        <v>1</v>
      </c>
      <c r="AM1256">
        <v>2</v>
      </c>
      <c r="AN1256">
        <v>0</v>
      </c>
      <c r="AO1256">
        <v>1</v>
      </c>
      <c r="AP1256">
        <v>1</v>
      </c>
      <c r="AQ1256">
        <v>0</v>
      </c>
      <c r="AR1256">
        <v>0</v>
      </c>
      <c r="AS1256" t="s">
        <v>3</v>
      </c>
      <c r="AT1256">
        <v>16</v>
      </c>
      <c r="AU1256" t="s">
        <v>165</v>
      </c>
      <c r="AV1256">
        <v>0</v>
      </c>
      <c r="AW1256">
        <v>2</v>
      </c>
      <c r="AX1256">
        <v>56496675</v>
      </c>
      <c r="AY1256">
        <v>1</v>
      </c>
      <c r="AZ1256">
        <v>0</v>
      </c>
      <c r="BA1256">
        <v>1218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CV1256">
        <v>0</v>
      </c>
      <c r="CW1256">
        <f>ROUND(Y1256*Source!I1280*DO1256,9)</f>
        <v>0</v>
      </c>
      <c r="CX1256">
        <f>ROUND(Y1256*Source!I1280,9)</f>
        <v>2.3319999999999999</v>
      </c>
      <c r="CY1256">
        <f>AB1256</f>
        <v>1.75</v>
      </c>
      <c r="CZ1256">
        <f>AF1256</f>
        <v>0.2</v>
      </c>
      <c r="DA1256">
        <f>AJ1256</f>
        <v>8.35</v>
      </c>
      <c r="DB1256">
        <f>ROUND((ROUND(AT1256*CZ1256,2)*1.25*1.1),6)</f>
        <v>4.4000000000000004</v>
      </c>
      <c r="DC1256">
        <f>ROUND((ROUND(AT1256*AG1256,2)*1.25*1.1),6)</f>
        <v>0</v>
      </c>
      <c r="DD1256" t="s">
        <v>3</v>
      </c>
      <c r="DE1256" t="s">
        <v>3</v>
      </c>
      <c r="DF1256">
        <f t="shared" si="712"/>
        <v>0</v>
      </c>
      <c r="DG1256">
        <f>ROUND(ROUND(AF1256*AJ1256,2)*CX1256,2)</f>
        <v>3.89</v>
      </c>
      <c r="DH1256">
        <f>ROUND(ROUND(AG1256*AK1256,2)*CX1256,2)</f>
        <v>0</v>
      </c>
      <c r="DI1256">
        <f t="shared" si="685"/>
        <v>0</v>
      </c>
      <c r="DJ1256">
        <f>DG1256</f>
        <v>3.89</v>
      </c>
      <c r="DK1256">
        <v>0</v>
      </c>
      <c r="DL1256" t="s">
        <v>3</v>
      </c>
      <c r="DM1256">
        <v>0</v>
      </c>
      <c r="DN1256" t="s">
        <v>3</v>
      </c>
      <c r="DO1256">
        <v>0</v>
      </c>
    </row>
    <row r="1257" spans="1:119" x14ac:dyDescent="0.25">
      <c r="A1257">
        <f>ROW(Source!A1280)</f>
        <v>1280</v>
      </c>
      <c r="B1257">
        <v>56481267</v>
      </c>
      <c r="C1257">
        <v>56496665</v>
      </c>
      <c r="D1257">
        <v>54933656</v>
      </c>
      <c r="E1257">
        <v>1</v>
      </c>
      <c r="F1257">
        <v>1</v>
      </c>
      <c r="G1257">
        <v>1079</v>
      </c>
      <c r="H1257">
        <v>2</v>
      </c>
      <c r="I1257" t="s">
        <v>806</v>
      </c>
      <c r="J1257" t="s">
        <v>807</v>
      </c>
      <c r="K1257" t="s">
        <v>808</v>
      </c>
      <c r="L1257">
        <v>1368</v>
      </c>
      <c r="N1257">
        <v>1011</v>
      </c>
      <c r="O1257" t="s">
        <v>744</v>
      </c>
      <c r="P1257" t="s">
        <v>744</v>
      </c>
      <c r="Q1257">
        <v>1</v>
      </c>
      <c r="W1257">
        <v>0</v>
      </c>
      <c r="X1257">
        <v>668032808</v>
      </c>
      <c r="Y1257">
        <f>(AT1257*1.25*1.1)</f>
        <v>15.950000000000001</v>
      </c>
      <c r="AA1257">
        <v>0</v>
      </c>
      <c r="AB1257">
        <v>2343.4299999999998</v>
      </c>
      <c r="AC1257">
        <v>727.98</v>
      </c>
      <c r="AD1257">
        <v>0</v>
      </c>
      <c r="AE1257">
        <v>0</v>
      </c>
      <c r="AF1257">
        <v>164.94</v>
      </c>
      <c r="AG1257">
        <v>14.54</v>
      </c>
      <c r="AH1257">
        <v>0</v>
      </c>
      <c r="AI1257">
        <v>1</v>
      </c>
      <c r="AJ1257">
        <v>13.57</v>
      </c>
      <c r="AK1257">
        <v>47.82</v>
      </c>
      <c r="AL1257">
        <v>1</v>
      </c>
      <c r="AM1257">
        <v>2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 t="s">
        <v>3</v>
      </c>
      <c r="AT1257">
        <v>11.6</v>
      </c>
      <c r="AU1257" t="s">
        <v>165</v>
      </c>
      <c r="AV1257">
        <v>0</v>
      </c>
      <c r="AW1257">
        <v>2</v>
      </c>
      <c r="AX1257">
        <v>56496676</v>
      </c>
      <c r="AY1257">
        <v>1</v>
      </c>
      <c r="AZ1257">
        <v>0</v>
      </c>
      <c r="BA1257">
        <v>1219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CV1257">
        <v>0</v>
      </c>
      <c r="CW1257">
        <f>ROUND(Y1257*Source!I1280*DO1257,9)</f>
        <v>24.582778000000001</v>
      </c>
      <c r="CX1257">
        <f>ROUND(Y1257*Source!I1280,9)</f>
        <v>1.6907000000000001</v>
      </c>
      <c r="CY1257">
        <f>AB1257</f>
        <v>2343.4299999999998</v>
      </c>
      <c r="CZ1257">
        <f>AF1257</f>
        <v>164.94</v>
      </c>
      <c r="DA1257">
        <f>AJ1257</f>
        <v>13.57</v>
      </c>
      <c r="DB1257">
        <f>ROUND((ROUND(AT1257*CZ1257,2)*1.25*1.1),6)</f>
        <v>2630.7874999999999</v>
      </c>
      <c r="DC1257">
        <f>ROUND((ROUND(AT1257*AG1257,2)*1.25*1.1),6)</f>
        <v>231.9075</v>
      </c>
      <c r="DD1257" t="s">
        <v>3</v>
      </c>
      <c r="DE1257" t="s">
        <v>3</v>
      </c>
      <c r="DF1257">
        <f t="shared" si="712"/>
        <v>0</v>
      </c>
      <c r="DG1257">
        <f>ROUND(ROUND(AF1257*AJ1257,2)*CX1257,2)</f>
        <v>3784.19</v>
      </c>
      <c r="DH1257">
        <f>ROUND(ROUND(AG1257*AK1257,2)*CX1257,2)</f>
        <v>1175.54</v>
      </c>
      <c r="DI1257">
        <f t="shared" si="685"/>
        <v>0</v>
      </c>
      <c r="DJ1257">
        <f>DG1257</f>
        <v>3784.19</v>
      </c>
      <c r="DK1257">
        <v>0</v>
      </c>
      <c r="DL1257" t="s">
        <v>745</v>
      </c>
      <c r="DM1257">
        <v>0</v>
      </c>
      <c r="DN1257" t="s">
        <v>740</v>
      </c>
      <c r="DO1257">
        <v>14.54</v>
      </c>
    </row>
    <row r="1258" spans="1:119" x14ac:dyDescent="0.25">
      <c r="A1258">
        <f>ROW(Source!A1280)</f>
        <v>1280</v>
      </c>
      <c r="B1258">
        <v>56481267</v>
      </c>
      <c r="C1258">
        <v>56496665</v>
      </c>
      <c r="D1258">
        <v>54902772</v>
      </c>
      <c r="E1258">
        <v>1</v>
      </c>
      <c r="F1258">
        <v>1</v>
      </c>
      <c r="G1258">
        <v>1079</v>
      </c>
      <c r="H1258">
        <v>3</v>
      </c>
      <c r="I1258" t="s">
        <v>532</v>
      </c>
      <c r="J1258" t="s">
        <v>534</v>
      </c>
      <c r="K1258" t="s">
        <v>533</v>
      </c>
      <c r="L1258">
        <v>1339</v>
      </c>
      <c r="N1258">
        <v>1007</v>
      </c>
      <c r="O1258" t="s">
        <v>158</v>
      </c>
      <c r="P1258" t="s">
        <v>158</v>
      </c>
      <c r="Q1258">
        <v>1</v>
      </c>
      <c r="W1258">
        <v>0</v>
      </c>
      <c r="X1258">
        <v>-1921538256</v>
      </c>
      <c r="Y1258">
        <f>AT1258</f>
        <v>105</v>
      </c>
      <c r="AA1258">
        <v>870.74</v>
      </c>
      <c r="AB1258">
        <v>0</v>
      </c>
      <c r="AC1258">
        <v>0</v>
      </c>
      <c r="AD1258">
        <v>0</v>
      </c>
      <c r="AE1258">
        <v>99.9</v>
      </c>
      <c r="AF1258">
        <v>0</v>
      </c>
      <c r="AG1258">
        <v>0</v>
      </c>
      <c r="AH1258">
        <v>0</v>
      </c>
      <c r="AI1258">
        <v>8.69</v>
      </c>
      <c r="AJ1258">
        <v>1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 t="s">
        <v>3</v>
      </c>
      <c r="AT1258">
        <v>105</v>
      </c>
      <c r="AU1258" t="s">
        <v>3</v>
      </c>
      <c r="AV1258">
        <v>0</v>
      </c>
      <c r="AW1258">
        <v>1</v>
      </c>
      <c r="AX1258">
        <v>-1</v>
      </c>
      <c r="AY1258">
        <v>0</v>
      </c>
      <c r="AZ1258">
        <v>0</v>
      </c>
      <c r="BA1258" t="s">
        <v>3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CV1258">
        <v>0</v>
      </c>
      <c r="CW1258">
        <v>0</v>
      </c>
      <c r="CX1258">
        <f>ROUND(Y1258*Source!I1280,9)</f>
        <v>11.13</v>
      </c>
      <c r="CY1258">
        <f>AA1258</f>
        <v>870.74</v>
      </c>
      <c r="CZ1258">
        <f>AE1258</f>
        <v>99.9</v>
      </c>
      <c r="DA1258">
        <f>AI1258</f>
        <v>8.69</v>
      </c>
      <c r="DB1258">
        <f>ROUND(ROUND(AT1258*CZ1258,2),6)</f>
        <v>10489.5</v>
      </c>
      <c r="DC1258">
        <f>ROUND(ROUND(AT1258*AG1258,2),6)</f>
        <v>0</v>
      </c>
      <c r="DD1258" t="s">
        <v>3</v>
      </c>
      <c r="DE1258" t="s">
        <v>3</v>
      </c>
      <c r="DF1258">
        <f>ROUND(ROUND(AE1258*AI1258,2)*CX1258,2)</f>
        <v>9662.2900000000009</v>
      </c>
      <c r="DG1258">
        <f>ROUND(ROUND(AF1258,2)*CX1258,2)</f>
        <v>0</v>
      </c>
      <c r="DH1258">
        <f>ROUND(ROUND(AG1258,2)*CX1258,2)</f>
        <v>0</v>
      </c>
      <c r="DI1258">
        <f t="shared" si="685"/>
        <v>0</v>
      </c>
      <c r="DJ1258">
        <f>DF1258</f>
        <v>9662.2900000000009</v>
      </c>
      <c r="DK1258">
        <v>0</v>
      </c>
      <c r="DL1258" t="s">
        <v>3</v>
      </c>
      <c r="DM1258">
        <v>0</v>
      </c>
      <c r="DN1258" t="s">
        <v>3</v>
      </c>
      <c r="DO1258">
        <v>0</v>
      </c>
    </row>
    <row r="1259" spans="1:119" x14ac:dyDescent="0.25">
      <c r="A1259">
        <f>ROW(Source!A1283)</f>
        <v>1283</v>
      </c>
      <c r="B1259">
        <v>56481265</v>
      </c>
      <c r="C1259">
        <v>56496679</v>
      </c>
      <c r="D1259">
        <v>54836958</v>
      </c>
      <c r="E1259">
        <v>1079</v>
      </c>
      <c r="F1259">
        <v>1</v>
      </c>
      <c r="G1259">
        <v>1079</v>
      </c>
      <c r="H1259">
        <v>1</v>
      </c>
      <c r="I1259" t="s">
        <v>738</v>
      </c>
      <c r="J1259" t="s">
        <v>3</v>
      </c>
      <c r="K1259" t="s">
        <v>739</v>
      </c>
      <c r="L1259">
        <v>1191</v>
      </c>
      <c r="N1259">
        <v>1013</v>
      </c>
      <c r="O1259" t="s">
        <v>740</v>
      </c>
      <c r="P1259" t="s">
        <v>740</v>
      </c>
      <c r="Q1259">
        <v>1</v>
      </c>
      <c r="W1259">
        <v>0</v>
      </c>
      <c r="X1259">
        <v>476480486</v>
      </c>
      <c r="Y1259">
        <f>(AT1259*1.15*1.1)</f>
        <v>16.900400000000001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1</v>
      </c>
      <c r="AK1259">
        <v>1</v>
      </c>
      <c r="AL1259">
        <v>1</v>
      </c>
      <c r="AM1259">
        <v>-2</v>
      </c>
      <c r="AN1259">
        <v>0</v>
      </c>
      <c r="AO1259">
        <v>1</v>
      </c>
      <c r="AP1259">
        <v>1</v>
      </c>
      <c r="AQ1259">
        <v>0</v>
      </c>
      <c r="AR1259">
        <v>0</v>
      </c>
      <c r="AS1259" t="s">
        <v>3</v>
      </c>
      <c r="AT1259">
        <v>13.36</v>
      </c>
      <c r="AU1259" t="s">
        <v>166</v>
      </c>
      <c r="AV1259">
        <v>1</v>
      </c>
      <c r="AW1259">
        <v>2</v>
      </c>
      <c r="AX1259">
        <v>56496683</v>
      </c>
      <c r="AY1259">
        <v>1</v>
      </c>
      <c r="AZ1259">
        <v>0</v>
      </c>
      <c r="BA1259">
        <v>1221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CU1259">
        <f>ROUND(AT1259*Source!I1283*AH1259*AL1259,2)</f>
        <v>0</v>
      </c>
      <c r="CV1259">
        <f>ROUND(Y1259*Source!I1283,9)</f>
        <v>3.7180879999999998</v>
      </c>
      <c r="CW1259">
        <v>0</v>
      </c>
      <c r="CX1259">
        <f>ROUND(Y1259*Source!I1283,9)</f>
        <v>3.7180879999999998</v>
      </c>
      <c r="CY1259">
        <f>AD1259</f>
        <v>0</v>
      </c>
      <c r="CZ1259">
        <f>AH1259</f>
        <v>0</v>
      </c>
      <c r="DA1259">
        <f>AL1259</f>
        <v>1</v>
      </c>
      <c r="DB1259">
        <f>ROUND((ROUND(AT1259*CZ1259,2)*1.15*1.1),6)</f>
        <v>0</v>
      </c>
      <c r="DC1259">
        <f>ROUND((ROUND(AT1259*AG1259,2)*1.15*1.1),6)</f>
        <v>0</v>
      </c>
      <c r="DD1259" t="s">
        <v>3</v>
      </c>
      <c r="DE1259" t="s">
        <v>3</v>
      </c>
      <c r="DF1259">
        <f>ROUND(ROUND(AE1259,2)*CX1259,2)</f>
        <v>0</v>
      </c>
      <c r="DG1259">
        <f>ROUND(ROUND(AF1259,2)*CX1259,2)</f>
        <v>0</v>
      </c>
      <c r="DH1259">
        <f>ROUND(ROUND(AG1259,2)*CX1259,2)</f>
        <v>0</v>
      </c>
      <c r="DI1259">
        <f t="shared" si="685"/>
        <v>0</v>
      </c>
      <c r="DJ1259">
        <f>DI1259</f>
        <v>0</v>
      </c>
      <c r="DK1259">
        <v>0</v>
      </c>
      <c r="DL1259" t="s">
        <v>3</v>
      </c>
      <c r="DM1259">
        <v>0</v>
      </c>
      <c r="DN1259" t="s">
        <v>3</v>
      </c>
      <c r="DO1259">
        <v>0</v>
      </c>
    </row>
    <row r="1260" spans="1:119" x14ac:dyDescent="0.25">
      <c r="A1260">
        <f>ROW(Source!A1283)</f>
        <v>1283</v>
      </c>
      <c r="B1260">
        <v>56481265</v>
      </c>
      <c r="C1260">
        <v>56496679</v>
      </c>
      <c r="D1260">
        <v>54934284</v>
      </c>
      <c r="E1260">
        <v>1</v>
      </c>
      <c r="F1260">
        <v>1</v>
      </c>
      <c r="G1260">
        <v>1079</v>
      </c>
      <c r="H1260">
        <v>2</v>
      </c>
      <c r="I1260" t="s">
        <v>741</v>
      </c>
      <c r="J1260" t="s">
        <v>742</v>
      </c>
      <c r="K1260" t="s">
        <v>743</v>
      </c>
      <c r="L1260">
        <v>1368</v>
      </c>
      <c r="N1260">
        <v>1011</v>
      </c>
      <c r="O1260" t="s">
        <v>744</v>
      </c>
      <c r="P1260" t="s">
        <v>744</v>
      </c>
      <c r="Q1260">
        <v>1</v>
      </c>
      <c r="W1260">
        <v>0</v>
      </c>
      <c r="X1260">
        <v>654681671</v>
      </c>
      <c r="Y1260">
        <f>(AT1260*1.25*1.1)</f>
        <v>2.7500000000000004E-2</v>
      </c>
      <c r="AA1260">
        <v>0</v>
      </c>
      <c r="AB1260">
        <v>87.01</v>
      </c>
      <c r="AC1260">
        <v>13.21</v>
      </c>
      <c r="AD1260">
        <v>0</v>
      </c>
      <c r="AE1260">
        <v>0</v>
      </c>
      <c r="AF1260">
        <v>83.1</v>
      </c>
      <c r="AG1260">
        <v>12.62</v>
      </c>
      <c r="AH1260">
        <v>0</v>
      </c>
      <c r="AI1260">
        <v>1</v>
      </c>
      <c r="AJ1260">
        <v>1</v>
      </c>
      <c r="AK1260">
        <v>1</v>
      </c>
      <c r="AL1260">
        <v>1</v>
      </c>
      <c r="AM1260">
        <v>-2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 t="s">
        <v>3</v>
      </c>
      <c r="AT1260">
        <v>0.02</v>
      </c>
      <c r="AU1260" t="s">
        <v>165</v>
      </c>
      <c r="AV1260">
        <v>0</v>
      </c>
      <c r="AW1260">
        <v>2</v>
      </c>
      <c r="AX1260">
        <v>56496684</v>
      </c>
      <c r="AY1260">
        <v>1</v>
      </c>
      <c r="AZ1260">
        <v>0</v>
      </c>
      <c r="BA1260">
        <v>1222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CV1260">
        <v>0</v>
      </c>
      <c r="CW1260">
        <f>ROUND(Y1260*Source!I1283*DO1260,9)</f>
        <v>7.6351000000000002E-2</v>
      </c>
      <c r="CX1260">
        <f>ROUND(Y1260*Source!I1283,9)</f>
        <v>6.0499999999999998E-3</v>
      </c>
      <c r="CY1260">
        <f>AB1260</f>
        <v>87.01</v>
      </c>
      <c r="CZ1260">
        <f>AF1260</f>
        <v>83.1</v>
      </c>
      <c r="DA1260">
        <f>AJ1260</f>
        <v>1</v>
      </c>
      <c r="DB1260">
        <f>ROUND((ROUND(AT1260*CZ1260,2)*1.25*1.1),6)</f>
        <v>2.2825000000000002</v>
      </c>
      <c r="DC1260">
        <f>ROUND((ROUND(AT1260*AG1260,2)*1.25*1.1),6)</f>
        <v>0.34375</v>
      </c>
      <c r="DD1260" t="s">
        <v>3</v>
      </c>
      <c r="DE1260" t="s">
        <v>3</v>
      </c>
      <c r="DF1260">
        <f>ROUND(ROUND(AE1260,2)*CX1260,2)</f>
        <v>0</v>
      </c>
      <c r="DG1260">
        <f>ROUND(ROUND(AF1260,2)*CX1260,2)</f>
        <v>0.5</v>
      </c>
      <c r="DH1260">
        <f>ROUND(ROUND(AG1260,2)*CX1260,2)</f>
        <v>0.08</v>
      </c>
      <c r="DI1260">
        <f t="shared" si="685"/>
        <v>0</v>
      </c>
      <c r="DJ1260">
        <f>DG1260</f>
        <v>0.5</v>
      </c>
      <c r="DK1260">
        <v>0</v>
      </c>
      <c r="DL1260" t="s">
        <v>745</v>
      </c>
      <c r="DM1260">
        <v>0</v>
      </c>
      <c r="DN1260" t="s">
        <v>740</v>
      </c>
      <c r="DO1260">
        <v>12.62</v>
      </c>
    </row>
    <row r="1261" spans="1:119" x14ac:dyDescent="0.25">
      <c r="A1261">
        <f>ROW(Source!A1283)</f>
        <v>1283</v>
      </c>
      <c r="B1261">
        <v>56481265</v>
      </c>
      <c r="C1261">
        <v>56496679</v>
      </c>
      <c r="D1261">
        <v>54904742</v>
      </c>
      <c r="E1261">
        <v>1</v>
      </c>
      <c r="F1261">
        <v>1</v>
      </c>
      <c r="G1261">
        <v>1079</v>
      </c>
      <c r="H1261">
        <v>3</v>
      </c>
      <c r="I1261" t="s">
        <v>395</v>
      </c>
      <c r="J1261" t="s">
        <v>397</v>
      </c>
      <c r="K1261" t="s">
        <v>396</v>
      </c>
      <c r="L1261">
        <v>1327</v>
      </c>
      <c r="N1261">
        <v>1005</v>
      </c>
      <c r="O1261" t="s">
        <v>214</v>
      </c>
      <c r="P1261" t="s">
        <v>214</v>
      </c>
      <c r="Q1261">
        <v>1</v>
      </c>
      <c r="W1261">
        <v>0</v>
      </c>
      <c r="X1261">
        <v>1053069243</v>
      </c>
      <c r="Y1261">
        <f>AT1261</f>
        <v>120</v>
      </c>
      <c r="AA1261">
        <v>39.53</v>
      </c>
      <c r="AB1261">
        <v>0</v>
      </c>
      <c r="AC1261">
        <v>0</v>
      </c>
      <c r="AD1261">
        <v>0</v>
      </c>
      <c r="AE1261">
        <v>39.450000000000003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1</v>
      </c>
      <c r="AL1261">
        <v>1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  <c r="AS1261" t="s">
        <v>3</v>
      </c>
      <c r="AT1261">
        <v>120</v>
      </c>
      <c r="AU1261" t="s">
        <v>3</v>
      </c>
      <c r="AV1261">
        <v>0</v>
      </c>
      <c r="AW1261">
        <v>1</v>
      </c>
      <c r="AX1261">
        <v>-1</v>
      </c>
      <c r="AY1261">
        <v>0</v>
      </c>
      <c r="AZ1261">
        <v>0</v>
      </c>
      <c r="BA1261" t="s">
        <v>3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CV1261">
        <v>0</v>
      </c>
      <c r="CW1261">
        <v>0</v>
      </c>
      <c r="CX1261">
        <f>ROUND(Y1261*Source!I1283,9)</f>
        <v>26.4</v>
      </c>
      <c r="CY1261">
        <f>AA1261</f>
        <v>39.53</v>
      </c>
      <c r="CZ1261">
        <f>AE1261</f>
        <v>39.450000000000003</v>
      </c>
      <c r="DA1261">
        <f>AI1261</f>
        <v>1</v>
      </c>
      <c r="DB1261">
        <f>ROUND(ROUND(AT1261*CZ1261,2),6)</f>
        <v>4734</v>
      </c>
      <c r="DC1261">
        <f>ROUND(ROUND(AT1261*AG1261,2),6)</f>
        <v>0</v>
      </c>
      <c r="DD1261" t="s">
        <v>3</v>
      </c>
      <c r="DE1261" t="s">
        <v>3</v>
      </c>
      <c r="DF1261">
        <f>ROUND(ROUND(AE1261,2)*CX1261,2)</f>
        <v>1041.48</v>
      </c>
      <c r="DG1261">
        <f>ROUND(ROUND(AF1261,2)*CX1261,2)</f>
        <v>0</v>
      </c>
      <c r="DH1261">
        <f>ROUND(ROUND(AG1261,2)*CX1261,2)</f>
        <v>0</v>
      </c>
      <c r="DI1261">
        <f t="shared" si="685"/>
        <v>0</v>
      </c>
      <c r="DJ1261">
        <f>DF1261</f>
        <v>1041.48</v>
      </c>
      <c r="DK1261">
        <v>0</v>
      </c>
      <c r="DL1261" t="s">
        <v>3</v>
      </c>
      <c r="DM1261">
        <v>0</v>
      </c>
      <c r="DN1261" t="s">
        <v>3</v>
      </c>
      <c r="DO1261">
        <v>0</v>
      </c>
    </row>
    <row r="1262" spans="1:119" x14ac:dyDescent="0.25">
      <c r="A1262">
        <f>ROW(Source!A1284)</f>
        <v>1284</v>
      </c>
      <c r="B1262">
        <v>56481267</v>
      </c>
      <c r="C1262">
        <v>56496679</v>
      </c>
      <c r="D1262">
        <v>54836958</v>
      </c>
      <c r="E1262">
        <v>1079</v>
      </c>
      <c r="F1262">
        <v>1</v>
      </c>
      <c r="G1262">
        <v>1079</v>
      </c>
      <c r="H1262">
        <v>1</v>
      </c>
      <c r="I1262" t="s">
        <v>738</v>
      </c>
      <c r="J1262" t="s">
        <v>3</v>
      </c>
      <c r="K1262" t="s">
        <v>739</v>
      </c>
      <c r="L1262">
        <v>1191</v>
      </c>
      <c r="N1262">
        <v>1013</v>
      </c>
      <c r="O1262" t="s">
        <v>740</v>
      </c>
      <c r="P1262" t="s">
        <v>740</v>
      </c>
      <c r="Q1262">
        <v>1</v>
      </c>
      <c r="W1262">
        <v>0</v>
      </c>
      <c r="X1262">
        <v>476480486</v>
      </c>
      <c r="Y1262">
        <f>(AT1262*1.15*1.1)</f>
        <v>16.900400000000001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1</v>
      </c>
      <c r="AM1262">
        <v>-2</v>
      </c>
      <c r="AN1262">
        <v>0</v>
      </c>
      <c r="AO1262">
        <v>1</v>
      </c>
      <c r="AP1262">
        <v>1</v>
      </c>
      <c r="AQ1262">
        <v>0</v>
      </c>
      <c r="AR1262">
        <v>0</v>
      </c>
      <c r="AS1262" t="s">
        <v>3</v>
      </c>
      <c r="AT1262">
        <v>13.36</v>
      </c>
      <c r="AU1262" t="s">
        <v>166</v>
      </c>
      <c r="AV1262">
        <v>1</v>
      </c>
      <c r="AW1262">
        <v>2</v>
      </c>
      <c r="AX1262">
        <v>56496683</v>
      </c>
      <c r="AY1262">
        <v>1</v>
      </c>
      <c r="AZ1262">
        <v>0</v>
      </c>
      <c r="BA1262">
        <v>1224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CU1262">
        <f>ROUND(AT1262*Source!I1284*AH1262*AL1262,2)</f>
        <v>0</v>
      </c>
      <c r="CV1262">
        <f>ROUND(Y1262*Source!I1284,9)</f>
        <v>3.7180879999999998</v>
      </c>
      <c r="CW1262">
        <v>0</v>
      </c>
      <c r="CX1262">
        <f>ROUND(Y1262*Source!I1284,9)</f>
        <v>3.7180879999999998</v>
      </c>
      <c r="CY1262">
        <f>AD1262</f>
        <v>0</v>
      </c>
      <c r="CZ1262">
        <f>AH1262</f>
        <v>0</v>
      </c>
      <c r="DA1262">
        <f>AL1262</f>
        <v>1</v>
      </c>
      <c r="DB1262">
        <f>ROUND((ROUND(AT1262*CZ1262,2)*1.15*1.1),6)</f>
        <v>0</v>
      </c>
      <c r="DC1262">
        <f>ROUND((ROUND(AT1262*AG1262,2)*1.15*1.1),6)</f>
        <v>0</v>
      </c>
      <c r="DD1262" t="s">
        <v>3</v>
      </c>
      <c r="DE1262" t="s">
        <v>3</v>
      </c>
      <c r="DF1262">
        <f>ROUND(ROUND(AE1262,2)*CX1262,2)</f>
        <v>0</v>
      </c>
      <c r="DG1262">
        <f>ROUND(ROUND(AF1262,2)*CX1262,2)</f>
        <v>0</v>
      </c>
      <c r="DH1262">
        <f>ROUND(ROUND(AG1262,2)*CX1262,2)</f>
        <v>0</v>
      </c>
      <c r="DI1262">
        <f t="shared" si="685"/>
        <v>0</v>
      </c>
      <c r="DJ1262">
        <f>DI1262</f>
        <v>0</v>
      </c>
      <c r="DK1262">
        <v>0</v>
      </c>
      <c r="DL1262" t="s">
        <v>3</v>
      </c>
      <c r="DM1262">
        <v>0</v>
      </c>
      <c r="DN1262" t="s">
        <v>3</v>
      </c>
      <c r="DO1262">
        <v>0</v>
      </c>
    </row>
    <row r="1263" spans="1:119" x14ac:dyDescent="0.25">
      <c r="A1263">
        <f>ROW(Source!A1284)</f>
        <v>1284</v>
      </c>
      <c r="B1263">
        <v>56481267</v>
      </c>
      <c r="C1263">
        <v>56496679</v>
      </c>
      <c r="D1263">
        <v>54934284</v>
      </c>
      <c r="E1263">
        <v>1</v>
      </c>
      <c r="F1263">
        <v>1</v>
      </c>
      <c r="G1263">
        <v>1079</v>
      </c>
      <c r="H1263">
        <v>2</v>
      </c>
      <c r="I1263" t="s">
        <v>741</v>
      </c>
      <c r="J1263" t="s">
        <v>742</v>
      </c>
      <c r="K1263" t="s">
        <v>743</v>
      </c>
      <c r="L1263">
        <v>1368</v>
      </c>
      <c r="N1263">
        <v>1011</v>
      </c>
      <c r="O1263" t="s">
        <v>744</v>
      </c>
      <c r="P1263" t="s">
        <v>744</v>
      </c>
      <c r="Q1263">
        <v>1</v>
      </c>
      <c r="W1263">
        <v>0</v>
      </c>
      <c r="X1263">
        <v>654681671</v>
      </c>
      <c r="Y1263">
        <f>(AT1263*1.25*1.1)</f>
        <v>2.7500000000000004E-2</v>
      </c>
      <c r="AA1263">
        <v>0</v>
      </c>
      <c r="AB1263">
        <v>1323.36</v>
      </c>
      <c r="AC1263">
        <v>631.85</v>
      </c>
      <c r="AD1263">
        <v>0</v>
      </c>
      <c r="AE1263">
        <v>0</v>
      </c>
      <c r="AF1263">
        <v>83.1</v>
      </c>
      <c r="AG1263">
        <v>12.62</v>
      </c>
      <c r="AH1263">
        <v>0</v>
      </c>
      <c r="AI1263">
        <v>1</v>
      </c>
      <c r="AJ1263">
        <v>15.21</v>
      </c>
      <c r="AK1263">
        <v>47.82</v>
      </c>
      <c r="AL1263">
        <v>1</v>
      </c>
      <c r="AM1263">
        <v>2</v>
      </c>
      <c r="AN1263">
        <v>0</v>
      </c>
      <c r="AO1263">
        <v>1</v>
      </c>
      <c r="AP1263">
        <v>1</v>
      </c>
      <c r="AQ1263">
        <v>0</v>
      </c>
      <c r="AR1263">
        <v>0</v>
      </c>
      <c r="AS1263" t="s">
        <v>3</v>
      </c>
      <c r="AT1263">
        <v>0.02</v>
      </c>
      <c r="AU1263" t="s">
        <v>165</v>
      </c>
      <c r="AV1263">
        <v>0</v>
      </c>
      <c r="AW1263">
        <v>2</v>
      </c>
      <c r="AX1263">
        <v>56496684</v>
      </c>
      <c r="AY1263">
        <v>1</v>
      </c>
      <c r="AZ1263">
        <v>0</v>
      </c>
      <c r="BA1263">
        <v>1225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CV1263">
        <v>0</v>
      </c>
      <c r="CW1263">
        <f>ROUND(Y1263*Source!I1284*DO1263,9)</f>
        <v>7.6351000000000002E-2</v>
      </c>
      <c r="CX1263">
        <f>ROUND(Y1263*Source!I1284,9)</f>
        <v>6.0499999999999998E-3</v>
      </c>
      <c r="CY1263">
        <f>AB1263</f>
        <v>1323.36</v>
      </c>
      <c r="CZ1263">
        <f>AF1263</f>
        <v>83.1</v>
      </c>
      <c r="DA1263">
        <f>AJ1263</f>
        <v>15.21</v>
      </c>
      <c r="DB1263">
        <f>ROUND((ROUND(AT1263*CZ1263,2)*1.25*1.1),6)</f>
        <v>2.2825000000000002</v>
      </c>
      <c r="DC1263">
        <f>ROUND((ROUND(AT1263*AG1263,2)*1.25*1.1),6)</f>
        <v>0.34375</v>
      </c>
      <c r="DD1263" t="s">
        <v>3</v>
      </c>
      <c r="DE1263" t="s">
        <v>3</v>
      </c>
      <c r="DF1263">
        <f>ROUND(ROUND(AE1263,2)*CX1263,2)</f>
        <v>0</v>
      </c>
      <c r="DG1263">
        <f>ROUND(ROUND(AF1263*AJ1263,2)*CX1263,2)</f>
        <v>7.65</v>
      </c>
      <c r="DH1263">
        <f>ROUND(ROUND(AG1263*AK1263,2)*CX1263,2)</f>
        <v>3.65</v>
      </c>
      <c r="DI1263">
        <f t="shared" si="685"/>
        <v>0</v>
      </c>
      <c r="DJ1263">
        <f>DG1263</f>
        <v>7.65</v>
      </c>
      <c r="DK1263">
        <v>0</v>
      </c>
      <c r="DL1263" t="s">
        <v>745</v>
      </c>
      <c r="DM1263">
        <v>0</v>
      </c>
      <c r="DN1263" t="s">
        <v>740</v>
      </c>
      <c r="DO1263">
        <v>12.62</v>
      </c>
    </row>
    <row r="1264" spans="1:119" x14ac:dyDescent="0.25">
      <c r="A1264">
        <f>ROW(Source!A1284)</f>
        <v>1284</v>
      </c>
      <c r="B1264">
        <v>56481267</v>
      </c>
      <c r="C1264">
        <v>56496679</v>
      </c>
      <c r="D1264">
        <v>54904742</v>
      </c>
      <c r="E1264">
        <v>1</v>
      </c>
      <c r="F1264">
        <v>1</v>
      </c>
      <c r="G1264">
        <v>1079</v>
      </c>
      <c r="H1264">
        <v>3</v>
      </c>
      <c r="I1264" t="s">
        <v>395</v>
      </c>
      <c r="J1264" t="s">
        <v>397</v>
      </c>
      <c r="K1264" t="s">
        <v>396</v>
      </c>
      <c r="L1264">
        <v>1327</v>
      </c>
      <c r="N1264">
        <v>1005</v>
      </c>
      <c r="O1264" t="s">
        <v>214</v>
      </c>
      <c r="P1264" t="s">
        <v>214</v>
      </c>
      <c r="Q1264">
        <v>1</v>
      </c>
      <c r="W1264">
        <v>0</v>
      </c>
      <c r="X1264">
        <v>1053069243</v>
      </c>
      <c r="Y1264">
        <f>AT1264</f>
        <v>120</v>
      </c>
      <c r="AA1264">
        <v>194.48</v>
      </c>
      <c r="AB1264">
        <v>0</v>
      </c>
      <c r="AC1264">
        <v>0</v>
      </c>
      <c r="AD1264">
        <v>0</v>
      </c>
      <c r="AE1264">
        <v>39.450000000000003</v>
      </c>
      <c r="AF1264">
        <v>0</v>
      </c>
      <c r="AG1264">
        <v>0</v>
      </c>
      <c r="AH1264">
        <v>0</v>
      </c>
      <c r="AI1264">
        <v>4.92</v>
      </c>
      <c r="AJ1264">
        <v>1</v>
      </c>
      <c r="AK1264">
        <v>1</v>
      </c>
      <c r="AL1264">
        <v>1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 t="s">
        <v>3</v>
      </c>
      <c r="AT1264">
        <v>120</v>
      </c>
      <c r="AU1264" t="s">
        <v>3</v>
      </c>
      <c r="AV1264">
        <v>0</v>
      </c>
      <c r="AW1264">
        <v>1</v>
      </c>
      <c r="AX1264">
        <v>-1</v>
      </c>
      <c r="AY1264">
        <v>0</v>
      </c>
      <c r="AZ1264">
        <v>0</v>
      </c>
      <c r="BA1264" t="s">
        <v>3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CV1264">
        <v>0</v>
      </c>
      <c r="CW1264">
        <v>0</v>
      </c>
      <c r="CX1264">
        <f>ROUND(Y1264*Source!I1284,9)</f>
        <v>26.4</v>
      </c>
      <c r="CY1264">
        <f>AA1264</f>
        <v>194.48</v>
      </c>
      <c r="CZ1264">
        <f>AE1264</f>
        <v>39.450000000000003</v>
      </c>
      <c r="DA1264">
        <f>AI1264</f>
        <v>4.92</v>
      </c>
      <c r="DB1264">
        <f>ROUND(ROUND(AT1264*CZ1264,2),6)</f>
        <v>4734</v>
      </c>
      <c r="DC1264">
        <f>ROUND(ROUND(AT1264*AG1264,2),6)</f>
        <v>0</v>
      </c>
      <c r="DD1264" t="s">
        <v>3</v>
      </c>
      <c r="DE1264" t="s">
        <v>3</v>
      </c>
      <c r="DF1264">
        <f>ROUND(ROUND(AE1264*AI1264,2)*CX1264,2)</f>
        <v>5123.9799999999996</v>
      </c>
      <c r="DG1264">
        <f t="shared" ref="DG1264:DG1282" si="713">ROUND(ROUND(AF1264,2)*CX1264,2)</f>
        <v>0</v>
      </c>
      <c r="DH1264">
        <f t="shared" ref="DH1264:DH1282" si="714">ROUND(ROUND(AG1264,2)*CX1264,2)</f>
        <v>0</v>
      </c>
      <c r="DI1264">
        <f t="shared" si="685"/>
        <v>0</v>
      </c>
      <c r="DJ1264">
        <f>DF1264</f>
        <v>5123.9799999999996</v>
      </c>
      <c r="DK1264">
        <v>0</v>
      </c>
      <c r="DL1264" t="s">
        <v>3</v>
      </c>
      <c r="DM1264">
        <v>0</v>
      </c>
      <c r="DN1264" t="s">
        <v>3</v>
      </c>
      <c r="DO1264">
        <v>0</v>
      </c>
    </row>
    <row r="1265" spans="1:119" x14ac:dyDescent="0.25">
      <c r="A1265">
        <f>ROW(Source!A1287)</f>
        <v>1287</v>
      </c>
      <c r="B1265">
        <v>56481265</v>
      </c>
      <c r="C1265">
        <v>56496687</v>
      </c>
      <c r="D1265">
        <v>54836958</v>
      </c>
      <c r="E1265">
        <v>1079</v>
      </c>
      <c r="F1265">
        <v>1</v>
      </c>
      <c r="G1265">
        <v>1079</v>
      </c>
      <c r="H1265">
        <v>1</v>
      </c>
      <c r="I1265" t="s">
        <v>738</v>
      </c>
      <c r="J1265" t="s">
        <v>3</v>
      </c>
      <c r="K1265" t="s">
        <v>739</v>
      </c>
      <c r="L1265">
        <v>1191</v>
      </c>
      <c r="N1265">
        <v>1013</v>
      </c>
      <c r="O1265" t="s">
        <v>740</v>
      </c>
      <c r="P1265" t="s">
        <v>740</v>
      </c>
      <c r="Q1265">
        <v>1</v>
      </c>
      <c r="W1265">
        <v>0</v>
      </c>
      <c r="X1265">
        <v>476480486</v>
      </c>
      <c r="Y1265">
        <f>(AT1265*1.15*1.1)</f>
        <v>226.435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1</v>
      </c>
      <c r="AK1265">
        <v>1</v>
      </c>
      <c r="AL1265">
        <v>1</v>
      </c>
      <c r="AM1265">
        <v>-2</v>
      </c>
      <c r="AN1265">
        <v>0</v>
      </c>
      <c r="AO1265">
        <v>1</v>
      </c>
      <c r="AP1265">
        <v>1</v>
      </c>
      <c r="AQ1265">
        <v>0</v>
      </c>
      <c r="AR1265">
        <v>0</v>
      </c>
      <c r="AS1265" t="s">
        <v>3</v>
      </c>
      <c r="AT1265">
        <v>179</v>
      </c>
      <c r="AU1265" t="s">
        <v>166</v>
      </c>
      <c r="AV1265">
        <v>1</v>
      </c>
      <c r="AW1265">
        <v>2</v>
      </c>
      <c r="AX1265">
        <v>56496705</v>
      </c>
      <c r="AY1265">
        <v>1</v>
      </c>
      <c r="AZ1265">
        <v>0</v>
      </c>
      <c r="BA1265">
        <v>1227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CU1265">
        <f>ROUND(AT1265*Source!I1287*AH1265*AL1265,2)</f>
        <v>0</v>
      </c>
      <c r="CV1265">
        <f>ROUND(Y1265*Source!I1287,9)</f>
        <v>15.85045</v>
      </c>
      <c r="CW1265">
        <v>0</v>
      </c>
      <c r="CX1265">
        <f>ROUND(Y1265*Source!I1287,9)</f>
        <v>15.85045</v>
      </c>
      <c r="CY1265">
        <f>AD1265</f>
        <v>0</v>
      </c>
      <c r="CZ1265">
        <f>AH1265</f>
        <v>0</v>
      </c>
      <c r="DA1265">
        <f>AL1265</f>
        <v>1</v>
      </c>
      <c r="DB1265">
        <f>ROUND((ROUND(AT1265*CZ1265,2)*1.15*1.1),6)</f>
        <v>0</v>
      </c>
      <c r="DC1265">
        <f>ROUND((ROUND(AT1265*AG1265,2)*1.15*1.1),6)</f>
        <v>0</v>
      </c>
      <c r="DD1265" t="s">
        <v>3</v>
      </c>
      <c r="DE1265" t="s">
        <v>3</v>
      </c>
      <c r="DF1265">
        <f t="shared" ref="DF1265:DF1288" si="715">ROUND(ROUND(AE1265,2)*CX1265,2)</f>
        <v>0</v>
      </c>
      <c r="DG1265">
        <f t="shared" si="713"/>
        <v>0</v>
      </c>
      <c r="DH1265">
        <f t="shared" si="714"/>
        <v>0</v>
      </c>
      <c r="DI1265">
        <f t="shared" si="685"/>
        <v>0</v>
      </c>
      <c r="DJ1265">
        <f>DI1265</f>
        <v>0</v>
      </c>
      <c r="DK1265">
        <v>0</v>
      </c>
      <c r="DL1265" t="s">
        <v>3</v>
      </c>
      <c r="DM1265">
        <v>0</v>
      </c>
      <c r="DN1265" t="s">
        <v>3</v>
      </c>
      <c r="DO1265">
        <v>0</v>
      </c>
    </row>
    <row r="1266" spans="1:119" x14ac:dyDescent="0.25">
      <c r="A1266">
        <f>ROW(Source!A1287)</f>
        <v>1287</v>
      </c>
      <c r="B1266">
        <v>56481265</v>
      </c>
      <c r="C1266">
        <v>56496687</v>
      </c>
      <c r="D1266">
        <v>54933985</v>
      </c>
      <c r="E1266">
        <v>1</v>
      </c>
      <c r="F1266">
        <v>1</v>
      </c>
      <c r="G1266">
        <v>1079</v>
      </c>
      <c r="H1266">
        <v>2</v>
      </c>
      <c r="I1266" t="s">
        <v>773</v>
      </c>
      <c r="J1266" t="s">
        <v>774</v>
      </c>
      <c r="K1266" t="s">
        <v>775</v>
      </c>
      <c r="L1266">
        <v>1368</v>
      </c>
      <c r="N1266">
        <v>1011</v>
      </c>
      <c r="O1266" t="s">
        <v>744</v>
      </c>
      <c r="P1266" t="s">
        <v>744</v>
      </c>
      <c r="Q1266">
        <v>1</v>
      </c>
      <c r="W1266">
        <v>0</v>
      </c>
      <c r="X1266">
        <v>-1503106587</v>
      </c>
      <c r="Y1266">
        <f t="shared" ref="Y1266:Y1271" si="716">(AT1266*1.25*1.1)</f>
        <v>165</v>
      </c>
      <c r="AA1266">
        <v>0</v>
      </c>
      <c r="AB1266">
        <v>7.44</v>
      </c>
      <c r="AC1266">
        <v>0</v>
      </c>
      <c r="AD1266">
        <v>0</v>
      </c>
      <c r="AE1266">
        <v>0</v>
      </c>
      <c r="AF1266">
        <v>7.11</v>
      </c>
      <c r="AG1266">
        <v>0</v>
      </c>
      <c r="AH1266">
        <v>0</v>
      </c>
      <c r="AI1266">
        <v>1</v>
      </c>
      <c r="AJ1266">
        <v>1</v>
      </c>
      <c r="AK1266">
        <v>1</v>
      </c>
      <c r="AL1266">
        <v>1</v>
      </c>
      <c r="AM1266">
        <v>-2</v>
      </c>
      <c r="AN1266">
        <v>0</v>
      </c>
      <c r="AO1266">
        <v>1</v>
      </c>
      <c r="AP1266">
        <v>1</v>
      </c>
      <c r="AQ1266">
        <v>0</v>
      </c>
      <c r="AR1266">
        <v>0</v>
      </c>
      <c r="AS1266" t="s">
        <v>3</v>
      </c>
      <c r="AT1266">
        <v>120</v>
      </c>
      <c r="AU1266" t="s">
        <v>165</v>
      </c>
      <c r="AV1266">
        <v>0</v>
      </c>
      <c r="AW1266">
        <v>2</v>
      </c>
      <c r="AX1266">
        <v>56496706</v>
      </c>
      <c r="AY1266">
        <v>1</v>
      </c>
      <c r="AZ1266">
        <v>0</v>
      </c>
      <c r="BA1266">
        <v>1228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CV1266">
        <v>0</v>
      </c>
      <c r="CW1266">
        <f>ROUND(Y1266*Source!I1287*DO1266,9)</f>
        <v>0</v>
      </c>
      <c r="CX1266">
        <f>ROUND(Y1266*Source!I1287,9)</f>
        <v>11.55</v>
      </c>
      <c r="CY1266">
        <f t="shared" ref="CY1266:CY1271" si="717">AB1266</f>
        <v>7.44</v>
      </c>
      <c r="CZ1266">
        <f t="shared" ref="CZ1266:CZ1271" si="718">AF1266</f>
        <v>7.11</v>
      </c>
      <c r="DA1266">
        <f t="shared" ref="DA1266:DA1271" si="719">AJ1266</f>
        <v>1</v>
      </c>
      <c r="DB1266">
        <f t="shared" ref="DB1266:DB1271" si="720">ROUND((ROUND(AT1266*CZ1266,2)*1.25*1.1),6)</f>
        <v>1173.1500000000001</v>
      </c>
      <c r="DC1266">
        <f t="shared" ref="DC1266:DC1271" si="721">ROUND((ROUND(AT1266*AG1266,2)*1.25*1.1),6)</f>
        <v>0</v>
      </c>
      <c r="DD1266" t="s">
        <v>3</v>
      </c>
      <c r="DE1266" t="s">
        <v>3</v>
      </c>
      <c r="DF1266">
        <f t="shared" si="715"/>
        <v>0</v>
      </c>
      <c r="DG1266">
        <f t="shared" si="713"/>
        <v>82.12</v>
      </c>
      <c r="DH1266">
        <f t="shared" si="714"/>
        <v>0</v>
      </c>
      <c r="DI1266">
        <f t="shared" si="685"/>
        <v>0</v>
      </c>
      <c r="DJ1266">
        <f t="shared" ref="DJ1266:DJ1271" si="722">DG1266</f>
        <v>82.12</v>
      </c>
      <c r="DK1266">
        <v>0</v>
      </c>
      <c r="DL1266" t="s">
        <v>3</v>
      </c>
      <c r="DM1266">
        <v>0</v>
      </c>
      <c r="DN1266" t="s">
        <v>3</v>
      </c>
      <c r="DO1266">
        <v>0</v>
      </c>
    </row>
    <row r="1267" spans="1:119" x14ac:dyDescent="0.25">
      <c r="A1267">
        <f>ROW(Source!A1287)</f>
        <v>1287</v>
      </c>
      <c r="B1267">
        <v>56481265</v>
      </c>
      <c r="C1267">
        <v>56496687</v>
      </c>
      <c r="D1267">
        <v>54934284</v>
      </c>
      <c r="E1267">
        <v>1</v>
      </c>
      <c r="F1267">
        <v>1</v>
      </c>
      <c r="G1267">
        <v>1079</v>
      </c>
      <c r="H1267">
        <v>2</v>
      </c>
      <c r="I1267" t="s">
        <v>741</v>
      </c>
      <c r="J1267" t="s">
        <v>742</v>
      </c>
      <c r="K1267" t="s">
        <v>743</v>
      </c>
      <c r="L1267">
        <v>1368</v>
      </c>
      <c r="N1267">
        <v>1011</v>
      </c>
      <c r="O1267" t="s">
        <v>744</v>
      </c>
      <c r="P1267" t="s">
        <v>744</v>
      </c>
      <c r="Q1267">
        <v>1</v>
      </c>
      <c r="W1267">
        <v>0</v>
      </c>
      <c r="X1267">
        <v>654681671</v>
      </c>
      <c r="Y1267">
        <f t="shared" si="716"/>
        <v>1.8562500000000002</v>
      </c>
      <c r="AA1267">
        <v>0</v>
      </c>
      <c r="AB1267">
        <v>87.01</v>
      </c>
      <c r="AC1267">
        <v>13.21</v>
      </c>
      <c r="AD1267">
        <v>0</v>
      </c>
      <c r="AE1267">
        <v>0</v>
      </c>
      <c r="AF1267">
        <v>83.1</v>
      </c>
      <c r="AG1267">
        <v>12.62</v>
      </c>
      <c r="AH1267">
        <v>0</v>
      </c>
      <c r="AI1267">
        <v>1</v>
      </c>
      <c r="AJ1267">
        <v>1</v>
      </c>
      <c r="AK1267">
        <v>1</v>
      </c>
      <c r="AL1267">
        <v>1</v>
      </c>
      <c r="AM1267">
        <v>-2</v>
      </c>
      <c r="AN1267">
        <v>0</v>
      </c>
      <c r="AO1267">
        <v>1</v>
      </c>
      <c r="AP1267">
        <v>1</v>
      </c>
      <c r="AQ1267">
        <v>0</v>
      </c>
      <c r="AR1267">
        <v>0</v>
      </c>
      <c r="AS1267" t="s">
        <v>3</v>
      </c>
      <c r="AT1267">
        <v>1.35</v>
      </c>
      <c r="AU1267" t="s">
        <v>165</v>
      </c>
      <c r="AV1267">
        <v>0</v>
      </c>
      <c r="AW1267">
        <v>2</v>
      </c>
      <c r="AX1267">
        <v>56496707</v>
      </c>
      <c r="AY1267">
        <v>1</v>
      </c>
      <c r="AZ1267">
        <v>0</v>
      </c>
      <c r="BA1267">
        <v>1229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CV1267">
        <v>0</v>
      </c>
      <c r="CW1267">
        <f>ROUND(Y1267*Source!I1287*DO1267,9)</f>
        <v>1.6398112499999999</v>
      </c>
      <c r="CX1267">
        <f>ROUND(Y1267*Source!I1287,9)</f>
        <v>0.12993750000000001</v>
      </c>
      <c r="CY1267">
        <f t="shared" si="717"/>
        <v>87.01</v>
      </c>
      <c r="CZ1267">
        <f t="shared" si="718"/>
        <v>83.1</v>
      </c>
      <c r="DA1267">
        <f t="shared" si="719"/>
        <v>1</v>
      </c>
      <c r="DB1267">
        <f t="shared" si="720"/>
        <v>154.26124999999999</v>
      </c>
      <c r="DC1267">
        <f t="shared" si="721"/>
        <v>23.43</v>
      </c>
      <c r="DD1267" t="s">
        <v>3</v>
      </c>
      <c r="DE1267" t="s">
        <v>3</v>
      </c>
      <c r="DF1267">
        <f t="shared" si="715"/>
        <v>0</v>
      </c>
      <c r="DG1267">
        <f t="shared" si="713"/>
        <v>10.8</v>
      </c>
      <c r="DH1267">
        <f t="shared" si="714"/>
        <v>1.64</v>
      </c>
      <c r="DI1267">
        <f t="shared" si="685"/>
        <v>0</v>
      </c>
      <c r="DJ1267">
        <f t="shared" si="722"/>
        <v>10.8</v>
      </c>
      <c r="DK1267">
        <v>0</v>
      </c>
      <c r="DL1267" t="s">
        <v>745</v>
      </c>
      <c r="DM1267">
        <v>0</v>
      </c>
      <c r="DN1267" t="s">
        <v>740</v>
      </c>
      <c r="DO1267">
        <v>12.62</v>
      </c>
    </row>
    <row r="1268" spans="1:119" x14ac:dyDescent="0.25">
      <c r="A1268">
        <f>ROW(Source!A1287)</f>
        <v>1287</v>
      </c>
      <c r="B1268">
        <v>56481265</v>
      </c>
      <c r="C1268">
        <v>56496687</v>
      </c>
      <c r="D1268">
        <v>54934421</v>
      </c>
      <c r="E1268">
        <v>1</v>
      </c>
      <c r="F1268">
        <v>1</v>
      </c>
      <c r="G1268">
        <v>1079</v>
      </c>
      <c r="H1268">
        <v>2</v>
      </c>
      <c r="I1268" t="s">
        <v>803</v>
      </c>
      <c r="J1268" t="s">
        <v>804</v>
      </c>
      <c r="K1268" t="s">
        <v>805</v>
      </c>
      <c r="L1268">
        <v>1368</v>
      </c>
      <c r="N1268">
        <v>1011</v>
      </c>
      <c r="O1268" t="s">
        <v>744</v>
      </c>
      <c r="P1268" t="s">
        <v>744</v>
      </c>
      <c r="Q1268">
        <v>1</v>
      </c>
      <c r="W1268">
        <v>0</v>
      </c>
      <c r="X1268">
        <v>1724455708</v>
      </c>
      <c r="Y1268">
        <f t="shared" si="716"/>
        <v>0.13750000000000001</v>
      </c>
      <c r="AA1268">
        <v>0</v>
      </c>
      <c r="AB1268">
        <v>0.47</v>
      </c>
      <c r="AC1268">
        <v>0</v>
      </c>
      <c r="AD1268">
        <v>0</v>
      </c>
      <c r="AE1268">
        <v>0</v>
      </c>
      <c r="AF1268">
        <v>0.45</v>
      </c>
      <c r="AG1268">
        <v>0</v>
      </c>
      <c r="AH1268">
        <v>0</v>
      </c>
      <c r="AI1268">
        <v>1</v>
      </c>
      <c r="AJ1268">
        <v>1</v>
      </c>
      <c r="AK1268">
        <v>1</v>
      </c>
      <c r="AL1268">
        <v>1</v>
      </c>
      <c r="AM1268">
        <v>-2</v>
      </c>
      <c r="AN1268">
        <v>0</v>
      </c>
      <c r="AO1268">
        <v>1</v>
      </c>
      <c r="AP1268">
        <v>1</v>
      </c>
      <c r="AQ1268">
        <v>0</v>
      </c>
      <c r="AR1268">
        <v>0</v>
      </c>
      <c r="AS1268" t="s">
        <v>3</v>
      </c>
      <c r="AT1268">
        <v>0.1</v>
      </c>
      <c r="AU1268" t="s">
        <v>165</v>
      </c>
      <c r="AV1268">
        <v>0</v>
      </c>
      <c r="AW1268">
        <v>2</v>
      </c>
      <c r="AX1268">
        <v>56496709</v>
      </c>
      <c r="AY1268">
        <v>1</v>
      </c>
      <c r="AZ1268">
        <v>0</v>
      </c>
      <c r="BA1268">
        <v>1230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CV1268">
        <v>0</v>
      </c>
      <c r="CW1268">
        <f>ROUND(Y1268*Source!I1287*DO1268,9)</f>
        <v>0</v>
      </c>
      <c r="CX1268">
        <f>ROUND(Y1268*Source!I1287,9)</f>
        <v>9.6249999999999999E-3</v>
      </c>
      <c r="CY1268">
        <f t="shared" si="717"/>
        <v>0.47</v>
      </c>
      <c r="CZ1268">
        <f t="shared" si="718"/>
        <v>0.45</v>
      </c>
      <c r="DA1268">
        <f t="shared" si="719"/>
        <v>1</v>
      </c>
      <c r="DB1268">
        <f t="shared" si="720"/>
        <v>6.8750000000000006E-2</v>
      </c>
      <c r="DC1268">
        <f t="shared" si="721"/>
        <v>0</v>
      </c>
      <c r="DD1268" t="s">
        <v>3</v>
      </c>
      <c r="DE1268" t="s">
        <v>3</v>
      </c>
      <c r="DF1268">
        <f t="shared" si="715"/>
        <v>0</v>
      </c>
      <c r="DG1268">
        <f t="shared" si="713"/>
        <v>0</v>
      </c>
      <c r="DH1268">
        <f t="shared" si="714"/>
        <v>0</v>
      </c>
      <c r="DI1268">
        <f t="shared" si="685"/>
        <v>0</v>
      </c>
      <c r="DJ1268">
        <f t="shared" si="722"/>
        <v>0</v>
      </c>
      <c r="DK1268">
        <v>0</v>
      </c>
      <c r="DL1268" t="s">
        <v>3</v>
      </c>
      <c r="DM1268">
        <v>0</v>
      </c>
      <c r="DN1268" t="s">
        <v>3</v>
      </c>
      <c r="DO1268">
        <v>0</v>
      </c>
    </row>
    <row r="1269" spans="1:119" x14ac:dyDescent="0.25">
      <c r="A1269">
        <f>ROW(Source!A1287)</f>
        <v>1287</v>
      </c>
      <c r="B1269">
        <v>56481265</v>
      </c>
      <c r="C1269">
        <v>56496687</v>
      </c>
      <c r="D1269">
        <v>54933523</v>
      </c>
      <c r="E1269">
        <v>1</v>
      </c>
      <c r="F1269">
        <v>1</v>
      </c>
      <c r="G1269">
        <v>1079</v>
      </c>
      <c r="H1269">
        <v>2</v>
      </c>
      <c r="I1269" t="s">
        <v>746</v>
      </c>
      <c r="J1269" t="s">
        <v>747</v>
      </c>
      <c r="K1269" t="s">
        <v>748</v>
      </c>
      <c r="L1269">
        <v>1368</v>
      </c>
      <c r="N1269">
        <v>1011</v>
      </c>
      <c r="O1269" t="s">
        <v>744</v>
      </c>
      <c r="P1269" t="s">
        <v>744</v>
      </c>
      <c r="Q1269">
        <v>1</v>
      </c>
      <c r="W1269">
        <v>0</v>
      </c>
      <c r="X1269">
        <v>-294230152</v>
      </c>
      <c r="Y1269">
        <f t="shared" si="716"/>
        <v>1.2375</v>
      </c>
      <c r="AA1269">
        <v>0</v>
      </c>
      <c r="AB1269">
        <v>187.59</v>
      </c>
      <c r="AC1269">
        <v>17.73</v>
      </c>
      <c r="AD1269">
        <v>0</v>
      </c>
      <c r="AE1269">
        <v>0</v>
      </c>
      <c r="AF1269">
        <v>179.17</v>
      </c>
      <c r="AG1269">
        <v>16.93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-2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 t="s">
        <v>3</v>
      </c>
      <c r="AT1269">
        <v>0.9</v>
      </c>
      <c r="AU1269" t="s">
        <v>165</v>
      </c>
      <c r="AV1269">
        <v>0</v>
      </c>
      <c r="AW1269">
        <v>2</v>
      </c>
      <c r="AX1269">
        <v>56496708</v>
      </c>
      <c r="AY1269">
        <v>1</v>
      </c>
      <c r="AZ1269">
        <v>0</v>
      </c>
      <c r="BA1269">
        <v>1231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CV1269">
        <v>0</v>
      </c>
      <c r="CW1269">
        <f>ROUND(Y1269*Source!I1287*DO1269,9)</f>
        <v>1.46656125</v>
      </c>
      <c r="CX1269">
        <f>ROUND(Y1269*Source!I1287,9)</f>
        <v>8.6624999999999994E-2</v>
      </c>
      <c r="CY1269">
        <f t="shared" si="717"/>
        <v>187.59</v>
      </c>
      <c r="CZ1269">
        <f t="shared" si="718"/>
        <v>179.17</v>
      </c>
      <c r="DA1269">
        <f t="shared" si="719"/>
        <v>1</v>
      </c>
      <c r="DB1269">
        <f t="shared" si="720"/>
        <v>221.71875</v>
      </c>
      <c r="DC1269">
        <f t="shared" si="721"/>
        <v>20.954999999999998</v>
      </c>
      <c r="DD1269" t="s">
        <v>3</v>
      </c>
      <c r="DE1269" t="s">
        <v>3</v>
      </c>
      <c r="DF1269">
        <f t="shared" si="715"/>
        <v>0</v>
      </c>
      <c r="DG1269">
        <f t="shared" si="713"/>
        <v>15.52</v>
      </c>
      <c r="DH1269">
        <f t="shared" si="714"/>
        <v>1.47</v>
      </c>
      <c r="DI1269">
        <f t="shared" si="685"/>
        <v>0</v>
      </c>
      <c r="DJ1269">
        <f t="shared" si="722"/>
        <v>15.52</v>
      </c>
      <c r="DK1269">
        <v>0</v>
      </c>
      <c r="DL1269" t="s">
        <v>745</v>
      </c>
      <c r="DM1269">
        <v>0</v>
      </c>
      <c r="DN1269" t="s">
        <v>740</v>
      </c>
      <c r="DO1269">
        <v>16.93</v>
      </c>
    </row>
    <row r="1270" spans="1:119" x14ac:dyDescent="0.25">
      <c r="A1270">
        <f>ROW(Source!A1287)</f>
        <v>1287</v>
      </c>
      <c r="B1270">
        <v>56481265</v>
      </c>
      <c r="C1270">
        <v>56496687</v>
      </c>
      <c r="D1270">
        <v>54933656</v>
      </c>
      <c r="E1270">
        <v>1</v>
      </c>
      <c r="F1270">
        <v>1</v>
      </c>
      <c r="G1270">
        <v>1079</v>
      </c>
      <c r="H1270">
        <v>2</v>
      </c>
      <c r="I1270" t="s">
        <v>806</v>
      </c>
      <c r="J1270" t="s">
        <v>807</v>
      </c>
      <c r="K1270" t="s">
        <v>808</v>
      </c>
      <c r="L1270">
        <v>1368</v>
      </c>
      <c r="N1270">
        <v>1011</v>
      </c>
      <c r="O1270" t="s">
        <v>744</v>
      </c>
      <c r="P1270" t="s">
        <v>744</v>
      </c>
      <c r="Q1270">
        <v>1</v>
      </c>
      <c r="W1270">
        <v>0</v>
      </c>
      <c r="X1270">
        <v>668032808</v>
      </c>
      <c r="Y1270">
        <f t="shared" si="716"/>
        <v>0.34375</v>
      </c>
      <c r="AA1270">
        <v>0</v>
      </c>
      <c r="AB1270">
        <v>172.69</v>
      </c>
      <c r="AC1270">
        <v>15.22</v>
      </c>
      <c r="AD1270">
        <v>0</v>
      </c>
      <c r="AE1270">
        <v>0</v>
      </c>
      <c r="AF1270">
        <v>164.94</v>
      </c>
      <c r="AG1270">
        <v>14.54</v>
      </c>
      <c r="AH1270">
        <v>0</v>
      </c>
      <c r="AI1270">
        <v>1</v>
      </c>
      <c r="AJ1270">
        <v>1</v>
      </c>
      <c r="AK1270">
        <v>1</v>
      </c>
      <c r="AL1270">
        <v>1</v>
      </c>
      <c r="AM1270">
        <v>-2</v>
      </c>
      <c r="AN1270">
        <v>0</v>
      </c>
      <c r="AO1270">
        <v>1</v>
      </c>
      <c r="AP1270">
        <v>1</v>
      </c>
      <c r="AQ1270">
        <v>0</v>
      </c>
      <c r="AR1270">
        <v>0</v>
      </c>
      <c r="AS1270" t="s">
        <v>3</v>
      </c>
      <c r="AT1270">
        <v>0.25</v>
      </c>
      <c r="AU1270" t="s">
        <v>165</v>
      </c>
      <c r="AV1270">
        <v>0</v>
      </c>
      <c r="AW1270">
        <v>2</v>
      </c>
      <c r="AX1270">
        <v>56496710</v>
      </c>
      <c r="AY1270">
        <v>1</v>
      </c>
      <c r="AZ1270">
        <v>0</v>
      </c>
      <c r="BA1270">
        <v>1232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CV1270">
        <v>0</v>
      </c>
      <c r="CW1270">
        <f>ROUND(Y1270*Source!I1287*DO1270,9)</f>
        <v>0.34986875000000001</v>
      </c>
      <c r="CX1270">
        <f>ROUND(Y1270*Source!I1287,9)</f>
        <v>2.4062500000000001E-2</v>
      </c>
      <c r="CY1270">
        <f t="shared" si="717"/>
        <v>172.69</v>
      </c>
      <c r="CZ1270">
        <f t="shared" si="718"/>
        <v>164.94</v>
      </c>
      <c r="DA1270">
        <f t="shared" si="719"/>
        <v>1</v>
      </c>
      <c r="DB1270">
        <f t="shared" si="720"/>
        <v>56.704999999999998</v>
      </c>
      <c r="DC1270">
        <f t="shared" si="721"/>
        <v>5.0049999999999999</v>
      </c>
      <c r="DD1270" t="s">
        <v>3</v>
      </c>
      <c r="DE1270" t="s">
        <v>3</v>
      </c>
      <c r="DF1270">
        <f t="shared" si="715"/>
        <v>0</v>
      </c>
      <c r="DG1270">
        <f t="shared" si="713"/>
        <v>3.97</v>
      </c>
      <c r="DH1270">
        <f t="shared" si="714"/>
        <v>0.35</v>
      </c>
      <c r="DI1270">
        <f t="shared" si="685"/>
        <v>0</v>
      </c>
      <c r="DJ1270">
        <f t="shared" si="722"/>
        <v>3.97</v>
      </c>
      <c r="DK1270">
        <v>0</v>
      </c>
      <c r="DL1270" t="s">
        <v>745</v>
      </c>
      <c r="DM1270">
        <v>0</v>
      </c>
      <c r="DN1270" t="s">
        <v>740</v>
      </c>
      <c r="DO1270">
        <v>14.54</v>
      </c>
    </row>
    <row r="1271" spans="1:119" x14ac:dyDescent="0.25">
      <c r="A1271">
        <f>ROW(Source!A1287)</f>
        <v>1287</v>
      </c>
      <c r="B1271">
        <v>56481265</v>
      </c>
      <c r="C1271">
        <v>56496687</v>
      </c>
      <c r="D1271">
        <v>54933780</v>
      </c>
      <c r="E1271">
        <v>1</v>
      </c>
      <c r="F1271">
        <v>1</v>
      </c>
      <c r="G1271">
        <v>1079</v>
      </c>
      <c r="H1271">
        <v>2</v>
      </c>
      <c r="I1271" t="s">
        <v>915</v>
      </c>
      <c r="J1271" t="s">
        <v>916</v>
      </c>
      <c r="K1271" t="s">
        <v>917</v>
      </c>
      <c r="L1271">
        <v>1368</v>
      </c>
      <c r="N1271">
        <v>1011</v>
      </c>
      <c r="O1271" t="s">
        <v>744</v>
      </c>
      <c r="P1271" t="s">
        <v>744</v>
      </c>
      <c r="Q1271">
        <v>1</v>
      </c>
      <c r="W1271">
        <v>0</v>
      </c>
      <c r="X1271">
        <v>339854082</v>
      </c>
      <c r="Y1271">
        <f t="shared" si="716"/>
        <v>12.375000000000002</v>
      </c>
      <c r="AA1271">
        <v>0</v>
      </c>
      <c r="AB1271">
        <v>0.44</v>
      </c>
      <c r="AC1271">
        <v>0</v>
      </c>
      <c r="AD1271">
        <v>0</v>
      </c>
      <c r="AE1271">
        <v>0</v>
      </c>
      <c r="AF1271">
        <v>0.42</v>
      </c>
      <c r="AG1271">
        <v>0</v>
      </c>
      <c r="AH1271">
        <v>0</v>
      </c>
      <c r="AI1271">
        <v>1</v>
      </c>
      <c r="AJ1271">
        <v>1</v>
      </c>
      <c r="AK1271">
        <v>1</v>
      </c>
      <c r="AL1271">
        <v>1</v>
      </c>
      <c r="AM1271">
        <v>-2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 t="s">
        <v>3</v>
      </c>
      <c r="AT1271">
        <v>9</v>
      </c>
      <c r="AU1271" t="s">
        <v>165</v>
      </c>
      <c r="AV1271">
        <v>0</v>
      </c>
      <c r="AW1271">
        <v>2</v>
      </c>
      <c r="AX1271">
        <v>56496711</v>
      </c>
      <c r="AY1271">
        <v>1</v>
      </c>
      <c r="AZ1271">
        <v>0</v>
      </c>
      <c r="BA1271">
        <v>1233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CV1271">
        <v>0</v>
      </c>
      <c r="CW1271">
        <f>ROUND(Y1271*Source!I1287*DO1271,9)</f>
        <v>0</v>
      </c>
      <c r="CX1271">
        <f>ROUND(Y1271*Source!I1287,9)</f>
        <v>0.86624999999999996</v>
      </c>
      <c r="CY1271">
        <f t="shared" si="717"/>
        <v>0.44</v>
      </c>
      <c r="CZ1271">
        <f t="shared" si="718"/>
        <v>0.42</v>
      </c>
      <c r="DA1271">
        <f t="shared" si="719"/>
        <v>1</v>
      </c>
      <c r="DB1271">
        <f t="shared" si="720"/>
        <v>5.1974999999999998</v>
      </c>
      <c r="DC1271">
        <f t="shared" si="721"/>
        <v>0</v>
      </c>
      <c r="DD1271" t="s">
        <v>3</v>
      </c>
      <c r="DE1271" t="s">
        <v>3</v>
      </c>
      <c r="DF1271">
        <f t="shared" si="715"/>
        <v>0</v>
      </c>
      <c r="DG1271">
        <f t="shared" si="713"/>
        <v>0.36</v>
      </c>
      <c r="DH1271">
        <f t="shared" si="714"/>
        <v>0</v>
      </c>
      <c r="DI1271">
        <f t="shared" si="685"/>
        <v>0</v>
      </c>
      <c r="DJ1271">
        <f t="shared" si="722"/>
        <v>0.36</v>
      </c>
      <c r="DK1271">
        <v>0</v>
      </c>
      <c r="DL1271" t="s">
        <v>3</v>
      </c>
      <c r="DM1271">
        <v>0</v>
      </c>
      <c r="DN1271" t="s">
        <v>3</v>
      </c>
      <c r="DO1271">
        <v>0</v>
      </c>
    </row>
    <row r="1272" spans="1:119" x14ac:dyDescent="0.25">
      <c r="A1272">
        <f>ROW(Source!A1287)</f>
        <v>1287</v>
      </c>
      <c r="B1272">
        <v>56481265</v>
      </c>
      <c r="C1272">
        <v>56496687</v>
      </c>
      <c r="D1272">
        <v>54902310</v>
      </c>
      <c r="E1272">
        <v>1</v>
      </c>
      <c r="F1272">
        <v>1</v>
      </c>
      <c r="G1272">
        <v>1079</v>
      </c>
      <c r="H1272">
        <v>3</v>
      </c>
      <c r="I1272" t="s">
        <v>752</v>
      </c>
      <c r="J1272" t="s">
        <v>753</v>
      </c>
      <c r="K1272" t="s">
        <v>754</v>
      </c>
      <c r="L1272">
        <v>1339</v>
      </c>
      <c r="N1272">
        <v>1007</v>
      </c>
      <c r="O1272" t="s">
        <v>158</v>
      </c>
      <c r="P1272" t="s">
        <v>158</v>
      </c>
      <c r="Q1272">
        <v>1</v>
      </c>
      <c r="W1272">
        <v>0</v>
      </c>
      <c r="X1272">
        <v>-159086685</v>
      </c>
      <c r="Y1272">
        <f t="shared" ref="Y1272:Y1281" si="723">AT1272</f>
        <v>0.73</v>
      </c>
      <c r="AA1272">
        <v>7.23</v>
      </c>
      <c r="AB1272">
        <v>0</v>
      </c>
      <c r="AC1272">
        <v>0</v>
      </c>
      <c r="AD1272">
        <v>0</v>
      </c>
      <c r="AE1272">
        <v>7.07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1</v>
      </c>
      <c r="AL1272">
        <v>1</v>
      </c>
      <c r="AM1272">
        <v>-2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 t="s">
        <v>3</v>
      </c>
      <c r="AT1272">
        <v>0.73</v>
      </c>
      <c r="AU1272" t="s">
        <v>3</v>
      </c>
      <c r="AV1272">
        <v>0</v>
      </c>
      <c r="AW1272">
        <v>2</v>
      </c>
      <c r="AX1272">
        <v>56496713</v>
      </c>
      <c r="AY1272">
        <v>1</v>
      </c>
      <c r="AZ1272">
        <v>0</v>
      </c>
      <c r="BA1272">
        <v>1235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CV1272">
        <v>0</v>
      </c>
      <c r="CW1272">
        <v>0</v>
      </c>
      <c r="CX1272">
        <f>ROUND(Y1272*Source!I1287,9)</f>
        <v>5.11E-2</v>
      </c>
      <c r="CY1272">
        <f t="shared" ref="CY1272:CY1281" si="724">AA1272</f>
        <v>7.23</v>
      </c>
      <c r="CZ1272">
        <f t="shared" ref="CZ1272:CZ1281" si="725">AE1272</f>
        <v>7.07</v>
      </c>
      <c r="DA1272">
        <f t="shared" ref="DA1272:DA1281" si="726">AI1272</f>
        <v>1</v>
      </c>
      <c r="DB1272">
        <f t="shared" ref="DB1272:DB1281" si="727">ROUND(ROUND(AT1272*CZ1272,2),6)</f>
        <v>5.16</v>
      </c>
      <c r="DC1272">
        <f t="shared" ref="DC1272:DC1281" si="728">ROUND(ROUND(AT1272*AG1272,2),6)</f>
        <v>0</v>
      </c>
      <c r="DD1272" t="s">
        <v>3</v>
      </c>
      <c r="DE1272" t="s">
        <v>3</v>
      </c>
      <c r="DF1272">
        <f t="shared" si="715"/>
        <v>0.36</v>
      </c>
      <c r="DG1272">
        <f t="shared" si="713"/>
        <v>0</v>
      </c>
      <c r="DH1272">
        <f t="shared" si="714"/>
        <v>0</v>
      </c>
      <c r="DI1272">
        <f t="shared" si="685"/>
        <v>0</v>
      </c>
      <c r="DJ1272">
        <f t="shared" ref="DJ1272:DJ1281" si="729">DF1272</f>
        <v>0.36</v>
      </c>
      <c r="DK1272">
        <v>0</v>
      </c>
      <c r="DL1272" t="s">
        <v>3</v>
      </c>
      <c r="DM1272">
        <v>0</v>
      </c>
      <c r="DN1272" t="s">
        <v>3</v>
      </c>
      <c r="DO1272">
        <v>0</v>
      </c>
    </row>
    <row r="1273" spans="1:119" x14ac:dyDescent="0.25">
      <c r="A1273">
        <f>ROW(Source!A1287)</f>
        <v>1287</v>
      </c>
      <c r="B1273">
        <v>56481265</v>
      </c>
      <c r="C1273">
        <v>56496687</v>
      </c>
      <c r="D1273">
        <v>54902322</v>
      </c>
      <c r="E1273">
        <v>1</v>
      </c>
      <c r="F1273">
        <v>1</v>
      </c>
      <c r="G1273">
        <v>1079</v>
      </c>
      <c r="H1273">
        <v>3</v>
      </c>
      <c r="I1273" t="s">
        <v>809</v>
      </c>
      <c r="J1273" t="s">
        <v>810</v>
      </c>
      <c r="K1273" t="s">
        <v>811</v>
      </c>
      <c r="L1273">
        <v>1348</v>
      </c>
      <c r="N1273">
        <v>1009</v>
      </c>
      <c r="O1273" t="s">
        <v>32</v>
      </c>
      <c r="P1273" t="s">
        <v>32</v>
      </c>
      <c r="Q1273">
        <v>1000</v>
      </c>
      <c r="W1273">
        <v>0</v>
      </c>
      <c r="X1273">
        <v>-421167940</v>
      </c>
      <c r="Y1273">
        <f t="shared" si="723"/>
        <v>2E-3</v>
      </c>
      <c r="AA1273">
        <v>6656.07</v>
      </c>
      <c r="AB1273">
        <v>0</v>
      </c>
      <c r="AC1273">
        <v>0</v>
      </c>
      <c r="AD1273">
        <v>0</v>
      </c>
      <c r="AE1273">
        <v>6512.79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-2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 t="s">
        <v>3</v>
      </c>
      <c r="AT1273">
        <v>2E-3</v>
      </c>
      <c r="AU1273" t="s">
        <v>3</v>
      </c>
      <c r="AV1273">
        <v>0</v>
      </c>
      <c r="AW1273">
        <v>2</v>
      </c>
      <c r="AX1273">
        <v>56496714</v>
      </c>
      <c r="AY1273">
        <v>1</v>
      </c>
      <c r="AZ1273">
        <v>0</v>
      </c>
      <c r="BA1273">
        <v>1236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CV1273">
        <v>0</v>
      </c>
      <c r="CW1273">
        <v>0</v>
      </c>
      <c r="CX1273">
        <f>ROUND(Y1273*Source!I1287,9)</f>
        <v>1.3999999999999999E-4</v>
      </c>
      <c r="CY1273">
        <f t="shared" si="724"/>
        <v>6656.07</v>
      </c>
      <c r="CZ1273">
        <f t="shared" si="725"/>
        <v>6512.79</v>
      </c>
      <c r="DA1273">
        <f t="shared" si="726"/>
        <v>1</v>
      </c>
      <c r="DB1273">
        <f t="shared" si="727"/>
        <v>13.03</v>
      </c>
      <c r="DC1273">
        <f t="shared" si="728"/>
        <v>0</v>
      </c>
      <c r="DD1273" t="s">
        <v>3</v>
      </c>
      <c r="DE1273" t="s">
        <v>3</v>
      </c>
      <c r="DF1273">
        <f t="shared" si="715"/>
        <v>0.91</v>
      </c>
      <c r="DG1273">
        <f t="shared" si="713"/>
        <v>0</v>
      </c>
      <c r="DH1273">
        <f t="shared" si="714"/>
        <v>0</v>
      </c>
      <c r="DI1273">
        <f t="shared" si="685"/>
        <v>0</v>
      </c>
      <c r="DJ1273">
        <f t="shared" si="729"/>
        <v>0.91</v>
      </c>
      <c r="DK1273">
        <v>0</v>
      </c>
      <c r="DL1273" t="s">
        <v>3</v>
      </c>
      <c r="DM1273">
        <v>0</v>
      </c>
      <c r="DN1273" t="s">
        <v>3</v>
      </c>
      <c r="DO1273">
        <v>0</v>
      </c>
    </row>
    <row r="1274" spans="1:119" x14ac:dyDescent="0.25">
      <c r="A1274">
        <f>ROW(Source!A1287)</f>
        <v>1287</v>
      </c>
      <c r="B1274">
        <v>56481265</v>
      </c>
      <c r="C1274">
        <v>56496687</v>
      </c>
      <c r="D1274">
        <v>54903374</v>
      </c>
      <c r="E1274">
        <v>1</v>
      </c>
      <c r="F1274">
        <v>1</v>
      </c>
      <c r="G1274">
        <v>1079</v>
      </c>
      <c r="H1274">
        <v>3</v>
      </c>
      <c r="I1274" t="s">
        <v>779</v>
      </c>
      <c r="J1274" t="s">
        <v>780</v>
      </c>
      <c r="K1274" t="s">
        <v>781</v>
      </c>
      <c r="L1274">
        <v>1348</v>
      </c>
      <c r="N1274">
        <v>1009</v>
      </c>
      <c r="O1274" t="s">
        <v>32</v>
      </c>
      <c r="P1274" t="s">
        <v>32</v>
      </c>
      <c r="Q1274">
        <v>1000</v>
      </c>
      <c r="W1274">
        <v>0</v>
      </c>
      <c r="X1274">
        <v>-925205253</v>
      </c>
      <c r="Y1274">
        <f t="shared" si="723"/>
        <v>0.16</v>
      </c>
      <c r="AA1274">
        <v>7343.91</v>
      </c>
      <c r="AB1274">
        <v>0</v>
      </c>
      <c r="AC1274">
        <v>0</v>
      </c>
      <c r="AD1274">
        <v>0</v>
      </c>
      <c r="AE1274">
        <v>7185.82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1</v>
      </c>
      <c r="AL1274">
        <v>1</v>
      </c>
      <c r="AM1274">
        <v>-2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 t="s">
        <v>3</v>
      </c>
      <c r="AT1274">
        <v>0.16</v>
      </c>
      <c r="AU1274" t="s">
        <v>3</v>
      </c>
      <c r="AV1274">
        <v>0</v>
      </c>
      <c r="AW1274">
        <v>2</v>
      </c>
      <c r="AX1274">
        <v>56496715</v>
      </c>
      <c r="AY1274">
        <v>1</v>
      </c>
      <c r="AZ1274">
        <v>0</v>
      </c>
      <c r="BA1274">
        <v>1237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CV1274">
        <v>0</v>
      </c>
      <c r="CW1274">
        <v>0</v>
      </c>
      <c r="CX1274">
        <f>ROUND(Y1274*Source!I1287,9)</f>
        <v>1.12E-2</v>
      </c>
      <c r="CY1274">
        <f t="shared" si="724"/>
        <v>7343.91</v>
      </c>
      <c r="CZ1274">
        <f t="shared" si="725"/>
        <v>7185.82</v>
      </c>
      <c r="DA1274">
        <f t="shared" si="726"/>
        <v>1</v>
      </c>
      <c r="DB1274">
        <f t="shared" si="727"/>
        <v>1149.73</v>
      </c>
      <c r="DC1274">
        <f t="shared" si="728"/>
        <v>0</v>
      </c>
      <c r="DD1274" t="s">
        <v>3</v>
      </c>
      <c r="DE1274" t="s">
        <v>3</v>
      </c>
      <c r="DF1274">
        <f t="shared" si="715"/>
        <v>80.48</v>
      </c>
      <c r="DG1274">
        <f t="shared" si="713"/>
        <v>0</v>
      </c>
      <c r="DH1274">
        <f t="shared" si="714"/>
        <v>0</v>
      </c>
      <c r="DI1274">
        <f t="shared" si="685"/>
        <v>0</v>
      </c>
      <c r="DJ1274">
        <f t="shared" si="729"/>
        <v>80.48</v>
      </c>
      <c r="DK1274">
        <v>0</v>
      </c>
      <c r="DL1274" t="s">
        <v>3</v>
      </c>
      <c r="DM1274">
        <v>0</v>
      </c>
      <c r="DN1274" t="s">
        <v>3</v>
      </c>
      <c r="DO1274">
        <v>0</v>
      </c>
    </row>
    <row r="1275" spans="1:119" x14ac:dyDescent="0.25">
      <c r="A1275">
        <f>ROW(Source!A1287)</f>
        <v>1287</v>
      </c>
      <c r="B1275">
        <v>56481265</v>
      </c>
      <c r="C1275">
        <v>56496687</v>
      </c>
      <c r="D1275">
        <v>54902403</v>
      </c>
      <c r="E1275">
        <v>1</v>
      </c>
      <c r="F1275">
        <v>1</v>
      </c>
      <c r="G1275">
        <v>1079</v>
      </c>
      <c r="H1275">
        <v>3</v>
      </c>
      <c r="I1275" t="s">
        <v>815</v>
      </c>
      <c r="J1275" t="s">
        <v>816</v>
      </c>
      <c r="K1275" t="s">
        <v>817</v>
      </c>
      <c r="L1275">
        <v>1339</v>
      </c>
      <c r="N1275">
        <v>1007</v>
      </c>
      <c r="O1275" t="s">
        <v>158</v>
      </c>
      <c r="P1275" t="s">
        <v>158</v>
      </c>
      <c r="Q1275">
        <v>1</v>
      </c>
      <c r="W1275">
        <v>0</v>
      </c>
      <c r="X1275">
        <v>-1411081034</v>
      </c>
      <c r="Y1275">
        <f t="shared" si="723"/>
        <v>0.04</v>
      </c>
      <c r="AA1275">
        <v>1861.44</v>
      </c>
      <c r="AB1275">
        <v>0</v>
      </c>
      <c r="AC1275">
        <v>0</v>
      </c>
      <c r="AD1275">
        <v>0</v>
      </c>
      <c r="AE1275">
        <v>1821.37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1</v>
      </c>
      <c r="AL1275">
        <v>1</v>
      </c>
      <c r="AM1275">
        <v>-2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 t="s">
        <v>3</v>
      </c>
      <c r="AT1275">
        <v>0.04</v>
      </c>
      <c r="AU1275" t="s">
        <v>3</v>
      </c>
      <c r="AV1275">
        <v>0</v>
      </c>
      <c r="AW1275">
        <v>2</v>
      </c>
      <c r="AX1275">
        <v>56496716</v>
      </c>
      <c r="AY1275">
        <v>1</v>
      </c>
      <c r="AZ1275">
        <v>0</v>
      </c>
      <c r="BA1275">
        <v>1238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CV1275">
        <v>0</v>
      </c>
      <c r="CW1275">
        <v>0</v>
      </c>
      <c r="CX1275">
        <f>ROUND(Y1275*Source!I1287,9)</f>
        <v>2.8E-3</v>
      </c>
      <c r="CY1275">
        <f t="shared" si="724"/>
        <v>1861.44</v>
      </c>
      <c r="CZ1275">
        <f t="shared" si="725"/>
        <v>1821.37</v>
      </c>
      <c r="DA1275">
        <f t="shared" si="726"/>
        <v>1</v>
      </c>
      <c r="DB1275">
        <f t="shared" si="727"/>
        <v>72.849999999999994</v>
      </c>
      <c r="DC1275">
        <f t="shared" si="728"/>
        <v>0</v>
      </c>
      <c r="DD1275" t="s">
        <v>3</v>
      </c>
      <c r="DE1275" t="s">
        <v>3</v>
      </c>
      <c r="DF1275">
        <f t="shared" si="715"/>
        <v>5.0999999999999996</v>
      </c>
      <c r="DG1275">
        <f t="shared" si="713"/>
        <v>0</v>
      </c>
      <c r="DH1275">
        <f t="shared" si="714"/>
        <v>0</v>
      </c>
      <c r="DI1275">
        <f t="shared" si="685"/>
        <v>0</v>
      </c>
      <c r="DJ1275">
        <f t="shared" si="729"/>
        <v>5.0999999999999996</v>
      </c>
      <c r="DK1275">
        <v>0</v>
      </c>
      <c r="DL1275" t="s">
        <v>3</v>
      </c>
      <c r="DM1275">
        <v>0</v>
      </c>
      <c r="DN1275" t="s">
        <v>3</v>
      </c>
      <c r="DO1275">
        <v>0</v>
      </c>
    </row>
    <row r="1276" spans="1:119" x14ac:dyDescent="0.25">
      <c r="A1276">
        <f>ROW(Source!A1287)</f>
        <v>1287</v>
      </c>
      <c r="B1276">
        <v>56481265</v>
      </c>
      <c r="C1276">
        <v>56496687</v>
      </c>
      <c r="D1276">
        <v>54902427</v>
      </c>
      <c r="E1276">
        <v>1</v>
      </c>
      <c r="F1276">
        <v>1</v>
      </c>
      <c r="G1276">
        <v>1079</v>
      </c>
      <c r="H1276">
        <v>3</v>
      </c>
      <c r="I1276" t="s">
        <v>761</v>
      </c>
      <c r="J1276" t="s">
        <v>762</v>
      </c>
      <c r="K1276" t="s">
        <v>763</v>
      </c>
      <c r="L1276">
        <v>1348</v>
      </c>
      <c r="N1276">
        <v>1009</v>
      </c>
      <c r="O1276" t="s">
        <v>32</v>
      </c>
      <c r="P1276" t="s">
        <v>32</v>
      </c>
      <c r="Q1276">
        <v>1000</v>
      </c>
      <c r="W1276">
        <v>0</v>
      </c>
      <c r="X1276">
        <v>-764855440</v>
      </c>
      <c r="Y1276">
        <f t="shared" si="723"/>
        <v>0.01</v>
      </c>
      <c r="AA1276">
        <v>1285.21</v>
      </c>
      <c r="AB1276">
        <v>0</v>
      </c>
      <c r="AC1276">
        <v>0</v>
      </c>
      <c r="AD1276">
        <v>0</v>
      </c>
      <c r="AE1276">
        <v>1257.54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1</v>
      </c>
      <c r="AL1276">
        <v>1</v>
      </c>
      <c r="AM1276">
        <v>-2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 t="s">
        <v>3</v>
      </c>
      <c r="AT1276">
        <v>0.01</v>
      </c>
      <c r="AU1276" t="s">
        <v>3</v>
      </c>
      <c r="AV1276">
        <v>0</v>
      </c>
      <c r="AW1276">
        <v>2</v>
      </c>
      <c r="AX1276">
        <v>56496717</v>
      </c>
      <c r="AY1276">
        <v>1</v>
      </c>
      <c r="AZ1276">
        <v>0</v>
      </c>
      <c r="BA1276">
        <v>1239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CV1276">
        <v>0</v>
      </c>
      <c r="CW1276">
        <v>0</v>
      </c>
      <c r="CX1276">
        <f>ROUND(Y1276*Source!I1287,9)</f>
        <v>6.9999999999999999E-4</v>
      </c>
      <c r="CY1276">
        <f t="shared" si="724"/>
        <v>1285.21</v>
      </c>
      <c r="CZ1276">
        <f t="shared" si="725"/>
        <v>1257.54</v>
      </c>
      <c r="DA1276">
        <f t="shared" si="726"/>
        <v>1</v>
      </c>
      <c r="DB1276">
        <f t="shared" si="727"/>
        <v>12.58</v>
      </c>
      <c r="DC1276">
        <f t="shared" si="728"/>
        <v>0</v>
      </c>
      <c r="DD1276" t="s">
        <v>3</v>
      </c>
      <c r="DE1276" t="s">
        <v>3</v>
      </c>
      <c r="DF1276">
        <f t="shared" si="715"/>
        <v>0.88</v>
      </c>
      <c r="DG1276">
        <f t="shared" si="713"/>
        <v>0</v>
      </c>
      <c r="DH1276">
        <f t="shared" si="714"/>
        <v>0</v>
      </c>
      <c r="DI1276">
        <f t="shared" si="685"/>
        <v>0</v>
      </c>
      <c r="DJ1276">
        <f t="shared" si="729"/>
        <v>0.88</v>
      </c>
      <c r="DK1276">
        <v>0</v>
      </c>
      <c r="DL1276" t="s">
        <v>3</v>
      </c>
      <c r="DM1276">
        <v>0</v>
      </c>
      <c r="DN1276" t="s">
        <v>3</v>
      </c>
      <c r="DO1276">
        <v>0</v>
      </c>
    </row>
    <row r="1277" spans="1:119" x14ac:dyDescent="0.25">
      <c r="A1277">
        <f>ROW(Source!A1287)</f>
        <v>1287</v>
      </c>
      <c r="B1277">
        <v>56481265</v>
      </c>
      <c r="C1277">
        <v>56496687</v>
      </c>
      <c r="D1277">
        <v>54902715</v>
      </c>
      <c r="E1277">
        <v>1</v>
      </c>
      <c r="F1277">
        <v>1</v>
      </c>
      <c r="G1277">
        <v>1079</v>
      </c>
      <c r="H1277">
        <v>3</v>
      </c>
      <c r="I1277" t="s">
        <v>892</v>
      </c>
      <c r="J1277" t="s">
        <v>893</v>
      </c>
      <c r="K1277" t="s">
        <v>894</v>
      </c>
      <c r="L1277">
        <v>1327</v>
      </c>
      <c r="N1277">
        <v>1005</v>
      </c>
      <c r="O1277" t="s">
        <v>214</v>
      </c>
      <c r="P1277" t="s">
        <v>214</v>
      </c>
      <c r="Q1277">
        <v>1</v>
      </c>
      <c r="W1277">
        <v>0</v>
      </c>
      <c r="X1277">
        <v>-1844544580</v>
      </c>
      <c r="Y1277">
        <f t="shared" si="723"/>
        <v>30</v>
      </c>
      <c r="AA1277">
        <v>7.55</v>
      </c>
      <c r="AB1277">
        <v>0</v>
      </c>
      <c r="AC1277">
        <v>0</v>
      </c>
      <c r="AD1277">
        <v>0</v>
      </c>
      <c r="AE1277">
        <v>7.39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1</v>
      </c>
      <c r="AL1277">
        <v>1</v>
      </c>
      <c r="AM1277">
        <v>-2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 t="s">
        <v>3</v>
      </c>
      <c r="AT1277">
        <v>30</v>
      </c>
      <c r="AU1277" t="s">
        <v>3</v>
      </c>
      <c r="AV1277">
        <v>0</v>
      </c>
      <c r="AW1277">
        <v>2</v>
      </c>
      <c r="AX1277">
        <v>56496718</v>
      </c>
      <c r="AY1277">
        <v>1</v>
      </c>
      <c r="AZ1277">
        <v>0</v>
      </c>
      <c r="BA1277">
        <v>1240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CV1277">
        <v>0</v>
      </c>
      <c r="CW1277">
        <v>0</v>
      </c>
      <c r="CX1277">
        <f>ROUND(Y1277*Source!I1287,9)</f>
        <v>2.1</v>
      </c>
      <c r="CY1277">
        <f t="shared" si="724"/>
        <v>7.55</v>
      </c>
      <c r="CZ1277">
        <f t="shared" si="725"/>
        <v>7.39</v>
      </c>
      <c r="DA1277">
        <f t="shared" si="726"/>
        <v>1</v>
      </c>
      <c r="DB1277">
        <f t="shared" si="727"/>
        <v>221.7</v>
      </c>
      <c r="DC1277">
        <f t="shared" si="728"/>
        <v>0</v>
      </c>
      <c r="DD1277" t="s">
        <v>3</v>
      </c>
      <c r="DE1277" t="s">
        <v>3</v>
      </c>
      <c r="DF1277">
        <f t="shared" si="715"/>
        <v>15.52</v>
      </c>
      <c r="DG1277">
        <f t="shared" si="713"/>
        <v>0</v>
      </c>
      <c r="DH1277">
        <f t="shared" si="714"/>
        <v>0</v>
      </c>
      <c r="DI1277">
        <f t="shared" si="685"/>
        <v>0</v>
      </c>
      <c r="DJ1277">
        <f t="shared" si="729"/>
        <v>15.52</v>
      </c>
      <c r="DK1277">
        <v>0</v>
      </c>
      <c r="DL1277" t="s">
        <v>3</v>
      </c>
      <c r="DM1277">
        <v>0</v>
      </c>
      <c r="DN1277" t="s">
        <v>3</v>
      </c>
      <c r="DO1277">
        <v>0</v>
      </c>
    </row>
    <row r="1278" spans="1:119" x14ac:dyDescent="0.25">
      <c r="A1278">
        <f>ROW(Source!A1287)</f>
        <v>1287</v>
      </c>
      <c r="B1278">
        <v>56481265</v>
      </c>
      <c r="C1278">
        <v>56496687</v>
      </c>
      <c r="D1278">
        <v>54909571</v>
      </c>
      <c r="E1278">
        <v>1</v>
      </c>
      <c r="F1278">
        <v>1</v>
      </c>
      <c r="G1278">
        <v>1079</v>
      </c>
      <c r="H1278">
        <v>3</v>
      </c>
      <c r="I1278" t="s">
        <v>248</v>
      </c>
      <c r="J1278" t="s">
        <v>250</v>
      </c>
      <c r="K1278" t="s">
        <v>249</v>
      </c>
      <c r="L1278">
        <v>1339</v>
      </c>
      <c r="N1278">
        <v>1007</v>
      </c>
      <c r="O1278" t="s">
        <v>158</v>
      </c>
      <c r="P1278" t="s">
        <v>158</v>
      </c>
      <c r="Q1278">
        <v>1</v>
      </c>
      <c r="W1278">
        <v>0</v>
      </c>
      <c r="X1278">
        <v>-1447999952</v>
      </c>
      <c r="Y1278">
        <f t="shared" si="723"/>
        <v>101.5</v>
      </c>
      <c r="AA1278">
        <v>745.78</v>
      </c>
      <c r="AB1278">
        <v>0</v>
      </c>
      <c r="AC1278">
        <v>0</v>
      </c>
      <c r="AD1278">
        <v>0</v>
      </c>
      <c r="AE1278">
        <v>729.73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 t="s">
        <v>3</v>
      </c>
      <c r="AT1278">
        <v>101.5</v>
      </c>
      <c r="AU1278" t="s">
        <v>3</v>
      </c>
      <c r="AV1278">
        <v>0</v>
      </c>
      <c r="AW1278">
        <v>1</v>
      </c>
      <c r="AX1278">
        <v>-1</v>
      </c>
      <c r="AY1278">
        <v>0</v>
      </c>
      <c r="AZ1278">
        <v>0</v>
      </c>
      <c r="BA1278" t="s">
        <v>3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CV1278">
        <v>0</v>
      </c>
      <c r="CW1278">
        <v>0</v>
      </c>
      <c r="CX1278">
        <f>ROUND(Y1278*Source!I1287,9)</f>
        <v>7.1050000000000004</v>
      </c>
      <c r="CY1278">
        <f t="shared" si="724"/>
        <v>745.78</v>
      </c>
      <c r="CZ1278">
        <f t="shared" si="725"/>
        <v>729.73</v>
      </c>
      <c r="DA1278">
        <f t="shared" si="726"/>
        <v>1</v>
      </c>
      <c r="DB1278">
        <f t="shared" si="727"/>
        <v>74067.600000000006</v>
      </c>
      <c r="DC1278">
        <f t="shared" si="728"/>
        <v>0</v>
      </c>
      <c r="DD1278" t="s">
        <v>3</v>
      </c>
      <c r="DE1278" t="s">
        <v>3</v>
      </c>
      <c r="DF1278">
        <f t="shared" si="715"/>
        <v>5184.7299999999996</v>
      </c>
      <c r="DG1278">
        <f t="shared" si="713"/>
        <v>0</v>
      </c>
      <c r="DH1278">
        <f t="shared" si="714"/>
        <v>0</v>
      </c>
      <c r="DI1278">
        <f t="shared" si="685"/>
        <v>0</v>
      </c>
      <c r="DJ1278">
        <f t="shared" si="729"/>
        <v>5184.7299999999996</v>
      </c>
      <c r="DK1278">
        <v>0</v>
      </c>
      <c r="DL1278" t="s">
        <v>3</v>
      </c>
      <c r="DM1278">
        <v>0</v>
      </c>
      <c r="DN1278" t="s">
        <v>3</v>
      </c>
      <c r="DO1278">
        <v>0</v>
      </c>
    </row>
    <row r="1279" spans="1:119" x14ac:dyDescent="0.25">
      <c r="A1279">
        <f>ROW(Source!A1287)</f>
        <v>1287</v>
      </c>
      <c r="B1279">
        <v>56481265</v>
      </c>
      <c r="C1279">
        <v>56496687</v>
      </c>
      <c r="D1279">
        <v>54909992</v>
      </c>
      <c r="E1279">
        <v>1</v>
      </c>
      <c r="F1279">
        <v>1</v>
      </c>
      <c r="G1279">
        <v>1079</v>
      </c>
      <c r="H1279">
        <v>3</v>
      </c>
      <c r="I1279" t="s">
        <v>330</v>
      </c>
      <c r="J1279" t="s">
        <v>332</v>
      </c>
      <c r="K1279" t="s">
        <v>331</v>
      </c>
      <c r="L1279">
        <v>1348</v>
      </c>
      <c r="N1279">
        <v>1009</v>
      </c>
      <c r="O1279" t="s">
        <v>32</v>
      </c>
      <c r="P1279" t="s">
        <v>32</v>
      </c>
      <c r="Q1279">
        <v>1000</v>
      </c>
      <c r="W1279">
        <v>0</v>
      </c>
      <c r="X1279">
        <v>-977438433</v>
      </c>
      <c r="Y1279">
        <f t="shared" si="723"/>
        <v>2.613429</v>
      </c>
      <c r="AA1279">
        <v>5870.05</v>
      </c>
      <c r="AB1279">
        <v>0</v>
      </c>
      <c r="AC1279">
        <v>0</v>
      </c>
      <c r="AD1279">
        <v>0</v>
      </c>
      <c r="AE1279">
        <v>5743.69</v>
      </c>
      <c r="AF1279">
        <v>0</v>
      </c>
      <c r="AG1279">
        <v>0</v>
      </c>
      <c r="AH1279">
        <v>0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 t="s">
        <v>3</v>
      </c>
      <c r="AT1279">
        <v>2.613429</v>
      </c>
      <c r="AU1279" t="s">
        <v>3</v>
      </c>
      <c r="AV1279">
        <v>0</v>
      </c>
      <c r="AW1279">
        <v>1</v>
      </c>
      <c r="AX1279">
        <v>-1</v>
      </c>
      <c r="AY1279">
        <v>0</v>
      </c>
      <c r="AZ1279">
        <v>0</v>
      </c>
      <c r="BA1279" t="s">
        <v>3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CV1279">
        <v>0</v>
      </c>
      <c r="CW1279">
        <v>0</v>
      </c>
      <c r="CX1279">
        <f>ROUND(Y1279*Source!I1287,9)</f>
        <v>0.18294003</v>
      </c>
      <c r="CY1279">
        <f t="shared" si="724"/>
        <v>5870.05</v>
      </c>
      <c r="CZ1279">
        <f t="shared" si="725"/>
        <v>5743.69</v>
      </c>
      <c r="DA1279">
        <f t="shared" si="726"/>
        <v>1</v>
      </c>
      <c r="DB1279">
        <f t="shared" si="727"/>
        <v>15010.73</v>
      </c>
      <c r="DC1279">
        <f t="shared" si="728"/>
        <v>0</v>
      </c>
      <c r="DD1279" t="s">
        <v>3</v>
      </c>
      <c r="DE1279" t="s">
        <v>3</v>
      </c>
      <c r="DF1279">
        <f t="shared" si="715"/>
        <v>1050.75</v>
      </c>
      <c r="DG1279">
        <f t="shared" si="713"/>
        <v>0</v>
      </c>
      <c r="DH1279">
        <f t="shared" si="714"/>
        <v>0</v>
      </c>
      <c r="DI1279">
        <f t="shared" si="685"/>
        <v>0</v>
      </c>
      <c r="DJ1279">
        <f t="shared" si="729"/>
        <v>1050.75</v>
      </c>
      <c r="DK1279">
        <v>0</v>
      </c>
      <c r="DL1279" t="s">
        <v>3</v>
      </c>
      <c r="DM1279">
        <v>0</v>
      </c>
      <c r="DN1279" t="s">
        <v>3</v>
      </c>
      <c r="DO1279">
        <v>0</v>
      </c>
    </row>
    <row r="1280" spans="1:119" x14ac:dyDescent="0.25">
      <c r="A1280">
        <f>ROW(Source!A1287)</f>
        <v>1287</v>
      </c>
      <c r="B1280">
        <v>56481265</v>
      </c>
      <c r="C1280">
        <v>56496687</v>
      </c>
      <c r="D1280">
        <v>54909994</v>
      </c>
      <c r="E1280">
        <v>1</v>
      </c>
      <c r="F1280">
        <v>1</v>
      </c>
      <c r="G1280">
        <v>1079</v>
      </c>
      <c r="H1280">
        <v>3</v>
      </c>
      <c r="I1280" t="s">
        <v>240</v>
      </c>
      <c r="J1280" t="s">
        <v>242</v>
      </c>
      <c r="K1280" t="s">
        <v>241</v>
      </c>
      <c r="L1280">
        <v>1348</v>
      </c>
      <c r="N1280">
        <v>1009</v>
      </c>
      <c r="O1280" t="s">
        <v>32</v>
      </c>
      <c r="P1280" t="s">
        <v>32</v>
      </c>
      <c r="Q1280">
        <v>1000</v>
      </c>
      <c r="W1280">
        <v>0</v>
      </c>
      <c r="X1280">
        <v>1611312075</v>
      </c>
      <c r="Y1280">
        <f t="shared" si="723"/>
        <v>9.7680000000000007</v>
      </c>
      <c r="AA1280">
        <v>5870.05</v>
      </c>
      <c r="AB1280">
        <v>0</v>
      </c>
      <c r="AC1280">
        <v>0</v>
      </c>
      <c r="AD1280">
        <v>0</v>
      </c>
      <c r="AE1280">
        <v>5743.69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1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 t="s">
        <v>3</v>
      </c>
      <c r="AT1280">
        <v>9.7680000000000007</v>
      </c>
      <c r="AU1280" t="s">
        <v>3</v>
      </c>
      <c r="AV1280">
        <v>0</v>
      </c>
      <c r="AW1280">
        <v>1</v>
      </c>
      <c r="AX1280">
        <v>-1</v>
      </c>
      <c r="AY1280">
        <v>0</v>
      </c>
      <c r="AZ1280">
        <v>0</v>
      </c>
      <c r="BA1280" t="s">
        <v>3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CV1280">
        <v>0</v>
      </c>
      <c r="CW1280">
        <v>0</v>
      </c>
      <c r="CX1280">
        <f>ROUND(Y1280*Source!I1287,9)</f>
        <v>0.68376000000000003</v>
      </c>
      <c r="CY1280">
        <f t="shared" si="724"/>
        <v>5870.05</v>
      </c>
      <c r="CZ1280">
        <f t="shared" si="725"/>
        <v>5743.69</v>
      </c>
      <c r="DA1280">
        <f t="shared" si="726"/>
        <v>1</v>
      </c>
      <c r="DB1280">
        <f t="shared" si="727"/>
        <v>56104.36</v>
      </c>
      <c r="DC1280">
        <f t="shared" si="728"/>
        <v>0</v>
      </c>
      <c r="DD1280" t="s">
        <v>3</v>
      </c>
      <c r="DE1280" t="s">
        <v>3</v>
      </c>
      <c r="DF1280">
        <f t="shared" si="715"/>
        <v>3927.31</v>
      </c>
      <c r="DG1280">
        <f t="shared" si="713"/>
        <v>0</v>
      </c>
      <c r="DH1280">
        <f t="shared" si="714"/>
        <v>0</v>
      </c>
      <c r="DI1280">
        <f t="shared" si="685"/>
        <v>0</v>
      </c>
      <c r="DJ1280">
        <f t="shared" si="729"/>
        <v>3927.31</v>
      </c>
      <c r="DK1280">
        <v>0</v>
      </c>
      <c r="DL1280" t="s">
        <v>3</v>
      </c>
      <c r="DM1280">
        <v>0</v>
      </c>
      <c r="DN1280" t="s">
        <v>3</v>
      </c>
      <c r="DO1280">
        <v>0</v>
      </c>
    </row>
    <row r="1281" spans="1:119" x14ac:dyDescent="0.25">
      <c r="A1281">
        <f>ROW(Source!A1287)</f>
        <v>1287</v>
      </c>
      <c r="B1281">
        <v>56481265</v>
      </c>
      <c r="C1281">
        <v>56496687</v>
      </c>
      <c r="D1281">
        <v>54914903</v>
      </c>
      <c r="E1281">
        <v>1</v>
      </c>
      <c r="F1281">
        <v>1</v>
      </c>
      <c r="G1281">
        <v>1079</v>
      </c>
      <c r="H1281">
        <v>3</v>
      </c>
      <c r="I1281" t="s">
        <v>918</v>
      </c>
      <c r="J1281" t="s">
        <v>919</v>
      </c>
      <c r="K1281" t="s">
        <v>920</v>
      </c>
      <c r="L1281">
        <v>1327</v>
      </c>
      <c r="N1281">
        <v>1005</v>
      </c>
      <c r="O1281" t="s">
        <v>214</v>
      </c>
      <c r="P1281" t="s">
        <v>214</v>
      </c>
      <c r="Q1281">
        <v>1</v>
      </c>
      <c r="W1281">
        <v>0</v>
      </c>
      <c r="X1281">
        <v>22730552</v>
      </c>
      <c r="Y1281">
        <f t="shared" si="723"/>
        <v>3.6</v>
      </c>
      <c r="AA1281">
        <v>91.98</v>
      </c>
      <c r="AB1281">
        <v>0</v>
      </c>
      <c r="AC1281">
        <v>0</v>
      </c>
      <c r="AD1281">
        <v>0</v>
      </c>
      <c r="AE1281">
        <v>90</v>
      </c>
      <c r="AF1281">
        <v>0</v>
      </c>
      <c r="AG1281">
        <v>0</v>
      </c>
      <c r="AH1281">
        <v>0</v>
      </c>
      <c r="AI1281">
        <v>1</v>
      </c>
      <c r="AJ1281">
        <v>1</v>
      </c>
      <c r="AK1281">
        <v>1</v>
      </c>
      <c r="AL1281">
        <v>1</v>
      </c>
      <c r="AM1281">
        <v>-2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 t="s">
        <v>3</v>
      </c>
      <c r="AT1281">
        <v>3.6</v>
      </c>
      <c r="AU1281" t="s">
        <v>3</v>
      </c>
      <c r="AV1281">
        <v>0</v>
      </c>
      <c r="AW1281">
        <v>2</v>
      </c>
      <c r="AX1281">
        <v>56496719</v>
      </c>
      <c r="AY1281">
        <v>1</v>
      </c>
      <c r="AZ1281">
        <v>0</v>
      </c>
      <c r="BA1281">
        <v>1241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CV1281">
        <v>0</v>
      </c>
      <c r="CW1281">
        <v>0</v>
      </c>
      <c r="CX1281">
        <f>ROUND(Y1281*Source!I1287,9)</f>
        <v>0.252</v>
      </c>
      <c r="CY1281">
        <f t="shared" si="724"/>
        <v>91.98</v>
      </c>
      <c r="CZ1281">
        <f t="shared" si="725"/>
        <v>90</v>
      </c>
      <c r="DA1281">
        <f t="shared" si="726"/>
        <v>1</v>
      </c>
      <c r="DB1281">
        <f t="shared" si="727"/>
        <v>324</v>
      </c>
      <c r="DC1281">
        <f t="shared" si="728"/>
        <v>0</v>
      </c>
      <c r="DD1281" t="s">
        <v>3</v>
      </c>
      <c r="DE1281" t="s">
        <v>3</v>
      </c>
      <c r="DF1281">
        <f t="shared" si="715"/>
        <v>22.68</v>
      </c>
      <c r="DG1281">
        <f t="shared" si="713"/>
        <v>0</v>
      </c>
      <c r="DH1281">
        <f t="shared" si="714"/>
        <v>0</v>
      </c>
      <c r="DI1281">
        <f t="shared" ref="DI1281:DI1344" si="730">ROUND(ROUND(AH1281,2)*CX1281,2)</f>
        <v>0</v>
      </c>
      <c r="DJ1281">
        <f t="shared" si="729"/>
        <v>22.68</v>
      </c>
      <c r="DK1281">
        <v>0</v>
      </c>
      <c r="DL1281" t="s">
        <v>3</v>
      </c>
      <c r="DM1281">
        <v>0</v>
      </c>
      <c r="DN1281" t="s">
        <v>3</v>
      </c>
      <c r="DO1281">
        <v>0</v>
      </c>
    </row>
    <row r="1282" spans="1:119" x14ac:dyDescent="0.25">
      <c r="A1282">
        <f>ROW(Source!A1288)</f>
        <v>1288</v>
      </c>
      <c r="B1282">
        <v>56481267</v>
      </c>
      <c r="C1282">
        <v>56496687</v>
      </c>
      <c r="D1282">
        <v>54836958</v>
      </c>
      <c r="E1282">
        <v>1079</v>
      </c>
      <c r="F1282">
        <v>1</v>
      </c>
      <c r="G1282">
        <v>1079</v>
      </c>
      <c r="H1282">
        <v>1</v>
      </c>
      <c r="I1282" t="s">
        <v>738</v>
      </c>
      <c r="J1282" t="s">
        <v>3</v>
      </c>
      <c r="K1282" t="s">
        <v>739</v>
      </c>
      <c r="L1282">
        <v>1191</v>
      </c>
      <c r="N1282">
        <v>1013</v>
      </c>
      <c r="O1282" t="s">
        <v>740</v>
      </c>
      <c r="P1282" t="s">
        <v>740</v>
      </c>
      <c r="Q1282">
        <v>1</v>
      </c>
      <c r="W1282">
        <v>0</v>
      </c>
      <c r="X1282">
        <v>476480486</v>
      </c>
      <c r="Y1282">
        <f>(AT1282*1.15*1.1)</f>
        <v>226.435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1</v>
      </c>
      <c r="AL1282">
        <v>1</v>
      </c>
      <c r="AM1282">
        <v>-2</v>
      </c>
      <c r="AN1282">
        <v>0</v>
      </c>
      <c r="AO1282">
        <v>1</v>
      </c>
      <c r="AP1282">
        <v>1</v>
      </c>
      <c r="AQ1282">
        <v>0</v>
      </c>
      <c r="AR1282">
        <v>0</v>
      </c>
      <c r="AS1282" t="s">
        <v>3</v>
      </c>
      <c r="AT1282">
        <v>179</v>
      </c>
      <c r="AU1282" t="s">
        <v>166</v>
      </c>
      <c r="AV1282">
        <v>1</v>
      </c>
      <c r="AW1282">
        <v>2</v>
      </c>
      <c r="AX1282">
        <v>56496705</v>
      </c>
      <c r="AY1282">
        <v>1</v>
      </c>
      <c r="AZ1282">
        <v>0</v>
      </c>
      <c r="BA1282">
        <v>1243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CU1282">
        <f>ROUND(AT1282*Source!I1288*AH1282*AL1282,2)</f>
        <v>0</v>
      </c>
      <c r="CV1282">
        <f>ROUND(Y1282*Source!I1288,9)</f>
        <v>15.85045</v>
      </c>
      <c r="CW1282">
        <v>0</v>
      </c>
      <c r="CX1282">
        <f>ROUND(Y1282*Source!I1288,9)</f>
        <v>15.85045</v>
      </c>
      <c r="CY1282">
        <f>AD1282</f>
        <v>0</v>
      </c>
      <c r="CZ1282">
        <f>AH1282</f>
        <v>0</v>
      </c>
      <c r="DA1282">
        <f>AL1282</f>
        <v>1</v>
      </c>
      <c r="DB1282">
        <f>ROUND((ROUND(AT1282*CZ1282,2)*1.15*1.1),6)</f>
        <v>0</v>
      </c>
      <c r="DC1282">
        <f>ROUND((ROUND(AT1282*AG1282,2)*1.15*1.1),6)</f>
        <v>0</v>
      </c>
      <c r="DD1282" t="s">
        <v>3</v>
      </c>
      <c r="DE1282" t="s">
        <v>3</v>
      </c>
      <c r="DF1282">
        <f t="shared" si="715"/>
        <v>0</v>
      </c>
      <c r="DG1282">
        <f t="shared" si="713"/>
        <v>0</v>
      </c>
      <c r="DH1282">
        <f t="shared" si="714"/>
        <v>0</v>
      </c>
      <c r="DI1282">
        <f t="shared" si="730"/>
        <v>0</v>
      </c>
      <c r="DJ1282">
        <f>DI1282</f>
        <v>0</v>
      </c>
      <c r="DK1282">
        <v>0</v>
      </c>
      <c r="DL1282" t="s">
        <v>3</v>
      </c>
      <c r="DM1282">
        <v>0</v>
      </c>
      <c r="DN1282" t="s">
        <v>3</v>
      </c>
      <c r="DO1282">
        <v>0</v>
      </c>
    </row>
    <row r="1283" spans="1:119" x14ac:dyDescent="0.25">
      <c r="A1283">
        <f>ROW(Source!A1288)</f>
        <v>1288</v>
      </c>
      <c r="B1283">
        <v>56481267</v>
      </c>
      <c r="C1283">
        <v>56496687</v>
      </c>
      <c r="D1283">
        <v>54933985</v>
      </c>
      <c r="E1283">
        <v>1</v>
      </c>
      <c r="F1283">
        <v>1</v>
      </c>
      <c r="G1283">
        <v>1079</v>
      </c>
      <c r="H1283">
        <v>2</v>
      </c>
      <c r="I1283" t="s">
        <v>773</v>
      </c>
      <c r="J1283" t="s">
        <v>774</v>
      </c>
      <c r="K1283" t="s">
        <v>775</v>
      </c>
      <c r="L1283">
        <v>1368</v>
      </c>
      <c r="N1283">
        <v>1011</v>
      </c>
      <c r="O1283" t="s">
        <v>744</v>
      </c>
      <c r="P1283" t="s">
        <v>744</v>
      </c>
      <c r="Q1283">
        <v>1</v>
      </c>
      <c r="W1283">
        <v>0</v>
      </c>
      <c r="X1283">
        <v>-1503106587</v>
      </c>
      <c r="Y1283">
        <f t="shared" ref="Y1283:Y1288" si="731">(AT1283*1.25*1.1)</f>
        <v>165</v>
      </c>
      <c r="AA1283">
        <v>0</v>
      </c>
      <c r="AB1283">
        <v>85.83</v>
      </c>
      <c r="AC1283">
        <v>0</v>
      </c>
      <c r="AD1283">
        <v>0</v>
      </c>
      <c r="AE1283">
        <v>0</v>
      </c>
      <c r="AF1283">
        <v>7.11</v>
      </c>
      <c r="AG1283">
        <v>0</v>
      </c>
      <c r="AH1283">
        <v>0</v>
      </c>
      <c r="AI1283">
        <v>1</v>
      </c>
      <c r="AJ1283">
        <v>11.53</v>
      </c>
      <c r="AK1283">
        <v>47.82</v>
      </c>
      <c r="AL1283">
        <v>1</v>
      </c>
      <c r="AM1283">
        <v>2</v>
      </c>
      <c r="AN1283">
        <v>0</v>
      </c>
      <c r="AO1283">
        <v>1</v>
      </c>
      <c r="AP1283">
        <v>1</v>
      </c>
      <c r="AQ1283">
        <v>0</v>
      </c>
      <c r="AR1283">
        <v>0</v>
      </c>
      <c r="AS1283" t="s">
        <v>3</v>
      </c>
      <c r="AT1283">
        <v>120</v>
      </c>
      <c r="AU1283" t="s">
        <v>165</v>
      </c>
      <c r="AV1283">
        <v>0</v>
      </c>
      <c r="AW1283">
        <v>2</v>
      </c>
      <c r="AX1283">
        <v>56496706</v>
      </c>
      <c r="AY1283">
        <v>1</v>
      </c>
      <c r="AZ1283">
        <v>0</v>
      </c>
      <c r="BA1283">
        <v>1244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CV1283">
        <v>0</v>
      </c>
      <c r="CW1283">
        <f>ROUND(Y1283*Source!I1288*DO1283,9)</f>
        <v>0</v>
      </c>
      <c r="CX1283">
        <f>ROUND(Y1283*Source!I1288,9)</f>
        <v>11.55</v>
      </c>
      <c r="CY1283">
        <f t="shared" ref="CY1283:CY1288" si="732">AB1283</f>
        <v>85.83</v>
      </c>
      <c r="CZ1283">
        <f t="shared" ref="CZ1283:CZ1288" si="733">AF1283</f>
        <v>7.11</v>
      </c>
      <c r="DA1283">
        <f t="shared" ref="DA1283:DA1288" si="734">AJ1283</f>
        <v>11.53</v>
      </c>
      <c r="DB1283">
        <f t="shared" ref="DB1283:DB1288" si="735">ROUND((ROUND(AT1283*CZ1283,2)*1.25*1.1),6)</f>
        <v>1173.1500000000001</v>
      </c>
      <c r="DC1283">
        <f t="shared" ref="DC1283:DC1288" si="736">ROUND((ROUND(AT1283*AG1283,2)*1.25*1.1),6)</f>
        <v>0</v>
      </c>
      <c r="DD1283" t="s">
        <v>3</v>
      </c>
      <c r="DE1283" t="s">
        <v>3</v>
      </c>
      <c r="DF1283">
        <f t="shared" si="715"/>
        <v>0</v>
      </c>
      <c r="DG1283">
        <f t="shared" ref="DG1283:DG1288" si="737">ROUND(ROUND(AF1283*AJ1283,2)*CX1283,2)</f>
        <v>946.87</v>
      </c>
      <c r="DH1283">
        <f t="shared" ref="DH1283:DH1288" si="738">ROUND(ROUND(AG1283*AK1283,2)*CX1283,2)</f>
        <v>0</v>
      </c>
      <c r="DI1283">
        <f t="shared" si="730"/>
        <v>0</v>
      </c>
      <c r="DJ1283">
        <f t="shared" ref="DJ1283:DJ1288" si="739">DG1283</f>
        <v>946.87</v>
      </c>
      <c r="DK1283">
        <v>0</v>
      </c>
      <c r="DL1283" t="s">
        <v>3</v>
      </c>
      <c r="DM1283">
        <v>0</v>
      </c>
      <c r="DN1283" t="s">
        <v>3</v>
      </c>
      <c r="DO1283">
        <v>0</v>
      </c>
    </row>
    <row r="1284" spans="1:119" x14ac:dyDescent="0.25">
      <c r="A1284">
        <f>ROW(Source!A1288)</f>
        <v>1288</v>
      </c>
      <c r="B1284">
        <v>56481267</v>
      </c>
      <c r="C1284">
        <v>56496687</v>
      </c>
      <c r="D1284">
        <v>54934284</v>
      </c>
      <c r="E1284">
        <v>1</v>
      </c>
      <c r="F1284">
        <v>1</v>
      </c>
      <c r="G1284">
        <v>1079</v>
      </c>
      <c r="H1284">
        <v>2</v>
      </c>
      <c r="I1284" t="s">
        <v>741</v>
      </c>
      <c r="J1284" t="s">
        <v>742</v>
      </c>
      <c r="K1284" t="s">
        <v>743</v>
      </c>
      <c r="L1284">
        <v>1368</v>
      </c>
      <c r="N1284">
        <v>1011</v>
      </c>
      <c r="O1284" t="s">
        <v>744</v>
      </c>
      <c r="P1284" t="s">
        <v>744</v>
      </c>
      <c r="Q1284">
        <v>1</v>
      </c>
      <c r="W1284">
        <v>0</v>
      </c>
      <c r="X1284">
        <v>654681671</v>
      </c>
      <c r="Y1284">
        <f t="shared" si="731"/>
        <v>1.8562500000000002</v>
      </c>
      <c r="AA1284">
        <v>0</v>
      </c>
      <c r="AB1284">
        <v>1323.36</v>
      </c>
      <c r="AC1284">
        <v>631.85</v>
      </c>
      <c r="AD1284">
        <v>0</v>
      </c>
      <c r="AE1284">
        <v>0</v>
      </c>
      <c r="AF1284">
        <v>83.1</v>
      </c>
      <c r="AG1284">
        <v>12.62</v>
      </c>
      <c r="AH1284">
        <v>0</v>
      </c>
      <c r="AI1284">
        <v>1</v>
      </c>
      <c r="AJ1284">
        <v>15.21</v>
      </c>
      <c r="AK1284">
        <v>47.82</v>
      </c>
      <c r="AL1284">
        <v>1</v>
      </c>
      <c r="AM1284">
        <v>2</v>
      </c>
      <c r="AN1284">
        <v>0</v>
      </c>
      <c r="AO1284">
        <v>1</v>
      </c>
      <c r="AP1284">
        <v>1</v>
      </c>
      <c r="AQ1284">
        <v>0</v>
      </c>
      <c r="AR1284">
        <v>0</v>
      </c>
      <c r="AS1284" t="s">
        <v>3</v>
      </c>
      <c r="AT1284">
        <v>1.35</v>
      </c>
      <c r="AU1284" t="s">
        <v>165</v>
      </c>
      <c r="AV1284">
        <v>0</v>
      </c>
      <c r="AW1284">
        <v>2</v>
      </c>
      <c r="AX1284">
        <v>56496707</v>
      </c>
      <c r="AY1284">
        <v>1</v>
      </c>
      <c r="AZ1284">
        <v>0</v>
      </c>
      <c r="BA1284">
        <v>1245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CV1284">
        <v>0</v>
      </c>
      <c r="CW1284">
        <f>ROUND(Y1284*Source!I1288*DO1284,9)</f>
        <v>1.6398112499999999</v>
      </c>
      <c r="CX1284">
        <f>ROUND(Y1284*Source!I1288,9)</f>
        <v>0.12993750000000001</v>
      </c>
      <c r="CY1284">
        <f t="shared" si="732"/>
        <v>1323.36</v>
      </c>
      <c r="CZ1284">
        <f t="shared" si="733"/>
        <v>83.1</v>
      </c>
      <c r="DA1284">
        <f t="shared" si="734"/>
        <v>15.21</v>
      </c>
      <c r="DB1284">
        <f t="shared" si="735"/>
        <v>154.26124999999999</v>
      </c>
      <c r="DC1284">
        <f t="shared" si="736"/>
        <v>23.43</v>
      </c>
      <c r="DD1284" t="s">
        <v>3</v>
      </c>
      <c r="DE1284" t="s">
        <v>3</v>
      </c>
      <c r="DF1284">
        <f t="shared" si="715"/>
        <v>0</v>
      </c>
      <c r="DG1284">
        <f t="shared" si="737"/>
        <v>164.23</v>
      </c>
      <c r="DH1284">
        <f t="shared" si="738"/>
        <v>78.42</v>
      </c>
      <c r="DI1284">
        <f t="shared" si="730"/>
        <v>0</v>
      </c>
      <c r="DJ1284">
        <f t="shared" si="739"/>
        <v>164.23</v>
      </c>
      <c r="DK1284">
        <v>0</v>
      </c>
      <c r="DL1284" t="s">
        <v>745</v>
      </c>
      <c r="DM1284">
        <v>0</v>
      </c>
      <c r="DN1284" t="s">
        <v>740</v>
      </c>
      <c r="DO1284">
        <v>12.62</v>
      </c>
    </row>
    <row r="1285" spans="1:119" x14ac:dyDescent="0.25">
      <c r="A1285">
        <f>ROW(Source!A1288)</f>
        <v>1288</v>
      </c>
      <c r="B1285">
        <v>56481267</v>
      </c>
      <c r="C1285">
        <v>56496687</v>
      </c>
      <c r="D1285">
        <v>54934421</v>
      </c>
      <c r="E1285">
        <v>1</v>
      </c>
      <c r="F1285">
        <v>1</v>
      </c>
      <c r="G1285">
        <v>1079</v>
      </c>
      <c r="H1285">
        <v>2</v>
      </c>
      <c r="I1285" t="s">
        <v>803</v>
      </c>
      <c r="J1285" t="s">
        <v>804</v>
      </c>
      <c r="K1285" t="s">
        <v>805</v>
      </c>
      <c r="L1285">
        <v>1368</v>
      </c>
      <c r="N1285">
        <v>1011</v>
      </c>
      <c r="O1285" t="s">
        <v>744</v>
      </c>
      <c r="P1285" t="s">
        <v>744</v>
      </c>
      <c r="Q1285">
        <v>1</v>
      </c>
      <c r="W1285">
        <v>0</v>
      </c>
      <c r="X1285">
        <v>1724455708</v>
      </c>
      <c r="Y1285">
        <f t="shared" si="731"/>
        <v>0.13750000000000001</v>
      </c>
      <c r="AA1285">
        <v>0</v>
      </c>
      <c r="AB1285">
        <v>4.4000000000000004</v>
      </c>
      <c r="AC1285">
        <v>0</v>
      </c>
      <c r="AD1285">
        <v>0</v>
      </c>
      <c r="AE1285">
        <v>0</v>
      </c>
      <c r="AF1285">
        <v>0.45</v>
      </c>
      <c r="AG1285">
        <v>0</v>
      </c>
      <c r="AH1285">
        <v>0</v>
      </c>
      <c r="AI1285">
        <v>1</v>
      </c>
      <c r="AJ1285">
        <v>9.33</v>
      </c>
      <c r="AK1285">
        <v>47.82</v>
      </c>
      <c r="AL1285">
        <v>1</v>
      </c>
      <c r="AM1285">
        <v>2</v>
      </c>
      <c r="AN1285">
        <v>0</v>
      </c>
      <c r="AO1285">
        <v>1</v>
      </c>
      <c r="AP1285">
        <v>1</v>
      </c>
      <c r="AQ1285">
        <v>0</v>
      </c>
      <c r="AR1285">
        <v>0</v>
      </c>
      <c r="AS1285" t="s">
        <v>3</v>
      </c>
      <c r="AT1285">
        <v>0.1</v>
      </c>
      <c r="AU1285" t="s">
        <v>165</v>
      </c>
      <c r="AV1285">
        <v>0</v>
      </c>
      <c r="AW1285">
        <v>2</v>
      </c>
      <c r="AX1285">
        <v>56496709</v>
      </c>
      <c r="AY1285">
        <v>1</v>
      </c>
      <c r="AZ1285">
        <v>0</v>
      </c>
      <c r="BA1285">
        <v>1246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CV1285">
        <v>0</v>
      </c>
      <c r="CW1285">
        <f>ROUND(Y1285*Source!I1288*DO1285,9)</f>
        <v>0</v>
      </c>
      <c r="CX1285">
        <f>ROUND(Y1285*Source!I1288,9)</f>
        <v>9.6249999999999999E-3</v>
      </c>
      <c r="CY1285">
        <f t="shared" si="732"/>
        <v>4.4000000000000004</v>
      </c>
      <c r="CZ1285">
        <f t="shared" si="733"/>
        <v>0.45</v>
      </c>
      <c r="DA1285">
        <f t="shared" si="734"/>
        <v>9.33</v>
      </c>
      <c r="DB1285">
        <f t="shared" si="735"/>
        <v>6.8750000000000006E-2</v>
      </c>
      <c r="DC1285">
        <f t="shared" si="736"/>
        <v>0</v>
      </c>
      <c r="DD1285" t="s">
        <v>3</v>
      </c>
      <c r="DE1285" t="s">
        <v>3</v>
      </c>
      <c r="DF1285">
        <f t="shared" si="715"/>
        <v>0</v>
      </c>
      <c r="DG1285">
        <f t="shared" si="737"/>
        <v>0.04</v>
      </c>
      <c r="DH1285">
        <f t="shared" si="738"/>
        <v>0</v>
      </c>
      <c r="DI1285">
        <f t="shared" si="730"/>
        <v>0</v>
      </c>
      <c r="DJ1285">
        <f t="shared" si="739"/>
        <v>0.04</v>
      </c>
      <c r="DK1285">
        <v>0</v>
      </c>
      <c r="DL1285" t="s">
        <v>3</v>
      </c>
      <c r="DM1285">
        <v>0</v>
      </c>
      <c r="DN1285" t="s">
        <v>3</v>
      </c>
      <c r="DO1285">
        <v>0</v>
      </c>
    </row>
    <row r="1286" spans="1:119" x14ac:dyDescent="0.25">
      <c r="A1286">
        <f>ROW(Source!A1288)</f>
        <v>1288</v>
      </c>
      <c r="B1286">
        <v>56481267</v>
      </c>
      <c r="C1286">
        <v>56496687</v>
      </c>
      <c r="D1286">
        <v>54933523</v>
      </c>
      <c r="E1286">
        <v>1</v>
      </c>
      <c r="F1286">
        <v>1</v>
      </c>
      <c r="G1286">
        <v>1079</v>
      </c>
      <c r="H1286">
        <v>2</v>
      </c>
      <c r="I1286" t="s">
        <v>746</v>
      </c>
      <c r="J1286" t="s">
        <v>747</v>
      </c>
      <c r="K1286" t="s">
        <v>748</v>
      </c>
      <c r="L1286">
        <v>1368</v>
      </c>
      <c r="N1286">
        <v>1011</v>
      </c>
      <c r="O1286" t="s">
        <v>744</v>
      </c>
      <c r="P1286" t="s">
        <v>744</v>
      </c>
      <c r="Q1286">
        <v>1</v>
      </c>
      <c r="W1286">
        <v>0</v>
      </c>
      <c r="X1286">
        <v>-294230152</v>
      </c>
      <c r="Y1286">
        <f t="shared" si="731"/>
        <v>1.2375</v>
      </c>
      <c r="AA1286">
        <v>0</v>
      </c>
      <c r="AB1286">
        <v>2451.81</v>
      </c>
      <c r="AC1286">
        <v>847.64</v>
      </c>
      <c r="AD1286">
        <v>0</v>
      </c>
      <c r="AE1286">
        <v>0</v>
      </c>
      <c r="AF1286">
        <v>179.17</v>
      </c>
      <c r="AG1286">
        <v>16.93</v>
      </c>
      <c r="AH1286">
        <v>0</v>
      </c>
      <c r="AI1286">
        <v>1</v>
      </c>
      <c r="AJ1286">
        <v>13.07</v>
      </c>
      <c r="AK1286">
        <v>47.82</v>
      </c>
      <c r="AL1286">
        <v>1</v>
      </c>
      <c r="AM1286">
        <v>2</v>
      </c>
      <c r="AN1286">
        <v>0</v>
      </c>
      <c r="AO1286">
        <v>1</v>
      </c>
      <c r="AP1286">
        <v>1</v>
      </c>
      <c r="AQ1286">
        <v>0</v>
      </c>
      <c r="AR1286">
        <v>0</v>
      </c>
      <c r="AS1286" t="s">
        <v>3</v>
      </c>
      <c r="AT1286">
        <v>0.9</v>
      </c>
      <c r="AU1286" t="s">
        <v>165</v>
      </c>
      <c r="AV1286">
        <v>0</v>
      </c>
      <c r="AW1286">
        <v>2</v>
      </c>
      <c r="AX1286">
        <v>56496708</v>
      </c>
      <c r="AY1286">
        <v>1</v>
      </c>
      <c r="AZ1286">
        <v>0</v>
      </c>
      <c r="BA1286">
        <v>1247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CV1286">
        <v>0</v>
      </c>
      <c r="CW1286">
        <f>ROUND(Y1286*Source!I1288*DO1286,9)</f>
        <v>1.46656125</v>
      </c>
      <c r="CX1286">
        <f>ROUND(Y1286*Source!I1288,9)</f>
        <v>8.6624999999999994E-2</v>
      </c>
      <c r="CY1286">
        <f t="shared" si="732"/>
        <v>2451.81</v>
      </c>
      <c r="CZ1286">
        <f t="shared" si="733"/>
        <v>179.17</v>
      </c>
      <c r="DA1286">
        <f t="shared" si="734"/>
        <v>13.07</v>
      </c>
      <c r="DB1286">
        <f t="shared" si="735"/>
        <v>221.71875</v>
      </c>
      <c r="DC1286">
        <f t="shared" si="736"/>
        <v>20.954999999999998</v>
      </c>
      <c r="DD1286" t="s">
        <v>3</v>
      </c>
      <c r="DE1286" t="s">
        <v>3</v>
      </c>
      <c r="DF1286">
        <f t="shared" si="715"/>
        <v>0</v>
      </c>
      <c r="DG1286">
        <f t="shared" si="737"/>
        <v>202.85</v>
      </c>
      <c r="DH1286">
        <f t="shared" si="738"/>
        <v>70.13</v>
      </c>
      <c r="DI1286">
        <f t="shared" si="730"/>
        <v>0</v>
      </c>
      <c r="DJ1286">
        <f t="shared" si="739"/>
        <v>202.85</v>
      </c>
      <c r="DK1286">
        <v>0</v>
      </c>
      <c r="DL1286" t="s">
        <v>745</v>
      </c>
      <c r="DM1286">
        <v>0</v>
      </c>
      <c r="DN1286" t="s">
        <v>740</v>
      </c>
      <c r="DO1286">
        <v>16.93</v>
      </c>
    </row>
    <row r="1287" spans="1:119" x14ac:dyDescent="0.25">
      <c r="A1287">
        <f>ROW(Source!A1288)</f>
        <v>1288</v>
      </c>
      <c r="B1287">
        <v>56481267</v>
      </c>
      <c r="C1287">
        <v>56496687</v>
      </c>
      <c r="D1287">
        <v>54933656</v>
      </c>
      <c r="E1287">
        <v>1</v>
      </c>
      <c r="F1287">
        <v>1</v>
      </c>
      <c r="G1287">
        <v>1079</v>
      </c>
      <c r="H1287">
        <v>2</v>
      </c>
      <c r="I1287" t="s">
        <v>806</v>
      </c>
      <c r="J1287" t="s">
        <v>807</v>
      </c>
      <c r="K1287" t="s">
        <v>808</v>
      </c>
      <c r="L1287">
        <v>1368</v>
      </c>
      <c r="N1287">
        <v>1011</v>
      </c>
      <c r="O1287" t="s">
        <v>744</v>
      </c>
      <c r="P1287" t="s">
        <v>744</v>
      </c>
      <c r="Q1287">
        <v>1</v>
      </c>
      <c r="W1287">
        <v>0</v>
      </c>
      <c r="X1287">
        <v>668032808</v>
      </c>
      <c r="Y1287">
        <f t="shared" si="731"/>
        <v>0.34375</v>
      </c>
      <c r="AA1287">
        <v>0</v>
      </c>
      <c r="AB1287">
        <v>2343.4299999999998</v>
      </c>
      <c r="AC1287">
        <v>727.98</v>
      </c>
      <c r="AD1287">
        <v>0</v>
      </c>
      <c r="AE1287">
        <v>0</v>
      </c>
      <c r="AF1287">
        <v>164.94</v>
      </c>
      <c r="AG1287">
        <v>14.54</v>
      </c>
      <c r="AH1287">
        <v>0</v>
      </c>
      <c r="AI1287">
        <v>1</v>
      </c>
      <c r="AJ1287">
        <v>13.57</v>
      </c>
      <c r="AK1287">
        <v>47.82</v>
      </c>
      <c r="AL1287">
        <v>1</v>
      </c>
      <c r="AM1287">
        <v>2</v>
      </c>
      <c r="AN1287">
        <v>0</v>
      </c>
      <c r="AO1287">
        <v>1</v>
      </c>
      <c r="AP1287">
        <v>1</v>
      </c>
      <c r="AQ1287">
        <v>0</v>
      </c>
      <c r="AR1287">
        <v>0</v>
      </c>
      <c r="AS1287" t="s">
        <v>3</v>
      </c>
      <c r="AT1287">
        <v>0.25</v>
      </c>
      <c r="AU1287" t="s">
        <v>165</v>
      </c>
      <c r="AV1287">
        <v>0</v>
      </c>
      <c r="AW1287">
        <v>2</v>
      </c>
      <c r="AX1287">
        <v>56496710</v>
      </c>
      <c r="AY1287">
        <v>1</v>
      </c>
      <c r="AZ1287">
        <v>0</v>
      </c>
      <c r="BA1287">
        <v>1248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CV1287">
        <v>0</v>
      </c>
      <c r="CW1287">
        <f>ROUND(Y1287*Source!I1288*DO1287,9)</f>
        <v>0.34986875000000001</v>
      </c>
      <c r="CX1287">
        <f>ROUND(Y1287*Source!I1288,9)</f>
        <v>2.4062500000000001E-2</v>
      </c>
      <c r="CY1287">
        <f t="shared" si="732"/>
        <v>2343.4299999999998</v>
      </c>
      <c r="CZ1287">
        <f t="shared" si="733"/>
        <v>164.94</v>
      </c>
      <c r="DA1287">
        <f t="shared" si="734"/>
        <v>13.57</v>
      </c>
      <c r="DB1287">
        <f t="shared" si="735"/>
        <v>56.704999999999998</v>
      </c>
      <c r="DC1287">
        <f t="shared" si="736"/>
        <v>5.0049999999999999</v>
      </c>
      <c r="DD1287" t="s">
        <v>3</v>
      </c>
      <c r="DE1287" t="s">
        <v>3</v>
      </c>
      <c r="DF1287">
        <f t="shared" si="715"/>
        <v>0</v>
      </c>
      <c r="DG1287">
        <f t="shared" si="737"/>
        <v>53.86</v>
      </c>
      <c r="DH1287">
        <f t="shared" si="738"/>
        <v>16.73</v>
      </c>
      <c r="DI1287">
        <f t="shared" si="730"/>
        <v>0</v>
      </c>
      <c r="DJ1287">
        <f t="shared" si="739"/>
        <v>53.86</v>
      </c>
      <c r="DK1287">
        <v>0</v>
      </c>
      <c r="DL1287" t="s">
        <v>745</v>
      </c>
      <c r="DM1287">
        <v>0</v>
      </c>
      <c r="DN1287" t="s">
        <v>740</v>
      </c>
      <c r="DO1287">
        <v>14.54</v>
      </c>
    </row>
    <row r="1288" spans="1:119" x14ac:dyDescent="0.25">
      <c r="A1288">
        <f>ROW(Source!A1288)</f>
        <v>1288</v>
      </c>
      <c r="B1288">
        <v>56481267</v>
      </c>
      <c r="C1288">
        <v>56496687</v>
      </c>
      <c r="D1288">
        <v>54933780</v>
      </c>
      <c r="E1288">
        <v>1</v>
      </c>
      <c r="F1288">
        <v>1</v>
      </c>
      <c r="G1288">
        <v>1079</v>
      </c>
      <c r="H1288">
        <v>2</v>
      </c>
      <c r="I1288" t="s">
        <v>915</v>
      </c>
      <c r="J1288" t="s">
        <v>916</v>
      </c>
      <c r="K1288" t="s">
        <v>917</v>
      </c>
      <c r="L1288">
        <v>1368</v>
      </c>
      <c r="N1288">
        <v>1011</v>
      </c>
      <c r="O1288" t="s">
        <v>744</v>
      </c>
      <c r="P1288" t="s">
        <v>744</v>
      </c>
      <c r="Q1288">
        <v>1</v>
      </c>
      <c r="W1288">
        <v>0</v>
      </c>
      <c r="X1288">
        <v>339854082</v>
      </c>
      <c r="Y1288">
        <f t="shared" si="731"/>
        <v>12.375000000000002</v>
      </c>
      <c r="AA1288">
        <v>0</v>
      </c>
      <c r="AB1288">
        <v>4.4800000000000004</v>
      </c>
      <c r="AC1288">
        <v>0</v>
      </c>
      <c r="AD1288">
        <v>0</v>
      </c>
      <c r="AE1288">
        <v>0</v>
      </c>
      <c r="AF1288">
        <v>0.42</v>
      </c>
      <c r="AG1288">
        <v>0</v>
      </c>
      <c r="AH1288">
        <v>0</v>
      </c>
      <c r="AI1288">
        <v>1</v>
      </c>
      <c r="AJ1288">
        <v>10.19</v>
      </c>
      <c r="AK1288">
        <v>47.82</v>
      </c>
      <c r="AL1288">
        <v>1</v>
      </c>
      <c r="AM1288">
        <v>2</v>
      </c>
      <c r="AN1288">
        <v>0</v>
      </c>
      <c r="AO1288">
        <v>1</v>
      </c>
      <c r="AP1288">
        <v>1</v>
      </c>
      <c r="AQ1288">
        <v>0</v>
      </c>
      <c r="AR1288">
        <v>0</v>
      </c>
      <c r="AS1288" t="s">
        <v>3</v>
      </c>
      <c r="AT1288">
        <v>9</v>
      </c>
      <c r="AU1288" t="s">
        <v>165</v>
      </c>
      <c r="AV1288">
        <v>0</v>
      </c>
      <c r="AW1288">
        <v>2</v>
      </c>
      <c r="AX1288">
        <v>56496711</v>
      </c>
      <c r="AY1288">
        <v>1</v>
      </c>
      <c r="AZ1288">
        <v>0</v>
      </c>
      <c r="BA1288">
        <v>1249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CV1288">
        <v>0</v>
      </c>
      <c r="CW1288">
        <f>ROUND(Y1288*Source!I1288*DO1288,9)</f>
        <v>0</v>
      </c>
      <c r="CX1288">
        <f>ROUND(Y1288*Source!I1288,9)</f>
        <v>0.86624999999999996</v>
      </c>
      <c r="CY1288">
        <f t="shared" si="732"/>
        <v>4.4800000000000004</v>
      </c>
      <c r="CZ1288">
        <f t="shared" si="733"/>
        <v>0.42</v>
      </c>
      <c r="DA1288">
        <f t="shared" si="734"/>
        <v>10.19</v>
      </c>
      <c r="DB1288">
        <f t="shared" si="735"/>
        <v>5.1974999999999998</v>
      </c>
      <c r="DC1288">
        <f t="shared" si="736"/>
        <v>0</v>
      </c>
      <c r="DD1288" t="s">
        <v>3</v>
      </c>
      <c r="DE1288" t="s">
        <v>3</v>
      </c>
      <c r="DF1288">
        <f t="shared" si="715"/>
        <v>0</v>
      </c>
      <c r="DG1288">
        <f t="shared" si="737"/>
        <v>3.71</v>
      </c>
      <c r="DH1288">
        <f t="shared" si="738"/>
        <v>0</v>
      </c>
      <c r="DI1288">
        <f t="shared" si="730"/>
        <v>0</v>
      </c>
      <c r="DJ1288">
        <f t="shared" si="739"/>
        <v>3.71</v>
      </c>
      <c r="DK1288">
        <v>0</v>
      </c>
      <c r="DL1288" t="s">
        <v>3</v>
      </c>
      <c r="DM1288">
        <v>0</v>
      </c>
      <c r="DN1288" t="s">
        <v>3</v>
      </c>
      <c r="DO1288">
        <v>0</v>
      </c>
    </row>
    <row r="1289" spans="1:119" x14ac:dyDescent="0.25">
      <c r="A1289">
        <f>ROW(Source!A1288)</f>
        <v>1288</v>
      </c>
      <c r="B1289">
        <v>56481267</v>
      </c>
      <c r="C1289">
        <v>56496687</v>
      </c>
      <c r="D1289">
        <v>54902310</v>
      </c>
      <c r="E1289">
        <v>1</v>
      </c>
      <c r="F1289">
        <v>1</v>
      </c>
      <c r="G1289">
        <v>1079</v>
      </c>
      <c r="H1289">
        <v>3</v>
      </c>
      <c r="I1289" t="s">
        <v>752</v>
      </c>
      <c r="J1289" t="s">
        <v>753</v>
      </c>
      <c r="K1289" t="s">
        <v>754</v>
      </c>
      <c r="L1289">
        <v>1339</v>
      </c>
      <c r="N1289">
        <v>1007</v>
      </c>
      <c r="O1289" t="s">
        <v>158</v>
      </c>
      <c r="P1289" t="s">
        <v>158</v>
      </c>
      <c r="Q1289">
        <v>1</v>
      </c>
      <c r="W1289">
        <v>0</v>
      </c>
      <c r="X1289">
        <v>-159086685</v>
      </c>
      <c r="Y1289">
        <f t="shared" ref="Y1289:Y1298" si="740">AT1289</f>
        <v>0.73</v>
      </c>
      <c r="AA1289">
        <v>52.96</v>
      </c>
      <c r="AB1289">
        <v>0</v>
      </c>
      <c r="AC1289">
        <v>0</v>
      </c>
      <c r="AD1289">
        <v>0</v>
      </c>
      <c r="AE1289">
        <v>7.07</v>
      </c>
      <c r="AF1289">
        <v>0</v>
      </c>
      <c r="AG1289">
        <v>0</v>
      </c>
      <c r="AH1289">
        <v>0</v>
      </c>
      <c r="AI1289">
        <v>7.33</v>
      </c>
      <c r="AJ1289">
        <v>1</v>
      </c>
      <c r="AK1289">
        <v>1</v>
      </c>
      <c r="AL1289">
        <v>1</v>
      </c>
      <c r="AM1289">
        <v>2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 t="s">
        <v>3</v>
      </c>
      <c r="AT1289">
        <v>0.73</v>
      </c>
      <c r="AU1289" t="s">
        <v>3</v>
      </c>
      <c r="AV1289">
        <v>0</v>
      </c>
      <c r="AW1289">
        <v>2</v>
      </c>
      <c r="AX1289">
        <v>56496713</v>
      </c>
      <c r="AY1289">
        <v>1</v>
      </c>
      <c r="AZ1289">
        <v>0</v>
      </c>
      <c r="BA1289">
        <v>1251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CV1289">
        <v>0</v>
      </c>
      <c r="CW1289">
        <v>0</v>
      </c>
      <c r="CX1289">
        <f>ROUND(Y1289*Source!I1288,9)</f>
        <v>5.11E-2</v>
      </c>
      <c r="CY1289">
        <f t="shared" ref="CY1289:CY1298" si="741">AA1289</f>
        <v>52.96</v>
      </c>
      <c r="CZ1289">
        <f t="shared" ref="CZ1289:CZ1298" si="742">AE1289</f>
        <v>7.07</v>
      </c>
      <c r="DA1289">
        <f t="shared" ref="DA1289:DA1298" si="743">AI1289</f>
        <v>7.33</v>
      </c>
      <c r="DB1289">
        <f t="shared" ref="DB1289:DB1298" si="744">ROUND(ROUND(AT1289*CZ1289,2),6)</f>
        <v>5.16</v>
      </c>
      <c r="DC1289">
        <f t="shared" ref="DC1289:DC1298" si="745">ROUND(ROUND(AT1289*AG1289,2),6)</f>
        <v>0</v>
      </c>
      <c r="DD1289" t="s">
        <v>3</v>
      </c>
      <c r="DE1289" t="s">
        <v>3</v>
      </c>
      <c r="DF1289">
        <f t="shared" ref="DF1289:DF1298" si="746">ROUND(ROUND(AE1289*AI1289,2)*CX1289,2)</f>
        <v>2.65</v>
      </c>
      <c r="DG1289">
        <f t="shared" ref="DG1289:DG1304" si="747">ROUND(ROUND(AF1289,2)*CX1289,2)</f>
        <v>0</v>
      </c>
      <c r="DH1289">
        <f t="shared" ref="DH1289:DH1304" si="748">ROUND(ROUND(AG1289,2)*CX1289,2)</f>
        <v>0</v>
      </c>
      <c r="DI1289">
        <f t="shared" si="730"/>
        <v>0</v>
      </c>
      <c r="DJ1289">
        <f t="shared" ref="DJ1289:DJ1298" si="749">DF1289</f>
        <v>2.65</v>
      </c>
      <c r="DK1289">
        <v>0</v>
      </c>
      <c r="DL1289" t="s">
        <v>3</v>
      </c>
      <c r="DM1289">
        <v>0</v>
      </c>
      <c r="DN1289" t="s">
        <v>3</v>
      </c>
      <c r="DO1289">
        <v>0</v>
      </c>
    </row>
    <row r="1290" spans="1:119" x14ac:dyDescent="0.25">
      <c r="A1290">
        <f>ROW(Source!A1288)</f>
        <v>1288</v>
      </c>
      <c r="B1290">
        <v>56481267</v>
      </c>
      <c r="C1290">
        <v>56496687</v>
      </c>
      <c r="D1290">
        <v>54902322</v>
      </c>
      <c r="E1290">
        <v>1</v>
      </c>
      <c r="F1290">
        <v>1</v>
      </c>
      <c r="G1290">
        <v>1079</v>
      </c>
      <c r="H1290">
        <v>3</v>
      </c>
      <c r="I1290" t="s">
        <v>809</v>
      </c>
      <c r="J1290" t="s">
        <v>810</v>
      </c>
      <c r="K1290" t="s">
        <v>811</v>
      </c>
      <c r="L1290">
        <v>1348</v>
      </c>
      <c r="N1290">
        <v>1009</v>
      </c>
      <c r="O1290" t="s">
        <v>32</v>
      </c>
      <c r="P1290" t="s">
        <v>32</v>
      </c>
      <c r="Q1290">
        <v>1000</v>
      </c>
      <c r="W1290">
        <v>0</v>
      </c>
      <c r="X1290">
        <v>-421167940</v>
      </c>
      <c r="Y1290">
        <f t="shared" si="740"/>
        <v>2E-3</v>
      </c>
      <c r="AA1290">
        <v>83600.259999999995</v>
      </c>
      <c r="AB1290">
        <v>0</v>
      </c>
      <c r="AC1290">
        <v>0</v>
      </c>
      <c r="AD1290">
        <v>0</v>
      </c>
      <c r="AE1290">
        <v>6512.79</v>
      </c>
      <c r="AF1290">
        <v>0</v>
      </c>
      <c r="AG1290">
        <v>0</v>
      </c>
      <c r="AH1290">
        <v>0</v>
      </c>
      <c r="AI1290">
        <v>12.56</v>
      </c>
      <c r="AJ1290">
        <v>1</v>
      </c>
      <c r="AK1290">
        <v>1</v>
      </c>
      <c r="AL1290">
        <v>1</v>
      </c>
      <c r="AM1290">
        <v>2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 t="s">
        <v>3</v>
      </c>
      <c r="AT1290">
        <v>2E-3</v>
      </c>
      <c r="AU1290" t="s">
        <v>3</v>
      </c>
      <c r="AV1290">
        <v>0</v>
      </c>
      <c r="AW1290">
        <v>2</v>
      </c>
      <c r="AX1290">
        <v>56496714</v>
      </c>
      <c r="AY1290">
        <v>1</v>
      </c>
      <c r="AZ1290">
        <v>0</v>
      </c>
      <c r="BA1290">
        <v>1252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CV1290">
        <v>0</v>
      </c>
      <c r="CW1290">
        <v>0</v>
      </c>
      <c r="CX1290">
        <f>ROUND(Y1290*Source!I1288,9)</f>
        <v>1.3999999999999999E-4</v>
      </c>
      <c r="CY1290">
        <f t="shared" si="741"/>
        <v>83600.259999999995</v>
      </c>
      <c r="CZ1290">
        <f t="shared" si="742"/>
        <v>6512.79</v>
      </c>
      <c r="DA1290">
        <f t="shared" si="743"/>
        <v>12.56</v>
      </c>
      <c r="DB1290">
        <f t="shared" si="744"/>
        <v>13.03</v>
      </c>
      <c r="DC1290">
        <f t="shared" si="745"/>
        <v>0</v>
      </c>
      <c r="DD1290" t="s">
        <v>3</v>
      </c>
      <c r="DE1290" t="s">
        <v>3</v>
      </c>
      <c r="DF1290">
        <f t="shared" si="746"/>
        <v>11.45</v>
      </c>
      <c r="DG1290">
        <f t="shared" si="747"/>
        <v>0</v>
      </c>
      <c r="DH1290">
        <f t="shared" si="748"/>
        <v>0</v>
      </c>
      <c r="DI1290">
        <f t="shared" si="730"/>
        <v>0</v>
      </c>
      <c r="DJ1290">
        <f t="shared" si="749"/>
        <v>11.45</v>
      </c>
      <c r="DK1290">
        <v>0</v>
      </c>
      <c r="DL1290" t="s">
        <v>3</v>
      </c>
      <c r="DM1290">
        <v>0</v>
      </c>
      <c r="DN1290" t="s">
        <v>3</v>
      </c>
      <c r="DO1290">
        <v>0</v>
      </c>
    </row>
    <row r="1291" spans="1:119" x14ac:dyDescent="0.25">
      <c r="A1291">
        <f>ROW(Source!A1288)</f>
        <v>1288</v>
      </c>
      <c r="B1291">
        <v>56481267</v>
      </c>
      <c r="C1291">
        <v>56496687</v>
      </c>
      <c r="D1291">
        <v>54903374</v>
      </c>
      <c r="E1291">
        <v>1</v>
      </c>
      <c r="F1291">
        <v>1</v>
      </c>
      <c r="G1291">
        <v>1079</v>
      </c>
      <c r="H1291">
        <v>3</v>
      </c>
      <c r="I1291" t="s">
        <v>779</v>
      </c>
      <c r="J1291" t="s">
        <v>780</v>
      </c>
      <c r="K1291" t="s">
        <v>781</v>
      </c>
      <c r="L1291">
        <v>1348</v>
      </c>
      <c r="N1291">
        <v>1009</v>
      </c>
      <c r="O1291" t="s">
        <v>32</v>
      </c>
      <c r="P1291" t="s">
        <v>32</v>
      </c>
      <c r="Q1291">
        <v>1000</v>
      </c>
      <c r="W1291">
        <v>0</v>
      </c>
      <c r="X1291">
        <v>-925205253</v>
      </c>
      <c r="Y1291">
        <f t="shared" si="740"/>
        <v>0.16</v>
      </c>
      <c r="AA1291">
        <v>95544.24</v>
      </c>
      <c r="AB1291">
        <v>0</v>
      </c>
      <c r="AC1291">
        <v>0</v>
      </c>
      <c r="AD1291">
        <v>0</v>
      </c>
      <c r="AE1291">
        <v>7185.82</v>
      </c>
      <c r="AF1291">
        <v>0</v>
      </c>
      <c r="AG1291">
        <v>0</v>
      </c>
      <c r="AH1291">
        <v>0</v>
      </c>
      <c r="AI1291">
        <v>13.01</v>
      </c>
      <c r="AJ1291">
        <v>1</v>
      </c>
      <c r="AK1291">
        <v>1</v>
      </c>
      <c r="AL1291">
        <v>1</v>
      </c>
      <c r="AM1291">
        <v>2</v>
      </c>
      <c r="AN1291">
        <v>0</v>
      </c>
      <c r="AO1291">
        <v>1</v>
      </c>
      <c r="AP1291">
        <v>0</v>
      </c>
      <c r="AQ1291">
        <v>0</v>
      </c>
      <c r="AR1291">
        <v>0</v>
      </c>
      <c r="AS1291" t="s">
        <v>3</v>
      </c>
      <c r="AT1291">
        <v>0.16</v>
      </c>
      <c r="AU1291" t="s">
        <v>3</v>
      </c>
      <c r="AV1291">
        <v>0</v>
      </c>
      <c r="AW1291">
        <v>2</v>
      </c>
      <c r="AX1291">
        <v>56496715</v>
      </c>
      <c r="AY1291">
        <v>1</v>
      </c>
      <c r="AZ1291">
        <v>0</v>
      </c>
      <c r="BA1291">
        <v>1253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CV1291">
        <v>0</v>
      </c>
      <c r="CW1291">
        <v>0</v>
      </c>
      <c r="CX1291">
        <f>ROUND(Y1291*Source!I1288,9)</f>
        <v>1.12E-2</v>
      </c>
      <c r="CY1291">
        <f t="shared" si="741"/>
        <v>95544.24</v>
      </c>
      <c r="CZ1291">
        <f t="shared" si="742"/>
        <v>7185.82</v>
      </c>
      <c r="DA1291">
        <f t="shared" si="743"/>
        <v>13.01</v>
      </c>
      <c r="DB1291">
        <f t="shared" si="744"/>
        <v>1149.73</v>
      </c>
      <c r="DC1291">
        <f t="shared" si="745"/>
        <v>0</v>
      </c>
      <c r="DD1291" t="s">
        <v>3</v>
      </c>
      <c r="DE1291" t="s">
        <v>3</v>
      </c>
      <c r="DF1291">
        <f t="shared" si="746"/>
        <v>1047.06</v>
      </c>
      <c r="DG1291">
        <f t="shared" si="747"/>
        <v>0</v>
      </c>
      <c r="DH1291">
        <f t="shared" si="748"/>
        <v>0</v>
      </c>
      <c r="DI1291">
        <f t="shared" si="730"/>
        <v>0</v>
      </c>
      <c r="DJ1291">
        <f t="shared" si="749"/>
        <v>1047.06</v>
      </c>
      <c r="DK1291">
        <v>0</v>
      </c>
      <c r="DL1291" t="s">
        <v>3</v>
      </c>
      <c r="DM1291">
        <v>0</v>
      </c>
      <c r="DN1291" t="s">
        <v>3</v>
      </c>
      <c r="DO1291">
        <v>0</v>
      </c>
    </row>
    <row r="1292" spans="1:119" x14ac:dyDescent="0.25">
      <c r="A1292">
        <f>ROW(Source!A1288)</f>
        <v>1288</v>
      </c>
      <c r="B1292">
        <v>56481267</v>
      </c>
      <c r="C1292">
        <v>56496687</v>
      </c>
      <c r="D1292">
        <v>54902403</v>
      </c>
      <c r="E1292">
        <v>1</v>
      </c>
      <c r="F1292">
        <v>1</v>
      </c>
      <c r="G1292">
        <v>1079</v>
      </c>
      <c r="H1292">
        <v>3</v>
      </c>
      <c r="I1292" t="s">
        <v>815</v>
      </c>
      <c r="J1292" t="s">
        <v>816</v>
      </c>
      <c r="K1292" t="s">
        <v>817</v>
      </c>
      <c r="L1292">
        <v>1339</v>
      </c>
      <c r="N1292">
        <v>1007</v>
      </c>
      <c r="O1292" t="s">
        <v>158</v>
      </c>
      <c r="P1292" t="s">
        <v>158</v>
      </c>
      <c r="Q1292">
        <v>1</v>
      </c>
      <c r="W1292">
        <v>0</v>
      </c>
      <c r="X1292">
        <v>-1411081034</v>
      </c>
      <c r="Y1292">
        <f t="shared" si="740"/>
        <v>0.04</v>
      </c>
      <c r="AA1292">
        <v>9865.6299999999992</v>
      </c>
      <c r="AB1292">
        <v>0</v>
      </c>
      <c r="AC1292">
        <v>0</v>
      </c>
      <c r="AD1292">
        <v>0</v>
      </c>
      <c r="AE1292">
        <v>1821.37</v>
      </c>
      <c r="AF1292">
        <v>0</v>
      </c>
      <c r="AG1292">
        <v>0</v>
      </c>
      <c r="AH1292">
        <v>0</v>
      </c>
      <c r="AI1292">
        <v>5.3</v>
      </c>
      <c r="AJ1292">
        <v>1</v>
      </c>
      <c r="AK1292">
        <v>1</v>
      </c>
      <c r="AL1292">
        <v>1</v>
      </c>
      <c r="AM1292">
        <v>2</v>
      </c>
      <c r="AN1292">
        <v>0</v>
      </c>
      <c r="AO1292">
        <v>1</v>
      </c>
      <c r="AP1292">
        <v>0</v>
      </c>
      <c r="AQ1292">
        <v>0</v>
      </c>
      <c r="AR1292">
        <v>0</v>
      </c>
      <c r="AS1292" t="s">
        <v>3</v>
      </c>
      <c r="AT1292">
        <v>0.04</v>
      </c>
      <c r="AU1292" t="s">
        <v>3</v>
      </c>
      <c r="AV1292">
        <v>0</v>
      </c>
      <c r="AW1292">
        <v>2</v>
      </c>
      <c r="AX1292">
        <v>56496716</v>
      </c>
      <c r="AY1292">
        <v>1</v>
      </c>
      <c r="AZ1292">
        <v>0</v>
      </c>
      <c r="BA1292">
        <v>1254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CV1292">
        <v>0</v>
      </c>
      <c r="CW1292">
        <v>0</v>
      </c>
      <c r="CX1292">
        <f>ROUND(Y1292*Source!I1288,9)</f>
        <v>2.8E-3</v>
      </c>
      <c r="CY1292">
        <f t="shared" si="741"/>
        <v>9865.6299999999992</v>
      </c>
      <c r="CZ1292">
        <f t="shared" si="742"/>
        <v>1821.37</v>
      </c>
      <c r="DA1292">
        <f t="shared" si="743"/>
        <v>5.3</v>
      </c>
      <c r="DB1292">
        <f t="shared" si="744"/>
        <v>72.849999999999994</v>
      </c>
      <c r="DC1292">
        <f t="shared" si="745"/>
        <v>0</v>
      </c>
      <c r="DD1292" t="s">
        <v>3</v>
      </c>
      <c r="DE1292" t="s">
        <v>3</v>
      </c>
      <c r="DF1292">
        <f t="shared" si="746"/>
        <v>27.03</v>
      </c>
      <c r="DG1292">
        <f t="shared" si="747"/>
        <v>0</v>
      </c>
      <c r="DH1292">
        <f t="shared" si="748"/>
        <v>0</v>
      </c>
      <c r="DI1292">
        <f t="shared" si="730"/>
        <v>0</v>
      </c>
      <c r="DJ1292">
        <f t="shared" si="749"/>
        <v>27.03</v>
      </c>
      <c r="DK1292">
        <v>0</v>
      </c>
      <c r="DL1292" t="s">
        <v>3</v>
      </c>
      <c r="DM1292">
        <v>0</v>
      </c>
      <c r="DN1292" t="s">
        <v>3</v>
      </c>
      <c r="DO1292">
        <v>0</v>
      </c>
    </row>
    <row r="1293" spans="1:119" x14ac:dyDescent="0.25">
      <c r="A1293">
        <f>ROW(Source!A1288)</f>
        <v>1288</v>
      </c>
      <c r="B1293">
        <v>56481267</v>
      </c>
      <c r="C1293">
        <v>56496687</v>
      </c>
      <c r="D1293">
        <v>54902427</v>
      </c>
      <c r="E1293">
        <v>1</v>
      </c>
      <c r="F1293">
        <v>1</v>
      </c>
      <c r="G1293">
        <v>1079</v>
      </c>
      <c r="H1293">
        <v>3</v>
      </c>
      <c r="I1293" t="s">
        <v>761</v>
      </c>
      <c r="J1293" t="s">
        <v>762</v>
      </c>
      <c r="K1293" t="s">
        <v>763</v>
      </c>
      <c r="L1293">
        <v>1348</v>
      </c>
      <c r="N1293">
        <v>1009</v>
      </c>
      <c r="O1293" t="s">
        <v>32</v>
      </c>
      <c r="P1293" t="s">
        <v>32</v>
      </c>
      <c r="Q1293">
        <v>1000</v>
      </c>
      <c r="W1293">
        <v>0</v>
      </c>
      <c r="X1293">
        <v>-764855440</v>
      </c>
      <c r="Y1293">
        <f t="shared" si="740"/>
        <v>0.01</v>
      </c>
      <c r="AA1293">
        <v>8212.4699999999993</v>
      </c>
      <c r="AB1293">
        <v>0</v>
      </c>
      <c r="AC1293">
        <v>0</v>
      </c>
      <c r="AD1293">
        <v>0</v>
      </c>
      <c r="AE1293">
        <v>1257.54</v>
      </c>
      <c r="AF1293">
        <v>0</v>
      </c>
      <c r="AG1293">
        <v>0</v>
      </c>
      <c r="AH1293">
        <v>0</v>
      </c>
      <c r="AI1293">
        <v>6.39</v>
      </c>
      <c r="AJ1293">
        <v>1</v>
      </c>
      <c r="AK1293">
        <v>1</v>
      </c>
      <c r="AL1293">
        <v>1</v>
      </c>
      <c r="AM1293">
        <v>2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 t="s">
        <v>3</v>
      </c>
      <c r="AT1293">
        <v>0.01</v>
      </c>
      <c r="AU1293" t="s">
        <v>3</v>
      </c>
      <c r="AV1293">
        <v>0</v>
      </c>
      <c r="AW1293">
        <v>2</v>
      </c>
      <c r="AX1293">
        <v>56496717</v>
      </c>
      <c r="AY1293">
        <v>1</v>
      </c>
      <c r="AZ1293">
        <v>0</v>
      </c>
      <c r="BA1293">
        <v>1255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CV1293">
        <v>0</v>
      </c>
      <c r="CW1293">
        <v>0</v>
      </c>
      <c r="CX1293">
        <f>ROUND(Y1293*Source!I1288,9)</f>
        <v>6.9999999999999999E-4</v>
      </c>
      <c r="CY1293">
        <f t="shared" si="741"/>
        <v>8212.4699999999993</v>
      </c>
      <c r="CZ1293">
        <f t="shared" si="742"/>
        <v>1257.54</v>
      </c>
      <c r="DA1293">
        <f t="shared" si="743"/>
        <v>6.39</v>
      </c>
      <c r="DB1293">
        <f t="shared" si="744"/>
        <v>12.58</v>
      </c>
      <c r="DC1293">
        <f t="shared" si="745"/>
        <v>0</v>
      </c>
      <c r="DD1293" t="s">
        <v>3</v>
      </c>
      <c r="DE1293" t="s">
        <v>3</v>
      </c>
      <c r="DF1293">
        <f t="shared" si="746"/>
        <v>5.62</v>
      </c>
      <c r="DG1293">
        <f t="shared" si="747"/>
        <v>0</v>
      </c>
      <c r="DH1293">
        <f t="shared" si="748"/>
        <v>0</v>
      </c>
      <c r="DI1293">
        <f t="shared" si="730"/>
        <v>0</v>
      </c>
      <c r="DJ1293">
        <f t="shared" si="749"/>
        <v>5.62</v>
      </c>
      <c r="DK1293">
        <v>0</v>
      </c>
      <c r="DL1293" t="s">
        <v>3</v>
      </c>
      <c r="DM1293">
        <v>0</v>
      </c>
      <c r="DN1293" t="s">
        <v>3</v>
      </c>
      <c r="DO1293">
        <v>0</v>
      </c>
    </row>
    <row r="1294" spans="1:119" x14ac:dyDescent="0.25">
      <c r="A1294">
        <f>ROW(Source!A1288)</f>
        <v>1288</v>
      </c>
      <c r="B1294">
        <v>56481267</v>
      </c>
      <c r="C1294">
        <v>56496687</v>
      </c>
      <c r="D1294">
        <v>54902715</v>
      </c>
      <c r="E1294">
        <v>1</v>
      </c>
      <c r="F1294">
        <v>1</v>
      </c>
      <c r="G1294">
        <v>1079</v>
      </c>
      <c r="H1294">
        <v>3</v>
      </c>
      <c r="I1294" t="s">
        <v>892</v>
      </c>
      <c r="J1294" t="s">
        <v>893</v>
      </c>
      <c r="K1294" t="s">
        <v>894</v>
      </c>
      <c r="L1294">
        <v>1327</v>
      </c>
      <c r="N1294">
        <v>1005</v>
      </c>
      <c r="O1294" t="s">
        <v>214</v>
      </c>
      <c r="P1294" t="s">
        <v>214</v>
      </c>
      <c r="Q1294">
        <v>1</v>
      </c>
      <c r="W1294">
        <v>0</v>
      </c>
      <c r="X1294">
        <v>-1844544580</v>
      </c>
      <c r="Y1294">
        <f t="shared" si="740"/>
        <v>30</v>
      </c>
      <c r="AA1294">
        <v>56.42</v>
      </c>
      <c r="AB1294">
        <v>0</v>
      </c>
      <c r="AC1294">
        <v>0</v>
      </c>
      <c r="AD1294">
        <v>0</v>
      </c>
      <c r="AE1294">
        <v>7.39</v>
      </c>
      <c r="AF1294">
        <v>0</v>
      </c>
      <c r="AG1294">
        <v>0</v>
      </c>
      <c r="AH1294">
        <v>0</v>
      </c>
      <c r="AI1294">
        <v>7.47</v>
      </c>
      <c r="AJ1294">
        <v>1</v>
      </c>
      <c r="AK1294">
        <v>1</v>
      </c>
      <c r="AL1294">
        <v>1</v>
      </c>
      <c r="AM1294">
        <v>2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 t="s">
        <v>3</v>
      </c>
      <c r="AT1294">
        <v>30</v>
      </c>
      <c r="AU1294" t="s">
        <v>3</v>
      </c>
      <c r="AV1294">
        <v>0</v>
      </c>
      <c r="AW1294">
        <v>2</v>
      </c>
      <c r="AX1294">
        <v>56496718</v>
      </c>
      <c r="AY1294">
        <v>1</v>
      </c>
      <c r="AZ1294">
        <v>0</v>
      </c>
      <c r="BA1294">
        <v>1256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CV1294">
        <v>0</v>
      </c>
      <c r="CW1294">
        <v>0</v>
      </c>
      <c r="CX1294">
        <f>ROUND(Y1294*Source!I1288,9)</f>
        <v>2.1</v>
      </c>
      <c r="CY1294">
        <f t="shared" si="741"/>
        <v>56.42</v>
      </c>
      <c r="CZ1294">
        <f t="shared" si="742"/>
        <v>7.39</v>
      </c>
      <c r="DA1294">
        <f t="shared" si="743"/>
        <v>7.47</v>
      </c>
      <c r="DB1294">
        <f t="shared" si="744"/>
        <v>221.7</v>
      </c>
      <c r="DC1294">
        <f t="shared" si="745"/>
        <v>0</v>
      </c>
      <c r="DD1294" t="s">
        <v>3</v>
      </c>
      <c r="DE1294" t="s">
        <v>3</v>
      </c>
      <c r="DF1294">
        <f t="shared" si="746"/>
        <v>115.92</v>
      </c>
      <c r="DG1294">
        <f t="shared" si="747"/>
        <v>0</v>
      </c>
      <c r="DH1294">
        <f t="shared" si="748"/>
        <v>0</v>
      </c>
      <c r="DI1294">
        <f t="shared" si="730"/>
        <v>0</v>
      </c>
      <c r="DJ1294">
        <f t="shared" si="749"/>
        <v>115.92</v>
      </c>
      <c r="DK1294">
        <v>0</v>
      </c>
      <c r="DL1294" t="s">
        <v>3</v>
      </c>
      <c r="DM1294">
        <v>0</v>
      </c>
      <c r="DN1294" t="s">
        <v>3</v>
      </c>
      <c r="DO1294">
        <v>0</v>
      </c>
    </row>
    <row r="1295" spans="1:119" x14ac:dyDescent="0.25">
      <c r="A1295">
        <f>ROW(Source!A1288)</f>
        <v>1288</v>
      </c>
      <c r="B1295">
        <v>56481267</v>
      </c>
      <c r="C1295">
        <v>56496687</v>
      </c>
      <c r="D1295">
        <v>54909571</v>
      </c>
      <c r="E1295">
        <v>1</v>
      </c>
      <c r="F1295">
        <v>1</v>
      </c>
      <c r="G1295">
        <v>1079</v>
      </c>
      <c r="H1295">
        <v>3</v>
      </c>
      <c r="I1295" t="s">
        <v>248</v>
      </c>
      <c r="J1295" t="s">
        <v>250</v>
      </c>
      <c r="K1295" t="s">
        <v>249</v>
      </c>
      <c r="L1295">
        <v>1339</v>
      </c>
      <c r="N1295">
        <v>1007</v>
      </c>
      <c r="O1295" t="s">
        <v>158</v>
      </c>
      <c r="P1295" t="s">
        <v>158</v>
      </c>
      <c r="Q1295">
        <v>1</v>
      </c>
      <c r="W1295">
        <v>0</v>
      </c>
      <c r="X1295">
        <v>-1447999952</v>
      </c>
      <c r="Y1295">
        <f t="shared" si="740"/>
        <v>101.5</v>
      </c>
      <c r="AA1295">
        <v>7517.5</v>
      </c>
      <c r="AB1295">
        <v>0</v>
      </c>
      <c r="AC1295">
        <v>0</v>
      </c>
      <c r="AD1295">
        <v>0</v>
      </c>
      <c r="AE1295">
        <v>729.73</v>
      </c>
      <c r="AF1295">
        <v>0</v>
      </c>
      <c r="AG1295">
        <v>0</v>
      </c>
      <c r="AH1295">
        <v>0</v>
      </c>
      <c r="AI1295">
        <v>10.08</v>
      </c>
      <c r="AJ1295">
        <v>1</v>
      </c>
      <c r="AK1295">
        <v>1</v>
      </c>
      <c r="AL1295">
        <v>1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 t="s">
        <v>3</v>
      </c>
      <c r="AT1295">
        <v>101.5</v>
      </c>
      <c r="AU1295" t="s">
        <v>3</v>
      </c>
      <c r="AV1295">
        <v>0</v>
      </c>
      <c r="AW1295">
        <v>1</v>
      </c>
      <c r="AX1295">
        <v>-1</v>
      </c>
      <c r="AY1295">
        <v>0</v>
      </c>
      <c r="AZ1295">
        <v>0</v>
      </c>
      <c r="BA1295" t="s">
        <v>3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CV1295">
        <v>0</v>
      </c>
      <c r="CW1295">
        <v>0</v>
      </c>
      <c r="CX1295">
        <f>ROUND(Y1295*Source!I1288,9)</f>
        <v>7.1050000000000004</v>
      </c>
      <c r="CY1295">
        <f t="shared" si="741"/>
        <v>7517.5</v>
      </c>
      <c r="CZ1295">
        <f t="shared" si="742"/>
        <v>729.73</v>
      </c>
      <c r="DA1295">
        <f t="shared" si="743"/>
        <v>10.08</v>
      </c>
      <c r="DB1295">
        <f t="shared" si="744"/>
        <v>74067.600000000006</v>
      </c>
      <c r="DC1295">
        <f t="shared" si="745"/>
        <v>0</v>
      </c>
      <c r="DD1295" t="s">
        <v>3</v>
      </c>
      <c r="DE1295" t="s">
        <v>3</v>
      </c>
      <c r="DF1295">
        <f t="shared" si="746"/>
        <v>52262.11</v>
      </c>
      <c r="DG1295">
        <f t="shared" si="747"/>
        <v>0</v>
      </c>
      <c r="DH1295">
        <f t="shared" si="748"/>
        <v>0</v>
      </c>
      <c r="DI1295">
        <f t="shared" si="730"/>
        <v>0</v>
      </c>
      <c r="DJ1295">
        <f t="shared" si="749"/>
        <v>52262.11</v>
      </c>
      <c r="DK1295">
        <v>0</v>
      </c>
      <c r="DL1295" t="s">
        <v>3</v>
      </c>
      <c r="DM1295">
        <v>0</v>
      </c>
      <c r="DN1295" t="s">
        <v>3</v>
      </c>
      <c r="DO1295">
        <v>0</v>
      </c>
    </row>
    <row r="1296" spans="1:119" x14ac:dyDescent="0.25">
      <c r="A1296">
        <f>ROW(Source!A1288)</f>
        <v>1288</v>
      </c>
      <c r="B1296">
        <v>56481267</v>
      </c>
      <c r="C1296">
        <v>56496687</v>
      </c>
      <c r="D1296">
        <v>54909992</v>
      </c>
      <c r="E1296">
        <v>1</v>
      </c>
      <c r="F1296">
        <v>1</v>
      </c>
      <c r="G1296">
        <v>1079</v>
      </c>
      <c r="H1296">
        <v>3</v>
      </c>
      <c r="I1296" t="s">
        <v>330</v>
      </c>
      <c r="J1296" t="s">
        <v>332</v>
      </c>
      <c r="K1296" t="s">
        <v>331</v>
      </c>
      <c r="L1296">
        <v>1348</v>
      </c>
      <c r="N1296">
        <v>1009</v>
      </c>
      <c r="O1296" t="s">
        <v>32</v>
      </c>
      <c r="P1296" t="s">
        <v>32</v>
      </c>
      <c r="Q1296">
        <v>1000</v>
      </c>
      <c r="W1296">
        <v>0</v>
      </c>
      <c r="X1296">
        <v>-977438433</v>
      </c>
      <c r="Y1296">
        <f t="shared" si="740"/>
        <v>2.613429</v>
      </c>
      <c r="AA1296">
        <v>97618.95</v>
      </c>
      <c r="AB1296">
        <v>0</v>
      </c>
      <c r="AC1296">
        <v>0</v>
      </c>
      <c r="AD1296">
        <v>0</v>
      </c>
      <c r="AE1296">
        <v>5743.69</v>
      </c>
      <c r="AF1296">
        <v>0</v>
      </c>
      <c r="AG1296">
        <v>0</v>
      </c>
      <c r="AH1296">
        <v>0</v>
      </c>
      <c r="AI1296">
        <v>16.63</v>
      </c>
      <c r="AJ1296">
        <v>1</v>
      </c>
      <c r="AK1296">
        <v>1</v>
      </c>
      <c r="AL1296">
        <v>1</v>
      </c>
      <c r="AM1296">
        <v>0</v>
      </c>
      <c r="AN1296">
        <v>0</v>
      </c>
      <c r="AO1296">
        <v>0</v>
      </c>
      <c r="AP1296">
        <v>1</v>
      </c>
      <c r="AQ1296">
        <v>0</v>
      </c>
      <c r="AR1296">
        <v>0</v>
      </c>
      <c r="AS1296" t="s">
        <v>3</v>
      </c>
      <c r="AT1296">
        <v>2.613429</v>
      </c>
      <c r="AU1296" t="s">
        <v>3</v>
      </c>
      <c r="AV1296">
        <v>0</v>
      </c>
      <c r="AW1296">
        <v>1</v>
      </c>
      <c r="AX1296">
        <v>-1</v>
      </c>
      <c r="AY1296">
        <v>0</v>
      </c>
      <c r="AZ1296">
        <v>0</v>
      </c>
      <c r="BA1296" t="s">
        <v>3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CV1296">
        <v>0</v>
      </c>
      <c r="CW1296">
        <v>0</v>
      </c>
      <c r="CX1296">
        <f>ROUND(Y1296*Source!I1288,9)</f>
        <v>0.18294003</v>
      </c>
      <c r="CY1296">
        <f t="shared" si="741"/>
        <v>97618.95</v>
      </c>
      <c r="CZ1296">
        <f t="shared" si="742"/>
        <v>5743.69</v>
      </c>
      <c r="DA1296">
        <f t="shared" si="743"/>
        <v>16.63</v>
      </c>
      <c r="DB1296">
        <f t="shared" si="744"/>
        <v>15010.73</v>
      </c>
      <c r="DC1296">
        <f t="shared" si="745"/>
        <v>0</v>
      </c>
      <c r="DD1296" t="s">
        <v>3</v>
      </c>
      <c r="DE1296" t="s">
        <v>3</v>
      </c>
      <c r="DF1296">
        <f t="shared" si="746"/>
        <v>17473.990000000002</v>
      </c>
      <c r="DG1296">
        <f t="shared" si="747"/>
        <v>0</v>
      </c>
      <c r="DH1296">
        <f t="shared" si="748"/>
        <v>0</v>
      </c>
      <c r="DI1296">
        <f t="shared" si="730"/>
        <v>0</v>
      </c>
      <c r="DJ1296">
        <f t="shared" si="749"/>
        <v>17473.990000000002</v>
      </c>
      <c r="DK1296">
        <v>0</v>
      </c>
      <c r="DL1296" t="s">
        <v>3</v>
      </c>
      <c r="DM1296">
        <v>0</v>
      </c>
      <c r="DN1296" t="s">
        <v>3</v>
      </c>
      <c r="DO1296">
        <v>0</v>
      </c>
    </row>
    <row r="1297" spans="1:119" x14ac:dyDescent="0.25">
      <c r="A1297">
        <f>ROW(Source!A1288)</f>
        <v>1288</v>
      </c>
      <c r="B1297">
        <v>56481267</v>
      </c>
      <c r="C1297">
        <v>56496687</v>
      </c>
      <c r="D1297">
        <v>54909994</v>
      </c>
      <c r="E1297">
        <v>1</v>
      </c>
      <c r="F1297">
        <v>1</v>
      </c>
      <c r="G1297">
        <v>1079</v>
      </c>
      <c r="H1297">
        <v>3</v>
      </c>
      <c r="I1297" t="s">
        <v>240</v>
      </c>
      <c r="J1297" t="s">
        <v>242</v>
      </c>
      <c r="K1297" t="s">
        <v>241</v>
      </c>
      <c r="L1297">
        <v>1348</v>
      </c>
      <c r="N1297">
        <v>1009</v>
      </c>
      <c r="O1297" t="s">
        <v>32</v>
      </c>
      <c r="P1297" t="s">
        <v>32</v>
      </c>
      <c r="Q1297">
        <v>1000</v>
      </c>
      <c r="W1297">
        <v>0</v>
      </c>
      <c r="X1297">
        <v>1611312075</v>
      </c>
      <c r="Y1297">
        <f t="shared" si="740"/>
        <v>9.7680000000000007</v>
      </c>
      <c r="AA1297">
        <v>92864.21</v>
      </c>
      <c r="AB1297">
        <v>0</v>
      </c>
      <c r="AC1297">
        <v>0</v>
      </c>
      <c r="AD1297">
        <v>0</v>
      </c>
      <c r="AE1297">
        <v>5743.69</v>
      </c>
      <c r="AF1297">
        <v>0</v>
      </c>
      <c r="AG1297">
        <v>0</v>
      </c>
      <c r="AH1297">
        <v>0</v>
      </c>
      <c r="AI1297">
        <v>15.82</v>
      </c>
      <c r="AJ1297">
        <v>1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 t="s">
        <v>3</v>
      </c>
      <c r="AT1297">
        <v>9.7680000000000007</v>
      </c>
      <c r="AU1297" t="s">
        <v>3</v>
      </c>
      <c r="AV1297">
        <v>0</v>
      </c>
      <c r="AW1297">
        <v>1</v>
      </c>
      <c r="AX1297">
        <v>-1</v>
      </c>
      <c r="AY1297">
        <v>0</v>
      </c>
      <c r="AZ1297">
        <v>0</v>
      </c>
      <c r="BA1297" t="s">
        <v>3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CV1297">
        <v>0</v>
      </c>
      <c r="CW1297">
        <v>0</v>
      </c>
      <c r="CX1297">
        <f>ROUND(Y1297*Source!I1288,9)</f>
        <v>0.68376000000000003</v>
      </c>
      <c r="CY1297">
        <f t="shared" si="741"/>
        <v>92864.21</v>
      </c>
      <c r="CZ1297">
        <f t="shared" si="742"/>
        <v>5743.69</v>
      </c>
      <c r="DA1297">
        <f t="shared" si="743"/>
        <v>15.82</v>
      </c>
      <c r="DB1297">
        <f t="shared" si="744"/>
        <v>56104.36</v>
      </c>
      <c r="DC1297">
        <f t="shared" si="745"/>
        <v>0</v>
      </c>
      <c r="DD1297" t="s">
        <v>3</v>
      </c>
      <c r="DE1297" t="s">
        <v>3</v>
      </c>
      <c r="DF1297">
        <f t="shared" si="746"/>
        <v>62129.98</v>
      </c>
      <c r="DG1297">
        <f t="shared" si="747"/>
        <v>0</v>
      </c>
      <c r="DH1297">
        <f t="shared" si="748"/>
        <v>0</v>
      </c>
      <c r="DI1297">
        <f t="shared" si="730"/>
        <v>0</v>
      </c>
      <c r="DJ1297">
        <f t="shared" si="749"/>
        <v>62129.98</v>
      </c>
      <c r="DK1297">
        <v>0</v>
      </c>
      <c r="DL1297" t="s">
        <v>3</v>
      </c>
      <c r="DM1297">
        <v>0</v>
      </c>
      <c r="DN1297" t="s">
        <v>3</v>
      </c>
      <c r="DO1297">
        <v>0</v>
      </c>
    </row>
    <row r="1298" spans="1:119" x14ac:dyDescent="0.25">
      <c r="A1298">
        <f>ROW(Source!A1288)</f>
        <v>1288</v>
      </c>
      <c r="B1298">
        <v>56481267</v>
      </c>
      <c r="C1298">
        <v>56496687</v>
      </c>
      <c r="D1298">
        <v>54914903</v>
      </c>
      <c r="E1298">
        <v>1</v>
      </c>
      <c r="F1298">
        <v>1</v>
      </c>
      <c r="G1298">
        <v>1079</v>
      </c>
      <c r="H1298">
        <v>3</v>
      </c>
      <c r="I1298" t="s">
        <v>918</v>
      </c>
      <c r="J1298" t="s">
        <v>919</v>
      </c>
      <c r="K1298" t="s">
        <v>920</v>
      </c>
      <c r="L1298">
        <v>1327</v>
      </c>
      <c r="N1298">
        <v>1005</v>
      </c>
      <c r="O1298" t="s">
        <v>214</v>
      </c>
      <c r="P1298" t="s">
        <v>214</v>
      </c>
      <c r="Q1298">
        <v>1</v>
      </c>
      <c r="W1298">
        <v>0</v>
      </c>
      <c r="X1298">
        <v>22730552</v>
      </c>
      <c r="Y1298">
        <f t="shared" si="740"/>
        <v>3.6</v>
      </c>
      <c r="AA1298">
        <v>333.89</v>
      </c>
      <c r="AB1298">
        <v>0</v>
      </c>
      <c r="AC1298">
        <v>0</v>
      </c>
      <c r="AD1298">
        <v>0</v>
      </c>
      <c r="AE1298">
        <v>90</v>
      </c>
      <c r="AF1298">
        <v>0</v>
      </c>
      <c r="AG1298">
        <v>0</v>
      </c>
      <c r="AH1298">
        <v>0</v>
      </c>
      <c r="AI1298">
        <v>3.63</v>
      </c>
      <c r="AJ1298">
        <v>1</v>
      </c>
      <c r="AK1298">
        <v>1</v>
      </c>
      <c r="AL1298">
        <v>1</v>
      </c>
      <c r="AM1298">
        <v>2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 t="s">
        <v>3</v>
      </c>
      <c r="AT1298">
        <v>3.6</v>
      </c>
      <c r="AU1298" t="s">
        <v>3</v>
      </c>
      <c r="AV1298">
        <v>0</v>
      </c>
      <c r="AW1298">
        <v>2</v>
      </c>
      <c r="AX1298">
        <v>56496719</v>
      </c>
      <c r="AY1298">
        <v>1</v>
      </c>
      <c r="AZ1298">
        <v>0</v>
      </c>
      <c r="BA1298">
        <v>1257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CV1298">
        <v>0</v>
      </c>
      <c r="CW1298">
        <v>0</v>
      </c>
      <c r="CX1298">
        <f>ROUND(Y1298*Source!I1288,9)</f>
        <v>0.252</v>
      </c>
      <c r="CY1298">
        <f t="shared" si="741"/>
        <v>333.89</v>
      </c>
      <c r="CZ1298">
        <f t="shared" si="742"/>
        <v>90</v>
      </c>
      <c r="DA1298">
        <f t="shared" si="743"/>
        <v>3.63</v>
      </c>
      <c r="DB1298">
        <f t="shared" si="744"/>
        <v>324</v>
      </c>
      <c r="DC1298">
        <f t="shared" si="745"/>
        <v>0</v>
      </c>
      <c r="DD1298" t="s">
        <v>3</v>
      </c>
      <c r="DE1298" t="s">
        <v>3</v>
      </c>
      <c r="DF1298">
        <f t="shared" si="746"/>
        <v>82.33</v>
      </c>
      <c r="DG1298">
        <f t="shared" si="747"/>
        <v>0</v>
      </c>
      <c r="DH1298">
        <f t="shared" si="748"/>
        <v>0</v>
      </c>
      <c r="DI1298">
        <f t="shared" si="730"/>
        <v>0</v>
      </c>
      <c r="DJ1298">
        <f t="shared" si="749"/>
        <v>82.33</v>
      </c>
      <c r="DK1298">
        <v>0</v>
      </c>
      <c r="DL1298" t="s">
        <v>3</v>
      </c>
      <c r="DM1298">
        <v>0</v>
      </c>
      <c r="DN1298" t="s">
        <v>3</v>
      </c>
      <c r="DO1298">
        <v>0</v>
      </c>
    </row>
    <row r="1299" spans="1:119" x14ac:dyDescent="0.25">
      <c r="A1299">
        <f>ROW(Source!A1295)</f>
        <v>1295</v>
      </c>
      <c r="B1299">
        <v>56481265</v>
      </c>
      <c r="C1299">
        <v>56496823</v>
      </c>
      <c r="D1299">
        <v>54836958</v>
      </c>
      <c r="E1299">
        <v>1079</v>
      </c>
      <c r="F1299">
        <v>1</v>
      </c>
      <c r="G1299">
        <v>1079</v>
      </c>
      <c r="H1299">
        <v>1</v>
      </c>
      <c r="I1299" t="s">
        <v>738</v>
      </c>
      <c r="J1299" t="s">
        <v>3</v>
      </c>
      <c r="K1299" t="s">
        <v>739</v>
      </c>
      <c r="L1299">
        <v>1191</v>
      </c>
      <c r="N1299">
        <v>1013</v>
      </c>
      <c r="O1299" t="s">
        <v>740</v>
      </c>
      <c r="P1299" t="s">
        <v>740</v>
      </c>
      <c r="Q1299">
        <v>1</v>
      </c>
      <c r="W1299">
        <v>0</v>
      </c>
      <c r="X1299">
        <v>476480486</v>
      </c>
      <c r="Y1299">
        <f>((AT1299*1.15)*1.1)</f>
        <v>250.47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1</v>
      </c>
      <c r="AK1299">
        <v>1</v>
      </c>
      <c r="AL1299">
        <v>1</v>
      </c>
      <c r="AM1299">
        <v>-2</v>
      </c>
      <c r="AN1299">
        <v>0</v>
      </c>
      <c r="AO1299">
        <v>1</v>
      </c>
      <c r="AP1299">
        <v>1</v>
      </c>
      <c r="AQ1299">
        <v>0</v>
      </c>
      <c r="AR1299">
        <v>0</v>
      </c>
      <c r="AS1299" t="s">
        <v>3</v>
      </c>
      <c r="AT1299">
        <v>198</v>
      </c>
      <c r="AU1299" t="s">
        <v>49</v>
      </c>
      <c r="AV1299">
        <v>1</v>
      </c>
      <c r="AW1299">
        <v>2</v>
      </c>
      <c r="AX1299">
        <v>56496824</v>
      </c>
      <c r="AY1299">
        <v>1</v>
      </c>
      <c r="AZ1299">
        <v>0</v>
      </c>
      <c r="BA1299">
        <v>1259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CU1299">
        <f>ROUND(AT1299*Source!I1295*AH1299*AL1299,2)</f>
        <v>0</v>
      </c>
      <c r="CV1299">
        <f>ROUND(Y1299*Source!I1295,9)</f>
        <v>17.703219600000001</v>
      </c>
      <c r="CW1299">
        <v>0</v>
      </c>
      <c r="CX1299">
        <f>ROUND(Y1299*Source!I1295,9)</f>
        <v>17.703219600000001</v>
      </c>
      <c r="CY1299">
        <f>AD1299</f>
        <v>0</v>
      </c>
      <c r="CZ1299">
        <f>AH1299</f>
        <v>0</v>
      </c>
      <c r="DA1299">
        <f>AL1299</f>
        <v>1</v>
      </c>
      <c r="DB1299">
        <f>ROUND(((ROUND(AT1299*CZ1299,2)*1.15)*1.1),6)</f>
        <v>0</v>
      </c>
      <c r="DC1299">
        <f>ROUND(((ROUND(AT1299*AG1299,2)*1.15)*1.1),6)</f>
        <v>0</v>
      </c>
      <c r="DD1299" t="s">
        <v>3</v>
      </c>
      <c r="DE1299" t="s">
        <v>3</v>
      </c>
      <c r="DF1299">
        <f t="shared" ref="DF1299:DF1306" si="750">ROUND(ROUND(AE1299,2)*CX1299,2)</f>
        <v>0</v>
      </c>
      <c r="DG1299">
        <f t="shared" si="747"/>
        <v>0</v>
      </c>
      <c r="DH1299">
        <f t="shared" si="748"/>
        <v>0</v>
      </c>
      <c r="DI1299">
        <f t="shared" si="730"/>
        <v>0</v>
      </c>
      <c r="DJ1299">
        <f>DI1299</f>
        <v>0</v>
      </c>
      <c r="DK1299">
        <v>0</v>
      </c>
      <c r="DL1299" t="s">
        <v>3</v>
      </c>
      <c r="DM1299">
        <v>0</v>
      </c>
      <c r="DN1299" t="s">
        <v>3</v>
      </c>
      <c r="DO1299">
        <v>0</v>
      </c>
    </row>
    <row r="1300" spans="1:119" x14ac:dyDescent="0.25">
      <c r="A1300">
        <f>ROW(Source!A1295)</f>
        <v>1295</v>
      </c>
      <c r="B1300">
        <v>56481265</v>
      </c>
      <c r="C1300">
        <v>56496823</v>
      </c>
      <c r="D1300">
        <v>54934284</v>
      </c>
      <c r="E1300">
        <v>1</v>
      </c>
      <c r="F1300">
        <v>1</v>
      </c>
      <c r="G1300">
        <v>1079</v>
      </c>
      <c r="H1300">
        <v>2</v>
      </c>
      <c r="I1300" t="s">
        <v>741</v>
      </c>
      <c r="J1300" t="s">
        <v>742</v>
      </c>
      <c r="K1300" t="s">
        <v>743</v>
      </c>
      <c r="L1300">
        <v>1368</v>
      </c>
      <c r="N1300">
        <v>1011</v>
      </c>
      <c r="O1300" t="s">
        <v>744</v>
      </c>
      <c r="P1300" t="s">
        <v>744</v>
      </c>
      <c r="Q1300">
        <v>1</v>
      </c>
      <c r="W1300">
        <v>0</v>
      </c>
      <c r="X1300">
        <v>654681671</v>
      </c>
      <c r="Y1300">
        <f>((AT1300*1.25)*1.1)</f>
        <v>0.26124999999999998</v>
      </c>
      <c r="AA1300">
        <v>0</v>
      </c>
      <c r="AB1300">
        <v>87.01</v>
      </c>
      <c r="AC1300">
        <v>13.21</v>
      </c>
      <c r="AD1300">
        <v>0</v>
      </c>
      <c r="AE1300">
        <v>0</v>
      </c>
      <c r="AF1300">
        <v>83.1</v>
      </c>
      <c r="AG1300">
        <v>12.62</v>
      </c>
      <c r="AH1300">
        <v>0</v>
      </c>
      <c r="AI1300">
        <v>1</v>
      </c>
      <c r="AJ1300">
        <v>1</v>
      </c>
      <c r="AK1300">
        <v>1</v>
      </c>
      <c r="AL1300">
        <v>1</v>
      </c>
      <c r="AM1300">
        <v>-2</v>
      </c>
      <c r="AN1300">
        <v>0</v>
      </c>
      <c r="AO1300">
        <v>1</v>
      </c>
      <c r="AP1300">
        <v>1</v>
      </c>
      <c r="AQ1300">
        <v>0</v>
      </c>
      <c r="AR1300">
        <v>0</v>
      </c>
      <c r="AS1300" t="s">
        <v>3</v>
      </c>
      <c r="AT1300">
        <v>0.19</v>
      </c>
      <c r="AU1300" t="s">
        <v>48</v>
      </c>
      <c r="AV1300">
        <v>0</v>
      </c>
      <c r="AW1300">
        <v>2</v>
      </c>
      <c r="AX1300">
        <v>56496825</v>
      </c>
      <c r="AY1300">
        <v>1</v>
      </c>
      <c r="AZ1300">
        <v>0</v>
      </c>
      <c r="BA1300">
        <v>1260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CV1300">
        <v>0</v>
      </c>
      <c r="CW1300">
        <f>ROUND(Y1300*Source!I1295*DO1300,9)</f>
        <v>0.233030193</v>
      </c>
      <c r="CX1300">
        <f>ROUND(Y1300*Source!I1295,9)</f>
        <v>1.846515E-2</v>
      </c>
      <c r="CY1300">
        <f>AB1300</f>
        <v>87.01</v>
      </c>
      <c r="CZ1300">
        <f>AF1300</f>
        <v>83.1</v>
      </c>
      <c r="DA1300">
        <f>AJ1300</f>
        <v>1</v>
      </c>
      <c r="DB1300">
        <f>ROUND(((ROUND(AT1300*CZ1300,2)*1.25)*1.1),6)</f>
        <v>21.71125</v>
      </c>
      <c r="DC1300">
        <f>ROUND(((ROUND(AT1300*AG1300,2)*1.25)*1.1),6)</f>
        <v>3.3</v>
      </c>
      <c r="DD1300" t="s">
        <v>3</v>
      </c>
      <c r="DE1300" t="s">
        <v>3</v>
      </c>
      <c r="DF1300">
        <f t="shared" si="750"/>
        <v>0</v>
      </c>
      <c r="DG1300">
        <f t="shared" si="747"/>
        <v>1.53</v>
      </c>
      <c r="DH1300">
        <f t="shared" si="748"/>
        <v>0.23</v>
      </c>
      <c r="DI1300">
        <f t="shared" si="730"/>
        <v>0</v>
      </c>
      <c r="DJ1300">
        <f>DG1300</f>
        <v>1.53</v>
      </c>
      <c r="DK1300">
        <v>0</v>
      </c>
      <c r="DL1300" t="s">
        <v>745</v>
      </c>
      <c r="DM1300">
        <v>0</v>
      </c>
      <c r="DN1300" t="s">
        <v>740</v>
      </c>
      <c r="DO1300">
        <v>12.62</v>
      </c>
    </row>
    <row r="1301" spans="1:119" x14ac:dyDescent="0.25">
      <c r="A1301">
        <f>ROW(Source!A1295)</f>
        <v>1295</v>
      </c>
      <c r="B1301">
        <v>56481265</v>
      </c>
      <c r="C1301">
        <v>56496823</v>
      </c>
      <c r="D1301">
        <v>54933523</v>
      </c>
      <c r="E1301">
        <v>1</v>
      </c>
      <c r="F1301">
        <v>1</v>
      </c>
      <c r="G1301">
        <v>1079</v>
      </c>
      <c r="H1301">
        <v>2</v>
      </c>
      <c r="I1301" t="s">
        <v>746</v>
      </c>
      <c r="J1301" t="s">
        <v>747</v>
      </c>
      <c r="K1301" t="s">
        <v>748</v>
      </c>
      <c r="L1301">
        <v>1368</v>
      </c>
      <c r="N1301">
        <v>1011</v>
      </c>
      <c r="O1301" t="s">
        <v>744</v>
      </c>
      <c r="P1301" t="s">
        <v>744</v>
      </c>
      <c r="Q1301">
        <v>1</v>
      </c>
      <c r="W1301">
        <v>0</v>
      </c>
      <c r="X1301">
        <v>-294230152</v>
      </c>
      <c r="Y1301">
        <f>((AT1301*1.25)*1.1)</f>
        <v>0.19250000000000003</v>
      </c>
      <c r="AA1301">
        <v>0</v>
      </c>
      <c r="AB1301">
        <v>187.59</v>
      </c>
      <c r="AC1301">
        <v>17.73</v>
      </c>
      <c r="AD1301">
        <v>0</v>
      </c>
      <c r="AE1301">
        <v>0</v>
      </c>
      <c r="AF1301">
        <v>179.17</v>
      </c>
      <c r="AG1301">
        <v>16.93</v>
      </c>
      <c r="AH1301">
        <v>0</v>
      </c>
      <c r="AI1301">
        <v>1</v>
      </c>
      <c r="AJ1301">
        <v>1</v>
      </c>
      <c r="AK1301">
        <v>1</v>
      </c>
      <c r="AL1301">
        <v>1</v>
      </c>
      <c r="AM1301">
        <v>-2</v>
      </c>
      <c r="AN1301">
        <v>0</v>
      </c>
      <c r="AO1301">
        <v>1</v>
      </c>
      <c r="AP1301">
        <v>1</v>
      </c>
      <c r="AQ1301">
        <v>0</v>
      </c>
      <c r="AR1301">
        <v>0</v>
      </c>
      <c r="AS1301" t="s">
        <v>3</v>
      </c>
      <c r="AT1301">
        <v>0.14000000000000001</v>
      </c>
      <c r="AU1301" t="s">
        <v>48</v>
      </c>
      <c r="AV1301">
        <v>0</v>
      </c>
      <c r="AW1301">
        <v>2</v>
      </c>
      <c r="AX1301">
        <v>56496826</v>
      </c>
      <c r="AY1301">
        <v>1</v>
      </c>
      <c r="AZ1301">
        <v>0</v>
      </c>
      <c r="BA1301">
        <v>1261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CV1301">
        <v>0</v>
      </c>
      <c r="CW1301">
        <f>ROUND(Y1301*Source!I1295*DO1301,9)</f>
        <v>0.230347887</v>
      </c>
      <c r="CX1301">
        <f>ROUND(Y1301*Source!I1295,9)</f>
        <v>1.3605900000000001E-2</v>
      </c>
      <c r="CY1301">
        <f>AB1301</f>
        <v>187.59</v>
      </c>
      <c r="CZ1301">
        <f>AF1301</f>
        <v>179.17</v>
      </c>
      <c r="DA1301">
        <f>AJ1301</f>
        <v>1</v>
      </c>
      <c r="DB1301">
        <f>ROUND(((ROUND(AT1301*CZ1301,2)*1.25)*1.1),6)</f>
        <v>34.484999999999999</v>
      </c>
      <c r="DC1301">
        <f>ROUND(((ROUND(AT1301*AG1301,2)*1.25)*1.1),6)</f>
        <v>3.25875</v>
      </c>
      <c r="DD1301" t="s">
        <v>3</v>
      </c>
      <c r="DE1301" t="s">
        <v>3</v>
      </c>
      <c r="DF1301">
        <f t="shared" si="750"/>
        <v>0</v>
      </c>
      <c r="DG1301">
        <f t="shared" si="747"/>
        <v>2.44</v>
      </c>
      <c r="DH1301">
        <f t="shared" si="748"/>
        <v>0.23</v>
      </c>
      <c r="DI1301">
        <f t="shared" si="730"/>
        <v>0</v>
      </c>
      <c r="DJ1301">
        <f>DG1301</f>
        <v>2.44</v>
      </c>
      <c r="DK1301">
        <v>0</v>
      </c>
      <c r="DL1301" t="s">
        <v>745</v>
      </c>
      <c r="DM1301">
        <v>0</v>
      </c>
      <c r="DN1301" t="s">
        <v>740</v>
      </c>
      <c r="DO1301">
        <v>16.93</v>
      </c>
    </row>
    <row r="1302" spans="1:119" x14ac:dyDescent="0.25">
      <c r="A1302">
        <f>ROW(Source!A1295)</f>
        <v>1295</v>
      </c>
      <c r="B1302">
        <v>56481265</v>
      </c>
      <c r="C1302">
        <v>56496823</v>
      </c>
      <c r="D1302">
        <v>54902988</v>
      </c>
      <c r="E1302">
        <v>1</v>
      </c>
      <c r="F1302">
        <v>1</v>
      </c>
      <c r="G1302">
        <v>1079</v>
      </c>
      <c r="H1302">
        <v>3</v>
      </c>
      <c r="I1302" t="s">
        <v>35</v>
      </c>
      <c r="J1302" t="s">
        <v>37</v>
      </c>
      <c r="K1302" t="s">
        <v>36</v>
      </c>
      <c r="L1302">
        <v>1348</v>
      </c>
      <c r="N1302">
        <v>1009</v>
      </c>
      <c r="O1302" t="s">
        <v>32</v>
      </c>
      <c r="P1302" t="s">
        <v>32</v>
      </c>
      <c r="Q1302">
        <v>1000</v>
      </c>
      <c r="W1302">
        <v>0</v>
      </c>
      <c r="X1302">
        <v>-1891961884</v>
      </c>
      <c r="Y1302">
        <f>AT1302</f>
        <v>0.64006799999999997</v>
      </c>
      <c r="AA1302">
        <v>6662.62</v>
      </c>
      <c r="AB1302">
        <v>0</v>
      </c>
      <c r="AC1302">
        <v>0</v>
      </c>
      <c r="AD1302">
        <v>0</v>
      </c>
      <c r="AE1302">
        <v>6519.2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 t="s">
        <v>3</v>
      </c>
      <c r="AT1302">
        <v>0.64006799999999997</v>
      </c>
      <c r="AU1302" t="s">
        <v>3</v>
      </c>
      <c r="AV1302">
        <v>0</v>
      </c>
      <c r="AW1302">
        <v>1</v>
      </c>
      <c r="AX1302">
        <v>-1</v>
      </c>
      <c r="AY1302">
        <v>0</v>
      </c>
      <c r="AZ1302">
        <v>0</v>
      </c>
      <c r="BA1302" t="s">
        <v>3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CV1302">
        <v>0</v>
      </c>
      <c r="CW1302">
        <v>0</v>
      </c>
      <c r="CX1302">
        <f>ROUND(Y1302*Source!I1295,9)</f>
        <v>4.5240005999999999E-2</v>
      </c>
      <c r="CY1302">
        <f>AA1302</f>
        <v>6662.62</v>
      </c>
      <c r="CZ1302">
        <f>AE1302</f>
        <v>6519.2</v>
      </c>
      <c r="DA1302">
        <f>AI1302</f>
        <v>1</v>
      </c>
      <c r="DB1302">
        <f>ROUND(ROUND(AT1302*CZ1302,2),6)</f>
        <v>4172.7299999999996</v>
      </c>
      <c r="DC1302">
        <f>ROUND(ROUND(AT1302*AG1302,2),6)</f>
        <v>0</v>
      </c>
      <c r="DD1302" t="s">
        <v>3</v>
      </c>
      <c r="DE1302" t="s">
        <v>3</v>
      </c>
      <c r="DF1302">
        <f t="shared" si="750"/>
        <v>294.93</v>
      </c>
      <c r="DG1302">
        <f t="shared" si="747"/>
        <v>0</v>
      </c>
      <c r="DH1302">
        <f t="shared" si="748"/>
        <v>0</v>
      </c>
      <c r="DI1302">
        <f t="shared" si="730"/>
        <v>0</v>
      </c>
      <c r="DJ1302">
        <f>DF1302</f>
        <v>294.93</v>
      </c>
      <c r="DK1302">
        <v>0</v>
      </c>
      <c r="DL1302" t="s">
        <v>3</v>
      </c>
      <c r="DM1302">
        <v>0</v>
      </c>
      <c r="DN1302" t="s">
        <v>3</v>
      </c>
      <c r="DO1302">
        <v>0</v>
      </c>
    </row>
    <row r="1303" spans="1:119" x14ac:dyDescent="0.25">
      <c r="A1303">
        <f>ROW(Source!A1295)</f>
        <v>1295</v>
      </c>
      <c r="B1303">
        <v>56481265</v>
      </c>
      <c r="C1303">
        <v>56496823</v>
      </c>
      <c r="D1303">
        <v>54909994</v>
      </c>
      <c r="E1303">
        <v>1</v>
      </c>
      <c r="F1303">
        <v>1</v>
      </c>
      <c r="G1303">
        <v>1079</v>
      </c>
      <c r="H1303">
        <v>3</v>
      </c>
      <c r="I1303" t="s">
        <v>240</v>
      </c>
      <c r="J1303" t="s">
        <v>242</v>
      </c>
      <c r="K1303" t="s">
        <v>241</v>
      </c>
      <c r="L1303">
        <v>1348</v>
      </c>
      <c r="N1303">
        <v>1009</v>
      </c>
      <c r="O1303" t="s">
        <v>32</v>
      </c>
      <c r="P1303" t="s">
        <v>32</v>
      </c>
      <c r="Q1303">
        <v>1000</v>
      </c>
      <c r="W1303">
        <v>0</v>
      </c>
      <c r="X1303">
        <v>1611312075</v>
      </c>
      <c r="Y1303">
        <f>AT1303</f>
        <v>0.35993199999999997</v>
      </c>
      <c r="AA1303">
        <v>5870.05</v>
      </c>
      <c r="AB1303">
        <v>0</v>
      </c>
      <c r="AC1303">
        <v>0</v>
      </c>
      <c r="AD1303">
        <v>0</v>
      </c>
      <c r="AE1303">
        <v>5743.69</v>
      </c>
      <c r="AF1303">
        <v>0</v>
      </c>
      <c r="AG1303">
        <v>0</v>
      </c>
      <c r="AH1303">
        <v>0</v>
      </c>
      <c r="AI1303">
        <v>1</v>
      </c>
      <c r="AJ1303">
        <v>1</v>
      </c>
      <c r="AK1303">
        <v>1</v>
      </c>
      <c r="AL1303">
        <v>1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  <c r="AS1303" t="s">
        <v>3</v>
      </c>
      <c r="AT1303">
        <v>0.35993199999999997</v>
      </c>
      <c r="AU1303" t="s">
        <v>3</v>
      </c>
      <c r="AV1303">
        <v>0</v>
      </c>
      <c r="AW1303">
        <v>1</v>
      </c>
      <c r="AX1303">
        <v>-1</v>
      </c>
      <c r="AY1303">
        <v>0</v>
      </c>
      <c r="AZ1303">
        <v>0</v>
      </c>
      <c r="BA1303" t="s">
        <v>3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CV1303">
        <v>0</v>
      </c>
      <c r="CW1303">
        <v>0</v>
      </c>
      <c r="CX1303">
        <f>ROUND(Y1303*Source!I1295,9)</f>
        <v>2.5439994E-2</v>
      </c>
      <c r="CY1303">
        <f>AA1303</f>
        <v>5870.05</v>
      </c>
      <c r="CZ1303">
        <f>AE1303</f>
        <v>5743.69</v>
      </c>
      <c r="DA1303">
        <f>AI1303</f>
        <v>1</v>
      </c>
      <c r="DB1303">
        <f>ROUND(ROUND(AT1303*CZ1303,2),6)</f>
        <v>2067.34</v>
      </c>
      <c r="DC1303">
        <f>ROUND(ROUND(AT1303*AG1303,2),6)</f>
        <v>0</v>
      </c>
      <c r="DD1303" t="s">
        <v>3</v>
      </c>
      <c r="DE1303" t="s">
        <v>3</v>
      </c>
      <c r="DF1303">
        <f t="shared" si="750"/>
        <v>146.12</v>
      </c>
      <c r="DG1303">
        <f t="shared" si="747"/>
        <v>0</v>
      </c>
      <c r="DH1303">
        <f t="shared" si="748"/>
        <v>0</v>
      </c>
      <c r="DI1303">
        <f t="shared" si="730"/>
        <v>0</v>
      </c>
      <c r="DJ1303">
        <f>DF1303</f>
        <v>146.12</v>
      </c>
      <c r="DK1303">
        <v>0</v>
      </c>
      <c r="DL1303" t="s">
        <v>3</v>
      </c>
      <c r="DM1303">
        <v>0</v>
      </c>
      <c r="DN1303" t="s">
        <v>3</v>
      </c>
      <c r="DO1303">
        <v>0</v>
      </c>
    </row>
    <row r="1304" spans="1:119" x14ac:dyDescent="0.25">
      <c r="A1304">
        <f>ROW(Source!A1296)</f>
        <v>1296</v>
      </c>
      <c r="B1304">
        <v>56481267</v>
      </c>
      <c r="C1304">
        <v>56496823</v>
      </c>
      <c r="D1304">
        <v>54836958</v>
      </c>
      <c r="E1304">
        <v>1079</v>
      </c>
      <c r="F1304">
        <v>1</v>
      </c>
      <c r="G1304">
        <v>1079</v>
      </c>
      <c r="H1304">
        <v>1</v>
      </c>
      <c r="I1304" t="s">
        <v>738</v>
      </c>
      <c r="J1304" t="s">
        <v>3</v>
      </c>
      <c r="K1304" t="s">
        <v>739</v>
      </c>
      <c r="L1304">
        <v>1191</v>
      </c>
      <c r="N1304">
        <v>1013</v>
      </c>
      <c r="O1304" t="s">
        <v>740</v>
      </c>
      <c r="P1304" t="s">
        <v>740</v>
      </c>
      <c r="Q1304">
        <v>1</v>
      </c>
      <c r="W1304">
        <v>0</v>
      </c>
      <c r="X1304">
        <v>476480486</v>
      </c>
      <c r="Y1304">
        <f>((AT1304*1.15)*1.1)</f>
        <v>250.47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1</v>
      </c>
      <c r="AK1304">
        <v>1</v>
      </c>
      <c r="AL1304">
        <v>1</v>
      </c>
      <c r="AM1304">
        <v>-2</v>
      </c>
      <c r="AN1304">
        <v>0</v>
      </c>
      <c r="AO1304">
        <v>1</v>
      </c>
      <c r="AP1304">
        <v>1</v>
      </c>
      <c r="AQ1304">
        <v>0</v>
      </c>
      <c r="AR1304">
        <v>0</v>
      </c>
      <c r="AS1304" t="s">
        <v>3</v>
      </c>
      <c r="AT1304">
        <v>198</v>
      </c>
      <c r="AU1304" t="s">
        <v>49</v>
      </c>
      <c r="AV1304">
        <v>1</v>
      </c>
      <c r="AW1304">
        <v>2</v>
      </c>
      <c r="AX1304">
        <v>56496824</v>
      </c>
      <c r="AY1304">
        <v>1</v>
      </c>
      <c r="AZ1304">
        <v>0</v>
      </c>
      <c r="BA1304">
        <v>1263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CU1304">
        <f>ROUND(AT1304*Source!I1296*AH1304*AL1304,2)</f>
        <v>0</v>
      </c>
      <c r="CV1304">
        <f>ROUND(Y1304*Source!I1296,9)</f>
        <v>17.703219600000001</v>
      </c>
      <c r="CW1304">
        <v>0</v>
      </c>
      <c r="CX1304">
        <f>ROUND(Y1304*Source!I1296,9)</f>
        <v>17.703219600000001</v>
      </c>
      <c r="CY1304">
        <f>AD1304</f>
        <v>0</v>
      </c>
      <c r="CZ1304">
        <f>AH1304</f>
        <v>0</v>
      </c>
      <c r="DA1304">
        <f>AL1304</f>
        <v>1</v>
      </c>
      <c r="DB1304">
        <f>ROUND(((ROUND(AT1304*CZ1304,2)*1.15)*1.1),6)</f>
        <v>0</v>
      </c>
      <c r="DC1304">
        <f>ROUND(((ROUND(AT1304*AG1304,2)*1.15)*1.1),6)</f>
        <v>0</v>
      </c>
      <c r="DD1304" t="s">
        <v>3</v>
      </c>
      <c r="DE1304" t="s">
        <v>3</v>
      </c>
      <c r="DF1304">
        <f t="shared" si="750"/>
        <v>0</v>
      </c>
      <c r="DG1304">
        <f t="shared" si="747"/>
        <v>0</v>
      </c>
      <c r="DH1304">
        <f t="shared" si="748"/>
        <v>0</v>
      </c>
      <c r="DI1304">
        <f t="shared" si="730"/>
        <v>0</v>
      </c>
      <c r="DJ1304">
        <f>DI1304</f>
        <v>0</v>
      </c>
      <c r="DK1304">
        <v>0</v>
      </c>
      <c r="DL1304" t="s">
        <v>3</v>
      </c>
      <c r="DM1304">
        <v>0</v>
      </c>
      <c r="DN1304" t="s">
        <v>3</v>
      </c>
      <c r="DO1304">
        <v>0</v>
      </c>
    </row>
    <row r="1305" spans="1:119" x14ac:dyDescent="0.25">
      <c r="A1305">
        <f>ROW(Source!A1296)</f>
        <v>1296</v>
      </c>
      <c r="B1305">
        <v>56481267</v>
      </c>
      <c r="C1305">
        <v>56496823</v>
      </c>
      <c r="D1305">
        <v>54934284</v>
      </c>
      <c r="E1305">
        <v>1</v>
      </c>
      <c r="F1305">
        <v>1</v>
      </c>
      <c r="G1305">
        <v>1079</v>
      </c>
      <c r="H1305">
        <v>2</v>
      </c>
      <c r="I1305" t="s">
        <v>741</v>
      </c>
      <c r="J1305" t="s">
        <v>742</v>
      </c>
      <c r="K1305" t="s">
        <v>743</v>
      </c>
      <c r="L1305">
        <v>1368</v>
      </c>
      <c r="N1305">
        <v>1011</v>
      </c>
      <c r="O1305" t="s">
        <v>744</v>
      </c>
      <c r="P1305" t="s">
        <v>744</v>
      </c>
      <c r="Q1305">
        <v>1</v>
      </c>
      <c r="W1305">
        <v>0</v>
      </c>
      <c r="X1305">
        <v>654681671</v>
      </c>
      <c r="Y1305">
        <f>((AT1305*1.25)*1.1)</f>
        <v>0.26124999999999998</v>
      </c>
      <c r="AA1305">
        <v>0</v>
      </c>
      <c r="AB1305">
        <v>1323.36</v>
      </c>
      <c r="AC1305">
        <v>631.85</v>
      </c>
      <c r="AD1305">
        <v>0</v>
      </c>
      <c r="AE1305">
        <v>0</v>
      </c>
      <c r="AF1305">
        <v>83.1</v>
      </c>
      <c r="AG1305">
        <v>12.62</v>
      </c>
      <c r="AH1305">
        <v>0</v>
      </c>
      <c r="AI1305">
        <v>1</v>
      </c>
      <c r="AJ1305">
        <v>15.21</v>
      </c>
      <c r="AK1305">
        <v>47.82</v>
      </c>
      <c r="AL1305">
        <v>1</v>
      </c>
      <c r="AM1305">
        <v>2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 t="s">
        <v>3</v>
      </c>
      <c r="AT1305">
        <v>0.19</v>
      </c>
      <c r="AU1305" t="s">
        <v>48</v>
      </c>
      <c r="AV1305">
        <v>0</v>
      </c>
      <c r="AW1305">
        <v>2</v>
      </c>
      <c r="AX1305">
        <v>56496825</v>
      </c>
      <c r="AY1305">
        <v>1</v>
      </c>
      <c r="AZ1305">
        <v>0</v>
      </c>
      <c r="BA1305">
        <v>1264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CV1305">
        <v>0</v>
      </c>
      <c r="CW1305">
        <f>ROUND(Y1305*Source!I1296*DO1305,9)</f>
        <v>0.233030193</v>
      </c>
      <c r="CX1305">
        <f>ROUND(Y1305*Source!I1296,9)</f>
        <v>1.846515E-2</v>
      </c>
      <c r="CY1305">
        <f>AB1305</f>
        <v>1323.36</v>
      </c>
      <c r="CZ1305">
        <f>AF1305</f>
        <v>83.1</v>
      </c>
      <c r="DA1305">
        <f>AJ1305</f>
        <v>15.21</v>
      </c>
      <c r="DB1305">
        <f>ROUND(((ROUND(AT1305*CZ1305,2)*1.25)*1.1),6)</f>
        <v>21.71125</v>
      </c>
      <c r="DC1305">
        <f>ROUND(((ROUND(AT1305*AG1305,2)*1.25)*1.1),6)</f>
        <v>3.3</v>
      </c>
      <c r="DD1305" t="s">
        <v>3</v>
      </c>
      <c r="DE1305" t="s">
        <v>3</v>
      </c>
      <c r="DF1305">
        <f t="shared" si="750"/>
        <v>0</v>
      </c>
      <c r="DG1305">
        <f>ROUND(ROUND(AF1305*AJ1305,2)*CX1305,2)</f>
        <v>23.34</v>
      </c>
      <c r="DH1305">
        <f>ROUND(ROUND(AG1305*AK1305,2)*CX1305,2)</f>
        <v>11.14</v>
      </c>
      <c r="DI1305">
        <f t="shared" si="730"/>
        <v>0</v>
      </c>
      <c r="DJ1305">
        <f>DG1305</f>
        <v>23.34</v>
      </c>
      <c r="DK1305">
        <v>0</v>
      </c>
      <c r="DL1305" t="s">
        <v>745</v>
      </c>
      <c r="DM1305">
        <v>0</v>
      </c>
      <c r="DN1305" t="s">
        <v>740</v>
      </c>
      <c r="DO1305">
        <v>12.62</v>
      </c>
    </row>
    <row r="1306" spans="1:119" x14ac:dyDescent="0.25">
      <c r="A1306">
        <f>ROW(Source!A1296)</f>
        <v>1296</v>
      </c>
      <c r="B1306">
        <v>56481267</v>
      </c>
      <c r="C1306">
        <v>56496823</v>
      </c>
      <c r="D1306">
        <v>54933523</v>
      </c>
      <c r="E1306">
        <v>1</v>
      </c>
      <c r="F1306">
        <v>1</v>
      </c>
      <c r="G1306">
        <v>1079</v>
      </c>
      <c r="H1306">
        <v>2</v>
      </c>
      <c r="I1306" t="s">
        <v>746</v>
      </c>
      <c r="J1306" t="s">
        <v>747</v>
      </c>
      <c r="K1306" t="s">
        <v>748</v>
      </c>
      <c r="L1306">
        <v>1368</v>
      </c>
      <c r="N1306">
        <v>1011</v>
      </c>
      <c r="O1306" t="s">
        <v>744</v>
      </c>
      <c r="P1306" t="s">
        <v>744</v>
      </c>
      <c r="Q1306">
        <v>1</v>
      </c>
      <c r="W1306">
        <v>0</v>
      </c>
      <c r="X1306">
        <v>-294230152</v>
      </c>
      <c r="Y1306">
        <f>((AT1306*1.25)*1.1)</f>
        <v>0.19250000000000003</v>
      </c>
      <c r="AA1306">
        <v>0</v>
      </c>
      <c r="AB1306">
        <v>2451.81</v>
      </c>
      <c r="AC1306">
        <v>847.64</v>
      </c>
      <c r="AD1306">
        <v>0</v>
      </c>
      <c r="AE1306">
        <v>0</v>
      </c>
      <c r="AF1306">
        <v>179.17</v>
      </c>
      <c r="AG1306">
        <v>16.93</v>
      </c>
      <c r="AH1306">
        <v>0</v>
      </c>
      <c r="AI1306">
        <v>1</v>
      </c>
      <c r="AJ1306">
        <v>13.07</v>
      </c>
      <c r="AK1306">
        <v>47.82</v>
      </c>
      <c r="AL1306">
        <v>1</v>
      </c>
      <c r="AM1306">
        <v>2</v>
      </c>
      <c r="AN1306">
        <v>0</v>
      </c>
      <c r="AO1306">
        <v>1</v>
      </c>
      <c r="AP1306">
        <v>1</v>
      </c>
      <c r="AQ1306">
        <v>0</v>
      </c>
      <c r="AR1306">
        <v>0</v>
      </c>
      <c r="AS1306" t="s">
        <v>3</v>
      </c>
      <c r="AT1306">
        <v>0.14000000000000001</v>
      </c>
      <c r="AU1306" t="s">
        <v>48</v>
      </c>
      <c r="AV1306">
        <v>0</v>
      </c>
      <c r="AW1306">
        <v>2</v>
      </c>
      <c r="AX1306">
        <v>56496826</v>
      </c>
      <c r="AY1306">
        <v>1</v>
      </c>
      <c r="AZ1306">
        <v>0</v>
      </c>
      <c r="BA1306">
        <v>1265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CV1306">
        <v>0</v>
      </c>
      <c r="CW1306">
        <f>ROUND(Y1306*Source!I1296*DO1306,9)</f>
        <v>0.230347887</v>
      </c>
      <c r="CX1306">
        <f>ROUND(Y1306*Source!I1296,9)</f>
        <v>1.3605900000000001E-2</v>
      </c>
      <c r="CY1306">
        <f>AB1306</f>
        <v>2451.81</v>
      </c>
      <c r="CZ1306">
        <f>AF1306</f>
        <v>179.17</v>
      </c>
      <c r="DA1306">
        <f>AJ1306</f>
        <v>13.07</v>
      </c>
      <c r="DB1306">
        <f>ROUND(((ROUND(AT1306*CZ1306,2)*1.25)*1.1),6)</f>
        <v>34.484999999999999</v>
      </c>
      <c r="DC1306">
        <f>ROUND(((ROUND(AT1306*AG1306,2)*1.25)*1.1),6)</f>
        <v>3.25875</v>
      </c>
      <c r="DD1306" t="s">
        <v>3</v>
      </c>
      <c r="DE1306" t="s">
        <v>3</v>
      </c>
      <c r="DF1306">
        <f t="shared" si="750"/>
        <v>0</v>
      </c>
      <c r="DG1306">
        <f>ROUND(ROUND(AF1306*AJ1306,2)*CX1306,2)</f>
        <v>31.86</v>
      </c>
      <c r="DH1306">
        <f>ROUND(ROUND(AG1306*AK1306,2)*CX1306,2)</f>
        <v>11.02</v>
      </c>
      <c r="DI1306">
        <f t="shared" si="730"/>
        <v>0</v>
      </c>
      <c r="DJ1306">
        <f>DG1306</f>
        <v>31.86</v>
      </c>
      <c r="DK1306">
        <v>0</v>
      </c>
      <c r="DL1306" t="s">
        <v>745</v>
      </c>
      <c r="DM1306">
        <v>0</v>
      </c>
      <c r="DN1306" t="s">
        <v>740</v>
      </c>
      <c r="DO1306">
        <v>16.93</v>
      </c>
    </row>
    <row r="1307" spans="1:119" x14ac:dyDescent="0.25">
      <c r="A1307">
        <f>ROW(Source!A1296)</f>
        <v>1296</v>
      </c>
      <c r="B1307">
        <v>56481267</v>
      </c>
      <c r="C1307">
        <v>56496823</v>
      </c>
      <c r="D1307">
        <v>54902988</v>
      </c>
      <c r="E1307">
        <v>1</v>
      </c>
      <c r="F1307">
        <v>1</v>
      </c>
      <c r="G1307">
        <v>1079</v>
      </c>
      <c r="H1307">
        <v>3</v>
      </c>
      <c r="I1307" t="s">
        <v>35</v>
      </c>
      <c r="J1307" t="s">
        <v>37</v>
      </c>
      <c r="K1307" t="s">
        <v>36</v>
      </c>
      <c r="L1307">
        <v>1348</v>
      </c>
      <c r="N1307">
        <v>1009</v>
      </c>
      <c r="O1307" t="s">
        <v>32</v>
      </c>
      <c r="P1307" t="s">
        <v>32</v>
      </c>
      <c r="Q1307">
        <v>1000</v>
      </c>
      <c r="W1307">
        <v>0</v>
      </c>
      <c r="X1307">
        <v>-1891961884</v>
      </c>
      <c r="Y1307">
        <f>AT1307</f>
        <v>0.64006799999999997</v>
      </c>
      <c r="AA1307">
        <v>67425.740000000005</v>
      </c>
      <c r="AB1307">
        <v>0</v>
      </c>
      <c r="AC1307">
        <v>0</v>
      </c>
      <c r="AD1307">
        <v>0</v>
      </c>
      <c r="AE1307">
        <v>6519.2</v>
      </c>
      <c r="AF1307">
        <v>0</v>
      </c>
      <c r="AG1307">
        <v>0</v>
      </c>
      <c r="AH1307">
        <v>0</v>
      </c>
      <c r="AI1307">
        <v>10.119999999999999</v>
      </c>
      <c r="AJ1307">
        <v>1</v>
      </c>
      <c r="AK1307">
        <v>1</v>
      </c>
      <c r="AL1307">
        <v>1</v>
      </c>
      <c r="AM1307">
        <v>0</v>
      </c>
      <c r="AN1307">
        <v>0</v>
      </c>
      <c r="AO1307">
        <v>0</v>
      </c>
      <c r="AP1307">
        <v>1</v>
      </c>
      <c r="AQ1307">
        <v>0</v>
      </c>
      <c r="AR1307">
        <v>0</v>
      </c>
      <c r="AS1307" t="s">
        <v>3</v>
      </c>
      <c r="AT1307">
        <v>0.64006799999999997</v>
      </c>
      <c r="AU1307" t="s">
        <v>3</v>
      </c>
      <c r="AV1307">
        <v>0</v>
      </c>
      <c r="AW1307">
        <v>1</v>
      </c>
      <c r="AX1307">
        <v>-1</v>
      </c>
      <c r="AY1307">
        <v>0</v>
      </c>
      <c r="AZ1307">
        <v>0</v>
      </c>
      <c r="BA1307" t="s">
        <v>3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CV1307">
        <v>0</v>
      </c>
      <c r="CW1307">
        <v>0</v>
      </c>
      <c r="CX1307">
        <f>ROUND(Y1307*Source!I1296,9)</f>
        <v>4.5240005999999999E-2</v>
      </c>
      <c r="CY1307">
        <f>AA1307</f>
        <v>67425.740000000005</v>
      </c>
      <c r="CZ1307">
        <f>AE1307</f>
        <v>6519.2</v>
      </c>
      <c r="DA1307">
        <f>AI1307</f>
        <v>10.119999999999999</v>
      </c>
      <c r="DB1307">
        <f>ROUND(ROUND(AT1307*CZ1307,2),6)</f>
        <v>4172.7299999999996</v>
      </c>
      <c r="DC1307">
        <f>ROUND(ROUND(AT1307*AG1307,2),6)</f>
        <v>0</v>
      </c>
      <c r="DD1307" t="s">
        <v>3</v>
      </c>
      <c r="DE1307" t="s">
        <v>3</v>
      </c>
      <c r="DF1307">
        <f>ROUND(ROUND(AE1307*AI1307,2)*CX1307,2)</f>
        <v>2984.68</v>
      </c>
      <c r="DG1307">
        <f t="shared" ref="DG1307:DG1328" si="751">ROUND(ROUND(AF1307,2)*CX1307,2)</f>
        <v>0</v>
      </c>
      <c r="DH1307">
        <f t="shared" ref="DH1307:DH1328" si="752">ROUND(ROUND(AG1307,2)*CX1307,2)</f>
        <v>0</v>
      </c>
      <c r="DI1307">
        <f t="shared" si="730"/>
        <v>0</v>
      </c>
      <c r="DJ1307">
        <f>DF1307</f>
        <v>2984.68</v>
      </c>
      <c r="DK1307">
        <v>0</v>
      </c>
      <c r="DL1307" t="s">
        <v>3</v>
      </c>
      <c r="DM1307">
        <v>0</v>
      </c>
      <c r="DN1307" t="s">
        <v>3</v>
      </c>
      <c r="DO1307">
        <v>0</v>
      </c>
    </row>
    <row r="1308" spans="1:119" x14ac:dyDescent="0.25">
      <c r="A1308">
        <f>ROW(Source!A1296)</f>
        <v>1296</v>
      </c>
      <c r="B1308">
        <v>56481267</v>
      </c>
      <c r="C1308">
        <v>56496823</v>
      </c>
      <c r="D1308">
        <v>54909994</v>
      </c>
      <c r="E1308">
        <v>1</v>
      </c>
      <c r="F1308">
        <v>1</v>
      </c>
      <c r="G1308">
        <v>1079</v>
      </c>
      <c r="H1308">
        <v>3</v>
      </c>
      <c r="I1308" t="s">
        <v>240</v>
      </c>
      <c r="J1308" t="s">
        <v>242</v>
      </c>
      <c r="K1308" t="s">
        <v>241</v>
      </c>
      <c r="L1308">
        <v>1348</v>
      </c>
      <c r="N1308">
        <v>1009</v>
      </c>
      <c r="O1308" t="s">
        <v>32</v>
      </c>
      <c r="P1308" t="s">
        <v>32</v>
      </c>
      <c r="Q1308">
        <v>1000</v>
      </c>
      <c r="W1308">
        <v>0</v>
      </c>
      <c r="X1308">
        <v>1611312075</v>
      </c>
      <c r="Y1308">
        <f>AT1308</f>
        <v>0.35993199999999997</v>
      </c>
      <c r="AA1308">
        <v>92864.21</v>
      </c>
      <c r="AB1308">
        <v>0</v>
      </c>
      <c r="AC1308">
        <v>0</v>
      </c>
      <c r="AD1308">
        <v>0</v>
      </c>
      <c r="AE1308">
        <v>5743.69</v>
      </c>
      <c r="AF1308">
        <v>0</v>
      </c>
      <c r="AG1308">
        <v>0</v>
      </c>
      <c r="AH1308">
        <v>0</v>
      </c>
      <c r="AI1308">
        <v>15.82</v>
      </c>
      <c r="AJ1308">
        <v>1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1</v>
      </c>
      <c r="AQ1308">
        <v>0</v>
      </c>
      <c r="AR1308">
        <v>0</v>
      </c>
      <c r="AS1308" t="s">
        <v>3</v>
      </c>
      <c r="AT1308">
        <v>0.35993199999999997</v>
      </c>
      <c r="AU1308" t="s">
        <v>3</v>
      </c>
      <c r="AV1308">
        <v>0</v>
      </c>
      <c r="AW1308">
        <v>1</v>
      </c>
      <c r="AX1308">
        <v>-1</v>
      </c>
      <c r="AY1308">
        <v>0</v>
      </c>
      <c r="AZ1308">
        <v>0</v>
      </c>
      <c r="BA1308" t="s">
        <v>3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CV1308">
        <v>0</v>
      </c>
      <c r="CW1308">
        <v>0</v>
      </c>
      <c r="CX1308">
        <f>ROUND(Y1308*Source!I1296,9)</f>
        <v>2.5439994E-2</v>
      </c>
      <c r="CY1308">
        <f>AA1308</f>
        <v>92864.21</v>
      </c>
      <c r="CZ1308">
        <f>AE1308</f>
        <v>5743.69</v>
      </c>
      <c r="DA1308">
        <f>AI1308</f>
        <v>15.82</v>
      </c>
      <c r="DB1308">
        <f>ROUND(ROUND(AT1308*CZ1308,2),6)</f>
        <v>2067.34</v>
      </c>
      <c r="DC1308">
        <f>ROUND(ROUND(AT1308*AG1308,2),6)</f>
        <v>0</v>
      </c>
      <c r="DD1308" t="s">
        <v>3</v>
      </c>
      <c r="DE1308" t="s">
        <v>3</v>
      </c>
      <c r="DF1308">
        <f>ROUND(ROUND(AE1308*AI1308,2)*CX1308,2)</f>
        <v>2311.61</v>
      </c>
      <c r="DG1308">
        <f t="shared" si="751"/>
        <v>0</v>
      </c>
      <c r="DH1308">
        <f t="shared" si="752"/>
        <v>0</v>
      </c>
      <c r="DI1308">
        <f t="shared" si="730"/>
        <v>0</v>
      </c>
      <c r="DJ1308">
        <f>DF1308</f>
        <v>2311.61</v>
      </c>
      <c r="DK1308">
        <v>0</v>
      </c>
      <c r="DL1308" t="s">
        <v>3</v>
      </c>
      <c r="DM1308">
        <v>0</v>
      </c>
      <c r="DN1308" t="s">
        <v>3</v>
      </c>
      <c r="DO1308">
        <v>0</v>
      </c>
    </row>
    <row r="1309" spans="1:119" x14ac:dyDescent="0.25">
      <c r="A1309">
        <f>ROW(Source!A1337)</f>
        <v>1337</v>
      </c>
      <c r="B1309">
        <v>56481265</v>
      </c>
      <c r="C1309">
        <v>56497033</v>
      </c>
      <c r="D1309">
        <v>54836958</v>
      </c>
      <c r="E1309">
        <v>1079</v>
      </c>
      <c r="F1309">
        <v>1</v>
      </c>
      <c r="G1309">
        <v>1079</v>
      </c>
      <c r="H1309">
        <v>1</v>
      </c>
      <c r="I1309" t="s">
        <v>738</v>
      </c>
      <c r="J1309" t="s">
        <v>3</v>
      </c>
      <c r="K1309" t="s">
        <v>739</v>
      </c>
      <c r="L1309">
        <v>1191</v>
      </c>
      <c r="N1309">
        <v>1013</v>
      </c>
      <c r="O1309" t="s">
        <v>740</v>
      </c>
      <c r="P1309" t="s">
        <v>740</v>
      </c>
      <c r="Q1309">
        <v>1</v>
      </c>
      <c r="W1309">
        <v>0</v>
      </c>
      <c r="X1309">
        <v>476480486</v>
      </c>
      <c r="Y1309">
        <f>(AT1309*1.15*1.1)</f>
        <v>1821.6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1</v>
      </c>
      <c r="AK1309">
        <v>1</v>
      </c>
      <c r="AL1309">
        <v>1</v>
      </c>
      <c r="AM1309">
        <v>-2</v>
      </c>
      <c r="AN1309">
        <v>0</v>
      </c>
      <c r="AO1309">
        <v>1</v>
      </c>
      <c r="AP1309">
        <v>1</v>
      </c>
      <c r="AQ1309">
        <v>0</v>
      </c>
      <c r="AR1309">
        <v>0</v>
      </c>
      <c r="AS1309" t="s">
        <v>3</v>
      </c>
      <c r="AT1309">
        <v>1440</v>
      </c>
      <c r="AU1309" t="s">
        <v>166</v>
      </c>
      <c r="AV1309">
        <v>1</v>
      </c>
      <c r="AW1309">
        <v>2</v>
      </c>
      <c r="AX1309">
        <v>56497051</v>
      </c>
      <c r="AY1309">
        <v>1</v>
      </c>
      <c r="AZ1309">
        <v>0</v>
      </c>
      <c r="BA1309">
        <v>1267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CU1309">
        <f>ROUND(AT1309*Source!I1337*AH1309*AL1309,2)</f>
        <v>0</v>
      </c>
      <c r="CV1309">
        <f>ROUND(Y1309*Source!I1337,9)</f>
        <v>67.399199999999993</v>
      </c>
      <c r="CW1309">
        <v>0</v>
      </c>
      <c r="CX1309">
        <f>ROUND(Y1309*Source!I1337,9)</f>
        <v>67.399199999999993</v>
      </c>
      <c r="CY1309">
        <f>AD1309</f>
        <v>0</v>
      </c>
      <c r="CZ1309">
        <f>AH1309</f>
        <v>0</v>
      </c>
      <c r="DA1309">
        <f>AL1309</f>
        <v>1</v>
      </c>
      <c r="DB1309">
        <f>ROUND((ROUND(AT1309*CZ1309,2)*1.15*1.1),6)</f>
        <v>0</v>
      </c>
      <c r="DC1309">
        <f>ROUND((ROUND(AT1309*AG1309,2)*1.15*1.1),6)</f>
        <v>0</v>
      </c>
      <c r="DD1309" t="s">
        <v>3</v>
      </c>
      <c r="DE1309" t="s">
        <v>3</v>
      </c>
      <c r="DF1309">
        <f t="shared" ref="DF1309:DF1334" si="753">ROUND(ROUND(AE1309,2)*CX1309,2)</f>
        <v>0</v>
      </c>
      <c r="DG1309">
        <f t="shared" si="751"/>
        <v>0</v>
      </c>
      <c r="DH1309">
        <f t="shared" si="752"/>
        <v>0</v>
      </c>
      <c r="DI1309">
        <f t="shared" si="730"/>
        <v>0</v>
      </c>
      <c r="DJ1309">
        <f>DI1309</f>
        <v>0</v>
      </c>
      <c r="DK1309">
        <v>0</v>
      </c>
      <c r="DL1309" t="s">
        <v>3</v>
      </c>
      <c r="DM1309">
        <v>0</v>
      </c>
      <c r="DN1309" t="s">
        <v>3</v>
      </c>
      <c r="DO1309">
        <v>0</v>
      </c>
    </row>
    <row r="1310" spans="1:119" x14ac:dyDescent="0.25">
      <c r="A1310">
        <f>ROW(Source!A1337)</f>
        <v>1337</v>
      </c>
      <c r="B1310">
        <v>56481265</v>
      </c>
      <c r="C1310">
        <v>56497033</v>
      </c>
      <c r="D1310">
        <v>54933985</v>
      </c>
      <c r="E1310">
        <v>1</v>
      </c>
      <c r="F1310">
        <v>1</v>
      </c>
      <c r="G1310">
        <v>1079</v>
      </c>
      <c r="H1310">
        <v>2</v>
      </c>
      <c r="I1310" t="s">
        <v>773</v>
      </c>
      <c r="J1310" t="s">
        <v>774</v>
      </c>
      <c r="K1310" t="s">
        <v>775</v>
      </c>
      <c r="L1310">
        <v>1368</v>
      </c>
      <c r="N1310">
        <v>1011</v>
      </c>
      <c r="O1310" t="s">
        <v>744</v>
      </c>
      <c r="P1310" t="s">
        <v>744</v>
      </c>
      <c r="Q1310">
        <v>1</v>
      </c>
      <c r="W1310">
        <v>0</v>
      </c>
      <c r="X1310">
        <v>-1503106587</v>
      </c>
      <c r="Y1310">
        <f t="shared" ref="Y1310:Y1315" si="754">(AT1310*1.25*1.1)</f>
        <v>394.62500000000006</v>
      </c>
      <c r="AA1310">
        <v>0</v>
      </c>
      <c r="AB1310">
        <v>7.44</v>
      </c>
      <c r="AC1310">
        <v>0</v>
      </c>
      <c r="AD1310">
        <v>0</v>
      </c>
      <c r="AE1310">
        <v>0</v>
      </c>
      <c r="AF1310">
        <v>7.11</v>
      </c>
      <c r="AG1310">
        <v>0</v>
      </c>
      <c r="AH1310">
        <v>0</v>
      </c>
      <c r="AI1310">
        <v>1</v>
      </c>
      <c r="AJ1310">
        <v>1</v>
      </c>
      <c r="AK1310">
        <v>1</v>
      </c>
      <c r="AL1310">
        <v>1</v>
      </c>
      <c r="AM1310">
        <v>-2</v>
      </c>
      <c r="AN1310">
        <v>0</v>
      </c>
      <c r="AO1310">
        <v>1</v>
      </c>
      <c r="AP1310">
        <v>1</v>
      </c>
      <c r="AQ1310">
        <v>0</v>
      </c>
      <c r="AR1310">
        <v>0</v>
      </c>
      <c r="AS1310" t="s">
        <v>3</v>
      </c>
      <c r="AT1310">
        <v>287</v>
      </c>
      <c r="AU1310" t="s">
        <v>165</v>
      </c>
      <c r="AV1310">
        <v>0</v>
      </c>
      <c r="AW1310">
        <v>2</v>
      </c>
      <c r="AX1310">
        <v>56497052</v>
      </c>
      <c r="AY1310">
        <v>1</v>
      </c>
      <c r="AZ1310">
        <v>0</v>
      </c>
      <c r="BA1310">
        <v>1268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CV1310">
        <v>0</v>
      </c>
      <c r="CW1310">
        <f>ROUND(Y1310*Source!I1337*DO1310,9)</f>
        <v>0</v>
      </c>
      <c r="CX1310">
        <f>ROUND(Y1310*Source!I1337,9)</f>
        <v>14.601125</v>
      </c>
      <c r="CY1310">
        <f t="shared" ref="CY1310:CY1315" si="755">AB1310</f>
        <v>7.44</v>
      </c>
      <c r="CZ1310">
        <f t="shared" ref="CZ1310:CZ1315" si="756">AF1310</f>
        <v>7.11</v>
      </c>
      <c r="DA1310">
        <f t="shared" ref="DA1310:DA1315" si="757">AJ1310</f>
        <v>1</v>
      </c>
      <c r="DB1310">
        <f t="shared" ref="DB1310:DB1315" si="758">ROUND((ROUND(AT1310*CZ1310,2)*1.25*1.1),6)</f>
        <v>2805.7837500000001</v>
      </c>
      <c r="DC1310">
        <f t="shared" ref="DC1310:DC1315" si="759">ROUND((ROUND(AT1310*AG1310,2)*1.25*1.1),6)</f>
        <v>0</v>
      </c>
      <c r="DD1310" t="s">
        <v>3</v>
      </c>
      <c r="DE1310" t="s">
        <v>3</v>
      </c>
      <c r="DF1310">
        <f t="shared" si="753"/>
        <v>0</v>
      </c>
      <c r="DG1310">
        <f t="shared" si="751"/>
        <v>103.81</v>
      </c>
      <c r="DH1310">
        <f t="shared" si="752"/>
        <v>0</v>
      </c>
      <c r="DI1310">
        <f t="shared" si="730"/>
        <v>0</v>
      </c>
      <c r="DJ1310">
        <f t="shared" ref="DJ1310:DJ1315" si="760">DG1310</f>
        <v>103.81</v>
      </c>
      <c r="DK1310">
        <v>0</v>
      </c>
      <c r="DL1310" t="s">
        <v>3</v>
      </c>
      <c r="DM1310">
        <v>0</v>
      </c>
      <c r="DN1310" t="s">
        <v>3</v>
      </c>
      <c r="DO1310">
        <v>0</v>
      </c>
    </row>
    <row r="1311" spans="1:119" x14ac:dyDescent="0.25">
      <c r="A1311">
        <f>ROW(Source!A1337)</f>
        <v>1337</v>
      </c>
      <c r="B1311">
        <v>56481265</v>
      </c>
      <c r="C1311">
        <v>56497033</v>
      </c>
      <c r="D1311">
        <v>54934284</v>
      </c>
      <c r="E1311">
        <v>1</v>
      </c>
      <c r="F1311">
        <v>1</v>
      </c>
      <c r="G1311">
        <v>1079</v>
      </c>
      <c r="H1311">
        <v>2</v>
      </c>
      <c r="I1311" t="s">
        <v>741</v>
      </c>
      <c r="J1311" t="s">
        <v>742</v>
      </c>
      <c r="K1311" t="s">
        <v>743</v>
      </c>
      <c r="L1311">
        <v>1368</v>
      </c>
      <c r="N1311">
        <v>1011</v>
      </c>
      <c r="O1311" t="s">
        <v>744</v>
      </c>
      <c r="P1311" t="s">
        <v>744</v>
      </c>
      <c r="Q1311">
        <v>1</v>
      </c>
      <c r="W1311">
        <v>0</v>
      </c>
      <c r="X1311">
        <v>654681671</v>
      </c>
      <c r="Y1311">
        <f t="shared" si="754"/>
        <v>2.5162500000000003</v>
      </c>
      <c r="AA1311">
        <v>0</v>
      </c>
      <c r="AB1311">
        <v>87.01</v>
      </c>
      <c r="AC1311">
        <v>13.21</v>
      </c>
      <c r="AD1311">
        <v>0</v>
      </c>
      <c r="AE1311">
        <v>0</v>
      </c>
      <c r="AF1311">
        <v>83.1</v>
      </c>
      <c r="AG1311">
        <v>12.62</v>
      </c>
      <c r="AH1311">
        <v>0</v>
      </c>
      <c r="AI1311">
        <v>1</v>
      </c>
      <c r="AJ1311">
        <v>1</v>
      </c>
      <c r="AK1311">
        <v>1</v>
      </c>
      <c r="AL1311">
        <v>1</v>
      </c>
      <c r="AM1311">
        <v>-2</v>
      </c>
      <c r="AN1311">
        <v>0</v>
      </c>
      <c r="AO1311">
        <v>1</v>
      </c>
      <c r="AP1311">
        <v>1</v>
      </c>
      <c r="AQ1311">
        <v>0</v>
      </c>
      <c r="AR1311">
        <v>0</v>
      </c>
      <c r="AS1311" t="s">
        <v>3</v>
      </c>
      <c r="AT1311">
        <v>1.83</v>
      </c>
      <c r="AU1311" t="s">
        <v>165</v>
      </c>
      <c r="AV1311">
        <v>0</v>
      </c>
      <c r="AW1311">
        <v>2</v>
      </c>
      <c r="AX1311">
        <v>56497053</v>
      </c>
      <c r="AY1311">
        <v>1</v>
      </c>
      <c r="AZ1311">
        <v>0</v>
      </c>
      <c r="BA1311">
        <v>1269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CV1311">
        <v>0</v>
      </c>
      <c r="CW1311">
        <f>ROUND(Y1311*Source!I1337*DO1311,9)</f>
        <v>1.1749377750000001</v>
      </c>
      <c r="CX1311">
        <f>ROUND(Y1311*Source!I1337,9)</f>
        <v>9.3101249999999997E-2</v>
      </c>
      <c r="CY1311">
        <f t="shared" si="755"/>
        <v>87.01</v>
      </c>
      <c r="CZ1311">
        <f t="shared" si="756"/>
        <v>83.1</v>
      </c>
      <c r="DA1311">
        <f t="shared" si="757"/>
        <v>1</v>
      </c>
      <c r="DB1311">
        <f t="shared" si="758"/>
        <v>209.09625</v>
      </c>
      <c r="DC1311">
        <f t="shared" si="759"/>
        <v>31.748750000000001</v>
      </c>
      <c r="DD1311" t="s">
        <v>3</v>
      </c>
      <c r="DE1311" t="s">
        <v>3</v>
      </c>
      <c r="DF1311">
        <f t="shared" si="753"/>
        <v>0</v>
      </c>
      <c r="DG1311">
        <f t="shared" si="751"/>
        <v>7.74</v>
      </c>
      <c r="DH1311">
        <f t="shared" si="752"/>
        <v>1.17</v>
      </c>
      <c r="DI1311">
        <f t="shared" si="730"/>
        <v>0</v>
      </c>
      <c r="DJ1311">
        <f t="shared" si="760"/>
        <v>7.74</v>
      </c>
      <c r="DK1311">
        <v>0</v>
      </c>
      <c r="DL1311" t="s">
        <v>745</v>
      </c>
      <c r="DM1311">
        <v>0</v>
      </c>
      <c r="DN1311" t="s">
        <v>740</v>
      </c>
      <c r="DO1311">
        <v>12.62</v>
      </c>
    </row>
    <row r="1312" spans="1:119" x14ac:dyDescent="0.25">
      <c r="A1312">
        <f>ROW(Source!A1337)</f>
        <v>1337</v>
      </c>
      <c r="B1312">
        <v>56481265</v>
      </c>
      <c r="C1312">
        <v>56497033</v>
      </c>
      <c r="D1312">
        <v>54934421</v>
      </c>
      <c r="E1312">
        <v>1</v>
      </c>
      <c r="F1312">
        <v>1</v>
      </c>
      <c r="G1312">
        <v>1079</v>
      </c>
      <c r="H1312">
        <v>2</v>
      </c>
      <c r="I1312" t="s">
        <v>803</v>
      </c>
      <c r="J1312" t="s">
        <v>804</v>
      </c>
      <c r="K1312" t="s">
        <v>805</v>
      </c>
      <c r="L1312">
        <v>1368</v>
      </c>
      <c r="N1312">
        <v>1011</v>
      </c>
      <c r="O1312" t="s">
        <v>744</v>
      </c>
      <c r="P1312" t="s">
        <v>744</v>
      </c>
      <c r="Q1312">
        <v>1</v>
      </c>
      <c r="W1312">
        <v>0</v>
      </c>
      <c r="X1312">
        <v>1724455708</v>
      </c>
      <c r="Y1312">
        <f t="shared" si="754"/>
        <v>3.5750000000000002</v>
      </c>
      <c r="AA1312">
        <v>0</v>
      </c>
      <c r="AB1312">
        <v>0.47</v>
      </c>
      <c r="AC1312">
        <v>0</v>
      </c>
      <c r="AD1312">
        <v>0</v>
      </c>
      <c r="AE1312">
        <v>0</v>
      </c>
      <c r="AF1312">
        <v>0.45</v>
      </c>
      <c r="AG1312">
        <v>0</v>
      </c>
      <c r="AH1312">
        <v>0</v>
      </c>
      <c r="AI1312">
        <v>1</v>
      </c>
      <c r="AJ1312">
        <v>1</v>
      </c>
      <c r="AK1312">
        <v>1</v>
      </c>
      <c r="AL1312">
        <v>1</v>
      </c>
      <c r="AM1312">
        <v>-2</v>
      </c>
      <c r="AN1312">
        <v>0</v>
      </c>
      <c r="AO1312">
        <v>1</v>
      </c>
      <c r="AP1312">
        <v>1</v>
      </c>
      <c r="AQ1312">
        <v>0</v>
      </c>
      <c r="AR1312">
        <v>0</v>
      </c>
      <c r="AS1312" t="s">
        <v>3</v>
      </c>
      <c r="AT1312">
        <v>2.6</v>
      </c>
      <c r="AU1312" t="s">
        <v>165</v>
      </c>
      <c r="AV1312">
        <v>0</v>
      </c>
      <c r="AW1312">
        <v>2</v>
      </c>
      <c r="AX1312">
        <v>56497055</v>
      </c>
      <c r="AY1312">
        <v>1</v>
      </c>
      <c r="AZ1312">
        <v>0</v>
      </c>
      <c r="BA1312">
        <v>1270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CV1312">
        <v>0</v>
      </c>
      <c r="CW1312">
        <f>ROUND(Y1312*Source!I1337*DO1312,9)</f>
        <v>0</v>
      </c>
      <c r="CX1312">
        <f>ROUND(Y1312*Source!I1337,9)</f>
        <v>0.132275</v>
      </c>
      <c r="CY1312">
        <f t="shared" si="755"/>
        <v>0.47</v>
      </c>
      <c r="CZ1312">
        <f t="shared" si="756"/>
        <v>0.45</v>
      </c>
      <c r="DA1312">
        <f t="shared" si="757"/>
        <v>1</v>
      </c>
      <c r="DB1312">
        <f t="shared" si="758"/>
        <v>1.6087499999999999</v>
      </c>
      <c r="DC1312">
        <f t="shared" si="759"/>
        <v>0</v>
      </c>
      <c r="DD1312" t="s">
        <v>3</v>
      </c>
      <c r="DE1312" t="s">
        <v>3</v>
      </c>
      <c r="DF1312">
        <f t="shared" si="753"/>
        <v>0</v>
      </c>
      <c r="DG1312">
        <f t="shared" si="751"/>
        <v>0.06</v>
      </c>
      <c r="DH1312">
        <f t="shared" si="752"/>
        <v>0</v>
      </c>
      <c r="DI1312">
        <f t="shared" si="730"/>
        <v>0</v>
      </c>
      <c r="DJ1312">
        <f t="shared" si="760"/>
        <v>0.06</v>
      </c>
      <c r="DK1312">
        <v>0</v>
      </c>
      <c r="DL1312" t="s">
        <v>3</v>
      </c>
      <c r="DM1312">
        <v>0</v>
      </c>
      <c r="DN1312" t="s">
        <v>3</v>
      </c>
      <c r="DO1312">
        <v>0</v>
      </c>
    </row>
    <row r="1313" spans="1:119" x14ac:dyDescent="0.25">
      <c r="A1313">
        <f>ROW(Source!A1337)</f>
        <v>1337</v>
      </c>
      <c r="B1313">
        <v>56481265</v>
      </c>
      <c r="C1313">
        <v>56497033</v>
      </c>
      <c r="D1313">
        <v>54933523</v>
      </c>
      <c r="E1313">
        <v>1</v>
      </c>
      <c r="F1313">
        <v>1</v>
      </c>
      <c r="G1313">
        <v>1079</v>
      </c>
      <c r="H1313">
        <v>2</v>
      </c>
      <c r="I1313" t="s">
        <v>746</v>
      </c>
      <c r="J1313" t="s">
        <v>747</v>
      </c>
      <c r="K1313" t="s">
        <v>748</v>
      </c>
      <c r="L1313">
        <v>1368</v>
      </c>
      <c r="N1313">
        <v>1011</v>
      </c>
      <c r="O1313" t="s">
        <v>744</v>
      </c>
      <c r="P1313" t="s">
        <v>744</v>
      </c>
      <c r="Q1313">
        <v>1</v>
      </c>
      <c r="W1313">
        <v>0</v>
      </c>
      <c r="X1313">
        <v>-294230152</v>
      </c>
      <c r="Y1313">
        <f t="shared" si="754"/>
        <v>1.6775</v>
      </c>
      <c r="AA1313">
        <v>0</v>
      </c>
      <c r="AB1313">
        <v>187.59</v>
      </c>
      <c r="AC1313">
        <v>17.73</v>
      </c>
      <c r="AD1313">
        <v>0</v>
      </c>
      <c r="AE1313">
        <v>0</v>
      </c>
      <c r="AF1313">
        <v>179.17</v>
      </c>
      <c r="AG1313">
        <v>16.93</v>
      </c>
      <c r="AH1313">
        <v>0</v>
      </c>
      <c r="AI1313">
        <v>1</v>
      </c>
      <c r="AJ1313">
        <v>1</v>
      </c>
      <c r="AK1313">
        <v>1</v>
      </c>
      <c r="AL1313">
        <v>1</v>
      </c>
      <c r="AM1313">
        <v>-2</v>
      </c>
      <c r="AN1313">
        <v>0</v>
      </c>
      <c r="AO1313">
        <v>1</v>
      </c>
      <c r="AP1313">
        <v>1</v>
      </c>
      <c r="AQ1313">
        <v>0</v>
      </c>
      <c r="AR1313">
        <v>0</v>
      </c>
      <c r="AS1313" t="s">
        <v>3</v>
      </c>
      <c r="AT1313">
        <v>1.22</v>
      </c>
      <c r="AU1313" t="s">
        <v>165</v>
      </c>
      <c r="AV1313">
        <v>0</v>
      </c>
      <c r="AW1313">
        <v>2</v>
      </c>
      <c r="AX1313">
        <v>56497054</v>
      </c>
      <c r="AY1313">
        <v>1</v>
      </c>
      <c r="AZ1313">
        <v>0</v>
      </c>
      <c r="BA1313">
        <v>1271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CV1313">
        <v>0</v>
      </c>
      <c r="CW1313">
        <f>ROUND(Y1313*Source!I1337*DO1313,9)</f>
        <v>1.050802775</v>
      </c>
      <c r="CX1313">
        <f>ROUND(Y1313*Source!I1337,9)</f>
        <v>6.2067499999999998E-2</v>
      </c>
      <c r="CY1313">
        <f t="shared" si="755"/>
        <v>187.59</v>
      </c>
      <c r="CZ1313">
        <f t="shared" si="756"/>
        <v>179.17</v>
      </c>
      <c r="DA1313">
        <f t="shared" si="757"/>
        <v>1</v>
      </c>
      <c r="DB1313">
        <f t="shared" si="758"/>
        <v>300.56124999999997</v>
      </c>
      <c r="DC1313">
        <f t="shared" si="759"/>
        <v>28.393750000000001</v>
      </c>
      <c r="DD1313" t="s">
        <v>3</v>
      </c>
      <c r="DE1313" t="s">
        <v>3</v>
      </c>
      <c r="DF1313">
        <f t="shared" si="753"/>
        <v>0</v>
      </c>
      <c r="DG1313">
        <f t="shared" si="751"/>
        <v>11.12</v>
      </c>
      <c r="DH1313">
        <f t="shared" si="752"/>
        <v>1.05</v>
      </c>
      <c r="DI1313">
        <f t="shared" si="730"/>
        <v>0</v>
      </c>
      <c r="DJ1313">
        <f t="shared" si="760"/>
        <v>11.12</v>
      </c>
      <c r="DK1313">
        <v>0</v>
      </c>
      <c r="DL1313" t="s">
        <v>745</v>
      </c>
      <c r="DM1313">
        <v>0</v>
      </c>
      <c r="DN1313" t="s">
        <v>740</v>
      </c>
      <c r="DO1313">
        <v>16.93</v>
      </c>
    </row>
    <row r="1314" spans="1:119" x14ac:dyDescent="0.25">
      <c r="A1314">
        <f>ROW(Source!A1337)</f>
        <v>1337</v>
      </c>
      <c r="B1314">
        <v>56481265</v>
      </c>
      <c r="C1314">
        <v>56497033</v>
      </c>
      <c r="D1314">
        <v>54933656</v>
      </c>
      <c r="E1314">
        <v>1</v>
      </c>
      <c r="F1314">
        <v>1</v>
      </c>
      <c r="G1314">
        <v>1079</v>
      </c>
      <c r="H1314">
        <v>2</v>
      </c>
      <c r="I1314" t="s">
        <v>806</v>
      </c>
      <c r="J1314" t="s">
        <v>807</v>
      </c>
      <c r="K1314" t="s">
        <v>808</v>
      </c>
      <c r="L1314">
        <v>1368</v>
      </c>
      <c r="N1314">
        <v>1011</v>
      </c>
      <c r="O1314" t="s">
        <v>744</v>
      </c>
      <c r="P1314" t="s">
        <v>744</v>
      </c>
      <c r="Q1314">
        <v>1</v>
      </c>
      <c r="W1314">
        <v>0</v>
      </c>
      <c r="X1314">
        <v>668032808</v>
      </c>
      <c r="Y1314">
        <f t="shared" si="754"/>
        <v>0.34375</v>
      </c>
      <c r="AA1314">
        <v>0</v>
      </c>
      <c r="AB1314">
        <v>172.69</v>
      </c>
      <c r="AC1314">
        <v>15.22</v>
      </c>
      <c r="AD1314">
        <v>0</v>
      </c>
      <c r="AE1314">
        <v>0</v>
      </c>
      <c r="AF1314">
        <v>164.94</v>
      </c>
      <c r="AG1314">
        <v>14.54</v>
      </c>
      <c r="AH1314">
        <v>0</v>
      </c>
      <c r="AI1314">
        <v>1</v>
      </c>
      <c r="AJ1314">
        <v>1</v>
      </c>
      <c r="AK1314">
        <v>1</v>
      </c>
      <c r="AL1314">
        <v>1</v>
      </c>
      <c r="AM1314">
        <v>-2</v>
      </c>
      <c r="AN1314">
        <v>0</v>
      </c>
      <c r="AO1314">
        <v>1</v>
      </c>
      <c r="AP1314">
        <v>1</v>
      </c>
      <c r="AQ1314">
        <v>0</v>
      </c>
      <c r="AR1314">
        <v>0</v>
      </c>
      <c r="AS1314" t="s">
        <v>3</v>
      </c>
      <c r="AT1314">
        <v>0.25</v>
      </c>
      <c r="AU1314" t="s">
        <v>165</v>
      </c>
      <c r="AV1314">
        <v>0</v>
      </c>
      <c r="AW1314">
        <v>2</v>
      </c>
      <c r="AX1314">
        <v>56497056</v>
      </c>
      <c r="AY1314">
        <v>1</v>
      </c>
      <c r="AZ1314">
        <v>0</v>
      </c>
      <c r="BA1314">
        <v>1272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CV1314">
        <v>0</v>
      </c>
      <c r="CW1314">
        <f>ROUND(Y1314*Source!I1337*DO1314,9)</f>
        <v>0.18493062499999999</v>
      </c>
      <c r="CX1314">
        <f>ROUND(Y1314*Source!I1337,9)</f>
        <v>1.2718749999999999E-2</v>
      </c>
      <c r="CY1314">
        <f t="shared" si="755"/>
        <v>172.69</v>
      </c>
      <c r="CZ1314">
        <f t="shared" si="756"/>
        <v>164.94</v>
      </c>
      <c r="DA1314">
        <f t="shared" si="757"/>
        <v>1</v>
      </c>
      <c r="DB1314">
        <f t="shared" si="758"/>
        <v>56.704999999999998</v>
      </c>
      <c r="DC1314">
        <f t="shared" si="759"/>
        <v>5.0049999999999999</v>
      </c>
      <c r="DD1314" t="s">
        <v>3</v>
      </c>
      <c r="DE1314" t="s">
        <v>3</v>
      </c>
      <c r="DF1314">
        <f t="shared" si="753"/>
        <v>0</v>
      </c>
      <c r="DG1314">
        <f t="shared" si="751"/>
        <v>2.1</v>
      </c>
      <c r="DH1314">
        <f t="shared" si="752"/>
        <v>0.18</v>
      </c>
      <c r="DI1314">
        <f t="shared" si="730"/>
        <v>0</v>
      </c>
      <c r="DJ1314">
        <f t="shared" si="760"/>
        <v>2.1</v>
      </c>
      <c r="DK1314">
        <v>0</v>
      </c>
      <c r="DL1314" t="s">
        <v>745</v>
      </c>
      <c r="DM1314">
        <v>0</v>
      </c>
      <c r="DN1314" t="s">
        <v>740</v>
      </c>
      <c r="DO1314">
        <v>14.54</v>
      </c>
    </row>
    <row r="1315" spans="1:119" x14ac:dyDescent="0.25">
      <c r="A1315">
        <f>ROW(Source!A1337)</f>
        <v>1337</v>
      </c>
      <c r="B1315">
        <v>56481265</v>
      </c>
      <c r="C1315">
        <v>56497033</v>
      </c>
      <c r="D1315">
        <v>54933780</v>
      </c>
      <c r="E1315">
        <v>1</v>
      </c>
      <c r="F1315">
        <v>1</v>
      </c>
      <c r="G1315">
        <v>1079</v>
      </c>
      <c r="H1315">
        <v>2</v>
      </c>
      <c r="I1315" t="s">
        <v>915</v>
      </c>
      <c r="J1315" t="s">
        <v>916</v>
      </c>
      <c r="K1315" t="s">
        <v>917</v>
      </c>
      <c r="L1315">
        <v>1368</v>
      </c>
      <c r="N1315">
        <v>1011</v>
      </c>
      <c r="O1315" t="s">
        <v>744</v>
      </c>
      <c r="P1315" t="s">
        <v>744</v>
      </c>
      <c r="Q1315">
        <v>1</v>
      </c>
      <c r="W1315">
        <v>0</v>
      </c>
      <c r="X1315">
        <v>339854082</v>
      </c>
      <c r="Y1315">
        <f t="shared" si="754"/>
        <v>99.000000000000014</v>
      </c>
      <c r="AA1315">
        <v>0</v>
      </c>
      <c r="AB1315">
        <v>0.44</v>
      </c>
      <c r="AC1315">
        <v>0</v>
      </c>
      <c r="AD1315">
        <v>0</v>
      </c>
      <c r="AE1315">
        <v>0</v>
      </c>
      <c r="AF1315">
        <v>0.42</v>
      </c>
      <c r="AG1315">
        <v>0</v>
      </c>
      <c r="AH1315">
        <v>0</v>
      </c>
      <c r="AI1315">
        <v>1</v>
      </c>
      <c r="AJ1315">
        <v>1</v>
      </c>
      <c r="AK1315">
        <v>1</v>
      </c>
      <c r="AL1315">
        <v>1</v>
      </c>
      <c r="AM1315">
        <v>-2</v>
      </c>
      <c r="AN1315">
        <v>0</v>
      </c>
      <c r="AO1315">
        <v>1</v>
      </c>
      <c r="AP1315">
        <v>1</v>
      </c>
      <c r="AQ1315">
        <v>0</v>
      </c>
      <c r="AR1315">
        <v>0</v>
      </c>
      <c r="AS1315" t="s">
        <v>3</v>
      </c>
      <c r="AT1315">
        <v>72</v>
      </c>
      <c r="AU1315" t="s">
        <v>165</v>
      </c>
      <c r="AV1315">
        <v>0</v>
      </c>
      <c r="AW1315">
        <v>2</v>
      </c>
      <c r="AX1315">
        <v>56497057</v>
      </c>
      <c r="AY1315">
        <v>1</v>
      </c>
      <c r="AZ1315">
        <v>0</v>
      </c>
      <c r="BA1315">
        <v>1273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CV1315">
        <v>0</v>
      </c>
      <c r="CW1315">
        <f>ROUND(Y1315*Source!I1337*DO1315,9)</f>
        <v>0</v>
      </c>
      <c r="CX1315">
        <f>ROUND(Y1315*Source!I1337,9)</f>
        <v>3.6629999999999998</v>
      </c>
      <c r="CY1315">
        <f t="shared" si="755"/>
        <v>0.44</v>
      </c>
      <c r="CZ1315">
        <f t="shared" si="756"/>
        <v>0.42</v>
      </c>
      <c r="DA1315">
        <f t="shared" si="757"/>
        <v>1</v>
      </c>
      <c r="DB1315">
        <f t="shared" si="758"/>
        <v>41.58</v>
      </c>
      <c r="DC1315">
        <f t="shared" si="759"/>
        <v>0</v>
      </c>
      <c r="DD1315" t="s">
        <v>3</v>
      </c>
      <c r="DE1315" t="s">
        <v>3</v>
      </c>
      <c r="DF1315">
        <f t="shared" si="753"/>
        <v>0</v>
      </c>
      <c r="DG1315">
        <f t="shared" si="751"/>
        <v>1.54</v>
      </c>
      <c r="DH1315">
        <f t="shared" si="752"/>
        <v>0</v>
      </c>
      <c r="DI1315">
        <f t="shared" si="730"/>
        <v>0</v>
      </c>
      <c r="DJ1315">
        <f t="shared" si="760"/>
        <v>1.54</v>
      </c>
      <c r="DK1315">
        <v>0</v>
      </c>
      <c r="DL1315" t="s">
        <v>3</v>
      </c>
      <c r="DM1315">
        <v>0</v>
      </c>
      <c r="DN1315" t="s">
        <v>3</v>
      </c>
      <c r="DO1315">
        <v>0</v>
      </c>
    </row>
    <row r="1316" spans="1:119" x14ac:dyDescent="0.25">
      <c r="A1316">
        <f>ROW(Source!A1337)</f>
        <v>1337</v>
      </c>
      <c r="B1316">
        <v>56481265</v>
      </c>
      <c r="C1316">
        <v>56497033</v>
      </c>
      <c r="D1316">
        <v>54902310</v>
      </c>
      <c r="E1316">
        <v>1</v>
      </c>
      <c r="F1316">
        <v>1</v>
      </c>
      <c r="G1316">
        <v>1079</v>
      </c>
      <c r="H1316">
        <v>3</v>
      </c>
      <c r="I1316" t="s">
        <v>752</v>
      </c>
      <c r="J1316" t="s">
        <v>753</v>
      </c>
      <c r="K1316" t="s">
        <v>754</v>
      </c>
      <c r="L1316">
        <v>1339</v>
      </c>
      <c r="N1316">
        <v>1007</v>
      </c>
      <c r="O1316" t="s">
        <v>158</v>
      </c>
      <c r="P1316" t="s">
        <v>158</v>
      </c>
      <c r="Q1316">
        <v>1</v>
      </c>
      <c r="W1316">
        <v>0</v>
      </c>
      <c r="X1316">
        <v>-159086685</v>
      </c>
      <c r="Y1316">
        <f t="shared" ref="Y1316:Y1327" si="761">AT1316</f>
        <v>0.309</v>
      </c>
      <c r="AA1316">
        <v>7.23</v>
      </c>
      <c r="AB1316">
        <v>0</v>
      </c>
      <c r="AC1316">
        <v>0</v>
      </c>
      <c r="AD1316">
        <v>0</v>
      </c>
      <c r="AE1316">
        <v>7.07</v>
      </c>
      <c r="AF1316">
        <v>0</v>
      </c>
      <c r="AG1316">
        <v>0</v>
      </c>
      <c r="AH1316">
        <v>0</v>
      </c>
      <c r="AI1316">
        <v>1</v>
      </c>
      <c r="AJ1316">
        <v>1</v>
      </c>
      <c r="AK1316">
        <v>1</v>
      </c>
      <c r="AL1316">
        <v>1</v>
      </c>
      <c r="AM1316">
        <v>-2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 t="s">
        <v>3</v>
      </c>
      <c r="AT1316">
        <v>0.309</v>
      </c>
      <c r="AU1316" t="s">
        <v>3</v>
      </c>
      <c r="AV1316">
        <v>0</v>
      </c>
      <c r="AW1316">
        <v>2</v>
      </c>
      <c r="AX1316">
        <v>56497059</v>
      </c>
      <c r="AY1316">
        <v>1</v>
      </c>
      <c r="AZ1316">
        <v>0</v>
      </c>
      <c r="BA1316">
        <v>1275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CV1316">
        <v>0</v>
      </c>
      <c r="CW1316">
        <v>0</v>
      </c>
      <c r="CX1316">
        <f>ROUND(Y1316*Source!I1337,9)</f>
        <v>1.1433E-2</v>
      </c>
      <c r="CY1316">
        <f t="shared" ref="CY1316:CY1327" si="762">AA1316</f>
        <v>7.23</v>
      </c>
      <c r="CZ1316">
        <f t="shared" ref="CZ1316:CZ1327" si="763">AE1316</f>
        <v>7.07</v>
      </c>
      <c r="DA1316">
        <f t="shared" ref="DA1316:DA1327" si="764">AI1316</f>
        <v>1</v>
      </c>
      <c r="DB1316">
        <f t="shared" ref="DB1316:DB1327" si="765">ROUND(ROUND(AT1316*CZ1316,2),6)</f>
        <v>2.1800000000000002</v>
      </c>
      <c r="DC1316">
        <f t="shared" ref="DC1316:DC1327" si="766">ROUND(ROUND(AT1316*AG1316,2),6)</f>
        <v>0</v>
      </c>
      <c r="DD1316" t="s">
        <v>3</v>
      </c>
      <c r="DE1316" t="s">
        <v>3</v>
      </c>
      <c r="DF1316">
        <f t="shared" si="753"/>
        <v>0.08</v>
      </c>
      <c r="DG1316">
        <f t="shared" si="751"/>
        <v>0</v>
      </c>
      <c r="DH1316">
        <f t="shared" si="752"/>
        <v>0</v>
      </c>
      <c r="DI1316">
        <f t="shared" si="730"/>
        <v>0</v>
      </c>
      <c r="DJ1316">
        <f t="shared" ref="DJ1316:DJ1327" si="767">DF1316</f>
        <v>0.08</v>
      </c>
      <c r="DK1316">
        <v>0</v>
      </c>
      <c r="DL1316" t="s">
        <v>3</v>
      </c>
      <c r="DM1316">
        <v>0</v>
      </c>
      <c r="DN1316" t="s">
        <v>3</v>
      </c>
      <c r="DO1316">
        <v>0</v>
      </c>
    </row>
    <row r="1317" spans="1:119" x14ac:dyDescent="0.25">
      <c r="A1317">
        <f>ROW(Source!A1337)</f>
        <v>1337</v>
      </c>
      <c r="B1317">
        <v>56481265</v>
      </c>
      <c r="C1317">
        <v>56497033</v>
      </c>
      <c r="D1317">
        <v>54902322</v>
      </c>
      <c r="E1317">
        <v>1</v>
      </c>
      <c r="F1317">
        <v>1</v>
      </c>
      <c r="G1317">
        <v>1079</v>
      </c>
      <c r="H1317">
        <v>3</v>
      </c>
      <c r="I1317" t="s">
        <v>809</v>
      </c>
      <c r="J1317" t="s">
        <v>810</v>
      </c>
      <c r="K1317" t="s">
        <v>811</v>
      </c>
      <c r="L1317">
        <v>1348</v>
      </c>
      <c r="N1317">
        <v>1009</v>
      </c>
      <c r="O1317" t="s">
        <v>32</v>
      </c>
      <c r="P1317" t="s">
        <v>32</v>
      </c>
      <c r="Q1317">
        <v>1000</v>
      </c>
      <c r="W1317">
        <v>0</v>
      </c>
      <c r="X1317">
        <v>-421167940</v>
      </c>
      <c r="Y1317">
        <f t="shared" si="761"/>
        <v>0.128</v>
      </c>
      <c r="AA1317">
        <v>6656.07</v>
      </c>
      <c r="AB1317">
        <v>0</v>
      </c>
      <c r="AC1317">
        <v>0</v>
      </c>
      <c r="AD1317">
        <v>0</v>
      </c>
      <c r="AE1317">
        <v>6512.79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1</v>
      </c>
      <c r="AL1317">
        <v>1</v>
      </c>
      <c r="AM1317">
        <v>-2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 t="s">
        <v>3</v>
      </c>
      <c r="AT1317">
        <v>0.128</v>
      </c>
      <c r="AU1317" t="s">
        <v>3</v>
      </c>
      <c r="AV1317">
        <v>0</v>
      </c>
      <c r="AW1317">
        <v>2</v>
      </c>
      <c r="AX1317">
        <v>56497060</v>
      </c>
      <c r="AY1317">
        <v>1</v>
      </c>
      <c r="AZ1317">
        <v>0</v>
      </c>
      <c r="BA1317">
        <v>1276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CV1317">
        <v>0</v>
      </c>
      <c r="CW1317">
        <v>0</v>
      </c>
      <c r="CX1317">
        <f>ROUND(Y1317*Source!I1337,9)</f>
        <v>4.7359999999999998E-3</v>
      </c>
      <c r="CY1317">
        <f t="shared" si="762"/>
        <v>6656.07</v>
      </c>
      <c r="CZ1317">
        <f t="shared" si="763"/>
        <v>6512.79</v>
      </c>
      <c r="DA1317">
        <f t="shared" si="764"/>
        <v>1</v>
      </c>
      <c r="DB1317">
        <f t="shared" si="765"/>
        <v>833.64</v>
      </c>
      <c r="DC1317">
        <f t="shared" si="766"/>
        <v>0</v>
      </c>
      <c r="DD1317" t="s">
        <v>3</v>
      </c>
      <c r="DE1317" t="s">
        <v>3</v>
      </c>
      <c r="DF1317">
        <f t="shared" si="753"/>
        <v>30.84</v>
      </c>
      <c r="DG1317">
        <f t="shared" si="751"/>
        <v>0</v>
      </c>
      <c r="DH1317">
        <f t="shared" si="752"/>
        <v>0</v>
      </c>
      <c r="DI1317">
        <f t="shared" si="730"/>
        <v>0</v>
      </c>
      <c r="DJ1317">
        <f t="shared" si="767"/>
        <v>30.84</v>
      </c>
      <c r="DK1317">
        <v>0</v>
      </c>
      <c r="DL1317" t="s">
        <v>3</v>
      </c>
      <c r="DM1317">
        <v>0</v>
      </c>
      <c r="DN1317" t="s">
        <v>3</v>
      </c>
      <c r="DO1317">
        <v>0</v>
      </c>
    </row>
    <row r="1318" spans="1:119" x14ac:dyDescent="0.25">
      <c r="A1318">
        <f>ROW(Source!A1337)</f>
        <v>1337</v>
      </c>
      <c r="B1318">
        <v>56481265</v>
      </c>
      <c r="C1318">
        <v>56497033</v>
      </c>
      <c r="D1318">
        <v>54903374</v>
      </c>
      <c r="E1318">
        <v>1</v>
      </c>
      <c r="F1318">
        <v>1</v>
      </c>
      <c r="G1318">
        <v>1079</v>
      </c>
      <c r="H1318">
        <v>3</v>
      </c>
      <c r="I1318" t="s">
        <v>779</v>
      </c>
      <c r="J1318" t="s">
        <v>780</v>
      </c>
      <c r="K1318" t="s">
        <v>781</v>
      </c>
      <c r="L1318">
        <v>1348</v>
      </c>
      <c r="N1318">
        <v>1009</v>
      </c>
      <c r="O1318" t="s">
        <v>32</v>
      </c>
      <c r="P1318" t="s">
        <v>32</v>
      </c>
      <c r="Q1318">
        <v>1000</v>
      </c>
      <c r="W1318">
        <v>0</v>
      </c>
      <c r="X1318">
        <v>-925205253</v>
      </c>
      <c r="Y1318">
        <f t="shared" si="761"/>
        <v>0.41</v>
      </c>
      <c r="AA1318">
        <v>7343.91</v>
      </c>
      <c r="AB1318">
        <v>0</v>
      </c>
      <c r="AC1318">
        <v>0</v>
      </c>
      <c r="AD1318">
        <v>0</v>
      </c>
      <c r="AE1318">
        <v>7185.82</v>
      </c>
      <c r="AF1318">
        <v>0</v>
      </c>
      <c r="AG1318">
        <v>0</v>
      </c>
      <c r="AH1318">
        <v>0</v>
      </c>
      <c r="AI1318">
        <v>1</v>
      </c>
      <c r="AJ1318">
        <v>1</v>
      </c>
      <c r="AK1318">
        <v>1</v>
      </c>
      <c r="AL1318">
        <v>1</v>
      </c>
      <c r="AM1318">
        <v>-2</v>
      </c>
      <c r="AN1318">
        <v>0</v>
      </c>
      <c r="AO1318">
        <v>1</v>
      </c>
      <c r="AP1318">
        <v>0</v>
      </c>
      <c r="AQ1318">
        <v>0</v>
      </c>
      <c r="AR1318">
        <v>0</v>
      </c>
      <c r="AS1318" t="s">
        <v>3</v>
      </c>
      <c r="AT1318">
        <v>0.41</v>
      </c>
      <c r="AU1318" t="s">
        <v>3</v>
      </c>
      <c r="AV1318">
        <v>0</v>
      </c>
      <c r="AW1318">
        <v>2</v>
      </c>
      <c r="AX1318">
        <v>56497061</v>
      </c>
      <c r="AY1318">
        <v>1</v>
      </c>
      <c r="AZ1318">
        <v>0</v>
      </c>
      <c r="BA1318">
        <v>1277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CV1318">
        <v>0</v>
      </c>
      <c r="CW1318">
        <v>0</v>
      </c>
      <c r="CX1318">
        <f>ROUND(Y1318*Source!I1337,9)</f>
        <v>1.5169999999999999E-2</v>
      </c>
      <c r="CY1318">
        <f t="shared" si="762"/>
        <v>7343.91</v>
      </c>
      <c r="CZ1318">
        <f t="shared" si="763"/>
        <v>7185.82</v>
      </c>
      <c r="DA1318">
        <f t="shared" si="764"/>
        <v>1</v>
      </c>
      <c r="DB1318">
        <f t="shared" si="765"/>
        <v>2946.19</v>
      </c>
      <c r="DC1318">
        <f t="shared" si="766"/>
        <v>0</v>
      </c>
      <c r="DD1318" t="s">
        <v>3</v>
      </c>
      <c r="DE1318" t="s">
        <v>3</v>
      </c>
      <c r="DF1318">
        <f t="shared" si="753"/>
        <v>109.01</v>
      </c>
      <c r="DG1318">
        <f t="shared" si="751"/>
        <v>0</v>
      </c>
      <c r="DH1318">
        <f t="shared" si="752"/>
        <v>0</v>
      </c>
      <c r="DI1318">
        <f t="shared" si="730"/>
        <v>0</v>
      </c>
      <c r="DJ1318">
        <f t="shared" si="767"/>
        <v>109.01</v>
      </c>
      <c r="DK1318">
        <v>0</v>
      </c>
      <c r="DL1318" t="s">
        <v>3</v>
      </c>
      <c r="DM1318">
        <v>0</v>
      </c>
      <c r="DN1318" t="s">
        <v>3</v>
      </c>
      <c r="DO1318">
        <v>0</v>
      </c>
    </row>
    <row r="1319" spans="1:119" x14ac:dyDescent="0.25">
      <c r="A1319">
        <f>ROW(Source!A1337)</f>
        <v>1337</v>
      </c>
      <c r="B1319">
        <v>56481265</v>
      </c>
      <c r="C1319">
        <v>56497033</v>
      </c>
      <c r="D1319">
        <v>54902403</v>
      </c>
      <c r="E1319">
        <v>1</v>
      </c>
      <c r="F1319">
        <v>1</v>
      </c>
      <c r="G1319">
        <v>1079</v>
      </c>
      <c r="H1319">
        <v>3</v>
      </c>
      <c r="I1319" t="s">
        <v>815</v>
      </c>
      <c r="J1319" t="s">
        <v>816</v>
      </c>
      <c r="K1319" t="s">
        <v>817</v>
      </c>
      <c r="L1319">
        <v>1339</v>
      </c>
      <c r="N1319">
        <v>1007</v>
      </c>
      <c r="O1319" t="s">
        <v>158</v>
      </c>
      <c r="P1319" t="s">
        <v>158</v>
      </c>
      <c r="Q1319">
        <v>1</v>
      </c>
      <c r="W1319">
        <v>0</v>
      </c>
      <c r="X1319">
        <v>-1411081034</v>
      </c>
      <c r="Y1319">
        <f t="shared" si="761"/>
        <v>3.4</v>
      </c>
      <c r="AA1319">
        <v>1861.44</v>
      </c>
      <c r="AB1319">
        <v>0</v>
      </c>
      <c r="AC1319">
        <v>0</v>
      </c>
      <c r="AD1319">
        <v>0</v>
      </c>
      <c r="AE1319">
        <v>1821.37</v>
      </c>
      <c r="AF1319">
        <v>0</v>
      </c>
      <c r="AG1319">
        <v>0</v>
      </c>
      <c r="AH1319">
        <v>0</v>
      </c>
      <c r="AI1319">
        <v>1</v>
      </c>
      <c r="AJ1319">
        <v>1</v>
      </c>
      <c r="AK1319">
        <v>1</v>
      </c>
      <c r="AL1319">
        <v>1</v>
      </c>
      <c r="AM1319">
        <v>-2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 t="s">
        <v>3</v>
      </c>
      <c r="AT1319">
        <v>3.4</v>
      </c>
      <c r="AU1319" t="s">
        <v>3</v>
      </c>
      <c r="AV1319">
        <v>0</v>
      </c>
      <c r="AW1319">
        <v>2</v>
      </c>
      <c r="AX1319">
        <v>56497062</v>
      </c>
      <c r="AY1319">
        <v>1</v>
      </c>
      <c r="AZ1319">
        <v>0</v>
      </c>
      <c r="BA1319">
        <v>1278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CV1319">
        <v>0</v>
      </c>
      <c r="CW1319">
        <v>0</v>
      </c>
      <c r="CX1319">
        <f>ROUND(Y1319*Source!I1337,9)</f>
        <v>0.1258</v>
      </c>
      <c r="CY1319">
        <f t="shared" si="762"/>
        <v>1861.44</v>
      </c>
      <c r="CZ1319">
        <f t="shared" si="763"/>
        <v>1821.37</v>
      </c>
      <c r="DA1319">
        <f t="shared" si="764"/>
        <v>1</v>
      </c>
      <c r="DB1319">
        <f t="shared" si="765"/>
        <v>6192.66</v>
      </c>
      <c r="DC1319">
        <f t="shared" si="766"/>
        <v>0</v>
      </c>
      <c r="DD1319" t="s">
        <v>3</v>
      </c>
      <c r="DE1319" t="s">
        <v>3</v>
      </c>
      <c r="DF1319">
        <f t="shared" si="753"/>
        <v>229.13</v>
      </c>
      <c r="DG1319">
        <f t="shared" si="751"/>
        <v>0</v>
      </c>
      <c r="DH1319">
        <f t="shared" si="752"/>
        <v>0</v>
      </c>
      <c r="DI1319">
        <f t="shared" si="730"/>
        <v>0</v>
      </c>
      <c r="DJ1319">
        <f t="shared" si="767"/>
        <v>229.13</v>
      </c>
      <c r="DK1319">
        <v>0</v>
      </c>
      <c r="DL1319" t="s">
        <v>3</v>
      </c>
      <c r="DM1319">
        <v>0</v>
      </c>
      <c r="DN1319" t="s">
        <v>3</v>
      </c>
      <c r="DO1319">
        <v>0</v>
      </c>
    </row>
    <row r="1320" spans="1:119" x14ac:dyDescent="0.25">
      <c r="A1320">
        <f>ROW(Source!A1337)</f>
        <v>1337</v>
      </c>
      <c r="B1320">
        <v>56481265</v>
      </c>
      <c r="C1320">
        <v>56497033</v>
      </c>
      <c r="D1320">
        <v>54902427</v>
      </c>
      <c r="E1320">
        <v>1</v>
      </c>
      <c r="F1320">
        <v>1</v>
      </c>
      <c r="G1320">
        <v>1079</v>
      </c>
      <c r="H1320">
        <v>3</v>
      </c>
      <c r="I1320" t="s">
        <v>761</v>
      </c>
      <c r="J1320" t="s">
        <v>762</v>
      </c>
      <c r="K1320" t="s">
        <v>763</v>
      </c>
      <c r="L1320">
        <v>1348</v>
      </c>
      <c r="N1320">
        <v>1009</v>
      </c>
      <c r="O1320" t="s">
        <v>32</v>
      </c>
      <c r="P1320" t="s">
        <v>32</v>
      </c>
      <c r="Q1320">
        <v>1000</v>
      </c>
      <c r="W1320">
        <v>0</v>
      </c>
      <c r="X1320">
        <v>-764855440</v>
      </c>
      <c r="Y1320">
        <f t="shared" si="761"/>
        <v>0.10299999999999999</v>
      </c>
      <c r="AA1320">
        <v>1285.21</v>
      </c>
      <c r="AB1320">
        <v>0</v>
      </c>
      <c r="AC1320">
        <v>0</v>
      </c>
      <c r="AD1320">
        <v>0</v>
      </c>
      <c r="AE1320">
        <v>1257.54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1</v>
      </c>
      <c r="AL1320">
        <v>1</v>
      </c>
      <c r="AM1320">
        <v>-2</v>
      </c>
      <c r="AN1320">
        <v>0</v>
      </c>
      <c r="AO1320">
        <v>1</v>
      </c>
      <c r="AP1320">
        <v>0</v>
      </c>
      <c r="AQ1320">
        <v>0</v>
      </c>
      <c r="AR1320">
        <v>0</v>
      </c>
      <c r="AS1320" t="s">
        <v>3</v>
      </c>
      <c r="AT1320">
        <v>0.10299999999999999</v>
      </c>
      <c r="AU1320" t="s">
        <v>3</v>
      </c>
      <c r="AV1320">
        <v>0</v>
      </c>
      <c r="AW1320">
        <v>2</v>
      </c>
      <c r="AX1320">
        <v>56497063</v>
      </c>
      <c r="AY1320">
        <v>1</v>
      </c>
      <c r="AZ1320">
        <v>0</v>
      </c>
      <c r="BA1320">
        <v>1279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CV1320">
        <v>0</v>
      </c>
      <c r="CW1320">
        <v>0</v>
      </c>
      <c r="CX1320">
        <f>ROUND(Y1320*Source!I1337,9)</f>
        <v>3.8110000000000002E-3</v>
      </c>
      <c r="CY1320">
        <f t="shared" si="762"/>
        <v>1285.21</v>
      </c>
      <c r="CZ1320">
        <f t="shared" si="763"/>
        <v>1257.54</v>
      </c>
      <c r="DA1320">
        <f t="shared" si="764"/>
        <v>1</v>
      </c>
      <c r="DB1320">
        <f t="shared" si="765"/>
        <v>129.53</v>
      </c>
      <c r="DC1320">
        <f t="shared" si="766"/>
        <v>0</v>
      </c>
      <c r="DD1320" t="s">
        <v>3</v>
      </c>
      <c r="DE1320" t="s">
        <v>3</v>
      </c>
      <c r="DF1320">
        <f t="shared" si="753"/>
        <v>4.79</v>
      </c>
      <c r="DG1320">
        <f t="shared" si="751"/>
        <v>0</v>
      </c>
      <c r="DH1320">
        <f t="shared" si="752"/>
        <v>0</v>
      </c>
      <c r="DI1320">
        <f t="shared" si="730"/>
        <v>0</v>
      </c>
      <c r="DJ1320">
        <f t="shared" si="767"/>
        <v>4.79</v>
      </c>
      <c r="DK1320">
        <v>0</v>
      </c>
      <c r="DL1320" t="s">
        <v>3</v>
      </c>
      <c r="DM1320">
        <v>0</v>
      </c>
      <c r="DN1320" t="s">
        <v>3</v>
      </c>
      <c r="DO1320">
        <v>0</v>
      </c>
    </row>
    <row r="1321" spans="1:119" x14ac:dyDescent="0.25">
      <c r="A1321">
        <f>ROW(Source!A1337)</f>
        <v>1337</v>
      </c>
      <c r="B1321">
        <v>56481265</v>
      </c>
      <c r="C1321">
        <v>56497033</v>
      </c>
      <c r="D1321">
        <v>54902261</v>
      </c>
      <c r="E1321">
        <v>1</v>
      </c>
      <c r="F1321">
        <v>1</v>
      </c>
      <c r="G1321">
        <v>1079</v>
      </c>
      <c r="H1321">
        <v>3</v>
      </c>
      <c r="I1321" t="s">
        <v>853</v>
      </c>
      <c r="J1321" t="s">
        <v>854</v>
      </c>
      <c r="K1321" t="s">
        <v>855</v>
      </c>
      <c r="L1321">
        <v>1348</v>
      </c>
      <c r="N1321">
        <v>1009</v>
      </c>
      <c r="O1321" t="s">
        <v>32</v>
      </c>
      <c r="P1321" t="s">
        <v>32</v>
      </c>
      <c r="Q1321">
        <v>1000</v>
      </c>
      <c r="W1321">
        <v>0</v>
      </c>
      <c r="X1321">
        <v>1750099548</v>
      </c>
      <c r="Y1321">
        <f t="shared" si="761"/>
        <v>0.18</v>
      </c>
      <c r="AA1321">
        <v>18261.38</v>
      </c>
      <c r="AB1321">
        <v>0</v>
      </c>
      <c r="AC1321">
        <v>0</v>
      </c>
      <c r="AD1321">
        <v>0</v>
      </c>
      <c r="AE1321">
        <v>17868.28</v>
      </c>
      <c r="AF1321">
        <v>0</v>
      </c>
      <c r="AG1321">
        <v>0</v>
      </c>
      <c r="AH1321">
        <v>0</v>
      </c>
      <c r="AI1321">
        <v>1</v>
      </c>
      <c r="AJ1321">
        <v>1</v>
      </c>
      <c r="AK1321">
        <v>1</v>
      </c>
      <c r="AL1321">
        <v>1</v>
      </c>
      <c r="AM1321">
        <v>-2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 t="s">
        <v>3</v>
      </c>
      <c r="AT1321">
        <v>0.18</v>
      </c>
      <c r="AU1321" t="s">
        <v>3</v>
      </c>
      <c r="AV1321">
        <v>0</v>
      </c>
      <c r="AW1321">
        <v>2</v>
      </c>
      <c r="AX1321">
        <v>56497064</v>
      </c>
      <c r="AY1321">
        <v>1</v>
      </c>
      <c r="AZ1321">
        <v>0</v>
      </c>
      <c r="BA1321">
        <v>1280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CV1321">
        <v>0</v>
      </c>
      <c r="CW1321">
        <v>0</v>
      </c>
      <c r="CX1321">
        <f>ROUND(Y1321*Source!I1337,9)</f>
        <v>6.6600000000000001E-3</v>
      </c>
      <c r="CY1321">
        <f t="shared" si="762"/>
        <v>18261.38</v>
      </c>
      <c r="CZ1321">
        <f t="shared" si="763"/>
        <v>17868.28</v>
      </c>
      <c r="DA1321">
        <f t="shared" si="764"/>
        <v>1</v>
      </c>
      <c r="DB1321">
        <f t="shared" si="765"/>
        <v>3216.29</v>
      </c>
      <c r="DC1321">
        <f t="shared" si="766"/>
        <v>0</v>
      </c>
      <c r="DD1321" t="s">
        <v>3</v>
      </c>
      <c r="DE1321" t="s">
        <v>3</v>
      </c>
      <c r="DF1321">
        <f t="shared" si="753"/>
        <v>119</v>
      </c>
      <c r="DG1321">
        <f t="shared" si="751"/>
        <v>0</v>
      </c>
      <c r="DH1321">
        <f t="shared" si="752"/>
        <v>0</v>
      </c>
      <c r="DI1321">
        <f t="shared" si="730"/>
        <v>0</v>
      </c>
      <c r="DJ1321">
        <f t="shared" si="767"/>
        <v>119</v>
      </c>
      <c r="DK1321">
        <v>0</v>
      </c>
      <c r="DL1321" t="s">
        <v>3</v>
      </c>
      <c r="DM1321">
        <v>0</v>
      </c>
      <c r="DN1321" t="s">
        <v>3</v>
      </c>
      <c r="DO1321">
        <v>0</v>
      </c>
    </row>
    <row r="1322" spans="1:119" x14ac:dyDescent="0.25">
      <c r="A1322">
        <f>ROW(Source!A1337)</f>
        <v>1337</v>
      </c>
      <c r="B1322">
        <v>56481265</v>
      </c>
      <c r="C1322">
        <v>56497033</v>
      </c>
      <c r="D1322">
        <v>54902280</v>
      </c>
      <c r="E1322">
        <v>1</v>
      </c>
      <c r="F1322">
        <v>1</v>
      </c>
      <c r="G1322">
        <v>1079</v>
      </c>
      <c r="H1322">
        <v>3</v>
      </c>
      <c r="I1322" t="s">
        <v>895</v>
      </c>
      <c r="J1322" t="s">
        <v>896</v>
      </c>
      <c r="K1322" t="s">
        <v>897</v>
      </c>
      <c r="L1322">
        <v>1339</v>
      </c>
      <c r="N1322">
        <v>1007</v>
      </c>
      <c r="O1322" t="s">
        <v>158</v>
      </c>
      <c r="P1322" t="s">
        <v>158</v>
      </c>
      <c r="Q1322">
        <v>1</v>
      </c>
      <c r="W1322">
        <v>0</v>
      </c>
      <c r="X1322">
        <v>166094496</v>
      </c>
      <c r="Y1322">
        <f t="shared" si="761"/>
        <v>0.27</v>
      </c>
      <c r="AA1322">
        <v>2519.17</v>
      </c>
      <c r="AB1322">
        <v>0</v>
      </c>
      <c r="AC1322">
        <v>0</v>
      </c>
      <c r="AD1322">
        <v>0</v>
      </c>
      <c r="AE1322">
        <v>2464.94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1</v>
      </c>
      <c r="AM1322">
        <v>-2</v>
      </c>
      <c r="AN1322">
        <v>0</v>
      </c>
      <c r="AO1322">
        <v>1</v>
      </c>
      <c r="AP1322">
        <v>0</v>
      </c>
      <c r="AQ1322">
        <v>0</v>
      </c>
      <c r="AR1322">
        <v>0</v>
      </c>
      <c r="AS1322" t="s">
        <v>3</v>
      </c>
      <c r="AT1322">
        <v>0.27</v>
      </c>
      <c r="AU1322" t="s">
        <v>3</v>
      </c>
      <c r="AV1322">
        <v>0</v>
      </c>
      <c r="AW1322">
        <v>2</v>
      </c>
      <c r="AX1322">
        <v>56497065</v>
      </c>
      <c r="AY1322">
        <v>1</v>
      </c>
      <c r="AZ1322">
        <v>0</v>
      </c>
      <c r="BA1322">
        <v>1281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CV1322">
        <v>0</v>
      </c>
      <c r="CW1322">
        <v>0</v>
      </c>
      <c r="CX1322">
        <f>ROUND(Y1322*Source!I1337,9)</f>
        <v>9.9900000000000006E-3</v>
      </c>
      <c r="CY1322">
        <f t="shared" si="762"/>
        <v>2519.17</v>
      </c>
      <c r="CZ1322">
        <f t="shared" si="763"/>
        <v>2464.94</v>
      </c>
      <c r="DA1322">
        <f t="shared" si="764"/>
        <v>1</v>
      </c>
      <c r="DB1322">
        <f t="shared" si="765"/>
        <v>665.53</v>
      </c>
      <c r="DC1322">
        <f t="shared" si="766"/>
        <v>0</v>
      </c>
      <c r="DD1322" t="s">
        <v>3</v>
      </c>
      <c r="DE1322" t="s">
        <v>3</v>
      </c>
      <c r="DF1322">
        <f t="shared" si="753"/>
        <v>24.62</v>
      </c>
      <c r="DG1322">
        <f t="shared" si="751"/>
        <v>0</v>
      </c>
      <c r="DH1322">
        <f t="shared" si="752"/>
        <v>0</v>
      </c>
      <c r="DI1322">
        <f t="shared" si="730"/>
        <v>0</v>
      </c>
      <c r="DJ1322">
        <f t="shared" si="767"/>
        <v>24.62</v>
      </c>
      <c r="DK1322">
        <v>0</v>
      </c>
      <c r="DL1322" t="s">
        <v>3</v>
      </c>
      <c r="DM1322">
        <v>0</v>
      </c>
      <c r="DN1322" t="s">
        <v>3</v>
      </c>
      <c r="DO1322">
        <v>0</v>
      </c>
    </row>
    <row r="1323" spans="1:119" x14ac:dyDescent="0.25">
      <c r="A1323">
        <f>ROW(Source!A1337)</f>
        <v>1337</v>
      </c>
      <c r="B1323">
        <v>56481265</v>
      </c>
      <c r="C1323">
        <v>56497033</v>
      </c>
      <c r="D1323">
        <v>54909571</v>
      </c>
      <c r="E1323">
        <v>1</v>
      </c>
      <c r="F1323">
        <v>1</v>
      </c>
      <c r="G1323">
        <v>1079</v>
      </c>
      <c r="H1323">
        <v>3</v>
      </c>
      <c r="I1323" t="s">
        <v>248</v>
      </c>
      <c r="J1323" t="s">
        <v>250</v>
      </c>
      <c r="K1323" t="s">
        <v>249</v>
      </c>
      <c r="L1323">
        <v>1339</v>
      </c>
      <c r="N1323">
        <v>1007</v>
      </c>
      <c r="O1323" t="s">
        <v>158</v>
      </c>
      <c r="P1323" t="s">
        <v>158</v>
      </c>
      <c r="Q1323">
        <v>1</v>
      </c>
      <c r="W1323">
        <v>0</v>
      </c>
      <c r="X1323">
        <v>-1447999952</v>
      </c>
      <c r="Y1323">
        <f t="shared" si="761"/>
        <v>101.5</v>
      </c>
      <c r="AA1323">
        <v>745.78</v>
      </c>
      <c r="AB1323">
        <v>0</v>
      </c>
      <c r="AC1323">
        <v>0</v>
      </c>
      <c r="AD1323">
        <v>0</v>
      </c>
      <c r="AE1323">
        <v>729.73</v>
      </c>
      <c r="AF1323">
        <v>0</v>
      </c>
      <c r="AG1323">
        <v>0</v>
      </c>
      <c r="AH1323">
        <v>0</v>
      </c>
      <c r="AI1323">
        <v>1</v>
      </c>
      <c r="AJ1323">
        <v>1</v>
      </c>
      <c r="AK1323">
        <v>1</v>
      </c>
      <c r="AL1323">
        <v>1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 t="s">
        <v>3</v>
      </c>
      <c r="AT1323">
        <v>101.5</v>
      </c>
      <c r="AU1323" t="s">
        <v>3</v>
      </c>
      <c r="AV1323">
        <v>0</v>
      </c>
      <c r="AW1323">
        <v>1</v>
      </c>
      <c r="AX1323">
        <v>-1</v>
      </c>
      <c r="AY1323">
        <v>0</v>
      </c>
      <c r="AZ1323">
        <v>0</v>
      </c>
      <c r="BA1323" t="s">
        <v>3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CV1323">
        <v>0</v>
      </c>
      <c r="CW1323">
        <v>0</v>
      </c>
      <c r="CX1323">
        <f>ROUND(Y1323*Source!I1337,9)</f>
        <v>3.7555000000000001</v>
      </c>
      <c r="CY1323">
        <f t="shared" si="762"/>
        <v>745.78</v>
      </c>
      <c r="CZ1323">
        <f t="shared" si="763"/>
        <v>729.73</v>
      </c>
      <c r="DA1323">
        <f t="shared" si="764"/>
        <v>1</v>
      </c>
      <c r="DB1323">
        <f t="shared" si="765"/>
        <v>74067.600000000006</v>
      </c>
      <c r="DC1323">
        <f t="shared" si="766"/>
        <v>0</v>
      </c>
      <c r="DD1323" t="s">
        <v>3</v>
      </c>
      <c r="DE1323" t="s">
        <v>3</v>
      </c>
      <c r="DF1323">
        <f t="shared" si="753"/>
        <v>2740.5</v>
      </c>
      <c r="DG1323">
        <f t="shared" si="751"/>
        <v>0</v>
      </c>
      <c r="DH1323">
        <f t="shared" si="752"/>
        <v>0</v>
      </c>
      <c r="DI1323">
        <f t="shared" si="730"/>
        <v>0</v>
      </c>
      <c r="DJ1323">
        <f t="shared" si="767"/>
        <v>2740.5</v>
      </c>
      <c r="DK1323">
        <v>0</v>
      </c>
      <c r="DL1323" t="s">
        <v>3</v>
      </c>
      <c r="DM1323">
        <v>0</v>
      </c>
      <c r="DN1323" t="s">
        <v>3</v>
      </c>
      <c r="DO1323">
        <v>0</v>
      </c>
    </row>
    <row r="1324" spans="1:119" x14ac:dyDescent="0.25">
      <c r="A1324">
        <f>ROW(Source!A1337)</f>
        <v>1337</v>
      </c>
      <c r="B1324">
        <v>56481265</v>
      </c>
      <c r="C1324">
        <v>56497033</v>
      </c>
      <c r="D1324">
        <v>54909981</v>
      </c>
      <c r="E1324">
        <v>1</v>
      </c>
      <c r="F1324">
        <v>1</v>
      </c>
      <c r="G1324">
        <v>1079</v>
      </c>
      <c r="H1324">
        <v>3</v>
      </c>
      <c r="I1324" t="s">
        <v>244</v>
      </c>
      <c r="J1324" t="s">
        <v>246</v>
      </c>
      <c r="K1324" t="s">
        <v>245</v>
      </c>
      <c r="L1324">
        <v>1348</v>
      </c>
      <c r="N1324">
        <v>1009</v>
      </c>
      <c r="O1324" t="s">
        <v>32</v>
      </c>
      <c r="P1324" t="s">
        <v>32</v>
      </c>
      <c r="Q1324">
        <v>1000</v>
      </c>
      <c r="W1324">
        <v>0</v>
      </c>
      <c r="X1324">
        <v>-182356648</v>
      </c>
      <c r="Y1324">
        <f t="shared" si="761"/>
        <v>0.189189</v>
      </c>
      <c r="AA1324">
        <v>5798</v>
      </c>
      <c r="AB1324">
        <v>0</v>
      </c>
      <c r="AC1324">
        <v>0</v>
      </c>
      <c r="AD1324">
        <v>0</v>
      </c>
      <c r="AE1324">
        <v>5673.19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1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 t="s">
        <v>3</v>
      </c>
      <c r="AT1324">
        <v>0.189189</v>
      </c>
      <c r="AU1324" t="s">
        <v>3</v>
      </c>
      <c r="AV1324">
        <v>0</v>
      </c>
      <c r="AW1324">
        <v>1</v>
      </c>
      <c r="AX1324">
        <v>-1</v>
      </c>
      <c r="AY1324">
        <v>0</v>
      </c>
      <c r="AZ1324">
        <v>0</v>
      </c>
      <c r="BA1324" t="s">
        <v>3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CV1324">
        <v>0</v>
      </c>
      <c r="CW1324">
        <v>0</v>
      </c>
      <c r="CX1324">
        <f>ROUND(Y1324*Source!I1337,9)</f>
        <v>6.9999930000000004E-3</v>
      </c>
      <c r="CY1324">
        <f t="shared" si="762"/>
        <v>5798</v>
      </c>
      <c r="CZ1324">
        <f t="shared" si="763"/>
        <v>5673.19</v>
      </c>
      <c r="DA1324">
        <f t="shared" si="764"/>
        <v>1</v>
      </c>
      <c r="DB1324">
        <f t="shared" si="765"/>
        <v>1073.31</v>
      </c>
      <c r="DC1324">
        <f t="shared" si="766"/>
        <v>0</v>
      </c>
      <c r="DD1324" t="s">
        <v>3</v>
      </c>
      <c r="DE1324" t="s">
        <v>3</v>
      </c>
      <c r="DF1324">
        <f t="shared" si="753"/>
        <v>39.71</v>
      </c>
      <c r="DG1324">
        <f t="shared" si="751"/>
        <v>0</v>
      </c>
      <c r="DH1324">
        <f t="shared" si="752"/>
        <v>0</v>
      </c>
      <c r="DI1324">
        <f t="shared" si="730"/>
        <v>0</v>
      </c>
      <c r="DJ1324">
        <f t="shared" si="767"/>
        <v>39.71</v>
      </c>
      <c r="DK1324">
        <v>0</v>
      </c>
      <c r="DL1324" t="s">
        <v>3</v>
      </c>
      <c r="DM1324">
        <v>0</v>
      </c>
      <c r="DN1324" t="s">
        <v>3</v>
      </c>
      <c r="DO1324">
        <v>0</v>
      </c>
    </row>
    <row r="1325" spans="1:119" x14ac:dyDescent="0.25">
      <c r="A1325">
        <f>ROW(Source!A1337)</f>
        <v>1337</v>
      </c>
      <c r="B1325">
        <v>56481265</v>
      </c>
      <c r="C1325">
        <v>56497033</v>
      </c>
      <c r="D1325">
        <v>54909992</v>
      </c>
      <c r="E1325">
        <v>1</v>
      </c>
      <c r="F1325">
        <v>1</v>
      </c>
      <c r="G1325">
        <v>1079</v>
      </c>
      <c r="H1325">
        <v>3</v>
      </c>
      <c r="I1325" t="s">
        <v>330</v>
      </c>
      <c r="J1325" t="s">
        <v>332</v>
      </c>
      <c r="K1325" t="s">
        <v>331</v>
      </c>
      <c r="L1325">
        <v>1348</v>
      </c>
      <c r="N1325">
        <v>1009</v>
      </c>
      <c r="O1325" t="s">
        <v>32</v>
      </c>
      <c r="P1325" t="s">
        <v>32</v>
      </c>
      <c r="Q1325">
        <v>1000</v>
      </c>
      <c r="W1325">
        <v>0</v>
      </c>
      <c r="X1325">
        <v>-977438433</v>
      </c>
      <c r="Y1325">
        <f t="shared" si="761"/>
        <v>0.69972999999999996</v>
      </c>
      <c r="AA1325">
        <v>5870.05</v>
      </c>
      <c r="AB1325">
        <v>0</v>
      </c>
      <c r="AC1325">
        <v>0</v>
      </c>
      <c r="AD1325">
        <v>0</v>
      </c>
      <c r="AE1325">
        <v>5743.69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1</v>
      </c>
      <c r="AL1325">
        <v>1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 t="s">
        <v>3</v>
      </c>
      <c r="AT1325">
        <v>0.69972999999999996</v>
      </c>
      <c r="AU1325" t="s">
        <v>3</v>
      </c>
      <c r="AV1325">
        <v>0</v>
      </c>
      <c r="AW1325">
        <v>1</v>
      </c>
      <c r="AX1325">
        <v>-1</v>
      </c>
      <c r="AY1325">
        <v>0</v>
      </c>
      <c r="AZ1325">
        <v>0</v>
      </c>
      <c r="BA1325" t="s">
        <v>3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CV1325">
        <v>0</v>
      </c>
      <c r="CW1325">
        <v>0</v>
      </c>
      <c r="CX1325">
        <f>ROUND(Y1325*Source!I1337,9)</f>
        <v>2.5890010000000001E-2</v>
      </c>
      <c r="CY1325">
        <f t="shared" si="762"/>
        <v>5870.05</v>
      </c>
      <c r="CZ1325">
        <f t="shared" si="763"/>
        <v>5743.69</v>
      </c>
      <c r="DA1325">
        <f t="shared" si="764"/>
        <v>1</v>
      </c>
      <c r="DB1325">
        <f t="shared" si="765"/>
        <v>4019.03</v>
      </c>
      <c r="DC1325">
        <f t="shared" si="766"/>
        <v>0</v>
      </c>
      <c r="DD1325" t="s">
        <v>3</v>
      </c>
      <c r="DE1325" t="s">
        <v>3</v>
      </c>
      <c r="DF1325">
        <f t="shared" si="753"/>
        <v>148.69999999999999</v>
      </c>
      <c r="DG1325">
        <f t="shared" si="751"/>
        <v>0</v>
      </c>
      <c r="DH1325">
        <f t="shared" si="752"/>
        <v>0</v>
      </c>
      <c r="DI1325">
        <f t="shared" si="730"/>
        <v>0</v>
      </c>
      <c r="DJ1325">
        <f t="shared" si="767"/>
        <v>148.69999999999999</v>
      </c>
      <c r="DK1325">
        <v>0</v>
      </c>
      <c r="DL1325" t="s">
        <v>3</v>
      </c>
      <c r="DM1325">
        <v>0</v>
      </c>
      <c r="DN1325" t="s">
        <v>3</v>
      </c>
      <c r="DO1325">
        <v>0</v>
      </c>
    </row>
    <row r="1326" spans="1:119" x14ac:dyDescent="0.25">
      <c r="A1326">
        <f>ROW(Source!A1337)</f>
        <v>1337</v>
      </c>
      <c r="B1326">
        <v>56481265</v>
      </c>
      <c r="C1326">
        <v>56497033</v>
      </c>
      <c r="D1326">
        <v>54909994</v>
      </c>
      <c r="E1326">
        <v>1</v>
      </c>
      <c r="F1326">
        <v>1</v>
      </c>
      <c r="G1326">
        <v>1079</v>
      </c>
      <c r="H1326">
        <v>3</v>
      </c>
      <c r="I1326" t="s">
        <v>240</v>
      </c>
      <c r="J1326" t="s">
        <v>242</v>
      </c>
      <c r="K1326" t="s">
        <v>241</v>
      </c>
      <c r="L1326">
        <v>1348</v>
      </c>
      <c r="N1326">
        <v>1009</v>
      </c>
      <c r="O1326" t="s">
        <v>32</v>
      </c>
      <c r="P1326" t="s">
        <v>32</v>
      </c>
      <c r="Q1326">
        <v>1000</v>
      </c>
      <c r="W1326">
        <v>0</v>
      </c>
      <c r="X1326">
        <v>1611312075</v>
      </c>
      <c r="Y1326">
        <f t="shared" si="761"/>
        <v>11.665946</v>
      </c>
      <c r="AA1326">
        <v>5870.05</v>
      </c>
      <c r="AB1326">
        <v>0</v>
      </c>
      <c r="AC1326">
        <v>0</v>
      </c>
      <c r="AD1326">
        <v>0</v>
      </c>
      <c r="AE1326">
        <v>5743.69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1</v>
      </c>
      <c r="AQ1326">
        <v>0</v>
      </c>
      <c r="AR1326">
        <v>0</v>
      </c>
      <c r="AS1326" t="s">
        <v>3</v>
      </c>
      <c r="AT1326">
        <v>11.665946</v>
      </c>
      <c r="AU1326" t="s">
        <v>3</v>
      </c>
      <c r="AV1326">
        <v>0</v>
      </c>
      <c r="AW1326">
        <v>1</v>
      </c>
      <c r="AX1326">
        <v>-1</v>
      </c>
      <c r="AY1326">
        <v>0</v>
      </c>
      <c r="AZ1326">
        <v>0</v>
      </c>
      <c r="BA1326" t="s">
        <v>3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CV1326">
        <v>0</v>
      </c>
      <c r="CW1326">
        <v>0</v>
      </c>
      <c r="CX1326">
        <f>ROUND(Y1326*Source!I1337,9)</f>
        <v>0.43164000200000002</v>
      </c>
      <c r="CY1326">
        <f t="shared" si="762"/>
        <v>5870.05</v>
      </c>
      <c r="CZ1326">
        <f t="shared" si="763"/>
        <v>5743.69</v>
      </c>
      <c r="DA1326">
        <f t="shared" si="764"/>
        <v>1</v>
      </c>
      <c r="DB1326">
        <f t="shared" si="765"/>
        <v>67005.58</v>
      </c>
      <c r="DC1326">
        <f t="shared" si="766"/>
        <v>0</v>
      </c>
      <c r="DD1326" t="s">
        <v>3</v>
      </c>
      <c r="DE1326" t="s">
        <v>3</v>
      </c>
      <c r="DF1326">
        <f t="shared" si="753"/>
        <v>2479.21</v>
      </c>
      <c r="DG1326">
        <f t="shared" si="751"/>
        <v>0</v>
      </c>
      <c r="DH1326">
        <f t="shared" si="752"/>
        <v>0</v>
      </c>
      <c r="DI1326">
        <f t="shared" si="730"/>
        <v>0</v>
      </c>
      <c r="DJ1326">
        <f t="shared" si="767"/>
        <v>2479.21</v>
      </c>
      <c r="DK1326">
        <v>0</v>
      </c>
      <c r="DL1326" t="s">
        <v>3</v>
      </c>
      <c r="DM1326">
        <v>0</v>
      </c>
      <c r="DN1326" t="s">
        <v>3</v>
      </c>
      <c r="DO1326">
        <v>0</v>
      </c>
    </row>
    <row r="1327" spans="1:119" x14ac:dyDescent="0.25">
      <c r="A1327">
        <f>ROW(Source!A1337)</f>
        <v>1337</v>
      </c>
      <c r="B1327">
        <v>56481265</v>
      </c>
      <c r="C1327">
        <v>56497033</v>
      </c>
      <c r="D1327">
        <v>54914902</v>
      </c>
      <c r="E1327">
        <v>1</v>
      </c>
      <c r="F1327">
        <v>1</v>
      </c>
      <c r="G1327">
        <v>1079</v>
      </c>
      <c r="H1327">
        <v>3</v>
      </c>
      <c r="I1327" t="s">
        <v>252</v>
      </c>
      <c r="J1327" t="s">
        <v>254</v>
      </c>
      <c r="K1327" t="s">
        <v>253</v>
      </c>
      <c r="L1327">
        <v>1327</v>
      </c>
      <c r="N1327">
        <v>1005</v>
      </c>
      <c r="O1327" t="s">
        <v>214</v>
      </c>
      <c r="P1327" t="s">
        <v>214</v>
      </c>
      <c r="Q1327">
        <v>1</v>
      </c>
      <c r="W1327">
        <v>0</v>
      </c>
      <c r="X1327">
        <v>1092252065</v>
      </c>
      <c r="Y1327">
        <f t="shared" si="761"/>
        <v>147</v>
      </c>
      <c r="AA1327">
        <v>62.16</v>
      </c>
      <c r="AB1327">
        <v>0</v>
      </c>
      <c r="AC1327">
        <v>0</v>
      </c>
      <c r="AD1327">
        <v>0</v>
      </c>
      <c r="AE1327">
        <v>60.82</v>
      </c>
      <c r="AF1327">
        <v>0</v>
      </c>
      <c r="AG1327">
        <v>0</v>
      </c>
      <c r="AH1327">
        <v>0</v>
      </c>
      <c r="AI1327">
        <v>1</v>
      </c>
      <c r="AJ1327">
        <v>1</v>
      </c>
      <c r="AK1327">
        <v>1</v>
      </c>
      <c r="AL1327">
        <v>1</v>
      </c>
      <c r="AM1327">
        <v>-2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 t="s">
        <v>3</v>
      </c>
      <c r="AT1327">
        <v>147</v>
      </c>
      <c r="AU1327" t="s">
        <v>3</v>
      </c>
      <c r="AV1327">
        <v>0</v>
      </c>
      <c r="AW1327">
        <v>2</v>
      </c>
      <c r="AX1327">
        <v>56497066</v>
      </c>
      <c r="AY1327">
        <v>1</v>
      </c>
      <c r="AZ1327">
        <v>0</v>
      </c>
      <c r="BA1327">
        <v>1282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CV1327">
        <v>0</v>
      </c>
      <c r="CW1327">
        <v>0</v>
      </c>
      <c r="CX1327">
        <f>ROUND(Y1327*Source!I1337,9)</f>
        <v>5.4390000000000001</v>
      </c>
      <c r="CY1327">
        <f t="shared" si="762"/>
        <v>62.16</v>
      </c>
      <c r="CZ1327">
        <f t="shared" si="763"/>
        <v>60.82</v>
      </c>
      <c r="DA1327">
        <f t="shared" si="764"/>
        <v>1</v>
      </c>
      <c r="DB1327">
        <f t="shared" si="765"/>
        <v>8940.5400000000009</v>
      </c>
      <c r="DC1327">
        <f t="shared" si="766"/>
        <v>0</v>
      </c>
      <c r="DD1327" t="s">
        <v>3</v>
      </c>
      <c r="DE1327" t="s">
        <v>3</v>
      </c>
      <c r="DF1327">
        <f t="shared" si="753"/>
        <v>330.8</v>
      </c>
      <c r="DG1327">
        <f t="shared" si="751"/>
        <v>0</v>
      </c>
      <c r="DH1327">
        <f t="shared" si="752"/>
        <v>0</v>
      </c>
      <c r="DI1327">
        <f t="shared" si="730"/>
        <v>0</v>
      </c>
      <c r="DJ1327">
        <f t="shared" si="767"/>
        <v>330.8</v>
      </c>
      <c r="DK1327">
        <v>0</v>
      </c>
      <c r="DL1327" t="s">
        <v>3</v>
      </c>
      <c r="DM1327">
        <v>0</v>
      </c>
      <c r="DN1327" t="s">
        <v>3</v>
      </c>
      <c r="DO1327">
        <v>0</v>
      </c>
    </row>
    <row r="1328" spans="1:119" x14ac:dyDescent="0.25">
      <c r="A1328">
        <f>ROW(Source!A1338)</f>
        <v>1338</v>
      </c>
      <c r="B1328">
        <v>56481267</v>
      </c>
      <c r="C1328">
        <v>56497033</v>
      </c>
      <c r="D1328">
        <v>54836958</v>
      </c>
      <c r="E1328">
        <v>1079</v>
      </c>
      <c r="F1328">
        <v>1</v>
      </c>
      <c r="G1328">
        <v>1079</v>
      </c>
      <c r="H1328">
        <v>1</v>
      </c>
      <c r="I1328" t="s">
        <v>738</v>
      </c>
      <c r="J1328" t="s">
        <v>3</v>
      </c>
      <c r="K1328" t="s">
        <v>739</v>
      </c>
      <c r="L1328">
        <v>1191</v>
      </c>
      <c r="N1328">
        <v>1013</v>
      </c>
      <c r="O1328" t="s">
        <v>740</v>
      </c>
      <c r="P1328" t="s">
        <v>740</v>
      </c>
      <c r="Q1328">
        <v>1</v>
      </c>
      <c r="W1328">
        <v>0</v>
      </c>
      <c r="X1328">
        <v>476480486</v>
      </c>
      <c r="Y1328">
        <f>(AT1328*1.15*1.1)</f>
        <v>1821.6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1</v>
      </c>
      <c r="AK1328">
        <v>1</v>
      </c>
      <c r="AL1328">
        <v>1</v>
      </c>
      <c r="AM1328">
        <v>-2</v>
      </c>
      <c r="AN1328">
        <v>0</v>
      </c>
      <c r="AO1328">
        <v>1</v>
      </c>
      <c r="AP1328">
        <v>1</v>
      </c>
      <c r="AQ1328">
        <v>0</v>
      </c>
      <c r="AR1328">
        <v>0</v>
      </c>
      <c r="AS1328" t="s">
        <v>3</v>
      </c>
      <c r="AT1328">
        <v>1440</v>
      </c>
      <c r="AU1328" t="s">
        <v>166</v>
      </c>
      <c r="AV1328">
        <v>1</v>
      </c>
      <c r="AW1328">
        <v>2</v>
      </c>
      <c r="AX1328">
        <v>56497051</v>
      </c>
      <c r="AY1328">
        <v>1</v>
      </c>
      <c r="AZ1328">
        <v>0</v>
      </c>
      <c r="BA1328">
        <v>1284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CU1328">
        <f>ROUND(AT1328*Source!I1338*AH1328*AL1328,2)</f>
        <v>0</v>
      </c>
      <c r="CV1328">
        <f>ROUND(Y1328*Source!I1338,9)</f>
        <v>67.399199999999993</v>
      </c>
      <c r="CW1328">
        <v>0</v>
      </c>
      <c r="CX1328">
        <f>ROUND(Y1328*Source!I1338,9)</f>
        <v>67.399199999999993</v>
      </c>
      <c r="CY1328">
        <f>AD1328</f>
        <v>0</v>
      </c>
      <c r="CZ1328">
        <f>AH1328</f>
        <v>0</v>
      </c>
      <c r="DA1328">
        <f>AL1328</f>
        <v>1</v>
      </c>
      <c r="DB1328">
        <f>ROUND((ROUND(AT1328*CZ1328,2)*1.15*1.1),6)</f>
        <v>0</v>
      </c>
      <c r="DC1328">
        <f>ROUND((ROUND(AT1328*AG1328,2)*1.15*1.1),6)</f>
        <v>0</v>
      </c>
      <c r="DD1328" t="s">
        <v>3</v>
      </c>
      <c r="DE1328" t="s">
        <v>3</v>
      </c>
      <c r="DF1328">
        <f t="shared" si="753"/>
        <v>0</v>
      </c>
      <c r="DG1328">
        <f t="shared" si="751"/>
        <v>0</v>
      </c>
      <c r="DH1328">
        <f t="shared" si="752"/>
        <v>0</v>
      </c>
      <c r="DI1328">
        <f t="shared" si="730"/>
        <v>0</v>
      </c>
      <c r="DJ1328">
        <f>DI1328</f>
        <v>0</v>
      </c>
      <c r="DK1328">
        <v>0</v>
      </c>
      <c r="DL1328" t="s">
        <v>3</v>
      </c>
      <c r="DM1328">
        <v>0</v>
      </c>
      <c r="DN1328" t="s">
        <v>3</v>
      </c>
      <c r="DO1328">
        <v>0</v>
      </c>
    </row>
    <row r="1329" spans="1:119" x14ac:dyDescent="0.25">
      <c r="A1329">
        <f>ROW(Source!A1338)</f>
        <v>1338</v>
      </c>
      <c r="B1329">
        <v>56481267</v>
      </c>
      <c r="C1329">
        <v>56497033</v>
      </c>
      <c r="D1329">
        <v>54933985</v>
      </c>
      <c r="E1329">
        <v>1</v>
      </c>
      <c r="F1329">
        <v>1</v>
      </c>
      <c r="G1329">
        <v>1079</v>
      </c>
      <c r="H1329">
        <v>2</v>
      </c>
      <c r="I1329" t="s">
        <v>773</v>
      </c>
      <c r="J1329" t="s">
        <v>774</v>
      </c>
      <c r="K1329" t="s">
        <v>775</v>
      </c>
      <c r="L1329">
        <v>1368</v>
      </c>
      <c r="N1329">
        <v>1011</v>
      </c>
      <c r="O1329" t="s">
        <v>744</v>
      </c>
      <c r="P1329" t="s">
        <v>744</v>
      </c>
      <c r="Q1329">
        <v>1</v>
      </c>
      <c r="W1329">
        <v>0</v>
      </c>
      <c r="X1329">
        <v>-1503106587</v>
      </c>
      <c r="Y1329">
        <f t="shared" ref="Y1329:Y1334" si="768">(AT1329*1.25*1.1)</f>
        <v>394.62500000000006</v>
      </c>
      <c r="AA1329">
        <v>0</v>
      </c>
      <c r="AB1329">
        <v>85.83</v>
      </c>
      <c r="AC1329">
        <v>0</v>
      </c>
      <c r="AD1329">
        <v>0</v>
      </c>
      <c r="AE1329">
        <v>0</v>
      </c>
      <c r="AF1329">
        <v>7.11</v>
      </c>
      <c r="AG1329">
        <v>0</v>
      </c>
      <c r="AH1329">
        <v>0</v>
      </c>
      <c r="AI1329">
        <v>1</v>
      </c>
      <c r="AJ1329">
        <v>11.53</v>
      </c>
      <c r="AK1329">
        <v>47.82</v>
      </c>
      <c r="AL1329">
        <v>1</v>
      </c>
      <c r="AM1329">
        <v>2</v>
      </c>
      <c r="AN1329">
        <v>0</v>
      </c>
      <c r="AO1329">
        <v>1</v>
      </c>
      <c r="AP1329">
        <v>1</v>
      </c>
      <c r="AQ1329">
        <v>0</v>
      </c>
      <c r="AR1329">
        <v>0</v>
      </c>
      <c r="AS1329" t="s">
        <v>3</v>
      </c>
      <c r="AT1329">
        <v>287</v>
      </c>
      <c r="AU1329" t="s">
        <v>165</v>
      </c>
      <c r="AV1329">
        <v>0</v>
      </c>
      <c r="AW1329">
        <v>2</v>
      </c>
      <c r="AX1329">
        <v>56497052</v>
      </c>
      <c r="AY1329">
        <v>1</v>
      </c>
      <c r="AZ1329">
        <v>0</v>
      </c>
      <c r="BA1329">
        <v>1285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CV1329">
        <v>0</v>
      </c>
      <c r="CW1329">
        <f>ROUND(Y1329*Source!I1338*DO1329,9)</f>
        <v>0</v>
      </c>
      <c r="CX1329">
        <f>ROUND(Y1329*Source!I1338,9)</f>
        <v>14.601125</v>
      </c>
      <c r="CY1329">
        <f t="shared" ref="CY1329:CY1334" si="769">AB1329</f>
        <v>85.83</v>
      </c>
      <c r="CZ1329">
        <f t="shared" ref="CZ1329:CZ1334" si="770">AF1329</f>
        <v>7.11</v>
      </c>
      <c r="DA1329">
        <f t="shared" ref="DA1329:DA1334" si="771">AJ1329</f>
        <v>11.53</v>
      </c>
      <c r="DB1329">
        <f t="shared" ref="DB1329:DB1334" si="772">ROUND((ROUND(AT1329*CZ1329,2)*1.25*1.1),6)</f>
        <v>2805.7837500000001</v>
      </c>
      <c r="DC1329">
        <f t="shared" ref="DC1329:DC1334" si="773">ROUND((ROUND(AT1329*AG1329,2)*1.25*1.1),6)</f>
        <v>0</v>
      </c>
      <c r="DD1329" t="s">
        <v>3</v>
      </c>
      <c r="DE1329" t="s">
        <v>3</v>
      </c>
      <c r="DF1329">
        <f t="shared" si="753"/>
        <v>0</v>
      </c>
      <c r="DG1329">
        <f t="shared" ref="DG1329:DG1334" si="774">ROUND(ROUND(AF1329*AJ1329,2)*CX1329,2)</f>
        <v>1197</v>
      </c>
      <c r="DH1329">
        <f t="shared" ref="DH1329:DH1334" si="775">ROUND(ROUND(AG1329*AK1329,2)*CX1329,2)</f>
        <v>0</v>
      </c>
      <c r="DI1329">
        <f t="shared" si="730"/>
        <v>0</v>
      </c>
      <c r="DJ1329">
        <f t="shared" ref="DJ1329:DJ1334" si="776">DG1329</f>
        <v>1197</v>
      </c>
      <c r="DK1329">
        <v>0</v>
      </c>
      <c r="DL1329" t="s">
        <v>3</v>
      </c>
      <c r="DM1329">
        <v>0</v>
      </c>
      <c r="DN1329" t="s">
        <v>3</v>
      </c>
      <c r="DO1329">
        <v>0</v>
      </c>
    </row>
    <row r="1330" spans="1:119" x14ac:dyDescent="0.25">
      <c r="A1330">
        <f>ROW(Source!A1338)</f>
        <v>1338</v>
      </c>
      <c r="B1330">
        <v>56481267</v>
      </c>
      <c r="C1330">
        <v>56497033</v>
      </c>
      <c r="D1330">
        <v>54934284</v>
      </c>
      <c r="E1330">
        <v>1</v>
      </c>
      <c r="F1330">
        <v>1</v>
      </c>
      <c r="G1330">
        <v>1079</v>
      </c>
      <c r="H1330">
        <v>2</v>
      </c>
      <c r="I1330" t="s">
        <v>741</v>
      </c>
      <c r="J1330" t="s">
        <v>742</v>
      </c>
      <c r="K1330" t="s">
        <v>743</v>
      </c>
      <c r="L1330">
        <v>1368</v>
      </c>
      <c r="N1330">
        <v>1011</v>
      </c>
      <c r="O1330" t="s">
        <v>744</v>
      </c>
      <c r="P1330" t="s">
        <v>744</v>
      </c>
      <c r="Q1330">
        <v>1</v>
      </c>
      <c r="W1330">
        <v>0</v>
      </c>
      <c r="X1330">
        <v>654681671</v>
      </c>
      <c r="Y1330">
        <f t="shared" si="768"/>
        <v>2.5162500000000003</v>
      </c>
      <c r="AA1330">
        <v>0</v>
      </c>
      <c r="AB1330">
        <v>1323.36</v>
      </c>
      <c r="AC1330">
        <v>631.85</v>
      </c>
      <c r="AD1330">
        <v>0</v>
      </c>
      <c r="AE1330">
        <v>0</v>
      </c>
      <c r="AF1330">
        <v>83.1</v>
      </c>
      <c r="AG1330">
        <v>12.62</v>
      </c>
      <c r="AH1330">
        <v>0</v>
      </c>
      <c r="AI1330">
        <v>1</v>
      </c>
      <c r="AJ1330">
        <v>15.21</v>
      </c>
      <c r="AK1330">
        <v>47.82</v>
      </c>
      <c r="AL1330">
        <v>1</v>
      </c>
      <c r="AM1330">
        <v>2</v>
      </c>
      <c r="AN1330">
        <v>0</v>
      </c>
      <c r="AO1330">
        <v>1</v>
      </c>
      <c r="AP1330">
        <v>1</v>
      </c>
      <c r="AQ1330">
        <v>0</v>
      </c>
      <c r="AR1330">
        <v>0</v>
      </c>
      <c r="AS1330" t="s">
        <v>3</v>
      </c>
      <c r="AT1330">
        <v>1.83</v>
      </c>
      <c r="AU1330" t="s">
        <v>165</v>
      </c>
      <c r="AV1330">
        <v>0</v>
      </c>
      <c r="AW1330">
        <v>2</v>
      </c>
      <c r="AX1330">
        <v>56497053</v>
      </c>
      <c r="AY1330">
        <v>1</v>
      </c>
      <c r="AZ1330">
        <v>0</v>
      </c>
      <c r="BA1330">
        <v>1286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CV1330">
        <v>0</v>
      </c>
      <c r="CW1330">
        <f>ROUND(Y1330*Source!I1338*DO1330,9)</f>
        <v>1.1749377750000001</v>
      </c>
      <c r="CX1330">
        <f>ROUND(Y1330*Source!I1338,9)</f>
        <v>9.3101249999999997E-2</v>
      </c>
      <c r="CY1330">
        <f t="shared" si="769"/>
        <v>1323.36</v>
      </c>
      <c r="CZ1330">
        <f t="shared" si="770"/>
        <v>83.1</v>
      </c>
      <c r="DA1330">
        <f t="shared" si="771"/>
        <v>15.21</v>
      </c>
      <c r="DB1330">
        <f t="shared" si="772"/>
        <v>209.09625</v>
      </c>
      <c r="DC1330">
        <f t="shared" si="773"/>
        <v>31.748750000000001</v>
      </c>
      <c r="DD1330" t="s">
        <v>3</v>
      </c>
      <c r="DE1330" t="s">
        <v>3</v>
      </c>
      <c r="DF1330">
        <f t="shared" si="753"/>
        <v>0</v>
      </c>
      <c r="DG1330">
        <f t="shared" si="774"/>
        <v>117.68</v>
      </c>
      <c r="DH1330">
        <f t="shared" si="775"/>
        <v>56.19</v>
      </c>
      <c r="DI1330">
        <f t="shared" si="730"/>
        <v>0</v>
      </c>
      <c r="DJ1330">
        <f t="shared" si="776"/>
        <v>117.68</v>
      </c>
      <c r="DK1330">
        <v>0</v>
      </c>
      <c r="DL1330" t="s">
        <v>745</v>
      </c>
      <c r="DM1330">
        <v>0</v>
      </c>
      <c r="DN1330" t="s">
        <v>740</v>
      </c>
      <c r="DO1330">
        <v>12.62</v>
      </c>
    </row>
    <row r="1331" spans="1:119" x14ac:dyDescent="0.25">
      <c r="A1331">
        <f>ROW(Source!A1338)</f>
        <v>1338</v>
      </c>
      <c r="B1331">
        <v>56481267</v>
      </c>
      <c r="C1331">
        <v>56497033</v>
      </c>
      <c r="D1331">
        <v>54934421</v>
      </c>
      <c r="E1331">
        <v>1</v>
      </c>
      <c r="F1331">
        <v>1</v>
      </c>
      <c r="G1331">
        <v>1079</v>
      </c>
      <c r="H1331">
        <v>2</v>
      </c>
      <c r="I1331" t="s">
        <v>803</v>
      </c>
      <c r="J1331" t="s">
        <v>804</v>
      </c>
      <c r="K1331" t="s">
        <v>805</v>
      </c>
      <c r="L1331">
        <v>1368</v>
      </c>
      <c r="N1331">
        <v>1011</v>
      </c>
      <c r="O1331" t="s">
        <v>744</v>
      </c>
      <c r="P1331" t="s">
        <v>744</v>
      </c>
      <c r="Q1331">
        <v>1</v>
      </c>
      <c r="W1331">
        <v>0</v>
      </c>
      <c r="X1331">
        <v>1724455708</v>
      </c>
      <c r="Y1331">
        <f t="shared" si="768"/>
        <v>3.5750000000000002</v>
      </c>
      <c r="AA1331">
        <v>0</v>
      </c>
      <c r="AB1331">
        <v>4.4000000000000004</v>
      </c>
      <c r="AC1331">
        <v>0</v>
      </c>
      <c r="AD1331">
        <v>0</v>
      </c>
      <c r="AE1331">
        <v>0</v>
      </c>
      <c r="AF1331">
        <v>0.45</v>
      </c>
      <c r="AG1331">
        <v>0</v>
      </c>
      <c r="AH1331">
        <v>0</v>
      </c>
      <c r="AI1331">
        <v>1</v>
      </c>
      <c r="AJ1331">
        <v>9.33</v>
      </c>
      <c r="AK1331">
        <v>47.82</v>
      </c>
      <c r="AL1331">
        <v>1</v>
      </c>
      <c r="AM1331">
        <v>2</v>
      </c>
      <c r="AN1331">
        <v>0</v>
      </c>
      <c r="AO1331">
        <v>1</v>
      </c>
      <c r="AP1331">
        <v>1</v>
      </c>
      <c r="AQ1331">
        <v>0</v>
      </c>
      <c r="AR1331">
        <v>0</v>
      </c>
      <c r="AS1331" t="s">
        <v>3</v>
      </c>
      <c r="AT1331">
        <v>2.6</v>
      </c>
      <c r="AU1331" t="s">
        <v>165</v>
      </c>
      <c r="AV1331">
        <v>0</v>
      </c>
      <c r="AW1331">
        <v>2</v>
      </c>
      <c r="AX1331">
        <v>56497055</v>
      </c>
      <c r="AY1331">
        <v>1</v>
      </c>
      <c r="AZ1331">
        <v>0</v>
      </c>
      <c r="BA1331">
        <v>1287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CV1331">
        <v>0</v>
      </c>
      <c r="CW1331">
        <f>ROUND(Y1331*Source!I1338*DO1331,9)</f>
        <v>0</v>
      </c>
      <c r="CX1331">
        <f>ROUND(Y1331*Source!I1338,9)</f>
        <v>0.132275</v>
      </c>
      <c r="CY1331">
        <f t="shared" si="769"/>
        <v>4.4000000000000004</v>
      </c>
      <c r="CZ1331">
        <f t="shared" si="770"/>
        <v>0.45</v>
      </c>
      <c r="DA1331">
        <f t="shared" si="771"/>
        <v>9.33</v>
      </c>
      <c r="DB1331">
        <f t="shared" si="772"/>
        <v>1.6087499999999999</v>
      </c>
      <c r="DC1331">
        <f t="shared" si="773"/>
        <v>0</v>
      </c>
      <c r="DD1331" t="s">
        <v>3</v>
      </c>
      <c r="DE1331" t="s">
        <v>3</v>
      </c>
      <c r="DF1331">
        <f t="shared" si="753"/>
        <v>0</v>
      </c>
      <c r="DG1331">
        <f t="shared" si="774"/>
        <v>0.56000000000000005</v>
      </c>
      <c r="DH1331">
        <f t="shared" si="775"/>
        <v>0</v>
      </c>
      <c r="DI1331">
        <f t="shared" si="730"/>
        <v>0</v>
      </c>
      <c r="DJ1331">
        <f t="shared" si="776"/>
        <v>0.56000000000000005</v>
      </c>
      <c r="DK1331">
        <v>0</v>
      </c>
      <c r="DL1331" t="s">
        <v>3</v>
      </c>
      <c r="DM1331">
        <v>0</v>
      </c>
      <c r="DN1331" t="s">
        <v>3</v>
      </c>
      <c r="DO1331">
        <v>0</v>
      </c>
    </row>
    <row r="1332" spans="1:119" x14ac:dyDescent="0.25">
      <c r="A1332">
        <f>ROW(Source!A1338)</f>
        <v>1338</v>
      </c>
      <c r="B1332">
        <v>56481267</v>
      </c>
      <c r="C1332">
        <v>56497033</v>
      </c>
      <c r="D1332">
        <v>54933523</v>
      </c>
      <c r="E1332">
        <v>1</v>
      </c>
      <c r="F1332">
        <v>1</v>
      </c>
      <c r="G1332">
        <v>1079</v>
      </c>
      <c r="H1332">
        <v>2</v>
      </c>
      <c r="I1332" t="s">
        <v>746</v>
      </c>
      <c r="J1332" t="s">
        <v>747</v>
      </c>
      <c r="K1332" t="s">
        <v>748</v>
      </c>
      <c r="L1332">
        <v>1368</v>
      </c>
      <c r="N1332">
        <v>1011</v>
      </c>
      <c r="O1332" t="s">
        <v>744</v>
      </c>
      <c r="P1332" t="s">
        <v>744</v>
      </c>
      <c r="Q1332">
        <v>1</v>
      </c>
      <c r="W1332">
        <v>0</v>
      </c>
      <c r="X1332">
        <v>-294230152</v>
      </c>
      <c r="Y1332">
        <f t="shared" si="768"/>
        <v>1.6775</v>
      </c>
      <c r="AA1332">
        <v>0</v>
      </c>
      <c r="AB1332">
        <v>2451.81</v>
      </c>
      <c r="AC1332">
        <v>847.64</v>
      </c>
      <c r="AD1332">
        <v>0</v>
      </c>
      <c r="AE1332">
        <v>0</v>
      </c>
      <c r="AF1332">
        <v>179.17</v>
      </c>
      <c r="AG1332">
        <v>16.93</v>
      </c>
      <c r="AH1332">
        <v>0</v>
      </c>
      <c r="AI1332">
        <v>1</v>
      </c>
      <c r="AJ1332">
        <v>13.07</v>
      </c>
      <c r="AK1332">
        <v>47.82</v>
      </c>
      <c r="AL1332">
        <v>1</v>
      </c>
      <c r="AM1332">
        <v>2</v>
      </c>
      <c r="AN1332">
        <v>0</v>
      </c>
      <c r="AO1332">
        <v>1</v>
      </c>
      <c r="AP1332">
        <v>1</v>
      </c>
      <c r="AQ1332">
        <v>0</v>
      </c>
      <c r="AR1332">
        <v>0</v>
      </c>
      <c r="AS1332" t="s">
        <v>3</v>
      </c>
      <c r="AT1332">
        <v>1.22</v>
      </c>
      <c r="AU1332" t="s">
        <v>165</v>
      </c>
      <c r="AV1332">
        <v>0</v>
      </c>
      <c r="AW1332">
        <v>2</v>
      </c>
      <c r="AX1332">
        <v>56497054</v>
      </c>
      <c r="AY1332">
        <v>1</v>
      </c>
      <c r="AZ1332">
        <v>0</v>
      </c>
      <c r="BA1332">
        <v>1288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CV1332">
        <v>0</v>
      </c>
      <c r="CW1332">
        <f>ROUND(Y1332*Source!I1338*DO1332,9)</f>
        <v>1.050802775</v>
      </c>
      <c r="CX1332">
        <f>ROUND(Y1332*Source!I1338,9)</f>
        <v>6.2067499999999998E-2</v>
      </c>
      <c r="CY1332">
        <f t="shared" si="769"/>
        <v>2451.81</v>
      </c>
      <c r="CZ1332">
        <f t="shared" si="770"/>
        <v>179.17</v>
      </c>
      <c r="DA1332">
        <f t="shared" si="771"/>
        <v>13.07</v>
      </c>
      <c r="DB1332">
        <f t="shared" si="772"/>
        <v>300.56124999999997</v>
      </c>
      <c r="DC1332">
        <f t="shared" si="773"/>
        <v>28.393750000000001</v>
      </c>
      <c r="DD1332" t="s">
        <v>3</v>
      </c>
      <c r="DE1332" t="s">
        <v>3</v>
      </c>
      <c r="DF1332">
        <f t="shared" si="753"/>
        <v>0</v>
      </c>
      <c r="DG1332">
        <f t="shared" si="774"/>
        <v>145.35</v>
      </c>
      <c r="DH1332">
        <f t="shared" si="775"/>
        <v>50.25</v>
      </c>
      <c r="DI1332">
        <f t="shared" si="730"/>
        <v>0</v>
      </c>
      <c r="DJ1332">
        <f t="shared" si="776"/>
        <v>145.35</v>
      </c>
      <c r="DK1332">
        <v>0</v>
      </c>
      <c r="DL1332" t="s">
        <v>745</v>
      </c>
      <c r="DM1332">
        <v>0</v>
      </c>
      <c r="DN1332" t="s">
        <v>740</v>
      </c>
      <c r="DO1332">
        <v>16.93</v>
      </c>
    </row>
    <row r="1333" spans="1:119" x14ac:dyDescent="0.25">
      <c r="A1333">
        <f>ROW(Source!A1338)</f>
        <v>1338</v>
      </c>
      <c r="B1333">
        <v>56481267</v>
      </c>
      <c r="C1333">
        <v>56497033</v>
      </c>
      <c r="D1333">
        <v>54933656</v>
      </c>
      <c r="E1333">
        <v>1</v>
      </c>
      <c r="F1333">
        <v>1</v>
      </c>
      <c r="G1333">
        <v>1079</v>
      </c>
      <c r="H1333">
        <v>2</v>
      </c>
      <c r="I1333" t="s">
        <v>806</v>
      </c>
      <c r="J1333" t="s">
        <v>807</v>
      </c>
      <c r="K1333" t="s">
        <v>808</v>
      </c>
      <c r="L1333">
        <v>1368</v>
      </c>
      <c r="N1333">
        <v>1011</v>
      </c>
      <c r="O1333" t="s">
        <v>744</v>
      </c>
      <c r="P1333" t="s">
        <v>744</v>
      </c>
      <c r="Q1333">
        <v>1</v>
      </c>
      <c r="W1333">
        <v>0</v>
      </c>
      <c r="X1333">
        <v>668032808</v>
      </c>
      <c r="Y1333">
        <f t="shared" si="768"/>
        <v>0.34375</v>
      </c>
      <c r="AA1333">
        <v>0</v>
      </c>
      <c r="AB1333">
        <v>2343.4299999999998</v>
      </c>
      <c r="AC1333">
        <v>727.98</v>
      </c>
      <c r="AD1333">
        <v>0</v>
      </c>
      <c r="AE1333">
        <v>0</v>
      </c>
      <c r="AF1333">
        <v>164.94</v>
      </c>
      <c r="AG1333">
        <v>14.54</v>
      </c>
      <c r="AH1333">
        <v>0</v>
      </c>
      <c r="AI1333">
        <v>1</v>
      </c>
      <c r="AJ1333">
        <v>13.57</v>
      </c>
      <c r="AK1333">
        <v>47.82</v>
      </c>
      <c r="AL1333">
        <v>1</v>
      </c>
      <c r="AM1333">
        <v>2</v>
      </c>
      <c r="AN1333">
        <v>0</v>
      </c>
      <c r="AO1333">
        <v>1</v>
      </c>
      <c r="AP1333">
        <v>1</v>
      </c>
      <c r="AQ1333">
        <v>0</v>
      </c>
      <c r="AR1333">
        <v>0</v>
      </c>
      <c r="AS1333" t="s">
        <v>3</v>
      </c>
      <c r="AT1333">
        <v>0.25</v>
      </c>
      <c r="AU1333" t="s">
        <v>165</v>
      </c>
      <c r="AV1333">
        <v>0</v>
      </c>
      <c r="AW1333">
        <v>2</v>
      </c>
      <c r="AX1333">
        <v>56497056</v>
      </c>
      <c r="AY1333">
        <v>1</v>
      </c>
      <c r="AZ1333">
        <v>0</v>
      </c>
      <c r="BA1333">
        <v>1289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CV1333">
        <v>0</v>
      </c>
      <c r="CW1333">
        <f>ROUND(Y1333*Source!I1338*DO1333,9)</f>
        <v>0.18493062499999999</v>
      </c>
      <c r="CX1333">
        <f>ROUND(Y1333*Source!I1338,9)</f>
        <v>1.2718749999999999E-2</v>
      </c>
      <c r="CY1333">
        <f t="shared" si="769"/>
        <v>2343.4299999999998</v>
      </c>
      <c r="CZ1333">
        <f t="shared" si="770"/>
        <v>164.94</v>
      </c>
      <c r="DA1333">
        <f t="shared" si="771"/>
        <v>13.57</v>
      </c>
      <c r="DB1333">
        <f t="shared" si="772"/>
        <v>56.704999999999998</v>
      </c>
      <c r="DC1333">
        <f t="shared" si="773"/>
        <v>5.0049999999999999</v>
      </c>
      <c r="DD1333" t="s">
        <v>3</v>
      </c>
      <c r="DE1333" t="s">
        <v>3</v>
      </c>
      <c r="DF1333">
        <f t="shared" si="753"/>
        <v>0</v>
      </c>
      <c r="DG1333">
        <f t="shared" si="774"/>
        <v>28.47</v>
      </c>
      <c r="DH1333">
        <f t="shared" si="775"/>
        <v>8.84</v>
      </c>
      <c r="DI1333">
        <f t="shared" si="730"/>
        <v>0</v>
      </c>
      <c r="DJ1333">
        <f t="shared" si="776"/>
        <v>28.47</v>
      </c>
      <c r="DK1333">
        <v>0</v>
      </c>
      <c r="DL1333" t="s">
        <v>745</v>
      </c>
      <c r="DM1333">
        <v>0</v>
      </c>
      <c r="DN1333" t="s">
        <v>740</v>
      </c>
      <c r="DO1333">
        <v>14.54</v>
      </c>
    </row>
    <row r="1334" spans="1:119" x14ac:dyDescent="0.25">
      <c r="A1334">
        <f>ROW(Source!A1338)</f>
        <v>1338</v>
      </c>
      <c r="B1334">
        <v>56481267</v>
      </c>
      <c r="C1334">
        <v>56497033</v>
      </c>
      <c r="D1334">
        <v>54933780</v>
      </c>
      <c r="E1334">
        <v>1</v>
      </c>
      <c r="F1334">
        <v>1</v>
      </c>
      <c r="G1334">
        <v>1079</v>
      </c>
      <c r="H1334">
        <v>2</v>
      </c>
      <c r="I1334" t="s">
        <v>915</v>
      </c>
      <c r="J1334" t="s">
        <v>916</v>
      </c>
      <c r="K1334" t="s">
        <v>917</v>
      </c>
      <c r="L1334">
        <v>1368</v>
      </c>
      <c r="N1334">
        <v>1011</v>
      </c>
      <c r="O1334" t="s">
        <v>744</v>
      </c>
      <c r="P1334" t="s">
        <v>744</v>
      </c>
      <c r="Q1334">
        <v>1</v>
      </c>
      <c r="W1334">
        <v>0</v>
      </c>
      <c r="X1334">
        <v>339854082</v>
      </c>
      <c r="Y1334">
        <f t="shared" si="768"/>
        <v>99.000000000000014</v>
      </c>
      <c r="AA1334">
        <v>0</v>
      </c>
      <c r="AB1334">
        <v>4.4800000000000004</v>
      </c>
      <c r="AC1334">
        <v>0</v>
      </c>
      <c r="AD1334">
        <v>0</v>
      </c>
      <c r="AE1334">
        <v>0</v>
      </c>
      <c r="AF1334">
        <v>0.42</v>
      </c>
      <c r="AG1334">
        <v>0</v>
      </c>
      <c r="AH1334">
        <v>0</v>
      </c>
      <c r="AI1334">
        <v>1</v>
      </c>
      <c r="AJ1334">
        <v>10.19</v>
      </c>
      <c r="AK1334">
        <v>47.82</v>
      </c>
      <c r="AL1334">
        <v>1</v>
      </c>
      <c r="AM1334">
        <v>2</v>
      </c>
      <c r="AN1334">
        <v>0</v>
      </c>
      <c r="AO1334">
        <v>1</v>
      </c>
      <c r="AP1334">
        <v>1</v>
      </c>
      <c r="AQ1334">
        <v>0</v>
      </c>
      <c r="AR1334">
        <v>0</v>
      </c>
      <c r="AS1334" t="s">
        <v>3</v>
      </c>
      <c r="AT1334">
        <v>72</v>
      </c>
      <c r="AU1334" t="s">
        <v>165</v>
      </c>
      <c r="AV1334">
        <v>0</v>
      </c>
      <c r="AW1334">
        <v>2</v>
      </c>
      <c r="AX1334">
        <v>56497057</v>
      </c>
      <c r="AY1334">
        <v>1</v>
      </c>
      <c r="AZ1334">
        <v>0</v>
      </c>
      <c r="BA1334">
        <v>1290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CV1334">
        <v>0</v>
      </c>
      <c r="CW1334">
        <f>ROUND(Y1334*Source!I1338*DO1334,9)</f>
        <v>0</v>
      </c>
      <c r="CX1334">
        <f>ROUND(Y1334*Source!I1338,9)</f>
        <v>3.6629999999999998</v>
      </c>
      <c r="CY1334">
        <f t="shared" si="769"/>
        <v>4.4800000000000004</v>
      </c>
      <c r="CZ1334">
        <f t="shared" si="770"/>
        <v>0.42</v>
      </c>
      <c r="DA1334">
        <f t="shared" si="771"/>
        <v>10.19</v>
      </c>
      <c r="DB1334">
        <f t="shared" si="772"/>
        <v>41.58</v>
      </c>
      <c r="DC1334">
        <f t="shared" si="773"/>
        <v>0</v>
      </c>
      <c r="DD1334" t="s">
        <v>3</v>
      </c>
      <c r="DE1334" t="s">
        <v>3</v>
      </c>
      <c r="DF1334">
        <f t="shared" si="753"/>
        <v>0</v>
      </c>
      <c r="DG1334">
        <f t="shared" si="774"/>
        <v>15.68</v>
      </c>
      <c r="DH1334">
        <f t="shared" si="775"/>
        <v>0</v>
      </c>
      <c r="DI1334">
        <f t="shared" si="730"/>
        <v>0</v>
      </c>
      <c r="DJ1334">
        <f t="shared" si="776"/>
        <v>15.68</v>
      </c>
      <c r="DK1334">
        <v>0</v>
      </c>
      <c r="DL1334" t="s">
        <v>3</v>
      </c>
      <c r="DM1334">
        <v>0</v>
      </c>
      <c r="DN1334" t="s">
        <v>3</v>
      </c>
      <c r="DO1334">
        <v>0</v>
      </c>
    </row>
    <row r="1335" spans="1:119" x14ac:dyDescent="0.25">
      <c r="A1335">
        <f>ROW(Source!A1338)</f>
        <v>1338</v>
      </c>
      <c r="B1335">
        <v>56481267</v>
      </c>
      <c r="C1335">
        <v>56497033</v>
      </c>
      <c r="D1335">
        <v>54902310</v>
      </c>
      <c r="E1335">
        <v>1</v>
      </c>
      <c r="F1335">
        <v>1</v>
      </c>
      <c r="G1335">
        <v>1079</v>
      </c>
      <c r="H1335">
        <v>3</v>
      </c>
      <c r="I1335" t="s">
        <v>752</v>
      </c>
      <c r="J1335" t="s">
        <v>753</v>
      </c>
      <c r="K1335" t="s">
        <v>754</v>
      </c>
      <c r="L1335">
        <v>1339</v>
      </c>
      <c r="N1335">
        <v>1007</v>
      </c>
      <c r="O1335" t="s">
        <v>158</v>
      </c>
      <c r="P1335" t="s">
        <v>158</v>
      </c>
      <c r="Q1335">
        <v>1</v>
      </c>
      <c r="W1335">
        <v>0</v>
      </c>
      <c r="X1335">
        <v>-159086685</v>
      </c>
      <c r="Y1335">
        <f t="shared" ref="Y1335:Y1346" si="777">AT1335</f>
        <v>0.309</v>
      </c>
      <c r="AA1335">
        <v>52.96</v>
      </c>
      <c r="AB1335">
        <v>0</v>
      </c>
      <c r="AC1335">
        <v>0</v>
      </c>
      <c r="AD1335">
        <v>0</v>
      </c>
      <c r="AE1335">
        <v>7.07</v>
      </c>
      <c r="AF1335">
        <v>0</v>
      </c>
      <c r="AG1335">
        <v>0</v>
      </c>
      <c r="AH1335">
        <v>0</v>
      </c>
      <c r="AI1335">
        <v>7.33</v>
      </c>
      <c r="AJ1335">
        <v>1</v>
      </c>
      <c r="AK1335">
        <v>1</v>
      </c>
      <c r="AL1335">
        <v>1</v>
      </c>
      <c r="AM1335">
        <v>2</v>
      </c>
      <c r="AN1335">
        <v>0</v>
      </c>
      <c r="AO1335">
        <v>1</v>
      </c>
      <c r="AP1335">
        <v>0</v>
      </c>
      <c r="AQ1335">
        <v>0</v>
      </c>
      <c r="AR1335">
        <v>0</v>
      </c>
      <c r="AS1335" t="s">
        <v>3</v>
      </c>
      <c r="AT1335">
        <v>0.309</v>
      </c>
      <c r="AU1335" t="s">
        <v>3</v>
      </c>
      <c r="AV1335">
        <v>0</v>
      </c>
      <c r="AW1335">
        <v>2</v>
      </c>
      <c r="AX1335">
        <v>56497059</v>
      </c>
      <c r="AY1335">
        <v>1</v>
      </c>
      <c r="AZ1335">
        <v>0</v>
      </c>
      <c r="BA1335">
        <v>1292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CV1335">
        <v>0</v>
      </c>
      <c r="CW1335">
        <v>0</v>
      </c>
      <c r="CX1335">
        <f>ROUND(Y1335*Source!I1338,9)</f>
        <v>1.1433E-2</v>
      </c>
      <c r="CY1335">
        <f t="shared" ref="CY1335:CY1346" si="778">AA1335</f>
        <v>52.96</v>
      </c>
      <c r="CZ1335">
        <f t="shared" ref="CZ1335:CZ1346" si="779">AE1335</f>
        <v>7.07</v>
      </c>
      <c r="DA1335">
        <f t="shared" ref="DA1335:DA1346" si="780">AI1335</f>
        <v>7.33</v>
      </c>
      <c r="DB1335">
        <f t="shared" ref="DB1335:DB1346" si="781">ROUND(ROUND(AT1335*CZ1335,2),6)</f>
        <v>2.1800000000000002</v>
      </c>
      <c r="DC1335">
        <f t="shared" ref="DC1335:DC1346" si="782">ROUND(ROUND(AT1335*AG1335,2),6)</f>
        <v>0</v>
      </c>
      <c r="DD1335" t="s">
        <v>3</v>
      </c>
      <c r="DE1335" t="s">
        <v>3</v>
      </c>
      <c r="DF1335">
        <f t="shared" ref="DF1335:DF1346" si="783">ROUND(ROUND(AE1335*AI1335,2)*CX1335,2)</f>
        <v>0.59</v>
      </c>
      <c r="DG1335">
        <f t="shared" ref="DG1335:DG1356" si="784">ROUND(ROUND(AF1335,2)*CX1335,2)</f>
        <v>0</v>
      </c>
      <c r="DH1335">
        <f t="shared" ref="DH1335:DH1356" si="785">ROUND(ROUND(AG1335,2)*CX1335,2)</f>
        <v>0</v>
      </c>
      <c r="DI1335">
        <f t="shared" si="730"/>
        <v>0</v>
      </c>
      <c r="DJ1335">
        <f t="shared" ref="DJ1335:DJ1346" si="786">DF1335</f>
        <v>0.59</v>
      </c>
      <c r="DK1335">
        <v>0</v>
      </c>
      <c r="DL1335" t="s">
        <v>3</v>
      </c>
      <c r="DM1335">
        <v>0</v>
      </c>
      <c r="DN1335" t="s">
        <v>3</v>
      </c>
      <c r="DO1335">
        <v>0</v>
      </c>
    </row>
    <row r="1336" spans="1:119" x14ac:dyDescent="0.25">
      <c r="A1336">
        <f>ROW(Source!A1338)</f>
        <v>1338</v>
      </c>
      <c r="B1336">
        <v>56481267</v>
      </c>
      <c r="C1336">
        <v>56497033</v>
      </c>
      <c r="D1336">
        <v>54902322</v>
      </c>
      <c r="E1336">
        <v>1</v>
      </c>
      <c r="F1336">
        <v>1</v>
      </c>
      <c r="G1336">
        <v>1079</v>
      </c>
      <c r="H1336">
        <v>3</v>
      </c>
      <c r="I1336" t="s">
        <v>809</v>
      </c>
      <c r="J1336" t="s">
        <v>810</v>
      </c>
      <c r="K1336" t="s">
        <v>811</v>
      </c>
      <c r="L1336">
        <v>1348</v>
      </c>
      <c r="N1336">
        <v>1009</v>
      </c>
      <c r="O1336" t="s">
        <v>32</v>
      </c>
      <c r="P1336" t="s">
        <v>32</v>
      </c>
      <c r="Q1336">
        <v>1000</v>
      </c>
      <c r="W1336">
        <v>0</v>
      </c>
      <c r="X1336">
        <v>-421167940</v>
      </c>
      <c r="Y1336">
        <f t="shared" si="777"/>
        <v>0.128</v>
      </c>
      <c r="AA1336">
        <v>83600.259999999995</v>
      </c>
      <c r="AB1336">
        <v>0</v>
      </c>
      <c r="AC1336">
        <v>0</v>
      </c>
      <c r="AD1336">
        <v>0</v>
      </c>
      <c r="AE1336">
        <v>6512.79</v>
      </c>
      <c r="AF1336">
        <v>0</v>
      </c>
      <c r="AG1336">
        <v>0</v>
      </c>
      <c r="AH1336">
        <v>0</v>
      </c>
      <c r="AI1336">
        <v>12.56</v>
      </c>
      <c r="AJ1336">
        <v>1</v>
      </c>
      <c r="AK1336">
        <v>1</v>
      </c>
      <c r="AL1336">
        <v>1</v>
      </c>
      <c r="AM1336">
        <v>2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 t="s">
        <v>3</v>
      </c>
      <c r="AT1336">
        <v>0.128</v>
      </c>
      <c r="AU1336" t="s">
        <v>3</v>
      </c>
      <c r="AV1336">
        <v>0</v>
      </c>
      <c r="AW1336">
        <v>2</v>
      </c>
      <c r="AX1336">
        <v>56497060</v>
      </c>
      <c r="AY1336">
        <v>1</v>
      </c>
      <c r="AZ1336">
        <v>0</v>
      </c>
      <c r="BA1336">
        <v>1293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CV1336">
        <v>0</v>
      </c>
      <c r="CW1336">
        <v>0</v>
      </c>
      <c r="CX1336">
        <f>ROUND(Y1336*Source!I1338,9)</f>
        <v>4.7359999999999998E-3</v>
      </c>
      <c r="CY1336">
        <f t="shared" si="778"/>
        <v>83600.259999999995</v>
      </c>
      <c r="CZ1336">
        <f t="shared" si="779"/>
        <v>6512.79</v>
      </c>
      <c r="DA1336">
        <f t="shared" si="780"/>
        <v>12.56</v>
      </c>
      <c r="DB1336">
        <f t="shared" si="781"/>
        <v>833.64</v>
      </c>
      <c r="DC1336">
        <f t="shared" si="782"/>
        <v>0</v>
      </c>
      <c r="DD1336" t="s">
        <v>3</v>
      </c>
      <c r="DE1336" t="s">
        <v>3</v>
      </c>
      <c r="DF1336">
        <f t="shared" si="783"/>
        <v>387.41</v>
      </c>
      <c r="DG1336">
        <f t="shared" si="784"/>
        <v>0</v>
      </c>
      <c r="DH1336">
        <f t="shared" si="785"/>
        <v>0</v>
      </c>
      <c r="DI1336">
        <f t="shared" si="730"/>
        <v>0</v>
      </c>
      <c r="DJ1336">
        <f t="shared" si="786"/>
        <v>387.41</v>
      </c>
      <c r="DK1336">
        <v>0</v>
      </c>
      <c r="DL1336" t="s">
        <v>3</v>
      </c>
      <c r="DM1336">
        <v>0</v>
      </c>
      <c r="DN1336" t="s">
        <v>3</v>
      </c>
      <c r="DO1336">
        <v>0</v>
      </c>
    </row>
    <row r="1337" spans="1:119" x14ac:dyDescent="0.25">
      <c r="A1337">
        <f>ROW(Source!A1338)</f>
        <v>1338</v>
      </c>
      <c r="B1337">
        <v>56481267</v>
      </c>
      <c r="C1337">
        <v>56497033</v>
      </c>
      <c r="D1337">
        <v>54903374</v>
      </c>
      <c r="E1337">
        <v>1</v>
      </c>
      <c r="F1337">
        <v>1</v>
      </c>
      <c r="G1337">
        <v>1079</v>
      </c>
      <c r="H1337">
        <v>3</v>
      </c>
      <c r="I1337" t="s">
        <v>779</v>
      </c>
      <c r="J1337" t="s">
        <v>780</v>
      </c>
      <c r="K1337" t="s">
        <v>781</v>
      </c>
      <c r="L1337">
        <v>1348</v>
      </c>
      <c r="N1337">
        <v>1009</v>
      </c>
      <c r="O1337" t="s">
        <v>32</v>
      </c>
      <c r="P1337" t="s">
        <v>32</v>
      </c>
      <c r="Q1337">
        <v>1000</v>
      </c>
      <c r="W1337">
        <v>0</v>
      </c>
      <c r="X1337">
        <v>-925205253</v>
      </c>
      <c r="Y1337">
        <f t="shared" si="777"/>
        <v>0.41</v>
      </c>
      <c r="AA1337">
        <v>95544.24</v>
      </c>
      <c r="AB1337">
        <v>0</v>
      </c>
      <c r="AC1337">
        <v>0</v>
      </c>
      <c r="AD1337">
        <v>0</v>
      </c>
      <c r="AE1337">
        <v>7185.82</v>
      </c>
      <c r="AF1337">
        <v>0</v>
      </c>
      <c r="AG1337">
        <v>0</v>
      </c>
      <c r="AH1337">
        <v>0</v>
      </c>
      <c r="AI1337">
        <v>13.01</v>
      </c>
      <c r="AJ1337">
        <v>1</v>
      </c>
      <c r="AK1337">
        <v>1</v>
      </c>
      <c r="AL1337">
        <v>1</v>
      </c>
      <c r="AM1337">
        <v>2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 t="s">
        <v>3</v>
      </c>
      <c r="AT1337">
        <v>0.41</v>
      </c>
      <c r="AU1337" t="s">
        <v>3</v>
      </c>
      <c r="AV1337">
        <v>0</v>
      </c>
      <c r="AW1337">
        <v>2</v>
      </c>
      <c r="AX1337">
        <v>56497061</v>
      </c>
      <c r="AY1337">
        <v>1</v>
      </c>
      <c r="AZ1337">
        <v>0</v>
      </c>
      <c r="BA1337">
        <v>1294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CV1337">
        <v>0</v>
      </c>
      <c r="CW1337">
        <v>0</v>
      </c>
      <c r="CX1337">
        <f>ROUND(Y1337*Source!I1338,9)</f>
        <v>1.5169999999999999E-2</v>
      </c>
      <c r="CY1337">
        <f t="shared" si="778"/>
        <v>95544.24</v>
      </c>
      <c r="CZ1337">
        <f t="shared" si="779"/>
        <v>7185.82</v>
      </c>
      <c r="DA1337">
        <f t="shared" si="780"/>
        <v>13.01</v>
      </c>
      <c r="DB1337">
        <f t="shared" si="781"/>
        <v>2946.19</v>
      </c>
      <c r="DC1337">
        <f t="shared" si="782"/>
        <v>0</v>
      </c>
      <c r="DD1337" t="s">
        <v>3</v>
      </c>
      <c r="DE1337" t="s">
        <v>3</v>
      </c>
      <c r="DF1337">
        <f t="shared" si="783"/>
        <v>1418.21</v>
      </c>
      <c r="DG1337">
        <f t="shared" si="784"/>
        <v>0</v>
      </c>
      <c r="DH1337">
        <f t="shared" si="785"/>
        <v>0</v>
      </c>
      <c r="DI1337">
        <f t="shared" si="730"/>
        <v>0</v>
      </c>
      <c r="DJ1337">
        <f t="shared" si="786"/>
        <v>1418.21</v>
      </c>
      <c r="DK1337">
        <v>0</v>
      </c>
      <c r="DL1337" t="s">
        <v>3</v>
      </c>
      <c r="DM1337">
        <v>0</v>
      </c>
      <c r="DN1337" t="s">
        <v>3</v>
      </c>
      <c r="DO1337">
        <v>0</v>
      </c>
    </row>
    <row r="1338" spans="1:119" x14ac:dyDescent="0.25">
      <c r="A1338">
        <f>ROW(Source!A1338)</f>
        <v>1338</v>
      </c>
      <c r="B1338">
        <v>56481267</v>
      </c>
      <c r="C1338">
        <v>56497033</v>
      </c>
      <c r="D1338">
        <v>54902403</v>
      </c>
      <c r="E1338">
        <v>1</v>
      </c>
      <c r="F1338">
        <v>1</v>
      </c>
      <c r="G1338">
        <v>1079</v>
      </c>
      <c r="H1338">
        <v>3</v>
      </c>
      <c r="I1338" t="s">
        <v>815</v>
      </c>
      <c r="J1338" t="s">
        <v>816</v>
      </c>
      <c r="K1338" t="s">
        <v>817</v>
      </c>
      <c r="L1338">
        <v>1339</v>
      </c>
      <c r="N1338">
        <v>1007</v>
      </c>
      <c r="O1338" t="s">
        <v>158</v>
      </c>
      <c r="P1338" t="s">
        <v>158</v>
      </c>
      <c r="Q1338">
        <v>1</v>
      </c>
      <c r="W1338">
        <v>0</v>
      </c>
      <c r="X1338">
        <v>-1411081034</v>
      </c>
      <c r="Y1338">
        <f t="shared" si="777"/>
        <v>3.4</v>
      </c>
      <c r="AA1338">
        <v>9865.6299999999992</v>
      </c>
      <c r="AB1338">
        <v>0</v>
      </c>
      <c r="AC1338">
        <v>0</v>
      </c>
      <c r="AD1338">
        <v>0</v>
      </c>
      <c r="AE1338">
        <v>1821.37</v>
      </c>
      <c r="AF1338">
        <v>0</v>
      </c>
      <c r="AG1338">
        <v>0</v>
      </c>
      <c r="AH1338">
        <v>0</v>
      </c>
      <c r="AI1338">
        <v>5.3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 t="s">
        <v>3</v>
      </c>
      <c r="AT1338">
        <v>3.4</v>
      </c>
      <c r="AU1338" t="s">
        <v>3</v>
      </c>
      <c r="AV1338">
        <v>0</v>
      </c>
      <c r="AW1338">
        <v>2</v>
      </c>
      <c r="AX1338">
        <v>56497062</v>
      </c>
      <c r="AY1338">
        <v>1</v>
      </c>
      <c r="AZ1338">
        <v>0</v>
      </c>
      <c r="BA1338">
        <v>1295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CV1338">
        <v>0</v>
      </c>
      <c r="CW1338">
        <v>0</v>
      </c>
      <c r="CX1338">
        <f>ROUND(Y1338*Source!I1338,9)</f>
        <v>0.1258</v>
      </c>
      <c r="CY1338">
        <f t="shared" si="778"/>
        <v>9865.6299999999992</v>
      </c>
      <c r="CZ1338">
        <f t="shared" si="779"/>
        <v>1821.37</v>
      </c>
      <c r="DA1338">
        <f t="shared" si="780"/>
        <v>5.3</v>
      </c>
      <c r="DB1338">
        <f t="shared" si="781"/>
        <v>6192.66</v>
      </c>
      <c r="DC1338">
        <f t="shared" si="782"/>
        <v>0</v>
      </c>
      <c r="DD1338" t="s">
        <v>3</v>
      </c>
      <c r="DE1338" t="s">
        <v>3</v>
      </c>
      <c r="DF1338">
        <f t="shared" si="783"/>
        <v>1214.3800000000001</v>
      </c>
      <c r="DG1338">
        <f t="shared" si="784"/>
        <v>0</v>
      </c>
      <c r="DH1338">
        <f t="shared" si="785"/>
        <v>0</v>
      </c>
      <c r="DI1338">
        <f t="shared" si="730"/>
        <v>0</v>
      </c>
      <c r="DJ1338">
        <f t="shared" si="786"/>
        <v>1214.3800000000001</v>
      </c>
      <c r="DK1338">
        <v>0</v>
      </c>
      <c r="DL1338" t="s">
        <v>3</v>
      </c>
      <c r="DM1338">
        <v>0</v>
      </c>
      <c r="DN1338" t="s">
        <v>3</v>
      </c>
      <c r="DO1338">
        <v>0</v>
      </c>
    </row>
    <row r="1339" spans="1:119" x14ac:dyDescent="0.25">
      <c r="A1339">
        <f>ROW(Source!A1338)</f>
        <v>1338</v>
      </c>
      <c r="B1339">
        <v>56481267</v>
      </c>
      <c r="C1339">
        <v>56497033</v>
      </c>
      <c r="D1339">
        <v>54902427</v>
      </c>
      <c r="E1339">
        <v>1</v>
      </c>
      <c r="F1339">
        <v>1</v>
      </c>
      <c r="G1339">
        <v>1079</v>
      </c>
      <c r="H1339">
        <v>3</v>
      </c>
      <c r="I1339" t="s">
        <v>761</v>
      </c>
      <c r="J1339" t="s">
        <v>762</v>
      </c>
      <c r="K1339" t="s">
        <v>763</v>
      </c>
      <c r="L1339">
        <v>1348</v>
      </c>
      <c r="N1339">
        <v>1009</v>
      </c>
      <c r="O1339" t="s">
        <v>32</v>
      </c>
      <c r="P1339" t="s">
        <v>32</v>
      </c>
      <c r="Q1339">
        <v>1000</v>
      </c>
      <c r="W1339">
        <v>0</v>
      </c>
      <c r="X1339">
        <v>-764855440</v>
      </c>
      <c r="Y1339">
        <f t="shared" si="777"/>
        <v>0.10299999999999999</v>
      </c>
      <c r="AA1339">
        <v>8212.4699999999993</v>
      </c>
      <c r="AB1339">
        <v>0</v>
      </c>
      <c r="AC1339">
        <v>0</v>
      </c>
      <c r="AD1339">
        <v>0</v>
      </c>
      <c r="AE1339">
        <v>1257.54</v>
      </c>
      <c r="AF1339">
        <v>0</v>
      </c>
      <c r="AG1339">
        <v>0</v>
      </c>
      <c r="AH1339">
        <v>0</v>
      </c>
      <c r="AI1339">
        <v>6.39</v>
      </c>
      <c r="AJ1339">
        <v>1</v>
      </c>
      <c r="AK1339">
        <v>1</v>
      </c>
      <c r="AL1339">
        <v>1</v>
      </c>
      <c r="AM1339">
        <v>2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 t="s">
        <v>3</v>
      </c>
      <c r="AT1339">
        <v>0.10299999999999999</v>
      </c>
      <c r="AU1339" t="s">
        <v>3</v>
      </c>
      <c r="AV1339">
        <v>0</v>
      </c>
      <c r="AW1339">
        <v>2</v>
      </c>
      <c r="AX1339">
        <v>56497063</v>
      </c>
      <c r="AY1339">
        <v>1</v>
      </c>
      <c r="AZ1339">
        <v>0</v>
      </c>
      <c r="BA1339">
        <v>1296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CV1339">
        <v>0</v>
      </c>
      <c r="CW1339">
        <v>0</v>
      </c>
      <c r="CX1339">
        <f>ROUND(Y1339*Source!I1338,9)</f>
        <v>3.8110000000000002E-3</v>
      </c>
      <c r="CY1339">
        <f t="shared" si="778"/>
        <v>8212.4699999999993</v>
      </c>
      <c r="CZ1339">
        <f t="shared" si="779"/>
        <v>1257.54</v>
      </c>
      <c r="DA1339">
        <f t="shared" si="780"/>
        <v>6.39</v>
      </c>
      <c r="DB1339">
        <f t="shared" si="781"/>
        <v>129.53</v>
      </c>
      <c r="DC1339">
        <f t="shared" si="782"/>
        <v>0</v>
      </c>
      <c r="DD1339" t="s">
        <v>3</v>
      </c>
      <c r="DE1339" t="s">
        <v>3</v>
      </c>
      <c r="DF1339">
        <f t="shared" si="783"/>
        <v>30.62</v>
      </c>
      <c r="DG1339">
        <f t="shared" si="784"/>
        <v>0</v>
      </c>
      <c r="DH1339">
        <f t="shared" si="785"/>
        <v>0</v>
      </c>
      <c r="DI1339">
        <f t="shared" si="730"/>
        <v>0</v>
      </c>
      <c r="DJ1339">
        <f t="shared" si="786"/>
        <v>30.62</v>
      </c>
      <c r="DK1339">
        <v>0</v>
      </c>
      <c r="DL1339" t="s">
        <v>3</v>
      </c>
      <c r="DM1339">
        <v>0</v>
      </c>
      <c r="DN1339" t="s">
        <v>3</v>
      </c>
      <c r="DO1339">
        <v>0</v>
      </c>
    </row>
    <row r="1340" spans="1:119" x14ac:dyDescent="0.25">
      <c r="A1340">
        <f>ROW(Source!A1338)</f>
        <v>1338</v>
      </c>
      <c r="B1340">
        <v>56481267</v>
      </c>
      <c r="C1340">
        <v>56497033</v>
      </c>
      <c r="D1340">
        <v>54902261</v>
      </c>
      <c r="E1340">
        <v>1</v>
      </c>
      <c r="F1340">
        <v>1</v>
      </c>
      <c r="G1340">
        <v>1079</v>
      </c>
      <c r="H1340">
        <v>3</v>
      </c>
      <c r="I1340" t="s">
        <v>853</v>
      </c>
      <c r="J1340" t="s">
        <v>854</v>
      </c>
      <c r="K1340" t="s">
        <v>855</v>
      </c>
      <c r="L1340">
        <v>1348</v>
      </c>
      <c r="N1340">
        <v>1009</v>
      </c>
      <c r="O1340" t="s">
        <v>32</v>
      </c>
      <c r="P1340" t="s">
        <v>32</v>
      </c>
      <c r="Q1340">
        <v>1000</v>
      </c>
      <c r="W1340">
        <v>0</v>
      </c>
      <c r="X1340">
        <v>1750099548</v>
      </c>
      <c r="Y1340">
        <f t="shared" si="777"/>
        <v>0.18</v>
      </c>
      <c r="AA1340">
        <v>137873.44</v>
      </c>
      <c r="AB1340">
        <v>0</v>
      </c>
      <c r="AC1340">
        <v>0</v>
      </c>
      <c r="AD1340">
        <v>0</v>
      </c>
      <c r="AE1340">
        <v>17868.28</v>
      </c>
      <c r="AF1340">
        <v>0</v>
      </c>
      <c r="AG1340">
        <v>0</v>
      </c>
      <c r="AH1340">
        <v>0</v>
      </c>
      <c r="AI1340">
        <v>7.55</v>
      </c>
      <c r="AJ1340">
        <v>1</v>
      </c>
      <c r="AK1340">
        <v>1</v>
      </c>
      <c r="AL1340">
        <v>1</v>
      </c>
      <c r="AM1340">
        <v>2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 t="s">
        <v>3</v>
      </c>
      <c r="AT1340">
        <v>0.18</v>
      </c>
      <c r="AU1340" t="s">
        <v>3</v>
      </c>
      <c r="AV1340">
        <v>0</v>
      </c>
      <c r="AW1340">
        <v>2</v>
      </c>
      <c r="AX1340">
        <v>56497064</v>
      </c>
      <c r="AY1340">
        <v>1</v>
      </c>
      <c r="AZ1340">
        <v>0</v>
      </c>
      <c r="BA1340">
        <v>1297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CV1340">
        <v>0</v>
      </c>
      <c r="CW1340">
        <v>0</v>
      </c>
      <c r="CX1340">
        <f>ROUND(Y1340*Source!I1338,9)</f>
        <v>6.6600000000000001E-3</v>
      </c>
      <c r="CY1340">
        <f t="shared" si="778"/>
        <v>137873.44</v>
      </c>
      <c r="CZ1340">
        <f t="shared" si="779"/>
        <v>17868.28</v>
      </c>
      <c r="DA1340">
        <f t="shared" si="780"/>
        <v>7.55</v>
      </c>
      <c r="DB1340">
        <f t="shared" si="781"/>
        <v>3216.29</v>
      </c>
      <c r="DC1340">
        <f t="shared" si="782"/>
        <v>0</v>
      </c>
      <c r="DD1340" t="s">
        <v>3</v>
      </c>
      <c r="DE1340" t="s">
        <v>3</v>
      </c>
      <c r="DF1340">
        <f t="shared" si="783"/>
        <v>898.47</v>
      </c>
      <c r="DG1340">
        <f t="shared" si="784"/>
        <v>0</v>
      </c>
      <c r="DH1340">
        <f t="shared" si="785"/>
        <v>0</v>
      </c>
      <c r="DI1340">
        <f t="shared" si="730"/>
        <v>0</v>
      </c>
      <c r="DJ1340">
        <f t="shared" si="786"/>
        <v>898.47</v>
      </c>
      <c r="DK1340">
        <v>0</v>
      </c>
      <c r="DL1340" t="s">
        <v>3</v>
      </c>
      <c r="DM1340">
        <v>0</v>
      </c>
      <c r="DN1340" t="s">
        <v>3</v>
      </c>
      <c r="DO1340">
        <v>0</v>
      </c>
    </row>
    <row r="1341" spans="1:119" x14ac:dyDescent="0.25">
      <c r="A1341">
        <f>ROW(Source!A1338)</f>
        <v>1338</v>
      </c>
      <c r="B1341">
        <v>56481267</v>
      </c>
      <c r="C1341">
        <v>56497033</v>
      </c>
      <c r="D1341">
        <v>54902280</v>
      </c>
      <c r="E1341">
        <v>1</v>
      </c>
      <c r="F1341">
        <v>1</v>
      </c>
      <c r="G1341">
        <v>1079</v>
      </c>
      <c r="H1341">
        <v>3</v>
      </c>
      <c r="I1341" t="s">
        <v>895</v>
      </c>
      <c r="J1341" t="s">
        <v>896</v>
      </c>
      <c r="K1341" t="s">
        <v>897</v>
      </c>
      <c r="L1341">
        <v>1339</v>
      </c>
      <c r="N1341">
        <v>1007</v>
      </c>
      <c r="O1341" t="s">
        <v>158</v>
      </c>
      <c r="P1341" t="s">
        <v>158</v>
      </c>
      <c r="Q1341">
        <v>1</v>
      </c>
      <c r="W1341">
        <v>0</v>
      </c>
      <c r="X1341">
        <v>166094496</v>
      </c>
      <c r="Y1341">
        <f t="shared" si="777"/>
        <v>0.27</v>
      </c>
      <c r="AA1341">
        <v>9346.1200000000008</v>
      </c>
      <c r="AB1341">
        <v>0</v>
      </c>
      <c r="AC1341">
        <v>0</v>
      </c>
      <c r="AD1341">
        <v>0</v>
      </c>
      <c r="AE1341">
        <v>2464.94</v>
      </c>
      <c r="AF1341">
        <v>0</v>
      </c>
      <c r="AG1341">
        <v>0</v>
      </c>
      <c r="AH1341">
        <v>0</v>
      </c>
      <c r="AI1341">
        <v>3.71</v>
      </c>
      <c r="AJ1341">
        <v>1</v>
      </c>
      <c r="AK1341">
        <v>1</v>
      </c>
      <c r="AL1341">
        <v>1</v>
      </c>
      <c r="AM1341">
        <v>2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 t="s">
        <v>3</v>
      </c>
      <c r="AT1341">
        <v>0.27</v>
      </c>
      <c r="AU1341" t="s">
        <v>3</v>
      </c>
      <c r="AV1341">
        <v>0</v>
      </c>
      <c r="AW1341">
        <v>2</v>
      </c>
      <c r="AX1341">
        <v>56497065</v>
      </c>
      <c r="AY1341">
        <v>1</v>
      </c>
      <c r="AZ1341">
        <v>0</v>
      </c>
      <c r="BA1341">
        <v>1298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CV1341">
        <v>0</v>
      </c>
      <c r="CW1341">
        <v>0</v>
      </c>
      <c r="CX1341">
        <f>ROUND(Y1341*Source!I1338,9)</f>
        <v>9.9900000000000006E-3</v>
      </c>
      <c r="CY1341">
        <f t="shared" si="778"/>
        <v>9346.1200000000008</v>
      </c>
      <c r="CZ1341">
        <f t="shared" si="779"/>
        <v>2464.94</v>
      </c>
      <c r="DA1341">
        <f t="shared" si="780"/>
        <v>3.71</v>
      </c>
      <c r="DB1341">
        <f t="shared" si="781"/>
        <v>665.53</v>
      </c>
      <c r="DC1341">
        <f t="shared" si="782"/>
        <v>0</v>
      </c>
      <c r="DD1341" t="s">
        <v>3</v>
      </c>
      <c r="DE1341" t="s">
        <v>3</v>
      </c>
      <c r="DF1341">
        <f t="shared" si="783"/>
        <v>91.36</v>
      </c>
      <c r="DG1341">
        <f t="shared" si="784"/>
        <v>0</v>
      </c>
      <c r="DH1341">
        <f t="shared" si="785"/>
        <v>0</v>
      </c>
      <c r="DI1341">
        <f t="shared" si="730"/>
        <v>0</v>
      </c>
      <c r="DJ1341">
        <f t="shared" si="786"/>
        <v>91.36</v>
      </c>
      <c r="DK1341">
        <v>0</v>
      </c>
      <c r="DL1341" t="s">
        <v>3</v>
      </c>
      <c r="DM1341">
        <v>0</v>
      </c>
      <c r="DN1341" t="s">
        <v>3</v>
      </c>
      <c r="DO1341">
        <v>0</v>
      </c>
    </row>
    <row r="1342" spans="1:119" x14ac:dyDescent="0.25">
      <c r="A1342">
        <f>ROW(Source!A1338)</f>
        <v>1338</v>
      </c>
      <c r="B1342">
        <v>56481267</v>
      </c>
      <c r="C1342">
        <v>56497033</v>
      </c>
      <c r="D1342">
        <v>54909571</v>
      </c>
      <c r="E1342">
        <v>1</v>
      </c>
      <c r="F1342">
        <v>1</v>
      </c>
      <c r="G1342">
        <v>1079</v>
      </c>
      <c r="H1342">
        <v>3</v>
      </c>
      <c r="I1342" t="s">
        <v>248</v>
      </c>
      <c r="J1342" t="s">
        <v>250</v>
      </c>
      <c r="K1342" t="s">
        <v>249</v>
      </c>
      <c r="L1342">
        <v>1339</v>
      </c>
      <c r="N1342">
        <v>1007</v>
      </c>
      <c r="O1342" t="s">
        <v>158</v>
      </c>
      <c r="P1342" t="s">
        <v>158</v>
      </c>
      <c r="Q1342">
        <v>1</v>
      </c>
      <c r="W1342">
        <v>0</v>
      </c>
      <c r="X1342">
        <v>-1447999952</v>
      </c>
      <c r="Y1342">
        <f t="shared" si="777"/>
        <v>101.5</v>
      </c>
      <c r="AA1342">
        <v>7517.5</v>
      </c>
      <c r="AB1342">
        <v>0</v>
      </c>
      <c r="AC1342">
        <v>0</v>
      </c>
      <c r="AD1342">
        <v>0</v>
      </c>
      <c r="AE1342">
        <v>729.73</v>
      </c>
      <c r="AF1342">
        <v>0</v>
      </c>
      <c r="AG1342">
        <v>0</v>
      </c>
      <c r="AH1342">
        <v>0</v>
      </c>
      <c r="AI1342">
        <v>10.08</v>
      </c>
      <c r="AJ1342">
        <v>1</v>
      </c>
      <c r="AK1342">
        <v>1</v>
      </c>
      <c r="AL1342">
        <v>1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 t="s">
        <v>3</v>
      </c>
      <c r="AT1342">
        <v>101.5</v>
      </c>
      <c r="AU1342" t="s">
        <v>3</v>
      </c>
      <c r="AV1342">
        <v>0</v>
      </c>
      <c r="AW1342">
        <v>1</v>
      </c>
      <c r="AX1342">
        <v>-1</v>
      </c>
      <c r="AY1342">
        <v>0</v>
      </c>
      <c r="AZ1342">
        <v>0</v>
      </c>
      <c r="BA1342" t="s">
        <v>3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CV1342">
        <v>0</v>
      </c>
      <c r="CW1342">
        <v>0</v>
      </c>
      <c r="CX1342">
        <f>ROUND(Y1342*Source!I1338,9)</f>
        <v>3.7555000000000001</v>
      </c>
      <c r="CY1342">
        <f t="shared" si="778"/>
        <v>7517.5</v>
      </c>
      <c r="CZ1342">
        <f t="shared" si="779"/>
        <v>729.73</v>
      </c>
      <c r="DA1342">
        <f t="shared" si="780"/>
        <v>10.08</v>
      </c>
      <c r="DB1342">
        <f t="shared" si="781"/>
        <v>74067.600000000006</v>
      </c>
      <c r="DC1342">
        <f t="shared" si="782"/>
        <v>0</v>
      </c>
      <c r="DD1342" t="s">
        <v>3</v>
      </c>
      <c r="DE1342" t="s">
        <v>3</v>
      </c>
      <c r="DF1342">
        <f t="shared" si="783"/>
        <v>27624.26</v>
      </c>
      <c r="DG1342">
        <f t="shared" si="784"/>
        <v>0</v>
      </c>
      <c r="DH1342">
        <f t="shared" si="785"/>
        <v>0</v>
      </c>
      <c r="DI1342">
        <f t="shared" si="730"/>
        <v>0</v>
      </c>
      <c r="DJ1342">
        <f t="shared" si="786"/>
        <v>27624.26</v>
      </c>
      <c r="DK1342">
        <v>0</v>
      </c>
      <c r="DL1342" t="s">
        <v>3</v>
      </c>
      <c r="DM1342">
        <v>0</v>
      </c>
      <c r="DN1342" t="s">
        <v>3</v>
      </c>
      <c r="DO1342">
        <v>0</v>
      </c>
    </row>
    <row r="1343" spans="1:119" x14ac:dyDescent="0.25">
      <c r="A1343">
        <f>ROW(Source!A1338)</f>
        <v>1338</v>
      </c>
      <c r="B1343">
        <v>56481267</v>
      </c>
      <c r="C1343">
        <v>56497033</v>
      </c>
      <c r="D1343">
        <v>54909981</v>
      </c>
      <c r="E1343">
        <v>1</v>
      </c>
      <c r="F1343">
        <v>1</v>
      </c>
      <c r="G1343">
        <v>1079</v>
      </c>
      <c r="H1343">
        <v>3</v>
      </c>
      <c r="I1343" t="s">
        <v>244</v>
      </c>
      <c r="J1343" t="s">
        <v>246</v>
      </c>
      <c r="K1343" t="s">
        <v>245</v>
      </c>
      <c r="L1343">
        <v>1348</v>
      </c>
      <c r="N1343">
        <v>1009</v>
      </c>
      <c r="O1343" t="s">
        <v>32</v>
      </c>
      <c r="P1343" t="s">
        <v>32</v>
      </c>
      <c r="Q1343">
        <v>1000</v>
      </c>
      <c r="W1343">
        <v>0</v>
      </c>
      <c r="X1343">
        <v>-182356648</v>
      </c>
      <c r="Y1343">
        <f t="shared" si="777"/>
        <v>0.189189</v>
      </c>
      <c r="AA1343">
        <v>99145.8</v>
      </c>
      <c r="AB1343">
        <v>0</v>
      </c>
      <c r="AC1343">
        <v>0</v>
      </c>
      <c r="AD1343">
        <v>0</v>
      </c>
      <c r="AE1343">
        <v>5673.19</v>
      </c>
      <c r="AF1343">
        <v>0</v>
      </c>
      <c r="AG1343">
        <v>0</v>
      </c>
      <c r="AH1343">
        <v>0</v>
      </c>
      <c r="AI1343">
        <v>17.100000000000001</v>
      </c>
      <c r="AJ1343">
        <v>1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 t="s">
        <v>3</v>
      </c>
      <c r="AT1343">
        <v>0.189189</v>
      </c>
      <c r="AU1343" t="s">
        <v>3</v>
      </c>
      <c r="AV1343">
        <v>0</v>
      </c>
      <c r="AW1343">
        <v>1</v>
      </c>
      <c r="AX1343">
        <v>-1</v>
      </c>
      <c r="AY1343">
        <v>0</v>
      </c>
      <c r="AZ1343">
        <v>0</v>
      </c>
      <c r="BA1343" t="s">
        <v>3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CV1343">
        <v>0</v>
      </c>
      <c r="CW1343">
        <v>0</v>
      </c>
      <c r="CX1343">
        <f>ROUND(Y1343*Source!I1338,9)</f>
        <v>6.9999930000000004E-3</v>
      </c>
      <c r="CY1343">
        <f t="shared" si="778"/>
        <v>99145.8</v>
      </c>
      <c r="CZ1343">
        <f t="shared" si="779"/>
        <v>5673.19</v>
      </c>
      <c r="DA1343">
        <f t="shared" si="780"/>
        <v>17.100000000000001</v>
      </c>
      <c r="DB1343">
        <f t="shared" si="781"/>
        <v>1073.31</v>
      </c>
      <c r="DC1343">
        <f t="shared" si="782"/>
        <v>0</v>
      </c>
      <c r="DD1343" t="s">
        <v>3</v>
      </c>
      <c r="DE1343" t="s">
        <v>3</v>
      </c>
      <c r="DF1343">
        <f t="shared" si="783"/>
        <v>679.08</v>
      </c>
      <c r="DG1343">
        <f t="shared" si="784"/>
        <v>0</v>
      </c>
      <c r="DH1343">
        <f t="shared" si="785"/>
        <v>0</v>
      </c>
      <c r="DI1343">
        <f t="shared" si="730"/>
        <v>0</v>
      </c>
      <c r="DJ1343">
        <f t="shared" si="786"/>
        <v>679.08</v>
      </c>
      <c r="DK1343">
        <v>0</v>
      </c>
      <c r="DL1343" t="s">
        <v>3</v>
      </c>
      <c r="DM1343">
        <v>0</v>
      </c>
      <c r="DN1343" t="s">
        <v>3</v>
      </c>
      <c r="DO1343">
        <v>0</v>
      </c>
    </row>
    <row r="1344" spans="1:119" x14ac:dyDescent="0.25">
      <c r="A1344">
        <f>ROW(Source!A1338)</f>
        <v>1338</v>
      </c>
      <c r="B1344">
        <v>56481267</v>
      </c>
      <c r="C1344">
        <v>56497033</v>
      </c>
      <c r="D1344">
        <v>54909992</v>
      </c>
      <c r="E1344">
        <v>1</v>
      </c>
      <c r="F1344">
        <v>1</v>
      </c>
      <c r="G1344">
        <v>1079</v>
      </c>
      <c r="H1344">
        <v>3</v>
      </c>
      <c r="I1344" t="s">
        <v>330</v>
      </c>
      <c r="J1344" t="s">
        <v>332</v>
      </c>
      <c r="K1344" t="s">
        <v>331</v>
      </c>
      <c r="L1344">
        <v>1348</v>
      </c>
      <c r="N1344">
        <v>1009</v>
      </c>
      <c r="O1344" t="s">
        <v>32</v>
      </c>
      <c r="P1344" t="s">
        <v>32</v>
      </c>
      <c r="Q1344">
        <v>1000</v>
      </c>
      <c r="W1344">
        <v>0</v>
      </c>
      <c r="X1344">
        <v>-977438433</v>
      </c>
      <c r="Y1344">
        <f t="shared" si="777"/>
        <v>0.69972999999999996</v>
      </c>
      <c r="AA1344">
        <v>97618.95</v>
      </c>
      <c r="AB1344">
        <v>0</v>
      </c>
      <c r="AC1344">
        <v>0</v>
      </c>
      <c r="AD1344">
        <v>0</v>
      </c>
      <c r="AE1344">
        <v>5743.69</v>
      </c>
      <c r="AF1344">
        <v>0</v>
      </c>
      <c r="AG1344">
        <v>0</v>
      </c>
      <c r="AH1344">
        <v>0</v>
      </c>
      <c r="AI1344">
        <v>16.63</v>
      </c>
      <c r="AJ1344">
        <v>1</v>
      </c>
      <c r="AK1344">
        <v>1</v>
      </c>
      <c r="AL1344">
        <v>1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 t="s">
        <v>3</v>
      </c>
      <c r="AT1344">
        <v>0.69972999999999996</v>
      </c>
      <c r="AU1344" t="s">
        <v>3</v>
      </c>
      <c r="AV1344">
        <v>0</v>
      </c>
      <c r="AW1344">
        <v>1</v>
      </c>
      <c r="AX1344">
        <v>-1</v>
      </c>
      <c r="AY1344">
        <v>0</v>
      </c>
      <c r="AZ1344">
        <v>0</v>
      </c>
      <c r="BA1344" t="s">
        <v>3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CV1344">
        <v>0</v>
      </c>
      <c r="CW1344">
        <v>0</v>
      </c>
      <c r="CX1344">
        <f>ROUND(Y1344*Source!I1338,9)</f>
        <v>2.5890010000000001E-2</v>
      </c>
      <c r="CY1344">
        <f t="shared" si="778"/>
        <v>97618.95</v>
      </c>
      <c r="CZ1344">
        <f t="shared" si="779"/>
        <v>5743.69</v>
      </c>
      <c r="DA1344">
        <f t="shared" si="780"/>
        <v>16.63</v>
      </c>
      <c r="DB1344">
        <f t="shared" si="781"/>
        <v>4019.03</v>
      </c>
      <c r="DC1344">
        <f t="shared" si="782"/>
        <v>0</v>
      </c>
      <c r="DD1344" t="s">
        <v>3</v>
      </c>
      <c r="DE1344" t="s">
        <v>3</v>
      </c>
      <c r="DF1344">
        <f t="shared" si="783"/>
        <v>2472.9499999999998</v>
      </c>
      <c r="DG1344">
        <f t="shared" si="784"/>
        <v>0</v>
      </c>
      <c r="DH1344">
        <f t="shared" si="785"/>
        <v>0</v>
      </c>
      <c r="DI1344">
        <f t="shared" si="730"/>
        <v>0</v>
      </c>
      <c r="DJ1344">
        <f t="shared" si="786"/>
        <v>2472.9499999999998</v>
      </c>
      <c r="DK1344">
        <v>0</v>
      </c>
      <c r="DL1344" t="s">
        <v>3</v>
      </c>
      <c r="DM1344">
        <v>0</v>
      </c>
      <c r="DN1344" t="s">
        <v>3</v>
      </c>
      <c r="DO1344">
        <v>0</v>
      </c>
    </row>
    <row r="1345" spans="1:119" x14ac:dyDescent="0.25">
      <c r="A1345">
        <f>ROW(Source!A1338)</f>
        <v>1338</v>
      </c>
      <c r="B1345">
        <v>56481267</v>
      </c>
      <c r="C1345">
        <v>56497033</v>
      </c>
      <c r="D1345">
        <v>54909994</v>
      </c>
      <c r="E1345">
        <v>1</v>
      </c>
      <c r="F1345">
        <v>1</v>
      </c>
      <c r="G1345">
        <v>1079</v>
      </c>
      <c r="H1345">
        <v>3</v>
      </c>
      <c r="I1345" t="s">
        <v>240</v>
      </c>
      <c r="J1345" t="s">
        <v>242</v>
      </c>
      <c r="K1345" t="s">
        <v>241</v>
      </c>
      <c r="L1345">
        <v>1348</v>
      </c>
      <c r="N1345">
        <v>1009</v>
      </c>
      <c r="O1345" t="s">
        <v>32</v>
      </c>
      <c r="P1345" t="s">
        <v>32</v>
      </c>
      <c r="Q1345">
        <v>1000</v>
      </c>
      <c r="W1345">
        <v>0</v>
      </c>
      <c r="X1345">
        <v>1611312075</v>
      </c>
      <c r="Y1345">
        <f t="shared" si="777"/>
        <v>11.665946</v>
      </c>
      <c r="AA1345">
        <v>92864.21</v>
      </c>
      <c r="AB1345">
        <v>0</v>
      </c>
      <c r="AC1345">
        <v>0</v>
      </c>
      <c r="AD1345">
        <v>0</v>
      </c>
      <c r="AE1345">
        <v>5743.69</v>
      </c>
      <c r="AF1345">
        <v>0</v>
      </c>
      <c r="AG1345">
        <v>0</v>
      </c>
      <c r="AH1345">
        <v>0</v>
      </c>
      <c r="AI1345">
        <v>15.82</v>
      </c>
      <c r="AJ1345">
        <v>1</v>
      </c>
      <c r="AK1345">
        <v>1</v>
      </c>
      <c r="AL1345">
        <v>1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 t="s">
        <v>3</v>
      </c>
      <c r="AT1345">
        <v>11.665946</v>
      </c>
      <c r="AU1345" t="s">
        <v>3</v>
      </c>
      <c r="AV1345">
        <v>0</v>
      </c>
      <c r="AW1345">
        <v>1</v>
      </c>
      <c r="AX1345">
        <v>-1</v>
      </c>
      <c r="AY1345">
        <v>0</v>
      </c>
      <c r="AZ1345">
        <v>0</v>
      </c>
      <c r="BA1345" t="s">
        <v>3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CV1345">
        <v>0</v>
      </c>
      <c r="CW1345">
        <v>0</v>
      </c>
      <c r="CX1345">
        <f>ROUND(Y1345*Source!I1338,9)</f>
        <v>0.43164000200000002</v>
      </c>
      <c r="CY1345">
        <f t="shared" si="778"/>
        <v>92864.21</v>
      </c>
      <c r="CZ1345">
        <f t="shared" si="779"/>
        <v>5743.69</v>
      </c>
      <c r="DA1345">
        <f t="shared" si="780"/>
        <v>15.82</v>
      </c>
      <c r="DB1345">
        <f t="shared" si="781"/>
        <v>67005.58</v>
      </c>
      <c r="DC1345">
        <f t="shared" si="782"/>
        <v>0</v>
      </c>
      <c r="DD1345" t="s">
        <v>3</v>
      </c>
      <c r="DE1345" t="s">
        <v>3</v>
      </c>
      <c r="DF1345">
        <f t="shared" si="783"/>
        <v>39221.050000000003</v>
      </c>
      <c r="DG1345">
        <f t="shared" si="784"/>
        <v>0</v>
      </c>
      <c r="DH1345">
        <f t="shared" si="785"/>
        <v>0</v>
      </c>
      <c r="DI1345">
        <f t="shared" ref="DI1345:DI1408" si="787">ROUND(ROUND(AH1345,2)*CX1345,2)</f>
        <v>0</v>
      </c>
      <c r="DJ1345">
        <f t="shared" si="786"/>
        <v>39221.050000000003</v>
      </c>
      <c r="DK1345">
        <v>0</v>
      </c>
      <c r="DL1345" t="s">
        <v>3</v>
      </c>
      <c r="DM1345">
        <v>0</v>
      </c>
      <c r="DN1345" t="s">
        <v>3</v>
      </c>
      <c r="DO1345">
        <v>0</v>
      </c>
    </row>
    <row r="1346" spans="1:119" x14ac:dyDescent="0.25">
      <c r="A1346">
        <f>ROW(Source!A1338)</f>
        <v>1338</v>
      </c>
      <c r="B1346">
        <v>56481267</v>
      </c>
      <c r="C1346">
        <v>56497033</v>
      </c>
      <c r="D1346">
        <v>54914902</v>
      </c>
      <c r="E1346">
        <v>1</v>
      </c>
      <c r="F1346">
        <v>1</v>
      </c>
      <c r="G1346">
        <v>1079</v>
      </c>
      <c r="H1346">
        <v>3</v>
      </c>
      <c r="I1346" t="s">
        <v>252</v>
      </c>
      <c r="J1346" t="s">
        <v>254</v>
      </c>
      <c r="K1346" t="s">
        <v>253</v>
      </c>
      <c r="L1346">
        <v>1327</v>
      </c>
      <c r="N1346">
        <v>1005</v>
      </c>
      <c r="O1346" t="s">
        <v>214</v>
      </c>
      <c r="P1346" t="s">
        <v>214</v>
      </c>
      <c r="Q1346">
        <v>1</v>
      </c>
      <c r="W1346">
        <v>0</v>
      </c>
      <c r="X1346">
        <v>1092252065</v>
      </c>
      <c r="Y1346">
        <f t="shared" si="777"/>
        <v>147</v>
      </c>
      <c r="AA1346">
        <v>131.15</v>
      </c>
      <c r="AB1346">
        <v>0</v>
      </c>
      <c r="AC1346">
        <v>0</v>
      </c>
      <c r="AD1346">
        <v>0</v>
      </c>
      <c r="AE1346">
        <v>60.82</v>
      </c>
      <c r="AF1346">
        <v>0</v>
      </c>
      <c r="AG1346">
        <v>0</v>
      </c>
      <c r="AH1346">
        <v>0</v>
      </c>
      <c r="AI1346">
        <v>2.11</v>
      </c>
      <c r="AJ1346">
        <v>1</v>
      </c>
      <c r="AK1346">
        <v>1</v>
      </c>
      <c r="AL1346">
        <v>1</v>
      </c>
      <c r="AM1346">
        <v>2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 t="s">
        <v>3</v>
      </c>
      <c r="AT1346">
        <v>147</v>
      </c>
      <c r="AU1346" t="s">
        <v>3</v>
      </c>
      <c r="AV1346">
        <v>0</v>
      </c>
      <c r="AW1346">
        <v>2</v>
      </c>
      <c r="AX1346">
        <v>56497066</v>
      </c>
      <c r="AY1346">
        <v>1</v>
      </c>
      <c r="AZ1346">
        <v>0</v>
      </c>
      <c r="BA1346">
        <v>1299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CV1346">
        <v>0</v>
      </c>
      <c r="CW1346">
        <v>0</v>
      </c>
      <c r="CX1346">
        <f>ROUND(Y1346*Source!I1338,9)</f>
        <v>5.4390000000000001</v>
      </c>
      <c r="CY1346">
        <f t="shared" si="778"/>
        <v>131.15</v>
      </c>
      <c r="CZ1346">
        <f t="shared" si="779"/>
        <v>60.82</v>
      </c>
      <c r="DA1346">
        <f t="shared" si="780"/>
        <v>2.11</v>
      </c>
      <c r="DB1346">
        <f t="shared" si="781"/>
        <v>8940.5400000000009</v>
      </c>
      <c r="DC1346">
        <f t="shared" si="782"/>
        <v>0</v>
      </c>
      <c r="DD1346" t="s">
        <v>3</v>
      </c>
      <c r="DE1346" t="s">
        <v>3</v>
      </c>
      <c r="DF1346">
        <f t="shared" si="783"/>
        <v>697.99</v>
      </c>
      <c r="DG1346">
        <f t="shared" si="784"/>
        <v>0</v>
      </c>
      <c r="DH1346">
        <f t="shared" si="785"/>
        <v>0</v>
      </c>
      <c r="DI1346">
        <f t="shared" si="787"/>
        <v>0</v>
      </c>
      <c r="DJ1346">
        <f t="shared" si="786"/>
        <v>697.99</v>
      </c>
      <c r="DK1346">
        <v>0</v>
      </c>
      <c r="DL1346" t="s">
        <v>3</v>
      </c>
      <c r="DM1346">
        <v>0</v>
      </c>
      <c r="DN1346" t="s">
        <v>3</v>
      </c>
      <c r="DO1346">
        <v>0</v>
      </c>
    </row>
    <row r="1347" spans="1:119" x14ac:dyDescent="0.25">
      <c r="A1347">
        <f>ROW(Source!A1347)</f>
        <v>1347</v>
      </c>
      <c r="B1347">
        <v>56481265</v>
      </c>
      <c r="C1347">
        <v>56496993</v>
      </c>
      <c r="D1347">
        <v>54836958</v>
      </c>
      <c r="E1347">
        <v>1079</v>
      </c>
      <c r="F1347">
        <v>1</v>
      </c>
      <c r="G1347">
        <v>1079</v>
      </c>
      <c r="H1347">
        <v>1</v>
      </c>
      <c r="I1347" t="s">
        <v>738</v>
      </c>
      <c r="J1347" t="s">
        <v>3</v>
      </c>
      <c r="K1347" t="s">
        <v>739</v>
      </c>
      <c r="L1347">
        <v>1191</v>
      </c>
      <c r="N1347">
        <v>1013</v>
      </c>
      <c r="O1347" t="s">
        <v>740</v>
      </c>
      <c r="P1347" t="s">
        <v>740</v>
      </c>
      <c r="Q1347">
        <v>1</v>
      </c>
      <c r="W1347">
        <v>0</v>
      </c>
      <c r="X1347">
        <v>476480486</v>
      </c>
      <c r="Y1347">
        <f>(AT1347*1.15*1.1)</f>
        <v>22.985050000000005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1</v>
      </c>
      <c r="AK1347">
        <v>1</v>
      </c>
      <c r="AL1347">
        <v>1</v>
      </c>
      <c r="AM1347">
        <v>-2</v>
      </c>
      <c r="AN1347">
        <v>0</v>
      </c>
      <c r="AO1347">
        <v>1</v>
      </c>
      <c r="AP1347">
        <v>1</v>
      </c>
      <c r="AQ1347">
        <v>0</v>
      </c>
      <c r="AR1347">
        <v>0</v>
      </c>
      <c r="AS1347" t="s">
        <v>3</v>
      </c>
      <c r="AT1347">
        <v>18.170000000000002</v>
      </c>
      <c r="AU1347" t="s">
        <v>166</v>
      </c>
      <c r="AV1347">
        <v>1</v>
      </c>
      <c r="AW1347">
        <v>2</v>
      </c>
      <c r="AX1347">
        <v>56497003</v>
      </c>
      <c r="AY1347">
        <v>1</v>
      </c>
      <c r="AZ1347">
        <v>0</v>
      </c>
      <c r="BA1347">
        <v>1301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CU1347">
        <f>ROUND(AT1347*Source!I1347*AH1347*AL1347,2)</f>
        <v>0</v>
      </c>
      <c r="CV1347">
        <f>ROUND(Y1347*Source!I1347,9)</f>
        <v>4.59701</v>
      </c>
      <c r="CW1347">
        <v>0</v>
      </c>
      <c r="CX1347">
        <f>ROUND(Y1347*Source!I1347,9)</f>
        <v>4.59701</v>
      </c>
      <c r="CY1347">
        <f>AD1347</f>
        <v>0</v>
      </c>
      <c r="CZ1347">
        <f>AH1347</f>
        <v>0</v>
      </c>
      <c r="DA1347">
        <f>AL1347</f>
        <v>1</v>
      </c>
      <c r="DB1347">
        <f>ROUND((ROUND(AT1347*CZ1347,2)*1.15*1.1),6)</f>
        <v>0</v>
      </c>
      <c r="DC1347">
        <f>ROUND((ROUND(AT1347*AG1347,2)*1.15*1.1),6)</f>
        <v>0</v>
      </c>
      <c r="DD1347" t="s">
        <v>3</v>
      </c>
      <c r="DE1347" t="s">
        <v>3</v>
      </c>
      <c r="DF1347">
        <f t="shared" ref="DF1347:DF1359" si="788">ROUND(ROUND(AE1347,2)*CX1347,2)</f>
        <v>0</v>
      </c>
      <c r="DG1347">
        <f t="shared" si="784"/>
        <v>0</v>
      </c>
      <c r="DH1347">
        <f t="shared" si="785"/>
        <v>0</v>
      </c>
      <c r="DI1347">
        <f t="shared" si="787"/>
        <v>0</v>
      </c>
      <c r="DJ1347">
        <f>DI1347</f>
        <v>0</v>
      </c>
      <c r="DK1347">
        <v>0</v>
      </c>
      <c r="DL1347" t="s">
        <v>3</v>
      </c>
      <c r="DM1347">
        <v>0</v>
      </c>
      <c r="DN1347" t="s">
        <v>3</v>
      </c>
      <c r="DO1347">
        <v>0</v>
      </c>
    </row>
    <row r="1348" spans="1:119" x14ac:dyDescent="0.25">
      <c r="A1348">
        <f>ROW(Source!A1347)</f>
        <v>1347</v>
      </c>
      <c r="B1348">
        <v>56481265</v>
      </c>
      <c r="C1348">
        <v>56496993</v>
      </c>
      <c r="D1348">
        <v>54934284</v>
      </c>
      <c r="E1348">
        <v>1</v>
      </c>
      <c r="F1348">
        <v>1</v>
      </c>
      <c r="G1348">
        <v>1079</v>
      </c>
      <c r="H1348">
        <v>2</v>
      </c>
      <c r="I1348" t="s">
        <v>741</v>
      </c>
      <c r="J1348" t="s">
        <v>742</v>
      </c>
      <c r="K1348" t="s">
        <v>743</v>
      </c>
      <c r="L1348">
        <v>1368</v>
      </c>
      <c r="N1348">
        <v>1011</v>
      </c>
      <c r="O1348" t="s">
        <v>744</v>
      </c>
      <c r="P1348" t="s">
        <v>744</v>
      </c>
      <c r="Q1348">
        <v>1</v>
      </c>
      <c r="W1348">
        <v>0</v>
      </c>
      <c r="X1348">
        <v>654681671</v>
      </c>
      <c r="Y1348">
        <f>(AT1348*1.25*1.1)</f>
        <v>0.46750000000000008</v>
      </c>
      <c r="AA1348">
        <v>0</v>
      </c>
      <c r="AB1348">
        <v>87.01</v>
      </c>
      <c r="AC1348">
        <v>13.21</v>
      </c>
      <c r="AD1348">
        <v>0</v>
      </c>
      <c r="AE1348">
        <v>0</v>
      </c>
      <c r="AF1348">
        <v>83.1</v>
      </c>
      <c r="AG1348">
        <v>12.62</v>
      </c>
      <c r="AH1348">
        <v>0</v>
      </c>
      <c r="AI1348">
        <v>1</v>
      </c>
      <c r="AJ1348">
        <v>1</v>
      </c>
      <c r="AK1348">
        <v>1</v>
      </c>
      <c r="AL1348">
        <v>1</v>
      </c>
      <c r="AM1348">
        <v>-2</v>
      </c>
      <c r="AN1348">
        <v>0</v>
      </c>
      <c r="AO1348">
        <v>1</v>
      </c>
      <c r="AP1348">
        <v>1</v>
      </c>
      <c r="AQ1348">
        <v>0</v>
      </c>
      <c r="AR1348">
        <v>0</v>
      </c>
      <c r="AS1348" t="s">
        <v>3</v>
      </c>
      <c r="AT1348">
        <v>0.34</v>
      </c>
      <c r="AU1348" t="s">
        <v>165</v>
      </c>
      <c r="AV1348">
        <v>0</v>
      </c>
      <c r="AW1348">
        <v>2</v>
      </c>
      <c r="AX1348">
        <v>56497004</v>
      </c>
      <c r="AY1348">
        <v>1</v>
      </c>
      <c r="AZ1348">
        <v>0</v>
      </c>
      <c r="BA1348">
        <v>1302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CV1348">
        <v>0</v>
      </c>
      <c r="CW1348">
        <f>ROUND(Y1348*Source!I1347*DO1348,9)</f>
        <v>1.17997</v>
      </c>
      <c r="CX1348">
        <f>ROUND(Y1348*Source!I1347,9)</f>
        <v>9.35E-2</v>
      </c>
      <c r="CY1348">
        <f>AB1348</f>
        <v>87.01</v>
      </c>
      <c r="CZ1348">
        <f>AF1348</f>
        <v>83.1</v>
      </c>
      <c r="DA1348">
        <f>AJ1348</f>
        <v>1</v>
      </c>
      <c r="DB1348">
        <f>ROUND((ROUND(AT1348*CZ1348,2)*1.25*1.1),6)</f>
        <v>38.84375</v>
      </c>
      <c r="DC1348">
        <f>ROUND((ROUND(AT1348*AG1348,2)*1.25*1.1),6)</f>
        <v>5.8987499999999997</v>
      </c>
      <c r="DD1348" t="s">
        <v>3</v>
      </c>
      <c r="DE1348" t="s">
        <v>3</v>
      </c>
      <c r="DF1348">
        <f t="shared" si="788"/>
        <v>0</v>
      </c>
      <c r="DG1348">
        <f t="shared" si="784"/>
        <v>7.77</v>
      </c>
      <c r="DH1348">
        <f t="shared" si="785"/>
        <v>1.18</v>
      </c>
      <c r="DI1348">
        <f t="shared" si="787"/>
        <v>0</v>
      </c>
      <c r="DJ1348">
        <f>DG1348</f>
        <v>7.77</v>
      </c>
      <c r="DK1348">
        <v>0</v>
      </c>
      <c r="DL1348" t="s">
        <v>745</v>
      </c>
      <c r="DM1348">
        <v>0</v>
      </c>
      <c r="DN1348" t="s">
        <v>740</v>
      </c>
      <c r="DO1348">
        <v>12.62</v>
      </c>
    </row>
    <row r="1349" spans="1:119" x14ac:dyDescent="0.25">
      <c r="A1349">
        <f>ROW(Source!A1347)</f>
        <v>1347</v>
      </c>
      <c r="B1349">
        <v>56481265</v>
      </c>
      <c r="C1349">
        <v>56496993</v>
      </c>
      <c r="D1349">
        <v>54933607</v>
      </c>
      <c r="E1349">
        <v>1</v>
      </c>
      <c r="F1349">
        <v>1</v>
      </c>
      <c r="G1349">
        <v>1079</v>
      </c>
      <c r="H1349">
        <v>2</v>
      </c>
      <c r="I1349" t="s">
        <v>868</v>
      </c>
      <c r="J1349" t="s">
        <v>869</v>
      </c>
      <c r="K1349" t="s">
        <v>870</v>
      </c>
      <c r="L1349">
        <v>1368</v>
      </c>
      <c r="N1349">
        <v>1011</v>
      </c>
      <c r="O1349" t="s">
        <v>744</v>
      </c>
      <c r="P1349" t="s">
        <v>744</v>
      </c>
      <c r="Q1349">
        <v>1</v>
      </c>
      <c r="W1349">
        <v>0</v>
      </c>
      <c r="X1349">
        <v>-2072243295</v>
      </c>
      <c r="Y1349">
        <f>(AT1349*1.25*1.1)</f>
        <v>0.59125000000000005</v>
      </c>
      <c r="AA1349">
        <v>0</v>
      </c>
      <c r="AB1349">
        <v>3.33</v>
      </c>
      <c r="AC1349">
        <v>0</v>
      </c>
      <c r="AD1349">
        <v>0</v>
      </c>
      <c r="AE1349">
        <v>0</v>
      </c>
      <c r="AF1349">
        <v>3.18</v>
      </c>
      <c r="AG1349">
        <v>0</v>
      </c>
      <c r="AH1349">
        <v>0</v>
      </c>
      <c r="AI1349">
        <v>1</v>
      </c>
      <c r="AJ1349">
        <v>1</v>
      </c>
      <c r="AK1349">
        <v>1</v>
      </c>
      <c r="AL1349">
        <v>1</v>
      </c>
      <c r="AM1349">
        <v>-2</v>
      </c>
      <c r="AN1349">
        <v>0</v>
      </c>
      <c r="AO1349">
        <v>1</v>
      </c>
      <c r="AP1349">
        <v>1</v>
      </c>
      <c r="AQ1349">
        <v>0</v>
      </c>
      <c r="AR1349">
        <v>0</v>
      </c>
      <c r="AS1349" t="s">
        <v>3</v>
      </c>
      <c r="AT1349">
        <v>0.43</v>
      </c>
      <c r="AU1349" t="s">
        <v>165</v>
      </c>
      <c r="AV1349">
        <v>0</v>
      </c>
      <c r="AW1349">
        <v>2</v>
      </c>
      <c r="AX1349">
        <v>56497005</v>
      </c>
      <c r="AY1349">
        <v>1</v>
      </c>
      <c r="AZ1349">
        <v>0</v>
      </c>
      <c r="BA1349">
        <v>1303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CV1349">
        <v>0</v>
      </c>
      <c r="CW1349">
        <f>ROUND(Y1349*Source!I1347*DO1349,9)</f>
        <v>0</v>
      </c>
      <c r="CX1349">
        <f>ROUND(Y1349*Source!I1347,9)</f>
        <v>0.11824999999999999</v>
      </c>
      <c r="CY1349">
        <f>AB1349</f>
        <v>3.33</v>
      </c>
      <c r="CZ1349">
        <f>AF1349</f>
        <v>3.18</v>
      </c>
      <c r="DA1349">
        <f>AJ1349</f>
        <v>1</v>
      </c>
      <c r="DB1349">
        <f>ROUND((ROUND(AT1349*CZ1349,2)*1.25*1.1),6)</f>
        <v>1.88375</v>
      </c>
      <c r="DC1349">
        <f>ROUND((ROUND(AT1349*AG1349,2)*1.25*1.1),6)</f>
        <v>0</v>
      </c>
      <c r="DD1349" t="s">
        <v>3</v>
      </c>
      <c r="DE1349" t="s">
        <v>3</v>
      </c>
      <c r="DF1349">
        <f t="shared" si="788"/>
        <v>0</v>
      </c>
      <c r="DG1349">
        <f t="shared" si="784"/>
        <v>0.38</v>
      </c>
      <c r="DH1349">
        <f t="shared" si="785"/>
        <v>0</v>
      </c>
      <c r="DI1349">
        <f t="shared" si="787"/>
        <v>0</v>
      </c>
      <c r="DJ1349">
        <f>DG1349</f>
        <v>0.38</v>
      </c>
      <c r="DK1349">
        <v>0</v>
      </c>
      <c r="DL1349" t="s">
        <v>3</v>
      </c>
      <c r="DM1349">
        <v>0</v>
      </c>
      <c r="DN1349" t="s">
        <v>3</v>
      </c>
      <c r="DO1349">
        <v>0</v>
      </c>
    </row>
    <row r="1350" spans="1:119" x14ac:dyDescent="0.25">
      <c r="A1350">
        <f>ROW(Source!A1347)</f>
        <v>1347</v>
      </c>
      <c r="B1350">
        <v>56481265</v>
      </c>
      <c r="C1350">
        <v>56496993</v>
      </c>
      <c r="D1350">
        <v>54933712</v>
      </c>
      <c r="E1350">
        <v>1</v>
      </c>
      <c r="F1350">
        <v>1</v>
      </c>
      <c r="G1350">
        <v>1079</v>
      </c>
      <c r="H1350">
        <v>2</v>
      </c>
      <c r="I1350" t="s">
        <v>927</v>
      </c>
      <c r="J1350" t="s">
        <v>928</v>
      </c>
      <c r="K1350" t="s">
        <v>929</v>
      </c>
      <c r="L1350">
        <v>1368</v>
      </c>
      <c r="N1350">
        <v>1011</v>
      </c>
      <c r="O1350" t="s">
        <v>744</v>
      </c>
      <c r="P1350" t="s">
        <v>744</v>
      </c>
      <c r="Q1350">
        <v>1</v>
      </c>
      <c r="W1350">
        <v>0</v>
      </c>
      <c r="X1350">
        <v>1381503060</v>
      </c>
      <c r="Y1350">
        <f>(AT1350*1.25*1.1)</f>
        <v>0.56374999999999997</v>
      </c>
      <c r="AA1350">
        <v>0</v>
      </c>
      <c r="AB1350">
        <v>12.9</v>
      </c>
      <c r="AC1350">
        <v>0</v>
      </c>
      <c r="AD1350">
        <v>0</v>
      </c>
      <c r="AE1350">
        <v>0</v>
      </c>
      <c r="AF1350">
        <v>12.32</v>
      </c>
      <c r="AG1350">
        <v>0</v>
      </c>
      <c r="AH1350">
        <v>0</v>
      </c>
      <c r="AI1350">
        <v>1</v>
      </c>
      <c r="AJ1350">
        <v>1</v>
      </c>
      <c r="AK1350">
        <v>1</v>
      </c>
      <c r="AL1350">
        <v>1</v>
      </c>
      <c r="AM1350">
        <v>-2</v>
      </c>
      <c r="AN1350">
        <v>0</v>
      </c>
      <c r="AO1350">
        <v>1</v>
      </c>
      <c r="AP1350">
        <v>1</v>
      </c>
      <c r="AQ1350">
        <v>0</v>
      </c>
      <c r="AR1350">
        <v>0</v>
      </c>
      <c r="AS1350" t="s">
        <v>3</v>
      </c>
      <c r="AT1350">
        <v>0.41</v>
      </c>
      <c r="AU1350" t="s">
        <v>165</v>
      </c>
      <c r="AV1350">
        <v>0</v>
      </c>
      <c r="AW1350">
        <v>2</v>
      </c>
      <c r="AX1350">
        <v>56497006</v>
      </c>
      <c r="AY1350">
        <v>1</v>
      </c>
      <c r="AZ1350">
        <v>0</v>
      </c>
      <c r="BA1350">
        <v>1304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CV1350">
        <v>0</v>
      </c>
      <c r="CW1350">
        <f>ROUND(Y1350*Source!I1347*DO1350,9)</f>
        <v>0</v>
      </c>
      <c r="CX1350">
        <f>ROUND(Y1350*Source!I1347,9)</f>
        <v>0.11275</v>
      </c>
      <c r="CY1350">
        <f>AB1350</f>
        <v>12.9</v>
      </c>
      <c r="CZ1350">
        <f>AF1350</f>
        <v>12.32</v>
      </c>
      <c r="DA1350">
        <f>AJ1350</f>
        <v>1</v>
      </c>
      <c r="DB1350">
        <f>ROUND((ROUND(AT1350*CZ1350,2)*1.25*1.1),6)</f>
        <v>6.9437499999999996</v>
      </c>
      <c r="DC1350">
        <f>ROUND((ROUND(AT1350*AG1350,2)*1.25*1.1),6)</f>
        <v>0</v>
      </c>
      <c r="DD1350" t="s">
        <v>3</v>
      </c>
      <c r="DE1350" t="s">
        <v>3</v>
      </c>
      <c r="DF1350">
        <f t="shared" si="788"/>
        <v>0</v>
      </c>
      <c r="DG1350">
        <f t="shared" si="784"/>
        <v>1.39</v>
      </c>
      <c r="DH1350">
        <f t="shared" si="785"/>
        <v>0</v>
      </c>
      <c r="DI1350">
        <f t="shared" si="787"/>
        <v>0</v>
      </c>
      <c r="DJ1350">
        <f>DG1350</f>
        <v>1.39</v>
      </c>
      <c r="DK1350">
        <v>0</v>
      </c>
      <c r="DL1350" t="s">
        <v>3</v>
      </c>
      <c r="DM1350">
        <v>0</v>
      </c>
      <c r="DN1350" t="s">
        <v>3</v>
      </c>
      <c r="DO1350">
        <v>0</v>
      </c>
    </row>
    <row r="1351" spans="1:119" x14ac:dyDescent="0.25">
      <c r="A1351">
        <f>ROW(Source!A1347)</f>
        <v>1347</v>
      </c>
      <c r="B1351">
        <v>56481265</v>
      </c>
      <c r="C1351">
        <v>56496993</v>
      </c>
      <c r="D1351">
        <v>54902318</v>
      </c>
      <c r="E1351">
        <v>1</v>
      </c>
      <c r="F1351">
        <v>1</v>
      </c>
      <c r="G1351">
        <v>1079</v>
      </c>
      <c r="H1351">
        <v>3</v>
      </c>
      <c r="I1351" t="s">
        <v>755</v>
      </c>
      <c r="J1351" t="s">
        <v>756</v>
      </c>
      <c r="K1351" t="s">
        <v>757</v>
      </c>
      <c r="L1351">
        <v>1348</v>
      </c>
      <c r="N1351">
        <v>1009</v>
      </c>
      <c r="O1351" t="s">
        <v>32</v>
      </c>
      <c r="P1351" t="s">
        <v>32</v>
      </c>
      <c r="Q1351">
        <v>1000</v>
      </c>
      <c r="W1351">
        <v>0</v>
      </c>
      <c r="X1351">
        <v>-638851762</v>
      </c>
      <c r="Y1351">
        <f>AT1351</f>
        <v>3.8999999999999998E-3</v>
      </c>
      <c r="AA1351">
        <v>15448.66</v>
      </c>
      <c r="AB1351">
        <v>0</v>
      </c>
      <c r="AC1351">
        <v>0</v>
      </c>
      <c r="AD1351">
        <v>0</v>
      </c>
      <c r="AE1351">
        <v>15160.61</v>
      </c>
      <c r="AF1351">
        <v>0</v>
      </c>
      <c r="AG1351">
        <v>0</v>
      </c>
      <c r="AH1351">
        <v>0</v>
      </c>
      <c r="AI1351">
        <v>1</v>
      </c>
      <c r="AJ1351">
        <v>1</v>
      </c>
      <c r="AK1351">
        <v>1</v>
      </c>
      <c r="AL1351">
        <v>1</v>
      </c>
      <c r="AM1351">
        <v>-2</v>
      </c>
      <c r="AN1351">
        <v>0</v>
      </c>
      <c r="AO1351">
        <v>1</v>
      </c>
      <c r="AP1351">
        <v>1</v>
      </c>
      <c r="AQ1351">
        <v>0</v>
      </c>
      <c r="AR1351">
        <v>0</v>
      </c>
      <c r="AS1351" t="s">
        <v>3</v>
      </c>
      <c r="AT1351">
        <v>3.8999999999999998E-3</v>
      </c>
      <c r="AU1351" t="s">
        <v>3</v>
      </c>
      <c r="AV1351">
        <v>0</v>
      </c>
      <c r="AW1351">
        <v>2</v>
      </c>
      <c r="AX1351">
        <v>56497007</v>
      </c>
      <c r="AY1351">
        <v>1</v>
      </c>
      <c r="AZ1351">
        <v>0</v>
      </c>
      <c r="BA1351">
        <v>1305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CV1351">
        <v>0</v>
      </c>
      <c r="CW1351">
        <v>0</v>
      </c>
      <c r="CX1351">
        <f>ROUND(Y1351*Source!I1347,9)</f>
        <v>7.7999999999999999E-4</v>
      </c>
      <c r="CY1351">
        <f>AA1351</f>
        <v>15448.66</v>
      </c>
      <c r="CZ1351">
        <f>AE1351</f>
        <v>15160.61</v>
      </c>
      <c r="DA1351">
        <f>AI1351</f>
        <v>1</v>
      </c>
      <c r="DB1351">
        <f>ROUND(ROUND(AT1351*CZ1351,2),6)</f>
        <v>59.13</v>
      </c>
      <c r="DC1351">
        <f>ROUND(ROUND(AT1351*AG1351,2),6)</f>
        <v>0</v>
      </c>
      <c r="DD1351" t="s">
        <v>3</v>
      </c>
      <c r="DE1351" t="s">
        <v>3</v>
      </c>
      <c r="DF1351">
        <f t="shared" si="788"/>
        <v>11.83</v>
      </c>
      <c r="DG1351">
        <f t="shared" si="784"/>
        <v>0</v>
      </c>
      <c r="DH1351">
        <f t="shared" si="785"/>
        <v>0</v>
      </c>
      <c r="DI1351">
        <f t="shared" si="787"/>
        <v>0</v>
      </c>
      <c r="DJ1351">
        <f>DF1351</f>
        <v>11.83</v>
      </c>
      <c r="DK1351">
        <v>0</v>
      </c>
      <c r="DL1351" t="s">
        <v>3</v>
      </c>
      <c r="DM1351">
        <v>0</v>
      </c>
      <c r="DN1351" t="s">
        <v>3</v>
      </c>
      <c r="DO1351">
        <v>0</v>
      </c>
    </row>
    <row r="1352" spans="1:119" x14ac:dyDescent="0.25">
      <c r="A1352">
        <f>ROW(Source!A1347)</f>
        <v>1347</v>
      </c>
      <c r="B1352">
        <v>56481265</v>
      </c>
      <c r="C1352">
        <v>56496993</v>
      </c>
      <c r="D1352">
        <v>54902260</v>
      </c>
      <c r="E1352">
        <v>1</v>
      </c>
      <c r="F1352">
        <v>1</v>
      </c>
      <c r="G1352">
        <v>1079</v>
      </c>
      <c r="H1352">
        <v>3</v>
      </c>
      <c r="I1352" t="s">
        <v>930</v>
      </c>
      <c r="J1352" t="s">
        <v>931</v>
      </c>
      <c r="K1352" t="s">
        <v>932</v>
      </c>
      <c r="L1352">
        <v>1348</v>
      </c>
      <c r="N1352">
        <v>1009</v>
      </c>
      <c r="O1352" t="s">
        <v>32</v>
      </c>
      <c r="P1352" t="s">
        <v>32</v>
      </c>
      <c r="Q1352">
        <v>1000</v>
      </c>
      <c r="W1352">
        <v>0</v>
      </c>
      <c r="X1352">
        <v>-577689993</v>
      </c>
      <c r="Y1352">
        <f>AT1352</f>
        <v>7.0000000000000007E-2</v>
      </c>
      <c r="AA1352">
        <v>3446.05</v>
      </c>
      <c r="AB1352">
        <v>0</v>
      </c>
      <c r="AC1352">
        <v>0</v>
      </c>
      <c r="AD1352">
        <v>0</v>
      </c>
      <c r="AE1352">
        <v>3381.8</v>
      </c>
      <c r="AF1352">
        <v>0</v>
      </c>
      <c r="AG1352">
        <v>0</v>
      </c>
      <c r="AH1352">
        <v>0</v>
      </c>
      <c r="AI1352">
        <v>1</v>
      </c>
      <c r="AJ1352">
        <v>1</v>
      </c>
      <c r="AK1352">
        <v>1</v>
      </c>
      <c r="AL1352">
        <v>1</v>
      </c>
      <c r="AM1352">
        <v>-2</v>
      </c>
      <c r="AN1352">
        <v>0</v>
      </c>
      <c r="AO1352">
        <v>1</v>
      </c>
      <c r="AP1352">
        <v>1</v>
      </c>
      <c r="AQ1352">
        <v>0</v>
      </c>
      <c r="AR1352">
        <v>0</v>
      </c>
      <c r="AS1352" t="s">
        <v>3</v>
      </c>
      <c r="AT1352">
        <v>7.0000000000000007E-2</v>
      </c>
      <c r="AU1352" t="s">
        <v>3</v>
      </c>
      <c r="AV1352">
        <v>0</v>
      </c>
      <c r="AW1352">
        <v>2</v>
      </c>
      <c r="AX1352">
        <v>56497008</v>
      </c>
      <c r="AY1352">
        <v>1</v>
      </c>
      <c r="AZ1352">
        <v>0</v>
      </c>
      <c r="BA1352">
        <v>1306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CV1352">
        <v>0</v>
      </c>
      <c r="CW1352">
        <v>0</v>
      </c>
      <c r="CX1352">
        <f>ROUND(Y1352*Source!I1347,9)</f>
        <v>1.4E-2</v>
      </c>
      <c r="CY1352">
        <f>AA1352</f>
        <v>3446.05</v>
      </c>
      <c r="CZ1352">
        <f>AE1352</f>
        <v>3381.8</v>
      </c>
      <c r="DA1352">
        <f>AI1352</f>
        <v>1</v>
      </c>
      <c r="DB1352">
        <f>ROUND(ROUND(AT1352*CZ1352,2),6)</f>
        <v>236.73</v>
      </c>
      <c r="DC1352">
        <f>ROUND(ROUND(AT1352*AG1352,2),6)</f>
        <v>0</v>
      </c>
      <c r="DD1352" t="s">
        <v>3</v>
      </c>
      <c r="DE1352" t="s">
        <v>3</v>
      </c>
      <c r="DF1352">
        <f t="shared" si="788"/>
        <v>47.35</v>
      </c>
      <c r="DG1352">
        <f t="shared" si="784"/>
        <v>0</v>
      </c>
      <c r="DH1352">
        <f t="shared" si="785"/>
        <v>0</v>
      </c>
      <c r="DI1352">
        <f t="shared" si="787"/>
        <v>0</v>
      </c>
      <c r="DJ1352">
        <f>DF1352</f>
        <v>47.35</v>
      </c>
      <c r="DK1352">
        <v>0</v>
      </c>
      <c r="DL1352" t="s">
        <v>3</v>
      </c>
      <c r="DM1352">
        <v>0</v>
      </c>
      <c r="DN1352" t="s">
        <v>3</v>
      </c>
      <c r="DO1352">
        <v>0</v>
      </c>
    </row>
    <row r="1353" spans="1:119" x14ac:dyDescent="0.25">
      <c r="A1353">
        <f>ROW(Source!A1347)</f>
        <v>1347</v>
      </c>
      <c r="B1353">
        <v>56481265</v>
      </c>
      <c r="C1353">
        <v>56496993</v>
      </c>
      <c r="D1353">
        <v>54902263</v>
      </c>
      <c r="E1353">
        <v>1</v>
      </c>
      <c r="F1353">
        <v>1</v>
      </c>
      <c r="G1353">
        <v>1079</v>
      </c>
      <c r="H1353">
        <v>3</v>
      </c>
      <c r="I1353" t="s">
        <v>933</v>
      </c>
      <c r="J1353" t="s">
        <v>934</v>
      </c>
      <c r="K1353" t="s">
        <v>935</v>
      </c>
      <c r="L1353">
        <v>1348</v>
      </c>
      <c r="N1353">
        <v>1009</v>
      </c>
      <c r="O1353" t="s">
        <v>32</v>
      </c>
      <c r="P1353" t="s">
        <v>32</v>
      </c>
      <c r="Q1353">
        <v>1000</v>
      </c>
      <c r="W1353">
        <v>0</v>
      </c>
      <c r="X1353">
        <v>958001174</v>
      </c>
      <c r="Y1353">
        <f>AT1353</f>
        <v>2E-3</v>
      </c>
      <c r="AA1353">
        <v>27377.86</v>
      </c>
      <c r="AB1353">
        <v>0</v>
      </c>
      <c r="AC1353">
        <v>0</v>
      </c>
      <c r="AD1353">
        <v>0</v>
      </c>
      <c r="AE1353">
        <v>26867.38</v>
      </c>
      <c r="AF1353">
        <v>0</v>
      </c>
      <c r="AG1353">
        <v>0</v>
      </c>
      <c r="AH1353">
        <v>0</v>
      </c>
      <c r="AI1353">
        <v>1</v>
      </c>
      <c r="AJ1353">
        <v>1</v>
      </c>
      <c r="AK1353">
        <v>1</v>
      </c>
      <c r="AL1353">
        <v>1</v>
      </c>
      <c r="AM1353">
        <v>-2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 t="s">
        <v>3</v>
      </c>
      <c r="AT1353">
        <v>2E-3</v>
      </c>
      <c r="AU1353" t="s">
        <v>3</v>
      </c>
      <c r="AV1353">
        <v>0</v>
      </c>
      <c r="AW1353">
        <v>2</v>
      </c>
      <c r="AX1353">
        <v>56497009</v>
      </c>
      <c r="AY1353">
        <v>1</v>
      </c>
      <c r="AZ1353">
        <v>0</v>
      </c>
      <c r="BA1353">
        <v>1307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CV1353">
        <v>0</v>
      </c>
      <c r="CW1353">
        <v>0</v>
      </c>
      <c r="CX1353">
        <f>ROUND(Y1353*Source!I1347,9)</f>
        <v>4.0000000000000002E-4</v>
      </c>
      <c r="CY1353">
        <f>AA1353</f>
        <v>27377.86</v>
      </c>
      <c r="CZ1353">
        <f>AE1353</f>
        <v>26867.38</v>
      </c>
      <c r="DA1353">
        <f>AI1353</f>
        <v>1</v>
      </c>
      <c r="DB1353">
        <f>ROUND(ROUND(AT1353*CZ1353,2),6)</f>
        <v>53.73</v>
      </c>
      <c r="DC1353">
        <f>ROUND(ROUND(AT1353*AG1353,2),6)</f>
        <v>0</v>
      </c>
      <c r="DD1353" t="s">
        <v>3</v>
      </c>
      <c r="DE1353" t="s">
        <v>3</v>
      </c>
      <c r="DF1353">
        <f t="shared" si="788"/>
        <v>10.75</v>
      </c>
      <c r="DG1353">
        <f t="shared" si="784"/>
        <v>0</v>
      </c>
      <c r="DH1353">
        <f t="shared" si="785"/>
        <v>0</v>
      </c>
      <c r="DI1353">
        <f t="shared" si="787"/>
        <v>0</v>
      </c>
      <c r="DJ1353">
        <f>DF1353</f>
        <v>10.75</v>
      </c>
      <c r="DK1353">
        <v>0</v>
      </c>
      <c r="DL1353" t="s">
        <v>3</v>
      </c>
      <c r="DM1353">
        <v>0</v>
      </c>
      <c r="DN1353" t="s">
        <v>3</v>
      </c>
      <c r="DO1353">
        <v>0</v>
      </c>
    </row>
    <row r="1354" spans="1:119" x14ac:dyDescent="0.25">
      <c r="A1354">
        <f>ROW(Source!A1347)</f>
        <v>1347</v>
      </c>
      <c r="B1354">
        <v>56481265</v>
      </c>
      <c r="C1354">
        <v>56496993</v>
      </c>
      <c r="D1354">
        <v>54902280</v>
      </c>
      <c r="E1354">
        <v>1</v>
      </c>
      <c r="F1354">
        <v>1</v>
      </c>
      <c r="G1354">
        <v>1079</v>
      </c>
      <c r="H1354">
        <v>3</v>
      </c>
      <c r="I1354" t="s">
        <v>895</v>
      </c>
      <c r="J1354" t="s">
        <v>896</v>
      </c>
      <c r="K1354" t="s">
        <v>897</v>
      </c>
      <c r="L1354">
        <v>1339</v>
      </c>
      <c r="N1354">
        <v>1007</v>
      </c>
      <c r="O1354" t="s">
        <v>158</v>
      </c>
      <c r="P1354" t="s">
        <v>158</v>
      </c>
      <c r="Q1354">
        <v>1</v>
      </c>
      <c r="W1354">
        <v>0</v>
      </c>
      <c r="X1354">
        <v>166094496</v>
      </c>
      <c r="Y1354">
        <f>AT1354</f>
        <v>0.05</v>
      </c>
      <c r="AA1354">
        <v>2511.77</v>
      </c>
      <c r="AB1354">
        <v>0</v>
      </c>
      <c r="AC1354">
        <v>0</v>
      </c>
      <c r="AD1354">
        <v>0</v>
      </c>
      <c r="AE1354">
        <v>2464.94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1</v>
      </c>
      <c r="AL1354">
        <v>1</v>
      </c>
      <c r="AM1354">
        <v>-2</v>
      </c>
      <c r="AN1354">
        <v>0</v>
      </c>
      <c r="AO1354">
        <v>1</v>
      </c>
      <c r="AP1354">
        <v>1</v>
      </c>
      <c r="AQ1354">
        <v>0</v>
      </c>
      <c r="AR1354">
        <v>0</v>
      </c>
      <c r="AS1354" t="s">
        <v>3</v>
      </c>
      <c r="AT1354">
        <v>0.05</v>
      </c>
      <c r="AU1354" t="s">
        <v>3</v>
      </c>
      <c r="AV1354">
        <v>0</v>
      </c>
      <c r="AW1354">
        <v>2</v>
      </c>
      <c r="AX1354">
        <v>56497010</v>
      </c>
      <c r="AY1354">
        <v>1</v>
      </c>
      <c r="AZ1354">
        <v>0</v>
      </c>
      <c r="BA1354">
        <v>1308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CV1354">
        <v>0</v>
      </c>
      <c r="CW1354">
        <v>0</v>
      </c>
      <c r="CX1354">
        <f>ROUND(Y1354*Source!I1347,9)</f>
        <v>0.01</v>
      </c>
      <c r="CY1354">
        <f>AA1354</f>
        <v>2511.77</v>
      </c>
      <c r="CZ1354">
        <f>AE1354</f>
        <v>2464.94</v>
      </c>
      <c r="DA1354">
        <f>AI1354</f>
        <v>1</v>
      </c>
      <c r="DB1354">
        <f>ROUND(ROUND(AT1354*CZ1354,2),6)</f>
        <v>123.25</v>
      </c>
      <c r="DC1354">
        <f>ROUND(ROUND(AT1354*AG1354,2),6)</f>
        <v>0</v>
      </c>
      <c r="DD1354" t="s">
        <v>3</v>
      </c>
      <c r="DE1354" t="s">
        <v>3</v>
      </c>
      <c r="DF1354">
        <f t="shared" si="788"/>
        <v>24.65</v>
      </c>
      <c r="DG1354">
        <f t="shared" si="784"/>
        <v>0</v>
      </c>
      <c r="DH1354">
        <f t="shared" si="785"/>
        <v>0</v>
      </c>
      <c r="DI1354">
        <f t="shared" si="787"/>
        <v>0</v>
      </c>
      <c r="DJ1354">
        <f>DF1354</f>
        <v>24.65</v>
      </c>
      <c r="DK1354">
        <v>0</v>
      </c>
      <c r="DL1354" t="s">
        <v>3</v>
      </c>
      <c r="DM1354">
        <v>0</v>
      </c>
      <c r="DN1354" t="s">
        <v>3</v>
      </c>
      <c r="DO1354">
        <v>0</v>
      </c>
    </row>
    <row r="1355" spans="1:119" x14ac:dyDescent="0.25">
      <c r="A1355">
        <f>ROW(Source!A1347)</f>
        <v>1347</v>
      </c>
      <c r="B1355">
        <v>56481265</v>
      </c>
      <c r="C1355">
        <v>56496993</v>
      </c>
      <c r="D1355">
        <v>54902848</v>
      </c>
      <c r="E1355">
        <v>1</v>
      </c>
      <c r="F1355">
        <v>1</v>
      </c>
      <c r="G1355">
        <v>1079</v>
      </c>
      <c r="H1355">
        <v>3</v>
      </c>
      <c r="I1355" t="s">
        <v>415</v>
      </c>
      <c r="J1355" t="s">
        <v>417</v>
      </c>
      <c r="K1355" t="s">
        <v>416</v>
      </c>
      <c r="L1355">
        <v>1339</v>
      </c>
      <c r="N1355">
        <v>1007</v>
      </c>
      <c r="O1355" t="s">
        <v>158</v>
      </c>
      <c r="P1355" t="s">
        <v>158</v>
      </c>
      <c r="Q1355">
        <v>1</v>
      </c>
      <c r="W1355">
        <v>0</v>
      </c>
      <c r="X1355">
        <v>-482484867</v>
      </c>
      <c r="Y1355">
        <f>AT1355</f>
        <v>0.98</v>
      </c>
      <c r="AA1355">
        <v>1855.85</v>
      </c>
      <c r="AB1355">
        <v>0</v>
      </c>
      <c r="AC1355">
        <v>0</v>
      </c>
      <c r="AD1355">
        <v>0</v>
      </c>
      <c r="AE1355">
        <v>1821.25</v>
      </c>
      <c r="AF1355">
        <v>0</v>
      </c>
      <c r="AG1355">
        <v>0</v>
      </c>
      <c r="AH1355">
        <v>0</v>
      </c>
      <c r="AI1355">
        <v>1</v>
      </c>
      <c r="AJ1355">
        <v>1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 t="s">
        <v>3</v>
      </c>
      <c r="AT1355">
        <v>0.98</v>
      </c>
      <c r="AU1355" t="s">
        <v>3</v>
      </c>
      <c r="AV1355">
        <v>0</v>
      </c>
      <c r="AW1355">
        <v>1</v>
      </c>
      <c r="AX1355">
        <v>-1</v>
      </c>
      <c r="AY1355">
        <v>0</v>
      </c>
      <c r="AZ1355">
        <v>0</v>
      </c>
      <c r="BA1355" t="s">
        <v>3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CV1355">
        <v>0</v>
      </c>
      <c r="CW1355">
        <v>0</v>
      </c>
      <c r="CX1355">
        <f>ROUND(Y1355*Source!I1347,9)</f>
        <v>0.19600000000000001</v>
      </c>
      <c r="CY1355">
        <f>AA1355</f>
        <v>1855.85</v>
      </c>
      <c r="CZ1355">
        <f>AE1355</f>
        <v>1821.25</v>
      </c>
      <c r="DA1355">
        <f>AI1355</f>
        <v>1</v>
      </c>
      <c r="DB1355">
        <f>ROUND(ROUND(AT1355*CZ1355,2),6)</f>
        <v>1784.83</v>
      </c>
      <c r="DC1355">
        <f>ROUND(ROUND(AT1355*AG1355,2),6)</f>
        <v>0</v>
      </c>
      <c r="DD1355" t="s">
        <v>3</v>
      </c>
      <c r="DE1355" t="s">
        <v>3</v>
      </c>
      <c r="DF1355">
        <f t="shared" si="788"/>
        <v>356.97</v>
      </c>
      <c r="DG1355">
        <f t="shared" si="784"/>
        <v>0</v>
      </c>
      <c r="DH1355">
        <f t="shared" si="785"/>
        <v>0</v>
      </c>
      <c r="DI1355">
        <f t="shared" si="787"/>
        <v>0</v>
      </c>
      <c r="DJ1355">
        <f>DF1355</f>
        <v>356.97</v>
      </c>
      <c r="DK1355">
        <v>0</v>
      </c>
      <c r="DL1355" t="s">
        <v>3</v>
      </c>
      <c r="DM1355">
        <v>0</v>
      </c>
      <c r="DN1355" t="s">
        <v>3</v>
      </c>
      <c r="DO1355">
        <v>0</v>
      </c>
    </row>
    <row r="1356" spans="1:119" x14ac:dyDescent="0.25">
      <c r="A1356">
        <f>ROW(Source!A1348)</f>
        <v>1348</v>
      </c>
      <c r="B1356">
        <v>56481267</v>
      </c>
      <c r="C1356">
        <v>56496993</v>
      </c>
      <c r="D1356">
        <v>54836958</v>
      </c>
      <c r="E1356">
        <v>1079</v>
      </c>
      <c r="F1356">
        <v>1</v>
      </c>
      <c r="G1356">
        <v>1079</v>
      </c>
      <c r="H1356">
        <v>1</v>
      </c>
      <c r="I1356" t="s">
        <v>738</v>
      </c>
      <c r="J1356" t="s">
        <v>3</v>
      </c>
      <c r="K1356" t="s">
        <v>739</v>
      </c>
      <c r="L1356">
        <v>1191</v>
      </c>
      <c r="N1356">
        <v>1013</v>
      </c>
      <c r="O1356" t="s">
        <v>740</v>
      </c>
      <c r="P1356" t="s">
        <v>740</v>
      </c>
      <c r="Q1356">
        <v>1</v>
      </c>
      <c r="W1356">
        <v>0</v>
      </c>
      <c r="X1356">
        <v>476480486</v>
      </c>
      <c r="Y1356">
        <f>(AT1356*1.15*1.1)</f>
        <v>22.985050000000005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1</v>
      </c>
      <c r="AL1356">
        <v>1</v>
      </c>
      <c r="AM1356">
        <v>-2</v>
      </c>
      <c r="AN1356">
        <v>0</v>
      </c>
      <c r="AO1356">
        <v>1</v>
      </c>
      <c r="AP1356">
        <v>1</v>
      </c>
      <c r="AQ1356">
        <v>0</v>
      </c>
      <c r="AR1356">
        <v>0</v>
      </c>
      <c r="AS1356" t="s">
        <v>3</v>
      </c>
      <c r="AT1356">
        <v>18.170000000000002</v>
      </c>
      <c r="AU1356" t="s">
        <v>166</v>
      </c>
      <c r="AV1356">
        <v>1</v>
      </c>
      <c r="AW1356">
        <v>2</v>
      </c>
      <c r="AX1356">
        <v>56497003</v>
      </c>
      <c r="AY1356">
        <v>1</v>
      </c>
      <c r="AZ1356">
        <v>0</v>
      </c>
      <c r="BA1356">
        <v>1310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CU1356">
        <f>ROUND(AT1356*Source!I1348*AH1356*AL1356,2)</f>
        <v>0</v>
      </c>
      <c r="CV1356">
        <f>ROUND(Y1356*Source!I1348,9)</f>
        <v>4.59701</v>
      </c>
      <c r="CW1356">
        <v>0</v>
      </c>
      <c r="CX1356">
        <f>ROUND(Y1356*Source!I1348,9)</f>
        <v>4.59701</v>
      </c>
      <c r="CY1356">
        <f>AD1356</f>
        <v>0</v>
      </c>
      <c r="CZ1356">
        <f>AH1356</f>
        <v>0</v>
      </c>
      <c r="DA1356">
        <f>AL1356</f>
        <v>1</v>
      </c>
      <c r="DB1356">
        <f>ROUND((ROUND(AT1356*CZ1356,2)*1.15*1.1),6)</f>
        <v>0</v>
      </c>
      <c r="DC1356">
        <f>ROUND((ROUND(AT1356*AG1356,2)*1.15*1.1),6)</f>
        <v>0</v>
      </c>
      <c r="DD1356" t="s">
        <v>3</v>
      </c>
      <c r="DE1356" t="s">
        <v>3</v>
      </c>
      <c r="DF1356">
        <f t="shared" si="788"/>
        <v>0</v>
      </c>
      <c r="DG1356">
        <f t="shared" si="784"/>
        <v>0</v>
      </c>
      <c r="DH1356">
        <f t="shared" si="785"/>
        <v>0</v>
      </c>
      <c r="DI1356">
        <f t="shared" si="787"/>
        <v>0</v>
      </c>
      <c r="DJ1356">
        <f>DI1356</f>
        <v>0</v>
      </c>
      <c r="DK1356">
        <v>0</v>
      </c>
      <c r="DL1356" t="s">
        <v>3</v>
      </c>
      <c r="DM1356">
        <v>0</v>
      </c>
      <c r="DN1356" t="s">
        <v>3</v>
      </c>
      <c r="DO1356">
        <v>0</v>
      </c>
    </row>
    <row r="1357" spans="1:119" x14ac:dyDescent="0.25">
      <c r="A1357">
        <f>ROW(Source!A1348)</f>
        <v>1348</v>
      </c>
      <c r="B1357">
        <v>56481267</v>
      </c>
      <c r="C1357">
        <v>56496993</v>
      </c>
      <c r="D1357">
        <v>54934284</v>
      </c>
      <c r="E1357">
        <v>1</v>
      </c>
      <c r="F1357">
        <v>1</v>
      </c>
      <c r="G1357">
        <v>1079</v>
      </c>
      <c r="H1357">
        <v>2</v>
      </c>
      <c r="I1357" t="s">
        <v>741</v>
      </c>
      <c r="J1357" t="s">
        <v>742</v>
      </c>
      <c r="K1357" t="s">
        <v>743</v>
      </c>
      <c r="L1357">
        <v>1368</v>
      </c>
      <c r="N1357">
        <v>1011</v>
      </c>
      <c r="O1357" t="s">
        <v>744</v>
      </c>
      <c r="P1357" t="s">
        <v>744</v>
      </c>
      <c r="Q1357">
        <v>1</v>
      </c>
      <c r="W1357">
        <v>0</v>
      </c>
      <c r="X1357">
        <v>654681671</v>
      </c>
      <c r="Y1357">
        <f>(AT1357*1.25*1.1)</f>
        <v>0.46750000000000008</v>
      </c>
      <c r="AA1357">
        <v>0</v>
      </c>
      <c r="AB1357">
        <v>1323.36</v>
      </c>
      <c r="AC1357">
        <v>631.85</v>
      </c>
      <c r="AD1357">
        <v>0</v>
      </c>
      <c r="AE1357">
        <v>0</v>
      </c>
      <c r="AF1357">
        <v>83.1</v>
      </c>
      <c r="AG1357">
        <v>12.62</v>
      </c>
      <c r="AH1357">
        <v>0</v>
      </c>
      <c r="AI1357">
        <v>1</v>
      </c>
      <c r="AJ1357">
        <v>15.21</v>
      </c>
      <c r="AK1357">
        <v>47.82</v>
      </c>
      <c r="AL1357">
        <v>1</v>
      </c>
      <c r="AM1357">
        <v>2</v>
      </c>
      <c r="AN1357">
        <v>0</v>
      </c>
      <c r="AO1357">
        <v>1</v>
      </c>
      <c r="AP1357">
        <v>1</v>
      </c>
      <c r="AQ1357">
        <v>0</v>
      </c>
      <c r="AR1357">
        <v>0</v>
      </c>
      <c r="AS1357" t="s">
        <v>3</v>
      </c>
      <c r="AT1357">
        <v>0.34</v>
      </c>
      <c r="AU1357" t="s">
        <v>165</v>
      </c>
      <c r="AV1357">
        <v>0</v>
      </c>
      <c r="AW1357">
        <v>2</v>
      </c>
      <c r="AX1357">
        <v>56497004</v>
      </c>
      <c r="AY1357">
        <v>1</v>
      </c>
      <c r="AZ1357">
        <v>0</v>
      </c>
      <c r="BA1357">
        <v>1311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CV1357">
        <v>0</v>
      </c>
      <c r="CW1357">
        <f>ROUND(Y1357*Source!I1348*DO1357,9)</f>
        <v>1.17997</v>
      </c>
      <c r="CX1357">
        <f>ROUND(Y1357*Source!I1348,9)</f>
        <v>9.35E-2</v>
      </c>
      <c r="CY1357">
        <f>AB1357</f>
        <v>1323.36</v>
      </c>
      <c r="CZ1357">
        <f>AF1357</f>
        <v>83.1</v>
      </c>
      <c r="DA1357">
        <f>AJ1357</f>
        <v>15.21</v>
      </c>
      <c r="DB1357">
        <f>ROUND((ROUND(AT1357*CZ1357,2)*1.25*1.1),6)</f>
        <v>38.84375</v>
      </c>
      <c r="DC1357">
        <f>ROUND((ROUND(AT1357*AG1357,2)*1.25*1.1),6)</f>
        <v>5.8987499999999997</v>
      </c>
      <c r="DD1357" t="s">
        <v>3</v>
      </c>
      <c r="DE1357" t="s">
        <v>3</v>
      </c>
      <c r="DF1357">
        <f t="shared" si="788"/>
        <v>0</v>
      </c>
      <c r="DG1357">
        <f>ROUND(ROUND(AF1357*AJ1357,2)*CX1357,2)</f>
        <v>118.18</v>
      </c>
      <c r="DH1357">
        <f>ROUND(ROUND(AG1357*AK1357,2)*CX1357,2)</f>
        <v>56.43</v>
      </c>
      <c r="DI1357">
        <f t="shared" si="787"/>
        <v>0</v>
      </c>
      <c r="DJ1357">
        <f>DG1357</f>
        <v>118.18</v>
      </c>
      <c r="DK1357">
        <v>0</v>
      </c>
      <c r="DL1357" t="s">
        <v>745</v>
      </c>
      <c r="DM1357">
        <v>0</v>
      </c>
      <c r="DN1357" t="s">
        <v>740</v>
      </c>
      <c r="DO1357">
        <v>12.62</v>
      </c>
    </row>
    <row r="1358" spans="1:119" x14ac:dyDescent="0.25">
      <c r="A1358">
        <f>ROW(Source!A1348)</f>
        <v>1348</v>
      </c>
      <c r="B1358">
        <v>56481267</v>
      </c>
      <c r="C1358">
        <v>56496993</v>
      </c>
      <c r="D1358">
        <v>54933607</v>
      </c>
      <c r="E1358">
        <v>1</v>
      </c>
      <c r="F1358">
        <v>1</v>
      </c>
      <c r="G1358">
        <v>1079</v>
      </c>
      <c r="H1358">
        <v>2</v>
      </c>
      <c r="I1358" t="s">
        <v>868</v>
      </c>
      <c r="J1358" t="s">
        <v>869</v>
      </c>
      <c r="K1358" t="s">
        <v>870</v>
      </c>
      <c r="L1358">
        <v>1368</v>
      </c>
      <c r="N1358">
        <v>1011</v>
      </c>
      <c r="O1358" t="s">
        <v>744</v>
      </c>
      <c r="P1358" t="s">
        <v>744</v>
      </c>
      <c r="Q1358">
        <v>1</v>
      </c>
      <c r="W1358">
        <v>0</v>
      </c>
      <c r="X1358">
        <v>-2072243295</v>
      </c>
      <c r="Y1358">
        <f>(AT1358*1.25*1.1)</f>
        <v>0.59125000000000005</v>
      </c>
      <c r="AA1358">
        <v>0</v>
      </c>
      <c r="AB1358">
        <v>30.6</v>
      </c>
      <c r="AC1358">
        <v>0</v>
      </c>
      <c r="AD1358">
        <v>0</v>
      </c>
      <c r="AE1358">
        <v>0</v>
      </c>
      <c r="AF1358">
        <v>3.18</v>
      </c>
      <c r="AG1358">
        <v>0</v>
      </c>
      <c r="AH1358">
        <v>0</v>
      </c>
      <c r="AI1358">
        <v>1</v>
      </c>
      <c r="AJ1358">
        <v>9.19</v>
      </c>
      <c r="AK1358">
        <v>47.82</v>
      </c>
      <c r="AL1358">
        <v>1</v>
      </c>
      <c r="AM1358">
        <v>2</v>
      </c>
      <c r="AN1358">
        <v>0</v>
      </c>
      <c r="AO1358">
        <v>1</v>
      </c>
      <c r="AP1358">
        <v>1</v>
      </c>
      <c r="AQ1358">
        <v>0</v>
      </c>
      <c r="AR1358">
        <v>0</v>
      </c>
      <c r="AS1358" t="s">
        <v>3</v>
      </c>
      <c r="AT1358">
        <v>0.43</v>
      </c>
      <c r="AU1358" t="s">
        <v>165</v>
      </c>
      <c r="AV1358">
        <v>0</v>
      </c>
      <c r="AW1358">
        <v>2</v>
      </c>
      <c r="AX1358">
        <v>56497005</v>
      </c>
      <c r="AY1358">
        <v>1</v>
      </c>
      <c r="AZ1358">
        <v>0</v>
      </c>
      <c r="BA1358">
        <v>1312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CV1358">
        <v>0</v>
      </c>
      <c r="CW1358">
        <f>ROUND(Y1358*Source!I1348*DO1358,9)</f>
        <v>0</v>
      </c>
      <c r="CX1358">
        <f>ROUND(Y1358*Source!I1348,9)</f>
        <v>0.11824999999999999</v>
      </c>
      <c r="CY1358">
        <f>AB1358</f>
        <v>30.6</v>
      </c>
      <c r="CZ1358">
        <f>AF1358</f>
        <v>3.18</v>
      </c>
      <c r="DA1358">
        <f>AJ1358</f>
        <v>9.19</v>
      </c>
      <c r="DB1358">
        <f>ROUND((ROUND(AT1358*CZ1358,2)*1.25*1.1),6)</f>
        <v>1.88375</v>
      </c>
      <c r="DC1358">
        <f>ROUND((ROUND(AT1358*AG1358,2)*1.25*1.1),6)</f>
        <v>0</v>
      </c>
      <c r="DD1358" t="s">
        <v>3</v>
      </c>
      <c r="DE1358" t="s">
        <v>3</v>
      </c>
      <c r="DF1358">
        <f t="shared" si="788"/>
        <v>0</v>
      </c>
      <c r="DG1358">
        <f>ROUND(ROUND(AF1358*AJ1358,2)*CX1358,2)</f>
        <v>3.46</v>
      </c>
      <c r="DH1358">
        <f>ROUND(ROUND(AG1358*AK1358,2)*CX1358,2)</f>
        <v>0</v>
      </c>
      <c r="DI1358">
        <f t="shared" si="787"/>
        <v>0</v>
      </c>
      <c r="DJ1358">
        <f>DG1358</f>
        <v>3.46</v>
      </c>
      <c r="DK1358">
        <v>0</v>
      </c>
      <c r="DL1358" t="s">
        <v>3</v>
      </c>
      <c r="DM1358">
        <v>0</v>
      </c>
      <c r="DN1358" t="s">
        <v>3</v>
      </c>
      <c r="DO1358">
        <v>0</v>
      </c>
    </row>
    <row r="1359" spans="1:119" x14ac:dyDescent="0.25">
      <c r="A1359">
        <f>ROW(Source!A1348)</f>
        <v>1348</v>
      </c>
      <c r="B1359">
        <v>56481267</v>
      </c>
      <c r="C1359">
        <v>56496993</v>
      </c>
      <c r="D1359">
        <v>54933712</v>
      </c>
      <c r="E1359">
        <v>1</v>
      </c>
      <c r="F1359">
        <v>1</v>
      </c>
      <c r="G1359">
        <v>1079</v>
      </c>
      <c r="H1359">
        <v>2</v>
      </c>
      <c r="I1359" t="s">
        <v>927</v>
      </c>
      <c r="J1359" t="s">
        <v>928</v>
      </c>
      <c r="K1359" t="s">
        <v>929</v>
      </c>
      <c r="L1359">
        <v>1368</v>
      </c>
      <c r="N1359">
        <v>1011</v>
      </c>
      <c r="O1359" t="s">
        <v>744</v>
      </c>
      <c r="P1359" t="s">
        <v>744</v>
      </c>
      <c r="Q1359">
        <v>1</v>
      </c>
      <c r="W1359">
        <v>0</v>
      </c>
      <c r="X1359">
        <v>1381503060</v>
      </c>
      <c r="Y1359">
        <f>(AT1359*1.25*1.1)</f>
        <v>0.56374999999999997</v>
      </c>
      <c r="AA1359">
        <v>0</v>
      </c>
      <c r="AB1359">
        <v>144.34</v>
      </c>
      <c r="AC1359">
        <v>0</v>
      </c>
      <c r="AD1359">
        <v>0</v>
      </c>
      <c r="AE1359">
        <v>0</v>
      </c>
      <c r="AF1359">
        <v>12.32</v>
      </c>
      <c r="AG1359">
        <v>0</v>
      </c>
      <c r="AH1359">
        <v>0</v>
      </c>
      <c r="AI1359">
        <v>1</v>
      </c>
      <c r="AJ1359">
        <v>11.19</v>
      </c>
      <c r="AK1359">
        <v>47.82</v>
      </c>
      <c r="AL1359">
        <v>1</v>
      </c>
      <c r="AM1359">
        <v>2</v>
      </c>
      <c r="AN1359">
        <v>0</v>
      </c>
      <c r="AO1359">
        <v>1</v>
      </c>
      <c r="AP1359">
        <v>1</v>
      </c>
      <c r="AQ1359">
        <v>0</v>
      </c>
      <c r="AR1359">
        <v>0</v>
      </c>
      <c r="AS1359" t="s">
        <v>3</v>
      </c>
      <c r="AT1359">
        <v>0.41</v>
      </c>
      <c r="AU1359" t="s">
        <v>165</v>
      </c>
      <c r="AV1359">
        <v>0</v>
      </c>
      <c r="AW1359">
        <v>2</v>
      </c>
      <c r="AX1359">
        <v>56497006</v>
      </c>
      <c r="AY1359">
        <v>1</v>
      </c>
      <c r="AZ1359">
        <v>0</v>
      </c>
      <c r="BA1359">
        <v>1313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CV1359">
        <v>0</v>
      </c>
      <c r="CW1359">
        <f>ROUND(Y1359*Source!I1348*DO1359,9)</f>
        <v>0</v>
      </c>
      <c r="CX1359">
        <f>ROUND(Y1359*Source!I1348,9)</f>
        <v>0.11275</v>
      </c>
      <c r="CY1359">
        <f>AB1359</f>
        <v>144.34</v>
      </c>
      <c r="CZ1359">
        <f>AF1359</f>
        <v>12.32</v>
      </c>
      <c r="DA1359">
        <f>AJ1359</f>
        <v>11.19</v>
      </c>
      <c r="DB1359">
        <f>ROUND((ROUND(AT1359*CZ1359,2)*1.25*1.1),6)</f>
        <v>6.9437499999999996</v>
      </c>
      <c r="DC1359">
        <f>ROUND((ROUND(AT1359*AG1359,2)*1.25*1.1),6)</f>
        <v>0</v>
      </c>
      <c r="DD1359" t="s">
        <v>3</v>
      </c>
      <c r="DE1359" t="s">
        <v>3</v>
      </c>
      <c r="DF1359">
        <f t="shared" si="788"/>
        <v>0</v>
      </c>
      <c r="DG1359">
        <f>ROUND(ROUND(AF1359*AJ1359,2)*CX1359,2)</f>
        <v>15.54</v>
      </c>
      <c r="DH1359">
        <f>ROUND(ROUND(AG1359*AK1359,2)*CX1359,2)</f>
        <v>0</v>
      </c>
      <c r="DI1359">
        <f t="shared" si="787"/>
        <v>0</v>
      </c>
      <c r="DJ1359">
        <f>DG1359</f>
        <v>15.54</v>
      </c>
      <c r="DK1359">
        <v>0</v>
      </c>
      <c r="DL1359" t="s">
        <v>3</v>
      </c>
      <c r="DM1359">
        <v>0</v>
      </c>
      <c r="DN1359" t="s">
        <v>3</v>
      </c>
      <c r="DO1359">
        <v>0</v>
      </c>
    </row>
    <row r="1360" spans="1:119" x14ac:dyDescent="0.25">
      <c r="A1360">
        <f>ROW(Source!A1348)</f>
        <v>1348</v>
      </c>
      <c r="B1360">
        <v>56481267</v>
      </c>
      <c r="C1360">
        <v>56496993</v>
      </c>
      <c r="D1360">
        <v>54902318</v>
      </c>
      <c r="E1360">
        <v>1</v>
      </c>
      <c r="F1360">
        <v>1</v>
      </c>
      <c r="G1360">
        <v>1079</v>
      </c>
      <c r="H1360">
        <v>3</v>
      </c>
      <c r="I1360" t="s">
        <v>755</v>
      </c>
      <c r="J1360" t="s">
        <v>756</v>
      </c>
      <c r="K1360" t="s">
        <v>757</v>
      </c>
      <c r="L1360">
        <v>1348</v>
      </c>
      <c r="N1360">
        <v>1009</v>
      </c>
      <c r="O1360" t="s">
        <v>32</v>
      </c>
      <c r="P1360" t="s">
        <v>32</v>
      </c>
      <c r="Q1360">
        <v>1000</v>
      </c>
      <c r="W1360">
        <v>0</v>
      </c>
      <c r="X1360">
        <v>-638851762</v>
      </c>
      <c r="Y1360">
        <f>AT1360</f>
        <v>3.8999999999999998E-3</v>
      </c>
      <c r="AA1360">
        <v>120345.07</v>
      </c>
      <c r="AB1360">
        <v>0</v>
      </c>
      <c r="AC1360">
        <v>0</v>
      </c>
      <c r="AD1360">
        <v>0</v>
      </c>
      <c r="AE1360">
        <v>15160.61</v>
      </c>
      <c r="AF1360">
        <v>0</v>
      </c>
      <c r="AG1360">
        <v>0</v>
      </c>
      <c r="AH1360">
        <v>0</v>
      </c>
      <c r="AI1360">
        <v>7.79</v>
      </c>
      <c r="AJ1360">
        <v>1</v>
      </c>
      <c r="AK1360">
        <v>1</v>
      </c>
      <c r="AL1360">
        <v>1</v>
      </c>
      <c r="AM1360">
        <v>2</v>
      </c>
      <c r="AN1360">
        <v>0</v>
      </c>
      <c r="AO1360">
        <v>1</v>
      </c>
      <c r="AP1360">
        <v>1</v>
      </c>
      <c r="AQ1360">
        <v>0</v>
      </c>
      <c r="AR1360">
        <v>0</v>
      </c>
      <c r="AS1360" t="s">
        <v>3</v>
      </c>
      <c r="AT1360">
        <v>3.8999999999999998E-3</v>
      </c>
      <c r="AU1360" t="s">
        <v>3</v>
      </c>
      <c r="AV1360">
        <v>0</v>
      </c>
      <c r="AW1360">
        <v>2</v>
      </c>
      <c r="AX1360">
        <v>56497007</v>
      </c>
      <c r="AY1360">
        <v>1</v>
      </c>
      <c r="AZ1360">
        <v>0</v>
      </c>
      <c r="BA1360">
        <v>1314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CV1360">
        <v>0</v>
      </c>
      <c r="CW1360">
        <v>0</v>
      </c>
      <c r="CX1360">
        <f>ROUND(Y1360*Source!I1348,9)</f>
        <v>7.7999999999999999E-4</v>
      </c>
      <c r="CY1360">
        <f>AA1360</f>
        <v>120345.07</v>
      </c>
      <c r="CZ1360">
        <f>AE1360</f>
        <v>15160.61</v>
      </c>
      <c r="DA1360">
        <f>AI1360</f>
        <v>7.79</v>
      </c>
      <c r="DB1360">
        <f>ROUND(ROUND(AT1360*CZ1360,2),6)</f>
        <v>59.13</v>
      </c>
      <c r="DC1360">
        <f>ROUND(ROUND(AT1360*AG1360,2),6)</f>
        <v>0</v>
      </c>
      <c r="DD1360" t="s">
        <v>3</v>
      </c>
      <c r="DE1360" t="s">
        <v>3</v>
      </c>
      <c r="DF1360">
        <f>ROUND(ROUND(AE1360*AI1360,2)*CX1360,2)</f>
        <v>92.12</v>
      </c>
      <c r="DG1360">
        <f t="shared" ref="DG1360:DG1387" si="789">ROUND(ROUND(AF1360,2)*CX1360,2)</f>
        <v>0</v>
      </c>
      <c r="DH1360">
        <f t="shared" ref="DH1360:DH1387" si="790">ROUND(ROUND(AG1360,2)*CX1360,2)</f>
        <v>0</v>
      </c>
      <c r="DI1360">
        <f t="shared" si="787"/>
        <v>0</v>
      </c>
      <c r="DJ1360">
        <f>DF1360</f>
        <v>92.12</v>
      </c>
      <c r="DK1360">
        <v>0</v>
      </c>
      <c r="DL1360" t="s">
        <v>3</v>
      </c>
      <c r="DM1360">
        <v>0</v>
      </c>
      <c r="DN1360" t="s">
        <v>3</v>
      </c>
      <c r="DO1360">
        <v>0</v>
      </c>
    </row>
    <row r="1361" spans="1:119" x14ac:dyDescent="0.25">
      <c r="A1361">
        <f>ROW(Source!A1348)</f>
        <v>1348</v>
      </c>
      <c r="B1361">
        <v>56481267</v>
      </c>
      <c r="C1361">
        <v>56496993</v>
      </c>
      <c r="D1361">
        <v>54902260</v>
      </c>
      <c r="E1361">
        <v>1</v>
      </c>
      <c r="F1361">
        <v>1</v>
      </c>
      <c r="G1361">
        <v>1079</v>
      </c>
      <c r="H1361">
        <v>3</v>
      </c>
      <c r="I1361" t="s">
        <v>930</v>
      </c>
      <c r="J1361" t="s">
        <v>931</v>
      </c>
      <c r="K1361" t="s">
        <v>932</v>
      </c>
      <c r="L1361">
        <v>1348</v>
      </c>
      <c r="N1361">
        <v>1009</v>
      </c>
      <c r="O1361" t="s">
        <v>32</v>
      </c>
      <c r="P1361" t="s">
        <v>32</v>
      </c>
      <c r="Q1361">
        <v>1000</v>
      </c>
      <c r="W1361">
        <v>0</v>
      </c>
      <c r="X1361">
        <v>-577689993</v>
      </c>
      <c r="Y1361">
        <f>AT1361</f>
        <v>7.0000000000000007E-2</v>
      </c>
      <c r="AA1361">
        <v>27740.74</v>
      </c>
      <c r="AB1361">
        <v>0</v>
      </c>
      <c r="AC1361">
        <v>0</v>
      </c>
      <c r="AD1361">
        <v>0</v>
      </c>
      <c r="AE1361">
        <v>3381.8</v>
      </c>
      <c r="AF1361">
        <v>0</v>
      </c>
      <c r="AG1361">
        <v>0</v>
      </c>
      <c r="AH1361">
        <v>0</v>
      </c>
      <c r="AI1361">
        <v>8.0500000000000007</v>
      </c>
      <c r="AJ1361">
        <v>1</v>
      </c>
      <c r="AK1361">
        <v>1</v>
      </c>
      <c r="AL1361">
        <v>1</v>
      </c>
      <c r="AM1361">
        <v>2</v>
      </c>
      <c r="AN1361">
        <v>0</v>
      </c>
      <c r="AO1361">
        <v>1</v>
      </c>
      <c r="AP1361">
        <v>1</v>
      </c>
      <c r="AQ1361">
        <v>0</v>
      </c>
      <c r="AR1361">
        <v>0</v>
      </c>
      <c r="AS1361" t="s">
        <v>3</v>
      </c>
      <c r="AT1361">
        <v>7.0000000000000007E-2</v>
      </c>
      <c r="AU1361" t="s">
        <v>3</v>
      </c>
      <c r="AV1361">
        <v>0</v>
      </c>
      <c r="AW1361">
        <v>2</v>
      </c>
      <c r="AX1361">
        <v>56497008</v>
      </c>
      <c r="AY1361">
        <v>1</v>
      </c>
      <c r="AZ1361">
        <v>0</v>
      </c>
      <c r="BA1361">
        <v>1315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CV1361">
        <v>0</v>
      </c>
      <c r="CW1361">
        <v>0</v>
      </c>
      <c r="CX1361">
        <f>ROUND(Y1361*Source!I1348,9)</f>
        <v>1.4E-2</v>
      </c>
      <c r="CY1361">
        <f>AA1361</f>
        <v>27740.74</v>
      </c>
      <c r="CZ1361">
        <f>AE1361</f>
        <v>3381.8</v>
      </c>
      <c r="DA1361">
        <f>AI1361</f>
        <v>8.0500000000000007</v>
      </c>
      <c r="DB1361">
        <f>ROUND(ROUND(AT1361*CZ1361,2),6)</f>
        <v>236.73</v>
      </c>
      <c r="DC1361">
        <f>ROUND(ROUND(AT1361*AG1361,2),6)</f>
        <v>0</v>
      </c>
      <c r="DD1361" t="s">
        <v>3</v>
      </c>
      <c r="DE1361" t="s">
        <v>3</v>
      </c>
      <c r="DF1361">
        <f>ROUND(ROUND(AE1361*AI1361,2)*CX1361,2)</f>
        <v>381.13</v>
      </c>
      <c r="DG1361">
        <f t="shared" si="789"/>
        <v>0</v>
      </c>
      <c r="DH1361">
        <f t="shared" si="790"/>
        <v>0</v>
      </c>
      <c r="DI1361">
        <f t="shared" si="787"/>
        <v>0</v>
      </c>
      <c r="DJ1361">
        <f>DF1361</f>
        <v>381.13</v>
      </c>
      <c r="DK1361">
        <v>0</v>
      </c>
      <c r="DL1361" t="s">
        <v>3</v>
      </c>
      <c r="DM1361">
        <v>0</v>
      </c>
      <c r="DN1361" t="s">
        <v>3</v>
      </c>
      <c r="DO1361">
        <v>0</v>
      </c>
    </row>
    <row r="1362" spans="1:119" x14ac:dyDescent="0.25">
      <c r="A1362">
        <f>ROW(Source!A1348)</f>
        <v>1348</v>
      </c>
      <c r="B1362">
        <v>56481267</v>
      </c>
      <c r="C1362">
        <v>56496993</v>
      </c>
      <c r="D1362">
        <v>54902263</v>
      </c>
      <c r="E1362">
        <v>1</v>
      </c>
      <c r="F1362">
        <v>1</v>
      </c>
      <c r="G1362">
        <v>1079</v>
      </c>
      <c r="H1362">
        <v>3</v>
      </c>
      <c r="I1362" t="s">
        <v>933</v>
      </c>
      <c r="J1362" t="s">
        <v>934</v>
      </c>
      <c r="K1362" t="s">
        <v>935</v>
      </c>
      <c r="L1362">
        <v>1348</v>
      </c>
      <c r="N1362">
        <v>1009</v>
      </c>
      <c r="O1362" t="s">
        <v>32</v>
      </c>
      <c r="P1362" t="s">
        <v>32</v>
      </c>
      <c r="Q1362">
        <v>1000</v>
      </c>
      <c r="W1362">
        <v>0</v>
      </c>
      <c r="X1362">
        <v>958001174</v>
      </c>
      <c r="Y1362">
        <f>AT1362</f>
        <v>2E-3</v>
      </c>
      <c r="AA1362">
        <v>159339.15</v>
      </c>
      <c r="AB1362">
        <v>0</v>
      </c>
      <c r="AC1362">
        <v>0</v>
      </c>
      <c r="AD1362">
        <v>0</v>
      </c>
      <c r="AE1362">
        <v>26867.38</v>
      </c>
      <c r="AF1362">
        <v>0</v>
      </c>
      <c r="AG1362">
        <v>0</v>
      </c>
      <c r="AH1362">
        <v>0</v>
      </c>
      <c r="AI1362">
        <v>5.82</v>
      </c>
      <c r="AJ1362">
        <v>1</v>
      </c>
      <c r="AK1362">
        <v>1</v>
      </c>
      <c r="AL1362">
        <v>1</v>
      </c>
      <c r="AM1362">
        <v>2</v>
      </c>
      <c r="AN1362">
        <v>0</v>
      </c>
      <c r="AO1362">
        <v>1</v>
      </c>
      <c r="AP1362">
        <v>1</v>
      </c>
      <c r="AQ1362">
        <v>0</v>
      </c>
      <c r="AR1362">
        <v>0</v>
      </c>
      <c r="AS1362" t="s">
        <v>3</v>
      </c>
      <c r="AT1362">
        <v>2E-3</v>
      </c>
      <c r="AU1362" t="s">
        <v>3</v>
      </c>
      <c r="AV1362">
        <v>0</v>
      </c>
      <c r="AW1362">
        <v>2</v>
      </c>
      <c r="AX1362">
        <v>56497009</v>
      </c>
      <c r="AY1362">
        <v>1</v>
      </c>
      <c r="AZ1362">
        <v>0</v>
      </c>
      <c r="BA1362">
        <v>1316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CV1362">
        <v>0</v>
      </c>
      <c r="CW1362">
        <v>0</v>
      </c>
      <c r="CX1362">
        <f>ROUND(Y1362*Source!I1348,9)</f>
        <v>4.0000000000000002E-4</v>
      </c>
      <c r="CY1362">
        <f>AA1362</f>
        <v>159339.15</v>
      </c>
      <c r="CZ1362">
        <f>AE1362</f>
        <v>26867.38</v>
      </c>
      <c r="DA1362">
        <f>AI1362</f>
        <v>5.82</v>
      </c>
      <c r="DB1362">
        <f>ROUND(ROUND(AT1362*CZ1362,2),6)</f>
        <v>53.73</v>
      </c>
      <c r="DC1362">
        <f>ROUND(ROUND(AT1362*AG1362,2),6)</f>
        <v>0</v>
      </c>
      <c r="DD1362" t="s">
        <v>3</v>
      </c>
      <c r="DE1362" t="s">
        <v>3</v>
      </c>
      <c r="DF1362">
        <f>ROUND(ROUND(AE1362*AI1362,2)*CX1362,2)</f>
        <v>62.55</v>
      </c>
      <c r="DG1362">
        <f t="shared" si="789"/>
        <v>0</v>
      </c>
      <c r="DH1362">
        <f t="shared" si="790"/>
        <v>0</v>
      </c>
      <c r="DI1362">
        <f t="shared" si="787"/>
        <v>0</v>
      </c>
      <c r="DJ1362">
        <f>DF1362</f>
        <v>62.55</v>
      </c>
      <c r="DK1362">
        <v>0</v>
      </c>
      <c r="DL1362" t="s">
        <v>3</v>
      </c>
      <c r="DM1362">
        <v>0</v>
      </c>
      <c r="DN1362" t="s">
        <v>3</v>
      </c>
      <c r="DO1362">
        <v>0</v>
      </c>
    </row>
    <row r="1363" spans="1:119" x14ac:dyDescent="0.25">
      <c r="A1363">
        <f>ROW(Source!A1348)</f>
        <v>1348</v>
      </c>
      <c r="B1363">
        <v>56481267</v>
      </c>
      <c r="C1363">
        <v>56496993</v>
      </c>
      <c r="D1363">
        <v>54902280</v>
      </c>
      <c r="E1363">
        <v>1</v>
      </c>
      <c r="F1363">
        <v>1</v>
      </c>
      <c r="G1363">
        <v>1079</v>
      </c>
      <c r="H1363">
        <v>3</v>
      </c>
      <c r="I1363" t="s">
        <v>895</v>
      </c>
      <c r="J1363" t="s">
        <v>896</v>
      </c>
      <c r="K1363" t="s">
        <v>897</v>
      </c>
      <c r="L1363">
        <v>1339</v>
      </c>
      <c r="N1363">
        <v>1007</v>
      </c>
      <c r="O1363" t="s">
        <v>158</v>
      </c>
      <c r="P1363" t="s">
        <v>158</v>
      </c>
      <c r="Q1363">
        <v>1</v>
      </c>
      <c r="W1363">
        <v>0</v>
      </c>
      <c r="X1363">
        <v>166094496</v>
      </c>
      <c r="Y1363">
        <f>AT1363</f>
        <v>0.05</v>
      </c>
      <c r="AA1363">
        <v>9318.68</v>
      </c>
      <c r="AB1363">
        <v>0</v>
      </c>
      <c r="AC1363">
        <v>0</v>
      </c>
      <c r="AD1363">
        <v>0</v>
      </c>
      <c r="AE1363">
        <v>2464.94</v>
      </c>
      <c r="AF1363">
        <v>0</v>
      </c>
      <c r="AG1363">
        <v>0</v>
      </c>
      <c r="AH1363">
        <v>0</v>
      </c>
      <c r="AI1363">
        <v>3.71</v>
      </c>
      <c r="AJ1363">
        <v>1</v>
      </c>
      <c r="AK1363">
        <v>1</v>
      </c>
      <c r="AL1363">
        <v>1</v>
      </c>
      <c r="AM1363">
        <v>2</v>
      </c>
      <c r="AN1363">
        <v>0</v>
      </c>
      <c r="AO1363">
        <v>1</v>
      </c>
      <c r="AP1363">
        <v>1</v>
      </c>
      <c r="AQ1363">
        <v>0</v>
      </c>
      <c r="AR1363">
        <v>0</v>
      </c>
      <c r="AS1363" t="s">
        <v>3</v>
      </c>
      <c r="AT1363">
        <v>0.05</v>
      </c>
      <c r="AU1363" t="s">
        <v>3</v>
      </c>
      <c r="AV1363">
        <v>0</v>
      </c>
      <c r="AW1363">
        <v>2</v>
      </c>
      <c r="AX1363">
        <v>56497010</v>
      </c>
      <c r="AY1363">
        <v>1</v>
      </c>
      <c r="AZ1363">
        <v>0</v>
      </c>
      <c r="BA1363">
        <v>1317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CV1363">
        <v>0</v>
      </c>
      <c r="CW1363">
        <v>0</v>
      </c>
      <c r="CX1363">
        <f>ROUND(Y1363*Source!I1348,9)</f>
        <v>0.01</v>
      </c>
      <c r="CY1363">
        <f>AA1363</f>
        <v>9318.68</v>
      </c>
      <c r="CZ1363">
        <f>AE1363</f>
        <v>2464.94</v>
      </c>
      <c r="DA1363">
        <f>AI1363</f>
        <v>3.71</v>
      </c>
      <c r="DB1363">
        <f>ROUND(ROUND(AT1363*CZ1363,2),6)</f>
        <v>123.25</v>
      </c>
      <c r="DC1363">
        <f>ROUND(ROUND(AT1363*AG1363,2),6)</f>
        <v>0</v>
      </c>
      <c r="DD1363" t="s">
        <v>3</v>
      </c>
      <c r="DE1363" t="s">
        <v>3</v>
      </c>
      <c r="DF1363">
        <f>ROUND(ROUND(AE1363*AI1363,2)*CX1363,2)</f>
        <v>91.45</v>
      </c>
      <c r="DG1363">
        <f t="shared" si="789"/>
        <v>0</v>
      </c>
      <c r="DH1363">
        <f t="shared" si="790"/>
        <v>0</v>
      </c>
      <c r="DI1363">
        <f t="shared" si="787"/>
        <v>0</v>
      </c>
      <c r="DJ1363">
        <f>DF1363</f>
        <v>91.45</v>
      </c>
      <c r="DK1363">
        <v>0</v>
      </c>
      <c r="DL1363" t="s">
        <v>3</v>
      </c>
      <c r="DM1363">
        <v>0</v>
      </c>
      <c r="DN1363" t="s">
        <v>3</v>
      </c>
      <c r="DO1363">
        <v>0</v>
      </c>
    </row>
    <row r="1364" spans="1:119" x14ac:dyDescent="0.25">
      <c r="A1364">
        <f>ROW(Source!A1348)</f>
        <v>1348</v>
      </c>
      <c r="B1364">
        <v>56481267</v>
      </c>
      <c r="C1364">
        <v>56496993</v>
      </c>
      <c r="D1364">
        <v>54902848</v>
      </c>
      <c r="E1364">
        <v>1</v>
      </c>
      <c r="F1364">
        <v>1</v>
      </c>
      <c r="G1364">
        <v>1079</v>
      </c>
      <c r="H1364">
        <v>3</v>
      </c>
      <c r="I1364" t="s">
        <v>415</v>
      </c>
      <c r="J1364" t="s">
        <v>417</v>
      </c>
      <c r="K1364" t="s">
        <v>416</v>
      </c>
      <c r="L1364">
        <v>1339</v>
      </c>
      <c r="N1364">
        <v>1007</v>
      </c>
      <c r="O1364" t="s">
        <v>158</v>
      </c>
      <c r="P1364" t="s">
        <v>158</v>
      </c>
      <c r="Q1364">
        <v>1</v>
      </c>
      <c r="W1364">
        <v>0</v>
      </c>
      <c r="X1364">
        <v>-482484867</v>
      </c>
      <c r="Y1364">
        <f>AT1364</f>
        <v>0.98</v>
      </c>
      <c r="AA1364">
        <v>8147.2</v>
      </c>
      <c r="AB1364">
        <v>0</v>
      </c>
      <c r="AC1364">
        <v>0</v>
      </c>
      <c r="AD1364">
        <v>0</v>
      </c>
      <c r="AE1364">
        <v>1821.25</v>
      </c>
      <c r="AF1364">
        <v>0</v>
      </c>
      <c r="AG1364">
        <v>0</v>
      </c>
      <c r="AH1364">
        <v>0</v>
      </c>
      <c r="AI1364">
        <v>4.3899999999999997</v>
      </c>
      <c r="AJ1364">
        <v>1</v>
      </c>
      <c r="AK1364">
        <v>1</v>
      </c>
      <c r="AL1364">
        <v>1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 t="s">
        <v>3</v>
      </c>
      <c r="AT1364">
        <v>0.98</v>
      </c>
      <c r="AU1364" t="s">
        <v>3</v>
      </c>
      <c r="AV1364">
        <v>0</v>
      </c>
      <c r="AW1364">
        <v>1</v>
      </c>
      <c r="AX1364">
        <v>-1</v>
      </c>
      <c r="AY1364">
        <v>0</v>
      </c>
      <c r="AZ1364">
        <v>0</v>
      </c>
      <c r="BA1364" t="s">
        <v>3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CV1364">
        <v>0</v>
      </c>
      <c r="CW1364">
        <v>0</v>
      </c>
      <c r="CX1364">
        <f>ROUND(Y1364*Source!I1348,9)</f>
        <v>0.19600000000000001</v>
      </c>
      <c r="CY1364">
        <f>AA1364</f>
        <v>8147.2</v>
      </c>
      <c r="CZ1364">
        <f>AE1364</f>
        <v>1821.25</v>
      </c>
      <c r="DA1364">
        <f>AI1364</f>
        <v>4.3899999999999997</v>
      </c>
      <c r="DB1364">
        <f>ROUND(ROUND(AT1364*CZ1364,2),6)</f>
        <v>1784.83</v>
      </c>
      <c r="DC1364">
        <f>ROUND(ROUND(AT1364*AG1364,2),6)</f>
        <v>0</v>
      </c>
      <c r="DD1364" t="s">
        <v>3</v>
      </c>
      <c r="DE1364" t="s">
        <v>3</v>
      </c>
      <c r="DF1364">
        <f>ROUND(ROUND(AE1364*AI1364,2)*CX1364,2)</f>
        <v>1567.08</v>
      </c>
      <c r="DG1364">
        <f t="shared" si="789"/>
        <v>0</v>
      </c>
      <c r="DH1364">
        <f t="shared" si="790"/>
        <v>0</v>
      </c>
      <c r="DI1364">
        <f t="shared" si="787"/>
        <v>0</v>
      </c>
      <c r="DJ1364">
        <f>DF1364</f>
        <v>1567.08</v>
      </c>
      <c r="DK1364">
        <v>0</v>
      </c>
      <c r="DL1364" t="s">
        <v>3</v>
      </c>
      <c r="DM1364">
        <v>0</v>
      </c>
      <c r="DN1364" t="s">
        <v>3</v>
      </c>
      <c r="DO1364">
        <v>0</v>
      </c>
    </row>
    <row r="1365" spans="1:119" x14ac:dyDescent="0.25">
      <c r="A1365">
        <f>ROW(Source!A1352)</f>
        <v>1352</v>
      </c>
      <c r="B1365">
        <v>56481265</v>
      </c>
      <c r="C1365">
        <v>56497078</v>
      </c>
      <c r="D1365">
        <v>54836958</v>
      </c>
      <c r="E1365">
        <v>1079</v>
      </c>
      <c r="F1365">
        <v>1</v>
      </c>
      <c r="G1365">
        <v>1079</v>
      </c>
      <c r="H1365">
        <v>1</v>
      </c>
      <c r="I1365" t="s">
        <v>738</v>
      </c>
      <c r="J1365" t="s">
        <v>3</v>
      </c>
      <c r="K1365" t="s">
        <v>739</v>
      </c>
      <c r="L1365">
        <v>1191</v>
      </c>
      <c r="N1365">
        <v>1013</v>
      </c>
      <c r="O1365" t="s">
        <v>740</v>
      </c>
      <c r="P1365" t="s">
        <v>740</v>
      </c>
      <c r="Q1365">
        <v>1</v>
      </c>
      <c r="W1365">
        <v>0</v>
      </c>
      <c r="X1365">
        <v>476480486</v>
      </c>
      <c r="Y1365">
        <f>(AT1365*1.15*1.1)</f>
        <v>1019.59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1</v>
      </c>
      <c r="AK1365">
        <v>1</v>
      </c>
      <c r="AL1365">
        <v>1</v>
      </c>
      <c r="AM1365">
        <v>-2</v>
      </c>
      <c r="AN1365">
        <v>0</v>
      </c>
      <c r="AO1365">
        <v>1</v>
      </c>
      <c r="AP1365">
        <v>1</v>
      </c>
      <c r="AQ1365">
        <v>0</v>
      </c>
      <c r="AR1365">
        <v>0</v>
      </c>
      <c r="AS1365" t="s">
        <v>3</v>
      </c>
      <c r="AT1365">
        <v>806</v>
      </c>
      <c r="AU1365" t="s">
        <v>166</v>
      </c>
      <c r="AV1365">
        <v>1</v>
      </c>
      <c r="AW1365">
        <v>2</v>
      </c>
      <c r="AX1365">
        <v>56497101</v>
      </c>
      <c r="AY1365">
        <v>1</v>
      </c>
      <c r="AZ1365">
        <v>0</v>
      </c>
      <c r="BA1365">
        <v>1319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CU1365">
        <f>ROUND(AT1365*Source!I1352*AH1365*AL1365,2)</f>
        <v>0</v>
      </c>
      <c r="CV1365">
        <f>ROUND(Y1365*Source!I1352,9)</f>
        <v>13.254670000000001</v>
      </c>
      <c r="CW1365">
        <v>0</v>
      </c>
      <c r="CX1365">
        <f>ROUND(Y1365*Source!I1352,9)</f>
        <v>13.254670000000001</v>
      </c>
      <c r="CY1365">
        <f>AD1365</f>
        <v>0</v>
      </c>
      <c r="CZ1365">
        <f>AH1365</f>
        <v>0</v>
      </c>
      <c r="DA1365">
        <f>AL1365</f>
        <v>1</v>
      </c>
      <c r="DB1365">
        <f>ROUND((ROUND(AT1365*CZ1365,2)*1.15*1.1),6)</f>
        <v>0</v>
      </c>
      <c r="DC1365">
        <f>ROUND((ROUND(AT1365*AG1365,2)*1.15*1.1),6)</f>
        <v>0</v>
      </c>
      <c r="DD1365" t="s">
        <v>3</v>
      </c>
      <c r="DE1365" t="s">
        <v>3</v>
      </c>
      <c r="DF1365">
        <f t="shared" ref="DF1365:DF1392" si="791">ROUND(ROUND(AE1365,2)*CX1365,2)</f>
        <v>0</v>
      </c>
      <c r="DG1365">
        <f t="shared" si="789"/>
        <v>0</v>
      </c>
      <c r="DH1365">
        <f t="shared" si="790"/>
        <v>0</v>
      </c>
      <c r="DI1365">
        <f t="shared" si="787"/>
        <v>0</v>
      </c>
      <c r="DJ1365">
        <f>DI1365</f>
        <v>0</v>
      </c>
      <c r="DK1365">
        <v>0</v>
      </c>
      <c r="DL1365" t="s">
        <v>3</v>
      </c>
      <c r="DM1365">
        <v>0</v>
      </c>
      <c r="DN1365" t="s">
        <v>3</v>
      </c>
      <c r="DO1365">
        <v>0</v>
      </c>
    </row>
    <row r="1366" spans="1:119" x14ac:dyDescent="0.25">
      <c r="A1366">
        <f>ROW(Source!A1352)</f>
        <v>1352</v>
      </c>
      <c r="B1366">
        <v>56481265</v>
      </c>
      <c r="C1366">
        <v>56497078</v>
      </c>
      <c r="D1366">
        <v>54934284</v>
      </c>
      <c r="E1366">
        <v>1</v>
      </c>
      <c r="F1366">
        <v>1</v>
      </c>
      <c r="G1366">
        <v>1079</v>
      </c>
      <c r="H1366">
        <v>2</v>
      </c>
      <c r="I1366" t="s">
        <v>741</v>
      </c>
      <c r="J1366" t="s">
        <v>742</v>
      </c>
      <c r="K1366" t="s">
        <v>743</v>
      </c>
      <c r="L1366">
        <v>1368</v>
      </c>
      <c r="N1366">
        <v>1011</v>
      </c>
      <c r="O1366" t="s">
        <v>744</v>
      </c>
      <c r="P1366" t="s">
        <v>744</v>
      </c>
      <c r="Q1366">
        <v>1</v>
      </c>
      <c r="W1366">
        <v>0</v>
      </c>
      <c r="X1366">
        <v>654681671</v>
      </c>
      <c r="Y1366">
        <f>(AT1366*1.25*1.1)</f>
        <v>1.7600000000000002</v>
      </c>
      <c r="AA1366">
        <v>0</v>
      </c>
      <c r="AB1366">
        <v>87.01</v>
      </c>
      <c r="AC1366">
        <v>13.21</v>
      </c>
      <c r="AD1366">
        <v>0</v>
      </c>
      <c r="AE1366">
        <v>0</v>
      </c>
      <c r="AF1366">
        <v>83.1</v>
      </c>
      <c r="AG1366">
        <v>12.62</v>
      </c>
      <c r="AH1366">
        <v>0</v>
      </c>
      <c r="AI1366">
        <v>1</v>
      </c>
      <c r="AJ1366">
        <v>1</v>
      </c>
      <c r="AK1366">
        <v>1</v>
      </c>
      <c r="AL1366">
        <v>1</v>
      </c>
      <c r="AM1366">
        <v>-2</v>
      </c>
      <c r="AN1366">
        <v>0</v>
      </c>
      <c r="AO1366">
        <v>1</v>
      </c>
      <c r="AP1366">
        <v>1</v>
      </c>
      <c r="AQ1366">
        <v>0</v>
      </c>
      <c r="AR1366">
        <v>0</v>
      </c>
      <c r="AS1366" t="s">
        <v>3</v>
      </c>
      <c r="AT1366">
        <v>1.28</v>
      </c>
      <c r="AU1366" t="s">
        <v>165</v>
      </c>
      <c r="AV1366">
        <v>0</v>
      </c>
      <c r="AW1366">
        <v>2</v>
      </c>
      <c r="AX1366">
        <v>56497102</v>
      </c>
      <c r="AY1366">
        <v>1</v>
      </c>
      <c r="AZ1366">
        <v>0</v>
      </c>
      <c r="BA1366">
        <v>1320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CV1366">
        <v>0</v>
      </c>
      <c r="CW1366">
        <f>ROUND(Y1366*Source!I1352*DO1366,9)</f>
        <v>0.28874559999999999</v>
      </c>
      <c r="CX1366">
        <f>ROUND(Y1366*Source!I1352,9)</f>
        <v>2.2880000000000001E-2</v>
      </c>
      <c r="CY1366">
        <f>AB1366</f>
        <v>87.01</v>
      </c>
      <c r="CZ1366">
        <f>AF1366</f>
        <v>83.1</v>
      </c>
      <c r="DA1366">
        <f>AJ1366</f>
        <v>1</v>
      </c>
      <c r="DB1366">
        <f>ROUND((ROUND(AT1366*CZ1366,2)*1.25*1.1),6)</f>
        <v>146.25874999999999</v>
      </c>
      <c r="DC1366">
        <f>ROUND((ROUND(AT1366*AG1366,2)*1.25*1.1),6)</f>
        <v>22.206250000000001</v>
      </c>
      <c r="DD1366" t="s">
        <v>3</v>
      </c>
      <c r="DE1366" t="s">
        <v>3</v>
      </c>
      <c r="DF1366">
        <f t="shared" si="791"/>
        <v>0</v>
      </c>
      <c r="DG1366">
        <f t="shared" si="789"/>
        <v>1.9</v>
      </c>
      <c r="DH1366">
        <f t="shared" si="790"/>
        <v>0.28999999999999998</v>
      </c>
      <c r="DI1366">
        <f t="shared" si="787"/>
        <v>0</v>
      </c>
      <c r="DJ1366">
        <f>DG1366</f>
        <v>1.9</v>
      </c>
      <c r="DK1366">
        <v>0</v>
      </c>
      <c r="DL1366" t="s">
        <v>745</v>
      </c>
      <c r="DM1366">
        <v>0</v>
      </c>
      <c r="DN1366" t="s">
        <v>740</v>
      </c>
      <c r="DO1366">
        <v>12.62</v>
      </c>
    </row>
    <row r="1367" spans="1:119" x14ac:dyDescent="0.25">
      <c r="A1367">
        <f>ROW(Source!A1352)</f>
        <v>1352</v>
      </c>
      <c r="B1367">
        <v>56481265</v>
      </c>
      <c r="C1367">
        <v>56497078</v>
      </c>
      <c r="D1367">
        <v>54934421</v>
      </c>
      <c r="E1367">
        <v>1</v>
      </c>
      <c r="F1367">
        <v>1</v>
      </c>
      <c r="G1367">
        <v>1079</v>
      </c>
      <c r="H1367">
        <v>2</v>
      </c>
      <c r="I1367" t="s">
        <v>803</v>
      </c>
      <c r="J1367" t="s">
        <v>804</v>
      </c>
      <c r="K1367" t="s">
        <v>805</v>
      </c>
      <c r="L1367">
        <v>1368</v>
      </c>
      <c r="N1367">
        <v>1011</v>
      </c>
      <c r="O1367" t="s">
        <v>744</v>
      </c>
      <c r="P1367" t="s">
        <v>744</v>
      </c>
      <c r="Q1367">
        <v>1</v>
      </c>
      <c r="W1367">
        <v>0</v>
      </c>
      <c r="X1367">
        <v>1724455708</v>
      </c>
      <c r="Y1367">
        <f>(AT1367*1.25*1.1)</f>
        <v>6.3250000000000002</v>
      </c>
      <c r="AA1367">
        <v>0</v>
      </c>
      <c r="AB1367">
        <v>0.47</v>
      </c>
      <c r="AC1367">
        <v>0</v>
      </c>
      <c r="AD1367">
        <v>0</v>
      </c>
      <c r="AE1367">
        <v>0</v>
      </c>
      <c r="AF1367">
        <v>0.45</v>
      </c>
      <c r="AG1367">
        <v>0</v>
      </c>
      <c r="AH1367">
        <v>0</v>
      </c>
      <c r="AI1367">
        <v>1</v>
      </c>
      <c r="AJ1367">
        <v>1</v>
      </c>
      <c r="AK1367">
        <v>1</v>
      </c>
      <c r="AL1367">
        <v>1</v>
      </c>
      <c r="AM1367">
        <v>-2</v>
      </c>
      <c r="AN1367">
        <v>0</v>
      </c>
      <c r="AO1367">
        <v>1</v>
      </c>
      <c r="AP1367">
        <v>1</v>
      </c>
      <c r="AQ1367">
        <v>0</v>
      </c>
      <c r="AR1367">
        <v>0</v>
      </c>
      <c r="AS1367" t="s">
        <v>3</v>
      </c>
      <c r="AT1367">
        <v>4.5999999999999996</v>
      </c>
      <c r="AU1367" t="s">
        <v>165</v>
      </c>
      <c r="AV1367">
        <v>0</v>
      </c>
      <c r="AW1367">
        <v>2</v>
      </c>
      <c r="AX1367">
        <v>56497104</v>
      </c>
      <c r="AY1367">
        <v>1</v>
      </c>
      <c r="AZ1367">
        <v>0</v>
      </c>
      <c r="BA1367">
        <v>1321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CV1367">
        <v>0</v>
      </c>
      <c r="CW1367">
        <f>ROUND(Y1367*Source!I1352*DO1367,9)</f>
        <v>0</v>
      </c>
      <c r="CX1367">
        <f>ROUND(Y1367*Source!I1352,9)</f>
        <v>8.2225000000000006E-2</v>
      </c>
      <c r="CY1367">
        <f>AB1367</f>
        <v>0.47</v>
      </c>
      <c r="CZ1367">
        <f>AF1367</f>
        <v>0.45</v>
      </c>
      <c r="DA1367">
        <f>AJ1367</f>
        <v>1</v>
      </c>
      <c r="DB1367">
        <f>ROUND((ROUND(AT1367*CZ1367,2)*1.25*1.1),6)</f>
        <v>2.8462499999999999</v>
      </c>
      <c r="DC1367">
        <f>ROUND((ROUND(AT1367*AG1367,2)*1.25*1.1),6)</f>
        <v>0</v>
      </c>
      <c r="DD1367" t="s">
        <v>3</v>
      </c>
      <c r="DE1367" t="s">
        <v>3</v>
      </c>
      <c r="DF1367">
        <f t="shared" si="791"/>
        <v>0</v>
      </c>
      <c r="DG1367">
        <f t="shared" si="789"/>
        <v>0.04</v>
      </c>
      <c r="DH1367">
        <f t="shared" si="790"/>
        <v>0</v>
      </c>
      <c r="DI1367">
        <f t="shared" si="787"/>
        <v>0</v>
      </c>
      <c r="DJ1367">
        <f>DG1367</f>
        <v>0.04</v>
      </c>
      <c r="DK1367">
        <v>0</v>
      </c>
      <c r="DL1367" t="s">
        <v>3</v>
      </c>
      <c r="DM1367">
        <v>0</v>
      </c>
      <c r="DN1367" t="s">
        <v>3</v>
      </c>
      <c r="DO1367">
        <v>0</v>
      </c>
    </row>
    <row r="1368" spans="1:119" x14ac:dyDescent="0.25">
      <c r="A1368">
        <f>ROW(Source!A1352)</f>
        <v>1352</v>
      </c>
      <c r="B1368">
        <v>56481265</v>
      </c>
      <c r="C1368">
        <v>56497078</v>
      </c>
      <c r="D1368">
        <v>54933523</v>
      </c>
      <c r="E1368">
        <v>1</v>
      </c>
      <c r="F1368">
        <v>1</v>
      </c>
      <c r="G1368">
        <v>1079</v>
      </c>
      <c r="H1368">
        <v>2</v>
      </c>
      <c r="I1368" t="s">
        <v>746</v>
      </c>
      <c r="J1368" t="s">
        <v>747</v>
      </c>
      <c r="K1368" t="s">
        <v>748</v>
      </c>
      <c r="L1368">
        <v>1368</v>
      </c>
      <c r="N1368">
        <v>1011</v>
      </c>
      <c r="O1368" t="s">
        <v>744</v>
      </c>
      <c r="P1368" t="s">
        <v>744</v>
      </c>
      <c r="Q1368">
        <v>1</v>
      </c>
      <c r="W1368">
        <v>0</v>
      </c>
      <c r="X1368">
        <v>-294230152</v>
      </c>
      <c r="Y1368">
        <f>(AT1368*1.25*1.1)</f>
        <v>1.1825000000000001</v>
      </c>
      <c r="AA1368">
        <v>0</v>
      </c>
      <c r="AB1368">
        <v>187.59</v>
      </c>
      <c r="AC1368">
        <v>17.73</v>
      </c>
      <c r="AD1368">
        <v>0</v>
      </c>
      <c r="AE1368">
        <v>0</v>
      </c>
      <c r="AF1368">
        <v>179.17</v>
      </c>
      <c r="AG1368">
        <v>16.93</v>
      </c>
      <c r="AH1368">
        <v>0</v>
      </c>
      <c r="AI1368">
        <v>1</v>
      </c>
      <c r="AJ1368">
        <v>1</v>
      </c>
      <c r="AK1368">
        <v>1</v>
      </c>
      <c r="AL1368">
        <v>1</v>
      </c>
      <c r="AM1368">
        <v>-2</v>
      </c>
      <c r="AN1368">
        <v>0</v>
      </c>
      <c r="AO1368">
        <v>1</v>
      </c>
      <c r="AP1368">
        <v>1</v>
      </c>
      <c r="AQ1368">
        <v>0</v>
      </c>
      <c r="AR1368">
        <v>0</v>
      </c>
      <c r="AS1368" t="s">
        <v>3</v>
      </c>
      <c r="AT1368">
        <v>0.86</v>
      </c>
      <c r="AU1368" t="s">
        <v>165</v>
      </c>
      <c r="AV1368">
        <v>0</v>
      </c>
      <c r="AW1368">
        <v>2</v>
      </c>
      <c r="AX1368">
        <v>56497103</v>
      </c>
      <c r="AY1368">
        <v>1</v>
      </c>
      <c r="AZ1368">
        <v>0</v>
      </c>
      <c r="BA1368">
        <v>1322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CV1368">
        <v>0</v>
      </c>
      <c r="CW1368">
        <f>ROUND(Y1368*Source!I1352*DO1368,9)</f>
        <v>0.26025642500000001</v>
      </c>
      <c r="CX1368">
        <f>ROUND(Y1368*Source!I1352,9)</f>
        <v>1.5372500000000001E-2</v>
      </c>
      <c r="CY1368">
        <f>AB1368</f>
        <v>187.59</v>
      </c>
      <c r="CZ1368">
        <f>AF1368</f>
        <v>179.17</v>
      </c>
      <c r="DA1368">
        <f>AJ1368</f>
        <v>1</v>
      </c>
      <c r="DB1368">
        <f>ROUND((ROUND(AT1368*CZ1368,2)*1.25*1.1),6)</f>
        <v>211.87375</v>
      </c>
      <c r="DC1368">
        <f>ROUND((ROUND(AT1368*AG1368,2)*1.25*1.1),6)</f>
        <v>20.02</v>
      </c>
      <c r="DD1368" t="s">
        <v>3</v>
      </c>
      <c r="DE1368" t="s">
        <v>3</v>
      </c>
      <c r="DF1368">
        <f t="shared" si="791"/>
        <v>0</v>
      </c>
      <c r="DG1368">
        <f t="shared" si="789"/>
        <v>2.75</v>
      </c>
      <c r="DH1368">
        <f t="shared" si="790"/>
        <v>0.26</v>
      </c>
      <c r="DI1368">
        <f t="shared" si="787"/>
        <v>0</v>
      </c>
      <c r="DJ1368">
        <f>DG1368</f>
        <v>2.75</v>
      </c>
      <c r="DK1368">
        <v>0</v>
      </c>
      <c r="DL1368" t="s">
        <v>745</v>
      </c>
      <c r="DM1368">
        <v>0</v>
      </c>
      <c r="DN1368" t="s">
        <v>740</v>
      </c>
      <c r="DO1368">
        <v>16.93</v>
      </c>
    </row>
    <row r="1369" spans="1:119" x14ac:dyDescent="0.25">
      <c r="A1369">
        <f>ROW(Source!A1352)</f>
        <v>1352</v>
      </c>
      <c r="B1369">
        <v>56481265</v>
      </c>
      <c r="C1369">
        <v>56497078</v>
      </c>
      <c r="D1369">
        <v>54933656</v>
      </c>
      <c r="E1369">
        <v>1</v>
      </c>
      <c r="F1369">
        <v>1</v>
      </c>
      <c r="G1369">
        <v>1079</v>
      </c>
      <c r="H1369">
        <v>2</v>
      </c>
      <c r="I1369" t="s">
        <v>806</v>
      </c>
      <c r="J1369" t="s">
        <v>807</v>
      </c>
      <c r="K1369" t="s">
        <v>808</v>
      </c>
      <c r="L1369">
        <v>1368</v>
      </c>
      <c r="N1369">
        <v>1011</v>
      </c>
      <c r="O1369" t="s">
        <v>744</v>
      </c>
      <c r="P1369" t="s">
        <v>744</v>
      </c>
      <c r="Q1369">
        <v>1</v>
      </c>
      <c r="W1369">
        <v>0</v>
      </c>
      <c r="X1369">
        <v>668032808</v>
      </c>
      <c r="Y1369">
        <f>(AT1369*1.25*1.1)</f>
        <v>0.34375</v>
      </c>
      <c r="AA1369">
        <v>0</v>
      </c>
      <c r="AB1369">
        <v>172.69</v>
      </c>
      <c r="AC1369">
        <v>15.22</v>
      </c>
      <c r="AD1369">
        <v>0</v>
      </c>
      <c r="AE1369">
        <v>0</v>
      </c>
      <c r="AF1369">
        <v>164.94</v>
      </c>
      <c r="AG1369">
        <v>14.54</v>
      </c>
      <c r="AH1369">
        <v>0</v>
      </c>
      <c r="AI1369">
        <v>1</v>
      </c>
      <c r="AJ1369">
        <v>1</v>
      </c>
      <c r="AK1369">
        <v>1</v>
      </c>
      <c r="AL1369">
        <v>1</v>
      </c>
      <c r="AM1369">
        <v>-2</v>
      </c>
      <c r="AN1369">
        <v>0</v>
      </c>
      <c r="AO1369">
        <v>1</v>
      </c>
      <c r="AP1369">
        <v>1</v>
      </c>
      <c r="AQ1369">
        <v>0</v>
      </c>
      <c r="AR1369">
        <v>0</v>
      </c>
      <c r="AS1369" t="s">
        <v>3</v>
      </c>
      <c r="AT1369">
        <v>0.25</v>
      </c>
      <c r="AU1369" t="s">
        <v>165</v>
      </c>
      <c r="AV1369">
        <v>0</v>
      </c>
      <c r="AW1369">
        <v>2</v>
      </c>
      <c r="AX1369">
        <v>56497105</v>
      </c>
      <c r="AY1369">
        <v>1</v>
      </c>
      <c r="AZ1369">
        <v>0</v>
      </c>
      <c r="BA1369">
        <v>1323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CV1369">
        <v>0</v>
      </c>
      <c r="CW1369">
        <f>ROUND(Y1369*Source!I1352*DO1369,9)</f>
        <v>6.4975624999999995E-2</v>
      </c>
      <c r="CX1369">
        <f>ROUND(Y1369*Source!I1352,9)</f>
        <v>4.4687499999999996E-3</v>
      </c>
      <c r="CY1369">
        <f>AB1369</f>
        <v>172.69</v>
      </c>
      <c r="CZ1369">
        <f>AF1369</f>
        <v>164.94</v>
      </c>
      <c r="DA1369">
        <f>AJ1369</f>
        <v>1</v>
      </c>
      <c r="DB1369">
        <f>ROUND((ROUND(AT1369*CZ1369,2)*1.25*1.1),6)</f>
        <v>56.704999999999998</v>
      </c>
      <c r="DC1369">
        <f>ROUND((ROUND(AT1369*AG1369,2)*1.25*1.1),6)</f>
        <v>5.0049999999999999</v>
      </c>
      <c r="DD1369" t="s">
        <v>3</v>
      </c>
      <c r="DE1369" t="s">
        <v>3</v>
      </c>
      <c r="DF1369">
        <f t="shared" si="791"/>
        <v>0</v>
      </c>
      <c r="DG1369">
        <f t="shared" si="789"/>
        <v>0.74</v>
      </c>
      <c r="DH1369">
        <f t="shared" si="790"/>
        <v>0.06</v>
      </c>
      <c r="DI1369">
        <f t="shared" si="787"/>
        <v>0</v>
      </c>
      <c r="DJ1369">
        <f>DG1369</f>
        <v>0.74</v>
      </c>
      <c r="DK1369">
        <v>0</v>
      </c>
      <c r="DL1369" t="s">
        <v>745</v>
      </c>
      <c r="DM1369">
        <v>0</v>
      </c>
      <c r="DN1369" t="s">
        <v>740</v>
      </c>
      <c r="DO1369">
        <v>14.54</v>
      </c>
    </row>
    <row r="1370" spans="1:119" x14ac:dyDescent="0.25">
      <c r="A1370">
        <f>ROW(Source!A1352)</f>
        <v>1352</v>
      </c>
      <c r="B1370">
        <v>56481265</v>
      </c>
      <c r="C1370">
        <v>56497078</v>
      </c>
      <c r="D1370">
        <v>54933779</v>
      </c>
      <c r="E1370">
        <v>1</v>
      </c>
      <c r="F1370">
        <v>1</v>
      </c>
      <c r="G1370">
        <v>1079</v>
      </c>
      <c r="H1370">
        <v>2</v>
      </c>
      <c r="I1370" t="s">
        <v>749</v>
      </c>
      <c r="J1370" t="s">
        <v>750</v>
      </c>
      <c r="K1370" t="s">
        <v>751</v>
      </c>
      <c r="L1370">
        <v>1368</v>
      </c>
      <c r="N1370">
        <v>1011</v>
      </c>
      <c r="O1370" t="s">
        <v>744</v>
      </c>
      <c r="P1370" t="s">
        <v>744</v>
      </c>
      <c r="Q1370">
        <v>1</v>
      </c>
      <c r="W1370">
        <v>0</v>
      </c>
      <c r="X1370">
        <v>1170047244</v>
      </c>
      <c r="Y1370">
        <f>(AT1370*1.25*1.1)</f>
        <v>55.412500000000001</v>
      </c>
      <c r="AA1370">
        <v>0</v>
      </c>
      <c r="AB1370">
        <v>0.24</v>
      </c>
      <c r="AC1370">
        <v>0</v>
      </c>
      <c r="AD1370">
        <v>0</v>
      </c>
      <c r="AE1370">
        <v>0</v>
      </c>
      <c r="AF1370">
        <v>0.23</v>
      </c>
      <c r="AG1370">
        <v>0</v>
      </c>
      <c r="AH1370">
        <v>0</v>
      </c>
      <c r="AI1370">
        <v>1</v>
      </c>
      <c r="AJ1370">
        <v>1</v>
      </c>
      <c r="AK1370">
        <v>1</v>
      </c>
      <c r="AL1370">
        <v>1</v>
      </c>
      <c r="AM1370">
        <v>-2</v>
      </c>
      <c r="AN1370">
        <v>0</v>
      </c>
      <c r="AO1370">
        <v>1</v>
      </c>
      <c r="AP1370">
        <v>1</v>
      </c>
      <c r="AQ1370">
        <v>0</v>
      </c>
      <c r="AR1370">
        <v>0</v>
      </c>
      <c r="AS1370" t="s">
        <v>3</v>
      </c>
      <c r="AT1370">
        <v>40.299999999999997</v>
      </c>
      <c r="AU1370" t="s">
        <v>165</v>
      </c>
      <c r="AV1370">
        <v>0</v>
      </c>
      <c r="AW1370">
        <v>2</v>
      </c>
      <c r="AX1370">
        <v>56497106</v>
      </c>
      <c r="AY1370">
        <v>1</v>
      </c>
      <c r="AZ1370">
        <v>0</v>
      </c>
      <c r="BA1370">
        <v>1324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CV1370">
        <v>0</v>
      </c>
      <c r="CW1370">
        <f>ROUND(Y1370*Source!I1352*DO1370,9)</f>
        <v>0</v>
      </c>
      <c r="CX1370">
        <f>ROUND(Y1370*Source!I1352,9)</f>
        <v>0.72036250000000002</v>
      </c>
      <c r="CY1370">
        <f>AB1370</f>
        <v>0.24</v>
      </c>
      <c r="CZ1370">
        <f>AF1370</f>
        <v>0.23</v>
      </c>
      <c r="DA1370">
        <f>AJ1370</f>
        <v>1</v>
      </c>
      <c r="DB1370">
        <f>ROUND((ROUND(AT1370*CZ1370,2)*1.25*1.1),6)</f>
        <v>12.74625</v>
      </c>
      <c r="DC1370">
        <f>ROUND((ROUND(AT1370*AG1370,2)*1.25*1.1),6)</f>
        <v>0</v>
      </c>
      <c r="DD1370" t="s">
        <v>3</v>
      </c>
      <c r="DE1370" t="s">
        <v>3</v>
      </c>
      <c r="DF1370">
        <f t="shared" si="791"/>
        <v>0</v>
      </c>
      <c r="DG1370">
        <f t="shared" si="789"/>
        <v>0.17</v>
      </c>
      <c r="DH1370">
        <f t="shared" si="790"/>
        <v>0</v>
      </c>
      <c r="DI1370">
        <f t="shared" si="787"/>
        <v>0</v>
      </c>
      <c r="DJ1370">
        <f>DG1370</f>
        <v>0.17</v>
      </c>
      <c r="DK1370">
        <v>0</v>
      </c>
      <c r="DL1370" t="s">
        <v>3</v>
      </c>
      <c r="DM1370">
        <v>0</v>
      </c>
      <c r="DN1370" t="s">
        <v>3</v>
      </c>
      <c r="DO1370">
        <v>0</v>
      </c>
    </row>
    <row r="1371" spans="1:119" x14ac:dyDescent="0.25">
      <c r="A1371">
        <f>ROW(Source!A1352)</f>
        <v>1352</v>
      </c>
      <c r="B1371">
        <v>56481265</v>
      </c>
      <c r="C1371">
        <v>56497078</v>
      </c>
      <c r="D1371">
        <v>54902310</v>
      </c>
      <c r="E1371">
        <v>1</v>
      </c>
      <c r="F1371">
        <v>1</v>
      </c>
      <c r="G1371">
        <v>1079</v>
      </c>
      <c r="H1371">
        <v>3</v>
      </c>
      <c r="I1371" t="s">
        <v>752</v>
      </c>
      <c r="J1371" t="s">
        <v>753</v>
      </c>
      <c r="K1371" t="s">
        <v>754</v>
      </c>
      <c r="L1371">
        <v>1339</v>
      </c>
      <c r="N1371">
        <v>1007</v>
      </c>
      <c r="O1371" t="s">
        <v>158</v>
      </c>
      <c r="P1371" t="s">
        <v>158</v>
      </c>
      <c r="Q1371">
        <v>1</v>
      </c>
      <c r="W1371">
        <v>0</v>
      </c>
      <c r="X1371">
        <v>-159086685</v>
      </c>
      <c r="Y1371">
        <f t="shared" ref="Y1371:Y1386" si="792">AT1371</f>
        <v>0.25700000000000001</v>
      </c>
      <c r="AA1371">
        <v>7.23</v>
      </c>
      <c r="AB1371">
        <v>0</v>
      </c>
      <c r="AC1371">
        <v>0</v>
      </c>
      <c r="AD1371">
        <v>0</v>
      </c>
      <c r="AE1371">
        <v>7.07</v>
      </c>
      <c r="AF1371">
        <v>0</v>
      </c>
      <c r="AG1371">
        <v>0</v>
      </c>
      <c r="AH1371">
        <v>0</v>
      </c>
      <c r="AI1371">
        <v>1</v>
      </c>
      <c r="AJ1371">
        <v>1</v>
      </c>
      <c r="AK1371">
        <v>1</v>
      </c>
      <c r="AL1371">
        <v>1</v>
      </c>
      <c r="AM1371">
        <v>-2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 t="s">
        <v>3</v>
      </c>
      <c r="AT1371">
        <v>0.25700000000000001</v>
      </c>
      <c r="AU1371" t="s">
        <v>3</v>
      </c>
      <c r="AV1371">
        <v>0</v>
      </c>
      <c r="AW1371">
        <v>2</v>
      </c>
      <c r="AX1371">
        <v>56497108</v>
      </c>
      <c r="AY1371">
        <v>1</v>
      </c>
      <c r="AZ1371">
        <v>0</v>
      </c>
      <c r="BA1371">
        <v>1326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CV1371">
        <v>0</v>
      </c>
      <c r="CW1371">
        <v>0</v>
      </c>
      <c r="CX1371">
        <f>ROUND(Y1371*Source!I1352,9)</f>
        <v>3.3409999999999998E-3</v>
      </c>
      <c r="CY1371">
        <f t="shared" ref="CY1371:CY1386" si="793">AA1371</f>
        <v>7.23</v>
      </c>
      <c r="CZ1371">
        <f t="shared" ref="CZ1371:CZ1386" si="794">AE1371</f>
        <v>7.07</v>
      </c>
      <c r="DA1371">
        <f t="shared" ref="DA1371:DA1386" si="795">AI1371</f>
        <v>1</v>
      </c>
      <c r="DB1371">
        <f t="shared" ref="DB1371:DB1386" si="796">ROUND(ROUND(AT1371*CZ1371,2),6)</f>
        <v>1.82</v>
      </c>
      <c r="DC1371">
        <f t="shared" ref="DC1371:DC1386" si="797">ROUND(ROUND(AT1371*AG1371,2),6)</f>
        <v>0</v>
      </c>
      <c r="DD1371" t="s">
        <v>3</v>
      </c>
      <c r="DE1371" t="s">
        <v>3</v>
      </c>
      <c r="DF1371">
        <f t="shared" si="791"/>
        <v>0.02</v>
      </c>
      <c r="DG1371">
        <f t="shared" si="789"/>
        <v>0</v>
      </c>
      <c r="DH1371">
        <f t="shared" si="790"/>
        <v>0</v>
      </c>
      <c r="DI1371">
        <f t="shared" si="787"/>
        <v>0</v>
      </c>
      <c r="DJ1371">
        <f t="shared" ref="DJ1371:DJ1386" si="798">DF1371</f>
        <v>0.02</v>
      </c>
      <c r="DK1371">
        <v>0</v>
      </c>
      <c r="DL1371" t="s">
        <v>3</v>
      </c>
      <c r="DM1371">
        <v>0</v>
      </c>
      <c r="DN1371" t="s">
        <v>3</v>
      </c>
      <c r="DO1371">
        <v>0</v>
      </c>
    </row>
    <row r="1372" spans="1:119" x14ac:dyDescent="0.25">
      <c r="A1372">
        <f>ROW(Source!A1352)</f>
        <v>1352</v>
      </c>
      <c r="B1372">
        <v>56481265</v>
      </c>
      <c r="C1372">
        <v>56497078</v>
      </c>
      <c r="D1372">
        <v>54902322</v>
      </c>
      <c r="E1372">
        <v>1</v>
      </c>
      <c r="F1372">
        <v>1</v>
      </c>
      <c r="G1372">
        <v>1079</v>
      </c>
      <c r="H1372">
        <v>3</v>
      </c>
      <c r="I1372" t="s">
        <v>809</v>
      </c>
      <c r="J1372" t="s">
        <v>810</v>
      </c>
      <c r="K1372" t="s">
        <v>811</v>
      </c>
      <c r="L1372">
        <v>1348</v>
      </c>
      <c r="N1372">
        <v>1009</v>
      </c>
      <c r="O1372" t="s">
        <v>32</v>
      </c>
      <c r="P1372" t="s">
        <v>32</v>
      </c>
      <c r="Q1372">
        <v>1000</v>
      </c>
      <c r="W1372">
        <v>0</v>
      </c>
      <c r="X1372">
        <v>-421167940</v>
      </c>
      <c r="Y1372">
        <f t="shared" si="792"/>
        <v>7.9000000000000001E-2</v>
      </c>
      <c r="AA1372">
        <v>6656.07</v>
      </c>
      <c r="AB1372">
        <v>0</v>
      </c>
      <c r="AC1372">
        <v>0</v>
      </c>
      <c r="AD1372">
        <v>0</v>
      </c>
      <c r="AE1372">
        <v>6512.79</v>
      </c>
      <c r="AF1372">
        <v>0</v>
      </c>
      <c r="AG1372">
        <v>0</v>
      </c>
      <c r="AH1372">
        <v>0</v>
      </c>
      <c r="AI1372">
        <v>1</v>
      </c>
      <c r="AJ1372">
        <v>1</v>
      </c>
      <c r="AK1372">
        <v>1</v>
      </c>
      <c r="AL1372">
        <v>1</v>
      </c>
      <c r="AM1372">
        <v>-2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 t="s">
        <v>3</v>
      </c>
      <c r="AT1372">
        <v>7.9000000000000001E-2</v>
      </c>
      <c r="AU1372" t="s">
        <v>3</v>
      </c>
      <c r="AV1372">
        <v>0</v>
      </c>
      <c r="AW1372">
        <v>2</v>
      </c>
      <c r="AX1372">
        <v>56497109</v>
      </c>
      <c r="AY1372">
        <v>1</v>
      </c>
      <c r="AZ1372">
        <v>0</v>
      </c>
      <c r="BA1372">
        <v>1327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CV1372">
        <v>0</v>
      </c>
      <c r="CW1372">
        <v>0</v>
      </c>
      <c r="CX1372">
        <f>ROUND(Y1372*Source!I1352,9)</f>
        <v>1.0269999999999999E-3</v>
      </c>
      <c r="CY1372">
        <f t="shared" si="793"/>
        <v>6656.07</v>
      </c>
      <c r="CZ1372">
        <f t="shared" si="794"/>
        <v>6512.79</v>
      </c>
      <c r="DA1372">
        <f t="shared" si="795"/>
        <v>1</v>
      </c>
      <c r="DB1372">
        <f t="shared" si="796"/>
        <v>514.51</v>
      </c>
      <c r="DC1372">
        <f t="shared" si="797"/>
        <v>0</v>
      </c>
      <c r="DD1372" t="s">
        <v>3</v>
      </c>
      <c r="DE1372" t="s">
        <v>3</v>
      </c>
      <c r="DF1372">
        <f t="shared" si="791"/>
        <v>6.69</v>
      </c>
      <c r="DG1372">
        <f t="shared" si="789"/>
        <v>0</v>
      </c>
      <c r="DH1372">
        <f t="shared" si="790"/>
        <v>0</v>
      </c>
      <c r="DI1372">
        <f t="shared" si="787"/>
        <v>0</v>
      </c>
      <c r="DJ1372">
        <f t="shared" si="798"/>
        <v>6.69</v>
      </c>
      <c r="DK1372">
        <v>0</v>
      </c>
      <c r="DL1372" t="s">
        <v>3</v>
      </c>
      <c r="DM1372">
        <v>0</v>
      </c>
      <c r="DN1372" t="s">
        <v>3</v>
      </c>
      <c r="DO1372">
        <v>0</v>
      </c>
    </row>
    <row r="1373" spans="1:119" x14ac:dyDescent="0.25">
      <c r="A1373">
        <f>ROW(Source!A1352)</f>
        <v>1352</v>
      </c>
      <c r="B1373">
        <v>56481265</v>
      </c>
      <c r="C1373">
        <v>56497078</v>
      </c>
      <c r="D1373">
        <v>54902402</v>
      </c>
      <c r="E1373">
        <v>1</v>
      </c>
      <c r="F1373">
        <v>1</v>
      </c>
      <c r="G1373">
        <v>1079</v>
      </c>
      <c r="H1373">
        <v>3</v>
      </c>
      <c r="I1373" t="s">
        <v>812</v>
      </c>
      <c r="J1373" t="s">
        <v>813</v>
      </c>
      <c r="K1373" t="s">
        <v>814</v>
      </c>
      <c r="L1373">
        <v>1339</v>
      </c>
      <c r="N1373">
        <v>1007</v>
      </c>
      <c r="O1373" t="s">
        <v>158</v>
      </c>
      <c r="P1373" t="s">
        <v>158</v>
      </c>
      <c r="Q1373">
        <v>1</v>
      </c>
      <c r="W1373">
        <v>0</v>
      </c>
      <c r="X1373">
        <v>1675535307</v>
      </c>
      <c r="Y1373">
        <f t="shared" si="792"/>
        <v>0.53</v>
      </c>
      <c r="AA1373">
        <v>1861.44</v>
      </c>
      <c r="AB1373">
        <v>0</v>
      </c>
      <c r="AC1373">
        <v>0</v>
      </c>
      <c r="AD1373">
        <v>0</v>
      </c>
      <c r="AE1373">
        <v>1821.37</v>
      </c>
      <c r="AF1373">
        <v>0</v>
      </c>
      <c r="AG1373">
        <v>0</v>
      </c>
      <c r="AH1373">
        <v>0</v>
      </c>
      <c r="AI1373">
        <v>1</v>
      </c>
      <c r="AJ1373">
        <v>1</v>
      </c>
      <c r="AK1373">
        <v>1</v>
      </c>
      <c r="AL1373">
        <v>1</v>
      </c>
      <c r="AM1373">
        <v>-2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 t="s">
        <v>3</v>
      </c>
      <c r="AT1373">
        <v>0.53</v>
      </c>
      <c r="AU1373" t="s">
        <v>3</v>
      </c>
      <c r="AV1373">
        <v>0</v>
      </c>
      <c r="AW1373">
        <v>2</v>
      </c>
      <c r="AX1373">
        <v>56497110</v>
      </c>
      <c r="AY1373">
        <v>1</v>
      </c>
      <c r="AZ1373">
        <v>0</v>
      </c>
      <c r="BA1373">
        <v>1328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CV1373">
        <v>0</v>
      </c>
      <c r="CW1373">
        <v>0</v>
      </c>
      <c r="CX1373">
        <f>ROUND(Y1373*Source!I1352,9)</f>
        <v>6.8900000000000003E-3</v>
      </c>
      <c r="CY1373">
        <f t="shared" si="793"/>
        <v>1861.44</v>
      </c>
      <c r="CZ1373">
        <f t="shared" si="794"/>
        <v>1821.37</v>
      </c>
      <c r="DA1373">
        <f t="shared" si="795"/>
        <v>1</v>
      </c>
      <c r="DB1373">
        <f t="shared" si="796"/>
        <v>965.33</v>
      </c>
      <c r="DC1373">
        <f t="shared" si="797"/>
        <v>0</v>
      </c>
      <c r="DD1373" t="s">
        <v>3</v>
      </c>
      <c r="DE1373" t="s">
        <v>3</v>
      </c>
      <c r="DF1373">
        <f t="shared" si="791"/>
        <v>12.55</v>
      </c>
      <c r="DG1373">
        <f t="shared" si="789"/>
        <v>0</v>
      </c>
      <c r="DH1373">
        <f t="shared" si="790"/>
        <v>0</v>
      </c>
      <c r="DI1373">
        <f t="shared" si="787"/>
        <v>0</v>
      </c>
      <c r="DJ1373">
        <f t="shared" si="798"/>
        <v>12.55</v>
      </c>
      <c r="DK1373">
        <v>0</v>
      </c>
      <c r="DL1373" t="s">
        <v>3</v>
      </c>
      <c r="DM1373">
        <v>0</v>
      </c>
      <c r="DN1373" t="s">
        <v>3</v>
      </c>
      <c r="DO1373">
        <v>0</v>
      </c>
    </row>
    <row r="1374" spans="1:119" x14ac:dyDescent="0.25">
      <c r="A1374">
        <f>ROW(Source!A1352)</f>
        <v>1352</v>
      </c>
      <c r="B1374">
        <v>56481265</v>
      </c>
      <c r="C1374">
        <v>56497078</v>
      </c>
      <c r="D1374">
        <v>54902403</v>
      </c>
      <c r="E1374">
        <v>1</v>
      </c>
      <c r="F1374">
        <v>1</v>
      </c>
      <c r="G1374">
        <v>1079</v>
      </c>
      <c r="H1374">
        <v>3</v>
      </c>
      <c r="I1374" t="s">
        <v>815</v>
      </c>
      <c r="J1374" t="s">
        <v>816</v>
      </c>
      <c r="K1374" t="s">
        <v>817</v>
      </c>
      <c r="L1374">
        <v>1339</v>
      </c>
      <c r="N1374">
        <v>1007</v>
      </c>
      <c r="O1374" t="s">
        <v>158</v>
      </c>
      <c r="P1374" t="s">
        <v>158</v>
      </c>
      <c r="Q1374">
        <v>1</v>
      </c>
      <c r="W1374">
        <v>0</v>
      </c>
      <c r="X1374">
        <v>-1411081034</v>
      </c>
      <c r="Y1374">
        <f t="shared" si="792"/>
        <v>2.61</v>
      </c>
      <c r="AA1374">
        <v>1861.44</v>
      </c>
      <c r="AB1374">
        <v>0</v>
      </c>
      <c r="AC1374">
        <v>0</v>
      </c>
      <c r="AD1374">
        <v>0</v>
      </c>
      <c r="AE1374">
        <v>1821.37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1</v>
      </c>
      <c r="AL1374">
        <v>1</v>
      </c>
      <c r="AM1374">
        <v>-2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 t="s">
        <v>3</v>
      </c>
      <c r="AT1374">
        <v>2.61</v>
      </c>
      <c r="AU1374" t="s">
        <v>3</v>
      </c>
      <c r="AV1374">
        <v>0</v>
      </c>
      <c r="AW1374">
        <v>2</v>
      </c>
      <c r="AX1374">
        <v>56497111</v>
      </c>
      <c r="AY1374">
        <v>1</v>
      </c>
      <c r="AZ1374">
        <v>0</v>
      </c>
      <c r="BA1374">
        <v>1329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CV1374">
        <v>0</v>
      </c>
      <c r="CW1374">
        <v>0</v>
      </c>
      <c r="CX1374">
        <f>ROUND(Y1374*Source!I1352,9)</f>
        <v>3.3930000000000002E-2</v>
      </c>
      <c r="CY1374">
        <f t="shared" si="793"/>
        <v>1861.44</v>
      </c>
      <c r="CZ1374">
        <f t="shared" si="794"/>
        <v>1821.37</v>
      </c>
      <c r="DA1374">
        <f t="shared" si="795"/>
        <v>1</v>
      </c>
      <c r="DB1374">
        <f t="shared" si="796"/>
        <v>4753.78</v>
      </c>
      <c r="DC1374">
        <f t="shared" si="797"/>
        <v>0</v>
      </c>
      <c r="DD1374" t="s">
        <v>3</v>
      </c>
      <c r="DE1374" t="s">
        <v>3</v>
      </c>
      <c r="DF1374">
        <f t="shared" si="791"/>
        <v>61.8</v>
      </c>
      <c r="DG1374">
        <f t="shared" si="789"/>
        <v>0</v>
      </c>
      <c r="DH1374">
        <f t="shared" si="790"/>
        <v>0</v>
      </c>
      <c r="DI1374">
        <f t="shared" si="787"/>
        <v>0</v>
      </c>
      <c r="DJ1374">
        <f t="shared" si="798"/>
        <v>61.8</v>
      </c>
      <c r="DK1374">
        <v>0</v>
      </c>
      <c r="DL1374" t="s">
        <v>3</v>
      </c>
      <c r="DM1374">
        <v>0</v>
      </c>
      <c r="DN1374" t="s">
        <v>3</v>
      </c>
      <c r="DO1374">
        <v>0</v>
      </c>
    </row>
    <row r="1375" spans="1:119" x14ac:dyDescent="0.25">
      <c r="A1375">
        <f>ROW(Source!A1352)</f>
        <v>1352</v>
      </c>
      <c r="B1375">
        <v>56481265</v>
      </c>
      <c r="C1375">
        <v>56497078</v>
      </c>
      <c r="D1375">
        <v>54902427</v>
      </c>
      <c r="E1375">
        <v>1</v>
      </c>
      <c r="F1375">
        <v>1</v>
      </c>
      <c r="G1375">
        <v>1079</v>
      </c>
      <c r="H1375">
        <v>3</v>
      </c>
      <c r="I1375" t="s">
        <v>761</v>
      </c>
      <c r="J1375" t="s">
        <v>762</v>
      </c>
      <c r="K1375" t="s">
        <v>763</v>
      </c>
      <c r="L1375">
        <v>1348</v>
      </c>
      <c r="N1375">
        <v>1009</v>
      </c>
      <c r="O1375" t="s">
        <v>32</v>
      </c>
      <c r="P1375" t="s">
        <v>32</v>
      </c>
      <c r="Q1375">
        <v>1000</v>
      </c>
      <c r="W1375">
        <v>0</v>
      </c>
      <c r="X1375">
        <v>-764855440</v>
      </c>
      <c r="Y1375">
        <f t="shared" si="792"/>
        <v>8.5999999999999993E-2</v>
      </c>
      <c r="AA1375">
        <v>1285.21</v>
      </c>
      <c r="AB1375">
        <v>0</v>
      </c>
      <c r="AC1375">
        <v>0</v>
      </c>
      <c r="AD1375">
        <v>0</v>
      </c>
      <c r="AE1375">
        <v>1257.54</v>
      </c>
      <c r="AF1375">
        <v>0</v>
      </c>
      <c r="AG1375">
        <v>0</v>
      </c>
      <c r="AH1375">
        <v>0</v>
      </c>
      <c r="AI1375">
        <v>1</v>
      </c>
      <c r="AJ1375">
        <v>1</v>
      </c>
      <c r="AK1375">
        <v>1</v>
      </c>
      <c r="AL1375">
        <v>1</v>
      </c>
      <c r="AM1375">
        <v>-2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 t="s">
        <v>3</v>
      </c>
      <c r="AT1375">
        <v>8.5999999999999993E-2</v>
      </c>
      <c r="AU1375" t="s">
        <v>3</v>
      </c>
      <c r="AV1375">
        <v>0</v>
      </c>
      <c r="AW1375">
        <v>2</v>
      </c>
      <c r="AX1375">
        <v>56497112</v>
      </c>
      <c r="AY1375">
        <v>1</v>
      </c>
      <c r="AZ1375">
        <v>0</v>
      </c>
      <c r="BA1375">
        <v>1330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CV1375">
        <v>0</v>
      </c>
      <c r="CW1375">
        <v>0</v>
      </c>
      <c r="CX1375">
        <f>ROUND(Y1375*Source!I1352,9)</f>
        <v>1.1180000000000001E-3</v>
      </c>
      <c r="CY1375">
        <f t="shared" si="793"/>
        <v>1285.21</v>
      </c>
      <c r="CZ1375">
        <f t="shared" si="794"/>
        <v>1257.54</v>
      </c>
      <c r="DA1375">
        <f t="shared" si="795"/>
        <v>1</v>
      </c>
      <c r="DB1375">
        <f t="shared" si="796"/>
        <v>108.15</v>
      </c>
      <c r="DC1375">
        <f t="shared" si="797"/>
        <v>0</v>
      </c>
      <c r="DD1375" t="s">
        <v>3</v>
      </c>
      <c r="DE1375" t="s">
        <v>3</v>
      </c>
      <c r="DF1375">
        <f t="shared" si="791"/>
        <v>1.41</v>
      </c>
      <c r="DG1375">
        <f t="shared" si="789"/>
        <v>0</v>
      </c>
      <c r="DH1375">
        <f t="shared" si="790"/>
        <v>0</v>
      </c>
      <c r="DI1375">
        <f t="shared" si="787"/>
        <v>0</v>
      </c>
      <c r="DJ1375">
        <f t="shared" si="798"/>
        <v>1.41</v>
      </c>
      <c r="DK1375">
        <v>0</v>
      </c>
      <c r="DL1375" t="s">
        <v>3</v>
      </c>
      <c r="DM1375">
        <v>0</v>
      </c>
      <c r="DN1375" t="s">
        <v>3</v>
      </c>
      <c r="DO1375">
        <v>0</v>
      </c>
    </row>
    <row r="1376" spans="1:119" x14ac:dyDescent="0.25">
      <c r="A1376">
        <f>ROW(Source!A1352)</f>
        <v>1352</v>
      </c>
      <c r="B1376">
        <v>56481265</v>
      </c>
      <c r="C1376">
        <v>56497078</v>
      </c>
      <c r="D1376">
        <v>54902715</v>
      </c>
      <c r="E1376">
        <v>1</v>
      </c>
      <c r="F1376">
        <v>1</v>
      </c>
      <c r="G1376">
        <v>1079</v>
      </c>
      <c r="H1376">
        <v>3</v>
      </c>
      <c r="I1376" t="s">
        <v>892</v>
      </c>
      <c r="J1376" t="s">
        <v>893</v>
      </c>
      <c r="K1376" t="s">
        <v>894</v>
      </c>
      <c r="L1376">
        <v>1327</v>
      </c>
      <c r="N1376">
        <v>1005</v>
      </c>
      <c r="O1376" t="s">
        <v>214</v>
      </c>
      <c r="P1376" t="s">
        <v>214</v>
      </c>
      <c r="Q1376">
        <v>1</v>
      </c>
      <c r="W1376">
        <v>0</v>
      </c>
      <c r="X1376">
        <v>-1844544580</v>
      </c>
      <c r="Y1376">
        <f t="shared" si="792"/>
        <v>42.9</v>
      </c>
      <c r="AA1376">
        <v>7.55</v>
      </c>
      <c r="AB1376">
        <v>0</v>
      </c>
      <c r="AC1376">
        <v>0</v>
      </c>
      <c r="AD1376">
        <v>0</v>
      </c>
      <c r="AE1376">
        <v>7.39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1</v>
      </c>
      <c r="AL1376">
        <v>1</v>
      </c>
      <c r="AM1376">
        <v>-2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 t="s">
        <v>3</v>
      </c>
      <c r="AT1376">
        <v>42.9</v>
      </c>
      <c r="AU1376" t="s">
        <v>3</v>
      </c>
      <c r="AV1376">
        <v>0</v>
      </c>
      <c r="AW1376">
        <v>2</v>
      </c>
      <c r="AX1376">
        <v>56497113</v>
      </c>
      <c r="AY1376">
        <v>1</v>
      </c>
      <c r="AZ1376">
        <v>0</v>
      </c>
      <c r="BA1376">
        <v>1331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CV1376">
        <v>0</v>
      </c>
      <c r="CW1376">
        <v>0</v>
      </c>
      <c r="CX1376">
        <f>ROUND(Y1376*Source!I1352,9)</f>
        <v>0.55769999999999997</v>
      </c>
      <c r="CY1376">
        <f t="shared" si="793"/>
        <v>7.55</v>
      </c>
      <c r="CZ1376">
        <f t="shared" si="794"/>
        <v>7.39</v>
      </c>
      <c r="DA1376">
        <f t="shared" si="795"/>
        <v>1</v>
      </c>
      <c r="DB1376">
        <f t="shared" si="796"/>
        <v>317.02999999999997</v>
      </c>
      <c r="DC1376">
        <f t="shared" si="797"/>
        <v>0</v>
      </c>
      <c r="DD1376" t="s">
        <v>3</v>
      </c>
      <c r="DE1376" t="s">
        <v>3</v>
      </c>
      <c r="DF1376">
        <f t="shared" si="791"/>
        <v>4.12</v>
      </c>
      <c r="DG1376">
        <f t="shared" si="789"/>
        <v>0</v>
      </c>
      <c r="DH1376">
        <f t="shared" si="790"/>
        <v>0</v>
      </c>
      <c r="DI1376">
        <f t="shared" si="787"/>
        <v>0</v>
      </c>
      <c r="DJ1376">
        <f t="shared" si="798"/>
        <v>4.12</v>
      </c>
      <c r="DK1376">
        <v>0</v>
      </c>
      <c r="DL1376" t="s">
        <v>3</v>
      </c>
      <c r="DM1376">
        <v>0</v>
      </c>
      <c r="DN1376" t="s">
        <v>3</v>
      </c>
      <c r="DO1376">
        <v>0</v>
      </c>
    </row>
    <row r="1377" spans="1:119" x14ac:dyDescent="0.25">
      <c r="A1377">
        <f>ROW(Source!A1352)</f>
        <v>1352</v>
      </c>
      <c r="B1377">
        <v>56481265</v>
      </c>
      <c r="C1377">
        <v>56497078</v>
      </c>
      <c r="D1377">
        <v>54902280</v>
      </c>
      <c r="E1377">
        <v>1</v>
      </c>
      <c r="F1377">
        <v>1</v>
      </c>
      <c r="G1377">
        <v>1079</v>
      </c>
      <c r="H1377">
        <v>3</v>
      </c>
      <c r="I1377" t="s">
        <v>895</v>
      </c>
      <c r="J1377" t="s">
        <v>896</v>
      </c>
      <c r="K1377" t="s">
        <v>897</v>
      </c>
      <c r="L1377">
        <v>1339</v>
      </c>
      <c r="N1377">
        <v>1007</v>
      </c>
      <c r="O1377" t="s">
        <v>158</v>
      </c>
      <c r="P1377" t="s">
        <v>158</v>
      </c>
      <c r="Q1377">
        <v>1</v>
      </c>
      <c r="W1377">
        <v>0</v>
      </c>
      <c r="X1377">
        <v>166094496</v>
      </c>
      <c r="Y1377">
        <f t="shared" si="792"/>
        <v>6.22</v>
      </c>
      <c r="AA1377">
        <v>2519.17</v>
      </c>
      <c r="AB1377">
        <v>0</v>
      </c>
      <c r="AC1377">
        <v>0</v>
      </c>
      <c r="AD1377">
        <v>0</v>
      </c>
      <c r="AE1377">
        <v>2464.94</v>
      </c>
      <c r="AF1377">
        <v>0</v>
      </c>
      <c r="AG1377">
        <v>0</v>
      </c>
      <c r="AH1377">
        <v>0</v>
      </c>
      <c r="AI1377">
        <v>1</v>
      </c>
      <c r="AJ1377">
        <v>1</v>
      </c>
      <c r="AK1377">
        <v>1</v>
      </c>
      <c r="AL1377">
        <v>1</v>
      </c>
      <c r="AM1377">
        <v>-2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 t="s">
        <v>3</v>
      </c>
      <c r="AT1377">
        <v>6.22</v>
      </c>
      <c r="AU1377" t="s">
        <v>3</v>
      </c>
      <c r="AV1377">
        <v>0</v>
      </c>
      <c r="AW1377">
        <v>2</v>
      </c>
      <c r="AX1377">
        <v>56497114</v>
      </c>
      <c r="AY1377">
        <v>1</v>
      </c>
      <c r="AZ1377">
        <v>0</v>
      </c>
      <c r="BA1377">
        <v>1332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CV1377">
        <v>0</v>
      </c>
      <c r="CW1377">
        <v>0</v>
      </c>
      <c r="CX1377">
        <f>ROUND(Y1377*Source!I1352,9)</f>
        <v>8.0860000000000001E-2</v>
      </c>
      <c r="CY1377">
        <f t="shared" si="793"/>
        <v>2519.17</v>
      </c>
      <c r="CZ1377">
        <f t="shared" si="794"/>
        <v>2464.94</v>
      </c>
      <c r="DA1377">
        <f t="shared" si="795"/>
        <v>1</v>
      </c>
      <c r="DB1377">
        <f t="shared" si="796"/>
        <v>15331.93</v>
      </c>
      <c r="DC1377">
        <f t="shared" si="797"/>
        <v>0</v>
      </c>
      <c r="DD1377" t="s">
        <v>3</v>
      </c>
      <c r="DE1377" t="s">
        <v>3</v>
      </c>
      <c r="DF1377">
        <f t="shared" si="791"/>
        <v>199.32</v>
      </c>
      <c r="DG1377">
        <f t="shared" si="789"/>
        <v>0</v>
      </c>
      <c r="DH1377">
        <f t="shared" si="790"/>
        <v>0</v>
      </c>
      <c r="DI1377">
        <f t="shared" si="787"/>
        <v>0</v>
      </c>
      <c r="DJ1377">
        <f t="shared" si="798"/>
        <v>199.32</v>
      </c>
      <c r="DK1377">
        <v>0</v>
      </c>
      <c r="DL1377" t="s">
        <v>3</v>
      </c>
      <c r="DM1377">
        <v>0</v>
      </c>
      <c r="DN1377" t="s">
        <v>3</v>
      </c>
      <c r="DO1377">
        <v>0</v>
      </c>
    </row>
    <row r="1378" spans="1:119" x14ac:dyDescent="0.25">
      <c r="A1378">
        <f>ROW(Source!A1352)</f>
        <v>1352</v>
      </c>
      <c r="B1378">
        <v>56481265</v>
      </c>
      <c r="C1378">
        <v>56497078</v>
      </c>
      <c r="D1378">
        <v>54902287</v>
      </c>
      <c r="E1378">
        <v>1</v>
      </c>
      <c r="F1378">
        <v>1</v>
      </c>
      <c r="G1378">
        <v>1079</v>
      </c>
      <c r="H1378">
        <v>3</v>
      </c>
      <c r="I1378" t="s">
        <v>898</v>
      </c>
      <c r="J1378" t="s">
        <v>899</v>
      </c>
      <c r="K1378" t="s">
        <v>900</v>
      </c>
      <c r="L1378">
        <v>1339</v>
      </c>
      <c r="N1378">
        <v>1007</v>
      </c>
      <c r="O1378" t="s">
        <v>158</v>
      </c>
      <c r="P1378" t="s">
        <v>158</v>
      </c>
      <c r="Q1378">
        <v>1</v>
      </c>
      <c r="W1378">
        <v>0</v>
      </c>
      <c r="X1378">
        <v>1801906762</v>
      </c>
      <c r="Y1378">
        <f t="shared" si="792"/>
        <v>0.99</v>
      </c>
      <c r="AA1378">
        <v>2886.66</v>
      </c>
      <c r="AB1378">
        <v>0</v>
      </c>
      <c r="AC1378">
        <v>0</v>
      </c>
      <c r="AD1378">
        <v>0</v>
      </c>
      <c r="AE1378">
        <v>2824.52</v>
      </c>
      <c r="AF1378">
        <v>0</v>
      </c>
      <c r="AG1378">
        <v>0</v>
      </c>
      <c r="AH1378">
        <v>0</v>
      </c>
      <c r="AI1378">
        <v>1</v>
      </c>
      <c r="AJ1378">
        <v>1</v>
      </c>
      <c r="AK1378">
        <v>1</v>
      </c>
      <c r="AL1378">
        <v>1</v>
      </c>
      <c r="AM1378">
        <v>-2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 t="s">
        <v>3</v>
      </c>
      <c r="AT1378">
        <v>0.99</v>
      </c>
      <c r="AU1378" t="s">
        <v>3</v>
      </c>
      <c r="AV1378">
        <v>0</v>
      </c>
      <c r="AW1378">
        <v>2</v>
      </c>
      <c r="AX1378">
        <v>56497115</v>
      </c>
      <c r="AY1378">
        <v>1</v>
      </c>
      <c r="AZ1378">
        <v>0</v>
      </c>
      <c r="BA1378">
        <v>1333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CV1378">
        <v>0</v>
      </c>
      <c r="CW1378">
        <v>0</v>
      </c>
      <c r="CX1378">
        <f>ROUND(Y1378*Source!I1352,9)</f>
        <v>1.2869999999999999E-2</v>
      </c>
      <c r="CY1378">
        <f t="shared" si="793"/>
        <v>2886.66</v>
      </c>
      <c r="CZ1378">
        <f t="shared" si="794"/>
        <v>2824.52</v>
      </c>
      <c r="DA1378">
        <f t="shared" si="795"/>
        <v>1</v>
      </c>
      <c r="DB1378">
        <f t="shared" si="796"/>
        <v>2796.27</v>
      </c>
      <c r="DC1378">
        <f t="shared" si="797"/>
        <v>0</v>
      </c>
      <c r="DD1378" t="s">
        <v>3</v>
      </c>
      <c r="DE1378" t="s">
        <v>3</v>
      </c>
      <c r="DF1378">
        <f t="shared" si="791"/>
        <v>36.35</v>
      </c>
      <c r="DG1378">
        <f t="shared" si="789"/>
        <v>0</v>
      </c>
      <c r="DH1378">
        <f t="shared" si="790"/>
        <v>0</v>
      </c>
      <c r="DI1378">
        <f t="shared" si="787"/>
        <v>0</v>
      </c>
      <c r="DJ1378">
        <f t="shared" si="798"/>
        <v>36.35</v>
      </c>
      <c r="DK1378">
        <v>0</v>
      </c>
      <c r="DL1378" t="s">
        <v>3</v>
      </c>
      <c r="DM1378">
        <v>0</v>
      </c>
      <c r="DN1378" t="s">
        <v>3</v>
      </c>
      <c r="DO1378">
        <v>0</v>
      </c>
    </row>
    <row r="1379" spans="1:119" x14ac:dyDescent="0.25">
      <c r="A1379">
        <f>ROW(Source!A1352)</f>
        <v>1352</v>
      </c>
      <c r="B1379">
        <v>56481265</v>
      </c>
      <c r="C1379">
        <v>56497078</v>
      </c>
      <c r="D1379">
        <v>54902884</v>
      </c>
      <c r="E1379">
        <v>1</v>
      </c>
      <c r="F1379">
        <v>1</v>
      </c>
      <c r="G1379">
        <v>1079</v>
      </c>
      <c r="H1379">
        <v>3</v>
      </c>
      <c r="I1379" t="s">
        <v>901</v>
      </c>
      <c r="J1379" t="s">
        <v>902</v>
      </c>
      <c r="K1379" t="s">
        <v>903</v>
      </c>
      <c r="L1379">
        <v>1348</v>
      </c>
      <c r="N1379">
        <v>1009</v>
      </c>
      <c r="O1379" t="s">
        <v>32</v>
      </c>
      <c r="P1379" t="s">
        <v>32</v>
      </c>
      <c r="Q1379">
        <v>1000</v>
      </c>
      <c r="W1379">
        <v>0</v>
      </c>
      <c r="X1379">
        <v>-444625756</v>
      </c>
      <c r="Y1379">
        <f t="shared" si="792"/>
        <v>1.1599999999999999E-2</v>
      </c>
      <c r="AA1379">
        <v>9441.3700000000008</v>
      </c>
      <c r="AB1379">
        <v>0</v>
      </c>
      <c r="AC1379">
        <v>0</v>
      </c>
      <c r="AD1379">
        <v>0</v>
      </c>
      <c r="AE1379">
        <v>9238.1299999999992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1</v>
      </c>
      <c r="AL1379">
        <v>1</v>
      </c>
      <c r="AM1379">
        <v>-2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 t="s">
        <v>3</v>
      </c>
      <c r="AT1379">
        <v>1.1599999999999999E-2</v>
      </c>
      <c r="AU1379" t="s">
        <v>3</v>
      </c>
      <c r="AV1379">
        <v>0</v>
      </c>
      <c r="AW1379">
        <v>2</v>
      </c>
      <c r="AX1379">
        <v>56497116</v>
      </c>
      <c r="AY1379">
        <v>1</v>
      </c>
      <c r="AZ1379">
        <v>0</v>
      </c>
      <c r="BA1379">
        <v>1334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CV1379">
        <v>0</v>
      </c>
      <c r="CW1379">
        <v>0</v>
      </c>
      <c r="CX1379">
        <f>ROUND(Y1379*Source!I1352,9)</f>
        <v>1.5080000000000001E-4</v>
      </c>
      <c r="CY1379">
        <f t="shared" si="793"/>
        <v>9441.3700000000008</v>
      </c>
      <c r="CZ1379">
        <f t="shared" si="794"/>
        <v>9238.1299999999992</v>
      </c>
      <c r="DA1379">
        <f t="shared" si="795"/>
        <v>1</v>
      </c>
      <c r="DB1379">
        <f t="shared" si="796"/>
        <v>107.16</v>
      </c>
      <c r="DC1379">
        <f t="shared" si="797"/>
        <v>0</v>
      </c>
      <c r="DD1379" t="s">
        <v>3</v>
      </c>
      <c r="DE1379" t="s">
        <v>3</v>
      </c>
      <c r="DF1379">
        <f t="shared" si="791"/>
        <v>1.39</v>
      </c>
      <c r="DG1379">
        <f t="shared" si="789"/>
        <v>0</v>
      </c>
      <c r="DH1379">
        <f t="shared" si="790"/>
        <v>0</v>
      </c>
      <c r="DI1379">
        <f t="shared" si="787"/>
        <v>0</v>
      </c>
      <c r="DJ1379">
        <f t="shared" si="798"/>
        <v>1.39</v>
      </c>
      <c r="DK1379">
        <v>0</v>
      </c>
      <c r="DL1379" t="s">
        <v>3</v>
      </c>
      <c r="DM1379">
        <v>0</v>
      </c>
      <c r="DN1379" t="s">
        <v>3</v>
      </c>
      <c r="DO1379">
        <v>0</v>
      </c>
    </row>
    <row r="1380" spans="1:119" x14ac:dyDescent="0.25">
      <c r="A1380">
        <f>ROW(Source!A1352)</f>
        <v>1352</v>
      </c>
      <c r="B1380">
        <v>56481265</v>
      </c>
      <c r="C1380">
        <v>56497078</v>
      </c>
      <c r="D1380">
        <v>54909571</v>
      </c>
      <c r="E1380">
        <v>1</v>
      </c>
      <c r="F1380">
        <v>1</v>
      </c>
      <c r="G1380">
        <v>1079</v>
      </c>
      <c r="H1380">
        <v>3</v>
      </c>
      <c r="I1380" t="s">
        <v>248</v>
      </c>
      <c r="J1380" t="s">
        <v>250</v>
      </c>
      <c r="K1380" t="s">
        <v>249</v>
      </c>
      <c r="L1380">
        <v>1339</v>
      </c>
      <c r="N1380">
        <v>1007</v>
      </c>
      <c r="O1380" t="s">
        <v>158</v>
      </c>
      <c r="P1380" t="s">
        <v>158</v>
      </c>
      <c r="Q1380">
        <v>1</v>
      </c>
      <c r="W1380">
        <v>0</v>
      </c>
      <c r="X1380">
        <v>-1447999952</v>
      </c>
      <c r="Y1380">
        <f t="shared" si="792"/>
        <v>101.5</v>
      </c>
      <c r="AA1380">
        <v>745.78</v>
      </c>
      <c r="AB1380">
        <v>0</v>
      </c>
      <c r="AC1380">
        <v>0</v>
      </c>
      <c r="AD1380">
        <v>0</v>
      </c>
      <c r="AE1380">
        <v>729.73</v>
      </c>
      <c r="AF1380">
        <v>0</v>
      </c>
      <c r="AG1380">
        <v>0</v>
      </c>
      <c r="AH1380">
        <v>0</v>
      </c>
      <c r="AI1380">
        <v>1</v>
      </c>
      <c r="AJ1380">
        <v>1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0</v>
      </c>
      <c r="AS1380" t="s">
        <v>3</v>
      </c>
      <c r="AT1380">
        <v>101.5</v>
      </c>
      <c r="AU1380" t="s">
        <v>3</v>
      </c>
      <c r="AV1380">
        <v>0</v>
      </c>
      <c r="AW1380">
        <v>1</v>
      </c>
      <c r="AX1380">
        <v>-1</v>
      </c>
      <c r="AY1380">
        <v>0</v>
      </c>
      <c r="AZ1380">
        <v>0</v>
      </c>
      <c r="BA1380" t="s">
        <v>3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CV1380">
        <v>0</v>
      </c>
      <c r="CW1380">
        <v>0</v>
      </c>
      <c r="CX1380">
        <f>ROUND(Y1380*Source!I1352,9)</f>
        <v>1.3194999999999999</v>
      </c>
      <c r="CY1380">
        <f t="shared" si="793"/>
        <v>745.78</v>
      </c>
      <c r="CZ1380">
        <f t="shared" si="794"/>
        <v>729.73</v>
      </c>
      <c r="DA1380">
        <f t="shared" si="795"/>
        <v>1</v>
      </c>
      <c r="DB1380">
        <f t="shared" si="796"/>
        <v>74067.600000000006</v>
      </c>
      <c r="DC1380">
        <f t="shared" si="797"/>
        <v>0</v>
      </c>
      <c r="DD1380" t="s">
        <v>3</v>
      </c>
      <c r="DE1380" t="s">
        <v>3</v>
      </c>
      <c r="DF1380">
        <f t="shared" si="791"/>
        <v>962.88</v>
      </c>
      <c r="DG1380">
        <f t="shared" si="789"/>
        <v>0</v>
      </c>
      <c r="DH1380">
        <f t="shared" si="790"/>
        <v>0</v>
      </c>
      <c r="DI1380">
        <f t="shared" si="787"/>
        <v>0</v>
      </c>
      <c r="DJ1380">
        <f t="shared" si="798"/>
        <v>962.88</v>
      </c>
      <c r="DK1380">
        <v>0</v>
      </c>
      <c r="DL1380" t="s">
        <v>3</v>
      </c>
      <c r="DM1380">
        <v>0</v>
      </c>
      <c r="DN1380" t="s">
        <v>3</v>
      </c>
      <c r="DO1380">
        <v>0</v>
      </c>
    </row>
    <row r="1381" spans="1:119" x14ac:dyDescent="0.25">
      <c r="A1381">
        <f>ROW(Source!A1352)</f>
        <v>1352</v>
      </c>
      <c r="B1381">
        <v>56481265</v>
      </c>
      <c r="C1381">
        <v>56497078</v>
      </c>
      <c r="D1381">
        <v>54910044</v>
      </c>
      <c r="E1381">
        <v>1</v>
      </c>
      <c r="F1381">
        <v>1</v>
      </c>
      <c r="G1381">
        <v>1079</v>
      </c>
      <c r="H1381">
        <v>3</v>
      </c>
      <c r="I1381" t="s">
        <v>502</v>
      </c>
      <c r="J1381" t="s">
        <v>504</v>
      </c>
      <c r="K1381" t="s">
        <v>503</v>
      </c>
      <c r="L1381">
        <v>1348</v>
      </c>
      <c r="N1381">
        <v>1009</v>
      </c>
      <c r="O1381" t="s">
        <v>32</v>
      </c>
      <c r="P1381" t="s">
        <v>32</v>
      </c>
      <c r="Q1381">
        <v>1000</v>
      </c>
      <c r="W1381">
        <v>0</v>
      </c>
      <c r="X1381">
        <v>72089298</v>
      </c>
      <c r="Y1381">
        <f t="shared" si="792"/>
        <v>0</v>
      </c>
      <c r="AA1381">
        <v>6471.33</v>
      </c>
      <c r="AB1381">
        <v>0</v>
      </c>
      <c r="AC1381">
        <v>0</v>
      </c>
      <c r="AD1381">
        <v>0</v>
      </c>
      <c r="AE1381">
        <v>6332.03</v>
      </c>
      <c r="AF1381">
        <v>0</v>
      </c>
      <c r="AG1381">
        <v>0</v>
      </c>
      <c r="AH1381">
        <v>0</v>
      </c>
      <c r="AI1381">
        <v>1</v>
      </c>
      <c r="AJ1381">
        <v>1</v>
      </c>
      <c r="AK1381">
        <v>1</v>
      </c>
      <c r="AL1381">
        <v>1</v>
      </c>
      <c r="AM1381">
        <v>0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 t="s">
        <v>3</v>
      </c>
      <c r="AT1381">
        <v>0</v>
      </c>
      <c r="AU1381" t="s">
        <v>3</v>
      </c>
      <c r="AV1381">
        <v>0</v>
      </c>
      <c r="AW1381">
        <v>1</v>
      </c>
      <c r="AX1381">
        <v>-1</v>
      </c>
      <c r="AY1381">
        <v>0</v>
      </c>
      <c r="AZ1381">
        <v>0</v>
      </c>
      <c r="BA1381" t="s">
        <v>3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CV1381">
        <v>0</v>
      </c>
      <c r="CW1381">
        <v>0</v>
      </c>
      <c r="CX1381">
        <f>ROUND(Y1381*Source!I1352,9)</f>
        <v>0</v>
      </c>
      <c r="CY1381">
        <f t="shared" si="793"/>
        <v>6471.33</v>
      </c>
      <c r="CZ1381">
        <f t="shared" si="794"/>
        <v>6332.03</v>
      </c>
      <c r="DA1381">
        <f t="shared" si="795"/>
        <v>1</v>
      </c>
      <c r="DB1381">
        <f t="shared" si="796"/>
        <v>0</v>
      </c>
      <c r="DC1381">
        <f t="shared" si="797"/>
        <v>0</v>
      </c>
      <c r="DD1381" t="s">
        <v>3</v>
      </c>
      <c r="DE1381" t="s">
        <v>3</v>
      </c>
      <c r="DF1381">
        <f t="shared" si="791"/>
        <v>0</v>
      </c>
      <c r="DG1381">
        <f t="shared" si="789"/>
        <v>0</v>
      </c>
      <c r="DH1381">
        <f t="shared" si="790"/>
        <v>0</v>
      </c>
      <c r="DI1381">
        <f t="shared" si="787"/>
        <v>0</v>
      </c>
      <c r="DJ1381">
        <f t="shared" si="798"/>
        <v>0</v>
      </c>
      <c r="DK1381">
        <v>0</v>
      </c>
      <c r="DL1381" t="s">
        <v>3</v>
      </c>
      <c r="DM1381">
        <v>0</v>
      </c>
      <c r="DN1381" t="s">
        <v>3</v>
      </c>
      <c r="DO1381">
        <v>0</v>
      </c>
    </row>
    <row r="1382" spans="1:119" x14ac:dyDescent="0.25">
      <c r="A1382">
        <f>ROW(Source!A1352)</f>
        <v>1352</v>
      </c>
      <c r="B1382">
        <v>56481265</v>
      </c>
      <c r="C1382">
        <v>56497078</v>
      </c>
      <c r="D1382">
        <v>54909992</v>
      </c>
      <c r="E1382">
        <v>1</v>
      </c>
      <c r="F1382">
        <v>1</v>
      </c>
      <c r="G1382">
        <v>1079</v>
      </c>
      <c r="H1382">
        <v>3</v>
      </c>
      <c r="I1382" t="s">
        <v>330</v>
      </c>
      <c r="J1382" t="s">
        <v>332</v>
      </c>
      <c r="K1382" t="s">
        <v>331</v>
      </c>
      <c r="L1382">
        <v>1348</v>
      </c>
      <c r="N1382">
        <v>1009</v>
      </c>
      <c r="O1382" t="s">
        <v>32</v>
      </c>
      <c r="P1382" t="s">
        <v>32</v>
      </c>
      <c r="Q1382">
        <v>1000</v>
      </c>
      <c r="W1382">
        <v>0</v>
      </c>
      <c r="X1382">
        <v>-977438433</v>
      </c>
      <c r="Y1382">
        <f t="shared" si="792"/>
        <v>2.8261539999999998</v>
      </c>
      <c r="AA1382">
        <v>5870.05</v>
      </c>
      <c r="AB1382">
        <v>0</v>
      </c>
      <c r="AC1382">
        <v>0</v>
      </c>
      <c r="AD1382">
        <v>0</v>
      </c>
      <c r="AE1382">
        <v>5743.69</v>
      </c>
      <c r="AF1382">
        <v>0</v>
      </c>
      <c r="AG1382">
        <v>0</v>
      </c>
      <c r="AH1382">
        <v>0</v>
      </c>
      <c r="AI1382">
        <v>1</v>
      </c>
      <c r="AJ1382">
        <v>1</v>
      </c>
      <c r="AK1382">
        <v>1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 t="s">
        <v>3</v>
      </c>
      <c r="AT1382">
        <v>2.8261539999999998</v>
      </c>
      <c r="AU1382" t="s">
        <v>3</v>
      </c>
      <c r="AV1382">
        <v>0</v>
      </c>
      <c r="AW1382">
        <v>1</v>
      </c>
      <c r="AX1382">
        <v>-1</v>
      </c>
      <c r="AY1382">
        <v>0</v>
      </c>
      <c r="AZ1382">
        <v>0</v>
      </c>
      <c r="BA1382" t="s">
        <v>3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CV1382">
        <v>0</v>
      </c>
      <c r="CW1382">
        <v>0</v>
      </c>
      <c r="CX1382">
        <f>ROUND(Y1382*Source!I1352,9)</f>
        <v>3.6740002000000001E-2</v>
      </c>
      <c r="CY1382">
        <f t="shared" si="793"/>
        <v>5870.05</v>
      </c>
      <c r="CZ1382">
        <f t="shared" si="794"/>
        <v>5743.69</v>
      </c>
      <c r="DA1382">
        <f t="shared" si="795"/>
        <v>1</v>
      </c>
      <c r="DB1382">
        <f t="shared" si="796"/>
        <v>16232.55</v>
      </c>
      <c r="DC1382">
        <f t="shared" si="797"/>
        <v>0</v>
      </c>
      <c r="DD1382" t="s">
        <v>3</v>
      </c>
      <c r="DE1382" t="s">
        <v>3</v>
      </c>
      <c r="DF1382">
        <f t="shared" si="791"/>
        <v>211.02</v>
      </c>
      <c r="DG1382">
        <f t="shared" si="789"/>
        <v>0</v>
      </c>
      <c r="DH1382">
        <f t="shared" si="790"/>
        <v>0</v>
      </c>
      <c r="DI1382">
        <f t="shared" si="787"/>
        <v>0</v>
      </c>
      <c r="DJ1382">
        <f t="shared" si="798"/>
        <v>211.02</v>
      </c>
      <c r="DK1382">
        <v>0</v>
      </c>
      <c r="DL1382" t="s">
        <v>3</v>
      </c>
      <c r="DM1382">
        <v>0</v>
      </c>
      <c r="DN1382" t="s">
        <v>3</v>
      </c>
      <c r="DO1382">
        <v>0</v>
      </c>
    </row>
    <row r="1383" spans="1:119" x14ac:dyDescent="0.25">
      <c r="A1383">
        <f>ROW(Source!A1352)</f>
        <v>1352</v>
      </c>
      <c r="B1383">
        <v>56481265</v>
      </c>
      <c r="C1383">
        <v>56497078</v>
      </c>
      <c r="D1383">
        <v>54909994</v>
      </c>
      <c r="E1383">
        <v>1</v>
      </c>
      <c r="F1383">
        <v>1</v>
      </c>
      <c r="G1383">
        <v>1079</v>
      </c>
      <c r="H1383">
        <v>3</v>
      </c>
      <c r="I1383" t="s">
        <v>240</v>
      </c>
      <c r="J1383" t="s">
        <v>242</v>
      </c>
      <c r="K1383" t="s">
        <v>241</v>
      </c>
      <c r="L1383">
        <v>1348</v>
      </c>
      <c r="N1383">
        <v>1009</v>
      </c>
      <c r="O1383" t="s">
        <v>32</v>
      </c>
      <c r="P1383" t="s">
        <v>32</v>
      </c>
      <c r="Q1383">
        <v>1000</v>
      </c>
      <c r="W1383">
        <v>0</v>
      </c>
      <c r="X1383">
        <v>1611312075</v>
      </c>
      <c r="Y1383">
        <f t="shared" si="792"/>
        <v>7.513846</v>
      </c>
      <c r="AA1383">
        <v>5870.05</v>
      </c>
      <c r="AB1383">
        <v>0</v>
      </c>
      <c r="AC1383">
        <v>0</v>
      </c>
      <c r="AD1383">
        <v>0</v>
      </c>
      <c r="AE1383">
        <v>5743.69</v>
      </c>
      <c r="AF1383">
        <v>0</v>
      </c>
      <c r="AG1383">
        <v>0</v>
      </c>
      <c r="AH1383">
        <v>0</v>
      </c>
      <c r="AI1383">
        <v>1</v>
      </c>
      <c r="AJ1383">
        <v>1</v>
      </c>
      <c r="AK1383">
        <v>1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 t="s">
        <v>3</v>
      </c>
      <c r="AT1383">
        <v>7.513846</v>
      </c>
      <c r="AU1383" t="s">
        <v>3</v>
      </c>
      <c r="AV1383">
        <v>0</v>
      </c>
      <c r="AW1383">
        <v>1</v>
      </c>
      <c r="AX1383">
        <v>-1</v>
      </c>
      <c r="AY1383">
        <v>0</v>
      </c>
      <c r="AZ1383">
        <v>0</v>
      </c>
      <c r="BA1383" t="s">
        <v>3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CV1383">
        <v>0</v>
      </c>
      <c r="CW1383">
        <v>0</v>
      </c>
      <c r="CX1383">
        <f>ROUND(Y1383*Source!I1352,9)</f>
        <v>9.7679998000000004E-2</v>
      </c>
      <c r="CY1383">
        <f t="shared" si="793"/>
        <v>5870.05</v>
      </c>
      <c r="CZ1383">
        <f t="shared" si="794"/>
        <v>5743.69</v>
      </c>
      <c r="DA1383">
        <f t="shared" si="795"/>
        <v>1</v>
      </c>
      <c r="DB1383">
        <f t="shared" si="796"/>
        <v>43157.2</v>
      </c>
      <c r="DC1383">
        <f t="shared" si="797"/>
        <v>0</v>
      </c>
      <c r="DD1383" t="s">
        <v>3</v>
      </c>
      <c r="DE1383" t="s">
        <v>3</v>
      </c>
      <c r="DF1383">
        <f t="shared" si="791"/>
        <v>561.04</v>
      </c>
      <c r="DG1383">
        <f t="shared" si="789"/>
        <v>0</v>
      </c>
      <c r="DH1383">
        <f t="shared" si="790"/>
        <v>0</v>
      </c>
      <c r="DI1383">
        <f t="shared" si="787"/>
        <v>0</v>
      </c>
      <c r="DJ1383">
        <f t="shared" si="798"/>
        <v>561.04</v>
      </c>
      <c r="DK1383">
        <v>0</v>
      </c>
      <c r="DL1383" t="s">
        <v>3</v>
      </c>
      <c r="DM1383">
        <v>0</v>
      </c>
      <c r="DN1383" t="s">
        <v>3</v>
      </c>
      <c r="DO1383">
        <v>0</v>
      </c>
    </row>
    <row r="1384" spans="1:119" x14ac:dyDescent="0.25">
      <c r="A1384">
        <f>ROW(Source!A1352)</f>
        <v>1352</v>
      </c>
      <c r="B1384">
        <v>56481265</v>
      </c>
      <c r="C1384">
        <v>56497078</v>
      </c>
      <c r="D1384">
        <v>54909995</v>
      </c>
      <c r="E1384">
        <v>1</v>
      </c>
      <c r="F1384">
        <v>1</v>
      </c>
      <c r="G1384">
        <v>1079</v>
      </c>
      <c r="H1384">
        <v>3</v>
      </c>
      <c r="I1384" t="s">
        <v>236</v>
      </c>
      <c r="J1384" t="s">
        <v>238</v>
      </c>
      <c r="K1384" t="s">
        <v>237</v>
      </c>
      <c r="L1384">
        <v>1348</v>
      </c>
      <c r="N1384">
        <v>1009</v>
      </c>
      <c r="O1384" t="s">
        <v>32</v>
      </c>
      <c r="P1384" t="s">
        <v>32</v>
      </c>
      <c r="Q1384">
        <v>1000</v>
      </c>
      <c r="W1384">
        <v>0</v>
      </c>
      <c r="X1384">
        <v>-1581169957</v>
      </c>
      <c r="Y1384">
        <f t="shared" si="792"/>
        <v>6.0692310000000003</v>
      </c>
      <c r="AA1384">
        <v>5870.05</v>
      </c>
      <c r="AB1384">
        <v>0</v>
      </c>
      <c r="AC1384">
        <v>0</v>
      </c>
      <c r="AD1384">
        <v>0</v>
      </c>
      <c r="AE1384">
        <v>5743.69</v>
      </c>
      <c r="AF1384">
        <v>0</v>
      </c>
      <c r="AG1384">
        <v>0</v>
      </c>
      <c r="AH1384">
        <v>0</v>
      </c>
      <c r="AI1384">
        <v>1</v>
      </c>
      <c r="AJ1384">
        <v>1</v>
      </c>
      <c r="AK1384">
        <v>1</v>
      </c>
      <c r="AL1384">
        <v>1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 t="s">
        <v>3</v>
      </c>
      <c r="AT1384">
        <v>6.0692310000000003</v>
      </c>
      <c r="AU1384" t="s">
        <v>3</v>
      </c>
      <c r="AV1384">
        <v>0</v>
      </c>
      <c r="AW1384">
        <v>1</v>
      </c>
      <c r="AX1384">
        <v>-1</v>
      </c>
      <c r="AY1384">
        <v>0</v>
      </c>
      <c r="AZ1384">
        <v>0</v>
      </c>
      <c r="BA1384" t="s">
        <v>3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CV1384">
        <v>0</v>
      </c>
      <c r="CW1384">
        <v>0</v>
      </c>
      <c r="CX1384">
        <f>ROUND(Y1384*Source!I1352,9)</f>
        <v>7.8900002999999996E-2</v>
      </c>
      <c r="CY1384">
        <f t="shared" si="793"/>
        <v>5870.05</v>
      </c>
      <c r="CZ1384">
        <f t="shared" si="794"/>
        <v>5743.69</v>
      </c>
      <c r="DA1384">
        <f t="shared" si="795"/>
        <v>1</v>
      </c>
      <c r="DB1384">
        <f t="shared" si="796"/>
        <v>34859.78</v>
      </c>
      <c r="DC1384">
        <f t="shared" si="797"/>
        <v>0</v>
      </c>
      <c r="DD1384" t="s">
        <v>3</v>
      </c>
      <c r="DE1384" t="s">
        <v>3</v>
      </c>
      <c r="DF1384">
        <f t="shared" si="791"/>
        <v>453.18</v>
      </c>
      <c r="DG1384">
        <f t="shared" si="789"/>
        <v>0</v>
      </c>
      <c r="DH1384">
        <f t="shared" si="790"/>
        <v>0</v>
      </c>
      <c r="DI1384">
        <f t="shared" si="787"/>
        <v>0</v>
      </c>
      <c r="DJ1384">
        <f t="shared" si="798"/>
        <v>453.18</v>
      </c>
      <c r="DK1384">
        <v>0</v>
      </c>
      <c r="DL1384" t="s">
        <v>3</v>
      </c>
      <c r="DM1384">
        <v>0</v>
      </c>
      <c r="DN1384" t="s">
        <v>3</v>
      </c>
      <c r="DO1384">
        <v>0</v>
      </c>
    </row>
    <row r="1385" spans="1:119" x14ac:dyDescent="0.25">
      <c r="A1385">
        <f>ROW(Source!A1352)</f>
        <v>1352</v>
      </c>
      <c r="B1385">
        <v>56481265</v>
      </c>
      <c r="C1385">
        <v>56497078</v>
      </c>
      <c r="D1385">
        <v>54911477</v>
      </c>
      <c r="E1385">
        <v>1</v>
      </c>
      <c r="F1385">
        <v>1</v>
      </c>
      <c r="G1385">
        <v>1079</v>
      </c>
      <c r="H1385">
        <v>3</v>
      </c>
      <c r="I1385" t="s">
        <v>904</v>
      </c>
      <c r="J1385" t="s">
        <v>905</v>
      </c>
      <c r="K1385" t="s">
        <v>906</v>
      </c>
      <c r="L1385">
        <v>1348</v>
      </c>
      <c r="N1385">
        <v>1009</v>
      </c>
      <c r="O1385" t="s">
        <v>32</v>
      </c>
      <c r="P1385" t="s">
        <v>32</v>
      </c>
      <c r="Q1385">
        <v>1000</v>
      </c>
      <c r="W1385">
        <v>0</v>
      </c>
      <c r="X1385">
        <v>-1225000858</v>
      </c>
      <c r="Y1385">
        <f t="shared" si="792"/>
        <v>0.5</v>
      </c>
      <c r="AA1385">
        <v>12923.36</v>
      </c>
      <c r="AB1385">
        <v>0</v>
      </c>
      <c r="AC1385">
        <v>0</v>
      </c>
      <c r="AD1385">
        <v>0</v>
      </c>
      <c r="AE1385">
        <v>12645.17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1</v>
      </c>
      <c r="AL1385">
        <v>1</v>
      </c>
      <c r="AM1385">
        <v>-2</v>
      </c>
      <c r="AN1385">
        <v>0</v>
      </c>
      <c r="AO1385">
        <v>1</v>
      </c>
      <c r="AP1385">
        <v>0</v>
      </c>
      <c r="AQ1385">
        <v>0</v>
      </c>
      <c r="AR1385">
        <v>0</v>
      </c>
      <c r="AS1385" t="s">
        <v>3</v>
      </c>
      <c r="AT1385">
        <v>0.5</v>
      </c>
      <c r="AU1385" t="s">
        <v>3</v>
      </c>
      <c r="AV1385">
        <v>0</v>
      </c>
      <c r="AW1385">
        <v>2</v>
      </c>
      <c r="AX1385">
        <v>56497117</v>
      </c>
      <c r="AY1385">
        <v>1</v>
      </c>
      <c r="AZ1385">
        <v>0</v>
      </c>
      <c r="BA1385">
        <v>1335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CV1385">
        <v>0</v>
      </c>
      <c r="CW1385">
        <v>0</v>
      </c>
      <c r="CX1385">
        <f>ROUND(Y1385*Source!I1352,9)</f>
        <v>6.4999999999999997E-3</v>
      </c>
      <c r="CY1385">
        <f t="shared" si="793"/>
        <v>12923.36</v>
      </c>
      <c r="CZ1385">
        <f t="shared" si="794"/>
        <v>12645.17</v>
      </c>
      <c r="DA1385">
        <f t="shared" si="795"/>
        <v>1</v>
      </c>
      <c r="DB1385">
        <f t="shared" si="796"/>
        <v>6322.59</v>
      </c>
      <c r="DC1385">
        <f t="shared" si="797"/>
        <v>0</v>
      </c>
      <c r="DD1385" t="s">
        <v>3</v>
      </c>
      <c r="DE1385" t="s">
        <v>3</v>
      </c>
      <c r="DF1385">
        <f t="shared" si="791"/>
        <v>82.19</v>
      </c>
      <c r="DG1385">
        <f t="shared" si="789"/>
        <v>0</v>
      </c>
      <c r="DH1385">
        <f t="shared" si="790"/>
        <v>0</v>
      </c>
      <c r="DI1385">
        <f t="shared" si="787"/>
        <v>0</v>
      </c>
      <c r="DJ1385">
        <f t="shared" si="798"/>
        <v>82.19</v>
      </c>
      <c r="DK1385">
        <v>0</v>
      </c>
      <c r="DL1385" t="s">
        <v>3</v>
      </c>
      <c r="DM1385">
        <v>0</v>
      </c>
      <c r="DN1385" t="s">
        <v>3</v>
      </c>
      <c r="DO1385">
        <v>0</v>
      </c>
    </row>
    <row r="1386" spans="1:119" x14ac:dyDescent="0.25">
      <c r="A1386">
        <f>ROW(Source!A1352)</f>
        <v>1352</v>
      </c>
      <c r="B1386">
        <v>56481265</v>
      </c>
      <c r="C1386">
        <v>56497078</v>
      </c>
      <c r="D1386">
        <v>54914902</v>
      </c>
      <c r="E1386">
        <v>1</v>
      </c>
      <c r="F1386">
        <v>1</v>
      </c>
      <c r="G1386">
        <v>1079</v>
      </c>
      <c r="H1386">
        <v>3</v>
      </c>
      <c r="I1386" t="s">
        <v>252</v>
      </c>
      <c r="J1386" t="s">
        <v>254</v>
      </c>
      <c r="K1386" t="s">
        <v>253</v>
      </c>
      <c r="L1386">
        <v>1327</v>
      </c>
      <c r="N1386">
        <v>1005</v>
      </c>
      <c r="O1386" t="s">
        <v>214</v>
      </c>
      <c r="P1386" t="s">
        <v>214</v>
      </c>
      <c r="Q1386">
        <v>1</v>
      </c>
      <c r="W1386">
        <v>0</v>
      </c>
      <c r="X1386">
        <v>1092252065</v>
      </c>
      <c r="Y1386">
        <f t="shared" si="792"/>
        <v>86.1</v>
      </c>
      <c r="AA1386">
        <v>62.16</v>
      </c>
      <c r="AB1386">
        <v>0</v>
      </c>
      <c r="AC1386">
        <v>0</v>
      </c>
      <c r="AD1386">
        <v>0</v>
      </c>
      <c r="AE1386">
        <v>60.82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1</v>
      </c>
      <c r="AL1386">
        <v>1</v>
      </c>
      <c r="AM1386">
        <v>-2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 t="s">
        <v>3</v>
      </c>
      <c r="AT1386">
        <v>86.1</v>
      </c>
      <c r="AU1386" t="s">
        <v>3</v>
      </c>
      <c r="AV1386">
        <v>0</v>
      </c>
      <c r="AW1386">
        <v>2</v>
      </c>
      <c r="AX1386">
        <v>56497118</v>
      </c>
      <c r="AY1386">
        <v>1</v>
      </c>
      <c r="AZ1386">
        <v>0</v>
      </c>
      <c r="BA1386">
        <v>1336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CV1386">
        <v>0</v>
      </c>
      <c r="CW1386">
        <v>0</v>
      </c>
      <c r="CX1386">
        <f>ROUND(Y1386*Source!I1352,9)</f>
        <v>1.1193</v>
      </c>
      <c r="CY1386">
        <f t="shared" si="793"/>
        <v>62.16</v>
      </c>
      <c r="CZ1386">
        <f t="shared" si="794"/>
        <v>60.82</v>
      </c>
      <c r="DA1386">
        <f t="shared" si="795"/>
        <v>1</v>
      </c>
      <c r="DB1386">
        <f t="shared" si="796"/>
        <v>5236.6000000000004</v>
      </c>
      <c r="DC1386">
        <f t="shared" si="797"/>
        <v>0</v>
      </c>
      <c r="DD1386" t="s">
        <v>3</v>
      </c>
      <c r="DE1386" t="s">
        <v>3</v>
      </c>
      <c r="DF1386">
        <f t="shared" si="791"/>
        <v>68.08</v>
      </c>
      <c r="DG1386">
        <f t="shared" si="789"/>
        <v>0</v>
      </c>
      <c r="DH1386">
        <f t="shared" si="790"/>
        <v>0</v>
      </c>
      <c r="DI1386">
        <f t="shared" si="787"/>
        <v>0</v>
      </c>
      <c r="DJ1386">
        <f t="shared" si="798"/>
        <v>68.08</v>
      </c>
      <c r="DK1386">
        <v>0</v>
      </c>
      <c r="DL1386" t="s">
        <v>3</v>
      </c>
      <c r="DM1386">
        <v>0</v>
      </c>
      <c r="DN1386" t="s">
        <v>3</v>
      </c>
      <c r="DO1386">
        <v>0</v>
      </c>
    </row>
    <row r="1387" spans="1:119" x14ac:dyDescent="0.25">
      <c r="A1387">
        <f>ROW(Source!A1353)</f>
        <v>1353</v>
      </c>
      <c r="B1387">
        <v>56481267</v>
      </c>
      <c r="C1387">
        <v>56497078</v>
      </c>
      <c r="D1387">
        <v>54836958</v>
      </c>
      <c r="E1387">
        <v>1079</v>
      </c>
      <c r="F1387">
        <v>1</v>
      </c>
      <c r="G1387">
        <v>1079</v>
      </c>
      <c r="H1387">
        <v>1</v>
      </c>
      <c r="I1387" t="s">
        <v>738</v>
      </c>
      <c r="J1387" t="s">
        <v>3</v>
      </c>
      <c r="K1387" t="s">
        <v>739</v>
      </c>
      <c r="L1387">
        <v>1191</v>
      </c>
      <c r="N1387">
        <v>1013</v>
      </c>
      <c r="O1387" t="s">
        <v>740</v>
      </c>
      <c r="P1387" t="s">
        <v>740</v>
      </c>
      <c r="Q1387">
        <v>1</v>
      </c>
      <c r="W1387">
        <v>0</v>
      </c>
      <c r="X1387">
        <v>476480486</v>
      </c>
      <c r="Y1387">
        <f>(AT1387*1.15*1.1)</f>
        <v>1019.59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1</v>
      </c>
      <c r="AL1387">
        <v>1</v>
      </c>
      <c r="AM1387">
        <v>-2</v>
      </c>
      <c r="AN1387">
        <v>0</v>
      </c>
      <c r="AO1387">
        <v>1</v>
      </c>
      <c r="AP1387">
        <v>1</v>
      </c>
      <c r="AQ1387">
        <v>0</v>
      </c>
      <c r="AR1387">
        <v>0</v>
      </c>
      <c r="AS1387" t="s">
        <v>3</v>
      </c>
      <c r="AT1387">
        <v>806</v>
      </c>
      <c r="AU1387" t="s">
        <v>166</v>
      </c>
      <c r="AV1387">
        <v>1</v>
      </c>
      <c r="AW1387">
        <v>2</v>
      </c>
      <c r="AX1387">
        <v>56497101</v>
      </c>
      <c r="AY1387">
        <v>1</v>
      </c>
      <c r="AZ1387">
        <v>0</v>
      </c>
      <c r="BA1387">
        <v>1338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CU1387">
        <f>ROUND(AT1387*Source!I1353*AH1387*AL1387,2)</f>
        <v>0</v>
      </c>
      <c r="CV1387">
        <f>ROUND(Y1387*Source!I1353,9)</f>
        <v>13.254670000000001</v>
      </c>
      <c r="CW1387">
        <v>0</v>
      </c>
      <c r="CX1387">
        <f>ROUND(Y1387*Source!I1353,9)</f>
        <v>13.254670000000001</v>
      </c>
      <c r="CY1387">
        <f>AD1387</f>
        <v>0</v>
      </c>
      <c r="CZ1387">
        <f>AH1387</f>
        <v>0</v>
      </c>
      <c r="DA1387">
        <f>AL1387</f>
        <v>1</v>
      </c>
      <c r="DB1387">
        <f>ROUND((ROUND(AT1387*CZ1387,2)*1.15*1.1),6)</f>
        <v>0</v>
      </c>
      <c r="DC1387">
        <f>ROUND((ROUND(AT1387*AG1387,2)*1.15*1.1),6)</f>
        <v>0</v>
      </c>
      <c r="DD1387" t="s">
        <v>3</v>
      </c>
      <c r="DE1387" t="s">
        <v>3</v>
      </c>
      <c r="DF1387">
        <f t="shared" si="791"/>
        <v>0</v>
      </c>
      <c r="DG1387">
        <f t="shared" si="789"/>
        <v>0</v>
      </c>
      <c r="DH1387">
        <f t="shared" si="790"/>
        <v>0</v>
      </c>
      <c r="DI1387">
        <f t="shared" si="787"/>
        <v>0</v>
      </c>
      <c r="DJ1387">
        <f>DI1387</f>
        <v>0</v>
      </c>
      <c r="DK1387">
        <v>0</v>
      </c>
      <c r="DL1387" t="s">
        <v>3</v>
      </c>
      <c r="DM1387">
        <v>0</v>
      </c>
      <c r="DN1387" t="s">
        <v>3</v>
      </c>
      <c r="DO1387">
        <v>0</v>
      </c>
    </row>
    <row r="1388" spans="1:119" x14ac:dyDescent="0.25">
      <c r="A1388">
        <f>ROW(Source!A1353)</f>
        <v>1353</v>
      </c>
      <c r="B1388">
        <v>56481267</v>
      </c>
      <c r="C1388">
        <v>56497078</v>
      </c>
      <c r="D1388">
        <v>54934284</v>
      </c>
      <c r="E1388">
        <v>1</v>
      </c>
      <c r="F1388">
        <v>1</v>
      </c>
      <c r="G1388">
        <v>1079</v>
      </c>
      <c r="H1388">
        <v>2</v>
      </c>
      <c r="I1388" t="s">
        <v>741</v>
      </c>
      <c r="J1388" t="s">
        <v>742</v>
      </c>
      <c r="K1388" t="s">
        <v>743</v>
      </c>
      <c r="L1388">
        <v>1368</v>
      </c>
      <c r="N1388">
        <v>1011</v>
      </c>
      <c r="O1388" t="s">
        <v>744</v>
      </c>
      <c r="P1388" t="s">
        <v>744</v>
      </c>
      <c r="Q1388">
        <v>1</v>
      </c>
      <c r="W1388">
        <v>0</v>
      </c>
      <c r="X1388">
        <v>654681671</v>
      </c>
      <c r="Y1388">
        <f>(AT1388*1.25*1.1)</f>
        <v>1.7600000000000002</v>
      </c>
      <c r="AA1388">
        <v>0</v>
      </c>
      <c r="AB1388">
        <v>1323.36</v>
      </c>
      <c r="AC1388">
        <v>631.85</v>
      </c>
      <c r="AD1388">
        <v>0</v>
      </c>
      <c r="AE1388">
        <v>0</v>
      </c>
      <c r="AF1388">
        <v>83.1</v>
      </c>
      <c r="AG1388">
        <v>12.62</v>
      </c>
      <c r="AH1388">
        <v>0</v>
      </c>
      <c r="AI1388">
        <v>1</v>
      </c>
      <c r="AJ1388">
        <v>15.21</v>
      </c>
      <c r="AK1388">
        <v>47.82</v>
      </c>
      <c r="AL1388">
        <v>1</v>
      </c>
      <c r="AM1388">
        <v>2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 t="s">
        <v>3</v>
      </c>
      <c r="AT1388">
        <v>1.28</v>
      </c>
      <c r="AU1388" t="s">
        <v>165</v>
      </c>
      <c r="AV1388">
        <v>0</v>
      </c>
      <c r="AW1388">
        <v>2</v>
      </c>
      <c r="AX1388">
        <v>56497102</v>
      </c>
      <c r="AY1388">
        <v>1</v>
      </c>
      <c r="AZ1388">
        <v>0</v>
      </c>
      <c r="BA1388">
        <v>1339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CV1388">
        <v>0</v>
      </c>
      <c r="CW1388">
        <f>ROUND(Y1388*Source!I1353*DO1388,9)</f>
        <v>0.28874559999999999</v>
      </c>
      <c r="CX1388">
        <f>ROUND(Y1388*Source!I1353,9)</f>
        <v>2.2880000000000001E-2</v>
      </c>
      <c r="CY1388">
        <f>AB1388</f>
        <v>1323.36</v>
      </c>
      <c r="CZ1388">
        <f>AF1388</f>
        <v>83.1</v>
      </c>
      <c r="DA1388">
        <f>AJ1388</f>
        <v>15.21</v>
      </c>
      <c r="DB1388">
        <f>ROUND((ROUND(AT1388*CZ1388,2)*1.25*1.1),6)</f>
        <v>146.25874999999999</v>
      </c>
      <c r="DC1388">
        <f>ROUND((ROUND(AT1388*AG1388,2)*1.25*1.1),6)</f>
        <v>22.206250000000001</v>
      </c>
      <c r="DD1388" t="s">
        <v>3</v>
      </c>
      <c r="DE1388" t="s">
        <v>3</v>
      </c>
      <c r="DF1388">
        <f t="shared" si="791"/>
        <v>0</v>
      </c>
      <c r="DG1388">
        <f>ROUND(ROUND(AF1388*AJ1388,2)*CX1388,2)</f>
        <v>28.92</v>
      </c>
      <c r="DH1388">
        <f>ROUND(ROUND(AG1388*AK1388,2)*CX1388,2)</f>
        <v>13.81</v>
      </c>
      <c r="DI1388">
        <f t="shared" si="787"/>
        <v>0</v>
      </c>
      <c r="DJ1388">
        <f>DG1388</f>
        <v>28.92</v>
      </c>
      <c r="DK1388">
        <v>0</v>
      </c>
      <c r="DL1388" t="s">
        <v>745</v>
      </c>
      <c r="DM1388">
        <v>0</v>
      </c>
      <c r="DN1388" t="s">
        <v>740</v>
      </c>
      <c r="DO1388">
        <v>12.62</v>
      </c>
    </row>
    <row r="1389" spans="1:119" x14ac:dyDescent="0.25">
      <c r="A1389">
        <f>ROW(Source!A1353)</f>
        <v>1353</v>
      </c>
      <c r="B1389">
        <v>56481267</v>
      </c>
      <c r="C1389">
        <v>56497078</v>
      </c>
      <c r="D1389">
        <v>54934421</v>
      </c>
      <c r="E1389">
        <v>1</v>
      </c>
      <c r="F1389">
        <v>1</v>
      </c>
      <c r="G1389">
        <v>1079</v>
      </c>
      <c r="H1389">
        <v>2</v>
      </c>
      <c r="I1389" t="s">
        <v>803</v>
      </c>
      <c r="J1389" t="s">
        <v>804</v>
      </c>
      <c r="K1389" t="s">
        <v>805</v>
      </c>
      <c r="L1389">
        <v>1368</v>
      </c>
      <c r="N1389">
        <v>1011</v>
      </c>
      <c r="O1389" t="s">
        <v>744</v>
      </c>
      <c r="P1389" t="s">
        <v>744</v>
      </c>
      <c r="Q1389">
        <v>1</v>
      </c>
      <c r="W1389">
        <v>0</v>
      </c>
      <c r="X1389">
        <v>1724455708</v>
      </c>
      <c r="Y1389">
        <f>(AT1389*1.25*1.1)</f>
        <v>6.3250000000000002</v>
      </c>
      <c r="AA1389">
        <v>0</v>
      </c>
      <c r="AB1389">
        <v>4.4000000000000004</v>
      </c>
      <c r="AC1389">
        <v>0</v>
      </c>
      <c r="AD1389">
        <v>0</v>
      </c>
      <c r="AE1389">
        <v>0</v>
      </c>
      <c r="AF1389">
        <v>0.45</v>
      </c>
      <c r="AG1389">
        <v>0</v>
      </c>
      <c r="AH1389">
        <v>0</v>
      </c>
      <c r="AI1389">
        <v>1</v>
      </c>
      <c r="AJ1389">
        <v>9.33</v>
      </c>
      <c r="AK1389">
        <v>47.82</v>
      </c>
      <c r="AL1389">
        <v>1</v>
      </c>
      <c r="AM1389">
        <v>2</v>
      </c>
      <c r="AN1389">
        <v>0</v>
      </c>
      <c r="AO1389">
        <v>1</v>
      </c>
      <c r="AP1389">
        <v>1</v>
      </c>
      <c r="AQ1389">
        <v>0</v>
      </c>
      <c r="AR1389">
        <v>0</v>
      </c>
      <c r="AS1389" t="s">
        <v>3</v>
      </c>
      <c r="AT1389">
        <v>4.5999999999999996</v>
      </c>
      <c r="AU1389" t="s">
        <v>165</v>
      </c>
      <c r="AV1389">
        <v>0</v>
      </c>
      <c r="AW1389">
        <v>2</v>
      </c>
      <c r="AX1389">
        <v>56497104</v>
      </c>
      <c r="AY1389">
        <v>1</v>
      </c>
      <c r="AZ1389">
        <v>0</v>
      </c>
      <c r="BA1389">
        <v>1340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CV1389">
        <v>0</v>
      </c>
      <c r="CW1389">
        <f>ROUND(Y1389*Source!I1353*DO1389,9)</f>
        <v>0</v>
      </c>
      <c r="CX1389">
        <f>ROUND(Y1389*Source!I1353,9)</f>
        <v>8.2225000000000006E-2</v>
      </c>
      <c r="CY1389">
        <f>AB1389</f>
        <v>4.4000000000000004</v>
      </c>
      <c r="CZ1389">
        <f>AF1389</f>
        <v>0.45</v>
      </c>
      <c r="DA1389">
        <f>AJ1389</f>
        <v>9.33</v>
      </c>
      <c r="DB1389">
        <f>ROUND((ROUND(AT1389*CZ1389,2)*1.25*1.1),6)</f>
        <v>2.8462499999999999</v>
      </c>
      <c r="DC1389">
        <f>ROUND((ROUND(AT1389*AG1389,2)*1.25*1.1),6)</f>
        <v>0</v>
      </c>
      <c r="DD1389" t="s">
        <v>3</v>
      </c>
      <c r="DE1389" t="s">
        <v>3</v>
      </c>
      <c r="DF1389">
        <f t="shared" si="791"/>
        <v>0</v>
      </c>
      <c r="DG1389">
        <f>ROUND(ROUND(AF1389*AJ1389,2)*CX1389,2)</f>
        <v>0.35</v>
      </c>
      <c r="DH1389">
        <f>ROUND(ROUND(AG1389*AK1389,2)*CX1389,2)</f>
        <v>0</v>
      </c>
      <c r="DI1389">
        <f t="shared" si="787"/>
        <v>0</v>
      </c>
      <c r="DJ1389">
        <f>DG1389</f>
        <v>0.35</v>
      </c>
      <c r="DK1389">
        <v>0</v>
      </c>
      <c r="DL1389" t="s">
        <v>3</v>
      </c>
      <c r="DM1389">
        <v>0</v>
      </c>
      <c r="DN1389" t="s">
        <v>3</v>
      </c>
      <c r="DO1389">
        <v>0</v>
      </c>
    </row>
    <row r="1390" spans="1:119" x14ac:dyDescent="0.25">
      <c r="A1390">
        <f>ROW(Source!A1353)</f>
        <v>1353</v>
      </c>
      <c r="B1390">
        <v>56481267</v>
      </c>
      <c r="C1390">
        <v>56497078</v>
      </c>
      <c r="D1390">
        <v>54933523</v>
      </c>
      <c r="E1390">
        <v>1</v>
      </c>
      <c r="F1390">
        <v>1</v>
      </c>
      <c r="G1390">
        <v>1079</v>
      </c>
      <c r="H1390">
        <v>2</v>
      </c>
      <c r="I1390" t="s">
        <v>746</v>
      </c>
      <c r="J1390" t="s">
        <v>747</v>
      </c>
      <c r="K1390" t="s">
        <v>748</v>
      </c>
      <c r="L1390">
        <v>1368</v>
      </c>
      <c r="N1390">
        <v>1011</v>
      </c>
      <c r="O1390" t="s">
        <v>744</v>
      </c>
      <c r="P1390" t="s">
        <v>744</v>
      </c>
      <c r="Q1390">
        <v>1</v>
      </c>
      <c r="W1390">
        <v>0</v>
      </c>
      <c r="X1390">
        <v>-294230152</v>
      </c>
      <c r="Y1390">
        <f>(AT1390*1.25*1.1)</f>
        <v>1.1825000000000001</v>
      </c>
      <c r="AA1390">
        <v>0</v>
      </c>
      <c r="AB1390">
        <v>2451.81</v>
      </c>
      <c r="AC1390">
        <v>847.64</v>
      </c>
      <c r="AD1390">
        <v>0</v>
      </c>
      <c r="AE1390">
        <v>0</v>
      </c>
      <c r="AF1390">
        <v>179.17</v>
      </c>
      <c r="AG1390">
        <v>16.93</v>
      </c>
      <c r="AH1390">
        <v>0</v>
      </c>
      <c r="AI1390">
        <v>1</v>
      </c>
      <c r="AJ1390">
        <v>13.07</v>
      </c>
      <c r="AK1390">
        <v>47.82</v>
      </c>
      <c r="AL1390">
        <v>1</v>
      </c>
      <c r="AM1390">
        <v>2</v>
      </c>
      <c r="AN1390">
        <v>0</v>
      </c>
      <c r="AO1390">
        <v>1</v>
      </c>
      <c r="AP1390">
        <v>1</v>
      </c>
      <c r="AQ1390">
        <v>0</v>
      </c>
      <c r="AR1390">
        <v>0</v>
      </c>
      <c r="AS1390" t="s">
        <v>3</v>
      </c>
      <c r="AT1390">
        <v>0.86</v>
      </c>
      <c r="AU1390" t="s">
        <v>165</v>
      </c>
      <c r="AV1390">
        <v>0</v>
      </c>
      <c r="AW1390">
        <v>2</v>
      </c>
      <c r="AX1390">
        <v>56497103</v>
      </c>
      <c r="AY1390">
        <v>1</v>
      </c>
      <c r="AZ1390">
        <v>0</v>
      </c>
      <c r="BA1390">
        <v>1341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CV1390">
        <v>0</v>
      </c>
      <c r="CW1390">
        <f>ROUND(Y1390*Source!I1353*DO1390,9)</f>
        <v>0.26025642500000001</v>
      </c>
      <c r="CX1390">
        <f>ROUND(Y1390*Source!I1353,9)</f>
        <v>1.5372500000000001E-2</v>
      </c>
      <c r="CY1390">
        <f>AB1390</f>
        <v>2451.81</v>
      </c>
      <c r="CZ1390">
        <f>AF1390</f>
        <v>179.17</v>
      </c>
      <c r="DA1390">
        <f>AJ1390</f>
        <v>13.07</v>
      </c>
      <c r="DB1390">
        <f>ROUND((ROUND(AT1390*CZ1390,2)*1.25*1.1),6)</f>
        <v>211.87375</v>
      </c>
      <c r="DC1390">
        <f>ROUND((ROUND(AT1390*AG1390,2)*1.25*1.1),6)</f>
        <v>20.02</v>
      </c>
      <c r="DD1390" t="s">
        <v>3</v>
      </c>
      <c r="DE1390" t="s">
        <v>3</v>
      </c>
      <c r="DF1390">
        <f t="shared" si="791"/>
        <v>0</v>
      </c>
      <c r="DG1390">
        <f>ROUND(ROUND(AF1390*AJ1390,2)*CX1390,2)</f>
        <v>36</v>
      </c>
      <c r="DH1390">
        <f>ROUND(ROUND(AG1390*AK1390,2)*CX1390,2)</f>
        <v>12.45</v>
      </c>
      <c r="DI1390">
        <f t="shared" si="787"/>
        <v>0</v>
      </c>
      <c r="DJ1390">
        <f>DG1390</f>
        <v>36</v>
      </c>
      <c r="DK1390">
        <v>0</v>
      </c>
      <c r="DL1390" t="s">
        <v>745</v>
      </c>
      <c r="DM1390">
        <v>0</v>
      </c>
      <c r="DN1390" t="s">
        <v>740</v>
      </c>
      <c r="DO1390">
        <v>16.93</v>
      </c>
    </row>
    <row r="1391" spans="1:119" x14ac:dyDescent="0.25">
      <c r="A1391">
        <f>ROW(Source!A1353)</f>
        <v>1353</v>
      </c>
      <c r="B1391">
        <v>56481267</v>
      </c>
      <c r="C1391">
        <v>56497078</v>
      </c>
      <c r="D1391">
        <v>54933656</v>
      </c>
      <c r="E1391">
        <v>1</v>
      </c>
      <c r="F1391">
        <v>1</v>
      </c>
      <c r="G1391">
        <v>1079</v>
      </c>
      <c r="H1391">
        <v>2</v>
      </c>
      <c r="I1391" t="s">
        <v>806</v>
      </c>
      <c r="J1391" t="s">
        <v>807</v>
      </c>
      <c r="K1391" t="s">
        <v>808</v>
      </c>
      <c r="L1391">
        <v>1368</v>
      </c>
      <c r="N1391">
        <v>1011</v>
      </c>
      <c r="O1391" t="s">
        <v>744</v>
      </c>
      <c r="P1391" t="s">
        <v>744</v>
      </c>
      <c r="Q1391">
        <v>1</v>
      </c>
      <c r="W1391">
        <v>0</v>
      </c>
      <c r="X1391">
        <v>668032808</v>
      </c>
      <c r="Y1391">
        <f>(AT1391*1.25*1.1)</f>
        <v>0.34375</v>
      </c>
      <c r="AA1391">
        <v>0</v>
      </c>
      <c r="AB1391">
        <v>2343.4299999999998</v>
      </c>
      <c r="AC1391">
        <v>727.98</v>
      </c>
      <c r="AD1391">
        <v>0</v>
      </c>
      <c r="AE1391">
        <v>0</v>
      </c>
      <c r="AF1391">
        <v>164.94</v>
      </c>
      <c r="AG1391">
        <v>14.54</v>
      </c>
      <c r="AH1391">
        <v>0</v>
      </c>
      <c r="AI1391">
        <v>1</v>
      </c>
      <c r="AJ1391">
        <v>13.57</v>
      </c>
      <c r="AK1391">
        <v>47.82</v>
      </c>
      <c r="AL1391">
        <v>1</v>
      </c>
      <c r="AM1391">
        <v>2</v>
      </c>
      <c r="AN1391">
        <v>0</v>
      </c>
      <c r="AO1391">
        <v>1</v>
      </c>
      <c r="AP1391">
        <v>1</v>
      </c>
      <c r="AQ1391">
        <v>0</v>
      </c>
      <c r="AR1391">
        <v>0</v>
      </c>
      <c r="AS1391" t="s">
        <v>3</v>
      </c>
      <c r="AT1391">
        <v>0.25</v>
      </c>
      <c r="AU1391" t="s">
        <v>165</v>
      </c>
      <c r="AV1391">
        <v>0</v>
      </c>
      <c r="AW1391">
        <v>2</v>
      </c>
      <c r="AX1391">
        <v>56497105</v>
      </c>
      <c r="AY1391">
        <v>1</v>
      </c>
      <c r="AZ1391">
        <v>0</v>
      </c>
      <c r="BA1391">
        <v>1342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CV1391">
        <v>0</v>
      </c>
      <c r="CW1391">
        <f>ROUND(Y1391*Source!I1353*DO1391,9)</f>
        <v>6.4975624999999995E-2</v>
      </c>
      <c r="CX1391">
        <f>ROUND(Y1391*Source!I1353,9)</f>
        <v>4.4687499999999996E-3</v>
      </c>
      <c r="CY1391">
        <f>AB1391</f>
        <v>2343.4299999999998</v>
      </c>
      <c r="CZ1391">
        <f>AF1391</f>
        <v>164.94</v>
      </c>
      <c r="DA1391">
        <f>AJ1391</f>
        <v>13.57</v>
      </c>
      <c r="DB1391">
        <f>ROUND((ROUND(AT1391*CZ1391,2)*1.25*1.1),6)</f>
        <v>56.704999999999998</v>
      </c>
      <c r="DC1391">
        <f>ROUND((ROUND(AT1391*AG1391,2)*1.25*1.1),6)</f>
        <v>5.0049999999999999</v>
      </c>
      <c r="DD1391" t="s">
        <v>3</v>
      </c>
      <c r="DE1391" t="s">
        <v>3</v>
      </c>
      <c r="DF1391">
        <f t="shared" si="791"/>
        <v>0</v>
      </c>
      <c r="DG1391">
        <f>ROUND(ROUND(AF1391*AJ1391,2)*CX1391,2)</f>
        <v>10</v>
      </c>
      <c r="DH1391">
        <f>ROUND(ROUND(AG1391*AK1391,2)*CX1391,2)</f>
        <v>3.11</v>
      </c>
      <c r="DI1391">
        <f t="shared" si="787"/>
        <v>0</v>
      </c>
      <c r="DJ1391">
        <f>DG1391</f>
        <v>10</v>
      </c>
      <c r="DK1391">
        <v>0</v>
      </c>
      <c r="DL1391" t="s">
        <v>745</v>
      </c>
      <c r="DM1391">
        <v>0</v>
      </c>
      <c r="DN1391" t="s">
        <v>740</v>
      </c>
      <c r="DO1391">
        <v>14.54</v>
      </c>
    </row>
    <row r="1392" spans="1:119" x14ac:dyDescent="0.25">
      <c r="A1392">
        <f>ROW(Source!A1353)</f>
        <v>1353</v>
      </c>
      <c r="B1392">
        <v>56481267</v>
      </c>
      <c r="C1392">
        <v>56497078</v>
      </c>
      <c r="D1392">
        <v>54933779</v>
      </c>
      <c r="E1392">
        <v>1</v>
      </c>
      <c r="F1392">
        <v>1</v>
      </c>
      <c r="G1392">
        <v>1079</v>
      </c>
      <c r="H1392">
        <v>2</v>
      </c>
      <c r="I1392" t="s">
        <v>749</v>
      </c>
      <c r="J1392" t="s">
        <v>750</v>
      </c>
      <c r="K1392" t="s">
        <v>751</v>
      </c>
      <c r="L1392">
        <v>1368</v>
      </c>
      <c r="N1392">
        <v>1011</v>
      </c>
      <c r="O1392" t="s">
        <v>744</v>
      </c>
      <c r="P1392" t="s">
        <v>744</v>
      </c>
      <c r="Q1392">
        <v>1</v>
      </c>
      <c r="W1392">
        <v>0</v>
      </c>
      <c r="X1392">
        <v>1170047244</v>
      </c>
      <c r="Y1392">
        <f>(AT1392*1.25*1.1)</f>
        <v>55.412500000000001</v>
      </c>
      <c r="AA1392">
        <v>0</v>
      </c>
      <c r="AB1392">
        <v>2.46</v>
      </c>
      <c r="AC1392">
        <v>0</v>
      </c>
      <c r="AD1392">
        <v>0</v>
      </c>
      <c r="AE1392">
        <v>0</v>
      </c>
      <c r="AF1392">
        <v>0.23</v>
      </c>
      <c r="AG1392">
        <v>0</v>
      </c>
      <c r="AH1392">
        <v>0</v>
      </c>
      <c r="AI1392">
        <v>1</v>
      </c>
      <c r="AJ1392">
        <v>10.220000000000001</v>
      </c>
      <c r="AK1392">
        <v>47.82</v>
      </c>
      <c r="AL1392">
        <v>1</v>
      </c>
      <c r="AM1392">
        <v>2</v>
      </c>
      <c r="AN1392">
        <v>0</v>
      </c>
      <c r="AO1392">
        <v>1</v>
      </c>
      <c r="AP1392">
        <v>1</v>
      </c>
      <c r="AQ1392">
        <v>0</v>
      </c>
      <c r="AR1392">
        <v>0</v>
      </c>
      <c r="AS1392" t="s">
        <v>3</v>
      </c>
      <c r="AT1392">
        <v>40.299999999999997</v>
      </c>
      <c r="AU1392" t="s">
        <v>165</v>
      </c>
      <c r="AV1392">
        <v>0</v>
      </c>
      <c r="AW1392">
        <v>2</v>
      </c>
      <c r="AX1392">
        <v>56497106</v>
      </c>
      <c r="AY1392">
        <v>1</v>
      </c>
      <c r="AZ1392">
        <v>0</v>
      </c>
      <c r="BA1392">
        <v>1343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CV1392">
        <v>0</v>
      </c>
      <c r="CW1392">
        <f>ROUND(Y1392*Source!I1353*DO1392,9)</f>
        <v>0</v>
      </c>
      <c r="CX1392">
        <f>ROUND(Y1392*Source!I1353,9)</f>
        <v>0.72036250000000002</v>
      </c>
      <c r="CY1392">
        <f>AB1392</f>
        <v>2.46</v>
      </c>
      <c r="CZ1392">
        <f>AF1392</f>
        <v>0.23</v>
      </c>
      <c r="DA1392">
        <f>AJ1392</f>
        <v>10.220000000000001</v>
      </c>
      <c r="DB1392">
        <f>ROUND((ROUND(AT1392*CZ1392,2)*1.25*1.1),6)</f>
        <v>12.74625</v>
      </c>
      <c r="DC1392">
        <f>ROUND((ROUND(AT1392*AG1392,2)*1.25*1.1),6)</f>
        <v>0</v>
      </c>
      <c r="DD1392" t="s">
        <v>3</v>
      </c>
      <c r="DE1392" t="s">
        <v>3</v>
      </c>
      <c r="DF1392">
        <f t="shared" si="791"/>
        <v>0</v>
      </c>
      <c r="DG1392">
        <f>ROUND(ROUND(AF1392*AJ1392,2)*CX1392,2)</f>
        <v>1.69</v>
      </c>
      <c r="DH1392">
        <f>ROUND(ROUND(AG1392*AK1392,2)*CX1392,2)</f>
        <v>0</v>
      </c>
      <c r="DI1392">
        <f t="shared" si="787"/>
        <v>0</v>
      </c>
      <c r="DJ1392">
        <f>DG1392</f>
        <v>1.69</v>
      </c>
      <c r="DK1392">
        <v>0</v>
      </c>
      <c r="DL1392" t="s">
        <v>3</v>
      </c>
      <c r="DM1392">
        <v>0</v>
      </c>
      <c r="DN1392" t="s">
        <v>3</v>
      </c>
      <c r="DO1392">
        <v>0</v>
      </c>
    </row>
    <row r="1393" spans="1:119" x14ac:dyDescent="0.25">
      <c r="A1393">
        <f>ROW(Source!A1353)</f>
        <v>1353</v>
      </c>
      <c r="B1393">
        <v>56481267</v>
      </c>
      <c r="C1393">
        <v>56497078</v>
      </c>
      <c r="D1393">
        <v>54902310</v>
      </c>
      <c r="E1393">
        <v>1</v>
      </c>
      <c r="F1393">
        <v>1</v>
      </c>
      <c r="G1393">
        <v>1079</v>
      </c>
      <c r="H1393">
        <v>3</v>
      </c>
      <c r="I1393" t="s">
        <v>752</v>
      </c>
      <c r="J1393" t="s">
        <v>753</v>
      </c>
      <c r="K1393" t="s">
        <v>754</v>
      </c>
      <c r="L1393">
        <v>1339</v>
      </c>
      <c r="N1393">
        <v>1007</v>
      </c>
      <c r="O1393" t="s">
        <v>158</v>
      </c>
      <c r="P1393" t="s">
        <v>158</v>
      </c>
      <c r="Q1393">
        <v>1</v>
      </c>
      <c r="W1393">
        <v>0</v>
      </c>
      <c r="X1393">
        <v>-159086685</v>
      </c>
      <c r="Y1393">
        <f t="shared" ref="Y1393:Y1408" si="799">AT1393</f>
        <v>0.25700000000000001</v>
      </c>
      <c r="AA1393">
        <v>52.96</v>
      </c>
      <c r="AB1393">
        <v>0</v>
      </c>
      <c r="AC1393">
        <v>0</v>
      </c>
      <c r="AD1393">
        <v>0</v>
      </c>
      <c r="AE1393">
        <v>7.07</v>
      </c>
      <c r="AF1393">
        <v>0</v>
      </c>
      <c r="AG1393">
        <v>0</v>
      </c>
      <c r="AH1393">
        <v>0</v>
      </c>
      <c r="AI1393">
        <v>7.33</v>
      </c>
      <c r="AJ1393">
        <v>1</v>
      </c>
      <c r="AK1393">
        <v>1</v>
      </c>
      <c r="AL1393">
        <v>1</v>
      </c>
      <c r="AM1393">
        <v>2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 t="s">
        <v>3</v>
      </c>
      <c r="AT1393">
        <v>0.25700000000000001</v>
      </c>
      <c r="AU1393" t="s">
        <v>3</v>
      </c>
      <c r="AV1393">
        <v>0</v>
      </c>
      <c r="AW1393">
        <v>2</v>
      </c>
      <c r="AX1393">
        <v>56497108</v>
      </c>
      <c r="AY1393">
        <v>1</v>
      </c>
      <c r="AZ1393">
        <v>0</v>
      </c>
      <c r="BA1393">
        <v>1345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CV1393">
        <v>0</v>
      </c>
      <c r="CW1393">
        <v>0</v>
      </c>
      <c r="CX1393">
        <f>ROUND(Y1393*Source!I1353,9)</f>
        <v>3.3409999999999998E-3</v>
      </c>
      <c r="CY1393">
        <f t="shared" ref="CY1393:CY1408" si="800">AA1393</f>
        <v>52.96</v>
      </c>
      <c r="CZ1393">
        <f t="shared" ref="CZ1393:CZ1408" si="801">AE1393</f>
        <v>7.07</v>
      </c>
      <c r="DA1393">
        <f t="shared" ref="DA1393:DA1408" si="802">AI1393</f>
        <v>7.33</v>
      </c>
      <c r="DB1393">
        <f t="shared" ref="DB1393:DB1408" si="803">ROUND(ROUND(AT1393*CZ1393,2),6)</f>
        <v>1.82</v>
      </c>
      <c r="DC1393">
        <f t="shared" ref="DC1393:DC1408" si="804">ROUND(ROUND(AT1393*AG1393,2),6)</f>
        <v>0</v>
      </c>
      <c r="DD1393" t="s">
        <v>3</v>
      </c>
      <c r="DE1393" t="s">
        <v>3</v>
      </c>
      <c r="DF1393">
        <f t="shared" ref="DF1393:DF1408" si="805">ROUND(ROUND(AE1393*AI1393,2)*CX1393,2)</f>
        <v>0.17</v>
      </c>
      <c r="DG1393">
        <f t="shared" ref="DG1393:DG1418" si="806">ROUND(ROUND(AF1393,2)*CX1393,2)</f>
        <v>0</v>
      </c>
      <c r="DH1393">
        <f t="shared" ref="DH1393:DH1418" si="807">ROUND(ROUND(AG1393,2)*CX1393,2)</f>
        <v>0</v>
      </c>
      <c r="DI1393">
        <f t="shared" si="787"/>
        <v>0</v>
      </c>
      <c r="DJ1393">
        <f t="shared" ref="DJ1393:DJ1408" si="808">DF1393</f>
        <v>0.17</v>
      </c>
      <c r="DK1393">
        <v>0</v>
      </c>
      <c r="DL1393" t="s">
        <v>3</v>
      </c>
      <c r="DM1393">
        <v>0</v>
      </c>
      <c r="DN1393" t="s">
        <v>3</v>
      </c>
      <c r="DO1393">
        <v>0</v>
      </c>
    </row>
    <row r="1394" spans="1:119" x14ac:dyDescent="0.25">
      <c r="A1394">
        <f>ROW(Source!A1353)</f>
        <v>1353</v>
      </c>
      <c r="B1394">
        <v>56481267</v>
      </c>
      <c r="C1394">
        <v>56497078</v>
      </c>
      <c r="D1394">
        <v>54902322</v>
      </c>
      <c r="E1394">
        <v>1</v>
      </c>
      <c r="F1394">
        <v>1</v>
      </c>
      <c r="G1394">
        <v>1079</v>
      </c>
      <c r="H1394">
        <v>3</v>
      </c>
      <c r="I1394" t="s">
        <v>809</v>
      </c>
      <c r="J1394" t="s">
        <v>810</v>
      </c>
      <c r="K1394" t="s">
        <v>811</v>
      </c>
      <c r="L1394">
        <v>1348</v>
      </c>
      <c r="N1394">
        <v>1009</v>
      </c>
      <c r="O1394" t="s">
        <v>32</v>
      </c>
      <c r="P1394" t="s">
        <v>32</v>
      </c>
      <c r="Q1394">
        <v>1000</v>
      </c>
      <c r="W1394">
        <v>0</v>
      </c>
      <c r="X1394">
        <v>-421167940</v>
      </c>
      <c r="Y1394">
        <f t="shared" si="799"/>
        <v>7.9000000000000001E-2</v>
      </c>
      <c r="AA1394">
        <v>83600.259999999995</v>
      </c>
      <c r="AB1394">
        <v>0</v>
      </c>
      <c r="AC1394">
        <v>0</v>
      </c>
      <c r="AD1394">
        <v>0</v>
      </c>
      <c r="AE1394">
        <v>6512.79</v>
      </c>
      <c r="AF1394">
        <v>0</v>
      </c>
      <c r="AG1394">
        <v>0</v>
      </c>
      <c r="AH1394">
        <v>0</v>
      </c>
      <c r="AI1394">
        <v>12.56</v>
      </c>
      <c r="AJ1394">
        <v>1</v>
      </c>
      <c r="AK1394">
        <v>1</v>
      </c>
      <c r="AL1394">
        <v>1</v>
      </c>
      <c r="AM1394">
        <v>2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 t="s">
        <v>3</v>
      </c>
      <c r="AT1394">
        <v>7.9000000000000001E-2</v>
      </c>
      <c r="AU1394" t="s">
        <v>3</v>
      </c>
      <c r="AV1394">
        <v>0</v>
      </c>
      <c r="AW1394">
        <v>2</v>
      </c>
      <c r="AX1394">
        <v>56497109</v>
      </c>
      <c r="AY1394">
        <v>1</v>
      </c>
      <c r="AZ1394">
        <v>0</v>
      </c>
      <c r="BA1394">
        <v>1346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CV1394">
        <v>0</v>
      </c>
      <c r="CW1394">
        <v>0</v>
      </c>
      <c r="CX1394">
        <f>ROUND(Y1394*Source!I1353,9)</f>
        <v>1.0269999999999999E-3</v>
      </c>
      <c r="CY1394">
        <f t="shared" si="800"/>
        <v>83600.259999999995</v>
      </c>
      <c r="CZ1394">
        <f t="shared" si="801"/>
        <v>6512.79</v>
      </c>
      <c r="DA1394">
        <f t="shared" si="802"/>
        <v>12.56</v>
      </c>
      <c r="DB1394">
        <f t="shared" si="803"/>
        <v>514.51</v>
      </c>
      <c r="DC1394">
        <f t="shared" si="804"/>
        <v>0</v>
      </c>
      <c r="DD1394" t="s">
        <v>3</v>
      </c>
      <c r="DE1394" t="s">
        <v>3</v>
      </c>
      <c r="DF1394">
        <f t="shared" si="805"/>
        <v>84.01</v>
      </c>
      <c r="DG1394">
        <f t="shared" si="806"/>
        <v>0</v>
      </c>
      <c r="DH1394">
        <f t="shared" si="807"/>
        <v>0</v>
      </c>
      <c r="DI1394">
        <f t="shared" si="787"/>
        <v>0</v>
      </c>
      <c r="DJ1394">
        <f t="shared" si="808"/>
        <v>84.01</v>
      </c>
      <c r="DK1394">
        <v>0</v>
      </c>
      <c r="DL1394" t="s">
        <v>3</v>
      </c>
      <c r="DM1394">
        <v>0</v>
      </c>
      <c r="DN1394" t="s">
        <v>3</v>
      </c>
      <c r="DO1394">
        <v>0</v>
      </c>
    </row>
    <row r="1395" spans="1:119" x14ac:dyDescent="0.25">
      <c r="A1395">
        <f>ROW(Source!A1353)</f>
        <v>1353</v>
      </c>
      <c r="B1395">
        <v>56481267</v>
      </c>
      <c r="C1395">
        <v>56497078</v>
      </c>
      <c r="D1395">
        <v>54902402</v>
      </c>
      <c r="E1395">
        <v>1</v>
      </c>
      <c r="F1395">
        <v>1</v>
      </c>
      <c r="G1395">
        <v>1079</v>
      </c>
      <c r="H1395">
        <v>3</v>
      </c>
      <c r="I1395" t="s">
        <v>812</v>
      </c>
      <c r="J1395" t="s">
        <v>813</v>
      </c>
      <c r="K1395" t="s">
        <v>814</v>
      </c>
      <c r="L1395">
        <v>1339</v>
      </c>
      <c r="N1395">
        <v>1007</v>
      </c>
      <c r="O1395" t="s">
        <v>158</v>
      </c>
      <c r="P1395" t="s">
        <v>158</v>
      </c>
      <c r="Q1395">
        <v>1</v>
      </c>
      <c r="W1395">
        <v>0</v>
      </c>
      <c r="X1395">
        <v>1675535307</v>
      </c>
      <c r="Y1395">
        <f t="shared" si="799"/>
        <v>0.53</v>
      </c>
      <c r="AA1395">
        <v>9623.65</v>
      </c>
      <c r="AB1395">
        <v>0</v>
      </c>
      <c r="AC1395">
        <v>0</v>
      </c>
      <c r="AD1395">
        <v>0</v>
      </c>
      <c r="AE1395">
        <v>1821.37</v>
      </c>
      <c r="AF1395">
        <v>0</v>
      </c>
      <c r="AG1395">
        <v>0</v>
      </c>
      <c r="AH1395">
        <v>0</v>
      </c>
      <c r="AI1395">
        <v>5.17</v>
      </c>
      <c r="AJ1395">
        <v>1</v>
      </c>
      <c r="AK1395">
        <v>1</v>
      </c>
      <c r="AL1395">
        <v>1</v>
      </c>
      <c r="AM1395">
        <v>2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 t="s">
        <v>3</v>
      </c>
      <c r="AT1395">
        <v>0.53</v>
      </c>
      <c r="AU1395" t="s">
        <v>3</v>
      </c>
      <c r="AV1395">
        <v>0</v>
      </c>
      <c r="AW1395">
        <v>2</v>
      </c>
      <c r="AX1395">
        <v>56497110</v>
      </c>
      <c r="AY1395">
        <v>1</v>
      </c>
      <c r="AZ1395">
        <v>0</v>
      </c>
      <c r="BA1395">
        <v>1347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CV1395">
        <v>0</v>
      </c>
      <c r="CW1395">
        <v>0</v>
      </c>
      <c r="CX1395">
        <f>ROUND(Y1395*Source!I1353,9)</f>
        <v>6.8900000000000003E-3</v>
      </c>
      <c r="CY1395">
        <f t="shared" si="800"/>
        <v>9623.65</v>
      </c>
      <c r="CZ1395">
        <f t="shared" si="801"/>
        <v>1821.37</v>
      </c>
      <c r="DA1395">
        <f t="shared" si="802"/>
        <v>5.17</v>
      </c>
      <c r="DB1395">
        <f t="shared" si="803"/>
        <v>965.33</v>
      </c>
      <c r="DC1395">
        <f t="shared" si="804"/>
        <v>0</v>
      </c>
      <c r="DD1395" t="s">
        <v>3</v>
      </c>
      <c r="DE1395" t="s">
        <v>3</v>
      </c>
      <c r="DF1395">
        <f t="shared" si="805"/>
        <v>64.88</v>
      </c>
      <c r="DG1395">
        <f t="shared" si="806"/>
        <v>0</v>
      </c>
      <c r="DH1395">
        <f t="shared" si="807"/>
        <v>0</v>
      </c>
      <c r="DI1395">
        <f t="shared" si="787"/>
        <v>0</v>
      </c>
      <c r="DJ1395">
        <f t="shared" si="808"/>
        <v>64.88</v>
      </c>
      <c r="DK1395">
        <v>0</v>
      </c>
      <c r="DL1395" t="s">
        <v>3</v>
      </c>
      <c r="DM1395">
        <v>0</v>
      </c>
      <c r="DN1395" t="s">
        <v>3</v>
      </c>
      <c r="DO1395">
        <v>0</v>
      </c>
    </row>
    <row r="1396" spans="1:119" x14ac:dyDescent="0.25">
      <c r="A1396">
        <f>ROW(Source!A1353)</f>
        <v>1353</v>
      </c>
      <c r="B1396">
        <v>56481267</v>
      </c>
      <c r="C1396">
        <v>56497078</v>
      </c>
      <c r="D1396">
        <v>54902403</v>
      </c>
      <c r="E1396">
        <v>1</v>
      </c>
      <c r="F1396">
        <v>1</v>
      </c>
      <c r="G1396">
        <v>1079</v>
      </c>
      <c r="H1396">
        <v>3</v>
      </c>
      <c r="I1396" t="s">
        <v>815</v>
      </c>
      <c r="J1396" t="s">
        <v>816</v>
      </c>
      <c r="K1396" t="s">
        <v>817</v>
      </c>
      <c r="L1396">
        <v>1339</v>
      </c>
      <c r="N1396">
        <v>1007</v>
      </c>
      <c r="O1396" t="s">
        <v>158</v>
      </c>
      <c r="P1396" t="s">
        <v>158</v>
      </c>
      <c r="Q1396">
        <v>1</v>
      </c>
      <c r="W1396">
        <v>0</v>
      </c>
      <c r="X1396">
        <v>-1411081034</v>
      </c>
      <c r="Y1396">
        <f t="shared" si="799"/>
        <v>2.61</v>
      </c>
      <c r="AA1396">
        <v>9865.6299999999992</v>
      </c>
      <c r="AB1396">
        <v>0</v>
      </c>
      <c r="AC1396">
        <v>0</v>
      </c>
      <c r="AD1396">
        <v>0</v>
      </c>
      <c r="AE1396">
        <v>1821.37</v>
      </c>
      <c r="AF1396">
        <v>0</v>
      </c>
      <c r="AG1396">
        <v>0</v>
      </c>
      <c r="AH1396">
        <v>0</v>
      </c>
      <c r="AI1396">
        <v>5.3</v>
      </c>
      <c r="AJ1396">
        <v>1</v>
      </c>
      <c r="AK1396">
        <v>1</v>
      </c>
      <c r="AL1396">
        <v>1</v>
      </c>
      <c r="AM1396">
        <v>2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 t="s">
        <v>3</v>
      </c>
      <c r="AT1396">
        <v>2.61</v>
      </c>
      <c r="AU1396" t="s">
        <v>3</v>
      </c>
      <c r="AV1396">
        <v>0</v>
      </c>
      <c r="AW1396">
        <v>2</v>
      </c>
      <c r="AX1396">
        <v>56497111</v>
      </c>
      <c r="AY1396">
        <v>1</v>
      </c>
      <c r="AZ1396">
        <v>0</v>
      </c>
      <c r="BA1396">
        <v>1348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CV1396">
        <v>0</v>
      </c>
      <c r="CW1396">
        <v>0</v>
      </c>
      <c r="CX1396">
        <f>ROUND(Y1396*Source!I1353,9)</f>
        <v>3.3930000000000002E-2</v>
      </c>
      <c r="CY1396">
        <f t="shared" si="800"/>
        <v>9865.6299999999992</v>
      </c>
      <c r="CZ1396">
        <f t="shared" si="801"/>
        <v>1821.37</v>
      </c>
      <c r="DA1396">
        <f t="shared" si="802"/>
        <v>5.3</v>
      </c>
      <c r="DB1396">
        <f t="shared" si="803"/>
        <v>4753.78</v>
      </c>
      <c r="DC1396">
        <f t="shared" si="804"/>
        <v>0</v>
      </c>
      <c r="DD1396" t="s">
        <v>3</v>
      </c>
      <c r="DE1396" t="s">
        <v>3</v>
      </c>
      <c r="DF1396">
        <f t="shared" si="805"/>
        <v>327.54000000000002</v>
      </c>
      <c r="DG1396">
        <f t="shared" si="806"/>
        <v>0</v>
      </c>
      <c r="DH1396">
        <f t="shared" si="807"/>
        <v>0</v>
      </c>
      <c r="DI1396">
        <f t="shared" si="787"/>
        <v>0</v>
      </c>
      <c r="DJ1396">
        <f t="shared" si="808"/>
        <v>327.54000000000002</v>
      </c>
      <c r="DK1396">
        <v>0</v>
      </c>
      <c r="DL1396" t="s">
        <v>3</v>
      </c>
      <c r="DM1396">
        <v>0</v>
      </c>
      <c r="DN1396" t="s">
        <v>3</v>
      </c>
      <c r="DO1396">
        <v>0</v>
      </c>
    </row>
    <row r="1397" spans="1:119" x14ac:dyDescent="0.25">
      <c r="A1397">
        <f>ROW(Source!A1353)</f>
        <v>1353</v>
      </c>
      <c r="B1397">
        <v>56481267</v>
      </c>
      <c r="C1397">
        <v>56497078</v>
      </c>
      <c r="D1397">
        <v>54902427</v>
      </c>
      <c r="E1397">
        <v>1</v>
      </c>
      <c r="F1397">
        <v>1</v>
      </c>
      <c r="G1397">
        <v>1079</v>
      </c>
      <c r="H1397">
        <v>3</v>
      </c>
      <c r="I1397" t="s">
        <v>761</v>
      </c>
      <c r="J1397" t="s">
        <v>762</v>
      </c>
      <c r="K1397" t="s">
        <v>763</v>
      </c>
      <c r="L1397">
        <v>1348</v>
      </c>
      <c r="N1397">
        <v>1009</v>
      </c>
      <c r="O1397" t="s">
        <v>32</v>
      </c>
      <c r="P1397" t="s">
        <v>32</v>
      </c>
      <c r="Q1397">
        <v>1000</v>
      </c>
      <c r="W1397">
        <v>0</v>
      </c>
      <c r="X1397">
        <v>-764855440</v>
      </c>
      <c r="Y1397">
        <f t="shared" si="799"/>
        <v>8.5999999999999993E-2</v>
      </c>
      <c r="AA1397">
        <v>8212.4699999999993</v>
      </c>
      <c r="AB1397">
        <v>0</v>
      </c>
      <c r="AC1397">
        <v>0</v>
      </c>
      <c r="AD1397">
        <v>0</v>
      </c>
      <c r="AE1397">
        <v>1257.54</v>
      </c>
      <c r="AF1397">
        <v>0</v>
      </c>
      <c r="AG1397">
        <v>0</v>
      </c>
      <c r="AH1397">
        <v>0</v>
      </c>
      <c r="AI1397">
        <v>6.39</v>
      </c>
      <c r="AJ1397">
        <v>1</v>
      </c>
      <c r="AK1397">
        <v>1</v>
      </c>
      <c r="AL1397">
        <v>1</v>
      </c>
      <c r="AM1397">
        <v>2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 t="s">
        <v>3</v>
      </c>
      <c r="AT1397">
        <v>8.5999999999999993E-2</v>
      </c>
      <c r="AU1397" t="s">
        <v>3</v>
      </c>
      <c r="AV1397">
        <v>0</v>
      </c>
      <c r="AW1397">
        <v>2</v>
      </c>
      <c r="AX1397">
        <v>56497112</v>
      </c>
      <c r="AY1397">
        <v>1</v>
      </c>
      <c r="AZ1397">
        <v>0</v>
      </c>
      <c r="BA1397">
        <v>1349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CV1397">
        <v>0</v>
      </c>
      <c r="CW1397">
        <v>0</v>
      </c>
      <c r="CX1397">
        <f>ROUND(Y1397*Source!I1353,9)</f>
        <v>1.1180000000000001E-3</v>
      </c>
      <c r="CY1397">
        <f t="shared" si="800"/>
        <v>8212.4699999999993</v>
      </c>
      <c r="CZ1397">
        <f t="shared" si="801"/>
        <v>1257.54</v>
      </c>
      <c r="DA1397">
        <f t="shared" si="802"/>
        <v>6.39</v>
      </c>
      <c r="DB1397">
        <f t="shared" si="803"/>
        <v>108.15</v>
      </c>
      <c r="DC1397">
        <f t="shared" si="804"/>
        <v>0</v>
      </c>
      <c r="DD1397" t="s">
        <v>3</v>
      </c>
      <c r="DE1397" t="s">
        <v>3</v>
      </c>
      <c r="DF1397">
        <f t="shared" si="805"/>
        <v>8.98</v>
      </c>
      <c r="DG1397">
        <f t="shared" si="806"/>
        <v>0</v>
      </c>
      <c r="DH1397">
        <f t="shared" si="807"/>
        <v>0</v>
      </c>
      <c r="DI1397">
        <f t="shared" si="787"/>
        <v>0</v>
      </c>
      <c r="DJ1397">
        <f t="shared" si="808"/>
        <v>8.98</v>
      </c>
      <c r="DK1397">
        <v>0</v>
      </c>
      <c r="DL1397" t="s">
        <v>3</v>
      </c>
      <c r="DM1397">
        <v>0</v>
      </c>
      <c r="DN1397" t="s">
        <v>3</v>
      </c>
      <c r="DO1397">
        <v>0</v>
      </c>
    </row>
    <row r="1398" spans="1:119" x14ac:dyDescent="0.25">
      <c r="A1398">
        <f>ROW(Source!A1353)</f>
        <v>1353</v>
      </c>
      <c r="B1398">
        <v>56481267</v>
      </c>
      <c r="C1398">
        <v>56497078</v>
      </c>
      <c r="D1398">
        <v>54902715</v>
      </c>
      <c r="E1398">
        <v>1</v>
      </c>
      <c r="F1398">
        <v>1</v>
      </c>
      <c r="G1398">
        <v>1079</v>
      </c>
      <c r="H1398">
        <v>3</v>
      </c>
      <c r="I1398" t="s">
        <v>892</v>
      </c>
      <c r="J1398" t="s">
        <v>893</v>
      </c>
      <c r="K1398" t="s">
        <v>894</v>
      </c>
      <c r="L1398">
        <v>1327</v>
      </c>
      <c r="N1398">
        <v>1005</v>
      </c>
      <c r="O1398" t="s">
        <v>214</v>
      </c>
      <c r="P1398" t="s">
        <v>214</v>
      </c>
      <c r="Q1398">
        <v>1</v>
      </c>
      <c r="W1398">
        <v>0</v>
      </c>
      <c r="X1398">
        <v>-1844544580</v>
      </c>
      <c r="Y1398">
        <f t="shared" si="799"/>
        <v>42.9</v>
      </c>
      <c r="AA1398">
        <v>56.42</v>
      </c>
      <c r="AB1398">
        <v>0</v>
      </c>
      <c r="AC1398">
        <v>0</v>
      </c>
      <c r="AD1398">
        <v>0</v>
      </c>
      <c r="AE1398">
        <v>7.39</v>
      </c>
      <c r="AF1398">
        <v>0</v>
      </c>
      <c r="AG1398">
        <v>0</v>
      </c>
      <c r="AH1398">
        <v>0</v>
      </c>
      <c r="AI1398">
        <v>7.47</v>
      </c>
      <c r="AJ1398">
        <v>1</v>
      </c>
      <c r="AK1398">
        <v>1</v>
      </c>
      <c r="AL1398">
        <v>1</v>
      </c>
      <c r="AM1398">
        <v>2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 t="s">
        <v>3</v>
      </c>
      <c r="AT1398">
        <v>42.9</v>
      </c>
      <c r="AU1398" t="s">
        <v>3</v>
      </c>
      <c r="AV1398">
        <v>0</v>
      </c>
      <c r="AW1398">
        <v>2</v>
      </c>
      <c r="AX1398">
        <v>56497113</v>
      </c>
      <c r="AY1398">
        <v>1</v>
      </c>
      <c r="AZ1398">
        <v>0</v>
      </c>
      <c r="BA1398">
        <v>1350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CV1398">
        <v>0</v>
      </c>
      <c r="CW1398">
        <v>0</v>
      </c>
      <c r="CX1398">
        <f>ROUND(Y1398*Source!I1353,9)</f>
        <v>0.55769999999999997</v>
      </c>
      <c r="CY1398">
        <f t="shared" si="800"/>
        <v>56.42</v>
      </c>
      <c r="CZ1398">
        <f t="shared" si="801"/>
        <v>7.39</v>
      </c>
      <c r="DA1398">
        <f t="shared" si="802"/>
        <v>7.47</v>
      </c>
      <c r="DB1398">
        <f t="shared" si="803"/>
        <v>317.02999999999997</v>
      </c>
      <c r="DC1398">
        <f t="shared" si="804"/>
        <v>0</v>
      </c>
      <c r="DD1398" t="s">
        <v>3</v>
      </c>
      <c r="DE1398" t="s">
        <v>3</v>
      </c>
      <c r="DF1398">
        <f t="shared" si="805"/>
        <v>30.79</v>
      </c>
      <c r="DG1398">
        <f t="shared" si="806"/>
        <v>0</v>
      </c>
      <c r="DH1398">
        <f t="shared" si="807"/>
        <v>0</v>
      </c>
      <c r="DI1398">
        <f t="shared" si="787"/>
        <v>0</v>
      </c>
      <c r="DJ1398">
        <f t="shared" si="808"/>
        <v>30.79</v>
      </c>
      <c r="DK1398">
        <v>0</v>
      </c>
      <c r="DL1398" t="s">
        <v>3</v>
      </c>
      <c r="DM1398">
        <v>0</v>
      </c>
      <c r="DN1398" t="s">
        <v>3</v>
      </c>
      <c r="DO1398">
        <v>0</v>
      </c>
    </row>
    <row r="1399" spans="1:119" x14ac:dyDescent="0.25">
      <c r="A1399">
        <f>ROW(Source!A1353)</f>
        <v>1353</v>
      </c>
      <c r="B1399">
        <v>56481267</v>
      </c>
      <c r="C1399">
        <v>56497078</v>
      </c>
      <c r="D1399">
        <v>54902280</v>
      </c>
      <c r="E1399">
        <v>1</v>
      </c>
      <c r="F1399">
        <v>1</v>
      </c>
      <c r="G1399">
        <v>1079</v>
      </c>
      <c r="H1399">
        <v>3</v>
      </c>
      <c r="I1399" t="s">
        <v>895</v>
      </c>
      <c r="J1399" t="s">
        <v>896</v>
      </c>
      <c r="K1399" t="s">
        <v>897</v>
      </c>
      <c r="L1399">
        <v>1339</v>
      </c>
      <c r="N1399">
        <v>1007</v>
      </c>
      <c r="O1399" t="s">
        <v>158</v>
      </c>
      <c r="P1399" t="s">
        <v>158</v>
      </c>
      <c r="Q1399">
        <v>1</v>
      </c>
      <c r="W1399">
        <v>0</v>
      </c>
      <c r="X1399">
        <v>166094496</v>
      </c>
      <c r="Y1399">
        <f t="shared" si="799"/>
        <v>6.22</v>
      </c>
      <c r="AA1399">
        <v>9346.1200000000008</v>
      </c>
      <c r="AB1399">
        <v>0</v>
      </c>
      <c r="AC1399">
        <v>0</v>
      </c>
      <c r="AD1399">
        <v>0</v>
      </c>
      <c r="AE1399">
        <v>2464.94</v>
      </c>
      <c r="AF1399">
        <v>0</v>
      </c>
      <c r="AG1399">
        <v>0</v>
      </c>
      <c r="AH1399">
        <v>0</v>
      </c>
      <c r="AI1399">
        <v>3.71</v>
      </c>
      <c r="AJ1399">
        <v>1</v>
      </c>
      <c r="AK1399">
        <v>1</v>
      </c>
      <c r="AL1399">
        <v>1</v>
      </c>
      <c r="AM1399">
        <v>2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 t="s">
        <v>3</v>
      </c>
      <c r="AT1399">
        <v>6.22</v>
      </c>
      <c r="AU1399" t="s">
        <v>3</v>
      </c>
      <c r="AV1399">
        <v>0</v>
      </c>
      <c r="AW1399">
        <v>2</v>
      </c>
      <c r="AX1399">
        <v>56497114</v>
      </c>
      <c r="AY1399">
        <v>1</v>
      </c>
      <c r="AZ1399">
        <v>0</v>
      </c>
      <c r="BA1399">
        <v>1351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CV1399">
        <v>0</v>
      </c>
      <c r="CW1399">
        <v>0</v>
      </c>
      <c r="CX1399">
        <f>ROUND(Y1399*Source!I1353,9)</f>
        <v>8.0860000000000001E-2</v>
      </c>
      <c r="CY1399">
        <f t="shared" si="800"/>
        <v>9346.1200000000008</v>
      </c>
      <c r="CZ1399">
        <f t="shared" si="801"/>
        <v>2464.94</v>
      </c>
      <c r="DA1399">
        <f t="shared" si="802"/>
        <v>3.71</v>
      </c>
      <c r="DB1399">
        <f t="shared" si="803"/>
        <v>15331.93</v>
      </c>
      <c r="DC1399">
        <f t="shared" si="804"/>
        <v>0</v>
      </c>
      <c r="DD1399" t="s">
        <v>3</v>
      </c>
      <c r="DE1399" t="s">
        <v>3</v>
      </c>
      <c r="DF1399">
        <f t="shared" si="805"/>
        <v>739.46</v>
      </c>
      <c r="DG1399">
        <f t="shared" si="806"/>
        <v>0</v>
      </c>
      <c r="DH1399">
        <f t="shared" si="807"/>
        <v>0</v>
      </c>
      <c r="DI1399">
        <f t="shared" si="787"/>
        <v>0</v>
      </c>
      <c r="DJ1399">
        <f t="shared" si="808"/>
        <v>739.46</v>
      </c>
      <c r="DK1399">
        <v>0</v>
      </c>
      <c r="DL1399" t="s">
        <v>3</v>
      </c>
      <c r="DM1399">
        <v>0</v>
      </c>
      <c r="DN1399" t="s">
        <v>3</v>
      </c>
      <c r="DO1399">
        <v>0</v>
      </c>
    </row>
    <row r="1400" spans="1:119" x14ac:dyDescent="0.25">
      <c r="A1400">
        <f>ROW(Source!A1353)</f>
        <v>1353</v>
      </c>
      <c r="B1400">
        <v>56481267</v>
      </c>
      <c r="C1400">
        <v>56497078</v>
      </c>
      <c r="D1400">
        <v>54902287</v>
      </c>
      <c r="E1400">
        <v>1</v>
      </c>
      <c r="F1400">
        <v>1</v>
      </c>
      <c r="G1400">
        <v>1079</v>
      </c>
      <c r="H1400">
        <v>3</v>
      </c>
      <c r="I1400" t="s">
        <v>898</v>
      </c>
      <c r="J1400" t="s">
        <v>899</v>
      </c>
      <c r="K1400" t="s">
        <v>900</v>
      </c>
      <c r="L1400">
        <v>1339</v>
      </c>
      <c r="N1400">
        <v>1007</v>
      </c>
      <c r="O1400" t="s">
        <v>158</v>
      </c>
      <c r="P1400" t="s">
        <v>158</v>
      </c>
      <c r="Q1400">
        <v>1</v>
      </c>
      <c r="W1400">
        <v>0</v>
      </c>
      <c r="X1400">
        <v>1801906762</v>
      </c>
      <c r="Y1400">
        <f t="shared" si="799"/>
        <v>0.99</v>
      </c>
      <c r="AA1400">
        <v>14375.56</v>
      </c>
      <c r="AB1400">
        <v>0</v>
      </c>
      <c r="AC1400">
        <v>0</v>
      </c>
      <c r="AD1400">
        <v>0</v>
      </c>
      <c r="AE1400">
        <v>2824.52</v>
      </c>
      <c r="AF1400">
        <v>0</v>
      </c>
      <c r="AG1400">
        <v>0</v>
      </c>
      <c r="AH1400">
        <v>0</v>
      </c>
      <c r="AI1400">
        <v>4.9800000000000004</v>
      </c>
      <c r="AJ1400">
        <v>1</v>
      </c>
      <c r="AK1400">
        <v>1</v>
      </c>
      <c r="AL1400">
        <v>1</v>
      </c>
      <c r="AM1400">
        <v>2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 t="s">
        <v>3</v>
      </c>
      <c r="AT1400">
        <v>0.99</v>
      </c>
      <c r="AU1400" t="s">
        <v>3</v>
      </c>
      <c r="AV1400">
        <v>0</v>
      </c>
      <c r="AW1400">
        <v>2</v>
      </c>
      <c r="AX1400">
        <v>56497115</v>
      </c>
      <c r="AY1400">
        <v>1</v>
      </c>
      <c r="AZ1400">
        <v>0</v>
      </c>
      <c r="BA1400">
        <v>1352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CV1400">
        <v>0</v>
      </c>
      <c r="CW1400">
        <v>0</v>
      </c>
      <c r="CX1400">
        <f>ROUND(Y1400*Source!I1353,9)</f>
        <v>1.2869999999999999E-2</v>
      </c>
      <c r="CY1400">
        <f t="shared" si="800"/>
        <v>14375.56</v>
      </c>
      <c r="CZ1400">
        <f t="shared" si="801"/>
        <v>2824.52</v>
      </c>
      <c r="DA1400">
        <f t="shared" si="802"/>
        <v>4.9800000000000004</v>
      </c>
      <c r="DB1400">
        <f t="shared" si="803"/>
        <v>2796.27</v>
      </c>
      <c r="DC1400">
        <f t="shared" si="804"/>
        <v>0</v>
      </c>
      <c r="DD1400" t="s">
        <v>3</v>
      </c>
      <c r="DE1400" t="s">
        <v>3</v>
      </c>
      <c r="DF1400">
        <f t="shared" si="805"/>
        <v>181.03</v>
      </c>
      <c r="DG1400">
        <f t="shared" si="806"/>
        <v>0</v>
      </c>
      <c r="DH1400">
        <f t="shared" si="807"/>
        <v>0</v>
      </c>
      <c r="DI1400">
        <f t="shared" si="787"/>
        <v>0</v>
      </c>
      <c r="DJ1400">
        <f t="shared" si="808"/>
        <v>181.03</v>
      </c>
      <c r="DK1400">
        <v>0</v>
      </c>
      <c r="DL1400" t="s">
        <v>3</v>
      </c>
      <c r="DM1400">
        <v>0</v>
      </c>
      <c r="DN1400" t="s">
        <v>3</v>
      </c>
      <c r="DO1400">
        <v>0</v>
      </c>
    </row>
    <row r="1401" spans="1:119" x14ac:dyDescent="0.25">
      <c r="A1401">
        <f>ROW(Source!A1353)</f>
        <v>1353</v>
      </c>
      <c r="B1401">
        <v>56481267</v>
      </c>
      <c r="C1401">
        <v>56497078</v>
      </c>
      <c r="D1401">
        <v>54902884</v>
      </c>
      <c r="E1401">
        <v>1</v>
      </c>
      <c r="F1401">
        <v>1</v>
      </c>
      <c r="G1401">
        <v>1079</v>
      </c>
      <c r="H1401">
        <v>3</v>
      </c>
      <c r="I1401" t="s">
        <v>901</v>
      </c>
      <c r="J1401" t="s">
        <v>902</v>
      </c>
      <c r="K1401" t="s">
        <v>903</v>
      </c>
      <c r="L1401">
        <v>1348</v>
      </c>
      <c r="N1401">
        <v>1009</v>
      </c>
      <c r="O1401" t="s">
        <v>32</v>
      </c>
      <c r="P1401" t="s">
        <v>32</v>
      </c>
      <c r="Q1401">
        <v>1000</v>
      </c>
      <c r="W1401">
        <v>0</v>
      </c>
      <c r="X1401">
        <v>-444625756</v>
      </c>
      <c r="Y1401">
        <f t="shared" si="799"/>
        <v>1.1599999999999999E-2</v>
      </c>
      <c r="AA1401">
        <v>74775.64</v>
      </c>
      <c r="AB1401">
        <v>0</v>
      </c>
      <c r="AC1401">
        <v>0</v>
      </c>
      <c r="AD1401">
        <v>0</v>
      </c>
      <c r="AE1401">
        <v>9238.1299999999992</v>
      </c>
      <c r="AF1401">
        <v>0</v>
      </c>
      <c r="AG1401">
        <v>0</v>
      </c>
      <c r="AH1401">
        <v>0</v>
      </c>
      <c r="AI1401">
        <v>7.92</v>
      </c>
      <c r="AJ1401">
        <v>1</v>
      </c>
      <c r="AK1401">
        <v>1</v>
      </c>
      <c r="AL1401">
        <v>1</v>
      </c>
      <c r="AM1401">
        <v>2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 t="s">
        <v>3</v>
      </c>
      <c r="AT1401">
        <v>1.1599999999999999E-2</v>
      </c>
      <c r="AU1401" t="s">
        <v>3</v>
      </c>
      <c r="AV1401">
        <v>0</v>
      </c>
      <c r="AW1401">
        <v>2</v>
      </c>
      <c r="AX1401">
        <v>56497116</v>
      </c>
      <c r="AY1401">
        <v>1</v>
      </c>
      <c r="AZ1401">
        <v>0</v>
      </c>
      <c r="BA1401">
        <v>1353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CV1401">
        <v>0</v>
      </c>
      <c r="CW1401">
        <v>0</v>
      </c>
      <c r="CX1401">
        <f>ROUND(Y1401*Source!I1353,9)</f>
        <v>1.5080000000000001E-4</v>
      </c>
      <c r="CY1401">
        <f t="shared" si="800"/>
        <v>74775.64</v>
      </c>
      <c r="CZ1401">
        <f t="shared" si="801"/>
        <v>9238.1299999999992</v>
      </c>
      <c r="DA1401">
        <f t="shared" si="802"/>
        <v>7.92</v>
      </c>
      <c r="DB1401">
        <f t="shared" si="803"/>
        <v>107.16</v>
      </c>
      <c r="DC1401">
        <f t="shared" si="804"/>
        <v>0</v>
      </c>
      <c r="DD1401" t="s">
        <v>3</v>
      </c>
      <c r="DE1401" t="s">
        <v>3</v>
      </c>
      <c r="DF1401">
        <f t="shared" si="805"/>
        <v>11.03</v>
      </c>
      <c r="DG1401">
        <f t="shared" si="806"/>
        <v>0</v>
      </c>
      <c r="DH1401">
        <f t="shared" si="807"/>
        <v>0</v>
      </c>
      <c r="DI1401">
        <f t="shared" si="787"/>
        <v>0</v>
      </c>
      <c r="DJ1401">
        <f t="shared" si="808"/>
        <v>11.03</v>
      </c>
      <c r="DK1401">
        <v>0</v>
      </c>
      <c r="DL1401" t="s">
        <v>3</v>
      </c>
      <c r="DM1401">
        <v>0</v>
      </c>
      <c r="DN1401" t="s">
        <v>3</v>
      </c>
      <c r="DO1401">
        <v>0</v>
      </c>
    </row>
    <row r="1402" spans="1:119" x14ac:dyDescent="0.25">
      <c r="A1402">
        <f>ROW(Source!A1353)</f>
        <v>1353</v>
      </c>
      <c r="B1402">
        <v>56481267</v>
      </c>
      <c r="C1402">
        <v>56497078</v>
      </c>
      <c r="D1402">
        <v>54909571</v>
      </c>
      <c r="E1402">
        <v>1</v>
      </c>
      <c r="F1402">
        <v>1</v>
      </c>
      <c r="G1402">
        <v>1079</v>
      </c>
      <c r="H1402">
        <v>3</v>
      </c>
      <c r="I1402" t="s">
        <v>248</v>
      </c>
      <c r="J1402" t="s">
        <v>250</v>
      </c>
      <c r="K1402" t="s">
        <v>249</v>
      </c>
      <c r="L1402">
        <v>1339</v>
      </c>
      <c r="N1402">
        <v>1007</v>
      </c>
      <c r="O1402" t="s">
        <v>158</v>
      </c>
      <c r="P1402" t="s">
        <v>158</v>
      </c>
      <c r="Q1402">
        <v>1</v>
      </c>
      <c r="W1402">
        <v>0</v>
      </c>
      <c r="X1402">
        <v>-1447999952</v>
      </c>
      <c r="Y1402">
        <f t="shared" si="799"/>
        <v>101.5</v>
      </c>
      <c r="AA1402">
        <v>7517.5</v>
      </c>
      <c r="AB1402">
        <v>0</v>
      </c>
      <c r="AC1402">
        <v>0</v>
      </c>
      <c r="AD1402">
        <v>0</v>
      </c>
      <c r="AE1402">
        <v>729.73</v>
      </c>
      <c r="AF1402">
        <v>0</v>
      </c>
      <c r="AG1402">
        <v>0</v>
      </c>
      <c r="AH1402">
        <v>0</v>
      </c>
      <c r="AI1402">
        <v>10.08</v>
      </c>
      <c r="AJ1402">
        <v>1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 t="s">
        <v>3</v>
      </c>
      <c r="AT1402">
        <v>101.5</v>
      </c>
      <c r="AU1402" t="s">
        <v>3</v>
      </c>
      <c r="AV1402">
        <v>0</v>
      </c>
      <c r="AW1402">
        <v>1</v>
      </c>
      <c r="AX1402">
        <v>-1</v>
      </c>
      <c r="AY1402">
        <v>0</v>
      </c>
      <c r="AZ1402">
        <v>0</v>
      </c>
      <c r="BA1402" t="s">
        <v>3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CV1402">
        <v>0</v>
      </c>
      <c r="CW1402">
        <v>0</v>
      </c>
      <c r="CX1402">
        <f>ROUND(Y1402*Source!I1353,9)</f>
        <v>1.3194999999999999</v>
      </c>
      <c r="CY1402">
        <f t="shared" si="800"/>
        <v>7517.5</v>
      </c>
      <c r="CZ1402">
        <f t="shared" si="801"/>
        <v>729.73</v>
      </c>
      <c r="DA1402">
        <f t="shared" si="802"/>
        <v>10.08</v>
      </c>
      <c r="DB1402">
        <f t="shared" si="803"/>
        <v>74067.600000000006</v>
      </c>
      <c r="DC1402">
        <f t="shared" si="804"/>
        <v>0</v>
      </c>
      <c r="DD1402" t="s">
        <v>3</v>
      </c>
      <c r="DE1402" t="s">
        <v>3</v>
      </c>
      <c r="DF1402">
        <f t="shared" si="805"/>
        <v>9705.82</v>
      </c>
      <c r="DG1402">
        <f t="shared" si="806"/>
        <v>0</v>
      </c>
      <c r="DH1402">
        <f t="shared" si="807"/>
        <v>0</v>
      </c>
      <c r="DI1402">
        <f t="shared" si="787"/>
        <v>0</v>
      </c>
      <c r="DJ1402">
        <f t="shared" si="808"/>
        <v>9705.82</v>
      </c>
      <c r="DK1402">
        <v>0</v>
      </c>
      <c r="DL1402" t="s">
        <v>3</v>
      </c>
      <c r="DM1402">
        <v>0</v>
      </c>
      <c r="DN1402" t="s">
        <v>3</v>
      </c>
      <c r="DO1402">
        <v>0</v>
      </c>
    </row>
    <row r="1403" spans="1:119" x14ac:dyDescent="0.25">
      <c r="A1403">
        <f>ROW(Source!A1353)</f>
        <v>1353</v>
      </c>
      <c r="B1403">
        <v>56481267</v>
      </c>
      <c r="C1403">
        <v>56497078</v>
      </c>
      <c r="D1403">
        <v>54910044</v>
      </c>
      <c r="E1403">
        <v>1</v>
      </c>
      <c r="F1403">
        <v>1</v>
      </c>
      <c r="G1403">
        <v>1079</v>
      </c>
      <c r="H1403">
        <v>3</v>
      </c>
      <c r="I1403" t="s">
        <v>502</v>
      </c>
      <c r="J1403" t="s">
        <v>504</v>
      </c>
      <c r="K1403" t="s">
        <v>503</v>
      </c>
      <c r="L1403">
        <v>1348</v>
      </c>
      <c r="N1403">
        <v>1009</v>
      </c>
      <c r="O1403" t="s">
        <v>32</v>
      </c>
      <c r="P1403" t="s">
        <v>32</v>
      </c>
      <c r="Q1403">
        <v>1000</v>
      </c>
      <c r="W1403">
        <v>0</v>
      </c>
      <c r="X1403">
        <v>72089298</v>
      </c>
      <c r="Y1403">
        <f t="shared" si="799"/>
        <v>0</v>
      </c>
      <c r="AA1403">
        <v>106712.31</v>
      </c>
      <c r="AB1403">
        <v>0</v>
      </c>
      <c r="AC1403">
        <v>0</v>
      </c>
      <c r="AD1403">
        <v>0</v>
      </c>
      <c r="AE1403">
        <v>6332.03</v>
      </c>
      <c r="AF1403">
        <v>0</v>
      </c>
      <c r="AG1403">
        <v>0</v>
      </c>
      <c r="AH1403">
        <v>0</v>
      </c>
      <c r="AI1403">
        <v>16.489999999999998</v>
      </c>
      <c r="AJ1403">
        <v>1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1</v>
      </c>
      <c r="AQ1403">
        <v>0</v>
      </c>
      <c r="AR1403">
        <v>0</v>
      </c>
      <c r="AS1403" t="s">
        <v>3</v>
      </c>
      <c r="AT1403">
        <v>0</v>
      </c>
      <c r="AU1403" t="s">
        <v>3</v>
      </c>
      <c r="AV1403">
        <v>0</v>
      </c>
      <c r="AW1403">
        <v>1</v>
      </c>
      <c r="AX1403">
        <v>-1</v>
      </c>
      <c r="AY1403">
        <v>0</v>
      </c>
      <c r="AZ1403">
        <v>0</v>
      </c>
      <c r="BA1403" t="s">
        <v>3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CV1403">
        <v>0</v>
      </c>
      <c r="CW1403">
        <v>0</v>
      </c>
      <c r="CX1403">
        <f>ROUND(Y1403*Source!I1353,9)</f>
        <v>0</v>
      </c>
      <c r="CY1403">
        <f t="shared" si="800"/>
        <v>106712.31</v>
      </c>
      <c r="CZ1403">
        <f t="shared" si="801"/>
        <v>6332.03</v>
      </c>
      <c r="DA1403">
        <f t="shared" si="802"/>
        <v>16.489999999999998</v>
      </c>
      <c r="DB1403">
        <f t="shared" si="803"/>
        <v>0</v>
      </c>
      <c r="DC1403">
        <f t="shared" si="804"/>
        <v>0</v>
      </c>
      <c r="DD1403" t="s">
        <v>3</v>
      </c>
      <c r="DE1403" t="s">
        <v>3</v>
      </c>
      <c r="DF1403">
        <f t="shared" si="805"/>
        <v>0</v>
      </c>
      <c r="DG1403">
        <f t="shared" si="806"/>
        <v>0</v>
      </c>
      <c r="DH1403">
        <f t="shared" si="807"/>
        <v>0</v>
      </c>
      <c r="DI1403">
        <f t="shared" si="787"/>
        <v>0</v>
      </c>
      <c r="DJ1403">
        <f t="shared" si="808"/>
        <v>0</v>
      </c>
      <c r="DK1403">
        <v>0</v>
      </c>
      <c r="DL1403" t="s">
        <v>3</v>
      </c>
      <c r="DM1403">
        <v>0</v>
      </c>
      <c r="DN1403" t="s">
        <v>3</v>
      </c>
      <c r="DO1403">
        <v>0</v>
      </c>
    </row>
    <row r="1404" spans="1:119" x14ac:dyDescent="0.25">
      <c r="A1404">
        <f>ROW(Source!A1353)</f>
        <v>1353</v>
      </c>
      <c r="B1404">
        <v>56481267</v>
      </c>
      <c r="C1404">
        <v>56497078</v>
      </c>
      <c r="D1404">
        <v>54909992</v>
      </c>
      <c r="E1404">
        <v>1</v>
      </c>
      <c r="F1404">
        <v>1</v>
      </c>
      <c r="G1404">
        <v>1079</v>
      </c>
      <c r="H1404">
        <v>3</v>
      </c>
      <c r="I1404" t="s">
        <v>330</v>
      </c>
      <c r="J1404" t="s">
        <v>332</v>
      </c>
      <c r="K1404" t="s">
        <v>331</v>
      </c>
      <c r="L1404">
        <v>1348</v>
      </c>
      <c r="N1404">
        <v>1009</v>
      </c>
      <c r="O1404" t="s">
        <v>32</v>
      </c>
      <c r="P1404" t="s">
        <v>32</v>
      </c>
      <c r="Q1404">
        <v>1000</v>
      </c>
      <c r="W1404">
        <v>0</v>
      </c>
      <c r="X1404">
        <v>-977438433</v>
      </c>
      <c r="Y1404">
        <f t="shared" si="799"/>
        <v>2.8261539999999998</v>
      </c>
      <c r="AA1404">
        <v>97618.95</v>
      </c>
      <c r="AB1404">
        <v>0</v>
      </c>
      <c r="AC1404">
        <v>0</v>
      </c>
      <c r="AD1404">
        <v>0</v>
      </c>
      <c r="AE1404">
        <v>5743.69</v>
      </c>
      <c r="AF1404">
        <v>0</v>
      </c>
      <c r="AG1404">
        <v>0</v>
      </c>
      <c r="AH1404">
        <v>0</v>
      </c>
      <c r="AI1404">
        <v>16.63</v>
      </c>
      <c r="AJ1404">
        <v>1</v>
      </c>
      <c r="AK1404">
        <v>1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t="s">
        <v>3</v>
      </c>
      <c r="AT1404">
        <v>2.8261539999999998</v>
      </c>
      <c r="AU1404" t="s">
        <v>3</v>
      </c>
      <c r="AV1404">
        <v>0</v>
      </c>
      <c r="AW1404">
        <v>1</v>
      </c>
      <c r="AX1404">
        <v>-1</v>
      </c>
      <c r="AY1404">
        <v>0</v>
      </c>
      <c r="AZ1404">
        <v>0</v>
      </c>
      <c r="BA1404" t="s">
        <v>3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CV1404">
        <v>0</v>
      </c>
      <c r="CW1404">
        <v>0</v>
      </c>
      <c r="CX1404">
        <f>ROUND(Y1404*Source!I1353,9)</f>
        <v>3.6740002000000001E-2</v>
      </c>
      <c r="CY1404">
        <f t="shared" si="800"/>
        <v>97618.95</v>
      </c>
      <c r="CZ1404">
        <f t="shared" si="801"/>
        <v>5743.69</v>
      </c>
      <c r="DA1404">
        <f t="shared" si="802"/>
        <v>16.63</v>
      </c>
      <c r="DB1404">
        <f t="shared" si="803"/>
        <v>16232.55</v>
      </c>
      <c r="DC1404">
        <f t="shared" si="804"/>
        <v>0</v>
      </c>
      <c r="DD1404" t="s">
        <v>3</v>
      </c>
      <c r="DE1404" t="s">
        <v>3</v>
      </c>
      <c r="DF1404">
        <f t="shared" si="805"/>
        <v>3509.32</v>
      </c>
      <c r="DG1404">
        <f t="shared" si="806"/>
        <v>0</v>
      </c>
      <c r="DH1404">
        <f t="shared" si="807"/>
        <v>0</v>
      </c>
      <c r="DI1404">
        <f t="shared" si="787"/>
        <v>0</v>
      </c>
      <c r="DJ1404">
        <f t="shared" si="808"/>
        <v>3509.32</v>
      </c>
      <c r="DK1404">
        <v>0</v>
      </c>
      <c r="DL1404" t="s">
        <v>3</v>
      </c>
      <c r="DM1404">
        <v>0</v>
      </c>
      <c r="DN1404" t="s">
        <v>3</v>
      </c>
      <c r="DO1404">
        <v>0</v>
      </c>
    </row>
    <row r="1405" spans="1:119" x14ac:dyDescent="0.25">
      <c r="A1405">
        <f>ROW(Source!A1353)</f>
        <v>1353</v>
      </c>
      <c r="B1405">
        <v>56481267</v>
      </c>
      <c r="C1405">
        <v>56497078</v>
      </c>
      <c r="D1405">
        <v>54909994</v>
      </c>
      <c r="E1405">
        <v>1</v>
      </c>
      <c r="F1405">
        <v>1</v>
      </c>
      <c r="G1405">
        <v>1079</v>
      </c>
      <c r="H1405">
        <v>3</v>
      </c>
      <c r="I1405" t="s">
        <v>240</v>
      </c>
      <c r="J1405" t="s">
        <v>242</v>
      </c>
      <c r="K1405" t="s">
        <v>241</v>
      </c>
      <c r="L1405">
        <v>1348</v>
      </c>
      <c r="N1405">
        <v>1009</v>
      </c>
      <c r="O1405" t="s">
        <v>32</v>
      </c>
      <c r="P1405" t="s">
        <v>32</v>
      </c>
      <c r="Q1405">
        <v>1000</v>
      </c>
      <c r="W1405">
        <v>0</v>
      </c>
      <c r="X1405">
        <v>1611312075</v>
      </c>
      <c r="Y1405">
        <f t="shared" si="799"/>
        <v>7.513846</v>
      </c>
      <c r="AA1405">
        <v>92864.21</v>
      </c>
      <c r="AB1405">
        <v>0</v>
      </c>
      <c r="AC1405">
        <v>0</v>
      </c>
      <c r="AD1405">
        <v>0</v>
      </c>
      <c r="AE1405">
        <v>5743.69</v>
      </c>
      <c r="AF1405">
        <v>0</v>
      </c>
      <c r="AG1405">
        <v>0</v>
      </c>
      <c r="AH1405">
        <v>0</v>
      </c>
      <c r="AI1405">
        <v>15.82</v>
      </c>
      <c r="AJ1405">
        <v>1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t="s">
        <v>3</v>
      </c>
      <c r="AT1405">
        <v>7.513846</v>
      </c>
      <c r="AU1405" t="s">
        <v>3</v>
      </c>
      <c r="AV1405">
        <v>0</v>
      </c>
      <c r="AW1405">
        <v>1</v>
      </c>
      <c r="AX1405">
        <v>-1</v>
      </c>
      <c r="AY1405">
        <v>0</v>
      </c>
      <c r="AZ1405">
        <v>0</v>
      </c>
      <c r="BA1405" t="s">
        <v>3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CV1405">
        <v>0</v>
      </c>
      <c r="CW1405">
        <v>0</v>
      </c>
      <c r="CX1405">
        <f>ROUND(Y1405*Source!I1353,9)</f>
        <v>9.7679998000000004E-2</v>
      </c>
      <c r="CY1405">
        <f t="shared" si="800"/>
        <v>92864.21</v>
      </c>
      <c r="CZ1405">
        <f t="shared" si="801"/>
        <v>5743.69</v>
      </c>
      <c r="DA1405">
        <f t="shared" si="802"/>
        <v>15.82</v>
      </c>
      <c r="DB1405">
        <f t="shared" si="803"/>
        <v>43157.2</v>
      </c>
      <c r="DC1405">
        <f t="shared" si="804"/>
        <v>0</v>
      </c>
      <c r="DD1405" t="s">
        <v>3</v>
      </c>
      <c r="DE1405" t="s">
        <v>3</v>
      </c>
      <c r="DF1405">
        <f t="shared" si="805"/>
        <v>8875.7099999999991</v>
      </c>
      <c r="DG1405">
        <f t="shared" si="806"/>
        <v>0</v>
      </c>
      <c r="DH1405">
        <f t="shared" si="807"/>
        <v>0</v>
      </c>
      <c r="DI1405">
        <f t="shared" si="787"/>
        <v>0</v>
      </c>
      <c r="DJ1405">
        <f t="shared" si="808"/>
        <v>8875.7099999999991</v>
      </c>
      <c r="DK1405">
        <v>0</v>
      </c>
      <c r="DL1405" t="s">
        <v>3</v>
      </c>
      <c r="DM1405">
        <v>0</v>
      </c>
      <c r="DN1405" t="s">
        <v>3</v>
      </c>
      <c r="DO1405">
        <v>0</v>
      </c>
    </row>
    <row r="1406" spans="1:119" x14ac:dyDescent="0.25">
      <c r="A1406">
        <f>ROW(Source!A1353)</f>
        <v>1353</v>
      </c>
      <c r="B1406">
        <v>56481267</v>
      </c>
      <c r="C1406">
        <v>56497078</v>
      </c>
      <c r="D1406">
        <v>54909995</v>
      </c>
      <c r="E1406">
        <v>1</v>
      </c>
      <c r="F1406">
        <v>1</v>
      </c>
      <c r="G1406">
        <v>1079</v>
      </c>
      <c r="H1406">
        <v>3</v>
      </c>
      <c r="I1406" t="s">
        <v>236</v>
      </c>
      <c r="J1406" t="s">
        <v>238</v>
      </c>
      <c r="K1406" t="s">
        <v>237</v>
      </c>
      <c r="L1406">
        <v>1348</v>
      </c>
      <c r="N1406">
        <v>1009</v>
      </c>
      <c r="O1406" t="s">
        <v>32</v>
      </c>
      <c r="P1406" t="s">
        <v>32</v>
      </c>
      <c r="Q1406">
        <v>1000</v>
      </c>
      <c r="W1406">
        <v>0</v>
      </c>
      <c r="X1406">
        <v>-1581169957</v>
      </c>
      <c r="Y1406">
        <f t="shared" si="799"/>
        <v>6.0692310000000003</v>
      </c>
      <c r="AA1406">
        <v>66566.38</v>
      </c>
      <c r="AB1406">
        <v>0</v>
      </c>
      <c r="AC1406">
        <v>0</v>
      </c>
      <c r="AD1406">
        <v>0</v>
      </c>
      <c r="AE1406">
        <v>5743.69</v>
      </c>
      <c r="AF1406">
        <v>0</v>
      </c>
      <c r="AG1406">
        <v>0</v>
      </c>
      <c r="AH1406">
        <v>0</v>
      </c>
      <c r="AI1406">
        <v>11.34</v>
      </c>
      <c r="AJ1406">
        <v>1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 t="s">
        <v>3</v>
      </c>
      <c r="AT1406">
        <v>6.0692310000000003</v>
      </c>
      <c r="AU1406" t="s">
        <v>3</v>
      </c>
      <c r="AV1406">
        <v>0</v>
      </c>
      <c r="AW1406">
        <v>1</v>
      </c>
      <c r="AX1406">
        <v>-1</v>
      </c>
      <c r="AY1406">
        <v>0</v>
      </c>
      <c r="AZ1406">
        <v>0</v>
      </c>
      <c r="BA1406" t="s">
        <v>3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CV1406">
        <v>0</v>
      </c>
      <c r="CW1406">
        <v>0</v>
      </c>
      <c r="CX1406">
        <f>ROUND(Y1406*Source!I1353,9)</f>
        <v>7.8900002999999996E-2</v>
      </c>
      <c r="CY1406">
        <f t="shared" si="800"/>
        <v>66566.38</v>
      </c>
      <c r="CZ1406">
        <f t="shared" si="801"/>
        <v>5743.69</v>
      </c>
      <c r="DA1406">
        <f t="shared" si="802"/>
        <v>11.34</v>
      </c>
      <c r="DB1406">
        <f t="shared" si="803"/>
        <v>34859.78</v>
      </c>
      <c r="DC1406">
        <f t="shared" si="804"/>
        <v>0</v>
      </c>
      <c r="DD1406" t="s">
        <v>3</v>
      </c>
      <c r="DE1406" t="s">
        <v>3</v>
      </c>
      <c r="DF1406">
        <f t="shared" si="805"/>
        <v>5139.03</v>
      </c>
      <c r="DG1406">
        <f t="shared" si="806"/>
        <v>0</v>
      </c>
      <c r="DH1406">
        <f t="shared" si="807"/>
        <v>0</v>
      </c>
      <c r="DI1406">
        <f t="shared" si="787"/>
        <v>0</v>
      </c>
      <c r="DJ1406">
        <f t="shared" si="808"/>
        <v>5139.03</v>
      </c>
      <c r="DK1406">
        <v>0</v>
      </c>
      <c r="DL1406" t="s">
        <v>3</v>
      </c>
      <c r="DM1406">
        <v>0</v>
      </c>
      <c r="DN1406" t="s">
        <v>3</v>
      </c>
      <c r="DO1406">
        <v>0</v>
      </c>
    </row>
    <row r="1407" spans="1:119" x14ac:dyDescent="0.25">
      <c r="A1407">
        <f>ROW(Source!A1353)</f>
        <v>1353</v>
      </c>
      <c r="B1407">
        <v>56481267</v>
      </c>
      <c r="C1407">
        <v>56497078</v>
      </c>
      <c r="D1407">
        <v>54911477</v>
      </c>
      <c r="E1407">
        <v>1</v>
      </c>
      <c r="F1407">
        <v>1</v>
      </c>
      <c r="G1407">
        <v>1079</v>
      </c>
      <c r="H1407">
        <v>3</v>
      </c>
      <c r="I1407" t="s">
        <v>904</v>
      </c>
      <c r="J1407" t="s">
        <v>905</v>
      </c>
      <c r="K1407" t="s">
        <v>906</v>
      </c>
      <c r="L1407">
        <v>1348</v>
      </c>
      <c r="N1407">
        <v>1009</v>
      </c>
      <c r="O1407" t="s">
        <v>32</v>
      </c>
      <c r="P1407" t="s">
        <v>32</v>
      </c>
      <c r="Q1407">
        <v>1000</v>
      </c>
      <c r="W1407">
        <v>0</v>
      </c>
      <c r="X1407">
        <v>-1225000858</v>
      </c>
      <c r="Y1407">
        <f t="shared" si="799"/>
        <v>0.5</v>
      </c>
      <c r="AA1407">
        <v>152495.69</v>
      </c>
      <c r="AB1407">
        <v>0</v>
      </c>
      <c r="AC1407">
        <v>0</v>
      </c>
      <c r="AD1407">
        <v>0</v>
      </c>
      <c r="AE1407">
        <v>12645.17</v>
      </c>
      <c r="AF1407">
        <v>0</v>
      </c>
      <c r="AG1407">
        <v>0</v>
      </c>
      <c r="AH1407">
        <v>0</v>
      </c>
      <c r="AI1407">
        <v>11.8</v>
      </c>
      <c r="AJ1407">
        <v>1</v>
      </c>
      <c r="AK1407">
        <v>1</v>
      </c>
      <c r="AL1407">
        <v>1</v>
      </c>
      <c r="AM1407">
        <v>2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 t="s">
        <v>3</v>
      </c>
      <c r="AT1407">
        <v>0.5</v>
      </c>
      <c r="AU1407" t="s">
        <v>3</v>
      </c>
      <c r="AV1407">
        <v>0</v>
      </c>
      <c r="AW1407">
        <v>2</v>
      </c>
      <c r="AX1407">
        <v>56497117</v>
      </c>
      <c r="AY1407">
        <v>1</v>
      </c>
      <c r="AZ1407">
        <v>0</v>
      </c>
      <c r="BA1407">
        <v>1354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CV1407">
        <v>0</v>
      </c>
      <c r="CW1407">
        <v>0</v>
      </c>
      <c r="CX1407">
        <f>ROUND(Y1407*Source!I1353,9)</f>
        <v>6.4999999999999997E-3</v>
      </c>
      <c r="CY1407">
        <f t="shared" si="800"/>
        <v>152495.69</v>
      </c>
      <c r="CZ1407">
        <f t="shared" si="801"/>
        <v>12645.17</v>
      </c>
      <c r="DA1407">
        <f t="shared" si="802"/>
        <v>11.8</v>
      </c>
      <c r="DB1407">
        <f t="shared" si="803"/>
        <v>6322.59</v>
      </c>
      <c r="DC1407">
        <f t="shared" si="804"/>
        <v>0</v>
      </c>
      <c r="DD1407" t="s">
        <v>3</v>
      </c>
      <c r="DE1407" t="s">
        <v>3</v>
      </c>
      <c r="DF1407">
        <f t="shared" si="805"/>
        <v>969.88</v>
      </c>
      <c r="DG1407">
        <f t="shared" si="806"/>
        <v>0</v>
      </c>
      <c r="DH1407">
        <f t="shared" si="807"/>
        <v>0</v>
      </c>
      <c r="DI1407">
        <f t="shared" si="787"/>
        <v>0</v>
      </c>
      <c r="DJ1407">
        <f t="shared" si="808"/>
        <v>969.88</v>
      </c>
      <c r="DK1407">
        <v>0</v>
      </c>
      <c r="DL1407" t="s">
        <v>3</v>
      </c>
      <c r="DM1407">
        <v>0</v>
      </c>
      <c r="DN1407" t="s">
        <v>3</v>
      </c>
      <c r="DO1407">
        <v>0</v>
      </c>
    </row>
    <row r="1408" spans="1:119" x14ac:dyDescent="0.25">
      <c r="A1408">
        <f>ROW(Source!A1353)</f>
        <v>1353</v>
      </c>
      <c r="B1408">
        <v>56481267</v>
      </c>
      <c r="C1408">
        <v>56497078</v>
      </c>
      <c r="D1408">
        <v>54914902</v>
      </c>
      <c r="E1408">
        <v>1</v>
      </c>
      <c r="F1408">
        <v>1</v>
      </c>
      <c r="G1408">
        <v>1079</v>
      </c>
      <c r="H1408">
        <v>3</v>
      </c>
      <c r="I1408" t="s">
        <v>252</v>
      </c>
      <c r="J1408" t="s">
        <v>254</v>
      </c>
      <c r="K1408" t="s">
        <v>253</v>
      </c>
      <c r="L1408">
        <v>1327</v>
      </c>
      <c r="N1408">
        <v>1005</v>
      </c>
      <c r="O1408" t="s">
        <v>214</v>
      </c>
      <c r="P1408" t="s">
        <v>214</v>
      </c>
      <c r="Q1408">
        <v>1</v>
      </c>
      <c r="W1408">
        <v>0</v>
      </c>
      <c r="X1408">
        <v>1092252065</v>
      </c>
      <c r="Y1408">
        <f t="shared" si="799"/>
        <v>86.1</v>
      </c>
      <c r="AA1408">
        <v>131.15</v>
      </c>
      <c r="AB1408">
        <v>0</v>
      </c>
      <c r="AC1408">
        <v>0</v>
      </c>
      <c r="AD1408">
        <v>0</v>
      </c>
      <c r="AE1408">
        <v>60.82</v>
      </c>
      <c r="AF1408">
        <v>0</v>
      </c>
      <c r="AG1408">
        <v>0</v>
      </c>
      <c r="AH1408">
        <v>0</v>
      </c>
      <c r="AI1408">
        <v>2.11</v>
      </c>
      <c r="AJ1408">
        <v>1</v>
      </c>
      <c r="AK1408">
        <v>1</v>
      </c>
      <c r="AL1408">
        <v>1</v>
      </c>
      <c r="AM1408">
        <v>2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 t="s">
        <v>3</v>
      </c>
      <c r="AT1408">
        <v>86.1</v>
      </c>
      <c r="AU1408" t="s">
        <v>3</v>
      </c>
      <c r="AV1408">
        <v>0</v>
      </c>
      <c r="AW1408">
        <v>2</v>
      </c>
      <c r="AX1408">
        <v>56497118</v>
      </c>
      <c r="AY1408">
        <v>1</v>
      </c>
      <c r="AZ1408">
        <v>0</v>
      </c>
      <c r="BA1408">
        <v>1355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CV1408">
        <v>0</v>
      </c>
      <c r="CW1408">
        <v>0</v>
      </c>
      <c r="CX1408">
        <f>ROUND(Y1408*Source!I1353,9)</f>
        <v>1.1193</v>
      </c>
      <c r="CY1408">
        <f t="shared" si="800"/>
        <v>131.15</v>
      </c>
      <c r="CZ1408">
        <f t="shared" si="801"/>
        <v>60.82</v>
      </c>
      <c r="DA1408">
        <f t="shared" si="802"/>
        <v>2.11</v>
      </c>
      <c r="DB1408">
        <f t="shared" si="803"/>
        <v>5236.6000000000004</v>
      </c>
      <c r="DC1408">
        <f t="shared" si="804"/>
        <v>0</v>
      </c>
      <c r="DD1408" t="s">
        <v>3</v>
      </c>
      <c r="DE1408" t="s">
        <v>3</v>
      </c>
      <c r="DF1408">
        <f t="shared" si="805"/>
        <v>143.63999999999999</v>
      </c>
      <c r="DG1408">
        <f t="shared" si="806"/>
        <v>0</v>
      </c>
      <c r="DH1408">
        <f t="shared" si="807"/>
        <v>0</v>
      </c>
      <c r="DI1408">
        <f t="shared" si="787"/>
        <v>0</v>
      </c>
      <c r="DJ1408">
        <f t="shared" si="808"/>
        <v>143.63999999999999</v>
      </c>
      <c r="DK1408">
        <v>0</v>
      </c>
      <c r="DL1408" t="s">
        <v>3</v>
      </c>
      <c r="DM1408">
        <v>0</v>
      </c>
      <c r="DN1408" t="s">
        <v>3</v>
      </c>
      <c r="DO1408">
        <v>0</v>
      </c>
    </row>
    <row r="1409" spans="1:119" x14ac:dyDescent="0.25">
      <c r="A1409">
        <f>ROW(Source!A1364)</f>
        <v>1364</v>
      </c>
      <c r="B1409">
        <v>56481265</v>
      </c>
      <c r="C1409">
        <v>56497125</v>
      </c>
      <c r="D1409">
        <v>54836958</v>
      </c>
      <c r="E1409">
        <v>1079</v>
      </c>
      <c r="F1409">
        <v>1</v>
      </c>
      <c r="G1409">
        <v>1079</v>
      </c>
      <c r="H1409">
        <v>1</v>
      </c>
      <c r="I1409" t="s">
        <v>738</v>
      </c>
      <c r="J1409" t="s">
        <v>3</v>
      </c>
      <c r="K1409" t="s">
        <v>739</v>
      </c>
      <c r="L1409">
        <v>1191</v>
      </c>
      <c r="N1409">
        <v>1013</v>
      </c>
      <c r="O1409" t="s">
        <v>740</v>
      </c>
      <c r="P1409" t="s">
        <v>740</v>
      </c>
      <c r="Q1409">
        <v>1</v>
      </c>
      <c r="W1409">
        <v>0</v>
      </c>
      <c r="X1409">
        <v>476480486</v>
      </c>
      <c r="Y1409">
        <f>(AT1409*1.15*1.1)</f>
        <v>22.985050000000005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1</v>
      </c>
      <c r="AL1409">
        <v>1</v>
      </c>
      <c r="AM1409">
        <v>-2</v>
      </c>
      <c r="AN1409">
        <v>0</v>
      </c>
      <c r="AO1409">
        <v>1</v>
      </c>
      <c r="AP1409">
        <v>1</v>
      </c>
      <c r="AQ1409">
        <v>0</v>
      </c>
      <c r="AR1409">
        <v>0</v>
      </c>
      <c r="AS1409" t="s">
        <v>3</v>
      </c>
      <c r="AT1409">
        <v>18.170000000000002</v>
      </c>
      <c r="AU1409" t="s">
        <v>166</v>
      </c>
      <c r="AV1409">
        <v>1</v>
      </c>
      <c r="AW1409">
        <v>2</v>
      </c>
      <c r="AX1409">
        <v>56497135</v>
      </c>
      <c r="AY1409">
        <v>1</v>
      </c>
      <c r="AZ1409">
        <v>0</v>
      </c>
      <c r="BA1409">
        <v>1357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CU1409">
        <f>ROUND(AT1409*Source!I1364*AH1409*AL1409,2)</f>
        <v>0</v>
      </c>
      <c r="CV1409">
        <f>ROUND(Y1409*Source!I1364,9)</f>
        <v>1.6089534999999999</v>
      </c>
      <c r="CW1409">
        <v>0</v>
      </c>
      <c r="CX1409">
        <f>ROUND(Y1409*Source!I1364,9)</f>
        <v>1.6089534999999999</v>
      </c>
      <c r="CY1409">
        <f>AD1409</f>
        <v>0</v>
      </c>
      <c r="CZ1409">
        <f>AH1409</f>
        <v>0</v>
      </c>
      <c r="DA1409">
        <f>AL1409</f>
        <v>1</v>
      </c>
      <c r="DB1409">
        <f>ROUND((ROUND(AT1409*CZ1409,2)*1.15*1.1),6)</f>
        <v>0</v>
      </c>
      <c r="DC1409">
        <f>ROUND((ROUND(AT1409*AG1409,2)*1.15*1.1),6)</f>
        <v>0</v>
      </c>
      <c r="DD1409" t="s">
        <v>3</v>
      </c>
      <c r="DE1409" t="s">
        <v>3</v>
      </c>
      <c r="DF1409">
        <f t="shared" ref="DF1409:DF1421" si="809">ROUND(ROUND(AE1409,2)*CX1409,2)</f>
        <v>0</v>
      </c>
      <c r="DG1409">
        <f t="shared" si="806"/>
        <v>0</v>
      </c>
      <c r="DH1409">
        <f t="shared" si="807"/>
        <v>0</v>
      </c>
      <c r="DI1409">
        <f t="shared" ref="DI1409:DI1472" si="810">ROUND(ROUND(AH1409,2)*CX1409,2)</f>
        <v>0</v>
      </c>
      <c r="DJ1409">
        <f>DI1409</f>
        <v>0</v>
      </c>
      <c r="DK1409">
        <v>0</v>
      </c>
      <c r="DL1409" t="s">
        <v>3</v>
      </c>
      <c r="DM1409">
        <v>0</v>
      </c>
      <c r="DN1409" t="s">
        <v>3</v>
      </c>
      <c r="DO1409">
        <v>0</v>
      </c>
    </row>
    <row r="1410" spans="1:119" x14ac:dyDescent="0.25">
      <c r="A1410">
        <f>ROW(Source!A1364)</f>
        <v>1364</v>
      </c>
      <c r="B1410">
        <v>56481265</v>
      </c>
      <c r="C1410">
        <v>56497125</v>
      </c>
      <c r="D1410">
        <v>54934284</v>
      </c>
      <c r="E1410">
        <v>1</v>
      </c>
      <c r="F1410">
        <v>1</v>
      </c>
      <c r="G1410">
        <v>1079</v>
      </c>
      <c r="H1410">
        <v>2</v>
      </c>
      <c r="I1410" t="s">
        <v>741</v>
      </c>
      <c r="J1410" t="s">
        <v>742</v>
      </c>
      <c r="K1410" t="s">
        <v>743</v>
      </c>
      <c r="L1410">
        <v>1368</v>
      </c>
      <c r="N1410">
        <v>1011</v>
      </c>
      <c r="O1410" t="s">
        <v>744</v>
      </c>
      <c r="P1410" t="s">
        <v>744</v>
      </c>
      <c r="Q1410">
        <v>1</v>
      </c>
      <c r="W1410">
        <v>0</v>
      </c>
      <c r="X1410">
        <v>654681671</v>
      </c>
      <c r="Y1410">
        <f>(AT1410*1.25*1.1)</f>
        <v>0.46750000000000008</v>
      </c>
      <c r="AA1410">
        <v>0</v>
      </c>
      <c r="AB1410">
        <v>87.01</v>
      </c>
      <c r="AC1410">
        <v>13.21</v>
      </c>
      <c r="AD1410">
        <v>0</v>
      </c>
      <c r="AE1410">
        <v>0</v>
      </c>
      <c r="AF1410">
        <v>83.1</v>
      </c>
      <c r="AG1410">
        <v>12.62</v>
      </c>
      <c r="AH1410">
        <v>0</v>
      </c>
      <c r="AI1410">
        <v>1</v>
      </c>
      <c r="AJ1410">
        <v>1</v>
      </c>
      <c r="AK1410">
        <v>1</v>
      </c>
      <c r="AL1410">
        <v>1</v>
      </c>
      <c r="AM1410">
        <v>-2</v>
      </c>
      <c r="AN1410">
        <v>0</v>
      </c>
      <c r="AO1410">
        <v>1</v>
      </c>
      <c r="AP1410">
        <v>1</v>
      </c>
      <c r="AQ1410">
        <v>0</v>
      </c>
      <c r="AR1410">
        <v>0</v>
      </c>
      <c r="AS1410" t="s">
        <v>3</v>
      </c>
      <c r="AT1410">
        <v>0.34</v>
      </c>
      <c r="AU1410" t="s">
        <v>165</v>
      </c>
      <c r="AV1410">
        <v>0</v>
      </c>
      <c r="AW1410">
        <v>2</v>
      </c>
      <c r="AX1410">
        <v>56497136</v>
      </c>
      <c r="AY1410">
        <v>1</v>
      </c>
      <c r="AZ1410">
        <v>0</v>
      </c>
      <c r="BA1410">
        <v>1358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CV1410">
        <v>0</v>
      </c>
      <c r="CW1410">
        <f>ROUND(Y1410*Source!I1364*DO1410,9)</f>
        <v>0.41298950000000001</v>
      </c>
      <c r="CX1410">
        <f>ROUND(Y1410*Source!I1364,9)</f>
        <v>3.2724999999999997E-2</v>
      </c>
      <c r="CY1410">
        <f>AB1410</f>
        <v>87.01</v>
      </c>
      <c r="CZ1410">
        <f>AF1410</f>
        <v>83.1</v>
      </c>
      <c r="DA1410">
        <f>AJ1410</f>
        <v>1</v>
      </c>
      <c r="DB1410">
        <f>ROUND((ROUND(AT1410*CZ1410,2)*1.25*1.1),6)</f>
        <v>38.84375</v>
      </c>
      <c r="DC1410">
        <f>ROUND((ROUND(AT1410*AG1410,2)*1.25*1.1),6)</f>
        <v>5.8987499999999997</v>
      </c>
      <c r="DD1410" t="s">
        <v>3</v>
      </c>
      <c r="DE1410" t="s">
        <v>3</v>
      </c>
      <c r="DF1410">
        <f t="shared" si="809"/>
        <v>0</v>
      </c>
      <c r="DG1410">
        <f t="shared" si="806"/>
        <v>2.72</v>
      </c>
      <c r="DH1410">
        <f t="shared" si="807"/>
        <v>0.41</v>
      </c>
      <c r="DI1410">
        <f t="shared" si="810"/>
        <v>0</v>
      </c>
      <c r="DJ1410">
        <f>DG1410</f>
        <v>2.72</v>
      </c>
      <c r="DK1410">
        <v>0</v>
      </c>
      <c r="DL1410" t="s">
        <v>745</v>
      </c>
      <c r="DM1410">
        <v>0</v>
      </c>
      <c r="DN1410" t="s">
        <v>740</v>
      </c>
      <c r="DO1410">
        <v>12.62</v>
      </c>
    </row>
    <row r="1411" spans="1:119" x14ac:dyDescent="0.25">
      <c r="A1411">
        <f>ROW(Source!A1364)</f>
        <v>1364</v>
      </c>
      <c r="B1411">
        <v>56481265</v>
      </c>
      <c r="C1411">
        <v>56497125</v>
      </c>
      <c r="D1411">
        <v>54933607</v>
      </c>
      <c r="E1411">
        <v>1</v>
      </c>
      <c r="F1411">
        <v>1</v>
      </c>
      <c r="G1411">
        <v>1079</v>
      </c>
      <c r="H1411">
        <v>2</v>
      </c>
      <c r="I1411" t="s">
        <v>868</v>
      </c>
      <c r="J1411" t="s">
        <v>869</v>
      </c>
      <c r="K1411" t="s">
        <v>870</v>
      </c>
      <c r="L1411">
        <v>1368</v>
      </c>
      <c r="N1411">
        <v>1011</v>
      </c>
      <c r="O1411" t="s">
        <v>744</v>
      </c>
      <c r="P1411" t="s">
        <v>744</v>
      </c>
      <c r="Q1411">
        <v>1</v>
      </c>
      <c r="W1411">
        <v>0</v>
      </c>
      <c r="X1411">
        <v>-2072243295</v>
      </c>
      <c r="Y1411">
        <f>(AT1411*1.25*1.1)</f>
        <v>0.59125000000000005</v>
      </c>
      <c r="AA1411">
        <v>0</v>
      </c>
      <c r="AB1411">
        <v>3.33</v>
      </c>
      <c r="AC1411">
        <v>0</v>
      </c>
      <c r="AD1411">
        <v>0</v>
      </c>
      <c r="AE1411">
        <v>0</v>
      </c>
      <c r="AF1411">
        <v>3.18</v>
      </c>
      <c r="AG1411">
        <v>0</v>
      </c>
      <c r="AH1411">
        <v>0</v>
      </c>
      <c r="AI1411">
        <v>1</v>
      </c>
      <c r="AJ1411">
        <v>1</v>
      </c>
      <c r="AK1411">
        <v>1</v>
      </c>
      <c r="AL1411">
        <v>1</v>
      </c>
      <c r="AM1411">
        <v>-2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 t="s">
        <v>3</v>
      </c>
      <c r="AT1411">
        <v>0.43</v>
      </c>
      <c r="AU1411" t="s">
        <v>165</v>
      </c>
      <c r="AV1411">
        <v>0</v>
      </c>
      <c r="AW1411">
        <v>2</v>
      </c>
      <c r="AX1411">
        <v>56497137</v>
      </c>
      <c r="AY1411">
        <v>1</v>
      </c>
      <c r="AZ1411">
        <v>0</v>
      </c>
      <c r="BA1411">
        <v>1359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CV1411">
        <v>0</v>
      </c>
      <c r="CW1411">
        <f>ROUND(Y1411*Source!I1364*DO1411,9)</f>
        <v>0</v>
      </c>
      <c r="CX1411">
        <f>ROUND(Y1411*Source!I1364,9)</f>
        <v>4.1387500000000001E-2</v>
      </c>
      <c r="CY1411">
        <f>AB1411</f>
        <v>3.33</v>
      </c>
      <c r="CZ1411">
        <f>AF1411</f>
        <v>3.18</v>
      </c>
      <c r="DA1411">
        <f>AJ1411</f>
        <v>1</v>
      </c>
      <c r="DB1411">
        <f>ROUND((ROUND(AT1411*CZ1411,2)*1.25*1.1),6)</f>
        <v>1.88375</v>
      </c>
      <c r="DC1411">
        <f>ROUND((ROUND(AT1411*AG1411,2)*1.25*1.1),6)</f>
        <v>0</v>
      </c>
      <c r="DD1411" t="s">
        <v>3</v>
      </c>
      <c r="DE1411" t="s">
        <v>3</v>
      </c>
      <c r="DF1411">
        <f t="shared" si="809"/>
        <v>0</v>
      </c>
      <c r="DG1411">
        <f t="shared" si="806"/>
        <v>0.13</v>
      </c>
      <c r="DH1411">
        <f t="shared" si="807"/>
        <v>0</v>
      </c>
      <c r="DI1411">
        <f t="shared" si="810"/>
        <v>0</v>
      </c>
      <c r="DJ1411">
        <f>DG1411</f>
        <v>0.13</v>
      </c>
      <c r="DK1411">
        <v>0</v>
      </c>
      <c r="DL1411" t="s">
        <v>3</v>
      </c>
      <c r="DM1411">
        <v>0</v>
      </c>
      <c r="DN1411" t="s">
        <v>3</v>
      </c>
      <c r="DO1411">
        <v>0</v>
      </c>
    </row>
    <row r="1412" spans="1:119" x14ac:dyDescent="0.25">
      <c r="A1412">
        <f>ROW(Source!A1364)</f>
        <v>1364</v>
      </c>
      <c r="B1412">
        <v>56481265</v>
      </c>
      <c r="C1412">
        <v>56497125</v>
      </c>
      <c r="D1412">
        <v>54933712</v>
      </c>
      <c r="E1412">
        <v>1</v>
      </c>
      <c r="F1412">
        <v>1</v>
      </c>
      <c r="G1412">
        <v>1079</v>
      </c>
      <c r="H1412">
        <v>2</v>
      </c>
      <c r="I1412" t="s">
        <v>927</v>
      </c>
      <c r="J1412" t="s">
        <v>928</v>
      </c>
      <c r="K1412" t="s">
        <v>929</v>
      </c>
      <c r="L1412">
        <v>1368</v>
      </c>
      <c r="N1412">
        <v>1011</v>
      </c>
      <c r="O1412" t="s">
        <v>744</v>
      </c>
      <c r="P1412" t="s">
        <v>744</v>
      </c>
      <c r="Q1412">
        <v>1</v>
      </c>
      <c r="W1412">
        <v>0</v>
      </c>
      <c r="X1412">
        <v>1381503060</v>
      </c>
      <c r="Y1412">
        <f>(AT1412*1.25*1.1)</f>
        <v>0.56374999999999997</v>
      </c>
      <c r="AA1412">
        <v>0</v>
      </c>
      <c r="AB1412">
        <v>12.9</v>
      </c>
      <c r="AC1412">
        <v>0</v>
      </c>
      <c r="AD1412">
        <v>0</v>
      </c>
      <c r="AE1412">
        <v>0</v>
      </c>
      <c r="AF1412">
        <v>12.32</v>
      </c>
      <c r="AG1412">
        <v>0</v>
      </c>
      <c r="AH1412">
        <v>0</v>
      </c>
      <c r="AI1412">
        <v>1</v>
      </c>
      <c r="AJ1412">
        <v>1</v>
      </c>
      <c r="AK1412">
        <v>1</v>
      </c>
      <c r="AL1412">
        <v>1</v>
      </c>
      <c r="AM1412">
        <v>-2</v>
      </c>
      <c r="AN1412">
        <v>0</v>
      </c>
      <c r="AO1412">
        <v>1</v>
      </c>
      <c r="AP1412">
        <v>1</v>
      </c>
      <c r="AQ1412">
        <v>0</v>
      </c>
      <c r="AR1412">
        <v>0</v>
      </c>
      <c r="AS1412" t="s">
        <v>3</v>
      </c>
      <c r="AT1412">
        <v>0.41</v>
      </c>
      <c r="AU1412" t="s">
        <v>165</v>
      </c>
      <c r="AV1412">
        <v>0</v>
      </c>
      <c r="AW1412">
        <v>2</v>
      </c>
      <c r="AX1412">
        <v>56497138</v>
      </c>
      <c r="AY1412">
        <v>1</v>
      </c>
      <c r="AZ1412">
        <v>0</v>
      </c>
      <c r="BA1412">
        <v>1360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CV1412">
        <v>0</v>
      </c>
      <c r="CW1412">
        <f>ROUND(Y1412*Source!I1364*DO1412,9)</f>
        <v>0</v>
      </c>
      <c r="CX1412">
        <f>ROUND(Y1412*Source!I1364,9)</f>
        <v>3.9462499999999998E-2</v>
      </c>
      <c r="CY1412">
        <f>AB1412</f>
        <v>12.9</v>
      </c>
      <c r="CZ1412">
        <f>AF1412</f>
        <v>12.32</v>
      </c>
      <c r="DA1412">
        <f>AJ1412</f>
        <v>1</v>
      </c>
      <c r="DB1412">
        <f>ROUND((ROUND(AT1412*CZ1412,2)*1.25*1.1),6)</f>
        <v>6.9437499999999996</v>
      </c>
      <c r="DC1412">
        <f>ROUND((ROUND(AT1412*AG1412,2)*1.25*1.1),6)</f>
        <v>0</v>
      </c>
      <c r="DD1412" t="s">
        <v>3</v>
      </c>
      <c r="DE1412" t="s">
        <v>3</v>
      </c>
      <c r="DF1412">
        <f t="shared" si="809"/>
        <v>0</v>
      </c>
      <c r="DG1412">
        <f t="shared" si="806"/>
        <v>0.49</v>
      </c>
      <c r="DH1412">
        <f t="shared" si="807"/>
        <v>0</v>
      </c>
      <c r="DI1412">
        <f t="shared" si="810"/>
        <v>0</v>
      </c>
      <c r="DJ1412">
        <f>DG1412</f>
        <v>0.49</v>
      </c>
      <c r="DK1412">
        <v>0</v>
      </c>
      <c r="DL1412" t="s">
        <v>3</v>
      </c>
      <c r="DM1412">
        <v>0</v>
      </c>
      <c r="DN1412" t="s">
        <v>3</v>
      </c>
      <c r="DO1412">
        <v>0</v>
      </c>
    </row>
    <row r="1413" spans="1:119" x14ac:dyDescent="0.25">
      <c r="A1413">
        <f>ROW(Source!A1364)</f>
        <v>1364</v>
      </c>
      <c r="B1413">
        <v>56481265</v>
      </c>
      <c r="C1413">
        <v>56497125</v>
      </c>
      <c r="D1413">
        <v>54902318</v>
      </c>
      <c r="E1413">
        <v>1</v>
      </c>
      <c r="F1413">
        <v>1</v>
      </c>
      <c r="G1413">
        <v>1079</v>
      </c>
      <c r="H1413">
        <v>3</v>
      </c>
      <c r="I1413" t="s">
        <v>755</v>
      </c>
      <c r="J1413" t="s">
        <v>756</v>
      </c>
      <c r="K1413" t="s">
        <v>757</v>
      </c>
      <c r="L1413">
        <v>1348</v>
      </c>
      <c r="N1413">
        <v>1009</v>
      </c>
      <c r="O1413" t="s">
        <v>32</v>
      </c>
      <c r="P1413" t="s">
        <v>32</v>
      </c>
      <c r="Q1413">
        <v>1000</v>
      </c>
      <c r="W1413">
        <v>0</v>
      </c>
      <c r="X1413">
        <v>-638851762</v>
      </c>
      <c r="Y1413">
        <f>AT1413</f>
        <v>3.8999999999999998E-3</v>
      </c>
      <c r="AA1413">
        <v>15448.66</v>
      </c>
      <c r="AB1413">
        <v>0</v>
      </c>
      <c r="AC1413">
        <v>0</v>
      </c>
      <c r="AD1413">
        <v>0</v>
      </c>
      <c r="AE1413">
        <v>15160.61</v>
      </c>
      <c r="AF1413">
        <v>0</v>
      </c>
      <c r="AG1413">
        <v>0</v>
      </c>
      <c r="AH1413">
        <v>0</v>
      </c>
      <c r="AI1413">
        <v>1</v>
      </c>
      <c r="AJ1413">
        <v>1</v>
      </c>
      <c r="AK1413">
        <v>1</v>
      </c>
      <c r="AL1413">
        <v>1</v>
      </c>
      <c r="AM1413">
        <v>-2</v>
      </c>
      <c r="AN1413">
        <v>0</v>
      </c>
      <c r="AO1413">
        <v>1</v>
      </c>
      <c r="AP1413">
        <v>1</v>
      </c>
      <c r="AQ1413">
        <v>0</v>
      </c>
      <c r="AR1413">
        <v>0</v>
      </c>
      <c r="AS1413" t="s">
        <v>3</v>
      </c>
      <c r="AT1413">
        <v>3.8999999999999998E-3</v>
      </c>
      <c r="AU1413" t="s">
        <v>3</v>
      </c>
      <c r="AV1413">
        <v>0</v>
      </c>
      <c r="AW1413">
        <v>2</v>
      </c>
      <c r="AX1413">
        <v>56497139</v>
      </c>
      <c r="AY1413">
        <v>1</v>
      </c>
      <c r="AZ1413">
        <v>0</v>
      </c>
      <c r="BA1413">
        <v>1361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CV1413">
        <v>0</v>
      </c>
      <c r="CW1413">
        <v>0</v>
      </c>
      <c r="CX1413">
        <f>ROUND(Y1413*Source!I1364,9)</f>
        <v>2.7300000000000002E-4</v>
      </c>
      <c r="CY1413">
        <f>AA1413</f>
        <v>15448.66</v>
      </c>
      <c r="CZ1413">
        <f>AE1413</f>
        <v>15160.61</v>
      </c>
      <c r="DA1413">
        <f>AI1413</f>
        <v>1</v>
      </c>
      <c r="DB1413">
        <f>ROUND(ROUND(AT1413*CZ1413,2),6)</f>
        <v>59.13</v>
      </c>
      <c r="DC1413">
        <f>ROUND(ROUND(AT1413*AG1413,2),6)</f>
        <v>0</v>
      </c>
      <c r="DD1413" t="s">
        <v>3</v>
      </c>
      <c r="DE1413" t="s">
        <v>3</v>
      </c>
      <c r="DF1413">
        <f t="shared" si="809"/>
        <v>4.1399999999999997</v>
      </c>
      <c r="DG1413">
        <f t="shared" si="806"/>
        <v>0</v>
      </c>
      <c r="DH1413">
        <f t="shared" si="807"/>
        <v>0</v>
      </c>
      <c r="DI1413">
        <f t="shared" si="810"/>
        <v>0</v>
      </c>
      <c r="DJ1413">
        <f>DF1413</f>
        <v>4.1399999999999997</v>
      </c>
      <c r="DK1413">
        <v>0</v>
      </c>
      <c r="DL1413" t="s">
        <v>3</v>
      </c>
      <c r="DM1413">
        <v>0</v>
      </c>
      <c r="DN1413" t="s">
        <v>3</v>
      </c>
      <c r="DO1413">
        <v>0</v>
      </c>
    </row>
    <row r="1414" spans="1:119" x14ac:dyDescent="0.25">
      <c r="A1414">
        <f>ROW(Source!A1364)</f>
        <v>1364</v>
      </c>
      <c r="B1414">
        <v>56481265</v>
      </c>
      <c r="C1414">
        <v>56497125</v>
      </c>
      <c r="D1414">
        <v>54902260</v>
      </c>
      <c r="E1414">
        <v>1</v>
      </c>
      <c r="F1414">
        <v>1</v>
      </c>
      <c r="G1414">
        <v>1079</v>
      </c>
      <c r="H1414">
        <v>3</v>
      </c>
      <c r="I1414" t="s">
        <v>930</v>
      </c>
      <c r="J1414" t="s">
        <v>931</v>
      </c>
      <c r="K1414" t="s">
        <v>932</v>
      </c>
      <c r="L1414">
        <v>1348</v>
      </c>
      <c r="N1414">
        <v>1009</v>
      </c>
      <c r="O1414" t="s">
        <v>32</v>
      </c>
      <c r="P1414" t="s">
        <v>32</v>
      </c>
      <c r="Q1414">
        <v>1000</v>
      </c>
      <c r="W1414">
        <v>0</v>
      </c>
      <c r="X1414">
        <v>-577689993</v>
      </c>
      <c r="Y1414">
        <f>AT1414</f>
        <v>7.0000000000000007E-2</v>
      </c>
      <c r="AA1414">
        <v>3446.05</v>
      </c>
      <c r="AB1414">
        <v>0</v>
      </c>
      <c r="AC1414">
        <v>0</v>
      </c>
      <c r="AD1414">
        <v>0</v>
      </c>
      <c r="AE1414">
        <v>3381.8</v>
      </c>
      <c r="AF1414">
        <v>0</v>
      </c>
      <c r="AG1414">
        <v>0</v>
      </c>
      <c r="AH1414">
        <v>0</v>
      </c>
      <c r="AI1414">
        <v>1</v>
      </c>
      <c r="AJ1414">
        <v>1</v>
      </c>
      <c r="AK1414">
        <v>1</v>
      </c>
      <c r="AL1414">
        <v>1</v>
      </c>
      <c r="AM1414">
        <v>-2</v>
      </c>
      <c r="AN1414">
        <v>0</v>
      </c>
      <c r="AO1414">
        <v>1</v>
      </c>
      <c r="AP1414">
        <v>1</v>
      </c>
      <c r="AQ1414">
        <v>0</v>
      </c>
      <c r="AR1414">
        <v>0</v>
      </c>
      <c r="AS1414" t="s">
        <v>3</v>
      </c>
      <c r="AT1414">
        <v>7.0000000000000007E-2</v>
      </c>
      <c r="AU1414" t="s">
        <v>3</v>
      </c>
      <c r="AV1414">
        <v>0</v>
      </c>
      <c r="AW1414">
        <v>2</v>
      </c>
      <c r="AX1414">
        <v>56497140</v>
      </c>
      <c r="AY1414">
        <v>1</v>
      </c>
      <c r="AZ1414">
        <v>0</v>
      </c>
      <c r="BA1414">
        <v>1362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CV1414">
        <v>0</v>
      </c>
      <c r="CW1414">
        <v>0</v>
      </c>
      <c r="CX1414">
        <f>ROUND(Y1414*Source!I1364,9)</f>
        <v>4.8999999999999998E-3</v>
      </c>
      <c r="CY1414">
        <f>AA1414</f>
        <v>3446.05</v>
      </c>
      <c r="CZ1414">
        <f>AE1414</f>
        <v>3381.8</v>
      </c>
      <c r="DA1414">
        <f>AI1414</f>
        <v>1</v>
      </c>
      <c r="DB1414">
        <f>ROUND(ROUND(AT1414*CZ1414,2),6)</f>
        <v>236.73</v>
      </c>
      <c r="DC1414">
        <f>ROUND(ROUND(AT1414*AG1414,2),6)</f>
        <v>0</v>
      </c>
      <c r="DD1414" t="s">
        <v>3</v>
      </c>
      <c r="DE1414" t="s">
        <v>3</v>
      </c>
      <c r="DF1414">
        <f t="shared" si="809"/>
        <v>16.57</v>
      </c>
      <c r="DG1414">
        <f t="shared" si="806"/>
        <v>0</v>
      </c>
      <c r="DH1414">
        <f t="shared" si="807"/>
        <v>0</v>
      </c>
      <c r="DI1414">
        <f t="shared" si="810"/>
        <v>0</v>
      </c>
      <c r="DJ1414">
        <f>DF1414</f>
        <v>16.57</v>
      </c>
      <c r="DK1414">
        <v>0</v>
      </c>
      <c r="DL1414" t="s">
        <v>3</v>
      </c>
      <c r="DM1414">
        <v>0</v>
      </c>
      <c r="DN1414" t="s">
        <v>3</v>
      </c>
      <c r="DO1414">
        <v>0</v>
      </c>
    </row>
    <row r="1415" spans="1:119" x14ac:dyDescent="0.25">
      <c r="A1415">
        <f>ROW(Source!A1364)</f>
        <v>1364</v>
      </c>
      <c r="B1415">
        <v>56481265</v>
      </c>
      <c r="C1415">
        <v>56497125</v>
      </c>
      <c r="D1415">
        <v>54902263</v>
      </c>
      <c r="E1415">
        <v>1</v>
      </c>
      <c r="F1415">
        <v>1</v>
      </c>
      <c r="G1415">
        <v>1079</v>
      </c>
      <c r="H1415">
        <v>3</v>
      </c>
      <c r="I1415" t="s">
        <v>933</v>
      </c>
      <c r="J1415" t="s">
        <v>934</v>
      </c>
      <c r="K1415" t="s">
        <v>935</v>
      </c>
      <c r="L1415">
        <v>1348</v>
      </c>
      <c r="N1415">
        <v>1009</v>
      </c>
      <c r="O1415" t="s">
        <v>32</v>
      </c>
      <c r="P1415" t="s">
        <v>32</v>
      </c>
      <c r="Q1415">
        <v>1000</v>
      </c>
      <c r="W1415">
        <v>0</v>
      </c>
      <c r="X1415">
        <v>958001174</v>
      </c>
      <c r="Y1415">
        <f>AT1415</f>
        <v>2E-3</v>
      </c>
      <c r="AA1415">
        <v>27377.86</v>
      </c>
      <c r="AB1415">
        <v>0</v>
      </c>
      <c r="AC1415">
        <v>0</v>
      </c>
      <c r="AD1415">
        <v>0</v>
      </c>
      <c r="AE1415">
        <v>26867.38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1</v>
      </c>
      <c r="AL1415">
        <v>1</v>
      </c>
      <c r="AM1415">
        <v>-2</v>
      </c>
      <c r="AN1415">
        <v>0</v>
      </c>
      <c r="AO1415">
        <v>1</v>
      </c>
      <c r="AP1415">
        <v>1</v>
      </c>
      <c r="AQ1415">
        <v>0</v>
      </c>
      <c r="AR1415">
        <v>0</v>
      </c>
      <c r="AS1415" t="s">
        <v>3</v>
      </c>
      <c r="AT1415">
        <v>2E-3</v>
      </c>
      <c r="AU1415" t="s">
        <v>3</v>
      </c>
      <c r="AV1415">
        <v>0</v>
      </c>
      <c r="AW1415">
        <v>2</v>
      </c>
      <c r="AX1415">
        <v>56497141</v>
      </c>
      <c r="AY1415">
        <v>1</v>
      </c>
      <c r="AZ1415">
        <v>0</v>
      </c>
      <c r="BA1415">
        <v>1363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CV1415">
        <v>0</v>
      </c>
      <c r="CW1415">
        <v>0</v>
      </c>
      <c r="CX1415">
        <f>ROUND(Y1415*Source!I1364,9)</f>
        <v>1.3999999999999999E-4</v>
      </c>
      <c r="CY1415">
        <f>AA1415</f>
        <v>27377.86</v>
      </c>
      <c r="CZ1415">
        <f>AE1415</f>
        <v>26867.38</v>
      </c>
      <c r="DA1415">
        <f>AI1415</f>
        <v>1</v>
      </c>
      <c r="DB1415">
        <f>ROUND(ROUND(AT1415*CZ1415,2),6)</f>
        <v>53.73</v>
      </c>
      <c r="DC1415">
        <f>ROUND(ROUND(AT1415*AG1415,2),6)</f>
        <v>0</v>
      </c>
      <c r="DD1415" t="s">
        <v>3</v>
      </c>
      <c r="DE1415" t="s">
        <v>3</v>
      </c>
      <c r="DF1415">
        <f t="shared" si="809"/>
        <v>3.76</v>
      </c>
      <c r="DG1415">
        <f t="shared" si="806"/>
        <v>0</v>
      </c>
      <c r="DH1415">
        <f t="shared" si="807"/>
        <v>0</v>
      </c>
      <c r="DI1415">
        <f t="shared" si="810"/>
        <v>0</v>
      </c>
      <c r="DJ1415">
        <f>DF1415</f>
        <v>3.76</v>
      </c>
      <c r="DK1415">
        <v>0</v>
      </c>
      <c r="DL1415" t="s">
        <v>3</v>
      </c>
      <c r="DM1415">
        <v>0</v>
      </c>
      <c r="DN1415" t="s">
        <v>3</v>
      </c>
      <c r="DO1415">
        <v>0</v>
      </c>
    </row>
    <row r="1416" spans="1:119" x14ac:dyDescent="0.25">
      <c r="A1416">
        <f>ROW(Source!A1364)</f>
        <v>1364</v>
      </c>
      <c r="B1416">
        <v>56481265</v>
      </c>
      <c r="C1416">
        <v>56497125</v>
      </c>
      <c r="D1416">
        <v>54902280</v>
      </c>
      <c r="E1416">
        <v>1</v>
      </c>
      <c r="F1416">
        <v>1</v>
      </c>
      <c r="G1416">
        <v>1079</v>
      </c>
      <c r="H1416">
        <v>3</v>
      </c>
      <c r="I1416" t="s">
        <v>895</v>
      </c>
      <c r="J1416" t="s">
        <v>896</v>
      </c>
      <c r="K1416" t="s">
        <v>897</v>
      </c>
      <c r="L1416">
        <v>1339</v>
      </c>
      <c r="N1416">
        <v>1007</v>
      </c>
      <c r="O1416" t="s">
        <v>158</v>
      </c>
      <c r="P1416" t="s">
        <v>158</v>
      </c>
      <c r="Q1416">
        <v>1</v>
      </c>
      <c r="W1416">
        <v>0</v>
      </c>
      <c r="X1416">
        <v>166094496</v>
      </c>
      <c r="Y1416">
        <f>AT1416</f>
        <v>0.05</v>
      </c>
      <c r="AA1416">
        <v>2511.77</v>
      </c>
      <c r="AB1416">
        <v>0</v>
      </c>
      <c r="AC1416">
        <v>0</v>
      </c>
      <c r="AD1416">
        <v>0</v>
      </c>
      <c r="AE1416">
        <v>2464.94</v>
      </c>
      <c r="AF1416">
        <v>0</v>
      </c>
      <c r="AG1416">
        <v>0</v>
      </c>
      <c r="AH1416">
        <v>0</v>
      </c>
      <c r="AI1416">
        <v>1</v>
      </c>
      <c r="AJ1416">
        <v>1</v>
      </c>
      <c r="AK1416">
        <v>1</v>
      </c>
      <c r="AL1416">
        <v>1</v>
      </c>
      <c r="AM1416">
        <v>-2</v>
      </c>
      <c r="AN1416">
        <v>0</v>
      </c>
      <c r="AO1416">
        <v>1</v>
      </c>
      <c r="AP1416">
        <v>1</v>
      </c>
      <c r="AQ1416">
        <v>0</v>
      </c>
      <c r="AR1416">
        <v>0</v>
      </c>
      <c r="AS1416" t="s">
        <v>3</v>
      </c>
      <c r="AT1416">
        <v>0.05</v>
      </c>
      <c r="AU1416" t="s">
        <v>3</v>
      </c>
      <c r="AV1416">
        <v>0</v>
      </c>
      <c r="AW1416">
        <v>2</v>
      </c>
      <c r="AX1416">
        <v>56497142</v>
      </c>
      <c r="AY1416">
        <v>1</v>
      </c>
      <c r="AZ1416">
        <v>0</v>
      </c>
      <c r="BA1416">
        <v>1364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CV1416">
        <v>0</v>
      </c>
      <c r="CW1416">
        <v>0</v>
      </c>
      <c r="CX1416">
        <f>ROUND(Y1416*Source!I1364,9)</f>
        <v>3.5000000000000001E-3</v>
      </c>
      <c r="CY1416">
        <f>AA1416</f>
        <v>2511.77</v>
      </c>
      <c r="CZ1416">
        <f>AE1416</f>
        <v>2464.94</v>
      </c>
      <c r="DA1416">
        <f>AI1416</f>
        <v>1</v>
      </c>
      <c r="DB1416">
        <f>ROUND(ROUND(AT1416*CZ1416,2),6)</f>
        <v>123.25</v>
      </c>
      <c r="DC1416">
        <f>ROUND(ROUND(AT1416*AG1416,2),6)</f>
        <v>0</v>
      </c>
      <c r="DD1416" t="s">
        <v>3</v>
      </c>
      <c r="DE1416" t="s">
        <v>3</v>
      </c>
      <c r="DF1416">
        <f t="shared" si="809"/>
        <v>8.6300000000000008</v>
      </c>
      <c r="DG1416">
        <f t="shared" si="806"/>
        <v>0</v>
      </c>
      <c r="DH1416">
        <f t="shared" si="807"/>
        <v>0</v>
      </c>
      <c r="DI1416">
        <f t="shared" si="810"/>
        <v>0</v>
      </c>
      <c r="DJ1416">
        <f>DF1416</f>
        <v>8.6300000000000008</v>
      </c>
      <c r="DK1416">
        <v>0</v>
      </c>
      <c r="DL1416" t="s">
        <v>3</v>
      </c>
      <c r="DM1416">
        <v>0</v>
      </c>
      <c r="DN1416" t="s">
        <v>3</v>
      </c>
      <c r="DO1416">
        <v>0</v>
      </c>
    </row>
    <row r="1417" spans="1:119" x14ac:dyDescent="0.25">
      <c r="A1417">
        <f>ROW(Source!A1364)</f>
        <v>1364</v>
      </c>
      <c r="B1417">
        <v>56481265</v>
      </c>
      <c r="C1417">
        <v>56497125</v>
      </c>
      <c r="D1417">
        <v>54902848</v>
      </c>
      <c r="E1417">
        <v>1</v>
      </c>
      <c r="F1417">
        <v>1</v>
      </c>
      <c r="G1417">
        <v>1079</v>
      </c>
      <c r="H1417">
        <v>3</v>
      </c>
      <c r="I1417" t="s">
        <v>415</v>
      </c>
      <c r="J1417" t="s">
        <v>417</v>
      </c>
      <c r="K1417" t="s">
        <v>416</v>
      </c>
      <c r="L1417">
        <v>1339</v>
      </c>
      <c r="N1417">
        <v>1007</v>
      </c>
      <c r="O1417" t="s">
        <v>158</v>
      </c>
      <c r="P1417" t="s">
        <v>158</v>
      </c>
      <c r="Q1417">
        <v>1</v>
      </c>
      <c r="W1417">
        <v>0</v>
      </c>
      <c r="X1417">
        <v>-482484867</v>
      </c>
      <c r="Y1417">
        <f>AT1417</f>
        <v>0.98</v>
      </c>
      <c r="AA1417">
        <v>1855.85</v>
      </c>
      <c r="AB1417">
        <v>0</v>
      </c>
      <c r="AC1417">
        <v>0</v>
      </c>
      <c r="AD1417">
        <v>0</v>
      </c>
      <c r="AE1417">
        <v>1821.25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1</v>
      </c>
      <c r="AL1417">
        <v>1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 t="s">
        <v>3</v>
      </c>
      <c r="AT1417">
        <v>0.98</v>
      </c>
      <c r="AU1417" t="s">
        <v>3</v>
      </c>
      <c r="AV1417">
        <v>0</v>
      </c>
      <c r="AW1417">
        <v>1</v>
      </c>
      <c r="AX1417">
        <v>-1</v>
      </c>
      <c r="AY1417">
        <v>0</v>
      </c>
      <c r="AZ1417">
        <v>0</v>
      </c>
      <c r="BA1417" t="s">
        <v>3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CV1417">
        <v>0</v>
      </c>
      <c r="CW1417">
        <v>0</v>
      </c>
      <c r="CX1417">
        <f>ROUND(Y1417*Source!I1364,9)</f>
        <v>6.8599999999999994E-2</v>
      </c>
      <c r="CY1417">
        <f>AA1417</f>
        <v>1855.85</v>
      </c>
      <c r="CZ1417">
        <f>AE1417</f>
        <v>1821.25</v>
      </c>
      <c r="DA1417">
        <f>AI1417</f>
        <v>1</v>
      </c>
      <c r="DB1417">
        <f>ROUND(ROUND(AT1417*CZ1417,2),6)</f>
        <v>1784.83</v>
      </c>
      <c r="DC1417">
        <f>ROUND(ROUND(AT1417*AG1417,2),6)</f>
        <v>0</v>
      </c>
      <c r="DD1417" t="s">
        <v>3</v>
      </c>
      <c r="DE1417" t="s">
        <v>3</v>
      </c>
      <c r="DF1417">
        <f t="shared" si="809"/>
        <v>124.94</v>
      </c>
      <c r="DG1417">
        <f t="shared" si="806"/>
        <v>0</v>
      </c>
      <c r="DH1417">
        <f t="shared" si="807"/>
        <v>0</v>
      </c>
      <c r="DI1417">
        <f t="shared" si="810"/>
        <v>0</v>
      </c>
      <c r="DJ1417">
        <f>DF1417</f>
        <v>124.94</v>
      </c>
      <c r="DK1417">
        <v>0</v>
      </c>
      <c r="DL1417" t="s">
        <v>3</v>
      </c>
      <c r="DM1417">
        <v>0</v>
      </c>
      <c r="DN1417" t="s">
        <v>3</v>
      </c>
      <c r="DO1417">
        <v>0</v>
      </c>
    </row>
    <row r="1418" spans="1:119" x14ac:dyDescent="0.25">
      <c r="A1418">
        <f>ROW(Source!A1365)</f>
        <v>1365</v>
      </c>
      <c r="B1418">
        <v>56481267</v>
      </c>
      <c r="C1418">
        <v>56497125</v>
      </c>
      <c r="D1418">
        <v>54836958</v>
      </c>
      <c r="E1418">
        <v>1079</v>
      </c>
      <c r="F1418">
        <v>1</v>
      </c>
      <c r="G1418">
        <v>1079</v>
      </c>
      <c r="H1418">
        <v>1</v>
      </c>
      <c r="I1418" t="s">
        <v>738</v>
      </c>
      <c r="J1418" t="s">
        <v>3</v>
      </c>
      <c r="K1418" t="s">
        <v>739</v>
      </c>
      <c r="L1418">
        <v>1191</v>
      </c>
      <c r="N1418">
        <v>1013</v>
      </c>
      <c r="O1418" t="s">
        <v>740</v>
      </c>
      <c r="P1418" t="s">
        <v>740</v>
      </c>
      <c r="Q1418">
        <v>1</v>
      </c>
      <c r="W1418">
        <v>0</v>
      </c>
      <c r="X1418">
        <v>476480486</v>
      </c>
      <c r="Y1418">
        <f>(AT1418*1.15*1.1)</f>
        <v>22.985050000000005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1</v>
      </c>
      <c r="AK1418">
        <v>1</v>
      </c>
      <c r="AL1418">
        <v>1</v>
      </c>
      <c r="AM1418">
        <v>-2</v>
      </c>
      <c r="AN1418">
        <v>0</v>
      </c>
      <c r="AO1418">
        <v>1</v>
      </c>
      <c r="AP1418">
        <v>1</v>
      </c>
      <c r="AQ1418">
        <v>0</v>
      </c>
      <c r="AR1418">
        <v>0</v>
      </c>
      <c r="AS1418" t="s">
        <v>3</v>
      </c>
      <c r="AT1418">
        <v>18.170000000000002</v>
      </c>
      <c r="AU1418" t="s">
        <v>166</v>
      </c>
      <c r="AV1418">
        <v>1</v>
      </c>
      <c r="AW1418">
        <v>2</v>
      </c>
      <c r="AX1418">
        <v>56497135</v>
      </c>
      <c r="AY1418">
        <v>1</v>
      </c>
      <c r="AZ1418">
        <v>0</v>
      </c>
      <c r="BA1418">
        <v>1366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CU1418">
        <f>ROUND(AT1418*Source!I1365*AH1418*AL1418,2)</f>
        <v>0</v>
      </c>
      <c r="CV1418">
        <f>ROUND(Y1418*Source!I1365,9)</f>
        <v>1.6089534999999999</v>
      </c>
      <c r="CW1418">
        <v>0</v>
      </c>
      <c r="CX1418">
        <f>ROUND(Y1418*Source!I1365,9)</f>
        <v>1.6089534999999999</v>
      </c>
      <c r="CY1418">
        <f>AD1418</f>
        <v>0</v>
      </c>
      <c r="CZ1418">
        <f>AH1418</f>
        <v>0</v>
      </c>
      <c r="DA1418">
        <f>AL1418</f>
        <v>1</v>
      </c>
      <c r="DB1418">
        <f>ROUND((ROUND(AT1418*CZ1418,2)*1.15*1.1),6)</f>
        <v>0</v>
      </c>
      <c r="DC1418">
        <f>ROUND((ROUND(AT1418*AG1418,2)*1.15*1.1),6)</f>
        <v>0</v>
      </c>
      <c r="DD1418" t="s">
        <v>3</v>
      </c>
      <c r="DE1418" t="s">
        <v>3</v>
      </c>
      <c r="DF1418">
        <f t="shared" si="809"/>
        <v>0</v>
      </c>
      <c r="DG1418">
        <f t="shared" si="806"/>
        <v>0</v>
      </c>
      <c r="DH1418">
        <f t="shared" si="807"/>
        <v>0</v>
      </c>
      <c r="DI1418">
        <f t="shared" si="810"/>
        <v>0</v>
      </c>
      <c r="DJ1418">
        <f>DI1418</f>
        <v>0</v>
      </c>
      <c r="DK1418">
        <v>0</v>
      </c>
      <c r="DL1418" t="s">
        <v>3</v>
      </c>
      <c r="DM1418">
        <v>0</v>
      </c>
      <c r="DN1418" t="s">
        <v>3</v>
      </c>
      <c r="DO1418">
        <v>0</v>
      </c>
    </row>
    <row r="1419" spans="1:119" x14ac:dyDescent="0.25">
      <c r="A1419">
        <f>ROW(Source!A1365)</f>
        <v>1365</v>
      </c>
      <c r="B1419">
        <v>56481267</v>
      </c>
      <c r="C1419">
        <v>56497125</v>
      </c>
      <c r="D1419">
        <v>54934284</v>
      </c>
      <c r="E1419">
        <v>1</v>
      </c>
      <c r="F1419">
        <v>1</v>
      </c>
      <c r="G1419">
        <v>1079</v>
      </c>
      <c r="H1419">
        <v>2</v>
      </c>
      <c r="I1419" t="s">
        <v>741</v>
      </c>
      <c r="J1419" t="s">
        <v>742</v>
      </c>
      <c r="K1419" t="s">
        <v>743</v>
      </c>
      <c r="L1419">
        <v>1368</v>
      </c>
      <c r="N1419">
        <v>1011</v>
      </c>
      <c r="O1419" t="s">
        <v>744</v>
      </c>
      <c r="P1419" t="s">
        <v>744</v>
      </c>
      <c r="Q1419">
        <v>1</v>
      </c>
      <c r="W1419">
        <v>0</v>
      </c>
      <c r="X1419">
        <v>654681671</v>
      </c>
      <c r="Y1419">
        <f>(AT1419*1.25*1.1)</f>
        <v>0.46750000000000008</v>
      </c>
      <c r="AA1419">
        <v>0</v>
      </c>
      <c r="AB1419">
        <v>1323.36</v>
      </c>
      <c r="AC1419">
        <v>631.85</v>
      </c>
      <c r="AD1419">
        <v>0</v>
      </c>
      <c r="AE1419">
        <v>0</v>
      </c>
      <c r="AF1419">
        <v>83.1</v>
      </c>
      <c r="AG1419">
        <v>12.62</v>
      </c>
      <c r="AH1419">
        <v>0</v>
      </c>
      <c r="AI1419">
        <v>1</v>
      </c>
      <c r="AJ1419">
        <v>15.21</v>
      </c>
      <c r="AK1419">
        <v>47.82</v>
      </c>
      <c r="AL1419">
        <v>1</v>
      </c>
      <c r="AM1419">
        <v>2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 t="s">
        <v>3</v>
      </c>
      <c r="AT1419">
        <v>0.34</v>
      </c>
      <c r="AU1419" t="s">
        <v>165</v>
      </c>
      <c r="AV1419">
        <v>0</v>
      </c>
      <c r="AW1419">
        <v>2</v>
      </c>
      <c r="AX1419">
        <v>56497136</v>
      </c>
      <c r="AY1419">
        <v>1</v>
      </c>
      <c r="AZ1419">
        <v>0</v>
      </c>
      <c r="BA1419">
        <v>1367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CV1419">
        <v>0</v>
      </c>
      <c r="CW1419">
        <f>ROUND(Y1419*Source!I1365*DO1419,9)</f>
        <v>0.41298950000000001</v>
      </c>
      <c r="CX1419">
        <f>ROUND(Y1419*Source!I1365,9)</f>
        <v>3.2724999999999997E-2</v>
      </c>
      <c r="CY1419">
        <f>AB1419</f>
        <v>1323.36</v>
      </c>
      <c r="CZ1419">
        <f>AF1419</f>
        <v>83.1</v>
      </c>
      <c r="DA1419">
        <f>AJ1419</f>
        <v>15.21</v>
      </c>
      <c r="DB1419">
        <f>ROUND((ROUND(AT1419*CZ1419,2)*1.25*1.1),6)</f>
        <v>38.84375</v>
      </c>
      <c r="DC1419">
        <f>ROUND((ROUND(AT1419*AG1419,2)*1.25*1.1),6)</f>
        <v>5.8987499999999997</v>
      </c>
      <c r="DD1419" t="s">
        <v>3</v>
      </c>
      <c r="DE1419" t="s">
        <v>3</v>
      </c>
      <c r="DF1419">
        <f t="shared" si="809"/>
        <v>0</v>
      </c>
      <c r="DG1419">
        <f>ROUND(ROUND(AF1419*AJ1419,2)*CX1419,2)</f>
        <v>41.36</v>
      </c>
      <c r="DH1419">
        <f>ROUND(ROUND(AG1419*AK1419,2)*CX1419,2)</f>
        <v>19.75</v>
      </c>
      <c r="DI1419">
        <f t="shared" si="810"/>
        <v>0</v>
      </c>
      <c r="DJ1419">
        <f>DG1419</f>
        <v>41.36</v>
      </c>
      <c r="DK1419">
        <v>0</v>
      </c>
      <c r="DL1419" t="s">
        <v>745</v>
      </c>
      <c r="DM1419">
        <v>0</v>
      </c>
      <c r="DN1419" t="s">
        <v>740</v>
      </c>
      <c r="DO1419">
        <v>12.62</v>
      </c>
    </row>
    <row r="1420" spans="1:119" x14ac:dyDescent="0.25">
      <c r="A1420">
        <f>ROW(Source!A1365)</f>
        <v>1365</v>
      </c>
      <c r="B1420">
        <v>56481267</v>
      </c>
      <c r="C1420">
        <v>56497125</v>
      </c>
      <c r="D1420">
        <v>54933607</v>
      </c>
      <c r="E1420">
        <v>1</v>
      </c>
      <c r="F1420">
        <v>1</v>
      </c>
      <c r="G1420">
        <v>1079</v>
      </c>
      <c r="H1420">
        <v>2</v>
      </c>
      <c r="I1420" t="s">
        <v>868</v>
      </c>
      <c r="J1420" t="s">
        <v>869</v>
      </c>
      <c r="K1420" t="s">
        <v>870</v>
      </c>
      <c r="L1420">
        <v>1368</v>
      </c>
      <c r="N1420">
        <v>1011</v>
      </c>
      <c r="O1420" t="s">
        <v>744</v>
      </c>
      <c r="P1420" t="s">
        <v>744</v>
      </c>
      <c r="Q1420">
        <v>1</v>
      </c>
      <c r="W1420">
        <v>0</v>
      </c>
      <c r="X1420">
        <v>-2072243295</v>
      </c>
      <c r="Y1420">
        <f>(AT1420*1.25*1.1)</f>
        <v>0.59125000000000005</v>
      </c>
      <c r="AA1420">
        <v>0</v>
      </c>
      <c r="AB1420">
        <v>30.6</v>
      </c>
      <c r="AC1420">
        <v>0</v>
      </c>
      <c r="AD1420">
        <v>0</v>
      </c>
      <c r="AE1420">
        <v>0</v>
      </c>
      <c r="AF1420">
        <v>3.18</v>
      </c>
      <c r="AG1420">
        <v>0</v>
      </c>
      <c r="AH1420">
        <v>0</v>
      </c>
      <c r="AI1420">
        <v>1</v>
      </c>
      <c r="AJ1420">
        <v>9.19</v>
      </c>
      <c r="AK1420">
        <v>47.82</v>
      </c>
      <c r="AL1420">
        <v>1</v>
      </c>
      <c r="AM1420">
        <v>2</v>
      </c>
      <c r="AN1420">
        <v>0</v>
      </c>
      <c r="AO1420">
        <v>1</v>
      </c>
      <c r="AP1420">
        <v>1</v>
      </c>
      <c r="AQ1420">
        <v>0</v>
      </c>
      <c r="AR1420">
        <v>0</v>
      </c>
      <c r="AS1420" t="s">
        <v>3</v>
      </c>
      <c r="AT1420">
        <v>0.43</v>
      </c>
      <c r="AU1420" t="s">
        <v>165</v>
      </c>
      <c r="AV1420">
        <v>0</v>
      </c>
      <c r="AW1420">
        <v>2</v>
      </c>
      <c r="AX1420">
        <v>56497137</v>
      </c>
      <c r="AY1420">
        <v>1</v>
      </c>
      <c r="AZ1420">
        <v>0</v>
      </c>
      <c r="BA1420">
        <v>1368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CV1420">
        <v>0</v>
      </c>
      <c r="CW1420">
        <f>ROUND(Y1420*Source!I1365*DO1420,9)</f>
        <v>0</v>
      </c>
      <c r="CX1420">
        <f>ROUND(Y1420*Source!I1365,9)</f>
        <v>4.1387500000000001E-2</v>
      </c>
      <c r="CY1420">
        <f>AB1420</f>
        <v>30.6</v>
      </c>
      <c r="CZ1420">
        <f>AF1420</f>
        <v>3.18</v>
      </c>
      <c r="DA1420">
        <f>AJ1420</f>
        <v>9.19</v>
      </c>
      <c r="DB1420">
        <f>ROUND((ROUND(AT1420*CZ1420,2)*1.25*1.1),6)</f>
        <v>1.88375</v>
      </c>
      <c r="DC1420">
        <f>ROUND((ROUND(AT1420*AG1420,2)*1.25*1.1),6)</f>
        <v>0</v>
      </c>
      <c r="DD1420" t="s">
        <v>3</v>
      </c>
      <c r="DE1420" t="s">
        <v>3</v>
      </c>
      <c r="DF1420">
        <f t="shared" si="809"/>
        <v>0</v>
      </c>
      <c r="DG1420">
        <f>ROUND(ROUND(AF1420*AJ1420,2)*CX1420,2)</f>
        <v>1.21</v>
      </c>
      <c r="DH1420">
        <f>ROUND(ROUND(AG1420*AK1420,2)*CX1420,2)</f>
        <v>0</v>
      </c>
      <c r="DI1420">
        <f t="shared" si="810"/>
        <v>0</v>
      </c>
      <c r="DJ1420">
        <f>DG1420</f>
        <v>1.21</v>
      </c>
      <c r="DK1420">
        <v>0</v>
      </c>
      <c r="DL1420" t="s">
        <v>3</v>
      </c>
      <c r="DM1420">
        <v>0</v>
      </c>
      <c r="DN1420" t="s">
        <v>3</v>
      </c>
      <c r="DO1420">
        <v>0</v>
      </c>
    </row>
    <row r="1421" spans="1:119" x14ac:dyDescent="0.25">
      <c r="A1421">
        <f>ROW(Source!A1365)</f>
        <v>1365</v>
      </c>
      <c r="B1421">
        <v>56481267</v>
      </c>
      <c r="C1421">
        <v>56497125</v>
      </c>
      <c r="D1421">
        <v>54933712</v>
      </c>
      <c r="E1421">
        <v>1</v>
      </c>
      <c r="F1421">
        <v>1</v>
      </c>
      <c r="G1421">
        <v>1079</v>
      </c>
      <c r="H1421">
        <v>2</v>
      </c>
      <c r="I1421" t="s">
        <v>927</v>
      </c>
      <c r="J1421" t="s">
        <v>928</v>
      </c>
      <c r="K1421" t="s">
        <v>929</v>
      </c>
      <c r="L1421">
        <v>1368</v>
      </c>
      <c r="N1421">
        <v>1011</v>
      </c>
      <c r="O1421" t="s">
        <v>744</v>
      </c>
      <c r="P1421" t="s">
        <v>744</v>
      </c>
      <c r="Q1421">
        <v>1</v>
      </c>
      <c r="W1421">
        <v>0</v>
      </c>
      <c r="X1421">
        <v>1381503060</v>
      </c>
      <c r="Y1421">
        <f>(AT1421*1.25*1.1)</f>
        <v>0.56374999999999997</v>
      </c>
      <c r="AA1421">
        <v>0</v>
      </c>
      <c r="AB1421">
        <v>144.34</v>
      </c>
      <c r="AC1421">
        <v>0</v>
      </c>
      <c r="AD1421">
        <v>0</v>
      </c>
      <c r="AE1421">
        <v>0</v>
      </c>
      <c r="AF1421">
        <v>12.32</v>
      </c>
      <c r="AG1421">
        <v>0</v>
      </c>
      <c r="AH1421">
        <v>0</v>
      </c>
      <c r="AI1421">
        <v>1</v>
      </c>
      <c r="AJ1421">
        <v>11.19</v>
      </c>
      <c r="AK1421">
        <v>47.82</v>
      </c>
      <c r="AL1421">
        <v>1</v>
      </c>
      <c r="AM1421">
        <v>2</v>
      </c>
      <c r="AN1421">
        <v>0</v>
      </c>
      <c r="AO1421">
        <v>1</v>
      </c>
      <c r="AP1421">
        <v>1</v>
      </c>
      <c r="AQ1421">
        <v>0</v>
      </c>
      <c r="AR1421">
        <v>0</v>
      </c>
      <c r="AS1421" t="s">
        <v>3</v>
      </c>
      <c r="AT1421">
        <v>0.41</v>
      </c>
      <c r="AU1421" t="s">
        <v>165</v>
      </c>
      <c r="AV1421">
        <v>0</v>
      </c>
      <c r="AW1421">
        <v>2</v>
      </c>
      <c r="AX1421">
        <v>56497138</v>
      </c>
      <c r="AY1421">
        <v>1</v>
      </c>
      <c r="AZ1421">
        <v>0</v>
      </c>
      <c r="BA1421">
        <v>1369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CV1421">
        <v>0</v>
      </c>
      <c r="CW1421">
        <f>ROUND(Y1421*Source!I1365*DO1421,9)</f>
        <v>0</v>
      </c>
      <c r="CX1421">
        <f>ROUND(Y1421*Source!I1365,9)</f>
        <v>3.9462499999999998E-2</v>
      </c>
      <c r="CY1421">
        <f>AB1421</f>
        <v>144.34</v>
      </c>
      <c r="CZ1421">
        <f>AF1421</f>
        <v>12.32</v>
      </c>
      <c r="DA1421">
        <f>AJ1421</f>
        <v>11.19</v>
      </c>
      <c r="DB1421">
        <f>ROUND((ROUND(AT1421*CZ1421,2)*1.25*1.1),6)</f>
        <v>6.9437499999999996</v>
      </c>
      <c r="DC1421">
        <f>ROUND((ROUND(AT1421*AG1421,2)*1.25*1.1),6)</f>
        <v>0</v>
      </c>
      <c r="DD1421" t="s">
        <v>3</v>
      </c>
      <c r="DE1421" t="s">
        <v>3</v>
      </c>
      <c r="DF1421">
        <f t="shared" si="809"/>
        <v>0</v>
      </c>
      <c r="DG1421">
        <f>ROUND(ROUND(AF1421*AJ1421,2)*CX1421,2)</f>
        <v>5.44</v>
      </c>
      <c r="DH1421">
        <f>ROUND(ROUND(AG1421*AK1421,2)*CX1421,2)</f>
        <v>0</v>
      </c>
      <c r="DI1421">
        <f t="shared" si="810"/>
        <v>0</v>
      </c>
      <c r="DJ1421">
        <f>DG1421</f>
        <v>5.44</v>
      </c>
      <c r="DK1421">
        <v>0</v>
      </c>
      <c r="DL1421" t="s">
        <v>3</v>
      </c>
      <c r="DM1421">
        <v>0</v>
      </c>
      <c r="DN1421" t="s">
        <v>3</v>
      </c>
      <c r="DO1421">
        <v>0</v>
      </c>
    </row>
    <row r="1422" spans="1:119" x14ac:dyDescent="0.25">
      <c r="A1422">
        <f>ROW(Source!A1365)</f>
        <v>1365</v>
      </c>
      <c r="B1422">
        <v>56481267</v>
      </c>
      <c r="C1422">
        <v>56497125</v>
      </c>
      <c r="D1422">
        <v>54902318</v>
      </c>
      <c r="E1422">
        <v>1</v>
      </c>
      <c r="F1422">
        <v>1</v>
      </c>
      <c r="G1422">
        <v>1079</v>
      </c>
      <c r="H1422">
        <v>3</v>
      </c>
      <c r="I1422" t="s">
        <v>755</v>
      </c>
      <c r="J1422" t="s">
        <v>756</v>
      </c>
      <c r="K1422" t="s">
        <v>757</v>
      </c>
      <c r="L1422">
        <v>1348</v>
      </c>
      <c r="N1422">
        <v>1009</v>
      </c>
      <c r="O1422" t="s">
        <v>32</v>
      </c>
      <c r="P1422" t="s">
        <v>32</v>
      </c>
      <c r="Q1422">
        <v>1000</v>
      </c>
      <c r="W1422">
        <v>0</v>
      </c>
      <c r="X1422">
        <v>-638851762</v>
      </c>
      <c r="Y1422">
        <f>AT1422</f>
        <v>3.8999999999999998E-3</v>
      </c>
      <c r="AA1422">
        <v>120345.07</v>
      </c>
      <c r="AB1422">
        <v>0</v>
      </c>
      <c r="AC1422">
        <v>0</v>
      </c>
      <c r="AD1422">
        <v>0</v>
      </c>
      <c r="AE1422">
        <v>15160.61</v>
      </c>
      <c r="AF1422">
        <v>0</v>
      </c>
      <c r="AG1422">
        <v>0</v>
      </c>
      <c r="AH1422">
        <v>0</v>
      </c>
      <c r="AI1422">
        <v>7.79</v>
      </c>
      <c r="AJ1422">
        <v>1</v>
      </c>
      <c r="AK1422">
        <v>1</v>
      </c>
      <c r="AL1422">
        <v>1</v>
      </c>
      <c r="AM1422">
        <v>2</v>
      </c>
      <c r="AN1422">
        <v>0</v>
      </c>
      <c r="AO1422">
        <v>1</v>
      </c>
      <c r="AP1422">
        <v>1</v>
      </c>
      <c r="AQ1422">
        <v>0</v>
      </c>
      <c r="AR1422">
        <v>0</v>
      </c>
      <c r="AS1422" t="s">
        <v>3</v>
      </c>
      <c r="AT1422">
        <v>3.8999999999999998E-3</v>
      </c>
      <c r="AU1422" t="s">
        <v>3</v>
      </c>
      <c r="AV1422">
        <v>0</v>
      </c>
      <c r="AW1422">
        <v>2</v>
      </c>
      <c r="AX1422">
        <v>56497139</v>
      </c>
      <c r="AY1422">
        <v>1</v>
      </c>
      <c r="AZ1422">
        <v>0</v>
      </c>
      <c r="BA1422">
        <v>1370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CV1422">
        <v>0</v>
      </c>
      <c r="CW1422">
        <v>0</v>
      </c>
      <c r="CX1422">
        <f>ROUND(Y1422*Source!I1365,9)</f>
        <v>2.7300000000000002E-4</v>
      </c>
      <c r="CY1422">
        <f>AA1422</f>
        <v>120345.07</v>
      </c>
      <c r="CZ1422">
        <f>AE1422</f>
        <v>15160.61</v>
      </c>
      <c r="DA1422">
        <f>AI1422</f>
        <v>7.79</v>
      </c>
      <c r="DB1422">
        <f>ROUND(ROUND(AT1422*CZ1422,2),6)</f>
        <v>59.13</v>
      </c>
      <c r="DC1422">
        <f>ROUND(ROUND(AT1422*AG1422,2),6)</f>
        <v>0</v>
      </c>
      <c r="DD1422" t="s">
        <v>3</v>
      </c>
      <c r="DE1422" t="s">
        <v>3</v>
      </c>
      <c r="DF1422">
        <f>ROUND(ROUND(AE1422*AI1422,2)*CX1422,2)</f>
        <v>32.24</v>
      </c>
      <c r="DG1422">
        <f t="shared" ref="DG1422:DG1446" si="811">ROUND(ROUND(AF1422,2)*CX1422,2)</f>
        <v>0</v>
      </c>
      <c r="DH1422">
        <f t="shared" ref="DH1422:DH1446" si="812">ROUND(ROUND(AG1422,2)*CX1422,2)</f>
        <v>0</v>
      </c>
      <c r="DI1422">
        <f t="shared" si="810"/>
        <v>0</v>
      </c>
      <c r="DJ1422">
        <f>DF1422</f>
        <v>32.24</v>
      </c>
      <c r="DK1422">
        <v>0</v>
      </c>
      <c r="DL1422" t="s">
        <v>3</v>
      </c>
      <c r="DM1422">
        <v>0</v>
      </c>
      <c r="DN1422" t="s">
        <v>3</v>
      </c>
      <c r="DO1422">
        <v>0</v>
      </c>
    </row>
    <row r="1423" spans="1:119" x14ac:dyDescent="0.25">
      <c r="A1423">
        <f>ROW(Source!A1365)</f>
        <v>1365</v>
      </c>
      <c r="B1423">
        <v>56481267</v>
      </c>
      <c r="C1423">
        <v>56497125</v>
      </c>
      <c r="D1423">
        <v>54902260</v>
      </c>
      <c r="E1423">
        <v>1</v>
      </c>
      <c r="F1423">
        <v>1</v>
      </c>
      <c r="G1423">
        <v>1079</v>
      </c>
      <c r="H1423">
        <v>3</v>
      </c>
      <c r="I1423" t="s">
        <v>930</v>
      </c>
      <c r="J1423" t="s">
        <v>931</v>
      </c>
      <c r="K1423" t="s">
        <v>932</v>
      </c>
      <c r="L1423">
        <v>1348</v>
      </c>
      <c r="N1423">
        <v>1009</v>
      </c>
      <c r="O1423" t="s">
        <v>32</v>
      </c>
      <c r="P1423" t="s">
        <v>32</v>
      </c>
      <c r="Q1423">
        <v>1000</v>
      </c>
      <c r="W1423">
        <v>0</v>
      </c>
      <c r="X1423">
        <v>-577689993</v>
      </c>
      <c r="Y1423">
        <f>AT1423</f>
        <v>7.0000000000000007E-2</v>
      </c>
      <c r="AA1423">
        <v>27740.74</v>
      </c>
      <c r="AB1423">
        <v>0</v>
      </c>
      <c r="AC1423">
        <v>0</v>
      </c>
      <c r="AD1423">
        <v>0</v>
      </c>
      <c r="AE1423">
        <v>3381.8</v>
      </c>
      <c r="AF1423">
        <v>0</v>
      </c>
      <c r="AG1423">
        <v>0</v>
      </c>
      <c r="AH1423">
        <v>0</v>
      </c>
      <c r="AI1423">
        <v>8.0500000000000007</v>
      </c>
      <c r="AJ1423">
        <v>1</v>
      </c>
      <c r="AK1423">
        <v>1</v>
      </c>
      <c r="AL1423">
        <v>1</v>
      </c>
      <c r="AM1423">
        <v>2</v>
      </c>
      <c r="AN1423">
        <v>0</v>
      </c>
      <c r="AO1423">
        <v>1</v>
      </c>
      <c r="AP1423">
        <v>1</v>
      </c>
      <c r="AQ1423">
        <v>0</v>
      </c>
      <c r="AR1423">
        <v>0</v>
      </c>
      <c r="AS1423" t="s">
        <v>3</v>
      </c>
      <c r="AT1423">
        <v>7.0000000000000007E-2</v>
      </c>
      <c r="AU1423" t="s">
        <v>3</v>
      </c>
      <c r="AV1423">
        <v>0</v>
      </c>
      <c r="AW1423">
        <v>2</v>
      </c>
      <c r="AX1423">
        <v>56497140</v>
      </c>
      <c r="AY1423">
        <v>1</v>
      </c>
      <c r="AZ1423">
        <v>0</v>
      </c>
      <c r="BA1423">
        <v>1371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CV1423">
        <v>0</v>
      </c>
      <c r="CW1423">
        <v>0</v>
      </c>
      <c r="CX1423">
        <f>ROUND(Y1423*Source!I1365,9)</f>
        <v>4.8999999999999998E-3</v>
      </c>
      <c r="CY1423">
        <f>AA1423</f>
        <v>27740.74</v>
      </c>
      <c r="CZ1423">
        <f>AE1423</f>
        <v>3381.8</v>
      </c>
      <c r="DA1423">
        <f>AI1423</f>
        <v>8.0500000000000007</v>
      </c>
      <c r="DB1423">
        <f>ROUND(ROUND(AT1423*CZ1423,2),6)</f>
        <v>236.73</v>
      </c>
      <c r="DC1423">
        <f>ROUND(ROUND(AT1423*AG1423,2),6)</f>
        <v>0</v>
      </c>
      <c r="DD1423" t="s">
        <v>3</v>
      </c>
      <c r="DE1423" t="s">
        <v>3</v>
      </c>
      <c r="DF1423">
        <f>ROUND(ROUND(AE1423*AI1423,2)*CX1423,2)</f>
        <v>133.4</v>
      </c>
      <c r="DG1423">
        <f t="shared" si="811"/>
        <v>0</v>
      </c>
      <c r="DH1423">
        <f t="shared" si="812"/>
        <v>0</v>
      </c>
      <c r="DI1423">
        <f t="shared" si="810"/>
        <v>0</v>
      </c>
      <c r="DJ1423">
        <f>DF1423</f>
        <v>133.4</v>
      </c>
      <c r="DK1423">
        <v>0</v>
      </c>
      <c r="DL1423" t="s">
        <v>3</v>
      </c>
      <c r="DM1423">
        <v>0</v>
      </c>
      <c r="DN1423" t="s">
        <v>3</v>
      </c>
      <c r="DO1423">
        <v>0</v>
      </c>
    </row>
    <row r="1424" spans="1:119" x14ac:dyDescent="0.25">
      <c r="A1424">
        <f>ROW(Source!A1365)</f>
        <v>1365</v>
      </c>
      <c r="B1424">
        <v>56481267</v>
      </c>
      <c r="C1424">
        <v>56497125</v>
      </c>
      <c r="D1424">
        <v>54902263</v>
      </c>
      <c r="E1424">
        <v>1</v>
      </c>
      <c r="F1424">
        <v>1</v>
      </c>
      <c r="G1424">
        <v>1079</v>
      </c>
      <c r="H1424">
        <v>3</v>
      </c>
      <c r="I1424" t="s">
        <v>933</v>
      </c>
      <c r="J1424" t="s">
        <v>934</v>
      </c>
      <c r="K1424" t="s">
        <v>935</v>
      </c>
      <c r="L1424">
        <v>1348</v>
      </c>
      <c r="N1424">
        <v>1009</v>
      </c>
      <c r="O1424" t="s">
        <v>32</v>
      </c>
      <c r="P1424" t="s">
        <v>32</v>
      </c>
      <c r="Q1424">
        <v>1000</v>
      </c>
      <c r="W1424">
        <v>0</v>
      </c>
      <c r="X1424">
        <v>958001174</v>
      </c>
      <c r="Y1424">
        <f>AT1424</f>
        <v>2E-3</v>
      </c>
      <c r="AA1424">
        <v>159339.15</v>
      </c>
      <c r="AB1424">
        <v>0</v>
      </c>
      <c r="AC1424">
        <v>0</v>
      </c>
      <c r="AD1424">
        <v>0</v>
      </c>
      <c r="AE1424">
        <v>26867.38</v>
      </c>
      <c r="AF1424">
        <v>0</v>
      </c>
      <c r="AG1424">
        <v>0</v>
      </c>
      <c r="AH1424">
        <v>0</v>
      </c>
      <c r="AI1424">
        <v>5.82</v>
      </c>
      <c r="AJ1424">
        <v>1</v>
      </c>
      <c r="AK1424">
        <v>1</v>
      </c>
      <c r="AL1424">
        <v>1</v>
      </c>
      <c r="AM1424">
        <v>2</v>
      </c>
      <c r="AN1424">
        <v>0</v>
      </c>
      <c r="AO1424">
        <v>1</v>
      </c>
      <c r="AP1424">
        <v>1</v>
      </c>
      <c r="AQ1424">
        <v>0</v>
      </c>
      <c r="AR1424">
        <v>0</v>
      </c>
      <c r="AS1424" t="s">
        <v>3</v>
      </c>
      <c r="AT1424">
        <v>2E-3</v>
      </c>
      <c r="AU1424" t="s">
        <v>3</v>
      </c>
      <c r="AV1424">
        <v>0</v>
      </c>
      <c r="AW1424">
        <v>2</v>
      </c>
      <c r="AX1424">
        <v>56497141</v>
      </c>
      <c r="AY1424">
        <v>1</v>
      </c>
      <c r="AZ1424">
        <v>0</v>
      </c>
      <c r="BA1424">
        <v>1372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CV1424">
        <v>0</v>
      </c>
      <c r="CW1424">
        <v>0</v>
      </c>
      <c r="CX1424">
        <f>ROUND(Y1424*Source!I1365,9)</f>
        <v>1.3999999999999999E-4</v>
      </c>
      <c r="CY1424">
        <f>AA1424</f>
        <v>159339.15</v>
      </c>
      <c r="CZ1424">
        <f>AE1424</f>
        <v>26867.38</v>
      </c>
      <c r="DA1424">
        <f>AI1424</f>
        <v>5.82</v>
      </c>
      <c r="DB1424">
        <f>ROUND(ROUND(AT1424*CZ1424,2),6)</f>
        <v>53.73</v>
      </c>
      <c r="DC1424">
        <f>ROUND(ROUND(AT1424*AG1424,2),6)</f>
        <v>0</v>
      </c>
      <c r="DD1424" t="s">
        <v>3</v>
      </c>
      <c r="DE1424" t="s">
        <v>3</v>
      </c>
      <c r="DF1424">
        <f>ROUND(ROUND(AE1424*AI1424,2)*CX1424,2)</f>
        <v>21.89</v>
      </c>
      <c r="DG1424">
        <f t="shared" si="811"/>
        <v>0</v>
      </c>
      <c r="DH1424">
        <f t="shared" si="812"/>
        <v>0</v>
      </c>
      <c r="DI1424">
        <f t="shared" si="810"/>
        <v>0</v>
      </c>
      <c r="DJ1424">
        <f>DF1424</f>
        <v>21.89</v>
      </c>
      <c r="DK1424">
        <v>0</v>
      </c>
      <c r="DL1424" t="s">
        <v>3</v>
      </c>
      <c r="DM1424">
        <v>0</v>
      </c>
      <c r="DN1424" t="s">
        <v>3</v>
      </c>
      <c r="DO1424">
        <v>0</v>
      </c>
    </row>
    <row r="1425" spans="1:119" x14ac:dyDescent="0.25">
      <c r="A1425">
        <f>ROW(Source!A1365)</f>
        <v>1365</v>
      </c>
      <c r="B1425">
        <v>56481267</v>
      </c>
      <c r="C1425">
        <v>56497125</v>
      </c>
      <c r="D1425">
        <v>54902280</v>
      </c>
      <c r="E1425">
        <v>1</v>
      </c>
      <c r="F1425">
        <v>1</v>
      </c>
      <c r="G1425">
        <v>1079</v>
      </c>
      <c r="H1425">
        <v>3</v>
      </c>
      <c r="I1425" t="s">
        <v>895</v>
      </c>
      <c r="J1425" t="s">
        <v>896</v>
      </c>
      <c r="K1425" t="s">
        <v>897</v>
      </c>
      <c r="L1425">
        <v>1339</v>
      </c>
      <c r="N1425">
        <v>1007</v>
      </c>
      <c r="O1425" t="s">
        <v>158</v>
      </c>
      <c r="P1425" t="s">
        <v>158</v>
      </c>
      <c r="Q1425">
        <v>1</v>
      </c>
      <c r="W1425">
        <v>0</v>
      </c>
      <c r="X1425">
        <v>166094496</v>
      </c>
      <c r="Y1425">
        <f>AT1425</f>
        <v>0.05</v>
      </c>
      <c r="AA1425">
        <v>9318.68</v>
      </c>
      <c r="AB1425">
        <v>0</v>
      </c>
      <c r="AC1425">
        <v>0</v>
      </c>
      <c r="AD1425">
        <v>0</v>
      </c>
      <c r="AE1425">
        <v>2464.94</v>
      </c>
      <c r="AF1425">
        <v>0</v>
      </c>
      <c r="AG1425">
        <v>0</v>
      </c>
      <c r="AH1425">
        <v>0</v>
      </c>
      <c r="AI1425">
        <v>3.71</v>
      </c>
      <c r="AJ1425">
        <v>1</v>
      </c>
      <c r="AK1425">
        <v>1</v>
      </c>
      <c r="AL1425">
        <v>1</v>
      </c>
      <c r="AM1425">
        <v>2</v>
      </c>
      <c r="AN1425">
        <v>0</v>
      </c>
      <c r="AO1425">
        <v>1</v>
      </c>
      <c r="AP1425">
        <v>1</v>
      </c>
      <c r="AQ1425">
        <v>0</v>
      </c>
      <c r="AR1425">
        <v>0</v>
      </c>
      <c r="AS1425" t="s">
        <v>3</v>
      </c>
      <c r="AT1425">
        <v>0.05</v>
      </c>
      <c r="AU1425" t="s">
        <v>3</v>
      </c>
      <c r="AV1425">
        <v>0</v>
      </c>
      <c r="AW1425">
        <v>2</v>
      </c>
      <c r="AX1425">
        <v>56497142</v>
      </c>
      <c r="AY1425">
        <v>1</v>
      </c>
      <c r="AZ1425">
        <v>0</v>
      </c>
      <c r="BA1425">
        <v>1373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CV1425">
        <v>0</v>
      </c>
      <c r="CW1425">
        <v>0</v>
      </c>
      <c r="CX1425">
        <f>ROUND(Y1425*Source!I1365,9)</f>
        <v>3.5000000000000001E-3</v>
      </c>
      <c r="CY1425">
        <f>AA1425</f>
        <v>9318.68</v>
      </c>
      <c r="CZ1425">
        <f>AE1425</f>
        <v>2464.94</v>
      </c>
      <c r="DA1425">
        <f>AI1425</f>
        <v>3.71</v>
      </c>
      <c r="DB1425">
        <f>ROUND(ROUND(AT1425*CZ1425,2),6)</f>
        <v>123.25</v>
      </c>
      <c r="DC1425">
        <f>ROUND(ROUND(AT1425*AG1425,2),6)</f>
        <v>0</v>
      </c>
      <c r="DD1425" t="s">
        <v>3</v>
      </c>
      <c r="DE1425" t="s">
        <v>3</v>
      </c>
      <c r="DF1425">
        <f>ROUND(ROUND(AE1425*AI1425,2)*CX1425,2)</f>
        <v>32.01</v>
      </c>
      <c r="DG1425">
        <f t="shared" si="811"/>
        <v>0</v>
      </c>
      <c r="DH1425">
        <f t="shared" si="812"/>
        <v>0</v>
      </c>
      <c r="DI1425">
        <f t="shared" si="810"/>
        <v>0</v>
      </c>
      <c r="DJ1425">
        <f>DF1425</f>
        <v>32.01</v>
      </c>
      <c r="DK1425">
        <v>0</v>
      </c>
      <c r="DL1425" t="s">
        <v>3</v>
      </c>
      <c r="DM1425">
        <v>0</v>
      </c>
      <c r="DN1425" t="s">
        <v>3</v>
      </c>
      <c r="DO1425">
        <v>0</v>
      </c>
    </row>
    <row r="1426" spans="1:119" x14ac:dyDescent="0.25">
      <c r="A1426">
        <f>ROW(Source!A1365)</f>
        <v>1365</v>
      </c>
      <c r="B1426">
        <v>56481267</v>
      </c>
      <c r="C1426">
        <v>56497125</v>
      </c>
      <c r="D1426">
        <v>54902848</v>
      </c>
      <c r="E1426">
        <v>1</v>
      </c>
      <c r="F1426">
        <v>1</v>
      </c>
      <c r="G1426">
        <v>1079</v>
      </c>
      <c r="H1426">
        <v>3</v>
      </c>
      <c r="I1426" t="s">
        <v>415</v>
      </c>
      <c r="J1426" t="s">
        <v>417</v>
      </c>
      <c r="K1426" t="s">
        <v>416</v>
      </c>
      <c r="L1426">
        <v>1339</v>
      </c>
      <c r="N1426">
        <v>1007</v>
      </c>
      <c r="O1426" t="s">
        <v>158</v>
      </c>
      <c r="P1426" t="s">
        <v>158</v>
      </c>
      <c r="Q1426">
        <v>1</v>
      </c>
      <c r="W1426">
        <v>0</v>
      </c>
      <c r="X1426">
        <v>-482484867</v>
      </c>
      <c r="Y1426">
        <f>AT1426</f>
        <v>0.98</v>
      </c>
      <c r="AA1426">
        <v>8147.2</v>
      </c>
      <c r="AB1426">
        <v>0</v>
      </c>
      <c r="AC1426">
        <v>0</v>
      </c>
      <c r="AD1426">
        <v>0</v>
      </c>
      <c r="AE1426">
        <v>1821.25</v>
      </c>
      <c r="AF1426">
        <v>0</v>
      </c>
      <c r="AG1426">
        <v>0</v>
      </c>
      <c r="AH1426">
        <v>0</v>
      </c>
      <c r="AI1426">
        <v>4.3899999999999997</v>
      </c>
      <c r="AJ1426">
        <v>1</v>
      </c>
      <c r="AK1426">
        <v>1</v>
      </c>
      <c r="AL1426">
        <v>1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 t="s">
        <v>3</v>
      </c>
      <c r="AT1426">
        <v>0.98</v>
      </c>
      <c r="AU1426" t="s">
        <v>3</v>
      </c>
      <c r="AV1426">
        <v>0</v>
      </c>
      <c r="AW1426">
        <v>1</v>
      </c>
      <c r="AX1426">
        <v>-1</v>
      </c>
      <c r="AY1426">
        <v>0</v>
      </c>
      <c r="AZ1426">
        <v>0</v>
      </c>
      <c r="BA1426" t="s">
        <v>3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CV1426">
        <v>0</v>
      </c>
      <c r="CW1426">
        <v>0</v>
      </c>
      <c r="CX1426">
        <f>ROUND(Y1426*Source!I1365,9)</f>
        <v>6.8599999999999994E-2</v>
      </c>
      <c r="CY1426">
        <f>AA1426</f>
        <v>8147.2</v>
      </c>
      <c r="CZ1426">
        <f>AE1426</f>
        <v>1821.25</v>
      </c>
      <c r="DA1426">
        <f>AI1426</f>
        <v>4.3899999999999997</v>
      </c>
      <c r="DB1426">
        <f>ROUND(ROUND(AT1426*CZ1426,2),6)</f>
        <v>1784.83</v>
      </c>
      <c r="DC1426">
        <f>ROUND(ROUND(AT1426*AG1426,2),6)</f>
        <v>0</v>
      </c>
      <c r="DD1426" t="s">
        <v>3</v>
      </c>
      <c r="DE1426" t="s">
        <v>3</v>
      </c>
      <c r="DF1426">
        <f>ROUND(ROUND(AE1426*AI1426,2)*CX1426,2)</f>
        <v>548.48</v>
      </c>
      <c r="DG1426">
        <f t="shared" si="811"/>
        <v>0</v>
      </c>
      <c r="DH1426">
        <f t="shared" si="812"/>
        <v>0</v>
      </c>
      <c r="DI1426">
        <f t="shared" si="810"/>
        <v>0</v>
      </c>
      <c r="DJ1426">
        <f>DF1426</f>
        <v>548.48</v>
      </c>
      <c r="DK1426">
        <v>0</v>
      </c>
      <c r="DL1426" t="s">
        <v>3</v>
      </c>
      <c r="DM1426">
        <v>0</v>
      </c>
      <c r="DN1426" t="s">
        <v>3</v>
      </c>
      <c r="DO1426">
        <v>0</v>
      </c>
    </row>
    <row r="1427" spans="1:119" x14ac:dyDescent="0.25">
      <c r="A1427">
        <f>ROW(Source!A1369)</f>
        <v>1369</v>
      </c>
      <c r="B1427">
        <v>56481265</v>
      </c>
      <c r="C1427">
        <v>56497147</v>
      </c>
      <c r="D1427">
        <v>54836958</v>
      </c>
      <c r="E1427">
        <v>1079</v>
      </c>
      <c r="F1427">
        <v>1</v>
      </c>
      <c r="G1427">
        <v>1079</v>
      </c>
      <c r="H1427">
        <v>1</v>
      </c>
      <c r="I1427" t="s">
        <v>738</v>
      </c>
      <c r="J1427" t="s">
        <v>3</v>
      </c>
      <c r="K1427" t="s">
        <v>739</v>
      </c>
      <c r="L1427">
        <v>1191</v>
      </c>
      <c r="N1427">
        <v>1013</v>
      </c>
      <c r="O1427" t="s">
        <v>740</v>
      </c>
      <c r="P1427" t="s">
        <v>740</v>
      </c>
      <c r="Q1427">
        <v>1</v>
      </c>
      <c r="W1427">
        <v>0</v>
      </c>
      <c r="X1427">
        <v>476480486</v>
      </c>
      <c r="Y1427">
        <f>(AT1427*1.15*1.1)</f>
        <v>1821.6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-2</v>
      </c>
      <c r="AN1427">
        <v>0</v>
      </c>
      <c r="AO1427">
        <v>1</v>
      </c>
      <c r="AP1427">
        <v>1</v>
      </c>
      <c r="AQ1427">
        <v>0</v>
      </c>
      <c r="AR1427">
        <v>0</v>
      </c>
      <c r="AS1427" t="s">
        <v>3</v>
      </c>
      <c r="AT1427">
        <v>1440</v>
      </c>
      <c r="AU1427" t="s">
        <v>166</v>
      </c>
      <c r="AV1427">
        <v>1</v>
      </c>
      <c r="AW1427">
        <v>2</v>
      </c>
      <c r="AX1427">
        <v>56497167</v>
      </c>
      <c r="AY1427">
        <v>1</v>
      </c>
      <c r="AZ1427">
        <v>0</v>
      </c>
      <c r="BA1427">
        <v>1375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CU1427">
        <f>ROUND(AT1427*Source!I1369*AH1427*AL1427,2)</f>
        <v>0</v>
      </c>
      <c r="CV1427">
        <f>ROUND(Y1427*Source!I1369,9)</f>
        <v>67.399199999999993</v>
      </c>
      <c r="CW1427">
        <v>0</v>
      </c>
      <c r="CX1427">
        <f>ROUND(Y1427*Source!I1369,9)</f>
        <v>67.399199999999993</v>
      </c>
      <c r="CY1427">
        <f>AD1427</f>
        <v>0</v>
      </c>
      <c r="CZ1427">
        <f>AH1427</f>
        <v>0</v>
      </c>
      <c r="DA1427">
        <f>AL1427</f>
        <v>1</v>
      </c>
      <c r="DB1427">
        <f>ROUND((ROUND(AT1427*CZ1427,2)*1.15*1.1),6)</f>
        <v>0</v>
      </c>
      <c r="DC1427">
        <f>ROUND((ROUND(AT1427*AG1427,2)*1.15*1.1),6)</f>
        <v>0</v>
      </c>
      <c r="DD1427" t="s">
        <v>3</v>
      </c>
      <c r="DE1427" t="s">
        <v>3</v>
      </c>
      <c r="DF1427">
        <f t="shared" ref="DF1427:DF1452" si="813">ROUND(ROUND(AE1427,2)*CX1427,2)</f>
        <v>0</v>
      </c>
      <c r="DG1427">
        <f t="shared" si="811"/>
        <v>0</v>
      </c>
      <c r="DH1427">
        <f t="shared" si="812"/>
        <v>0</v>
      </c>
      <c r="DI1427">
        <f t="shared" si="810"/>
        <v>0</v>
      </c>
      <c r="DJ1427">
        <f>DI1427</f>
        <v>0</v>
      </c>
      <c r="DK1427">
        <v>0</v>
      </c>
      <c r="DL1427" t="s">
        <v>3</v>
      </c>
      <c r="DM1427">
        <v>0</v>
      </c>
      <c r="DN1427" t="s">
        <v>3</v>
      </c>
      <c r="DO1427">
        <v>0</v>
      </c>
    </row>
    <row r="1428" spans="1:119" x14ac:dyDescent="0.25">
      <c r="A1428">
        <f>ROW(Source!A1369)</f>
        <v>1369</v>
      </c>
      <c r="B1428">
        <v>56481265</v>
      </c>
      <c r="C1428">
        <v>56497147</v>
      </c>
      <c r="D1428">
        <v>54933985</v>
      </c>
      <c r="E1428">
        <v>1</v>
      </c>
      <c r="F1428">
        <v>1</v>
      </c>
      <c r="G1428">
        <v>1079</v>
      </c>
      <c r="H1428">
        <v>2</v>
      </c>
      <c r="I1428" t="s">
        <v>773</v>
      </c>
      <c r="J1428" t="s">
        <v>774</v>
      </c>
      <c r="K1428" t="s">
        <v>775</v>
      </c>
      <c r="L1428">
        <v>1368</v>
      </c>
      <c r="N1428">
        <v>1011</v>
      </c>
      <c r="O1428" t="s">
        <v>744</v>
      </c>
      <c r="P1428" t="s">
        <v>744</v>
      </c>
      <c r="Q1428">
        <v>1</v>
      </c>
      <c r="W1428">
        <v>0</v>
      </c>
      <c r="X1428">
        <v>-1503106587</v>
      </c>
      <c r="Y1428">
        <f t="shared" ref="Y1428:Y1433" si="814">(AT1428*1.25*1.1)</f>
        <v>394.62500000000006</v>
      </c>
      <c r="AA1428">
        <v>0</v>
      </c>
      <c r="AB1428">
        <v>7.44</v>
      </c>
      <c r="AC1428">
        <v>0</v>
      </c>
      <c r="AD1428">
        <v>0</v>
      </c>
      <c r="AE1428">
        <v>0</v>
      </c>
      <c r="AF1428">
        <v>7.11</v>
      </c>
      <c r="AG1428">
        <v>0</v>
      </c>
      <c r="AH1428">
        <v>0</v>
      </c>
      <c r="AI1428">
        <v>1</v>
      </c>
      <c r="AJ1428">
        <v>1</v>
      </c>
      <c r="AK1428">
        <v>1</v>
      </c>
      <c r="AL1428">
        <v>1</v>
      </c>
      <c r="AM1428">
        <v>-2</v>
      </c>
      <c r="AN1428">
        <v>0</v>
      </c>
      <c r="AO1428">
        <v>1</v>
      </c>
      <c r="AP1428">
        <v>1</v>
      </c>
      <c r="AQ1428">
        <v>0</v>
      </c>
      <c r="AR1428">
        <v>0</v>
      </c>
      <c r="AS1428" t="s">
        <v>3</v>
      </c>
      <c r="AT1428">
        <v>287</v>
      </c>
      <c r="AU1428" t="s">
        <v>165</v>
      </c>
      <c r="AV1428">
        <v>0</v>
      </c>
      <c r="AW1428">
        <v>2</v>
      </c>
      <c r="AX1428">
        <v>56497168</v>
      </c>
      <c r="AY1428">
        <v>1</v>
      </c>
      <c r="AZ1428">
        <v>0</v>
      </c>
      <c r="BA1428">
        <v>1376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CV1428">
        <v>0</v>
      </c>
      <c r="CW1428">
        <f>ROUND(Y1428*Source!I1369*DO1428,9)</f>
        <v>0</v>
      </c>
      <c r="CX1428">
        <f>ROUND(Y1428*Source!I1369,9)</f>
        <v>14.601125</v>
      </c>
      <c r="CY1428">
        <f t="shared" ref="CY1428:CY1433" si="815">AB1428</f>
        <v>7.44</v>
      </c>
      <c r="CZ1428">
        <f t="shared" ref="CZ1428:CZ1433" si="816">AF1428</f>
        <v>7.11</v>
      </c>
      <c r="DA1428">
        <f t="shared" ref="DA1428:DA1433" si="817">AJ1428</f>
        <v>1</v>
      </c>
      <c r="DB1428">
        <f t="shared" ref="DB1428:DB1433" si="818">ROUND((ROUND(AT1428*CZ1428,2)*1.25*1.1),6)</f>
        <v>2805.7837500000001</v>
      </c>
      <c r="DC1428">
        <f t="shared" ref="DC1428:DC1433" si="819">ROUND((ROUND(AT1428*AG1428,2)*1.25*1.1),6)</f>
        <v>0</v>
      </c>
      <c r="DD1428" t="s">
        <v>3</v>
      </c>
      <c r="DE1428" t="s">
        <v>3</v>
      </c>
      <c r="DF1428">
        <f t="shared" si="813"/>
        <v>0</v>
      </c>
      <c r="DG1428">
        <f t="shared" si="811"/>
        <v>103.81</v>
      </c>
      <c r="DH1428">
        <f t="shared" si="812"/>
        <v>0</v>
      </c>
      <c r="DI1428">
        <f t="shared" si="810"/>
        <v>0</v>
      </c>
      <c r="DJ1428">
        <f t="shared" ref="DJ1428:DJ1433" si="820">DG1428</f>
        <v>103.81</v>
      </c>
      <c r="DK1428">
        <v>0</v>
      </c>
      <c r="DL1428" t="s">
        <v>3</v>
      </c>
      <c r="DM1428">
        <v>0</v>
      </c>
      <c r="DN1428" t="s">
        <v>3</v>
      </c>
      <c r="DO1428">
        <v>0</v>
      </c>
    </row>
    <row r="1429" spans="1:119" x14ac:dyDescent="0.25">
      <c r="A1429">
        <f>ROW(Source!A1369)</f>
        <v>1369</v>
      </c>
      <c r="B1429">
        <v>56481265</v>
      </c>
      <c r="C1429">
        <v>56497147</v>
      </c>
      <c r="D1429">
        <v>54934284</v>
      </c>
      <c r="E1429">
        <v>1</v>
      </c>
      <c r="F1429">
        <v>1</v>
      </c>
      <c r="G1429">
        <v>1079</v>
      </c>
      <c r="H1429">
        <v>2</v>
      </c>
      <c r="I1429" t="s">
        <v>741</v>
      </c>
      <c r="J1429" t="s">
        <v>742</v>
      </c>
      <c r="K1429" t="s">
        <v>743</v>
      </c>
      <c r="L1429">
        <v>1368</v>
      </c>
      <c r="N1429">
        <v>1011</v>
      </c>
      <c r="O1429" t="s">
        <v>744</v>
      </c>
      <c r="P1429" t="s">
        <v>744</v>
      </c>
      <c r="Q1429">
        <v>1</v>
      </c>
      <c r="W1429">
        <v>0</v>
      </c>
      <c r="X1429">
        <v>654681671</v>
      </c>
      <c r="Y1429">
        <f t="shared" si="814"/>
        <v>2.5162500000000003</v>
      </c>
      <c r="AA1429">
        <v>0</v>
      </c>
      <c r="AB1429">
        <v>87.01</v>
      </c>
      <c r="AC1429">
        <v>13.21</v>
      </c>
      <c r="AD1429">
        <v>0</v>
      </c>
      <c r="AE1429">
        <v>0</v>
      </c>
      <c r="AF1429">
        <v>83.1</v>
      </c>
      <c r="AG1429">
        <v>12.62</v>
      </c>
      <c r="AH1429">
        <v>0</v>
      </c>
      <c r="AI1429">
        <v>1</v>
      </c>
      <c r="AJ1429">
        <v>1</v>
      </c>
      <c r="AK1429">
        <v>1</v>
      </c>
      <c r="AL1429">
        <v>1</v>
      </c>
      <c r="AM1429">
        <v>-2</v>
      </c>
      <c r="AN1429">
        <v>0</v>
      </c>
      <c r="AO1429">
        <v>1</v>
      </c>
      <c r="AP1429">
        <v>1</v>
      </c>
      <c r="AQ1429">
        <v>0</v>
      </c>
      <c r="AR1429">
        <v>0</v>
      </c>
      <c r="AS1429" t="s">
        <v>3</v>
      </c>
      <c r="AT1429">
        <v>1.83</v>
      </c>
      <c r="AU1429" t="s">
        <v>165</v>
      </c>
      <c r="AV1429">
        <v>0</v>
      </c>
      <c r="AW1429">
        <v>2</v>
      </c>
      <c r="AX1429">
        <v>56497169</v>
      </c>
      <c r="AY1429">
        <v>1</v>
      </c>
      <c r="AZ1429">
        <v>0</v>
      </c>
      <c r="BA1429">
        <v>1377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CV1429">
        <v>0</v>
      </c>
      <c r="CW1429">
        <f>ROUND(Y1429*Source!I1369*DO1429,9)</f>
        <v>1.1749377750000001</v>
      </c>
      <c r="CX1429">
        <f>ROUND(Y1429*Source!I1369,9)</f>
        <v>9.3101249999999997E-2</v>
      </c>
      <c r="CY1429">
        <f t="shared" si="815"/>
        <v>87.01</v>
      </c>
      <c r="CZ1429">
        <f t="shared" si="816"/>
        <v>83.1</v>
      </c>
      <c r="DA1429">
        <f t="shared" si="817"/>
        <v>1</v>
      </c>
      <c r="DB1429">
        <f t="shared" si="818"/>
        <v>209.09625</v>
      </c>
      <c r="DC1429">
        <f t="shared" si="819"/>
        <v>31.748750000000001</v>
      </c>
      <c r="DD1429" t="s">
        <v>3</v>
      </c>
      <c r="DE1429" t="s">
        <v>3</v>
      </c>
      <c r="DF1429">
        <f t="shared" si="813"/>
        <v>0</v>
      </c>
      <c r="DG1429">
        <f t="shared" si="811"/>
        <v>7.74</v>
      </c>
      <c r="DH1429">
        <f t="shared" si="812"/>
        <v>1.17</v>
      </c>
      <c r="DI1429">
        <f t="shared" si="810"/>
        <v>0</v>
      </c>
      <c r="DJ1429">
        <f t="shared" si="820"/>
        <v>7.74</v>
      </c>
      <c r="DK1429">
        <v>0</v>
      </c>
      <c r="DL1429" t="s">
        <v>745</v>
      </c>
      <c r="DM1429">
        <v>0</v>
      </c>
      <c r="DN1429" t="s">
        <v>740</v>
      </c>
      <c r="DO1429">
        <v>12.62</v>
      </c>
    </row>
    <row r="1430" spans="1:119" x14ac:dyDescent="0.25">
      <c r="A1430">
        <f>ROW(Source!A1369)</f>
        <v>1369</v>
      </c>
      <c r="B1430">
        <v>56481265</v>
      </c>
      <c r="C1430">
        <v>56497147</v>
      </c>
      <c r="D1430">
        <v>54934421</v>
      </c>
      <c r="E1430">
        <v>1</v>
      </c>
      <c r="F1430">
        <v>1</v>
      </c>
      <c r="G1430">
        <v>1079</v>
      </c>
      <c r="H1430">
        <v>2</v>
      </c>
      <c r="I1430" t="s">
        <v>803</v>
      </c>
      <c r="J1430" t="s">
        <v>804</v>
      </c>
      <c r="K1430" t="s">
        <v>805</v>
      </c>
      <c r="L1430">
        <v>1368</v>
      </c>
      <c r="N1430">
        <v>1011</v>
      </c>
      <c r="O1430" t="s">
        <v>744</v>
      </c>
      <c r="P1430" t="s">
        <v>744</v>
      </c>
      <c r="Q1430">
        <v>1</v>
      </c>
      <c r="W1430">
        <v>0</v>
      </c>
      <c r="X1430">
        <v>1724455708</v>
      </c>
      <c r="Y1430">
        <f t="shared" si="814"/>
        <v>3.5750000000000002</v>
      </c>
      <c r="AA1430">
        <v>0</v>
      </c>
      <c r="AB1430">
        <v>0.47</v>
      </c>
      <c r="AC1430">
        <v>0</v>
      </c>
      <c r="AD1430">
        <v>0</v>
      </c>
      <c r="AE1430">
        <v>0</v>
      </c>
      <c r="AF1430">
        <v>0.45</v>
      </c>
      <c r="AG1430">
        <v>0</v>
      </c>
      <c r="AH1430">
        <v>0</v>
      </c>
      <c r="AI1430">
        <v>1</v>
      </c>
      <c r="AJ1430">
        <v>1</v>
      </c>
      <c r="AK1430">
        <v>1</v>
      </c>
      <c r="AL1430">
        <v>1</v>
      </c>
      <c r="AM1430">
        <v>-2</v>
      </c>
      <c r="AN1430">
        <v>0</v>
      </c>
      <c r="AO1430">
        <v>1</v>
      </c>
      <c r="AP1430">
        <v>1</v>
      </c>
      <c r="AQ1430">
        <v>0</v>
      </c>
      <c r="AR1430">
        <v>0</v>
      </c>
      <c r="AS1430" t="s">
        <v>3</v>
      </c>
      <c r="AT1430">
        <v>2.6</v>
      </c>
      <c r="AU1430" t="s">
        <v>165</v>
      </c>
      <c r="AV1430">
        <v>0</v>
      </c>
      <c r="AW1430">
        <v>2</v>
      </c>
      <c r="AX1430">
        <v>56497171</v>
      </c>
      <c r="AY1430">
        <v>1</v>
      </c>
      <c r="AZ1430">
        <v>0</v>
      </c>
      <c r="BA1430">
        <v>1378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CV1430">
        <v>0</v>
      </c>
      <c r="CW1430">
        <f>ROUND(Y1430*Source!I1369*DO1430,9)</f>
        <v>0</v>
      </c>
      <c r="CX1430">
        <f>ROUND(Y1430*Source!I1369,9)</f>
        <v>0.132275</v>
      </c>
      <c r="CY1430">
        <f t="shared" si="815"/>
        <v>0.47</v>
      </c>
      <c r="CZ1430">
        <f t="shared" si="816"/>
        <v>0.45</v>
      </c>
      <c r="DA1430">
        <f t="shared" si="817"/>
        <v>1</v>
      </c>
      <c r="DB1430">
        <f t="shared" si="818"/>
        <v>1.6087499999999999</v>
      </c>
      <c r="DC1430">
        <f t="shared" si="819"/>
        <v>0</v>
      </c>
      <c r="DD1430" t="s">
        <v>3</v>
      </c>
      <c r="DE1430" t="s">
        <v>3</v>
      </c>
      <c r="DF1430">
        <f t="shared" si="813"/>
        <v>0</v>
      </c>
      <c r="DG1430">
        <f t="shared" si="811"/>
        <v>0.06</v>
      </c>
      <c r="DH1430">
        <f t="shared" si="812"/>
        <v>0</v>
      </c>
      <c r="DI1430">
        <f t="shared" si="810"/>
        <v>0</v>
      </c>
      <c r="DJ1430">
        <f t="shared" si="820"/>
        <v>0.06</v>
      </c>
      <c r="DK1430">
        <v>0</v>
      </c>
      <c r="DL1430" t="s">
        <v>3</v>
      </c>
      <c r="DM1430">
        <v>0</v>
      </c>
      <c r="DN1430" t="s">
        <v>3</v>
      </c>
      <c r="DO1430">
        <v>0</v>
      </c>
    </row>
    <row r="1431" spans="1:119" x14ac:dyDescent="0.25">
      <c r="A1431">
        <f>ROW(Source!A1369)</f>
        <v>1369</v>
      </c>
      <c r="B1431">
        <v>56481265</v>
      </c>
      <c r="C1431">
        <v>56497147</v>
      </c>
      <c r="D1431">
        <v>54933523</v>
      </c>
      <c r="E1431">
        <v>1</v>
      </c>
      <c r="F1431">
        <v>1</v>
      </c>
      <c r="G1431">
        <v>1079</v>
      </c>
      <c r="H1431">
        <v>2</v>
      </c>
      <c r="I1431" t="s">
        <v>746</v>
      </c>
      <c r="J1431" t="s">
        <v>747</v>
      </c>
      <c r="K1431" t="s">
        <v>748</v>
      </c>
      <c r="L1431">
        <v>1368</v>
      </c>
      <c r="N1431">
        <v>1011</v>
      </c>
      <c r="O1431" t="s">
        <v>744</v>
      </c>
      <c r="P1431" t="s">
        <v>744</v>
      </c>
      <c r="Q1431">
        <v>1</v>
      </c>
      <c r="W1431">
        <v>0</v>
      </c>
      <c r="X1431">
        <v>-294230152</v>
      </c>
      <c r="Y1431">
        <f t="shared" si="814"/>
        <v>1.6775</v>
      </c>
      <c r="AA1431">
        <v>0</v>
      </c>
      <c r="AB1431">
        <v>187.59</v>
      </c>
      <c r="AC1431">
        <v>17.73</v>
      </c>
      <c r="AD1431">
        <v>0</v>
      </c>
      <c r="AE1431">
        <v>0</v>
      </c>
      <c r="AF1431">
        <v>179.17</v>
      </c>
      <c r="AG1431">
        <v>16.93</v>
      </c>
      <c r="AH1431">
        <v>0</v>
      </c>
      <c r="AI1431">
        <v>1</v>
      </c>
      <c r="AJ1431">
        <v>1</v>
      </c>
      <c r="AK1431">
        <v>1</v>
      </c>
      <c r="AL1431">
        <v>1</v>
      </c>
      <c r="AM1431">
        <v>-2</v>
      </c>
      <c r="AN1431">
        <v>0</v>
      </c>
      <c r="AO1431">
        <v>1</v>
      </c>
      <c r="AP1431">
        <v>1</v>
      </c>
      <c r="AQ1431">
        <v>0</v>
      </c>
      <c r="AR1431">
        <v>0</v>
      </c>
      <c r="AS1431" t="s">
        <v>3</v>
      </c>
      <c r="AT1431">
        <v>1.22</v>
      </c>
      <c r="AU1431" t="s">
        <v>165</v>
      </c>
      <c r="AV1431">
        <v>0</v>
      </c>
      <c r="AW1431">
        <v>2</v>
      </c>
      <c r="AX1431">
        <v>56497170</v>
      </c>
      <c r="AY1431">
        <v>1</v>
      </c>
      <c r="AZ1431">
        <v>0</v>
      </c>
      <c r="BA1431">
        <v>1379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CV1431">
        <v>0</v>
      </c>
      <c r="CW1431">
        <f>ROUND(Y1431*Source!I1369*DO1431,9)</f>
        <v>1.050802775</v>
      </c>
      <c r="CX1431">
        <f>ROUND(Y1431*Source!I1369,9)</f>
        <v>6.2067499999999998E-2</v>
      </c>
      <c r="CY1431">
        <f t="shared" si="815"/>
        <v>187.59</v>
      </c>
      <c r="CZ1431">
        <f t="shared" si="816"/>
        <v>179.17</v>
      </c>
      <c r="DA1431">
        <f t="shared" si="817"/>
        <v>1</v>
      </c>
      <c r="DB1431">
        <f t="shared" si="818"/>
        <v>300.56124999999997</v>
      </c>
      <c r="DC1431">
        <f t="shared" si="819"/>
        <v>28.393750000000001</v>
      </c>
      <c r="DD1431" t="s">
        <v>3</v>
      </c>
      <c r="DE1431" t="s">
        <v>3</v>
      </c>
      <c r="DF1431">
        <f t="shared" si="813"/>
        <v>0</v>
      </c>
      <c r="DG1431">
        <f t="shared" si="811"/>
        <v>11.12</v>
      </c>
      <c r="DH1431">
        <f t="shared" si="812"/>
        <v>1.05</v>
      </c>
      <c r="DI1431">
        <f t="shared" si="810"/>
        <v>0</v>
      </c>
      <c r="DJ1431">
        <f t="shared" si="820"/>
        <v>11.12</v>
      </c>
      <c r="DK1431">
        <v>0</v>
      </c>
      <c r="DL1431" t="s">
        <v>745</v>
      </c>
      <c r="DM1431">
        <v>0</v>
      </c>
      <c r="DN1431" t="s">
        <v>740</v>
      </c>
      <c r="DO1431">
        <v>16.93</v>
      </c>
    </row>
    <row r="1432" spans="1:119" x14ac:dyDescent="0.25">
      <c r="A1432">
        <f>ROW(Source!A1369)</f>
        <v>1369</v>
      </c>
      <c r="B1432">
        <v>56481265</v>
      </c>
      <c r="C1432">
        <v>56497147</v>
      </c>
      <c r="D1432">
        <v>54933656</v>
      </c>
      <c r="E1432">
        <v>1</v>
      </c>
      <c r="F1432">
        <v>1</v>
      </c>
      <c r="G1432">
        <v>1079</v>
      </c>
      <c r="H1432">
        <v>2</v>
      </c>
      <c r="I1432" t="s">
        <v>806</v>
      </c>
      <c r="J1432" t="s">
        <v>807</v>
      </c>
      <c r="K1432" t="s">
        <v>808</v>
      </c>
      <c r="L1432">
        <v>1368</v>
      </c>
      <c r="N1432">
        <v>1011</v>
      </c>
      <c r="O1432" t="s">
        <v>744</v>
      </c>
      <c r="P1432" t="s">
        <v>744</v>
      </c>
      <c r="Q1432">
        <v>1</v>
      </c>
      <c r="W1432">
        <v>0</v>
      </c>
      <c r="X1432">
        <v>668032808</v>
      </c>
      <c r="Y1432">
        <f t="shared" si="814"/>
        <v>0.34375</v>
      </c>
      <c r="AA1432">
        <v>0</v>
      </c>
      <c r="AB1432">
        <v>172.69</v>
      </c>
      <c r="AC1432">
        <v>15.22</v>
      </c>
      <c r="AD1432">
        <v>0</v>
      </c>
      <c r="AE1432">
        <v>0</v>
      </c>
      <c r="AF1432">
        <v>164.94</v>
      </c>
      <c r="AG1432">
        <v>14.54</v>
      </c>
      <c r="AH1432">
        <v>0</v>
      </c>
      <c r="AI1432">
        <v>1</v>
      </c>
      <c r="AJ1432">
        <v>1</v>
      </c>
      <c r="AK1432">
        <v>1</v>
      </c>
      <c r="AL1432">
        <v>1</v>
      </c>
      <c r="AM1432">
        <v>-2</v>
      </c>
      <c r="AN1432">
        <v>0</v>
      </c>
      <c r="AO1432">
        <v>1</v>
      </c>
      <c r="AP1432">
        <v>1</v>
      </c>
      <c r="AQ1432">
        <v>0</v>
      </c>
      <c r="AR1432">
        <v>0</v>
      </c>
      <c r="AS1432" t="s">
        <v>3</v>
      </c>
      <c r="AT1432">
        <v>0.25</v>
      </c>
      <c r="AU1432" t="s">
        <v>165</v>
      </c>
      <c r="AV1432">
        <v>0</v>
      </c>
      <c r="AW1432">
        <v>2</v>
      </c>
      <c r="AX1432">
        <v>56497172</v>
      </c>
      <c r="AY1432">
        <v>1</v>
      </c>
      <c r="AZ1432">
        <v>0</v>
      </c>
      <c r="BA1432">
        <v>1380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CV1432">
        <v>0</v>
      </c>
      <c r="CW1432">
        <f>ROUND(Y1432*Source!I1369*DO1432,9)</f>
        <v>0.18493062499999999</v>
      </c>
      <c r="CX1432">
        <f>ROUND(Y1432*Source!I1369,9)</f>
        <v>1.2718749999999999E-2</v>
      </c>
      <c r="CY1432">
        <f t="shared" si="815"/>
        <v>172.69</v>
      </c>
      <c r="CZ1432">
        <f t="shared" si="816"/>
        <v>164.94</v>
      </c>
      <c r="DA1432">
        <f t="shared" si="817"/>
        <v>1</v>
      </c>
      <c r="DB1432">
        <f t="shared" si="818"/>
        <v>56.704999999999998</v>
      </c>
      <c r="DC1432">
        <f t="shared" si="819"/>
        <v>5.0049999999999999</v>
      </c>
      <c r="DD1432" t="s">
        <v>3</v>
      </c>
      <c r="DE1432" t="s">
        <v>3</v>
      </c>
      <c r="DF1432">
        <f t="shared" si="813"/>
        <v>0</v>
      </c>
      <c r="DG1432">
        <f t="shared" si="811"/>
        <v>2.1</v>
      </c>
      <c r="DH1432">
        <f t="shared" si="812"/>
        <v>0.18</v>
      </c>
      <c r="DI1432">
        <f t="shared" si="810"/>
        <v>0</v>
      </c>
      <c r="DJ1432">
        <f t="shared" si="820"/>
        <v>2.1</v>
      </c>
      <c r="DK1432">
        <v>0</v>
      </c>
      <c r="DL1432" t="s">
        <v>745</v>
      </c>
      <c r="DM1432">
        <v>0</v>
      </c>
      <c r="DN1432" t="s">
        <v>740</v>
      </c>
      <c r="DO1432">
        <v>14.54</v>
      </c>
    </row>
    <row r="1433" spans="1:119" x14ac:dyDescent="0.25">
      <c r="A1433">
        <f>ROW(Source!A1369)</f>
        <v>1369</v>
      </c>
      <c r="B1433">
        <v>56481265</v>
      </c>
      <c r="C1433">
        <v>56497147</v>
      </c>
      <c r="D1433">
        <v>54933780</v>
      </c>
      <c r="E1433">
        <v>1</v>
      </c>
      <c r="F1433">
        <v>1</v>
      </c>
      <c r="G1433">
        <v>1079</v>
      </c>
      <c r="H1433">
        <v>2</v>
      </c>
      <c r="I1433" t="s">
        <v>915</v>
      </c>
      <c r="J1433" t="s">
        <v>916</v>
      </c>
      <c r="K1433" t="s">
        <v>917</v>
      </c>
      <c r="L1433">
        <v>1368</v>
      </c>
      <c r="N1433">
        <v>1011</v>
      </c>
      <c r="O1433" t="s">
        <v>744</v>
      </c>
      <c r="P1433" t="s">
        <v>744</v>
      </c>
      <c r="Q1433">
        <v>1</v>
      </c>
      <c r="W1433">
        <v>0</v>
      </c>
      <c r="X1433">
        <v>339854082</v>
      </c>
      <c r="Y1433">
        <f t="shared" si="814"/>
        <v>99.000000000000014</v>
      </c>
      <c r="AA1433">
        <v>0</v>
      </c>
      <c r="AB1433">
        <v>0.44</v>
      </c>
      <c r="AC1433">
        <v>0</v>
      </c>
      <c r="AD1433">
        <v>0</v>
      </c>
      <c r="AE1433">
        <v>0</v>
      </c>
      <c r="AF1433">
        <v>0.42</v>
      </c>
      <c r="AG1433">
        <v>0</v>
      </c>
      <c r="AH1433">
        <v>0</v>
      </c>
      <c r="AI1433">
        <v>1</v>
      </c>
      <c r="AJ1433">
        <v>1</v>
      </c>
      <c r="AK1433">
        <v>1</v>
      </c>
      <c r="AL1433">
        <v>1</v>
      </c>
      <c r="AM1433">
        <v>-2</v>
      </c>
      <c r="AN1433">
        <v>0</v>
      </c>
      <c r="AO1433">
        <v>1</v>
      </c>
      <c r="AP1433">
        <v>1</v>
      </c>
      <c r="AQ1433">
        <v>0</v>
      </c>
      <c r="AR1433">
        <v>0</v>
      </c>
      <c r="AS1433" t="s">
        <v>3</v>
      </c>
      <c r="AT1433">
        <v>72</v>
      </c>
      <c r="AU1433" t="s">
        <v>165</v>
      </c>
      <c r="AV1433">
        <v>0</v>
      </c>
      <c r="AW1433">
        <v>2</v>
      </c>
      <c r="AX1433">
        <v>56497173</v>
      </c>
      <c r="AY1433">
        <v>1</v>
      </c>
      <c r="AZ1433">
        <v>0</v>
      </c>
      <c r="BA1433">
        <v>1381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CV1433">
        <v>0</v>
      </c>
      <c r="CW1433">
        <f>ROUND(Y1433*Source!I1369*DO1433,9)</f>
        <v>0</v>
      </c>
      <c r="CX1433">
        <f>ROUND(Y1433*Source!I1369,9)</f>
        <v>3.6629999999999998</v>
      </c>
      <c r="CY1433">
        <f t="shared" si="815"/>
        <v>0.44</v>
      </c>
      <c r="CZ1433">
        <f t="shared" si="816"/>
        <v>0.42</v>
      </c>
      <c r="DA1433">
        <f t="shared" si="817"/>
        <v>1</v>
      </c>
      <c r="DB1433">
        <f t="shared" si="818"/>
        <v>41.58</v>
      </c>
      <c r="DC1433">
        <f t="shared" si="819"/>
        <v>0</v>
      </c>
      <c r="DD1433" t="s">
        <v>3</v>
      </c>
      <c r="DE1433" t="s">
        <v>3</v>
      </c>
      <c r="DF1433">
        <f t="shared" si="813"/>
        <v>0</v>
      </c>
      <c r="DG1433">
        <f t="shared" si="811"/>
        <v>1.54</v>
      </c>
      <c r="DH1433">
        <f t="shared" si="812"/>
        <v>0</v>
      </c>
      <c r="DI1433">
        <f t="shared" si="810"/>
        <v>0</v>
      </c>
      <c r="DJ1433">
        <f t="shared" si="820"/>
        <v>1.54</v>
      </c>
      <c r="DK1433">
        <v>0</v>
      </c>
      <c r="DL1433" t="s">
        <v>3</v>
      </c>
      <c r="DM1433">
        <v>0</v>
      </c>
      <c r="DN1433" t="s">
        <v>3</v>
      </c>
      <c r="DO1433">
        <v>0</v>
      </c>
    </row>
    <row r="1434" spans="1:119" x14ac:dyDescent="0.25">
      <c r="A1434">
        <f>ROW(Source!A1369)</f>
        <v>1369</v>
      </c>
      <c r="B1434">
        <v>56481265</v>
      </c>
      <c r="C1434">
        <v>56497147</v>
      </c>
      <c r="D1434">
        <v>54902310</v>
      </c>
      <c r="E1434">
        <v>1</v>
      </c>
      <c r="F1434">
        <v>1</v>
      </c>
      <c r="G1434">
        <v>1079</v>
      </c>
      <c r="H1434">
        <v>3</v>
      </c>
      <c r="I1434" t="s">
        <v>752</v>
      </c>
      <c r="J1434" t="s">
        <v>753</v>
      </c>
      <c r="K1434" t="s">
        <v>754</v>
      </c>
      <c r="L1434">
        <v>1339</v>
      </c>
      <c r="N1434">
        <v>1007</v>
      </c>
      <c r="O1434" t="s">
        <v>158</v>
      </c>
      <c r="P1434" t="s">
        <v>158</v>
      </c>
      <c r="Q1434">
        <v>1</v>
      </c>
      <c r="W1434">
        <v>0</v>
      </c>
      <c r="X1434">
        <v>-159086685</v>
      </c>
      <c r="Y1434">
        <f t="shared" ref="Y1434:Y1445" si="821">AT1434</f>
        <v>0.309</v>
      </c>
      <c r="AA1434">
        <v>7.23</v>
      </c>
      <c r="AB1434">
        <v>0</v>
      </c>
      <c r="AC1434">
        <v>0</v>
      </c>
      <c r="AD1434">
        <v>0</v>
      </c>
      <c r="AE1434">
        <v>7.07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1</v>
      </c>
      <c r="AL1434">
        <v>1</v>
      </c>
      <c r="AM1434">
        <v>-2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 t="s">
        <v>3</v>
      </c>
      <c r="AT1434">
        <v>0.309</v>
      </c>
      <c r="AU1434" t="s">
        <v>3</v>
      </c>
      <c r="AV1434">
        <v>0</v>
      </c>
      <c r="AW1434">
        <v>2</v>
      </c>
      <c r="AX1434">
        <v>56497175</v>
      </c>
      <c r="AY1434">
        <v>1</v>
      </c>
      <c r="AZ1434">
        <v>0</v>
      </c>
      <c r="BA1434">
        <v>1383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CV1434">
        <v>0</v>
      </c>
      <c r="CW1434">
        <v>0</v>
      </c>
      <c r="CX1434">
        <f>ROUND(Y1434*Source!I1369,9)</f>
        <v>1.1433E-2</v>
      </c>
      <c r="CY1434">
        <f t="shared" ref="CY1434:CY1445" si="822">AA1434</f>
        <v>7.23</v>
      </c>
      <c r="CZ1434">
        <f t="shared" ref="CZ1434:CZ1445" si="823">AE1434</f>
        <v>7.07</v>
      </c>
      <c r="DA1434">
        <f t="shared" ref="DA1434:DA1445" si="824">AI1434</f>
        <v>1</v>
      </c>
      <c r="DB1434">
        <f t="shared" ref="DB1434:DB1445" si="825">ROUND(ROUND(AT1434*CZ1434,2),6)</f>
        <v>2.1800000000000002</v>
      </c>
      <c r="DC1434">
        <f t="shared" ref="DC1434:DC1445" si="826">ROUND(ROUND(AT1434*AG1434,2),6)</f>
        <v>0</v>
      </c>
      <c r="DD1434" t="s">
        <v>3</v>
      </c>
      <c r="DE1434" t="s">
        <v>3</v>
      </c>
      <c r="DF1434">
        <f t="shared" si="813"/>
        <v>0.08</v>
      </c>
      <c r="DG1434">
        <f t="shared" si="811"/>
        <v>0</v>
      </c>
      <c r="DH1434">
        <f t="shared" si="812"/>
        <v>0</v>
      </c>
      <c r="DI1434">
        <f t="shared" si="810"/>
        <v>0</v>
      </c>
      <c r="DJ1434">
        <f t="shared" ref="DJ1434:DJ1445" si="827">DF1434</f>
        <v>0.08</v>
      </c>
      <c r="DK1434">
        <v>0</v>
      </c>
      <c r="DL1434" t="s">
        <v>3</v>
      </c>
      <c r="DM1434">
        <v>0</v>
      </c>
      <c r="DN1434" t="s">
        <v>3</v>
      </c>
      <c r="DO1434">
        <v>0</v>
      </c>
    </row>
    <row r="1435" spans="1:119" x14ac:dyDescent="0.25">
      <c r="A1435">
        <f>ROW(Source!A1369)</f>
        <v>1369</v>
      </c>
      <c r="B1435">
        <v>56481265</v>
      </c>
      <c r="C1435">
        <v>56497147</v>
      </c>
      <c r="D1435">
        <v>54902322</v>
      </c>
      <c r="E1435">
        <v>1</v>
      </c>
      <c r="F1435">
        <v>1</v>
      </c>
      <c r="G1435">
        <v>1079</v>
      </c>
      <c r="H1435">
        <v>3</v>
      </c>
      <c r="I1435" t="s">
        <v>809</v>
      </c>
      <c r="J1435" t="s">
        <v>810</v>
      </c>
      <c r="K1435" t="s">
        <v>811</v>
      </c>
      <c r="L1435">
        <v>1348</v>
      </c>
      <c r="N1435">
        <v>1009</v>
      </c>
      <c r="O1435" t="s">
        <v>32</v>
      </c>
      <c r="P1435" t="s">
        <v>32</v>
      </c>
      <c r="Q1435">
        <v>1000</v>
      </c>
      <c r="W1435">
        <v>0</v>
      </c>
      <c r="X1435">
        <v>-421167940</v>
      </c>
      <c r="Y1435">
        <f t="shared" si="821"/>
        <v>0.128</v>
      </c>
      <c r="AA1435">
        <v>6656.07</v>
      </c>
      <c r="AB1435">
        <v>0</v>
      </c>
      <c r="AC1435">
        <v>0</v>
      </c>
      <c r="AD1435">
        <v>0</v>
      </c>
      <c r="AE1435">
        <v>6512.79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1</v>
      </c>
      <c r="AL1435">
        <v>1</v>
      </c>
      <c r="AM1435">
        <v>-2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 t="s">
        <v>3</v>
      </c>
      <c r="AT1435">
        <v>0.128</v>
      </c>
      <c r="AU1435" t="s">
        <v>3</v>
      </c>
      <c r="AV1435">
        <v>0</v>
      </c>
      <c r="AW1435">
        <v>2</v>
      </c>
      <c r="AX1435">
        <v>56497176</v>
      </c>
      <c r="AY1435">
        <v>1</v>
      </c>
      <c r="AZ1435">
        <v>0</v>
      </c>
      <c r="BA1435">
        <v>1384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CV1435">
        <v>0</v>
      </c>
      <c r="CW1435">
        <v>0</v>
      </c>
      <c r="CX1435">
        <f>ROUND(Y1435*Source!I1369,9)</f>
        <v>4.7359999999999998E-3</v>
      </c>
      <c r="CY1435">
        <f t="shared" si="822"/>
        <v>6656.07</v>
      </c>
      <c r="CZ1435">
        <f t="shared" si="823"/>
        <v>6512.79</v>
      </c>
      <c r="DA1435">
        <f t="shared" si="824"/>
        <v>1</v>
      </c>
      <c r="DB1435">
        <f t="shared" si="825"/>
        <v>833.64</v>
      </c>
      <c r="DC1435">
        <f t="shared" si="826"/>
        <v>0</v>
      </c>
      <c r="DD1435" t="s">
        <v>3</v>
      </c>
      <c r="DE1435" t="s">
        <v>3</v>
      </c>
      <c r="DF1435">
        <f t="shared" si="813"/>
        <v>30.84</v>
      </c>
      <c r="DG1435">
        <f t="shared" si="811"/>
        <v>0</v>
      </c>
      <c r="DH1435">
        <f t="shared" si="812"/>
        <v>0</v>
      </c>
      <c r="DI1435">
        <f t="shared" si="810"/>
        <v>0</v>
      </c>
      <c r="DJ1435">
        <f t="shared" si="827"/>
        <v>30.84</v>
      </c>
      <c r="DK1435">
        <v>0</v>
      </c>
      <c r="DL1435" t="s">
        <v>3</v>
      </c>
      <c r="DM1435">
        <v>0</v>
      </c>
      <c r="DN1435" t="s">
        <v>3</v>
      </c>
      <c r="DO1435">
        <v>0</v>
      </c>
    </row>
    <row r="1436" spans="1:119" x14ac:dyDescent="0.25">
      <c r="A1436">
        <f>ROW(Source!A1369)</f>
        <v>1369</v>
      </c>
      <c r="B1436">
        <v>56481265</v>
      </c>
      <c r="C1436">
        <v>56497147</v>
      </c>
      <c r="D1436">
        <v>54903374</v>
      </c>
      <c r="E1436">
        <v>1</v>
      </c>
      <c r="F1436">
        <v>1</v>
      </c>
      <c r="G1436">
        <v>1079</v>
      </c>
      <c r="H1436">
        <v>3</v>
      </c>
      <c r="I1436" t="s">
        <v>779</v>
      </c>
      <c r="J1436" t="s">
        <v>780</v>
      </c>
      <c r="K1436" t="s">
        <v>781</v>
      </c>
      <c r="L1436">
        <v>1348</v>
      </c>
      <c r="N1436">
        <v>1009</v>
      </c>
      <c r="O1436" t="s">
        <v>32</v>
      </c>
      <c r="P1436" t="s">
        <v>32</v>
      </c>
      <c r="Q1436">
        <v>1000</v>
      </c>
      <c r="W1436">
        <v>0</v>
      </c>
      <c r="X1436">
        <v>-925205253</v>
      </c>
      <c r="Y1436">
        <f t="shared" si="821"/>
        <v>0.41</v>
      </c>
      <c r="AA1436">
        <v>7343.91</v>
      </c>
      <c r="AB1436">
        <v>0</v>
      </c>
      <c r="AC1436">
        <v>0</v>
      </c>
      <c r="AD1436">
        <v>0</v>
      </c>
      <c r="AE1436">
        <v>7185.82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1</v>
      </c>
      <c r="AL1436">
        <v>1</v>
      </c>
      <c r="AM1436">
        <v>-2</v>
      </c>
      <c r="AN1436">
        <v>0</v>
      </c>
      <c r="AO1436">
        <v>1</v>
      </c>
      <c r="AP1436">
        <v>0</v>
      </c>
      <c r="AQ1436">
        <v>0</v>
      </c>
      <c r="AR1436">
        <v>0</v>
      </c>
      <c r="AS1436" t="s">
        <v>3</v>
      </c>
      <c r="AT1436">
        <v>0.41</v>
      </c>
      <c r="AU1436" t="s">
        <v>3</v>
      </c>
      <c r="AV1436">
        <v>0</v>
      </c>
      <c r="AW1436">
        <v>2</v>
      </c>
      <c r="AX1436">
        <v>56497177</v>
      </c>
      <c r="AY1436">
        <v>1</v>
      </c>
      <c r="AZ1436">
        <v>0</v>
      </c>
      <c r="BA1436">
        <v>1385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CV1436">
        <v>0</v>
      </c>
      <c r="CW1436">
        <v>0</v>
      </c>
      <c r="CX1436">
        <f>ROUND(Y1436*Source!I1369,9)</f>
        <v>1.5169999999999999E-2</v>
      </c>
      <c r="CY1436">
        <f t="shared" si="822"/>
        <v>7343.91</v>
      </c>
      <c r="CZ1436">
        <f t="shared" si="823"/>
        <v>7185.82</v>
      </c>
      <c r="DA1436">
        <f t="shared" si="824"/>
        <v>1</v>
      </c>
      <c r="DB1436">
        <f t="shared" si="825"/>
        <v>2946.19</v>
      </c>
      <c r="DC1436">
        <f t="shared" si="826"/>
        <v>0</v>
      </c>
      <c r="DD1436" t="s">
        <v>3</v>
      </c>
      <c r="DE1436" t="s">
        <v>3</v>
      </c>
      <c r="DF1436">
        <f t="shared" si="813"/>
        <v>109.01</v>
      </c>
      <c r="DG1436">
        <f t="shared" si="811"/>
        <v>0</v>
      </c>
      <c r="DH1436">
        <f t="shared" si="812"/>
        <v>0</v>
      </c>
      <c r="DI1436">
        <f t="shared" si="810"/>
        <v>0</v>
      </c>
      <c r="DJ1436">
        <f t="shared" si="827"/>
        <v>109.01</v>
      </c>
      <c r="DK1436">
        <v>0</v>
      </c>
      <c r="DL1436" t="s">
        <v>3</v>
      </c>
      <c r="DM1436">
        <v>0</v>
      </c>
      <c r="DN1436" t="s">
        <v>3</v>
      </c>
      <c r="DO1436">
        <v>0</v>
      </c>
    </row>
    <row r="1437" spans="1:119" x14ac:dyDescent="0.25">
      <c r="A1437">
        <f>ROW(Source!A1369)</f>
        <v>1369</v>
      </c>
      <c r="B1437">
        <v>56481265</v>
      </c>
      <c r="C1437">
        <v>56497147</v>
      </c>
      <c r="D1437">
        <v>54902403</v>
      </c>
      <c r="E1437">
        <v>1</v>
      </c>
      <c r="F1437">
        <v>1</v>
      </c>
      <c r="G1437">
        <v>1079</v>
      </c>
      <c r="H1437">
        <v>3</v>
      </c>
      <c r="I1437" t="s">
        <v>815</v>
      </c>
      <c r="J1437" t="s">
        <v>816</v>
      </c>
      <c r="K1437" t="s">
        <v>817</v>
      </c>
      <c r="L1437">
        <v>1339</v>
      </c>
      <c r="N1437">
        <v>1007</v>
      </c>
      <c r="O1437" t="s">
        <v>158</v>
      </c>
      <c r="P1437" t="s">
        <v>158</v>
      </c>
      <c r="Q1437">
        <v>1</v>
      </c>
      <c r="W1437">
        <v>0</v>
      </c>
      <c r="X1437">
        <v>-1411081034</v>
      </c>
      <c r="Y1437">
        <f t="shared" si="821"/>
        <v>3.4</v>
      </c>
      <c r="AA1437">
        <v>1861.44</v>
      </c>
      <c r="AB1437">
        <v>0</v>
      </c>
      <c r="AC1437">
        <v>0</v>
      </c>
      <c r="AD1437">
        <v>0</v>
      </c>
      <c r="AE1437">
        <v>1821.37</v>
      </c>
      <c r="AF1437">
        <v>0</v>
      </c>
      <c r="AG1437">
        <v>0</v>
      </c>
      <c r="AH1437">
        <v>0</v>
      </c>
      <c r="AI1437">
        <v>1</v>
      </c>
      <c r="AJ1437">
        <v>1</v>
      </c>
      <c r="AK1437">
        <v>1</v>
      </c>
      <c r="AL1437">
        <v>1</v>
      </c>
      <c r="AM1437">
        <v>-2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 t="s">
        <v>3</v>
      </c>
      <c r="AT1437">
        <v>3.4</v>
      </c>
      <c r="AU1437" t="s">
        <v>3</v>
      </c>
      <c r="AV1437">
        <v>0</v>
      </c>
      <c r="AW1437">
        <v>2</v>
      </c>
      <c r="AX1437">
        <v>56497178</v>
      </c>
      <c r="AY1437">
        <v>1</v>
      </c>
      <c r="AZ1437">
        <v>0</v>
      </c>
      <c r="BA1437">
        <v>1386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CV1437">
        <v>0</v>
      </c>
      <c r="CW1437">
        <v>0</v>
      </c>
      <c r="CX1437">
        <f>ROUND(Y1437*Source!I1369,9)</f>
        <v>0.1258</v>
      </c>
      <c r="CY1437">
        <f t="shared" si="822"/>
        <v>1861.44</v>
      </c>
      <c r="CZ1437">
        <f t="shared" si="823"/>
        <v>1821.37</v>
      </c>
      <c r="DA1437">
        <f t="shared" si="824"/>
        <v>1</v>
      </c>
      <c r="DB1437">
        <f t="shared" si="825"/>
        <v>6192.66</v>
      </c>
      <c r="DC1437">
        <f t="shared" si="826"/>
        <v>0</v>
      </c>
      <c r="DD1437" t="s">
        <v>3</v>
      </c>
      <c r="DE1437" t="s">
        <v>3</v>
      </c>
      <c r="DF1437">
        <f t="shared" si="813"/>
        <v>229.13</v>
      </c>
      <c r="DG1437">
        <f t="shared" si="811"/>
        <v>0</v>
      </c>
      <c r="DH1437">
        <f t="shared" si="812"/>
        <v>0</v>
      </c>
      <c r="DI1437">
        <f t="shared" si="810"/>
        <v>0</v>
      </c>
      <c r="DJ1437">
        <f t="shared" si="827"/>
        <v>229.13</v>
      </c>
      <c r="DK1437">
        <v>0</v>
      </c>
      <c r="DL1437" t="s">
        <v>3</v>
      </c>
      <c r="DM1437">
        <v>0</v>
      </c>
      <c r="DN1437" t="s">
        <v>3</v>
      </c>
      <c r="DO1437">
        <v>0</v>
      </c>
    </row>
    <row r="1438" spans="1:119" x14ac:dyDescent="0.25">
      <c r="A1438">
        <f>ROW(Source!A1369)</f>
        <v>1369</v>
      </c>
      <c r="B1438">
        <v>56481265</v>
      </c>
      <c r="C1438">
        <v>56497147</v>
      </c>
      <c r="D1438">
        <v>54902427</v>
      </c>
      <c r="E1438">
        <v>1</v>
      </c>
      <c r="F1438">
        <v>1</v>
      </c>
      <c r="G1438">
        <v>1079</v>
      </c>
      <c r="H1438">
        <v>3</v>
      </c>
      <c r="I1438" t="s">
        <v>761</v>
      </c>
      <c r="J1438" t="s">
        <v>762</v>
      </c>
      <c r="K1438" t="s">
        <v>763</v>
      </c>
      <c r="L1438">
        <v>1348</v>
      </c>
      <c r="N1438">
        <v>1009</v>
      </c>
      <c r="O1438" t="s">
        <v>32</v>
      </c>
      <c r="P1438" t="s">
        <v>32</v>
      </c>
      <c r="Q1438">
        <v>1000</v>
      </c>
      <c r="W1438">
        <v>0</v>
      </c>
      <c r="X1438">
        <v>-764855440</v>
      </c>
      <c r="Y1438">
        <f t="shared" si="821"/>
        <v>0.10299999999999999</v>
      </c>
      <c r="AA1438">
        <v>1285.21</v>
      </c>
      <c r="AB1438">
        <v>0</v>
      </c>
      <c r="AC1438">
        <v>0</v>
      </c>
      <c r="AD1438">
        <v>0</v>
      </c>
      <c r="AE1438">
        <v>1257.54</v>
      </c>
      <c r="AF1438">
        <v>0</v>
      </c>
      <c r="AG1438">
        <v>0</v>
      </c>
      <c r="AH1438">
        <v>0</v>
      </c>
      <c r="AI1438">
        <v>1</v>
      </c>
      <c r="AJ1438">
        <v>1</v>
      </c>
      <c r="AK1438">
        <v>1</v>
      </c>
      <c r="AL1438">
        <v>1</v>
      </c>
      <c r="AM1438">
        <v>-2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 t="s">
        <v>3</v>
      </c>
      <c r="AT1438">
        <v>0.10299999999999999</v>
      </c>
      <c r="AU1438" t="s">
        <v>3</v>
      </c>
      <c r="AV1438">
        <v>0</v>
      </c>
      <c r="AW1438">
        <v>2</v>
      </c>
      <c r="AX1438">
        <v>56497179</v>
      </c>
      <c r="AY1438">
        <v>1</v>
      </c>
      <c r="AZ1438">
        <v>0</v>
      </c>
      <c r="BA1438">
        <v>1387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CV1438">
        <v>0</v>
      </c>
      <c r="CW1438">
        <v>0</v>
      </c>
      <c r="CX1438">
        <f>ROUND(Y1438*Source!I1369,9)</f>
        <v>3.8110000000000002E-3</v>
      </c>
      <c r="CY1438">
        <f t="shared" si="822"/>
        <v>1285.21</v>
      </c>
      <c r="CZ1438">
        <f t="shared" si="823"/>
        <v>1257.54</v>
      </c>
      <c r="DA1438">
        <f t="shared" si="824"/>
        <v>1</v>
      </c>
      <c r="DB1438">
        <f t="shared" si="825"/>
        <v>129.53</v>
      </c>
      <c r="DC1438">
        <f t="shared" si="826"/>
        <v>0</v>
      </c>
      <c r="DD1438" t="s">
        <v>3</v>
      </c>
      <c r="DE1438" t="s">
        <v>3</v>
      </c>
      <c r="DF1438">
        <f t="shared" si="813"/>
        <v>4.79</v>
      </c>
      <c r="DG1438">
        <f t="shared" si="811"/>
        <v>0</v>
      </c>
      <c r="DH1438">
        <f t="shared" si="812"/>
        <v>0</v>
      </c>
      <c r="DI1438">
        <f t="shared" si="810"/>
        <v>0</v>
      </c>
      <c r="DJ1438">
        <f t="shared" si="827"/>
        <v>4.79</v>
      </c>
      <c r="DK1438">
        <v>0</v>
      </c>
      <c r="DL1438" t="s">
        <v>3</v>
      </c>
      <c r="DM1438">
        <v>0</v>
      </c>
      <c r="DN1438" t="s">
        <v>3</v>
      </c>
      <c r="DO1438">
        <v>0</v>
      </c>
    </row>
    <row r="1439" spans="1:119" x14ac:dyDescent="0.25">
      <c r="A1439">
        <f>ROW(Source!A1369)</f>
        <v>1369</v>
      </c>
      <c r="B1439">
        <v>56481265</v>
      </c>
      <c r="C1439">
        <v>56497147</v>
      </c>
      <c r="D1439">
        <v>54902261</v>
      </c>
      <c r="E1439">
        <v>1</v>
      </c>
      <c r="F1439">
        <v>1</v>
      </c>
      <c r="G1439">
        <v>1079</v>
      </c>
      <c r="H1439">
        <v>3</v>
      </c>
      <c r="I1439" t="s">
        <v>853</v>
      </c>
      <c r="J1439" t="s">
        <v>854</v>
      </c>
      <c r="K1439" t="s">
        <v>855</v>
      </c>
      <c r="L1439">
        <v>1348</v>
      </c>
      <c r="N1439">
        <v>1009</v>
      </c>
      <c r="O1439" t="s">
        <v>32</v>
      </c>
      <c r="P1439" t="s">
        <v>32</v>
      </c>
      <c r="Q1439">
        <v>1000</v>
      </c>
      <c r="W1439">
        <v>0</v>
      </c>
      <c r="X1439">
        <v>1750099548</v>
      </c>
      <c r="Y1439">
        <f t="shared" si="821"/>
        <v>0.18</v>
      </c>
      <c r="AA1439">
        <v>18261.38</v>
      </c>
      <c r="AB1439">
        <v>0</v>
      </c>
      <c r="AC1439">
        <v>0</v>
      </c>
      <c r="AD1439">
        <v>0</v>
      </c>
      <c r="AE1439">
        <v>17868.28</v>
      </c>
      <c r="AF1439">
        <v>0</v>
      </c>
      <c r="AG1439">
        <v>0</v>
      </c>
      <c r="AH1439">
        <v>0</v>
      </c>
      <c r="AI1439">
        <v>1</v>
      </c>
      <c r="AJ1439">
        <v>1</v>
      </c>
      <c r="AK1439">
        <v>1</v>
      </c>
      <c r="AL1439">
        <v>1</v>
      </c>
      <c r="AM1439">
        <v>-2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 t="s">
        <v>3</v>
      </c>
      <c r="AT1439">
        <v>0.18</v>
      </c>
      <c r="AU1439" t="s">
        <v>3</v>
      </c>
      <c r="AV1439">
        <v>0</v>
      </c>
      <c r="AW1439">
        <v>2</v>
      </c>
      <c r="AX1439">
        <v>56497180</v>
      </c>
      <c r="AY1439">
        <v>1</v>
      </c>
      <c r="AZ1439">
        <v>0</v>
      </c>
      <c r="BA1439">
        <v>1388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CV1439">
        <v>0</v>
      </c>
      <c r="CW1439">
        <v>0</v>
      </c>
      <c r="CX1439">
        <f>ROUND(Y1439*Source!I1369,9)</f>
        <v>6.6600000000000001E-3</v>
      </c>
      <c r="CY1439">
        <f t="shared" si="822"/>
        <v>18261.38</v>
      </c>
      <c r="CZ1439">
        <f t="shared" si="823"/>
        <v>17868.28</v>
      </c>
      <c r="DA1439">
        <f t="shared" si="824"/>
        <v>1</v>
      </c>
      <c r="DB1439">
        <f t="shared" si="825"/>
        <v>3216.29</v>
      </c>
      <c r="DC1439">
        <f t="shared" si="826"/>
        <v>0</v>
      </c>
      <c r="DD1439" t="s">
        <v>3</v>
      </c>
      <c r="DE1439" t="s">
        <v>3</v>
      </c>
      <c r="DF1439">
        <f t="shared" si="813"/>
        <v>119</v>
      </c>
      <c r="DG1439">
        <f t="shared" si="811"/>
        <v>0</v>
      </c>
      <c r="DH1439">
        <f t="shared" si="812"/>
        <v>0</v>
      </c>
      <c r="DI1439">
        <f t="shared" si="810"/>
        <v>0</v>
      </c>
      <c r="DJ1439">
        <f t="shared" si="827"/>
        <v>119</v>
      </c>
      <c r="DK1439">
        <v>0</v>
      </c>
      <c r="DL1439" t="s">
        <v>3</v>
      </c>
      <c r="DM1439">
        <v>0</v>
      </c>
      <c r="DN1439" t="s">
        <v>3</v>
      </c>
      <c r="DO1439">
        <v>0</v>
      </c>
    </row>
    <row r="1440" spans="1:119" x14ac:dyDescent="0.25">
      <c r="A1440">
        <f>ROW(Source!A1369)</f>
        <v>1369</v>
      </c>
      <c r="B1440">
        <v>56481265</v>
      </c>
      <c r="C1440">
        <v>56497147</v>
      </c>
      <c r="D1440">
        <v>54902280</v>
      </c>
      <c r="E1440">
        <v>1</v>
      </c>
      <c r="F1440">
        <v>1</v>
      </c>
      <c r="G1440">
        <v>1079</v>
      </c>
      <c r="H1440">
        <v>3</v>
      </c>
      <c r="I1440" t="s">
        <v>895</v>
      </c>
      <c r="J1440" t="s">
        <v>896</v>
      </c>
      <c r="K1440" t="s">
        <v>897</v>
      </c>
      <c r="L1440">
        <v>1339</v>
      </c>
      <c r="N1440">
        <v>1007</v>
      </c>
      <c r="O1440" t="s">
        <v>158</v>
      </c>
      <c r="P1440" t="s">
        <v>158</v>
      </c>
      <c r="Q1440">
        <v>1</v>
      </c>
      <c r="W1440">
        <v>0</v>
      </c>
      <c r="X1440">
        <v>166094496</v>
      </c>
      <c r="Y1440">
        <f t="shared" si="821"/>
        <v>0.27</v>
      </c>
      <c r="AA1440">
        <v>2519.17</v>
      </c>
      <c r="AB1440">
        <v>0</v>
      </c>
      <c r="AC1440">
        <v>0</v>
      </c>
      <c r="AD1440">
        <v>0</v>
      </c>
      <c r="AE1440">
        <v>2464.94</v>
      </c>
      <c r="AF1440">
        <v>0</v>
      </c>
      <c r="AG1440">
        <v>0</v>
      </c>
      <c r="AH1440">
        <v>0</v>
      </c>
      <c r="AI1440">
        <v>1</v>
      </c>
      <c r="AJ1440">
        <v>1</v>
      </c>
      <c r="AK1440">
        <v>1</v>
      </c>
      <c r="AL1440">
        <v>1</v>
      </c>
      <c r="AM1440">
        <v>-2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 t="s">
        <v>3</v>
      </c>
      <c r="AT1440">
        <v>0.27</v>
      </c>
      <c r="AU1440" t="s">
        <v>3</v>
      </c>
      <c r="AV1440">
        <v>0</v>
      </c>
      <c r="AW1440">
        <v>2</v>
      </c>
      <c r="AX1440">
        <v>56497181</v>
      </c>
      <c r="AY1440">
        <v>1</v>
      </c>
      <c r="AZ1440">
        <v>0</v>
      </c>
      <c r="BA1440">
        <v>1389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CV1440">
        <v>0</v>
      </c>
      <c r="CW1440">
        <v>0</v>
      </c>
      <c r="CX1440">
        <f>ROUND(Y1440*Source!I1369,9)</f>
        <v>9.9900000000000006E-3</v>
      </c>
      <c r="CY1440">
        <f t="shared" si="822"/>
        <v>2519.17</v>
      </c>
      <c r="CZ1440">
        <f t="shared" si="823"/>
        <v>2464.94</v>
      </c>
      <c r="DA1440">
        <f t="shared" si="824"/>
        <v>1</v>
      </c>
      <c r="DB1440">
        <f t="shared" si="825"/>
        <v>665.53</v>
      </c>
      <c r="DC1440">
        <f t="shared" si="826"/>
        <v>0</v>
      </c>
      <c r="DD1440" t="s">
        <v>3</v>
      </c>
      <c r="DE1440" t="s">
        <v>3</v>
      </c>
      <c r="DF1440">
        <f t="shared" si="813"/>
        <v>24.62</v>
      </c>
      <c r="DG1440">
        <f t="shared" si="811"/>
        <v>0</v>
      </c>
      <c r="DH1440">
        <f t="shared" si="812"/>
        <v>0</v>
      </c>
      <c r="DI1440">
        <f t="shared" si="810"/>
        <v>0</v>
      </c>
      <c r="DJ1440">
        <f t="shared" si="827"/>
        <v>24.62</v>
      </c>
      <c r="DK1440">
        <v>0</v>
      </c>
      <c r="DL1440" t="s">
        <v>3</v>
      </c>
      <c r="DM1440">
        <v>0</v>
      </c>
      <c r="DN1440" t="s">
        <v>3</v>
      </c>
      <c r="DO1440">
        <v>0</v>
      </c>
    </row>
    <row r="1441" spans="1:119" x14ac:dyDescent="0.25">
      <c r="A1441">
        <f>ROW(Source!A1369)</f>
        <v>1369</v>
      </c>
      <c r="B1441">
        <v>56481265</v>
      </c>
      <c r="C1441">
        <v>56497147</v>
      </c>
      <c r="D1441">
        <v>54909571</v>
      </c>
      <c r="E1441">
        <v>1</v>
      </c>
      <c r="F1441">
        <v>1</v>
      </c>
      <c r="G1441">
        <v>1079</v>
      </c>
      <c r="H1441">
        <v>3</v>
      </c>
      <c r="I1441" t="s">
        <v>248</v>
      </c>
      <c r="J1441" t="s">
        <v>250</v>
      </c>
      <c r="K1441" t="s">
        <v>249</v>
      </c>
      <c r="L1441">
        <v>1339</v>
      </c>
      <c r="N1441">
        <v>1007</v>
      </c>
      <c r="O1441" t="s">
        <v>158</v>
      </c>
      <c r="P1441" t="s">
        <v>158</v>
      </c>
      <c r="Q1441">
        <v>1</v>
      </c>
      <c r="W1441">
        <v>0</v>
      </c>
      <c r="X1441">
        <v>-1447999952</v>
      </c>
      <c r="Y1441">
        <f t="shared" si="821"/>
        <v>101.5</v>
      </c>
      <c r="AA1441">
        <v>745.78</v>
      </c>
      <c r="AB1441">
        <v>0</v>
      </c>
      <c r="AC1441">
        <v>0</v>
      </c>
      <c r="AD1441">
        <v>0</v>
      </c>
      <c r="AE1441">
        <v>729.73</v>
      </c>
      <c r="AF1441">
        <v>0</v>
      </c>
      <c r="AG1441">
        <v>0</v>
      </c>
      <c r="AH1441">
        <v>0</v>
      </c>
      <c r="AI1441">
        <v>1</v>
      </c>
      <c r="AJ1441">
        <v>1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 t="s">
        <v>3</v>
      </c>
      <c r="AT1441">
        <v>101.5</v>
      </c>
      <c r="AU1441" t="s">
        <v>3</v>
      </c>
      <c r="AV1441">
        <v>0</v>
      </c>
      <c r="AW1441">
        <v>1</v>
      </c>
      <c r="AX1441">
        <v>-1</v>
      </c>
      <c r="AY1441">
        <v>0</v>
      </c>
      <c r="AZ1441">
        <v>0</v>
      </c>
      <c r="BA1441" t="s">
        <v>3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CV1441">
        <v>0</v>
      </c>
      <c r="CW1441">
        <v>0</v>
      </c>
      <c r="CX1441">
        <f>ROUND(Y1441*Source!I1369,9)</f>
        <v>3.7555000000000001</v>
      </c>
      <c r="CY1441">
        <f t="shared" si="822"/>
        <v>745.78</v>
      </c>
      <c r="CZ1441">
        <f t="shared" si="823"/>
        <v>729.73</v>
      </c>
      <c r="DA1441">
        <f t="shared" si="824"/>
        <v>1</v>
      </c>
      <c r="DB1441">
        <f t="shared" si="825"/>
        <v>74067.600000000006</v>
      </c>
      <c r="DC1441">
        <f t="shared" si="826"/>
        <v>0</v>
      </c>
      <c r="DD1441" t="s">
        <v>3</v>
      </c>
      <c r="DE1441" t="s">
        <v>3</v>
      </c>
      <c r="DF1441">
        <f t="shared" si="813"/>
        <v>2740.5</v>
      </c>
      <c r="DG1441">
        <f t="shared" si="811"/>
        <v>0</v>
      </c>
      <c r="DH1441">
        <f t="shared" si="812"/>
        <v>0</v>
      </c>
      <c r="DI1441">
        <f t="shared" si="810"/>
        <v>0</v>
      </c>
      <c r="DJ1441">
        <f t="shared" si="827"/>
        <v>2740.5</v>
      </c>
      <c r="DK1441">
        <v>0</v>
      </c>
      <c r="DL1441" t="s">
        <v>3</v>
      </c>
      <c r="DM1441">
        <v>0</v>
      </c>
      <c r="DN1441" t="s">
        <v>3</v>
      </c>
      <c r="DO1441">
        <v>0</v>
      </c>
    </row>
    <row r="1442" spans="1:119" x14ac:dyDescent="0.25">
      <c r="A1442">
        <f>ROW(Source!A1369)</f>
        <v>1369</v>
      </c>
      <c r="B1442">
        <v>56481265</v>
      </c>
      <c r="C1442">
        <v>56497147</v>
      </c>
      <c r="D1442">
        <v>54909981</v>
      </c>
      <c r="E1442">
        <v>1</v>
      </c>
      <c r="F1442">
        <v>1</v>
      </c>
      <c r="G1442">
        <v>1079</v>
      </c>
      <c r="H1442">
        <v>3</v>
      </c>
      <c r="I1442" t="s">
        <v>244</v>
      </c>
      <c r="J1442" t="s">
        <v>246</v>
      </c>
      <c r="K1442" t="s">
        <v>245</v>
      </c>
      <c r="L1442">
        <v>1348</v>
      </c>
      <c r="N1442">
        <v>1009</v>
      </c>
      <c r="O1442" t="s">
        <v>32</v>
      </c>
      <c r="P1442" t="s">
        <v>32</v>
      </c>
      <c r="Q1442">
        <v>1000</v>
      </c>
      <c r="W1442">
        <v>0</v>
      </c>
      <c r="X1442">
        <v>-182356648</v>
      </c>
      <c r="Y1442">
        <f t="shared" si="821"/>
        <v>0.189189</v>
      </c>
      <c r="AA1442">
        <v>5798</v>
      </c>
      <c r="AB1442">
        <v>0</v>
      </c>
      <c r="AC1442">
        <v>0</v>
      </c>
      <c r="AD1442">
        <v>0</v>
      </c>
      <c r="AE1442">
        <v>5673.19</v>
      </c>
      <c r="AF1442">
        <v>0</v>
      </c>
      <c r="AG1442">
        <v>0</v>
      </c>
      <c r="AH1442">
        <v>0</v>
      </c>
      <c r="AI1442">
        <v>1</v>
      </c>
      <c r="AJ1442">
        <v>1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 t="s">
        <v>3</v>
      </c>
      <c r="AT1442">
        <v>0.189189</v>
      </c>
      <c r="AU1442" t="s">
        <v>3</v>
      </c>
      <c r="AV1442">
        <v>0</v>
      </c>
      <c r="AW1442">
        <v>1</v>
      </c>
      <c r="AX1442">
        <v>-1</v>
      </c>
      <c r="AY1442">
        <v>0</v>
      </c>
      <c r="AZ1442">
        <v>0</v>
      </c>
      <c r="BA1442" t="s">
        <v>3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CV1442">
        <v>0</v>
      </c>
      <c r="CW1442">
        <v>0</v>
      </c>
      <c r="CX1442">
        <f>ROUND(Y1442*Source!I1369,9)</f>
        <v>6.9999930000000004E-3</v>
      </c>
      <c r="CY1442">
        <f t="shared" si="822"/>
        <v>5798</v>
      </c>
      <c r="CZ1442">
        <f t="shared" si="823"/>
        <v>5673.19</v>
      </c>
      <c r="DA1442">
        <f t="shared" si="824"/>
        <v>1</v>
      </c>
      <c r="DB1442">
        <f t="shared" si="825"/>
        <v>1073.31</v>
      </c>
      <c r="DC1442">
        <f t="shared" si="826"/>
        <v>0</v>
      </c>
      <c r="DD1442" t="s">
        <v>3</v>
      </c>
      <c r="DE1442" t="s">
        <v>3</v>
      </c>
      <c r="DF1442">
        <f t="shared" si="813"/>
        <v>39.71</v>
      </c>
      <c r="DG1442">
        <f t="shared" si="811"/>
        <v>0</v>
      </c>
      <c r="DH1442">
        <f t="shared" si="812"/>
        <v>0</v>
      </c>
      <c r="DI1442">
        <f t="shared" si="810"/>
        <v>0</v>
      </c>
      <c r="DJ1442">
        <f t="shared" si="827"/>
        <v>39.71</v>
      </c>
      <c r="DK1442">
        <v>0</v>
      </c>
      <c r="DL1442" t="s">
        <v>3</v>
      </c>
      <c r="DM1442">
        <v>0</v>
      </c>
      <c r="DN1442" t="s">
        <v>3</v>
      </c>
      <c r="DO1442">
        <v>0</v>
      </c>
    </row>
    <row r="1443" spans="1:119" x14ac:dyDescent="0.25">
      <c r="A1443">
        <f>ROW(Source!A1369)</f>
        <v>1369</v>
      </c>
      <c r="B1443">
        <v>56481265</v>
      </c>
      <c r="C1443">
        <v>56497147</v>
      </c>
      <c r="D1443">
        <v>54909992</v>
      </c>
      <c r="E1443">
        <v>1</v>
      </c>
      <c r="F1443">
        <v>1</v>
      </c>
      <c r="G1443">
        <v>1079</v>
      </c>
      <c r="H1443">
        <v>3</v>
      </c>
      <c r="I1443" t="s">
        <v>330</v>
      </c>
      <c r="J1443" t="s">
        <v>332</v>
      </c>
      <c r="K1443" t="s">
        <v>331</v>
      </c>
      <c r="L1443">
        <v>1348</v>
      </c>
      <c r="N1443">
        <v>1009</v>
      </c>
      <c r="O1443" t="s">
        <v>32</v>
      </c>
      <c r="P1443" t="s">
        <v>32</v>
      </c>
      <c r="Q1443">
        <v>1000</v>
      </c>
      <c r="W1443">
        <v>0</v>
      </c>
      <c r="X1443">
        <v>-977438433</v>
      </c>
      <c r="Y1443">
        <f t="shared" si="821"/>
        <v>0.69972999999999996</v>
      </c>
      <c r="AA1443">
        <v>5870.05</v>
      </c>
      <c r="AB1443">
        <v>0</v>
      </c>
      <c r="AC1443">
        <v>0</v>
      </c>
      <c r="AD1443">
        <v>0</v>
      </c>
      <c r="AE1443">
        <v>5743.69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 t="s">
        <v>3</v>
      </c>
      <c r="AT1443">
        <v>0.69972999999999996</v>
      </c>
      <c r="AU1443" t="s">
        <v>3</v>
      </c>
      <c r="AV1443">
        <v>0</v>
      </c>
      <c r="AW1443">
        <v>1</v>
      </c>
      <c r="AX1443">
        <v>-1</v>
      </c>
      <c r="AY1443">
        <v>0</v>
      </c>
      <c r="AZ1443">
        <v>0</v>
      </c>
      <c r="BA1443" t="s">
        <v>3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CV1443">
        <v>0</v>
      </c>
      <c r="CW1443">
        <v>0</v>
      </c>
      <c r="CX1443">
        <f>ROUND(Y1443*Source!I1369,9)</f>
        <v>2.5890010000000001E-2</v>
      </c>
      <c r="CY1443">
        <f t="shared" si="822"/>
        <v>5870.05</v>
      </c>
      <c r="CZ1443">
        <f t="shared" si="823"/>
        <v>5743.69</v>
      </c>
      <c r="DA1443">
        <f t="shared" si="824"/>
        <v>1</v>
      </c>
      <c r="DB1443">
        <f t="shared" si="825"/>
        <v>4019.03</v>
      </c>
      <c r="DC1443">
        <f t="shared" si="826"/>
        <v>0</v>
      </c>
      <c r="DD1443" t="s">
        <v>3</v>
      </c>
      <c r="DE1443" t="s">
        <v>3</v>
      </c>
      <c r="DF1443">
        <f t="shared" si="813"/>
        <v>148.69999999999999</v>
      </c>
      <c r="DG1443">
        <f t="shared" si="811"/>
        <v>0</v>
      </c>
      <c r="DH1443">
        <f t="shared" si="812"/>
        <v>0</v>
      </c>
      <c r="DI1443">
        <f t="shared" si="810"/>
        <v>0</v>
      </c>
      <c r="DJ1443">
        <f t="shared" si="827"/>
        <v>148.69999999999999</v>
      </c>
      <c r="DK1443">
        <v>0</v>
      </c>
      <c r="DL1443" t="s">
        <v>3</v>
      </c>
      <c r="DM1443">
        <v>0</v>
      </c>
      <c r="DN1443" t="s">
        <v>3</v>
      </c>
      <c r="DO1443">
        <v>0</v>
      </c>
    </row>
    <row r="1444" spans="1:119" x14ac:dyDescent="0.25">
      <c r="A1444">
        <f>ROW(Source!A1369)</f>
        <v>1369</v>
      </c>
      <c r="B1444">
        <v>56481265</v>
      </c>
      <c r="C1444">
        <v>56497147</v>
      </c>
      <c r="D1444">
        <v>54909994</v>
      </c>
      <c r="E1444">
        <v>1</v>
      </c>
      <c r="F1444">
        <v>1</v>
      </c>
      <c r="G1444">
        <v>1079</v>
      </c>
      <c r="H1444">
        <v>3</v>
      </c>
      <c r="I1444" t="s">
        <v>240</v>
      </c>
      <c r="J1444" t="s">
        <v>242</v>
      </c>
      <c r="K1444" t="s">
        <v>241</v>
      </c>
      <c r="L1444">
        <v>1348</v>
      </c>
      <c r="N1444">
        <v>1009</v>
      </c>
      <c r="O1444" t="s">
        <v>32</v>
      </c>
      <c r="P1444" t="s">
        <v>32</v>
      </c>
      <c r="Q1444">
        <v>1000</v>
      </c>
      <c r="W1444">
        <v>0</v>
      </c>
      <c r="X1444">
        <v>1611312075</v>
      </c>
      <c r="Y1444">
        <f t="shared" si="821"/>
        <v>11.665946</v>
      </c>
      <c r="AA1444">
        <v>5870.05</v>
      </c>
      <c r="AB1444">
        <v>0</v>
      </c>
      <c r="AC1444">
        <v>0</v>
      </c>
      <c r="AD1444">
        <v>0</v>
      </c>
      <c r="AE1444">
        <v>5743.69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1</v>
      </c>
      <c r="AL1444">
        <v>1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 t="s">
        <v>3</v>
      </c>
      <c r="AT1444">
        <v>11.665946</v>
      </c>
      <c r="AU1444" t="s">
        <v>3</v>
      </c>
      <c r="AV1444">
        <v>0</v>
      </c>
      <c r="AW1444">
        <v>1</v>
      </c>
      <c r="AX1444">
        <v>-1</v>
      </c>
      <c r="AY1444">
        <v>0</v>
      </c>
      <c r="AZ1444">
        <v>0</v>
      </c>
      <c r="BA1444" t="s">
        <v>3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CV1444">
        <v>0</v>
      </c>
      <c r="CW1444">
        <v>0</v>
      </c>
      <c r="CX1444">
        <f>ROUND(Y1444*Source!I1369,9)</f>
        <v>0.43164000200000002</v>
      </c>
      <c r="CY1444">
        <f t="shared" si="822"/>
        <v>5870.05</v>
      </c>
      <c r="CZ1444">
        <f t="shared" si="823"/>
        <v>5743.69</v>
      </c>
      <c r="DA1444">
        <f t="shared" si="824"/>
        <v>1</v>
      </c>
      <c r="DB1444">
        <f t="shared" si="825"/>
        <v>67005.58</v>
      </c>
      <c r="DC1444">
        <f t="shared" si="826"/>
        <v>0</v>
      </c>
      <c r="DD1444" t="s">
        <v>3</v>
      </c>
      <c r="DE1444" t="s">
        <v>3</v>
      </c>
      <c r="DF1444">
        <f t="shared" si="813"/>
        <v>2479.21</v>
      </c>
      <c r="DG1444">
        <f t="shared" si="811"/>
        <v>0</v>
      </c>
      <c r="DH1444">
        <f t="shared" si="812"/>
        <v>0</v>
      </c>
      <c r="DI1444">
        <f t="shared" si="810"/>
        <v>0</v>
      </c>
      <c r="DJ1444">
        <f t="shared" si="827"/>
        <v>2479.21</v>
      </c>
      <c r="DK1444">
        <v>0</v>
      </c>
      <c r="DL1444" t="s">
        <v>3</v>
      </c>
      <c r="DM1444">
        <v>0</v>
      </c>
      <c r="DN1444" t="s">
        <v>3</v>
      </c>
      <c r="DO1444">
        <v>0</v>
      </c>
    </row>
    <row r="1445" spans="1:119" x14ac:dyDescent="0.25">
      <c r="A1445">
        <f>ROW(Source!A1369)</f>
        <v>1369</v>
      </c>
      <c r="B1445">
        <v>56481265</v>
      </c>
      <c r="C1445">
        <v>56497147</v>
      </c>
      <c r="D1445">
        <v>54914902</v>
      </c>
      <c r="E1445">
        <v>1</v>
      </c>
      <c r="F1445">
        <v>1</v>
      </c>
      <c r="G1445">
        <v>1079</v>
      </c>
      <c r="H1445">
        <v>3</v>
      </c>
      <c r="I1445" t="s">
        <v>252</v>
      </c>
      <c r="J1445" t="s">
        <v>254</v>
      </c>
      <c r="K1445" t="s">
        <v>253</v>
      </c>
      <c r="L1445">
        <v>1327</v>
      </c>
      <c r="N1445">
        <v>1005</v>
      </c>
      <c r="O1445" t="s">
        <v>214</v>
      </c>
      <c r="P1445" t="s">
        <v>214</v>
      </c>
      <c r="Q1445">
        <v>1</v>
      </c>
      <c r="W1445">
        <v>0</v>
      </c>
      <c r="X1445">
        <v>1092252065</v>
      </c>
      <c r="Y1445">
        <f t="shared" si="821"/>
        <v>147</v>
      </c>
      <c r="AA1445">
        <v>62.16</v>
      </c>
      <c r="AB1445">
        <v>0</v>
      </c>
      <c r="AC1445">
        <v>0</v>
      </c>
      <c r="AD1445">
        <v>0</v>
      </c>
      <c r="AE1445">
        <v>60.82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1</v>
      </c>
      <c r="AL1445">
        <v>1</v>
      </c>
      <c r="AM1445">
        <v>-2</v>
      </c>
      <c r="AN1445">
        <v>0</v>
      </c>
      <c r="AO1445">
        <v>1</v>
      </c>
      <c r="AP1445">
        <v>0</v>
      </c>
      <c r="AQ1445">
        <v>0</v>
      </c>
      <c r="AR1445">
        <v>0</v>
      </c>
      <c r="AS1445" t="s">
        <v>3</v>
      </c>
      <c r="AT1445">
        <v>147</v>
      </c>
      <c r="AU1445" t="s">
        <v>3</v>
      </c>
      <c r="AV1445">
        <v>0</v>
      </c>
      <c r="AW1445">
        <v>2</v>
      </c>
      <c r="AX1445">
        <v>56497182</v>
      </c>
      <c r="AY1445">
        <v>1</v>
      </c>
      <c r="AZ1445">
        <v>0</v>
      </c>
      <c r="BA1445">
        <v>1390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CV1445">
        <v>0</v>
      </c>
      <c r="CW1445">
        <v>0</v>
      </c>
      <c r="CX1445">
        <f>ROUND(Y1445*Source!I1369,9)</f>
        <v>5.4390000000000001</v>
      </c>
      <c r="CY1445">
        <f t="shared" si="822"/>
        <v>62.16</v>
      </c>
      <c r="CZ1445">
        <f t="shared" si="823"/>
        <v>60.82</v>
      </c>
      <c r="DA1445">
        <f t="shared" si="824"/>
        <v>1</v>
      </c>
      <c r="DB1445">
        <f t="shared" si="825"/>
        <v>8940.5400000000009</v>
      </c>
      <c r="DC1445">
        <f t="shared" si="826"/>
        <v>0</v>
      </c>
      <c r="DD1445" t="s">
        <v>3</v>
      </c>
      <c r="DE1445" t="s">
        <v>3</v>
      </c>
      <c r="DF1445">
        <f t="shared" si="813"/>
        <v>330.8</v>
      </c>
      <c r="DG1445">
        <f t="shared" si="811"/>
        <v>0</v>
      </c>
      <c r="DH1445">
        <f t="shared" si="812"/>
        <v>0</v>
      </c>
      <c r="DI1445">
        <f t="shared" si="810"/>
        <v>0</v>
      </c>
      <c r="DJ1445">
        <f t="shared" si="827"/>
        <v>330.8</v>
      </c>
      <c r="DK1445">
        <v>0</v>
      </c>
      <c r="DL1445" t="s">
        <v>3</v>
      </c>
      <c r="DM1445">
        <v>0</v>
      </c>
      <c r="DN1445" t="s">
        <v>3</v>
      </c>
      <c r="DO1445">
        <v>0</v>
      </c>
    </row>
    <row r="1446" spans="1:119" x14ac:dyDescent="0.25">
      <c r="A1446">
        <f>ROW(Source!A1370)</f>
        <v>1370</v>
      </c>
      <c r="B1446">
        <v>56481267</v>
      </c>
      <c r="C1446">
        <v>56497147</v>
      </c>
      <c r="D1446">
        <v>54836958</v>
      </c>
      <c r="E1446">
        <v>1079</v>
      </c>
      <c r="F1446">
        <v>1</v>
      </c>
      <c r="G1446">
        <v>1079</v>
      </c>
      <c r="H1446">
        <v>1</v>
      </c>
      <c r="I1446" t="s">
        <v>738</v>
      </c>
      <c r="J1446" t="s">
        <v>3</v>
      </c>
      <c r="K1446" t="s">
        <v>739</v>
      </c>
      <c r="L1446">
        <v>1191</v>
      </c>
      <c r="N1446">
        <v>1013</v>
      </c>
      <c r="O1446" t="s">
        <v>740</v>
      </c>
      <c r="P1446" t="s">
        <v>740</v>
      </c>
      <c r="Q1446">
        <v>1</v>
      </c>
      <c r="W1446">
        <v>0</v>
      </c>
      <c r="X1446">
        <v>476480486</v>
      </c>
      <c r="Y1446">
        <f>(AT1446*1.15*1.1)</f>
        <v>1821.6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1</v>
      </c>
      <c r="AL1446">
        <v>1</v>
      </c>
      <c r="AM1446">
        <v>-2</v>
      </c>
      <c r="AN1446">
        <v>0</v>
      </c>
      <c r="AO1446">
        <v>1</v>
      </c>
      <c r="AP1446">
        <v>1</v>
      </c>
      <c r="AQ1446">
        <v>0</v>
      </c>
      <c r="AR1446">
        <v>0</v>
      </c>
      <c r="AS1446" t="s">
        <v>3</v>
      </c>
      <c r="AT1446">
        <v>1440</v>
      </c>
      <c r="AU1446" t="s">
        <v>166</v>
      </c>
      <c r="AV1446">
        <v>1</v>
      </c>
      <c r="AW1446">
        <v>2</v>
      </c>
      <c r="AX1446">
        <v>56497167</v>
      </c>
      <c r="AY1446">
        <v>1</v>
      </c>
      <c r="AZ1446">
        <v>0</v>
      </c>
      <c r="BA1446">
        <v>1392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CU1446">
        <f>ROUND(AT1446*Source!I1370*AH1446*AL1446,2)</f>
        <v>0</v>
      </c>
      <c r="CV1446">
        <f>ROUND(Y1446*Source!I1370,9)</f>
        <v>67.399199999999993</v>
      </c>
      <c r="CW1446">
        <v>0</v>
      </c>
      <c r="CX1446">
        <f>ROUND(Y1446*Source!I1370,9)</f>
        <v>67.399199999999993</v>
      </c>
      <c r="CY1446">
        <f>AD1446</f>
        <v>0</v>
      </c>
      <c r="CZ1446">
        <f>AH1446</f>
        <v>0</v>
      </c>
      <c r="DA1446">
        <f>AL1446</f>
        <v>1</v>
      </c>
      <c r="DB1446">
        <f>ROUND((ROUND(AT1446*CZ1446,2)*1.15*1.1),6)</f>
        <v>0</v>
      </c>
      <c r="DC1446">
        <f>ROUND((ROUND(AT1446*AG1446,2)*1.15*1.1),6)</f>
        <v>0</v>
      </c>
      <c r="DD1446" t="s">
        <v>3</v>
      </c>
      <c r="DE1446" t="s">
        <v>3</v>
      </c>
      <c r="DF1446">
        <f t="shared" si="813"/>
        <v>0</v>
      </c>
      <c r="DG1446">
        <f t="shared" si="811"/>
        <v>0</v>
      </c>
      <c r="DH1446">
        <f t="shared" si="812"/>
        <v>0</v>
      </c>
      <c r="DI1446">
        <f t="shared" si="810"/>
        <v>0</v>
      </c>
      <c r="DJ1446">
        <f>DI1446</f>
        <v>0</v>
      </c>
      <c r="DK1446">
        <v>0</v>
      </c>
      <c r="DL1446" t="s">
        <v>3</v>
      </c>
      <c r="DM1446">
        <v>0</v>
      </c>
      <c r="DN1446" t="s">
        <v>3</v>
      </c>
      <c r="DO1446">
        <v>0</v>
      </c>
    </row>
    <row r="1447" spans="1:119" x14ac:dyDescent="0.25">
      <c r="A1447">
        <f>ROW(Source!A1370)</f>
        <v>1370</v>
      </c>
      <c r="B1447">
        <v>56481267</v>
      </c>
      <c r="C1447">
        <v>56497147</v>
      </c>
      <c r="D1447">
        <v>54933985</v>
      </c>
      <c r="E1447">
        <v>1</v>
      </c>
      <c r="F1447">
        <v>1</v>
      </c>
      <c r="G1447">
        <v>1079</v>
      </c>
      <c r="H1447">
        <v>2</v>
      </c>
      <c r="I1447" t="s">
        <v>773</v>
      </c>
      <c r="J1447" t="s">
        <v>774</v>
      </c>
      <c r="K1447" t="s">
        <v>775</v>
      </c>
      <c r="L1447">
        <v>1368</v>
      </c>
      <c r="N1447">
        <v>1011</v>
      </c>
      <c r="O1447" t="s">
        <v>744</v>
      </c>
      <c r="P1447" t="s">
        <v>744</v>
      </c>
      <c r="Q1447">
        <v>1</v>
      </c>
      <c r="W1447">
        <v>0</v>
      </c>
      <c r="X1447">
        <v>-1503106587</v>
      </c>
      <c r="Y1447">
        <f t="shared" ref="Y1447:Y1452" si="828">(AT1447*1.25*1.1)</f>
        <v>394.62500000000006</v>
      </c>
      <c r="AA1447">
        <v>0</v>
      </c>
      <c r="AB1447">
        <v>85.83</v>
      </c>
      <c r="AC1447">
        <v>0</v>
      </c>
      <c r="AD1447">
        <v>0</v>
      </c>
      <c r="AE1447">
        <v>0</v>
      </c>
      <c r="AF1447">
        <v>7.11</v>
      </c>
      <c r="AG1447">
        <v>0</v>
      </c>
      <c r="AH1447">
        <v>0</v>
      </c>
      <c r="AI1447">
        <v>1</v>
      </c>
      <c r="AJ1447">
        <v>11.53</v>
      </c>
      <c r="AK1447">
        <v>47.82</v>
      </c>
      <c r="AL1447">
        <v>1</v>
      </c>
      <c r="AM1447">
        <v>2</v>
      </c>
      <c r="AN1447">
        <v>0</v>
      </c>
      <c r="AO1447">
        <v>1</v>
      </c>
      <c r="AP1447">
        <v>1</v>
      </c>
      <c r="AQ1447">
        <v>0</v>
      </c>
      <c r="AR1447">
        <v>0</v>
      </c>
      <c r="AS1447" t="s">
        <v>3</v>
      </c>
      <c r="AT1447">
        <v>287</v>
      </c>
      <c r="AU1447" t="s">
        <v>165</v>
      </c>
      <c r="AV1447">
        <v>0</v>
      </c>
      <c r="AW1447">
        <v>2</v>
      </c>
      <c r="AX1447">
        <v>56497168</v>
      </c>
      <c r="AY1447">
        <v>1</v>
      </c>
      <c r="AZ1447">
        <v>0</v>
      </c>
      <c r="BA1447">
        <v>1393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CV1447">
        <v>0</v>
      </c>
      <c r="CW1447">
        <f>ROUND(Y1447*Source!I1370*DO1447,9)</f>
        <v>0</v>
      </c>
      <c r="CX1447">
        <f>ROUND(Y1447*Source!I1370,9)</f>
        <v>14.601125</v>
      </c>
      <c r="CY1447">
        <f t="shared" ref="CY1447:CY1452" si="829">AB1447</f>
        <v>85.83</v>
      </c>
      <c r="CZ1447">
        <f t="shared" ref="CZ1447:CZ1452" si="830">AF1447</f>
        <v>7.11</v>
      </c>
      <c r="DA1447">
        <f t="shared" ref="DA1447:DA1452" si="831">AJ1447</f>
        <v>11.53</v>
      </c>
      <c r="DB1447">
        <f t="shared" ref="DB1447:DB1452" si="832">ROUND((ROUND(AT1447*CZ1447,2)*1.25*1.1),6)</f>
        <v>2805.7837500000001</v>
      </c>
      <c r="DC1447">
        <f t="shared" ref="DC1447:DC1452" si="833">ROUND((ROUND(AT1447*AG1447,2)*1.25*1.1),6)</f>
        <v>0</v>
      </c>
      <c r="DD1447" t="s">
        <v>3</v>
      </c>
      <c r="DE1447" t="s">
        <v>3</v>
      </c>
      <c r="DF1447">
        <f t="shared" si="813"/>
        <v>0</v>
      </c>
      <c r="DG1447">
        <f t="shared" ref="DG1447:DG1452" si="834">ROUND(ROUND(AF1447*AJ1447,2)*CX1447,2)</f>
        <v>1197</v>
      </c>
      <c r="DH1447">
        <f t="shared" ref="DH1447:DH1452" si="835">ROUND(ROUND(AG1447*AK1447,2)*CX1447,2)</f>
        <v>0</v>
      </c>
      <c r="DI1447">
        <f t="shared" si="810"/>
        <v>0</v>
      </c>
      <c r="DJ1447">
        <f t="shared" ref="DJ1447:DJ1452" si="836">DG1447</f>
        <v>1197</v>
      </c>
      <c r="DK1447">
        <v>0</v>
      </c>
      <c r="DL1447" t="s">
        <v>3</v>
      </c>
      <c r="DM1447">
        <v>0</v>
      </c>
      <c r="DN1447" t="s">
        <v>3</v>
      </c>
      <c r="DO1447">
        <v>0</v>
      </c>
    </row>
    <row r="1448" spans="1:119" x14ac:dyDescent="0.25">
      <c r="A1448">
        <f>ROW(Source!A1370)</f>
        <v>1370</v>
      </c>
      <c r="B1448">
        <v>56481267</v>
      </c>
      <c r="C1448">
        <v>56497147</v>
      </c>
      <c r="D1448">
        <v>54934284</v>
      </c>
      <c r="E1448">
        <v>1</v>
      </c>
      <c r="F1448">
        <v>1</v>
      </c>
      <c r="G1448">
        <v>1079</v>
      </c>
      <c r="H1448">
        <v>2</v>
      </c>
      <c r="I1448" t="s">
        <v>741</v>
      </c>
      <c r="J1448" t="s">
        <v>742</v>
      </c>
      <c r="K1448" t="s">
        <v>743</v>
      </c>
      <c r="L1448">
        <v>1368</v>
      </c>
      <c r="N1448">
        <v>1011</v>
      </c>
      <c r="O1448" t="s">
        <v>744</v>
      </c>
      <c r="P1448" t="s">
        <v>744</v>
      </c>
      <c r="Q1448">
        <v>1</v>
      </c>
      <c r="W1448">
        <v>0</v>
      </c>
      <c r="X1448">
        <v>654681671</v>
      </c>
      <c r="Y1448">
        <f t="shared" si="828"/>
        <v>2.5162500000000003</v>
      </c>
      <c r="AA1448">
        <v>0</v>
      </c>
      <c r="AB1448">
        <v>1323.36</v>
      </c>
      <c r="AC1448">
        <v>631.85</v>
      </c>
      <c r="AD1448">
        <v>0</v>
      </c>
      <c r="AE1448">
        <v>0</v>
      </c>
      <c r="AF1448">
        <v>83.1</v>
      </c>
      <c r="AG1448">
        <v>12.62</v>
      </c>
      <c r="AH1448">
        <v>0</v>
      </c>
      <c r="AI1448">
        <v>1</v>
      </c>
      <c r="AJ1448">
        <v>15.21</v>
      </c>
      <c r="AK1448">
        <v>47.82</v>
      </c>
      <c r="AL1448">
        <v>1</v>
      </c>
      <c r="AM1448">
        <v>2</v>
      </c>
      <c r="AN1448">
        <v>0</v>
      </c>
      <c r="AO1448">
        <v>1</v>
      </c>
      <c r="AP1448">
        <v>1</v>
      </c>
      <c r="AQ1448">
        <v>0</v>
      </c>
      <c r="AR1448">
        <v>0</v>
      </c>
      <c r="AS1448" t="s">
        <v>3</v>
      </c>
      <c r="AT1448">
        <v>1.83</v>
      </c>
      <c r="AU1448" t="s">
        <v>165</v>
      </c>
      <c r="AV1448">
        <v>0</v>
      </c>
      <c r="AW1448">
        <v>2</v>
      </c>
      <c r="AX1448">
        <v>56497169</v>
      </c>
      <c r="AY1448">
        <v>1</v>
      </c>
      <c r="AZ1448">
        <v>0</v>
      </c>
      <c r="BA1448">
        <v>1394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CV1448">
        <v>0</v>
      </c>
      <c r="CW1448">
        <f>ROUND(Y1448*Source!I1370*DO1448,9)</f>
        <v>1.1749377750000001</v>
      </c>
      <c r="CX1448">
        <f>ROUND(Y1448*Source!I1370,9)</f>
        <v>9.3101249999999997E-2</v>
      </c>
      <c r="CY1448">
        <f t="shared" si="829"/>
        <v>1323.36</v>
      </c>
      <c r="CZ1448">
        <f t="shared" si="830"/>
        <v>83.1</v>
      </c>
      <c r="DA1448">
        <f t="shared" si="831"/>
        <v>15.21</v>
      </c>
      <c r="DB1448">
        <f t="shared" si="832"/>
        <v>209.09625</v>
      </c>
      <c r="DC1448">
        <f t="shared" si="833"/>
        <v>31.748750000000001</v>
      </c>
      <c r="DD1448" t="s">
        <v>3</v>
      </c>
      <c r="DE1448" t="s">
        <v>3</v>
      </c>
      <c r="DF1448">
        <f t="shared" si="813"/>
        <v>0</v>
      </c>
      <c r="DG1448">
        <f t="shared" si="834"/>
        <v>117.68</v>
      </c>
      <c r="DH1448">
        <f t="shared" si="835"/>
        <v>56.19</v>
      </c>
      <c r="DI1448">
        <f t="shared" si="810"/>
        <v>0</v>
      </c>
      <c r="DJ1448">
        <f t="shared" si="836"/>
        <v>117.68</v>
      </c>
      <c r="DK1448">
        <v>0</v>
      </c>
      <c r="DL1448" t="s">
        <v>745</v>
      </c>
      <c r="DM1448">
        <v>0</v>
      </c>
      <c r="DN1448" t="s">
        <v>740</v>
      </c>
      <c r="DO1448">
        <v>12.62</v>
      </c>
    </row>
    <row r="1449" spans="1:119" x14ac:dyDescent="0.25">
      <c r="A1449">
        <f>ROW(Source!A1370)</f>
        <v>1370</v>
      </c>
      <c r="B1449">
        <v>56481267</v>
      </c>
      <c r="C1449">
        <v>56497147</v>
      </c>
      <c r="D1449">
        <v>54934421</v>
      </c>
      <c r="E1449">
        <v>1</v>
      </c>
      <c r="F1449">
        <v>1</v>
      </c>
      <c r="G1449">
        <v>1079</v>
      </c>
      <c r="H1449">
        <v>2</v>
      </c>
      <c r="I1449" t="s">
        <v>803</v>
      </c>
      <c r="J1449" t="s">
        <v>804</v>
      </c>
      <c r="K1449" t="s">
        <v>805</v>
      </c>
      <c r="L1449">
        <v>1368</v>
      </c>
      <c r="N1449">
        <v>1011</v>
      </c>
      <c r="O1449" t="s">
        <v>744</v>
      </c>
      <c r="P1449" t="s">
        <v>744</v>
      </c>
      <c r="Q1449">
        <v>1</v>
      </c>
      <c r="W1449">
        <v>0</v>
      </c>
      <c r="X1449">
        <v>1724455708</v>
      </c>
      <c r="Y1449">
        <f t="shared" si="828"/>
        <v>3.5750000000000002</v>
      </c>
      <c r="AA1449">
        <v>0</v>
      </c>
      <c r="AB1449">
        <v>4.4000000000000004</v>
      </c>
      <c r="AC1449">
        <v>0</v>
      </c>
      <c r="AD1449">
        <v>0</v>
      </c>
      <c r="AE1449">
        <v>0</v>
      </c>
      <c r="AF1449">
        <v>0.45</v>
      </c>
      <c r="AG1449">
        <v>0</v>
      </c>
      <c r="AH1449">
        <v>0</v>
      </c>
      <c r="AI1449">
        <v>1</v>
      </c>
      <c r="AJ1449">
        <v>9.33</v>
      </c>
      <c r="AK1449">
        <v>47.82</v>
      </c>
      <c r="AL1449">
        <v>1</v>
      </c>
      <c r="AM1449">
        <v>2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 t="s">
        <v>3</v>
      </c>
      <c r="AT1449">
        <v>2.6</v>
      </c>
      <c r="AU1449" t="s">
        <v>165</v>
      </c>
      <c r="AV1449">
        <v>0</v>
      </c>
      <c r="AW1449">
        <v>2</v>
      </c>
      <c r="AX1449">
        <v>56497171</v>
      </c>
      <c r="AY1449">
        <v>1</v>
      </c>
      <c r="AZ1449">
        <v>0</v>
      </c>
      <c r="BA1449">
        <v>1395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CV1449">
        <v>0</v>
      </c>
      <c r="CW1449">
        <f>ROUND(Y1449*Source!I1370*DO1449,9)</f>
        <v>0</v>
      </c>
      <c r="CX1449">
        <f>ROUND(Y1449*Source!I1370,9)</f>
        <v>0.132275</v>
      </c>
      <c r="CY1449">
        <f t="shared" si="829"/>
        <v>4.4000000000000004</v>
      </c>
      <c r="CZ1449">
        <f t="shared" si="830"/>
        <v>0.45</v>
      </c>
      <c r="DA1449">
        <f t="shared" si="831"/>
        <v>9.33</v>
      </c>
      <c r="DB1449">
        <f t="shared" si="832"/>
        <v>1.6087499999999999</v>
      </c>
      <c r="DC1449">
        <f t="shared" si="833"/>
        <v>0</v>
      </c>
      <c r="DD1449" t="s">
        <v>3</v>
      </c>
      <c r="DE1449" t="s">
        <v>3</v>
      </c>
      <c r="DF1449">
        <f t="shared" si="813"/>
        <v>0</v>
      </c>
      <c r="DG1449">
        <f t="shared" si="834"/>
        <v>0.56000000000000005</v>
      </c>
      <c r="DH1449">
        <f t="shared" si="835"/>
        <v>0</v>
      </c>
      <c r="DI1449">
        <f t="shared" si="810"/>
        <v>0</v>
      </c>
      <c r="DJ1449">
        <f t="shared" si="836"/>
        <v>0.56000000000000005</v>
      </c>
      <c r="DK1449">
        <v>0</v>
      </c>
      <c r="DL1449" t="s">
        <v>3</v>
      </c>
      <c r="DM1449">
        <v>0</v>
      </c>
      <c r="DN1449" t="s">
        <v>3</v>
      </c>
      <c r="DO1449">
        <v>0</v>
      </c>
    </row>
    <row r="1450" spans="1:119" x14ac:dyDescent="0.25">
      <c r="A1450">
        <f>ROW(Source!A1370)</f>
        <v>1370</v>
      </c>
      <c r="B1450">
        <v>56481267</v>
      </c>
      <c r="C1450">
        <v>56497147</v>
      </c>
      <c r="D1450">
        <v>54933523</v>
      </c>
      <c r="E1450">
        <v>1</v>
      </c>
      <c r="F1450">
        <v>1</v>
      </c>
      <c r="G1450">
        <v>1079</v>
      </c>
      <c r="H1450">
        <v>2</v>
      </c>
      <c r="I1450" t="s">
        <v>746</v>
      </c>
      <c r="J1450" t="s">
        <v>747</v>
      </c>
      <c r="K1450" t="s">
        <v>748</v>
      </c>
      <c r="L1450">
        <v>1368</v>
      </c>
      <c r="N1450">
        <v>1011</v>
      </c>
      <c r="O1450" t="s">
        <v>744</v>
      </c>
      <c r="P1450" t="s">
        <v>744</v>
      </c>
      <c r="Q1450">
        <v>1</v>
      </c>
      <c r="W1450">
        <v>0</v>
      </c>
      <c r="X1450">
        <v>-294230152</v>
      </c>
      <c r="Y1450">
        <f t="shared" si="828"/>
        <v>1.6775</v>
      </c>
      <c r="AA1450">
        <v>0</v>
      </c>
      <c r="AB1450">
        <v>2451.81</v>
      </c>
      <c r="AC1450">
        <v>847.64</v>
      </c>
      <c r="AD1450">
        <v>0</v>
      </c>
      <c r="AE1450">
        <v>0</v>
      </c>
      <c r="AF1450">
        <v>179.17</v>
      </c>
      <c r="AG1450">
        <v>16.93</v>
      </c>
      <c r="AH1450">
        <v>0</v>
      </c>
      <c r="AI1450">
        <v>1</v>
      </c>
      <c r="AJ1450">
        <v>13.07</v>
      </c>
      <c r="AK1450">
        <v>47.82</v>
      </c>
      <c r="AL1450">
        <v>1</v>
      </c>
      <c r="AM1450">
        <v>2</v>
      </c>
      <c r="AN1450">
        <v>0</v>
      </c>
      <c r="AO1450">
        <v>1</v>
      </c>
      <c r="AP1450">
        <v>1</v>
      </c>
      <c r="AQ1450">
        <v>0</v>
      </c>
      <c r="AR1450">
        <v>0</v>
      </c>
      <c r="AS1450" t="s">
        <v>3</v>
      </c>
      <c r="AT1450">
        <v>1.22</v>
      </c>
      <c r="AU1450" t="s">
        <v>165</v>
      </c>
      <c r="AV1450">
        <v>0</v>
      </c>
      <c r="AW1450">
        <v>2</v>
      </c>
      <c r="AX1450">
        <v>56497170</v>
      </c>
      <c r="AY1450">
        <v>1</v>
      </c>
      <c r="AZ1450">
        <v>0</v>
      </c>
      <c r="BA1450">
        <v>1396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CV1450">
        <v>0</v>
      </c>
      <c r="CW1450">
        <f>ROUND(Y1450*Source!I1370*DO1450,9)</f>
        <v>1.050802775</v>
      </c>
      <c r="CX1450">
        <f>ROUND(Y1450*Source!I1370,9)</f>
        <v>6.2067499999999998E-2</v>
      </c>
      <c r="CY1450">
        <f t="shared" si="829"/>
        <v>2451.81</v>
      </c>
      <c r="CZ1450">
        <f t="shared" si="830"/>
        <v>179.17</v>
      </c>
      <c r="DA1450">
        <f t="shared" si="831"/>
        <v>13.07</v>
      </c>
      <c r="DB1450">
        <f t="shared" si="832"/>
        <v>300.56124999999997</v>
      </c>
      <c r="DC1450">
        <f t="shared" si="833"/>
        <v>28.393750000000001</v>
      </c>
      <c r="DD1450" t="s">
        <v>3</v>
      </c>
      <c r="DE1450" t="s">
        <v>3</v>
      </c>
      <c r="DF1450">
        <f t="shared" si="813"/>
        <v>0</v>
      </c>
      <c r="DG1450">
        <f t="shared" si="834"/>
        <v>145.35</v>
      </c>
      <c r="DH1450">
        <f t="shared" si="835"/>
        <v>50.25</v>
      </c>
      <c r="DI1450">
        <f t="shared" si="810"/>
        <v>0</v>
      </c>
      <c r="DJ1450">
        <f t="shared" si="836"/>
        <v>145.35</v>
      </c>
      <c r="DK1450">
        <v>0</v>
      </c>
      <c r="DL1450" t="s">
        <v>745</v>
      </c>
      <c r="DM1450">
        <v>0</v>
      </c>
      <c r="DN1450" t="s">
        <v>740</v>
      </c>
      <c r="DO1450">
        <v>16.93</v>
      </c>
    </row>
    <row r="1451" spans="1:119" x14ac:dyDescent="0.25">
      <c r="A1451">
        <f>ROW(Source!A1370)</f>
        <v>1370</v>
      </c>
      <c r="B1451">
        <v>56481267</v>
      </c>
      <c r="C1451">
        <v>56497147</v>
      </c>
      <c r="D1451">
        <v>54933656</v>
      </c>
      <c r="E1451">
        <v>1</v>
      </c>
      <c r="F1451">
        <v>1</v>
      </c>
      <c r="G1451">
        <v>1079</v>
      </c>
      <c r="H1451">
        <v>2</v>
      </c>
      <c r="I1451" t="s">
        <v>806</v>
      </c>
      <c r="J1451" t="s">
        <v>807</v>
      </c>
      <c r="K1451" t="s">
        <v>808</v>
      </c>
      <c r="L1451">
        <v>1368</v>
      </c>
      <c r="N1451">
        <v>1011</v>
      </c>
      <c r="O1451" t="s">
        <v>744</v>
      </c>
      <c r="P1451" t="s">
        <v>744</v>
      </c>
      <c r="Q1451">
        <v>1</v>
      </c>
      <c r="W1451">
        <v>0</v>
      </c>
      <c r="X1451">
        <v>668032808</v>
      </c>
      <c r="Y1451">
        <f t="shared" si="828"/>
        <v>0.34375</v>
      </c>
      <c r="AA1451">
        <v>0</v>
      </c>
      <c r="AB1451">
        <v>2343.4299999999998</v>
      </c>
      <c r="AC1451">
        <v>727.98</v>
      </c>
      <c r="AD1451">
        <v>0</v>
      </c>
      <c r="AE1451">
        <v>0</v>
      </c>
      <c r="AF1451">
        <v>164.94</v>
      </c>
      <c r="AG1451">
        <v>14.54</v>
      </c>
      <c r="AH1451">
        <v>0</v>
      </c>
      <c r="AI1451">
        <v>1</v>
      </c>
      <c r="AJ1451">
        <v>13.57</v>
      </c>
      <c r="AK1451">
        <v>47.82</v>
      </c>
      <c r="AL1451">
        <v>1</v>
      </c>
      <c r="AM1451">
        <v>2</v>
      </c>
      <c r="AN1451">
        <v>0</v>
      </c>
      <c r="AO1451">
        <v>1</v>
      </c>
      <c r="AP1451">
        <v>1</v>
      </c>
      <c r="AQ1451">
        <v>0</v>
      </c>
      <c r="AR1451">
        <v>0</v>
      </c>
      <c r="AS1451" t="s">
        <v>3</v>
      </c>
      <c r="AT1451">
        <v>0.25</v>
      </c>
      <c r="AU1451" t="s">
        <v>165</v>
      </c>
      <c r="AV1451">
        <v>0</v>
      </c>
      <c r="AW1451">
        <v>2</v>
      </c>
      <c r="AX1451">
        <v>56497172</v>
      </c>
      <c r="AY1451">
        <v>1</v>
      </c>
      <c r="AZ1451">
        <v>0</v>
      </c>
      <c r="BA1451">
        <v>1397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CV1451">
        <v>0</v>
      </c>
      <c r="CW1451">
        <f>ROUND(Y1451*Source!I1370*DO1451,9)</f>
        <v>0.18493062499999999</v>
      </c>
      <c r="CX1451">
        <f>ROUND(Y1451*Source!I1370,9)</f>
        <v>1.2718749999999999E-2</v>
      </c>
      <c r="CY1451">
        <f t="shared" si="829"/>
        <v>2343.4299999999998</v>
      </c>
      <c r="CZ1451">
        <f t="shared" si="830"/>
        <v>164.94</v>
      </c>
      <c r="DA1451">
        <f t="shared" si="831"/>
        <v>13.57</v>
      </c>
      <c r="DB1451">
        <f t="shared" si="832"/>
        <v>56.704999999999998</v>
      </c>
      <c r="DC1451">
        <f t="shared" si="833"/>
        <v>5.0049999999999999</v>
      </c>
      <c r="DD1451" t="s">
        <v>3</v>
      </c>
      <c r="DE1451" t="s">
        <v>3</v>
      </c>
      <c r="DF1451">
        <f t="shared" si="813"/>
        <v>0</v>
      </c>
      <c r="DG1451">
        <f t="shared" si="834"/>
        <v>28.47</v>
      </c>
      <c r="DH1451">
        <f t="shared" si="835"/>
        <v>8.84</v>
      </c>
      <c r="DI1451">
        <f t="shared" si="810"/>
        <v>0</v>
      </c>
      <c r="DJ1451">
        <f t="shared" si="836"/>
        <v>28.47</v>
      </c>
      <c r="DK1451">
        <v>0</v>
      </c>
      <c r="DL1451" t="s">
        <v>745</v>
      </c>
      <c r="DM1451">
        <v>0</v>
      </c>
      <c r="DN1451" t="s">
        <v>740</v>
      </c>
      <c r="DO1451">
        <v>14.54</v>
      </c>
    </row>
    <row r="1452" spans="1:119" x14ac:dyDescent="0.25">
      <c r="A1452">
        <f>ROW(Source!A1370)</f>
        <v>1370</v>
      </c>
      <c r="B1452">
        <v>56481267</v>
      </c>
      <c r="C1452">
        <v>56497147</v>
      </c>
      <c r="D1452">
        <v>54933780</v>
      </c>
      <c r="E1452">
        <v>1</v>
      </c>
      <c r="F1452">
        <v>1</v>
      </c>
      <c r="G1452">
        <v>1079</v>
      </c>
      <c r="H1452">
        <v>2</v>
      </c>
      <c r="I1452" t="s">
        <v>915</v>
      </c>
      <c r="J1452" t="s">
        <v>916</v>
      </c>
      <c r="K1452" t="s">
        <v>917</v>
      </c>
      <c r="L1452">
        <v>1368</v>
      </c>
      <c r="N1452">
        <v>1011</v>
      </c>
      <c r="O1452" t="s">
        <v>744</v>
      </c>
      <c r="P1452" t="s">
        <v>744</v>
      </c>
      <c r="Q1452">
        <v>1</v>
      </c>
      <c r="W1452">
        <v>0</v>
      </c>
      <c r="X1452">
        <v>339854082</v>
      </c>
      <c r="Y1452">
        <f t="shared" si="828"/>
        <v>99.000000000000014</v>
      </c>
      <c r="AA1452">
        <v>0</v>
      </c>
      <c r="AB1452">
        <v>4.4800000000000004</v>
      </c>
      <c r="AC1452">
        <v>0</v>
      </c>
      <c r="AD1452">
        <v>0</v>
      </c>
      <c r="AE1452">
        <v>0</v>
      </c>
      <c r="AF1452">
        <v>0.42</v>
      </c>
      <c r="AG1452">
        <v>0</v>
      </c>
      <c r="AH1452">
        <v>0</v>
      </c>
      <c r="AI1452">
        <v>1</v>
      </c>
      <c r="AJ1452">
        <v>10.19</v>
      </c>
      <c r="AK1452">
        <v>47.82</v>
      </c>
      <c r="AL1452">
        <v>1</v>
      </c>
      <c r="AM1452">
        <v>2</v>
      </c>
      <c r="AN1452">
        <v>0</v>
      </c>
      <c r="AO1452">
        <v>1</v>
      </c>
      <c r="AP1452">
        <v>1</v>
      </c>
      <c r="AQ1452">
        <v>0</v>
      </c>
      <c r="AR1452">
        <v>0</v>
      </c>
      <c r="AS1452" t="s">
        <v>3</v>
      </c>
      <c r="AT1452">
        <v>72</v>
      </c>
      <c r="AU1452" t="s">
        <v>165</v>
      </c>
      <c r="AV1452">
        <v>0</v>
      </c>
      <c r="AW1452">
        <v>2</v>
      </c>
      <c r="AX1452">
        <v>56497173</v>
      </c>
      <c r="AY1452">
        <v>1</v>
      </c>
      <c r="AZ1452">
        <v>0</v>
      </c>
      <c r="BA1452">
        <v>1398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CV1452">
        <v>0</v>
      </c>
      <c r="CW1452">
        <f>ROUND(Y1452*Source!I1370*DO1452,9)</f>
        <v>0</v>
      </c>
      <c r="CX1452">
        <f>ROUND(Y1452*Source!I1370,9)</f>
        <v>3.6629999999999998</v>
      </c>
      <c r="CY1452">
        <f t="shared" si="829"/>
        <v>4.4800000000000004</v>
      </c>
      <c r="CZ1452">
        <f t="shared" si="830"/>
        <v>0.42</v>
      </c>
      <c r="DA1452">
        <f t="shared" si="831"/>
        <v>10.19</v>
      </c>
      <c r="DB1452">
        <f t="shared" si="832"/>
        <v>41.58</v>
      </c>
      <c r="DC1452">
        <f t="shared" si="833"/>
        <v>0</v>
      </c>
      <c r="DD1452" t="s">
        <v>3</v>
      </c>
      <c r="DE1452" t="s">
        <v>3</v>
      </c>
      <c r="DF1452">
        <f t="shared" si="813"/>
        <v>0</v>
      </c>
      <c r="DG1452">
        <f t="shared" si="834"/>
        <v>15.68</v>
      </c>
      <c r="DH1452">
        <f t="shared" si="835"/>
        <v>0</v>
      </c>
      <c r="DI1452">
        <f t="shared" si="810"/>
        <v>0</v>
      </c>
      <c r="DJ1452">
        <f t="shared" si="836"/>
        <v>15.68</v>
      </c>
      <c r="DK1452">
        <v>0</v>
      </c>
      <c r="DL1452" t="s">
        <v>3</v>
      </c>
      <c r="DM1452">
        <v>0</v>
      </c>
      <c r="DN1452" t="s">
        <v>3</v>
      </c>
      <c r="DO1452">
        <v>0</v>
      </c>
    </row>
    <row r="1453" spans="1:119" x14ac:dyDescent="0.25">
      <c r="A1453">
        <f>ROW(Source!A1370)</f>
        <v>1370</v>
      </c>
      <c r="B1453">
        <v>56481267</v>
      </c>
      <c r="C1453">
        <v>56497147</v>
      </c>
      <c r="D1453">
        <v>54902310</v>
      </c>
      <c r="E1453">
        <v>1</v>
      </c>
      <c r="F1453">
        <v>1</v>
      </c>
      <c r="G1453">
        <v>1079</v>
      </c>
      <c r="H1453">
        <v>3</v>
      </c>
      <c r="I1453" t="s">
        <v>752</v>
      </c>
      <c r="J1453" t="s">
        <v>753</v>
      </c>
      <c r="K1453" t="s">
        <v>754</v>
      </c>
      <c r="L1453">
        <v>1339</v>
      </c>
      <c r="N1453">
        <v>1007</v>
      </c>
      <c r="O1453" t="s">
        <v>158</v>
      </c>
      <c r="P1453" t="s">
        <v>158</v>
      </c>
      <c r="Q1453">
        <v>1</v>
      </c>
      <c r="W1453">
        <v>0</v>
      </c>
      <c r="X1453">
        <v>-159086685</v>
      </c>
      <c r="Y1453">
        <f t="shared" ref="Y1453:Y1464" si="837">AT1453</f>
        <v>0.309</v>
      </c>
      <c r="AA1453">
        <v>52.96</v>
      </c>
      <c r="AB1453">
        <v>0</v>
      </c>
      <c r="AC1453">
        <v>0</v>
      </c>
      <c r="AD1453">
        <v>0</v>
      </c>
      <c r="AE1453">
        <v>7.07</v>
      </c>
      <c r="AF1453">
        <v>0</v>
      </c>
      <c r="AG1453">
        <v>0</v>
      </c>
      <c r="AH1453">
        <v>0</v>
      </c>
      <c r="AI1453">
        <v>7.33</v>
      </c>
      <c r="AJ1453">
        <v>1</v>
      </c>
      <c r="AK1453">
        <v>1</v>
      </c>
      <c r="AL1453">
        <v>1</v>
      </c>
      <c r="AM1453">
        <v>2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 t="s">
        <v>3</v>
      </c>
      <c r="AT1453">
        <v>0.309</v>
      </c>
      <c r="AU1453" t="s">
        <v>3</v>
      </c>
      <c r="AV1453">
        <v>0</v>
      </c>
      <c r="AW1453">
        <v>2</v>
      </c>
      <c r="AX1453">
        <v>56497175</v>
      </c>
      <c r="AY1453">
        <v>1</v>
      </c>
      <c r="AZ1453">
        <v>0</v>
      </c>
      <c r="BA1453">
        <v>1400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CV1453">
        <v>0</v>
      </c>
      <c r="CW1453">
        <v>0</v>
      </c>
      <c r="CX1453">
        <f>ROUND(Y1453*Source!I1370,9)</f>
        <v>1.1433E-2</v>
      </c>
      <c r="CY1453">
        <f t="shared" ref="CY1453:CY1464" si="838">AA1453</f>
        <v>52.96</v>
      </c>
      <c r="CZ1453">
        <f t="shared" ref="CZ1453:CZ1464" si="839">AE1453</f>
        <v>7.07</v>
      </c>
      <c r="DA1453">
        <f t="shared" ref="DA1453:DA1464" si="840">AI1453</f>
        <v>7.33</v>
      </c>
      <c r="DB1453">
        <f t="shared" ref="DB1453:DB1464" si="841">ROUND(ROUND(AT1453*CZ1453,2),6)</f>
        <v>2.1800000000000002</v>
      </c>
      <c r="DC1453">
        <f t="shared" ref="DC1453:DC1464" si="842">ROUND(ROUND(AT1453*AG1453,2),6)</f>
        <v>0</v>
      </c>
      <c r="DD1453" t="s">
        <v>3</v>
      </c>
      <c r="DE1453" t="s">
        <v>3</v>
      </c>
      <c r="DF1453">
        <f t="shared" ref="DF1453:DF1464" si="843">ROUND(ROUND(AE1453*AI1453,2)*CX1453,2)</f>
        <v>0.59</v>
      </c>
      <c r="DG1453">
        <f t="shared" ref="DG1453:DG1474" si="844">ROUND(ROUND(AF1453,2)*CX1453,2)</f>
        <v>0</v>
      </c>
      <c r="DH1453">
        <f t="shared" ref="DH1453:DH1474" si="845">ROUND(ROUND(AG1453,2)*CX1453,2)</f>
        <v>0</v>
      </c>
      <c r="DI1453">
        <f t="shared" si="810"/>
        <v>0</v>
      </c>
      <c r="DJ1453">
        <f t="shared" ref="DJ1453:DJ1464" si="846">DF1453</f>
        <v>0.59</v>
      </c>
      <c r="DK1453">
        <v>0</v>
      </c>
      <c r="DL1453" t="s">
        <v>3</v>
      </c>
      <c r="DM1453">
        <v>0</v>
      </c>
      <c r="DN1453" t="s">
        <v>3</v>
      </c>
      <c r="DO1453">
        <v>0</v>
      </c>
    </row>
    <row r="1454" spans="1:119" x14ac:dyDescent="0.25">
      <c r="A1454">
        <f>ROW(Source!A1370)</f>
        <v>1370</v>
      </c>
      <c r="B1454">
        <v>56481267</v>
      </c>
      <c r="C1454">
        <v>56497147</v>
      </c>
      <c r="D1454">
        <v>54902322</v>
      </c>
      <c r="E1454">
        <v>1</v>
      </c>
      <c r="F1454">
        <v>1</v>
      </c>
      <c r="G1454">
        <v>1079</v>
      </c>
      <c r="H1454">
        <v>3</v>
      </c>
      <c r="I1454" t="s">
        <v>809</v>
      </c>
      <c r="J1454" t="s">
        <v>810</v>
      </c>
      <c r="K1454" t="s">
        <v>811</v>
      </c>
      <c r="L1454">
        <v>1348</v>
      </c>
      <c r="N1454">
        <v>1009</v>
      </c>
      <c r="O1454" t="s">
        <v>32</v>
      </c>
      <c r="P1454" t="s">
        <v>32</v>
      </c>
      <c r="Q1454">
        <v>1000</v>
      </c>
      <c r="W1454">
        <v>0</v>
      </c>
      <c r="X1454">
        <v>-421167940</v>
      </c>
      <c r="Y1454">
        <f t="shared" si="837"/>
        <v>0.128</v>
      </c>
      <c r="AA1454">
        <v>83600.259999999995</v>
      </c>
      <c r="AB1454">
        <v>0</v>
      </c>
      <c r="AC1454">
        <v>0</v>
      </c>
      <c r="AD1454">
        <v>0</v>
      </c>
      <c r="AE1454">
        <v>6512.79</v>
      </c>
      <c r="AF1454">
        <v>0</v>
      </c>
      <c r="AG1454">
        <v>0</v>
      </c>
      <c r="AH1454">
        <v>0</v>
      </c>
      <c r="AI1454">
        <v>12.56</v>
      </c>
      <c r="AJ1454">
        <v>1</v>
      </c>
      <c r="AK1454">
        <v>1</v>
      </c>
      <c r="AL1454">
        <v>1</v>
      </c>
      <c r="AM1454">
        <v>2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 t="s">
        <v>3</v>
      </c>
      <c r="AT1454">
        <v>0.128</v>
      </c>
      <c r="AU1454" t="s">
        <v>3</v>
      </c>
      <c r="AV1454">
        <v>0</v>
      </c>
      <c r="AW1454">
        <v>2</v>
      </c>
      <c r="AX1454">
        <v>56497176</v>
      </c>
      <c r="AY1454">
        <v>1</v>
      </c>
      <c r="AZ1454">
        <v>0</v>
      </c>
      <c r="BA1454">
        <v>1401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CV1454">
        <v>0</v>
      </c>
      <c r="CW1454">
        <v>0</v>
      </c>
      <c r="CX1454">
        <f>ROUND(Y1454*Source!I1370,9)</f>
        <v>4.7359999999999998E-3</v>
      </c>
      <c r="CY1454">
        <f t="shared" si="838"/>
        <v>83600.259999999995</v>
      </c>
      <c r="CZ1454">
        <f t="shared" si="839"/>
        <v>6512.79</v>
      </c>
      <c r="DA1454">
        <f t="shared" si="840"/>
        <v>12.56</v>
      </c>
      <c r="DB1454">
        <f t="shared" si="841"/>
        <v>833.64</v>
      </c>
      <c r="DC1454">
        <f t="shared" si="842"/>
        <v>0</v>
      </c>
      <c r="DD1454" t="s">
        <v>3</v>
      </c>
      <c r="DE1454" t="s">
        <v>3</v>
      </c>
      <c r="DF1454">
        <f t="shared" si="843"/>
        <v>387.41</v>
      </c>
      <c r="DG1454">
        <f t="shared" si="844"/>
        <v>0</v>
      </c>
      <c r="DH1454">
        <f t="shared" si="845"/>
        <v>0</v>
      </c>
      <c r="DI1454">
        <f t="shared" si="810"/>
        <v>0</v>
      </c>
      <c r="DJ1454">
        <f t="shared" si="846"/>
        <v>387.41</v>
      </c>
      <c r="DK1454">
        <v>0</v>
      </c>
      <c r="DL1454" t="s">
        <v>3</v>
      </c>
      <c r="DM1454">
        <v>0</v>
      </c>
      <c r="DN1454" t="s">
        <v>3</v>
      </c>
      <c r="DO1454">
        <v>0</v>
      </c>
    </row>
    <row r="1455" spans="1:119" x14ac:dyDescent="0.25">
      <c r="A1455">
        <f>ROW(Source!A1370)</f>
        <v>1370</v>
      </c>
      <c r="B1455">
        <v>56481267</v>
      </c>
      <c r="C1455">
        <v>56497147</v>
      </c>
      <c r="D1455">
        <v>54903374</v>
      </c>
      <c r="E1455">
        <v>1</v>
      </c>
      <c r="F1455">
        <v>1</v>
      </c>
      <c r="G1455">
        <v>1079</v>
      </c>
      <c r="H1455">
        <v>3</v>
      </c>
      <c r="I1455" t="s">
        <v>779</v>
      </c>
      <c r="J1455" t="s">
        <v>780</v>
      </c>
      <c r="K1455" t="s">
        <v>781</v>
      </c>
      <c r="L1455">
        <v>1348</v>
      </c>
      <c r="N1455">
        <v>1009</v>
      </c>
      <c r="O1455" t="s">
        <v>32</v>
      </c>
      <c r="P1455" t="s">
        <v>32</v>
      </c>
      <c r="Q1455">
        <v>1000</v>
      </c>
      <c r="W1455">
        <v>0</v>
      </c>
      <c r="X1455">
        <v>-925205253</v>
      </c>
      <c r="Y1455">
        <f t="shared" si="837"/>
        <v>0.41</v>
      </c>
      <c r="AA1455">
        <v>95544.24</v>
      </c>
      <c r="AB1455">
        <v>0</v>
      </c>
      <c r="AC1455">
        <v>0</v>
      </c>
      <c r="AD1455">
        <v>0</v>
      </c>
      <c r="AE1455">
        <v>7185.82</v>
      </c>
      <c r="AF1455">
        <v>0</v>
      </c>
      <c r="AG1455">
        <v>0</v>
      </c>
      <c r="AH1455">
        <v>0</v>
      </c>
      <c r="AI1455">
        <v>13.01</v>
      </c>
      <c r="AJ1455">
        <v>1</v>
      </c>
      <c r="AK1455">
        <v>1</v>
      </c>
      <c r="AL1455">
        <v>1</v>
      </c>
      <c r="AM1455">
        <v>2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 t="s">
        <v>3</v>
      </c>
      <c r="AT1455">
        <v>0.41</v>
      </c>
      <c r="AU1455" t="s">
        <v>3</v>
      </c>
      <c r="AV1455">
        <v>0</v>
      </c>
      <c r="AW1455">
        <v>2</v>
      </c>
      <c r="AX1455">
        <v>56497177</v>
      </c>
      <c r="AY1455">
        <v>1</v>
      </c>
      <c r="AZ1455">
        <v>0</v>
      </c>
      <c r="BA1455">
        <v>1402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CV1455">
        <v>0</v>
      </c>
      <c r="CW1455">
        <v>0</v>
      </c>
      <c r="CX1455">
        <f>ROUND(Y1455*Source!I1370,9)</f>
        <v>1.5169999999999999E-2</v>
      </c>
      <c r="CY1455">
        <f t="shared" si="838"/>
        <v>95544.24</v>
      </c>
      <c r="CZ1455">
        <f t="shared" si="839"/>
        <v>7185.82</v>
      </c>
      <c r="DA1455">
        <f t="shared" si="840"/>
        <v>13.01</v>
      </c>
      <c r="DB1455">
        <f t="shared" si="841"/>
        <v>2946.19</v>
      </c>
      <c r="DC1455">
        <f t="shared" si="842"/>
        <v>0</v>
      </c>
      <c r="DD1455" t="s">
        <v>3</v>
      </c>
      <c r="DE1455" t="s">
        <v>3</v>
      </c>
      <c r="DF1455">
        <f t="shared" si="843"/>
        <v>1418.21</v>
      </c>
      <c r="DG1455">
        <f t="shared" si="844"/>
        <v>0</v>
      </c>
      <c r="DH1455">
        <f t="shared" si="845"/>
        <v>0</v>
      </c>
      <c r="DI1455">
        <f t="shared" si="810"/>
        <v>0</v>
      </c>
      <c r="DJ1455">
        <f t="shared" si="846"/>
        <v>1418.21</v>
      </c>
      <c r="DK1455">
        <v>0</v>
      </c>
      <c r="DL1455" t="s">
        <v>3</v>
      </c>
      <c r="DM1455">
        <v>0</v>
      </c>
      <c r="DN1455" t="s">
        <v>3</v>
      </c>
      <c r="DO1455">
        <v>0</v>
      </c>
    </row>
    <row r="1456" spans="1:119" x14ac:dyDescent="0.25">
      <c r="A1456">
        <f>ROW(Source!A1370)</f>
        <v>1370</v>
      </c>
      <c r="B1456">
        <v>56481267</v>
      </c>
      <c r="C1456">
        <v>56497147</v>
      </c>
      <c r="D1456">
        <v>54902403</v>
      </c>
      <c r="E1456">
        <v>1</v>
      </c>
      <c r="F1456">
        <v>1</v>
      </c>
      <c r="G1456">
        <v>1079</v>
      </c>
      <c r="H1456">
        <v>3</v>
      </c>
      <c r="I1456" t="s">
        <v>815</v>
      </c>
      <c r="J1456" t="s">
        <v>816</v>
      </c>
      <c r="K1456" t="s">
        <v>817</v>
      </c>
      <c r="L1456">
        <v>1339</v>
      </c>
      <c r="N1456">
        <v>1007</v>
      </c>
      <c r="O1456" t="s">
        <v>158</v>
      </c>
      <c r="P1456" t="s">
        <v>158</v>
      </c>
      <c r="Q1456">
        <v>1</v>
      </c>
      <c r="W1456">
        <v>0</v>
      </c>
      <c r="X1456">
        <v>-1411081034</v>
      </c>
      <c r="Y1456">
        <f t="shared" si="837"/>
        <v>3.4</v>
      </c>
      <c r="AA1456">
        <v>9865.6299999999992</v>
      </c>
      <c r="AB1456">
        <v>0</v>
      </c>
      <c r="AC1456">
        <v>0</v>
      </c>
      <c r="AD1456">
        <v>0</v>
      </c>
      <c r="AE1456">
        <v>1821.37</v>
      </c>
      <c r="AF1456">
        <v>0</v>
      </c>
      <c r="AG1456">
        <v>0</v>
      </c>
      <c r="AH1456">
        <v>0</v>
      </c>
      <c r="AI1456">
        <v>5.3</v>
      </c>
      <c r="AJ1456">
        <v>1</v>
      </c>
      <c r="AK1456">
        <v>1</v>
      </c>
      <c r="AL1456">
        <v>1</v>
      </c>
      <c r="AM1456">
        <v>2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 t="s">
        <v>3</v>
      </c>
      <c r="AT1456">
        <v>3.4</v>
      </c>
      <c r="AU1456" t="s">
        <v>3</v>
      </c>
      <c r="AV1456">
        <v>0</v>
      </c>
      <c r="AW1456">
        <v>2</v>
      </c>
      <c r="AX1456">
        <v>56497178</v>
      </c>
      <c r="AY1456">
        <v>1</v>
      </c>
      <c r="AZ1456">
        <v>0</v>
      </c>
      <c r="BA1456">
        <v>1403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CV1456">
        <v>0</v>
      </c>
      <c r="CW1456">
        <v>0</v>
      </c>
      <c r="CX1456">
        <f>ROUND(Y1456*Source!I1370,9)</f>
        <v>0.1258</v>
      </c>
      <c r="CY1456">
        <f t="shared" si="838"/>
        <v>9865.6299999999992</v>
      </c>
      <c r="CZ1456">
        <f t="shared" si="839"/>
        <v>1821.37</v>
      </c>
      <c r="DA1456">
        <f t="shared" si="840"/>
        <v>5.3</v>
      </c>
      <c r="DB1456">
        <f t="shared" si="841"/>
        <v>6192.66</v>
      </c>
      <c r="DC1456">
        <f t="shared" si="842"/>
        <v>0</v>
      </c>
      <c r="DD1456" t="s">
        <v>3</v>
      </c>
      <c r="DE1456" t="s">
        <v>3</v>
      </c>
      <c r="DF1456">
        <f t="shared" si="843"/>
        <v>1214.3800000000001</v>
      </c>
      <c r="DG1456">
        <f t="shared" si="844"/>
        <v>0</v>
      </c>
      <c r="DH1456">
        <f t="shared" si="845"/>
        <v>0</v>
      </c>
      <c r="DI1456">
        <f t="shared" si="810"/>
        <v>0</v>
      </c>
      <c r="DJ1456">
        <f t="shared" si="846"/>
        <v>1214.3800000000001</v>
      </c>
      <c r="DK1456">
        <v>0</v>
      </c>
      <c r="DL1456" t="s">
        <v>3</v>
      </c>
      <c r="DM1456">
        <v>0</v>
      </c>
      <c r="DN1456" t="s">
        <v>3</v>
      </c>
      <c r="DO1456">
        <v>0</v>
      </c>
    </row>
    <row r="1457" spans="1:119" x14ac:dyDescent="0.25">
      <c r="A1457">
        <f>ROW(Source!A1370)</f>
        <v>1370</v>
      </c>
      <c r="B1457">
        <v>56481267</v>
      </c>
      <c r="C1457">
        <v>56497147</v>
      </c>
      <c r="D1457">
        <v>54902427</v>
      </c>
      <c r="E1457">
        <v>1</v>
      </c>
      <c r="F1457">
        <v>1</v>
      </c>
      <c r="G1457">
        <v>1079</v>
      </c>
      <c r="H1457">
        <v>3</v>
      </c>
      <c r="I1457" t="s">
        <v>761</v>
      </c>
      <c r="J1457" t="s">
        <v>762</v>
      </c>
      <c r="K1457" t="s">
        <v>763</v>
      </c>
      <c r="L1457">
        <v>1348</v>
      </c>
      <c r="N1457">
        <v>1009</v>
      </c>
      <c r="O1457" t="s">
        <v>32</v>
      </c>
      <c r="P1457" t="s">
        <v>32</v>
      </c>
      <c r="Q1457">
        <v>1000</v>
      </c>
      <c r="W1457">
        <v>0</v>
      </c>
      <c r="X1457">
        <v>-764855440</v>
      </c>
      <c r="Y1457">
        <f t="shared" si="837"/>
        <v>0.10299999999999999</v>
      </c>
      <c r="AA1457">
        <v>8212.4699999999993</v>
      </c>
      <c r="AB1457">
        <v>0</v>
      </c>
      <c r="AC1457">
        <v>0</v>
      </c>
      <c r="AD1457">
        <v>0</v>
      </c>
      <c r="AE1457">
        <v>1257.54</v>
      </c>
      <c r="AF1457">
        <v>0</v>
      </c>
      <c r="AG1457">
        <v>0</v>
      </c>
      <c r="AH1457">
        <v>0</v>
      </c>
      <c r="AI1457">
        <v>6.39</v>
      </c>
      <c r="AJ1457">
        <v>1</v>
      </c>
      <c r="AK1457">
        <v>1</v>
      </c>
      <c r="AL1457">
        <v>1</v>
      </c>
      <c r="AM1457">
        <v>2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 t="s">
        <v>3</v>
      </c>
      <c r="AT1457">
        <v>0.10299999999999999</v>
      </c>
      <c r="AU1457" t="s">
        <v>3</v>
      </c>
      <c r="AV1457">
        <v>0</v>
      </c>
      <c r="AW1457">
        <v>2</v>
      </c>
      <c r="AX1457">
        <v>56497179</v>
      </c>
      <c r="AY1457">
        <v>1</v>
      </c>
      <c r="AZ1457">
        <v>0</v>
      </c>
      <c r="BA1457">
        <v>1404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CV1457">
        <v>0</v>
      </c>
      <c r="CW1457">
        <v>0</v>
      </c>
      <c r="CX1457">
        <f>ROUND(Y1457*Source!I1370,9)</f>
        <v>3.8110000000000002E-3</v>
      </c>
      <c r="CY1457">
        <f t="shared" si="838"/>
        <v>8212.4699999999993</v>
      </c>
      <c r="CZ1457">
        <f t="shared" si="839"/>
        <v>1257.54</v>
      </c>
      <c r="DA1457">
        <f t="shared" si="840"/>
        <v>6.39</v>
      </c>
      <c r="DB1457">
        <f t="shared" si="841"/>
        <v>129.53</v>
      </c>
      <c r="DC1457">
        <f t="shared" si="842"/>
        <v>0</v>
      </c>
      <c r="DD1457" t="s">
        <v>3</v>
      </c>
      <c r="DE1457" t="s">
        <v>3</v>
      </c>
      <c r="DF1457">
        <f t="shared" si="843"/>
        <v>30.62</v>
      </c>
      <c r="DG1457">
        <f t="shared" si="844"/>
        <v>0</v>
      </c>
      <c r="DH1457">
        <f t="shared" si="845"/>
        <v>0</v>
      </c>
      <c r="DI1457">
        <f t="shared" si="810"/>
        <v>0</v>
      </c>
      <c r="DJ1457">
        <f t="shared" si="846"/>
        <v>30.62</v>
      </c>
      <c r="DK1457">
        <v>0</v>
      </c>
      <c r="DL1457" t="s">
        <v>3</v>
      </c>
      <c r="DM1457">
        <v>0</v>
      </c>
      <c r="DN1457" t="s">
        <v>3</v>
      </c>
      <c r="DO1457">
        <v>0</v>
      </c>
    </row>
    <row r="1458" spans="1:119" x14ac:dyDescent="0.25">
      <c r="A1458">
        <f>ROW(Source!A1370)</f>
        <v>1370</v>
      </c>
      <c r="B1458">
        <v>56481267</v>
      </c>
      <c r="C1458">
        <v>56497147</v>
      </c>
      <c r="D1458">
        <v>54902261</v>
      </c>
      <c r="E1458">
        <v>1</v>
      </c>
      <c r="F1458">
        <v>1</v>
      </c>
      <c r="G1458">
        <v>1079</v>
      </c>
      <c r="H1458">
        <v>3</v>
      </c>
      <c r="I1458" t="s">
        <v>853</v>
      </c>
      <c r="J1458" t="s">
        <v>854</v>
      </c>
      <c r="K1458" t="s">
        <v>855</v>
      </c>
      <c r="L1458">
        <v>1348</v>
      </c>
      <c r="N1458">
        <v>1009</v>
      </c>
      <c r="O1458" t="s">
        <v>32</v>
      </c>
      <c r="P1458" t="s">
        <v>32</v>
      </c>
      <c r="Q1458">
        <v>1000</v>
      </c>
      <c r="W1458">
        <v>0</v>
      </c>
      <c r="X1458">
        <v>1750099548</v>
      </c>
      <c r="Y1458">
        <f t="shared" si="837"/>
        <v>0.18</v>
      </c>
      <c r="AA1458">
        <v>137873.44</v>
      </c>
      <c r="AB1458">
        <v>0</v>
      </c>
      <c r="AC1458">
        <v>0</v>
      </c>
      <c r="AD1458">
        <v>0</v>
      </c>
      <c r="AE1458">
        <v>17868.28</v>
      </c>
      <c r="AF1458">
        <v>0</v>
      </c>
      <c r="AG1458">
        <v>0</v>
      </c>
      <c r="AH1458">
        <v>0</v>
      </c>
      <c r="AI1458">
        <v>7.55</v>
      </c>
      <c r="AJ1458">
        <v>1</v>
      </c>
      <c r="AK1458">
        <v>1</v>
      </c>
      <c r="AL1458">
        <v>1</v>
      </c>
      <c r="AM1458">
        <v>2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 t="s">
        <v>3</v>
      </c>
      <c r="AT1458">
        <v>0.18</v>
      </c>
      <c r="AU1458" t="s">
        <v>3</v>
      </c>
      <c r="AV1458">
        <v>0</v>
      </c>
      <c r="AW1458">
        <v>2</v>
      </c>
      <c r="AX1458">
        <v>56497180</v>
      </c>
      <c r="AY1458">
        <v>1</v>
      </c>
      <c r="AZ1458">
        <v>0</v>
      </c>
      <c r="BA1458">
        <v>1405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CV1458">
        <v>0</v>
      </c>
      <c r="CW1458">
        <v>0</v>
      </c>
      <c r="CX1458">
        <f>ROUND(Y1458*Source!I1370,9)</f>
        <v>6.6600000000000001E-3</v>
      </c>
      <c r="CY1458">
        <f t="shared" si="838"/>
        <v>137873.44</v>
      </c>
      <c r="CZ1458">
        <f t="shared" si="839"/>
        <v>17868.28</v>
      </c>
      <c r="DA1458">
        <f t="shared" si="840"/>
        <v>7.55</v>
      </c>
      <c r="DB1458">
        <f t="shared" si="841"/>
        <v>3216.29</v>
      </c>
      <c r="DC1458">
        <f t="shared" si="842"/>
        <v>0</v>
      </c>
      <c r="DD1458" t="s">
        <v>3</v>
      </c>
      <c r="DE1458" t="s">
        <v>3</v>
      </c>
      <c r="DF1458">
        <f t="shared" si="843"/>
        <v>898.47</v>
      </c>
      <c r="DG1458">
        <f t="shared" si="844"/>
        <v>0</v>
      </c>
      <c r="DH1458">
        <f t="shared" si="845"/>
        <v>0</v>
      </c>
      <c r="DI1458">
        <f t="shared" si="810"/>
        <v>0</v>
      </c>
      <c r="DJ1458">
        <f t="shared" si="846"/>
        <v>898.47</v>
      </c>
      <c r="DK1458">
        <v>0</v>
      </c>
      <c r="DL1458" t="s">
        <v>3</v>
      </c>
      <c r="DM1458">
        <v>0</v>
      </c>
      <c r="DN1458" t="s">
        <v>3</v>
      </c>
      <c r="DO1458">
        <v>0</v>
      </c>
    </row>
    <row r="1459" spans="1:119" x14ac:dyDescent="0.25">
      <c r="A1459">
        <f>ROW(Source!A1370)</f>
        <v>1370</v>
      </c>
      <c r="B1459">
        <v>56481267</v>
      </c>
      <c r="C1459">
        <v>56497147</v>
      </c>
      <c r="D1459">
        <v>54902280</v>
      </c>
      <c r="E1459">
        <v>1</v>
      </c>
      <c r="F1459">
        <v>1</v>
      </c>
      <c r="G1459">
        <v>1079</v>
      </c>
      <c r="H1459">
        <v>3</v>
      </c>
      <c r="I1459" t="s">
        <v>895</v>
      </c>
      <c r="J1459" t="s">
        <v>896</v>
      </c>
      <c r="K1459" t="s">
        <v>897</v>
      </c>
      <c r="L1459">
        <v>1339</v>
      </c>
      <c r="N1459">
        <v>1007</v>
      </c>
      <c r="O1459" t="s">
        <v>158</v>
      </c>
      <c r="P1459" t="s">
        <v>158</v>
      </c>
      <c r="Q1459">
        <v>1</v>
      </c>
      <c r="W1459">
        <v>0</v>
      </c>
      <c r="X1459">
        <v>166094496</v>
      </c>
      <c r="Y1459">
        <f t="shared" si="837"/>
        <v>0.27</v>
      </c>
      <c r="AA1459">
        <v>9346.1200000000008</v>
      </c>
      <c r="AB1459">
        <v>0</v>
      </c>
      <c r="AC1459">
        <v>0</v>
      </c>
      <c r="AD1459">
        <v>0</v>
      </c>
      <c r="AE1459">
        <v>2464.94</v>
      </c>
      <c r="AF1459">
        <v>0</v>
      </c>
      <c r="AG1459">
        <v>0</v>
      </c>
      <c r="AH1459">
        <v>0</v>
      </c>
      <c r="AI1459">
        <v>3.71</v>
      </c>
      <c r="AJ1459">
        <v>1</v>
      </c>
      <c r="AK1459">
        <v>1</v>
      </c>
      <c r="AL1459">
        <v>1</v>
      </c>
      <c r="AM1459">
        <v>2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 t="s">
        <v>3</v>
      </c>
      <c r="AT1459">
        <v>0.27</v>
      </c>
      <c r="AU1459" t="s">
        <v>3</v>
      </c>
      <c r="AV1459">
        <v>0</v>
      </c>
      <c r="AW1459">
        <v>2</v>
      </c>
      <c r="AX1459">
        <v>56497181</v>
      </c>
      <c r="AY1459">
        <v>1</v>
      </c>
      <c r="AZ1459">
        <v>0</v>
      </c>
      <c r="BA1459">
        <v>1406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CV1459">
        <v>0</v>
      </c>
      <c r="CW1459">
        <v>0</v>
      </c>
      <c r="CX1459">
        <f>ROUND(Y1459*Source!I1370,9)</f>
        <v>9.9900000000000006E-3</v>
      </c>
      <c r="CY1459">
        <f t="shared" si="838"/>
        <v>9346.1200000000008</v>
      </c>
      <c r="CZ1459">
        <f t="shared" si="839"/>
        <v>2464.94</v>
      </c>
      <c r="DA1459">
        <f t="shared" si="840"/>
        <v>3.71</v>
      </c>
      <c r="DB1459">
        <f t="shared" si="841"/>
        <v>665.53</v>
      </c>
      <c r="DC1459">
        <f t="shared" si="842"/>
        <v>0</v>
      </c>
      <c r="DD1459" t="s">
        <v>3</v>
      </c>
      <c r="DE1459" t="s">
        <v>3</v>
      </c>
      <c r="DF1459">
        <f t="shared" si="843"/>
        <v>91.36</v>
      </c>
      <c r="DG1459">
        <f t="shared" si="844"/>
        <v>0</v>
      </c>
      <c r="DH1459">
        <f t="shared" si="845"/>
        <v>0</v>
      </c>
      <c r="DI1459">
        <f t="shared" si="810"/>
        <v>0</v>
      </c>
      <c r="DJ1459">
        <f t="shared" si="846"/>
        <v>91.36</v>
      </c>
      <c r="DK1459">
        <v>0</v>
      </c>
      <c r="DL1459" t="s">
        <v>3</v>
      </c>
      <c r="DM1459">
        <v>0</v>
      </c>
      <c r="DN1459" t="s">
        <v>3</v>
      </c>
      <c r="DO1459">
        <v>0</v>
      </c>
    </row>
    <row r="1460" spans="1:119" x14ac:dyDescent="0.25">
      <c r="A1460">
        <f>ROW(Source!A1370)</f>
        <v>1370</v>
      </c>
      <c r="B1460">
        <v>56481267</v>
      </c>
      <c r="C1460">
        <v>56497147</v>
      </c>
      <c r="D1460">
        <v>54909571</v>
      </c>
      <c r="E1460">
        <v>1</v>
      </c>
      <c r="F1460">
        <v>1</v>
      </c>
      <c r="G1460">
        <v>1079</v>
      </c>
      <c r="H1460">
        <v>3</v>
      </c>
      <c r="I1460" t="s">
        <v>248</v>
      </c>
      <c r="J1460" t="s">
        <v>250</v>
      </c>
      <c r="K1460" t="s">
        <v>249</v>
      </c>
      <c r="L1460">
        <v>1339</v>
      </c>
      <c r="N1460">
        <v>1007</v>
      </c>
      <c r="O1460" t="s">
        <v>158</v>
      </c>
      <c r="P1460" t="s">
        <v>158</v>
      </c>
      <c r="Q1460">
        <v>1</v>
      </c>
      <c r="W1460">
        <v>0</v>
      </c>
      <c r="X1460">
        <v>-1447999952</v>
      </c>
      <c r="Y1460">
        <f t="shared" si="837"/>
        <v>101.5</v>
      </c>
      <c r="AA1460">
        <v>7517.5</v>
      </c>
      <c r="AB1460">
        <v>0</v>
      </c>
      <c r="AC1460">
        <v>0</v>
      </c>
      <c r="AD1460">
        <v>0</v>
      </c>
      <c r="AE1460">
        <v>729.73</v>
      </c>
      <c r="AF1460">
        <v>0</v>
      </c>
      <c r="AG1460">
        <v>0</v>
      </c>
      <c r="AH1460">
        <v>0</v>
      </c>
      <c r="AI1460">
        <v>10.08</v>
      </c>
      <c r="AJ1460">
        <v>1</v>
      </c>
      <c r="AK1460">
        <v>1</v>
      </c>
      <c r="AL1460">
        <v>1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 t="s">
        <v>3</v>
      </c>
      <c r="AT1460">
        <v>101.5</v>
      </c>
      <c r="AU1460" t="s">
        <v>3</v>
      </c>
      <c r="AV1460">
        <v>0</v>
      </c>
      <c r="AW1460">
        <v>1</v>
      </c>
      <c r="AX1460">
        <v>-1</v>
      </c>
      <c r="AY1460">
        <v>0</v>
      </c>
      <c r="AZ1460">
        <v>0</v>
      </c>
      <c r="BA1460" t="s">
        <v>3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CV1460">
        <v>0</v>
      </c>
      <c r="CW1460">
        <v>0</v>
      </c>
      <c r="CX1460">
        <f>ROUND(Y1460*Source!I1370,9)</f>
        <v>3.7555000000000001</v>
      </c>
      <c r="CY1460">
        <f t="shared" si="838"/>
        <v>7517.5</v>
      </c>
      <c r="CZ1460">
        <f t="shared" si="839"/>
        <v>729.73</v>
      </c>
      <c r="DA1460">
        <f t="shared" si="840"/>
        <v>10.08</v>
      </c>
      <c r="DB1460">
        <f t="shared" si="841"/>
        <v>74067.600000000006</v>
      </c>
      <c r="DC1460">
        <f t="shared" si="842"/>
        <v>0</v>
      </c>
      <c r="DD1460" t="s">
        <v>3</v>
      </c>
      <c r="DE1460" t="s">
        <v>3</v>
      </c>
      <c r="DF1460">
        <f t="shared" si="843"/>
        <v>27624.26</v>
      </c>
      <c r="DG1460">
        <f t="shared" si="844"/>
        <v>0</v>
      </c>
      <c r="DH1460">
        <f t="shared" si="845"/>
        <v>0</v>
      </c>
      <c r="DI1460">
        <f t="shared" si="810"/>
        <v>0</v>
      </c>
      <c r="DJ1460">
        <f t="shared" si="846"/>
        <v>27624.26</v>
      </c>
      <c r="DK1460">
        <v>0</v>
      </c>
      <c r="DL1460" t="s">
        <v>3</v>
      </c>
      <c r="DM1460">
        <v>0</v>
      </c>
      <c r="DN1460" t="s">
        <v>3</v>
      </c>
      <c r="DO1460">
        <v>0</v>
      </c>
    </row>
    <row r="1461" spans="1:119" x14ac:dyDescent="0.25">
      <c r="A1461">
        <f>ROW(Source!A1370)</f>
        <v>1370</v>
      </c>
      <c r="B1461">
        <v>56481267</v>
      </c>
      <c r="C1461">
        <v>56497147</v>
      </c>
      <c r="D1461">
        <v>54909981</v>
      </c>
      <c r="E1461">
        <v>1</v>
      </c>
      <c r="F1461">
        <v>1</v>
      </c>
      <c r="G1461">
        <v>1079</v>
      </c>
      <c r="H1461">
        <v>3</v>
      </c>
      <c r="I1461" t="s">
        <v>244</v>
      </c>
      <c r="J1461" t="s">
        <v>246</v>
      </c>
      <c r="K1461" t="s">
        <v>245</v>
      </c>
      <c r="L1461">
        <v>1348</v>
      </c>
      <c r="N1461">
        <v>1009</v>
      </c>
      <c r="O1461" t="s">
        <v>32</v>
      </c>
      <c r="P1461" t="s">
        <v>32</v>
      </c>
      <c r="Q1461">
        <v>1000</v>
      </c>
      <c r="W1461">
        <v>0</v>
      </c>
      <c r="X1461">
        <v>-182356648</v>
      </c>
      <c r="Y1461">
        <f t="shared" si="837"/>
        <v>0.189189</v>
      </c>
      <c r="AA1461">
        <v>99145.8</v>
      </c>
      <c r="AB1461">
        <v>0</v>
      </c>
      <c r="AC1461">
        <v>0</v>
      </c>
      <c r="AD1461">
        <v>0</v>
      </c>
      <c r="AE1461">
        <v>5673.19</v>
      </c>
      <c r="AF1461">
        <v>0</v>
      </c>
      <c r="AG1461">
        <v>0</v>
      </c>
      <c r="AH1461">
        <v>0</v>
      </c>
      <c r="AI1461">
        <v>17.100000000000001</v>
      </c>
      <c r="AJ1461">
        <v>1</v>
      </c>
      <c r="AK1461">
        <v>1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 t="s">
        <v>3</v>
      </c>
      <c r="AT1461">
        <v>0.189189</v>
      </c>
      <c r="AU1461" t="s">
        <v>3</v>
      </c>
      <c r="AV1461">
        <v>0</v>
      </c>
      <c r="AW1461">
        <v>1</v>
      </c>
      <c r="AX1461">
        <v>-1</v>
      </c>
      <c r="AY1461">
        <v>0</v>
      </c>
      <c r="AZ1461">
        <v>0</v>
      </c>
      <c r="BA1461" t="s">
        <v>3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CV1461">
        <v>0</v>
      </c>
      <c r="CW1461">
        <v>0</v>
      </c>
      <c r="CX1461">
        <f>ROUND(Y1461*Source!I1370,9)</f>
        <v>6.9999930000000004E-3</v>
      </c>
      <c r="CY1461">
        <f t="shared" si="838"/>
        <v>99145.8</v>
      </c>
      <c r="CZ1461">
        <f t="shared" si="839"/>
        <v>5673.19</v>
      </c>
      <c r="DA1461">
        <f t="shared" si="840"/>
        <v>17.100000000000001</v>
      </c>
      <c r="DB1461">
        <f t="shared" si="841"/>
        <v>1073.31</v>
      </c>
      <c r="DC1461">
        <f t="shared" si="842"/>
        <v>0</v>
      </c>
      <c r="DD1461" t="s">
        <v>3</v>
      </c>
      <c r="DE1461" t="s">
        <v>3</v>
      </c>
      <c r="DF1461">
        <f t="shared" si="843"/>
        <v>679.08</v>
      </c>
      <c r="DG1461">
        <f t="shared" si="844"/>
        <v>0</v>
      </c>
      <c r="DH1461">
        <f t="shared" si="845"/>
        <v>0</v>
      </c>
      <c r="DI1461">
        <f t="shared" si="810"/>
        <v>0</v>
      </c>
      <c r="DJ1461">
        <f t="shared" si="846"/>
        <v>679.08</v>
      </c>
      <c r="DK1461">
        <v>0</v>
      </c>
      <c r="DL1461" t="s">
        <v>3</v>
      </c>
      <c r="DM1461">
        <v>0</v>
      </c>
      <c r="DN1461" t="s">
        <v>3</v>
      </c>
      <c r="DO1461">
        <v>0</v>
      </c>
    </row>
    <row r="1462" spans="1:119" x14ac:dyDescent="0.25">
      <c r="A1462">
        <f>ROW(Source!A1370)</f>
        <v>1370</v>
      </c>
      <c r="B1462">
        <v>56481267</v>
      </c>
      <c r="C1462">
        <v>56497147</v>
      </c>
      <c r="D1462">
        <v>54909992</v>
      </c>
      <c r="E1462">
        <v>1</v>
      </c>
      <c r="F1462">
        <v>1</v>
      </c>
      <c r="G1462">
        <v>1079</v>
      </c>
      <c r="H1462">
        <v>3</v>
      </c>
      <c r="I1462" t="s">
        <v>330</v>
      </c>
      <c r="J1462" t="s">
        <v>332</v>
      </c>
      <c r="K1462" t="s">
        <v>331</v>
      </c>
      <c r="L1462">
        <v>1348</v>
      </c>
      <c r="N1462">
        <v>1009</v>
      </c>
      <c r="O1462" t="s">
        <v>32</v>
      </c>
      <c r="P1462" t="s">
        <v>32</v>
      </c>
      <c r="Q1462">
        <v>1000</v>
      </c>
      <c r="W1462">
        <v>0</v>
      </c>
      <c r="X1462">
        <v>-977438433</v>
      </c>
      <c r="Y1462">
        <f t="shared" si="837"/>
        <v>0.69972999999999996</v>
      </c>
      <c r="AA1462">
        <v>97618.95</v>
      </c>
      <c r="AB1462">
        <v>0</v>
      </c>
      <c r="AC1462">
        <v>0</v>
      </c>
      <c r="AD1462">
        <v>0</v>
      </c>
      <c r="AE1462">
        <v>5743.69</v>
      </c>
      <c r="AF1462">
        <v>0</v>
      </c>
      <c r="AG1462">
        <v>0</v>
      </c>
      <c r="AH1462">
        <v>0</v>
      </c>
      <c r="AI1462">
        <v>16.63</v>
      </c>
      <c r="AJ1462">
        <v>1</v>
      </c>
      <c r="AK1462">
        <v>1</v>
      </c>
      <c r="AL1462">
        <v>1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 t="s">
        <v>3</v>
      </c>
      <c r="AT1462">
        <v>0.69972999999999996</v>
      </c>
      <c r="AU1462" t="s">
        <v>3</v>
      </c>
      <c r="AV1462">
        <v>0</v>
      </c>
      <c r="AW1462">
        <v>1</v>
      </c>
      <c r="AX1462">
        <v>-1</v>
      </c>
      <c r="AY1462">
        <v>0</v>
      </c>
      <c r="AZ1462">
        <v>0</v>
      </c>
      <c r="BA1462" t="s">
        <v>3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CV1462">
        <v>0</v>
      </c>
      <c r="CW1462">
        <v>0</v>
      </c>
      <c r="CX1462">
        <f>ROUND(Y1462*Source!I1370,9)</f>
        <v>2.5890010000000001E-2</v>
      </c>
      <c r="CY1462">
        <f t="shared" si="838"/>
        <v>97618.95</v>
      </c>
      <c r="CZ1462">
        <f t="shared" si="839"/>
        <v>5743.69</v>
      </c>
      <c r="DA1462">
        <f t="shared" si="840"/>
        <v>16.63</v>
      </c>
      <c r="DB1462">
        <f t="shared" si="841"/>
        <v>4019.03</v>
      </c>
      <c r="DC1462">
        <f t="shared" si="842"/>
        <v>0</v>
      </c>
      <c r="DD1462" t="s">
        <v>3</v>
      </c>
      <c r="DE1462" t="s">
        <v>3</v>
      </c>
      <c r="DF1462">
        <f t="shared" si="843"/>
        <v>2472.9499999999998</v>
      </c>
      <c r="DG1462">
        <f t="shared" si="844"/>
        <v>0</v>
      </c>
      <c r="DH1462">
        <f t="shared" si="845"/>
        <v>0</v>
      </c>
      <c r="DI1462">
        <f t="shared" si="810"/>
        <v>0</v>
      </c>
      <c r="DJ1462">
        <f t="shared" si="846"/>
        <v>2472.9499999999998</v>
      </c>
      <c r="DK1462">
        <v>0</v>
      </c>
      <c r="DL1462" t="s">
        <v>3</v>
      </c>
      <c r="DM1462">
        <v>0</v>
      </c>
      <c r="DN1462" t="s">
        <v>3</v>
      </c>
      <c r="DO1462">
        <v>0</v>
      </c>
    </row>
    <row r="1463" spans="1:119" x14ac:dyDescent="0.25">
      <c r="A1463">
        <f>ROW(Source!A1370)</f>
        <v>1370</v>
      </c>
      <c r="B1463">
        <v>56481267</v>
      </c>
      <c r="C1463">
        <v>56497147</v>
      </c>
      <c r="D1463">
        <v>54909994</v>
      </c>
      <c r="E1463">
        <v>1</v>
      </c>
      <c r="F1463">
        <v>1</v>
      </c>
      <c r="G1463">
        <v>1079</v>
      </c>
      <c r="H1463">
        <v>3</v>
      </c>
      <c r="I1463" t="s">
        <v>240</v>
      </c>
      <c r="J1463" t="s">
        <v>242</v>
      </c>
      <c r="K1463" t="s">
        <v>241</v>
      </c>
      <c r="L1463">
        <v>1348</v>
      </c>
      <c r="N1463">
        <v>1009</v>
      </c>
      <c r="O1463" t="s">
        <v>32</v>
      </c>
      <c r="P1463" t="s">
        <v>32</v>
      </c>
      <c r="Q1463">
        <v>1000</v>
      </c>
      <c r="W1463">
        <v>0</v>
      </c>
      <c r="X1463">
        <v>1611312075</v>
      </c>
      <c r="Y1463">
        <f t="shared" si="837"/>
        <v>11.665946</v>
      </c>
      <c r="AA1463">
        <v>92864.21</v>
      </c>
      <c r="AB1463">
        <v>0</v>
      </c>
      <c r="AC1463">
        <v>0</v>
      </c>
      <c r="AD1463">
        <v>0</v>
      </c>
      <c r="AE1463">
        <v>5743.69</v>
      </c>
      <c r="AF1463">
        <v>0</v>
      </c>
      <c r="AG1463">
        <v>0</v>
      </c>
      <c r="AH1463">
        <v>0</v>
      </c>
      <c r="AI1463">
        <v>15.82</v>
      </c>
      <c r="AJ1463">
        <v>1</v>
      </c>
      <c r="AK1463">
        <v>1</v>
      </c>
      <c r="AL1463">
        <v>1</v>
      </c>
      <c r="AM1463">
        <v>0</v>
      </c>
      <c r="AN1463">
        <v>0</v>
      </c>
      <c r="AO1463">
        <v>0</v>
      </c>
      <c r="AP1463">
        <v>1</v>
      </c>
      <c r="AQ1463">
        <v>0</v>
      </c>
      <c r="AR1463">
        <v>0</v>
      </c>
      <c r="AS1463" t="s">
        <v>3</v>
      </c>
      <c r="AT1463">
        <v>11.665946</v>
      </c>
      <c r="AU1463" t="s">
        <v>3</v>
      </c>
      <c r="AV1463">
        <v>0</v>
      </c>
      <c r="AW1463">
        <v>1</v>
      </c>
      <c r="AX1463">
        <v>-1</v>
      </c>
      <c r="AY1463">
        <v>0</v>
      </c>
      <c r="AZ1463">
        <v>0</v>
      </c>
      <c r="BA1463" t="s">
        <v>3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CV1463">
        <v>0</v>
      </c>
      <c r="CW1463">
        <v>0</v>
      </c>
      <c r="CX1463">
        <f>ROUND(Y1463*Source!I1370,9)</f>
        <v>0.43164000200000002</v>
      </c>
      <c r="CY1463">
        <f t="shared" si="838"/>
        <v>92864.21</v>
      </c>
      <c r="CZ1463">
        <f t="shared" si="839"/>
        <v>5743.69</v>
      </c>
      <c r="DA1463">
        <f t="shared" si="840"/>
        <v>15.82</v>
      </c>
      <c r="DB1463">
        <f t="shared" si="841"/>
        <v>67005.58</v>
      </c>
      <c r="DC1463">
        <f t="shared" si="842"/>
        <v>0</v>
      </c>
      <c r="DD1463" t="s">
        <v>3</v>
      </c>
      <c r="DE1463" t="s">
        <v>3</v>
      </c>
      <c r="DF1463">
        <f t="shared" si="843"/>
        <v>39221.050000000003</v>
      </c>
      <c r="DG1463">
        <f t="shared" si="844"/>
        <v>0</v>
      </c>
      <c r="DH1463">
        <f t="shared" si="845"/>
        <v>0</v>
      </c>
      <c r="DI1463">
        <f t="shared" si="810"/>
        <v>0</v>
      </c>
      <c r="DJ1463">
        <f t="shared" si="846"/>
        <v>39221.050000000003</v>
      </c>
      <c r="DK1463">
        <v>0</v>
      </c>
      <c r="DL1463" t="s">
        <v>3</v>
      </c>
      <c r="DM1463">
        <v>0</v>
      </c>
      <c r="DN1463" t="s">
        <v>3</v>
      </c>
      <c r="DO1463">
        <v>0</v>
      </c>
    </row>
    <row r="1464" spans="1:119" x14ac:dyDescent="0.25">
      <c r="A1464">
        <f>ROW(Source!A1370)</f>
        <v>1370</v>
      </c>
      <c r="B1464">
        <v>56481267</v>
      </c>
      <c r="C1464">
        <v>56497147</v>
      </c>
      <c r="D1464">
        <v>54914902</v>
      </c>
      <c r="E1464">
        <v>1</v>
      </c>
      <c r="F1464">
        <v>1</v>
      </c>
      <c r="G1464">
        <v>1079</v>
      </c>
      <c r="H1464">
        <v>3</v>
      </c>
      <c r="I1464" t="s">
        <v>252</v>
      </c>
      <c r="J1464" t="s">
        <v>254</v>
      </c>
      <c r="K1464" t="s">
        <v>253</v>
      </c>
      <c r="L1464">
        <v>1327</v>
      </c>
      <c r="N1464">
        <v>1005</v>
      </c>
      <c r="O1464" t="s">
        <v>214</v>
      </c>
      <c r="P1464" t="s">
        <v>214</v>
      </c>
      <c r="Q1464">
        <v>1</v>
      </c>
      <c r="W1464">
        <v>0</v>
      </c>
      <c r="X1464">
        <v>1092252065</v>
      </c>
      <c r="Y1464">
        <f t="shared" si="837"/>
        <v>147</v>
      </c>
      <c r="AA1464">
        <v>131.15</v>
      </c>
      <c r="AB1464">
        <v>0</v>
      </c>
      <c r="AC1464">
        <v>0</v>
      </c>
      <c r="AD1464">
        <v>0</v>
      </c>
      <c r="AE1464">
        <v>60.82</v>
      </c>
      <c r="AF1464">
        <v>0</v>
      </c>
      <c r="AG1464">
        <v>0</v>
      </c>
      <c r="AH1464">
        <v>0</v>
      </c>
      <c r="AI1464">
        <v>2.11</v>
      </c>
      <c r="AJ1464">
        <v>1</v>
      </c>
      <c r="AK1464">
        <v>1</v>
      </c>
      <c r="AL1464">
        <v>1</v>
      </c>
      <c r="AM1464">
        <v>2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 t="s">
        <v>3</v>
      </c>
      <c r="AT1464">
        <v>147</v>
      </c>
      <c r="AU1464" t="s">
        <v>3</v>
      </c>
      <c r="AV1464">
        <v>0</v>
      </c>
      <c r="AW1464">
        <v>2</v>
      </c>
      <c r="AX1464">
        <v>56497182</v>
      </c>
      <c r="AY1464">
        <v>1</v>
      </c>
      <c r="AZ1464">
        <v>0</v>
      </c>
      <c r="BA1464">
        <v>1407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CV1464">
        <v>0</v>
      </c>
      <c r="CW1464">
        <v>0</v>
      </c>
      <c r="CX1464">
        <f>ROUND(Y1464*Source!I1370,9)</f>
        <v>5.4390000000000001</v>
      </c>
      <c r="CY1464">
        <f t="shared" si="838"/>
        <v>131.15</v>
      </c>
      <c r="CZ1464">
        <f t="shared" si="839"/>
        <v>60.82</v>
      </c>
      <c r="DA1464">
        <f t="shared" si="840"/>
        <v>2.11</v>
      </c>
      <c r="DB1464">
        <f t="shared" si="841"/>
        <v>8940.5400000000009</v>
      </c>
      <c r="DC1464">
        <f t="shared" si="842"/>
        <v>0</v>
      </c>
      <c r="DD1464" t="s">
        <v>3</v>
      </c>
      <c r="DE1464" t="s">
        <v>3</v>
      </c>
      <c r="DF1464">
        <f t="shared" si="843"/>
        <v>697.99</v>
      </c>
      <c r="DG1464">
        <f t="shared" si="844"/>
        <v>0</v>
      </c>
      <c r="DH1464">
        <f t="shared" si="845"/>
        <v>0</v>
      </c>
      <c r="DI1464">
        <f t="shared" si="810"/>
        <v>0</v>
      </c>
      <c r="DJ1464">
        <f t="shared" si="846"/>
        <v>697.99</v>
      </c>
      <c r="DK1464">
        <v>0</v>
      </c>
      <c r="DL1464" t="s">
        <v>3</v>
      </c>
      <c r="DM1464">
        <v>0</v>
      </c>
      <c r="DN1464" t="s">
        <v>3</v>
      </c>
      <c r="DO1464">
        <v>0</v>
      </c>
    </row>
    <row r="1465" spans="1:119" x14ac:dyDescent="0.25">
      <c r="A1465">
        <f>ROW(Source!A1379)</f>
        <v>1379</v>
      </c>
      <c r="B1465">
        <v>56481265</v>
      </c>
      <c r="C1465">
        <v>56497188</v>
      </c>
      <c r="D1465">
        <v>54836958</v>
      </c>
      <c r="E1465">
        <v>1079</v>
      </c>
      <c r="F1465">
        <v>1</v>
      </c>
      <c r="G1465">
        <v>1079</v>
      </c>
      <c r="H1465">
        <v>1</v>
      </c>
      <c r="I1465" t="s">
        <v>738</v>
      </c>
      <c r="J1465" t="s">
        <v>3</v>
      </c>
      <c r="K1465" t="s">
        <v>739</v>
      </c>
      <c r="L1465">
        <v>1191</v>
      </c>
      <c r="N1465">
        <v>1013</v>
      </c>
      <c r="O1465" t="s">
        <v>740</v>
      </c>
      <c r="P1465" t="s">
        <v>740</v>
      </c>
      <c r="Q1465">
        <v>1</v>
      </c>
      <c r="W1465">
        <v>0</v>
      </c>
      <c r="X1465">
        <v>476480486</v>
      </c>
      <c r="Y1465">
        <f>(AT1465*1.15*1.1)</f>
        <v>22.985050000000005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1</v>
      </c>
      <c r="AL1465">
        <v>1</v>
      </c>
      <c r="AM1465">
        <v>-2</v>
      </c>
      <c r="AN1465">
        <v>0</v>
      </c>
      <c r="AO1465">
        <v>1</v>
      </c>
      <c r="AP1465">
        <v>1</v>
      </c>
      <c r="AQ1465">
        <v>0</v>
      </c>
      <c r="AR1465">
        <v>0</v>
      </c>
      <c r="AS1465" t="s">
        <v>3</v>
      </c>
      <c r="AT1465">
        <v>18.170000000000002</v>
      </c>
      <c r="AU1465" t="s">
        <v>166</v>
      </c>
      <c r="AV1465">
        <v>1</v>
      </c>
      <c r="AW1465">
        <v>2</v>
      </c>
      <c r="AX1465">
        <v>56497198</v>
      </c>
      <c r="AY1465">
        <v>1</v>
      </c>
      <c r="AZ1465">
        <v>0</v>
      </c>
      <c r="BA1465">
        <v>1409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CU1465">
        <f>ROUND(AT1465*Source!I1379*AH1465*AL1465,2)</f>
        <v>0</v>
      </c>
      <c r="CV1465">
        <f>ROUND(Y1465*Source!I1379,9)</f>
        <v>4.59701</v>
      </c>
      <c r="CW1465">
        <v>0</v>
      </c>
      <c r="CX1465">
        <f>ROUND(Y1465*Source!I1379,9)</f>
        <v>4.59701</v>
      </c>
      <c r="CY1465">
        <f>AD1465</f>
        <v>0</v>
      </c>
      <c r="CZ1465">
        <f>AH1465</f>
        <v>0</v>
      </c>
      <c r="DA1465">
        <f>AL1465</f>
        <v>1</v>
      </c>
      <c r="DB1465">
        <f>ROUND((ROUND(AT1465*CZ1465,2)*1.15*1.1),6)</f>
        <v>0</v>
      </c>
      <c r="DC1465">
        <f>ROUND((ROUND(AT1465*AG1465,2)*1.15*1.1),6)</f>
        <v>0</v>
      </c>
      <c r="DD1465" t="s">
        <v>3</v>
      </c>
      <c r="DE1465" t="s">
        <v>3</v>
      </c>
      <c r="DF1465">
        <f t="shared" ref="DF1465:DF1477" si="847">ROUND(ROUND(AE1465,2)*CX1465,2)</f>
        <v>0</v>
      </c>
      <c r="DG1465">
        <f t="shared" si="844"/>
        <v>0</v>
      </c>
      <c r="DH1465">
        <f t="shared" si="845"/>
        <v>0</v>
      </c>
      <c r="DI1465">
        <f t="shared" si="810"/>
        <v>0</v>
      </c>
      <c r="DJ1465">
        <f>DI1465</f>
        <v>0</v>
      </c>
      <c r="DK1465">
        <v>0</v>
      </c>
      <c r="DL1465" t="s">
        <v>3</v>
      </c>
      <c r="DM1465">
        <v>0</v>
      </c>
      <c r="DN1465" t="s">
        <v>3</v>
      </c>
      <c r="DO1465">
        <v>0</v>
      </c>
    </row>
    <row r="1466" spans="1:119" x14ac:dyDescent="0.25">
      <c r="A1466">
        <f>ROW(Source!A1379)</f>
        <v>1379</v>
      </c>
      <c r="B1466">
        <v>56481265</v>
      </c>
      <c r="C1466">
        <v>56497188</v>
      </c>
      <c r="D1466">
        <v>54934284</v>
      </c>
      <c r="E1466">
        <v>1</v>
      </c>
      <c r="F1466">
        <v>1</v>
      </c>
      <c r="G1466">
        <v>1079</v>
      </c>
      <c r="H1466">
        <v>2</v>
      </c>
      <c r="I1466" t="s">
        <v>741</v>
      </c>
      <c r="J1466" t="s">
        <v>742</v>
      </c>
      <c r="K1466" t="s">
        <v>743</v>
      </c>
      <c r="L1466">
        <v>1368</v>
      </c>
      <c r="N1466">
        <v>1011</v>
      </c>
      <c r="O1466" t="s">
        <v>744</v>
      </c>
      <c r="P1466" t="s">
        <v>744</v>
      </c>
      <c r="Q1466">
        <v>1</v>
      </c>
      <c r="W1466">
        <v>0</v>
      </c>
      <c r="X1466">
        <v>654681671</v>
      </c>
      <c r="Y1466">
        <f>(AT1466*1.25*1.1)</f>
        <v>0.46750000000000008</v>
      </c>
      <c r="AA1466">
        <v>0</v>
      </c>
      <c r="AB1466">
        <v>87.01</v>
      </c>
      <c r="AC1466">
        <v>13.21</v>
      </c>
      <c r="AD1466">
        <v>0</v>
      </c>
      <c r="AE1466">
        <v>0</v>
      </c>
      <c r="AF1466">
        <v>83.1</v>
      </c>
      <c r="AG1466">
        <v>12.62</v>
      </c>
      <c r="AH1466">
        <v>0</v>
      </c>
      <c r="AI1466">
        <v>1</v>
      </c>
      <c r="AJ1466">
        <v>1</v>
      </c>
      <c r="AK1466">
        <v>1</v>
      </c>
      <c r="AL1466">
        <v>1</v>
      </c>
      <c r="AM1466">
        <v>-2</v>
      </c>
      <c r="AN1466">
        <v>0</v>
      </c>
      <c r="AO1466">
        <v>1</v>
      </c>
      <c r="AP1466">
        <v>1</v>
      </c>
      <c r="AQ1466">
        <v>0</v>
      </c>
      <c r="AR1466">
        <v>0</v>
      </c>
      <c r="AS1466" t="s">
        <v>3</v>
      </c>
      <c r="AT1466">
        <v>0.34</v>
      </c>
      <c r="AU1466" t="s">
        <v>165</v>
      </c>
      <c r="AV1466">
        <v>0</v>
      </c>
      <c r="AW1466">
        <v>2</v>
      </c>
      <c r="AX1466">
        <v>56497199</v>
      </c>
      <c r="AY1466">
        <v>1</v>
      </c>
      <c r="AZ1466">
        <v>0</v>
      </c>
      <c r="BA1466">
        <v>1410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CV1466">
        <v>0</v>
      </c>
      <c r="CW1466">
        <f>ROUND(Y1466*Source!I1379*DO1466,9)</f>
        <v>1.17997</v>
      </c>
      <c r="CX1466">
        <f>ROUND(Y1466*Source!I1379,9)</f>
        <v>9.35E-2</v>
      </c>
      <c r="CY1466">
        <f>AB1466</f>
        <v>87.01</v>
      </c>
      <c r="CZ1466">
        <f>AF1466</f>
        <v>83.1</v>
      </c>
      <c r="DA1466">
        <f>AJ1466</f>
        <v>1</v>
      </c>
      <c r="DB1466">
        <f>ROUND((ROUND(AT1466*CZ1466,2)*1.25*1.1),6)</f>
        <v>38.84375</v>
      </c>
      <c r="DC1466">
        <f>ROUND((ROUND(AT1466*AG1466,2)*1.25*1.1),6)</f>
        <v>5.8987499999999997</v>
      </c>
      <c r="DD1466" t="s">
        <v>3</v>
      </c>
      <c r="DE1466" t="s">
        <v>3</v>
      </c>
      <c r="DF1466">
        <f t="shared" si="847"/>
        <v>0</v>
      </c>
      <c r="DG1466">
        <f t="shared" si="844"/>
        <v>7.77</v>
      </c>
      <c r="DH1466">
        <f t="shared" si="845"/>
        <v>1.18</v>
      </c>
      <c r="DI1466">
        <f t="shared" si="810"/>
        <v>0</v>
      </c>
      <c r="DJ1466">
        <f>DG1466</f>
        <v>7.77</v>
      </c>
      <c r="DK1466">
        <v>0</v>
      </c>
      <c r="DL1466" t="s">
        <v>745</v>
      </c>
      <c r="DM1466">
        <v>0</v>
      </c>
      <c r="DN1466" t="s">
        <v>740</v>
      </c>
      <c r="DO1466">
        <v>12.62</v>
      </c>
    </row>
    <row r="1467" spans="1:119" x14ac:dyDescent="0.25">
      <c r="A1467">
        <f>ROW(Source!A1379)</f>
        <v>1379</v>
      </c>
      <c r="B1467">
        <v>56481265</v>
      </c>
      <c r="C1467">
        <v>56497188</v>
      </c>
      <c r="D1467">
        <v>54933607</v>
      </c>
      <c r="E1467">
        <v>1</v>
      </c>
      <c r="F1467">
        <v>1</v>
      </c>
      <c r="G1467">
        <v>1079</v>
      </c>
      <c r="H1467">
        <v>2</v>
      </c>
      <c r="I1467" t="s">
        <v>868</v>
      </c>
      <c r="J1467" t="s">
        <v>869</v>
      </c>
      <c r="K1467" t="s">
        <v>870</v>
      </c>
      <c r="L1467">
        <v>1368</v>
      </c>
      <c r="N1467">
        <v>1011</v>
      </c>
      <c r="O1467" t="s">
        <v>744</v>
      </c>
      <c r="P1467" t="s">
        <v>744</v>
      </c>
      <c r="Q1467">
        <v>1</v>
      </c>
      <c r="W1467">
        <v>0</v>
      </c>
      <c r="X1467">
        <v>-2072243295</v>
      </c>
      <c r="Y1467">
        <f>(AT1467*1.25*1.1)</f>
        <v>0.59125000000000005</v>
      </c>
      <c r="AA1467">
        <v>0</v>
      </c>
      <c r="AB1467">
        <v>3.33</v>
      </c>
      <c r="AC1467">
        <v>0</v>
      </c>
      <c r="AD1467">
        <v>0</v>
      </c>
      <c r="AE1467">
        <v>0</v>
      </c>
      <c r="AF1467">
        <v>3.18</v>
      </c>
      <c r="AG1467">
        <v>0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-2</v>
      </c>
      <c r="AN1467">
        <v>0</v>
      </c>
      <c r="AO1467">
        <v>1</v>
      </c>
      <c r="AP1467">
        <v>1</v>
      </c>
      <c r="AQ1467">
        <v>0</v>
      </c>
      <c r="AR1467">
        <v>0</v>
      </c>
      <c r="AS1467" t="s">
        <v>3</v>
      </c>
      <c r="AT1467">
        <v>0.43</v>
      </c>
      <c r="AU1467" t="s">
        <v>165</v>
      </c>
      <c r="AV1467">
        <v>0</v>
      </c>
      <c r="AW1467">
        <v>2</v>
      </c>
      <c r="AX1467">
        <v>56497200</v>
      </c>
      <c r="AY1467">
        <v>1</v>
      </c>
      <c r="AZ1467">
        <v>0</v>
      </c>
      <c r="BA1467">
        <v>1411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CV1467">
        <v>0</v>
      </c>
      <c r="CW1467">
        <f>ROUND(Y1467*Source!I1379*DO1467,9)</f>
        <v>0</v>
      </c>
      <c r="CX1467">
        <f>ROUND(Y1467*Source!I1379,9)</f>
        <v>0.11824999999999999</v>
      </c>
      <c r="CY1467">
        <f>AB1467</f>
        <v>3.33</v>
      </c>
      <c r="CZ1467">
        <f>AF1467</f>
        <v>3.18</v>
      </c>
      <c r="DA1467">
        <f>AJ1467</f>
        <v>1</v>
      </c>
      <c r="DB1467">
        <f>ROUND((ROUND(AT1467*CZ1467,2)*1.25*1.1),6)</f>
        <v>1.88375</v>
      </c>
      <c r="DC1467">
        <f>ROUND((ROUND(AT1467*AG1467,2)*1.25*1.1),6)</f>
        <v>0</v>
      </c>
      <c r="DD1467" t="s">
        <v>3</v>
      </c>
      <c r="DE1467" t="s">
        <v>3</v>
      </c>
      <c r="DF1467">
        <f t="shared" si="847"/>
        <v>0</v>
      </c>
      <c r="DG1467">
        <f t="shared" si="844"/>
        <v>0.38</v>
      </c>
      <c r="DH1467">
        <f t="shared" si="845"/>
        <v>0</v>
      </c>
      <c r="DI1467">
        <f t="shared" si="810"/>
        <v>0</v>
      </c>
      <c r="DJ1467">
        <f>DG1467</f>
        <v>0.38</v>
      </c>
      <c r="DK1467">
        <v>0</v>
      </c>
      <c r="DL1467" t="s">
        <v>3</v>
      </c>
      <c r="DM1467">
        <v>0</v>
      </c>
      <c r="DN1467" t="s">
        <v>3</v>
      </c>
      <c r="DO1467">
        <v>0</v>
      </c>
    </row>
    <row r="1468" spans="1:119" x14ac:dyDescent="0.25">
      <c r="A1468">
        <f>ROW(Source!A1379)</f>
        <v>1379</v>
      </c>
      <c r="B1468">
        <v>56481265</v>
      </c>
      <c r="C1468">
        <v>56497188</v>
      </c>
      <c r="D1468">
        <v>54933712</v>
      </c>
      <c r="E1468">
        <v>1</v>
      </c>
      <c r="F1468">
        <v>1</v>
      </c>
      <c r="G1468">
        <v>1079</v>
      </c>
      <c r="H1468">
        <v>2</v>
      </c>
      <c r="I1468" t="s">
        <v>927</v>
      </c>
      <c r="J1468" t="s">
        <v>928</v>
      </c>
      <c r="K1468" t="s">
        <v>929</v>
      </c>
      <c r="L1468">
        <v>1368</v>
      </c>
      <c r="N1468">
        <v>1011</v>
      </c>
      <c r="O1468" t="s">
        <v>744</v>
      </c>
      <c r="P1468" t="s">
        <v>744</v>
      </c>
      <c r="Q1468">
        <v>1</v>
      </c>
      <c r="W1468">
        <v>0</v>
      </c>
      <c r="X1468">
        <v>1381503060</v>
      </c>
      <c r="Y1468">
        <f>(AT1468*1.25*1.1)</f>
        <v>0.56374999999999997</v>
      </c>
      <c r="AA1468">
        <v>0</v>
      </c>
      <c r="AB1468">
        <v>12.9</v>
      </c>
      <c r="AC1468">
        <v>0</v>
      </c>
      <c r="AD1468">
        <v>0</v>
      </c>
      <c r="AE1468">
        <v>0</v>
      </c>
      <c r="AF1468">
        <v>12.32</v>
      </c>
      <c r="AG1468">
        <v>0</v>
      </c>
      <c r="AH1468">
        <v>0</v>
      </c>
      <c r="AI1468">
        <v>1</v>
      </c>
      <c r="AJ1468">
        <v>1</v>
      </c>
      <c r="AK1468">
        <v>1</v>
      </c>
      <c r="AL1468">
        <v>1</v>
      </c>
      <c r="AM1468">
        <v>-2</v>
      </c>
      <c r="AN1468">
        <v>0</v>
      </c>
      <c r="AO1468">
        <v>1</v>
      </c>
      <c r="AP1468">
        <v>1</v>
      </c>
      <c r="AQ1468">
        <v>0</v>
      </c>
      <c r="AR1468">
        <v>0</v>
      </c>
      <c r="AS1468" t="s">
        <v>3</v>
      </c>
      <c r="AT1468">
        <v>0.41</v>
      </c>
      <c r="AU1468" t="s">
        <v>165</v>
      </c>
      <c r="AV1468">
        <v>0</v>
      </c>
      <c r="AW1468">
        <v>2</v>
      </c>
      <c r="AX1468">
        <v>56497201</v>
      </c>
      <c r="AY1468">
        <v>1</v>
      </c>
      <c r="AZ1468">
        <v>0</v>
      </c>
      <c r="BA1468">
        <v>1412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CV1468">
        <v>0</v>
      </c>
      <c r="CW1468">
        <f>ROUND(Y1468*Source!I1379*DO1468,9)</f>
        <v>0</v>
      </c>
      <c r="CX1468">
        <f>ROUND(Y1468*Source!I1379,9)</f>
        <v>0.11275</v>
      </c>
      <c r="CY1468">
        <f>AB1468</f>
        <v>12.9</v>
      </c>
      <c r="CZ1468">
        <f>AF1468</f>
        <v>12.32</v>
      </c>
      <c r="DA1468">
        <f>AJ1468</f>
        <v>1</v>
      </c>
      <c r="DB1468">
        <f>ROUND((ROUND(AT1468*CZ1468,2)*1.25*1.1),6)</f>
        <v>6.9437499999999996</v>
      </c>
      <c r="DC1468">
        <f>ROUND((ROUND(AT1468*AG1468,2)*1.25*1.1),6)</f>
        <v>0</v>
      </c>
      <c r="DD1468" t="s">
        <v>3</v>
      </c>
      <c r="DE1468" t="s">
        <v>3</v>
      </c>
      <c r="DF1468">
        <f t="shared" si="847"/>
        <v>0</v>
      </c>
      <c r="DG1468">
        <f t="shared" si="844"/>
        <v>1.39</v>
      </c>
      <c r="DH1468">
        <f t="shared" si="845"/>
        <v>0</v>
      </c>
      <c r="DI1468">
        <f t="shared" si="810"/>
        <v>0</v>
      </c>
      <c r="DJ1468">
        <f>DG1468</f>
        <v>1.39</v>
      </c>
      <c r="DK1468">
        <v>0</v>
      </c>
      <c r="DL1468" t="s">
        <v>3</v>
      </c>
      <c r="DM1468">
        <v>0</v>
      </c>
      <c r="DN1468" t="s">
        <v>3</v>
      </c>
      <c r="DO1468">
        <v>0</v>
      </c>
    </row>
    <row r="1469" spans="1:119" x14ac:dyDescent="0.25">
      <c r="A1469">
        <f>ROW(Source!A1379)</f>
        <v>1379</v>
      </c>
      <c r="B1469">
        <v>56481265</v>
      </c>
      <c r="C1469">
        <v>56497188</v>
      </c>
      <c r="D1469">
        <v>54902318</v>
      </c>
      <c r="E1469">
        <v>1</v>
      </c>
      <c r="F1469">
        <v>1</v>
      </c>
      <c r="G1469">
        <v>1079</v>
      </c>
      <c r="H1469">
        <v>3</v>
      </c>
      <c r="I1469" t="s">
        <v>755</v>
      </c>
      <c r="J1469" t="s">
        <v>756</v>
      </c>
      <c r="K1469" t="s">
        <v>757</v>
      </c>
      <c r="L1469">
        <v>1348</v>
      </c>
      <c r="N1469">
        <v>1009</v>
      </c>
      <c r="O1469" t="s">
        <v>32</v>
      </c>
      <c r="P1469" t="s">
        <v>32</v>
      </c>
      <c r="Q1469">
        <v>1000</v>
      </c>
      <c r="W1469">
        <v>0</v>
      </c>
      <c r="X1469">
        <v>-638851762</v>
      </c>
      <c r="Y1469">
        <f>AT1469</f>
        <v>3.8999999999999998E-3</v>
      </c>
      <c r="AA1469">
        <v>15448.66</v>
      </c>
      <c r="AB1469">
        <v>0</v>
      </c>
      <c r="AC1469">
        <v>0</v>
      </c>
      <c r="AD1469">
        <v>0</v>
      </c>
      <c r="AE1469">
        <v>15160.61</v>
      </c>
      <c r="AF1469">
        <v>0</v>
      </c>
      <c r="AG1469">
        <v>0</v>
      </c>
      <c r="AH1469">
        <v>0</v>
      </c>
      <c r="AI1469">
        <v>1</v>
      </c>
      <c r="AJ1469">
        <v>1</v>
      </c>
      <c r="AK1469">
        <v>1</v>
      </c>
      <c r="AL1469">
        <v>1</v>
      </c>
      <c r="AM1469">
        <v>-2</v>
      </c>
      <c r="AN1469">
        <v>0</v>
      </c>
      <c r="AO1469">
        <v>1</v>
      </c>
      <c r="AP1469">
        <v>1</v>
      </c>
      <c r="AQ1469">
        <v>0</v>
      </c>
      <c r="AR1469">
        <v>0</v>
      </c>
      <c r="AS1469" t="s">
        <v>3</v>
      </c>
      <c r="AT1469">
        <v>3.8999999999999998E-3</v>
      </c>
      <c r="AU1469" t="s">
        <v>3</v>
      </c>
      <c r="AV1469">
        <v>0</v>
      </c>
      <c r="AW1469">
        <v>2</v>
      </c>
      <c r="AX1469">
        <v>56497202</v>
      </c>
      <c r="AY1469">
        <v>1</v>
      </c>
      <c r="AZ1469">
        <v>0</v>
      </c>
      <c r="BA1469">
        <v>1413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CV1469">
        <v>0</v>
      </c>
      <c r="CW1469">
        <v>0</v>
      </c>
      <c r="CX1469">
        <f>ROUND(Y1469*Source!I1379,9)</f>
        <v>7.7999999999999999E-4</v>
      </c>
      <c r="CY1469">
        <f>AA1469</f>
        <v>15448.66</v>
      </c>
      <c r="CZ1469">
        <f>AE1469</f>
        <v>15160.61</v>
      </c>
      <c r="DA1469">
        <f>AI1469</f>
        <v>1</v>
      </c>
      <c r="DB1469">
        <f>ROUND(ROUND(AT1469*CZ1469,2),6)</f>
        <v>59.13</v>
      </c>
      <c r="DC1469">
        <f>ROUND(ROUND(AT1469*AG1469,2),6)</f>
        <v>0</v>
      </c>
      <c r="DD1469" t="s">
        <v>3</v>
      </c>
      <c r="DE1469" t="s">
        <v>3</v>
      </c>
      <c r="DF1469">
        <f t="shared" si="847"/>
        <v>11.83</v>
      </c>
      <c r="DG1469">
        <f t="shared" si="844"/>
        <v>0</v>
      </c>
      <c r="DH1469">
        <f t="shared" si="845"/>
        <v>0</v>
      </c>
      <c r="DI1469">
        <f t="shared" si="810"/>
        <v>0</v>
      </c>
      <c r="DJ1469">
        <f>DF1469</f>
        <v>11.83</v>
      </c>
      <c r="DK1469">
        <v>0</v>
      </c>
      <c r="DL1469" t="s">
        <v>3</v>
      </c>
      <c r="DM1469">
        <v>0</v>
      </c>
      <c r="DN1469" t="s">
        <v>3</v>
      </c>
      <c r="DO1469">
        <v>0</v>
      </c>
    </row>
    <row r="1470" spans="1:119" x14ac:dyDescent="0.25">
      <c r="A1470">
        <f>ROW(Source!A1379)</f>
        <v>1379</v>
      </c>
      <c r="B1470">
        <v>56481265</v>
      </c>
      <c r="C1470">
        <v>56497188</v>
      </c>
      <c r="D1470">
        <v>54902260</v>
      </c>
      <c r="E1470">
        <v>1</v>
      </c>
      <c r="F1470">
        <v>1</v>
      </c>
      <c r="G1470">
        <v>1079</v>
      </c>
      <c r="H1470">
        <v>3</v>
      </c>
      <c r="I1470" t="s">
        <v>930</v>
      </c>
      <c r="J1470" t="s">
        <v>931</v>
      </c>
      <c r="K1470" t="s">
        <v>932</v>
      </c>
      <c r="L1470">
        <v>1348</v>
      </c>
      <c r="N1470">
        <v>1009</v>
      </c>
      <c r="O1470" t="s">
        <v>32</v>
      </c>
      <c r="P1470" t="s">
        <v>32</v>
      </c>
      <c r="Q1470">
        <v>1000</v>
      </c>
      <c r="W1470">
        <v>0</v>
      </c>
      <c r="X1470">
        <v>-577689993</v>
      </c>
      <c r="Y1470">
        <f>AT1470</f>
        <v>7.0000000000000007E-2</v>
      </c>
      <c r="AA1470">
        <v>3446.05</v>
      </c>
      <c r="AB1470">
        <v>0</v>
      </c>
      <c r="AC1470">
        <v>0</v>
      </c>
      <c r="AD1470">
        <v>0</v>
      </c>
      <c r="AE1470">
        <v>3381.8</v>
      </c>
      <c r="AF1470">
        <v>0</v>
      </c>
      <c r="AG1470">
        <v>0</v>
      </c>
      <c r="AH1470">
        <v>0</v>
      </c>
      <c r="AI1470">
        <v>1</v>
      </c>
      <c r="AJ1470">
        <v>1</v>
      </c>
      <c r="AK1470">
        <v>1</v>
      </c>
      <c r="AL1470">
        <v>1</v>
      </c>
      <c r="AM1470">
        <v>-2</v>
      </c>
      <c r="AN1470">
        <v>0</v>
      </c>
      <c r="AO1470">
        <v>1</v>
      </c>
      <c r="AP1470">
        <v>1</v>
      </c>
      <c r="AQ1470">
        <v>0</v>
      </c>
      <c r="AR1470">
        <v>0</v>
      </c>
      <c r="AS1470" t="s">
        <v>3</v>
      </c>
      <c r="AT1470">
        <v>7.0000000000000007E-2</v>
      </c>
      <c r="AU1470" t="s">
        <v>3</v>
      </c>
      <c r="AV1470">
        <v>0</v>
      </c>
      <c r="AW1470">
        <v>2</v>
      </c>
      <c r="AX1470">
        <v>56497203</v>
      </c>
      <c r="AY1470">
        <v>1</v>
      </c>
      <c r="AZ1470">
        <v>0</v>
      </c>
      <c r="BA1470">
        <v>1414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CV1470">
        <v>0</v>
      </c>
      <c r="CW1470">
        <v>0</v>
      </c>
      <c r="CX1470">
        <f>ROUND(Y1470*Source!I1379,9)</f>
        <v>1.4E-2</v>
      </c>
      <c r="CY1470">
        <f>AA1470</f>
        <v>3446.05</v>
      </c>
      <c r="CZ1470">
        <f>AE1470</f>
        <v>3381.8</v>
      </c>
      <c r="DA1470">
        <f>AI1470</f>
        <v>1</v>
      </c>
      <c r="DB1470">
        <f>ROUND(ROUND(AT1470*CZ1470,2),6)</f>
        <v>236.73</v>
      </c>
      <c r="DC1470">
        <f>ROUND(ROUND(AT1470*AG1470,2),6)</f>
        <v>0</v>
      </c>
      <c r="DD1470" t="s">
        <v>3</v>
      </c>
      <c r="DE1470" t="s">
        <v>3</v>
      </c>
      <c r="DF1470">
        <f t="shared" si="847"/>
        <v>47.35</v>
      </c>
      <c r="DG1470">
        <f t="shared" si="844"/>
        <v>0</v>
      </c>
      <c r="DH1470">
        <f t="shared" si="845"/>
        <v>0</v>
      </c>
      <c r="DI1470">
        <f t="shared" si="810"/>
        <v>0</v>
      </c>
      <c r="DJ1470">
        <f>DF1470</f>
        <v>47.35</v>
      </c>
      <c r="DK1470">
        <v>0</v>
      </c>
      <c r="DL1470" t="s">
        <v>3</v>
      </c>
      <c r="DM1470">
        <v>0</v>
      </c>
      <c r="DN1470" t="s">
        <v>3</v>
      </c>
      <c r="DO1470">
        <v>0</v>
      </c>
    </row>
    <row r="1471" spans="1:119" x14ac:dyDescent="0.25">
      <c r="A1471">
        <f>ROW(Source!A1379)</f>
        <v>1379</v>
      </c>
      <c r="B1471">
        <v>56481265</v>
      </c>
      <c r="C1471">
        <v>56497188</v>
      </c>
      <c r="D1471">
        <v>54902263</v>
      </c>
      <c r="E1471">
        <v>1</v>
      </c>
      <c r="F1471">
        <v>1</v>
      </c>
      <c r="G1471">
        <v>1079</v>
      </c>
      <c r="H1471">
        <v>3</v>
      </c>
      <c r="I1471" t="s">
        <v>933</v>
      </c>
      <c r="J1471" t="s">
        <v>934</v>
      </c>
      <c r="K1471" t="s">
        <v>935</v>
      </c>
      <c r="L1471">
        <v>1348</v>
      </c>
      <c r="N1471">
        <v>1009</v>
      </c>
      <c r="O1471" t="s">
        <v>32</v>
      </c>
      <c r="P1471" t="s">
        <v>32</v>
      </c>
      <c r="Q1471">
        <v>1000</v>
      </c>
      <c r="W1471">
        <v>0</v>
      </c>
      <c r="X1471">
        <v>958001174</v>
      </c>
      <c r="Y1471">
        <f>AT1471</f>
        <v>2E-3</v>
      </c>
      <c r="AA1471">
        <v>27377.86</v>
      </c>
      <c r="AB1471">
        <v>0</v>
      </c>
      <c r="AC1471">
        <v>0</v>
      </c>
      <c r="AD1471">
        <v>0</v>
      </c>
      <c r="AE1471">
        <v>26867.38</v>
      </c>
      <c r="AF1471">
        <v>0</v>
      </c>
      <c r="AG1471">
        <v>0</v>
      </c>
      <c r="AH1471">
        <v>0</v>
      </c>
      <c r="AI1471">
        <v>1</v>
      </c>
      <c r="AJ1471">
        <v>1</v>
      </c>
      <c r="AK1471">
        <v>1</v>
      </c>
      <c r="AL1471">
        <v>1</v>
      </c>
      <c r="AM1471">
        <v>-2</v>
      </c>
      <c r="AN1471">
        <v>0</v>
      </c>
      <c r="AO1471">
        <v>1</v>
      </c>
      <c r="AP1471">
        <v>1</v>
      </c>
      <c r="AQ1471">
        <v>0</v>
      </c>
      <c r="AR1471">
        <v>0</v>
      </c>
      <c r="AS1471" t="s">
        <v>3</v>
      </c>
      <c r="AT1471">
        <v>2E-3</v>
      </c>
      <c r="AU1471" t="s">
        <v>3</v>
      </c>
      <c r="AV1471">
        <v>0</v>
      </c>
      <c r="AW1471">
        <v>2</v>
      </c>
      <c r="AX1471">
        <v>56497204</v>
      </c>
      <c r="AY1471">
        <v>1</v>
      </c>
      <c r="AZ1471">
        <v>0</v>
      </c>
      <c r="BA1471">
        <v>1415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CV1471">
        <v>0</v>
      </c>
      <c r="CW1471">
        <v>0</v>
      </c>
      <c r="CX1471">
        <f>ROUND(Y1471*Source!I1379,9)</f>
        <v>4.0000000000000002E-4</v>
      </c>
      <c r="CY1471">
        <f>AA1471</f>
        <v>27377.86</v>
      </c>
      <c r="CZ1471">
        <f>AE1471</f>
        <v>26867.38</v>
      </c>
      <c r="DA1471">
        <f>AI1471</f>
        <v>1</v>
      </c>
      <c r="DB1471">
        <f>ROUND(ROUND(AT1471*CZ1471,2),6)</f>
        <v>53.73</v>
      </c>
      <c r="DC1471">
        <f>ROUND(ROUND(AT1471*AG1471,2),6)</f>
        <v>0</v>
      </c>
      <c r="DD1471" t="s">
        <v>3</v>
      </c>
      <c r="DE1471" t="s">
        <v>3</v>
      </c>
      <c r="DF1471">
        <f t="shared" si="847"/>
        <v>10.75</v>
      </c>
      <c r="DG1471">
        <f t="shared" si="844"/>
        <v>0</v>
      </c>
      <c r="DH1471">
        <f t="shared" si="845"/>
        <v>0</v>
      </c>
      <c r="DI1471">
        <f t="shared" si="810"/>
        <v>0</v>
      </c>
      <c r="DJ1471">
        <f>DF1471</f>
        <v>10.75</v>
      </c>
      <c r="DK1471">
        <v>0</v>
      </c>
      <c r="DL1471" t="s">
        <v>3</v>
      </c>
      <c r="DM1471">
        <v>0</v>
      </c>
      <c r="DN1471" t="s">
        <v>3</v>
      </c>
      <c r="DO1471">
        <v>0</v>
      </c>
    </row>
    <row r="1472" spans="1:119" x14ac:dyDescent="0.25">
      <c r="A1472">
        <f>ROW(Source!A1379)</f>
        <v>1379</v>
      </c>
      <c r="B1472">
        <v>56481265</v>
      </c>
      <c r="C1472">
        <v>56497188</v>
      </c>
      <c r="D1472">
        <v>54902280</v>
      </c>
      <c r="E1472">
        <v>1</v>
      </c>
      <c r="F1472">
        <v>1</v>
      </c>
      <c r="G1472">
        <v>1079</v>
      </c>
      <c r="H1472">
        <v>3</v>
      </c>
      <c r="I1472" t="s">
        <v>895</v>
      </c>
      <c r="J1472" t="s">
        <v>896</v>
      </c>
      <c r="K1472" t="s">
        <v>897</v>
      </c>
      <c r="L1472">
        <v>1339</v>
      </c>
      <c r="N1472">
        <v>1007</v>
      </c>
      <c r="O1472" t="s">
        <v>158</v>
      </c>
      <c r="P1472" t="s">
        <v>158</v>
      </c>
      <c r="Q1472">
        <v>1</v>
      </c>
      <c r="W1472">
        <v>0</v>
      </c>
      <c r="X1472">
        <v>166094496</v>
      </c>
      <c r="Y1472">
        <f>AT1472</f>
        <v>0.05</v>
      </c>
      <c r="AA1472">
        <v>2511.77</v>
      </c>
      <c r="AB1472">
        <v>0</v>
      </c>
      <c r="AC1472">
        <v>0</v>
      </c>
      <c r="AD1472">
        <v>0</v>
      </c>
      <c r="AE1472">
        <v>2464.94</v>
      </c>
      <c r="AF1472">
        <v>0</v>
      </c>
      <c r="AG1472">
        <v>0</v>
      </c>
      <c r="AH1472">
        <v>0</v>
      </c>
      <c r="AI1472">
        <v>1</v>
      </c>
      <c r="AJ1472">
        <v>1</v>
      </c>
      <c r="AK1472">
        <v>1</v>
      </c>
      <c r="AL1472">
        <v>1</v>
      </c>
      <c r="AM1472">
        <v>-2</v>
      </c>
      <c r="AN1472">
        <v>0</v>
      </c>
      <c r="AO1472">
        <v>1</v>
      </c>
      <c r="AP1472">
        <v>1</v>
      </c>
      <c r="AQ1472">
        <v>0</v>
      </c>
      <c r="AR1472">
        <v>0</v>
      </c>
      <c r="AS1472" t="s">
        <v>3</v>
      </c>
      <c r="AT1472">
        <v>0.05</v>
      </c>
      <c r="AU1472" t="s">
        <v>3</v>
      </c>
      <c r="AV1472">
        <v>0</v>
      </c>
      <c r="AW1472">
        <v>2</v>
      </c>
      <c r="AX1472">
        <v>56497205</v>
      </c>
      <c r="AY1472">
        <v>1</v>
      </c>
      <c r="AZ1472">
        <v>0</v>
      </c>
      <c r="BA1472">
        <v>1416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CV1472">
        <v>0</v>
      </c>
      <c r="CW1472">
        <v>0</v>
      </c>
      <c r="CX1472">
        <f>ROUND(Y1472*Source!I1379,9)</f>
        <v>0.01</v>
      </c>
      <c r="CY1472">
        <f>AA1472</f>
        <v>2511.77</v>
      </c>
      <c r="CZ1472">
        <f>AE1472</f>
        <v>2464.94</v>
      </c>
      <c r="DA1472">
        <f>AI1472</f>
        <v>1</v>
      </c>
      <c r="DB1472">
        <f>ROUND(ROUND(AT1472*CZ1472,2),6)</f>
        <v>123.25</v>
      </c>
      <c r="DC1472">
        <f>ROUND(ROUND(AT1472*AG1472,2),6)</f>
        <v>0</v>
      </c>
      <c r="DD1472" t="s">
        <v>3</v>
      </c>
      <c r="DE1472" t="s">
        <v>3</v>
      </c>
      <c r="DF1472">
        <f t="shared" si="847"/>
        <v>24.65</v>
      </c>
      <c r="DG1472">
        <f t="shared" si="844"/>
        <v>0</v>
      </c>
      <c r="DH1472">
        <f t="shared" si="845"/>
        <v>0</v>
      </c>
      <c r="DI1472">
        <f t="shared" si="810"/>
        <v>0</v>
      </c>
      <c r="DJ1472">
        <f>DF1472</f>
        <v>24.65</v>
      </c>
      <c r="DK1472">
        <v>0</v>
      </c>
      <c r="DL1472" t="s">
        <v>3</v>
      </c>
      <c r="DM1472">
        <v>0</v>
      </c>
      <c r="DN1472" t="s">
        <v>3</v>
      </c>
      <c r="DO1472">
        <v>0</v>
      </c>
    </row>
    <row r="1473" spans="1:119" x14ac:dyDescent="0.25">
      <c r="A1473">
        <f>ROW(Source!A1379)</f>
        <v>1379</v>
      </c>
      <c r="B1473">
        <v>56481265</v>
      </c>
      <c r="C1473">
        <v>56497188</v>
      </c>
      <c r="D1473">
        <v>54902848</v>
      </c>
      <c r="E1473">
        <v>1</v>
      </c>
      <c r="F1473">
        <v>1</v>
      </c>
      <c r="G1473">
        <v>1079</v>
      </c>
      <c r="H1473">
        <v>3</v>
      </c>
      <c r="I1473" t="s">
        <v>415</v>
      </c>
      <c r="J1473" t="s">
        <v>417</v>
      </c>
      <c r="K1473" t="s">
        <v>416</v>
      </c>
      <c r="L1473">
        <v>1339</v>
      </c>
      <c r="N1473">
        <v>1007</v>
      </c>
      <c r="O1473" t="s">
        <v>158</v>
      </c>
      <c r="P1473" t="s">
        <v>158</v>
      </c>
      <c r="Q1473">
        <v>1</v>
      </c>
      <c r="W1473">
        <v>0</v>
      </c>
      <c r="X1473">
        <v>-482484867</v>
      </c>
      <c r="Y1473">
        <f>AT1473</f>
        <v>0.98</v>
      </c>
      <c r="AA1473">
        <v>1855.85</v>
      </c>
      <c r="AB1473">
        <v>0</v>
      </c>
      <c r="AC1473">
        <v>0</v>
      </c>
      <c r="AD1473">
        <v>0</v>
      </c>
      <c r="AE1473">
        <v>1821.25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1</v>
      </c>
      <c r="AL1473">
        <v>1</v>
      </c>
      <c r="AM1473">
        <v>0</v>
      </c>
      <c r="AN1473">
        <v>0</v>
      </c>
      <c r="AO1473">
        <v>0</v>
      </c>
      <c r="AP1473">
        <v>1</v>
      </c>
      <c r="AQ1473">
        <v>0</v>
      </c>
      <c r="AR1473">
        <v>0</v>
      </c>
      <c r="AS1473" t="s">
        <v>3</v>
      </c>
      <c r="AT1473">
        <v>0.98</v>
      </c>
      <c r="AU1473" t="s">
        <v>3</v>
      </c>
      <c r="AV1473">
        <v>0</v>
      </c>
      <c r="AW1473">
        <v>1</v>
      </c>
      <c r="AX1473">
        <v>-1</v>
      </c>
      <c r="AY1473">
        <v>0</v>
      </c>
      <c r="AZ1473">
        <v>0</v>
      </c>
      <c r="BA1473" t="s">
        <v>3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CV1473">
        <v>0</v>
      </c>
      <c r="CW1473">
        <v>0</v>
      </c>
      <c r="CX1473">
        <f>ROUND(Y1473*Source!I1379,9)</f>
        <v>0.19600000000000001</v>
      </c>
      <c r="CY1473">
        <f>AA1473</f>
        <v>1855.85</v>
      </c>
      <c r="CZ1473">
        <f>AE1473</f>
        <v>1821.25</v>
      </c>
      <c r="DA1473">
        <f>AI1473</f>
        <v>1</v>
      </c>
      <c r="DB1473">
        <f>ROUND(ROUND(AT1473*CZ1473,2),6)</f>
        <v>1784.83</v>
      </c>
      <c r="DC1473">
        <f>ROUND(ROUND(AT1473*AG1473,2),6)</f>
        <v>0</v>
      </c>
      <c r="DD1473" t="s">
        <v>3</v>
      </c>
      <c r="DE1473" t="s">
        <v>3</v>
      </c>
      <c r="DF1473">
        <f t="shared" si="847"/>
        <v>356.97</v>
      </c>
      <c r="DG1473">
        <f t="shared" si="844"/>
        <v>0</v>
      </c>
      <c r="DH1473">
        <f t="shared" si="845"/>
        <v>0</v>
      </c>
      <c r="DI1473">
        <f t="shared" ref="DI1473:DI1536" si="848">ROUND(ROUND(AH1473,2)*CX1473,2)</f>
        <v>0</v>
      </c>
      <c r="DJ1473">
        <f>DF1473</f>
        <v>356.97</v>
      </c>
      <c r="DK1473">
        <v>0</v>
      </c>
      <c r="DL1473" t="s">
        <v>3</v>
      </c>
      <c r="DM1473">
        <v>0</v>
      </c>
      <c r="DN1473" t="s">
        <v>3</v>
      </c>
      <c r="DO1473">
        <v>0</v>
      </c>
    </row>
    <row r="1474" spans="1:119" x14ac:dyDescent="0.25">
      <c r="A1474">
        <f>ROW(Source!A1380)</f>
        <v>1380</v>
      </c>
      <c r="B1474">
        <v>56481267</v>
      </c>
      <c r="C1474">
        <v>56497188</v>
      </c>
      <c r="D1474">
        <v>54836958</v>
      </c>
      <c r="E1474">
        <v>1079</v>
      </c>
      <c r="F1474">
        <v>1</v>
      </c>
      <c r="G1474">
        <v>1079</v>
      </c>
      <c r="H1474">
        <v>1</v>
      </c>
      <c r="I1474" t="s">
        <v>738</v>
      </c>
      <c r="J1474" t="s">
        <v>3</v>
      </c>
      <c r="K1474" t="s">
        <v>739</v>
      </c>
      <c r="L1474">
        <v>1191</v>
      </c>
      <c r="N1474">
        <v>1013</v>
      </c>
      <c r="O1474" t="s">
        <v>740</v>
      </c>
      <c r="P1474" t="s">
        <v>740</v>
      </c>
      <c r="Q1474">
        <v>1</v>
      </c>
      <c r="W1474">
        <v>0</v>
      </c>
      <c r="X1474">
        <v>476480486</v>
      </c>
      <c r="Y1474">
        <f>(AT1474*1.15*1.1)</f>
        <v>22.985050000000005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1</v>
      </c>
      <c r="AK1474">
        <v>1</v>
      </c>
      <c r="AL1474">
        <v>1</v>
      </c>
      <c r="AM1474">
        <v>-2</v>
      </c>
      <c r="AN1474">
        <v>0</v>
      </c>
      <c r="AO1474">
        <v>1</v>
      </c>
      <c r="AP1474">
        <v>1</v>
      </c>
      <c r="AQ1474">
        <v>0</v>
      </c>
      <c r="AR1474">
        <v>0</v>
      </c>
      <c r="AS1474" t="s">
        <v>3</v>
      </c>
      <c r="AT1474">
        <v>18.170000000000002</v>
      </c>
      <c r="AU1474" t="s">
        <v>166</v>
      </c>
      <c r="AV1474">
        <v>1</v>
      </c>
      <c r="AW1474">
        <v>2</v>
      </c>
      <c r="AX1474">
        <v>56497198</v>
      </c>
      <c r="AY1474">
        <v>1</v>
      </c>
      <c r="AZ1474">
        <v>0</v>
      </c>
      <c r="BA1474">
        <v>1418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CU1474">
        <f>ROUND(AT1474*Source!I1380*AH1474*AL1474,2)</f>
        <v>0</v>
      </c>
      <c r="CV1474">
        <f>ROUND(Y1474*Source!I1380,9)</f>
        <v>4.59701</v>
      </c>
      <c r="CW1474">
        <v>0</v>
      </c>
      <c r="CX1474">
        <f>ROUND(Y1474*Source!I1380,9)</f>
        <v>4.59701</v>
      </c>
      <c r="CY1474">
        <f>AD1474</f>
        <v>0</v>
      </c>
      <c r="CZ1474">
        <f>AH1474</f>
        <v>0</v>
      </c>
      <c r="DA1474">
        <f>AL1474</f>
        <v>1</v>
      </c>
      <c r="DB1474">
        <f>ROUND((ROUND(AT1474*CZ1474,2)*1.15*1.1),6)</f>
        <v>0</v>
      </c>
      <c r="DC1474">
        <f>ROUND((ROUND(AT1474*AG1474,2)*1.15*1.1),6)</f>
        <v>0</v>
      </c>
      <c r="DD1474" t="s">
        <v>3</v>
      </c>
      <c r="DE1474" t="s">
        <v>3</v>
      </c>
      <c r="DF1474">
        <f t="shared" si="847"/>
        <v>0</v>
      </c>
      <c r="DG1474">
        <f t="shared" si="844"/>
        <v>0</v>
      </c>
      <c r="DH1474">
        <f t="shared" si="845"/>
        <v>0</v>
      </c>
      <c r="DI1474">
        <f t="shared" si="848"/>
        <v>0</v>
      </c>
      <c r="DJ1474">
        <f>DI1474</f>
        <v>0</v>
      </c>
      <c r="DK1474">
        <v>0</v>
      </c>
      <c r="DL1474" t="s">
        <v>3</v>
      </c>
      <c r="DM1474">
        <v>0</v>
      </c>
      <c r="DN1474" t="s">
        <v>3</v>
      </c>
      <c r="DO1474">
        <v>0</v>
      </c>
    </row>
    <row r="1475" spans="1:119" x14ac:dyDescent="0.25">
      <c r="A1475">
        <f>ROW(Source!A1380)</f>
        <v>1380</v>
      </c>
      <c r="B1475">
        <v>56481267</v>
      </c>
      <c r="C1475">
        <v>56497188</v>
      </c>
      <c r="D1475">
        <v>54934284</v>
      </c>
      <c r="E1475">
        <v>1</v>
      </c>
      <c r="F1475">
        <v>1</v>
      </c>
      <c r="G1475">
        <v>1079</v>
      </c>
      <c r="H1475">
        <v>2</v>
      </c>
      <c r="I1475" t="s">
        <v>741</v>
      </c>
      <c r="J1475" t="s">
        <v>742</v>
      </c>
      <c r="K1475" t="s">
        <v>743</v>
      </c>
      <c r="L1475">
        <v>1368</v>
      </c>
      <c r="N1475">
        <v>1011</v>
      </c>
      <c r="O1475" t="s">
        <v>744</v>
      </c>
      <c r="P1475" t="s">
        <v>744</v>
      </c>
      <c r="Q1475">
        <v>1</v>
      </c>
      <c r="W1475">
        <v>0</v>
      </c>
      <c r="X1475">
        <v>654681671</v>
      </c>
      <c r="Y1475">
        <f>(AT1475*1.25*1.1)</f>
        <v>0.46750000000000008</v>
      </c>
      <c r="AA1475">
        <v>0</v>
      </c>
      <c r="AB1475">
        <v>1323.36</v>
      </c>
      <c r="AC1475">
        <v>631.85</v>
      </c>
      <c r="AD1475">
        <v>0</v>
      </c>
      <c r="AE1475">
        <v>0</v>
      </c>
      <c r="AF1475">
        <v>83.1</v>
      </c>
      <c r="AG1475">
        <v>12.62</v>
      </c>
      <c r="AH1475">
        <v>0</v>
      </c>
      <c r="AI1475">
        <v>1</v>
      </c>
      <c r="AJ1475">
        <v>15.21</v>
      </c>
      <c r="AK1475">
        <v>47.82</v>
      </c>
      <c r="AL1475">
        <v>1</v>
      </c>
      <c r="AM1475">
        <v>2</v>
      </c>
      <c r="AN1475">
        <v>0</v>
      </c>
      <c r="AO1475">
        <v>1</v>
      </c>
      <c r="AP1475">
        <v>1</v>
      </c>
      <c r="AQ1475">
        <v>0</v>
      </c>
      <c r="AR1475">
        <v>0</v>
      </c>
      <c r="AS1475" t="s">
        <v>3</v>
      </c>
      <c r="AT1475">
        <v>0.34</v>
      </c>
      <c r="AU1475" t="s">
        <v>165</v>
      </c>
      <c r="AV1475">
        <v>0</v>
      </c>
      <c r="AW1475">
        <v>2</v>
      </c>
      <c r="AX1475">
        <v>56497199</v>
      </c>
      <c r="AY1475">
        <v>1</v>
      </c>
      <c r="AZ1475">
        <v>0</v>
      </c>
      <c r="BA1475">
        <v>1419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CV1475">
        <v>0</v>
      </c>
      <c r="CW1475">
        <f>ROUND(Y1475*Source!I1380*DO1475,9)</f>
        <v>1.17997</v>
      </c>
      <c r="CX1475">
        <f>ROUND(Y1475*Source!I1380,9)</f>
        <v>9.35E-2</v>
      </c>
      <c r="CY1475">
        <f>AB1475</f>
        <v>1323.36</v>
      </c>
      <c r="CZ1475">
        <f>AF1475</f>
        <v>83.1</v>
      </c>
      <c r="DA1475">
        <f>AJ1475</f>
        <v>15.21</v>
      </c>
      <c r="DB1475">
        <f>ROUND((ROUND(AT1475*CZ1475,2)*1.25*1.1),6)</f>
        <v>38.84375</v>
      </c>
      <c r="DC1475">
        <f>ROUND((ROUND(AT1475*AG1475,2)*1.25*1.1),6)</f>
        <v>5.8987499999999997</v>
      </c>
      <c r="DD1475" t="s">
        <v>3</v>
      </c>
      <c r="DE1475" t="s">
        <v>3</v>
      </c>
      <c r="DF1475">
        <f t="shared" si="847"/>
        <v>0</v>
      </c>
      <c r="DG1475">
        <f>ROUND(ROUND(AF1475*AJ1475,2)*CX1475,2)</f>
        <v>118.18</v>
      </c>
      <c r="DH1475">
        <f>ROUND(ROUND(AG1475*AK1475,2)*CX1475,2)</f>
        <v>56.43</v>
      </c>
      <c r="DI1475">
        <f t="shared" si="848"/>
        <v>0</v>
      </c>
      <c r="DJ1475">
        <f>DG1475</f>
        <v>118.18</v>
      </c>
      <c r="DK1475">
        <v>0</v>
      </c>
      <c r="DL1475" t="s">
        <v>745</v>
      </c>
      <c r="DM1475">
        <v>0</v>
      </c>
      <c r="DN1475" t="s">
        <v>740</v>
      </c>
      <c r="DO1475">
        <v>12.62</v>
      </c>
    </row>
    <row r="1476" spans="1:119" x14ac:dyDescent="0.25">
      <c r="A1476">
        <f>ROW(Source!A1380)</f>
        <v>1380</v>
      </c>
      <c r="B1476">
        <v>56481267</v>
      </c>
      <c r="C1476">
        <v>56497188</v>
      </c>
      <c r="D1476">
        <v>54933607</v>
      </c>
      <c r="E1476">
        <v>1</v>
      </c>
      <c r="F1476">
        <v>1</v>
      </c>
      <c r="G1476">
        <v>1079</v>
      </c>
      <c r="H1476">
        <v>2</v>
      </c>
      <c r="I1476" t="s">
        <v>868</v>
      </c>
      <c r="J1476" t="s">
        <v>869</v>
      </c>
      <c r="K1476" t="s">
        <v>870</v>
      </c>
      <c r="L1476">
        <v>1368</v>
      </c>
      <c r="N1476">
        <v>1011</v>
      </c>
      <c r="O1476" t="s">
        <v>744</v>
      </c>
      <c r="P1476" t="s">
        <v>744</v>
      </c>
      <c r="Q1476">
        <v>1</v>
      </c>
      <c r="W1476">
        <v>0</v>
      </c>
      <c r="X1476">
        <v>-2072243295</v>
      </c>
      <c r="Y1476">
        <f>(AT1476*1.25*1.1)</f>
        <v>0.59125000000000005</v>
      </c>
      <c r="AA1476">
        <v>0</v>
      </c>
      <c r="AB1476">
        <v>30.6</v>
      </c>
      <c r="AC1476">
        <v>0</v>
      </c>
      <c r="AD1476">
        <v>0</v>
      </c>
      <c r="AE1476">
        <v>0</v>
      </c>
      <c r="AF1476">
        <v>3.18</v>
      </c>
      <c r="AG1476">
        <v>0</v>
      </c>
      <c r="AH1476">
        <v>0</v>
      </c>
      <c r="AI1476">
        <v>1</v>
      </c>
      <c r="AJ1476">
        <v>9.19</v>
      </c>
      <c r="AK1476">
        <v>47.82</v>
      </c>
      <c r="AL1476">
        <v>1</v>
      </c>
      <c r="AM1476">
        <v>2</v>
      </c>
      <c r="AN1476">
        <v>0</v>
      </c>
      <c r="AO1476">
        <v>1</v>
      </c>
      <c r="AP1476">
        <v>1</v>
      </c>
      <c r="AQ1476">
        <v>0</v>
      </c>
      <c r="AR1476">
        <v>0</v>
      </c>
      <c r="AS1476" t="s">
        <v>3</v>
      </c>
      <c r="AT1476">
        <v>0.43</v>
      </c>
      <c r="AU1476" t="s">
        <v>165</v>
      </c>
      <c r="AV1476">
        <v>0</v>
      </c>
      <c r="AW1476">
        <v>2</v>
      </c>
      <c r="AX1476">
        <v>56497200</v>
      </c>
      <c r="AY1476">
        <v>1</v>
      </c>
      <c r="AZ1476">
        <v>0</v>
      </c>
      <c r="BA1476">
        <v>1420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CV1476">
        <v>0</v>
      </c>
      <c r="CW1476">
        <f>ROUND(Y1476*Source!I1380*DO1476,9)</f>
        <v>0</v>
      </c>
      <c r="CX1476">
        <f>ROUND(Y1476*Source!I1380,9)</f>
        <v>0.11824999999999999</v>
      </c>
      <c r="CY1476">
        <f>AB1476</f>
        <v>30.6</v>
      </c>
      <c r="CZ1476">
        <f>AF1476</f>
        <v>3.18</v>
      </c>
      <c r="DA1476">
        <f>AJ1476</f>
        <v>9.19</v>
      </c>
      <c r="DB1476">
        <f>ROUND((ROUND(AT1476*CZ1476,2)*1.25*1.1),6)</f>
        <v>1.88375</v>
      </c>
      <c r="DC1476">
        <f>ROUND((ROUND(AT1476*AG1476,2)*1.25*1.1),6)</f>
        <v>0</v>
      </c>
      <c r="DD1476" t="s">
        <v>3</v>
      </c>
      <c r="DE1476" t="s">
        <v>3</v>
      </c>
      <c r="DF1476">
        <f t="shared" si="847"/>
        <v>0</v>
      </c>
      <c r="DG1476">
        <f>ROUND(ROUND(AF1476*AJ1476,2)*CX1476,2)</f>
        <v>3.46</v>
      </c>
      <c r="DH1476">
        <f>ROUND(ROUND(AG1476*AK1476,2)*CX1476,2)</f>
        <v>0</v>
      </c>
      <c r="DI1476">
        <f t="shared" si="848"/>
        <v>0</v>
      </c>
      <c r="DJ1476">
        <f>DG1476</f>
        <v>3.46</v>
      </c>
      <c r="DK1476">
        <v>0</v>
      </c>
      <c r="DL1476" t="s">
        <v>3</v>
      </c>
      <c r="DM1476">
        <v>0</v>
      </c>
      <c r="DN1476" t="s">
        <v>3</v>
      </c>
      <c r="DO1476">
        <v>0</v>
      </c>
    </row>
    <row r="1477" spans="1:119" x14ac:dyDescent="0.25">
      <c r="A1477">
        <f>ROW(Source!A1380)</f>
        <v>1380</v>
      </c>
      <c r="B1477">
        <v>56481267</v>
      </c>
      <c r="C1477">
        <v>56497188</v>
      </c>
      <c r="D1477">
        <v>54933712</v>
      </c>
      <c r="E1477">
        <v>1</v>
      </c>
      <c r="F1477">
        <v>1</v>
      </c>
      <c r="G1477">
        <v>1079</v>
      </c>
      <c r="H1477">
        <v>2</v>
      </c>
      <c r="I1477" t="s">
        <v>927</v>
      </c>
      <c r="J1477" t="s">
        <v>928</v>
      </c>
      <c r="K1477" t="s">
        <v>929</v>
      </c>
      <c r="L1477">
        <v>1368</v>
      </c>
      <c r="N1477">
        <v>1011</v>
      </c>
      <c r="O1477" t="s">
        <v>744</v>
      </c>
      <c r="P1477" t="s">
        <v>744</v>
      </c>
      <c r="Q1477">
        <v>1</v>
      </c>
      <c r="W1477">
        <v>0</v>
      </c>
      <c r="X1477">
        <v>1381503060</v>
      </c>
      <c r="Y1477">
        <f>(AT1477*1.25*1.1)</f>
        <v>0.56374999999999997</v>
      </c>
      <c r="AA1477">
        <v>0</v>
      </c>
      <c r="AB1477">
        <v>144.34</v>
      </c>
      <c r="AC1477">
        <v>0</v>
      </c>
      <c r="AD1477">
        <v>0</v>
      </c>
      <c r="AE1477">
        <v>0</v>
      </c>
      <c r="AF1477">
        <v>12.32</v>
      </c>
      <c r="AG1477">
        <v>0</v>
      </c>
      <c r="AH1477">
        <v>0</v>
      </c>
      <c r="AI1477">
        <v>1</v>
      </c>
      <c r="AJ1477">
        <v>11.19</v>
      </c>
      <c r="AK1477">
        <v>47.82</v>
      </c>
      <c r="AL1477">
        <v>1</v>
      </c>
      <c r="AM1477">
        <v>2</v>
      </c>
      <c r="AN1477">
        <v>0</v>
      </c>
      <c r="AO1477">
        <v>1</v>
      </c>
      <c r="AP1477">
        <v>1</v>
      </c>
      <c r="AQ1477">
        <v>0</v>
      </c>
      <c r="AR1477">
        <v>0</v>
      </c>
      <c r="AS1477" t="s">
        <v>3</v>
      </c>
      <c r="AT1477">
        <v>0.41</v>
      </c>
      <c r="AU1477" t="s">
        <v>165</v>
      </c>
      <c r="AV1477">
        <v>0</v>
      </c>
      <c r="AW1477">
        <v>2</v>
      </c>
      <c r="AX1477">
        <v>56497201</v>
      </c>
      <c r="AY1477">
        <v>1</v>
      </c>
      <c r="AZ1477">
        <v>0</v>
      </c>
      <c r="BA1477">
        <v>1421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CV1477">
        <v>0</v>
      </c>
      <c r="CW1477">
        <f>ROUND(Y1477*Source!I1380*DO1477,9)</f>
        <v>0</v>
      </c>
      <c r="CX1477">
        <f>ROUND(Y1477*Source!I1380,9)</f>
        <v>0.11275</v>
      </c>
      <c r="CY1477">
        <f>AB1477</f>
        <v>144.34</v>
      </c>
      <c r="CZ1477">
        <f>AF1477</f>
        <v>12.32</v>
      </c>
      <c r="DA1477">
        <f>AJ1477</f>
        <v>11.19</v>
      </c>
      <c r="DB1477">
        <f>ROUND((ROUND(AT1477*CZ1477,2)*1.25*1.1),6)</f>
        <v>6.9437499999999996</v>
      </c>
      <c r="DC1477">
        <f>ROUND((ROUND(AT1477*AG1477,2)*1.25*1.1),6)</f>
        <v>0</v>
      </c>
      <c r="DD1477" t="s">
        <v>3</v>
      </c>
      <c r="DE1477" t="s">
        <v>3</v>
      </c>
      <c r="DF1477">
        <f t="shared" si="847"/>
        <v>0</v>
      </c>
      <c r="DG1477">
        <f>ROUND(ROUND(AF1477*AJ1477,2)*CX1477,2)</f>
        <v>15.54</v>
      </c>
      <c r="DH1477">
        <f>ROUND(ROUND(AG1477*AK1477,2)*CX1477,2)</f>
        <v>0</v>
      </c>
      <c r="DI1477">
        <f t="shared" si="848"/>
        <v>0</v>
      </c>
      <c r="DJ1477">
        <f>DG1477</f>
        <v>15.54</v>
      </c>
      <c r="DK1477">
        <v>0</v>
      </c>
      <c r="DL1477" t="s">
        <v>3</v>
      </c>
      <c r="DM1477">
        <v>0</v>
      </c>
      <c r="DN1477" t="s">
        <v>3</v>
      </c>
      <c r="DO1477">
        <v>0</v>
      </c>
    </row>
    <row r="1478" spans="1:119" x14ac:dyDescent="0.25">
      <c r="A1478">
        <f>ROW(Source!A1380)</f>
        <v>1380</v>
      </c>
      <c r="B1478">
        <v>56481267</v>
      </c>
      <c r="C1478">
        <v>56497188</v>
      </c>
      <c r="D1478">
        <v>54902318</v>
      </c>
      <c r="E1478">
        <v>1</v>
      </c>
      <c r="F1478">
        <v>1</v>
      </c>
      <c r="G1478">
        <v>1079</v>
      </c>
      <c r="H1478">
        <v>3</v>
      </c>
      <c r="I1478" t="s">
        <v>755</v>
      </c>
      <c r="J1478" t="s">
        <v>756</v>
      </c>
      <c r="K1478" t="s">
        <v>757</v>
      </c>
      <c r="L1478">
        <v>1348</v>
      </c>
      <c r="N1478">
        <v>1009</v>
      </c>
      <c r="O1478" t="s">
        <v>32</v>
      </c>
      <c r="P1478" t="s">
        <v>32</v>
      </c>
      <c r="Q1478">
        <v>1000</v>
      </c>
      <c r="W1478">
        <v>0</v>
      </c>
      <c r="X1478">
        <v>-638851762</v>
      </c>
      <c r="Y1478">
        <f>AT1478</f>
        <v>3.8999999999999998E-3</v>
      </c>
      <c r="AA1478">
        <v>120345.07</v>
      </c>
      <c r="AB1478">
        <v>0</v>
      </c>
      <c r="AC1478">
        <v>0</v>
      </c>
      <c r="AD1478">
        <v>0</v>
      </c>
      <c r="AE1478">
        <v>15160.61</v>
      </c>
      <c r="AF1478">
        <v>0</v>
      </c>
      <c r="AG1478">
        <v>0</v>
      </c>
      <c r="AH1478">
        <v>0</v>
      </c>
      <c r="AI1478">
        <v>7.79</v>
      </c>
      <c r="AJ1478">
        <v>1</v>
      </c>
      <c r="AK1478">
        <v>1</v>
      </c>
      <c r="AL1478">
        <v>1</v>
      </c>
      <c r="AM1478">
        <v>2</v>
      </c>
      <c r="AN1478">
        <v>0</v>
      </c>
      <c r="AO1478">
        <v>1</v>
      </c>
      <c r="AP1478">
        <v>1</v>
      </c>
      <c r="AQ1478">
        <v>0</v>
      </c>
      <c r="AR1478">
        <v>0</v>
      </c>
      <c r="AS1478" t="s">
        <v>3</v>
      </c>
      <c r="AT1478">
        <v>3.8999999999999998E-3</v>
      </c>
      <c r="AU1478" t="s">
        <v>3</v>
      </c>
      <c r="AV1478">
        <v>0</v>
      </c>
      <c r="AW1478">
        <v>2</v>
      </c>
      <c r="AX1478">
        <v>56497202</v>
      </c>
      <c r="AY1478">
        <v>1</v>
      </c>
      <c r="AZ1478">
        <v>0</v>
      </c>
      <c r="BA1478">
        <v>1422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CV1478">
        <v>0</v>
      </c>
      <c r="CW1478">
        <v>0</v>
      </c>
      <c r="CX1478">
        <f>ROUND(Y1478*Source!I1380,9)</f>
        <v>7.7999999999999999E-4</v>
      </c>
      <c r="CY1478">
        <f>AA1478</f>
        <v>120345.07</v>
      </c>
      <c r="CZ1478">
        <f>AE1478</f>
        <v>15160.61</v>
      </c>
      <c r="DA1478">
        <f>AI1478</f>
        <v>7.79</v>
      </c>
      <c r="DB1478">
        <f>ROUND(ROUND(AT1478*CZ1478,2),6)</f>
        <v>59.13</v>
      </c>
      <c r="DC1478">
        <f>ROUND(ROUND(AT1478*AG1478,2),6)</f>
        <v>0</v>
      </c>
      <c r="DD1478" t="s">
        <v>3</v>
      </c>
      <c r="DE1478" t="s">
        <v>3</v>
      </c>
      <c r="DF1478">
        <f>ROUND(ROUND(AE1478*AI1478,2)*CX1478,2)</f>
        <v>92.12</v>
      </c>
      <c r="DG1478">
        <f t="shared" ref="DG1478:DG1504" si="849">ROUND(ROUND(AF1478,2)*CX1478,2)</f>
        <v>0</v>
      </c>
      <c r="DH1478">
        <f t="shared" ref="DH1478:DH1504" si="850">ROUND(ROUND(AG1478,2)*CX1478,2)</f>
        <v>0</v>
      </c>
      <c r="DI1478">
        <f t="shared" si="848"/>
        <v>0</v>
      </c>
      <c r="DJ1478">
        <f>DF1478</f>
        <v>92.12</v>
      </c>
      <c r="DK1478">
        <v>0</v>
      </c>
      <c r="DL1478" t="s">
        <v>3</v>
      </c>
      <c r="DM1478">
        <v>0</v>
      </c>
      <c r="DN1478" t="s">
        <v>3</v>
      </c>
      <c r="DO1478">
        <v>0</v>
      </c>
    </row>
    <row r="1479" spans="1:119" x14ac:dyDescent="0.25">
      <c r="A1479">
        <f>ROW(Source!A1380)</f>
        <v>1380</v>
      </c>
      <c r="B1479">
        <v>56481267</v>
      </c>
      <c r="C1479">
        <v>56497188</v>
      </c>
      <c r="D1479">
        <v>54902260</v>
      </c>
      <c r="E1479">
        <v>1</v>
      </c>
      <c r="F1479">
        <v>1</v>
      </c>
      <c r="G1479">
        <v>1079</v>
      </c>
      <c r="H1479">
        <v>3</v>
      </c>
      <c r="I1479" t="s">
        <v>930</v>
      </c>
      <c r="J1479" t="s">
        <v>931</v>
      </c>
      <c r="K1479" t="s">
        <v>932</v>
      </c>
      <c r="L1479">
        <v>1348</v>
      </c>
      <c r="N1479">
        <v>1009</v>
      </c>
      <c r="O1479" t="s">
        <v>32</v>
      </c>
      <c r="P1479" t="s">
        <v>32</v>
      </c>
      <c r="Q1479">
        <v>1000</v>
      </c>
      <c r="W1479">
        <v>0</v>
      </c>
      <c r="X1479">
        <v>-577689993</v>
      </c>
      <c r="Y1479">
        <f>AT1479</f>
        <v>7.0000000000000007E-2</v>
      </c>
      <c r="AA1479">
        <v>27740.74</v>
      </c>
      <c r="AB1479">
        <v>0</v>
      </c>
      <c r="AC1479">
        <v>0</v>
      </c>
      <c r="AD1479">
        <v>0</v>
      </c>
      <c r="AE1479">
        <v>3381.8</v>
      </c>
      <c r="AF1479">
        <v>0</v>
      </c>
      <c r="AG1479">
        <v>0</v>
      </c>
      <c r="AH1479">
        <v>0</v>
      </c>
      <c r="AI1479">
        <v>8.0500000000000007</v>
      </c>
      <c r="AJ1479">
        <v>1</v>
      </c>
      <c r="AK1479">
        <v>1</v>
      </c>
      <c r="AL1479">
        <v>1</v>
      </c>
      <c r="AM1479">
        <v>2</v>
      </c>
      <c r="AN1479">
        <v>0</v>
      </c>
      <c r="AO1479">
        <v>1</v>
      </c>
      <c r="AP1479">
        <v>1</v>
      </c>
      <c r="AQ1479">
        <v>0</v>
      </c>
      <c r="AR1479">
        <v>0</v>
      </c>
      <c r="AS1479" t="s">
        <v>3</v>
      </c>
      <c r="AT1479">
        <v>7.0000000000000007E-2</v>
      </c>
      <c r="AU1479" t="s">
        <v>3</v>
      </c>
      <c r="AV1479">
        <v>0</v>
      </c>
      <c r="AW1479">
        <v>2</v>
      </c>
      <c r="AX1479">
        <v>56497203</v>
      </c>
      <c r="AY1479">
        <v>1</v>
      </c>
      <c r="AZ1479">
        <v>0</v>
      </c>
      <c r="BA1479">
        <v>1423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CV1479">
        <v>0</v>
      </c>
      <c r="CW1479">
        <v>0</v>
      </c>
      <c r="CX1479">
        <f>ROUND(Y1479*Source!I1380,9)</f>
        <v>1.4E-2</v>
      </c>
      <c r="CY1479">
        <f>AA1479</f>
        <v>27740.74</v>
      </c>
      <c r="CZ1479">
        <f>AE1479</f>
        <v>3381.8</v>
      </c>
      <c r="DA1479">
        <f>AI1479</f>
        <v>8.0500000000000007</v>
      </c>
      <c r="DB1479">
        <f>ROUND(ROUND(AT1479*CZ1479,2),6)</f>
        <v>236.73</v>
      </c>
      <c r="DC1479">
        <f>ROUND(ROUND(AT1479*AG1479,2),6)</f>
        <v>0</v>
      </c>
      <c r="DD1479" t="s">
        <v>3</v>
      </c>
      <c r="DE1479" t="s">
        <v>3</v>
      </c>
      <c r="DF1479">
        <f>ROUND(ROUND(AE1479*AI1479,2)*CX1479,2)</f>
        <v>381.13</v>
      </c>
      <c r="DG1479">
        <f t="shared" si="849"/>
        <v>0</v>
      </c>
      <c r="DH1479">
        <f t="shared" si="850"/>
        <v>0</v>
      </c>
      <c r="DI1479">
        <f t="shared" si="848"/>
        <v>0</v>
      </c>
      <c r="DJ1479">
        <f>DF1479</f>
        <v>381.13</v>
      </c>
      <c r="DK1479">
        <v>0</v>
      </c>
      <c r="DL1479" t="s">
        <v>3</v>
      </c>
      <c r="DM1479">
        <v>0</v>
      </c>
      <c r="DN1479" t="s">
        <v>3</v>
      </c>
      <c r="DO1479">
        <v>0</v>
      </c>
    </row>
    <row r="1480" spans="1:119" x14ac:dyDescent="0.25">
      <c r="A1480">
        <f>ROW(Source!A1380)</f>
        <v>1380</v>
      </c>
      <c r="B1480">
        <v>56481267</v>
      </c>
      <c r="C1480">
        <v>56497188</v>
      </c>
      <c r="D1480">
        <v>54902263</v>
      </c>
      <c r="E1480">
        <v>1</v>
      </c>
      <c r="F1480">
        <v>1</v>
      </c>
      <c r="G1480">
        <v>1079</v>
      </c>
      <c r="H1480">
        <v>3</v>
      </c>
      <c r="I1480" t="s">
        <v>933</v>
      </c>
      <c r="J1480" t="s">
        <v>934</v>
      </c>
      <c r="K1480" t="s">
        <v>935</v>
      </c>
      <c r="L1480">
        <v>1348</v>
      </c>
      <c r="N1480">
        <v>1009</v>
      </c>
      <c r="O1480" t="s">
        <v>32</v>
      </c>
      <c r="P1480" t="s">
        <v>32</v>
      </c>
      <c r="Q1480">
        <v>1000</v>
      </c>
      <c r="W1480">
        <v>0</v>
      </c>
      <c r="X1480">
        <v>958001174</v>
      </c>
      <c r="Y1480">
        <f>AT1480</f>
        <v>2E-3</v>
      </c>
      <c r="AA1480">
        <v>159339.15</v>
      </c>
      <c r="AB1480">
        <v>0</v>
      </c>
      <c r="AC1480">
        <v>0</v>
      </c>
      <c r="AD1480">
        <v>0</v>
      </c>
      <c r="AE1480">
        <v>26867.38</v>
      </c>
      <c r="AF1480">
        <v>0</v>
      </c>
      <c r="AG1480">
        <v>0</v>
      </c>
      <c r="AH1480">
        <v>0</v>
      </c>
      <c r="AI1480">
        <v>5.82</v>
      </c>
      <c r="AJ1480">
        <v>1</v>
      </c>
      <c r="AK1480">
        <v>1</v>
      </c>
      <c r="AL1480">
        <v>1</v>
      </c>
      <c r="AM1480">
        <v>2</v>
      </c>
      <c r="AN1480">
        <v>0</v>
      </c>
      <c r="AO1480">
        <v>1</v>
      </c>
      <c r="AP1480">
        <v>1</v>
      </c>
      <c r="AQ1480">
        <v>0</v>
      </c>
      <c r="AR1480">
        <v>0</v>
      </c>
      <c r="AS1480" t="s">
        <v>3</v>
      </c>
      <c r="AT1480">
        <v>2E-3</v>
      </c>
      <c r="AU1480" t="s">
        <v>3</v>
      </c>
      <c r="AV1480">
        <v>0</v>
      </c>
      <c r="AW1480">
        <v>2</v>
      </c>
      <c r="AX1480">
        <v>56497204</v>
      </c>
      <c r="AY1480">
        <v>1</v>
      </c>
      <c r="AZ1480">
        <v>0</v>
      </c>
      <c r="BA1480">
        <v>1424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CV1480">
        <v>0</v>
      </c>
      <c r="CW1480">
        <v>0</v>
      </c>
      <c r="CX1480">
        <f>ROUND(Y1480*Source!I1380,9)</f>
        <v>4.0000000000000002E-4</v>
      </c>
      <c r="CY1480">
        <f>AA1480</f>
        <v>159339.15</v>
      </c>
      <c r="CZ1480">
        <f>AE1480</f>
        <v>26867.38</v>
      </c>
      <c r="DA1480">
        <f>AI1480</f>
        <v>5.82</v>
      </c>
      <c r="DB1480">
        <f>ROUND(ROUND(AT1480*CZ1480,2),6)</f>
        <v>53.73</v>
      </c>
      <c r="DC1480">
        <f>ROUND(ROUND(AT1480*AG1480,2),6)</f>
        <v>0</v>
      </c>
      <c r="DD1480" t="s">
        <v>3</v>
      </c>
      <c r="DE1480" t="s">
        <v>3</v>
      </c>
      <c r="DF1480">
        <f>ROUND(ROUND(AE1480*AI1480,2)*CX1480,2)</f>
        <v>62.55</v>
      </c>
      <c r="DG1480">
        <f t="shared" si="849"/>
        <v>0</v>
      </c>
      <c r="DH1480">
        <f t="shared" si="850"/>
        <v>0</v>
      </c>
      <c r="DI1480">
        <f t="shared" si="848"/>
        <v>0</v>
      </c>
      <c r="DJ1480">
        <f>DF1480</f>
        <v>62.55</v>
      </c>
      <c r="DK1480">
        <v>0</v>
      </c>
      <c r="DL1480" t="s">
        <v>3</v>
      </c>
      <c r="DM1480">
        <v>0</v>
      </c>
      <c r="DN1480" t="s">
        <v>3</v>
      </c>
      <c r="DO1480">
        <v>0</v>
      </c>
    </row>
    <row r="1481" spans="1:119" x14ac:dyDescent="0.25">
      <c r="A1481">
        <f>ROW(Source!A1380)</f>
        <v>1380</v>
      </c>
      <c r="B1481">
        <v>56481267</v>
      </c>
      <c r="C1481">
        <v>56497188</v>
      </c>
      <c r="D1481">
        <v>54902280</v>
      </c>
      <c r="E1481">
        <v>1</v>
      </c>
      <c r="F1481">
        <v>1</v>
      </c>
      <c r="G1481">
        <v>1079</v>
      </c>
      <c r="H1481">
        <v>3</v>
      </c>
      <c r="I1481" t="s">
        <v>895</v>
      </c>
      <c r="J1481" t="s">
        <v>896</v>
      </c>
      <c r="K1481" t="s">
        <v>897</v>
      </c>
      <c r="L1481">
        <v>1339</v>
      </c>
      <c r="N1481">
        <v>1007</v>
      </c>
      <c r="O1481" t="s">
        <v>158</v>
      </c>
      <c r="P1481" t="s">
        <v>158</v>
      </c>
      <c r="Q1481">
        <v>1</v>
      </c>
      <c r="W1481">
        <v>0</v>
      </c>
      <c r="X1481">
        <v>166094496</v>
      </c>
      <c r="Y1481">
        <f>AT1481</f>
        <v>0.05</v>
      </c>
      <c r="AA1481">
        <v>9318.68</v>
      </c>
      <c r="AB1481">
        <v>0</v>
      </c>
      <c r="AC1481">
        <v>0</v>
      </c>
      <c r="AD1481">
        <v>0</v>
      </c>
      <c r="AE1481">
        <v>2464.94</v>
      </c>
      <c r="AF1481">
        <v>0</v>
      </c>
      <c r="AG1481">
        <v>0</v>
      </c>
      <c r="AH1481">
        <v>0</v>
      </c>
      <c r="AI1481">
        <v>3.71</v>
      </c>
      <c r="AJ1481">
        <v>1</v>
      </c>
      <c r="AK1481">
        <v>1</v>
      </c>
      <c r="AL1481">
        <v>1</v>
      </c>
      <c r="AM1481">
        <v>2</v>
      </c>
      <c r="AN1481">
        <v>0</v>
      </c>
      <c r="AO1481">
        <v>1</v>
      </c>
      <c r="AP1481">
        <v>1</v>
      </c>
      <c r="AQ1481">
        <v>0</v>
      </c>
      <c r="AR1481">
        <v>0</v>
      </c>
      <c r="AS1481" t="s">
        <v>3</v>
      </c>
      <c r="AT1481">
        <v>0.05</v>
      </c>
      <c r="AU1481" t="s">
        <v>3</v>
      </c>
      <c r="AV1481">
        <v>0</v>
      </c>
      <c r="AW1481">
        <v>2</v>
      </c>
      <c r="AX1481">
        <v>56497205</v>
      </c>
      <c r="AY1481">
        <v>1</v>
      </c>
      <c r="AZ1481">
        <v>0</v>
      </c>
      <c r="BA1481">
        <v>1425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CV1481">
        <v>0</v>
      </c>
      <c r="CW1481">
        <v>0</v>
      </c>
      <c r="CX1481">
        <f>ROUND(Y1481*Source!I1380,9)</f>
        <v>0.01</v>
      </c>
      <c r="CY1481">
        <f>AA1481</f>
        <v>9318.68</v>
      </c>
      <c r="CZ1481">
        <f>AE1481</f>
        <v>2464.94</v>
      </c>
      <c r="DA1481">
        <f>AI1481</f>
        <v>3.71</v>
      </c>
      <c r="DB1481">
        <f>ROUND(ROUND(AT1481*CZ1481,2),6)</f>
        <v>123.25</v>
      </c>
      <c r="DC1481">
        <f>ROUND(ROUND(AT1481*AG1481,2),6)</f>
        <v>0</v>
      </c>
      <c r="DD1481" t="s">
        <v>3</v>
      </c>
      <c r="DE1481" t="s">
        <v>3</v>
      </c>
      <c r="DF1481">
        <f>ROUND(ROUND(AE1481*AI1481,2)*CX1481,2)</f>
        <v>91.45</v>
      </c>
      <c r="DG1481">
        <f t="shared" si="849"/>
        <v>0</v>
      </c>
      <c r="DH1481">
        <f t="shared" si="850"/>
        <v>0</v>
      </c>
      <c r="DI1481">
        <f t="shared" si="848"/>
        <v>0</v>
      </c>
      <c r="DJ1481">
        <f>DF1481</f>
        <v>91.45</v>
      </c>
      <c r="DK1481">
        <v>0</v>
      </c>
      <c r="DL1481" t="s">
        <v>3</v>
      </c>
      <c r="DM1481">
        <v>0</v>
      </c>
      <c r="DN1481" t="s">
        <v>3</v>
      </c>
      <c r="DO1481">
        <v>0</v>
      </c>
    </row>
    <row r="1482" spans="1:119" x14ac:dyDescent="0.25">
      <c r="A1482">
        <f>ROW(Source!A1380)</f>
        <v>1380</v>
      </c>
      <c r="B1482">
        <v>56481267</v>
      </c>
      <c r="C1482">
        <v>56497188</v>
      </c>
      <c r="D1482">
        <v>54902848</v>
      </c>
      <c r="E1482">
        <v>1</v>
      </c>
      <c r="F1482">
        <v>1</v>
      </c>
      <c r="G1482">
        <v>1079</v>
      </c>
      <c r="H1482">
        <v>3</v>
      </c>
      <c r="I1482" t="s">
        <v>415</v>
      </c>
      <c r="J1482" t="s">
        <v>417</v>
      </c>
      <c r="K1482" t="s">
        <v>416</v>
      </c>
      <c r="L1482">
        <v>1339</v>
      </c>
      <c r="N1482">
        <v>1007</v>
      </c>
      <c r="O1482" t="s">
        <v>158</v>
      </c>
      <c r="P1482" t="s">
        <v>158</v>
      </c>
      <c r="Q1482">
        <v>1</v>
      </c>
      <c r="W1482">
        <v>0</v>
      </c>
      <c r="X1482">
        <v>-482484867</v>
      </c>
      <c r="Y1482">
        <f>AT1482</f>
        <v>0.98</v>
      </c>
      <c r="AA1482">
        <v>8147.2</v>
      </c>
      <c r="AB1482">
        <v>0</v>
      </c>
      <c r="AC1482">
        <v>0</v>
      </c>
      <c r="AD1482">
        <v>0</v>
      </c>
      <c r="AE1482">
        <v>1821.25</v>
      </c>
      <c r="AF1482">
        <v>0</v>
      </c>
      <c r="AG1482">
        <v>0</v>
      </c>
      <c r="AH1482">
        <v>0</v>
      </c>
      <c r="AI1482">
        <v>4.3899999999999997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 t="s">
        <v>3</v>
      </c>
      <c r="AT1482">
        <v>0.98</v>
      </c>
      <c r="AU1482" t="s">
        <v>3</v>
      </c>
      <c r="AV1482">
        <v>0</v>
      </c>
      <c r="AW1482">
        <v>1</v>
      </c>
      <c r="AX1482">
        <v>-1</v>
      </c>
      <c r="AY1482">
        <v>0</v>
      </c>
      <c r="AZ1482">
        <v>0</v>
      </c>
      <c r="BA1482" t="s">
        <v>3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CV1482">
        <v>0</v>
      </c>
      <c r="CW1482">
        <v>0</v>
      </c>
      <c r="CX1482">
        <f>ROUND(Y1482*Source!I1380,9)</f>
        <v>0.19600000000000001</v>
      </c>
      <c r="CY1482">
        <f>AA1482</f>
        <v>8147.2</v>
      </c>
      <c r="CZ1482">
        <f>AE1482</f>
        <v>1821.25</v>
      </c>
      <c r="DA1482">
        <f>AI1482</f>
        <v>4.3899999999999997</v>
      </c>
      <c r="DB1482">
        <f>ROUND(ROUND(AT1482*CZ1482,2),6)</f>
        <v>1784.83</v>
      </c>
      <c r="DC1482">
        <f>ROUND(ROUND(AT1482*AG1482,2),6)</f>
        <v>0</v>
      </c>
      <c r="DD1482" t="s">
        <v>3</v>
      </c>
      <c r="DE1482" t="s">
        <v>3</v>
      </c>
      <c r="DF1482">
        <f>ROUND(ROUND(AE1482*AI1482,2)*CX1482,2)</f>
        <v>1567.08</v>
      </c>
      <c r="DG1482">
        <f t="shared" si="849"/>
        <v>0</v>
      </c>
      <c r="DH1482">
        <f t="shared" si="850"/>
        <v>0</v>
      </c>
      <c r="DI1482">
        <f t="shared" si="848"/>
        <v>0</v>
      </c>
      <c r="DJ1482">
        <f>DF1482</f>
        <v>1567.08</v>
      </c>
      <c r="DK1482">
        <v>0</v>
      </c>
      <c r="DL1482" t="s">
        <v>3</v>
      </c>
      <c r="DM1482">
        <v>0</v>
      </c>
      <c r="DN1482" t="s">
        <v>3</v>
      </c>
      <c r="DO1482">
        <v>0</v>
      </c>
    </row>
    <row r="1483" spans="1:119" x14ac:dyDescent="0.25">
      <c r="A1483">
        <f>ROW(Source!A1384)</f>
        <v>1384</v>
      </c>
      <c r="B1483">
        <v>56481265</v>
      </c>
      <c r="C1483">
        <v>56497209</v>
      </c>
      <c r="D1483">
        <v>54836958</v>
      </c>
      <c r="E1483">
        <v>1079</v>
      </c>
      <c r="F1483">
        <v>1</v>
      </c>
      <c r="G1483">
        <v>1079</v>
      </c>
      <c r="H1483">
        <v>1</v>
      </c>
      <c r="I1483" t="s">
        <v>738</v>
      </c>
      <c r="J1483" t="s">
        <v>3</v>
      </c>
      <c r="K1483" t="s">
        <v>739</v>
      </c>
      <c r="L1483">
        <v>1191</v>
      </c>
      <c r="N1483">
        <v>1013</v>
      </c>
      <c r="O1483" t="s">
        <v>740</v>
      </c>
      <c r="P1483" t="s">
        <v>740</v>
      </c>
      <c r="Q1483">
        <v>1</v>
      </c>
      <c r="W1483">
        <v>0</v>
      </c>
      <c r="X1483">
        <v>476480486</v>
      </c>
      <c r="Y1483">
        <f>(AT1483*1.15*1.1)</f>
        <v>1019.59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1</v>
      </c>
      <c r="AK1483">
        <v>1</v>
      </c>
      <c r="AL1483">
        <v>1</v>
      </c>
      <c r="AM1483">
        <v>-2</v>
      </c>
      <c r="AN1483">
        <v>0</v>
      </c>
      <c r="AO1483">
        <v>1</v>
      </c>
      <c r="AP1483">
        <v>1</v>
      </c>
      <c r="AQ1483">
        <v>0</v>
      </c>
      <c r="AR1483">
        <v>0</v>
      </c>
      <c r="AS1483" t="s">
        <v>3</v>
      </c>
      <c r="AT1483">
        <v>806</v>
      </c>
      <c r="AU1483" t="s">
        <v>166</v>
      </c>
      <c r="AV1483">
        <v>1</v>
      </c>
      <c r="AW1483">
        <v>2</v>
      </c>
      <c r="AX1483">
        <v>56497232</v>
      </c>
      <c r="AY1483">
        <v>1</v>
      </c>
      <c r="AZ1483">
        <v>0</v>
      </c>
      <c r="BA1483">
        <v>1427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CU1483">
        <f>ROUND(AT1483*Source!I1384*AH1483*AL1483,2)</f>
        <v>0</v>
      </c>
      <c r="CV1483">
        <f>ROUND(Y1483*Source!I1384,9)</f>
        <v>13.254670000000001</v>
      </c>
      <c r="CW1483">
        <v>0</v>
      </c>
      <c r="CX1483">
        <f>ROUND(Y1483*Source!I1384,9)</f>
        <v>13.254670000000001</v>
      </c>
      <c r="CY1483">
        <f>AD1483</f>
        <v>0</v>
      </c>
      <c r="CZ1483">
        <f>AH1483</f>
        <v>0</v>
      </c>
      <c r="DA1483">
        <f>AL1483</f>
        <v>1</v>
      </c>
      <c r="DB1483">
        <f>ROUND((ROUND(AT1483*CZ1483,2)*1.15*1.1),6)</f>
        <v>0</v>
      </c>
      <c r="DC1483">
        <f>ROUND((ROUND(AT1483*AG1483,2)*1.15*1.1),6)</f>
        <v>0</v>
      </c>
      <c r="DD1483" t="s">
        <v>3</v>
      </c>
      <c r="DE1483" t="s">
        <v>3</v>
      </c>
      <c r="DF1483">
        <f t="shared" ref="DF1483:DF1509" si="851">ROUND(ROUND(AE1483,2)*CX1483,2)</f>
        <v>0</v>
      </c>
      <c r="DG1483">
        <f t="shared" si="849"/>
        <v>0</v>
      </c>
      <c r="DH1483">
        <f t="shared" si="850"/>
        <v>0</v>
      </c>
      <c r="DI1483">
        <f t="shared" si="848"/>
        <v>0</v>
      </c>
      <c r="DJ1483">
        <f>DI1483</f>
        <v>0</v>
      </c>
      <c r="DK1483">
        <v>0</v>
      </c>
      <c r="DL1483" t="s">
        <v>3</v>
      </c>
      <c r="DM1483">
        <v>0</v>
      </c>
      <c r="DN1483" t="s">
        <v>3</v>
      </c>
      <c r="DO1483">
        <v>0</v>
      </c>
    </row>
    <row r="1484" spans="1:119" x14ac:dyDescent="0.25">
      <c r="A1484">
        <f>ROW(Source!A1384)</f>
        <v>1384</v>
      </c>
      <c r="B1484">
        <v>56481265</v>
      </c>
      <c r="C1484">
        <v>56497209</v>
      </c>
      <c r="D1484">
        <v>54934284</v>
      </c>
      <c r="E1484">
        <v>1</v>
      </c>
      <c r="F1484">
        <v>1</v>
      </c>
      <c r="G1484">
        <v>1079</v>
      </c>
      <c r="H1484">
        <v>2</v>
      </c>
      <c r="I1484" t="s">
        <v>741</v>
      </c>
      <c r="J1484" t="s">
        <v>742</v>
      </c>
      <c r="K1484" t="s">
        <v>743</v>
      </c>
      <c r="L1484">
        <v>1368</v>
      </c>
      <c r="N1484">
        <v>1011</v>
      </c>
      <c r="O1484" t="s">
        <v>744</v>
      </c>
      <c r="P1484" t="s">
        <v>744</v>
      </c>
      <c r="Q1484">
        <v>1</v>
      </c>
      <c r="W1484">
        <v>0</v>
      </c>
      <c r="X1484">
        <v>654681671</v>
      </c>
      <c r="Y1484">
        <f>(AT1484*1.25*1.1)</f>
        <v>1.7600000000000002</v>
      </c>
      <c r="AA1484">
        <v>0</v>
      </c>
      <c r="AB1484">
        <v>87.01</v>
      </c>
      <c r="AC1484">
        <v>13.21</v>
      </c>
      <c r="AD1484">
        <v>0</v>
      </c>
      <c r="AE1484">
        <v>0</v>
      </c>
      <c r="AF1484">
        <v>83.1</v>
      </c>
      <c r="AG1484">
        <v>12.62</v>
      </c>
      <c r="AH1484">
        <v>0</v>
      </c>
      <c r="AI1484">
        <v>1</v>
      </c>
      <c r="AJ1484">
        <v>1</v>
      </c>
      <c r="AK1484">
        <v>1</v>
      </c>
      <c r="AL1484">
        <v>1</v>
      </c>
      <c r="AM1484">
        <v>-2</v>
      </c>
      <c r="AN1484">
        <v>0</v>
      </c>
      <c r="AO1484">
        <v>1</v>
      </c>
      <c r="AP1484">
        <v>1</v>
      </c>
      <c r="AQ1484">
        <v>0</v>
      </c>
      <c r="AR1484">
        <v>0</v>
      </c>
      <c r="AS1484" t="s">
        <v>3</v>
      </c>
      <c r="AT1484">
        <v>1.28</v>
      </c>
      <c r="AU1484" t="s">
        <v>165</v>
      </c>
      <c r="AV1484">
        <v>0</v>
      </c>
      <c r="AW1484">
        <v>2</v>
      </c>
      <c r="AX1484">
        <v>56497233</v>
      </c>
      <c r="AY1484">
        <v>1</v>
      </c>
      <c r="AZ1484">
        <v>0</v>
      </c>
      <c r="BA1484">
        <v>1428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CV1484">
        <v>0</v>
      </c>
      <c r="CW1484">
        <f>ROUND(Y1484*Source!I1384*DO1484,9)</f>
        <v>0.28874559999999999</v>
      </c>
      <c r="CX1484">
        <f>ROUND(Y1484*Source!I1384,9)</f>
        <v>2.2880000000000001E-2</v>
      </c>
      <c r="CY1484">
        <f>AB1484</f>
        <v>87.01</v>
      </c>
      <c r="CZ1484">
        <f>AF1484</f>
        <v>83.1</v>
      </c>
      <c r="DA1484">
        <f>AJ1484</f>
        <v>1</v>
      </c>
      <c r="DB1484">
        <f>ROUND((ROUND(AT1484*CZ1484,2)*1.25*1.1),6)</f>
        <v>146.25874999999999</v>
      </c>
      <c r="DC1484">
        <f>ROUND((ROUND(AT1484*AG1484,2)*1.25*1.1),6)</f>
        <v>22.206250000000001</v>
      </c>
      <c r="DD1484" t="s">
        <v>3</v>
      </c>
      <c r="DE1484" t="s">
        <v>3</v>
      </c>
      <c r="DF1484">
        <f t="shared" si="851"/>
        <v>0</v>
      </c>
      <c r="DG1484">
        <f t="shared" si="849"/>
        <v>1.9</v>
      </c>
      <c r="DH1484">
        <f t="shared" si="850"/>
        <v>0.28999999999999998</v>
      </c>
      <c r="DI1484">
        <f t="shared" si="848"/>
        <v>0</v>
      </c>
      <c r="DJ1484">
        <f>DG1484</f>
        <v>1.9</v>
      </c>
      <c r="DK1484">
        <v>0</v>
      </c>
      <c r="DL1484" t="s">
        <v>745</v>
      </c>
      <c r="DM1484">
        <v>0</v>
      </c>
      <c r="DN1484" t="s">
        <v>740</v>
      </c>
      <c r="DO1484">
        <v>12.62</v>
      </c>
    </row>
    <row r="1485" spans="1:119" x14ac:dyDescent="0.25">
      <c r="A1485">
        <f>ROW(Source!A1384)</f>
        <v>1384</v>
      </c>
      <c r="B1485">
        <v>56481265</v>
      </c>
      <c r="C1485">
        <v>56497209</v>
      </c>
      <c r="D1485">
        <v>54934421</v>
      </c>
      <c r="E1485">
        <v>1</v>
      </c>
      <c r="F1485">
        <v>1</v>
      </c>
      <c r="G1485">
        <v>1079</v>
      </c>
      <c r="H1485">
        <v>2</v>
      </c>
      <c r="I1485" t="s">
        <v>803</v>
      </c>
      <c r="J1485" t="s">
        <v>804</v>
      </c>
      <c r="K1485" t="s">
        <v>805</v>
      </c>
      <c r="L1485">
        <v>1368</v>
      </c>
      <c r="N1485">
        <v>1011</v>
      </c>
      <c r="O1485" t="s">
        <v>744</v>
      </c>
      <c r="P1485" t="s">
        <v>744</v>
      </c>
      <c r="Q1485">
        <v>1</v>
      </c>
      <c r="W1485">
        <v>0</v>
      </c>
      <c r="X1485">
        <v>1724455708</v>
      </c>
      <c r="Y1485">
        <f>(AT1485*1.25*1.1)</f>
        <v>6.3250000000000002</v>
      </c>
      <c r="AA1485">
        <v>0</v>
      </c>
      <c r="AB1485">
        <v>0.47</v>
      </c>
      <c r="AC1485">
        <v>0</v>
      </c>
      <c r="AD1485">
        <v>0</v>
      </c>
      <c r="AE1485">
        <v>0</v>
      </c>
      <c r="AF1485">
        <v>0.45</v>
      </c>
      <c r="AG1485">
        <v>0</v>
      </c>
      <c r="AH1485">
        <v>0</v>
      </c>
      <c r="AI1485">
        <v>1</v>
      </c>
      <c r="AJ1485">
        <v>1</v>
      </c>
      <c r="AK1485">
        <v>1</v>
      </c>
      <c r="AL1485">
        <v>1</v>
      </c>
      <c r="AM1485">
        <v>-2</v>
      </c>
      <c r="AN1485">
        <v>0</v>
      </c>
      <c r="AO1485">
        <v>1</v>
      </c>
      <c r="AP1485">
        <v>1</v>
      </c>
      <c r="AQ1485">
        <v>0</v>
      </c>
      <c r="AR1485">
        <v>0</v>
      </c>
      <c r="AS1485" t="s">
        <v>3</v>
      </c>
      <c r="AT1485">
        <v>4.5999999999999996</v>
      </c>
      <c r="AU1485" t="s">
        <v>165</v>
      </c>
      <c r="AV1485">
        <v>0</v>
      </c>
      <c r="AW1485">
        <v>2</v>
      </c>
      <c r="AX1485">
        <v>56497235</v>
      </c>
      <c r="AY1485">
        <v>1</v>
      </c>
      <c r="AZ1485">
        <v>0</v>
      </c>
      <c r="BA1485">
        <v>1429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CV1485">
        <v>0</v>
      </c>
      <c r="CW1485">
        <f>ROUND(Y1485*Source!I1384*DO1485,9)</f>
        <v>0</v>
      </c>
      <c r="CX1485">
        <f>ROUND(Y1485*Source!I1384,9)</f>
        <v>8.2225000000000006E-2</v>
      </c>
      <c r="CY1485">
        <f>AB1485</f>
        <v>0.47</v>
      </c>
      <c r="CZ1485">
        <f>AF1485</f>
        <v>0.45</v>
      </c>
      <c r="DA1485">
        <f>AJ1485</f>
        <v>1</v>
      </c>
      <c r="DB1485">
        <f>ROUND((ROUND(AT1485*CZ1485,2)*1.25*1.1),6)</f>
        <v>2.8462499999999999</v>
      </c>
      <c r="DC1485">
        <f>ROUND((ROUND(AT1485*AG1485,2)*1.25*1.1),6)</f>
        <v>0</v>
      </c>
      <c r="DD1485" t="s">
        <v>3</v>
      </c>
      <c r="DE1485" t="s">
        <v>3</v>
      </c>
      <c r="DF1485">
        <f t="shared" si="851"/>
        <v>0</v>
      </c>
      <c r="DG1485">
        <f t="shared" si="849"/>
        <v>0.04</v>
      </c>
      <c r="DH1485">
        <f t="shared" si="850"/>
        <v>0</v>
      </c>
      <c r="DI1485">
        <f t="shared" si="848"/>
        <v>0</v>
      </c>
      <c r="DJ1485">
        <f>DG1485</f>
        <v>0.04</v>
      </c>
      <c r="DK1485">
        <v>0</v>
      </c>
      <c r="DL1485" t="s">
        <v>3</v>
      </c>
      <c r="DM1485">
        <v>0</v>
      </c>
      <c r="DN1485" t="s">
        <v>3</v>
      </c>
      <c r="DO1485">
        <v>0</v>
      </c>
    </row>
    <row r="1486" spans="1:119" x14ac:dyDescent="0.25">
      <c r="A1486">
        <f>ROW(Source!A1384)</f>
        <v>1384</v>
      </c>
      <c r="B1486">
        <v>56481265</v>
      </c>
      <c r="C1486">
        <v>56497209</v>
      </c>
      <c r="D1486">
        <v>54933523</v>
      </c>
      <c r="E1486">
        <v>1</v>
      </c>
      <c r="F1486">
        <v>1</v>
      </c>
      <c r="G1486">
        <v>1079</v>
      </c>
      <c r="H1486">
        <v>2</v>
      </c>
      <c r="I1486" t="s">
        <v>746</v>
      </c>
      <c r="J1486" t="s">
        <v>747</v>
      </c>
      <c r="K1486" t="s">
        <v>748</v>
      </c>
      <c r="L1486">
        <v>1368</v>
      </c>
      <c r="N1486">
        <v>1011</v>
      </c>
      <c r="O1486" t="s">
        <v>744</v>
      </c>
      <c r="P1486" t="s">
        <v>744</v>
      </c>
      <c r="Q1486">
        <v>1</v>
      </c>
      <c r="W1486">
        <v>0</v>
      </c>
      <c r="X1486">
        <v>-294230152</v>
      </c>
      <c r="Y1486">
        <f>(AT1486*1.25*1.1)</f>
        <v>1.1825000000000001</v>
      </c>
      <c r="AA1486">
        <v>0</v>
      </c>
      <c r="AB1486">
        <v>187.59</v>
      </c>
      <c r="AC1486">
        <v>17.73</v>
      </c>
      <c r="AD1486">
        <v>0</v>
      </c>
      <c r="AE1486">
        <v>0</v>
      </c>
      <c r="AF1486">
        <v>179.17</v>
      </c>
      <c r="AG1486">
        <v>16.93</v>
      </c>
      <c r="AH1486">
        <v>0</v>
      </c>
      <c r="AI1486">
        <v>1</v>
      </c>
      <c r="AJ1486">
        <v>1</v>
      </c>
      <c r="AK1486">
        <v>1</v>
      </c>
      <c r="AL1486">
        <v>1</v>
      </c>
      <c r="AM1486">
        <v>-2</v>
      </c>
      <c r="AN1486">
        <v>0</v>
      </c>
      <c r="AO1486">
        <v>1</v>
      </c>
      <c r="AP1486">
        <v>1</v>
      </c>
      <c r="AQ1486">
        <v>0</v>
      </c>
      <c r="AR1486">
        <v>0</v>
      </c>
      <c r="AS1486" t="s">
        <v>3</v>
      </c>
      <c r="AT1486">
        <v>0.86</v>
      </c>
      <c r="AU1486" t="s">
        <v>165</v>
      </c>
      <c r="AV1486">
        <v>0</v>
      </c>
      <c r="AW1486">
        <v>2</v>
      </c>
      <c r="AX1486">
        <v>56497234</v>
      </c>
      <c r="AY1486">
        <v>1</v>
      </c>
      <c r="AZ1486">
        <v>0</v>
      </c>
      <c r="BA1486">
        <v>1430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CV1486">
        <v>0</v>
      </c>
      <c r="CW1486">
        <f>ROUND(Y1486*Source!I1384*DO1486,9)</f>
        <v>0.26025642500000001</v>
      </c>
      <c r="CX1486">
        <f>ROUND(Y1486*Source!I1384,9)</f>
        <v>1.5372500000000001E-2</v>
      </c>
      <c r="CY1486">
        <f>AB1486</f>
        <v>187.59</v>
      </c>
      <c r="CZ1486">
        <f>AF1486</f>
        <v>179.17</v>
      </c>
      <c r="DA1486">
        <f>AJ1486</f>
        <v>1</v>
      </c>
      <c r="DB1486">
        <f>ROUND((ROUND(AT1486*CZ1486,2)*1.25*1.1),6)</f>
        <v>211.87375</v>
      </c>
      <c r="DC1486">
        <f>ROUND((ROUND(AT1486*AG1486,2)*1.25*1.1),6)</f>
        <v>20.02</v>
      </c>
      <c r="DD1486" t="s">
        <v>3</v>
      </c>
      <c r="DE1486" t="s">
        <v>3</v>
      </c>
      <c r="DF1486">
        <f t="shared" si="851"/>
        <v>0</v>
      </c>
      <c r="DG1486">
        <f t="shared" si="849"/>
        <v>2.75</v>
      </c>
      <c r="DH1486">
        <f t="shared" si="850"/>
        <v>0.26</v>
      </c>
      <c r="DI1486">
        <f t="shared" si="848"/>
        <v>0</v>
      </c>
      <c r="DJ1486">
        <f>DG1486</f>
        <v>2.75</v>
      </c>
      <c r="DK1486">
        <v>0</v>
      </c>
      <c r="DL1486" t="s">
        <v>745</v>
      </c>
      <c r="DM1486">
        <v>0</v>
      </c>
      <c r="DN1486" t="s">
        <v>740</v>
      </c>
      <c r="DO1486">
        <v>16.93</v>
      </c>
    </row>
    <row r="1487" spans="1:119" x14ac:dyDescent="0.25">
      <c r="A1487">
        <f>ROW(Source!A1384)</f>
        <v>1384</v>
      </c>
      <c r="B1487">
        <v>56481265</v>
      </c>
      <c r="C1487">
        <v>56497209</v>
      </c>
      <c r="D1487">
        <v>54933656</v>
      </c>
      <c r="E1487">
        <v>1</v>
      </c>
      <c r="F1487">
        <v>1</v>
      </c>
      <c r="G1487">
        <v>1079</v>
      </c>
      <c r="H1487">
        <v>2</v>
      </c>
      <c r="I1487" t="s">
        <v>806</v>
      </c>
      <c r="J1487" t="s">
        <v>807</v>
      </c>
      <c r="K1487" t="s">
        <v>808</v>
      </c>
      <c r="L1487">
        <v>1368</v>
      </c>
      <c r="N1487">
        <v>1011</v>
      </c>
      <c r="O1487" t="s">
        <v>744</v>
      </c>
      <c r="P1487" t="s">
        <v>744</v>
      </c>
      <c r="Q1487">
        <v>1</v>
      </c>
      <c r="W1487">
        <v>0</v>
      </c>
      <c r="X1487">
        <v>668032808</v>
      </c>
      <c r="Y1487">
        <f>(AT1487*1.25*1.1)</f>
        <v>0.34375</v>
      </c>
      <c r="AA1487">
        <v>0</v>
      </c>
      <c r="AB1487">
        <v>172.69</v>
      </c>
      <c r="AC1487">
        <v>15.22</v>
      </c>
      <c r="AD1487">
        <v>0</v>
      </c>
      <c r="AE1487">
        <v>0</v>
      </c>
      <c r="AF1487">
        <v>164.94</v>
      </c>
      <c r="AG1487">
        <v>14.54</v>
      </c>
      <c r="AH1487">
        <v>0</v>
      </c>
      <c r="AI1487">
        <v>1</v>
      </c>
      <c r="AJ1487">
        <v>1</v>
      </c>
      <c r="AK1487">
        <v>1</v>
      </c>
      <c r="AL1487">
        <v>1</v>
      </c>
      <c r="AM1487">
        <v>-2</v>
      </c>
      <c r="AN1487">
        <v>0</v>
      </c>
      <c r="AO1487">
        <v>1</v>
      </c>
      <c r="AP1487">
        <v>1</v>
      </c>
      <c r="AQ1487">
        <v>0</v>
      </c>
      <c r="AR1487">
        <v>0</v>
      </c>
      <c r="AS1487" t="s">
        <v>3</v>
      </c>
      <c r="AT1487">
        <v>0.25</v>
      </c>
      <c r="AU1487" t="s">
        <v>165</v>
      </c>
      <c r="AV1487">
        <v>0</v>
      </c>
      <c r="AW1487">
        <v>2</v>
      </c>
      <c r="AX1487">
        <v>56497236</v>
      </c>
      <c r="AY1487">
        <v>1</v>
      </c>
      <c r="AZ1487">
        <v>0</v>
      </c>
      <c r="BA1487">
        <v>1431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CV1487">
        <v>0</v>
      </c>
      <c r="CW1487">
        <f>ROUND(Y1487*Source!I1384*DO1487,9)</f>
        <v>6.4975624999999995E-2</v>
      </c>
      <c r="CX1487">
        <f>ROUND(Y1487*Source!I1384,9)</f>
        <v>4.4687499999999996E-3</v>
      </c>
      <c r="CY1487">
        <f>AB1487</f>
        <v>172.69</v>
      </c>
      <c r="CZ1487">
        <f>AF1487</f>
        <v>164.94</v>
      </c>
      <c r="DA1487">
        <f>AJ1487</f>
        <v>1</v>
      </c>
      <c r="DB1487">
        <f>ROUND((ROUND(AT1487*CZ1487,2)*1.25*1.1),6)</f>
        <v>56.704999999999998</v>
      </c>
      <c r="DC1487">
        <f>ROUND((ROUND(AT1487*AG1487,2)*1.25*1.1),6)</f>
        <v>5.0049999999999999</v>
      </c>
      <c r="DD1487" t="s">
        <v>3</v>
      </c>
      <c r="DE1487" t="s">
        <v>3</v>
      </c>
      <c r="DF1487">
        <f t="shared" si="851"/>
        <v>0</v>
      </c>
      <c r="DG1487">
        <f t="shared" si="849"/>
        <v>0.74</v>
      </c>
      <c r="DH1487">
        <f t="shared" si="850"/>
        <v>0.06</v>
      </c>
      <c r="DI1487">
        <f t="shared" si="848"/>
        <v>0</v>
      </c>
      <c r="DJ1487">
        <f>DG1487</f>
        <v>0.74</v>
      </c>
      <c r="DK1487">
        <v>0</v>
      </c>
      <c r="DL1487" t="s">
        <v>745</v>
      </c>
      <c r="DM1487">
        <v>0</v>
      </c>
      <c r="DN1487" t="s">
        <v>740</v>
      </c>
      <c r="DO1487">
        <v>14.54</v>
      </c>
    </row>
    <row r="1488" spans="1:119" x14ac:dyDescent="0.25">
      <c r="A1488">
        <f>ROW(Source!A1384)</f>
        <v>1384</v>
      </c>
      <c r="B1488">
        <v>56481265</v>
      </c>
      <c r="C1488">
        <v>56497209</v>
      </c>
      <c r="D1488">
        <v>54933779</v>
      </c>
      <c r="E1488">
        <v>1</v>
      </c>
      <c r="F1488">
        <v>1</v>
      </c>
      <c r="G1488">
        <v>1079</v>
      </c>
      <c r="H1488">
        <v>2</v>
      </c>
      <c r="I1488" t="s">
        <v>749</v>
      </c>
      <c r="J1488" t="s">
        <v>750</v>
      </c>
      <c r="K1488" t="s">
        <v>751</v>
      </c>
      <c r="L1488">
        <v>1368</v>
      </c>
      <c r="N1488">
        <v>1011</v>
      </c>
      <c r="O1488" t="s">
        <v>744</v>
      </c>
      <c r="P1488" t="s">
        <v>744</v>
      </c>
      <c r="Q1488">
        <v>1</v>
      </c>
      <c r="W1488">
        <v>0</v>
      </c>
      <c r="X1488">
        <v>1170047244</v>
      </c>
      <c r="Y1488">
        <f>(AT1488*1.25*1.1)</f>
        <v>55.412500000000001</v>
      </c>
      <c r="AA1488">
        <v>0</v>
      </c>
      <c r="AB1488">
        <v>0.24</v>
      </c>
      <c r="AC1488">
        <v>0</v>
      </c>
      <c r="AD1488">
        <v>0</v>
      </c>
      <c r="AE1488">
        <v>0</v>
      </c>
      <c r="AF1488">
        <v>0.23</v>
      </c>
      <c r="AG1488">
        <v>0</v>
      </c>
      <c r="AH1488">
        <v>0</v>
      </c>
      <c r="AI1488">
        <v>1</v>
      </c>
      <c r="AJ1488">
        <v>1</v>
      </c>
      <c r="AK1488">
        <v>1</v>
      </c>
      <c r="AL1488">
        <v>1</v>
      </c>
      <c r="AM1488">
        <v>-2</v>
      </c>
      <c r="AN1488">
        <v>0</v>
      </c>
      <c r="AO1488">
        <v>1</v>
      </c>
      <c r="AP1488">
        <v>1</v>
      </c>
      <c r="AQ1488">
        <v>0</v>
      </c>
      <c r="AR1488">
        <v>0</v>
      </c>
      <c r="AS1488" t="s">
        <v>3</v>
      </c>
      <c r="AT1488">
        <v>40.299999999999997</v>
      </c>
      <c r="AU1488" t="s">
        <v>165</v>
      </c>
      <c r="AV1488">
        <v>0</v>
      </c>
      <c r="AW1488">
        <v>2</v>
      </c>
      <c r="AX1488">
        <v>56497237</v>
      </c>
      <c r="AY1488">
        <v>1</v>
      </c>
      <c r="AZ1488">
        <v>0</v>
      </c>
      <c r="BA1488">
        <v>1432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CV1488">
        <v>0</v>
      </c>
      <c r="CW1488">
        <f>ROUND(Y1488*Source!I1384*DO1488,9)</f>
        <v>0</v>
      </c>
      <c r="CX1488">
        <f>ROUND(Y1488*Source!I1384,9)</f>
        <v>0.72036250000000002</v>
      </c>
      <c r="CY1488">
        <f>AB1488</f>
        <v>0.24</v>
      </c>
      <c r="CZ1488">
        <f>AF1488</f>
        <v>0.23</v>
      </c>
      <c r="DA1488">
        <f>AJ1488</f>
        <v>1</v>
      </c>
      <c r="DB1488">
        <f>ROUND((ROUND(AT1488*CZ1488,2)*1.25*1.1),6)</f>
        <v>12.74625</v>
      </c>
      <c r="DC1488">
        <f>ROUND((ROUND(AT1488*AG1488,2)*1.25*1.1),6)</f>
        <v>0</v>
      </c>
      <c r="DD1488" t="s">
        <v>3</v>
      </c>
      <c r="DE1488" t="s">
        <v>3</v>
      </c>
      <c r="DF1488">
        <f t="shared" si="851"/>
        <v>0</v>
      </c>
      <c r="DG1488">
        <f t="shared" si="849"/>
        <v>0.17</v>
      </c>
      <c r="DH1488">
        <f t="shared" si="850"/>
        <v>0</v>
      </c>
      <c r="DI1488">
        <f t="shared" si="848"/>
        <v>0</v>
      </c>
      <c r="DJ1488">
        <f>DG1488</f>
        <v>0.17</v>
      </c>
      <c r="DK1488">
        <v>0</v>
      </c>
      <c r="DL1488" t="s">
        <v>3</v>
      </c>
      <c r="DM1488">
        <v>0</v>
      </c>
      <c r="DN1488" t="s">
        <v>3</v>
      </c>
      <c r="DO1488">
        <v>0</v>
      </c>
    </row>
    <row r="1489" spans="1:119" x14ac:dyDescent="0.25">
      <c r="A1489">
        <f>ROW(Source!A1384)</f>
        <v>1384</v>
      </c>
      <c r="B1489">
        <v>56481265</v>
      </c>
      <c r="C1489">
        <v>56497209</v>
      </c>
      <c r="D1489">
        <v>54902310</v>
      </c>
      <c r="E1489">
        <v>1</v>
      </c>
      <c r="F1489">
        <v>1</v>
      </c>
      <c r="G1489">
        <v>1079</v>
      </c>
      <c r="H1489">
        <v>3</v>
      </c>
      <c r="I1489" t="s">
        <v>752</v>
      </c>
      <c r="J1489" t="s">
        <v>753</v>
      </c>
      <c r="K1489" t="s">
        <v>754</v>
      </c>
      <c r="L1489">
        <v>1339</v>
      </c>
      <c r="N1489">
        <v>1007</v>
      </c>
      <c r="O1489" t="s">
        <v>158</v>
      </c>
      <c r="P1489" t="s">
        <v>158</v>
      </c>
      <c r="Q1489">
        <v>1</v>
      </c>
      <c r="W1489">
        <v>0</v>
      </c>
      <c r="X1489">
        <v>-159086685</v>
      </c>
      <c r="Y1489">
        <f t="shared" ref="Y1489:Y1503" si="852">AT1489</f>
        <v>0.25700000000000001</v>
      </c>
      <c r="AA1489">
        <v>7.23</v>
      </c>
      <c r="AB1489">
        <v>0</v>
      </c>
      <c r="AC1489">
        <v>0</v>
      </c>
      <c r="AD1489">
        <v>0</v>
      </c>
      <c r="AE1489">
        <v>7.07</v>
      </c>
      <c r="AF1489">
        <v>0</v>
      </c>
      <c r="AG1489">
        <v>0</v>
      </c>
      <c r="AH1489">
        <v>0</v>
      </c>
      <c r="AI1489">
        <v>1</v>
      </c>
      <c r="AJ1489">
        <v>1</v>
      </c>
      <c r="AK1489">
        <v>1</v>
      </c>
      <c r="AL1489">
        <v>1</v>
      </c>
      <c r="AM1489">
        <v>-2</v>
      </c>
      <c r="AN1489">
        <v>0</v>
      </c>
      <c r="AO1489">
        <v>1</v>
      </c>
      <c r="AP1489">
        <v>0</v>
      </c>
      <c r="AQ1489">
        <v>0</v>
      </c>
      <c r="AR1489">
        <v>0</v>
      </c>
      <c r="AS1489" t="s">
        <v>3</v>
      </c>
      <c r="AT1489">
        <v>0.25700000000000001</v>
      </c>
      <c r="AU1489" t="s">
        <v>3</v>
      </c>
      <c r="AV1489">
        <v>0</v>
      </c>
      <c r="AW1489">
        <v>2</v>
      </c>
      <c r="AX1489">
        <v>56497239</v>
      </c>
      <c r="AY1489">
        <v>1</v>
      </c>
      <c r="AZ1489">
        <v>0</v>
      </c>
      <c r="BA1489">
        <v>1434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CV1489">
        <v>0</v>
      </c>
      <c r="CW1489">
        <v>0</v>
      </c>
      <c r="CX1489">
        <f>ROUND(Y1489*Source!I1384,9)</f>
        <v>3.3409999999999998E-3</v>
      </c>
      <c r="CY1489">
        <f t="shared" ref="CY1489:CY1503" si="853">AA1489</f>
        <v>7.23</v>
      </c>
      <c r="CZ1489">
        <f t="shared" ref="CZ1489:CZ1503" si="854">AE1489</f>
        <v>7.07</v>
      </c>
      <c r="DA1489">
        <f t="shared" ref="DA1489:DA1503" si="855">AI1489</f>
        <v>1</v>
      </c>
      <c r="DB1489">
        <f t="shared" ref="DB1489:DB1503" si="856">ROUND(ROUND(AT1489*CZ1489,2),6)</f>
        <v>1.82</v>
      </c>
      <c r="DC1489">
        <f t="shared" ref="DC1489:DC1503" si="857">ROUND(ROUND(AT1489*AG1489,2),6)</f>
        <v>0</v>
      </c>
      <c r="DD1489" t="s">
        <v>3</v>
      </c>
      <c r="DE1489" t="s">
        <v>3</v>
      </c>
      <c r="DF1489">
        <f t="shared" si="851"/>
        <v>0.02</v>
      </c>
      <c r="DG1489">
        <f t="shared" si="849"/>
        <v>0</v>
      </c>
      <c r="DH1489">
        <f t="shared" si="850"/>
        <v>0</v>
      </c>
      <c r="DI1489">
        <f t="shared" si="848"/>
        <v>0</v>
      </c>
      <c r="DJ1489">
        <f t="shared" ref="DJ1489:DJ1503" si="858">DF1489</f>
        <v>0.02</v>
      </c>
      <c r="DK1489">
        <v>0</v>
      </c>
      <c r="DL1489" t="s">
        <v>3</v>
      </c>
      <c r="DM1489">
        <v>0</v>
      </c>
      <c r="DN1489" t="s">
        <v>3</v>
      </c>
      <c r="DO1489">
        <v>0</v>
      </c>
    </row>
    <row r="1490" spans="1:119" x14ac:dyDescent="0.25">
      <c r="A1490">
        <f>ROW(Source!A1384)</f>
        <v>1384</v>
      </c>
      <c r="B1490">
        <v>56481265</v>
      </c>
      <c r="C1490">
        <v>56497209</v>
      </c>
      <c r="D1490">
        <v>54902322</v>
      </c>
      <c r="E1490">
        <v>1</v>
      </c>
      <c r="F1490">
        <v>1</v>
      </c>
      <c r="G1490">
        <v>1079</v>
      </c>
      <c r="H1490">
        <v>3</v>
      </c>
      <c r="I1490" t="s">
        <v>809</v>
      </c>
      <c r="J1490" t="s">
        <v>810</v>
      </c>
      <c r="K1490" t="s">
        <v>811</v>
      </c>
      <c r="L1490">
        <v>1348</v>
      </c>
      <c r="N1490">
        <v>1009</v>
      </c>
      <c r="O1490" t="s">
        <v>32</v>
      </c>
      <c r="P1490" t="s">
        <v>32</v>
      </c>
      <c r="Q1490">
        <v>1000</v>
      </c>
      <c r="W1490">
        <v>0</v>
      </c>
      <c r="X1490">
        <v>-421167940</v>
      </c>
      <c r="Y1490">
        <f t="shared" si="852"/>
        <v>7.9000000000000001E-2</v>
      </c>
      <c r="AA1490">
        <v>6656.07</v>
      </c>
      <c r="AB1490">
        <v>0</v>
      </c>
      <c r="AC1490">
        <v>0</v>
      </c>
      <c r="AD1490">
        <v>0</v>
      </c>
      <c r="AE1490">
        <v>6512.79</v>
      </c>
      <c r="AF1490">
        <v>0</v>
      </c>
      <c r="AG1490">
        <v>0</v>
      </c>
      <c r="AH1490">
        <v>0</v>
      </c>
      <c r="AI1490">
        <v>1</v>
      </c>
      <c r="AJ1490">
        <v>1</v>
      </c>
      <c r="AK1490">
        <v>1</v>
      </c>
      <c r="AL1490">
        <v>1</v>
      </c>
      <c r="AM1490">
        <v>-2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 t="s">
        <v>3</v>
      </c>
      <c r="AT1490">
        <v>7.9000000000000001E-2</v>
      </c>
      <c r="AU1490" t="s">
        <v>3</v>
      </c>
      <c r="AV1490">
        <v>0</v>
      </c>
      <c r="AW1490">
        <v>2</v>
      </c>
      <c r="AX1490">
        <v>56497240</v>
      </c>
      <c r="AY1490">
        <v>1</v>
      </c>
      <c r="AZ1490">
        <v>0</v>
      </c>
      <c r="BA1490">
        <v>1435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CV1490">
        <v>0</v>
      </c>
      <c r="CW1490">
        <v>0</v>
      </c>
      <c r="CX1490">
        <f>ROUND(Y1490*Source!I1384,9)</f>
        <v>1.0269999999999999E-3</v>
      </c>
      <c r="CY1490">
        <f t="shared" si="853"/>
        <v>6656.07</v>
      </c>
      <c r="CZ1490">
        <f t="shared" si="854"/>
        <v>6512.79</v>
      </c>
      <c r="DA1490">
        <f t="shared" si="855"/>
        <v>1</v>
      </c>
      <c r="DB1490">
        <f t="shared" si="856"/>
        <v>514.51</v>
      </c>
      <c r="DC1490">
        <f t="shared" si="857"/>
        <v>0</v>
      </c>
      <c r="DD1490" t="s">
        <v>3</v>
      </c>
      <c r="DE1490" t="s">
        <v>3</v>
      </c>
      <c r="DF1490">
        <f t="shared" si="851"/>
        <v>6.69</v>
      </c>
      <c r="DG1490">
        <f t="shared" si="849"/>
        <v>0</v>
      </c>
      <c r="DH1490">
        <f t="shared" si="850"/>
        <v>0</v>
      </c>
      <c r="DI1490">
        <f t="shared" si="848"/>
        <v>0</v>
      </c>
      <c r="DJ1490">
        <f t="shared" si="858"/>
        <v>6.69</v>
      </c>
      <c r="DK1490">
        <v>0</v>
      </c>
      <c r="DL1490" t="s">
        <v>3</v>
      </c>
      <c r="DM1490">
        <v>0</v>
      </c>
      <c r="DN1490" t="s">
        <v>3</v>
      </c>
      <c r="DO1490">
        <v>0</v>
      </c>
    </row>
    <row r="1491" spans="1:119" x14ac:dyDescent="0.25">
      <c r="A1491">
        <f>ROW(Source!A1384)</f>
        <v>1384</v>
      </c>
      <c r="B1491">
        <v>56481265</v>
      </c>
      <c r="C1491">
        <v>56497209</v>
      </c>
      <c r="D1491">
        <v>54902402</v>
      </c>
      <c r="E1491">
        <v>1</v>
      </c>
      <c r="F1491">
        <v>1</v>
      </c>
      <c r="G1491">
        <v>1079</v>
      </c>
      <c r="H1491">
        <v>3</v>
      </c>
      <c r="I1491" t="s">
        <v>812</v>
      </c>
      <c r="J1491" t="s">
        <v>813</v>
      </c>
      <c r="K1491" t="s">
        <v>814</v>
      </c>
      <c r="L1491">
        <v>1339</v>
      </c>
      <c r="N1491">
        <v>1007</v>
      </c>
      <c r="O1491" t="s">
        <v>158</v>
      </c>
      <c r="P1491" t="s">
        <v>158</v>
      </c>
      <c r="Q1491">
        <v>1</v>
      </c>
      <c r="W1491">
        <v>0</v>
      </c>
      <c r="X1491">
        <v>1675535307</v>
      </c>
      <c r="Y1491">
        <f t="shared" si="852"/>
        <v>0.53</v>
      </c>
      <c r="AA1491">
        <v>1861.44</v>
      </c>
      <c r="AB1491">
        <v>0</v>
      </c>
      <c r="AC1491">
        <v>0</v>
      </c>
      <c r="AD1491">
        <v>0</v>
      </c>
      <c r="AE1491">
        <v>1821.37</v>
      </c>
      <c r="AF1491">
        <v>0</v>
      </c>
      <c r="AG1491">
        <v>0</v>
      </c>
      <c r="AH1491">
        <v>0</v>
      </c>
      <c r="AI1491">
        <v>1</v>
      </c>
      <c r="AJ1491">
        <v>1</v>
      </c>
      <c r="AK1491">
        <v>1</v>
      </c>
      <c r="AL1491">
        <v>1</v>
      </c>
      <c r="AM1491">
        <v>-2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 t="s">
        <v>3</v>
      </c>
      <c r="AT1491">
        <v>0.53</v>
      </c>
      <c r="AU1491" t="s">
        <v>3</v>
      </c>
      <c r="AV1491">
        <v>0</v>
      </c>
      <c r="AW1491">
        <v>2</v>
      </c>
      <c r="AX1491">
        <v>56497241</v>
      </c>
      <c r="AY1491">
        <v>1</v>
      </c>
      <c r="AZ1491">
        <v>0</v>
      </c>
      <c r="BA1491">
        <v>1436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CV1491">
        <v>0</v>
      </c>
      <c r="CW1491">
        <v>0</v>
      </c>
      <c r="CX1491">
        <f>ROUND(Y1491*Source!I1384,9)</f>
        <v>6.8900000000000003E-3</v>
      </c>
      <c r="CY1491">
        <f t="shared" si="853"/>
        <v>1861.44</v>
      </c>
      <c r="CZ1491">
        <f t="shared" si="854"/>
        <v>1821.37</v>
      </c>
      <c r="DA1491">
        <f t="shared" si="855"/>
        <v>1</v>
      </c>
      <c r="DB1491">
        <f t="shared" si="856"/>
        <v>965.33</v>
      </c>
      <c r="DC1491">
        <f t="shared" si="857"/>
        <v>0</v>
      </c>
      <c r="DD1491" t="s">
        <v>3</v>
      </c>
      <c r="DE1491" t="s">
        <v>3</v>
      </c>
      <c r="DF1491">
        <f t="shared" si="851"/>
        <v>12.55</v>
      </c>
      <c r="DG1491">
        <f t="shared" si="849"/>
        <v>0</v>
      </c>
      <c r="DH1491">
        <f t="shared" si="850"/>
        <v>0</v>
      </c>
      <c r="DI1491">
        <f t="shared" si="848"/>
        <v>0</v>
      </c>
      <c r="DJ1491">
        <f t="shared" si="858"/>
        <v>12.55</v>
      </c>
      <c r="DK1491">
        <v>0</v>
      </c>
      <c r="DL1491" t="s">
        <v>3</v>
      </c>
      <c r="DM1491">
        <v>0</v>
      </c>
      <c r="DN1491" t="s">
        <v>3</v>
      </c>
      <c r="DO1491">
        <v>0</v>
      </c>
    </row>
    <row r="1492" spans="1:119" x14ac:dyDescent="0.25">
      <c r="A1492">
        <f>ROW(Source!A1384)</f>
        <v>1384</v>
      </c>
      <c r="B1492">
        <v>56481265</v>
      </c>
      <c r="C1492">
        <v>56497209</v>
      </c>
      <c r="D1492">
        <v>54902403</v>
      </c>
      <c r="E1492">
        <v>1</v>
      </c>
      <c r="F1492">
        <v>1</v>
      </c>
      <c r="G1492">
        <v>1079</v>
      </c>
      <c r="H1492">
        <v>3</v>
      </c>
      <c r="I1492" t="s">
        <v>815</v>
      </c>
      <c r="J1492" t="s">
        <v>816</v>
      </c>
      <c r="K1492" t="s">
        <v>817</v>
      </c>
      <c r="L1492">
        <v>1339</v>
      </c>
      <c r="N1492">
        <v>1007</v>
      </c>
      <c r="O1492" t="s">
        <v>158</v>
      </c>
      <c r="P1492" t="s">
        <v>158</v>
      </c>
      <c r="Q1492">
        <v>1</v>
      </c>
      <c r="W1492">
        <v>0</v>
      </c>
      <c r="X1492">
        <v>-1411081034</v>
      </c>
      <c r="Y1492">
        <f t="shared" si="852"/>
        <v>2.61</v>
      </c>
      <c r="AA1492">
        <v>1861.44</v>
      </c>
      <c r="AB1492">
        <v>0</v>
      </c>
      <c r="AC1492">
        <v>0</v>
      </c>
      <c r="AD1492">
        <v>0</v>
      </c>
      <c r="AE1492">
        <v>1821.37</v>
      </c>
      <c r="AF1492">
        <v>0</v>
      </c>
      <c r="AG1492">
        <v>0</v>
      </c>
      <c r="AH1492">
        <v>0</v>
      </c>
      <c r="AI1492">
        <v>1</v>
      </c>
      <c r="AJ1492">
        <v>1</v>
      </c>
      <c r="AK1492">
        <v>1</v>
      </c>
      <c r="AL1492">
        <v>1</v>
      </c>
      <c r="AM1492">
        <v>-2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 t="s">
        <v>3</v>
      </c>
      <c r="AT1492">
        <v>2.61</v>
      </c>
      <c r="AU1492" t="s">
        <v>3</v>
      </c>
      <c r="AV1492">
        <v>0</v>
      </c>
      <c r="AW1492">
        <v>2</v>
      </c>
      <c r="AX1492">
        <v>56497242</v>
      </c>
      <c r="AY1492">
        <v>1</v>
      </c>
      <c r="AZ1492">
        <v>0</v>
      </c>
      <c r="BA1492">
        <v>1437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CV1492">
        <v>0</v>
      </c>
      <c r="CW1492">
        <v>0</v>
      </c>
      <c r="CX1492">
        <f>ROUND(Y1492*Source!I1384,9)</f>
        <v>3.3930000000000002E-2</v>
      </c>
      <c r="CY1492">
        <f t="shared" si="853"/>
        <v>1861.44</v>
      </c>
      <c r="CZ1492">
        <f t="shared" si="854"/>
        <v>1821.37</v>
      </c>
      <c r="DA1492">
        <f t="shared" si="855"/>
        <v>1</v>
      </c>
      <c r="DB1492">
        <f t="shared" si="856"/>
        <v>4753.78</v>
      </c>
      <c r="DC1492">
        <f t="shared" si="857"/>
        <v>0</v>
      </c>
      <c r="DD1492" t="s">
        <v>3</v>
      </c>
      <c r="DE1492" t="s">
        <v>3</v>
      </c>
      <c r="DF1492">
        <f t="shared" si="851"/>
        <v>61.8</v>
      </c>
      <c r="DG1492">
        <f t="shared" si="849"/>
        <v>0</v>
      </c>
      <c r="DH1492">
        <f t="shared" si="850"/>
        <v>0</v>
      </c>
      <c r="DI1492">
        <f t="shared" si="848"/>
        <v>0</v>
      </c>
      <c r="DJ1492">
        <f t="shared" si="858"/>
        <v>61.8</v>
      </c>
      <c r="DK1492">
        <v>0</v>
      </c>
      <c r="DL1492" t="s">
        <v>3</v>
      </c>
      <c r="DM1492">
        <v>0</v>
      </c>
      <c r="DN1492" t="s">
        <v>3</v>
      </c>
      <c r="DO1492">
        <v>0</v>
      </c>
    </row>
    <row r="1493" spans="1:119" x14ac:dyDescent="0.25">
      <c r="A1493">
        <f>ROW(Source!A1384)</f>
        <v>1384</v>
      </c>
      <c r="B1493">
        <v>56481265</v>
      </c>
      <c r="C1493">
        <v>56497209</v>
      </c>
      <c r="D1493">
        <v>54902427</v>
      </c>
      <c r="E1493">
        <v>1</v>
      </c>
      <c r="F1493">
        <v>1</v>
      </c>
      <c r="G1493">
        <v>1079</v>
      </c>
      <c r="H1493">
        <v>3</v>
      </c>
      <c r="I1493" t="s">
        <v>761</v>
      </c>
      <c r="J1493" t="s">
        <v>762</v>
      </c>
      <c r="K1493" t="s">
        <v>763</v>
      </c>
      <c r="L1493">
        <v>1348</v>
      </c>
      <c r="N1493">
        <v>1009</v>
      </c>
      <c r="O1493" t="s">
        <v>32</v>
      </c>
      <c r="P1493" t="s">
        <v>32</v>
      </c>
      <c r="Q1493">
        <v>1000</v>
      </c>
      <c r="W1493">
        <v>0</v>
      </c>
      <c r="X1493">
        <v>-764855440</v>
      </c>
      <c r="Y1493">
        <f t="shared" si="852"/>
        <v>8.5999999999999993E-2</v>
      </c>
      <c r="AA1493">
        <v>1285.21</v>
      </c>
      <c r="AB1493">
        <v>0</v>
      </c>
      <c r="AC1493">
        <v>0</v>
      </c>
      <c r="AD1493">
        <v>0</v>
      </c>
      <c r="AE1493">
        <v>1257.54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1</v>
      </c>
      <c r="AL1493">
        <v>1</v>
      </c>
      <c r="AM1493">
        <v>-2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 t="s">
        <v>3</v>
      </c>
      <c r="AT1493">
        <v>8.5999999999999993E-2</v>
      </c>
      <c r="AU1493" t="s">
        <v>3</v>
      </c>
      <c r="AV1493">
        <v>0</v>
      </c>
      <c r="AW1493">
        <v>2</v>
      </c>
      <c r="AX1493">
        <v>56497243</v>
      </c>
      <c r="AY1493">
        <v>1</v>
      </c>
      <c r="AZ1493">
        <v>0</v>
      </c>
      <c r="BA1493">
        <v>1438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CV1493">
        <v>0</v>
      </c>
      <c r="CW1493">
        <v>0</v>
      </c>
      <c r="CX1493">
        <f>ROUND(Y1493*Source!I1384,9)</f>
        <v>1.1180000000000001E-3</v>
      </c>
      <c r="CY1493">
        <f t="shared" si="853"/>
        <v>1285.21</v>
      </c>
      <c r="CZ1493">
        <f t="shared" si="854"/>
        <v>1257.54</v>
      </c>
      <c r="DA1493">
        <f t="shared" si="855"/>
        <v>1</v>
      </c>
      <c r="DB1493">
        <f t="shared" si="856"/>
        <v>108.15</v>
      </c>
      <c r="DC1493">
        <f t="shared" si="857"/>
        <v>0</v>
      </c>
      <c r="DD1493" t="s">
        <v>3</v>
      </c>
      <c r="DE1493" t="s">
        <v>3</v>
      </c>
      <c r="DF1493">
        <f t="shared" si="851"/>
        <v>1.41</v>
      </c>
      <c r="DG1493">
        <f t="shared" si="849"/>
        <v>0</v>
      </c>
      <c r="DH1493">
        <f t="shared" si="850"/>
        <v>0</v>
      </c>
      <c r="DI1493">
        <f t="shared" si="848"/>
        <v>0</v>
      </c>
      <c r="DJ1493">
        <f t="shared" si="858"/>
        <v>1.41</v>
      </c>
      <c r="DK1493">
        <v>0</v>
      </c>
      <c r="DL1493" t="s">
        <v>3</v>
      </c>
      <c r="DM1493">
        <v>0</v>
      </c>
      <c r="DN1493" t="s">
        <v>3</v>
      </c>
      <c r="DO1493">
        <v>0</v>
      </c>
    </row>
    <row r="1494" spans="1:119" x14ac:dyDescent="0.25">
      <c r="A1494">
        <f>ROW(Source!A1384)</f>
        <v>1384</v>
      </c>
      <c r="B1494">
        <v>56481265</v>
      </c>
      <c r="C1494">
        <v>56497209</v>
      </c>
      <c r="D1494">
        <v>54902715</v>
      </c>
      <c r="E1494">
        <v>1</v>
      </c>
      <c r="F1494">
        <v>1</v>
      </c>
      <c r="G1494">
        <v>1079</v>
      </c>
      <c r="H1494">
        <v>3</v>
      </c>
      <c r="I1494" t="s">
        <v>892</v>
      </c>
      <c r="J1494" t="s">
        <v>893</v>
      </c>
      <c r="K1494" t="s">
        <v>894</v>
      </c>
      <c r="L1494">
        <v>1327</v>
      </c>
      <c r="N1494">
        <v>1005</v>
      </c>
      <c r="O1494" t="s">
        <v>214</v>
      </c>
      <c r="P1494" t="s">
        <v>214</v>
      </c>
      <c r="Q1494">
        <v>1</v>
      </c>
      <c r="W1494">
        <v>0</v>
      </c>
      <c r="X1494">
        <v>-1844544580</v>
      </c>
      <c r="Y1494">
        <f t="shared" si="852"/>
        <v>42.9</v>
      </c>
      <c r="AA1494">
        <v>7.55</v>
      </c>
      <c r="AB1494">
        <v>0</v>
      </c>
      <c r="AC1494">
        <v>0</v>
      </c>
      <c r="AD1494">
        <v>0</v>
      </c>
      <c r="AE1494">
        <v>7.39</v>
      </c>
      <c r="AF1494">
        <v>0</v>
      </c>
      <c r="AG1494">
        <v>0</v>
      </c>
      <c r="AH1494">
        <v>0</v>
      </c>
      <c r="AI1494">
        <v>1</v>
      </c>
      <c r="AJ1494">
        <v>1</v>
      </c>
      <c r="AK1494">
        <v>1</v>
      </c>
      <c r="AL1494">
        <v>1</v>
      </c>
      <c r="AM1494">
        <v>-2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 t="s">
        <v>3</v>
      </c>
      <c r="AT1494">
        <v>42.9</v>
      </c>
      <c r="AU1494" t="s">
        <v>3</v>
      </c>
      <c r="AV1494">
        <v>0</v>
      </c>
      <c r="AW1494">
        <v>2</v>
      </c>
      <c r="AX1494">
        <v>56497244</v>
      </c>
      <c r="AY1494">
        <v>1</v>
      </c>
      <c r="AZ1494">
        <v>0</v>
      </c>
      <c r="BA1494">
        <v>1439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CV1494">
        <v>0</v>
      </c>
      <c r="CW1494">
        <v>0</v>
      </c>
      <c r="CX1494">
        <f>ROUND(Y1494*Source!I1384,9)</f>
        <v>0.55769999999999997</v>
      </c>
      <c r="CY1494">
        <f t="shared" si="853"/>
        <v>7.55</v>
      </c>
      <c r="CZ1494">
        <f t="shared" si="854"/>
        <v>7.39</v>
      </c>
      <c r="DA1494">
        <f t="shared" si="855"/>
        <v>1</v>
      </c>
      <c r="DB1494">
        <f t="shared" si="856"/>
        <v>317.02999999999997</v>
      </c>
      <c r="DC1494">
        <f t="shared" si="857"/>
        <v>0</v>
      </c>
      <c r="DD1494" t="s">
        <v>3</v>
      </c>
      <c r="DE1494" t="s">
        <v>3</v>
      </c>
      <c r="DF1494">
        <f t="shared" si="851"/>
        <v>4.12</v>
      </c>
      <c r="DG1494">
        <f t="shared" si="849"/>
        <v>0</v>
      </c>
      <c r="DH1494">
        <f t="shared" si="850"/>
        <v>0</v>
      </c>
      <c r="DI1494">
        <f t="shared" si="848"/>
        <v>0</v>
      </c>
      <c r="DJ1494">
        <f t="shared" si="858"/>
        <v>4.12</v>
      </c>
      <c r="DK1494">
        <v>0</v>
      </c>
      <c r="DL1494" t="s">
        <v>3</v>
      </c>
      <c r="DM1494">
        <v>0</v>
      </c>
      <c r="DN1494" t="s">
        <v>3</v>
      </c>
      <c r="DO1494">
        <v>0</v>
      </c>
    </row>
    <row r="1495" spans="1:119" x14ac:dyDescent="0.25">
      <c r="A1495">
        <f>ROW(Source!A1384)</f>
        <v>1384</v>
      </c>
      <c r="B1495">
        <v>56481265</v>
      </c>
      <c r="C1495">
        <v>56497209</v>
      </c>
      <c r="D1495">
        <v>54902280</v>
      </c>
      <c r="E1495">
        <v>1</v>
      </c>
      <c r="F1495">
        <v>1</v>
      </c>
      <c r="G1495">
        <v>1079</v>
      </c>
      <c r="H1495">
        <v>3</v>
      </c>
      <c r="I1495" t="s">
        <v>895</v>
      </c>
      <c r="J1495" t="s">
        <v>896</v>
      </c>
      <c r="K1495" t="s">
        <v>897</v>
      </c>
      <c r="L1495">
        <v>1339</v>
      </c>
      <c r="N1495">
        <v>1007</v>
      </c>
      <c r="O1495" t="s">
        <v>158</v>
      </c>
      <c r="P1495" t="s">
        <v>158</v>
      </c>
      <c r="Q1495">
        <v>1</v>
      </c>
      <c r="W1495">
        <v>0</v>
      </c>
      <c r="X1495">
        <v>166094496</v>
      </c>
      <c r="Y1495">
        <f t="shared" si="852"/>
        <v>6.22</v>
      </c>
      <c r="AA1495">
        <v>2519.17</v>
      </c>
      <c r="AB1495">
        <v>0</v>
      </c>
      <c r="AC1495">
        <v>0</v>
      </c>
      <c r="AD1495">
        <v>0</v>
      </c>
      <c r="AE1495">
        <v>2464.94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1</v>
      </c>
      <c r="AL1495">
        <v>1</v>
      </c>
      <c r="AM1495">
        <v>-2</v>
      </c>
      <c r="AN1495">
        <v>0</v>
      </c>
      <c r="AO1495">
        <v>1</v>
      </c>
      <c r="AP1495">
        <v>0</v>
      </c>
      <c r="AQ1495">
        <v>0</v>
      </c>
      <c r="AR1495">
        <v>0</v>
      </c>
      <c r="AS1495" t="s">
        <v>3</v>
      </c>
      <c r="AT1495">
        <v>6.22</v>
      </c>
      <c r="AU1495" t="s">
        <v>3</v>
      </c>
      <c r="AV1495">
        <v>0</v>
      </c>
      <c r="AW1495">
        <v>2</v>
      </c>
      <c r="AX1495">
        <v>56497245</v>
      </c>
      <c r="AY1495">
        <v>1</v>
      </c>
      <c r="AZ1495">
        <v>0</v>
      </c>
      <c r="BA1495">
        <v>1440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CV1495">
        <v>0</v>
      </c>
      <c r="CW1495">
        <v>0</v>
      </c>
      <c r="CX1495">
        <f>ROUND(Y1495*Source!I1384,9)</f>
        <v>8.0860000000000001E-2</v>
      </c>
      <c r="CY1495">
        <f t="shared" si="853"/>
        <v>2519.17</v>
      </c>
      <c r="CZ1495">
        <f t="shared" si="854"/>
        <v>2464.94</v>
      </c>
      <c r="DA1495">
        <f t="shared" si="855"/>
        <v>1</v>
      </c>
      <c r="DB1495">
        <f t="shared" si="856"/>
        <v>15331.93</v>
      </c>
      <c r="DC1495">
        <f t="shared" si="857"/>
        <v>0</v>
      </c>
      <c r="DD1495" t="s">
        <v>3</v>
      </c>
      <c r="DE1495" t="s">
        <v>3</v>
      </c>
      <c r="DF1495">
        <f t="shared" si="851"/>
        <v>199.32</v>
      </c>
      <c r="DG1495">
        <f t="shared" si="849"/>
        <v>0</v>
      </c>
      <c r="DH1495">
        <f t="shared" si="850"/>
        <v>0</v>
      </c>
      <c r="DI1495">
        <f t="shared" si="848"/>
        <v>0</v>
      </c>
      <c r="DJ1495">
        <f t="shared" si="858"/>
        <v>199.32</v>
      </c>
      <c r="DK1495">
        <v>0</v>
      </c>
      <c r="DL1495" t="s">
        <v>3</v>
      </c>
      <c r="DM1495">
        <v>0</v>
      </c>
      <c r="DN1495" t="s">
        <v>3</v>
      </c>
      <c r="DO1495">
        <v>0</v>
      </c>
    </row>
    <row r="1496" spans="1:119" x14ac:dyDescent="0.25">
      <c r="A1496">
        <f>ROW(Source!A1384)</f>
        <v>1384</v>
      </c>
      <c r="B1496">
        <v>56481265</v>
      </c>
      <c r="C1496">
        <v>56497209</v>
      </c>
      <c r="D1496">
        <v>54902287</v>
      </c>
      <c r="E1496">
        <v>1</v>
      </c>
      <c r="F1496">
        <v>1</v>
      </c>
      <c r="G1496">
        <v>1079</v>
      </c>
      <c r="H1496">
        <v>3</v>
      </c>
      <c r="I1496" t="s">
        <v>898</v>
      </c>
      <c r="J1496" t="s">
        <v>899</v>
      </c>
      <c r="K1496" t="s">
        <v>900</v>
      </c>
      <c r="L1496">
        <v>1339</v>
      </c>
      <c r="N1496">
        <v>1007</v>
      </c>
      <c r="O1496" t="s">
        <v>158</v>
      </c>
      <c r="P1496" t="s">
        <v>158</v>
      </c>
      <c r="Q1496">
        <v>1</v>
      </c>
      <c r="W1496">
        <v>0</v>
      </c>
      <c r="X1496">
        <v>1801906762</v>
      </c>
      <c r="Y1496">
        <f t="shared" si="852"/>
        <v>0.99</v>
      </c>
      <c r="AA1496">
        <v>2886.66</v>
      </c>
      <c r="AB1496">
        <v>0</v>
      </c>
      <c r="AC1496">
        <v>0</v>
      </c>
      <c r="AD1496">
        <v>0</v>
      </c>
      <c r="AE1496">
        <v>2824.52</v>
      </c>
      <c r="AF1496">
        <v>0</v>
      </c>
      <c r="AG1496">
        <v>0</v>
      </c>
      <c r="AH1496">
        <v>0</v>
      </c>
      <c r="AI1496">
        <v>1</v>
      </c>
      <c r="AJ1496">
        <v>1</v>
      </c>
      <c r="AK1496">
        <v>1</v>
      </c>
      <c r="AL1496">
        <v>1</v>
      </c>
      <c r="AM1496">
        <v>-2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 t="s">
        <v>3</v>
      </c>
      <c r="AT1496">
        <v>0.99</v>
      </c>
      <c r="AU1496" t="s">
        <v>3</v>
      </c>
      <c r="AV1496">
        <v>0</v>
      </c>
      <c r="AW1496">
        <v>2</v>
      </c>
      <c r="AX1496">
        <v>56497246</v>
      </c>
      <c r="AY1496">
        <v>1</v>
      </c>
      <c r="AZ1496">
        <v>0</v>
      </c>
      <c r="BA1496">
        <v>1441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CV1496">
        <v>0</v>
      </c>
      <c r="CW1496">
        <v>0</v>
      </c>
      <c r="CX1496">
        <f>ROUND(Y1496*Source!I1384,9)</f>
        <v>1.2869999999999999E-2</v>
      </c>
      <c r="CY1496">
        <f t="shared" si="853"/>
        <v>2886.66</v>
      </c>
      <c r="CZ1496">
        <f t="shared" si="854"/>
        <v>2824.52</v>
      </c>
      <c r="DA1496">
        <f t="shared" si="855"/>
        <v>1</v>
      </c>
      <c r="DB1496">
        <f t="shared" si="856"/>
        <v>2796.27</v>
      </c>
      <c r="DC1496">
        <f t="shared" si="857"/>
        <v>0</v>
      </c>
      <c r="DD1496" t="s">
        <v>3</v>
      </c>
      <c r="DE1496" t="s">
        <v>3</v>
      </c>
      <c r="DF1496">
        <f t="shared" si="851"/>
        <v>36.35</v>
      </c>
      <c r="DG1496">
        <f t="shared" si="849"/>
        <v>0</v>
      </c>
      <c r="DH1496">
        <f t="shared" si="850"/>
        <v>0</v>
      </c>
      <c r="DI1496">
        <f t="shared" si="848"/>
        <v>0</v>
      </c>
      <c r="DJ1496">
        <f t="shared" si="858"/>
        <v>36.35</v>
      </c>
      <c r="DK1496">
        <v>0</v>
      </c>
      <c r="DL1496" t="s">
        <v>3</v>
      </c>
      <c r="DM1496">
        <v>0</v>
      </c>
      <c r="DN1496" t="s">
        <v>3</v>
      </c>
      <c r="DO1496">
        <v>0</v>
      </c>
    </row>
    <row r="1497" spans="1:119" x14ac:dyDescent="0.25">
      <c r="A1497">
        <f>ROW(Source!A1384)</f>
        <v>1384</v>
      </c>
      <c r="B1497">
        <v>56481265</v>
      </c>
      <c r="C1497">
        <v>56497209</v>
      </c>
      <c r="D1497">
        <v>54902884</v>
      </c>
      <c r="E1497">
        <v>1</v>
      </c>
      <c r="F1497">
        <v>1</v>
      </c>
      <c r="G1497">
        <v>1079</v>
      </c>
      <c r="H1497">
        <v>3</v>
      </c>
      <c r="I1497" t="s">
        <v>901</v>
      </c>
      <c r="J1497" t="s">
        <v>902</v>
      </c>
      <c r="K1497" t="s">
        <v>903</v>
      </c>
      <c r="L1497">
        <v>1348</v>
      </c>
      <c r="N1497">
        <v>1009</v>
      </c>
      <c r="O1497" t="s">
        <v>32</v>
      </c>
      <c r="P1497" t="s">
        <v>32</v>
      </c>
      <c r="Q1497">
        <v>1000</v>
      </c>
      <c r="W1497">
        <v>0</v>
      </c>
      <c r="X1497">
        <v>-444625756</v>
      </c>
      <c r="Y1497">
        <f t="shared" si="852"/>
        <v>1.1599999999999999E-2</v>
      </c>
      <c r="AA1497">
        <v>9441.3700000000008</v>
      </c>
      <c r="AB1497">
        <v>0</v>
      </c>
      <c r="AC1497">
        <v>0</v>
      </c>
      <c r="AD1497">
        <v>0</v>
      </c>
      <c r="AE1497">
        <v>9238.1299999999992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1</v>
      </c>
      <c r="AL1497">
        <v>1</v>
      </c>
      <c r="AM1497">
        <v>-2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 t="s">
        <v>3</v>
      </c>
      <c r="AT1497">
        <v>1.1599999999999999E-2</v>
      </c>
      <c r="AU1497" t="s">
        <v>3</v>
      </c>
      <c r="AV1497">
        <v>0</v>
      </c>
      <c r="AW1497">
        <v>2</v>
      </c>
      <c r="AX1497">
        <v>56497247</v>
      </c>
      <c r="AY1497">
        <v>1</v>
      </c>
      <c r="AZ1497">
        <v>0</v>
      </c>
      <c r="BA1497">
        <v>1442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CV1497">
        <v>0</v>
      </c>
      <c r="CW1497">
        <v>0</v>
      </c>
      <c r="CX1497">
        <f>ROUND(Y1497*Source!I1384,9)</f>
        <v>1.5080000000000001E-4</v>
      </c>
      <c r="CY1497">
        <f t="shared" si="853"/>
        <v>9441.3700000000008</v>
      </c>
      <c r="CZ1497">
        <f t="shared" si="854"/>
        <v>9238.1299999999992</v>
      </c>
      <c r="DA1497">
        <f t="shared" si="855"/>
        <v>1</v>
      </c>
      <c r="DB1497">
        <f t="shared" si="856"/>
        <v>107.16</v>
      </c>
      <c r="DC1497">
        <f t="shared" si="857"/>
        <v>0</v>
      </c>
      <c r="DD1497" t="s">
        <v>3</v>
      </c>
      <c r="DE1497" t="s">
        <v>3</v>
      </c>
      <c r="DF1497">
        <f t="shared" si="851"/>
        <v>1.39</v>
      </c>
      <c r="DG1497">
        <f t="shared" si="849"/>
        <v>0</v>
      </c>
      <c r="DH1497">
        <f t="shared" si="850"/>
        <v>0</v>
      </c>
      <c r="DI1497">
        <f t="shared" si="848"/>
        <v>0</v>
      </c>
      <c r="DJ1497">
        <f t="shared" si="858"/>
        <v>1.39</v>
      </c>
      <c r="DK1497">
        <v>0</v>
      </c>
      <c r="DL1497" t="s">
        <v>3</v>
      </c>
      <c r="DM1497">
        <v>0</v>
      </c>
      <c r="DN1497" t="s">
        <v>3</v>
      </c>
      <c r="DO1497">
        <v>0</v>
      </c>
    </row>
    <row r="1498" spans="1:119" x14ac:dyDescent="0.25">
      <c r="A1498">
        <f>ROW(Source!A1384)</f>
        <v>1384</v>
      </c>
      <c r="B1498">
        <v>56481265</v>
      </c>
      <c r="C1498">
        <v>56497209</v>
      </c>
      <c r="D1498">
        <v>54909571</v>
      </c>
      <c r="E1498">
        <v>1</v>
      </c>
      <c r="F1498">
        <v>1</v>
      </c>
      <c r="G1498">
        <v>1079</v>
      </c>
      <c r="H1498">
        <v>3</v>
      </c>
      <c r="I1498" t="s">
        <v>248</v>
      </c>
      <c r="J1498" t="s">
        <v>250</v>
      </c>
      <c r="K1498" t="s">
        <v>249</v>
      </c>
      <c r="L1498">
        <v>1339</v>
      </c>
      <c r="N1498">
        <v>1007</v>
      </c>
      <c r="O1498" t="s">
        <v>158</v>
      </c>
      <c r="P1498" t="s">
        <v>158</v>
      </c>
      <c r="Q1498">
        <v>1</v>
      </c>
      <c r="W1498">
        <v>0</v>
      </c>
      <c r="X1498">
        <v>-1447999952</v>
      </c>
      <c r="Y1498">
        <f t="shared" si="852"/>
        <v>101.5</v>
      </c>
      <c r="AA1498">
        <v>745.78</v>
      </c>
      <c r="AB1498">
        <v>0</v>
      </c>
      <c r="AC1498">
        <v>0</v>
      </c>
      <c r="AD1498">
        <v>0</v>
      </c>
      <c r="AE1498">
        <v>729.73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1</v>
      </c>
      <c r="AL1498">
        <v>1</v>
      </c>
      <c r="AM1498">
        <v>0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 t="s">
        <v>3</v>
      </c>
      <c r="AT1498">
        <v>101.5</v>
      </c>
      <c r="AU1498" t="s">
        <v>3</v>
      </c>
      <c r="AV1498">
        <v>0</v>
      </c>
      <c r="AW1498">
        <v>1</v>
      </c>
      <c r="AX1498">
        <v>-1</v>
      </c>
      <c r="AY1498">
        <v>0</v>
      </c>
      <c r="AZ1498">
        <v>0</v>
      </c>
      <c r="BA1498" t="s">
        <v>3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CV1498">
        <v>0</v>
      </c>
      <c r="CW1498">
        <v>0</v>
      </c>
      <c r="CX1498">
        <f>ROUND(Y1498*Source!I1384,9)</f>
        <v>1.3194999999999999</v>
      </c>
      <c r="CY1498">
        <f t="shared" si="853"/>
        <v>745.78</v>
      </c>
      <c r="CZ1498">
        <f t="shared" si="854"/>
        <v>729.73</v>
      </c>
      <c r="DA1498">
        <f t="shared" si="855"/>
        <v>1</v>
      </c>
      <c r="DB1498">
        <f t="shared" si="856"/>
        <v>74067.600000000006</v>
      </c>
      <c r="DC1498">
        <f t="shared" si="857"/>
        <v>0</v>
      </c>
      <c r="DD1498" t="s">
        <v>3</v>
      </c>
      <c r="DE1498" t="s">
        <v>3</v>
      </c>
      <c r="DF1498">
        <f t="shared" si="851"/>
        <v>962.88</v>
      </c>
      <c r="DG1498">
        <f t="shared" si="849"/>
        <v>0</v>
      </c>
      <c r="DH1498">
        <f t="shared" si="850"/>
        <v>0</v>
      </c>
      <c r="DI1498">
        <f t="shared" si="848"/>
        <v>0</v>
      </c>
      <c r="DJ1498">
        <f t="shared" si="858"/>
        <v>962.88</v>
      </c>
      <c r="DK1498">
        <v>0</v>
      </c>
      <c r="DL1498" t="s">
        <v>3</v>
      </c>
      <c r="DM1498">
        <v>0</v>
      </c>
      <c r="DN1498" t="s">
        <v>3</v>
      </c>
      <c r="DO1498">
        <v>0</v>
      </c>
    </row>
    <row r="1499" spans="1:119" x14ac:dyDescent="0.25">
      <c r="A1499">
        <f>ROW(Source!A1384)</f>
        <v>1384</v>
      </c>
      <c r="B1499">
        <v>56481265</v>
      </c>
      <c r="C1499">
        <v>56497209</v>
      </c>
      <c r="D1499">
        <v>54909992</v>
      </c>
      <c r="E1499">
        <v>1</v>
      </c>
      <c r="F1499">
        <v>1</v>
      </c>
      <c r="G1499">
        <v>1079</v>
      </c>
      <c r="H1499">
        <v>3</v>
      </c>
      <c r="I1499" t="s">
        <v>330</v>
      </c>
      <c r="J1499" t="s">
        <v>332</v>
      </c>
      <c r="K1499" t="s">
        <v>331</v>
      </c>
      <c r="L1499">
        <v>1348</v>
      </c>
      <c r="N1499">
        <v>1009</v>
      </c>
      <c r="O1499" t="s">
        <v>32</v>
      </c>
      <c r="P1499" t="s">
        <v>32</v>
      </c>
      <c r="Q1499">
        <v>1000</v>
      </c>
      <c r="W1499">
        <v>0</v>
      </c>
      <c r="X1499">
        <v>-977438433</v>
      </c>
      <c r="Y1499">
        <f t="shared" si="852"/>
        <v>2.8261539999999998</v>
      </c>
      <c r="AA1499">
        <v>5870.05</v>
      </c>
      <c r="AB1499">
        <v>0</v>
      </c>
      <c r="AC1499">
        <v>0</v>
      </c>
      <c r="AD1499">
        <v>0</v>
      </c>
      <c r="AE1499">
        <v>5743.69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1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 t="s">
        <v>3</v>
      </c>
      <c r="AT1499">
        <v>2.8261539999999998</v>
      </c>
      <c r="AU1499" t="s">
        <v>3</v>
      </c>
      <c r="AV1499">
        <v>0</v>
      </c>
      <c r="AW1499">
        <v>1</v>
      </c>
      <c r="AX1499">
        <v>-1</v>
      </c>
      <c r="AY1499">
        <v>0</v>
      </c>
      <c r="AZ1499">
        <v>0</v>
      </c>
      <c r="BA1499" t="s">
        <v>3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CV1499">
        <v>0</v>
      </c>
      <c r="CW1499">
        <v>0</v>
      </c>
      <c r="CX1499">
        <f>ROUND(Y1499*Source!I1384,9)</f>
        <v>3.6740002000000001E-2</v>
      </c>
      <c r="CY1499">
        <f t="shared" si="853"/>
        <v>5870.05</v>
      </c>
      <c r="CZ1499">
        <f t="shared" si="854"/>
        <v>5743.69</v>
      </c>
      <c r="DA1499">
        <f t="shared" si="855"/>
        <v>1</v>
      </c>
      <c r="DB1499">
        <f t="shared" si="856"/>
        <v>16232.55</v>
      </c>
      <c r="DC1499">
        <f t="shared" si="857"/>
        <v>0</v>
      </c>
      <c r="DD1499" t="s">
        <v>3</v>
      </c>
      <c r="DE1499" t="s">
        <v>3</v>
      </c>
      <c r="DF1499">
        <f t="shared" si="851"/>
        <v>211.02</v>
      </c>
      <c r="DG1499">
        <f t="shared" si="849"/>
        <v>0</v>
      </c>
      <c r="DH1499">
        <f t="shared" si="850"/>
        <v>0</v>
      </c>
      <c r="DI1499">
        <f t="shared" si="848"/>
        <v>0</v>
      </c>
      <c r="DJ1499">
        <f t="shared" si="858"/>
        <v>211.02</v>
      </c>
      <c r="DK1499">
        <v>0</v>
      </c>
      <c r="DL1499" t="s">
        <v>3</v>
      </c>
      <c r="DM1499">
        <v>0</v>
      </c>
      <c r="DN1499" t="s">
        <v>3</v>
      </c>
      <c r="DO1499">
        <v>0</v>
      </c>
    </row>
    <row r="1500" spans="1:119" x14ac:dyDescent="0.25">
      <c r="A1500">
        <f>ROW(Source!A1384)</f>
        <v>1384</v>
      </c>
      <c r="B1500">
        <v>56481265</v>
      </c>
      <c r="C1500">
        <v>56497209</v>
      </c>
      <c r="D1500">
        <v>54909994</v>
      </c>
      <c r="E1500">
        <v>1</v>
      </c>
      <c r="F1500">
        <v>1</v>
      </c>
      <c r="G1500">
        <v>1079</v>
      </c>
      <c r="H1500">
        <v>3</v>
      </c>
      <c r="I1500" t="s">
        <v>240</v>
      </c>
      <c r="J1500" t="s">
        <v>242</v>
      </c>
      <c r="K1500" t="s">
        <v>241</v>
      </c>
      <c r="L1500">
        <v>1348</v>
      </c>
      <c r="N1500">
        <v>1009</v>
      </c>
      <c r="O1500" t="s">
        <v>32</v>
      </c>
      <c r="P1500" t="s">
        <v>32</v>
      </c>
      <c r="Q1500">
        <v>1000</v>
      </c>
      <c r="W1500">
        <v>0</v>
      </c>
      <c r="X1500">
        <v>1611312075</v>
      </c>
      <c r="Y1500">
        <f t="shared" si="852"/>
        <v>7.513846</v>
      </c>
      <c r="AA1500">
        <v>5870.05</v>
      </c>
      <c r="AB1500">
        <v>0</v>
      </c>
      <c r="AC1500">
        <v>0</v>
      </c>
      <c r="AD1500">
        <v>0</v>
      </c>
      <c r="AE1500">
        <v>5743.69</v>
      </c>
      <c r="AF1500">
        <v>0</v>
      </c>
      <c r="AG1500">
        <v>0</v>
      </c>
      <c r="AH1500">
        <v>0</v>
      </c>
      <c r="AI1500">
        <v>1</v>
      </c>
      <c r="AJ1500">
        <v>1</v>
      </c>
      <c r="AK1500">
        <v>1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t="s">
        <v>3</v>
      </c>
      <c r="AT1500">
        <v>7.513846</v>
      </c>
      <c r="AU1500" t="s">
        <v>3</v>
      </c>
      <c r="AV1500">
        <v>0</v>
      </c>
      <c r="AW1500">
        <v>1</v>
      </c>
      <c r="AX1500">
        <v>-1</v>
      </c>
      <c r="AY1500">
        <v>0</v>
      </c>
      <c r="AZ1500">
        <v>0</v>
      </c>
      <c r="BA1500" t="s">
        <v>3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CV1500">
        <v>0</v>
      </c>
      <c r="CW1500">
        <v>0</v>
      </c>
      <c r="CX1500">
        <f>ROUND(Y1500*Source!I1384,9)</f>
        <v>9.7679998000000004E-2</v>
      </c>
      <c r="CY1500">
        <f t="shared" si="853"/>
        <v>5870.05</v>
      </c>
      <c r="CZ1500">
        <f t="shared" si="854"/>
        <v>5743.69</v>
      </c>
      <c r="DA1500">
        <f t="shared" si="855"/>
        <v>1</v>
      </c>
      <c r="DB1500">
        <f t="shared" si="856"/>
        <v>43157.2</v>
      </c>
      <c r="DC1500">
        <f t="shared" si="857"/>
        <v>0</v>
      </c>
      <c r="DD1500" t="s">
        <v>3</v>
      </c>
      <c r="DE1500" t="s">
        <v>3</v>
      </c>
      <c r="DF1500">
        <f t="shared" si="851"/>
        <v>561.04</v>
      </c>
      <c r="DG1500">
        <f t="shared" si="849"/>
        <v>0</v>
      </c>
      <c r="DH1500">
        <f t="shared" si="850"/>
        <v>0</v>
      </c>
      <c r="DI1500">
        <f t="shared" si="848"/>
        <v>0</v>
      </c>
      <c r="DJ1500">
        <f t="shared" si="858"/>
        <v>561.04</v>
      </c>
      <c r="DK1500">
        <v>0</v>
      </c>
      <c r="DL1500" t="s">
        <v>3</v>
      </c>
      <c r="DM1500">
        <v>0</v>
      </c>
      <c r="DN1500" t="s">
        <v>3</v>
      </c>
      <c r="DO1500">
        <v>0</v>
      </c>
    </row>
    <row r="1501" spans="1:119" x14ac:dyDescent="0.25">
      <c r="A1501">
        <f>ROW(Source!A1384)</f>
        <v>1384</v>
      </c>
      <c r="B1501">
        <v>56481265</v>
      </c>
      <c r="C1501">
        <v>56497209</v>
      </c>
      <c r="D1501">
        <v>54909995</v>
      </c>
      <c r="E1501">
        <v>1</v>
      </c>
      <c r="F1501">
        <v>1</v>
      </c>
      <c r="G1501">
        <v>1079</v>
      </c>
      <c r="H1501">
        <v>3</v>
      </c>
      <c r="I1501" t="s">
        <v>236</v>
      </c>
      <c r="J1501" t="s">
        <v>238</v>
      </c>
      <c r="K1501" t="s">
        <v>237</v>
      </c>
      <c r="L1501">
        <v>1348</v>
      </c>
      <c r="N1501">
        <v>1009</v>
      </c>
      <c r="O1501" t="s">
        <v>32</v>
      </c>
      <c r="P1501" t="s">
        <v>32</v>
      </c>
      <c r="Q1501">
        <v>1000</v>
      </c>
      <c r="W1501">
        <v>0</v>
      </c>
      <c r="X1501">
        <v>-1581169957</v>
      </c>
      <c r="Y1501">
        <f t="shared" si="852"/>
        <v>6.0692310000000003</v>
      </c>
      <c r="AA1501">
        <v>5870.05</v>
      </c>
      <c r="AB1501">
        <v>0</v>
      </c>
      <c r="AC1501">
        <v>0</v>
      </c>
      <c r="AD1501">
        <v>0</v>
      </c>
      <c r="AE1501">
        <v>5743.69</v>
      </c>
      <c r="AF1501">
        <v>0</v>
      </c>
      <c r="AG1501">
        <v>0</v>
      </c>
      <c r="AH1501">
        <v>0</v>
      </c>
      <c r="AI1501">
        <v>1</v>
      </c>
      <c r="AJ1501">
        <v>1</v>
      </c>
      <c r="AK1501">
        <v>1</v>
      </c>
      <c r="AL1501">
        <v>1</v>
      </c>
      <c r="AM1501">
        <v>0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 t="s">
        <v>3</v>
      </c>
      <c r="AT1501">
        <v>6.0692310000000003</v>
      </c>
      <c r="AU1501" t="s">
        <v>3</v>
      </c>
      <c r="AV1501">
        <v>0</v>
      </c>
      <c r="AW1501">
        <v>1</v>
      </c>
      <c r="AX1501">
        <v>-1</v>
      </c>
      <c r="AY1501">
        <v>0</v>
      </c>
      <c r="AZ1501">
        <v>0</v>
      </c>
      <c r="BA1501" t="s">
        <v>3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CV1501">
        <v>0</v>
      </c>
      <c r="CW1501">
        <v>0</v>
      </c>
      <c r="CX1501">
        <f>ROUND(Y1501*Source!I1384,9)</f>
        <v>7.8900002999999996E-2</v>
      </c>
      <c r="CY1501">
        <f t="shared" si="853"/>
        <v>5870.05</v>
      </c>
      <c r="CZ1501">
        <f t="shared" si="854"/>
        <v>5743.69</v>
      </c>
      <c r="DA1501">
        <f t="shared" si="855"/>
        <v>1</v>
      </c>
      <c r="DB1501">
        <f t="shared" si="856"/>
        <v>34859.78</v>
      </c>
      <c r="DC1501">
        <f t="shared" si="857"/>
        <v>0</v>
      </c>
      <c r="DD1501" t="s">
        <v>3</v>
      </c>
      <c r="DE1501" t="s">
        <v>3</v>
      </c>
      <c r="DF1501">
        <f t="shared" si="851"/>
        <v>453.18</v>
      </c>
      <c r="DG1501">
        <f t="shared" si="849"/>
        <v>0</v>
      </c>
      <c r="DH1501">
        <f t="shared" si="850"/>
        <v>0</v>
      </c>
      <c r="DI1501">
        <f t="shared" si="848"/>
        <v>0</v>
      </c>
      <c r="DJ1501">
        <f t="shared" si="858"/>
        <v>453.18</v>
      </c>
      <c r="DK1501">
        <v>0</v>
      </c>
      <c r="DL1501" t="s">
        <v>3</v>
      </c>
      <c r="DM1501">
        <v>0</v>
      </c>
      <c r="DN1501" t="s">
        <v>3</v>
      </c>
      <c r="DO1501">
        <v>0</v>
      </c>
    </row>
    <row r="1502" spans="1:119" x14ac:dyDescent="0.25">
      <c r="A1502">
        <f>ROW(Source!A1384)</f>
        <v>1384</v>
      </c>
      <c r="B1502">
        <v>56481265</v>
      </c>
      <c r="C1502">
        <v>56497209</v>
      </c>
      <c r="D1502">
        <v>54911477</v>
      </c>
      <c r="E1502">
        <v>1</v>
      </c>
      <c r="F1502">
        <v>1</v>
      </c>
      <c r="G1502">
        <v>1079</v>
      </c>
      <c r="H1502">
        <v>3</v>
      </c>
      <c r="I1502" t="s">
        <v>904</v>
      </c>
      <c r="J1502" t="s">
        <v>905</v>
      </c>
      <c r="K1502" t="s">
        <v>906</v>
      </c>
      <c r="L1502">
        <v>1348</v>
      </c>
      <c r="N1502">
        <v>1009</v>
      </c>
      <c r="O1502" t="s">
        <v>32</v>
      </c>
      <c r="P1502" t="s">
        <v>32</v>
      </c>
      <c r="Q1502">
        <v>1000</v>
      </c>
      <c r="W1502">
        <v>0</v>
      </c>
      <c r="X1502">
        <v>-1225000858</v>
      </c>
      <c r="Y1502">
        <f t="shared" si="852"/>
        <v>0.5</v>
      </c>
      <c r="AA1502">
        <v>12923.36</v>
      </c>
      <c r="AB1502">
        <v>0</v>
      </c>
      <c r="AC1502">
        <v>0</v>
      </c>
      <c r="AD1502">
        <v>0</v>
      </c>
      <c r="AE1502">
        <v>12645.17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1</v>
      </c>
      <c r="AL1502">
        <v>1</v>
      </c>
      <c r="AM1502">
        <v>-2</v>
      </c>
      <c r="AN1502">
        <v>0</v>
      </c>
      <c r="AO1502">
        <v>1</v>
      </c>
      <c r="AP1502">
        <v>0</v>
      </c>
      <c r="AQ1502">
        <v>0</v>
      </c>
      <c r="AR1502">
        <v>0</v>
      </c>
      <c r="AS1502" t="s">
        <v>3</v>
      </c>
      <c r="AT1502">
        <v>0.5</v>
      </c>
      <c r="AU1502" t="s">
        <v>3</v>
      </c>
      <c r="AV1502">
        <v>0</v>
      </c>
      <c r="AW1502">
        <v>2</v>
      </c>
      <c r="AX1502">
        <v>56497248</v>
      </c>
      <c r="AY1502">
        <v>1</v>
      </c>
      <c r="AZ1502">
        <v>0</v>
      </c>
      <c r="BA1502">
        <v>1443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CV1502">
        <v>0</v>
      </c>
      <c r="CW1502">
        <v>0</v>
      </c>
      <c r="CX1502">
        <f>ROUND(Y1502*Source!I1384,9)</f>
        <v>6.4999999999999997E-3</v>
      </c>
      <c r="CY1502">
        <f t="shared" si="853"/>
        <v>12923.36</v>
      </c>
      <c r="CZ1502">
        <f t="shared" si="854"/>
        <v>12645.17</v>
      </c>
      <c r="DA1502">
        <f t="shared" si="855"/>
        <v>1</v>
      </c>
      <c r="DB1502">
        <f t="shared" si="856"/>
        <v>6322.59</v>
      </c>
      <c r="DC1502">
        <f t="shared" si="857"/>
        <v>0</v>
      </c>
      <c r="DD1502" t="s">
        <v>3</v>
      </c>
      <c r="DE1502" t="s">
        <v>3</v>
      </c>
      <c r="DF1502">
        <f t="shared" si="851"/>
        <v>82.19</v>
      </c>
      <c r="DG1502">
        <f t="shared" si="849"/>
        <v>0</v>
      </c>
      <c r="DH1502">
        <f t="shared" si="850"/>
        <v>0</v>
      </c>
      <c r="DI1502">
        <f t="shared" si="848"/>
        <v>0</v>
      </c>
      <c r="DJ1502">
        <f t="shared" si="858"/>
        <v>82.19</v>
      </c>
      <c r="DK1502">
        <v>0</v>
      </c>
      <c r="DL1502" t="s">
        <v>3</v>
      </c>
      <c r="DM1502">
        <v>0</v>
      </c>
      <c r="DN1502" t="s">
        <v>3</v>
      </c>
      <c r="DO1502">
        <v>0</v>
      </c>
    </row>
    <row r="1503" spans="1:119" x14ac:dyDescent="0.25">
      <c r="A1503">
        <f>ROW(Source!A1384)</f>
        <v>1384</v>
      </c>
      <c r="B1503">
        <v>56481265</v>
      </c>
      <c r="C1503">
        <v>56497209</v>
      </c>
      <c r="D1503">
        <v>54914902</v>
      </c>
      <c r="E1503">
        <v>1</v>
      </c>
      <c r="F1503">
        <v>1</v>
      </c>
      <c r="G1503">
        <v>1079</v>
      </c>
      <c r="H1503">
        <v>3</v>
      </c>
      <c r="I1503" t="s">
        <v>252</v>
      </c>
      <c r="J1503" t="s">
        <v>254</v>
      </c>
      <c r="K1503" t="s">
        <v>253</v>
      </c>
      <c r="L1503">
        <v>1327</v>
      </c>
      <c r="N1503">
        <v>1005</v>
      </c>
      <c r="O1503" t="s">
        <v>214</v>
      </c>
      <c r="P1503" t="s">
        <v>214</v>
      </c>
      <c r="Q1503">
        <v>1</v>
      </c>
      <c r="W1503">
        <v>0</v>
      </c>
      <c r="X1503">
        <v>1092252065</v>
      </c>
      <c r="Y1503">
        <f t="shared" si="852"/>
        <v>86.1</v>
      </c>
      <c r="AA1503">
        <v>62.16</v>
      </c>
      <c r="AB1503">
        <v>0</v>
      </c>
      <c r="AC1503">
        <v>0</v>
      </c>
      <c r="AD1503">
        <v>0</v>
      </c>
      <c r="AE1503">
        <v>60.82</v>
      </c>
      <c r="AF1503">
        <v>0</v>
      </c>
      <c r="AG1503">
        <v>0</v>
      </c>
      <c r="AH1503">
        <v>0</v>
      </c>
      <c r="AI1503">
        <v>1</v>
      </c>
      <c r="AJ1503">
        <v>1</v>
      </c>
      <c r="AK1503">
        <v>1</v>
      </c>
      <c r="AL1503">
        <v>1</v>
      </c>
      <c r="AM1503">
        <v>-2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 t="s">
        <v>3</v>
      </c>
      <c r="AT1503">
        <v>86.1</v>
      </c>
      <c r="AU1503" t="s">
        <v>3</v>
      </c>
      <c r="AV1503">
        <v>0</v>
      </c>
      <c r="AW1503">
        <v>2</v>
      </c>
      <c r="AX1503">
        <v>56497249</v>
      </c>
      <c r="AY1503">
        <v>1</v>
      </c>
      <c r="AZ1503">
        <v>0</v>
      </c>
      <c r="BA1503">
        <v>1444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CV1503">
        <v>0</v>
      </c>
      <c r="CW1503">
        <v>0</v>
      </c>
      <c r="CX1503">
        <f>ROUND(Y1503*Source!I1384,9)</f>
        <v>1.1193</v>
      </c>
      <c r="CY1503">
        <f t="shared" si="853"/>
        <v>62.16</v>
      </c>
      <c r="CZ1503">
        <f t="shared" si="854"/>
        <v>60.82</v>
      </c>
      <c r="DA1503">
        <f t="shared" si="855"/>
        <v>1</v>
      </c>
      <c r="DB1503">
        <f t="shared" si="856"/>
        <v>5236.6000000000004</v>
      </c>
      <c r="DC1503">
        <f t="shared" si="857"/>
        <v>0</v>
      </c>
      <c r="DD1503" t="s">
        <v>3</v>
      </c>
      <c r="DE1503" t="s">
        <v>3</v>
      </c>
      <c r="DF1503">
        <f t="shared" si="851"/>
        <v>68.08</v>
      </c>
      <c r="DG1503">
        <f t="shared" si="849"/>
        <v>0</v>
      </c>
      <c r="DH1503">
        <f t="shared" si="850"/>
        <v>0</v>
      </c>
      <c r="DI1503">
        <f t="shared" si="848"/>
        <v>0</v>
      </c>
      <c r="DJ1503">
        <f t="shared" si="858"/>
        <v>68.08</v>
      </c>
      <c r="DK1503">
        <v>0</v>
      </c>
      <c r="DL1503" t="s">
        <v>3</v>
      </c>
      <c r="DM1503">
        <v>0</v>
      </c>
      <c r="DN1503" t="s">
        <v>3</v>
      </c>
      <c r="DO1503">
        <v>0</v>
      </c>
    </row>
    <row r="1504" spans="1:119" x14ac:dyDescent="0.25">
      <c r="A1504">
        <f>ROW(Source!A1385)</f>
        <v>1385</v>
      </c>
      <c r="B1504">
        <v>56481267</v>
      </c>
      <c r="C1504">
        <v>56497209</v>
      </c>
      <c r="D1504">
        <v>54836958</v>
      </c>
      <c r="E1504">
        <v>1079</v>
      </c>
      <c r="F1504">
        <v>1</v>
      </c>
      <c r="G1504">
        <v>1079</v>
      </c>
      <c r="H1504">
        <v>1</v>
      </c>
      <c r="I1504" t="s">
        <v>738</v>
      </c>
      <c r="J1504" t="s">
        <v>3</v>
      </c>
      <c r="K1504" t="s">
        <v>739</v>
      </c>
      <c r="L1504">
        <v>1191</v>
      </c>
      <c r="N1504">
        <v>1013</v>
      </c>
      <c r="O1504" t="s">
        <v>740</v>
      </c>
      <c r="P1504" t="s">
        <v>740</v>
      </c>
      <c r="Q1504">
        <v>1</v>
      </c>
      <c r="W1504">
        <v>0</v>
      </c>
      <c r="X1504">
        <v>476480486</v>
      </c>
      <c r="Y1504">
        <f>(AT1504*1.15*1.1)</f>
        <v>1019.59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1</v>
      </c>
      <c r="AL1504">
        <v>1</v>
      </c>
      <c r="AM1504">
        <v>-2</v>
      </c>
      <c r="AN1504">
        <v>0</v>
      </c>
      <c r="AO1504">
        <v>1</v>
      </c>
      <c r="AP1504">
        <v>1</v>
      </c>
      <c r="AQ1504">
        <v>0</v>
      </c>
      <c r="AR1504">
        <v>0</v>
      </c>
      <c r="AS1504" t="s">
        <v>3</v>
      </c>
      <c r="AT1504">
        <v>806</v>
      </c>
      <c r="AU1504" t="s">
        <v>166</v>
      </c>
      <c r="AV1504">
        <v>1</v>
      </c>
      <c r="AW1504">
        <v>2</v>
      </c>
      <c r="AX1504">
        <v>56497232</v>
      </c>
      <c r="AY1504">
        <v>1</v>
      </c>
      <c r="AZ1504">
        <v>0</v>
      </c>
      <c r="BA1504">
        <v>1446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CU1504">
        <f>ROUND(AT1504*Source!I1385*AH1504*AL1504,2)</f>
        <v>0</v>
      </c>
      <c r="CV1504">
        <f>ROUND(Y1504*Source!I1385,9)</f>
        <v>13.254670000000001</v>
      </c>
      <c r="CW1504">
        <v>0</v>
      </c>
      <c r="CX1504">
        <f>ROUND(Y1504*Source!I1385,9)</f>
        <v>13.254670000000001</v>
      </c>
      <c r="CY1504">
        <f>AD1504</f>
        <v>0</v>
      </c>
      <c r="CZ1504">
        <f>AH1504</f>
        <v>0</v>
      </c>
      <c r="DA1504">
        <f>AL1504</f>
        <v>1</v>
      </c>
      <c r="DB1504">
        <f>ROUND((ROUND(AT1504*CZ1504,2)*1.15*1.1),6)</f>
        <v>0</v>
      </c>
      <c r="DC1504">
        <f>ROUND((ROUND(AT1504*AG1504,2)*1.15*1.1),6)</f>
        <v>0</v>
      </c>
      <c r="DD1504" t="s">
        <v>3</v>
      </c>
      <c r="DE1504" t="s">
        <v>3</v>
      </c>
      <c r="DF1504">
        <f t="shared" si="851"/>
        <v>0</v>
      </c>
      <c r="DG1504">
        <f t="shared" si="849"/>
        <v>0</v>
      </c>
      <c r="DH1504">
        <f t="shared" si="850"/>
        <v>0</v>
      </c>
      <c r="DI1504">
        <f t="shared" si="848"/>
        <v>0</v>
      </c>
      <c r="DJ1504">
        <f>DI1504</f>
        <v>0</v>
      </c>
      <c r="DK1504">
        <v>0</v>
      </c>
      <c r="DL1504" t="s">
        <v>3</v>
      </c>
      <c r="DM1504">
        <v>0</v>
      </c>
      <c r="DN1504" t="s">
        <v>3</v>
      </c>
      <c r="DO1504">
        <v>0</v>
      </c>
    </row>
    <row r="1505" spans="1:119" x14ac:dyDescent="0.25">
      <c r="A1505">
        <f>ROW(Source!A1385)</f>
        <v>1385</v>
      </c>
      <c r="B1505">
        <v>56481267</v>
      </c>
      <c r="C1505">
        <v>56497209</v>
      </c>
      <c r="D1505">
        <v>54934284</v>
      </c>
      <c r="E1505">
        <v>1</v>
      </c>
      <c r="F1505">
        <v>1</v>
      </c>
      <c r="G1505">
        <v>1079</v>
      </c>
      <c r="H1505">
        <v>2</v>
      </c>
      <c r="I1505" t="s">
        <v>741</v>
      </c>
      <c r="J1505" t="s">
        <v>742</v>
      </c>
      <c r="K1505" t="s">
        <v>743</v>
      </c>
      <c r="L1505">
        <v>1368</v>
      </c>
      <c r="N1505">
        <v>1011</v>
      </c>
      <c r="O1505" t="s">
        <v>744</v>
      </c>
      <c r="P1505" t="s">
        <v>744</v>
      </c>
      <c r="Q1505">
        <v>1</v>
      </c>
      <c r="W1505">
        <v>0</v>
      </c>
      <c r="X1505">
        <v>654681671</v>
      </c>
      <c r="Y1505">
        <f>(AT1505*1.25*1.1)</f>
        <v>1.7600000000000002</v>
      </c>
      <c r="AA1505">
        <v>0</v>
      </c>
      <c r="AB1505">
        <v>1323.36</v>
      </c>
      <c r="AC1505">
        <v>631.85</v>
      </c>
      <c r="AD1505">
        <v>0</v>
      </c>
      <c r="AE1505">
        <v>0</v>
      </c>
      <c r="AF1505">
        <v>83.1</v>
      </c>
      <c r="AG1505">
        <v>12.62</v>
      </c>
      <c r="AH1505">
        <v>0</v>
      </c>
      <c r="AI1505">
        <v>1</v>
      </c>
      <c r="AJ1505">
        <v>15.21</v>
      </c>
      <c r="AK1505">
        <v>47.82</v>
      </c>
      <c r="AL1505">
        <v>1</v>
      </c>
      <c r="AM1505">
        <v>2</v>
      </c>
      <c r="AN1505">
        <v>0</v>
      </c>
      <c r="AO1505">
        <v>1</v>
      </c>
      <c r="AP1505">
        <v>1</v>
      </c>
      <c r="AQ1505">
        <v>0</v>
      </c>
      <c r="AR1505">
        <v>0</v>
      </c>
      <c r="AS1505" t="s">
        <v>3</v>
      </c>
      <c r="AT1505">
        <v>1.28</v>
      </c>
      <c r="AU1505" t="s">
        <v>165</v>
      </c>
      <c r="AV1505">
        <v>0</v>
      </c>
      <c r="AW1505">
        <v>2</v>
      </c>
      <c r="AX1505">
        <v>56497233</v>
      </c>
      <c r="AY1505">
        <v>1</v>
      </c>
      <c r="AZ1505">
        <v>0</v>
      </c>
      <c r="BA1505">
        <v>1447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CV1505">
        <v>0</v>
      </c>
      <c r="CW1505">
        <f>ROUND(Y1505*Source!I1385*DO1505,9)</f>
        <v>0.28874559999999999</v>
      </c>
      <c r="CX1505">
        <f>ROUND(Y1505*Source!I1385,9)</f>
        <v>2.2880000000000001E-2</v>
      </c>
      <c r="CY1505">
        <f>AB1505</f>
        <v>1323.36</v>
      </c>
      <c r="CZ1505">
        <f>AF1505</f>
        <v>83.1</v>
      </c>
      <c r="DA1505">
        <f>AJ1505</f>
        <v>15.21</v>
      </c>
      <c r="DB1505">
        <f>ROUND((ROUND(AT1505*CZ1505,2)*1.25*1.1),6)</f>
        <v>146.25874999999999</v>
      </c>
      <c r="DC1505">
        <f>ROUND((ROUND(AT1505*AG1505,2)*1.25*1.1),6)</f>
        <v>22.206250000000001</v>
      </c>
      <c r="DD1505" t="s">
        <v>3</v>
      </c>
      <c r="DE1505" t="s">
        <v>3</v>
      </c>
      <c r="DF1505">
        <f t="shared" si="851"/>
        <v>0</v>
      </c>
      <c r="DG1505">
        <f>ROUND(ROUND(AF1505*AJ1505,2)*CX1505,2)</f>
        <v>28.92</v>
      </c>
      <c r="DH1505">
        <f>ROUND(ROUND(AG1505*AK1505,2)*CX1505,2)</f>
        <v>13.81</v>
      </c>
      <c r="DI1505">
        <f t="shared" si="848"/>
        <v>0</v>
      </c>
      <c r="DJ1505">
        <f>DG1505</f>
        <v>28.92</v>
      </c>
      <c r="DK1505">
        <v>0</v>
      </c>
      <c r="DL1505" t="s">
        <v>745</v>
      </c>
      <c r="DM1505">
        <v>0</v>
      </c>
      <c r="DN1505" t="s">
        <v>740</v>
      </c>
      <c r="DO1505">
        <v>12.62</v>
      </c>
    </row>
    <row r="1506" spans="1:119" x14ac:dyDescent="0.25">
      <c r="A1506">
        <f>ROW(Source!A1385)</f>
        <v>1385</v>
      </c>
      <c r="B1506">
        <v>56481267</v>
      </c>
      <c r="C1506">
        <v>56497209</v>
      </c>
      <c r="D1506">
        <v>54934421</v>
      </c>
      <c r="E1506">
        <v>1</v>
      </c>
      <c r="F1506">
        <v>1</v>
      </c>
      <c r="G1506">
        <v>1079</v>
      </c>
      <c r="H1506">
        <v>2</v>
      </c>
      <c r="I1506" t="s">
        <v>803</v>
      </c>
      <c r="J1506" t="s">
        <v>804</v>
      </c>
      <c r="K1506" t="s">
        <v>805</v>
      </c>
      <c r="L1506">
        <v>1368</v>
      </c>
      <c r="N1506">
        <v>1011</v>
      </c>
      <c r="O1506" t="s">
        <v>744</v>
      </c>
      <c r="P1506" t="s">
        <v>744</v>
      </c>
      <c r="Q1506">
        <v>1</v>
      </c>
      <c r="W1506">
        <v>0</v>
      </c>
      <c r="X1506">
        <v>1724455708</v>
      </c>
      <c r="Y1506">
        <f>(AT1506*1.25*1.1)</f>
        <v>6.3250000000000002</v>
      </c>
      <c r="AA1506">
        <v>0</v>
      </c>
      <c r="AB1506">
        <v>4.4000000000000004</v>
      </c>
      <c r="AC1506">
        <v>0</v>
      </c>
      <c r="AD1506">
        <v>0</v>
      </c>
      <c r="AE1506">
        <v>0</v>
      </c>
      <c r="AF1506">
        <v>0.45</v>
      </c>
      <c r="AG1506">
        <v>0</v>
      </c>
      <c r="AH1506">
        <v>0</v>
      </c>
      <c r="AI1506">
        <v>1</v>
      </c>
      <c r="AJ1506">
        <v>9.33</v>
      </c>
      <c r="AK1506">
        <v>47.82</v>
      </c>
      <c r="AL1506">
        <v>1</v>
      </c>
      <c r="AM1506">
        <v>2</v>
      </c>
      <c r="AN1506">
        <v>0</v>
      </c>
      <c r="AO1506">
        <v>1</v>
      </c>
      <c r="AP1506">
        <v>1</v>
      </c>
      <c r="AQ1506">
        <v>0</v>
      </c>
      <c r="AR1506">
        <v>0</v>
      </c>
      <c r="AS1506" t="s">
        <v>3</v>
      </c>
      <c r="AT1506">
        <v>4.5999999999999996</v>
      </c>
      <c r="AU1506" t="s">
        <v>165</v>
      </c>
      <c r="AV1506">
        <v>0</v>
      </c>
      <c r="AW1506">
        <v>2</v>
      </c>
      <c r="AX1506">
        <v>56497235</v>
      </c>
      <c r="AY1506">
        <v>1</v>
      </c>
      <c r="AZ1506">
        <v>0</v>
      </c>
      <c r="BA1506">
        <v>1448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CV1506">
        <v>0</v>
      </c>
      <c r="CW1506">
        <f>ROUND(Y1506*Source!I1385*DO1506,9)</f>
        <v>0</v>
      </c>
      <c r="CX1506">
        <f>ROUND(Y1506*Source!I1385,9)</f>
        <v>8.2225000000000006E-2</v>
      </c>
      <c r="CY1506">
        <f>AB1506</f>
        <v>4.4000000000000004</v>
      </c>
      <c r="CZ1506">
        <f>AF1506</f>
        <v>0.45</v>
      </c>
      <c r="DA1506">
        <f>AJ1506</f>
        <v>9.33</v>
      </c>
      <c r="DB1506">
        <f>ROUND((ROUND(AT1506*CZ1506,2)*1.25*1.1),6)</f>
        <v>2.8462499999999999</v>
      </c>
      <c r="DC1506">
        <f>ROUND((ROUND(AT1506*AG1506,2)*1.25*1.1),6)</f>
        <v>0</v>
      </c>
      <c r="DD1506" t="s">
        <v>3</v>
      </c>
      <c r="DE1506" t="s">
        <v>3</v>
      </c>
      <c r="DF1506">
        <f t="shared" si="851"/>
        <v>0</v>
      </c>
      <c r="DG1506">
        <f>ROUND(ROUND(AF1506*AJ1506,2)*CX1506,2)</f>
        <v>0.35</v>
      </c>
      <c r="DH1506">
        <f>ROUND(ROUND(AG1506*AK1506,2)*CX1506,2)</f>
        <v>0</v>
      </c>
      <c r="DI1506">
        <f t="shared" si="848"/>
        <v>0</v>
      </c>
      <c r="DJ1506">
        <f>DG1506</f>
        <v>0.35</v>
      </c>
      <c r="DK1506">
        <v>0</v>
      </c>
      <c r="DL1506" t="s">
        <v>3</v>
      </c>
      <c r="DM1506">
        <v>0</v>
      </c>
      <c r="DN1506" t="s">
        <v>3</v>
      </c>
      <c r="DO1506">
        <v>0</v>
      </c>
    </row>
    <row r="1507" spans="1:119" x14ac:dyDescent="0.25">
      <c r="A1507">
        <f>ROW(Source!A1385)</f>
        <v>1385</v>
      </c>
      <c r="B1507">
        <v>56481267</v>
      </c>
      <c r="C1507">
        <v>56497209</v>
      </c>
      <c r="D1507">
        <v>54933523</v>
      </c>
      <c r="E1507">
        <v>1</v>
      </c>
      <c r="F1507">
        <v>1</v>
      </c>
      <c r="G1507">
        <v>1079</v>
      </c>
      <c r="H1507">
        <v>2</v>
      </c>
      <c r="I1507" t="s">
        <v>746</v>
      </c>
      <c r="J1507" t="s">
        <v>747</v>
      </c>
      <c r="K1507" t="s">
        <v>748</v>
      </c>
      <c r="L1507">
        <v>1368</v>
      </c>
      <c r="N1507">
        <v>1011</v>
      </c>
      <c r="O1507" t="s">
        <v>744</v>
      </c>
      <c r="P1507" t="s">
        <v>744</v>
      </c>
      <c r="Q1507">
        <v>1</v>
      </c>
      <c r="W1507">
        <v>0</v>
      </c>
      <c r="X1507">
        <v>-294230152</v>
      </c>
      <c r="Y1507">
        <f>(AT1507*1.25*1.1)</f>
        <v>1.1825000000000001</v>
      </c>
      <c r="AA1507">
        <v>0</v>
      </c>
      <c r="AB1507">
        <v>2451.81</v>
      </c>
      <c r="AC1507">
        <v>847.64</v>
      </c>
      <c r="AD1507">
        <v>0</v>
      </c>
      <c r="AE1507">
        <v>0</v>
      </c>
      <c r="AF1507">
        <v>179.17</v>
      </c>
      <c r="AG1507">
        <v>16.93</v>
      </c>
      <c r="AH1507">
        <v>0</v>
      </c>
      <c r="AI1507">
        <v>1</v>
      </c>
      <c r="AJ1507">
        <v>13.07</v>
      </c>
      <c r="AK1507">
        <v>47.82</v>
      </c>
      <c r="AL1507">
        <v>1</v>
      </c>
      <c r="AM1507">
        <v>2</v>
      </c>
      <c r="AN1507">
        <v>0</v>
      </c>
      <c r="AO1507">
        <v>1</v>
      </c>
      <c r="AP1507">
        <v>1</v>
      </c>
      <c r="AQ1507">
        <v>0</v>
      </c>
      <c r="AR1507">
        <v>0</v>
      </c>
      <c r="AS1507" t="s">
        <v>3</v>
      </c>
      <c r="AT1507">
        <v>0.86</v>
      </c>
      <c r="AU1507" t="s">
        <v>165</v>
      </c>
      <c r="AV1507">
        <v>0</v>
      </c>
      <c r="AW1507">
        <v>2</v>
      </c>
      <c r="AX1507">
        <v>56497234</v>
      </c>
      <c r="AY1507">
        <v>1</v>
      </c>
      <c r="AZ1507">
        <v>0</v>
      </c>
      <c r="BA1507">
        <v>1449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CV1507">
        <v>0</v>
      </c>
      <c r="CW1507">
        <f>ROUND(Y1507*Source!I1385*DO1507,9)</f>
        <v>0.26025642500000001</v>
      </c>
      <c r="CX1507">
        <f>ROUND(Y1507*Source!I1385,9)</f>
        <v>1.5372500000000001E-2</v>
      </c>
      <c r="CY1507">
        <f>AB1507</f>
        <v>2451.81</v>
      </c>
      <c r="CZ1507">
        <f>AF1507</f>
        <v>179.17</v>
      </c>
      <c r="DA1507">
        <f>AJ1507</f>
        <v>13.07</v>
      </c>
      <c r="DB1507">
        <f>ROUND((ROUND(AT1507*CZ1507,2)*1.25*1.1),6)</f>
        <v>211.87375</v>
      </c>
      <c r="DC1507">
        <f>ROUND((ROUND(AT1507*AG1507,2)*1.25*1.1),6)</f>
        <v>20.02</v>
      </c>
      <c r="DD1507" t="s">
        <v>3</v>
      </c>
      <c r="DE1507" t="s">
        <v>3</v>
      </c>
      <c r="DF1507">
        <f t="shared" si="851"/>
        <v>0</v>
      </c>
      <c r="DG1507">
        <f>ROUND(ROUND(AF1507*AJ1507,2)*CX1507,2)</f>
        <v>36</v>
      </c>
      <c r="DH1507">
        <f>ROUND(ROUND(AG1507*AK1507,2)*CX1507,2)</f>
        <v>12.45</v>
      </c>
      <c r="DI1507">
        <f t="shared" si="848"/>
        <v>0</v>
      </c>
      <c r="DJ1507">
        <f>DG1507</f>
        <v>36</v>
      </c>
      <c r="DK1507">
        <v>0</v>
      </c>
      <c r="DL1507" t="s">
        <v>745</v>
      </c>
      <c r="DM1507">
        <v>0</v>
      </c>
      <c r="DN1507" t="s">
        <v>740</v>
      </c>
      <c r="DO1507">
        <v>16.93</v>
      </c>
    </row>
    <row r="1508" spans="1:119" x14ac:dyDescent="0.25">
      <c r="A1508">
        <f>ROW(Source!A1385)</f>
        <v>1385</v>
      </c>
      <c r="B1508">
        <v>56481267</v>
      </c>
      <c r="C1508">
        <v>56497209</v>
      </c>
      <c r="D1508">
        <v>54933656</v>
      </c>
      <c r="E1508">
        <v>1</v>
      </c>
      <c r="F1508">
        <v>1</v>
      </c>
      <c r="G1508">
        <v>1079</v>
      </c>
      <c r="H1508">
        <v>2</v>
      </c>
      <c r="I1508" t="s">
        <v>806</v>
      </c>
      <c r="J1508" t="s">
        <v>807</v>
      </c>
      <c r="K1508" t="s">
        <v>808</v>
      </c>
      <c r="L1508">
        <v>1368</v>
      </c>
      <c r="N1508">
        <v>1011</v>
      </c>
      <c r="O1508" t="s">
        <v>744</v>
      </c>
      <c r="P1508" t="s">
        <v>744</v>
      </c>
      <c r="Q1508">
        <v>1</v>
      </c>
      <c r="W1508">
        <v>0</v>
      </c>
      <c r="X1508">
        <v>668032808</v>
      </c>
      <c r="Y1508">
        <f>(AT1508*1.25*1.1)</f>
        <v>0.34375</v>
      </c>
      <c r="AA1508">
        <v>0</v>
      </c>
      <c r="AB1508">
        <v>2343.4299999999998</v>
      </c>
      <c r="AC1508">
        <v>727.98</v>
      </c>
      <c r="AD1508">
        <v>0</v>
      </c>
      <c r="AE1508">
        <v>0</v>
      </c>
      <c r="AF1508">
        <v>164.94</v>
      </c>
      <c r="AG1508">
        <v>14.54</v>
      </c>
      <c r="AH1508">
        <v>0</v>
      </c>
      <c r="AI1508">
        <v>1</v>
      </c>
      <c r="AJ1508">
        <v>13.57</v>
      </c>
      <c r="AK1508">
        <v>47.82</v>
      </c>
      <c r="AL1508">
        <v>1</v>
      </c>
      <c r="AM1508">
        <v>2</v>
      </c>
      <c r="AN1508">
        <v>0</v>
      </c>
      <c r="AO1508">
        <v>1</v>
      </c>
      <c r="AP1508">
        <v>1</v>
      </c>
      <c r="AQ1508">
        <v>0</v>
      </c>
      <c r="AR1508">
        <v>0</v>
      </c>
      <c r="AS1508" t="s">
        <v>3</v>
      </c>
      <c r="AT1508">
        <v>0.25</v>
      </c>
      <c r="AU1508" t="s">
        <v>165</v>
      </c>
      <c r="AV1508">
        <v>0</v>
      </c>
      <c r="AW1508">
        <v>2</v>
      </c>
      <c r="AX1508">
        <v>56497236</v>
      </c>
      <c r="AY1508">
        <v>1</v>
      </c>
      <c r="AZ1508">
        <v>0</v>
      </c>
      <c r="BA1508">
        <v>1450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CV1508">
        <v>0</v>
      </c>
      <c r="CW1508">
        <f>ROUND(Y1508*Source!I1385*DO1508,9)</f>
        <v>6.4975624999999995E-2</v>
      </c>
      <c r="CX1508">
        <f>ROUND(Y1508*Source!I1385,9)</f>
        <v>4.4687499999999996E-3</v>
      </c>
      <c r="CY1508">
        <f>AB1508</f>
        <v>2343.4299999999998</v>
      </c>
      <c r="CZ1508">
        <f>AF1508</f>
        <v>164.94</v>
      </c>
      <c r="DA1508">
        <f>AJ1508</f>
        <v>13.57</v>
      </c>
      <c r="DB1508">
        <f>ROUND((ROUND(AT1508*CZ1508,2)*1.25*1.1),6)</f>
        <v>56.704999999999998</v>
      </c>
      <c r="DC1508">
        <f>ROUND((ROUND(AT1508*AG1508,2)*1.25*1.1),6)</f>
        <v>5.0049999999999999</v>
      </c>
      <c r="DD1508" t="s">
        <v>3</v>
      </c>
      <c r="DE1508" t="s">
        <v>3</v>
      </c>
      <c r="DF1508">
        <f t="shared" si="851"/>
        <v>0</v>
      </c>
      <c r="DG1508">
        <f>ROUND(ROUND(AF1508*AJ1508,2)*CX1508,2)</f>
        <v>10</v>
      </c>
      <c r="DH1508">
        <f>ROUND(ROUND(AG1508*AK1508,2)*CX1508,2)</f>
        <v>3.11</v>
      </c>
      <c r="DI1508">
        <f t="shared" si="848"/>
        <v>0</v>
      </c>
      <c r="DJ1508">
        <f>DG1508</f>
        <v>10</v>
      </c>
      <c r="DK1508">
        <v>0</v>
      </c>
      <c r="DL1508" t="s">
        <v>745</v>
      </c>
      <c r="DM1508">
        <v>0</v>
      </c>
      <c r="DN1508" t="s">
        <v>740</v>
      </c>
      <c r="DO1508">
        <v>14.54</v>
      </c>
    </row>
    <row r="1509" spans="1:119" x14ac:dyDescent="0.25">
      <c r="A1509">
        <f>ROW(Source!A1385)</f>
        <v>1385</v>
      </c>
      <c r="B1509">
        <v>56481267</v>
      </c>
      <c r="C1509">
        <v>56497209</v>
      </c>
      <c r="D1509">
        <v>54933779</v>
      </c>
      <c r="E1509">
        <v>1</v>
      </c>
      <c r="F1509">
        <v>1</v>
      </c>
      <c r="G1509">
        <v>1079</v>
      </c>
      <c r="H1509">
        <v>2</v>
      </c>
      <c r="I1509" t="s">
        <v>749</v>
      </c>
      <c r="J1509" t="s">
        <v>750</v>
      </c>
      <c r="K1509" t="s">
        <v>751</v>
      </c>
      <c r="L1509">
        <v>1368</v>
      </c>
      <c r="N1509">
        <v>1011</v>
      </c>
      <c r="O1509" t="s">
        <v>744</v>
      </c>
      <c r="P1509" t="s">
        <v>744</v>
      </c>
      <c r="Q1509">
        <v>1</v>
      </c>
      <c r="W1509">
        <v>0</v>
      </c>
      <c r="X1509">
        <v>1170047244</v>
      </c>
      <c r="Y1509">
        <f>(AT1509*1.25*1.1)</f>
        <v>55.412500000000001</v>
      </c>
      <c r="AA1509">
        <v>0</v>
      </c>
      <c r="AB1509">
        <v>2.46</v>
      </c>
      <c r="AC1509">
        <v>0</v>
      </c>
      <c r="AD1509">
        <v>0</v>
      </c>
      <c r="AE1509">
        <v>0</v>
      </c>
      <c r="AF1509">
        <v>0.23</v>
      </c>
      <c r="AG1509">
        <v>0</v>
      </c>
      <c r="AH1509">
        <v>0</v>
      </c>
      <c r="AI1509">
        <v>1</v>
      </c>
      <c r="AJ1509">
        <v>10.220000000000001</v>
      </c>
      <c r="AK1509">
        <v>47.82</v>
      </c>
      <c r="AL1509">
        <v>1</v>
      </c>
      <c r="AM1509">
        <v>2</v>
      </c>
      <c r="AN1509">
        <v>0</v>
      </c>
      <c r="AO1509">
        <v>1</v>
      </c>
      <c r="AP1509">
        <v>1</v>
      </c>
      <c r="AQ1509">
        <v>0</v>
      </c>
      <c r="AR1509">
        <v>0</v>
      </c>
      <c r="AS1509" t="s">
        <v>3</v>
      </c>
      <c r="AT1509">
        <v>40.299999999999997</v>
      </c>
      <c r="AU1509" t="s">
        <v>165</v>
      </c>
      <c r="AV1509">
        <v>0</v>
      </c>
      <c r="AW1509">
        <v>2</v>
      </c>
      <c r="AX1509">
        <v>56497237</v>
      </c>
      <c r="AY1509">
        <v>1</v>
      </c>
      <c r="AZ1509">
        <v>0</v>
      </c>
      <c r="BA1509">
        <v>1451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CV1509">
        <v>0</v>
      </c>
      <c r="CW1509">
        <f>ROUND(Y1509*Source!I1385*DO1509,9)</f>
        <v>0</v>
      </c>
      <c r="CX1509">
        <f>ROUND(Y1509*Source!I1385,9)</f>
        <v>0.72036250000000002</v>
      </c>
      <c r="CY1509">
        <f>AB1509</f>
        <v>2.46</v>
      </c>
      <c r="CZ1509">
        <f>AF1509</f>
        <v>0.23</v>
      </c>
      <c r="DA1509">
        <f>AJ1509</f>
        <v>10.220000000000001</v>
      </c>
      <c r="DB1509">
        <f>ROUND((ROUND(AT1509*CZ1509,2)*1.25*1.1),6)</f>
        <v>12.74625</v>
      </c>
      <c r="DC1509">
        <f>ROUND((ROUND(AT1509*AG1509,2)*1.25*1.1),6)</f>
        <v>0</v>
      </c>
      <c r="DD1509" t="s">
        <v>3</v>
      </c>
      <c r="DE1509" t="s">
        <v>3</v>
      </c>
      <c r="DF1509">
        <f t="shared" si="851"/>
        <v>0</v>
      </c>
      <c r="DG1509">
        <f>ROUND(ROUND(AF1509*AJ1509,2)*CX1509,2)</f>
        <v>1.69</v>
      </c>
      <c r="DH1509">
        <f>ROUND(ROUND(AG1509*AK1509,2)*CX1509,2)</f>
        <v>0</v>
      </c>
      <c r="DI1509">
        <f t="shared" si="848"/>
        <v>0</v>
      </c>
      <c r="DJ1509">
        <f>DG1509</f>
        <v>1.69</v>
      </c>
      <c r="DK1509">
        <v>0</v>
      </c>
      <c r="DL1509" t="s">
        <v>3</v>
      </c>
      <c r="DM1509">
        <v>0</v>
      </c>
      <c r="DN1509" t="s">
        <v>3</v>
      </c>
      <c r="DO1509">
        <v>0</v>
      </c>
    </row>
    <row r="1510" spans="1:119" x14ac:dyDescent="0.25">
      <c r="A1510">
        <f>ROW(Source!A1385)</f>
        <v>1385</v>
      </c>
      <c r="B1510">
        <v>56481267</v>
      </c>
      <c r="C1510">
        <v>56497209</v>
      </c>
      <c r="D1510">
        <v>54902310</v>
      </c>
      <c r="E1510">
        <v>1</v>
      </c>
      <c r="F1510">
        <v>1</v>
      </c>
      <c r="G1510">
        <v>1079</v>
      </c>
      <c r="H1510">
        <v>3</v>
      </c>
      <c r="I1510" t="s">
        <v>752</v>
      </c>
      <c r="J1510" t="s">
        <v>753</v>
      </c>
      <c r="K1510" t="s">
        <v>754</v>
      </c>
      <c r="L1510">
        <v>1339</v>
      </c>
      <c r="N1510">
        <v>1007</v>
      </c>
      <c r="O1510" t="s">
        <v>158</v>
      </c>
      <c r="P1510" t="s">
        <v>158</v>
      </c>
      <c r="Q1510">
        <v>1</v>
      </c>
      <c r="W1510">
        <v>0</v>
      </c>
      <c r="X1510">
        <v>-159086685</v>
      </c>
      <c r="Y1510">
        <f t="shared" ref="Y1510:Y1524" si="859">AT1510</f>
        <v>0.25700000000000001</v>
      </c>
      <c r="AA1510">
        <v>52.96</v>
      </c>
      <c r="AB1510">
        <v>0</v>
      </c>
      <c r="AC1510">
        <v>0</v>
      </c>
      <c r="AD1510">
        <v>0</v>
      </c>
      <c r="AE1510">
        <v>7.07</v>
      </c>
      <c r="AF1510">
        <v>0</v>
      </c>
      <c r="AG1510">
        <v>0</v>
      </c>
      <c r="AH1510">
        <v>0</v>
      </c>
      <c r="AI1510">
        <v>7.33</v>
      </c>
      <c r="AJ1510">
        <v>1</v>
      </c>
      <c r="AK1510">
        <v>1</v>
      </c>
      <c r="AL1510">
        <v>1</v>
      </c>
      <c r="AM1510">
        <v>2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 t="s">
        <v>3</v>
      </c>
      <c r="AT1510">
        <v>0.25700000000000001</v>
      </c>
      <c r="AU1510" t="s">
        <v>3</v>
      </c>
      <c r="AV1510">
        <v>0</v>
      </c>
      <c r="AW1510">
        <v>2</v>
      </c>
      <c r="AX1510">
        <v>56497239</v>
      </c>
      <c r="AY1510">
        <v>1</v>
      </c>
      <c r="AZ1510">
        <v>0</v>
      </c>
      <c r="BA1510">
        <v>1453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CV1510">
        <v>0</v>
      </c>
      <c r="CW1510">
        <v>0</v>
      </c>
      <c r="CX1510">
        <f>ROUND(Y1510*Source!I1385,9)</f>
        <v>3.3409999999999998E-3</v>
      </c>
      <c r="CY1510">
        <f t="shared" ref="CY1510:CY1524" si="860">AA1510</f>
        <v>52.96</v>
      </c>
      <c r="CZ1510">
        <f t="shared" ref="CZ1510:CZ1524" si="861">AE1510</f>
        <v>7.07</v>
      </c>
      <c r="DA1510">
        <f t="shared" ref="DA1510:DA1524" si="862">AI1510</f>
        <v>7.33</v>
      </c>
      <c r="DB1510">
        <f t="shared" ref="DB1510:DB1524" si="863">ROUND(ROUND(AT1510*CZ1510,2),6)</f>
        <v>1.82</v>
      </c>
      <c r="DC1510">
        <f t="shared" ref="DC1510:DC1524" si="864">ROUND(ROUND(AT1510*AG1510,2),6)</f>
        <v>0</v>
      </c>
      <c r="DD1510" t="s">
        <v>3</v>
      </c>
      <c r="DE1510" t="s">
        <v>3</v>
      </c>
      <c r="DF1510">
        <f t="shared" ref="DF1510:DF1524" si="865">ROUND(ROUND(AE1510*AI1510,2)*CX1510,2)</f>
        <v>0.17</v>
      </c>
      <c r="DG1510">
        <f t="shared" ref="DG1510:DG1534" si="866">ROUND(ROUND(AF1510,2)*CX1510,2)</f>
        <v>0</v>
      </c>
      <c r="DH1510">
        <f t="shared" ref="DH1510:DH1534" si="867">ROUND(ROUND(AG1510,2)*CX1510,2)</f>
        <v>0</v>
      </c>
      <c r="DI1510">
        <f t="shared" si="848"/>
        <v>0</v>
      </c>
      <c r="DJ1510">
        <f t="shared" ref="DJ1510:DJ1524" si="868">DF1510</f>
        <v>0.17</v>
      </c>
      <c r="DK1510">
        <v>0</v>
      </c>
      <c r="DL1510" t="s">
        <v>3</v>
      </c>
      <c r="DM1510">
        <v>0</v>
      </c>
      <c r="DN1510" t="s">
        <v>3</v>
      </c>
      <c r="DO1510">
        <v>0</v>
      </c>
    </row>
    <row r="1511" spans="1:119" x14ac:dyDescent="0.25">
      <c r="A1511">
        <f>ROW(Source!A1385)</f>
        <v>1385</v>
      </c>
      <c r="B1511">
        <v>56481267</v>
      </c>
      <c r="C1511">
        <v>56497209</v>
      </c>
      <c r="D1511">
        <v>54902322</v>
      </c>
      <c r="E1511">
        <v>1</v>
      </c>
      <c r="F1511">
        <v>1</v>
      </c>
      <c r="G1511">
        <v>1079</v>
      </c>
      <c r="H1511">
        <v>3</v>
      </c>
      <c r="I1511" t="s">
        <v>809</v>
      </c>
      <c r="J1511" t="s">
        <v>810</v>
      </c>
      <c r="K1511" t="s">
        <v>811</v>
      </c>
      <c r="L1511">
        <v>1348</v>
      </c>
      <c r="N1511">
        <v>1009</v>
      </c>
      <c r="O1511" t="s">
        <v>32</v>
      </c>
      <c r="P1511" t="s">
        <v>32</v>
      </c>
      <c r="Q1511">
        <v>1000</v>
      </c>
      <c r="W1511">
        <v>0</v>
      </c>
      <c r="X1511">
        <v>-421167940</v>
      </c>
      <c r="Y1511">
        <f t="shared" si="859"/>
        <v>7.9000000000000001E-2</v>
      </c>
      <c r="AA1511">
        <v>83600.259999999995</v>
      </c>
      <c r="AB1511">
        <v>0</v>
      </c>
      <c r="AC1511">
        <v>0</v>
      </c>
      <c r="AD1511">
        <v>0</v>
      </c>
      <c r="AE1511">
        <v>6512.79</v>
      </c>
      <c r="AF1511">
        <v>0</v>
      </c>
      <c r="AG1511">
        <v>0</v>
      </c>
      <c r="AH1511">
        <v>0</v>
      </c>
      <c r="AI1511">
        <v>12.56</v>
      </c>
      <c r="AJ1511">
        <v>1</v>
      </c>
      <c r="AK1511">
        <v>1</v>
      </c>
      <c r="AL1511">
        <v>1</v>
      </c>
      <c r="AM1511">
        <v>2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 t="s">
        <v>3</v>
      </c>
      <c r="AT1511">
        <v>7.9000000000000001E-2</v>
      </c>
      <c r="AU1511" t="s">
        <v>3</v>
      </c>
      <c r="AV1511">
        <v>0</v>
      </c>
      <c r="AW1511">
        <v>2</v>
      </c>
      <c r="AX1511">
        <v>56497240</v>
      </c>
      <c r="AY1511">
        <v>1</v>
      </c>
      <c r="AZ1511">
        <v>0</v>
      </c>
      <c r="BA1511">
        <v>1454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CV1511">
        <v>0</v>
      </c>
      <c r="CW1511">
        <v>0</v>
      </c>
      <c r="CX1511">
        <f>ROUND(Y1511*Source!I1385,9)</f>
        <v>1.0269999999999999E-3</v>
      </c>
      <c r="CY1511">
        <f t="shared" si="860"/>
        <v>83600.259999999995</v>
      </c>
      <c r="CZ1511">
        <f t="shared" si="861"/>
        <v>6512.79</v>
      </c>
      <c r="DA1511">
        <f t="shared" si="862"/>
        <v>12.56</v>
      </c>
      <c r="DB1511">
        <f t="shared" si="863"/>
        <v>514.51</v>
      </c>
      <c r="DC1511">
        <f t="shared" si="864"/>
        <v>0</v>
      </c>
      <c r="DD1511" t="s">
        <v>3</v>
      </c>
      <c r="DE1511" t="s">
        <v>3</v>
      </c>
      <c r="DF1511">
        <f t="shared" si="865"/>
        <v>84.01</v>
      </c>
      <c r="DG1511">
        <f t="shared" si="866"/>
        <v>0</v>
      </c>
      <c r="DH1511">
        <f t="shared" si="867"/>
        <v>0</v>
      </c>
      <c r="DI1511">
        <f t="shared" si="848"/>
        <v>0</v>
      </c>
      <c r="DJ1511">
        <f t="shared" si="868"/>
        <v>84.01</v>
      </c>
      <c r="DK1511">
        <v>0</v>
      </c>
      <c r="DL1511" t="s">
        <v>3</v>
      </c>
      <c r="DM1511">
        <v>0</v>
      </c>
      <c r="DN1511" t="s">
        <v>3</v>
      </c>
      <c r="DO1511">
        <v>0</v>
      </c>
    </row>
    <row r="1512" spans="1:119" x14ac:dyDescent="0.25">
      <c r="A1512">
        <f>ROW(Source!A1385)</f>
        <v>1385</v>
      </c>
      <c r="B1512">
        <v>56481267</v>
      </c>
      <c r="C1512">
        <v>56497209</v>
      </c>
      <c r="D1512">
        <v>54902402</v>
      </c>
      <c r="E1512">
        <v>1</v>
      </c>
      <c r="F1512">
        <v>1</v>
      </c>
      <c r="G1512">
        <v>1079</v>
      </c>
      <c r="H1512">
        <v>3</v>
      </c>
      <c r="I1512" t="s">
        <v>812</v>
      </c>
      <c r="J1512" t="s">
        <v>813</v>
      </c>
      <c r="K1512" t="s">
        <v>814</v>
      </c>
      <c r="L1512">
        <v>1339</v>
      </c>
      <c r="N1512">
        <v>1007</v>
      </c>
      <c r="O1512" t="s">
        <v>158</v>
      </c>
      <c r="P1512" t="s">
        <v>158</v>
      </c>
      <c r="Q1512">
        <v>1</v>
      </c>
      <c r="W1512">
        <v>0</v>
      </c>
      <c r="X1512">
        <v>1675535307</v>
      </c>
      <c r="Y1512">
        <f t="shared" si="859"/>
        <v>0.53</v>
      </c>
      <c r="AA1512">
        <v>9623.65</v>
      </c>
      <c r="AB1512">
        <v>0</v>
      </c>
      <c r="AC1512">
        <v>0</v>
      </c>
      <c r="AD1512">
        <v>0</v>
      </c>
      <c r="AE1512">
        <v>1821.37</v>
      </c>
      <c r="AF1512">
        <v>0</v>
      </c>
      <c r="AG1512">
        <v>0</v>
      </c>
      <c r="AH1512">
        <v>0</v>
      </c>
      <c r="AI1512">
        <v>5.17</v>
      </c>
      <c r="AJ1512">
        <v>1</v>
      </c>
      <c r="AK1512">
        <v>1</v>
      </c>
      <c r="AL1512">
        <v>1</v>
      </c>
      <c r="AM1512">
        <v>2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 t="s">
        <v>3</v>
      </c>
      <c r="AT1512">
        <v>0.53</v>
      </c>
      <c r="AU1512" t="s">
        <v>3</v>
      </c>
      <c r="AV1512">
        <v>0</v>
      </c>
      <c r="AW1512">
        <v>2</v>
      </c>
      <c r="AX1512">
        <v>56497241</v>
      </c>
      <c r="AY1512">
        <v>1</v>
      </c>
      <c r="AZ1512">
        <v>0</v>
      </c>
      <c r="BA1512">
        <v>1455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CV1512">
        <v>0</v>
      </c>
      <c r="CW1512">
        <v>0</v>
      </c>
      <c r="CX1512">
        <f>ROUND(Y1512*Source!I1385,9)</f>
        <v>6.8900000000000003E-3</v>
      </c>
      <c r="CY1512">
        <f t="shared" si="860"/>
        <v>9623.65</v>
      </c>
      <c r="CZ1512">
        <f t="shared" si="861"/>
        <v>1821.37</v>
      </c>
      <c r="DA1512">
        <f t="shared" si="862"/>
        <v>5.17</v>
      </c>
      <c r="DB1512">
        <f t="shared" si="863"/>
        <v>965.33</v>
      </c>
      <c r="DC1512">
        <f t="shared" si="864"/>
        <v>0</v>
      </c>
      <c r="DD1512" t="s">
        <v>3</v>
      </c>
      <c r="DE1512" t="s">
        <v>3</v>
      </c>
      <c r="DF1512">
        <f t="shared" si="865"/>
        <v>64.88</v>
      </c>
      <c r="DG1512">
        <f t="shared" si="866"/>
        <v>0</v>
      </c>
      <c r="DH1512">
        <f t="shared" si="867"/>
        <v>0</v>
      </c>
      <c r="DI1512">
        <f t="shared" si="848"/>
        <v>0</v>
      </c>
      <c r="DJ1512">
        <f t="shared" si="868"/>
        <v>64.88</v>
      </c>
      <c r="DK1512">
        <v>0</v>
      </c>
      <c r="DL1512" t="s">
        <v>3</v>
      </c>
      <c r="DM1512">
        <v>0</v>
      </c>
      <c r="DN1512" t="s">
        <v>3</v>
      </c>
      <c r="DO1512">
        <v>0</v>
      </c>
    </row>
    <row r="1513" spans="1:119" x14ac:dyDescent="0.25">
      <c r="A1513">
        <f>ROW(Source!A1385)</f>
        <v>1385</v>
      </c>
      <c r="B1513">
        <v>56481267</v>
      </c>
      <c r="C1513">
        <v>56497209</v>
      </c>
      <c r="D1513">
        <v>54902403</v>
      </c>
      <c r="E1513">
        <v>1</v>
      </c>
      <c r="F1513">
        <v>1</v>
      </c>
      <c r="G1513">
        <v>1079</v>
      </c>
      <c r="H1513">
        <v>3</v>
      </c>
      <c r="I1513" t="s">
        <v>815</v>
      </c>
      <c r="J1513" t="s">
        <v>816</v>
      </c>
      <c r="K1513" t="s">
        <v>817</v>
      </c>
      <c r="L1513">
        <v>1339</v>
      </c>
      <c r="N1513">
        <v>1007</v>
      </c>
      <c r="O1513" t="s">
        <v>158</v>
      </c>
      <c r="P1513" t="s">
        <v>158</v>
      </c>
      <c r="Q1513">
        <v>1</v>
      </c>
      <c r="W1513">
        <v>0</v>
      </c>
      <c r="X1513">
        <v>-1411081034</v>
      </c>
      <c r="Y1513">
        <f t="shared" si="859"/>
        <v>2.61</v>
      </c>
      <c r="AA1513">
        <v>9865.6299999999992</v>
      </c>
      <c r="AB1513">
        <v>0</v>
      </c>
      <c r="AC1513">
        <v>0</v>
      </c>
      <c r="AD1513">
        <v>0</v>
      </c>
      <c r="AE1513">
        <v>1821.37</v>
      </c>
      <c r="AF1513">
        <v>0</v>
      </c>
      <c r="AG1513">
        <v>0</v>
      </c>
      <c r="AH1513">
        <v>0</v>
      </c>
      <c r="AI1513">
        <v>5.3</v>
      </c>
      <c r="AJ1513">
        <v>1</v>
      </c>
      <c r="AK1513">
        <v>1</v>
      </c>
      <c r="AL1513">
        <v>1</v>
      </c>
      <c r="AM1513">
        <v>2</v>
      </c>
      <c r="AN1513">
        <v>0</v>
      </c>
      <c r="AO1513">
        <v>1</v>
      </c>
      <c r="AP1513">
        <v>0</v>
      </c>
      <c r="AQ1513">
        <v>0</v>
      </c>
      <c r="AR1513">
        <v>0</v>
      </c>
      <c r="AS1513" t="s">
        <v>3</v>
      </c>
      <c r="AT1513">
        <v>2.61</v>
      </c>
      <c r="AU1513" t="s">
        <v>3</v>
      </c>
      <c r="AV1513">
        <v>0</v>
      </c>
      <c r="AW1513">
        <v>2</v>
      </c>
      <c r="AX1513">
        <v>56497242</v>
      </c>
      <c r="AY1513">
        <v>1</v>
      </c>
      <c r="AZ1513">
        <v>0</v>
      </c>
      <c r="BA1513">
        <v>1456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CV1513">
        <v>0</v>
      </c>
      <c r="CW1513">
        <v>0</v>
      </c>
      <c r="CX1513">
        <f>ROUND(Y1513*Source!I1385,9)</f>
        <v>3.3930000000000002E-2</v>
      </c>
      <c r="CY1513">
        <f t="shared" si="860"/>
        <v>9865.6299999999992</v>
      </c>
      <c r="CZ1513">
        <f t="shared" si="861"/>
        <v>1821.37</v>
      </c>
      <c r="DA1513">
        <f t="shared" si="862"/>
        <v>5.3</v>
      </c>
      <c r="DB1513">
        <f t="shared" si="863"/>
        <v>4753.78</v>
      </c>
      <c r="DC1513">
        <f t="shared" si="864"/>
        <v>0</v>
      </c>
      <c r="DD1513" t="s">
        <v>3</v>
      </c>
      <c r="DE1513" t="s">
        <v>3</v>
      </c>
      <c r="DF1513">
        <f t="shared" si="865"/>
        <v>327.54000000000002</v>
      </c>
      <c r="DG1513">
        <f t="shared" si="866"/>
        <v>0</v>
      </c>
      <c r="DH1513">
        <f t="shared" si="867"/>
        <v>0</v>
      </c>
      <c r="DI1513">
        <f t="shared" si="848"/>
        <v>0</v>
      </c>
      <c r="DJ1513">
        <f t="shared" si="868"/>
        <v>327.54000000000002</v>
      </c>
      <c r="DK1513">
        <v>0</v>
      </c>
      <c r="DL1513" t="s">
        <v>3</v>
      </c>
      <c r="DM1513">
        <v>0</v>
      </c>
      <c r="DN1513" t="s">
        <v>3</v>
      </c>
      <c r="DO1513">
        <v>0</v>
      </c>
    </row>
    <row r="1514" spans="1:119" x14ac:dyDescent="0.25">
      <c r="A1514">
        <f>ROW(Source!A1385)</f>
        <v>1385</v>
      </c>
      <c r="B1514">
        <v>56481267</v>
      </c>
      <c r="C1514">
        <v>56497209</v>
      </c>
      <c r="D1514">
        <v>54902427</v>
      </c>
      <c r="E1514">
        <v>1</v>
      </c>
      <c r="F1514">
        <v>1</v>
      </c>
      <c r="G1514">
        <v>1079</v>
      </c>
      <c r="H1514">
        <v>3</v>
      </c>
      <c r="I1514" t="s">
        <v>761</v>
      </c>
      <c r="J1514" t="s">
        <v>762</v>
      </c>
      <c r="K1514" t="s">
        <v>763</v>
      </c>
      <c r="L1514">
        <v>1348</v>
      </c>
      <c r="N1514">
        <v>1009</v>
      </c>
      <c r="O1514" t="s">
        <v>32</v>
      </c>
      <c r="P1514" t="s">
        <v>32</v>
      </c>
      <c r="Q1514">
        <v>1000</v>
      </c>
      <c r="W1514">
        <v>0</v>
      </c>
      <c r="X1514">
        <v>-764855440</v>
      </c>
      <c r="Y1514">
        <f t="shared" si="859"/>
        <v>8.5999999999999993E-2</v>
      </c>
      <c r="AA1514">
        <v>8212.4699999999993</v>
      </c>
      <c r="AB1514">
        <v>0</v>
      </c>
      <c r="AC1514">
        <v>0</v>
      </c>
      <c r="AD1514">
        <v>0</v>
      </c>
      <c r="AE1514">
        <v>1257.54</v>
      </c>
      <c r="AF1514">
        <v>0</v>
      </c>
      <c r="AG1514">
        <v>0</v>
      </c>
      <c r="AH1514">
        <v>0</v>
      </c>
      <c r="AI1514">
        <v>6.39</v>
      </c>
      <c r="AJ1514">
        <v>1</v>
      </c>
      <c r="AK1514">
        <v>1</v>
      </c>
      <c r="AL1514">
        <v>1</v>
      </c>
      <c r="AM1514">
        <v>2</v>
      </c>
      <c r="AN1514">
        <v>0</v>
      </c>
      <c r="AO1514">
        <v>1</v>
      </c>
      <c r="AP1514">
        <v>0</v>
      </c>
      <c r="AQ1514">
        <v>0</v>
      </c>
      <c r="AR1514">
        <v>0</v>
      </c>
      <c r="AS1514" t="s">
        <v>3</v>
      </c>
      <c r="AT1514">
        <v>8.5999999999999993E-2</v>
      </c>
      <c r="AU1514" t="s">
        <v>3</v>
      </c>
      <c r="AV1514">
        <v>0</v>
      </c>
      <c r="AW1514">
        <v>2</v>
      </c>
      <c r="AX1514">
        <v>56497243</v>
      </c>
      <c r="AY1514">
        <v>1</v>
      </c>
      <c r="AZ1514">
        <v>0</v>
      </c>
      <c r="BA1514">
        <v>1457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CV1514">
        <v>0</v>
      </c>
      <c r="CW1514">
        <v>0</v>
      </c>
      <c r="CX1514">
        <f>ROUND(Y1514*Source!I1385,9)</f>
        <v>1.1180000000000001E-3</v>
      </c>
      <c r="CY1514">
        <f t="shared" si="860"/>
        <v>8212.4699999999993</v>
      </c>
      <c r="CZ1514">
        <f t="shared" si="861"/>
        <v>1257.54</v>
      </c>
      <c r="DA1514">
        <f t="shared" si="862"/>
        <v>6.39</v>
      </c>
      <c r="DB1514">
        <f t="shared" si="863"/>
        <v>108.15</v>
      </c>
      <c r="DC1514">
        <f t="shared" si="864"/>
        <v>0</v>
      </c>
      <c r="DD1514" t="s">
        <v>3</v>
      </c>
      <c r="DE1514" t="s">
        <v>3</v>
      </c>
      <c r="DF1514">
        <f t="shared" si="865"/>
        <v>8.98</v>
      </c>
      <c r="DG1514">
        <f t="shared" si="866"/>
        <v>0</v>
      </c>
      <c r="DH1514">
        <f t="shared" si="867"/>
        <v>0</v>
      </c>
      <c r="DI1514">
        <f t="shared" si="848"/>
        <v>0</v>
      </c>
      <c r="DJ1514">
        <f t="shared" si="868"/>
        <v>8.98</v>
      </c>
      <c r="DK1514">
        <v>0</v>
      </c>
      <c r="DL1514" t="s">
        <v>3</v>
      </c>
      <c r="DM1514">
        <v>0</v>
      </c>
      <c r="DN1514" t="s">
        <v>3</v>
      </c>
      <c r="DO1514">
        <v>0</v>
      </c>
    </row>
    <row r="1515" spans="1:119" x14ac:dyDescent="0.25">
      <c r="A1515">
        <f>ROW(Source!A1385)</f>
        <v>1385</v>
      </c>
      <c r="B1515">
        <v>56481267</v>
      </c>
      <c r="C1515">
        <v>56497209</v>
      </c>
      <c r="D1515">
        <v>54902715</v>
      </c>
      <c r="E1515">
        <v>1</v>
      </c>
      <c r="F1515">
        <v>1</v>
      </c>
      <c r="G1515">
        <v>1079</v>
      </c>
      <c r="H1515">
        <v>3</v>
      </c>
      <c r="I1515" t="s">
        <v>892</v>
      </c>
      <c r="J1515" t="s">
        <v>893</v>
      </c>
      <c r="K1515" t="s">
        <v>894</v>
      </c>
      <c r="L1515">
        <v>1327</v>
      </c>
      <c r="N1515">
        <v>1005</v>
      </c>
      <c r="O1515" t="s">
        <v>214</v>
      </c>
      <c r="P1515" t="s">
        <v>214</v>
      </c>
      <c r="Q1515">
        <v>1</v>
      </c>
      <c r="W1515">
        <v>0</v>
      </c>
      <c r="X1515">
        <v>-1844544580</v>
      </c>
      <c r="Y1515">
        <f t="shared" si="859"/>
        <v>42.9</v>
      </c>
      <c r="AA1515">
        <v>56.42</v>
      </c>
      <c r="AB1515">
        <v>0</v>
      </c>
      <c r="AC1515">
        <v>0</v>
      </c>
      <c r="AD1515">
        <v>0</v>
      </c>
      <c r="AE1515">
        <v>7.39</v>
      </c>
      <c r="AF1515">
        <v>0</v>
      </c>
      <c r="AG1515">
        <v>0</v>
      </c>
      <c r="AH1515">
        <v>0</v>
      </c>
      <c r="AI1515">
        <v>7.47</v>
      </c>
      <c r="AJ1515">
        <v>1</v>
      </c>
      <c r="AK1515">
        <v>1</v>
      </c>
      <c r="AL1515">
        <v>1</v>
      </c>
      <c r="AM1515">
        <v>2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 t="s">
        <v>3</v>
      </c>
      <c r="AT1515">
        <v>42.9</v>
      </c>
      <c r="AU1515" t="s">
        <v>3</v>
      </c>
      <c r="AV1515">
        <v>0</v>
      </c>
      <c r="AW1515">
        <v>2</v>
      </c>
      <c r="AX1515">
        <v>56497244</v>
      </c>
      <c r="AY1515">
        <v>1</v>
      </c>
      <c r="AZ1515">
        <v>0</v>
      </c>
      <c r="BA1515">
        <v>1458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CV1515">
        <v>0</v>
      </c>
      <c r="CW1515">
        <v>0</v>
      </c>
      <c r="CX1515">
        <f>ROUND(Y1515*Source!I1385,9)</f>
        <v>0.55769999999999997</v>
      </c>
      <c r="CY1515">
        <f t="shared" si="860"/>
        <v>56.42</v>
      </c>
      <c r="CZ1515">
        <f t="shared" si="861"/>
        <v>7.39</v>
      </c>
      <c r="DA1515">
        <f t="shared" si="862"/>
        <v>7.47</v>
      </c>
      <c r="DB1515">
        <f t="shared" si="863"/>
        <v>317.02999999999997</v>
      </c>
      <c r="DC1515">
        <f t="shared" si="864"/>
        <v>0</v>
      </c>
      <c r="DD1515" t="s">
        <v>3</v>
      </c>
      <c r="DE1515" t="s">
        <v>3</v>
      </c>
      <c r="DF1515">
        <f t="shared" si="865"/>
        <v>30.79</v>
      </c>
      <c r="DG1515">
        <f t="shared" si="866"/>
        <v>0</v>
      </c>
      <c r="DH1515">
        <f t="shared" si="867"/>
        <v>0</v>
      </c>
      <c r="DI1515">
        <f t="shared" si="848"/>
        <v>0</v>
      </c>
      <c r="DJ1515">
        <f t="shared" si="868"/>
        <v>30.79</v>
      </c>
      <c r="DK1515">
        <v>0</v>
      </c>
      <c r="DL1515" t="s">
        <v>3</v>
      </c>
      <c r="DM1515">
        <v>0</v>
      </c>
      <c r="DN1515" t="s">
        <v>3</v>
      </c>
      <c r="DO1515">
        <v>0</v>
      </c>
    </row>
    <row r="1516" spans="1:119" x14ac:dyDescent="0.25">
      <c r="A1516">
        <f>ROW(Source!A1385)</f>
        <v>1385</v>
      </c>
      <c r="B1516">
        <v>56481267</v>
      </c>
      <c r="C1516">
        <v>56497209</v>
      </c>
      <c r="D1516">
        <v>54902280</v>
      </c>
      <c r="E1516">
        <v>1</v>
      </c>
      <c r="F1516">
        <v>1</v>
      </c>
      <c r="G1516">
        <v>1079</v>
      </c>
      <c r="H1516">
        <v>3</v>
      </c>
      <c r="I1516" t="s">
        <v>895</v>
      </c>
      <c r="J1516" t="s">
        <v>896</v>
      </c>
      <c r="K1516" t="s">
        <v>897</v>
      </c>
      <c r="L1516">
        <v>1339</v>
      </c>
      <c r="N1516">
        <v>1007</v>
      </c>
      <c r="O1516" t="s">
        <v>158</v>
      </c>
      <c r="P1516" t="s">
        <v>158</v>
      </c>
      <c r="Q1516">
        <v>1</v>
      </c>
      <c r="W1516">
        <v>0</v>
      </c>
      <c r="X1516">
        <v>166094496</v>
      </c>
      <c r="Y1516">
        <f t="shared" si="859"/>
        <v>6.22</v>
      </c>
      <c r="AA1516">
        <v>9346.1200000000008</v>
      </c>
      <c r="AB1516">
        <v>0</v>
      </c>
      <c r="AC1516">
        <v>0</v>
      </c>
      <c r="AD1516">
        <v>0</v>
      </c>
      <c r="AE1516">
        <v>2464.94</v>
      </c>
      <c r="AF1516">
        <v>0</v>
      </c>
      <c r="AG1516">
        <v>0</v>
      </c>
      <c r="AH1516">
        <v>0</v>
      </c>
      <c r="AI1516">
        <v>3.71</v>
      </c>
      <c r="AJ1516">
        <v>1</v>
      </c>
      <c r="AK1516">
        <v>1</v>
      </c>
      <c r="AL1516">
        <v>1</v>
      </c>
      <c r="AM1516">
        <v>2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 t="s">
        <v>3</v>
      </c>
      <c r="AT1516">
        <v>6.22</v>
      </c>
      <c r="AU1516" t="s">
        <v>3</v>
      </c>
      <c r="AV1516">
        <v>0</v>
      </c>
      <c r="AW1516">
        <v>2</v>
      </c>
      <c r="AX1516">
        <v>56497245</v>
      </c>
      <c r="AY1516">
        <v>1</v>
      </c>
      <c r="AZ1516">
        <v>0</v>
      </c>
      <c r="BA1516">
        <v>1459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CV1516">
        <v>0</v>
      </c>
      <c r="CW1516">
        <v>0</v>
      </c>
      <c r="CX1516">
        <f>ROUND(Y1516*Source!I1385,9)</f>
        <v>8.0860000000000001E-2</v>
      </c>
      <c r="CY1516">
        <f t="shared" si="860"/>
        <v>9346.1200000000008</v>
      </c>
      <c r="CZ1516">
        <f t="shared" si="861"/>
        <v>2464.94</v>
      </c>
      <c r="DA1516">
        <f t="shared" si="862"/>
        <v>3.71</v>
      </c>
      <c r="DB1516">
        <f t="shared" si="863"/>
        <v>15331.93</v>
      </c>
      <c r="DC1516">
        <f t="shared" si="864"/>
        <v>0</v>
      </c>
      <c r="DD1516" t="s">
        <v>3</v>
      </c>
      <c r="DE1516" t="s">
        <v>3</v>
      </c>
      <c r="DF1516">
        <f t="shared" si="865"/>
        <v>739.46</v>
      </c>
      <c r="DG1516">
        <f t="shared" si="866"/>
        <v>0</v>
      </c>
      <c r="DH1516">
        <f t="shared" si="867"/>
        <v>0</v>
      </c>
      <c r="DI1516">
        <f t="shared" si="848"/>
        <v>0</v>
      </c>
      <c r="DJ1516">
        <f t="shared" si="868"/>
        <v>739.46</v>
      </c>
      <c r="DK1516">
        <v>0</v>
      </c>
      <c r="DL1516" t="s">
        <v>3</v>
      </c>
      <c r="DM1516">
        <v>0</v>
      </c>
      <c r="DN1516" t="s">
        <v>3</v>
      </c>
      <c r="DO1516">
        <v>0</v>
      </c>
    </row>
    <row r="1517" spans="1:119" x14ac:dyDescent="0.25">
      <c r="A1517">
        <f>ROW(Source!A1385)</f>
        <v>1385</v>
      </c>
      <c r="B1517">
        <v>56481267</v>
      </c>
      <c r="C1517">
        <v>56497209</v>
      </c>
      <c r="D1517">
        <v>54902287</v>
      </c>
      <c r="E1517">
        <v>1</v>
      </c>
      <c r="F1517">
        <v>1</v>
      </c>
      <c r="G1517">
        <v>1079</v>
      </c>
      <c r="H1517">
        <v>3</v>
      </c>
      <c r="I1517" t="s">
        <v>898</v>
      </c>
      <c r="J1517" t="s">
        <v>899</v>
      </c>
      <c r="K1517" t="s">
        <v>900</v>
      </c>
      <c r="L1517">
        <v>1339</v>
      </c>
      <c r="N1517">
        <v>1007</v>
      </c>
      <c r="O1517" t="s">
        <v>158</v>
      </c>
      <c r="P1517" t="s">
        <v>158</v>
      </c>
      <c r="Q1517">
        <v>1</v>
      </c>
      <c r="W1517">
        <v>0</v>
      </c>
      <c r="X1517">
        <v>1801906762</v>
      </c>
      <c r="Y1517">
        <f t="shared" si="859"/>
        <v>0.99</v>
      </c>
      <c r="AA1517">
        <v>14375.56</v>
      </c>
      <c r="AB1517">
        <v>0</v>
      </c>
      <c r="AC1517">
        <v>0</v>
      </c>
      <c r="AD1517">
        <v>0</v>
      </c>
      <c r="AE1517">
        <v>2824.52</v>
      </c>
      <c r="AF1517">
        <v>0</v>
      </c>
      <c r="AG1517">
        <v>0</v>
      </c>
      <c r="AH1517">
        <v>0</v>
      </c>
      <c r="AI1517">
        <v>4.9800000000000004</v>
      </c>
      <c r="AJ1517">
        <v>1</v>
      </c>
      <c r="AK1517">
        <v>1</v>
      </c>
      <c r="AL1517">
        <v>1</v>
      </c>
      <c r="AM1517">
        <v>2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 t="s">
        <v>3</v>
      </c>
      <c r="AT1517">
        <v>0.99</v>
      </c>
      <c r="AU1517" t="s">
        <v>3</v>
      </c>
      <c r="AV1517">
        <v>0</v>
      </c>
      <c r="AW1517">
        <v>2</v>
      </c>
      <c r="AX1517">
        <v>56497246</v>
      </c>
      <c r="AY1517">
        <v>1</v>
      </c>
      <c r="AZ1517">
        <v>0</v>
      </c>
      <c r="BA1517">
        <v>1460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CV1517">
        <v>0</v>
      </c>
      <c r="CW1517">
        <v>0</v>
      </c>
      <c r="CX1517">
        <f>ROUND(Y1517*Source!I1385,9)</f>
        <v>1.2869999999999999E-2</v>
      </c>
      <c r="CY1517">
        <f t="shared" si="860"/>
        <v>14375.56</v>
      </c>
      <c r="CZ1517">
        <f t="shared" si="861"/>
        <v>2824.52</v>
      </c>
      <c r="DA1517">
        <f t="shared" si="862"/>
        <v>4.9800000000000004</v>
      </c>
      <c r="DB1517">
        <f t="shared" si="863"/>
        <v>2796.27</v>
      </c>
      <c r="DC1517">
        <f t="shared" si="864"/>
        <v>0</v>
      </c>
      <c r="DD1517" t="s">
        <v>3</v>
      </c>
      <c r="DE1517" t="s">
        <v>3</v>
      </c>
      <c r="DF1517">
        <f t="shared" si="865"/>
        <v>181.03</v>
      </c>
      <c r="DG1517">
        <f t="shared" si="866"/>
        <v>0</v>
      </c>
      <c r="DH1517">
        <f t="shared" si="867"/>
        <v>0</v>
      </c>
      <c r="DI1517">
        <f t="shared" si="848"/>
        <v>0</v>
      </c>
      <c r="DJ1517">
        <f t="shared" si="868"/>
        <v>181.03</v>
      </c>
      <c r="DK1517">
        <v>0</v>
      </c>
      <c r="DL1517" t="s">
        <v>3</v>
      </c>
      <c r="DM1517">
        <v>0</v>
      </c>
      <c r="DN1517" t="s">
        <v>3</v>
      </c>
      <c r="DO1517">
        <v>0</v>
      </c>
    </row>
    <row r="1518" spans="1:119" x14ac:dyDescent="0.25">
      <c r="A1518">
        <f>ROW(Source!A1385)</f>
        <v>1385</v>
      </c>
      <c r="B1518">
        <v>56481267</v>
      </c>
      <c r="C1518">
        <v>56497209</v>
      </c>
      <c r="D1518">
        <v>54902884</v>
      </c>
      <c r="E1518">
        <v>1</v>
      </c>
      <c r="F1518">
        <v>1</v>
      </c>
      <c r="G1518">
        <v>1079</v>
      </c>
      <c r="H1518">
        <v>3</v>
      </c>
      <c r="I1518" t="s">
        <v>901</v>
      </c>
      <c r="J1518" t="s">
        <v>902</v>
      </c>
      <c r="K1518" t="s">
        <v>903</v>
      </c>
      <c r="L1518">
        <v>1348</v>
      </c>
      <c r="N1518">
        <v>1009</v>
      </c>
      <c r="O1518" t="s">
        <v>32</v>
      </c>
      <c r="P1518" t="s">
        <v>32</v>
      </c>
      <c r="Q1518">
        <v>1000</v>
      </c>
      <c r="W1518">
        <v>0</v>
      </c>
      <c r="X1518">
        <v>-444625756</v>
      </c>
      <c r="Y1518">
        <f t="shared" si="859"/>
        <v>1.1599999999999999E-2</v>
      </c>
      <c r="AA1518">
        <v>74775.64</v>
      </c>
      <c r="AB1518">
        <v>0</v>
      </c>
      <c r="AC1518">
        <v>0</v>
      </c>
      <c r="AD1518">
        <v>0</v>
      </c>
      <c r="AE1518">
        <v>9238.1299999999992</v>
      </c>
      <c r="AF1518">
        <v>0</v>
      </c>
      <c r="AG1518">
        <v>0</v>
      </c>
      <c r="AH1518">
        <v>0</v>
      </c>
      <c r="AI1518">
        <v>7.92</v>
      </c>
      <c r="AJ1518">
        <v>1</v>
      </c>
      <c r="AK1518">
        <v>1</v>
      </c>
      <c r="AL1518">
        <v>1</v>
      </c>
      <c r="AM1518">
        <v>2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 t="s">
        <v>3</v>
      </c>
      <c r="AT1518">
        <v>1.1599999999999999E-2</v>
      </c>
      <c r="AU1518" t="s">
        <v>3</v>
      </c>
      <c r="AV1518">
        <v>0</v>
      </c>
      <c r="AW1518">
        <v>2</v>
      </c>
      <c r="AX1518">
        <v>56497247</v>
      </c>
      <c r="AY1518">
        <v>1</v>
      </c>
      <c r="AZ1518">
        <v>0</v>
      </c>
      <c r="BA1518">
        <v>1461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CV1518">
        <v>0</v>
      </c>
      <c r="CW1518">
        <v>0</v>
      </c>
      <c r="CX1518">
        <f>ROUND(Y1518*Source!I1385,9)</f>
        <v>1.5080000000000001E-4</v>
      </c>
      <c r="CY1518">
        <f t="shared" si="860"/>
        <v>74775.64</v>
      </c>
      <c r="CZ1518">
        <f t="shared" si="861"/>
        <v>9238.1299999999992</v>
      </c>
      <c r="DA1518">
        <f t="shared" si="862"/>
        <v>7.92</v>
      </c>
      <c r="DB1518">
        <f t="shared" si="863"/>
        <v>107.16</v>
      </c>
      <c r="DC1518">
        <f t="shared" si="864"/>
        <v>0</v>
      </c>
      <c r="DD1518" t="s">
        <v>3</v>
      </c>
      <c r="DE1518" t="s">
        <v>3</v>
      </c>
      <c r="DF1518">
        <f t="shared" si="865"/>
        <v>11.03</v>
      </c>
      <c r="DG1518">
        <f t="shared" si="866"/>
        <v>0</v>
      </c>
      <c r="DH1518">
        <f t="shared" si="867"/>
        <v>0</v>
      </c>
      <c r="DI1518">
        <f t="shared" si="848"/>
        <v>0</v>
      </c>
      <c r="DJ1518">
        <f t="shared" si="868"/>
        <v>11.03</v>
      </c>
      <c r="DK1518">
        <v>0</v>
      </c>
      <c r="DL1518" t="s">
        <v>3</v>
      </c>
      <c r="DM1518">
        <v>0</v>
      </c>
      <c r="DN1518" t="s">
        <v>3</v>
      </c>
      <c r="DO1518">
        <v>0</v>
      </c>
    </row>
    <row r="1519" spans="1:119" x14ac:dyDescent="0.25">
      <c r="A1519">
        <f>ROW(Source!A1385)</f>
        <v>1385</v>
      </c>
      <c r="B1519">
        <v>56481267</v>
      </c>
      <c r="C1519">
        <v>56497209</v>
      </c>
      <c r="D1519">
        <v>54909571</v>
      </c>
      <c r="E1519">
        <v>1</v>
      </c>
      <c r="F1519">
        <v>1</v>
      </c>
      <c r="G1519">
        <v>1079</v>
      </c>
      <c r="H1519">
        <v>3</v>
      </c>
      <c r="I1519" t="s">
        <v>248</v>
      </c>
      <c r="J1519" t="s">
        <v>250</v>
      </c>
      <c r="K1519" t="s">
        <v>249</v>
      </c>
      <c r="L1519">
        <v>1339</v>
      </c>
      <c r="N1519">
        <v>1007</v>
      </c>
      <c r="O1519" t="s">
        <v>158</v>
      </c>
      <c r="P1519" t="s">
        <v>158</v>
      </c>
      <c r="Q1519">
        <v>1</v>
      </c>
      <c r="W1519">
        <v>0</v>
      </c>
      <c r="X1519">
        <v>-1447999952</v>
      </c>
      <c r="Y1519">
        <f t="shared" si="859"/>
        <v>101.5</v>
      </c>
      <c r="AA1519">
        <v>7517.5</v>
      </c>
      <c r="AB1519">
        <v>0</v>
      </c>
      <c r="AC1519">
        <v>0</v>
      </c>
      <c r="AD1519">
        <v>0</v>
      </c>
      <c r="AE1519">
        <v>729.73</v>
      </c>
      <c r="AF1519">
        <v>0</v>
      </c>
      <c r="AG1519">
        <v>0</v>
      </c>
      <c r="AH1519">
        <v>0</v>
      </c>
      <c r="AI1519">
        <v>10.08</v>
      </c>
      <c r="AJ1519">
        <v>1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1</v>
      </c>
      <c r="AQ1519">
        <v>0</v>
      </c>
      <c r="AR1519">
        <v>0</v>
      </c>
      <c r="AS1519" t="s">
        <v>3</v>
      </c>
      <c r="AT1519">
        <v>101.5</v>
      </c>
      <c r="AU1519" t="s">
        <v>3</v>
      </c>
      <c r="AV1519">
        <v>0</v>
      </c>
      <c r="AW1519">
        <v>1</v>
      </c>
      <c r="AX1519">
        <v>-1</v>
      </c>
      <c r="AY1519">
        <v>0</v>
      </c>
      <c r="AZ1519">
        <v>0</v>
      </c>
      <c r="BA1519" t="s">
        <v>3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CV1519">
        <v>0</v>
      </c>
      <c r="CW1519">
        <v>0</v>
      </c>
      <c r="CX1519">
        <f>ROUND(Y1519*Source!I1385,9)</f>
        <v>1.3194999999999999</v>
      </c>
      <c r="CY1519">
        <f t="shared" si="860"/>
        <v>7517.5</v>
      </c>
      <c r="CZ1519">
        <f t="shared" si="861"/>
        <v>729.73</v>
      </c>
      <c r="DA1519">
        <f t="shared" si="862"/>
        <v>10.08</v>
      </c>
      <c r="DB1519">
        <f t="shared" si="863"/>
        <v>74067.600000000006</v>
      </c>
      <c r="DC1519">
        <f t="shared" si="864"/>
        <v>0</v>
      </c>
      <c r="DD1519" t="s">
        <v>3</v>
      </c>
      <c r="DE1519" t="s">
        <v>3</v>
      </c>
      <c r="DF1519">
        <f t="shared" si="865"/>
        <v>9705.82</v>
      </c>
      <c r="DG1519">
        <f t="shared" si="866"/>
        <v>0</v>
      </c>
      <c r="DH1519">
        <f t="shared" si="867"/>
        <v>0</v>
      </c>
      <c r="DI1519">
        <f t="shared" si="848"/>
        <v>0</v>
      </c>
      <c r="DJ1519">
        <f t="shared" si="868"/>
        <v>9705.82</v>
      </c>
      <c r="DK1519">
        <v>0</v>
      </c>
      <c r="DL1519" t="s">
        <v>3</v>
      </c>
      <c r="DM1519">
        <v>0</v>
      </c>
      <c r="DN1519" t="s">
        <v>3</v>
      </c>
      <c r="DO1519">
        <v>0</v>
      </c>
    </row>
    <row r="1520" spans="1:119" x14ac:dyDescent="0.25">
      <c r="A1520">
        <f>ROW(Source!A1385)</f>
        <v>1385</v>
      </c>
      <c r="B1520">
        <v>56481267</v>
      </c>
      <c r="C1520">
        <v>56497209</v>
      </c>
      <c r="D1520">
        <v>54909992</v>
      </c>
      <c r="E1520">
        <v>1</v>
      </c>
      <c r="F1520">
        <v>1</v>
      </c>
      <c r="G1520">
        <v>1079</v>
      </c>
      <c r="H1520">
        <v>3</v>
      </c>
      <c r="I1520" t="s">
        <v>330</v>
      </c>
      <c r="J1520" t="s">
        <v>332</v>
      </c>
      <c r="K1520" t="s">
        <v>331</v>
      </c>
      <c r="L1520">
        <v>1348</v>
      </c>
      <c r="N1520">
        <v>1009</v>
      </c>
      <c r="O1520" t="s">
        <v>32</v>
      </c>
      <c r="P1520" t="s">
        <v>32</v>
      </c>
      <c r="Q1520">
        <v>1000</v>
      </c>
      <c r="W1520">
        <v>0</v>
      </c>
      <c r="X1520">
        <v>-977438433</v>
      </c>
      <c r="Y1520">
        <f t="shared" si="859"/>
        <v>2.8261539999999998</v>
      </c>
      <c r="AA1520">
        <v>97618.95</v>
      </c>
      <c r="AB1520">
        <v>0</v>
      </c>
      <c r="AC1520">
        <v>0</v>
      </c>
      <c r="AD1520">
        <v>0</v>
      </c>
      <c r="AE1520">
        <v>5743.69</v>
      </c>
      <c r="AF1520">
        <v>0</v>
      </c>
      <c r="AG1520">
        <v>0</v>
      </c>
      <c r="AH1520">
        <v>0</v>
      </c>
      <c r="AI1520">
        <v>16.63</v>
      </c>
      <c r="AJ1520">
        <v>1</v>
      </c>
      <c r="AK1520">
        <v>1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 t="s">
        <v>3</v>
      </c>
      <c r="AT1520">
        <v>2.8261539999999998</v>
      </c>
      <c r="AU1520" t="s">
        <v>3</v>
      </c>
      <c r="AV1520">
        <v>0</v>
      </c>
      <c r="AW1520">
        <v>1</v>
      </c>
      <c r="AX1520">
        <v>-1</v>
      </c>
      <c r="AY1520">
        <v>0</v>
      </c>
      <c r="AZ1520">
        <v>0</v>
      </c>
      <c r="BA1520" t="s">
        <v>3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CV1520">
        <v>0</v>
      </c>
      <c r="CW1520">
        <v>0</v>
      </c>
      <c r="CX1520">
        <f>ROUND(Y1520*Source!I1385,9)</f>
        <v>3.6740002000000001E-2</v>
      </c>
      <c r="CY1520">
        <f t="shared" si="860"/>
        <v>97618.95</v>
      </c>
      <c r="CZ1520">
        <f t="shared" si="861"/>
        <v>5743.69</v>
      </c>
      <c r="DA1520">
        <f t="shared" si="862"/>
        <v>16.63</v>
      </c>
      <c r="DB1520">
        <f t="shared" si="863"/>
        <v>16232.55</v>
      </c>
      <c r="DC1520">
        <f t="shared" si="864"/>
        <v>0</v>
      </c>
      <c r="DD1520" t="s">
        <v>3</v>
      </c>
      <c r="DE1520" t="s">
        <v>3</v>
      </c>
      <c r="DF1520">
        <f t="shared" si="865"/>
        <v>3509.32</v>
      </c>
      <c r="DG1520">
        <f t="shared" si="866"/>
        <v>0</v>
      </c>
      <c r="DH1520">
        <f t="shared" si="867"/>
        <v>0</v>
      </c>
      <c r="DI1520">
        <f t="shared" si="848"/>
        <v>0</v>
      </c>
      <c r="DJ1520">
        <f t="shared" si="868"/>
        <v>3509.32</v>
      </c>
      <c r="DK1520">
        <v>0</v>
      </c>
      <c r="DL1520" t="s">
        <v>3</v>
      </c>
      <c r="DM1520">
        <v>0</v>
      </c>
      <c r="DN1520" t="s">
        <v>3</v>
      </c>
      <c r="DO1520">
        <v>0</v>
      </c>
    </row>
    <row r="1521" spans="1:119" x14ac:dyDescent="0.25">
      <c r="A1521">
        <f>ROW(Source!A1385)</f>
        <v>1385</v>
      </c>
      <c r="B1521">
        <v>56481267</v>
      </c>
      <c r="C1521">
        <v>56497209</v>
      </c>
      <c r="D1521">
        <v>54909994</v>
      </c>
      <c r="E1521">
        <v>1</v>
      </c>
      <c r="F1521">
        <v>1</v>
      </c>
      <c r="G1521">
        <v>1079</v>
      </c>
      <c r="H1521">
        <v>3</v>
      </c>
      <c r="I1521" t="s">
        <v>240</v>
      </c>
      <c r="J1521" t="s">
        <v>242</v>
      </c>
      <c r="K1521" t="s">
        <v>241</v>
      </c>
      <c r="L1521">
        <v>1348</v>
      </c>
      <c r="N1521">
        <v>1009</v>
      </c>
      <c r="O1521" t="s">
        <v>32</v>
      </c>
      <c r="P1521" t="s">
        <v>32</v>
      </c>
      <c r="Q1521">
        <v>1000</v>
      </c>
      <c r="W1521">
        <v>0</v>
      </c>
      <c r="X1521">
        <v>1611312075</v>
      </c>
      <c r="Y1521">
        <f t="shared" si="859"/>
        <v>7.513846</v>
      </c>
      <c r="AA1521">
        <v>92864.21</v>
      </c>
      <c r="AB1521">
        <v>0</v>
      </c>
      <c r="AC1521">
        <v>0</v>
      </c>
      <c r="AD1521">
        <v>0</v>
      </c>
      <c r="AE1521">
        <v>5743.69</v>
      </c>
      <c r="AF1521">
        <v>0</v>
      </c>
      <c r="AG1521">
        <v>0</v>
      </c>
      <c r="AH1521">
        <v>0</v>
      </c>
      <c r="AI1521">
        <v>15.82</v>
      </c>
      <c r="AJ1521">
        <v>1</v>
      </c>
      <c r="AK1521">
        <v>1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 t="s">
        <v>3</v>
      </c>
      <c r="AT1521">
        <v>7.513846</v>
      </c>
      <c r="AU1521" t="s">
        <v>3</v>
      </c>
      <c r="AV1521">
        <v>0</v>
      </c>
      <c r="AW1521">
        <v>1</v>
      </c>
      <c r="AX1521">
        <v>-1</v>
      </c>
      <c r="AY1521">
        <v>0</v>
      </c>
      <c r="AZ1521">
        <v>0</v>
      </c>
      <c r="BA1521" t="s">
        <v>3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CV1521">
        <v>0</v>
      </c>
      <c r="CW1521">
        <v>0</v>
      </c>
      <c r="CX1521">
        <f>ROUND(Y1521*Source!I1385,9)</f>
        <v>9.7679998000000004E-2</v>
      </c>
      <c r="CY1521">
        <f t="shared" si="860"/>
        <v>92864.21</v>
      </c>
      <c r="CZ1521">
        <f t="shared" si="861"/>
        <v>5743.69</v>
      </c>
      <c r="DA1521">
        <f t="shared" si="862"/>
        <v>15.82</v>
      </c>
      <c r="DB1521">
        <f t="shared" si="863"/>
        <v>43157.2</v>
      </c>
      <c r="DC1521">
        <f t="shared" si="864"/>
        <v>0</v>
      </c>
      <c r="DD1521" t="s">
        <v>3</v>
      </c>
      <c r="DE1521" t="s">
        <v>3</v>
      </c>
      <c r="DF1521">
        <f t="shared" si="865"/>
        <v>8875.7099999999991</v>
      </c>
      <c r="DG1521">
        <f t="shared" si="866"/>
        <v>0</v>
      </c>
      <c r="DH1521">
        <f t="shared" si="867"/>
        <v>0</v>
      </c>
      <c r="DI1521">
        <f t="shared" si="848"/>
        <v>0</v>
      </c>
      <c r="DJ1521">
        <f t="shared" si="868"/>
        <v>8875.7099999999991</v>
      </c>
      <c r="DK1521">
        <v>0</v>
      </c>
      <c r="DL1521" t="s">
        <v>3</v>
      </c>
      <c r="DM1521">
        <v>0</v>
      </c>
      <c r="DN1521" t="s">
        <v>3</v>
      </c>
      <c r="DO1521">
        <v>0</v>
      </c>
    </row>
    <row r="1522" spans="1:119" x14ac:dyDescent="0.25">
      <c r="A1522">
        <f>ROW(Source!A1385)</f>
        <v>1385</v>
      </c>
      <c r="B1522">
        <v>56481267</v>
      </c>
      <c r="C1522">
        <v>56497209</v>
      </c>
      <c r="D1522">
        <v>54909995</v>
      </c>
      <c r="E1522">
        <v>1</v>
      </c>
      <c r="F1522">
        <v>1</v>
      </c>
      <c r="G1522">
        <v>1079</v>
      </c>
      <c r="H1522">
        <v>3</v>
      </c>
      <c r="I1522" t="s">
        <v>236</v>
      </c>
      <c r="J1522" t="s">
        <v>238</v>
      </c>
      <c r="K1522" t="s">
        <v>237</v>
      </c>
      <c r="L1522">
        <v>1348</v>
      </c>
      <c r="N1522">
        <v>1009</v>
      </c>
      <c r="O1522" t="s">
        <v>32</v>
      </c>
      <c r="P1522" t="s">
        <v>32</v>
      </c>
      <c r="Q1522">
        <v>1000</v>
      </c>
      <c r="W1522">
        <v>0</v>
      </c>
      <c r="X1522">
        <v>-1581169957</v>
      </c>
      <c r="Y1522">
        <f t="shared" si="859"/>
        <v>6.0692310000000003</v>
      </c>
      <c r="AA1522">
        <v>66566.38</v>
      </c>
      <c r="AB1522">
        <v>0</v>
      </c>
      <c r="AC1522">
        <v>0</v>
      </c>
      <c r="AD1522">
        <v>0</v>
      </c>
      <c r="AE1522">
        <v>5743.69</v>
      </c>
      <c r="AF1522">
        <v>0</v>
      </c>
      <c r="AG1522">
        <v>0</v>
      </c>
      <c r="AH1522">
        <v>0</v>
      </c>
      <c r="AI1522">
        <v>11.34</v>
      </c>
      <c r="AJ1522">
        <v>1</v>
      </c>
      <c r="AK1522">
        <v>1</v>
      </c>
      <c r="AL1522">
        <v>1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 t="s">
        <v>3</v>
      </c>
      <c r="AT1522">
        <v>6.0692310000000003</v>
      </c>
      <c r="AU1522" t="s">
        <v>3</v>
      </c>
      <c r="AV1522">
        <v>0</v>
      </c>
      <c r="AW1522">
        <v>1</v>
      </c>
      <c r="AX1522">
        <v>-1</v>
      </c>
      <c r="AY1522">
        <v>0</v>
      </c>
      <c r="AZ1522">
        <v>0</v>
      </c>
      <c r="BA1522" t="s">
        <v>3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CV1522">
        <v>0</v>
      </c>
      <c r="CW1522">
        <v>0</v>
      </c>
      <c r="CX1522">
        <f>ROUND(Y1522*Source!I1385,9)</f>
        <v>7.8900002999999996E-2</v>
      </c>
      <c r="CY1522">
        <f t="shared" si="860"/>
        <v>66566.38</v>
      </c>
      <c r="CZ1522">
        <f t="shared" si="861"/>
        <v>5743.69</v>
      </c>
      <c r="DA1522">
        <f t="shared" si="862"/>
        <v>11.34</v>
      </c>
      <c r="DB1522">
        <f t="shared" si="863"/>
        <v>34859.78</v>
      </c>
      <c r="DC1522">
        <f t="shared" si="864"/>
        <v>0</v>
      </c>
      <c r="DD1522" t="s">
        <v>3</v>
      </c>
      <c r="DE1522" t="s">
        <v>3</v>
      </c>
      <c r="DF1522">
        <f t="shared" si="865"/>
        <v>5139.03</v>
      </c>
      <c r="DG1522">
        <f t="shared" si="866"/>
        <v>0</v>
      </c>
      <c r="DH1522">
        <f t="shared" si="867"/>
        <v>0</v>
      </c>
      <c r="DI1522">
        <f t="shared" si="848"/>
        <v>0</v>
      </c>
      <c r="DJ1522">
        <f t="shared" si="868"/>
        <v>5139.03</v>
      </c>
      <c r="DK1522">
        <v>0</v>
      </c>
      <c r="DL1522" t="s">
        <v>3</v>
      </c>
      <c r="DM1522">
        <v>0</v>
      </c>
      <c r="DN1522" t="s">
        <v>3</v>
      </c>
      <c r="DO1522">
        <v>0</v>
      </c>
    </row>
    <row r="1523" spans="1:119" x14ac:dyDescent="0.25">
      <c r="A1523">
        <f>ROW(Source!A1385)</f>
        <v>1385</v>
      </c>
      <c r="B1523">
        <v>56481267</v>
      </c>
      <c r="C1523">
        <v>56497209</v>
      </c>
      <c r="D1523">
        <v>54911477</v>
      </c>
      <c r="E1523">
        <v>1</v>
      </c>
      <c r="F1523">
        <v>1</v>
      </c>
      <c r="G1523">
        <v>1079</v>
      </c>
      <c r="H1523">
        <v>3</v>
      </c>
      <c r="I1523" t="s">
        <v>904</v>
      </c>
      <c r="J1523" t="s">
        <v>905</v>
      </c>
      <c r="K1523" t="s">
        <v>906</v>
      </c>
      <c r="L1523">
        <v>1348</v>
      </c>
      <c r="N1523">
        <v>1009</v>
      </c>
      <c r="O1523" t="s">
        <v>32</v>
      </c>
      <c r="P1523" t="s">
        <v>32</v>
      </c>
      <c r="Q1523">
        <v>1000</v>
      </c>
      <c r="W1523">
        <v>0</v>
      </c>
      <c r="X1523">
        <v>-1225000858</v>
      </c>
      <c r="Y1523">
        <f t="shared" si="859"/>
        <v>0.5</v>
      </c>
      <c r="AA1523">
        <v>152495.69</v>
      </c>
      <c r="AB1523">
        <v>0</v>
      </c>
      <c r="AC1523">
        <v>0</v>
      </c>
      <c r="AD1523">
        <v>0</v>
      </c>
      <c r="AE1523">
        <v>12645.17</v>
      </c>
      <c r="AF1523">
        <v>0</v>
      </c>
      <c r="AG1523">
        <v>0</v>
      </c>
      <c r="AH1523">
        <v>0</v>
      </c>
      <c r="AI1523">
        <v>11.8</v>
      </c>
      <c r="AJ1523">
        <v>1</v>
      </c>
      <c r="AK1523">
        <v>1</v>
      </c>
      <c r="AL1523">
        <v>1</v>
      </c>
      <c r="AM1523">
        <v>2</v>
      </c>
      <c r="AN1523">
        <v>0</v>
      </c>
      <c r="AO1523">
        <v>1</v>
      </c>
      <c r="AP1523">
        <v>0</v>
      </c>
      <c r="AQ1523">
        <v>0</v>
      </c>
      <c r="AR1523">
        <v>0</v>
      </c>
      <c r="AS1523" t="s">
        <v>3</v>
      </c>
      <c r="AT1523">
        <v>0.5</v>
      </c>
      <c r="AU1523" t="s">
        <v>3</v>
      </c>
      <c r="AV1523">
        <v>0</v>
      </c>
      <c r="AW1523">
        <v>2</v>
      </c>
      <c r="AX1523">
        <v>56497248</v>
      </c>
      <c r="AY1523">
        <v>1</v>
      </c>
      <c r="AZ1523">
        <v>0</v>
      </c>
      <c r="BA1523">
        <v>1462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CV1523">
        <v>0</v>
      </c>
      <c r="CW1523">
        <v>0</v>
      </c>
      <c r="CX1523">
        <f>ROUND(Y1523*Source!I1385,9)</f>
        <v>6.4999999999999997E-3</v>
      </c>
      <c r="CY1523">
        <f t="shared" si="860"/>
        <v>152495.69</v>
      </c>
      <c r="CZ1523">
        <f t="shared" si="861"/>
        <v>12645.17</v>
      </c>
      <c r="DA1523">
        <f t="shared" si="862"/>
        <v>11.8</v>
      </c>
      <c r="DB1523">
        <f t="shared" si="863"/>
        <v>6322.59</v>
      </c>
      <c r="DC1523">
        <f t="shared" si="864"/>
        <v>0</v>
      </c>
      <c r="DD1523" t="s">
        <v>3</v>
      </c>
      <c r="DE1523" t="s">
        <v>3</v>
      </c>
      <c r="DF1523">
        <f t="shared" si="865"/>
        <v>969.88</v>
      </c>
      <c r="DG1523">
        <f t="shared" si="866"/>
        <v>0</v>
      </c>
      <c r="DH1523">
        <f t="shared" si="867"/>
        <v>0</v>
      </c>
      <c r="DI1523">
        <f t="shared" si="848"/>
        <v>0</v>
      </c>
      <c r="DJ1523">
        <f t="shared" si="868"/>
        <v>969.88</v>
      </c>
      <c r="DK1523">
        <v>0</v>
      </c>
      <c r="DL1523" t="s">
        <v>3</v>
      </c>
      <c r="DM1523">
        <v>0</v>
      </c>
      <c r="DN1523" t="s">
        <v>3</v>
      </c>
      <c r="DO1523">
        <v>0</v>
      </c>
    </row>
    <row r="1524" spans="1:119" x14ac:dyDescent="0.25">
      <c r="A1524">
        <f>ROW(Source!A1385)</f>
        <v>1385</v>
      </c>
      <c r="B1524">
        <v>56481267</v>
      </c>
      <c r="C1524">
        <v>56497209</v>
      </c>
      <c r="D1524">
        <v>54914902</v>
      </c>
      <c r="E1524">
        <v>1</v>
      </c>
      <c r="F1524">
        <v>1</v>
      </c>
      <c r="G1524">
        <v>1079</v>
      </c>
      <c r="H1524">
        <v>3</v>
      </c>
      <c r="I1524" t="s">
        <v>252</v>
      </c>
      <c r="J1524" t="s">
        <v>254</v>
      </c>
      <c r="K1524" t="s">
        <v>253</v>
      </c>
      <c r="L1524">
        <v>1327</v>
      </c>
      <c r="N1524">
        <v>1005</v>
      </c>
      <c r="O1524" t="s">
        <v>214</v>
      </c>
      <c r="P1524" t="s">
        <v>214</v>
      </c>
      <c r="Q1524">
        <v>1</v>
      </c>
      <c r="W1524">
        <v>0</v>
      </c>
      <c r="X1524">
        <v>1092252065</v>
      </c>
      <c r="Y1524">
        <f t="shared" si="859"/>
        <v>86.1</v>
      </c>
      <c r="AA1524">
        <v>131.15</v>
      </c>
      <c r="AB1524">
        <v>0</v>
      </c>
      <c r="AC1524">
        <v>0</v>
      </c>
      <c r="AD1524">
        <v>0</v>
      </c>
      <c r="AE1524">
        <v>60.82</v>
      </c>
      <c r="AF1524">
        <v>0</v>
      </c>
      <c r="AG1524">
        <v>0</v>
      </c>
      <c r="AH1524">
        <v>0</v>
      </c>
      <c r="AI1524">
        <v>2.11</v>
      </c>
      <c r="AJ1524">
        <v>1</v>
      </c>
      <c r="AK1524">
        <v>1</v>
      </c>
      <c r="AL1524">
        <v>1</v>
      </c>
      <c r="AM1524">
        <v>2</v>
      </c>
      <c r="AN1524">
        <v>0</v>
      </c>
      <c r="AO1524">
        <v>1</v>
      </c>
      <c r="AP1524">
        <v>0</v>
      </c>
      <c r="AQ1524">
        <v>0</v>
      </c>
      <c r="AR1524">
        <v>0</v>
      </c>
      <c r="AS1524" t="s">
        <v>3</v>
      </c>
      <c r="AT1524">
        <v>86.1</v>
      </c>
      <c r="AU1524" t="s">
        <v>3</v>
      </c>
      <c r="AV1524">
        <v>0</v>
      </c>
      <c r="AW1524">
        <v>2</v>
      </c>
      <c r="AX1524">
        <v>56497249</v>
      </c>
      <c r="AY1524">
        <v>1</v>
      </c>
      <c r="AZ1524">
        <v>0</v>
      </c>
      <c r="BA1524">
        <v>1463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CV1524">
        <v>0</v>
      </c>
      <c r="CW1524">
        <v>0</v>
      </c>
      <c r="CX1524">
        <f>ROUND(Y1524*Source!I1385,9)</f>
        <v>1.1193</v>
      </c>
      <c r="CY1524">
        <f t="shared" si="860"/>
        <v>131.15</v>
      </c>
      <c r="CZ1524">
        <f t="shared" si="861"/>
        <v>60.82</v>
      </c>
      <c r="DA1524">
        <f t="shared" si="862"/>
        <v>2.11</v>
      </c>
      <c r="DB1524">
        <f t="shared" si="863"/>
        <v>5236.6000000000004</v>
      </c>
      <c r="DC1524">
        <f t="shared" si="864"/>
        <v>0</v>
      </c>
      <c r="DD1524" t="s">
        <v>3</v>
      </c>
      <c r="DE1524" t="s">
        <v>3</v>
      </c>
      <c r="DF1524">
        <f t="shared" si="865"/>
        <v>143.63999999999999</v>
      </c>
      <c r="DG1524">
        <f t="shared" si="866"/>
        <v>0</v>
      </c>
      <c r="DH1524">
        <f t="shared" si="867"/>
        <v>0</v>
      </c>
      <c r="DI1524">
        <f t="shared" si="848"/>
        <v>0</v>
      </c>
      <c r="DJ1524">
        <f t="shared" si="868"/>
        <v>143.63999999999999</v>
      </c>
      <c r="DK1524">
        <v>0</v>
      </c>
      <c r="DL1524" t="s">
        <v>3</v>
      </c>
      <c r="DM1524">
        <v>0</v>
      </c>
      <c r="DN1524" t="s">
        <v>3</v>
      </c>
      <c r="DO1524">
        <v>0</v>
      </c>
    </row>
    <row r="1525" spans="1:119" x14ac:dyDescent="0.25">
      <c r="A1525">
        <f>ROW(Source!A1394)</f>
        <v>1394</v>
      </c>
      <c r="B1525">
        <v>56481265</v>
      </c>
      <c r="C1525">
        <v>56497256</v>
      </c>
      <c r="D1525">
        <v>54836958</v>
      </c>
      <c r="E1525">
        <v>1079</v>
      </c>
      <c r="F1525">
        <v>1</v>
      </c>
      <c r="G1525">
        <v>1079</v>
      </c>
      <c r="H1525">
        <v>1</v>
      </c>
      <c r="I1525" t="s">
        <v>738</v>
      </c>
      <c r="J1525" t="s">
        <v>3</v>
      </c>
      <c r="K1525" t="s">
        <v>739</v>
      </c>
      <c r="L1525">
        <v>1191</v>
      </c>
      <c r="N1525">
        <v>1013</v>
      </c>
      <c r="O1525" t="s">
        <v>740</v>
      </c>
      <c r="P1525" t="s">
        <v>740</v>
      </c>
      <c r="Q1525">
        <v>1</v>
      </c>
      <c r="W1525">
        <v>0</v>
      </c>
      <c r="X1525">
        <v>476480486</v>
      </c>
      <c r="Y1525">
        <f>(AT1525*1.15*1.1)</f>
        <v>22.985050000000005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1</v>
      </c>
      <c r="AL1525">
        <v>1</v>
      </c>
      <c r="AM1525">
        <v>-2</v>
      </c>
      <c r="AN1525">
        <v>0</v>
      </c>
      <c r="AO1525">
        <v>1</v>
      </c>
      <c r="AP1525">
        <v>1</v>
      </c>
      <c r="AQ1525">
        <v>0</v>
      </c>
      <c r="AR1525">
        <v>0</v>
      </c>
      <c r="AS1525" t="s">
        <v>3</v>
      </c>
      <c r="AT1525">
        <v>18.170000000000002</v>
      </c>
      <c r="AU1525" t="s">
        <v>166</v>
      </c>
      <c r="AV1525">
        <v>1</v>
      </c>
      <c r="AW1525">
        <v>2</v>
      </c>
      <c r="AX1525">
        <v>56497266</v>
      </c>
      <c r="AY1525">
        <v>1</v>
      </c>
      <c r="AZ1525">
        <v>0</v>
      </c>
      <c r="BA1525">
        <v>1465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CU1525">
        <f>ROUND(AT1525*Source!I1394*AH1525*AL1525,2)</f>
        <v>0</v>
      </c>
      <c r="CV1525">
        <f>ROUND(Y1525*Source!I1394,9)</f>
        <v>1.6089534999999999</v>
      </c>
      <c r="CW1525">
        <v>0</v>
      </c>
      <c r="CX1525">
        <f>ROUND(Y1525*Source!I1394,9)</f>
        <v>1.6089534999999999</v>
      </c>
      <c r="CY1525">
        <f>AD1525</f>
        <v>0</v>
      </c>
      <c r="CZ1525">
        <f>AH1525</f>
        <v>0</v>
      </c>
      <c r="DA1525">
        <f>AL1525</f>
        <v>1</v>
      </c>
      <c r="DB1525">
        <f>ROUND((ROUND(AT1525*CZ1525,2)*1.15*1.1),6)</f>
        <v>0</v>
      </c>
      <c r="DC1525">
        <f>ROUND((ROUND(AT1525*AG1525,2)*1.15*1.1),6)</f>
        <v>0</v>
      </c>
      <c r="DD1525" t="s">
        <v>3</v>
      </c>
      <c r="DE1525" t="s">
        <v>3</v>
      </c>
      <c r="DF1525">
        <f t="shared" ref="DF1525:DF1537" si="869">ROUND(ROUND(AE1525,2)*CX1525,2)</f>
        <v>0</v>
      </c>
      <c r="DG1525">
        <f t="shared" si="866"/>
        <v>0</v>
      </c>
      <c r="DH1525">
        <f t="shared" si="867"/>
        <v>0</v>
      </c>
      <c r="DI1525">
        <f t="shared" si="848"/>
        <v>0</v>
      </c>
      <c r="DJ1525">
        <f>DI1525</f>
        <v>0</v>
      </c>
      <c r="DK1525">
        <v>0</v>
      </c>
      <c r="DL1525" t="s">
        <v>3</v>
      </c>
      <c r="DM1525">
        <v>0</v>
      </c>
      <c r="DN1525" t="s">
        <v>3</v>
      </c>
      <c r="DO1525">
        <v>0</v>
      </c>
    </row>
    <row r="1526" spans="1:119" x14ac:dyDescent="0.25">
      <c r="A1526">
        <f>ROW(Source!A1394)</f>
        <v>1394</v>
      </c>
      <c r="B1526">
        <v>56481265</v>
      </c>
      <c r="C1526">
        <v>56497256</v>
      </c>
      <c r="D1526">
        <v>54934284</v>
      </c>
      <c r="E1526">
        <v>1</v>
      </c>
      <c r="F1526">
        <v>1</v>
      </c>
      <c r="G1526">
        <v>1079</v>
      </c>
      <c r="H1526">
        <v>2</v>
      </c>
      <c r="I1526" t="s">
        <v>741</v>
      </c>
      <c r="J1526" t="s">
        <v>742</v>
      </c>
      <c r="K1526" t="s">
        <v>743</v>
      </c>
      <c r="L1526">
        <v>1368</v>
      </c>
      <c r="N1526">
        <v>1011</v>
      </c>
      <c r="O1526" t="s">
        <v>744</v>
      </c>
      <c r="P1526" t="s">
        <v>744</v>
      </c>
      <c r="Q1526">
        <v>1</v>
      </c>
      <c r="W1526">
        <v>0</v>
      </c>
      <c r="X1526">
        <v>654681671</v>
      </c>
      <c r="Y1526">
        <f>(AT1526*1.25*1.1)</f>
        <v>0.46750000000000008</v>
      </c>
      <c r="AA1526">
        <v>0</v>
      </c>
      <c r="AB1526">
        <v>87.01</v>
      </c>
      <c r="AC1526">
        <v>13.21</v>
      </c>
      <c r="AD1526">
        <v>0</v>
      </c>
      <c r="AE1526">
        <v>0</v>
      </c>
      <c r="AF1526">
        <v>83.1</v>
      </c>
      <c r="AG1526">
        <v>12.62</v>
      </c>
      <c r="AH1526">
        <v>0</v>
      </c>
      <c r="AI1526">
        <v>1</v>
      </c>
      <c r="AJ1526">
        <v>1</v>
      </c>
      <c r="AK1526">
        <v>1</v>
      </c>
      <c r="AL1526">
        <v>1</v>
      </c>
      <c r="AM1526">
        <v>-2</v>
      </c>
      <c r="AN1526">
        <v>0</v>
      </c>
      <c r="AO1526">
        <v>1</v>
      </c>
      <c r="AP1526">
        <v>1</v>
      </c>
      <c r="AQ1526">
        <v>0</v>
      </c>
      <c r="AR1526">
        <v>0</v>
      </c>
      <c r="AS1526" t="s">
        <v>3</v>
      </c>
      <c r="AT1526">
        <v>0.34</v>
      </c>
      <c r="AU1526" t="s">
        <v>165</v>
      </c>
      <c r="AV1526">
        <v>0</v>
      </c>
      <c r="AW1526">
        <v>2</v>
      </c>
      <c r="AX1526">
        <v>56497267</v>
      </c>
      <c r="AY1526">
        <v>1</v>
      </c>
      <c r="AZ1526">
        <v>0</v>
      </c>
      <c r="BA1526">
        <v>1466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CV1526">
        <v>0</v>
      </c>
      <c r="CW1526">
        <f>ROUND(Y1526*Source!I1394*DO1526,9)</f>
        <v>0.41298950000000001</v>
      </c>
      <c r="CX1526">
        <f>ROUND(Y1526*Source!I1394,9)</f>
        <v>3.2724999999999997E-2</v>
      </c>
      <c r="CY1526">
        <f>AB1526</f>
        <v>87.01</v>
      </c>
      <c r="CZ1526">
        <f>AF1526</f>
        <v>83.1</v>
      </c>
      <c r="DA1526">
        <f>AJ1526</f>
        <v>1</v>
      </c>
      <c r="DB1526">
        <f>ROUND((ROUND(AT1526*CZ1526,2)*1.25*1.1),6)</f>
        <v>38.84375</v>
      </c>
      <c r="DC1526">
        <f>ROUND((ROUND(AT1526*AG1526,2)*1.25*1.1),6)</f>
        <v>5.8987499999999997</v>
      </c>
      <c r="DD1526" t="s">
        <v>3</v>
      </c>
      <c r="DE1526" t="s">
        <v>3</v>
      </c>
      <c r="DF1526">
        <f t="shared" si="869"/>
        <v>0</v>
      </c>
      <c r="DG1526">
        <f t="shared" si="866"/>
        <v>2.72</v>
      </c>
      <c r="DH1526">
        <f t="shared" si="867"/>
        <v>0.41</v>
      </c>
      <c r="DI1526">
        <f t="shared" si="848"/>
        <v>0</v>
      </c>
      <c r="DJ1526">
        <f>DG1526</f>
        <v>2.72</v>
      </c>
      <c r="DK1526">
        <v>0</v>
      </c>
      <c r="DL1526" t="s">
        <v>745</v>
      </c>
      <c r="DM1526">
        <v>0</v>
      </c>
      <c r="DN1526" t="s">
        <v>740</v>
      </c>
      <c r="DO1526">
        <v>12.62</v>
      </c>
    </row>
    <row r="1527" spans="1:119" x14ac:dyDescent="0.25">
      <c r="A1527">
        <f>ROW(Source!A1394)</f>
        <v>1394</v>
      </c>
      <c r="B1527">
        <v>56481265</v>
      </c>
      <c r="C1527">
        <v>56497256</v>
      </c>
      <c r="D1527">
        <v>54933607</v>
      </c>
      <c r="E1527">
        <v>1</v>
      </c>
      <c r="F1527">
        <v>1</v>
      </c>
      <c r="G1527">
        <v>1079</v>
      </c>
      <c r="H1527">
        <v>2</v>
      </c>
      <c r="I1527" t="s">
        <v>868</v>
      </c>
      <c r="J1527" t="s">
        <v>869</v>
      </c>
      <c r="K1527" t="s">
        <v>870</v>
      </c>
      <c r="L1527">
        <v>1368</v>
      </c>
      <c r="N1527">
        <v>1011</v>
      </c>
      <c r="O1527" t="s">
        <v>744</v>
      </c>
      <c r="P1527" t="s">
        <v>744</v>
      </c>
      <c r="Q1527">
        <v>1</v>
      </c>
      <c r="W1527">
        <v>0</v>
      </c>
      <c r="X1527">
        <v>-2072243295</v>
      </c>
      <c r="Y1527">
        <f>(AT1527*1.25*1.1)</f>
        <v>0.59125000000000005</v>
      </c>
      <c r="AA1527">
        <v>0</v>
      </c>
      <c r="AB1527">
        <v>3.33</v>
      </c>
      <c r="AC1527">
        <v>0</v>
      </c>
      <c r="AD1527">
        <v>0</v>
      </c>
      <c r="AE1527">
        <v>0</v>
      </c>
      <c r="AF1527">
        <v>3.18</v>
      </c>
      <c r="AG1527">
        <v>0</v>
      </c>
      <c r="AH1527">
        <v>0</v>
      </c>
      <c r="AI1527">
        <v>1</v>
      </c>
      <c r="AJ1527">
        <v>1</v>
      </c>
      <c r="AK1527">
        <v>1</v>
      </c>
      <c r="AL1527">
        <v>1</v>
      </c>
      <c r="AM1527">
        <v>-2</v>
      </c>
      <c r="AN1527">
        <v>0</v>
      </c>
      <c r="AO1527">
        <v>1</v>
      </c>
      <c r="AP1527">
        <v>1</v>
      </c>
      <c r="AQ1527">
        <v>0</v>
      </c>
      <c r="AR1527">
        <v>0</v>
      </c>
      <c r="AS1527" t="s">
        <v>3</v>
      </c>
      <c r="AT1527">
        <v>0.43</v>
      </c>
      <c r="AU1527" t="s">
        <v>165</v>
      </c>
      <c r="AV1527">
        <v>0</v>
      </c>
      <c r="AW1527">
        <v>2</v>
      </c>
      <c r="AX1527">
        <v>56497268</v>
      </c>
      <c r="AY1527">
        <v>1</v>
      </c>
      <c r="AZ1527">
        <v>0</v>
      </c>
      <c r="BA1527">
        <v>1467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CV1527">
        <v>0</v>
      </c>
      <c r="CW1527">
        <f>ROUND(Y1527*Source!I1394*DO1527,9)</f>
        <v>0</v>
      </c>
      <c r="CX1527">
        <f>ROUND(Y1527*Source!I1394,9)</f>
        <v>4.1387500000000001E-2</v>
      </c>
      <c r="CY1527">
        <f>AB1527</f>
        <v>3.33</v>
      </c>
      <c r="CZ1527">
        <f>AF1527</f>
        <v>3.18</v>
      </c>
      <c r="DA1527">
        <f>AJ1527</f>
        <v>1</v>
      </c>
      <c r="DB1527">
        <f>ROUND((ROUND(AT1527*CZ1527,2)*1.25*1.1),6)</f>
        <v>1.88375</v>
      </c>
      <c r="DC1527">
        <f>ROUND((ROUND(AT1527*AG1527,2)*1.25*1.1),6)</f>
        <v>0</v>
      </c>
      <c r="DD1527" t="s">
        <v>3</v>
      </c>
      <c r="DE1527" t="s">
        <v>3</v>
      </c>
      <c r="DF1527">
        <f t="shared" si="869"/>
        <v>0</v>
      </c>
      <c r="DG1527">
        <f t="shared" si="866"/>
        <v>0.13</v>
      </c>
      <c r="DH1527">
        <f t="shared" si="867"/>
        <v>0</v>
      </c>
      <c r="DI1527">
        <f t="shared" si="848"/>
        <v>0</v>
      </c>
      <c r="DJ1527">
        <f>DG1527</f>
        <v>0.13</v>
      </c>
      <c r="DK1527">
        <v>0</v>
      </c>
      <c r="DL1527" t="s">
        <v>3</v>
      </c>
      <c r="DM1527">
        <v>0</v>
      </c>
      <c r="DN1527" t="s">
        <v>3</v>
      </c>
      <c r="DO1527">
        <v>0</v>
      </c>
    </row>
    <row r="1528" spans="1:119" x14ac:dyDescent="0.25">
      <c r="A1528">
        <f>ROW(Source!A1394)</f>
        <v>1394</v>
      </c>
      <c r="B1528">
        <v>56481265</v>
      </c>
      <c r="C1528">
        <v>56497256</v>
      </c>
      <c r="D1528">
        <v>54933712</v>
      </c>
      <c r="E1528">
        <v>1</v>
      </c>
      <c r="F1528">
        <v>1</v>
      </c>
      <c r="G1528">
        <v>1079</v>
      </c>
      <c r="H1528">
        <v>2</v>
      </c>
      <c r="I1528" t="s">
        <v>927</v>
      </c>
      <c r="J1528" t="s">
        <v>928</v>
      </c>
      <c r="K1528" t="s">
        <v>929</v>
      </c>
      <c r="L1528">
        <v>1368</v>
      </c>
      <c r="N1528">
        <v>1011</v>
      </c>
      <c r="O1528" t="s">
        <v>744</v>
      </c>
      <c r="P1528" t="s">
        <v>744</v>
      </c>
      <c r="Q1528">
        <v>1</v>
      </c>
      <c r="W1528">
        <v>0</v>
      </c>
      <c r="X1528">
        <v>1381503060</v>
      </c>
      <c r="Y1528">
        <f>(AT1528*1.25*1.1)</f>
        <v>0.56374999999999997</v>
      </c>
      <c r="AA1528">
        <v>0</v>
      </c>
      <c r="AB1528">
        <v>12.9</v>
      </c>
      <c r="AC1528">
        <v>0</v>
      </c>
      <c r="AD1528">
        <v>0</v>
      </c>
      <c r="AE1528">
        <v>0</v>
      </c>
      <c r="AF1528">
        <v>12.32</v>
      </c>
      <c r="AG1528">
        <v>0</v>
      </c>
      <c r="AH1528">
        <v>0</v>
      </c>
      <c r="AI1528">
        <v>1</v>
      </c>
      <c r="AJ1528">
        <v>1</v>
      </c>
      <c r="AK1528">
        <v>1</v>
      </c>
      <c r="AL1528">
        <v>1</v>
      </c>
      <c r="AM1528">
        <v>-2</v>
      </c>
      <c r="AN1528">
        <v>0</v>
      </c>
      <c r="AO1528">
        <v>1</v>
      </c>
      <c r="AP1528">
        <v>1</v>
      </c>
      <c r="AQ1528">
        <v>0</v>
      </c>
      <c r="AR1528">
        <v>0</v>
      </c>
      <c r="AS1528" t="s">
        <v>3</v>
      </c>
      <c r="AT1528">
        <v>0.41</v>
      </c>
      <c r="AU1528" t="s">
        <v>165</v>
      </c>
      <c r="AV1528">
        <v>0</v>
      </c>
      <c r="AW1528">
        <v>2</v>
      </c>
      <c r="AX1528">
        <v>56497269</v>
      </c>
      <c r="AY1528">
        <v>1</v>
      </c>
      <c r="AZ1528">
        <v>0</v>
      </c>
      <c r="BA1528">
        <v>1468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CV1528">
        <v>0</v>
      </c>
      <c r="CW1528">
        <f>ROUND(Y1528*Source!I1394*DO1528,9)</f>
        <v>0</v>
      </c>
      <c r="CX1528">
        <f>ROUND(Y1528*Source!I1394,9)</f>
        <v>3.9462499999999998E-2</v>
      </c>
      <c r="CY1528">
        <f>AB1528</f>
        <v>12.9</v>
      </c>
      <c r="CZ1528">
        <f>AF1528</f>
        <v>12.32</v>
      </c>
      <c r="DA1528">
        <f>AJ1528</f>
        <v>1</v>
      </c>
      <c r="DB1528">
        <f>ROUND((ROUND(AT1528*CZ1528,2)*1.25*1.1),6)</f>
        <v>6.9437499999999996</v>
      </c>
      <c r="DC1528">
        <f>ROUND((ROUND(AT1528*AG1528,2)*1.25*1.1),6)</f>
        <v>0</v>
      </c>
      <c r="DD1528" t="s">
        <v>3</v>
      </c>
      <c r="DE1528" t="s">
        <v>3</v>
      </c>
      <c r="DF1528">
        <f t="shared" si="869"/>
        <v>0</v>
      </c>
      <c r="DG1528">
        <f t="shared" si="866"/>
        <v>0.49</v>
      </c>
      <c r="DH1528">
        <f t="shared" si="867"/>
        <v>0</v>
      </c>
      <c r="DI1528">
        <f t="shared" si="848"/>
        <v>0</v>
      </c>
      <c r="DJ1528">
        <f>DG1528</f>
        <v>0.49</v>
      </c>
      <c r="DK1528">
        <v>0</v>
      </c>
      <c r="DL1528" t="s">
        <v>3</v>
      </c>
      <c r="DM1528">
        <v>0</v>
      </c>
      <c r="DN1528" t="s">
        <v>3</v>
      </c>
      <c r="DO1528">
        <v>0</v>
      </c>
    </row>
    <row r="1529" spans="1:119" x14ac:dyDescent="0.25">
      <c r="A1529">
        <f>ROW(Source!A1394)</f>
        <v>1394</v>
      </c>
      <c r="B1529">
        <v>56481265</v>
      </c>
      <c r="C1529">
        <v>56497256</v>
      </c>
      <c r="D1529">
        <v>54902318</v>
      </c>
      <c r="E1529">
        <v>1</v>
      </c>
      <c r="F1529">
        <v>1</v>
      </c>
      <c r="G1529">
        <v>1079</v>
      </c>
      <c r="H1529">
        <v>3</v>
      </c>
      <c r="I1529" t="s">
        <v>755</v>
      </c>
      <c r="J1529" t="s">
        <v>756</v>
      </c>
      <c r="K1529" t="s">
        <v>757</v>
      </c>
      <c r="L1529">
        <v>1348</v>
      </c>
      <c r="N1529">
        <v>1009</v>
      </c>
      <c r="O1529" t="s">
        <v>32</v>
      </c>
      <c r="P1529" t="s">
        <v>32</v>
      </c>
      <c r="Q1529">
        <v>1000</v>
      </c>
      <c r="W1529">
        <v>0</v>
      </c>
      <c r="X1529">
        <v>-638851762</v>
      </c>
      <c r="Y1529">
        <f>AT1529</f>
        <v>3.8999999999999998E-3</v>
      </c>
      <c r="AA1529">
        <v>15448.66</v>
      </c>
      <c r="AB1529">
        <v>0</v>
      </c>
      <c r="AC1529">
        <v>0</v>
      </c>
      <c r="AD1529">
        <v>0</v>
      </c>
      <c r="AE1529">
        <v>15160.61</v>
      </c>
      <c r="AF1529">
        <v>0</v>
      </c>
      <c r="AG1529">
        <v>0</v>
      </c>
      <c r="AH1529">
        <v>0</v>
      </c>
      <c r="AI1529">
        <v>1</v>
      </c>
      <c r="AJ1529">
        <v>1</v>
      </c>
      <c r="AK1529">
        <v>1</v>
      </c>
      <c r="AL1529">
        <v>1</v>
      </c>
      <c r="AM1529">
        <v>-2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 t="s">
        <v>3</v>
      </c>
      <c r="AT1529">
        <v>3.8999999999999998E-3</v>
      </c>
      <c r="AU1529" t="s">
        <v>3</v>
      </c>
      <c r="AV1529">
        <v>0</v>
      </c>
      <c r="AW1529">
        <v>2</v>
      </c>
      <c r="AX1529">
        <v>56497270</v>
      </c>
      <c r="AY1529">
        <v>1</v>
      </c>
      <c r="AZ1529">
        <v>0</v>
      </c>
      <c r="BA1529">
        <v>1469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CV1529">
        <v>0</v>
      </c>
      <c r="CW1529">
        <v>0</v>
      </c>
      <c r="CX1529">
        <f>ROUND(Y1529*Source!I1394,9)</f>
        <v>2.7300000000000002E-4</v>
      </c>
      <c r="CY1529">
        <f>AA1529</f>
        <v>15448.66</v>
      </c>
      <c r="CZ1529">
        <f>AE1529</f>
        <v>15160.61</v>
      </c>
      <c r="DA1529">
        <f>AI1529</f>
        <v>1</v>
      </c>
      <c r="DB1529">
        <f>ROUND(ROUND(AT1529*CZ1529,2),6)</f>
        <v>59.13</v>
      </c>
      <c r="DC1529">
        <f>ROUND(ROUND(AT1529*AG1529,2),6)</f>
        <v>0</v>
      </c>
      <c r="DD1529" t="s">
        <v>3</v>
      </c>
      <c r="DE1529" t="s">
        <v>3</v>
      </c>
      <c r="DF1529">
        <f t="shared" si="869"/>
        <v>4.1399999999999997</v>
      </c>
      <c r="DG1529">
        <f t="shared" si="866"/>
        <v>0</v>
      </c>
      <c r="DH1529">
        <f t="shared" si="867"/>
        <v>0</v>
      </c>
      <c r="DI1529">
        <f t="shared" si="848"/>
        <v>0</v>
      </c>
      <c r="DJ1529">
        <f>DF1529</f>
        <v>4.1399999999999997</v>
      </c>
      <c r="DK1529">
        <v>0</v>
      </c>
      <c r="DL1529" t="s">
        <v>3</v>
      </c>
      <c r="DM1529">
        <v>0</v>
      </c>
      <c r="DN1529" t="s">
        <v>3</v>
      </c>
      <c r="DO1529">
        <v>0</v>
      </c>
    </row>
    <row r="1530" spans="1:119" x14ac:dyDescent="0.25">
      <c r="A1530">
        <f>ROW(Source!A1394)</f>
        <v>1394</v>
      </c>
      <c r="B1530">
        <v>56481265</v>
      </c>
      <c r="C1530">
        <v>56497256</v>
      </c>
      <c r="D1530">
        <v>54902260</v>
      </c>
      <c r="E1530">
        <v>1</v>
      </c>
      <c r="F1530">
        <v>1</v>
      </c>
      <c r="G1530">
        <v>1079</v>
      </c>
      <c r="H1530">
        <v>3</v>
      </c>
      <c r="I1530" t="s">
        <v>930</v>
      </c>
      <c r="J1530" t="s">
        <v>931</v>
      </c>
      <c r="K1530" t="s">
        <v>932</v>
      </c>
      <c r="L1530">
        <v>1348</v>
      </c>
      <c r="N1530">
        <v>1009</v>
      </c>
      <c r="O1530" t="s">
        <v>32</v>
      </c>
      <c r="P1530" t="s">
        <v>32</v>
      </c>
      <c r="Q1530">
        <v>1000</v>
      </c>
      <c r="W1530">
        <v>0</v>
      </c>
      <c r="X1530">
        <v>-577689993</v>
      </c>
      <c r="Y1530">
        <f>AT1530</f>
        <v>7.0000000000000007E-2</v>
      </c>
      <c r="AA1530">
        <v>3446.05</v>
      </c>
      <c r="AB1530">
        <v>0</v>
      </c>
      <c r="AC1530">
        <v>0</v>
      </c>
      <c r="AD1530">
        <v>0</v>
      </c>
      <c r="AE1530">
        <v>3381.8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1</v>
      </c>
      <c r="AL1530">
        <v>1</v>
      </c>
      <c r="AM1530">
        <v>-2</v>
      </c>
      <c r="AN1530">
        <v>0</v>
      </c>
      <c r="AO1530">
        <v>1</v>
      </c>
      <c r="AP1530">
        <v>1</v>
      </c>
      <c r="AQ1530">
        <v>0</v>
      </c>
      <c r="AR1530">
        <v>0</v>
      </c>
      <c r="AS1530" t="s">
        <v>3</v>
      </c>
      <c r="AT1530">
        <v>7.0000000000000007E-2</v>
      </c>
      <c r="AU1530" t="s">
        <v>3</v>
      </c>
      <c r="AV1530">
        <v>0</v>
      </c>
      <c r="AW1530">
        <v>2</v>
      </c>
      <c r="AX1530">
        <v>56497271</v>
      </c>
      <c r="AY1530">
        <v>1</v>
      </c>
      <c r="AZ1530">
        <v>0</v>
      </c>
      <c r="BA1530">
        <v>1470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CV1530">
        <v>0</v>
      </c>
      <c r="CW1530">
        <v>0</v>
      </c>
      <c r="CX1530">
        <f>ROUND(Y1530*Source!I1394,9)</f>
        <v>4.8999999999999998E-3</v>
      </c>
      <c r="CY1530">
        <f>AA1530</f>
        <v>3446.05</v>
      </c>
      <c r="CZ1530">
        <f>AE1530</f>
        <v>3381.8</v>
      </c>
      <c r="DA1530">
        <f>AI1530</f>
        <v>1</v>
      </c>
      <c r="DB1530">
        <f>ROUND(ROUND(AT1530*CZ1530,2),6)</f>
        <v>236.73</v>
      </c>
      <c r="DC1530">
        <f>ROUND(ROUND(AT1530*AG1530,2),6)</f>
        <v>0</v>
      </c>
      <c r="DD1530" t="s">
        <v>3</v>
      </c>
      <c r="DE1530" t="s">
        <v>3</v>
      </c>
      <c r="DF1530">
        <f t="shared" si="869"/>
        <v>16.57</v>
      </c>
      <c r="DG1530">
        <f t="shared" si="866"/>
        <v>0</v>
      </c>
      <c r="DH1530">
        <f t="shared" si="867"/>
        <v>0</v>
      </c>
      <c r="DI1530">
        <f t="shared" si="848"/>
        <v>0</v>
      </c>
      <c r="DJ1530">
        <f>DF1530</f>
        <v>16.57</v>
      </c>
      <c r="DK1530">
        <v>0</v>
      </c>
      <c r="DL1530" t="s">
        <v>3</v>
      </c>
      <c r="DM1530">
        <v>0</v>
      </c>
      <c r="DN1530" t="s">
        <v>3</v>
      </c>
      <c r="DO1530">
        <v>0</v>
      </c>
    </row>
    <row r="1531" spans="1:119" x14ac:dyDescent="0.25">
      <c r="A1531">
        <f>ROW(Source!A1394)</f>
        <v>1394</v>
      </c>
      <c r="B1531">
        <v>56481265</v>
      </c>
      <c r="C1531">
        <v>56497256</v>
      </c>
      <c r="D1531">
        <v>54902263</v>
      </c>
      <c r="E1531">
        <v>1</v>
      </c>
      <c r="F1531">
        <v>1</v>
      </c>
      <c r="G1531">
        <v>1079</v>
      </c>
      <c r="H1531">
        <v>3</v>
      </c>
      <c r="I1531" t="s">
        <v>933</v>
      </c>
      <c r="J1531" t="s">
        <v>934</v>
      </c>
      <c r="K1531" t="s">
        <v>935</v>
      </c>
      <c r="L1531">
        <v>1348</v>
      </c>
      <c r="N1531">
        <v>1009</v>
      </c>
      <c r="O1531" t="s">
        <v>32</v>
      </c>
      <c r="P1531" t="s">
        <v>32</v>
      </c>
      <c r="Q1531">
        <v>1000</v>
      </c>
      <c r="W1531">
        <v>0</v>
      </c>
      <c r="X1531">
        <v>958001174</v>
      </c>
      <c r="Y1531">
        <f>AT1531</f>
        <v>2E-3</v>
      </c>
      <c r="AA1531">
        <v>27377.86</v>
      </c>
      <c r="AB1531">
        <v>0</v>
      </c>
      <c r="AC1531">
        <v>0</v>
      </c>
      <c r="AD1531">
        <v>0</v>
      </c>
      <c r="AE1531">
        <v>26867.38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1</v>
      </c>
      <c r="AL1531">
        <v>1</v>
      </c>
      <c r="AM1531">
        <v>-2</v>
      </c>
      <c r="AN1531">
        <v>0</v>
      </c>
      <c r="AO1531">
        <v>1</v>
      </c>
      <c r="AP1531">
        <v>1</v>
      </c>
      <c r="AQ1531">
        <v>0</v>
      </c>
      <c r="AR1531">
        <v>0</v>
      </c>
      <c r="AS1531" t="s">
        <v>3</v>
      </c>
      <c r="AT1531">
        <v>2E-3</v>
      </c>
      <c r="AU1531" t="s">
        <v>3</v>
      </c>
      <c r="AV1531">
        <v>0</v>
      </c>
      <c r="AW1531">
        <v>2</v>
      </c>
      <c r="AX1531">
        <v>56497272</v>
      </c>
      <c r="AY1531">
        <v>1</v>
      </c>
      <c r="AZ1531">
        <v>0</v>
      </c>
      <c r="BA1531">
        <v>1471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CV1531">
        <v>0</v>
      </c>
      <c r="CW1531">
        <v>0</v>
      </c>
      <c r="CX1531">
        <f>ROUND(Y1531*Source!I1394,9)</f>
        <v>1.3999999999999999E-4</v>
      </c>
      <c r="CY1531">
        <f>AA1531</f>
        <v>27377.86</v>
      </c>
      <c r="CZ1531">
        <f>AE1531</f>
        <v>26867.38</v>
      </c>
      <c r="DA1531">
        <f>AI1531</f>
        <v>1</v>
      </c>
      <c r="DB1531">
        <f>ROUND(ROUND(AT1531*CZ1531,2),6)</f>
        <v>53.73</v>
      </c>
      <c r="DC1531">
        <f>ROUND(ROUND(AT1531*AG1531,2),6)</f>
        <v>0</v>
      </c>
      <c r="DD1531" t="s">
        <v>3</v>
      </c>
      <c r="DE1531" t="s">
        <v>3</v>
      </c>
      <c r="DF1531">
        <f t="shared" si="869"/>
        <v>3.76</v>
      </c>
      <c r="DG1531">
        <f t="shared" si="866"/>
        <v>0</v>
      </c>
      <c r="DH1531">
        <f t="shared" si="867"/>
        <v>0</v>
      </c>
      <c r="DI1531">
        <f t="shared" si="848"/>
        <v>0</v>
      </c>
      <c r="DJ1531">
        <f>DF1531</f>
        <v>3.76</v>
      </c>
      <c r="DK1531">
        <v>0</v>
      </c>
      <c r="DL1531" t="s">
        <v>3</v>
      </c>
      <c r="DM1531">
        <v>0</v>
      </c>
      <c r="DN1531" t="s">
        <v>3</v>
      </c>
      <c r="DO1531">
        <v>0</v>
      </c>
    </row>
    <row r="1532" spans="1:119" x14ac:dyDescent="0.25">
      <c r="A1532">
        <f>ROW(Source!A1394)</f>
        <v>1394</v>
      </c>
      <c r="B1532">
        <v>56481265</v>
      </c>
      <c r="C1532">
        <v>56497256</v>
      </c>
      <c r="D1532">
        <v>54902280</v>
      </c>
      <c r="E1532">
        <v>1</v>
      </c>
      <c r="F1532">
        <v>1</v>
      </c>
      <c r="G1532">
        <v>1079</v>
      </c>
      <c r="H1532">
        <v>3</v>
      </c>
      <c r="I1532" t="s">
        <v>895</v>
      </c>
      <c r="J1532" t="s">
        <v>896</v>
      </c>
      <c r="K1532" t="s">
        <v>897</v>
      </c>
      <c r="L1532">
        <v>1339</v>
      </c>
      <c r="N1532">
        <v>1007</v>
      </c>
      <c r="O1532" t="s">
        <v>158</v>
      </c>
      <c r="P1532" t="s">
        <v>158</v>
      </c>
      <c r="Q1532">
        <v>1</v>
      </c>
      <c r="W1532">
        <v>0</v>
      </c>
      <c r="X1532">
        <v>166094496</v>
      </c>
      <c r="Y1532">
        <f>AT1532</f>
        <v>0.05</v>
      </c>
      <c r="AA1532">
        <v>2511.77</v>
      </c>
      <c r="AB1532">
        <v>0</v>
      </c>
      <c r="AC1532">
        <v>0</v>
      </c>
      <c r="AD1532">
        <v>0</v>
      </c>
      <c r="AE1532">
        <v>2464.94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1</v>
      </c>
      <c r="AL1532">
        <v>1</v>
      </c>
      <c r="AM1532">
        <v>-2</v>
      </c>
      <c r="AN1532">
        <v>0</v>
      </c>
      <c r="AO1532">
        <v>1</v>
      </c>
      <c r="AP1532">
        <v>1</v>
      </c>
      <c r="AQ1532">
        <v>0</v>
      </c>
      <c r="AR1532">
        <v>0</v>
      </c>
      <c r="AS1532" t="s">
        <v>3</v>
      </c>
      <c r="AT1532">
        <v>0.05</v>
      </c>
      <c r="AU1532" t="s">
        <v>3</v>
      </c>
      <c r="AV1532">
        <v>0</v>
      </c>
      <c r="AW1532">
        <v>2</v>
      </c>
      <c r="AX1532">
        <v>56497273</v>
      </c>
      <c r="AY1532">
        <v>1</v>
      </c>
      <c r="AZ1532">
        <v>0</v>
      </c>
      <c r="BA1532">
        <v>1472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CV1532">
        <v>0</v>
      </c>
      <c r="CW1532">
        <v>0</v>
      </c>
      <c r="CX1532">
        <f>ROUND(Y1532*Source!I1394,9)</f>
        <v>3.5000000000000001E-3</v>
      </c>
      <c r="CY1532">
        <f>AA1532</f>
        <v>2511.77</v>
      </c>
      <c r="CZ1532">
        <f>AE1532</f>
        <v>2464.94</v>
      </c>
      <c r="DA1532">
        <f>AI1532</f>
        <v>1</v>
      </c>
      <c r="DB1532">
        <f>ROUND(ROUND(AT1532*CZ1532,2),6)</f>
        <v>123.25</v>
      </c>
      <c r="DC1532">
        <f>ROUND(ROUND(AT1532*AG1532,2),6)</f>
        <v>0</v>
      </c>
      <c r="DD1532" t="s">
        <v>3</v>
      </c>
      <c r="DE1532" t="s">
        <v>3</v>
      </c>
      <c r="DF1532">
        <f t="shared" si="869"/>
        <v>8.6300000000000008</v>
      </c>
      <c r="DG1532">
        <f t="shared" si="866"/>
        <v>0</v>
      </c>
      <c r="DH1532">
        <f t="shared" si="867"/>
        <v>0</v>
      </c>
      <c r="DI1532">
        <f t="shared" si="848"/>
        <v>0</v>
      </c>
      <c r="DJ1532">
        <f>DF1532</f>
        <v>8.6300000000000008</v>
      </c>
      <c r="DK1532">
        <v>0</v>
      </c>
      <c r="DL1532" t="s">
        <v>3</v>
      </c>
      <c r="DM1532">
        <v>0</v>
      </c>
      <c r="DN1532" t="s">
        <v>3</v>
      </c>
      <c r="DO1532">
        <v>0</v>
      </c>
    </row>
    <row r="1533" spans="1:119" x14ac:dyDescent="0.25">
      <c r="A1533">
        <f>ROW(Source!A1394)</f>
        <v>1394</v>
      </c>
      <c r="B1533">
        <v>56481265</v>
      </c>
      <c r="C1533">
        <v>56497256</v>
      </c>
      <c r="D1533">
        <v>54902848</v>
      </c>
      <c r="E1533">
        <v>1</v>
      </c>
      <c r="F1533">
        <v>1</v>
      </c>
      <c r="G1533">
        <v>1079</v>
      </c>
      <c r="H1533">
        <v>3</v>
      </c>
      <c r="I1533" t="s">
        <v>415</v>
      </c>
      <c r="J1533" t="s">
        <v>417</v>
      </c>
      <c r="K1533" t="s">
        <v>416</v>
      </c>
      <c r="L1533">
        <v>1339</v>
      </c>
      <c r="N1533">
        <v>1007</v>
      </c>
      <c r="O1533" t="s">
        <v>158</v>
      </c>
      <c r="P1533" t="s">
        <v>158</v>
      </c>
      <c r="Q1533">
        <v>1</v>
      </c>
      <c r="W1533">
        <v>0</v>
      </c>
      <c r="X1533">
        <v>-482484867</v>
      </c>
      <c r="Y1533">
        <f>AT1533</f>
        <v>0.98</v>
      </c>
      <c r="AA1533">
        <v>1855.85</v>
      </c>
      <c r="AB1533">
        <v>0</v>
      </c>
      <c r="AC1533">
        <v>0</v>
      </c>
      <c r="AD1533">
        <v>0</v>
      </c>
      <c r="AE1533">
        <v>1821.25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 t="s">
        <v>3</v>
      </c>
      <c r="AT1533">
        <v>0.98</v>
      </c>
      <c r="AU1533" t="s">
        <v>3</v>
      </c>
      <c r="AV1533">
        <v>0</v>
      </c>
      <c r="AW1533">
        <v>1</v>
      </c>
      <c r="AX1533">
        <v>-1</v>
      </c>
      <c r="AY1533">
        <v>0</v>
      </c>
      <c r="AZ1533">
        <v>0</v>
      </c>
      <c r="BA1533" t="s">
        <v>3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CV1533">
        <v>0</v>
      </c>
      <c r="CW1533">
        <v>0</v>
      </c>
      <c r="CX1533">
        <f>ROUND(Y1533*Source!I1394,9)</f>
        <v>6.8599999999999994E-2</v>
      </c>
      <c r="CY1533">
        <f>AA1533</f>
        <v>1855.85</v>
      </c>
      <c r="CZ1533">
        <f>AE1533</f>
        <v>1821.25</v>
      </c>
      <c r="DA1533">
        <f>AI1533</f>
        <v>1</v>
      </c>
      <c r="DB1533">
        <f>ROUND(ROUND(AT1533*CZ1533,2),6)</f>
        <v>1784.83</v>
      </c>
      <c r="DC1533">
        <f>ROUND(ROUND(AT1533*AG1533,2),6)</f>
        <v>0</v>
      </c>
      <c r="DD1533" t="s">
        <v>3</v>
      </c>
      <c r="DE1533" t="s">
        <v>3</v>
      </c>
      <c r="DF1533">
        <f t="shared" si="869"/>
        <v>124.94</v>
      </c>
      <c r="DG1533">
        <f t="shared" si="866"/>
        <v>0</v>
      </c>
      <c r="DH1533">
        <f t="shared" si="867"/>
        <v>0</v>
      </c>
      <c r="DI1533">
        <f t="shared" si="848"/>
        <v>0</v>
      </c>
      <c r="DJ1533">
        <f>DF1533</f>
        <v>124.94</v>
      </c>
      <c r="DK1533">
        <v>0</v>
      </c>
      <c r="DL1533" t="s">
        <v>3</v>
      </c>
      <c r="DM1533">
        <v>0</v>
      </c>
      <c r="DN1533" t="s">
        <v>3</v>
      </c>
      <c r="DO1533">
        <v>0</v>
      </c>
    </row>
    <row r="1534" spans="1:119" x14ac:dyDescent="0.25">
      <c r="A1534">
        <f>ROW(Source!A1395)</f>
        <v>1395</v>
      </c>
      <c r="B1534">
        <v>56481267</v>
      </c>
      <c r="C1534">
        <v>56497256</v>
      </c>
      <c r="D1534">
        <v>54836958</v>
      </c>
      <c r="E1534">
        <v>1079</v>
      </c>
      <c r="F1534">
        <v>1</v>
      </c>
      <c r="G1534">
        <v>1079</v>
      </c>
      <c r="H1534">
        <v>1</v>
      </c>
      <c r="I1534" t="s">
        <v>738</v>
      </c>
      <c r="J1534" t="s">
        <v>3</v>
      </c>
      <c r="K1534" t="s">
        <v>739</v>
      </c>
      <c r="L1534">
        <v>1191</v>
      </c>
      <c r="N1534">
        <v>1013</v>
      </c>
      <c r="O1534" t="s">
        <v>740</v>
      </c>
      <c r="P1534" t="s">
        <v>740</v>
      </c>
      <c r="Q1534">
        <v>1</v>
      </c>
      <c r="W1534">
        <v>0</v>
      </c>
      <c r="X1534">
        <v>476480486</v>
      </c>
      <c r="Y1534">
        <f>(AT1534*1.15*1.1)</f>
        <v>22.985050000000005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1</v>
      </c>
      <c r="AM1534">
        <v>-2</v>
      </c>
      <c r="AN1534">
        <v>0</v>
      </c>
      <c r="AO1534">
        <v>1</v>
      </c>
      <c r="AP1534">
        <v>1</v>
      </c>
      <c r="AQ1534">
        <v>0</v>
      </c>
      <c r="AR1534">
        <v>0</v>
      </c>
      <c r="AS1534" t="s">
        <v>3</v>
      </c>
      <c r="AT1534">
        <v>18.170000000000002</v>
      </c>
      <c r="AU1534" t="s">
        <v>166</v>
      </c>
      <c r="AV1534">
        <v>1</v>
      </c>
      <c r="AW1534">
        <v>2</v>
      </c>
      <c r="AX1534">
        <v>56497266</v>
      </c>
      <c r="AY1534">
        <v>1</v>
      </c>
      <c r="AZ1534">
        <v>0</v>
      </c>
      <c r="BA1534">
        <v>1474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CU1534">
        <f>ROUND(AT1534*Source!I1395*AH1534*AL1534,2)</f>
        <v>0</v>
      </c>
      <c r="CV1534">
        <f>ROUND(Y1534*Source!I1395,9)</f>
        <v>1.6089534999999999</v>
      </c>
      <c r="CW1534">
        <v>0</v>
      </c>
      <c r="CX1534">
        <f>ROUND(Y1534*Source!I1395,9)</f>
        <v>1.6089534999999999</v>
      </c>
      <c r="CY1534">
        <f>AD1534</f>
        <v>0</v>
      </c>
      <c r="CZ1534">
        <f>AH1534</f>
        <v>0</v>
      </c>
      <c r="DA1534">
        <f>AL1534</f>
        <v>1</v>
      </c>
      <c r="DB1534">
        <f>ROUND((ROUND(AT1534*CZ1534,2)*1.15*1.1),6)</f>
        <v>0</v>
      </c>
      <c r="DC1534">
        <f>ROUND((ROUND(AT1534*AG1534,2)*1.15*1.1),6)</f>
        <v>0</v>
      </c>
      <c r="DD1534" t="s">
        <v>3</v>
      </c>
      <c r="DE1534" t="s">
        <v>3</v>
      </c>
      <c r="DF1534">
        <f t="shared" si="869"/>
        <v>0</v>
      </c>
      <c r="DG1534">
        <f t="shared" si="866"/>
        <v>0</v>
      </c>
      <c r="DH1534">
        <f t="shared" si="867"/>
        <v>0</v>
      </c>
      <c r="DI1534">
        <f t="shared" si="848"/>
        <v>0</v>
      </c>
      <c r="DJ1534">
        <f>DI1534</f>
        <v>0</v>
      </c>
      <c r="DK1534">
        <v>0</v>
      </c>
      <c r="DL1534" t="s">
        <v>3</v>
      </c>
      <c r="DM1534">
        <v>0</v>
      </c>
      <c r="DN1534" t="s">
        <v>3</v>
      </c>
      <c r="DO1534">
        <v>0</v>
      </c>
    </row>
    <row r="1535" spans="1:119" x14ac:dyDescent="0.25">
      <c r="A1535">
        <f>ROW(Source!A1395)</f>
        <v>1395</v>
      </c>
      <c r="B1535">
        <v>56481267</v>
      </c>
      <c r="C1535">
        <v>56497256</v>
      </c>
      <c r="D1535">
        <v>54934284</v>
      </c>
      <c r="E1535">
        <v>1</v>
      </c>
      <c r="F1535">
        <v>1</v>
      </c>
      <c r="G1535">
        <v>1079</v>
      </c>
      <c r="H1535">
        <v>2</v>
      </c>
      <c r="I1535" t="s">
        <v>741</v>
      </c>
      <c r="J1535" t="s">
        <v>742</v>
      </c>
      <c r="K1535" t="s">
        <v>743</v>
      </c>
      <c r="L1535">
        <v>1368</v>
      </c>
      <c r="N1535">
        <v>1011</v>
      </c>
      <c r="O1535" t="s">
        <v>744</v>
      </c>
      <c r="P1535" t="s">
        <v>744</v>
      </c>
      <c r="Q1535">
        <v>1</v>
      </c>
      <c r="W1535">
        <v>0</v>
      </c>
      <c r="X1535">
        <v>654681671</v>
      </c>
      <c r="Y1535">
        <f>(AT1535*1.25*1.1)</f>
        <v>0.46750000000000008</v>
      </c>
      <c r="AA1535">
        <v>0</v>
      </c>
      <c r="AB1535">
        <v>1323.36</v>
      </c>
      <c r="AC1535">
        <v>631.85</v>
      </c>
      <c r="AD1535">
        <v>0</v>
      </c>
      <c r="AE1535">
        <v>0</v>
      </c>
      <c r="AF1535">
        <v>83.1</v>
      </c>
      <c r="AG1535">
        <v>12.62</v>
      </c>
      <c r="AH1535">
        <v>0</v>
      </c>
      <c r="AI1535">
        <v>1</v>
      </c>
      <c r="AJ1535">
        <v>15.21</v>
      </c>
      <c r="AK1535">
        <v>47.82</v>
      </c>
      <c r="AL1535">
        <v>1</v>
      </c>
      <c r="AM1535">
        <v>2</v>
      </c>
      <c r="AN1535">
        <v>0</v>
      </c>
      <c r="AO1535">
        <v>1</v>
      </c>
      <c r="AP1535">
        <v>1</v>
      </c>
      <c r="AQ1535">
        <v>0</v>
      </c>
      <c r="AR1535">
        <v>0</v>
      </c>
      <c r="AS1535" t="s">
        <v>3</v>
      </c>
      <c r="AT1535">
        <v>0.34</v>
      </c>
      <c r="AU1535" t="s">
        <v>165</v>
      </c>
      <c r="AV1535">
        <v>0</v>
      </c>
      <c r="AW1535">
        <v>2</v>
      </c>
      <c r="AX1535">
        <v>56497267</v>
      </c>
      <c r="AY1535">
        <v>1</v>
      </c>
      <c r="AZ1535">
        <v>0</v>
      </c>
      <c r="BA1535">
        <v>1475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CV1535">
        <v>0</v>
      </c>
      <c r="CW1535">
        <f>ROUND(Y1535*Source!I1395*DO1535,9)</f>
        <v>0.41298950000000001</v>
      </c>
      <c r="CX1535">
        <f>ROUND(Y1535*Source!I1395,9)</f>
        <v>3.2724999999999997E-2</v>
      </c>
      <c r="CY1535">
        <f>AB1535</f>
        <v>1323.36</v>
      </c>
      <c r="CZ1535">
        <f>AF1535</f>
        <v>83.1</v>
      </c>
      <c r="DA1535">
        <f>AJ1535</f>
        <v>15.21</v>
      </c>
      <c r="DB1535">
        <f>ROUND((ROUND(AT1535*CZ1535,2)*1.25*1.1),6)</f>
        <v>38.84375</v>
      </c>
      <c r="DC1535">
        <f>ROUND((ROUND(AT1535*AG1535,2)*1.25*1.1),6)</f>
        <v>5.8987499999999997</v>
      </c>
      <c r="DD1535" t="s">
        <v>3</v>
      </c>
      <c r="DE1535" t="s">
        <v>3</v>
      </c>
      <c r="DF1535">
        <f t="shared" si="869"/>
        <v>0</v>
      </c>
      <c r="DG1535">
        <f>ROUND(ROUND(AF1535*AJ1535,2)*CX1535,2)</f>
        <v>41.36</v>
      </c>
      <c r="DH1535">
        <f>ROUND(ROUND(AG1535*AK1535,2)*CX1535,2)</f>
        <v>19.75</v>
      </c>
      <c r="DI1535">
        <f t="shared" si="848"/>
        <v>0</v>
      </c>
      <c r="DJ1535">
        <f>DG1535</f>
        <v>41.36</v>
      </c>
      <c r="DK1535">
        <v>0</v>
      </c>
      <c r="DL1535" t="s">
        <v>745</v>
      </c>
      <c r="DM1535">
        <v>0</v>
      </c>
      <c r="DN1535" t="s">
        <v>740</v>
      </c>
      <c r="DO1535">
        <v>12.62</v>
      </c>
    </row>
    <row r="1536" spans="1:119" x14ac:dyDescent="0.25">
      <c r="A1536">
        <f>ROW(Source!A1395)</f>
        <v>1395</v>
      </c>
      <c r="B1536">
        <v>56481267</v>
      </c>
      <c r="C1536">
        <v>56497256</v>
      </c>
      <c r="D1536">
        <v>54933607</v>
      </c>
      <c r="E1536">
        <v>1</v>
      </c>
      <c r="F1536">
        <v>1</v>
      </c>
      <c r="G1536">
        <v>1079</v>
      </c>
      <c r="H1536">
        <v>2</v>
      </c>
      <c r="I1536" t="s">
        <v>868</v>
      </c>
      <c r="J1536" t="s">
        <v>869</v>
      </c>
      <c r="K1536" t="s">
        <v>870</v>
      </c>
      <c r="L1536">
        <v>1368</v>
      </c>
      <c r="N1536">
        <v>1011</v>
      </c>
      <c r="O1536" t="s">
        <v>744</v>
      </c>
      <c r="P1536" t="s">
        <v>744</v>
      </c>
      <c r="Q1536">
        <v>1</v>
      </c>
      <c r="W1536">
        <v>0</v>
      </c>
      <c r="X1536">
        <v>-2072243295</v>
      </c>
      <c r="Y1536">
        <f>(AT1536*1.25*1.1)</f>
        <v>0.59125000000000005</v>
      </c>
      <c r="AA1536">
        <v>0</v>
      </c>
      <c r="AB1536">
        <v>30.6</v>
      </c>
      <c r="AC1536">
        <v>0</v>
      </c>
      <c r="AD1536">
        <v>0</v>
      </c>
      <c r="AE1536">
        <v>0</v>
      </c>
      <c r="AF1536">
        <v>3.18</v>
      </c>
      <c r="AG1536">
        <v>0</v>
      </c>
      <c r="AH1536">
        <v>0</v>
      </c>
      <c r="AI1536">
        <v>1</v>
      </c>
      <c r="AJ1536">
        <v>9.19</v>
      </c>
      <c r="AK1536">
        <v>47.82</v>
      </c>
      <c r="AL1536">
        <v>1</v>
      </c>
      <c r="AM1536">
        <v>2</v>
      </c>
      <c r="AN1536">
        <v>0</v>
      </c>
      <c r="AO1536">
        <v>1</v>
      </c>
      <c r="AP1536">
        <v>1</v>
      </c>
      <c r="AQ1536">
        <v>0</v>
      </c>
      <c r="AR1536">
        <v>0</v>
      </c>
      <c r="AS1536" t="s">
        <v>3</v>
      </c>
      <c r="AT1536">
        <v>0.43</v>
      </c>
      <c r="AU1536" t="s">
        <v>165</v>
      </c>
      <c r="AV1536">
        <v>0</v>
      </c>
      <c r="AW1536">
        <v>2</v>
      </c>
      <c r="AX1536">
        <v>56497268</v>
      </c>
      <c r="AY1536">
        <v>1</v>
      </c>
      <c r="AZ1536">
        <v>0</v>
      </c>
      <c r="BA1536">
        <v>1476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CV1536">
        <v>0</v>
      </c>
      <c r="CW1536">
        <f>ROUND(Y1536*Source!I1395*DO1536,9)</f>
        <v>0</v>
      </c>
      <c r="CX1536">
        <f>ROUND(Y1536*Source!I1395,9)</f>
        <v>4.1387500000000001E-2</v>
      </c>
      <c r="CY1536">
        <f>AB1536</f>
        <v>30.6</v>
      </c>
      <c r="CZ1536">
        <f>AF1536</f>
        <v>3.18</v>
      </c>
      <c r="DA1536">
        <f>AJ1536</f>
        <v>9.19</v>
      </c>
      <c r="DB1536">
        <f>ROUND((ROUND(AT1536*CZ1536,2)*1.25*1.1),6)</f>
        <v>1.88375</v>
      </c>
      <c r="DC1536">
        <f>ROUND((ROUND(AT1536*AG1536,2)*1.25*1.1),6)</f>
        <v>0</v>
      </c>
      <c r="DD1536" t="s">
        <v>3</v>
      </c>
      <c r="DE1536" t="s">
        <v>3</v>
      </c>
      <c r="DF1536">
        <f t="shared" si="869"/>
        <v>0</v>
      </c>
      <c r="DG1536">
        <f>ROUND(ROUND(AF1536*AJ1536,2)*CX1536,2)</f>
        <v>1.21</v>
      </c>
      <c r="DH1536">
        <f>ROUND(ROUND(AG1536*AK1536,2)*CX1536,2)</f>
        <v>0</v>
      </c>
      <c r="DI1536">
        <f t="shared" si="848"/>
        <v>0</v>
      </c>
      <c r="DJ1536">
        <f>DG1536</f>
        <v>1.21</v>
      </c>
      <c r="DK1536">
        <v>0</v>
      </c>
      <c r="DL1536" t="s">
        <v>3</v>
      </c>
      <c r="DM1536">
        <v>0</v>
      </c>
      <c r="DN1536" t="s">
        <v>3</v>
      </c>
      <c r="DO1536">
        <v>0</v>
      </c>
    </row>
    <row r="1537" spans="1:119" x14ac:dyDescent="0.25">
      <c r="A1537">
        <f>ROW(Source!A1395)</f>
        <v>1395</v>
      </c>
      <c r="B1537">
        <v>56481267</v>
      </c>
      <c r="C1537">
        <v>56497256</v>
      </c>
      <c r="D1537">
        <v>54933712</v>
      </c>
      <c r="E1537">
        <v>1</v>
      </c>
      <c r="F1537">
        <v>1</v>
      </c>
      <c r="G1537">
        <v>1079</v>
      </c>
      <c r="H1537">
        <v>2</v>
      </c>
      <c r="I1537" t="s">
        <v>927</v>
      </c>
      <c r="J1537" t="s">
        <v>928</v>
      </c>
      <c r="K1537" t="s">
        <v>929</v>
      </c>
      <c r="L1537">
        <v>1368</v>
      </c>
      <c r="N1537">
        <v>1011</v>
      </c>
      <c r="O1537" t="s">
        <v>744</v>
      </c>
      <c r="P1537" t="s">
        <v>744</v>
      </c>
      <c r="Q1537">
        <v>1</v>
      </c>
      <c r="W1537">
        <v>0</v>
      </c>
      <c r="X1537">
        <v>1381503060</v>
      </c>
      <c r="Y1537">
        <f>(AT1537*1.25*1.1)</f>
        <v>0.56374999999999997</v>
      </c>
      <c r="AA1537">
        <v>0</v>
      </c>
      <c r="AB1537">
        <v>144.34</v>
      </c>
      <c r="AC1537">
        <v>0</v>
      </c>
      <c r="AD1537">
        <v>0</v>
      </c>
      <c r="AE1537">
        <v>0</v>
      </c>
      <c r="AF1537">
        <v>12.32</v>
      </c>
      <c r="AG1537">
        <v>0</v>
      </c>
      <c r="AH1537">
        <v>0</v>
      </c>
      <c r="AI1537">
        <v>1</v>
      </c>
      <c r="AJ1537">
        <v>11.19</v>
      </c>
      <c r="AK1537">
        <v>47.82</v>
      </c>
      <c r="AL1537">
        <v>1</v>
      </c>
      <c r="AM1537">
        <v>2</v>
      </c>
      <c r="AN1537">
        <v>0</v>
      </c>
      <c r="AO1537">
        <v>1</v>
      </c>
      <c r="AP1537">
        <v>1</v>
      </c>
      <c r="AQ1537">
        <v>0</v>
      </c>
      <c r="AR1537">
        <v>0</v>
      </c>
      <c r="AS1537" t="s">
        <v>3</v>
      </c>
      <c r="AT1537">
        <v>0.41</v>
      </c>
      <c r="AU1537" t="s">
        <v>165</v>
      </c>
      <c r="AV1537">
        <v>0</v>
      </c>
      <c r="AW1537">
        <v>2</v>
      </c>
      <c r="AX1537">
        <v>56497269</v>
      </c>
      <c r="AY1537">
        <v>1</v>
      </c>
      <c r="AZ1537">
        <v>0</v>
      </c>
      <c r="BA1537">
        <v>1477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CV1537">
        <v>0</v>
      </c>
      <c r="CW1537">
        <f>ROUND(Y1537*Source!I1395*DO1537,9)</f>
        <v>0</v>
      </c>
      <c r="CX1537">
        <f>ROUND(Y1537*Source!I1395,9)</f>
        <v>3.9462499999999998E-2</v>
      </c>
      <c r="CY1537">
        <f>AB1537</f>
        <v>144.34</v>
      </c>
      <c r="CZ1537">
        <f>AF1537</f>
        <v>12.32</v>
      </c>
      <c r="DA1537">
        <f>AJ1537</f>
        <v>11.19</v>
      </c>
      <c r="DB1537">
        <f>ROUND((ROUND(AT1537*CZ1537,2)*1.25*1.1),6)</f>
        <v>6.9437499999999996</v>
      </c>
      <c r="DC1537">
        <f>ROUND((ROUND(AT1537*AG1537,2)*1.25*1.1),6)</f>
        <v>0</v>
      </c>
      <c r="DD1537" t="s">
        <v>3</v>
      </c>
      <c r="DE1537" t="s">
        <v>3</v>
      </c>
      <c r="DF1537">
        <f t="shared" si="869"/>
        <v>0</v>
      </c>
      <c r="DG1537">
        <f>ROUND(ROUND(AF1537*AJ1537,2)*CX1537,2)</f>
        <v>5.44</v>
      </c>
      <c r="DH1537">
        <f>ROUND(ROUND(AG1537*AK1537,2)*CX1537,2)</f>
        <v>0</v>
      </c>
      <c r="DI1537">
        <f t="shared" ref="DI1537:DI1600" si="870">ROUND(ROUND(AH1537,2)*CX1537,2)</f>
        <v>0</v>
      </c>
      <c r="DJ1537">
        <f>DG1537</f>
        <v>5.44</v>
      </c>
      <c r="DK1537">
        <v>0</v>
      </c>
      <c r="DL1537" t="s">
        <v>3</v>
      </c>
      <c r="DM1537">
        <v>0</v>
      </c>
      <c r="DN1537" t="s">
        <v>3</v>
      </c>
      <c r="DO1537">
        <v>0</v>
      </c>
    </row>
    <row r="1538" spans="1:119" x14ac:dyDescent="0.25">
      <c r="A1538">
        <f>ROW(Source!A1395)</f>
        <v>1395</v>
      </c>
      <c r="B1538">
        <v>56481267</v>
      </c>
      <c r="C1538">
        <v>56497256</v>
      </c>
      <c r="D1538">
        <v>54902318</v>
      </c>
      <c r="E1538">
        <v>1</v>
      </c>
      <c r="F1538">
        <v>1</v>
      </c>
      <c r="G1538">
        <v>1079</v>
      </c>
      <c r="H1538">
        <v>3</v>
      </c>
      <c r="I1538" t="s">
        <v>755</v>
      </c>
      <c r="J1538" t="s">
        <v>756</v>
      </c>
      <c r="K1538" t="s">
        <v>757</v>
      </c>
      <c r="L1538">
        <v>1348</v>
      </c>
      <c r="N1538">
        <v>1009</v>
      </c>
      <c r="O1538" t="s">
        <v>32</v>
      </c>
      <c r="P1538" t="s">
        <v>32</v>
      </c>
      <c r="Q1538">
        <v>1000</v>
      </c>
      <c r="W1538">
        <v>0</v>
      </c>
      <c r="X1538">
        <v>-638851762</v>
      </c>
      <c r="Y1538">
        <f>AT1538</f>
        <v>3.8999999999999998E-3</v>
      </c>
      <c r="AA1538">
        <v>120345.07</v>
      </c>
      <c r="AB1538">
        <v>0</v>
      </c>
      <c r="AC1538">
        <v>0</v>
      </c>
      <c r="AD1538">
        <v>0</v>
      </c>
      <c r="AE1538">
        <v>15160.61</v>
      </c>
      <c r="AF1538">
        <v>0</v>
      </c>
      <c r="AG1538">
        <v>0</v>
      </c>
      <c r="AH1538">
        <v>0</v>
      </c>
      <c r="AI1538">
        <v>7.79</v>
      </c>
      <c r="AJ1538">
        <v>1</v>
      </c>
      <c r="AK1538">
        <v>1</v>
      </c>
      <c r="AL1538">
        <v>1</v>
      </c>
      <c r="AM1538">
        <v>2</v>
      </c>
      <c r="AN1538">
        <v>0</v>
      </c>
      <c r="AO1538">
        <v>1</v>
      </c>
      <c r="AP1538">
        <v>1</v>
      </c>
      <c r="AQ1538">
        <v>0</v>
      </c>
      <c r="AR1538">
        <v>0</v>
      </c>
      <c r="AS1538" t="s">
        <v>3</v>
      </c>
      <c r="AT1538">
        <v>3.8999999999999998E-3</v>
      </c>
      <c r="AU1538" t="s">
        <v>3</v>
      </c>
      <c r="AV1538">
        <v>0</v>
      </c>
      <c r="AW1538">
        <v>2</v>
      </c>
      <c r="AX1538">
        <v>56497270</v>
      </c>
      <c r="AY1538">
        <v>1</v>
      </c>
      <c r="AZ1538">
        <v>0</v>
      </c>
      <c r="BA1538">
        <v>1478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CV1538">
        <v>0</v>
      </c>
      <c r="CW1538">
        <v>0</v>
      </c>
      <c r="CX1538">
        <f>ROUND(Y1538*Source!I1395,9)</f>
        <v>2.7300000000000002E-4</v>
      </c>
      <c r="CY1538">
        <f>AA1538</f>
        <v>120345.07</v>
      </c>
      <c r="CZ1538">
        <f>AE1538</f>
        <v>15160.61</v>
      </c>
      <c r="DA1538">
        <f>AI1538</f>
        <v>7.79</v>
      </c>
      <c r="DB1538">
        <f>ROUND(ROUND(AT1538*CZ1538,2),6)</f>
        <v>59.13</v>
      </c>
      <c r="DC1538">
        <f>ROUND(ROUND(AT1538*AG1538,2),6)</f>
        <v>0</v>
      </c>
      <c r="DD1538" t="s">
        <v>3</v>
      </c>
      <c r="DE1538" t="s">
        <v>3</v>
      </c>
      <c r="DF1538">
        <f>ROUND(ROUND(AE1538*AI1538,2)*CX1538,2)</f>
        <v>32.24</v>
      </c>
      <c r="DG1538">
        <f t="shared" ref="DG1538:DG1552" si="871">ROUND(ROUND(AF1538,2)*CX1538,2)</f>
        <v>0</v>
      </c>
      <c r="DH1538">
        <f t="shared" ref="DH1538:DH1552" si="872">ROUND(ROUND(AG1538,2)*CX1538,2)</f>
        <v>0</v>
      </c>
      <c r="DI1538">
        <f t="shared" si="870"/>
        <v>0</v>
      </c>
      <c r="DJ1538">
        <f>DF1538</f>
        <v>32.24</v>
      </c>
      <c r="DK1538">
        <v>0</v>
      </c>
      <c r="DL1538" t="s">
        <v>3</v>
      </c>
      <c r="DM1538">
        <v>0</v>
      </c>
      <c r="DN1538" t="s">
        <v>3</v>
      </c>
      <c r="DO1538">
        <v>0</v>
      </c>
    </row>
    <row r="1539" spans="1:119" x14ac:dyDescent="0.25">
      <c r="A1539">
        <f>ROW(Source!A1395)</f>
        <v>1395</v>
      </c>
      <c r="B1539">
        <v>56481267</v>
      </c>
      <c r="C1539">
        <v>56497256</v>
      </c>
      <c r="D1539">
        <v>54902260</v>
      </c>
      <c r="E1539">
        <v>1</v>
      </c>
      <c r="F1539">
        <v>1</v>
      </c>
      <c r="G1539">
        <v>1079</v>
      </c>
      <c r="H1539">
        <v>3</v>
      </c>
      <c r="I1539" t="s">
        <v>930</v>
      </c>
      <c r="J1539" t="s">
        <v>931</v>
      </c>
      <c r="K1539" t="s">
        <v>932</v>
      </c>
      <c r="L1539">
        <v>1348</v>
      </c>
      <c r="N1539">
        <v>1009</v>
      </c>
      <c r="O1539" t="s">
        <v>32</v>
      </c>
      <c r="P1539" t="s">
        <v>32</v>
      </c>
      <c r="Q1539">
        <v>1000</v>
      </c>
      <c r="W1539">
        <v>0</v>
      </c>
      <c r="X1539">
        <v>-577689993</v>
      </c>
      <c r="Y1539">
        <f>AT1539</f>
        <v>7.0000000000000007E-2</v>
      </c>
      <c r="AA1539">
        <v>27740.74</v>
      </c>
      <c r="AB1539">
        <v>0</v>
      </c>
      <c r="AC1539">
        <v>0</v>
      </c>
      <c r="AD1539">
        <v>0</v>
      </c>
      <c r="AE1539">
        <v>3381.8</v>
      </c>
      <c r="AF1539">
        <v>0</v>
      </c>
      <c r="AG1539">
        <v>0</v>
      </c>
      <c r="AH1539">
        <v>0</v>
      </c>
      <c r="AI1539">
        <v>8.0500000000000007</v>
      </c>
      <c r="AJ1539">
        <v>1</v>
      </c>
      <c r="AK1539">
        <v>1</v>
      </c>
      <c r="AL1539">
        <v>1</v>
      </c>
      <c r="AM1539">
        <v>2</v>
      </c>
      <c r="AN1539">
        <v>0</v>
      </c>
      <c r="AO1539">
        <v>1</v>
      </c>
      <c r="AP1539">
        <v>1</v>
      </c>
      <c r="AQ1539">
        <v>0</v>
      </c>
      <c r="AR1539">
        <v>0</v>
      </c>
      <c r="AS1539" t="s">
        <v>3</v>
      </c>
      <c r="AT1539">
        <v>7.0000000000000007E-2</v>
      </c>
      <c r="AU1539" t="s">
        <v>3</v>
      </c>
      <c r="AV1539">
        <v>0</v>
      </c>
      <c r="AW1539">
        <v>2</v>
      </c>
      <c r="AX1539">
        <v>56497271</v>
      </c>
      <c r="AY1539">
        <v>1</v>
      </c>
      <c r="AZ1539">
        <v>0</v>
      </c>
      <c r="BA1539">
        <v>1479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CV1539">
        <v>0</v>
      </c>
      <c r="CW1539">
        <v>0</v>
      </c>
      <c r="CX1539">
        <f>ROUND(Y1539*Source!I1395,9)</f>
        <v>4.8999999999999998E-3</v>
      </c>
      <c r="CY1539">
        <f>AA1539</f>
        <v>27740.74</v>
      </c>
      <c r="CZ1539">
        <f>AE1539</f>
        <v>3381.8</v>
      </c>
      <c r="DA1539">
        <f>AI1539</f>
        <v>8.0500000000000007</v>
      </c>
      <c r="DB1539">
        <f>ROUND(ROUND(AT1539*CZ1539,2),6)</f>
        <v>236.73</v>
      </c>
      <c r="DC1539">
        <f>ROUND(ROUND(AT1539*AG1539,2),6)</f>
        <v>0</v>
      </c>
      <c r="DD1539" t="s">
        <v>3</v>
      </c>
      <c r="DE1539" t="s">
        <v>3</v>
      </c>
      <c r="DF1539">
        <f>ROUND(ROUND(AE1539*AI1539,2)*CX1539,2)</f>
        <v>133.4</v>
      </c>
      <c r="DG1539">
        <f t="shared" si="871"/>
        <v>0</v>
      </c>
      <c r="DH1539">
        <f t="shared" si="872"/>
        <v>0</v>
      </c>
      <c r="DI1539">
        <f t="shared" si="870"/>
        <v>0</v>
      </c>
      <c r="DJ1539">
        <f>DF1539</f>
        <v>133.4</v>
      </c>
      <c r="DK1539">
        <v>0</v>
      </c>
      <c r="DL1539" t="s">
        <v>3</v>
      </c>
      <c r="DM1539">
        <v>0</v>
      </c>
      <c r="DN1539" t="s">
        <v>3</v>
      </c>
      <c r="DO1539">
        <v>0</v>
      </c>
    </row>
    <row r="1540" spans="1:119" x14ac:dyDescent="0.25">
      <c r="A1540">
        <f>ROW(Source!A1395)</f>
        <v>1395</v>
      </c>
      <c r="B1540">
        <v>56481267</v>
      </c>
      <c r="C1540">
        <v>56497256</v>
      </c>
      <c r="D1540">
        <v>54902263</v>
      </c>
      <c r="E1540">
        <v>1</v>
      </c>
      <c r="F1540">
        <v>1</v>
      </c>
      <c r="G1540">
        <v>1079</v>
      </c>
      <c r="H1540">
        <v>3</v>
      </c>
      <c r="I1540" t="s">
        <v>933</v>
      </c>
      <c r="J1540" t="s">
        <v>934</v>
      </c>
      <c r="K1540" t="s">
        <v>935</v>
      </c>
      <c r="L1540">
        <v>1348</v>
      </c>
      <c r="N1540">
        <v>1009</v>
      </c>
      <c r="O1540" t="s">
        <v>32</v>
      </c>
      <c r="P1540" t="s">
        <v>32</v>
      </c>
      <c r="Q1540">
        <v>1000</v>
      </c>
      <c r="W1540">
        <v>0</v>
      </c>
      <c r="X1540">
        <v>958001174</v>
      </c>
      <c r="Y1540">
        <f>AT1540</f>
        <v>2E-3</v>
      </c>
      <c r="AA1540">
        <v>159339.15</v>
      </c>
      <c r="AB1540">
        <v>0</v>
      </c>
      <c r="AC1540">
        <v>0</v>
      </c>
      <c r="AD1540">
        <v>0</v>
      </c>
      <c r="AE1540">
        <v>26867.38</v>
      </c>
      <c r="AF1540">
        <v>0</v>
      </c>
      <c r="AG1540">
        <v>0</v>
      </c>
      <c r="AH1540">
        <v>0</v>
      </c>
      <c r="AI1540">
        <v>5.82</v>
      </c>
      <c r="AJ1540">
        <v>1</v>
      </c>
      <c r="AK1540">
        <v>1</v>
      </c>
      <c r="AL1540">
        <v>1</v>
      </c>
      <c r="AM1540">
        <v>2</v>
      </c>
      <c r="AN1540">
        <v>0</v>
      </c>
      <c r="AO1540">
        <v>1</v>
      </c>
      <c r="AP1540">
        <v>1</v>
      </c>
      <c r="AQ1540">
        <v>0</v>
      </c>
      <c r="AR1540">
        <v>0</v>
      </c>
      <c r="AS1540" t="s">
        <v>3</v>
      </c>
      <c r="AT1540">
        <v>2E-3</v>
      </c>
      <c r="AU1540" t="s">
        <v>3</v>
      </c>
      <c r="AV1540">
        <v>0</v>
      </c>
      <c r="AW1540">
        <v>2</v>
      </c>
      <c r="AX1540">
        <v>56497272</v>
      </c>
      <c r="AY1540">
        <v>1</v>
      </c>
      <c r="AZ1540">
        <v>0</v>
      </c>
      <c r="BA1540">
        <v>1480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CV1540">
        <v>0</v>
      </c>
      <c r="CW1540">
        <v>0</v>
      </c>
      <c r="CX1540">
        <f>ROUND(Y1540*Source!I1395,9)</f>
        <v>1.3999999999999999E-4</v>
      </c>
      <c r="CY1540">
        <f>AA1540</f>
        <v>159339.15</v>
      </c>
      <c r="CZ1540">
        <f>AE1540</f>
        <v>26867.38</v>
      </c>
      <c r="DA1540">
        <f>AI1540</f>
        <v>5.82</v>
      </c>
      <c r="DB1540">
        <f>ROUND(ROUND(AT1540*CZ1540,2),6)</f>
        <v>53.73</v>
      </c>
      <c r="DC1540">
        <f>ROUND(ROUND(AT1540*AG1540,2),6)</f>
        <v>0</v>
      </c>
      <c r="DD1540" t="s">
        <v>3</v>
      </c>
      <c r="DE1540" t="s">
        <v>3</v>
      </c>
      <c r="DF1540">
        <f>ROUND(ROUND(AE1540*AI1540,2)*CX1540,2)</f>
        <v>21.89</v>
      </c>
      <c r="DG1540">
        <f t="shared" si="871"/>
        <v>0</v>
      </c>
      <c r="DH1540">
        <f t="shared" si="872"/>
        <v>0</v>
      </c>
      <c r="DI1540">
        <f t="shared" si="870"/>
        <v>0</v>
      </c>
      <c r="DJ1540">
        <f>DF1540</f>
        <v>21.89</v>
      </c>
      <c r="DK1540">
        <v>0</v>
      </c>
      <c r="DL1540" t="s">
        <v>3</v>
      </c>
      <c r="DM1540">
        <v>0</v>
      </c>
      <c r="DN1540" t="s">
        <v>3</v>
      </c>
      <c r="DO1540">
        <v>0</v>
      </c>
    </row>
    <row r="1541" spans="1:119" x14ac:dyDescent="0.25">
      <c r="A1541">
        <f>ROW(Source!A1395)</f>
        <v>1395</v>
      </c>
      <c r="B1541">
        <v>56481267</v>
      </c>
      <c r="C1541">
        <v>56497256</v>
      </c>
      <c r="D1541">
        <v>54902280</v>
      </c>
      <c r="E1541">
        <v>1</v>
      </c>
      <c r="F1541">
        <v>1</v>
      </c>
      <c r="G1541">
        <v>1079</v>
      </c>
      <c r="H1541">
        <v>3</v>
      </c>
      <c r="I1541" t="s">
        <v>895</v>
      </c>
      <c r="J1541" t="s">
        <v>896</v>
      </c>
      <c r="K1541" t="s">
        <v>897</v>
      </c>
      <c r="L1541">
        <v>1339</v>
      </c>
      <c r="N1541">
        <v>1007</v>
      </c>
      <c r="O1541" t="s">
        <v>158</v>
      </c>
      <c r="P1541" t="s">
        <v>158</v>
      </c>
      <c r="Q1541">
        <v>1</v>
      </c>
      <c r="W1541">
        <v>0</v>
      </c>
      <c r="X1541">
        <v>166094496</v>
      </c>
      <c r="Y1541">
        <f>AT1541</f>
        <v>0.05</v>
      </c>
      <c r="AA1541">
        <v>9318.68</v>
      </c>
      <c r="AB1541">
        <v>0</v>
      </c>
      <c r="AC1541">
        <v>0</v>
      </c>
      <c r="AD1541">
        <v>0</v>
      </c>
      <c r="AE1541">
        <v>2464.94</v>
      </c>
      <c r="AF1541">
        <v>0</v>
      </c>
      <c r="AG1541">
        <v>0</v>
      </c>
      <c r="AH1541">
        <v>0</v>
      </c>
      <c r="AI1541">
        <v>3.71</v>
      </c>
      <c r="AJ1541">
        <v>1</v>
      </c>
      <c r="AK1541">
        <v>1</v>
      </c>
      <c r="AL1541">
        <v>1</v>
      </c>
      <c r="AM1541">
        <v>2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 t="s">
        <v>3</v>
      </c>
      <c r="AT1541">
        <v>0.05</v>
      </c>
      <c r="AU1541" t="s">
        <v>3</v>
      </c>
      <c r="AV1541">
        <v>0</v>
      </c>
      <c r="AW1541">
        <v>2</v>
      </c>
      <c r="AX1541">
        <v>56497273</v>
      </c>
      <c r="AY1541">
        <v>1</v>
      </c>
      <c r="AZ1541">
        <v>0</v>
      </c>
      <c r="BA1541">
        <v>1481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CV1541">
        <v>0</v>
      </c>
      <c r="CW1541">
        <v>0</v>
      </c>
      <c r="CX1541">
        <f>ROUND(Y1541*Source!I1395,9)</f>
        <v>3.5000000000000001E-3</v>
      </c>
      <c r="CY1541">
        <f>AA1541</f>
        <v>9318.68</v>
      </c>
      <c r="CZ1541">
        <f>AE1541</f>
        <v>2464.94</v>
      </c>
      <c r="DA1541">
        <f>AI1541</f>
        <v>3.71</v>
      </c>
      <c r="DB1541">
        <f>ROUND(ROUND(AT1541*CZ1541,2),6)</f>
        <v>123.25</v>
      </c>
      <c r="DC1541">
        <f>ROUND(ROUND(AT1541*AG1541,2),6)</f>
        <v>0</v>
      </c>
      <c r="DD1541" t="s">
        <v>3</v>
      </c>
      <c r="DE1541" t="s">
        <v>3</v>
      </c>
      <c r="DF1541">
        <f>ROUND(ROUND(AE1541*AI1541,2)*CX1541,2)</f>
        <v>32.01</v>
      </c>
      <c r="DG1541">
        <f t="shared" si="871"/>
        <v>0</v>
      </c>
      <c r="DH1541">
        <f t="shared" si="872"/>
        <v>0</v>
      </c>
      <c r="DI1541">
        <f t="shared" si="870"/>
        <v>0</v>
      </c>
      <c r="DJ1541">
        <f>DF1541</f>
        <v>32.01</v>
      </c>
      <c r="DK1541">
        <v>0</v>
      </c>
      <c r="DL1541" t="s">
        <v>3</v>
      </c>
      <c r="DM1541">
        <v>0</v>
      </c>
      <c r="DN1541" t="s">
        <v>3</v>
      </c>
      <c r="DO1541">
        <v>0</v>
      </c>
    </row>
    <row r="1542" spans="1:119" x14ac:dyDescent="0.25">
      <c r="A1542">
        <f>ROW(Source!A1395)</f>
        <v>1395</v>
      </c>
      <c r="B1542">
        <v>56481267</v>
      </c>
      <c r="C1542">
        <v>56497256</v>
      </c>
      <c r="D1542">
        <v>54902848</v>
      </c>
      <c r="E1542">
        <v>1</v>
      </c>
      <c r="F1542">
        <v>1</v>
      </c>
      <c r="G1542">
        <v>1079</v>
      </c>
      <c r="H1542">
        <v>3</v>
      </c>
      <c r="I1542" t="s">
        <v>415</v>
      </c>
      <c r="J1542" t="s">
        <v>417</v>
      </c>
      <c r="K1542" t="s">
        <v>416</v>
      </c>
      <c r="L1542">
        <v>1339</v>
      </c>
      <c r="N1542">
        <v>1007</v>
      </c>
      <c r="O1542" t="s">
        <v>158</v>
      </c>
      <c r="P1542" t="s">
        <v>158</v>
      </c>
      <c r="Q1542">
        <v>1</v>
      </c>
      <c r="W1542">
        <v>0</v>
      </c>
      <c r="X1542">
        <v>-482484867</v>
      </c>
      <c r="Y1542">
        <f>AT1542</f>
        <v>0.98</v>
      </c>
      <c r="AA1542">
        <v>8147.2</v>
      </c>
      <c r="AB1542">
        <v>0</v>
      </c>
      <c r="AC1542">
        <v>0</v>
      </c>
      <c r="AD1542">
        <v>0</v>
      </c>
      <c r="AE1542">
        <v>1821.25</v>
      </c>
      <c r="AF1542">
        <v>0</v>
      </c>
      <c r="AG1542">
        <v>0</v>
      </c>
      <c r="AH1542">
        <v>0</v>
      </c>
      <c r="AI1542">
        <v>4.3899999999999997</v>
      </c>
      <c r="AJ1542">
        <v>1</v>
      </c>
      <c r="AK1542">
        <v>1</v>
      </c>
      <c r="AL1542">
        <v>1</v>
      </c>
      <c r="AM1542">
        <v>0</v>
      </c>
      <c r="AN1542">
        <v>0</v>
      </c>
      <c r="AO1542">
        <v>0</v>
      </c>
      <c r="AP1542">
        <v>1</v>
      </c>
      <c r="AQ1542">
        <v>0</v>
      </c>
      <c r="AR1542">
        <v>0</v>
      </c>
      <c r="AS1542" t="s">
        <v>3</v>
      </c>
      <c r="AT1542">
        <v>0.98</v>
      </c>
      <c r="AU1542" t="s">
        <v>3</v>
      </c>
      <c r="AV1542">
        <v>0</v>
      </c>
      <c r="AW1542">
        <v>1</v>
      </c>
      <c r="AX1542">
        <v>-1</v>
      </c>
      <c r="AY1542">
        <v>0</v>
      </c>
      <c r="AZ1542">
        <v>0</v>
      </c>
      <c r="BA1542" t="s">
        <v>3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CV1542">
        <v>0</v>
      </c>
      <c r="CW1542">
        <v>0</v>
      </c>
      <c r="CX1542">
        <f>ROUND(Y1542*Source!I1395,9)</f>
        <v>6.8599999999999994E-2</v>
      </c>
      <c r="CY1542">
        <f>AA1542</f>
        <v>8147.2</v>
      </c>
      <c r="CZ1542">
        <f>AE1542</f>
        <v>1821.25</v>
      </c>
      <c r="DA1542">
        <f>AI1542</f>
        <v>4.3899999999999997</v>
      </c>
      <c r="DB1542">
        <f>ROUND(ROUND(AT1542*CZ1542,2),6)</f>
        <v>1784.83</v>
      </c>
      <c r="DC1542">
        <f>ROUND(ROUND(AT1542*AG1542,2),6)</f>
        <v>0</v>
      </c>
      <c r="DD1542" t="s">
        <v>3</v>
      </c>
      <c r="DE1542" t="s">
        <v>3</v>
      </c>
      <c r="DF1542">
        <f>ROUND(ROUND(AE1542*AI1542,2)*CX1542,2)</f>
        <v>548.48</v>
      </c>
      <c r="DG1542">
        <f t="shared" si="871"/>
        <v>0</v>
      </c>
      <c r="DH1542">
        <f t="shared" si="872"/>
        <v>0</v>
      </c>
      <c r="DI1542">
        <f t="shared" si="870"/>
        <v>0</v>
      </c>
      <c r="DJ1542">
        <f>DF1542</f>
        <v>548.48</v>
      </c>
      <c r="DK1542">
        <v>0</v>
      </c>
      <c r="DL1542" t="s">
        <v>3</v>
      </c>
      <c r="DM1542">
        <v>0</v>
      </c>
      <c r="DN1542" t="s">
        <v>3</v>
      </c>
      <c r="DO1542">
        <v>0</v>
      </c>
    </row>
    <row r="1543" spans="1:119" x14ac:dyDescent="0.25">
      <c r="A1543">
        <f>ROW(Source!A1434)</f>
        <v>1434</v>
      </c>
      <c r="B1543">
        <v>56481265</v>
      </c>
      <c r="C1543">
        <v>56497336</v>
      </c>
      <c r="D1543">
        <v>54836958</v>
      </c>
      <c r="E1543">
        <v>1079</v>
      </c>
      <c r="F1543">
        <v>1</v>
      </c>
      <c r="G1543">
        <v>1079</v>
      </c>
      <c r="H1543">
        <v>1</v>
      </c>
      <c r="I1543" t="s">
        <v>738</v>
      </c>
      <c r="J1543" t="s">
        <v>3</v>
      </c>
      <c r="K1543" t="s">
        <v>739</v>
      </c>
      <c r="L1543">
        <v>1191</v>
      </c>
      <c r="N1543">
        <v>1013</v>
      </c>
      <c r="O1543" t="s">
        <v>740</v>
      </c>
      <c r="P1543" t="s">
        <v>740</v>
      </c>
      <c r="Q1543">
        <v>1</v>
      </c>
      <c r="W1543">
        <v>0</v>
      </c>
      <c r="X1543">
        <v>476480486</v>
      </c>
      <c r="Y1543">
        <f>((AT1543*1.15)*1.1)</f>
        <v>146.73999999999998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1</v>
      </c>
      <c r="AL1543">
        <v>1</v>
      </c>
      <c r="AM1543">
        <v>-2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 t="s">
        <v>3</v>
      </c>
      <c r="AT1543">
        <v>116</v>
      </c>
      <c r="AU1543" t="s">
        <v>49</v>
      </c>
      <c r="AV1543">
        <v>1</v>
      </c>
      <c r="AW1543">
        <v>2</v>
      </c>
      <c r="AX1543">
        <v>56497337</v>
      </c>
      <c r="AY1543">
        <v>1</v>
      </c>
      <c r="AZ1543">
        <v>0</v>
      </c>
      <c r="BA1543">
        <v>1483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CU1543">
        <f>ROUND(AT1543*Source!I1434*AH1543*AL1543,2)</f>
        <v>0</v>
      </c>
      <c r="CV1543">
        <f>ROUND(Y1543*Source!I1434,9)</f>
        <v>11.046587199999999</v>
      </c>
      <c r="CW1543">
        <v>0</v>
      </c>
      <c r="CX1543">
        <f>ROUND(Y1543*Source!I1434,9)</f>
        <v>11.046587199999999</v>
      </c>
      <c r="CY1543">
        <f>AD1543</f>
        <v>0</v>
      </c>
      <c r="CZ1543">
        <f>AH1543</f>
        <v>0</v>
      </c>
      <c r="DA1543">
        <f>AL1543</f>
        <v>1</v>
      </c>
      <c r="DB1543">
        <f>ROUND(((ROUND(AT1543*CZ1543,2)*1.15)*1.1),6)</f>
        <v>0</v>
      </c>
      <c r="DC1543">
        <f>ROUND(((ROUND(AT1543*AG1543,2)*1.15)*1.1),6)</f>
        <v>0</v>
      </c>
      <c r="DD1543" t="s">
        <v>3</v>
      </c>
      <c r="DE1543" t="s">
        <v>3</v>
      </c>
      <c r="DF1543">
        <f t="shared" ref="DF1543:DF1553" si="873">ROUND(ROUND(AE1543,2)*CX1543,2)</f>
        <v>0</v>
      </c>
      <c r="DG1543">
        <f t="shared" si="871"/>
        <v>0</v>
      </c>
      <c r="DH1543">
        <f t="shared" si="872"/>
        <v>0</v>
      </c>
      <c r="DI1543">
        <f t="shared" si="870"/>
        <v>0</v>
      </c>
      <c r="DJ1543">
        <f>DI1543</f>
        <v>0</v>
      </c>
      <c r="DK1543">
        <v>0</v>
      </c>
      <c r="DL1543" t="s">
        <v>3</v>
      </c>
      <c r="DM1543">
        <v>0</v>
      </c>
      <c r="DN1543" t="s">
        <v>3</v>
      </c>
      <c r="DO1543">
        <v>0</v>
      </c>
    </row>
    <row r="1544" spans="1:119" x14ac:dyDescent="0.25">
      <c r="A1544">
        <f>ROW(Source!A1434)</f>
        <v>1434</v>
      </c>
      <c r="B1544">
        <v>56481265</v>
      </c>
      <c r="C1544">
        <v>56497336</v>
      </c>
      <c r="D1544">
        <v>54933606</v>
      </c>
      <c r="E1544">
        <v>1</v>
      </c>
      <c r="F1544">
        <v>1</v>
      </c>
      <c r="G1544">
        <v>1079</v>
      </c>
      <c r="H1544">
        <v>2</v>
      </c>
      <c r="I1544" t="s">
        <v>883</v>
      </c>
      <c r="J1544" t="s">
        <v>884</v>
      </c>
      <c r="K1544" t="s">
        <v>885</v>
      </c>
      <c r="L1544">
        <v>1368</v>
      </c>
      <c r="N1544">
        <v>1011</v>
      </c>
      <c r="O1544" t="s">
        <v>744</v>
      </c>
      <c r="P1544" t="s">
        <v>744</v>
      </c>
      <c r="Q1544">
        <v>1</v>
      </c>
      <c r="W1544">
        <v>0</v>
      </c>
      <c r="X1544">
        <v>1976634375</v>
      </c>
      <c r="Y1544">
        <f>((AT1544*1.25)*1.1)</f>
        <v>31.900000000000002</v>
      </c>
      <c r="AA1544">
        <v>0</v>
      </c>
      <c r="AB1544">
        <v>2.4700000000000002</v>
      </c>
      <c r="AC1544">
        <v>0</v>
      </c>
      <c r="AD1544">
        <v>0</v>
      </c>
      <c r="AE1544">
        <v>0</v>
      </c>
      <c r="AF1544">
        <v>2.27</v>
      </c>
      <c r="AG1544">
        <v>0</v>
      </c>
      <c r="AH1544">
        <v>0</v>
      </c>
      <c r="AI1544">
        <v>1</v>
      </c>
      <c r="AJ1544">
        <v>1</v>
      </c>
      <c r="AK1544">
        <v>1</v>
      </c>
      <c r="AL1544">
        <v>1</v>
      </c>
      <c r="AM1544">
        <v>-2</v>
      </c>
      <c r="AN1544">
        <v>0</v>
      </c>
      <c r="AO1544">
        <v>1</v>
      </c>
      <c r="AP1544">
        <v>1</v>
      </c>
      <c r="AQ1544">
        <v>0</v>
      </c>
      <c r="AR1544">
        <v>0</v>
      </c>
      <c r="AS1544" t="s">
        <v>3</v>
      </c>
      <c r="AT1544">
        <v>23.2</v>
      </c>
      <c r="AU1544" t="s">
        <v>48</v>
      </c>
      <c r="AV1544">
        <v>0</v>
      </c>
      <c r="AW1544">
        <v>2</v>
      </c>
      <c r="AX1544">
        <v>56497338</v>
      </c>
      <c r="AY1544">
        <v>1</v>
      </c>
      <c r="AZ1544">
        <v>0</v>
      </c>
      <c r="BA1544">
        <v>1484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CV1544">
        <v>0</v>
      </c>
      <c r="CW1544">
        <f>ROUND(Y1544*Source!I1434*DO1544,9)</f>
        <v>0</v>
      </c>
      <c r="CX1544">
        <f>ROUND(Y1544*Source!I1434,9)</f>
        <v>2.4014319999999998</v>
      </c>
      <c r="CY1544">
        <f>AB1544</f>
        <v>2.4700000000000002</v>
      </c>
      <c r="CZ1544">
        <f>AF1544</f>
        <v>2.27</v>
      </c>
      <c r="DA1544">
        <f>AJ1544</f>
        <v>1</v>
      </c>
      <c r="DB1544">
        <f>ROUND(((ROUND(AT1544*CZ1544,2)*1.25)*1.1),6)</f>
        <v>72.407499999999999</v>
      </c>
      <c r="DC1544">
        <f>ROUND(((ROUND(AT1544*AG1544,2)*1.25)*1.1),6)</f>
        <v>0</v>
      </c>
      <c r="DD1544" t="s">
        <v>3</v>
      </c>
      <c r="DE1544" t="s">
        <v>3</v>
      </c>
      <c r="DF1544">
        <f t="shared" si="873"/>
        <v>0</v>
      </c>
      <c r="DG1544">
        <f t="shared" si="871"/>
        <v>5.45</v>
      </c>
      <c r="DH1544">
        <f t="shared" si="872"/>
        <v>0</v>
      </c>
      <c r="DI1544">
        <f t="shared" si="870"/>
        <v>0</v>
      </c>
      <c r="DJ1544">
        <f>DG1544</f>
        <v>5.45</v>
      </c>
      <c r="DK1544">
        <v>0</v>
      </c>
      <c r="DL1544" t="s">
        <v>3</v>
      </c>
      <c r="DM1544">
        <v>0</v>
      </c>
      <c r="DN1544" t="s">
        <v>3</v>
      </c>
      <c r="DO1544">
        <v>0</v>
      </c>
    </row>
    <row r="1545" spans="1:119" x14ac:dyDescent="0.25">
      <c r="A1545">
        <f>ROW(Source!A1434)</f>
        <v>1434</v>
      </c>
      <c r="B1545">
        <v>56481265</v>
      </c>
      <c r="C1545">
        <v>56497336</v>
      </c>
      <c r="D1545">
        <v>54902988</v>
      </c>
      <c r="E1545">
        <v>1</v>
      </c>
      <c r="F1545">
        <v>1</v>
      </c>
      <c r="G1545">
        <v>1079</v>
      </c>
      <c r="H1545">
        <v>3</v>
      </c>
      <c r="I1545" t="s">
        <v>35</v>
      </c>
      <c r="J1545" t="s">
        <v>37</v>
      </c>
      <c r="K1545" t="s">
        <v>36</v>
      </c>
      <c r="L1545">
        <v>1348</v>
      </c>
      <c r="N1545">
        <v>1009</v>
      </c>
      <c r="O1545" t="s">
        <v>32</v>
      </c>
      <c r="P1545" t="s">
        <v>32</v>
      </c>
      <c r="Q1545">
        <v>1000</v>
      </c>
      <c r="W1545">
        <v>0</v>
      </c>
      <c r="X1545">
        <v>-1891961884</v>
      </c>
      <c r="Y1545">
        <f t="shared" ref="Y1545:Y1551" si="874">AT1545</f>
        <v>0.29729</v>
      </c>
      <c r="AA1545">
        <v>6519.2</v>
      </c>
      <c r="AB1545">
        <v>0</v>
      </c>
      <c r="AC1545">
        <v>0</v>
      </c>
      <c r="AD1545">
        <v>0</v>
      </c>
      <c r="AE1545">
        <v>6519.2</v>
      </c>
      <c r="AF1545">
        <v>0</v>
      </c>
      <c r="AG1545">
        <v>0</v>
      </c>
      <c r="AH1545">
        <v>0</v>
      </c>
      <c r="AI1545">
        <v>1</v>
      </c>
      <c r="AJ1545">
        <v>1</v>
      </c>
      <c r="AK1545">
        <v>1</v>
      </c>
      <c r="AL1545">
        <v>1</v>
      </c>
      <c r="AM1545">
        <v>0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 t="s">
        <v>3</v>
      </c>
      <c r="AT1545">
        <v>0.29729</v>
      </c>
      <c r="AU1545" t="s">
        <v>3</v>
      </c>
      <c r="AV1545">
        <v>0</v>
      </c>
      <c r="AW1545">
        <v>1</v>
      </c>
      <c r="AX1545">
        <v>-1</v>
      </c>
      <c r="AY1545">
        <v>0</v>
      </c>
      <c r="AZ1545">
        <v>0</v>
      </c>
      <c r="BA1545" t="s">
        <v>3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CV1545">
        <v>0</v>
      </c>
      <c r="CW1545">
        <v>0</v>
      </c>
      <c r="CX1545">
        <f>ROUND(Y1545*Source!I1434,9)</f>
        <v>2.2379990999999998E-2</v>
      </c>
      <c r="CY1545">
        <f t="shared" ref="CY1545:CY1551" si="875">AA1545</f>
        <v>6519.2</v>
      </c>
      <c r="CZ1545">
        <f t="shared" ref="CZ1545:CZ1551" si="876">AE1545</f>
        <v>6519.2</v>
      </c>
      <c r="DA1545">
        <f t="shared" ref="DA1545:DA1551" si="877">AI1545</f>
        <v>1</v>
      </c>
      <c r="DB1545">
        <f t="shared" ref="DB1545:DB1551" si="878">ROUND(ROUND(AT1545*CZ1545,2),6)</f>
        <v>1938.09</v>
      </c>
      <c r="DC1545">
        <f t="shared" ref="DC1545:DC1551" si="879">ROUND(ROUND(AT1545*AG1545,2),6)</f>
        <v>0</v>
      </c>
      <c r="DD1545" t="s">
        <v>3</v>
      </c>
      <c r="DE1545" t="s">
        <v>3</v>
      </c>
      <c r="DF1545">
        <f t="shared" si="873"/>
        <v>145.9</v>
      </c>
      <c r="DG1545">
        <f t="shared" si="871"/>
        <v>0</v>
      </c>
      <c r="DH1545">
        <f t="shared" si="872"/>
        <v>0</v>
      </c>
      <c r="DI1545">
        <f t="shared" si="870"/>
        <v>0</v>
      </c>
      <c r="DJ1545">
        <f t="shared" ref="DJ1545:DJ1551" si="880">DF1545</f>
        <v>145.9</v>
      </c>
      <c r="DK1545">
        <v>0</v>
      </c>
      <c r="DL1545" t="s">
        <v>3</v>
      </c>
      <c r="DM1545">
        <v>0</v>
      </c>
      <c r="DN1545" t="s">
        <v>3</v>
      </c>
      <c r="DO1545">
        <v>0</v>
      </c>
    </row>
    <row r="1546" spans="1:119" x14ac:dyDescent="0.25">
      <c r="A1546">
        <f>ROW(Source!A1434)</f>
        <v>1434</v>
      </c>
      <c r="B1546">
        <v>56481265</v>
      </c>
      <c r="C1546">
        <v>56497336</v>
      </c>
      <c r="D1546">
        <v>54902999</v>
      </c>
      <c r="E1546">
        <v>1</v>
      </c>
      <c r="F1546">
        <v>1</v>
      </c>
      <c r="G1546">
        <v>1079</v>
      </c>
      <c r="H1546">
        <v>3</v>
      </c>
      <c r="I1546" t="s">
        <v>30</v>
      </c>
      <c r="J1546" t="s">
        <v>33</v>
      </c>
      <c r="K1546" t="s">
        <v>31</v>
      </c>
      <c r="L1546">
        <v>1348</v>
      </c>
      <c r="N1546">
        <v>1009</v>
      </c>
      <c r="O1546" t="s">
        <v>32</v>
      </c>
      <c r="P1546" t="s">
        <v>32</v>
      </c>
      <c r="Q1546">
        <v>1000</v>
      </c>
      <c r="W1546">
        <v>0</v>
      </c>
      <c r="X1546">
        <v>981881691</v>
      </c>
      <c r="Y1546">
        <f t="shared" si="874"/>
        <v>0.70270999999999995</v>
      </c>
      <c r="AA1546">
        <v>9844.31</v>
      </c>
      <c r="AB1546">
        <v>0</v>
      </c>
      <c r="AC1546">
        <v>0</v>
      </c>
      <c r="AD1546">
        <v>0</v>
      </c>
      <c r="AE1546">
        <v>9844.31</v>
      </c>
      <c r="AF1546">
        <v>0</v>
      </c>
      <c r="AG1546">
        <v>0</v>
      </c>
      <c r="AH1546">
        <v>0</v>
      </c>
      <c r="AI1546">
        <v>1</v>
      </c>
      <c r="AJ1546">
        <v>1</v>
      </c>
      <c r="AK1546">
        <v>1</v>
      </c>
      <c r="AL1546">
        <v>1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 t="s">
        <v>3</v>
      </c>
      <c r="AT1546">
        <v>0.70270999999999995</v>
      </c>
      <c r="AU1546" t="s">
        <v>3</v>
      </c>
      <c r="AV1546">
        <v>0</v>
      </c>
      <c r="AW1546">
        <v>1</v>
      </c>
      <c r="AX1546">
        <v>-1</v>
      </c>
      <c r="AY1546">
        <v>0</v>
      </c>
      <c r="AZ1546">
        <v>0</v>
      </c>
      <c r="BA1546" t="s">
        <v>3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CV1546">
        <v>0</v>
      </c>
      <c r="CW1546">
        <v>0</v>
      </c>
      <c r="CX1546">
        <f>ROUND(Y1546*Source!I1434,9)</f>
        <v>5.2900008999999998E-2</v>
      </c>
      <c r="CY1546">
        <f t="shared" si="875"/>
        <v>9844.31</v>
      </c>
      <c r="CZ1546">
        <f t="shared" si="876"/>
        <v>9844.31</v>
      </c>
      <c r="DA1546">
        <f t="shared" si="877"/>
        <v>1</v>
      </c>
      <c r="DB1546">
        <f t="shared" si="878"/>
        <v>6917.7</v>
      </c>
      <c r="DC1546">
        <f t="shared" si="879"/>
        <v>0</v>
      </c>
      <c r="DD1546" t="s">
        <v>3</v>
      </c>
      <c r="DE1546" t="s">
        <v>3</v>
      </c>
      <c r="DF1546">
        <f t="shared" si="873"/>
        <v>520.76</v>
      </c>
      <c r="DG1546">
        <f t="shared" si="871"/>
        <v>0</v>
      </c>
      <c r="DH1546">
        <f t="shared" si="872"/>
        <v>0</v>
      </c>
      <c r="DI1546">
        <f t="shared" si="870"/>
        <v>0</v>
      </c>
      <c r="DJ1546">
        <f t="shared" si="880"/>
        <v>520.76</v>
      </c>
      <c r="DK1546">
        <v>0</v>
      </c>
      <c r="DL1546" t="s">
        <v>3</v>
      </c>
      <c r="DM1546">
        <v>0</v>
      </c>
      <c r="DN1546" t="s">
        <v>3</v>
      </c>
      <c r="DO1546">
        <v>0</v>
      </c>
    </row>
    <row r="1547" spans="1:119" x14ac:dyDescent="0.25">
      <c r="A1547">
        <f>ROW(Source!A1434)</f>
        <v>1434</v>
      </c>
      <c r="B1547">
        <v>56481265</v>
      </c>
      <c r="C1547">
        <v>56497336</v>
      </c>
      <c r="D1547">
        <v>54903374</v>
      </c>
      <c r="E1547">
        <v>1</v>
      </c>
      <c r="F1547">
        <v>1</v>
      </c>
      <c r="G1547">
        <v>1079</v>
      </c>
      <c r="H1547">
        <v>3</v>
      </c>
      <c r="I1547" t="s">
        <v>779</v>
      </c>
      <c r="J1547" t="s">
        <v>780</v>
      </c>
      <c r="K1547" t="s">
        <v>781</v>
      </c>
      <c r="L1547">
        <v>1348</v>
      </c>
      <c r="N1547">
        <v>1009</v>
      </c>
      <c r="O1547" t="s">
        <v>32</v>
      </c>
      <c r="P1547" t="s">
        <v>32</v>
      </c>
      <c r="Q1547">
        <v>1000</v>
      </c>
      <c r="W1547">
        <v>0</v>
      </c>
      <c r="X1547">
        <v>-925205253</v>
      </c>
      <c r="Y1547">
        <f t="shared" si="874"/>
        <v>3.0000000000000001E-3</v>
      </c>
      <c r="AA1547">
        <v>7185.82</v>
      </c>
      <c r="AB1547">
        <v>0</v>
      </c>
      <c r="AC1547">
        <v>0</v>
      </c>
      <c r="AD1547">
        <v>0</v>
      </c>
      <c r="AE1547">
        <v>7185.82</v>
      </c>
      <c r="AF1547">
        <v>0</v>
      </c>
      <c r="AG1547">
        <v>0</v>
      </c>
      <c r="AH1547">
        <v>0</v>
      </c>
      <c r="AI1547">
        <v>1</v>
      </c>
      <c r="AJ1547">
        <v>1</v>
      </c>
      <c r="AK1547">
        <v>1</v>
      </c>
      <c r="AL1547">
        <v>1</v>
      </c>
      <c r="AM1547">
        <v>-2</v>
      </c>
      <c r="AN1547">
        <v>0</v>
      </c>
      <c r="AO1547">
        <v>1</v>
      </c>
      <c r="AP1547">
        <v>1</v>
      </c>
      <c r="AQ1547">
        <v>0</v>
      </c>
      <c r="AR1547">
        <v>0</v>
      </c>
      <c r="AS1547" t="s">
        <v>3</v>
      </c>
      <c r="AT1547">
        <v>3.0000000000000001E-3</v>
      </c>
      <c r="AU1547" t="s">
        <v>3</v>
      </c>
      <c r="AV1547">
        <v>0</v>
      </c>
      <c r="AW1547">
        <v>2</v>
      </c>
      <c r="AX1547">
        <v>56497339</v>
      </c>
      <c r="AY1547">
        <v>1</v>
      </c>
      <c r="AZ1547">
        <v>0</v>
      </c>
      <c r="BA1547">
        <v>1485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CV1547">
        <v>0</v>
      </c>
      <c r="CW1547">
        <v>0</v>
      </c>
      <c r="CX1547">
        <f>ROUND(Y1547*Source!I1434,9)</f>
        <v>2.2583999999999999E-4</v>
      </c>
      <c r="CY1547">
        <f t="shared" si="875"/>
        <v>7185.82</v>
      </c>
      <c r="CZ1547">
        <f t="shared" si="876"/>
        <v>7185.82</v>
      </c>
      <c r="DA1547">
        <f t="shared" si="877"/>
        <v>1</v>
      </c>
      <c r="DB1547">
        <f t="shared" si="878"/>
        <v>21.56</v>
      </c>
      <c r="DC1547">
        <f t="shared" si="879"/>
        <v>0</v>
      </c>
      <c r="DD1547" t="s">
        <v>3</v>
      </c>
      <c r="DE1547" t="s">
        <v>3</v>
      </c>
      <c r="DF1547">
        <f t="shared" si="873"/>
        <v>1.62</v>
      </c>
      <c r="DG1547">
        <f t="shared" si="871"/>
        <v>0</v>
      </c>
      <c r="DH1547">
        <f t="shared" si="872"/>
        <v>0</v>
      </c>
      <c r="DI1547">
        <f t="shared" si="870"/>
        <v>0</v>
      </c>
      <c r="DJ1547">
        <f t="shared" si="880"/>
        <v>1.62</v>
      </c>
      <c r="DK1547">
        <v>0</v>
      </c>
      <c r="DL1547" t="s">
        <v>3</v>
      </c>
      <c r="DM1547">
        <v>0</v>
      </c>
      <c r="DN1547" t="s">
        <v>3</v>
      </c>
      <c r="DO1547">
        <v>0</v>
      </c>
    </row>
    <row r="1548" spans="1:119" x14ac:dyDescent="0.25">
      <c r="A1548">
        <f>ROW(Source!A1434)</f>
        <v>1434</v>
      </c>
      <c r="B1548">
        <v>56481265</v>
      </c>
      <c r="C1548">
        <v>56497336</v>
      </c>
      <c r="D1548">
        <v>54902353</v>
      </c>
      <c r="E1548">
        <v>1</v>
      </c>
      <c r="F1548">
        <v>1</v>
      </c>
      <c r="G1548">
        <v>1079</v>
      </c>
      <c r="H1548">
        <v>3</v>
      </c>
      <c r="I1548" t="s">
        <v>54</v>
      </c>
      <c r="J1548" t="s">
        <v>839</v>
      </c>
      <c r="K1548" t="s">
        <v>55</v>
      </c>
      <c r="L1548">
        <v>1348</v>
      </c>
      <c r="N1548">
        <v>1009</v>
      </c>
      <c r="O1548" t="s">
        <v>32</v>
      </c>
      <c r="P1548" t="s">
        <v>32</v>
      </c>
      <c r="Q1548">
        <v>1000</v>
      </c>
      <c r="W1548">
        <v>0</v>
      </c>
      <c r="X1548">
        <v>966186740</v>
      </c>
      <c r="Y1548">
        <f t="shared" si="874"/>
        <v>2.9999999999999997E-4</v>
      </c>
      <c r="AA1548">
        <v>18653.07</v>
      </c>
      <c r="AB1548">
        <v>0</v>
      </c>
      <c r="AC1548">
        <v>0</v>
      </c>
      <c r="AD1548">
        <v>0</v>
      </c>
      <c r="AE1548">
        <v>18653.07</v>
      </c>
      <c r="AF1548">
        <v>0</v>
      </c>
      <c r="AG1548">
        <v>0</v>
      </c>
      <c r="AH1548">
        <v>0</v>
      </c>
      <c r="AI1548">
        <v>1</v>
      </c>
      <c r="AJ1548">
        <v>1</v>
      </c>
      <c r="AK1548">
        <v>1</v>
      </c>
      <c r="AL1548">
        <v>1</v>
      </c>
      <c r="AM1548">
        <v>-2</v>
      </c>
      <c r="AN1548">
        <v>0</v>
      </c>
      <c r="AO1548">
        <v>1</v>
      </c>
      <c r="AP1548">
        <v>1</v>
      </c>
      <c r="AQ1548">
        <v>0</v>
      </c>
      <c r="AR1548">
        <v>0</v>
      </c>
      <c r="AS1548" t="s">
        <v>3</v>
      </c>
      <c r="AT1548">
        <v>2.9999999999999997E-4</v>
      </c>
      <c r="AU1548" t="s">
        <v>3</v>
      </c>
      <c r="AV1548">
        <v>0</v>
      </c>
      <c r="AW1548">
        <v>2</v>
      </c>
      <c r="AX1548">
        <v>56497340</v>
      </c>
      <c r="AY1548">
        <v>1</v>
      </c>
      <c r="AZ1548">
        <v>0</v>
      </c>
      <c r="BA1548">
        <v>1486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CV1548">
        <v>0</v>
      </c>
      <c r="CW1548">
        <v>0</v>
      </c>
      <c r="CX1548">
        <f>ROUND(Y1548*Source!I1434,9)</f>
        <v>2.2583999999999999E-5</v>
      </c>
      <c r="CY1548">
        <f t="shared" si="875"/>
        <v>18653.07</v>
      </c>
      <c r="CZ1548">
        <f t="shared" si="876"/>
        <v>18653.07</v>
      </c>
      <c r="DA1548">
        <f t="shared" si="877"/>
        <v>1</v>
      </c>
      <c r="DB1548">
        <f t="shared" si="878"/>
        <v>5.6</v>
      </c>
      <c r="DC1548">
        <f t="shared" si="879"/>
        <v>0</v>
      </c>
      <c r="DD1548" t="s">
        <v>3</v>
      </c>
      <c r="DE1548" t="s">
        <v>3</v>
      </c>
      <c r="DF1548">
        <f t="shared" si="873"/>
        <v>0.42</v>
      </c>
      <c r="DG1548">
        <f t="shared" si="871"/>
        <v>0</v>
      </c>
      <c r="DH1548">
        <f t="shared" si="872"/>
        <v>0</v>
      </c>
      <c r="DI1548">
        <f t="shared" si="870"/>
        <v>0</v>
      </c>
      <c r="DJ1548">
        <f t="shared" si="880"/>
        <v>0.42</v>
      </c>
      <c r="DK1548">
        <v>0</v>
      </c>
      <c r="DL1548" t="s">
        <v>3</v>
      </c>
      <c r="DM1548">
        <v>0</v>
      </c>
      <c r="DN1548" t="s">
        <v>3</v>
      </c>
      <c r="DO1548">
        <v>0</v>
      </c>
    </row>
    <row r="1549" spans="1:119" x14ac:dyDescent="0.25">
      <c r="A1549">
        <f>ROW(Source!A1434)</f>
        <v>1434</v>
      </c>
      <c r="B1549">
        <v>56481265</v>
      </c>
      <c r="C1549">
        <v>56497336</v>
      </c>
      <c r="D1549">
        <v>54907584</v>
      </c>
      <c r="E1549">
        <v>1</v>
      </c>
      <c r="F1549">
        <v>1</v>
      </c>
      <c r="G1549">
        <v>1079</v>
      </c>
      <c r="H1549">
        <v>3</v>
      </c>
      <c r="I1549" t="s">
        <v>886</v>
      </c>
      <c r="J1549" t="s">
        <v>887</v>
      </c>
      <c r="K1549" t="s">
        <v>888</v>
      </c>
      <c r="L1549">
        <v>1348</v>
      </c>
      <c r="N1549">
        <v>1009</v>
      </c>
      <c r="O1549" t="s">
        <v>32</v>
      </c>
      <c r="P1549" t="s">
        <v>32</v>
      </c>
      <c r="Q1549">
        <v>1000</v>
      </c>
      <c r="W1549">
        <v>0</v>
      </c>
      <c r="X1549">
        <v>-120742524</v>
      </c>
      <c r="Y1549">
        <f t="shared" si="874"/>
        <v>1.9400000000000001E-3</v>
      </c>
      <c r="AA1549">
        <v>13451.64</v>
      </c>
      <c r="AB1549">
        <v>0</v>
      </c>
      <c r="AC1549">
        <v>0</v>
      </c>
      <c r="AD1549">
        <v>0</v>
      </c>
      <c r="AE1549">
        <v>13451.64</v>
      </c>
      <c r="AF1549">
        <v>0</v>
      </c>
      <c r="AG1549">
        <v>0</v>
      </c>
      <c r="AH1549">
        <v>0</v>
      </c>
      <c r="AI1549">
        <v>1</v>
      </c>
      <c r="AJ1549">
        <v>1</v>
      </c>
      <c r="AK1549">
        <v>1</v>
      </c>
      <c r="AL1549">
        <v>1</v>
      </c>
      <c r="AM1549">
        <v>-2</v>
      </c>
      <c r="AN1549">
        <v>0</v>
      </c>
      <c r="AO1549">
        <v>1</v>
      </c>
      <c r="AP1549">
        <v>1</v>
      </c>
      <c r="AQ1549">
        <v>0</v>
      </c>
      <c r="AR1549">
        <v>0</v>
      </c>
      <c r="AS1549" t="s">
        <v>3</v>
      </c>
      <c r="AT1549">
        <v>1.9400000000000001E-3</v>
      </c>
      <c r="AU1549" t="s">
        <v>3</v>
      </c>
      <c r="AV1549">
        <v>0</v>
      </c>
      <c r="AW1549">
        <v>2</v>
      </c>
      <c r="AX1549">
        <v>56497341</v>
      </c>
      <c r="AY1549">
        <v>1</v>
      </c>
      <c r="AZ1549">
        <v>0</v>
      </c>
      <c r="BA1549">
        <v>1487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CV1549">
        <v>0</v>
      </c>
      <c r="CW1549">
        <v>0</v>
      </c>
      <c r="CX1549">
        <f>ROUND(Y1549*Source!I1434,9)</f>
        <v>1.46043E-4</v>
      </c>
      <c r="CY1549">
        <f t="shared" si="875"/>
        <v>13451.64</v>
      </c>
      <c r="CZ1549">
        <f t="shared" si="876"/>
        <v>13451.64</v>
      </c>
      <c r="DA1549">
        <f t="shared" si="877"/>
        <v>1</v>
      </c>
      <c r="DB1549">
        <f t="shared" si="878"/>
        <v>26.1</v>
      </c>
      <c r="DC1549">
        <f t="shared" si="879"/>
        <v>0</v>
      </c>
      <c r="DD1549" t="s">
        <v>3</v>
      </c>
      <c r="DE1549" t="s">
        <v>3</v>
      </c>
      <c r="DF1549">
        <f t="shared" si="873"/>
        <v>1.96</v>
      </c>
      <c r="DG1549">
        <f t="shared" si="871"/>
        <v>0</v>
      </c>
      <c r="DH1549">
        <f t="shared" si="872"/>
        <v>0</v>
      </c>
      <c r="DI1549">
        <f t="shared" si="870"/>
        <v>0</v>
      </c>
      <c r="DJ1549">
        <f t="shared" si="880"/>
        <v>1.96</v>
      </c>
      <c r="DK1549">
        <v>0</v>
      </c>
      <c r="DL1549" t="s">
        <v>3</v>
      </c>
      <c r="DM1549">
        <v>0</v>
      </c>
      <c r="DN1549" t="s">
        <v>3</v>
      </c>
      <c r="DO1549">
        <v>0</v>
      </c>
    </row>
    <row r="1550" spans="1:119" x14ac:dyDescent="0.25">
      <c r="A1550">
        <f>ROW(Source!A1434)</f>
        <v>1434</v>
      </c>
      <c r="B1550">
        <v>56481265</v>
      </c>
      <c r="C1550">
        <v>56497336</v>
      </c>
      <c r="D1550">
        <v>54902905</v>
      </c>
      <c r="E1550">
        <v>1</v>
      </c>
      <c r="F1550">
        <v>1</v>
      </c>
      <c r="G1550">
        <v>1079</v>
      </c>
      <c r="H1550">
        <v>3</v>
      </c>
      <c r="I1550" t="s">
        <v>859</v>
      </c>
      <c r="J1550" t="s">
        <v>860</v>
      </c>
      <c r="K1550" t="s">
        <v>861</v>
      </c>
      <c r="L1550">
        <v>1348</v>
      </c>
      <c r="N1550">
        <v>1009</v>
      </c>
      <c r="O1550" t="s">
        <v>32</v>
      </c>
      <c r="P1550" t="s">
        <v>32</v>
      </c>
      <c r="Q1550">
        <v>1000</v>
      </c>
      <c r="W1550">
        <v>0</v>
      </c>
      <c r="X1550">
        <v>2068847740</v>
      </c>
      <c r="Y1550">
        <f t="shared" si="874"/>
        <v>5.9999999999999995E-4</v>
      </c>
      <c r="AA1550">
        <v>8582.42</v>
      </c>
      <c r="AB1550">
        <v>0</v>
      </c>
      <c r="AC1550">
        <v>0</v>
      </c>
      <c r="AD1550">
        <v>0</v>
      </c>
      <c r="AE1550">
        <v>8582.42</v>
      </c>
      <c r="AF1550">
        <v>0</v>
      </c>
      <c r="AG1550">
        <v>0</v>
      </c>
      <c r="AH1550">
        <v>0</v>
      </c>
      <c r="AI1550">
        <v>1</v>
      </c>
      <c r="AJ1550">
        <v>1</v>
      </c>
      <c r="AK1550">
        <v>1</v>
      </c>
      <c r="AL1550">
        <v>1</v>
      </c>
      <c r="AM1550">
        <v>-2</v>
      </c>
      <c r="AN1550">
        <v>0</v>
      </c>
      <c r="AO1550">
        <v>1</v>
      </c>
      <c r="AP1550">
        <v>1</v>
      </c>
      <c r="AQ1550">
        <v>0</v>
      </c>
      <c r="AR1550">
        <v>0</v>
      </c>
      <c r="AS1550" t="s">
        <v>3</v>
      </c>
      <c r="AT1550">
        <v>5.9999999999999995E-4</v>
      </c>
      <c r="AU1550" t="s">
        <v>3</v>
      </c>
      <c r="AV1550">
        <v>0</v>
      </c>
      <c r="AW1550">
        <v>2</v>
      </c>
      <c r="AX1550">
        <v>56497342</v>
      </c>
      <c r="AY1550">
        <v>1</v>
      </c>
      <c r="AZ1550">
        <v>0</v>
      </c>
      <c r="BA1550">
        <v>1488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CV1550">
        <v>0</v>
      </c>
      <c r="CW1550">
        <v>0</v>
      </c>
      <c r="CX1550">
        <f>ROUND(Y1550*Source!I1434,9)</f>
        <v>4.5167999999999999E-5</v>
      </c>
      <c r="CY1550">
        <f t="shared" si="875"/>
        <v>8582.42</v>
      </c>
      <c r="CZ1550">
        <f t="shared" si="876"/>
        <v>8582.42</v>
      </c>
      <c r="DA1550">
        <f t="shared" si="877"/>
        <v>1</v>
      </c>
      <c r="DB1550">
        <f t="shared" si="878"/>
        <v>5.15</v>
      </c>
      <c r="DC1550">
        <f t="shared" si="879"/>
        <v>0</v>
      </c>
      <c r="DD1550" t="s">
        <v>3</v>
      </c>
      <c r="DE1550" t="s">
        <v>3</v>
      </c>
      <c r="DF1550">
        <f t="shared" si="873"/>
        <v>0.39</v>
      </c>
      <c r="DG1550">
        <f t="shared" si="871"/>
        <v>0</v>
      </c>
      <c r="DH1550">
        <f t="shared" si="872"/>
        <v>0</v>
      </c>
      <c r="DI1550">
        <f t="shared" si="870"/>
        <v>0</v>
      </c>
      <c r="DJ1550">
        <f t="shared" si="880"/>
        <v>0.39</v>
      </c>
      <c r="DK1550">
        <v>0</v>
      </c>
      <c r="DL1550" t="s">
        <v>3</v>
      </c>
      <c r="DM1550">
        <v>0</v>
      </c>
      <c r="DN1550" t="s">
        <v>3</v>
      </c>
      <c r="DO1550">
        <v>0</v>
      </c>
    </row>
    <row r="1551" spans="1:119" x14ac:dyDescent="0.25">
      <c r="A1551">
        <f>ROW(Source!A1434)</f>
        <v>1434</v>
      </c>
      <c r="B1551">
        <v>56481265</v>
      </c>
      <c r="C1551">
        <v>56497336</v>
      </c>
      <c r="D1551">
        <v>54910086</v>
      </c>
      <c r="E1551">
        <v>1</v>
      </c>
      <c r="F1551">
        <v>1</v>
      </c>
      <c r="G1551">
        <v>1079</v>
      </c>
      <c r="H1551">
        <v>3</v>
      </c>
      <c r="I1551" t="s">
        <v>689</v>
      </c>
      <c r="J1551" t="s">
        <v>691</v>
      </c>
      <c r="K1551" t="s">
        <v>690</v>
      </c>
      <c r="L1551">
        <v>1354</v>
      </c>
      <c r="N1551">
        <v>1010</v>
      </c>
      <c r="O1551" t="s">
        <v>41</v>
      </c>
      <c r="P1551" t="s">
        <v>41</v>
      </c>
      <c r="Q1551">
        <v>1</v>
      </c>
      <c r="W1551">
        <v>0</v>
      </c>
      <c r="X1551">
        <v>903487948</v>
      </c>
      <c r="Y1551">
        <f t="shared" si="874"/>
        <v>956.42933000000005</v>
      </c>
      <c r="AA1551">
        <v>13.23</v>
      </c>
      <c r="AB1551">
        <v>0</v>
      </c>
      <c r="AC1551">
        <v>0</v>
      </c>
      <c r="AD1551">
        <v>0</v>
      </c>
      <c r="AE1551">
        <v>13.23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1</v>
      </c>
      <c r="AL1551">
        <v>1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 t="s">
        <v>3</v>
      </c>
      <c r="AT1551">
        <v>956.42933000000005</v>
      </c>
      <c r="AU1551" t="s">
        <v>3</v>
      </c>
      <c r="AV1551">
        <v>0</v>
      </c>
      <c r="AW1551">
        <v>1</v>
      </c>
      <c r="AX1551">
        <v>-1</v>
      </c>
      <c r="AY1551">
        <v>0</v>
      </c>
      <c r="AZ1551">
        <v>0</v>
      </c>
      <c r="BA1551" t="s">
        <v>3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CV1551">
        <v>0</v>
      </c>
      <c r="CW1551">
        <v>0</v>
      </c>
      <c r="CX1551">
        <f>ROUND(Y1551*Source!I1434,9)</f>
        <v>71.999999962000004</v>
      </c>
      <c r="CY1551">
        <f t="shared" si="875"/>
        <v>13.23</v>
      </c>
      <c r="CZ1551">
        <f t="shared" si="876"/>
        <v>13.23</v>
      </c>
      <c r="DA1551">
        <f t="shared" si="877"/>
        <v>1</v>
      </c>
      <c r="DB1551">
        <f t="shared" si="878"/>
        <v>12653.56</v>
      </c>
      <c r="DC1551">
        <f t="shared" si="879"/>
        <v>0</v>
      </c>
      <c r="DD1551" t="s">
        <v>3</v>
      </c>
      <c r="DE1551" t="s">
        <v>3</v>
      </c>
      <c r="DF1551">
        <f t="shared" si="873"/>
        <v>952.56</v>
      </c>
      <c r="DG1551">
        <f t="shared" si="871"/>
        <v>0</v>
      </c>
      <c r="DH1551">
        <f t="shared" si="872"/>
        <v>0</v>
      </c>
      <c r="DI1551">
        <f t="shared" si="870"/>
        <v>0</v>
      </c>
      <c r="DJ1551">
        <f t="shared" si="880"/>
        <v>952.56</v>
      </c>
      <c r="DK1551">
        <v>0</v>
      </c>
      <c r="DL1551" t="s">
        <v>3</v>
      </c>
      <c r="DM1551">
        <v>0</v>
      </c>
      <c r="DN1551" t="s">
        <v>3</v>
      </c>
      <c r="DO1551">
        <v>0</v>
      </c>
    </row>
    <row r="1552" spans="1:119" x14ac:dyDescent="0.25">
      <c r="A1552">
        <f>ROW(Source!A1435)</f>
        <v>1435</v>
      </c>
      <c r="B1552">
        <v>56481267</v>
      </c>
      <c r="C1552">
        <v>56497336</v>
      </c>
      <c r="D1552">
        <v>54836958</v>
      </c>
      <c r="E1552">
        <v>1079</v>
      </c>
      <c r="F1552">
        <v>1</v>
      </c>
      <c r="G1552">
        <v>1079</v>
      </c>
      <c r="H1552">
        <v>1</v>
      </c>
      <c r="I1552" t="s">
        <v>738</v>
      </c>
      <c r="J1552" t="s">
        <v>3</v>
      </c>
      <c r="K1552" t="s">
        <v>739</v>
      </c>
      <c r="L1552">
        <v>1191</v>
      </c>
      <c r="N1552">
        <v>1013</v>
      </c>
      <c r="O1552" t="s">
        <v>740</v>
      </c>
      <c r="P1552" t="s">
        <v>740</v>
      </c>
      <c r="Q1552">
        <v>1</v>
      </c>
      <c r="W1552">
        <v>0</v>
      </c>
      <c r="X1552">
        <v>476480486</v>
      </c>
      <c r="Y1552">
        <f>((AT1552*1.15)*1.1)</f>
        <v>146.73999999999998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1</v>
      </c>
      <c r="AM1552">
        <v>-2</v>
      </c>
      <c r="AN1552">
        <v>0</v>
      </c>
      <c r="AO1552">
        <v>1</v>
      </c>
      <c r="AP1552">
        <v>1</v>
      </c>
      <c r="AQ1552">
        <v>0</v>
      </c>
      <c r="AR1552">
        <v>0</v>
      </c>
      <c r="AS1552" t="s">
        <v>3</v>
      </c>
      <c r="AT1552">
        <v>116</v>
      </c>
      <c r="AU1552" t="s">
        <v>49</v>
      </c>
      <c r="AV1552">
        <v>1</v>
      </c>
      <c r="AW1552">
        <v>2</v>
      </c>
      <c r="AX1552">
        <v>56497337</v>
      </c>
      <c r="AY1552">
        <v>1</v>
      </c>
      <c r="AZ1552">
        <v>0</v>
      </c>
      <c r="BA1552">
        <v>1491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CU1552">
        <f>ROUND(AT1552*Source!I1435*AH1552*AL1552,2)</f>
        <v>0</v>
      </c>
      <c r="CV1552">
        <f>ROUND(Y1552*Source!I1435,9)</f>
        <v>11.046587199999999</v>
      </c>
      <c r="CW1552">
        <v>0</v>
      </c>
      <c r="CX1552">
        <f>ROUND(Y1552*Source!I1435,9)</f>
        <v>11.046587199999999</v>
      </c>
      <c r="CY1552">
        <f>AD1552</f>
        <v>0</v>
      </c>
      <c r="CZ1552">
        <f>AH1552</f>
        <v>0</v>
      </c>
      <c r="DA1552">
        <f>AL1552</f>
        <v>1</v>
      </c>
      <c r="DB1552">
        <f>ROUND(((ROUND(AT1552*CZ1552,2)*1.15)*1.1),6)</f>
        <v>0</v>
      </c>
      <c r="DC1552">
        <f>ROUND(((ROUND(AT1552*AG1552,2)*1.15)*1.1),6)</f>
        <v>0</v>
      </c>
      <c r="DD1552" t="s">
        <v>3</v>
      </c>
      <c r="DE1552" t="s">
        <v>3</v>
      </c>
      <c r="DF1552">
        <f t="shared" si="873"/>
        <v>0</v>
      </c>
      <c r="DG1552">
        <f t="shared" si="871"/>
        <v>0</v>
      </c>
      <c r="DH1552">
        <f t="shared" si="872"/>
        <v>0</v>
      </c>
      <c r="DI1552">
        <f t="shared" si="870"/>
        <v>0</v>
      </c>
      <c r="DJ1552">
        <f>DI1552</f>
        <v>0</v>
      </c>
      <c r="DK1552">
        <v>0</v>
      </c>
      <c r="DL1552" t="s">
        <v>3</v>
      </c>
      <c r="DM1552">
        <v>0</v>
      </c>
      <c r="DN1552" t="s">
        <v>3</v>
      </c>
      <c r="DO1552">
        <v>0</v>
      </c>
    </row>
    <row r="1553" spans="1:119" x14ac:dyDescent="0.25">
      <c r="A1553">
        <f>ROW(Source!A1435)</f>
        <v>1435</v>
      </c>
      <c r="B1553">
        <v>56481267</v>
      </c>
      <c r="C1553">
        <v>56497336</v>
      </c>
      <c r="D1553">
        <v>54933606</v>
      </c>
      <c r="E1553">
        <v>1</v>
      </c>
      <c r="F1553">
        <v>1</v>
      </c>
      <c r="G1553">
        <v>1079</v>
      </c>
      <c r="H1553">
        <v>2</v>
      </c>
      <c r="I1553" t="s">
        <v>883</v>
      </c>
      <c r="J1553" t="s">
        <v>884</v>
      </c>
      <c r="K1553" t="s">
        <v>885</v>
      </c>
      <c r="L1553">
        <v>1368</v>
      </c>
      <c r="N1553">
        <v>1011</v>
      </c>
      <c r="O1553" t="s">
        <v>744</v>
      </c>
      <c r="P1553" t="s">
        <v>744</v>
      </c>
      <c r="Q1553">
        <v>1</v>
      </c>
      <c r="W1553">
        <v>0</v>
      </c>
      <c r="X1553">
        <v>1976634375</v>
      </c>
      <c r="Y1553">
        <f>((AT1553*1.25)*1.1)</f>
        <v>31.900000000000002</v>
      </c>
      <c r="AA1553">
        <v>0</v>
      </c>
      <c r="AB1553">
        <v>22.48</v>
      </c>
      <c r="AC1553">
        <v>0</v>
      </c>
      <c r="AD1553">
        <v>0</v>
      </c>
      <c r="AE1553">
        <v>0</v>
      </c>
      <c r="AF1553">
        <v>2.27</v>
      </c>
      <c r="AG1553">
        <v>0</v>
      </c>
      <c r="AH1553">
        <v>0</v>
      </c>
      <c r="AI1553">
        <v>1</v>
      </c>
      <c r="AJ1553">
        <v>9.11</v>
      </c>
      <c r="AK1553">
        <v>47.82</v>
      </c>
      <c r="AL1553">
        <v>1</v>
      </c>
      <c r="AM1553">
        <v>2</v>
      </c>
      <c r="AN1553">
        <v>0</v>
      </c>
      <c r="AO1553">
        <v>1</v>
      </c>
      <c r="AP1553">
        <v>1</v>
      </c>
      <c r="AQ1553">
        <v>0</v>
      </c>
      <c r="AR1553">
        <v>0</v>
      </c>
      <c r="AS1553" t="s">
        <v>3</v>
      </c>
      <c r="AT1553">
        <v>23.2</v>
      </c>
      <c r="AU1553" t="s">
        <v>48</v>
      </c>
      <c r="AV1553">
        <v>0</v>
      </c>
      <c r="AW1553">
        <v>2</v>
      </c>
      <c r="AX1553">
        <v>56497338</v>
      </c>
      <c r="AY1553">
        <v>1</v>
      </c>
      <c r="AZ1553">
        <v>0</v>
      </c>
      <c r="BA1553">
        <v>1492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CV1553">
        <v>0</v>
      </c>
      <c r="CW1553">
        <f>ROUND(Y1553*Source!I1435*DO1553,9)</f>
        <v>0</v>
      </c>
      <c r="CX1553">
        <f>ROUND(Y1553*Source!I1435,9)</f>
        <v>2.4014319999999998</v>
      </c>
      <c r="CY1553">
        <f>AB1553</f>
        <v>22.48</v>
      </c>
      <c r="CZ1553">
        <f>AF1553</f>
        <v>2.27</v>
      </c>
      <c r="DA1553">
        <f>AJ1553</f>
        <v>9.11</v>
      </c>
      <c r="DB1553">
        <f>ROUND(((ROUND(AT1553*CZ1553,2)*1.25)*1.1),6)</f>
        <v>72.407499999999999</v>
      </c>
      <c r="DC1553">
        <f>ROUND(((ROUND(AT1553*AG1553,2)*1.25)*1.1),6)</f>
        <v>0</v>
      </c>
      <c r="DD1553" t="s">
        <v>3</v>
      </c>
      <c r="DE1553" t="s">
        <v>3</v>
      </c>
      <c r="DF1553">
        <f t="shared" si="873"/>
        <v>0</v>
      </c>
      <c r="DG1553">
        <f>ROUND(ROUND(AF1553*AJ1553,2)*CX1553,2)</f>
        <v>49.66</v>
      </c>
      <c r="DH1553">
        <f>ROUND(ROUND(AG1553*AK1553,2)*CX1553,2)</f>
        <v>0</v>
      </c>
      <c r="DI1553">
        <f t="shared" si="870"/>
        <v>0</v>
      </c>
      <c r="DJ1553">
        <f>DG1553</f>
        <v>49.66</v>
      </c>
      <c r="DK1553">
        <v>0</v>
      </c>
      <c r="DL1553" t="s">
        <v>3</v>
      </c>
      <c r="DM1553">
        <v>0</v>
      </c>
      <c r="DN1553" t="s">
        <v>3</v>
      </c>
      <c r="DO1553">
        <v>0</v>
      </c>
    </row>
    <row r="1554" spans="1:119" x14ac:dyDescent="0.25">
      <c r="A1554">
        <f>ROW(Source!A1435)</f>
        <v>1435</v>
      </c>
      <c r="B1554">
        <v>56481267</v>
      </c>
      <c r="C1554">
        <v>56497336</v>
      </c>
      <c r="D1554">
        <v>54902988</v>
      </c>
      <c r="E1554">
        <v>1</v>
      </c>
      <c r="F1554">
        <v>1</v>
      </c>
      <c r="G1554">
        <v>1079</v>
      </c>
      <c r="H1554">
        <v>3</v>
      </c>
      <c r="I1554" t="s">
        <v>35</v>
      </c>
      <c r="J1554" t="s">
        <v>37</v>
      </c>
      <c r="K1554" t="s">
        <v>36</v>
      </c>
      <c r="L1554">
        <v>1348</v>
      </c>
      <c r="N1554">
        <v>1009</v>
      </c>
      <c r="O1554" t="s">
        <v>32</v>
      </c>
      <c r="P1554" t="s">
        <v>32</v>
      </c>
      <c r="Q1554">
        <v>1000</v>
      </c>
      <c r="W1554">
        <v>0</v>
      </c>
      <c r="X1554">
        <v>-1891961884</v>
      </c>
      <c r="Y1554">
        <f t="shared" ref="Y1554:Y1560" si="881">AT1554</f>
        <v>0.29729</v>
      </c>
      <c r="AA1554">
        <v>65974.3</v>
      </c>
      <c r="AB1554">
        <v>0</v>
      </c>
      <c r="AC1554">
        <v>0</v>
      </c>
      <c r="AD1554">
        <v>0</v>
      </c>
      <c r="AE1554">
        <v>6519.2</v>
      </c>
      <c r="AF1554">
        <v>0</v>
      </c>
      <c r="AG1554">
        <v>0</v>
      </c>
      <c r="AH1554">
        <v>0</v>
      </c>
      <c r="AI1554">
        <v>10.119999999999999</v>
      </c>
      <c r="AJ1554">
        <v>1</v>
      </c>
      <c r="AK1554">
        <v>1</v>
      </c>
      <c r="AL1554">
        <v>1</v>
      </c>
      <c r="AM1554">
        <v>0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 t="s">
        <v>3</v>
      </c>
      <c r="AT1554">
        <v>0.29729</v>
      </c>
      <c r="AU1554" t="s">
        <v>3</v>
      </c>
      <c r="AV1554">
        <v>0</v>
      </c>
      <c r="AW1554">
        <v>1</v>
      </c>
      <c r="AX1554">
        <v>-1</v>
      </c>
      <c r="AY1554">
        <v>0</v>
      </c>
      <c r="AZ1554">
        <v>0</v>
      </c>
      <c r="BA1554" t="s">
        <v>3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CV1554">
        <v>0</v>
      </c>
      <c r="CW1554">
        <v>0</v>
      </c>
      <c r="CX1554">
        <f>ROUND(Y1554*Source!I1435,9)</f>
        <v>2.2379990999999998E-2</v>
      </c>
      <c r="CY1554">
        <f t="shared" ref="CY1554:CY1560" si="882">AA1554</f>
        <v>65974.3</v>
      </c>
      <c r="CZ1554">
        <f t="shared" ref="CZ1554:CZ1560" si="883">AE1554</f>
        <v>6519.2</v>
      </c>
      <c r="DA1554">
        <f t="shared" ref="DA1554:DA1560" si="884">AI1554</f>
        <v>10.119999999999999</v>
      </c>
      <c r="DB1554">
        <f t="shared" ref="DB1554:DB1560" si="885">ROUND(ROUND(AT1554*CZ1554,2),6)</f>
        <v>1938.09</v>
      </c>
      <c r="DC1554">
        <f t="shared" ref="DC1554:DC1560" si="886">ROUND(ROUND(AT1554*AG1554,2),6)</f>
        <v>0</v>
      </c>
      <c r="DD1554" t="s">
        <v>3</v>
      </c>
      <c r="DE1554" t="s">
        <v>3</v>
      </c>
      <c r="DF1554">
        <f t="shared" ref="DF1554:DF1560" si="887">ROUND(ROUND(AE1554*AI1554,2)*CX1554,2)</f>
        <v>1476.5</v>
      </c>
      <c r="DG1554">
        <f t="shared" ref="DG1554:DG1582" si="888">ROUND(ROUND(AF1554,2)*CX1554,2)</f>
        <v>0</v>
      </c>
      <c r="DH1554">
        <f t="shared" ref="DH1554:DH1582" si="889">ROUND(ROUND(AG1554,2)*CX1554,2)</f>
        <v>0</v>
      </c>
      <c r="DI1554">
        <f t="shared" si="870"/>
        <v>0</v>
      </c>
      <c r="DJ1554">
        <f t="shared" ref="DJ1554:DJ1560" si="890">DF1554</f>
        <v>1476.5</v>
      </c>
      <c r="DK1554">
        <v>0</v>
      </c>
      <c r="DL1554" t="s">
        <v>3</v>
      </c>
      <c r="DM1554">
        <v>0</v>
      </c>
      <c r="DN1554" t="s">
        <v>3</v>
      </c>
      <c r="DO1554">
        <v>0</v>
      </c>
    </row>
    <row r="1555" spans="1:119" x14ac:dyDescent="0.25">
      <c r="A1555">
        <f>ROW(Source!A1435)</f>
        <v>1435</v>
      </c>
      <c r="B1555">
        <v>56481267</v>
      </c>
      <c r="C1555">
        <v>56497336</v>
      </c>
      <c r="D1555">
        <v>54902999</v>
      </c>
      <c r="E1555">
        <v>1</v>
      </c>
      <c r="F1555">
        <v>1</v>
      </c>
      <c r="G1555">
        <v>1079</v>
      </c>
      <c r="H1555">
        <v>3</v>
      </c>
      <c r="I1555" t="s">
        <v>30</v>
      </c>
      <c r="J1555" t="s">
        <v>33</v>
      </c>
      <c r="K1555" t="s">
        <v>31</v>
      </c>
      <c r="L1555">
        <v>1348</v>
      </c>
      <c r="N1555">
        <v>1009</v>
      </c>
      <c r="O1555" t="s">
        <v>32</v>
      </c>
      <c r="P1555" t="s">
        <v>32</v>
      </c>
      <c r="Q1555">
        <v>1000</v>
      </c>
      <c r="W1555">
        <v>0</v>
      </c>
      <c r="X1555">
        <v>981881691</v>
      </c>
      <c r="Y1555">
        <f t="shared" si="881"/>
        <v>0.70270999999999995</v>
      </c>
      <c r="AA1555">
        <v>74226.100000000006</v>
      </c>
      <c r="AB1555">
        <v>0</v>
      </c>
      <c r="AC1555">
        <v>0</v>
      </c>
      <c r="AD1555">
        <v>0</v>
      </c>
      <c r="AE1555">
        <v>9844.31</v>
      </c>
      <c r="AF1555">
        <v>0</v>
      </c>
      <c r="AG1555">
        <v>0</v>
      </c>
      <c r="AH1555">
        <v>0</v>
      </c>
      <c r="AI1555">
        <v>7.54</v>
      </c>
      <c r="AJ1555">
        <v>1</v>
      </c>
      <c r="AK1555">
        <v>1</v>
      </c>
      <c r="AL1555">
        <v>1</v>
      </c>
      <c r="AM1555">
        <v>0</v>
      </c>
      <c r="AN1555">
        <v>0</v>
      </c>
      <c r="AO1555">
        <v>0</v>
      </c>
      <c r="AP1555">
        <v>1</v>
      </c>
      <c r="AQ1555">
        <v>0</v>
      </c>
      <c r="AR1555">
        <v>0</v>
      </c>
      <c r="AS1555" t="s">
        <v>3</v>
      </c>
      <c r="AT1555">
        <v>0.70270999999999995</v>
      </c>
      <c r="AU1555" t="s">
        <v>3</v>
      </c>
      <c r="AV1555">
        <v>0</v>
      </c>
      <c r="AW1555">
        <v>1</v>
      </c>
      <c r="AX1555">
        <v>-1</v>
      </c>
      <c r="AY1555">
        <v>0</v>
      </c>
      <c r="AZ1555">
        <v>0</v>
      </c>
      <c r="BA1555" t="s">
        <v>3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CV1555">
        <v>0</v>
      </c>
      <c r="CW1555">
        <v>0</v>
      </c>
      <c r="CX1555">
        <f>ROUND(Y1555*Source!I1435,9)</f>
        <v>5.2900008999999998E-2</v>
      </c>
      <c r="CY1555">
        <f t="shared" si="882"/>
        <v>74226.100000000006</v>
      </c>
      <c r="CZ1555">
        <f t="shared" si="883"/>
        <v>9844.31</v>
      </c>
      <c r="DA1555">
        <f t="shared" si="884"/>
        <v>7.54</v>
      </c>
      <c r="DB1555">
        <f t="shared" si="885"/>
        <v>6917.7</v>
      </c>
      <c r="DC1555">
        <f t="shared" si="886"/>
        <v>0</v>
      </c>
      <c r="DD1555" t="s">
        <v>3</v>
      </c>
      <c r="DE1555" t="s">
        <v>3</v>
      </c>
      <c r="DF1555">
        <f t="shared" si="887"/>
        <v>3926.56</v>
      </c>
      <c r="DG1555">
        <f t="shared" si="888"/>
        <v>0</v>
      </c>
      <c r="DH1555">
        <f t="shared" si="889"/>
        <v>0</v>
      </c>
      <c r="DI1555">
        <f t="shared" si="870"/>
        <v>0</v>
      </c>
      <c r="DJ1555">
        <f t="shared" si="890"/>
        <v>3926.56</v>
      </c>
      <c r="DK1555">
        <v>0</v>
      </c>
      <c r="DL1555" t="s">
        <v>3</v>
      </c>
      <c r="DM1555">
        <v>0</v>
      </c>
      <c r="DN1555" t="s">
        <v>3</v>
      </c>
      <c r="DO1555">
        <v>0</v>
      </c>
    </row>
    <row r="1556" spans="1:119" x14ac:dyDescent="0.25">
      <c r="A1556">
        <f>ROW(Source!A1435)</f>
        <v>1435</v>
      </c>
      <c r="B1556">
        <v>56481267</v>
      </c>
      <c r="C1556">
        <v>56497336</v>
      </c>
      <c r="D1556">
        <v>54903374</v>
      </c>
      <c r="E1556">
        <v>1</v>
      </c>
      <c r="F1556">
        <v>1</v>
      </c>
      <c r="G1556">
        <v>1079</v>
      </c>
      <c r="H1556">
        <v>3</v>
      </c>
      <c r="I1556" t="s">
        <v>779</v>
      </c>
      <c r="J1556" t="s">
        <v>780</v>
      </c>
      <c r="K1556" t="s">
        <v>781</v>
      </c>
      <c r="L1556">
        <v>1348</v>
      </c>
      <c r="N1556">
        <v>1009</v>
      </c>
      <c r="O1556" t="s">
        <v>32</v>
      </c>
      <c r="P1556" t="s">
        <v>32</v>
      </c>
      <c r="Q1556">
        <v>1000</v>
      </c>
      <c r="W1556">
        <v>0</v>
      </c>
      <c r="X1556">
        <v>-925205253</v>
      </c>
      <c r="Y1556">
        <f t="shared" si="881"/>
        <v>3.0000000000000001E-3</v>
      </c>
      <c r="AA1556">
        <v>93487.52</v>
      </c>
      <c r="AB1556">
        <v>0</v>
      </c>
      <c r="AC1556">
        <v>0</v>
      </c>
      <c r="AD1556">
        <v>0</v>
      </c>
      <c r="AE1556">
        <v>7185.82</v>
      </c>
      <c r="AF1556">
        <v>0</v>
      </c>
      <c r="AG1556">
        <v>0</v>
      </c>
      <c r="AH1556">
        <v>0</v>
      </c>
      <c r="AI1556">
        <v>13.01</v>
      </c>
      <c r="AJ1556">
        <v>1</v>
      </c>
      <c r="AK1556">
        <v>1</v>
      </c>
      <c r="AL1556">
        <v>1</v>
      </c>
      <c r="AM1556">
        <v>2</v>
      </c>
      <c r="AN1556">
        <v>0</v>
      </c>
      <c r="AO1556">
        <v>1</v>
      </c>
      <c r="AP1556">
        <v>1</v>
      </c>
      <c r="AQ1556">
        <v>0</v>
      </c>
      <c r="AR1556">
        <v>0</v>
      </c>
      <c r="AS1556" t="s">
        <v>3</v>
      </c>
      <c r="AT1556">
        <v>3.0000000000000001E-3</v>
      </c>
      <c r="AU1556" t="s">
        <v>3</v>
      </c>
      <c r="AV1556">
        <v>0</v>
      </c>
      <c r="AW1556">
        <v>2</v>
      </c>
      <c r="AX1556">
        <v>56497339</v>
      </c>
      <c r="AY1556">
        <v>1</v>
      </c>
      <c r="AZ1556">
        <v>0</v>
      </c>
      <c r="BA1556">
        <v>1493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CV1556">
        <v>0</v>
      </c>
      <c r="CW1556">
        <v>0</v>
      </c>
      <c r="CX1556">
        <f>ROUND(Y1556*Source!I1435,9)</f>
        <v>2.2583999999999999E-4</v>
      </c>
      <c r="CY1556">
        <f t="shared" si="882"/>
        <v>93487.52</v>
      </c>
      <c r="CZ1556">
        <f t="shared" si="883"/>
        <v>7185.82</v>
      </c>
      <c r="DA1556">
        <f t="shared" si="884"/>
        <v>13.01</v>
      </c>
      <c r="DB1556">
        <f t="shared" si="885"/>
        <v>21.56</v>
      </c>
      <c r="DC1556">
        <f t="shared" si="886"/>
        <v>0</v>
      </c>
      <c r="DD1556" t="s">
        <v>3</v>
      </c>
      <c r="DE1556" t="s">
        <v>3</v>
      </c>
      <c r="DF1556">
        <f t="shared" si="887"/>
        <v>21.11</v>
      </c>
      <c r="DG1556">
        <f t="shared" si="888"/>
        <v>0</v>
      </c>
      <c r="DH1556">
        <f t="shared" si="889"/>
        <v>0</v>
      </c>
      <c r="DI1556">
        <f t="shared" si="870"/>
        <v>0</v>
      </c>
      <c r="DJ1556">
        <f t="shared" si="890"/>
        <v>21.11</v>
      </c>
      <c r="DK1556">
        <v>0</v>
      </c>
      <c r="DL1556" t="s">
        <v>3</v>
      </c>
      <c r="DM1556">
        <v>0</v>
      </c>
      <c r="DN1556" t="s">
        <v>3</v>
      </c>
      <c r="DO1556">
        <v>0</v>
      </c>
    </row>
    <row r="1557" spans="1:119" x14ac:dyDescent="0.25">
      <c r="A1557">
        <f>ROW(Source!A1435)</f>
        <v>1435</v>
      </c>
      <c r="B1557">
        <v>56481267</v>
      </c>
      <c r="C1557">
        <v>56497336</v>
      </c>
      <c r="D1557">
        <v>54902353</v>
      </c>
      <c r="E1557">
        <v>1</v>
      </c>
      <c r="F1557">
        <v>1</v>
      </c>
      <c r="G1557">
        <v>1079</v>
      </c>
      <c r="H1557">
        <v>3</v>
      </c>
      <c r="I1557" t="s">
        <v>54</v>
      </c>
      <c r="J1557" t="s">
        <v>839</v>
      </c>
      <c r="K1557" t="s">
        <v>55</v>
      </c>
      <c r="L1557">
        <v>1348</v>
      </c>
      <c r="N1557">
        <v>1009</v>
      </c>
      <c r="O1557" t="s">
        <v>32</v>
      </c>
      <c r="P1557" t="s">
        <v>32</v>
      </c>
      <c r="Q1557">
        <v>1000</v>
      </c>
      <c r="W1557">
        <v>0</v>
      </c>
      <c r="X1557">
        <v>966186740</v>
      </c>
      <c r="Y1557">
        <f t="shared" si="881"/>
        <v>2.9999999999999997E-4</v>
      </c>
      <c r="AA1557">
        <v>66777.990000000005</v>
      </c>
      <c r="AB1557">
        <v>0</v>
      </c>
      <c r="AC1557">
        <v>0</v>
      </c>
      <c r="AD1557">
        <v>0</v>
      </c>
      <c r="AE1557">
        <v>18653.07</v>
      </c>
      <c r="AF1557">
        <v>0</v>
      </c>
      <c r="AG1557">
        <v>0</v>
      </c>
      <c r="AH1557">
        <v>0</v>
      </c>
      <c r="AI1557">
        <v>3.58</v>
      </c>
      <c r="AJ1557">
        <v>1</v>
      </c>
      <c r="AK1557">
        <v>1</v>
      </c>
      <c r="AL1557">
        <v>1</v>
      </c>
      <c r="AM1557">
        <v>2</v>
      </c>
      <c r="AN1557">
        <v>0</v>
      </c>
      <c r="AO1557">
        <v>1</v>
      </c>
      <c r="AP1557">
        <v>1</v>
      </c>
      <c r="AQ1557">
        <v>0</v>
      </c>
      <c r="AR1557">
        <v>0</v>
      </c>
      <c r="AS1557" t="s">
        <v>3</v>
      </c>
      <c r="AT1557">
        <v>2.9999999999999997E-4</v>
      </c>
      <c r="AU1557" t="s">
        <v>3</v>
      </c>
      <c r="AV1557">
        <v>0</v>
      </c>
      <c r="AW1557">
        <v>2</v>
      </c>
      <c r="AX1557">
        <v>56497340</v>
      </c>
      <c r="AY1557">
        <v>1</v>
      </c>
      <c r="AZ1557">
        <v>0</v>
      </c>
      <c r="BA1557">
        <v>1494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CV1557">
        <v>0</v>
      </c>
      <c r="CW1557">
        <v>0</v>
      </c>
      <c r="CX1557">
        <f>ROUND(Y1557*Source!I1435,9)</f>
        <v>2.2583999999999999E-5</v>
      </c>
      <c r="CY1557">
        <f t="shared" si="882"/>
        <v>66777.990000000005</v>
      </c>
      <c r="CZ1557">
        <f t="shared" si="883"/>
        <v>18653.07</v>
      </c>
      <c r="DA1557">
        <f t="shared" si="884"/>
        <v>3.58</v>
      </c>
      <c r="DB1557">
        <f t="shared" si="885"/>
        <v>5.6</v>
      </c>
      <c r="DC1557">
        <f t="shared" si="886"/>
        <v>0</v>
      </c>
      <c r="DD1557" t="s">
        <v>3</v>
      </c>
      <c r="DE1557" t="s">
        <v>3</v>
      </c>
      <c r="DF1557">
        <f t="shared" si="887"/>
        <v>1.51</v>
      </c>
      <c r="DG1557">
        <f t="shared" si="888"/>
        <v>0</v>
      </c>
      <c r="DH1557">
        <f t="shared" si="889"/>
        <v>0</v>
      </c>
      <c r="DI1557">
        <f t="shared" si="870"/>
        <v>0</v>
      </c>
      <c r="DJ1557">
        <f t="shared" si="890"/>
        <v>1.51</v>
      </c>
      <c r="DK1557">
        <v>0</v>
      </c>
      <c r="DL1557" t="s">
        <v>3</v>
      </c>
      <c r="DM1557">
        <v>0</v>
      </c>
      <c r="DN1557" t="s">
        <v>3</v>
      </c>
      <c r="DO1557">
        <v>0</v>
      </c>
    </row>
    <row r="1558" spans="1:119" x14ac:dyDescent="0.25">
      <c r="A1558">
        <f>ROW(Source!A1435)</f>
        <v>1435</v>
      </c>
      <c r="B1558">
        <v>56481267</v>
      </c>
      <c r="C1558">
        <v>56497336</v>
      </c>
      <c r="D1558">
        <v>54907584</v>
      </c>
      <c r="E1558">
        <v>1</v>
      </c>
      <c r="F1558">
        <v>1</v>
      </c>
      <c r="G1558">
        <v>1079</v>
      </c>
      <c r="H1558">
        <v>3</v>
      </c>
      <c r="I1558" t="s">
        <v>886</v>
      </c>
      <c r="J1558" t="s">
        <v>887</v>
      </c>
      <c r="K1558" t="s">
        <v>888</v>
      </c>
      <c r="L1558">
        <v>1348</v>
      </c>
      <c r="N1558">
        <v>1009</v>
      </c>
      <c r="O1558" t="s">
        <v>32</v>
      </c>
      <c r="P1558" t="s">
        <v>32</v>
      </c>
      <c r="Q1558">
        <v>1000</v>
      </c>
      <c r="W1558">
        <v>0</v>
      </c>
      <c r="X1558">
        <v>-120742524</v>
      </c>
      <c r="Y1558">
        <f t="shared" si="881"/>
        <v>1.9400000000000001E-3</v>
      </c>
      <c r="AA1558">
        <v>140704.15</v>
      </c>
      <c r="AB1558">
        <v>0</v>
      </c>
      <c r="AC1558">
        <v>0</v>
      </c>
      <c r="AD1558">
        <v>0</v>
      </c>
      <c r="AE1558">
        <v>13451.64</v>
      </c>
      <c r="AF1558">
        <v>0</v>
      </c>
      <c r="AG1558">
        <v>0</v>
      </c>
      <c r="AH1558">
        <v>0</v>
      </c>
      <c r="AI1558">
        <v>10.46</v>
      </c>
      <c r="AJ1558">
        <v>1</v>
      </c>
      <c r="AK1558">
        <v>1</v>
      </c>
      <c r="AL1558">
        <v>1</v>
      </c>
      <c r="AM1558">
        <v>2</v>
      </c>
      <c r="AN1558">
        <v>0</v>
      </c>
      <c r="AO1558">
        <v>1</v>
      </c>
      <c r="AP1558">
        <v>1</v>
      </c>
      <c r="AQ1558">
        <v>0</v>
      </c>
      <c r="AR1558">
        <v>0</v>
      </c>
      <c r="AS1558" t="s">
        <v>3</v>
      </c>
      <c r="AT1558">
        <v>1.9400000000000001E-3</v>
      </c>
      <c r="AU1558" t="s">
        <v>3</v>
      </c>
      <c r="AV1558">
        <v>0</v>
      </c>
      <c r="AW1558">
        <v>2</v>
      </c>
      <c r="AX1558">
        <v>56497341</v>
      </c>
      <c r="AY1558">
        <v>1</v>
      </c>
      <c r="AZ1558">
        <v>0</v>
      </c>
      <c r="BA1558">
        <v>1495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CV1558">
        <v>0</v>
      </c>
      <c r="CW1558">
        <v>0</v>
      </c>
      <c r="CX1558">
        <f>ROUND(Y1558*Source!I1435,9)</f>
        <v>1.46043E-4</v>
      </c>
      <c r="CY1558">
        <f t="shared" si="882"/>
        <v>140704.15</v>
      </c>
      <c r="CZ1558">
        <f t="shared" si="883"/>
        <v>13451.64</v>
      </c>
      <c r="DA1558">
        <f t="shared" si="884"/>
        <v>10.46</v>
      </c>
      <c r="DB1558">
        <f t="shared" si="885"/>
        <v>26.1</v>
      </c>
      <c r="DC1558">
        <f t="shared" si="886"/>
        <v>0</v>
      </c>
      <c r="DD1558" t="s">
        <v>3</v>
      </c>
      <c r="DE1558" t="s">
        <v>3</v>
      </c>
      <c r="DF1558">
        <f t="shared" si="887"/>
        <v>20.55</v>
      </c>
      <c r="DG1558">
        <f t="shared" si="888"/>
        <v>0</v>
      </c>
      <c r="DH1558">
        <f t="shared" si="889"/>
        <v>0</v>
      </c>
      <c r="DI1558">
        <f t="shared" si="870"/>
        <v>0</v>
      </c>
      <c r="DJ1558">
        <f t="shared" si="890"/>
        <v>20.55</v>
      </c>
      <c r="DK1558">
        <v>0</v>
      </c>
      <c r="DL1558" t="s">
        <v>3</v>
      </c>
      <c r="DM1558">
        <v>0</v>
      </c>
      <c r="DN1558" t="s">
        <v>3</v>
      </c>
      <c r="DO1558">
        <v>0</v>
      </c>
    </row>
    <row r="1559" spans="1:119" x14ac:dyDescent="0.25">
      <c r="A1559">
        <f>ROW(Source!A1435)</f>
        <v>1435</v>
      </c>
      <c r="B1559">
        <v>56481267</v>
      </c>
      <c r="C1559">
        <v>56497336</v>
      </c>
      <c r="D1559">
        <v>54902905</v>
      </c>
      <c r="E1559">
        <v>1</v>
      </c>
      <c r="F1559">
        <v>1</v>
      </c>
      <c r="G1559">
        <v>1079</v>
      </c>
      <c r="H1559">
        <v>3</v>
      </c>
      <c r="I1559" t="s">
        <v>859</v>
      </c>
      <c r="J1559" t="s">
        <v>860</v>
      </c>
      <c r="K1559" t="s">
        <v>861</v>
      </c>
      <c r="L1559">
        <v>1348</v>
      </c>
      <c r="N1559">
        <v>1009</v>
      </c>
      <c r="O1559" t="s">
        <v>32</v>
      </c>
      <c r="P1559" t="s">
        <v>32</v>
      </c>
      <c r="Q1559">
        <v>1000</v>
      </c>
      <c r="W1559">
        <v>0</v>
      </c>
      <c r="X1559">
        <v>2068847740</v>
      </c>
      <c r="Y1559">
        <f t="shared" si="881"/>
        <v>5.9999999999999995E-4</v>
      </c>
      <c r="AA1559">
        <v>133971.57999999999</v>
      </c>
      <c r="AB1559">
        <v>0</v>
      </c>
      <c r="AC1559">
        <v>0</v>
      </c>
      <c r="AD1559">
        <v>0</v>
      </c>
      <c r="AE1559">
        <v>8582.42</v>
      </c>
      <c r="AF1559">
        <v>0</v>
      </c>
      <c r="AG1559">
        <v>0</v>
      </c>
      <c r="AH1559">
        <v>0</v>
      </c>
      <c r="AI1559">
        <v>15.61</v>
      </c>
      <c r="AJ1559">
        <v>1</v>
      </c>
      <c r="AK1559">
        <v>1</v>
      </c>
      <c r="AL1559">
        <v>1</v>
      </c>
      <c r="AM1559">
        <v>2</v>
      </c>
      <c r="AN1559">
        <v>0</v>
      </c>
      <c r="AO1559">
        <v>1</v>
      </c>
      <c r="AP1559">
        <v>1</v>
      </c>
      <c r="AQ1559">
        <v>0</v>
      </c>
      <c r="AR1559">
        <v>0</v>
      </c>
      <c r="AS1559" t="s">
        <v>3</v>
      </c>
      <c r="AT1559">
        <v>5.9999999999999995E-4</v>
      </c>
      <c r="AU1559" t="s">
        <v>3</v>
      </c>
      <c r="AV1559">
        <v>0</v>
      </c>
      <c r="AW1559">
        <v>2</v>
      </c>
      <c r="AX1559">
        <v>56497342</v>
      </c>
      <c r="AY1559">
        <v>1</v>
      </c>
      <c r="AZ1559">
        <v>0</v>
      </c>
      <c r="BA1559">
        <v>1496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CV1559">
        <v>0</v>
      </c>
      <c r="CW1559">
        <v>0</v>
      </c>
      <c r="CX1559">
        <f>ROUND(Y1559*Source!I1435,9)</f>
        <v>4.5167999999999999E-5</v>
      </c>
      <c r="CY1559">
        <f t="shared" si="882"/>
        <v>133971.57999999999</v>
      </c>
      <c r="CZ1559">
        <f t="shared" si="883"/>
        <v>8582.42</v>
      </c>
      <c r="DA1559">
        <f t="shared" si="884"/>
        <v>15.61</v>
      </c>
      <c r="DB1559">
        <f t="shared" si="885"/>
        <v>5.15</v>
      </c>
      <c r="DC1559">
        <f t="shared" si="886"/>
        <v>0</v>
      </c>
      <c r="DD1559" t="s">
        <v>3</v>
      </c>
      <c r="DE1559" t="s">
        <v>3</v>
      </c>
      <c r="DF1559">
        <f t="shared" si="887"/>
        <v>6.05</v>
      </c>
      <c r="DG1559">
        <f t="shared" si="888"/>
        <v>0</v>
      </c>
      <c r="DH1559">
        <f t="shared" si="889"/>
        <v>0</v>
      </c>
      <c r="DI1559">
        <f t="shared" si="870"/>
        <v>0</v>
      </c>
      <c r="DJ1559">
        <f t="shared" si="890"/>
        <v>6.05</v>
      </c>
      <c r="DK1559">
        <v>0</v>
      </c>
      <c r="DL1559" t="s">
        <v>3</v>
      </c>
      <c r="DM1559">
        <v>0</v>
      </c>
      <c r="DN1559" t="s">
        <v>3</v>
      </c>
      <c r="DO1559">
        <v>0</v>
      </c>
    </row>
    <row r="1560" spans="1:119" x14ac:dyDescent="0.25">
      <c r="A1560">
        <f>ROW(Source!A1435)</f>
        <v>1435</v>
      </c>
      <c r="B1560">
        <v>56481267</v>
      </c>
      <c r="C1560">
        <v>56497336</v>
      </c>
      <c r="D1560">
        <v>54910086</v>
      </c>
      <c r="E1560">
        <v>1</v>
      </c>
      <c r="F1560">
        <v>1</v>
      </c>
      <c r="G1560">
        <v>1079</v>
      </c>
      <c r="H1560">
        <v>3</v>
      </c>
      <c r="I1560" t="s">
        <v>689</v>
      </c>
      <c r="J1560" t="s">
        <v>691</v>
      </c>
      <c r="K1560" t="s">
        <v>690</v>
      </c>
      <c r="L1560">
        <v>1354</v>
      </c>
      <c r="N1560">
        <v>1010</v>
      </c>
      <c r="O1560" t="s">
        <v>41</v>
      </c>
      <c r="P1560" t="s">
        <v>41</v>
      </c>
      <c r="Q1560">
        <v>1</v>
      </c>
      <c r="W1560">
        <v>0</v>
      </c>
      <c r="X1560">
        <v>903487948</v>
      </c>
      <c r="Y1560">
        <f t="shared" si="881"/>
        <v>956.42933000000005</v>
      </c>
      <c r="AA1560">
        <v>191.31</v>
      </c>
      <c r="AB1560">
        <v>0</v>
      </c>
      <c r="AC1560">
        <v>0</v>
      </c>
      <c r="AD1560">
        <v>0</v>
      </c>
      <c r="AE1560">
        <v>13.23</v>
      </c>
      <c r="AF1560">
        <v>0</v>
      </c>
      <c r="AG1560">
        <v>0</v>
      </c>
      <c r="AH1560">
        <v>0</v>
      </c>
      <c r="AI1560">
        <v>14.46</v>
      </c>
      <c r="AJ1560">
        <v>1</v>
      </c>
      <c r="AK1560">
        <v>1</v>
      </c>
      <c r="AL1560">
        <v>1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 t="s">
        <v>3</v>
      </c>
      <c r="AT1560">
        <v>956.42933000000005</v>
      </c>
      <c r="AU1560" t="s">
        <v>3</v>
      </c>
      <c r="AV1560">
        <v>0</v>
      </c>
      <c r="AW1560">
        <v>1</v>
      </c>
      <c r="AX1560">
        <v>-1</v>
      </c>
      <c r="AY1560">
        <v>0</v>
      </c>
      <c r="AZ1560">
        <v>0</v>
      </c>
      <c r="BA1560" t="s">
        <v>3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CV1560">
        <v>0</v>
      </c>
      <c r="CW1560">
        <v>0</v>
      </c>
      <c r="CX1560">
        <f>ROUND(Y1560*Source!I1435,9)</f>
        <v>71.999999962000004</v>
      </c>
      <c r="CY1560">
        <f t="shared" si="882"/>
        <v>191.31</v>
      </c>
      <c r="CZ1560">
        <f t="shared" si="883"/>
        <v>13.23</v>
      </c>
      <c r="DA1560">
        <f t="shared" si="884"/>
        <v>14.46</v>
      </c>
      <c r="DB1560">
        <f t="shared" si="885"/>
        <v>12653.56</v>
      </c>
      <c r="DC1560">
        <f t="shared" si="886"/>
        <v>0</v>
      </c>
      <c r="DD1560" t="s">
        <v>3</v>
      </c>
      <c r="DE1560" t="s">
        <v>3</v>
      </c>
      <c r="DF1560">
        <f t="shared" si="887"/>
        <v>13774.32</v>
      </c>
      <c r="DG1560">
        <f t="shared" si="888"/>
        <v>0</v>
      </c>
      <c r="DH1560">
        <f t="shared" si="889"/>
        <v>0</v>
      </c>
      <c r="DI1560">
        <f t="shared" si="870"/>
        <v>0</v>
      </c>
      <c r="DJ1560">
        <f t="shared" si="890"/>
        <v>13774.32</v>
      </c>
      <c r="DK1560">
        <v>0</v>
      </c>
      <c r="DL1560" t="s">
        <v>3</v>
      </c>
      <c r="DM1560">
        <v>0</v>
      </c>
      <c r="DN1560" t="s">
        <v>3</v>
      </c>
      <c r="DO1560">
        <v>0</v>
      </c>
    </row>
    <row r="1561" spans="1:119" x14ac:dyDescent="0.25">
      <c r="A1561">
        <f>ROW(Source!A1442)</f>
        <v>1442</v>
      </c>
      <c r="B1561">
        <v>56481265</v>
      </c>
      <c r="C1561">
        <v>56497351</v>
      </c>
      <c r="D1561">
        <v>54836958</v>
      </c>
      <c r="E1561">
        <v>1079</v>
      </c>
      <c r="F1561">
        <v>1</v>
      </c>
      <c r="G1561">
        <v>1079</v>
      </c>
      <c r="H1561">
        <v>1</v>
      </c>
      <c r="I1561" t="s">
        <v>738</v>
      </c>
      <c r="J1561" t="s">
        <v>3</v>
      </c>
      <c r="K1561" t="s">
        <v>739</v>
      </c>
      <c r="L1561">
        <v>1191</v>
      </c>
      <c r="N1561">
        <v>1013</v>
      </c>
      <c r="O1561" t="s">
        <v>740</v>
      </c>
      <c r="P1561" t="s">
        <v>740</v>
      </c>
      <c r="Q1561">
        <v>1</v>
      </c>
      <c r="W1561">
        <v>0</v>
      </c>
      <c r="X1561">
        <v>476480486</v>
      </c>
      <c r="Y1561">
        <f>((AT1561*1.15)*1.1)</f>
        <v>19.733999999999998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1</v>
      </c>
      <c r="AK1561">
        <v>1</v>
      </c>
      <c r="AL1561">
        <v>1</v>
      </c>
      <c r="AM1561">
        <v>-2</v>
      </c>
      <c r="AN1561">
        <v>0</v>
      </c>
      <c r="AO1561">
        <v>1</v>
      </c>
      <c r="AP1561">
        <v>1</v>
      </c>
      <c r="AQ1561">
        <v>0</v>
      </c>
      <c r="AR1561">
        <v>0</v>
      </c>
      <c r="AS1561" t="s">
        <v>3</v>
      </c>
      <c r="AT1561">
        <v>15.6</v>
      </c>
      <c r="AU1561" t="s">
        <v>49</v>
      </c>
      <c r="AV1561">
        <v>1</v>
      </c>
      <c r="AW1561">
        <v>2</v>
      </c>
      <c r="AX1561">
        <v>56497352</v>
      </c>
      <c r="AY1561">
        <v>1</v>
      </c>
      <c r="AZ1561">
        <v>0</v>
      </c>
      <c r="BA1561">
        <v>1499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CU1561">
        <f>ROUND(AT1561*Source!I1442*AH1561*AL1561,2)</f>
        <v>0</v>
      </c>
      <c r="CV1561">
        <f>ROUND(Y1561*Source!I1442,9)</f>
        <v>11.437826400000001</v>
      </c>
      <c r="CW1561">
        <v>0</v>
      </c>
      <c r="CX1561">
        <f>ROUND(Y1561*Source!I1442,9)</f>
        <v>11.437826400000001</v>
      </c>
      <c r="CY1561">
        <f>AD1561</f>
        <v>0</v>
      </c>
      <c r="CZ1561">
        <f>AH1561</f>
        <v>0</v>
      </c>
      <c r="DA1561">
        <f>AL1561</f>
        <v>1</v>
      </c>
      <c r="DB1561">
        <f>ROUND(((ROUND(AT1561*CZ1561,2)*1.15)*1.1),6)</f>
        <v>0</v>
      </c>
      <c r="DC1561">
        <f>ROUND(((ROUND(AT1561*AG1561,2)*1.15)*1.1),6)</f>
        <v>0</v>
      </c>
      <c r="DD1561" t="s">
        <v>3</v>
      </c>
      <c r="DE1561" t="s">
        <v>3</v>
      </c>
      <c r="DF1561">
        <f t="shared" ref="DF1561:DF1587" si="891">ROUND(ROUND(AE1561,2)*CX1561,2)</f>
        <v>0</v>
      </c>
      <c r="DG1561">
        <f t="shared" si="888"/>
        <v>0</v>
      </c>
      <c r="DH1561">
        <f t="shared" si="889"/>
        <v>0</v>
      </c>
      <c r="DI1561">
        <f t="shared" si="870"/>
        <v>0</v>
      </c>
      <c r="DJ1561">
        <f>DI1561</f>
        <v>0</v>
      </c>
      <c r="DK1561">
        <v>0</v>
      </c>
      <c r="DL1561" t="s">
        <v>3</v>
      </c>
      <c r="DM1561">
        <v>0</v>
      </c>
      <c r="DN1561" t="s">
        <v>3</v>
      </c>
      <c r="DO1561">
        <v>0</v>
      </c>
    </row>
    <row r="1562" spans="1:119" x14ac:dyDescent="0.25">
      <c r="A1562">
        <f>ROW(Source!A1442)</f>
        <v>1442</v>
      </c>
      <c r="B1562">
        <v>56481265</v>
      </c>
      <c r="C1562">
        <v>56497351</v>
      </c>
      <c r="D1562">
        <v>54933987</v>
      </c>
      <c r="E1562">
        <v>1</v>
      </c>
      <c r="F1562">
        <v>1</v>
      </c>
      <c r="G1562">
        <v>1079</v>
      </c>
      <c r="H1562">
        <v>2</v>
      </c>
      <c r="I1562" t="s">
        <v>824</v>
      </c>
      <c r="J1562" t="s">
        <v>825</v>
      </c>
      <c r="K1562" t="s">
        <v>826</v>
      </c>
      <c r="L1562">
        <v>1368</v>
      </c>
      <c r="N1562">
        <v>1011</v>
      </c>
      <c r="O1562" t="s">
        <v>744</v>
      </c>
      <c r="P1562" t="s">
        <v>744</v>
      </c>
      <c r="Q1562">
        <v>1</v>
      </c>
      <c r="W1562">
        <v>0</v>
      </c>
      <c r="X1562">
        <v>36750304</v>
      </c>
      <c r="Y1562">
        <f>((AT1562*1.25)*1.1)</f>
        <v>3.2725</v>
      </c>
      <c r="AA1562">
        <v>0</v>
      </c>
      <c r="AB1562">
        <v>0.3</v>
      </c>
      <c r="AC1562">
        <v>0</v>
      </c>
      <c r="AD1562">
        <v>0</v>
      </c>
      <c r="AE1562">
        <v>0</v>
      </c>
      <c r="AF1562">
        <v>0.28000000000000003</v>
      </c>
      <c r="AG1562">
        <v>0</v>
      </c>
      <c r="AH1562">
        <v>0</v>
      </c>
      <c r="AI1562">
        <v>1</v>
      </c>
      <c r="AJ1562">
        <v>1</v>
      </c>
      <c r="AK1562">
        <v>1</v>
      </c>
      <c r="AL1562">
        <v>1</v>
      </c>
      <c r="AM1562">
        <v>-2</v>
      </c>
      <c r="AN1562">
        <v>0</v>
      </c>
      <c r="AO1562">
        <v>1</v>
      </c>
      <c r="AP1562">
        <v>1</v>
      </c>
      <c r="AQ1562">
        <v>0</v>
      </c>
      <c r="AR1562">
        <v>0</v>
      </c>
      <c r="AS1562" t="s">
        <v>3</v>
      </c>
      <c r="AT1562">
        <v>2.38</v>
      </c>
      <c r="AU1562" t="s">
        <v>48</v>
      </c>
      <c r="AV1562">
        <v>0</v>
      </c>
      <c r="AW1562">
        <v>2</v>
      </c>
      <c r="AX1562">
        <v>56497353</v>
      </c>
      <c r="AY1562">
        <v>1</v>
      </c>
      <c r="AZ1562">
        <v>0</v>
      </c>
      <c r="BA1562">
        <v>1500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CV1562">
        <v>0</v>
      </c>
      <c r="CW1562">
        <f>ROUND(Y1562*Source!I1442*DO1562,9)</f>
        <v>0</v>
      </c>
      <c r="CX1562">
        <f>ROUND(Y1562*Source!I1442,9)</f>
        <v>1.896741</v>
      </c>
      <c r="CY1562">
        <f>AB1562</f>
        <v>0.3</v>
      </c>
      <c r="CZ1562">
        <f>AF1562</f>
        <v>0.28000000000000003</v>
      </c>
      <c r="DA1562">
        <f>AJ1562</f>
        <v>1</v>
      </c>
      <c r="DB1562">
        <f>ROUND(((ROUND(AT1562*CZ1562,2)*1.25)*1.1),6)</f>
        <v>0.92125000000000001</v>
      </c>
      <c r="DC1562">
        <f>ROUND(((ROUND(AT1562*AG1562,2)*1.25)*1.1),6)</f>
        <v>0</v>
      </c>
      <c r="DD1562" t="s">
        <v>3</v>
      </c>
      <c r="DE1562" t="s">
        <v>3</v>
      </c>
      <c r="DF1562">
        <f t="shared" si="891"/>
        <v>0</v>
      </c>
      <c r="DG1562">
        <f t="shared" si="888"/>
        <v>0.53</v>
      </c>
      <c r="DH1562">
        <f t="shared" si="889"/>
        <v>0</v>
      </c>
      <c r="DI1562">
        <f t="shared" si="870"/>
        <v>0</v>
      </c>
      <c r="DJ1562">
        <f>DG1562</f>
        <v>0.53</v>
      </c>
      <c r="DK1562">
        <v>0</v>
      </c>
      <c r="DL1562" t="s">
        <v>3</v>
      </c>
      <c r="DM1562">
        <v>0</v>
      </c>
      <c r="DN1562" t="s">
        <v>3</v>
      </c>
      <c r="DO1562">
        <v>0</v>
      </c>
    </row>
    <row r="1563" spans="1:119" x14ac:dyDescent="0.25">
      <c r="A1563">
        <f>ROW(Source!A1442)</f>
        <v>1442</v>
      </c>
      <c r="B1563">
        <v>56481265</v>
      </c>
      <c r="C1563">
        <v>56497351</v>
      </c>
      <c r="D1563">
        <v>54934284</v>
      </c>
      <c r="E1563">
        <v>1</v>
      </c>
      <c r="F1563">
        <v>1</v>
      </c>
      <c r="G1563">
        <v>1079</v>
      </c>
      <c r="H1563">
        <v>2</v>
      </c>
      <c r="I1563" t="s">
        <v>741</v>
      </c>
      <c r="J1563" t="s">
        <v>742</v>
      </c>
      <c r="K1563" t="s">
        <v>743</v>
      </c>
      <c r="L1563">
        <v>1368</v>
      </c>
      <c r="N1563">
        <v>1011</v>
      </c>
      <c r="O1563" t="s">
        <v>744</v>
      </c>
      <c r="P1563" t="s">
        <v>744</v>
      </c>
      <c r="Q1563">
        <v>1</v>
      </c>
      <c r="W1563">
        <v>0</v>
      </c>
      <c r="X1563">
        <v>654681671</v>
      </c>
      <c r="Y1563">
        <f>((AT1563*1.25)*1.1)</f>
        <v>0.42625000000000007</v>
      </c>
      <c r="AA1563">
        <v>0</v>
      </c>
      <c r="AB1563">
        <v>90.33</v>
      </c>
      <c r="AC1563">
        <v>13.72</v>
      </c>
      <c r="AD1563">
        <v>0</v>
      </c>
      <c r="AE1563">
        <v>0</v>
      </c>
      <c r="AF1563">
        <v>83.1</v>
      </c>
      <c r="AG1563">
        <v>12.62</v>
      </c>
      <c r="AH1563">
        <v>0</v>
      </c>
      <c r="AI1563">
        <v>1</v>
      </c>
      <c r="AJ1563">
        <v>1</v>
      </c>
      <c r="AK1563">
        <v>1</v>
      </c>
      <c r="AL1563">
        <v>1</v>
      </c>
      <c r="AM1563">
        <v>-2</v>
      </c>
      <c r="AN1563">
        <v>0</v>
      </c>
      <c r="AO1563">
        <v>1</v>
      </c>
      <c r="AP1563">
        <v>1</v>
      </c>
      <c r="AQ1563">
        <v>0</v>
      </c>
      <c r="AR1563">
        <v>0</v>
      </c>
      <c r="AS1563" t="s">
        <v>3</v>
      </c>
      <c r="AT1563">
        <v>0.31</v>
      </c>
      <c r="AU1563" t="s">
        <v>48</v>
      </c>
      <c r="AV1563">
        <v>0</v>
      </c>
      <c r="AW1563">
        <v>2</v>
      </c>
      <c r="AX1563">
        <v>56497354</v>
      </c>
      <c r="AY1563">
        <v>1</v>
      </c>
      <c r="AZ1563">
        <v>0</v>
      </c>
      <c r="BA1563">
        <v>1501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CV1563">
        <v>0</v>
      </c>
      <c r="CW1563">
        <f>ROUND(Y1563*Source!I1442*DO1563,9)</f>
        <v>3.1178277900000002</v>
      </c>
      <c r="CX1563">
        <f>ROUND(Y1563*Source!I1442,9)</f>
        <v>0.24705450000000001</v>
      </c>
      <c r="CY1563">
        <f>AB1563</f>
        <v>90.33</v>
      </c>
      <c r="CZ1563">
        <f>AF1563</f>
        <v>83.1</v>
      </c>
      <c r="DA1563">
        <f>AJ1563</f>
        <v>1</v>
      </c>
      <c r="DB1563">
        <f>ROUND(((ROUND(AT1563*CZ1563,2)*1.25)*1.1),6)</f>
        <v>35.42</v>
      </c>
      <c r="DC1563">
        <f>ROUND(((ROUND(AT1563*AG1563,2)*1.25)*1.1),6)</f>
        <v>5.3762499999999998</v>
      </c>
      <c r="DD1563" t="s">
        <v>3</v>
      </c>
      <c r="DE1563" t="s">
        <v>3</v>
      </c>
      <c r="DF1563">
        <f t="shared" si="891"/>
        <v>0</v>
      </c>
      <c r="DG1563">
        <f t="shared" si="888"/>
        <v>20.53</v>
      </c>
      <c r="DH1563">
        <f t="shared" si="889"/>
        <v>3.12</v>
      </c>
      <c r="DI1563">
        <f t="shared" si="870"/>
        <v>0</v>
      </c>
      <c r="DJ1563">
        <f>DG1563</f>
        <v>20.53</v>
      </c>
      <c r="DK1563">
        <v>0</v>
      </c>
      <c r="DL1563" t="s">
        <v>745</v>
      </c>
      <c r="DM1563">
        <v>0</v>
      </c>
      <c r="DN1563" t="s">
        <v>740</v>
      </c>
      <c r="DO1563">
        <v>12.62</v>
      </c>
    </row>
    <row r="1564" spans="1:119" x14ac:dyDescent="0.25">
      <c r="A1564">
        <f>ROW(Source!A1442)</f>
        <v>1442</v>
      </c>
      <c r="B1564">
        <v>56481265</v>
      </c>
      <c r="C1564">
        <v>56497351</v>
      </c>
      <c r="D1564">
        <v>54934351</v>
      </c>
      <c r="E1564">
        <v>1</v>
      </c>
      <c r="F1564">
        <v>1</v>
      </c>
      <c r="G1564">
        <v>1079</v>
      </c>
      <c r="H1564">
        <v>2</v>
      </c>
      <c r="I1564" t="s">
        <v>827</v>
      </c>
      <c r="J1564" t="s">
        <v>828</v>
      </c>
      <c r="K1564" t="s">
        <v>829</v>
      </c>
      <c r="L1564">
        <v>1368</v>
      </c>
      <c r="N1564">
        <v>1011</v>
      </c>
      <c r="O1564" t="s">
        <v>744</v>
      </c>
      <c r="P1564" t="s">
        <v>744</v>
      </c>
      <c r="Q1564">
        <v>1</v>
      </c>
      <c r="W1564">
        <v>0</v>
      </c>
      <c r="X1564">
        <v>1853392007</v>
      </c>
      <c r="Y1564">
        <f>((AT1564*1.25)*1.1)</f>
        <v>0.22000000000000003</v>
      </c>
      <c r="AA1564">
        <v>0</v>
      </c>
      <c r="AB1564">
        <v>0.46</v>
      </c>
      <c r="AC1564">
        <v>0</v>
      </c>
      <c r="AD1564">
        <v>0</v>
      </c>
      <c r="AE1564">
        <v>0</v>
      </c>
      <c r="AF1564">
        <v>0.42</v>
      </c>
      <c r="AG1564">
        <v>0</v>
      </c>
      <c r="AH1564">
        <v>0</v>
      </c>
      <c r="AI1564">
        <v>1</v>
      </c>
      <c r="AJ1564">
        <v>1</v>
      </c>
      <c r="AK1564">
        <v>1</v>
      </c>
      <c r="AL1564">
        <v>1</v>
      </c>
      <c r="AM1564">
        <v>-2</v>
      </c>
      <c r="AN1564">
        <v>0</v>
      </c>
      <c r="AO1564">
        <v>1</v>
      </c>
      <c r="AP1564">
        <v>1</v>
      </c>
      <c r="AQ1564">
        <v>0</v>
      </c>
      <c r="AR1564">
        <v>0</v>
      </c>
      <c r="AS1564" t="s">
        <v>3</v>
      </c>
      <c r="AT1564">
        <v>0.16</v>
      </c>
      <c r="AU1564" t="s">
        <v>48</v>
      </c>
      <c r="AV1564">
        <v>0</v>
      </c>
      <c r="AW1564">
        <v>2</v>
      </c>
      <c r="AX1564">
        <v>56497356</v>
      </c>
      <c r="AY1564">
        <v>1</v>
      </c>
      <c r="AZ1564">
        <v>0</v>
      </c>
      <c r="BA1564">
        <v>1502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CV1564">
        <v>0</v>
      </c>
      <c r="CW1564">
        <f>ROUND(Y1564*Source!I1442*DO1564,9)</f>
        <v>0</v>
      </c>
      <c r="CX1564">
        <f>ROUND(Y1564*Source!I1442,9)</f>
        <v>0.12751199999999999</v>
      </c>
      <c r="CY1564">
        <f>AB1564</f>
        <v>0.46</v>
      </c>
      <c r="CZ1564">
        <f>AF1564</f>
        <v>0.42</v>
      </c>
      <c r="DA1564">
        <f>AJ1564</f>
        <v>1</v>
      </c>
      <c r="DB1564">
        <f>ROUND(((ROUND(AT1564*CZ1564,2)*1.25)*1.1),6)</f>
        <v>9.6250000000000002E-2</v>
      </c>
      <c r="DC1564">
        <f>ROUND(((ROUND(AT1564*AG1564,2)*1.25)*1.1),6)</f>
        <v>0</v>
      </c>
      <c r="DD1564" t="s">
        <v>3</v>
      </c>
      <c r="DE1564" t="s">
        <v>3</v>
      </c>
      <c r="DF1564">
        <f t="shared" si="891"/>
        <v>0</v>
      </c>
      <c r="DG1564">
        <f t="shared" si="888"/>
        <v>0.05</v>
      </c>
      <c r="DH1564">
        <f t="shared" si="889"/>
        <v>0</v>
      </c>
      <c r="DI1564">
        <f t="shared" si="870"/>
        <v>0</v>
      </c>
      <c r="DJ1564">
        <f>DG1564</f>
        <v>0.05</v>
      </c>
      <c r="DK1564">
        <v>0</v>
      </c>
      <c r="DL1564" t="s">
        <v>3</v>
      </c>
      <c r="DM1564">
        <v>0</v>
      </c>
      <c r="DN1564" t="s">
        <v>3</v>
      </c>
      <c r="DO1564">
        <v>0</v>
      </c>
    </row>
    <row r="1565" spans="1:119" x14ac:dyDescent="0.25">
      <c r="A1565">
        <f>ROW(Source!A1442)</f>
        <v>1442</v>
      </c>
      <c r="B1565">
        <v>56481265</v>
      </c>
      <c r="C1565">
        <v>56497351</v>
      </c>
      <c r="D1565">
        <v>54934371</v>
      </c>
      <c r="E1565">
        <v>1</v>
      </c>
      <c r="F1565">
        <v>1</v>
      </c>
      <c r="G1565">
        <v>1079</v>
      </c>
      <c r="H1565">
        <v>2</v>
      </c>
      <c r="I1565" t="s">
        <v>830</v>
      </c>
      <c r="J1565" t="s">
        <v>831</v>
      </c>
      <c r="K1565" t="s">
        <v>832</v>
      </c>
      <c r="L1565">
        <v>1368</v>
      </c>
      <c r="N1565">
        <v>1011</v>
      </c>
      <c r="O1565" t="s">
        <v>744</v>
      </c>
      <c r="P1565" t="s">
        <v>744</v>
      </c>
      <c r="Q1565">
        <v>1</v>
      </c>
      <c r="W1565">
        <v>0</v>
      </c>
      <c r="X1565">
        <v>1715715956</v>
      </c>
      <c r="Y1565">
        <f>((AT1565*1.25)*1.1)</f>
        <v>0.66</v>
      </c>
      <c r="AA1565">
        <v>0</v>
      </c>
      <c r="AB1565">
        <v>2.8</v>
      </c>
      <c r="AC1565">
        <v>0.04</v>
      </c>
      <c r="AD1565">
        <v>0</v>
      </c>
      <c r="AE1565">
        <v>0</v>
      </c>
      <c r="AF1565">
        <v>2.58</v>
      </c>
      <c r="AG1565">
        <v>0.04</v>
      </c>
      <c r="AH1565">
        <v>0</v>
      </c>
      <c r="AI1565">
        <v>1</v>
      </c>
      <c r="AJ1565">
        <v>1</v>
      </c>
      <c r="AK1565">
        <v>1</v>
      </c>
      <c r="AL1565">
        <v>1</v>
      </c>
      <c r="AM1565">
        <v>-2</v>
      </c>
      <c r="AN1565">
        <v>0</v>
      </c>
      <c r="AO1565">
        <v>1</v>
      </c>
      <c r="AP1565">
        <v>1</v>
      </c>
      <c r="AQ1565">
        <v>0</v>
      </c>
      <c r="AR1565">
        <v>0</v>
      </c>
      <c r="AS1565" t="s">
        <v>3</v>
      </c>
      <c r="AT1565">
        <v>0.48</v>
      </c>
      <c r="AU1565" t="s">
        <v>48</v>
      </c>
      <c r="AV1565">
        <v>0</v>
      </c>
      <c r="AW1565">
        <v>2</v>
      </c>
      <c r="AX1565">
        <v>56497357</v>
      </c>
      <c r="AY1565">
        <v>1</v>
      </c>
      <c r="AZ1565">
        <v>0</v>
      </c>
      <c r="BA1565">
        <v>1503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CV1565">
        <v>0</v>
      </c>
      <c r="CW1565">
        <f>ROUND(Y1565*Source!I1442*DO1565,9)</f>
        <v>1.5301439999999999E-2</v>
      </c>
      <c r="CX1565">
        <f>ROUND(Y1565*Source!I1442,9)</f>
        <v>0.38253599999999999</v>
      </c>
      <c r="CY1565">
        <f>AB1565</f>
        <v>2.8</v>
      </c>
      <c r="CZ1565">
        <f>AF1565</f>
        <v>2.58</v>
      </c>
      <c r="DA1565">
        <f>AJ1565</f>
        <v>1</v>
      </c>
      <c r="DB1565">
        <f>ROUND(((ROUND(AT1565*CZ1565,2)*1.25)*1.1),6)</f>
        <v>1.7050000000000001</v>
      </c>
      <c r="DC1565">
        <f>ROUND(((ROUND(AT1565*AG1565,2)*1.25)*1.1),6)</f>
        <v>2.75E-2</v>
      </c>
      <c r="DD1565" t="s">
        <v>3</v>
      </c>
      <c r="DE1565" t="s">
        <v>3</v>
      </c>
      <c r="DF1565">
        <f t="shared" si="891"/>
        <v>0</v>
      </c>
      <c r="DG1565">
        <f t="shared" si="888"/>
        <v>0.99</v>
      </c>
      <c r="DH1565">
        <f t="shared" si="889"/>
        <v>0.02</v>
      </c>
      <c r="DI1565">
        <f t="shared" si="870"/>
        <v>0</v>
      </c>
      <c r="DJ1565">
        <f>DG1565</f>
        <v>0.99</v>
      </c>
      <c r="DK1565">
        <v>0</v>
      </c>
      <c r="DL1565" t="s">
        <v>745</v>
      </c>
      <c r="DM1565">
        <v>0</v>
      </c>
      <c r="DN1565" t="s">
        <v>740</v>
      </c>
      <c r="DO1565">
        <v>0.04</v>
      </c>
    </row>
    <row r="1566" spans="1:119" x14ac:dyDescent="0.25">
      <c r="A1566">
        <f>ROW(Source!A1442)</f>
        <v>1442</v>
      </c>
      <c r="B1566">
        <v>56481265</v>
      </c>
      <c r="C1566">
        <v>56497351</v>
      </c>
      <c r="D1566">
        <v>54933523</v>
      </c>
      <c r="E1566">
        <v>1</v>
      </c>
      <c r="F1566">
        <v>1</v>
      </c>
      <c r="G1566">
        <v>1079</v>
      </c>
      <c r="H1566">
        <v>2</v>
      </c>
      <c r="I1566" t="s">
        <v>746</v>
      </c>
      <c r="J1566" t="s">
        <v>747</v>
      </c>
      <c r="K1566" t="s">
        <v>748</v>
      </c>
      <c r="L1566">
        <v>1368</v>
      </c>
      <c r="N1566">
        <v>1011</v>
      </c>
      <c r="O1566" t="s">
        <v>744</v>
      </c>
      <c r="P1566" t="s">
        <v>744</v>
      </c>
      <c r="Q1566">
        <v>1</v>
      </c>
      <c r="W1566">
        <v>0</v>
      </c>
      <c r="X1566">
        <v>-294230152</v>
      </c>
      <c r="Y1566">
        <f>((AT1566*1.25)*1.1)</f>
        <v>0.28875000000000006</v>
      </c>
      <c r="AA1566">
        <v>0</v>
      </c>
      <c r="AB1566">
        <v>194.76</v>
      </c>
      <c r="AC1566">
        <v>18.399999999999999</v>
      </c>
      <c r="AD1566">
        <v>0</v>
      </c>
      <c r="AE1566">
        <v>0</v>
      </c>
      <c r="AF1566">
        <v>179.17</v>
      </c>
      <c r="AG1566">
        <v>16.93</v>
      </c>
      <c r="AH1566">
        <v>0</v>
      </c>
      <c r="AI1566">
        <v>1</v>
      </c>
      <c r="AJ1566">
        <v>1</v>
      </c>
      <c r="AK1566">
        <v>1</v>
      </c>
      <c r="AL1566">
        <v>1</v>
      </c>
      <c r="AM1566">
        <v>-2</v>
      </c>
      <c r="AN1566">
        <v>0</v>
      </c>
      <c r="AO1566">
        <v>1</v>
      </c>
      <c r="AP1566">
        <v>1</v>
      </c>
      <c r="AQ1566">
        <v>0</v>
      </c>
      <c r="AR1566">
        <v>0</v>
      </c>
      <c r="AS1566" t="s">
        <v>3</v>
      </c>
      <c r="AT1566">
        <v>0.21</v>
      </c>
      <c r="AU1566" t="s">
        <v>48</v>
      </c>
      <c r="AV1566">
        <v>0</v>
      </c>
      <c r="AW1566">
        <v>2</v>
      </c>
      <c r="AX1566">
        <v>56497355</v>
      </c>
      <c r="AY1566">
        <v>1</v>
      </c>
      <c r="AZ1566">
        <v>0</v>
      </c>
      <c r="BA1566">
        <v>1504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CV1566">
        <v>0</v>
      </c>
      <c r="CW1566">
        <f>ROUND(Y1566*Source!I1442*DO1566,9)</f>
        <v>2.8333963350000002</v>
      </c>
      <c r="CX1566">
        <f>ROUND(Y1566*Source!I1442,9)</f>
        <v>0.16735949999999999</v>
      </c>
      <c r="CY1566">
        <f>AB1566</f>
        <v>194.76</v>
      </c>
      <c r="CZ1566">
        <f>AF1566</f>
        <v>179.17</v>
      </c>
      <c r="DA1566">
        <f>AJ1566</f>
        <v>1</v>
      </c>
      <c r="DB1566">
        <f>ROUND(((ROUND(AT1566*CZ1566,2)*1.25)*1.1),6)</f>
        <v>51.741250000000001</v>
      </c>
      <c r="DC1566">
        <f>ROUND(((ROUND(AT1566*AG1566,2)*1.25)*1.1),6)</f>
        <v>4.8949999999999996</v>
      </c>
      <c r="DD1566" t="s">
        <v>3</v>
      </c>
      <c r="DE1566" t="s">
        <v>3</v>
      </c>
      <c r="DF1566">
        <f t="shared" si="891"/>
        <v>0</v>
      </c>
      <c r="DG1566">
        <f t="shared" si="888"/>
        <v>29.99</v>
      </c>
      <c r="DH1566">
        <f t="shared" si="889"/>
        <v>2.83</v>
      </c>
      <c r="DI1566">
        <f t="shared" si="870"/>
        <v>0</v>
      </c>
      <c r="DJ1566">
        <f>DG1566</f>
        <v>29.99</v>
      </c>
      <c r="DK1566">
        <v>0</v>
      </c>
      <c r="DL1566" t="s">
        <v>745</v>
      </c>
      <c r="DM1566">
        <v>0</v>
      </c>
      <c r="DN1566" t="s">
        <v>740</v>
      </c>
      <c r="DO1566">
        <v>16.93</v>
      </c>
    </row>
    <row r="1567" spans="1:119" x14ac:dyDescent="0.25">
      <c r="A1567">
        <f>ROW(Source!A1442)</f>
        <v>1442</v>
      </c>
      <c r="B1567">
        <v>56481265</v>
      </c>
      <c r="C1567">
        <v>56497351</v>
      </c>
      <c r="D1567">
        <v>54902964</v>
      </c>
      <c r="E1567">
        <v>1</v>
      </c>
      <c r="F1567">
        <v>1</v>
      </c>
      <c r="G1567">
        <v>1079</v>
      </c>
      <c r="H1567">
        <v>3</v>
      </c>
      <c r="I1567" t="s">
        <v>694</v>
      </c>
      <c r="J1567" t="s">
        <v>696</v>
      </c>
      <c r="K1567" t="s">
        <v>695</v>
      </c>
      <c r="L1567">
        <v>1348</v>
      </c>
      <c r="N1567">
        <v>1009</v>
      </c>
      <c r="O1567" t="s">
        <v>32</v>
      </c>
      <c r="P1567" t="s">
        <v>32</v>
      </c>
      <c r="Q1567">
        <v>1000</v>
      </c>
      <c r="W1567">
        <v>0</v>
      </c>
      <c r="X1567">
        <v>-1237129907</v>
      </c>
      <c r="Y1567">
        <f t="shared" ref="Y1567:Y1581" si="892">AT1567</f>
        <v>1</v>
      </c>
      <c r="AA1567">
        <v>8586.58</v>
      </c>
      <c r="AB1567">
        <v>0</v>
      </c>
      <c r="AC1567">
        <v>0</v>
      </c>
      <c r="AD1567">
        <v>0</v>
      </c>
      <c r="AE1567">
        <v>8586.58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1</v>
      </c>
      <c r="AL1567">
        <v>1</v>
      </c>
      <c r="AM1567">
        <v>0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 t="s">
        <v>3</v>
      </c>
      <c r="AT1567">
        <v>1</v>
      </c>
      <c r="AU1567" t="s">
        <v>3</v>
      </c>
      <c r="AV1567">
        <v>0</v>
      </c>
      <c r="AW1567">
        <v>1</v>
      </c>
      <c r="AX1567">
        <v>-1</v>
      </c>
      <c r="AY1567">
        <v>0</v>
      </c>
      <c r="AZ1567">
        <v>0</v>
      </c>
      <c r="BA1567" t="s">
        <v>3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CV1567">
        <v>0</v>
      </c>
      <c r="CW1567">
        <v>0</v>
      </c>
      <c r="CX1567">
        <f>ROUND(Y1567*Source!I1442,9)</f>
        <v>0.5796</v>
      </c>
      <c r="CY1567">
        <f t="shared" ref="CY1567:CY1581" si="893">AA1567</f>
        <v>8586.58</v>
      </c>
      <c r="CZ1567">
        <f t="shared" ref="CZ1567:CZ1581" si="894">AE1567</f>
        <v>8586.58</v>
      </c>
      <c r="DA1567">
        <f t="shared" ref="DA1567:DA1581" si="895">AI1567</f>
        <v>1</v>
      </c>
      <c r="DB1567">
        <f t="shared" ref="DB1567:DB1581" si="896">ROUND(ROUND(AT1567*CZ1567,2),6)</f>
        <v>8586.58</v>
      </c>
      <c r="DC1567">
        <f t="shared" ref="DC1567:DC1581" si="897">ROUND(ROUND(AT1567*AG1567,2),6)</f>
        <v>0</v>
      </c>
      <c r="DD1567" t="s">
        <v>3</v>
      </c>
      <c r="DE1567" t="s">
        <v>3</v>
      </c>
      <c r="DF1567">
        <f t="shared" si="891"/>
        <v>4976.78</v>
      </c>
      <c r="DG1567">
        <f t="shared" si="888"/>
        <v>0</v>
      </c>
      <c r="DH1567">
        <f t="shared" si="889"/>
        <v>0</v>
      </c>
      <c r="DI1567">
        <f t="shared" si="870"/>
        <v>0</v>
      </c>
      <c r="DJ1567">
        <f t="shared" ref="DJ1567:DJ1581" si="898">DF1567</f>
        <v>4976.78</v>
      </c>
      <c r="DK1567">
        <v>0</v>
      </c>
      <c r="DL1567" t="s">
        <v>3</v>
      </c>
      <c r="DM1567">
        <v>0</v>
      </c>
      <c r="DN1567" t="s">
        <v>3</v>
      </c>
      <c r="DO1567">
        <v>0</v>
      </c>
    </row>
    <row r="1568" spans="1:119" x14ac:dyDescent="0.25">
      <c r="A1568">
        <f>ROW(Source!A1442)</f>
        <v>1442</v>
      </c>
      <c r="B1568">
        <v>56481265</v>
      </c>
      <c r="C1568">
        <v>56497351</v>
      </c>
      <c r="D1568">
        <v>54903017</v>
      </c>
      <c r="E1568">
        <v>1</v>
      </c>
      <c r="F1568">
        <v>1</v>
      </c>
      <c r="G1568">
        <v>1079</v>
      </c>
      <c r="H1568">
        <v>3</v>
      </c>
      <c r="I1568" t="s">
        <v>833</v>
      </c>
      <c r="J1568" t="s">
        <v>834</v>
      </c>
      <c r="K1568" t="s">
        <v>835</v>
      </c>
      <c r="L1568">
        <v>1348</v>
      </c>
      <c r="N1568">
        <v>1009</v>
      </c>
      <c r="O1568" t="s">
        <v>32</v>
      </c>
      <c r="P1568" t="s">
        <v>32</v>
      </c>
      <c r="Q1568">
        <v>1000</v>
      </c>
      <c r="W1568">
        <v>0</v>
      </c>
      <c r="X1568">
        <v>1110398073</v>
      </c>
      <c r="Y1568">
        <f t="shared" si="892"/>
        <v>1.9400000000000001E-3</v>
      </c>
      <c r="AA1568">
        <v>7035.12</v>
      </c>
      <c r="AB1568">
        <v>0</v>
      </c>
      <c r="AC1568">
        <v>0</v>
      </c>
      <c r="AD1568">
        <v>0</v>
      </c>
      <c r="AE1568">
        <v>7035.12</v>
      </c>
      <c r="AF1568">
        <v>0</v>
      </c>
      <c r="AG1568">
        <v>0</v>
      </c>
      <c r="AH1568">
        <v>0</v>
      </c>
      <c r="AI1568">
        <v>1</v>
      </c>
      <c r="AJ1568">
        <v>1</v>
      </c>
      <c r="AK1568">
        <v>1</v>
      </c>
      <c r="AL1568">
        <v>1</v>
      </c>
      <c r="AM1568">
        <v>-2</v>
      </c>
      <c r="AN1568">
        <v>0</v>
      </c>
      <c r="AO1568">
        <v>1</v>
      </c>
      <c r="AP1568">
        <v>1</v>
      </c>
      <c r="AQ1568">
        <v>0</v>
      </c>
      <c r="AR1568">
        <v>0</v>
      </c>
      <c r="AS1568" t="s">
        <v>3</v>
      </c>
      <c r="AT1568">
        <v>1.9400000000000001E-3</v>
      </c>
      <c r="AU1568" t="s">
        <v>3</v>
      </c>
      <c r="AV1568">
        <v>0</v>
      </c>
      <c r="AW1568">
        <v>2</v>
      </c>
      <c r="AX1568">
        <v>56497358</v>
      </c>
      <c r="AY1568">
        <v>1</v>
      </c>
      <c r="AZ1568">
        <v>0</v>
      </c>
      <c r="BA1568">
        <v>1505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CV1568">
        <v>0</v>
      </c>
      <c r="CW1568">
        <v>0</v>
      </c>
      <c r="CX1568">
        <f>ROUND(Y1568*Source!I1442,9)</f>
        <v>1.124424E-3</v>
      </c>
      <c r="CY1568">
        <f t="shared" si="893"/>
        <v>7035.12</v>
      </c>
      <c r="CZ1568">
        <f t="shared" si="894"/>
        <v>7035.12</v>
      </c>
      <c r="DA1568">
        <f t="shared" si="895"/>
        <v>1</v>
      </c>
      <c r="DB1568">
        <f t="shared" si="896"/>
        <v>13.65</v>
      </c>
      <c r="DC1568">
        <f t="shared" si="897"/>
        <v>0</v>
      </c>
      <c r="DD1568" t="s">
        <v>3</v>
      </c>
      <c r="DE1568" t="s">
        <v>3</v>
      </c>
      <c r="DF1568">
        <f t="shared" si="891"/>
        <v>7.91</v>
      </c>
      <c r="DG1568">
        <f t="shared" si="888"/>
        <v>0</v>
      </c>
      <c r="DH1568">
        <f t="shared" si="889"/>
        <v>0</v>
      </c>
      <c r="DI1568">
        <f t="shared" si="870"/>
        <v>0</v>
      </c>
      <c r="DJ1568">
        <f t="shared" si="898"/>
        <v>7.91</v>
      </c>
      <c r="DK1568">
        <v>0</v>
      </c>
      <c r="DL1568" t="s">
        <v>3</v>
      </c>
      <c r="DM1568">
        <v>0</v>
      </c>
      <c r="DN1568" t="s">
        <v>3</v>
      </c>
      <c r="DO1568">
        <v>0</v>
      </c>
    </row>
    <row r="1569" spans="1:119" x14ac:dyDescent="0.25">
      <c r="A1569">
        <f>ROW(Source!A1442)</f>
        <v>1442</v>
      </c>
      <c r="B1569">
        <v>56481265</v>
      </c>
      <c r="C1569">
        <v>56497351</v>
      </c>
      <c r="D1569">
        <v>54902322</v>
      </c>
      <c r="E1569">
        <v>1</v>
      </c>
      <c r="F1569">
        <v>1</v>
      </c>
      <c r="G1569">
        <v>1079</v>
      </c>
      <c r="H1569">
        <v>3</v>
      </c>
      <c r="I1569" t="s">
        <v>809</v>
      </c>
      <c r="J1569" t="s">
        <v>810</v>
      </c>
      <c r="K1569" t="s">
        <v>811</v>
      </c>
      <c r="L1569">
        <v>1348</v>
      </c>
      <c r="N1569">
        <v>1009</v>
      </c>
      <c r="O1569" t="s">
        <v>32</v>
      </c>
      <c r="P1569" t="s">
        <v>32</v>
      </c>
      <c r="Q1569">
        <v>1000</v>
      </c>
      <c r="W1569">
        <v>0</v>
      </c>
      <c r="X1569">
        <v>-421167940</v>
      </c>
      <c r="Y1569">
        <f t="shared" si="892"/>
        <v>1.0000000000000001E-5</v>
      </c>
      <c r="AA1569">
        <v>6512.79</v>
      </c>
      <c r="AB1569">
        <v>0</v>
      </c>
      <c r="AC1569">
        <v>0</v>
      </c>
      <c r="AD1569">
        <v>0</v>
      </c>
      <c r="AE1569">
        <v>6512.79</v>
      </c>
      <c r="AF1569">
        <v>0</v>
      </c>
      <c r="AG1569">
        <v>0</v>
      </c>
      <c r="AH1569">
        <v>0</v>
      </c>
      <c r="AI1569">
        <v>1</v>
      </c>
      <c r="AJ1569">
        <v>1</v>
      </c>
      <c r="AK1569">
        <v>1</v>
      </c>
      <c r="AL1569">
        <v>1</v>
      </c>
      <c r="AM1569">
        <v>-2</v>
      </c>
      <c r="AN1569">
        <v>0</v>
      </c>
      <c r="AO1569">
        <v>1</v>
      </c>
      <c r="AP1569">
        <v>1</v>
      </c>
      <c r="AQ1569">
        <v>0</v>
      </c>
      <c r="AR1569">
        <v>0</v>
      </c>
      <c r="AS1569" t="s">
        <v>3</v>
      </c>
      <c r="AT1569">
        <v>1.0000000000000001E-5</v>
      </c>
      <c r="AU1569" t="s">
        <v>3</v>
      </c>
      <c r="AV1569">
        <v>0</v>
      </c>
      <c r="AW1569">
        <v>2</v>
      </c>
      <c r="AX1569">
        <v>56497359</v>
      </c>
      <c r="AY1569">
        <v>1</v>
      </c>
      <c r="AZ1569">
        <v>0</v>
      </c>
      <c r="BA1569">
        <v>1506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CV1569">
        <v>0</v>
      </c>
      <c r="CW1569">
        <v>0</v>
      </c>
      <c r="CX1569">
        <f>ROUND(Y1569*Source!I1442,9)</f>
        <v>5.7960000000000001E-6</v>
      </c>
      <c r="CY1569">
        <f t="shared" si="893"/>
        <v>6512.79</v>
      </c>
      <c r="CZ1569">
        <f t="shared" si="894"/>
        <v>6512.79</v>
      </c>
      <c r="DA1569">
        <f t="shared" si="895"/>
        <v>1</v>
      </c>
      <c r="DB1569">
        <f t="shared" si="896"/>
        <v>7.0000000000000007E-2</v>
      </c>
      <c r="DC1569">
        <f t="shared" si="897"/>
        <v>0</v>
      </c>
      <c r="DD1569" t="s">
        <v>3</v>
      </c>
      <c r="DE1569" t="s">
        <v>3</v>
      </c>
      <c r="DF1569">
        <f t="shared" si="891"/>
        <v>0.04</v>
      </c>
      <c r="DG1569">
        <f t="shared" si="888"/>
        <v>0</v>
      </c>
      <c r="DH1569">
        <f t="shared" si="889"/>
        <v>0</v>
      </c>
      <c r="DI1569">
        <f t="shared" si="870"/>
        <v>0</v>
      </c>
      <c r="DJ1569">
        <f t="shared" si="898"/>
        <v>0.04</v>
      </c>
      <c r="DK1569">
        <v>0</v>
      </c>
      <c r="DL1569" t="s">
        <v>3</v>
      </c>
      <c r="DM1569">
        <v>0</v>
      </c>
      <c r="DN1569" t="s">
        <v>3</v>
      </c>
      <c r="DO1569">
        <v>0</v>
      </c>
    </row>
    <row r="1570" spans="1:119" x14ac:dyDescent="0.25">
      <c r="A1570">
        <f>ROW(Source!A1442)</f>
        <v>1442</v>
      </c>
      <c r="B1570">
        <v>56481265</v>
      </c>
      <c r="C1570">
        <v>56497351</v>
      </c>
      <c r="D1570">
        <v>54903374</v>
      </c>
      <c r="E1570">
        <v>1</v>
      </c>
      <c r="F1570">
        <v>1</v>
      </c>
      <c r="G1570">
        <v>1079</v>
      </c>
      <c r="H1570">
        <v>3</v>
      </c>
      <c r="I1570" t="s">
        <v>779</v>
      </c>
      <c r="J1570" t="s">
        <v>780</v>
      </c>
      <c r="K1570" t="s">
        <v>781</v>
      </c>
      <c r="L1570">
        <v>1348</v>
      </c>
      <c r="N1570">
        <v>1009</v>
      </c>
      <c r="O1570" t="s">
        <v>32</v>
      </c>
      <c r="P1570" t="s">
        <v>32</v>
      </c>
      <c r="Q1570">
        <v>1000</v>
      </c>
      <c r="W1570">
        <v>0</v>
      </c>
      <c r="X1570">
        <v>-925205253</v>
      </c>
      <c r="Y1570">
        <f t="shared" si="892"/>
        <v>3.0999999999999999E-3</v>
      </c>
      <c r="AA1570">
        <v>7185.82</v>
      </c>
      <c r="AB1570">
        <v>0</v>
      </c>
      <c r="AC1570">
        <v>0</v>
      </c>
      <c r="AD1570">
        <v>0</v>
      </c>
      <c r="AE1570">
        <v>7185.82</v>
      </c>
      <c r="AF1570">
        <v>0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1</v>
      </c>
      <c r="AM1570">
        <v>-2</v>
      </c>
      <c r="AN1570">
        <v>0</v>
      </c>
      <c r="AO1570">
        <v>1</v>
      </c>
      <c r="AP1570">
        <v>1</v>
      </c>
      <c r="AQ1570">
        <v>0</v>
      </c>
      <c r="AR1570">
        <v>0</v>
      </c>
      <c r="AS1570" t="s">
        <v>3</v>
      </c>
      <c r="AT1570">
        <v>3.0999999999999999E-3</v>
      </c>
      <c r="AU1570" t="s">
        <v>3</v>
      </c>
      <c r="AV1570">
        <v>0</v>
      </c>
      <c r="AW1570">
        <v>2</v>
      </c>
      <c r="AX1570">
        <v>56497360</v>
      </c>
      <c r="AY1570">
        <v>1</v>
      </c>
      <c r="AZ1570">
        <v>0</v>
      </c>
      <c r="BA1570">
        <v>1507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CV1570">
        <v>0</v>
      </c>
      <c r="CW1570">
        <v>0</v>
      </c>
      <c r="CX1570">
        <f>ROUND(Y1570*Source!I1442,9)</f>
        <v>1.7967599999999999E-3</v>
      </c>
      <c r="CY1570">
        <f t="shared" si="893"/>
        <v>7185.82</v>
      </c>
      <c r="CZ1570">
        <f t="shared" si="894"/>
        <v>7185.82</v>
      </c>
      <c r="DA1570">
        <f t="shared" si="895"/>
        <v>1</v>
      </c>
      <c r="DB1570">
        <f t="shared" si="896"/>
        <v>22.28</v>
      </c>
      <c r="DC1570">
        <f t="shared" si="897"/>
        <v>0</v>
      </c>
      <c r="DD1570" t="s">
        <v>3</v>
      </c>
      <c r="DE1570" t="s">
        <v>3</v>
      </c>
      <c r="DF1570">
        <f t="shared" si="891"/>
        <v>12.91</v>
      </c>
      <c r="DG1570">
        <f t="shared" si="888"/>
        <v>0</v>
      </c>
      <c r="DH1570">
        <f t="shared" si="889"/>
        <v>0</v>
      </c>
      <c r="DI1570">
        <f t="shared" si="870"/>
        <v>0</v>
      </c>
      <c r="DJ1570">
        <f t="shared" si="898"/>
        <v>12.91</v>
      </c>
      <c r="DK1570">
        <v>0</v>
      </c>
      <c r="DL1570" t="s">
        <v>3</v>
      </c>
      <c r="DM1570">
        <v>0</v>
      </c>
      <c r="DN1570" t="s">
        <v>3</v>
      </c>
      <c r="DO1570">
        <v>0</v>
      </c>
    </row>
    <row r="1571" spans="1:119" x14ac:dyDescent="0.25">
      <c r="A1571">
        <f>ROW(Source!A1442)</f>
        <v>1442</v>
      </c>
      <c r="B1571">
        <v>56481265</v>
      </c>
      <c r="C1571">
        <v>56497351</v>
      </c>
      <c r="D1571">
        <v>54903404</v>
      </c>
      <c r="E1571">
        <v>1</v>
      </c>
      <c r="F1571">
        <v>1</v>
      </c>
      <c r="G1571">
        <v>1079</v>
      </c>
      <c r="H1571">
        <v>3</v>
      </c>
      <c r="I1571" t="s">
        <v>836</v>
      </c>
      <c r="J1571" t="s">
        <v>837</v>
      </c>
      <c r="K1571" t="s">
        <v>838</v>
      </c>
      <c r="L1571">
        <v>1354</v>
      </c>
      <c r="N1571">
        <v>1010</v>
      </c>
      <c r="O1571" t="s">
        <v>41</v>
      </c>
      <c r="P1571" t="s">
        <v>41</v>
      </c>
      <c r="Q1571">
        <v>1</v>
      </c>
      <c r="W1571">
        <v>0</v>
      </c>
      <c r="X1571">
        <v>-1386163682</v>
      </c>
      <c r="Y1571">
        <f t="shared" si="892"/>
        <v>0.06</v>
      </c>
      <c r="AA1571">
        <v>13.76</v>
      </c>
      <c r="AB1571">
        <v>0</v>
      </c>
      <c r="AC1571">
        <v>0</v>
      </c>
      <c r="AD1571">
        <v>0</v>
      </c>
      <c r="AE1571">
        <v>13.76</v>
      </c>
      <c r="AF1571">
        <v>0</v>
      </c>
      <c r="AG1571">
        <v>0</v>
      </c>
      <c r="AH1571">
        <v>0</v>
      </c>
      <c r="AI1571">
        <v>1</v>
      </c>
      <c r="AJ1571">
        <v>1</v>
      </c>
      <c r="AK1571">
        <v>1</v>
      </c>
      <c r="AL1571">
        <v>1</v>
      </c>
      <c r="AM1571">
        <v>-2</v>
      </c>
      <c r="AN1571">
        <v>0</v>
      </c>
      <c r="AO1571">
        <v>1</v>
      </c>
      <c r="AP1571">
        <v>1</v>
      </c>
      <c r="AQ1571">
        <v>0</v>
      </c>
      <c r="AR1571">
        <v>0</v>
      </c>
      <c r="AS1571" t="s">
        <v>3</v>
      </c>
      <c r="AT1571">
        <v>0.06</v>
      </c>
      <c r="AU1571" t="s">
        <v>3</v>
      </c>
      <c r="AV1571">
        <v>0</v>
      </c>
      <c r="AW1571">
        <v>2</v>
      </c>
      <c r="AX1571">
        <v>56497361</v>
      </c>
      <c r="AY1571">
        <v>1</v>
      </c>
      <c r="AZ1571">
        <v>0</v>
      </c>
      <c r="BA1571">
        <v>1508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CV1571">
        <v>0</v>
      </c>
      <c r="CW1571">
        <v>0</v>
      </c>
      <c r="CX1571">
        <f>ROUND(Y1571*Source!I1442,9)</f>
        <v>3.4776000000000001E-2</v>
      </c>
      <c r="CY1571">
        <f t="shared" si="893"/>
        <v>13.76</v>
      </c>
      <c r="CZ1571">
        <f t="shared" si="894"/>
        <v>13.76</v>
      </c>
      <c r="DA1571">
        <f t="shared" si="895"/>
        <v>1</v>
      </c>
      <c r="DB1571">
        <f t="shared" si="896"/>
        <v>0.83</v>
      </c>
      <c r="DC1571">
        <f t="shared" si="897"/>
        <v>0</v>
      </c>
      <c r="DD1571" t="s">
        <v>3</v>
      </c>
      <c r="DE1571" t="s">
        <v>3</v>
      </c>
      <c r="DF1571">
        <f t="shared" si="891"/>
        <v>0.48</v>
      </c>
      <c r="DG1571">
        <f t="shared" si="888"/>
        <v>0</v>
      </c>
      <c r="DH1571">
        <f t="shared" si="889"/>
        <v>0</v>
      </c>
      <c r="DI1571">
        <f t="shared" si="870"/>
        <v>0</v>
      </c>
      <c r="DJ1571">
        <f t="shared" si="898"/>
        <v>0.48</v>
      </c>
      <c r="DK1571">
        <v>0</v>
      </c>
      <c r="DL1571" t="s">
        <v>3</v>
      </c>
      <c r="DM1571">
        <v>0</v>
      </c>
      <c r="DN1571" t="s">
        <v>3</v>
      </c>
      <c r="DO1571">
        <v>0</v>
      </c>
    </row>
    <row r="1572" spans="1:119" x14ac:dyDescent="0.25">
      <c r="A1572">
        <f>ROW(Source!A1442)</f>
        <v>1442</v>
      </c>
      <c r="B1572">
        <v>56481265</v>
      </c>
      <c r="C1572">
        <v>56497351</v>
      </c>
      <c r="D1572">
        <v>54902353</v>
      </c>
      <c r="E1572">
        <v>1</v>
      </c>
      <c r="F1572">
        <v>1</v>
      </c>
      <c r="G1572">
        <v>1079</v>
      </c>
      <c r="H1572">
        <v>3</v>
      </c>
      <c r="I1572" t="s">
        <v>54</v>
      </c>
      <c r="J1572" t="s">
        <v>839</v>
      </c>
      <c r="K1572" t="s">
        <v>55</v>
      </c>
      <c r="L1572">
        <v>1348</v>
      </c>
      <c r="N1572">
        <v>1009</v>
      </c>
      <c r="O1572" t="s">
        <v>32</v>
      </c>
      <c r="P1572" t="s">
        <v>32</v>
      </c>
      <c r="Q1572">
        <v>1000</v>
      </c>
      <c r="W1572">
        <v>0</v>
      </c>
      <c r="X1572">
        <v>966186740</v>
      </c>
      <c r="Y1572">
        <f t="shared" si="892"/>
        <v>3.1E-4</v>
      </c>
      <c r="AA1572">
        <v>18653.07</v>
      </c>
      <c r="AB1572">
        <v>0</v>
      </c>
      <c r="AC1572">
        <v>0</v>
      </c>
      <c r="AD1572">
        <v>0</v>
      </c>
      <c r="AE1572">
        <v>18653.07</v>
      </c>
      <c r="AF1572">
        <v>0</v>
      </c>
      <c r="AG1572">
        <v>0</v>
      </c>
      <c r="AH1572">
        <v>0</v>
      </c>
      <c r="AI1572">
        <v>1</v>
      </c>
      <c r="AJ1572">
        <v>1</v>
      </c>
      <c r="AK1572">
        <v>1</v>
      </c>
      <c r="AL1572">
        <v>1</v>
      </c>
      <c r="AM1572">
        <v>-2</v>
      </c>
      <c r="AN1572">
        <v>0</v>
      </c>
      <c r="AO1572">
        <v>1</v>
      </c>
      <c r="AP1572">
        <v>1</v>
      </c>
      <c r="AQ1572">
        <v>0</v>
      </c>
      <c r="AR1572">
        <v>0</v>
      </c>
      <c r="AS1572" t="s">
        <v>3</v>
      </c>
      <c r="AT1572">
        <v>3.1E-4</v>
      </c>
      <c r="AU1572" t="s">
        <v>3</v>
      </c>
      <c r="AV1572">
        <v>0</v>
      </c>
      <c r="AW1572">
        <v>2</v>
      </c>
      <c r="AX1572">
        <v>56497362</v>
      </c>
      <c r="AY1572">
        <v>1</v>
      </c>
      <c r="AZ1572">
        <v>0</v>
      </c>
      <c r="BA1572">
        <v>1509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CV1572">
        <v>0</v>
      </c>
      <c r="CW1572">
        <v>0</v>
      </c>
      <c r="CX1572">
        <f>ROUND(Y1572*Source!I1442,9)</f>
        <v>1.7967600000000001E-4</v>
      </c>
      <c r="CY1572">
        <f t="shared" si="893"/>
        <v>18653.07</v>
      </c>
      <c r="CZ1572">
        <f t="shared" si="894"/>
        <v>18653.07</v>
      </c>
      <c r="DA1572">
        <f t="shared" si="895"/>
        <v>1</v>
      </c>
      <c r="DB1572">
        <f t="shared" si="896"/>
        <v>5.78</v>
      </c>
      <c r="DC1572">
        <f t="shared" si="897"/>
        <v>0</v>
      </c>
      <c r="DD1572" t="s">
        <v>3</v>
      </c>
      <c r="DE1572" t="s">
        <v>3</v>
      </c>
      <c r="DF1572">
        <f t="shared" si="891"/>
        <v>3.35</v>
      </c>
      <c r="DG1572">
        <f t="shared" si="888"/>
        <v>0</v>
      </c>
      <c r="DH1572">
        <f t="shared" si="889"/>
        <v>0</v>
      </c>
      <c r="DI1572">
        <f t="shared" si="870"/>
        <v>0</v>
      </c>
      <c r="DJ1572">
        <f t="shared" si="898"/>
        <v>3.35</v>
      </c>
      <c r="DK1572">
        <v>0</v>
      </c>
      <c r="DL1572" t="s">
        <v>3</v>
      </c>
      <c r="DM1572">
        <v>0</v>
      </c>
      <c r="DN1572" t="s">
        <v>3</v>
      </c>
      <c r="DO1572">
        <v>0</v>
      </c>
    </row>
    <row r="1573" spans="1:119" x14ac:dyDescent="0.25">
      <c r="A1573">
        <f>ROW(Source!A1442)</f>
        <v>1442</v>
      </c>
      <c r="B1573">
        <v>56481265</v>
      </c>
      <c r="C1573">
        <v>56497351</v>
      </c>
      <c r="D1573">
        <v>54904135</v>
      </c>
      <c r="E1573">
        <v>1</v>
      </c>
      <c r="F1573">
        <v>1</v>
      </c>
      <c r="G1573">
        <v>1079</v>
      </c>
      <c r="H1573">
        <v>3</v>
      </c>
      <c r="I1573" t="s">
        <v>840</v>
      </c>
      <c r="J1573" t="s">
        <v>841</v>
      </c>
      <c r="K1573" t="s">
        <v>842</v>
      </c>
      <c r="L1573">
        <v>1346</v>
      </c>
      <c r="N1573">
        <v>1009</v>
      </c>
      <c r="O1573" t="s">
        <v>353</v>
      </c>
      <c r="P1573" t="s">
        <v>353</v>
      </c>
      <c r="Q1573">
        <v>1</v>
      </c>
      <c r="W1573">
        <v>0</v>
      </c>
      <c r="X1573">
        <v>1274207263</v>
      </c>
      <c r="Y1573">
        <f t="shared" si="892"/>
        <v>0.59</v>
      </c>
      <c r="AA1573">
        <v>6.25</v>
      </c>
      <c r="AB1573">
        <v>0</v>
      </c>
      <c r="AC1573">
        <v>0</v>
      </c>
      <c r="AD1573">
        <v>0</v>
      </c>
      <c r="AE1573">
        <v>6.25</v>
      </c>
      <c r="AF1573">
        <v>0</v>
      </c>
      <c r="AG1573">
        <v>0</v>
      </c>
      <c r="AH1573">
        <v>0</v>
      </c>
      <c r="AI1573">
        <v>1</v>
      </c>
      <c r="AJ1573">
        <v>1</v>
      </c>
      <c r="AK1573">
        <v>1</v>
      </c>
      <c r="AL1573">
        <v>1</v>
      </c>
      <c r="AM1573">
        <v>-2</v>
      </c>
      <c r="AN1573">
        <v>0</v>
      </c>
      <c r="AO1573">
        <v>1</v>
      </c>
      <c r="AP1573">
        <v>1</v>
      </c>
      <c r="AQ1573">
        <v>0</v>
      </c>
      <c r="AR1573">
        <v>0</v>
      </c>
      <c r="AS1573" t="s">
        <v>3</v>
      </c>
      <c r="AT1573">
        <v>0.59</v>
      </c>
      <c r="AU1573" t="s">
        <v>3</v>
      </c>
      <c r="AV1573">
        <v>0</v>
      </c>
      <c r="AW1573">
        <v>2</v>
      </c>
      <c r="AX1573">
        <v>56497363</v>
      </c>
      <c r="AY1573">
        <v>1</v>
      </c>
      <c r="AZ1573">
        <v>0</v>
      </c>
      <c r="BA1573">
        <v>1510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CV1573">
        <v>0</v>
      </c>
      <c r="CW1573">
        <v>0</v>
      </c>
      <c r="CX1573">
        <f>ROUND(Y1573*Source!I1442,9)</f>
        <v>0.34196399999999999</v>
      </c>
      <c r="CY1573">
        <f t="shared" si="893"/>
        <v>6.25</v>
      </c>
      <c r="CZ1573">
        <f t="shared" si="894"/>
        <v>6.25</v>
      </c>
      <c r="DA1573">
        <f t="shared" si="895"/>
        <v>1</v>
      </c>
      <c r="DB1573">
        <f t="shared" si="896"/>
        <v>3.69</v>
      </c>
      <c r="DC1573">
        <f t="shared" si="897"/>
        <v>0</v>
      </c>
      <c r="DD1573" t="s">
        <v>3</v>
      </c>
      <c r="DE1573" t="s">
        <v>3</v>
      </c>
      <c r="DF1573">
        <f t="shared" si="891"/>
        <v>2.14</v>
      </c>
      <c r="DG1573">
        <f t="shared" si="888"/>
        <v>0</v>
      </c>
      <c r="DH1573">
        <f t="shared" si="889"/>
        <v>0</v>
      </c>
      <c r="DI1573">
        <f t="shared" si="870"/>
        <v>0</v>
      </c>
      <c r="DJ1573">
        <f t="shared" si="898"/>
        <v>2.14</v>
      </c>
      <c r="DK1573">
        <v>0</v>
      </c>
      <c r="DL1573" t="s">
        <v>3</v>
      </c>
      <c r="DM1573">
        <v>0</v>
      </c>
      <c r="DN1573" t="s">
        <v>3</v>
      </c>
      <c r="DO1573">
        <v>0</v>
      </c>
    </row>
    <row r="1574" spans="1:119" x14ac:dyDescent="0.25">
      <c r="A1574">
        <f>ROW(Source!A1442)</f>
        <v>1442</v>
      </c>
      <c r="B1574">
        <v>56481265</v>
      </c>
      <c r="C1574">
        <v>56497351</v>
      </c>
      <c r="D1574">
        <v>54902457</v>
      </c>
      <c r="E1574">
        <v>1</v>
      </c>
      <c r="F1574">
        <v>1</v>
      </c>
      <c r="G1574">
        <v>1079</v>
      </c>
      <c r="H1574">
        <v>3</v>
      </c>
      <c r="I1574" t="s">
        <v>843</v>
      </c>
      <c r="J1574" t="s">
        <v>844</v>
      </c>
      <c r="K1574" t="s">
        <v>845</v>
      </c>
      <c r="L1574">
        <v>1346</v>
      </c>
      <c r="N1574">
        <v>1009</v>
      </c>
      <c r="O1574" t="s">
        <v>353</v>
      </c>
      <c r="P1574" t="s">
        <v>353</v>
      </c>
      <c r="Q1574">
        <v>1</v>
      </c>
      <c r="W1574">
        <v>0</v>
      </c>
      <c r="X1574">
        <v>-1486700661</v>
      </c>
      <c r="Y1574">
        <f t="shared" si="892"/>
        <v>0.1</v>
      </c>
      <c r="AA1574">
        <v>29.89</v>
      </c>
      <c r="AB1574">
        <v>0</v>
      </c>
      <c r="AC1574">
        <v>0</v>
      </c>
      <c r="AD1574">
        <v>0</v>
      </c>
      <c r="AE1574">
        <v>29.89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>
        <v>-2</v>
      </c>
      <c r="AN1574">
        <v>0</v>
      </c>
      <c r="AO1574">
        <v>1</v>
      </c>
      <c r="AP1574">
        <v>1</v>
      </c>
      <c r="AQ1574">
        <v>0</v>
      </c>
      <c r="AR1574">
        <v>0</v>
      </c>
      <c r="AS1574" t="s">
        <v>3</v>
      </c>
      <c r="AT1574">
        <v>0.1</v>
      </c>
      <c r="AU1574" t="s">
        <v>3</v>
      </c>
      <c r="AV1574">
        <v>0</v>
      </c>
      <c r="AW1574">
        <v>2</v>
      </c>
      <c r="AX1574">
        <v>56497364</v>
      </c>
      <c r="AY1574">
        <v>1</v>
      </c>
      <c r="AZ1574">
        <v>0</v>
      </c>
      <c r="BA1574">
        <v>1511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CV1574">
        <v>0</v>
      </c>
      <c r="CW1574">
        <v>0</v>
      </c>
      <c r="CX1574">
        <f>ROUND(Y1574*Source!I1442,9)</f>
        <v>5.7959999999999998E-2</v>
      </c>
      <c r="CY1574">
        <f t="shared" si="893"/>
        <v>29.89</v>
      </c>
      <c r="CZ1574">
        <f t="shared" si="894"/>
        <v>29.89</v>
      </c>
      <c r="DA1574">
        <f t="shared" si="895"/>
        <v>1</v>
      </c>
      <c r="DB1574">
        <f t="shared" si="896"/>
        <v>2.99</v>
      </c>
      <c r="DC1574">
        <f t="shared" si="897"/>
        <v>0</v>
      </c>
      <c r="DD1574" t="s">
        <v>3</v>
      </c>
      <c r="DE1574" t="s">
        <v>3</v>
      </c>
      <c r="DF1574">
        <f t="shared" si="891"/>
        <v>1.73</v>
      </c>
      <c r="DG1574">
        <f t="shared" si="888"/>
        <v>0</v>
      </c>
      <c r="DH1574">
        <f t="shared" si="889"/>
        <v>0</v>
      </c>
      <c r="DI1574">
        <f t="shared" si="870"/>
        <v>0</v>
      </c>
      <c r="DJ1574">
        <f t="shared" si="898"/>
        <v>1.73</v>
      </c>
      <c r="DK1574">
        <v>0</v>
      </c>
      <c r="DL1574" t="s">
        <v>3</v>
      </c>
      <c r="DM1574">
        <v>0</v>
      </c>
      <c r="DN1574" t="s">
        <v>3</v>
      </c>
      <c r="DO1574">
        <v>0</v>
      </c>
    </row>
    <row r="1575" spans="1:119" x14ac:dyDescent="0.25">
      <c r="A1575">
        <f>ROW(Source!A1442)</f>
        <v>1442</v>
      </c>
      <c r="B1575">
        <v>56481265</v>
      </c>
      <c r="C1575">
        <v>56497351</v>
      </c>
      <c r="D1575">
        <v>54902480</v>
      </c>
      <c r="E1575">
        <v>1</v>
      </c>
      <c r="F1575">
        <v>1</v>
      </c>
      <c r="G1575">
        <v>1079</v>
      </c>
      <c r="H1575">
        <v>3</v>
      </c>
      <c r="I1575" t="s">
        <v>818</v>
      </c>
      <c r="J1575" t="s">
        <v>819</v>
      </c>
      <c r="K1575" t="s">
        <v>820</v>
      </c>
      <c r="L1575">
        <v>1348</v>
      </c>
      <c r="N1575">
        <v>1009</v>
      </c>
      <c r="O1575" t="s">
        <v>32</v>
      </c>
      <c r="P1575" t="s">
        <v>32</v>
      </c>
      <c r="Q1575">
        <v>1000</v>
      </c>
      <c r="W1575">
        <v>0</v>
      </c>
      <c r="X1575">
        <v>-1744516955</v>
      </c>
      <c r="Y1575">
        <f t="shared" si="892"/>
        <v>3.0000000000000001E-5</v>
      </c>
      <c r="AA1575">
        <v>4341.07</v>
      </c>
      <c r="AB1575">
        <v>0</v>
      </c>
      <c r="AC1575">
        <v>0</v>
      </c>
      <c r="AD1575">
        <v>0</v>
      </c>
      <c r="AE1575">
        <v>4341.07</v>
      </c>
      <c r="AF1575">
        <v>0</v>
      </c>
      <c r="AG1575">
        <v>0</v>
      </c>
      <c r="AH1575">
        <v>0</v>
      </c>
      <c r="AI1575">
        <v>1</v>
      </c>
      <c r="AJ1575">
        <v>1</v>
      </c>
      <c r="AK1575">
        <v>1</v>
      </c>
      <c r="AL1575">
        <v>1</v>
      </c>
      <c r="AM1575">
        <v>-2</v>
      </c>
      <c r="AN1575">
        <v>0</v>
      </c>
      <c r="AO1575">
        <v>1</v>
      </c>
      <c r="AP1575">
        <v>1</v>
      </c>
      <c r="AQ1575">
        <v>0</v>
      </c>
      <c r="AR1575">
        <v>0</v>
      </c>
      <c r="AS1575" t="s">
        <v>3</v>
      </c>
      <c r="AT1575">
        <v>3.0000000000000001E-5</v>
      </c>
      <c r="AU1575" t="s">
        <v>3</v>
      </c>
      <c r="AV1575">
        <v>0</v>
      </c>
      <c r="AW1575">
        <v>2</v>
      </c>
      <c r="AX1575">
        <v>56497365</v>
      </c>
      <c r="AY1575">
        <v>1</v>
      </c>
      <c r="AZ1575">
        <v>0</v>
      </c>
      <c r="BA1575">
        <v>1512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CV1575">
        <v>0</v>
      </c>
      <c r="CW1575">
        <v>0</v>
      </c>
      <c r="CX1575">
        <f>ROUND(Y1575*Source!I1442,9)</f>
        <v>1.7388E-5</v>
      </c>
      <c r="CY1575">
        <f t="shared" si="893"/>
        <v>4341.07</v>
      </c>
      <c r="CZ1575">
        <f t="shared" si="894"/>
        <v>4341.07</v>
      </c>
      <c r="DA1575">
        <f t="shared" si="895"/>
        <v>1</v>
      </c>
      <c r="DB1575">
        <f t="shared" si="896"/>
        <v>0.13</v>
      </c>
      <c r="DC1575">
        <f t="shared" si="897"/>
        <v>0</v>
      </c>
      <c r="DD1575" t="s">
        <v>3</v>
      </c>
      <c r="DE1575" t="s">
        <v>3</v>
      </c>
      <c r="DF1575">
        <f t="shared" si="891"/>
        <v>0.08</v>
      </c>
      <c r="DG1575">
        <f t="shared" si="888"/>
        <v>0</v>
      </c>
      <c r="DH1575">
        <f t="shared" si="889"/>
        <v>0</v>
      </c>
      <c r="DI1575">
        <f t="shared" si="870"/>
        <v>0</v>
      </c>
      <c r="DJ1575">
        <f t="shared" si="898"/>
        <v>0.08</v>
      </c>
      <c r="DK1575">
        <v>0</v>
      </c>
      <c r="DL1575" t="s">
        <v>3</v>
      </c>
      <c r="DM1575">
        <v>0</v>
      </c>
      <c r="DN1575" t="s">
        <v>3</v>
      </c>
      <c r="DO1575">
        <v>0</v>
      </c>
    </row>
    <row r="1576" spans="1:119" x14ac:dyDescent="0.25">
      <c r="A1576">
        <f>ROW(Source!A1442)</f>
        <v>1442</v>
      </c>
      <c r="B1576">
        <v>56481265</v>
      </c>
      <c r="C1576">
        <v>56497351</v>
      </c>
      <c r="D1576">
        <v>54904782</v>
      </c>
      <c r="E1576">
        <v>1</v>
      </c>
      <c r="F1576">
        <v>1</v>
      </c>
      <c r="G1576">
        <v>1079</v>
      </c>
      <c r="H1576">
        <v>3</v>
      </c>
      <c r="I1576" t="s">
        <v>846</v>
      </c>
      <c r="J1576" t="s">
        <v>847</v>
      </c>
      <c r="K1576" t="s">
        <v>848</v>
      </c>
      <c r="L1576">
        <v>1302</v>
      </c>
      <c r="N1576">
        <v>1003</v>
      </c>
      <c r="O1576" t="s">
        <v>849</v>
      </c>
      <c r="P1576" t="s">
        <v>849</v>
      </c>
      <c r="Q1576">
        <v>10</v>
      </c>
      <c r="W1576">
        <v>0</v>
      </c>
      <c r="X1576">
        <v>-1863605250</v>
      </c>
      <c r="Y1576">
        <f t="shared" si="892"/>
        <v>1.8700000000000001E-2</v>
      </c>
      <c r="AA1576">
        <v>44</v>
      </c>
      <c r="AB1576">
        <v>0</v>
      </c>
      <c r="AC1576">
        <v>0</v>
      </c>
      <c r="AD1576">
        <v>0</v>
      </c>
      <c r="AE1576">
        <v>44</v>
      </c>
      <c r="AF1576">
        <v>0</v>
      </c>
      <c r="AG1576">
        <v>0</v>
      </c>
      <c r="AH1576">
        <v>0</v>
      </c>
      <c r="AI1576">
        <v>1</v>
      </c>
      <c r="AJ1576">
        <v>1</v>
      </c>
      <c r="AK1576">
        <v>1</v>
      </c>
      <c r="AL1576">
        <v>1</v>
      </c>
      <c r="AM1576">
        <v>-2</v>
      </c>
      <c r="AN1576">
        <v>0</v>
      </c>
      <c r="AO1576">
        <v>1</v>
      </c>
      <c r="AP1576">
        <v>1</v>
      </c>
      <c r="AQ1576">
        <v>0</v>
      </c>
      <c r="AR1576">
        <v>0</v>
      </c>
      <c r="AS1576" t="s">
        <v>3</v>
      </c>
      <c r="AT1576">
        <v>1.8700000000000001E-2</v>
      </c>
      <c r="AU1576" t="s">
        <v>3</v>
      </c>
      <c r="AV1576">
        <v>0</v>
      </c>
      <c r="AW1576">
        <v>2</v>
      </c>
      <c r="AX1576">
        <v>56497366</v>
      </c>
      <c r="AY1576">
        <v>1</v>
      </c>
      <c r="AZ1576">
        <v>0</v>
      </c>
      <c r="BA1576">
        <v>1513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CV1576">
        <v>0</v>
      </c>
      <c r="CW1576">
        <v>0</v>
      </c>
      <c r="CX1576">
        <f>ROUND(Y1576*Source!I1442,9)</f>
        <v>1.0838520000000001E-2</v>
      </c>
      <c r="CY1576">
        <f t="shared" si="893"/>
        <v>44</v>
      </c>
      <c r="CZ1576">
        <f t="shared" si="894"/>
        <v>44</v>
      </c>
      <c r="DA1576">
        <f t="shared" si="895"/>
        <v>1</v>
      </c>
      <c r="DB1576">
        <f t="shared" si="896"/>
        <v>0.82</v>
      </c>
      <c r="DC1576">
        <f t="shared" si="897"/>
        <v>0</v>
      </c>
      <c r="DD1576" t="s">
        <v>3</v>
      </c>
      <c r="DE1576" t="s">
        <v>3</v>
      </c>
      <c r="DF1576">
        <f t="shared" si="891"/>
        <v>0.48</v>
      </c>
      <c r="DG1576">
        <f t="shared" si="888"/>
        <v>0</v>
      </c>
      <c r="DH1576">
        <f t="shared" si="889"/>
        <v>0</v>
      </c>
      <c r="DI1576">
        <f t="shared" si="870"/>
        <v>0</v>
      </c>
      <c r="DJ1576">
        <f t="shared" si="898"/>
        <v>0.48</v>
      </c>
      <c r="DK1576">
        <v>0</v>
      </c>
      <c r="DL1576" t="s">
        <v>3</v>
      </c>
      <c r="DM1576">
        <v>0</v>
      </c>
      <c r="DN1576" t="s">
        <v>3</v>
      </c>
      <c r="DO1576">
        <v>0</v>
      </c>
    </row>
    <row r="1577" spans="1:119" x14ac:dyDescent="0.25">
      <c r="A1577">
        <f>ROW(Source!A1442)</f>
        <v>1442</v>
      </c>
      <c r="B1577">
        <v>56481265</v>
      </c>
      <c r="C1577">
        <v>56497351</v>
      </c>
      <c r="D1577">
        <v>54902508</v>
      </c>
      <c r="E1577">
        <v>1</v>
      </c>
      <c r="F1577">
        <v>1</v>
      </c>
      <c r="G1577">
        <v>1079</v>
      </c>
      <c r="H1577">
        <v>3</v>
      </c>
      <c r="I1577" t="s">
        <v>850</v>
      </c>
      <c r="J1577" t="s">
        <v>851</v>
      </c>
      <c r="K1577" t="s">
        <v>852</v>
      </c>
      <c r="L1577">
        <v>1339</v>
      </c>
      <c r="N1577">
        <v>1007</v>
      </c>
      <c r="O1577" t="s">
        <v>158</v>
      </c>
      <c r="P1577" t="s">
        <v>158</v>
      </c>
      <c r="Q1577">
        <v>1</v>
      </c>
      <c r="W1577">
        <v>0</v>
      </c>
      <c r="X1577">
        <v>-1459469877</v>
      </c>
      <c r="Y1577">
        <f t="shared" si="892"/>
        <v>1.95</v>
      </c>
      <c r="AA1577">
        <v>5.82</v>
      </c>
      <c r="AB1577">
        <v>0</v>
      </c>
      <c r="AC1577">
        <v>0</v>
      </c>
      <c r="AD1577">
        <v>0</v>
      </c>
      <c r="AE1577">
        <v>5.82</v>
      </c>
      <c r="AF1577">
        <v>0</v>
      </c>
      <c r="AG1577">
        <v>0</v>
      </c>
      <c r="AH1577">
        <v>0</v>
      </c>
      <c r="AI1577">
        <v>1</v>
      </c>
      <c r="AJ1577">
        <v>1</v>
      </c>
      <c r="AK1577">
        <v>1</v>
      </c>
      <c r="AL1577">
        <v>1</v>
      </c>
      <c r="AM1577">
        <v>-2</v>
      </c>
      <c r="AN1577">
        <v>0</v>
      </c>
      <c r="AO1577">
        <v>1</v>
      </c>
      <c r="AP1577">
        <v>1</v>
      </c>
      <c r="AQ1577">
        <v>0</v>
      </c>
      <c r="AR1577">
        <v>0</v>
      </c>
      <c r="AS1577" t="s">
        <v>3</v>
      </c>
      <c r="AT1577">
        <v>1.95</v>
      </c>
      <c r="AU1577" t="s">
        <v>3</v>
      </c>
      <c r="AV1577">
        <v>0</v>
      </c>
      <c r="AW1577">
        <v>2</v>
      </c>
      <c r="AX1577">
        <v>56497367</v>
      </c>
      <c r="AY1577">
        <v>1</v>
      </c>
      <c r="AZ1577">
        <v>0</v>
      </c>
      <c r="BA1577">
        <v>1514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CV1577">
        <v>0</v>
      </c>
      <c r="CW1577">
        <v>0</v>
      </c>
      <c r="CX1577">
        <f>ROUND(Y1577*Source!I1442,9)</f>
        <v>1.13022</v>
      </c>
      <c r="CY1577">
        <f t="shared" si="893"/>
        <v>5.82</v>
      </c>
      <c r="CZ1577">
        <f t="shared" si="894"/>
        <v>5.82</v>
      </c>
      <c r="DA1577">
        <f t="shared" si="895"/>
        <v>1</v>
      </c>
      <c r="DB1577">
        <f t="shared" si="896"/>
        <v>11.35</v>
      </c>
      <c r="DC1577">
        <f t="shared" si="897"/>
        <v>0</v>
      </c>
      <c r="DD1577" t="s">
        <v>3</v>
      </c>
      <c r="DE1577" t="s">
        <v>3</v>
      </c>
      <c r="DF1577">
        <f t="shared" si="891"/>
        <v>6.58</v>
      </c>
      <c r="DG1577">
        <f t="shared" si="888"/>
        <v>0</v>
      </c>
      <c r="DH1577">
        <f t="shared" si="889"/>
        <v>0</v>
      </c>
      <c r="DI1577">
        <f t="shared" si="870"/>
        <v>0</v>
      </c>
      <c r="DJ1577">
        <f t="shared" si="898"/>
        <v>6.58</v>
      </c>
      <c r="DK1577">
        <v>0</v>
      </c>
      <c r="DL1577" t="s">
        <v>3</v>
      </c>
      <c r="DM1577">
        <v>0</v>
      </c>
      <c r="DN1577" t="s">
        <v>3</v>
      </c>
      <c r="DO1577">
        <v>0</v>
      </c>
    </row>
    <row r="1578" spans="1:119" x14ac:dyDescent="0.25">
      <c r="A1578">
        <f>ROW(Source!A1442)</f>
        <v>1442</v>
      </c>
      <c r="B1578">
        <v>56481265</v>
      </c>
      <c r="C1578">
        <v>56497351</v>
      </c>
      <c r="D1578">
        <v>54902261</v>
      </c>
      <c r="E1578">
        <v>1</v>
      </c>
      <c r="F1578">
        <v>1</v>
      </c>
      <c r="G1578">
        <v>1079</v>
      </c>
      <c r="H1578">
        <v>3</v>
      </c>
      <c r="I1578" t="s">
        <v>853</v>
      </c>
      <c r="J1578" t="s">
        <v>854</v>
      </c>
      <c r="K1578" t="s">
        <v>855</v>
      </c>
      <c r="L1578">
        <v>1348</v>
      </c>
      <c r="N1578">
        <v>1009</v>
      </c>
      <c r="O1578" t="s">
        <v>32</v>
      </c>
      <c r="P1578" t="s">
        <v>32</v>
      </c>
      <c r="Q1578">
        <v>1000</v>
      </c>
      <c r="W1578">
        <v>0</v>
      </c>
      <c r="X1578">
        <v>1750099548</v>
      </c>
      <c r="Y1578">
        <f t="shared" si="892"/>
        <v>3.0999999999999999E-3</v>
      </c>
      <c r="AA1578">
        <v>17868.28</v>
      </c>
      <c r="AB1578">
        <v>0</v>
      </c>
      <c r="AC1578">
        <v>0</v>
      </c>
      <c r="AD1578">
        <v>0</v>
      </c>
      <c r="AE1578">
        <v>17868.28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1</v>
      </c>
      <c r="AL1578">
        <v>1</v>
      </c>
      <c r="AM1578">
        <v>-2</v>
      </c>
      <c r="AN1578">
        <v>0</v>
      </c>
      <c r="AO1578">
        <v>1</v>
      </c>
      <c r="AP1578">
        <v>1</v>
      </c>
      <c r="AQ1578">
        <v>0</v>
      </c>
      <c r="AR1578">
        <v>0</v>
      </c>
      <c r="AS1578" t="s">
        <v>3</v>
      </c>
      <c r="AT1578">
        <v>3.0999999999999999E-3</v>
      </c>
      <c r="AU1578" t="s">
        <v>3</v>
      </c>
      <c r="AV1578">
        <v>0</v>
      </c>
      <c r="AW1578">
        <v>2</v>
      </c>
      <c r="AX1578">
        <v>56497368</v>
      </c>
      <c r="AY1578">
        <v>1</v>
      </c>
      <c r="AZ1578">
        <v>0</v>
      </c>
      <c r="BA1578">
        <v>1515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CV1578">
        <v>0</v>
      </c>
      <c r="CW1578">
        <v>0</v>
      </c>
      <c r="CX1578">
        <f>ROUND(Y1578*Source!I1442,9)</f>
        <v>1.7967599999999999E-3</v>
      </c>
      <c r="CY1578">
        <f t="shared" si="893"/>
        <v>17868.28</v>
      </c>
      <c r="CZ1578">
        <f t="shared" si="894"/>
        <v>17868.28</v>
      </c>
      <c r="DA1578">
        <f t="shared" si="895"/>
        <v>1</v>
      </c>
      <c r="DB1578">
        <f t="shared" si="896"/>
        <v>55.39</v>
      </c>
      <c r="DC1578">
        <f t="shared" si="897"/>
        <v>0</v>
      </c>
      <c r="DD1578" t="s">
        <v>3</v>
      </c>
      <c r="DE1578" t="s">
        <v>3</v>
      </c>
      <c r="DF1578">
        <f t="shared" si="891"/>
        <v>32.11</v>
      </c>
      <c r="DG1578">
        <f t="shared" si="888"/>
        <v>0</v>
      </c>
      <c r="DH1578">
        <f t="shared" si="889"/>
        <v>0</v>
      </c>
      <c r="DI1578">
        <f t="shared" si="870"/>
        <v>0</v>
      </c>
      <c r="DJ1578">
        <f t="shared" si="898"/>
        <v>32.11</v>
      </c>
      <c r="DK1578">
        <v>0</v>
      </c>
      <c r="DL1578" t="s">
        <v>3</v>
      </c>
      <c r="DM1578">
        <v>0</v>
      </c>
      <c r="DN1578" t="s">
        <v>3</v>
      </c>
      <c r="DO1578">
        <v>0</v>
      </c>
    </row>
    <row r="1579" spans="1:119" x14ac:dyDescent="0.25">
      <c r="A1579">
        <f>ROW(Source!A1442)</f>
        <v>1442</v>
      </c>
      <c r="B1579">
        <v>56481265</v>
      </c>
      <c r="C1579">
        <v>56497351</v>
      </c>
      <c r="D1579">
        <v>54902276</v>
      </c>
      <c r="E1579">
        <v>1</v>
      </c>
      <c r="F1579">
        <v>1</v>
      </c>
      <c r="G1579">
        <v>1079</v>
      </c>
      <c r="H1579">
        <v>3</v>
      </c>
      <c r="I1579" t="s">
        <v>856</v>
      </c>
      <c r="J1579" t="s">
        <v>857</v>
      </c>
      <c r="K1579" t="s">
        <v>858</v>
      </c>
      <c r="L1579">
        <v>1339</v>
      </c>
      <c r="N1579">
        <v>1007</v>
      </c>
      <c r="O1579" t="s">
        <v>158</v>
      </c>
      <c r="P1579" t="s">
        <v>158</v>
      </c>
      <c r="Q1579">
        <v>1</v>
      </c>
      <c r="W1579">
        <v>0</v>
      </c>
      <c r="X1579">
        <v>1830466353</v>
      </c>
      <c r="Y1579">
        <f t="shared" si="892"/>
        <v>1.0300000000000001E-3</v>
      </c>
      <c r="AA1579">
        <v>2464.94</v>
      </c>
      <c r="AB1579">
        <v>0</v>
      </c>
      <c r="AC1579">
        <v>0</v>
      </c>
      <c r="AD1579">
        <v>0</v>
      </c>
      <c r="AE1579">
        <v>2464.94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1</v>
      </c>
      <c r="AL1579">
        <v>1</v>
      </c>
      <c r="AM1579">
        <v>-2</v>
      </c>
      <c r="AN1579">
        <v>0</v>
      </c>
      <c r="AO1579">
        <v>1</v>
      </c>
      <c r="AP1579">
        <v>1</v>
      </c>
      <c r="AQ1579">
        <v>0</v>
      </c>
      <c r="AR1579">
        <v>0</v>
      </c>
      <c r="AS1579" t="s">
        <v>3</v>
      </c>
      <c r="AT1579">
        <v>1.0300000000000001E-3</v>
      </c>
      <c r="AU1579" t="s">
        <v>3</v>
      </c>
      <c r="AV1579">
        <v>0</v>
      </c>
      <c r="AW1579">
        <v>2</v>
      </c>
      <c r="AX1579">
        <v>56497369</v>
      </c>
      <c r="AY1579">
        <v>1</v>
      </c>
      <c r="AZ1579">
        <v>0</v>
      </c>
      <c r="BA1579">
        <v>1516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CV1579">
        <v>0</v>
      </c>
      <c r="CW1579">
        <v>0</v>
      </c>
      <c r="CX1579">
        <f>ROUND(Y1579*Source!I1442,9)</f>
        <v>5.9698800000000001E-4</v>
      </c>
      <c r="CY1579">
        <f t="shared" si="893"/>
        <v>2464.94</v>
      </c>
      <c r="CZ1579">
        <f t="shared" si="894"/>
        <v>2464.94</v>
      </c>
      <c r="DA1579">
        <f t="shared" si="895"/>
        <v>1</v>
      </c>
      <c r="DB1579">
        <f t="shared" si="896"/>
        <v>2.54</v>
      </c>
      <c r="DC1579">
        <f t="shared" si="897"/>
        <v>0</v>
      </c>
      <c r="DD1579" t="s">
        <v>3</v>
      </c>
      <c r="DE1579" t="s">
        <v>3</v>
      </c>
      <c r="DF1579">
        <f t="shared" si="891"/>
        <v>1.47</v>
      </c>
      <c r="DG1579">
        <f t="shared" si="888"/>
        <v>0</v>
      </c>
      <c r="DH1579">
        <f t="shared" si="889"/>
        <v>0</v>
      </c>
      <c r="DI1579">
        <f t="shared" si="870"/>
        <v>0</v>
      </c>
      <c r="DJ1579">
        <f t="shared" si="898"/>
        <v>1.47</v>
      </c>
      <c r="DK1579">
        <v>0</v>
      </c>
      <c r="DL1579" t="s">
        <v>3</v>
      </c>
      <c r="DM1579">
        <v>0</v>
      </c>
      <c r="DN1579" t="s">
        <v>3</v>
      </c>
      <c r="DO1579">
        <v>0</v>
      </c>
    </row>
    <row r="1580" spans="1:119" x14ac:dyDescent="0.25">
      <c r="A1580">
        <f>ROW(Source!A1442)</f>
        <v>1442</v>
      </c>
      <c r="B1580">
        <v>56481265</v>
      </c>
      <c r="C1580">
        <v>56497351</v>
      </c>
      <c r="D1580">
        <v>54902905</v>
      </c>
      <c r="E1580">
        <v>1</v>
      </c>
      <c r="F1580">
        <v>1</v>
      </c>
      <c r="G1580">
        <v>1079</v>
      </c>
      <c r="H1580">
        <v>3</v>
      </c>
      <c r="I1580" t="s">
        <v>859</v>
      </c>
      <c r="J1580" t="s">
        <v>860</v>
      </c>
      <c r="K1580" t="s">
        <v>861</v>
      </c>
      <c r="L1580">
        <v>1348</v>
      </c>
      <c r="N1580">
        <v>1009</v>
      </c>
      <c r="O1580" t="s">
        <v>32</v>
      </c>
      <c r="P1580" t="s">
        <v>32</v>
      </c>
      <c r="Q1580">
        <v>1000</v>
      </c>
      <c r="W1580">
        <v>0</v>
      </c>
      <c r="X1580">
        <v>2068847740</v>
      </c>
      <c r="Y1580">
        <f t="shared" si="892"/>
        <v>5.9999999999999995E-4</v>
      </c>
      <c r="AA1580">
        <v>8582.42</v>
      </c>
      <c r="AB1580">
        <v>0</v>
      </c>
      <c r="AC1580">
        <v>0</v>
      </c>
      <c r="AD1580">
        <v>0</v>
      </c>
      <c r="AE1580">
        <v>8582.42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1</v>
      </c>
      <c r="AL1580">
        <v>1</v>
      </c>
      <c r="AM1580">
        <v>-2</v>
      </c>
      <c r="AN1580">
        <v>0</v>
      </c>
      <c r="AO1580">
        <v>1</v>
      </c>
      <c r="AP1580">
        <v>1</v>
      </c>
      <c r="AQ1580">
        <v>0</v>
      </c>
      <c r="AR1580">
        <v>0</v>
      </c>
      <c r="AS1580" t="s">
        <v>3</v>
      </c>
      <c r="AT1580">
        <v>5.9999999999999995E-4</v>
      </c>
      <c r="AU1580" t="s">
        <v>3</v>
      </c>
      <c r="AV1580">
        <v>0</v>
      </c>
      <c r="AW1580">
        <v>2</v>
      </c>
      <c r="AX1580">
        <v>56497370</v>
      </c>
      <c r="AY1580">
        <v>1</v>
      </c>
      <c r="AZ1580">
        <v>0</v>
      </c>
      <c r="BA1580">
        <v>1517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CV1580">
        <v>0</v>
      </c>
      <c r="CW1580">
        <v>0</v>
      </c>
      <c r="CX1580">
        <f>ROUND(Y1580*Source!I1442,9)</f>
        <v>3.4776000000000002E-4</v>
      </c>
      <c r="CY1580">
        <f t="shared" si="893"/>
        <v>8582.42</v>
      </c>
      <c r="CZ1580">
        <f t="shared" si="894"/>
        <v>8582.42</v>
      </c>
      <c r="DA1580">
        <f t="shared" si="895"/>
        <v>1</v>
      </c>
      <c r="DB1580">
        <f t="shared" si="896"/>
        <v>5.15</v>
      </c>
      <c r="DC1580">
        <f t="shared" si="897"/>
        <v>0</v>
      </c>
      <c r="DD1580" t="s">
        <v>3</v>
      </c>
      <c r="DE1580" t="s">
        <v>3</v>
      </c>
      <c r="DF1580">
        <f t="shared" si="891"/>
        <v>2.98</v>
      </c>
      <c r="DG1580">
        <f t="shared" si="888"/>
        <v>0</v>
      </c>
      <c r="DH1580">
        <f t="shared" si="889"/>
        <v>0</v>
      </c>
      <c r="DI1580">
        <f t="shared" si="870"/>
        <v>0</v>
      </c>
      <c r="DJ1580">
        <f t="shared" si="898"/>
        <v>2.98</v>
      </c>
      <c r="DK1580">
        <v>0</v>
      </c>
      <c r="DL1580" t="s">
        <v>3</v>
      </c>
      <c r="DM1580">
        <v>0</v>
      </c>
      <c r="DN1580" t="s">
        <v>3</v>
      </c>
      <c r="DO1580">
        <v>0</v>
      </c>
    </row>
    <row r="1581" spans="1:119" x14ac:dyDescent="0.25">
      <c r="A1581">
        <f>ROW(Source!A1442)</f>
        <v>1442</v>
      </c>
      <c r="B1581">
        <v>56481265</v>
      </c>
      <c r="C1581">
        <v>56497351</v>
      </c>
      <c r="D1581">
        <v>54911479</v>
      </c>
      <c r="E1581">
        <v>1</v>
      </c>
      <c r="F1581">
        <v>1</v>
      </c>
      <c r="G1581">
        <v>1079</v>
      </c>
      <c r="H1581">
        <v>3</v>
      </c>
      <c r="I1581" t="s">
        <v>862</v>
      </c>
      <c r="J1581" t="s">
        <v>863</v>
      </c>
      <c r="K1581" t="s">
        <v>864</v>
      </c>
      <c r="L1581">
        <v>1348</v>
      </c>
      <c r="N1581">
        <v>1009</v>
      </c>
      <c r="O1581" t="s">
        <v>32</v>
      </c>
      <c r="P1581" t="s">
        <v>32</v>
      </c>
      <c r="Q1581">
        <v>1000</v>
      </c>
      <c r="W1581">
        <v>0</v>
      </c>
      <c r="X1581">
        <v>763381419</v>
      </c>
      <c r="Y1581">
        <f t="shared" si="892"/>
        <v>5.0000000000000001E-4</v>
      </c>
      <c r="AA1581">
        <v>12645.17</v>
      </c>
      <c r="AB1581">
        <v>0</v>
      </c>
      <c r="AC1581">
        <v>0</v>
      </c>
      <c r="AD1581">
        <v>0</v>
      </c>
      <c r="AE1581">
        <v>12645.17</v>
      </c>
      <c r="AF1581">
        <v>0</v>
      </c>
      <c r="AG1581">
        <v>0</v>
      </c>
      <c r="AH1581">
        <v>0</v>
      </c>
      <c r="AI1581">
        <v>1</v>
      </c>
      <c r="AJ1581">
        <v>1</v>
      </c>
      <c r="AK1581">
        <v>1</v>
      </c>
      <c r="AL1581">
        <v>1</v>
      </c>
      <c r="AM1581">
        <v>-2</v>
      </c>
      <c r="AN1581">
        <v>0</v>
      </c>
      <c r="AO1581">
        <v>1</v>
      </c>
      <c r="AP1581">
        <v>1</v>
      </c>
      <c r="AQ1581">
        <v>0</v>
      </c>
      <c r="AR1581">
        <v>0</v>
      </c>
      <c r="AS1581" t="s">
        <v>3</v>
      </c>
      <c r="AT1581">
        <v>5.0000000000000001E-4</v>
      </c>
      <c r="AU1581" t="s">
        <v>3</v>
      </c>
      <c r="AV1581">
        <v>0</v>
      </c>
      <c r="AW1581">
        <v>2</v>
      </c>
      <c r="AX1581">
        <v>56497371</v>
      </c>
      <c r="AY1581">
        <v>1</v>
      </c>
      <c r="AZ1581">
        <v>0</v>
      </c>
      <c r="BA1581">
        <v>1518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CV1581">
        <v>0</v>
      </c>
      <c r="CW1581">
        <v>0</v>
      </c>
      <c r="CX1581">
        <f>ROUND(Y1581*Source!I1442,9)</f>
        <v>2.898E-4</v>
      </c>
      <c r="CY1581">
        <f t="shared" si="893"/>
        <v>12645.17</v>
      </c>
      <c r="CZ1581">
        <f t="shared" si="894"/>
        <v>12645.17</v>
      </c>
      <c r="DA1581">
        <f t="shared" si="895"/>
        <v>1</v>
      </c>
      <c r="DB1581">
        <f t="shared" si="896"/>
        <v>6.32</v>
      </c>
      <c r="DC1581">
        <f t="shared" si="897"/>
        <v>0</v>
      </c>
      <c r="DD1581" t="s">
        <v>3</v>
      </c>
      <c r="DE1581" t="s">
        <v>3</v>
      </c>
      <c r="DF1581">
        <f t="shared" si="891"/>
        <v>3.66</v>
      </c>
      <c r="DG1581">
        <f t="shared" si="888"/>
        <v>0</v>
      </c>
      <c r="DH1581">
        <f t="shared" si="889"/>
        <v>0</v>
      </c>
      <c r="DI1581">
        <f t="shared" si="870"/>
        <v>0</v>
      </c>
      <c r="DJ1581">
        <f t="shared" si="898"/>
        <v>3.66</v>
      </c>
      <c r="DK1581">
        <v>0</v>
      </c>
      <c r="DL1581" t="s">
        <v>3</v>
      </c>
      <c r="DM1581">
        <v>0</v>
      </c>
      <c r="DN1581" t="s">
        <v>3</v>
      </c>
      <c r="DO1581">
        <v>0</v>
      </c>
    </row>
    <row r="1582" spans="1:119" x14ac:dyDescent="0.25">
      <c r="A1582">
        <f>ROW(Source!A1443)</f>
        <v>1443</v>
      </c>
      <c r="B1582">
        <v>56481267</v>
      </c>
      <c r="C1582">
        <v>56497351</v>
      </c>
      <c r="D1582">
        <v>54836958</v>
      </c>
      <c r="E1582">
        <v>1079</v>
      </c>
      <c r="F1582">
        <v>1</v>
      </c>
      <c r="G1582">
        <v>1079</v>
      </c>
      <c r="H1582">
        <v>1</v>
      </c>
      <c r="I1582" t="s">
        <v>738</v>
      </c>
      <c r="J1582" t="s">
        <v>3</v>
      </c>
      <c r="K1582" t="s">
        <v>739</v>
      </c>
      <c r="L1582">
        <v>1191</v>
      </c>
      <c r="N1582">
        <v>1013</v>
      </c>
      <c r="O1582" t="s">
        <v>740</v>
      </c>
      <c r="P1582" t="s">
        <v>740</v>
      </c>
      <c r="Q1582">
        <v>1</v>
      </c>
      <c r="W1582">
        <v>0</v>
      </c>
      <c r="X1582">
        <v>476480486</v>
      </c>
      <c r="Y1582">
        <f>((AT1582*1.15)*1.1)</f>
        <v>19.733999999999998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1</v>
      </c>
      <c r="AK1582">
        <v>1</v>
      </c>
      <c r="AL1582">
        <v>1</v>
      </c>
      <c r="AM1582">
        <v>-2</v>
      </c>
      <c r="AN1582">
        <v>0</v>
      </c>
      <c r="AO1582">
        <v>1</v>
      </c>
      <c r="AP1582">
        <v>1</v>
      </c>
      <c r="AQ1582">
        <v>0</v>
      </c>
      <c r="AR1582">
        <v>0</v>
      </c>
      <c r="AS1582" t="s">
        <v>3</v>
      </c>
      <c r="AT1582">
        <v>15.6</v>
      </c>
      <c r="AU1582" t="s">
        <v>49</v>
      </c>
      <c r="AV1582">
        <v>1</v>
      </c>
      <c r="AW1582">
        <v>2</v>
      </c>
      <c r="AX1582">
        <v>56497352</v>
      </c>
      <c r="AY1582">
        <v>1</v>
      </c>
      <c r="AZ1582">
        <v>0</v>
      </c>
      <c r="BA1582">
        <v>1520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CU1582">
        <f>ROUND(AT1582*Source!I1443*AH1582*AL1582,2)</f>
        <v>0</v>
      </c>
      <c r="CV1582">
        <f>ROUND(Y1582*Source!I1443,9)</f>
        <v>11.437826400000001</v>
      </c>
      <c r="CW1582">
        <v>0</v>
      </c>
      <c r="CX1582">
        <f>ROUND(Y1582*Source!I1443,9)</f>
        <v>11.437826400000001</v>
      </c>
      <c r="CY1582">
        <f>AD1582</f>
        <v>0</v>
      </c>
      <c r="CZ1582">
        <f>AH1582</f>
        <v>0</v>
      </c>
      <c r="DA1582">
        <f>AL1582</f>
        <v>1</v>
      </c>
      <c r="DB1582">
        <f>ROUND(((ROUND(AT1582*CZ1582,2)*1.15)*1.1),6)</f>
        <v>0</v>
      </c>
      <c r="DC1582">
        <f>ROUND(((ROUND(AT1582*AG1582,2)*1.15)*1.1),6)</f>
        <v>0</v>
      </c>
      <c r="DD1582" t="s">
        <v>3</v>
      </c>
      <c r="DE1582" t="s">
        <v>3</v>
      </c>
      <c r="DF1582">
        <f t="shared" si="891"/>
        <v>0</v>
      </c>
      <c r="DG1582">
        <f t="shared" si="888"/>
        <v>0</v>
      </c>
      <c r="DH1582">
        <f t="shared" si="889"/>
        <v>0</v>
      </c>
      <c r="DI1582">
        <f t="shared" si="870"/>
        <v>0</v>
      </c>
      <c r="DJ1582">
        <f>DI1582</f>
        <v>0</v>
      </c>
      <c r="DK1582">
        <v>0</v>
      </c>
      <c r="DL1582" t="s">
        <v>3</v>
      </c>
      <c r="DM1582">
        <v>0</v>
      </c>
      <c r="DN1582" t="s">
        <v>3</v>
      </c>
      <c r="DO1582">
        <v>0</v>
      </c>
    </row>
    <row r="1583" spans="1:119" x14ac:dyDescent="0.25">
      <c r="A1583">
        <f>ROW(Source!A1443)</f>
        <v>1443</v>
      </c>
      <c r="B1583">
        <v>56481267</v>
      </c>
      <c r="C1583">
        <v>56497351</v>
      </c>
      <c r="D1583">
        <v>54933987</v>
      </c>
      <c r="E1583">
        <v>1</v>
      </c>
      <c r="F1583">
        <v>1</v>
      </c>
      <c r="G1583">
        <v>1079</v>
      </c>
      <c r="H1583">
        <v>2</v>
      </c>
      <c r="I1583" t="s">
        <v>824</v>
      </c>
      <c r="J1583" t="s">
        <v>825</v>
      </c>
      <c r="K1583" t="s">
        <v>826</v>
      </c>
      <c r="L1583">
        <v>1368</v>
      </c>
      <c r="N1583">
        <v>1011</v>
      </c>
      <c r="O1583" t="s">
        <v>744</v>
      </c>
      <c r="P1583" t="s">
        <v>744</v>
      </c>
      <c r="Q1583">
        <v>1</v>
      </c>
      <c r="W1583">
        <v>0</v>
      </c>
      <c r="X1583">
        <v>36750304</v>
      </c>
      <c r="Y1583">
        <f>((AT1583*1.25)*1.1)</f>
        <v>3.2725</v>
      </c>
      <c r="AA1583">
        <v>0</v>
      </c>
      <c r="AB1583">
        <v>2.57</v>
      </c>
      <c r="AC1583">
        <v>0</v>
      </c>
      <c r="AD1583">
        <v>0</v>
      </c>
      <c r="AE1583">
        <v>0</v>
      </c>
      <c r="AF1583">
        <v>0.28000000000000003</v>
      </c>
      <c r="AG1583">
        <v>0</v>
      </c>
      <c r="AH1583">
        <v>0</v>
      </c>
      <c r="AI1583">
        <v>1</v>
      </c>
      <c r="AJ1583">
        <v>8.4600000000000009</v>
      </c>
      <c r="AK1583">
        <v>47.82</v>
      </c>
      <c r="AL1583">
        <v>1</v>
      </c>
      <c r="AM1583">
        <v>2</v>
      </c>
      <c r="AN1583">
        <v>0</v>
      </c>
      <c r="AO1583">
        <v>1</v>
      </c>
      <c r="AP1583">
        <v>1</v>
      </c>
      <c r="AQ1583">
        <v>0</v>
      </c>
      <c r="AR1583">
        <v>0</v>
      </c>
      <c r="AS1583" t="s">
        <v>3</v>
      </c>
      <c r="AT1583">
        <v>2.38</v>
      </c>
      <c r="AU1583" t="s">
        <v>48</v>
      </c>
      <c r="AV1583">
        <v>0</v>
      </c>
      <c r="AW1583">
        <v>2</v>
      </c>
      <c r="AX1583">
        <v>56497353</v>
      </c>
      <c r="AY1583">
        <v>1</v>
      </c>
      <c r="AZ1583">
        <v>0</v>
      </c>
      <c r="BA1583">
        <v>1521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CV1583">
        <v>0</v>
      </c>
      <c r="CW1583">
        <f>ROUND(Y1583*Source!I1443*DO1583,9)</f>
        <v>0</v>
      </c>
      <c r="CX1583">
        <f>ROUND(Y1583*Source!I1443,9)</f>
        <v>1.896741</v>
      </c>
      <c r="CY1583">
        <f>AB1583</f>
        <v>2.57</v>
      </c>
      <c r="CZ1583">
        <f>AF1583</f>
        <v>0.28000000000000003</v>
      </c>
      <c r="DA1583">
        <f>AJ1583</f>
        <v>8.4600000000000009</v>
      </c>
      <c r="DB1583">
        <f>ROUND(((ROUND(AT1583*CZ1583,2)*1.25)*1.1),6)</f>
        <v>0.92125000000000001</v>
      </c>
      <c r="DC1583">
        <f>ROUND(((ROUND(AT1583*AG1583,2)*1.25)*1.1),6)</f>
        <v>0</v>
      </c>
      <c r="DD1583" t="s">
        <v>3</v>
      </c>
      <c r="DE1583" t="s">
        <v>3</v>
      </c>
      <c r="DF1583">
        <f t="shared" si="891"/>
        <v>0</v>
      </c>
      <c r="DG1583">
        <f>ROUND(ROUND(AF1583*AJ1583,2)*CX1583,2)</f>
        <v>4.5</v>
      </c>
      <c r="DH1583">
        <f>ROUND(ROUND(AG1583*AK1583,2)*CX1583,2)</f>
        <v>0</v>
      </c>
      <c r="DI1583">
        <f t="shared" si="870"/>
        <v>0</v>
      </c>
      <c r="DJ1583">
        <f>DG1583</f>
        <v>4.5</v>
      </c>
      <c r="DK1583">
        <v>0</v>
      </c>
      <c r="DL1583" t="s">
        <v>3</v>
      </c>
      <c r="DM1583">
        <v>0</v>
      </c>
      <c r="DN1583" t="s">
        <v>3</v>
      </c>
      <c r="DO1583">
        <v>0</v>
      </c>
    </row>
    <row r="1584" spans="1:119" x14ac:dyDescent="0.25">
      <c r="A1584">
        <f>ROW(Source!A1443)</f>
        <v>1443</v>
      </c>
      <c r="B1584">
        <v>56481267</v>
      </c>
      <c r="C1584">
        <v>56497351</v>
      </c>
      <c r="D1584">
        <v>54934284</v>
      </c>
      <c r="E1584">
        <v>1</v>
      </c>
      <c r="F1584">
        <v>1</v>
      </c>
      <c r="G1584">
        <v>1079</v>
      </c>
      <c r="H1584">
        <v>2</v>
      </c>
      <c r="I1584" t="s">
        <v>741</v>
      </c>
      <c r="J1584" t="s">
        <v>742</v>
      </c>
      <c r="K1584" t="s">
        <v>743</v>
      </c>
      <c r="L1584">
        <v>1368</v>
      </c>
      <c r="N1584">
        <v>1011</v>
      </c>
      <c r="O1584" t="s">
        <v>744</v>
      </c>
      <c r="P1584" t="s">
        <v>744</v>
      </c>
      <c r="Q1584">
        <v>1</v>
      </c>
      <c r="W1584">
        <v>0</v>
      </c>
      <c r="X1584">
        <v>654681671</v>
      </c>
      <c r="Y1584">
        <f>((AT1584*1.25)*1.1)</f>
        <v>0.42625000000000007</v>
      </c>
      <c r="AA1584">
        <v>0</v>
      </c>
      <c r="AB1584">
        <v>1373.91</v>
      </c>
      <c r="AC1584">
        <v>655.99</v>
      </c>
      <c r="AD1584">
        <v>0</v>
      </c>
      <c r="AE1584">
        <v>0</v>
      </c>
      <c r="AF1584">
        <v>83.1</v>
      </c>
      <c r="AG1584">
        <v>12.62</v>
      </c>
      <c r="AH1584">
        <v>0</v>
      </c>
      <c r="AI1584">
        <v>1</v>
      </c>
      <c r="AJ1584">
        <v>15.21</v>
      </c>
      <c r="AK1584">
        <v>47.82</v>
      </c>
      <c r="AL1584">
        <v>1</v>
      </c>
      <c r="AM1584">
        <v>2</v>
      </c>
      <c r="AN1584">
        <v>0</v>
      </c>
      <c r="AO1584">
        <v>1</v>
      </c>
      <c r="AP1584">
        <v>1</v>
      </c>
      <c r="AQ1584">
        <v>0</v>
      </c>
      <c r="AR1584">
        <v>0</v>
      </c>
      <c r="AS1584" t="s">
        <v>3</v>
      </c>
      <c r="AT1584">
        <v>0.31</v>
      </c>
      <c r="AU1584" t="s">
        <v>48</v>
      </c>
      <c r="AV1584">
        <v>0</v>
      </c>
      <c r="AW1584">
        <v>2</v>
      </c>
      <c r="AX1584">
        <v>56497354</v>
      </c>
      <c r="AY1584">
        <v>1</v>
      </c>
      <c r="AZ1584">
        <v>0</v>
      </c>
      <c r="BA1584">
        <v>1522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CV1584">
        <v>0</v>
      </c>
      <c r="CW1584">
        <f>ROUND(Y1584*Source!I1443*DO1584,9)</f>
        <v>3.1178277900000002</v>
      </c>
      <c r="CX1584">
        <f>ROUND(Y1584*Source!I1443,9)</f>
        <v>0.24705450000000001</v>
      </c>
      <c r="CY1584">
        <f>AB1584</f>
        <v>1373.91</v>
      </c>
      <c r="CZ1584">
        <f>AF1584</f>
        <v>83.1</v>
      </c>
      <c r="DA1584">
        <f>AJ1584</f>
        <v>15.21</v>
      </c>
      <c r="DB1584">
        <f>ROUND(((ROUND(AT1584*CZ1584,2)*1.25)*1.1),6)</f>
        <v>35.42</v>
      </c>
      <c r="DC1584">
        <f>ROUND(((ROUND(AT1584*AG1584,2)*1.25)*1.1),6)</f>
        <v>5.3762499999999998</v>
      </c>
      <c r="DD1584" t="s">
        <v>3</v>
      </c>
      <c r="DE1584" t="s">
        <v>3</v>
      </c>
      <c r="DF1584">
        <f t="shared" si="891"/>
        <v>0</v>
      </c>
      <c r="DG1584">
        <f>ROUND(ROUND(AF1584*AJ1584,2)*CX1584,2)</f>
        <v>312.26</v>
      </c>
      <c r="DH1584">
        <f>ROUND(ROUND(AG1584*AK1584,2)*CX1584,2)</f>
        <v>149.09</v>
      </c>
      <c r="DI1584">
        <f t="shared" si="870"/>
        <v>0</v>
      </c>
      <c r="DJ1584">
        <f>DG1584</f>
        <v>312.26</v>
      </c>
      <c r="DK1584">
        <v>0</v>
      </c>
      <c r="DL1584" t="s">
        <v>745</v>
      </c>
      <c r="DM1584">
        <v>0</v>
      </c>
      <c r="DN1584" t="s">
        <v>740</v>
      </c>
      <c r="DO1584">
        <v>12.62</v>
      </c>
    </row>
    <row r="1585" spans="1:119" x14ac:dyDescent="0.25">
      <c r="A1585">
        <f>ROW(Source!A1443)</f>
        <v>1443</v>
      </c>
      <c r="B1585">
        <v>56481267</v>
      </c>
      <c r="C1585">
        <v>56497351</v>
      </c>
      <c r="D1585">
        <v>54934351</v>
      </c>
      <c r="E1585">
        <v>1</v>
      </c>
      <c r="F1585">
        <v>1</v>
      </c>
      <c r="G1585">
        <v>1079</v>
      </c>
      <c r="H1585">
        <v>2</v>
      </c>
      <c r="I1585" t="s">
        <v>827</v>
      </c>
      <c r="J1585" t="s">
        <v>828</v>
      </c>
      <c r="K1585" t="s">
        <v>829</v>
      </c>
      <c r="L1585">
        <v>1368</v>
      </c>
      <c r="N1585">
        <v>1011</v>
      </c>
      <c r="O1585" t="s">
        <v>744</v>
      </c>
      <c r="P1585" t="s">
        <v>744</v>
      </c>
      <c r="Q1585">
        <v>1</v>
      </c>
      <c r="W1585">
        <v>0</v>
      </c>
      <c r="X1585">
        <v>1853392007</v>
      </c>
      <c r="Y1585">
        <f>((AT1585*1.25)*1.1)</f>
        <v>0.22000000000000003</v>
      </c>
      <c r="AA1585">
        <v>0</v>
      </c>
      <c r="AB1585">
        <v>4.04</v>
      </c>
      <c r="AC1585">
        <v>0</v>
      </c>
      <c r="AD1585">
        <v>0</v>
      </c>
      <c r="AE1585">
        <v>0</v>
      </c>
      <c r="AF1585">
        <v>0.42</v>
      </c>
      <c r="AG1585">
        <v>0</v>
      </c>
      <c r="AH1585">
        <v>0</v>
      </c>
      <c r="AI1585">
        <v>1</v>
      </c>
      <c r="AJ1585">
        <v>8.86</v>
      </c>
      <c r="AK1585">
        <v>47.82</v>
      </c>
      <c r="AL1585">
        <v>1</v>
      </c>
      <c r="AM1585">
        <v>2</v>
      </c>
      <c r="AN1585">
        <v>0</v>
      </c>
      <c r="AO1585">
        <v>1</v>
      </c>
      <c r="AP1585">
        <v>1</v>
      </c>
      <c r="AQ1585">
        <v>0</v>
      </c>
      <c r="AR1585">
        <v>0</v>
      </c>
      <c r="AS1585" t="s">
        <v>3</v>
      </c>
      <c r="AT1585">
        <v>0.16</v>
      </c>
      <c r="AU1585" t="s">
        <v>48</v>
      </c>
      <c r="AV1585">
        <v>0</v>
      </c>
      <c r="AW1585">
        <v>2</v>
      </c>
      <c r="AX1585">
        <v>56497356</v>
      </c>
      <c r="AY1585">
        <v>1</v>
      </c>
      <c r="AZ1585">
        <v>0</v>
      </c>
      <c r="BA1585">
        <v>1523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CV1585">
        <v>0</v>
      </c>
      <c r="CW1585">
        <f>ROUND(Y1585*Source!I1443*DO1585,9)</f>
        <v>0</v>
      </c>
      <c r="CX1585">
        <f>ROUND(Y1585*Source!I1443,9)</f>
        <v>0.12751199999999999</v>
      </c>
      <c r="CY1585">
        <f>AB1585</f>
        <v>4.04</v>
      </c>
      <c r="CZ1585">
        <f>AF1585</f>
        <v>0.42</v>
      </c>
      <c r="DA1585">
        <f>AJ1585</f>
        <v>8.86</v>
      </c>
      <c r="DB1585">
        <f>ROUND(((ROUND(AT1585*CZ1585,2)*1.25)*1.1),6)</f>
        <v>9.6250000000000002E-2</v>
      </c>
      <c r="DC1585">
        <f>ROUND(((ROUND(AT1585*AG1585,2)*1.25)*1.1),6)</f>
        <v>0</v>
      </c>
      <c r="DD1585" t="s">
        <v>3</v>
      </c>
      <c r="DE1585" t="s">
        <v>3</v>
      </c>
      <c r="DF1585">
        <f t="shared" si="891"/>
        <v>0</v>
      </c>
      <c r="DG1585">
        <f>ROUND(ROUND(AF1585*AJ1585,2)*CX1585,2)</f>
        <v>0.47</v>
      </c>
      <c r="DH1585">
        <f>ROUND(ROUND(AG1585*AK1585,2)*CX1585,2)</f>
        <v>0</v>
      </c>
      <c r="DI1585">
        <f t="shared" si="870"/>
        <v>0</v>
      </c>
      <c r="DJ1585">
        <f>DG1585</f>
        <v>0.47</v>
      </c>
      <c r="DK1585">
        <v>0</v>
      </c>
      <c r="DL1585" t="s">
        <v>3</v>
      </c>
      <c r="DM1585">
        <v>0</v>
      </c>
      <c r="DN1585" t="s">
        <v>3</v>
      </c>
      <c r="DO1585">
        <v>0</v>
      </c>
    </row>
    <row r="1586" spans="1:119" x14ac:dyDescent="0.25">
      <c r="A1586">
        <f>ROW(Source!A1443)</f>
        <v>1443</v>
      </c>
      <c r="B1586">
        <v>56481267</v>
      </c>
      <c r="C1586">
        <v>56497351</v>
      </c>
      <c r="D1586">
        <v>54934371</v>
      </c>
      <c r="E1586">
        <v>1</v>
      </c>
      <c r="F1586">
        <v>1</v>
      </c>
      <c r="G1586">
        <v>1079</v>
      </c>
      <c r="H1586">
        <v>2</v>
      </c>
      <c r="I1586" t="s">
        <v>830</v>
      </c>
      <c r="J1586" t="s">
        <v>831</v>
      </c>
      <c r="K1586" t="s">
        <v>832</v>
      </c>
      <c r="L1586">
        <v>1368</v>
      </c>
      <c r="N1586">
        <v>1011</v>
      </c>
      <c r="O1586" t="s">
        <v>744</v>
      </c>
      <c r="P1586" t="s">
        <v>744</v>
      </c>
      <c r="Q1586">
        <v>1</v>
      </c>
      <c r="W1586">
        <v>0</v>
      </c>
      <c r="X1586">
        <v>1715715956</v>
      </c>
      <c r="Y1586">
        <f>((AT1586*1.25)*1.1)</f>
        <v>0.66</v>
      </c>
      <c r="AA1586">
        <v>0</v>
      </c>
      <c r="AB1586">
        <v>34.35</v>
      </c>
      <c r="AC1586">
        <v>2.08</v>
      </c>
      <c r="AD1586">
        <v>0</v>
      </c>
      <c r="AE1586">
        <v>0</v>
      </c>
      <c r="AF1586">
        <v>2.58</v>
      </c>
      <c r="AG1586">
        <v>0.04</v>
      </c>
      <c r="AH1586">
        <v>0</v>
      </c>
      <c r="AI1586">
        <v>1</v>
      </c>
      <c r="AJ1586">
        <v>12.25</v>
      </c>
      <c r="AK1586">
        <v>47.82</v>
      </c>
      <c r="AL1586">
        <v>1</v>
      </c>
      <c r="AM1586">
        <v>2</v>
      </c>
      <c r="AN1586">
        <v>0</v>
      </c>
      <c r="AO1586">
        <v>1</v>
      </c>
      <c r="AP1586">
        <v>1</v>
      </c>
      <c r="AQ1586">
        <v>0</v>
      </c>
      <c r="AR1586">
        <v>0</v>
      </c>
      <c r="AS1586" t="s">
        <v>3</v>
      </c>
      <c r="AT1586">
        <v>0.48</v>
      </c>
      <c r="AU1586" t="s">
        <v>48</v>
      </c>
      <c r="AV1586">
        <v>0</v>
      </c>
      <c r="AW1586">
        <v>2</v>
      </c>
      <c r="AX1586">
        <v>56497357</v>
      </c>
      <c r="AY1586">
        <v>1</v>
      </c>
      <c r="AZ1586">
        <v>0</v>
      </c>
      <c r="BA1586">
        <v>1524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CV1586">
        <v>0</v>
      </c>
      <c r="CW1586">
        <f>ROUND(Y1586*Source!I1443*DO1586,9)</f>
        <v>1.5301439999999999E-2</v>
      </c>
      <c r="CX1586">
        <f>ROUND(Y1586*Source!I1443,9)</f>
        <v>0.38253599999999999</v>
      </c>
      <c r="CY1586">
        <f>AB1586</f>
        <v>34.35</v>
      </c>
      <c r="CZ1586">
        <f>AF1586</f>
        <v>2.58</v>
      </c>
      <c r="DA1586">
        <f>AJ1586</f>
        <v>12.25</v>
      </c>
      <c r="DB1586">
        <f>ROUND(((ROUND(AT1586*CZ1586,2)*1.25)*1.1),6)</f>
        <v>1.7050000000000001</v>
      </c>
      <c r="DC1586">
        <f>ROUND(((ROUND(AT1586*AG1586,2)*1.25)*1.1),6)</f>
        <v>2.75E-2</v>
      </c>
      <c r="DD1586" t="s">
        <v>3</v>
      </c>
      <c r="DE1586" t="s">
        <v>3</v>
      </c>
      <c r="DF1586">
        <f t="shared" si="891"/>
        <v>0</v>
      </c>
      <c r="DG1586">
        <f>ROUND(ROUND(AF1586*AJ1586,2)*CX1586,2)</f>
        <v>12.09</v>
      </c>
      <c r="DH1586">
        <f>ROUND(ROUND(AG1586*AK1586,2)*CX1586,2)</f>
        <v>0.73</v>
      </c>
      <c r="DI1586">
        <f t="shared" si="870"/>
        <v>0</v>
      </c>
      <c r="DJ1586">
        <f>DG1586</f>
        <v>12.09</v>
      </c>
      <c r="DK1586">
        <v>0</v>
      </c>
      <c r="DL1586" t="s">
        <v>745</v>
      </c>
      <c r="DM1586">
        <v>0</v>
      </c>
      <c r="DN1586" t="s">
        <v>740</v>
      </c>
      <c r="DO1586">
        <v>0.04</v>
      </c>
    </row>
    <row r="1587" spans="1:119" x14ac:dyDescent="0.25">
      <c r="A1587">
        <f>ROW(Source!A1443)</f>
        <v>1443</v>
      </c>
      <c r="B1587">
        <v>56481267</v>
      </c>
      <c r="C1587">
        <v>56497351</v>
      </c>
      <c r="D1587">
        <v>54933523</v>
      </c>
      <c r="E1587">
        <v>1</v>
      </c>
      <c r="F1587">
        <v>1</v>
      </c>
      <c r="G1587">
        <v>1079</v>
      </c>
      <c r="H1587">
        <v>2</v>
      </c>
      <c r="I1587" t="s">
        <v>746</v>
      </c>
      <c r="J1587" t="s">
        <v>747</v>
      </c>
      <c r="K1587" t="s">
        <v>748</v>
      </c>
      <c r="L1587">
        <v>1368</v>
      </c>
      <c r="N1587">
        <v>1011</v>
      </c>
      <c r="O1587" t="s">
        <v>744</v>
      </c>
      <c r="P1587" t="s">
        <v>744</v>
      </c>
      <c r="Q1587">
        <v>1</v>
      </c>
      <c r="W1587">
        <v>0</v>
      </c>
      <c r="X1587">
        <v>-294230152</v>
      </c>
      <c r="Y1587">
        <f>((AT1587*1.25)*1.1)</f>
        <v>0.28875000000000006</v>
      </c>
      <c r="AA1587">
        <v>0</v>
      </c>
      <c r="AB1587">
        <v>2545.48</v>
      </c>
      <c r="AC1587">
        <v>880.03</v>
      </c>
      <c r="AD1587">
        <v>0</v>
      </c>
      <c r="AE1587">
        <v>0</v>
      </c>
      <c r="AF1587">
        <v>179.17</v>
      </c>
      <c r="AG1587">
        <v>16.93</v>
      </c>
      <c r="AH1587">
        <v>0</v>
      </c>
      <c r="AI1587">
        <v>1</v>
      </c>
      <c r="AJ1587">
        <v>13.07</v>
      </c>
      <c r="AK1587">
        <v>47.82</v>
      </c>
      <c r="AL1587">
        <v>1</v>
      </c>
      <c r="AM1587">
        <v>2</v>
      </c>
      <c r="AN1587">
        <v>0</v>
      </c>
      <c r="AO1587">
        <v>1</v>
      </c>
      <c r="AP1587">
        <v>1</v>
      </c>
      <c r="AQ1587">
        <v>0</v>
      </c>
      <c r="AR1587">
        <v>0</v>
      </c>
      <c r="AS1587" t="s">
        <v>3</v>
      </c>
      <c r="AT1587">
        <v>0.21</v>
      </c>
      <c r="AU1587" t="s">
        <v>48</v>
      </c>
      <c r="AV1587">
        <v>0</v>
      </c>
      <c r="AW1587">
        <v>2</v>
      </c>
      <c r="AX1587">
        <v>56497355</v>
      </c>
      <c r="AY1587">
        <v>1</v>
      </c>
      <c r="AZ1587">
        <v>0</v>
      </c>
      <c r="BA1587">
        <v>1525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CV1587">
        <v>0</v>
      </c>
      <c r="CW1587">
        <f>ROUND(Y1587*Source!I1443*DO1587,9)</f>
        <v>2.8333963350000002</v>
      </c>
      <c r="CX1587">
        <f>ROUND(Y1587*Source!I1443,9)</f>
        <v>0.16735949999999999</v>
      </c>
      <c r="CY1587">
        <f>AB1587</f>
        <v>2545.48</v>
      </c>
      <c r="CZ1587">
        <f>AF1587</f>
        <v>179.17</v>
      </c>
      <c r="DA1587">
        <f>AJ1587</f>
        <v>13.07</v>
      </c>
      <c r="DB1587">
        <f>ROUND(((ROUND(AT1587*CZ1587,2)*1.25)*1.1),6)</f>
        <v>51.741250000000001</v>
      </c>
      <c r="DC1587">
        <f>ROUND(((ROUND(AT1587*AG1587,2)*1.25)*1.1),6)</f>
        <v>4.8949999999999996</v>
      </c>
      <c r="DD1587" t="s">
        <v>3</v>
      </c>
      <c r="DE1587" t="s">
        <v>3</v>
      </c>
      <c r="DF1587">
        <f t="shared" si="891"/>
        <v>0</v>
      </c>
      <c r="DG1587">
        <f>ROUND(ROUND(AF1587*AJ1587,2)*CX1587,2)</f>
        <v>391.91</v>
      </c>
      <c r="DH1587">
        <f>ROUND(ROUND(AG1587*AK1587,2)*CX1587,2)</f>
        <v>135.49</v>
      </c>
      <c r="DI1587">
        <f t="shared" si="870"/>
        <v>0</v>
      </c>
      <c r="DJ1587">
        <f>DG1587</f>
        <v>391.91</v>
      </c>
      <c r="DK1587">
        <v>0</v>
      </c>
      <c r="DL1587" t="s">
        <v>745</v>
      </c>
      <c r="DM1587">
        <v>0</v>
      </c>
      <c r="DN1587" t="s">
        <v>740</v>
      </c>
      <c r="DO1587">
        <v>16.93</v>
      </c>
    </row>
    <row r="1588" spans="1:119" x14ac:dyDescent="0.25">
      <c r="A1588">
        <f>ROW(Source!A1443)</f>
        <v>1443</v>
      </c>
      <c r="B1588">
        <v>56481267</v>
      </c>
      <c r="C1588">
        <v>56497351</v>
      </c>
      <c r="D1588">
        <v>54902964</v>
      </c>
      <c r="E1588">
        <v>1</v>
      </c>
      <c r="F1588">
        <v>1</v>
      </c>
      <c r="G1588">
        <v>1079</v>
      </c>
      <c r="H1588">
        <v>3</v>
      </c>
      <c r="I1588" t="s">
        <v>694</v>
      </c>
      <c r="J1588" t="s">
        <v>696</v>
      </c>
      <c r="K1588" t="s">
        <v>695</v>
      </c>
      <c r="L1588">
        <v>1348</v>
      </c>
      <c r="N1588">
        <v>1009</v>
      </c>
      <c r="O1588" t="s">
        <v>32</v>
      </c>
      <c r="P1588" t="s">
        <v>32</v>
      </c>
      <c r="Q1588">
        <v>1000</v>
      </c>
      <c r="W1588">
        <v>0</v>
      </c>
      <c r="X1588">
        <v>-1237129907</v>
      </c>
      <c r="Y1588">
        <f t="shared" ref="Y1588:Y1602" si="899">AT1588</f>
        <v>1</v>
      </c>
      <c r="AA1588">
        <v>88184.18</v>
      </c>
      <c r="AB1588">
        <v>0</v>
      </c>
      <c r="AC1588">
        <v>0</v>
      </c>
      <c r="AD1588">
        <v>0</v>
      </c>
      <c r="AE1588">
        <v>8586.58</v>
      </c>
      <c r="AF1588">
        <v>0</v>
      </c>
      <c r="AG1588">
        <v>0</v>
      </c>
      <c r="AH1588">
        <v>0</v>
      </c>
      <c r="AI1588">
        <v>10.27</v>
      </c>
      <c r="AJ1588">
        <v>1</v>
      </c>
      <c r="AK1588">
        <v>1</v>
      </c>
      <c r="AL1588">
        <v>1</v>
      </c>
      <c r="AM1588">
        <v>2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 t="s">
        <v>3</v>
      </c>
      <c r="AT1588">
        <v>1</v>
      </c>
      <c r="AU1588" t="s">
        <v>3</v>
      </c>
      <c r="AV1588">
        <v>0</v>
      </c>
      <c r="AW1588">
        <v>1</v>
      </c>
      <c r="AX1588">
        <v>-1</v>
      </c>
      <c r="AY1588">
        <v>0</v>
      </c>
      <c r="AZ1588">
        <v>0</v>
      </c>
      <c r="BA1588" t="s">
        <v>3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CV1588">
        <v>0</v>
      </c>
      <c r="CW1588">
        <v>0</v>
      </c>
      <c r="CX1588">
        <f>ROUND(Y1588*Source!I1443,9)</f>
        <v>0.5796</v>
      </c>
      <c r="CY1588">
        <f t="shared" ref="CY1588:CY1602" si="900">AA1588</f>
        <v>88184.18</v>
      </c>
      <c r="CZ1588">
        <f t="shared" ref="CZ1588:CZ1602" si="901">AE1588</f>
        <v>8586.58</v>
      </c>
      <c r="DA1588">
        <f t="shared" ref="DA1588:DA1602" si="902">AI1588</f>
        <v>10.27</v>
      </c>
      <c r="DB1588">
        <f t="shared" ref="DB1588:DB1602" si="903">ROUND(ROUND(AT1588*CZ1588,2),6)</f>
        <v>8586.58</v>
      </c>
      <c r="DC1588">
        <f t="shared" ref="DC1588:DC1602" si="904">ROUND(ROUND(AT1588*AG1588,2),6)</f>
        <v>0</v>
      </c>
      <c r="DD1588" t="s">
        <v>3</v>
      </c>
      <c r="DE1588" t="s">
        <v>3</v>
      </c>
      <c r="DF1588">
        <f t="shared" ref="DF1588:DF1602" si="905">ROUND(ROUND(AE1588*AI1588,2)*CX1588,2)</f>
        <v>51111.55</v>
      </c>
      <c r="DG1588">
        <f t="shared" ref="DG1588:DG1612" si="906">ROUND(ROUND(AF1588,2)*CX1588,2)</f>
        <v>0</v>
      </c>
      <c r="DH1588">
        <f t="shared" ref="DH1588:DH1612" si="907">ROUND(ROUND(AG1588,2)*CX1588,2)</f>
        <v>0</v>
      </c>
      <c r="DI1588">
        <f t="shared" si="870"/>
        <v>0</v>
      </c>
      <c r="DJ1588">
        <f t="shared" ref="DJ1588:DJ1602" si="908">DF1588</f>
        <v>51111.55</v>
      </c>
      <c r="DK1588">
        <v>0</v>
      </c>
      <c r="DL1588" t="s">
        <v>3</v>
      </c>
      <c r="DM1588">
        <v>0</v>
      </c>
      <c r="DN1588" t="s">
        <v>3</v>
      </c>
      <c r="DO1588">
        <v>0</v>
      </c>
    </row>
    <row r="1589" spans="1:119" x14ac:dyDescent="0.25">
      <c r="A1589">
        <f>ROW(Source!A1443)</f>
        <v>1443</v>
      </c>
      <c r="B1589">
        <v>56481267</v>
      </c>
      <c r="C1589">
        <v>56497351</v>
      </c>
      <c r="D1589">
        <v>54903017</v>
      </c>
      <c r="E1589">
        <v>1</v>
      </c>
      <c r="F1589">
        <v>1</v>
      </c>
      <c r="G1589">
        <v>1079</v>
      </c>
      <c r="H1589">
        <v>3</v>
      </c>
      <c r="I1589" t="s">
        <v>833</v>
      </c>
      <c r="J1589" t="s">
        <v>834</v>
      </c>
      <c r="K1589" t="s">
        <v>835</v>
      </c>
      <c r="L1589">
        <v>1348</v>
      </c>
      <c r="N1589">
        <v>1009</v>
      </c>
      <c r="O1589" t="s">
        <v>32</v>
      </c>
      <c r="P1589" t="s">
        <v>32</v>
      </c>
      <c r="Q1589">
        <v>1000</v>
      </c>
      <c r="W1589">
        <v>0</v>
      </c>
      <c r="X1589">
        <v>1110398073</v>
      </c>
      <c r="Y1589">
        <f t="shared" si="899"/>
        <v>1.9400000000000001E-3</v>
      </c>
      <c r="AA1589">
        <v>94200.26</v>
      </c>
      <c r="AB1589">
        <v>0</v>
      </c>
      <c r="AC1589">
        <v>0</v>
      </c>
      <c r="AD1589">
        <v>0</v>
      </c>
      <c r="AE1589">
        <v>7035.12</v>
      </c>
      <c r="AF1589">
        <v>0</v>
      </c>
      <c r="AG1589">
        <v>0</v>
      </c>
      <c r="AH1589">
        <v>0</v>
      </c>
      <c r="AI1589">
        <v>13.39</v>
      </c>
      <c r="AJ1589">
        <v>1</v>
      </c>
      <c r="AK1589">
        <v>1</v>
      </c>
      <c r="AL1589">
        <v>1</v>
      </c>
      <c r="AM1589">
        <v>2</v>
      </c>
      <c r="AN1589">
        <v>0</v>
      </c>
      <c r="AO1589">
        <v>1</v>
      </c>
      <c r="AP1589">
        <v>1</v>
      </c>
      <c r="AQ1589">
        <v>0</v>
      </c>
      <c r="AR1589">
        <v>0</v>
      </c>
      <c r="AS1589" t="s">
        <v>3</v>
      </c>
      <c r="AT1589">
        <v>1.9400000000000001E-3</v>
      </c>
      <c r="AU1589" t="s">
        <v>3</v>
      </c>
      <c r="AV1589">
        <v>0</v>
      </c>
      <c r="AW1589">
        <v>2</v>
      </c>
      <c r="AX1589">
        <v>56497358</v>
      </c>
      <c r="AY1589">
        <v>1</v>
      </c>
      <c r="AZ1589">
        <v>0</v>
      </c>
      <c r="BA1589">
        <v>1526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CV1589">
        <v>0</v>
      </c>
      <c r="CW1589">
        <v>0</v>
      </c>
      <c r="CX1589">
        <f>ROUND(Y1589*Source!I1443,9)</f>
        <v>1.124424E-3</v>
      </c>
      <c r="CY1589">
        <f t="shared" si="900"/>
        <v>94200.26</v>
      </c>
      <c r="CZ1589">
        <f t="shared" si="901"/>
        <v>7035.12</v>
      </c>
      <c r="DA1589">
        <f t="shared" si="902"/>
        <v>13.39</v>
      </c>
      <c r="DB1589">
        <f t="shared" si="903"/>
        <v>13.65</v>
      </c>
      <c r="DC1589">
        <f t="shared" si="904"/>
        <v>0</v>
      </c>
      <c r="DD1589" t="s">
        <v>3</v>
      </c>
      <c r="DE1589" t="s">
        <v>3</v>
      </c>
      <c r="DF1589">
        <f t="shared" si="905"/>
        <v>105.92</v>
      </c>
      <c r="DG1589">
        <f t="shared" si="906"/>
        <v>0</v>
      </c>
      <c r="DH1589">
        <f t="shared" si="907"/>
        <v>0</v>
      </c>
      <c r="DI1589">
        <f t="shared" si="870"/>
        <v>0</v>
      </c>
      <c r="DJ1589">
        <f t="shared" si="908"/>
        <v>105.92</v>
      </c>
      <c r="DK1589">
        <v>0</v>
      </c>
      <c r="DL1589" t="s">
        <v>3</v>
      </c>
      <c r="DM1589">
        <v>0</v>
      </c>
      <c r="DN1589" t="s">
        <v>3</v>
      </c>
      <c r="DO1589">
        <v>0</v>
      </c>
    </row>
    <row r="1590" spans="1:119" x14ac:dyDescent="0.25">
      <c r="A1590">
        <f>ROW(Source!A1443)</f>
        <v>1443</v>
      </c>
      <c r="B1590">
        <v>56481267</v>
      </c>
      <c r="C1590">
        <v>56497351</v>
      </c>
      <c r="D1590">
        <v>54902322</v>
      </c>
      <c r="E1590">
        <v>1</v>
      </c>
      <c r="F1590">
        <v>1</v>
      </c>
      <c r="G1590">
        <v>1079</v>
      </c>
      <c r="H1590">
        <v>3</v>
      </c>
      <c r="I1590" t="s">
        <v>809</v>
      </c>
      <c r="J1590" t="s">
        <v>810</v>
      </c>
      <c r="K1590" t="s">
        <v>811</v>
      </c>
      <c r="L1590">
        <v>1348</v>
      </c>
      <c r="N1590">
        <v>1009</v>
      </c>
      <c r="O1590" t="s">
        <v>32</v>
      </c>
      <c r="P1590" t="s">
        <v>32</v>
      </c>
      <c r="Q1590">
        <v>1000</v>
      </c>
      <c r="W1590">
        <v>0</v>
      </c>
      <c r="X1590">
        <v>-421167940</v>
      </c>
      <c r="Y1590">
        <f t="shared" si="899"/>
        <v>1.0000000000000001E-5</v>
      </c>
      <c r="AA1590">
        <v>81800.639999999999</v>
      </c>
      <c r="AB1590">
        <v>0</v>
      </c>
      <c r="AC1590">
        <v>0</v>
      </c>
      <c r="AD1590">
        <v>0</v>
      </c>
      <c r="AE1590">
        <v>6512.79</v>
      </c>
      <c r="AF1590">
        <v>0</v>
      </c>
      <c r="AG1590">
        <v>0</v>
      </c>
      <c r="AH1590">
        <v>0</v>
      </c>
      <c r="AI1590">
        <v>12.56</v>
      </c>
      <c r="AJ1590">
        <v>1</v>
      </c>
      <c r="AK1590">
        <v>1</v>
      </c>
      <c r="AL1590">
        <v>1</v>
      </c>
      <c r="AM1590">
        <v>2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 t="s">
        <v>3</v>
      </c>
      <c r="AT1590">
        <v>1.0000000000000001E-5</v>
      </c>
      <c r="AU1590" t="s">
        <v>3</v>
      </c>
      <c r="AV1590">
        <v>0</v>
      </c>
      <c r="AW1590">
        <v>2</v>
      </c>
      <c r="AX1590">
        <v>56497359</v>
      </c>
      <c r="AY1590">
        <v>1</v>
      </c>
      <c r="AZ1590">
        <v>0</v>
      </c>
      <c r="BA1590">
        <v>1527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CV1590">
        <v>0</v>
      </c>
      <c r="CW1590">
        <v>0</v>
      </c>
      <c r="CX1590">
        <f>ROUND(Y1590*Source!I1443,9)</f>
        <v>5.7960000000000001E-6</v>
      </c>
      <c r="CY1590">
        <f t="shared" si="900"/>
        <v>81800.639999999999</v>
      </c>
      <c r="CZ1590">
        <f t="shared" si="901"/>
        <v>6512.79</v>
      </c>
      <c r="DA1590">
        <f t="shared" si="902"/>
        <v>12.56</v>
      </c>
      <c r="DB1590">
        <f t="shared" si="903"/>
        <v>7.0000000000000007E-2</v>
      </c>
      <c r="DC1590">
        <f t="shared" si="904"/>
        <v>0</v>
      </c>
      <c r="DD1590" t="s">
        <v>3</v>
      </c>
      <c r="DE1590" t="s">
        <v>3</v>
      </c>
      <c r="DF1590">
        <f t="shared" si="905"/>
        <v>0.47</v>
      </c>
      <c r="DG1590">
        <f t="shared" si="906"/>
        <v>0</v>
      </c>
      <c r="DH1590">
        <f t="shared" si="907"/>
        <v>0</v>
      </c>
      <c r="DI1590">
        <f t="shared" si="870"/>
        <v>0</v>
      </c>
      <c r="DJ1590">
        <f t="shared" si="908"/>
        <v>0.47</v>
      </c>
      <c r="DK1590">
        <v>0</v>
      </c>
      <c r="DL1590" t="s">
        <v>3</v>
      </c>
      <c r="DM1590">
        <v>0</v>
      </c>
      <c r="DN1590" t="s">
        <v>3</v>
      </c>
      <c r="DO1590">
        <v>0</v>
      </c>
    </row>
    <row r="1591" spans="1:119" x14ac:dyDescent="0.25">
      <c r="A1591">
        <f>ROW(Source!A1443)</f>
        <v>1443</v>
      </c>
      <c r="B1591">
        <v>56481267</v>
      </c>
      <c r="C1591">
        <v>56497351</v>
      </c>
      <c r="D1591">
        <v>54903374</v>
      </c>
      <c r="E1591">
        <v>1</v>
      </c>
      <c r="F1591">
        <v>1</v>
      </c>
      <c r="G1591">
        <v>1079</v>
      </c>
      <c r="H1591">
        <v>3</v>
      </c>
      <c r="I1591" t="s">
        <v>779</v>
      </c>
      <c r="J1591" t="s">
        <v>780</v>
      </c>
      <c r="K1591" t="s">
        <v>781</v>
      </c>
      <c r="L1591">
        <v>1348</v>
      </c>
      <c r="N1591">
        <v>1009</v>
      </c>
      <c r="O1591" t="s">
        <v>32</v>
      </c>
      <c r="P1591" t="s">
        <v>32</v>
      </c>
      <c r="Q1591">
        <v>1000</v>
      </c>
      <c r="W1591">
        <v>0</v>
      </c>
      <c r="X1591">
        <v>-925205253</v>
      </c>
      <c r="Y1591">
        <f t="shared" si="899"/>
        <v>3.0999999999999999E-3</v>
      </c>
      <c r="AA1591">
        <v>93487.52</v>
      </c>
      <c r="AB1591">
        <v>0</v>
      </c>
      <c r="AC1591">
        <v>0</v>
      </c>
      <c r="AD1591">
        <v>0</v>
      </c>
      <c r="AE1591">
        <v>7185.82</v>
      </c>
      <c r="AF1591">
        <v>0</v>
      </c>
      <c r="AG1591">
        <v>0</v>
      </c>
      <c r="AH1591">
        <v>0</v>
      </c>
      <c r="AI1591">
        <v>13.01</v>
      </c>
      <c r="AJ1591">
        <v>1</v>
      </c>
      <c r="AK1591">
        <v>1</v>
      </c>
      <c r="AL1591">
        <v>1</v>
      </c>
      <c r="AM1591">
        <v>2</v>
      </c>
      <c r="AN1591">
        <v>0</v>
      </c>
      <c r="AO1591">
        <v>1</v>
      </c>
      <c r="AP1591">
        <v>1</v>
      </c>
      <c r="AQ1591">
        <v>0</v>
      </c>
      <c r="AR1591">
        <v>0</v>
      </c>
      <c r="AS1591" t="s">
        <v>3</v>
      </c>
      <c r="AT1591">
        <v>3.0999999999999999E-3</v>
      </c>
      <c r="AU1591" t="s">
        <v>3</v>
      </c>
      <c r="AV1591">
        <v>0</v>
      </c>
      <c r="AW1591">
        <v>2</v>
      </c>
      <c r="AX1591">
        <v>56497360</v>
      </c>
      <c r="AY1591">
        <v>1</v>
      </c>
      <c r="AZ1591">
        <v>0</v>
      </c>
      <c r="BA1591">
        <v>1528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CV1591">
        <v>0</v>
      </c>
      <c r="CW1591">
        <v>0</v>
      </c>
      <c r="CX1591">
        <f>ROUND(Y1591*Source!I1443,9)</f>
        <v>1.7967599999999999E-3</v>
      </c>
      <c r="CY1591">
        <f t="shared" si="900"/>
        <v>93487.52</v>
      </c>
      <c r="CZ1591">
        <f t="shared" si="901"/>
        <v>7185.82</v>
      </c>
      <c r="DA1591">
        <f t="shared" si="902"/>
        <v>13.01</v>
      </c>
      <c r="DB1591">
        <f t="shared" si="903"/>
        <v>22.28</v>
      </c>
      <c r="DC1591">
        <f t="shared" si="904"/>
        <v>0</v>
      </c>
      <c r="DD1591" t="s">
        <v>3</v>
      </c>
      <c r="DE1591" t="s">
        <v>3</v>
      </c>
      <c r="DF1591">
        <f t="shared" si="905"/>
        <v>167.97</v>
      </c>
      <c r="DG1591">
        <f t="shared" si="906"/>
        <v>0</v>
      </c>
      <c r="DH1591">
        <f t="shared" si="907"/>
        <v>0</v>
      </c>
      <c r="DI1591">
        <f t="shared" si="870"/>
        <v>0</v>
      </c>
      <c r="DJ1591">
        <f t="shared" si="908"/>
        <v>167.97</v>
      </c>
      <c r="DK1591">
        <v>0</v>
      </c>
      <c r="DL1591" t="s">
        <v>3</v>
      </c>
      <c r="DM1591">
        <v>0</v>
      </c>
      <c r="DN1591" t="s">
        <v>3</v>
      </c>
      <c r="DO1591">
        <v>0</v>
      </c>
    </row>
    <row r="1592" spans="1:119" x14ac:dyDescent="0.25">
      <c r="A1592">
        <f>ROW(Source!A1443)</f>
        <v>1443</v>
      </c>
      <c r="B1592">
        <v>56481267</v>
      </c>
      <c r="C1592">
        <v>56497351</v>
      </c>
      <c r="D1592">
        <v>54903404</v>
      </c>
      <c r="E1592">
        <v>1</v>
      </c>
      <c r="F1592">
        <v>1</v>
      </c>
      <c r="G1592">
        <v>1079</v>
      </c>
      <c r="H1592">
        <v>3</v>
      </c>
      <c r="I1592" t="s">
        <v>836</v>
      </c>
      <c r="J1592" t="s">
        <v>837</v>
      </c>
      <c r="K1592" t="s">
        <v>838</v>
      </c>
      <c r="L1592">
        <v>1354</v>
      </c>
      <c r="N1592">
        <v>1010</v>
      </c>
      <c r="O1592" t="s">
        <v>41</v>
      </c>
      <c r="P1592" t="s">
        <v>41</v>
      </c>
      <c r="Q1592">
        <v>1</v>
      </c>
      <c r="W1592">
        <v>0</v>
      </c>
      <c r="X1592">
        <v>-1386163682</v>
      </c>
      <c r="Y1592">
        <f t="shared" si="899"/>
        <v>0.06</v>
      </c>
      <c r="AA1592">
        <v>97.15</v>
      </c>
      <c r="AB1592">
        <v>0</v>
      </c>
      <c r="AC1592">
        <v>0</v>
      </c>
      <c r="AD1592">
        <v>0</v>
      </c>
      <c r="AE1592">
        <v>13.76</v>
      </c>
      <c r="AF1592">
        <v>0</v>
      </c>
      <c r="AG1592">
        <v>0</v>
      </c>
      <c r="AH1592">
        <v>0</v>
      </c>
      <c r="AI1592">
        <v>7.06</v>
      </c>
      <c r="AJ1592">
        <v>1</v>
      </c>
      <c r="AK1592">
        <v>1</v>
      </c>
      <c r="AL1592">
        <v>1</v>
      </c>
      <c r="AM1592">
        <v>2</v>
      </c>
      <c r="AN1592">
        <v>0</v>
      </c>
      <c r="AO1592">
        <v>1</v>
      </c>
      <c r="AP1592">
        <v>1</v>
      </c>
      <c r="AQ1592">
        <v>0</v>
      </c>
      <c r="AR1592">
        <v>0</v>
      </c>
      <c r="AS1592" t="s">
        <v>3</v>
      </c>
      <c r="AT1592">
        <v>0.06</v>
      </c>
      <c r="AU1592" t="s">
        <v>3</v>
      </c>
      <c r="AV1592">
        <v>0</v>
      </c>
      <c r="AW1592">
        <v>2</v>
      </c>
      <c r="AX1592">
        <v>56497361</v>
      </c>
      <c r="AY1592">
        <v>1</v>
      </c>
      <c r="AZ1592">
        <v>0</v>
      </c>
      <c r="BA1592">
        <v>1529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CV1592">
        <v>0</v>
      </c>
      <c r="CW1592">
        <v>0</v>
      </c>
      <c r="CX1592">
        <f>ROUND(Y1592*Source!I1443,9)</f>
        <v>3.4776000000000001E-2</v>
      </c>
      <c r="CY1592">
        <f t="shared" si="900"/>
        <v>97.15</v>
      </c>
      <c r="CZ1592">
        <f t="shared" si="901"/>
        <v>13.76</v>
      </c>
      <c r="DA1592">
        <f t="shared" si="902"/>
        <v>7.06</v>
      </c>
      <c r="DB1592">
        <f t="shared" si="903"/>
        <v>0.83</v>
      </c>
      <c r="DC1592">
        <f t="shared" si="904"/>
        <v>0</v>
      </c>
      <c r="DD1592" t="s">
        <v>3</v>
      </c>
      <c r="DE1592" t="s">
        <v>3</v>
      </c>
      <c r="DF1592">
        <f t="shared" si="905"/>
        <v>3.38</v>
      </c>
      <c r="DG1592">
        <f t="shared" si="906"/>
        <v>0</v>
      </c>
      <c r="DH1592">
        <f t="shared" si="907"/>
        <v>0</v>
      </c>
      <c r="DI1592">
        <f t="shared" si="870"/>
        <v>0</v>
      </c>
      <c r="DJ1592">
        <f t="shared" si="908"/>
        <v>3.38</v>
      </c>
      <c r="DK1592">
        <v>0</v>
      </c>
      <c r="DL1592" t="s">
        <v>3</v>
      </c>
      <c r="DM1592">
        <v>0</v>
      </c>
      <c r="DN1592" t="s">
        <v>3</v>
      </c>
      <c r="DO1592">
        <v>0</v>
      </c>
    </row>
    <row r="1593" spans="1:119" x14ac:dyDescent="0.25">
      <c r="A1593">
        <f>ROW(Source!A1443)</f>
        <v>1443</v>
      </c>
      <c r="B1593">
        <v>56481267</v>
      </c>
      <c r="C1593">
        <v>56497351</v>
      </c>
      <c r="D1593">
        <v>54902353</v>
      </c>
      <c r="E1593">
        <v>1</v>
      </c>
      <c r="F1593">
        <v>1</v>
      </c>
      <c r="G1593">
        <v>1079</v>
      </c>
      <c r="H1593">
        <v>3</v>
      </c>
      <c r="I1593" t="s">
        <v>54</v>
      </c>
      <c r="J1593" t="s">
        <v>839</v>
      </c>
      <c r="K1593" t="s">
        <v>55</v>
      </c>
      <c r="L1593">
        <v>1348</v>
      </c>
      <c r="N1593">
        <v>1009</v>
      </c>
      <c r="O1593" t="s">
        <v>32</v>
      </c>
      <c r="P1593" t="s">
        <v>32</v>
      </c>
      <c r="Q1593">
        <v>1000</v>
      </c>
      <c r="W1593">
        <v>0</v>
      </c>
      <c r="X1593">
        <v>966186740</v>
      </c>
      <c r="Y1593">
        <f t="shared" si="899"/>
        <v>3.1E-4</v>
      </c>
      <c r="AA1593">
        <v>66777.990000000005</v>
      </c>
      <c r="AB1593">
        <v>0</v>
      </c>
      <c r="AC1593">
        <v>0</v>
      </c>
      <c r="AD1593">
        <v>0</v>
      </c>
      <c r="AE1593">
        <v>18653.07</v>
      </c>
      <c r="AF1593">
        <v>0</v>
      </c>
      <c r="AG1593">
        <v>0</v>
      </c>
      <c r="AH1593">
        <v>0</v>
      </c>
      <c r="AI1593">
        <v>3.58</v>
      </c>
      <c r="AJ1593">
        <v>1</v>
      </c>
      <c r="AK1593">
        <v>1</v>
      </c>
      <c r="AL1593">
        <v>1</v>
      </c>
      <c r="AM1593">
        <v>2</v>
      </c>
      <c r="AN1593">
        <v>0</v>
      </c>
      <c r="AO1593">
        <v>1</v>
      </c>
      <c r="AP1593">
        <v>1</v>
      </c>
      <c r="AQ1593">
        <v>0</v>
      </c>
      <c r="AR1593">
        <v>0</v>
      </c>
      <c r="AS1593" t="s">
        <v>3</v>
      </c>
      <c r="AT1593">
        <v>3.1E-4</v>
      </c>
      <c r="AU1593" t="s">
        <v>3</v>
      </c>
      <c r="AV1593">
        <v>0</v>
      </c>
      <c r="AW1593">
        <v>2</v>
      </c>
      <c r="AX1593">
        <v>56497362</v>
      </c>
      <c r="AY1593">
        <v>1</v>
      </c>
      <c r="AZ1593">
        <v>0</v>
      </c>
      <c r="BA1593">
        <v>1530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CV1593">
        <v>0</v>
      </c>
      <c r="CW1593">
        <v>0</v>
      </c>
      <c r="CX1593">
        <f>ROUND(Y1593*Source!I1443,9)</f>
        <v>1.7967600000000001E-4</v>
      </c>
      <c r="CY1593">
        <f t="shared" si="900"/>
        <v>66777.990000000005</v>
      </c>
      <c r="CZ1593">
        <f t="shared" si="901"/>
        <v>18653.07</v>
      </c>
      <c r="DA1593">
        <f t="shared" si="902"/>
        <v>3.58</v>
      </c>
      <c r="DB1593">
        <f t="shared" si="903"/>
        <v>5.78</v>
      </c>
      <c r="DC1593">
        <f t="shared" si="904"/>
        <v>0</v>
      </c>
      <c r="DD1593" t="s">
        <v>3</v>
      </c>
      <c r="DE1593" t="s">
        <v>3</v>
      </c>
      <c r="DF1593">
        <f t="shared" si="905"/>
        <v>12</v>
      </c>
      <c r="DG1593">
        <f t="shared" si="906"/>
        <v>0</v>
      </c>
      <c r="DH1593">
        <f t="shared" si="907"/>
        <v>0</v>
      </c>
      <c r="DI1593">
        <f t="shared" si="870"/>
        <v>0</v>
      </c>
      <c r="DJ1593">
        <f t="shared" si="908"/>
        <v>12</v>
      </c>
      <c r="DK1593">
        <v>0</v>
      </c>
      <c r="DL1593" t="s">
        <v>3</v>
      </c>
      <c r="DM1593">
        <v>0</v>
      </c>
      <c r="DN1593" t="s">
        <v>3</v>
      </c>
      <c r="DO1593">
        <v>0</v>
      </c>
    </row>
    <row r="1594" spans="1:119" x14ac:dyDescent="0.25">
      <c r="A1594">
        <f>ROW(Source!A1443)</f>
        <v>1443</v>
      </c>
      <c r="B1594">
        <v>56481267</v>
      </c>
      <c r="C1594">
        <v>56497351</v>
      </c>
      <c r="D1594">
        <v>54904135</v>
      </c>
      <c r="E1594">
        <v>1</v>
      </c>
      <c r="F1594">
        <v>1</v>
      </c>
      <c r="G1594">
        <v>1079</v>
      </c>
      <c r="H1594">
        <v>3</v>
      </c>
      <c r="I1594" t="s">
        <v>840</v>
      </c>
      <c r="J1594" t="s">
        <v>841</v>
      </c>
      <c r="K1594" t="s">
        <v>842</v>
      </c>
      <c r="L1594">
        <v>1346</v>
      </c>
      <c r="N1594">
        <v>1009</v>
      </c>
      <c r="O1594" t="s">
        <v>353</v>
      </c>
      <c r="P1594" t="s">
        <v>353</v>
      </c>
      <c r="Q1594">
        <v>1</v>
      </c>
      <c r="W1594">
        <v>0</v>
      </c>
      <c r="X1594">
        <v>1274207263</v>
      </c>
      <c r="Y1594">
        <f t="shared" si="899"/>
        <v>0.59</v>
      </c>
      <c r="AA1594">
        <v>62.81</v>
      </c>
      <c r="AB1594">
        <v>0</v>
      </c>
      <c r="AC1594">
        <v>0</v>
      </c>
      <c r="AD1594">
        <v>0</v>
      </c>
      <c r="AE1594">
        <v>6.25</v>
      </c>
      <c r="AF1594">
        <v>0</v>
      </c>
      <c r="AG1594">
        <v>0</v>
      </c>
      <c r="AH1594">
        <v>0</v>
      </c>
      <c r="AI1594">
        <v>10.050000000000001</v>
      </c>
      <c r="AJ1594">
        <v>1</v>
      </c>
      <c r="AK1594">
        <v>1</v>
      </c>
      <c r="AL1594">
        <v>1</v>
      </c>
      <c r="AM1594">
        <v>2</v>
      </c>
      <c r="AN1594">
        <v>0</v>
      </c>
      <c r="AO1594">
        <v>1</v>
      </c>
      <c r="AP1594">
        <v>1</v>
      </c>
      <c r="AQ1594">
        <v>0</v>
      </c>
      <c r="AR1594">
        <v>0</v>
      </c>
      <c r="AS1594" t="s">
        <v>3</v>
      </c>
      <c r="AT1594">
        <v>0.59</v>
      </c>
      <c r="AU1594" t="s">
        <v>3</v>
      </c>
      <c r="AV1594">
        <v>0</v>
      </c>
      <c r="AW1594">
        <v>2</v>
      </c>
      <c r="AX1594">
        <v>56497363</v>
      </c>
      <c r="AY1594">
        <v>1</v>
      </c>
      <c r="AZ1594">
        <v>0</v>
      </c>
      <c r="BA1594">
        <v>1531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CV1594">
        <v>0</v>
      </c>
      <c r="CW1594">
        <v>0</v>
      </c>
      <c r="CX1594">
        <f>ROUND(Y1594*Source!I1443,9)</f>
        <v>0.34196399999999999</v>
      </c>
      <c r="CY1594">
        <f t="shared" si="900"/>
        <v>62.81</v>
      </c>
      <c r="CZ1594">
        <f t="shared" si="901"/>
        <v>6.25</v>
      </c>
      <c r="DA1594">
        <f t="shared" si="902"/>
        <v>10.050000000000001</v>
      </c>
      <c r="DB1594">
        <f t="shared" si="903"/>
        <v>3.69</v>
      </c>
      <c r="DC1594">
        <f t="shared" si="904"/>
        <v>0</v>
      </c>
      <c r="DD1594" t="s">
        <v>3</v>
      </c>
      <c r="DE1594" t="s">
        <v>3</v>
      </c>
      <c r="DF1594">
        <f t="shared" si="905"/>
        <v>21.48</v>
      </c>
      <c r="DG1594">
        <f t="shared" si="906"/>
        <v>0</v>
      </c>
      <c r="DH1594">
        <f t="shared" si="907"/>
        <v>0</v>
      </c>
      <c r="DI1594">
        <f t="shared" si="870"/>
        <v>0</v>
      </c>
      <c r="DJ1594">
        <f t="shared" si="908"/>
        <v>21.48</v>
      </c>
      <c r="DK1594">
        <v>0</v>
      </c>
      <c r="DL1594" t="s">
        <v>3</v>
      </c>
      <c r="DM1594">
        <v>0</v>
      </c>
      <c r="DN1594" t="s">
        <v>3</v>
      </c>
      <c r="DO1594">
        <v>0</v>
      </c>
    </row>
    <row r="1595" spans="1:119" x14ac:dyDescent="0.25">
      <c r="A1595">
        <f>ROW(Source!A1443)</f>
        <v>1443</v>
      </c>
      <c r="B1595">
        <v>56481267</v>
      </c>
      <c r="C1595">
        <v>56497351</v>
      </c>
      <c r="D1595">
        <v>54902457</v>
      </c>
      <c r="E1595">
        <v>1</v>
      </c>
      <c r="F1595">
        <v>1</v>
      </c>
      <c r="G1595">
        <v>1079</v>
      </c>
      <c r="H1595">
        <v>3</v>
      </c>
      <c r="I1595" t="s">
        <v>843</v>
      </c>
      <c r="J1595" t="s">
        <v>844</v>
      </c>
      <c r="K1595" t="s">
        <v>845</v>
      </c>
      <c r="L1595">
        <v>1346</v>
      </c>
      <c r="N1595">
        <v>1009</v>
      </c>
      <c r="O1595" t="s">
        <v>353</v>
      </c>
      <c r="P1595" t="s">
        <v>353</v>
      </c>
      <c r="Q1595">
        <v>1</v>
      </c>
      <c r="W1595">
        <v>0</v>
      </c>
      <c r="X1595">
        <v>-1486700661</v>
      </c>
      <c r="Y1595">
        <f t="shared" si="899"/>
        <v>0.1</v>
      </c>
      <c r="AA1595">
        <v>271.7</v>
      </c>
      <c r="AB1595">
        <v>0</v>
      </c>
      <c r="AC1595">
        <v>0</v>
      </c>
      <c r="AD1595">
        <v>0</v>
      </c>
      <c r="AE1595">
        <v>29.89</v>
      </c>
      <c r="AF1595">
        <v>0</v>
      </c>
      <c r="AG1595">
        <v>0</v>
      </c>
      <c r="AH1595">
        <v>0</v>
      </c>
      <c r="AI1595">
        <v>9.09</v>
      </c>
      <c r="AJ1595">
        <v>1</v>
      </c>
      <c r="AK1595">
        <v>1</v>
      </c>
      <c r="AL1595">
        <v>1</v>
      </c>
      <c r="AM1595">
        <v>2</v>
      </c>
      <c r="AN1595">
        <v>0</v>
      </c>
      <c r="AO1595">
        <v>1</v>
      </c>
      <c r="AP1595">
        <v>1</v>
      </c>
      <c r="AQ1595">
        <v>0</v>
      </c>
      <c r="AR1595">
        <v>0</v>
      </c>
      <c r="AS1595" t="s">
        <v>3</v>
      </c>
      <c r="AT1595">
        <v>0.1</v>
      </c>
      <c r="AU1595" t="s">
        <v>3</v>
      </c>
      <c r="AV1595">
        <v>0</v>
      </c>
      <c r="AW1595">
        <v>2</v>
      </c>
      <c r="AX1595">
        <v>56497364</v>
      </c>
      <c r="AY1595">
        <v>1</v>
      </c>
      <c r="AZ1595">
        <v>0</v>
      </c>
      <c r="BA1595">
        <v>1532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CV1595">
        <v>0</v>
      </c>
      <c r="CW1595">
        <v>0</v>
      </c>
      <c r="CX1595">
        <f>ROUND(Y1595*Source!I1443,9)</f>
        <v>5.7959999999999998E-2</v>
      </c>
      <c r="CY1595">
        <f t="shared" si="900"/>
        <v>271.7</v>
      </c>
      <c r="CZ1595">
        <f t="shared" si="901"/>
        <v>29.89</v>
      </c>
      <c r="DA1595">
        <f t="shared" si="902"/>
        <v>9.09</v>
      </c>
      <c r="DB1595">
        <f t="shared" si="903"/>
        <v>2.99</v>
      </c>
      <c r="DC1595">
        <f t="shared" si="904"/>
        <v>0</v>
      </c>
      <c r="DD1595" t="s">
        <v>3</v>
      </c>
      <c r="DE1595" t="s">
        <v>3</v>
      </c>
      <c r="DF1595">
        <f t="shared" si="905"/>
        <v>15.75</v>
      </c>
      <c r="DG1595">
        <f t="shared" si="906"/>
        <v>0</v>
      </c>
      <c r="DH1595">
        <f t="shared" si="907"/>
        <v>0</v>
      </c>
      <c r="DI1595">
        <f t="shared" si="870"/>
        <v>0</v>
      </c>
      <c r="DJ1595">
        <f t="shared" si="908"/>
        <v>15.75</v>
      </c>
      <c r="DK1595">
        <v>0</v>
      </c>
      <c r="DL1595" t="s">
        <v>3</v>
      </c>
      <c r="DM1595">
        <v>0</v>
      </c>
      <c r="DN1595" t="s">
        <v>3</v>
      </c>
      <c r="DO1595">
        <v>0</v>
      </c>
    </row>
    <row r="1596" spans="1:119" x14ac:dyDescent="0.25">
      <c r="A1596">
        <f>ROW(Source!A1443)</f>
        <v>1443</v>
      </c>
      <c r="B1596">
        <v>56481267</v>
      </c>
      <c r="C1596">
        <v>56497351</v>
      </c>
      <c r="D1596">
        <v>54902480</v>
      </c>
      <c r="E1596">
        <v>1</v>
      </c>
      <c r="F1596">
        <v>1</v>
      </c>
      <c r="G1596">
        <v>1079</v>
      </c>
      <c r="H1596">
        <v>3</v>
      </c>
      <c r="I1596" t="s">
        <v>818</v>
      </c>
      <c r="J1596" t="s">
        <v>819</v>
      </c>
      <c r="K1596" t="s">
        <v>820</v>
      </c>
      <c r="L1596">
        <v>1348</v>
      </c>
      <c r="N1596">
        <v>1009</v>
      </c>
      <c r="O1596" t="s">
        <v>32</v>
      </c>
      <c r="P1596" t="s">
        <v>32</v>
      </c>
      <c r="Q1596">
        <v>1000</v>
      </c>
      <c r="W1596">
        <v>0</v>
      </c>
      <c r="X1596">
        <v>-1744516955</v>
      </c>
      <c r="Y1596">
        <f t="shared" si="899"/>
        <v>3.0000000000000001E-5</v>
      </c>
      <c r="AA1596">
        <v>50182.77</v>
      </c>
      <c r="AB1596">
        <v>0</v>
      </c>
      <c r="AC1596">
        <v>0</v>
      </c>
      <c r="AD1596">
        <v>0</v>
      </c>
      <c r="AE1596">
        <v>4341.07</v>
      </c>
      <c r="AF1596">
        <v>0</v>
      </c>
      <c r="AG1596">
        <v>0</v>
      </c>
      <c r="AH1596">
        <v>0</v>
      </c>
      <c r="AI1596">
        <v>11.56</v>
      </c>
      <c r="AJ1596">
        <v>1</v>
      </c>
      <c r="AK1596">
        <v>1</v>
      </c>
      <c r="AL1596">
        <v>1</v>
      </c>
      <c r="AM1596">
        <v>2</v>
      </c>
      <c r="AN1596">
        <v>0</v>
      </c>
      <c r="AO1596">
        <v>1</v>
      </c>
      <c r="AP1596">
        <v>1</v>
      </c>
      <c r="AQ1596">
        <v>0</v>
      </c>
      <c r="AR1596">
        <v>0</v>
      </c>
      <c r="AS1596" t="s">
        <v>3</v>
      </c>
      <c r="AT1596">
        <v>3.0000000000000001E-5</v>
      </c>
      <c r="AU1596" t="s">
        <v>3</v>
      </c>
      <c r="AV1596">
        <v>0</v>
      </c>
      <c r="AW1596">
        <v>2</v>
      </c>
      <c r="AX1596">
        <v>56497365</v>
      </c>
      <c r="AY1596">
        <v>1</v>
      </c>
      <c r="AZ1596">
        <v>0</v>
      </c>
      <c r="BA1596">
        <v>1533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CV1596">
        <v>0</v>
      </c>
      <c r="CW1596">
        <v>0</v>
      </c>
      <c r="CX1596">
        <f>ROUND(Y1596*Source!I1443,9)</f>
        <v>1.7388E-5</v>
      </c>
      <c r="CY1596">
        <f t="shared" si="900"/>
        <v>50182.77</v>
      </c>
      <c r="CZ1596">
        <f t="shared" si="901"/>
        <v>4341.07</v>
      </c>
      <c r="DA1596">
        <f t="shared" si="902"/>
        <v>11.56</v>
      </c>
      <c r="DB1596">
        <f t="shared" si="903"/>
        <v>0.13</v>
      </c>
      <c r="DC1596">
        <f t="shared" si="904"/>
        <v>0</v>
      </c>
      <c r="DD1596" t="s">
        <v>3</v>
      </c>
      <c r="DE1596" t="s">
        <v>3</v>
      </c>
      <c r="DF1596">
        <f t="shared" si="905"/>
        <v>0.87</v>
      </c>
      <c r="DG1596">
        <f t="shared" si="906"/>
        <v>0</v>
      </c>
      <c r="DH1596">
        <f t="shared" si="907"/>
        <v>0</v>
      </c>
      <c r="DI1596">
        <f t="shared" si="870"/>
        <v>0</v>
      </c>
      <c r="DJ1596">
        <f t="shared" si="908"/>
        <v>0.87</v>
      </c>
      <c r="DK1596">
        <v>0</v>
      </c>
      <c r="DL1596" t="s">
        <v>3</v>
      </c>
      <c r="DM1596">
        <v>0</v>
      </c>
      <c r="DN1596" t="s">
        <v>3</v>
      </c>
      <c r="DO1596">
        <v>0</v>
      </c>
    </row>
    <row r="1597" spans="1:119" x14ac:dyDescent="0.25">
      <c r="A1597">
        <f>ROW(Source!A1443)</f>
        <v>1443</v>
      </c>
      <c r="B1597">
        <v>56481267</v>
      </c>
      <c r="C1597">
        <v>56497351</v>
      </c>
      <c r="D1597">
        <v>54904782</v>
      </c>
      <c r="E1597">
        <v>1</v>
      </c>
      <c r="F1597">
        <v>1</v>
      </c>
      <c r="G1597">
        <v>1079</v>
      </c>
      <c r="H1597">
        <v>3</v>
      </c>
      <c r="I1597" t="s">
        <v>846</v>
      </c>
      <c r="J1597" t="s">
        <v>847</v>
      </c>
      <c r="K1597" t="s">
        <v>848</v>
      </c>
      <c r="L1597">
        <v>1302</v>
      </c>
      <c r="N1597">
        <v>1003</v>
      </c>
      <c r="O1597" t="s">
        <v>849</v>
      </c>
      <c r="P1597" t="s">
        <v>849</v>
      </c>
      <c r="Q1597">
        <v>10</v>
      </c>
      <c r="W1597">
        <v>0</v>
      </c>
      <c r="X1597">
        <v>-1863605250</v>
      </c>
      <c r="Y1597">
        <f t="shared" si="899"/>
        <v>1.8700000000000001E-2</v>
      </c>
      <c r="AA1597">
        <v>913</v>
      </c>
      <c r="AB1597">
        <v>0</v>
      </c>
      <c r="AC1597">
        <v>0</v>
      </c>
      <c r="AD1597">
        <v>0</v>
      </c>
      <c r="AE1597">
        <v>44</v>
      </c>
      <c r="AF1597">
        <v>0</v>
      </c>
      <c r="AG1597">
        <v>0</v>
      </c>
      <c r="AH1597">
        <v>0</v>
      </c>
      <c r="AI1597">
        <v>20.75</v>
      </c>
      <c r="AJ1597">
        <v>1</v>
      </c>
      <c r="AK1597">
        <v>1</v>
      </c>
      <c r="AL1597">
        <v>1</v>
      </c>
      <c r="AM1597">
        <v>2</v>
      </c>
      <c r="AN1597">
        <v>0</v>
      </c>
      <c r="AO1597">
        <v>1</v>
      </c>
      <c r="AP1597">
        <v>1</v>
      </c>
      <c r="AQ1597">
        <v>0</v>
      </c>
      <c r="AR1597">
        <v>0</v>
      </c>
      <c r="AS1597" t="s">
        <v>3</v>
      </c>
      <c r="AT1597">
        <v>1.8700000000000001E-2</v>
      </c>
      <c r="AU1597" t="s">
        <v>3</v>
      </c>
      <c r="AV1597">
        <v>0</v>
      </c>
      <c r="AW1597">
        <v>2</v>
      </c>
      <c r="AX1597">
        <v>56497366</v>
      </c>
      <c r="AY1597">
        <v>1</v>
      </c>
      <c r="AZ1597">
        <v>0</v>
      </c>
      <c r="BA1597">
        <v>1534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CV1597">
        <v>0</v>
      </c>
      <c r="CW1597">
        <v>0</v>
      </c>
      <c r="CX1597">
        <f>ROUND(Y1597*Source!I1443,9)</f>
        <v>1.0838520000000001E-2</v>
      </c>
      <c r="CY1597">
        <f t="shared" si="900"/>
        <v>913</v>
      </c>
      <c r="CZ1597">
        <f t="shared" si="901"/>
        <v>44</v>
      </c>
      <c r="DA1597">
        <f t="shared" si="902"/>
        <v>20.75</v>
      </c>
      <c r="DB1597">
        <f t="shared" si="903"/>
        <v>0.82</v>
      </c>
      <c r="DC1597">
        <f t="shared" si="904"/>
        <v>0</v>
      </c>
      <c r="DD1597" t="s">
        <v>3</v>
      </c>
      <c r="DE1597" t="s">
        <v>3</v>
      </c>
      <c r="DF1597">
        <f t="shared" si="905"/>
        <v>9.9</v>
      </c>
      <c r="DG1597">
        <f t="shared" si="906"/>
        <v>0</v>
      </c>
      <c r="DH1597">
        <f t="shared" si="907"/>
        <v>0</v>
      </c>
      <c r="DI1597">
        <f t="shared" si="870"/>
        <v>0</v>
      </c>
      <c r="DJ1597">
        <f t="shared" si="908"/>
        <v>9.9</v>
      </c>
      <c r="DK1597">
        <v>0</v>
      </c>
      <c r="DL1597" t="s">
        <v>3</v>
      </c>
      <c r="DM1597">
        <v>0</v>
      </c>
      <c r="DN1597" t="s">
        <v>3</v>
      </c>
      <c r="DO1597">
        <v>0</v>
      </c>
    </row>
    <row r="1598" spans="1:119" x14ac:dyDescent="0.25">
      <c r="A1598">
        <f>ROW(Source!A1443)</f>
        <v>1443</v>
      </c>
      <c r="B1598">
        <v>56481267</v>
      </c>
      <c r="C1598">
        <v>56497351</v>
      </c>
      <c r="D1598">
        <v>54902508</v>
      </c>
      <c r="E1598">
        <v>1</v>
      </c>
      <c r="F1598">
        <v>1</v>
      </c>
      <c r="G1598">
        <v>1079</v>
      </c>
      <c r="H1598">
        <v>3</v>
      </c>
      <c r="I1598" t="s">
        <v>850</v>
      </c>
      <c r="J1598" t="s">
        <v>851</v>
      </c>
      <c r="K1598" t="s">
        <v>852</v>
      </c>
      <c r="L1598">
        <v>1339</v>
      </c>
      <c r="N1598">
        <v>1007</v>
      </c>
      <c r="O1598" t="s">
        <v>158</v>
      </c>
      <c r="P1598" t="s">
        <v>158</v>
      </c>
      <c r="Q1598">
        <v>1</v>
      </c>
      <c r="W1598">
        <v>0</v>
      </c>
      <c r="X1598">
        <v>-1459469877</v>
      </c>
      <c r="Y1598">
        <f t="shared" si="899"/>
        <v>1.95</v>
      </c>
      <c r="AA1598">
        <v>93.18</v>
      </c>
      <c r="AB1598">
        <v>0</v>
      </c>
      <c r="AC1598">
        <v>0</v>
      </c>
      <c r="AD1598">
        <v>0</v>
      </c>
      <c r="AE1598">
        <v>5.82</v>
      </c>
      <c r="AF1598">
        <v>0</v>
      </c>
      <c r="AG1598">
        <v>0</v>
      </c>
      <c r="AH1598">
        <v>0</v>
      </c>
      <c r="AI1598">
        <v>16.010000000000002</v>
      </c>
      <c r="AJ1598">
        <v>1</v>
      </c>
      <c r="AK1598">
        <v>1</v>
      </c>
      <c r="AL1598">
        <v>1</v>
      </c>
      <c r="AM1598">
        <v>2</v>
      </c>
      <c r="AN1598">
        <v>0</v>
      </c>
      <c r="AO1598">
        <v>1</v>
      </c>
      <c r="AP1598">
        <v>1</v>
      </c>
      <c r="AQ1598">
        <v>0</v>
      </c>
      <c r="AR1598">
        <v>0</v>
      </c>
      <c r="AS1598" t="s">
        <v>3</v>
      </c>
      <c r="AT1598">
        <v>1.95</v>
      </c>
      <c r="AU1598" t="s">
        <v>3</v>
      </c>
      <c r="AV1598">
        <v>0</v>
      </c>
      <c r="AW1598">
        <v>2</v>
      </c>
      <c r="AX1598">
        <v>56497367</v>
      </c>
      <c r="AY1598">
        <v>1</v>
      </c>
      <c r="AZ1598">
        <v>0</v>
      </c>
      <c r="BA1598">
        <v>1535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CV1598">
        <v>0</v>
      </c>
      <c r="CW1598">
        <v>0</v>
      </c>
      <c r="CX1598">
        <f>ROUND(Y1598*Source!I1443,9)</f>
        <v>1.13022</v>
      </c>
      <c r="CY1598">
        <f t="shared" si="900"/>
        <v>93.18</v>
      </c>
      <c r="CZ1598">
        <f t="shared" si="901"/>
        <v>5.82</v>
      </c>
      <c r="DA1598">
        <f t="shared" si="902"/>
        <v>16.010000000000002</v>
      </c>
      <c r="DB1598">
        <f t="shared" si="903"/>
        <v>11.35</v>
      </c>
      <c r="DC1598">
        <f t="shared" si="904"/>
        <v>0</v>
      </c>
      <c r="DD1598" t="s">
        <v>3</v>
      </c>
      <c r="DE1598" t="s">
        <v>3</v>
      </c>
      <c r="DF1598">
        <f t="shared" si="905"/>
        <v>105.31</v>
      </c>
      <c r="DG1598">
        <f t="shared" si="906"/>
        <v>0</v>
      </c>
      <c r="DH1598">
        <f t="shared" si="907"/>
        <v>0</v>
      </c>
      <c r="DI1598">
        <f t="shared" si="870"/>
        <v>0</v>
      </c>
      <c r="DJ1598">
        <f t="shared" si="908"/>
        <v>105.31</v>
      </c>
      <c r="DK1598">
        <v>0</v>
      </c>
      <c r="DL1598" t="s">
        <v>3</v>
      </c>
      <c r="DM1598">
        <v>0</v>
      </c>
      <c r="DN1598" t="s">
        <v>3</v>
      </c>
      <c r="DO1598">
        <v>0</v>
      </c>
    </row>
    <row r="1599" spans="1:119" x14ac:dyDescent="0.25">
      <c r="A1599">
        <f>ROW(Source!A1443)</f>
        <v>1443</v>
      </c>
      <c r="B1599">
        <v>56481267</v>
      </c>
      <c r="C1599">
        <v>56497351</v>
      </c>
      <c r="D1599">
        <v>54902261</v>
      </c>
      <c r="E1599">
        <v>1</v>
      </c>
      <c r="F1599">
        <v>1</v>
      </c>
      <c r="G1599">
        <v>1079</v>
      </c>
      <c r="H1599">
        <v>3</v>
      </c>
      <c r="I1599" t="s">
        <v>853</v>
      </c>
      <c r="J1599" t="s">
        <v>854</v>
      </c>
      <c r="K1599" t="s">
        <v>855</v>
      </c>
      <c r="L1599">
        <v>1348</v>
      </c>
      <c r="N1599">
        <v>1009</v>
      </c>
      <c r="O1599" t="s">
        <v>32</v>
      </c>
      <c r="P1599" t="s">
        <v>32</v>
      </c>
      <c r="Q1599">
        <v>1000</v>
      </c>
      <c r="W1599">
        <v>0</v>
      </c>
      <c r="X1599">
        <v>1750099548</v>
      </c>
      <c r="Y1599">
        <f t="shared" si="899"/>
        <v>3.0999999999999999E-3</v>
      </c>
      <c r="AA1599">
        <v>134905.51</v>
      </c>
      <c r="AB1599">
        <v>0</v>
      </c>
      <c r="AC1599">
        <v>0</v>
      </c>
      <c r="AD1599">
        <v>0</v>
      </c>
      <c r="AE1599">
        <v>17868.28</v>
      </c>
      <c r="AF1599">
        <v>0</v>
      </c>
      <c r="AG1599">
        <v>0</v>
      </c>
      <c r="AH1599">
        <v>0</v>
      </c>
      <c r="AI1599">
        <v>7.55</v>
      </c>
      <c r="AJ1599">
        <v>1</v>
      </c>
      <c r="AK1599">
        <v>1</v>
      </c>
      <c r="AL1599">
        <v>1</v>
      </c>
      <c r="AM1599">
        <v>2</v>
      </c>
      <c r="AN1599">
        <v>0</v>
      </c>
      <c r="AO1599">
        <v>1</v>
      </c>
      <c r="AP1599">
        <v>1</v>
      </c>
      <c r="AQ1599">
        <v>0</v>
      </c>
      <c r="AR1599">
        <v>0</v>
      </c>
      <c r="AS1599" t="s">
        <v>3</v>
      </c>
      <c r="AT1599">
        <v>3.0999999999999999E-3</v>
      </c>
      <c r="AU1599" t="s">
        <v>3</v>
      </c>
      <c r="AV1599">
        <v>0</v>
      </c>
      <c r="AW1599">
        <v>2</v>
      </c>
      <c r="AX1599">
        <v>56497368</v>
      </c>
      <c r="AY1599">
        <v>1</v>
      </c>
      <c r="AZ1599">
        <v>0</v>
      </c>
      <c r="BA1599">
        <v>1536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CV1599">
        <v>0</v>
      </c>
      <c r="CW1599">
        <v>0</v>
      </c>
      <c r="CX1599">
        <f>ROUND(Y1599*Source!I1443,9)</f>
        <v>1.7967599999999999E-3</v>
      </c>
      <c r="CY1599">
        <f t="shared" si="900"/>
        <v>134905.51</v>
      </c>
      <c r="CZ1599">
        <f t="shared" si="901"/>
        <v>17868.28</v>
      </c>
      <c r="DA1599">
        <f t="shared" si="902"/>
        <v>7.55</v>
      </c>
      <c r="DB1599">
        <f t="shared" si="903"/>
        <v>55.39</v>
      </c>
      <c r="DC1599">
        <f t="shared" si="904"/>
        <v>0</v>
      </c>
      <c r="DD1599" t="s">
        <v>3</v>
      </c>
      <c r="DE1599" t="s">
        <v>3</v>
      </c>
      <c r="DF1599">
        <f t="shared" si="905"/>
        <v>242.39</v>
      </c>
      <c r="DG1599">
        <f t="shared" si="906"/>
        <v>0</v>
      </c>
      <c r="DH1599">
        <f t="shared" si="907"/>
        <v>0</v>
      </c>
      <c r="DI1599">
        <f t="shared" si="870"/>
        <v>0</v>
      </c>
      <c r="DJ1599">
        <f t="shared" si="908"/>
        <v>242.39</v>
      </c>
      <c r="DK1599">
        <v>0</v>
      </c>
      <c r="DL1599" t="s">
        <v>3</v>
      </c>
      <c r="DM1599">
        <v>0</v>
      </c>
      <c r="DN1599" t="s">
        <v>3</v>
      </c>
      <c r="DO1599">
        <v>0</v>
      </c>
    </row>
    <row r="1600" spans="1:119" x14ac:dyDescent="0.25">
      <c r="A1600">
        <f>ROW(Source!A1443)</f>
        <v>1443</v>
      </c>
      <c r="B1600">
        <v>56481267</v>
      </c>
      <c r="C1600">
        <v>56497351</v>
      </c>
      <c r="D1600">
        <v>54902276</v>
      </c>
      <c r="E1600">
        <v>1</v>
      </c>
      <c r="F1600">
        <v>1</v>
      </c>
      <c r="G1600">
        <v>1079</v>
      </c>
      <c r="H1600">
        <v>3</v>
      </c>
      <c r="I1600" t="s">
        <v>856</v>
      </c>
      <c r="J1600" t="s">
        <v>857</v>
      </c>
      <c r="K1600" t="s">
        <v>858</v>
      </c>
      <c r="L1600">
        <v>1339</v>
      </c>
      <c r="N1600">
        <v>1007</v>
      </c>
      <c r="O1600" t="s">
        <v>158</v>
      </c>
      <c r="P1600" t="s">
        <v>158</v>
      </c>
      <c r="Q1600">
        <v>1</v>
      </c>
      <c r="W1600">
        <v>0</v>
      </c>
      <c r="X1600">
        <v>1830466353</v>
      </c>
      <c r="Y1600">
        <f t="shared" si="899"/>
        <v>1.0300000000000001E-3</v>
      </c>
      <c r="AA1600">
        <v>11757.76</v>
      </c>
      <c r="AB1600">
        <v>0</v>
      </c>
      <c r="AC1600">
        <v>0</v>
      </c>
      <c r="AD1600">
        <v>0</v>
      </c>
      <c r="AE1600">
        <v>2464.94</v>
      </c>
      <c r="AF1600">
        <v>0</v>
      </c>
      <c r="AG1600">
        <v>0</v>
      </c>
      <c r="AH1600">
        <v>0</v>
      </c>
      <c r="AI1600">
        <v>4.7699999999999996</v>
      </c>
      <c r="AJ1600">
        <v>1</v>
      </c>
      <c r="AK1600">
        <v>1</v>
      </c>
      <c r="AL1600">
        <v>1</v>
      </c>
      <c r="AM1600">
        <v>2</v>
      </c>
      <c r="AN1600">
        <v>0</v>
      </c>
      <c r="AO1600">
        <v>1</v>
      </c>
      <c r="AP1600">
        <v>1</v>
      </c>
      <c r="AQ1600">
        <v>0</v>
      </c>
      <c r="AR1600">
        <v>0</v>
      </c>
      <c r="AS1600" t="s">
        <v>3</v>
      </c>
      <c r="AT1600">
        <v>1.0300000000000001E-3</v>
      </c>
      <c r="AU1600" t="s">
        <v>3</v>
      </c>
      <c r="AV1600">
        <v>0</v>
      </c>
      <c r="AW1600">
        <v>2</v>
      </c>
      <c r="AX1600">
        <v>56497369</v>
      </c>
      <c r="AY1600">
        <v>1</v>
      </c>
      <c r="AZ1600">
        <v>0</v>
      </c>
      <c r="BA1600">
        <v>1537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CV1600">
        <v>0</v>
      </c>
      <c r="CW1600">
        <v>0</v>
      </c>
      <c r="CX1600">
        <f>ROUND(Y1600*Source!I1443,9)</f>
        <v>5.9698800000000001E-4</v>
      </c>
      <c r="CY1600">
        <f t="shared" si="900"/>
        <v>11757.76</v>
      </c>
      <c r="CZ1600">
        <f t="shared" si="901"/>
        <v>2464.94</v>
      </c>
      <c r="DA1600">
        <f t="shared" si="902"/>
        <v>4.7699999999999996</v>
      </c>
      <c r="DB1600">
        <f t="shared" si="903"/>
        <v>2.54</v>
      </c>
      <c r="DC1600">
        <f t="shared" si="904"/>
        <v>0</v>
      </c>
      <c r="DD1600" t="s">
        <v>3</v>
      </c>
      <c r="DE1600" t="s">
        <v>3</v>
      </c>
      <c r="DF1600">
        <f t="shared" si="905"/>
        <v>7.02</v>
      </c>
      <c r="DG1600">
        <f t="shared" si="906"/>
        <v>0</v>
      </c>
      <c r="DH1600">
        <f t="shared" si="907"/>
        <v>0</v>
      </c>
      <c r="DI1600">
        <f t="shared" si="870"/>
        <v>0</v>
      </c>
      <c r="DJ1600">
        <f t="shared" si="908"/>
        <v>7.02</v>
      </c>
      <c r="DK1600">
        <v>0</v>
      </c>
      <c r="DL1600" t="s">
        <v>3</v>
      </c>
      <c r="DM1600">
        <v>0</v>
      </c>
      <c r="DN1600" t="s">
        <v>3</v>
      </c>
      <c r="DO1600">
        <v>0</v>
      </c>
    </row>
    <row r="1601" spans="1:119" x14ac:dyDescent="0.25">
      <c r="A1601">
        <f>ROW(Source!A1443)</f>
        <v>1443</v>
      </c>
      <c r="B1601">
        <v>56481267</v>
      </c>
      <c r="C1601">
        <v>56497351</v>
      </c>
      <c r="D1601">
        <v>54902905</v>
      </c>
      <c r="E1601">
        <v>1</v>
      </c>
      <c r="F1601">
        <v>1</v>
      </c>
      <c r="G1601">
        <v>1079</v>
      </c>
      <c r="H1601">
        <v>3</v>
      </c>
      <c r="I1601" t="s">
        <v>859</v>
      </c>
      <c r="J1601" t="s">
        <v>860</v>
      </c>
      <c r="K1601" t="s">
        <v>861</v>
      </c>
      <c r="L1601">
        <v>1348</v>
      </c>
      <c r="N1601">
        <v>1009</v>
      </c>
      <c r="O1601" t="s">
        <v>32</v>
      </c>
      <c r="P1601" t="s">
        <v>32</v>
      </c>
      <c r="Q1601">
        <v>1000</v>
      </c>
      <c r="W1601">
        <v>0</v>
      </c>
      <c r="X1601">
        <v>2068847740</v>
      </c>
      <c r="Y1601">
        <f t="shared" si="899"/>
        <v>5.9999999999999995E-4</v>
      </c>
      <c r="AA1601">
        <v>133971.57999999999</v>
      </c>
      <c r="AB1601">
        <v>0</v>
      </c>
      <c r="AC1601">
        <v>0</v>
      </c>
      <c r="AD1601">
        <v>0</v>
      </c>
      <c r="AE1601">
        <v>8582.42</v>
      </c>
      <c r="AF1601">
        <v>0</v>
      </c>
      <c r="AG1601">
        <v>0</v>
      </c>
      <c r="AH1601">
        <v>0</v>
      </c>
      <c r="AI1601">
        <v>15.61</v>
      </c>
      <c r="AJ1601">
        <v>1</v>
      </c>
      <c r="AK1601">
        <v>1</v>
      </c>
      <c r="AL1601">
        <v>1</v>
      </c>
      <c r="AM1601">
        <v>2</v>
      </c>
      <c r="AN1601">
        <v>0</v>
      </c>
      <c r="AO1601">
        <v>1</v>
      </c>
      <c r="AP1601">
        <v>1</v>
      </c>
      <c r="AQ1601">
        <v>0</v>
      </c>
      <c r="AR1601">
        <v>0</v>
      </c>
      <c r="AS1601" t="s">
        <v>3</v>
      </c>
      <c r="AT1601">
        <v>5.9999999999999995E-4</v>
      </c>
      <c r="AU1601" t="s">
        <v>3</v>
      </c>
      <c r="AV1601">
        <v>0</v>
      </c>
      <c r="AW1601">
        <v>2</v>
      </c>
      <c r="AX1601">
        <v>56497370</v>
      </c>
      <c r="AY1601">
        <v>1</v>
      </c>
      <c r="AZ1601">
        <v>0</v>
      </c>
      <c r="BA1601">
        <v>1538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CV1601">
        <v>0</v>
      </c>
      <c r="CW1601">
        <v>0</v>
      </c>
      <c r="CX1601">
        <f>ROUND(Y1601*Source!I1443,9)</f>
        <v>3.4776000000000002E-4</v>
      </c>
      <c r="CY1601">
        <f t="shared" si="900"/>
        <v>133971.57999999999</v>
      </c>
      <c r="CZ1601">
        <f t="shared" si="901"/>
        <v>8582.42</v>
      </c>
      <c r="DA1601">
        <f t="shared" si="902"/>
        <v>15.61</v>
      </c>
      <c r="DB1601">
        <f t="shared" si="903"/>
        <v>5.15</v>
      </c>
      <c r="DC1601">
        <f t="shared" si="904"/>
        <v>0</v>
      </c>
      <c r="DD1601" t="s">
        <v>3</v>
      </c>
      <c r="DE1601" t="s">
        <v>3</v>
      </c>
      <c r="DF1601">
        <f t="shared" si="905"/>
        <v>46.59</v>
      </c>
      <c r="DG1601">
        <f t="shared" si="906"/>
        <v>0</v>
      </c>
      <c r="DH1601">
        <f t="shared" si="907"/>
        <v>0</v>
      </c>
      <c r="DI1601">
        <f t="shared" ref="DI1601:DI1637" si="909">ROUND(ROUND(AH1601,2)*CX1601,2)</f>
        <v>0</v>
      </c>
      <c r="DJ1601">
        <f t="shared" si="908"/>
        <v>46.59</v>
      </c>
      <c r="DK1601">
        <v>0</v>
      </c>
      <c r="DL1601" t="s">
        <v>3</v>
      </c>
      <c r="DM1601">
        <v>0</v>
      </c>
      <c r="DN1601" t="s">
        <v>3</v>
      </c>
      <c r="DO1601">
        <v>0</v>
      </c>
    </row>
    <row r="1602" spans="1:119" x14ac:dyDescent="0.25">
      <c r="A1602">
        <f>ROW(Source!A1443)</f>
        <v>1443</v>
      </c>
      <c r="B1602">
        <v>56481267</v>
      </c>
      <c r="C1602">
        <v>56497351</v>
      </c>
      <c r="D1602">
        <v>54911479</v>
      </c>
      <c r="E1602">
        <v>1</v>
      </c>
      <c r="F1602">
        <v>1</v>
      </c>
      <c r="G1602">
        <v>1079</v>
      </c>
      <c r="H1602">
        <v>3</v>
      </c>
      <c r="I1602" t="s">
        <v>862</v>
      </c>
      <c r="J1602" t="s">
        <v>863</v>
      </c>
      <c r="K1602" t="s">
        <v>864</v>
      </c>
      <c r="L1602">
        <v>1348</v>
      </c>
      <c r="N1602">
        <v>1009</v>
      </c>
      <c r="O1602" t="s">
        <v>32</v>
      </c>
      <c r="P1602" t="s">
        <v>32</v>
      </c>
      <c r="Q1602">
        <v>1000</v>
      </c>
      <c r="W1602">
        <v>0</v>
      </c>
      <c r="X1602">
        <v>763381419</v>
      </c>
      <c r="Y1602">
        <f t="shared" si="899"/>
        <v>5.0000000000000001E-4</v>
      </c>
      <c r="AA1602">
        <v>149213.01</v>
      </c>
      <c r="AB1602">
        <v>0</v>
      </c>
      <c r="AC1602">
        <v>0</v>
      </c>
      <c r="AD1602">
        <v>0</v>
      </c>
      <c r="AE1602">
        <v>12645.17</v>
      </c>
      <c r="AF1602">
        <v>0</v>
      </c>
      <c r="AG1602">
        <v>0</v>
      </c>
      <c r="AH1602">
        <v>0</v>
      </c>
      <c r="AI1602">
        <v>11.8</v>
      </c>
      <c r="AJ1602">
        <v>1</v>
      </c>
      <c r="AK1602">
        <v>1</v>
      </c>
      <c r="AL1602">
        <v>1</v>
      </c>
      <c r="AM1602">
        <v>2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 t="s">
        <v>3</v>
      </c>
      <c r="AT1602">
        <v>5.0000000000000001E-4</v>
      </c>
      <c r="AU1602" t="s">
        <v>3</v>
      </c>
      <c r="AV1602">
        <v>0</v>
      </c>
      <c r="AW1602">
        <v>2</v>
      </c>
      <c r="AX1602">
        <v>56497371</v>
      </c>
      <c r="AY1602">
        <v>1</v>
      </c>
      <c r="AZ1602">
        <v>0</v>
      </c>
      <c r="BA1602">
        <v>1539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CV1602">
        <v>0</v>
      </c>
      <c r="CW1602">
        <v>0</v>
      </c>
      <c r="CX1602">
        <f>ROUND(Y1602*Source!I1443,9)</f>
        <v>2.898E-4</v>
      </c>
      <c r="CY1602">
        <f t="shared" si="900"/>
        <v>149213.01</v>
      </c>
      <c r="CZ1602">
        <f t="shared" si="901"/>
        <v>12645.17</v>
      </c>
      <c r="DA1602">
        <f t="shared" si="902"/>
        <v>11.8</v>
      </c>
      <c r="DB1602">
        <f t="shared" si="903"/>
        <v>6.32</v>
      </c>
      <c r="DC1602">
        <f t="shared" si="904"/>
        <v>0</v>
      </c>
      <c r="DD1602" t="s">
        <v>3</v>
      </c>
      <c r="DE1602" t="s">
        <v>3</v>
      </c>
      <c r="DF1602">
        <f t="shared" si="905"/>
        <v>43.24</v>
      </c>
      <c r="DG1602">
        <f t="shared" si="906"/>
        <v>0</v>
      </c>
      <c r="DH1602">
        <f t="shared" si="907"/>
        <v>0</v>
      </c>
      <c r="DI1602">
        <f t="shared" si="909"/>
        <v>0</v>
      </c>
      <c r="DJ1602">
        <f t="shared" si="908"/>
        <v>43.24</v>
      </c>
      <c r="DK1602">
        <v>0</v>
      </c>
      <c r="DL1602" t="s">
        <v>3</v>
      </c>
      <c r="DM1602">
        <v>0</v>
      </c>
      <c r="DN1602" t="s">
        <v>3</v>
      </c>
      <c r="DO1602">
        <v>0</v>
      </c>
    </row>
    <row r="1603" spans="1:119" x14ac:dyDescent="0.25">
      <c r="A1603">
        <f>ROW(Source!A1447)</f>
        <v>1447</v>
      </c>
      <c r="B1603">
        <v>56481265</v>
      </c>
      <c r="C1603">
        <v>56497548</v>
      </c>
      <c r="D1603">
        <v>54836958</v>
      </c>
      <c r="E1603">
        <v>1079</v>
      </c>
      <c r="F1603">
        <v>1</v>
      </c>
      <c r="G1603">
        <v>1079</v>
      </c>
      <c r="H1603">
        <v>1</v>
      </c>
      <c r="I1603" t="s">
        <v>738</v>
      </c>
      <c r="J1603" t="s">
        <v>3</v>
      </c>
      <c r="K1603" t="s">
        <v>739</v>
      </c>
      <c r="L1603">
        <v>1191</v>
      </c>
      <c r="N1603">
        <v>1013</v>
      </c>
      <c r="O1603" t="s">
        <v>740</v>
      </c>
      <c r="P1603" t="s">
        <v>740</v>
      </c>
      <c r="Q1603">
        <v>1</v>
      </c>
      <c r="W1603">
        <v>0</v>
      </c>
      <c r="X1603">
        <v>476480486</v>
      </c>
      <c r="Y1603">
        <f>((AT1603*1.15)*1.1)</f>
        <v>146.73999999999998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1</v>
      </c>
      <c r="AK1603">
        <v>1</v>
      </c>
      <c r="AL1603">
        <v>1</v>
      </c>
      <c r="AM1603">
        <v>-2</v>
      </c>
      <c r="AN1603">
        <v>0</v>
      </c>
      <c r="AO1603">
        <v>1</v>
      </c>
      <c r="AP1603">
        <v>1</v>
      </c>
      <c r="AQ1603">
        <v>0</v>
      </c>
      <c r="AR1603">
        <v>0</v>
      </c>
      <c r="AS1603" t="s">
        <v>3</v>
      </c>
      <c r="AT1603">
        <v>116</v>
      </c>
      <c r="AU1603" t="s">
        <v>49</v>
      </c>
      <c r="AV1603">
        <v>1</v>
      </c>
      <c r="AW1603">
        <v>2</v>
      </c>
      <c r="AX1603">
        <v>56497558</v>
      </c>
      <c r="AY1603">
        <v>1</v>
      </c>
      <c r="AZ1603">
        <v>0</v>
      </c>
      <c r="BA1603">
        <v>1541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CU1603">
        <f>ROUND(AT1603*Source!I1447*AH1603*AL1603,2)</f>
        <v>0</v>
      </c>
      <c r="CV1603">
        <f>ROUND(Y1603*Source!I1447,9)</f>
        <v>23.415301800000002</v>
      </c>
      <c r="CW1603">
        <v>0</v>
      </c>
      <c r="CX1603">
        <f>ROUND(Y1603*Source!I1447,9)</f>
        <v>23.415301800000002</v>
      </c>
      <c r="CY1603">
        <f>AD1603</f>
        <v>0</v>
      </c>
      <c r="CZ1603">
        <f>AH1603</f>
        <v>0</v>
      </c>
      <c r="DA1603">
        <f>AL1603</f>
        <v>1</v>
      </c>
      <c r="DB1603">
        <f>ROUND(((ROUND(AT1603*CZ1603,2)*1.15)*1.1),6)</f>
        <v>0</v>
      </c>
      <c r="DC1603">
        <f>ROUND(((ROUND(AT1603*AG1603,2)*1.15)*1.1),6)</f>
        <v>0</v>
      </c>
      <c r="DD1603" t="s">
        <v>3</v>
      </c>
      <c r="DE1603" t="s">
        <v>3</v>
      </c>
      <c r="DF1603">
        <f t="shared" ref="DF1603:DF1613" si="910">ROUND(ROUND(AE1603,2)*CX1603,2)</f>
        <v>0</v>
      </c>
      <c r="DG1603">
        <f t="shared" si="906"/>
        <v>0</v>
      </c>
      <c r="DH1603">
        <f t="shared" si="907"/>
        <v>0</v>
      </c>
      <c r="DI1603">
        <f t="shared" si="909"/>
        <v>0</v>
      </c>
      <c r="DJ1603">
        <f>DI1603</f>
        <v>0</v>
      </c>
      <c r="DK1603">
        <v>0</v>
      </c>
      <c r="DL1603" t="s">
        <v>3</v>
      </c>
      <c r="DM1603">
        <v>0</v>
      </c>
      <c r="DN1603" t="s">
        <v>3</v>
      </c>
      <c r="DO1603">
        <v>0</v>
      </c>
    </row>
    <row r="1604" spans="1:119" x14ac:dyDescent="0.25">
      <c r="A1604">
        <f>ROW(Source!A1447)</f>
        <v>1447</v>
      </c>
      <c r="B1604">
        <v>56481265</v>
      </c>
      <c r="C1604">
        <v>56497548</v>
      </c>
      <c r="D1604">
        <v>54933606</v>
      </c>
      <c r="E1604">
        <v>1</v>
      </c>
      <c r="F1604">
        <v>1</v>
      </c>
      <c r="G1604">
        <v>1079</v>
      </c>
      <c r="H1604">
        <v>2</v>
      </c>
      <c r="I1604" t="s">
        <v>883</v>
      </c>
      <c r="J1604" t="s">
        <v>884</v>
      </c>
      <c r="K1604" t="s">
        <v>885</v>
      </c>
      <c r="L1604">
        <v>1368</v>
      </c>
      <c r="N1604">
        <v>1011</v>
      </c>
      <c r="O1604" t="s">
        <v>744</v>
      </c>
      <c r="P1604" t="s">
        <v>744</v>
      </c>
      <c r="Q1604">
        <v>1</v>
      </c>
      <c r="W1604">
        <v>0</v>
      </c>
      <c r="X1604">
        <v>1976634375</v>
      </c>
      <c r="Y1604">
        <f>((AT1604*1.25)*1.1)</f>
        <v>31.900000000000002</v>
      </c>
      <c r="AA1604">
        <v>0</v>
      </c>
      <c r="AB1604">
        <v>2.4700000000000002</v>
      </c>
      <c r="AC1604">
        <v>0</v>
      </c>
      <c r="AD1604">
        <v>0</v>
      </c>
      <c r="AE1604">
        <v>0</v>
      </c>
      <c r="AF1604">
        <v>2.27</v>
      </c>
      <c r="AG1604">
        <v>0</v>
      </c>
      <c r="AH1604">
        <v>0</v>
      </c>
      <c r="AI1604">
        <v>1</v>
      </c>
      <c r="AJ1604">
        <v>1</v>
      </c>
      <c r="AK1604">
        <v>1</v>
      </c>
      <c r="AL1604">
        <v>1</v>
      </c>
      <c r="AM1604">
        <v>-2</v>
      </c>
      <c r="AN1604">
        <v>0</v>
      </c>
      <c r="AO1604">
        <v>1</v>
      </c>
      <c r="AP1604">
        <v>1</v>
      </c>
      <c r="AQ1604">
        <v>0</v>
      </c>
      <c r="AR1604">
        <v>0</v>
      </c>
      <c r="AS1604" t="s">
        <v>3</v>
      </c>
      <c r="AT1604">
        <v>23.2</v>
      </c>
      <c r="AU1604" t="s">
        <v>48</v>
      </c>
      <c r="AV1604">
        <v>0</v>
      </c>
      <c r="AW1604">
        <v>2</v>
      </c>
      <c r="AX1604">
        <v>56497559</v>
      </c>
      <c r="AY1604">
        <v>1</v>
      </c>
      <c r="AZ1604">
        <v>0</v>
      </c>
      <c r="BA1604">
        <v>1542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CV1604">
        <v>0</v>
      </c>
      <c r="CW1604">
        <f>ROUND(Y1604*Source!I1447*DO1604,9)</f>
        <v>0</v>
      </c>
      <c r="CX1604">
        <f>ROUND(Y1604*Source!I1447,9)</f>
        <v>5.0902830000000003</v>
      </c>
      <c r="CY1604">
        <f>AB1604</f>
        <v>2.4700000000000002</v>
      </c>
      <c r="CZ1604">
        <f>AF1604</f>
        <v>2.27</v>
      </c>
      <c r="DA1604">
        <f>AJ1604</f>
        <v>1</v>
      </c>
      <c r="DB1604">
        <f>ROUND(((ROUND(AT1604*CZ1604,2)*1.25)*1.1),6)</f>
        <v>72.407499999999999</v>
      </c>
      <c r="DC1604">
        <f>ROUND(((ROUND(AT1604*AG1604,2)*1.25)*1.1),6)</f>
        <v>0</v>
      </c>
      <c r="DD1604" t="s">
        <v>3</v>
      </c>
      <c r="DE1604" t="s">
        <v>3</v>
      </c>
      <c r="DF1604">
        <f t="shared" si="910"/>
        <v>0</v>
      </c>
      <c r="DG1604">
        <f t="shared" si="906"/>
        <v>11.55</v>
      </c>
      <c r="DH1604">
        <f t="shared" si="907"/>
        <v>0</v>
      </c>
      <c r="DI1604">
        <f t="shared" si="909"/>
        <v>0</v>
      </c>
      <c r="DJ1604">
        <f>DG1604</f>
        <v>11.55</v>
      </c>
      <c r="DK1604">
        <v>0</v>
      </c>
      <c r="DL1604" t="s">
        <v>3</v>
      </c>
      <c r="DM1604">
        <v>0</v>
      </c>
      <c r="DN1604" t="s">
        <v>3</v>
      </c>
      <c r="DO1604">
        <v>0</v>
      </c>
    </row>
    <row r="1605" spans="1:119" x14ac:dyDescent="0.25">
      <c r="A1605">
        <f>ROW(Source!A1447)</f>
        <v>1447</v>
      </c>
      <c r="B1605">
        <v>56481265</v>
      </c>
      <c r="C1605">
        <v>56497548</v>
      </c>
      <c r="D1605">
        <v>54902988</v>
      </c>
      <c r="E1605">
        <v>1</v>
      </c>
      <c r="F1605">
        <v>1</v>
      </c>
      <c r="G1605">
        <v>1079</v>
      </c>
      <c r="H1605">
        <v>3</v>
      </c>
      <c r="I1605" t="s">
        <v>35</v>
      </c>
      <c r="J1605" t="s">
        <v>37</v>
      </c>
      <c r="K1605" t="s">
        <v>36</v>
      </c>
      <c r="L1605">
        <v>1348</v>
      </c>
      <c r="N1605">
        <v>1009</v>
      </c>
      <c r="O1605" t="s">
        <v>32</v>
      </c>
      <c r="P1605" t="s">
        <v>32</v>
      </c>
      <c r="Q1605">
        <v>1000</v>
      </c>
      <c r="W1605">
        <v>0</v>
      </c>
      <c r="X1605">
        <v>-1891961884</v>
      </c>
      <c r="Y1605">
        <f t="shared" ref="Y1605:Y1611" si="911">AT1605</f>
        <v>0.23293900000000001</v>
      </c>
      <c r="AA1605">
        <v>6519.2</v>
      </c>
      <c r="AB1605">
        <v>0</v>
      </c>
      <c r="AC1605">
        <v>0</v>
      </c>
      <c r="AD1605">
        <v>0</v>
      </c>
      <c r="AE1605">
        <v>6519.2</v>
      </c>
      <c r="AF1605">
        <v>0</v>
      </c>
      <c r="AG1605">
        <v>0</v>
      </c>
      <c r="AH1605">
        <v>0</v>
      </c>
      <c r="AI1605">
        <v>1</v>
      </c>
      <c r="AJ1605">
        <v>1</v>
      </c>
      <c r="AK1605">
        <v>1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 t="s">
        <v>3</v>
      </c>
      <c r="AT1605">
        <v>0.23293900000000001</v>
      </c>
      <c r="AU1605" t="s">
        <v>3</v>
      </c>
      <c r="AV1605">
        <v>0</v>
      </c>
      <c r="AW1605">
        <v>1</v>
      </c>
      <c r="AX1605">
        <v>-1</v>
      </c>
      <c r="AY1605">
        <v>0</v>
      </c>
      <c r="AZ1605">
        <v>0</v>
      </c>
      <c r="BA1605" t="s">
        <v>3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CV1605">
        <v>0</v>
      </c>
      <c r="CW1605">
        <v>0</v>
      </c>
      <c r="CX1605">
        <f>ROUND(Y1605*Source!I1447,9)</f>
        <v>3.7170076000000003E-2</v>
      </c>
      <c r="CY1605">
        <f t="shared" ref="CY1605:CY1611" si="912">AA1605</f>
        <v>6519.2</v>
      </c>
      <c r="CZ1605">
        <f t="shared" ref="CZ1605:CZ1611" si="913">AE1605</f>
        <v>6519.2</v>
      </c>
      <c r="DA1605">
        <f t="shared" ref="DA1605:DA1611" si="914">AI1605</f>
        <v>1</v>
      </c>
      <c r="DB1605">
        <f t="shared" ref="DB1605:DB1611" si="915">ROUND(ROUND(AT1605*CZ1605,2),6)</f>
        <v>1518.58</v>
      </c>
      <c r="DC1605">
        <f t="shared" ref="DC1605:DC1611" si="916">ROUND(ROUND(AT1605*AG1605,2),6)</f>
        <v>0</v>
      </c>
      <c r="DD1605" t="s">
        <v>3</v>
      </c>
      <c r="DE1605" t="s">
        <v>3</v>
      </c>
      <c r="DF1605">
        <f t="shared" si="910"/>
        <v>242.32</v>
      </c>
      <c r="DG1605">
        <f t="shared" si="906"/>
        <v>0</v>
      </c>
      <c r="DH1605">
        <f t="shared" si="907"/>
        <v>0</v>
      </c>
      <c r="DI1605">
        <f t="shared" si="909"/>
        <v>0</v>
      </c>
      <c r="DJ1605">
        <f t="shared" ref="DJ1605:DJ1611" si="917">DF1605</f>
        <v>242.32</v>
      </c>
      <c r="DK1605">
        <v>0</v>
      </c>
      <c r="DL1605" t="s">
        <v>3</v>
      </c>
      <c r="DM1605">
        <v>0</v>
      </c>
      <c r="DN1605" t="s">
        <v>3</v>
      </c>
      <c r="DO1605">
        <v>0</v>
      </c>
    </row>
    <row r="1606" spans="1:119" x14ac:dyDescent="0.25">
      <c r="A1606">
        <f>ROW(Source!A1447)</f>
        <v>1447</v>
      </c>
      <c r="B1606">
        <v>56481265</v>
      </c>
      <c r="C1606">
        <v>56497548</v>
      </c>
      <c r="D1606">
        <v>54902998</v>
      </c>
      <c r="E1606">
        <v>1</v>
      </c>
      <c r="F1606">
        <v>1</v>
      </c>
      <c r="G1606">
        <v>1079</v>
      </c>
      <c r="H1606">
        <v>3</v>
      </c>
      <c r="I1606" t="s">
        <v>367</v>
      </c>
      <c r="J1606" t="s">
        <v>369</v>
      </c>
      <c r="K1606" t="s">
        <v>368</v>
      </c>
      <c r="L1606">
        <v>1348</v>
      </c>
      <c r="N1606">
        <v>1009</v>
      </c>
      <c r="O1606" t="s">
        <v>32</v>
      </c>
      <c r="P1606" t="s">
        <v>32</v>
      </c>
      <c r="Q1606">
        <v>1000</v>
      </c>
      <c r="W1606">
        <v>0</v>
      </c>
      <c r="X1606">
        <v>1922833840</v>
      </c>
      <c r="Y1606">
        <f t="shared" si="911"/>
        <v>0.76706099999999999</v>
      </c>
      <c r="AA1606">
        <v>9844.31</v>
      </c>
      <c r="AB1606">
        <v>0</v>
      </c>
      <c r="AC1606">
        <v>0</v>
      </c>
      <c r="AD1606">
        <v>0</v>
      </c>
      <c r="AE1606">
        <v>9844.31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1</v>
      </c>
      <c r="AL1606">
        <v>1</v>
      </c>
      <c r="AM1606">
        <v>0</v>
      </c>
      <c r="AN1606">
        <v>0</v>
      </c>
      <c r="AO1606">
        <v>0</v>
      </c>
      <c r="AP1606">
        <v>1</v>
      </c>
      <c r="AQ1606">
        <v>0</v>
      </c>
      <c r="AR1606">
        <v>0</v>
      </c>
      <c r="AS1606" t="s">
        <v>3</v>
      </c>
      <c r="AT1606">
        <v>0.76706099999999999</v>
      </c>
      <c r="AU1606" t="s">
        <v>3</v>
      </c>
      <c r="AV1606">
        <v>0</v>
      </c>
      <c r="AW1606">
        <v>1</v>
      </c>
      <c r="AX1606">
        <v>-1</v>
      </c>
      <c r="AY1606">
        <v>0</v>
      </c>
      <c r="AZ1606">
        <v>0</v>
      </c>
      <c r="BA1606" t="s">
        <v>3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CV1606">
        <v>0</v>
      </c>
      <c r="CW1606">
        <v>0</v>
      </c>
      <c r="CX1606">
        <f>ROUND(Y1606*Source!I1447,9)</f>
        <v>0.12239992399999999</v>
      </c>
      <c r="CY1606">
        <f t="shared" si="912"/>
        <v>9844.31</v>
      </c>
      <c r="CZ1606">
        <f t="shared" si="913"/>
        <v>9844.31</v>
      </c>
      <c r="DA1606">
        <f t="shared" si="914"/>
        <v>1</v>
      </c>
      <c r="DB1606">
        <f t="shared" si="915"/>
        <v>7551.19</v>
      </c>
      <c r="DC1606">
        <f t="shared" si="916"/>
        <v>0</v>
      </c>
      <c r="DD1606" t="s">
        <v>3</v>
      </c>
      <c r="DE1606" t="s">
        <v>3</v>
      </c>
      <c r="DF1606">
        <f t="shared" si="910"/>
        <v>1204.94</v>
      </c>
      <c r="DG1606">
        <f t="shared" si="906"/>
        <v>0</v>
      </c>
      <c r="DH1606">
        <f t="shared" si="907"/>
        <v>0</v>
      </c>
      <c r="DI1606">
        <f t="shared" si="909"/>
        <v>0</v>
      </c>
      <c r="DJ1606">
        <f t="shared" si="917"/>
        <v>1204.94</v>
      </c>
      <c r="DK1606">
        <v>0</v>
      </c>
      <c r="DL1606" t="s">
        <v>3</v>
      </c>
      <c r="DM1606">
        <v>0</v>
      </c>
      <c r="DN1606" t="s">
        <v>3</v>
      </c>
      <c r="DO1606">
        <v>0</v>
      </c>
    </row>
    <row r="1607" spans="1:119" x14ac:dyDescent="0.25">
      <c r="A1607">
        <f>ROW(Source!A1447)</f>
        <v>1447</v>
      </c>
      <c r="B1607">
        <v>56481265</v>
      </c>
      <c r="C1607">
        <v>56497548</v>
      </c>
      <c r="D1607">
        <v>54903374</v>
      </c>
      <c r="E1607">
        <v>1</v>
      </c>
      <c r="F1607">
        <v>1</v>
      </c>
      <c r="G1607">
        <v>1079</v>
      </c>
      <c r="H1607">
        <v>3</v>
      </c>
      <c r="I1607" t="s">
        <v>779</v>
      </c>
      <c r="J1607" t="s">
        <v>780</v>
      </c>
      <c r="K1607" t="s">
        <v>781</v>
      </c>
      <c r="L1607">
        <v>1348</v>
      </c>
      <c r="N1607">
        <v>1009</v>
      </c>
      <c r="O1607" t="s">
        <v>32</v>
      </c>
      <c r="P1607" t="s">
        <v>32</v>
      </c>
      <c r="Q1607">
        <v>1000</v>
      </c>
      <c r="W1607">
        <v>0</v>
      </c>
      <c r="X1607">
        <v>-925205253</v>
      </c>
      <c r="Y1607">
        <f t="shared" si="911"/>
        <v>3.0000000000000001E-3</v>
      </c>
      <c r="AA1607">
        <v>7185.82</v>
      </c>
      <c r="AB1607">
        <v>0</v>
      </c>
      <c r="AC1607">
        <v>0</v>
      </c>
      <c r="AD1607">
        <v>0</v>
      </c>
      <c r="AE1607">
        <v>7185.82</v>
      </c>
      <c r="AF1607">
        <v>0</v>
      </c>
      <c r="AG1607">
        <v>0</v>
      </c>
      <c r="AH1607">
        <v>0</v>
      </c>
      <c r="AI1607">
        <v>1</v>
      </c>
      <c r="AJ1607">
        <v>1</v>
      </c>
      <c r="AK1607">
        <v>1</v>
      </c>
      <c r="AL1607">
        <v>1</v>
      </c>
      <c r="AM1607">
        <v>-2</v>
      </c>
      <c r="AN1607">
        <v>0</v>
      </c>
      <c r="AO1607">
        <v>1</v>
      </c>
      <c r="AP1607">
        <v>1</v>
      </c>
      <c r="AQ1607">
        <v>0</v>
      </c>
      <c r="AR1607">
        <v>0</v>
      </c>
      <c r="AS1607" t="s">
        <v>3</v>
      </c>
      <c r="AT1607">
        <v>3.0000000000000001E-3</v>
      </c>
      <c r="AU1607" t="s">
        <v>3</v>
      </c>
      <c r="AV1607">
        <v>0</v>
      </c>
      <c r="AW1607">
        <v>2</v>
      </c>
      <c r="AX1607">
        <v>56497560</v>
      </c>
      <c r="AY1607">
        <v>1</v>
      </c>
      <c r="AZ1607">
        <v>0</v>
      </c>
      <c r="BA1607">
        <v>1543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CV1607">
        <v>0</v>
      </c>
      <c r="CW1607">
        <v>0</v>
      </c>
      <c r="CX1607">
        <f>ROUND(Y1607*Source!I1447,9)</f>
        <v>4.7870999999999998E-4</v>
      </c>
      <c r="CY1607">
        <f t="shared" si="912"/>
        <v>7185.82</v>
      </c>
      <c r="CZ1607">
        <f t="shared" si="913"/>
        <v>7185.82</v>
      </c>
      <c r="DA1607">
        <f t="shared" si="914"/>
        <v>1</v>
      </c>
      <c r="DB1607">
        <f t="shared" si="915"/>
        <v>21.56</v>
      </c>
      <c r="DC1607">
        <f t="shared" si="916"/>
        <v>0</v>
      </c>
      <c r="DD1607" t="s">
        <v>3</v>
      </c>
      <c r="DE1607" t="s">
        <v>3</v>
      </c>
      <c r="DF1607">
        <f t="shared" si="910"/>
        <v>3.44</v>
      </c>
      <c r="DG1607">
        <f t="shared" si="906"/>
        <v>0</v>
      </c>
      <c r="DH1607">
        <f t="shared" si="907"/>
        <v>0</v>
      </c>
      <c r="DI1607">
        <f t="shared" si="909"/>
        <v>0</v>
      </c>
      <c r="DJ1607">
        <f t="shared" si="917"/>
        <v>3.44</v>
      </c>
      <c r="DK1607">
        <v>0</v>
      </c>
      <c r="DL1607" t="s">
        <v>3</v>
      </c>
      <c r="DM1607">
        <v>0</v>
      </c>
      <c r="DN1607" t="s">
        <v>3</v>
      </c>
      <c r="DO1607">
        <v>0</v>
      </c>
    </row>
    <row r="1608" spans="1:119" x14ac:dyDescent="0.25">
      <c r="A1608">
        <f>ROW(Source!A1447)</f>
        <v>1447</v>
      </c>
      <c r="B1608">
        <v>56481265</v>
      </c>
      <c r="C1608">
        <v>56497548</v>
      </c>
      <c r="D1608">
        <v>54902353</v>
      </c>
      <c r="E1608">
        <v>1</v>
      </c>
      <c r="F1608">
        <v>1</v>
      </c>
      <c r="G1608">
        <v>1079</v>
      </c>
      <c r="H1608">
        <v>3</v>
      </c>
      <c r="I1608" t="s">
        <v>54</v>
      </c>
      <c r="J1608" t="s">
        <v>839</v>
      </c>
      <c r="K1608" t="s">
        <v>55</v>
      </c>
      <c r="L1608">
        <v>1348</v>
      </c>
      <c r="N1608">
        <v>1009</v>
      </c>
      <c r="O1608" t="s">
        <v>32</v>
      </c>
      <c r="P1608" t="s">
        <v>32</v>
      </c>
      <c r="Q1608">
        <v>1000</v>
      </c>
      <c r="W1608">
        <v>0</v>
      </c>
      <c r="X1608">
        <v>966186740</v>
      </c>
      <c r="Y1608">
        <f t="shared" si="911"/>
        <v>2.9999999999999997E-4</v>
      </c>
      <c r="AA1608">
        <v>18653.07</v>
      </c>
      <c r="AB1608">
        <v>0</v>
      </c>
      <c r="AC1608">
        <v>0</v>
      </c>
      <c r="AD1608">
        <v>0</v>
      </c>
      <c r="AE1608">
        <v>18653.07</v>
      </c>
      <c r="AF1608">
        <v>0</v>
      </c>
      <c r="AG1608">
        <v>0</v>
      </c>
      <c r="AH1608">
        <v>0</v>
      </c>
      <c r="AI1608">
        <v>1</v>
      </c>
      <c r="AJ1608">
        <v>1</v>
      </c>
      <c r="AK1608">
        <v>1</v>
      </c>
      <c r="AL1608">
        <v>1</v>
      </c>
      <c r="AM1608">
        <v>-2</v>
      </c>
      <c r="AN1608">
        <v>0</v>
      </c>
      <c r="AO1608">
        <v>1</v>
      </c>
      <c r="AP1608">
        <v>1</v>
      </c>
      <c r="AQ1608">
        <v>0</v>
      </c>
      <c r="AR1608">
        <v>0</v>
      </c>
      <c r="AS1608" t="s">
        <v>3</v>
      </c>
      <c r="AT1608">
        <v>2.9999999999999997E-4</v>
      </c>
      <c r="AU1608" t="s">
        <v>3</v>
      </c>
      <c r="AV1608">
        <v>0</v>
      </c>
      <c r="AW1608">
        <v>2</v>
      </c>
      <c r="AX1608">
        <v>56497561</v>
      </c>
      <c r="AY1608">
        <v>1</v>
      </c>
      <c r="AZ1608">
        <v>0</v>
      </c>
      <c r="BA1608">
        <v>1544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CV1608">
        <v>0</v>
      </c>
      <c r="CW1608">
        <v>0</v>
      </c>
      <c r="CX1608">
        <f>ROUND(Y1608*Source!I1447,9)</f>
        <v>4.7871000000000003E-5</v>
      </c>
      <c r="CY1608">
        <f t="shared" si="912"/>
        <v>18653.07</v>
      </c>
      <c r="CZ1608">
        <f t="shared" si="913"/>
        <v>18653.07</v>
      </c>
      <c r="DA1608">
        <f t="shared" si="914"/>
        <v>1</v>
      </c>
      <c r="DB1608">
        <f t="shared" si="915"/>
        <v>5.6</v>
      </c>
      <c r="DC1608">
        <f t="shared" si="916"/>
        <v>0</v>
      </c>
      <c r="DD1608" t="s">
        <v>3</v>
      </c>
      <c r="DE1608" t="s">
        <v>3</v>
      </c>
      <c r="DF1608">
        <f t="shared" si="910"/>
        <v>0.89</v>
      </c>
      <c r="DG1608">
        <f t="shared" si="906"/>
        <v>0</v>
      </c>
      <c r="DH1608">
        <f t="shared" si="907"/>
        <v>0</v>
      </c>
      <c r="DI1608">
        <f t="shared" si="909"/>
        <v>0</v>
      </c>
      <c r="DJ1608">
        <f t="shared" si="917"/>
        <v>0.89</v>
      </c>
      <c r="DK1608">
        <v>0</v>
      </c>
      <c r="DL1608" t="s">
        <v>3</v>
      </c>
      <c r="DM1608">
        <v>0</v>
      </c>
      <c r="DN1608" t="s">
        <v>3</v>
      </c>
      <c r="DO1608">
        <v>0</v>
      </c>
    </row>
    <row r="1609" spans="1:119" x14ac:dyDescent="0.25">
      <c r="A1609">
        <f>ROW(Source!A1447)</f>
        <v>1447</v>
      </c>
      <c r="B1609">
        <v>56481265</v>
      </c>
      <c r="C1609">
        <v>56497548</v>
      </c>
      <c r="D1609">
        <v>54907584</v>
      </c>
      <c r="E1609">
        <v>1</v>
      </c>
      <c r="F1609">
        <v>1</v>
      </c>
      <c r="G1609">
        <v>1079</v>
      </c>
      <c r="H1609">
        <v>3</v>
      </c>
      <c r="I1609" t="s">
        <v>886</v>
      </c>
      <c r="J1609" t="s">
        <v>887</v>
      </c>
      <c r="K1609" t="s">
        <v>888</v>
      </c>
      <c r="L1609">
        <v>1348</v>
      </c>
      <c r="N1609">
        <v>1009</v>
      </c>
      <c r="O1609" t="s">
        <v>32</v>
      </c>
      <c r="P1609" t="s">
        <v>32</v>
      </c>
      <c r="Q1609">
        <v>1000</v>
      </c>
      <c r="W1609">
        <v>0</v>
      </c>
      <c r="X1609">
        <v>-120742524</v>
      </c>
      <c r="Y1609">
        <f t="shared" si="911"/>
        <v>1.9400000000000001E-3</v>
      </c>
      <c r="AA1609">
        <v>13451.64</v>
      </c>
      <c r="AB1609">
        <v>0</v>
      </c>
      <c r="AC1609">
        <v>0</v>
      </c>
      <c r="AD1609">
        <v>0</v>
      </c>
      <c r="AE1609">
        <v>13451.64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1</v>
      </c>
      <c r="AL1609">
        <v>1</v>
      </c>
      <c r="AM1609">
        <v>-2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 t="s">
        <v>3</v>
      </c>
      <c r="AT1609">
        <v>1.9400000000000001E-3</v>
      </c>
      <c r="AU1609" t="s">
        <v>3</v>
      </c>
      <c r="AV1609">
        <v>0</v>
      </c>
      <c r="AW1609">
        <v>2</v>
      </c>
      <c r="AX1609">
        <v>56497562</v>
      </c>
      <c r="AY1609">
        <v>1</v>
      </c>
      <c r="AZ1609">
        <v>0</v>
      </c>
      <c r="BA1609">
        <v>1545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CV1609">
        <v>0</v>
      </c>
      <c r="CW1609">
        <v>0</v>
      </c>
      <c r="CX1609">
        <f>ROUND(Y1609*Source!I1447,9)</f>
        <v>3.09566E-4</v>
      </c>
      <c r="CY1609">
        <f t="shared" si="912"/>
        <v>13451.64</v>
      </c>
      <c r="CZ1609">
        <f t="shared" si="913"/>
        <v>13451.64</v>
      </c>
      <c r="DA1609">
        <f t="shared" si="914"/>
        <v>1</v>
      </c>
      <c r="DB1609">
        <f t="shared" si="915"/>
        <v>26.1</v>
      </c>
      <c r="DC1609">
        <f t="shared" si="916"/>
        <v>0</v>
      </c>
      <c r="DD1609" t="s">
        <v>3</v>
      </c>
      <c r="DE1609" t="s">
        <v>3</v>
      </c>
      <c r="DF1609">
        <f t="shared" si="910"/>
        <v>4.16</v>
      </c>
      <c r="DG1609">
        <f t="shared" si="906"/>
        <v>0</v>
      </c>
      <c r="DH1609">
        <f t="shared" si="907"/>
        <v>0</v>
      </c>
      <c r="DI1609">
        <f t="shared" si="909"/>
        <v>0</v>
      </c>
      <c r="DJ1609">
        <f t="shared" si="917"/>
        <v>4.16</v>
      </c>
      <c r="DK1609">
        <v>0</v>
      </c>
      <c r="DL1609" t="s">
        <v>3</v>
      </c>
      <c r="DM1609">
        <v>0</v>
      </c>
      <c r="DN1609" t="s">
        <v>3</v>
      </c>
      <c r="DO1609">
        <v>0</v>
      </c>
    </row>
    <row r="1610" spans="1:119" x14ac:dyDescent="0.25">
      <c r="A1610">
        <f>ROW(Source!A1447)</f>
        <v>1447</v>
      </c>
      <c r="B1610">
        <v>56481265</v>
      </c>
      <c r="C1610">
        <v>56497548</v>
      </c>
      <c r="D1610">
        <v>54902905</v>
      </c>
      <c r="E1610">
        <v>1</v>
      </c>
      <c r="F1610">
        <v>1</v>
      </c>
      <c r="G1610">
        <v>1079</v>
      </c>
      <c r="H1610">
        <v>3</v>
      </c>
      <c r="I1610" t="s">
        <v>859</v>
      </c>
      <c r="J1610" t="s">
        <v>860</v>
      </c>
      <c r="K1610" t="s">
        <v>861</v>
      </c>
      <c r="L1610">
        <v>1348</v>
      </c>
      <c r="N1610">
        <v>1009</v>
      </c>
      <c r="O1610" t="s">
        <v>32</v>
      </c>
      <c r="P1610" t="s">
        <v>32</v>
      </c>
      <c r="Q1610">
        <v>1000</v>
      </c>
      <c r="W1610">
        <v>0</v>
      </c>
      <c r="X1610">
        <v>2068847740</v>
      </c>
      <c r="Y1610">
        <f t="shared" si="911"/>
        <v>5.9999999999999995E-4</v>
      </c>
      <c r="AA1610">
        <v>8582.42</v>
      </c>
      <c r="AB1610">
        <v>0</v>
      </c>
      <c r="AC1610">
        <v>0</v>
      </c>
      <c r="AD1610">
        <v>0</v>
      </c>
      <c r="AE1610">
        <v>8582.42</v>
      </c>
      <c r="AF1610">
        <v>0</v>
      </c>
      <c r="AG1610">
        <v>0</v>
      </c>
      <c r="AH1610">
        <v>0</v>
      </c>
      <c r="AI1610">
        <v>1</v>
      </c>
      <c r="AJ1610">
        <v>1</v>
      </c>
      <c r="AK1610">
        <v>1</v>
      </c>
      <c r="AL1610">
        <v>1</v>
      </c>
      <c r="AM1610">
        <v>-2</v>
      </c>
      <c r="AN1610">
        <v>0</v>
      </c>
      <c r="AO1610">
        <v>1</v>
      </c>
      <c r="AP1610">
        <v>1</v>
      </c>
      <c r="AQ1610">
        <v>0</v>
      </c>
      <c r="AR1610">
        <v>0</v>
      </c>
      <c r="AS1610" t="s">
        <v>3</v>
      </c>
      <c r="AT1610">
        <v>5.9999999999999995E-4</v>
      </c>
      <c r="AU1610" t="s">
        <v>3</v>
      </c>
      <c r="AV1610">
        <v>0</v>
      </c>
      <c r="AW1610">
        <v>2</v>
      </c>
      <c r="AX1610">
        <v>56497563</v>
      </c>
      <c r="AY1610">
        <v>1</v>
      </c>
      <c r="AZ1610">
        <v>0</v>
      </c>
      <c r="BA1610">
        <v>1546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CV1610">
        <v>0</v>
      </c>
      <c r="CW1610">
        <v>0</v>
      </c>
      <c r="CX1610">
        <f>ROUND(Y1610*Source!I1447,9)</f>
        <v>9.5742000000000006E-5</v>
      </c>
      <c r="CY1610">
        <f t="shared" si="912"/>
        <v>8582.42</v>
      </c>
      <c r="CZ1610">
        <f t="shared" si="913"/>
        <v>8582.42</v>
      </c>
      <c r="DA1610">
        <f t="shared" si="914"/>
        <v>1</v>
      </c>
      <c r="DB1610">
        <f t="shared" si="915"/>
        <v>5.15</v>
      </c>
      <c r="DC1610">
        <f t="shared" si="916"/>
        <v>0</v>
      </c>
      <c r="DD1610" t="s">
        <v>3</v>
      </c>
      <c r="DE1610" t="s">
        <v>3</v>
      </c>
      <c r="DF1610">
        <f t="shared" si="910"/>
        <v>0.82</v>
      </c>
      <c r="DG1610">
        <f t="shared" si="906"/>
        <v>0</v>
      </c>
      <c r="DH1610">
        <f t="shared" si="907"/>
        <v>0</v>
      </c>
      <c r="DI1610">
        <f t="shared" si="909"/>
        <v>0</v>
      </c>
      <c r="DJ1610">
        <f t="shared" si="917"/>
        <v>0.82</v>
      </c>
      <c r="DK1610">
        <v>0</v>
      </c>
      <c r="DL1610" t="s">
        <v>3</v>
      </c>
      <c r="DM1610">
        <v>0</v>
      </c>
      <c r="DN1610" t="s">
        <v>3</v>
      </c>
      <c r="DO1610">
        <v>0</v>
      </c>
    </row>
    <row r="1611" spans="1:119" x14ac:dyDescent="0.25">
      <c r="A1611">
        <f>ROW(Source!A1447)</f>
        <v>1447</v>
      </c>
      <c r="B1611">
        <v>56481265</v>
      </c>
      <c r="C1611">
        <v>56497548</v>
      </c>
      <c r="D1611">
        <v>54910086</v>
      </c>
      <c r="E1611">
        <v>1</v>
      </c>
      <c r="F1611">
        <v>1</v>
      </c>
      <c r="G1611">
        <v>1079</v>
      </c>
      <c r="H1611">
        <v>3</v>
      </c>
      <c r="I1611" t="s">
        <v>689</v>
      </c>
      <c r="J1611" t="s">
        <v>691</v>
      </c>
      <c r="K1611" t="s">
        <v>690</v>
      </c>
      <c r="L1611">
        <v>1354</v>
      </c>
      <c r="N1611">
        <v>1010</v>
      </c>
      <c r="O1611" t="s">
        <v>41</v>
      </c>
      <c r="P1611" t="s">
        <v>41</v>
      </c>
      <c r="Q1611">
        <v>1</v>
      </c>
      <c r="W1611">
        <v>0</v>
      </c>
      <c r="X1611">
        <v>903487948</v>
      </c>
      <c r="Y1611">
        <f t="shared" si="911"/>
        <v>0</v>
      </c>
      <c r="AA1611">
        <v>13.23</v>
      </c>
      <c r="AB1611">
        <v>0</v>
      </c>
      <c r="AC1611">
        <v>0</v>
      </c>
      <c r="AD1611">
        <v>0</v>
      </c>
      <c r="AE1611">
        <v>13.23</v>
      </c>
      <c r="AF1611">
        <v>0</v>
      </c>
      <c r="AG1611">
        <v>0</v>
      </c>
      <c r="AH1611">
        <v>0</v>
      </c>
      <c r="AI1611">
        <v>1</v>
      </c>
      <c r="AJ1611">
        <v>1</v>
      </c>
      <c r="AK1611">
        <v>1</v>
      </c>
      <c r="AL1611">
        <v>1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 t="s">
        <v>3</v>
      </c>
      <c r="AT1611">
        <v>0</v>
      </c>
      <c r="AU1611" t="s">
        <v>3</v>
      </c>
      <c r="AV1611">
        <v>0</v>
      </c>
      <c r="AW1611">
        <v>1</v>
      </c>
      <c r="AX1611">
        <v>-1</v>
      </c>
      <c r="AY1611">
        <v>0</v>
      </c>
      <c r="AZ1611">
        <v>0</v>
      </c>
      <c r="BA1611" t="s">
        <v>3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CV1611">
        <v>0</v>
      </c>
      <c r="CW1611">
        <v>0</v>
      </c>
      <c r="CX1611">
        <f>ROUND(Y1611*Source!I1447,9)</f>
        <v>0</v>
      </c>
      <c r="CY1611">
        <f t="shared" si="912"/>
        <v>13.23</v>
      </c>
      <c r="CZ1611">
        <f t="shared" si="913"/>
        <v>13.23</v>
      </c>
      <c r="DA1611">
        <f t="shared" si="914"/>
        <v>1</v>
      </c>
      <c r="DB1611">
        <f t="shared" si="915"/>
        <v>0</v>
      </c>
      <c r="DC1611">
        <f t="shared" si="916"/>
        <v>0</v>
      </c>
      <c r="DD1611" t="s">
        <v>3</v>
      </c>
      <c r="DE1611" t="s">
        <v>3</v>
      </c>
      <c r="DF1611">
        <f t="shared" si="910"/>
        <v>0</v>
      </c>
      <c r="DG1611">
        <f t="shared" si="906"/>
        <v>0</v>
      </c>
      <c r="DH1611">
        <f t="shared" si="907"/>
        <v>0</v>
      </c>
      <c r="DI1611">
        <f t="shared" si="909"/>
        <v>0</v>
      </c>
      <c r="DJ1611">
        <f t="shared" si="917"/>
        <v>0</v>
      </c>
      <c r="DK1611">
        <v>0</v>
      </c>
      <c r="DL1611" t="s">
        <v>3</v>
      </c>
      <c r="DM1611">
        <v>0</v>
      </c>
      <c r="DN1611" t="s">
        <v>3</v>
      </c>
      <c r="DO1611">
        <v>0</v>
      </c>
    </row>
    <row r="1612" spans="1:119" x14ac:dyDescent="0.25">
      <c r="A1612">
        <f>ROW(Source!A1448)</f>
        <v>1448</v>
      </c>
      <c r="B1612">
        <v>56481267</v>
      </c>
      <c r="C1612">
        <v>56497548</v>
      </c>
      <c r="D1612">
        <v>54836958</v>
      </c>
      <c r="E1612">
        <v>1079</v>
      </c>
      <c r="F1612">
        <v>1</v>
      </c>
      <c r="G1612">
        <v>1079</v>
      </c>
      <c r="H1612">
        <v>1</v>
      </c>
      <c r="I1612" t="s">
        <v>738</v>
      </c>
      <c r="J1612" t="s">
        <v>3</v>
      </c>
      <c r="K1612" t="s">
        <v>739</v>
      </c>
      <c r="L1612">
        <v>1191</v>
      </c>
      <c r="N1612">
        <v>1013</v>
      </c>
      <c r="O1612" t="s">
        <v>740</v>
      </c>
      <c r="P1612" t="s">
        <v>740</v>
      </c>
      <c r="Q1612">
        <v>1</v>
      </c>
      <c r="W1612">
        <v>0</v>
      </c>
      <c r="X1612">
        <v>476480486</v>
      </c>
      <c r="Y1612">
        <f>((AT1612*1.15)*1.1)</f>
        <v>146.73999999999998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1</v>
      </c>
      <c r="AK1612">
        <v>1</v>
      </c>
      <c r="AL1612">
        <v>1</v>
      </c>
      <c r="AM1612">
        <v>-2</v>
      </c>
      <c r="AN1612">
        <v>0</v>
      </c>
      <c r="AO1612">
        <v>1</v>
      </c>
      <c r="AP1612">
        <v>1</v>
      </c>
      <c r="AQ1612">
        <v>0</v>
      </c>
      <c r="AR1612">
        <v>0</v>
      </c>
      <c r="AS1612" t="s">
        <v>3</v>
      </c>
      <c r="AT1612">
        <v>116</v>
      </c>
      <c r="AU1612" t="s">
        <v>49</v>
      </c>
      <c r="AV1612">
        <v>1</v>
      </c>
      <c r="AW1612">
        <v>2</v>
      </c>
      <c r="AX1612">
        <v>56497558</v>
      </c>
      <c r="AY1612">
        <v>1</v>
      </c>
      <c r="AZ1612">
        <v>0</v>
      </c>
      <c r="BA1612">
        <v>1549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CU1612">
        <f>ROUND(AT1612*Source!I1448*AH1612*AL1612,2)</f>
        <v>0</v>
      </c>
      <c r="CV1612">
        <f>ROUND(Y1612*Source!I1448,9)</f>
        <v>23.415301800000002</v>
      </c>
      <c r="CW1612">
        <v>0</v>
      </c>
      <c r="CX1612">
        <f>ROUND(Y1612*Source!I1448,9)</f>
        <v>23.415301800000002</v>
      </c>
      <c r="CY1612">
        <f>AD1612</f>
        <v>0</v>
      </c>
      <c r="CZ1612">
        <f>AH1612</f>
        <v>0</v>
      </c>
      <c r="DA1612">
        <f>AL1612</f>
        <v>1</v>
      </c>
      <c r="DB1612">
        <f>ROUND(((ROUND(AT1612*CZ1612,2)*1.15)*1.1),6)</f>
        <v>0</v>
      </c>
      <c r="DC1612">
        <f>ROUND(((ROUND(AT1612*AG1612,2)*1.15)*1.1),6)</f>
        <v>0</v>
      </c>
      <c r="DD1612" t="s">
        <v>3</v>
      </c>
      <c r="DE1612" t="s">
        <v>3</v>
      </c>
      <c r="DF1612">
        <f t="shared" si="910"/>
        <v>0</v>
      </c>
      <c r="DG1612">
        <f t="shared" si="906"/>
        <v>0</v>
      </c>
      <c r="DH1612">
        <f t="shared" si="907"/>
        <v>0</v>
      </c>
      <c r="DI1612">
        <f t="shared" si="909"/>
        <v>0</v>
      </c>
      <c r="DJ1612">
        <f>DI1612</f>
        <v>0</v>
      </c>
      <c r="DK1612">
        <v>0</v>
      </c>
      <c r="DL1612" t="s">
        <v>3</v>
      </c>
      <c r="DM1612">
        <v>0</v>
      </c>
      <c r="DN1612" t="s">
        <v>3</v>
      </c>
      <c r="DO1612">
        <v>0</v>
      </c>
    </row>
    <row r="1613" spans="1:119" x14ac:dyDescent="0.25">
      <c r="A1613">
        <f>ROW(Source!A1448)</f>
        <v>1448</v>
      </c>
      <c r="B1613">
        <v>56481267</v>
      </c>
      <c r="C1613">
        <v>56497548</v>
      </c>
      <c r="D1613">
        <v>54933606</v>
      </c>
      <c r="E1613">
        <v>1</v>
      </c>
      <c r="F1613">
        <v>1</v>
      </c>
      <c r="G1613">
        <v>1079</v>
      </c>
      <c r="H1613">
        <v>2</v>
      </c>
      <c r="I1613" t="s">
        <v>883</v>
      </c>
      <c r="J1613" t="s">
        <v>884</v>
      </c>
      <c r="K1613" t="s">
        <v>885</v>
      </c>
      <c r="L1613">
        <v>1368</v>
      </c>
      <c r="N1613">
        <v>1011</v>
      </c>
      <c r="O1613" t="s">
        <v>744</v>
      </c>
      <c r="P1613" t="s">
        <v>744</v>
      </c>
      <c r="Q1613">
        <v>1</v>
      </c>
      <c r="W1613">
        <v>0</v>
      </c>
      <c r="X1613">
        <v>1976634375</v>
      </c>
      <c r="Y1613">
        <f>((AT1613*1.25)*1.1)</f>
        <v>31.900000000000002</v>
      </c>
      <c r="AA1613">
        <v>0</v>
      </c>
      <c r="AB1613">
        <v>22.48</v>
      </c>
      <c r="AC1613">
        <v>0</v>
      </c>
      <c r="AD1613">
        <v>0</v>
      </c>
      <c r="AE1613">
        <v>0</v>
      </c>
      <c r="AF1613">
        <v>2.27</v>
      </c>
      <c r="AG1613">
        <v>0</v>
      </c>
      <c r="AH1613">
        <v>0</v>
      </c>
      <c r="AI1613">
        <v>1</v>
      </c>
      <c r="AJ1613">
        <v>9.11</v>
      </c>
      <c r="AK1613">
        <v>47.82</v>
      </c>
      <c r="AL1613">
        <v>1</v>
      </c>
      <c r="AM1613">
        <v>2</v>
      </c>
      <c r="AN1613">
        <v>0</v>
      </c>
      <c r="AO1613">
        <v>1</v>
      </c>
      <c r="AP1613">
        <v>1</v>
      </c>
      <c r="AQ1613">
        <v>0</v>
      </c>
      <c r="AR1613">
        <v>0</v>
      </c>
      <c r="AS1613" t="s">
        <v>3</v>
      </c>
      <c r="AT1613">
        <v>23.2</v>
      </c>
      <c r="AU1613" t="s">
        <v>48</v>
      </c>
      <c r="AV1613">
        <v>0</v>
      </c>
      <c r="AW1613">
        <v>2</v>
      </c>
      <c r="AX1613">
        <v>56497559</v>
      </c>
      <c r="AY1613">
        <v>1</v>
      </c>
      <c r="AZ1613">
        <v>0</v>
      </c>
      <c r="BA1613">
        <v>1550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CV1613">
        <v>0</v>
      </c>
      <c r="CW1613">
        <f>ROUND(Y1613*Source!I1448*DO1613,9)</f>
        <v>0</v>
      </c>
      <c r="CX1613">
        <f>ROUND(Y1613*Source!I1448,9)</f>
        <v>5.0902830000000003</v>
      </c>
      <c r="CY1613">
        <f>AB1613</f>
        <v>22.48</v>
      </c>
      <c r="CZ1613">
        <f>AF1613</f>
        <v>2.27</v>
      </c>
      <c r="DA1613">
        <f>AJ1613</f>
        <v>9.11</v>
      </c>
      <c r="DB1613">
        <f>ROUND(((ROUND(AT1613*CZ1613,2)*1.25)*1.1),6)</f>
        <v>72.407499999999999</v>
      </c>
      <c r="DC1613">
        <f>ROUND(((ROUND(AT1613*AG1613,2)*1.25)*1.1),6)</f>
        <v>0</v>
      </c>
      <c r="DD1613" t="s">
        <v>3</v>
      </c>
      <c r="DE1613" t="s">
        <v>3</v>
      </c>
      <c r="DF1613">
        <f t="shared" si="910"/>
        <v>0</v>
      </c>
      <c r="DG1613">
        <f>ROUND(ROUND(AF1613*AJ1613,2)*CX1613,2)</f>
        <v>105.27</v>
      </c>
      <c r="DH1613">
        <f>ROUND(ROUND(AG1613*AK1613,2)*CX1613,2)</f>
        <v>0</v>
      </c>
      <c r="DI1613">
        <f t="shared" si="909"/>
        <v>0</v>
      </c>
      <c r="DJ1613">
        <f>DG1613</f>
        <v>105.27</v>
      </c>
      <c r="DK1613">
        <v>0</v>
      </c>
      <c r="DL1613" t="s">
        <v>3</v>
      </c>
      <c r="DM1613">
        <v>0</v>
      </c>
      <c r="DN1613" t="s">
        <v>3</v>
      </c>
      <c r="DO1613">
        <v>0</v>
      </c>
    </row>
    <row r="1614" spans="1:119" x14ac:dyDescent="0.25">
      <c r="A1614">
        <f>ROW(Source!A1448)</f>
        <v>1448</v>
      </c>
      <c r="B1614">
        <v>56481267</v>
      </c>
      <c r="C1614">
        <v>56497548</v>
      </c>
      <c r="D1614">
        <v>54902988</v>
      </c>
      <c r="E1614">
        <v>1</v>
      </c>
      <c r="F1614">
        <v>1</v>
      </c>
      <c r="G1614">
        <v>1079</v>
      </c>
      <c r="H1614">
        <v>3</v>
      </c>
      <c r="I1614" t="s">
        <v>35</v>
      </c>
      <c r="J1614" t="s">
        <v>37</v>
      </c>
      <c r="K1614" t="s">
        <v>36</v>
      </c>
      <c r="L1614">
        <v>1348</v>
      </c>
      <c r="N1614">
        <v>1009</v>
      </c>
      <c r="O1614" t="s">
        <v>32</v>
      </c>
      <c r="P1614" t="s">
        <v>32</v>
      </c>
      <c r="Q1614">
        <v>1000</v>
      </c>
      <c r="W1614">
        <v>0</v>
      </c>
      <c r="X1614">
        <v>-1891961884</v>
      </c>
      <c r="Y1614">
        <f t="shared" ref="Y1614:Y1620" si="918">AT1614</f>
        <v>0.23293900000000001</v>
      </c>
      <c r="AA1614">
        <v>65974.3</v>
      </c>
      <c r="AB1614">
        <v>0</v>
      </c>
      <c r="AC1614">
        <v>0</v>
      </c>
      <c r="AD1614">
        <v>0</v>
      </c>
      <c r="AE1614">
        <v>6519.2</v>
      </c>
      <c r="AF1614">
        <v>0</v>
      </c>
      <c r="AG1614">
        <v>0</v>
      </c>
      <c r="AH1614">
        <v>0</v>
      </c>
      <c r="AI1614">
        <v>10.119999999999999</v>
      </c>
      <c r="AJ1614">
        <v>1</v>
      </c>
      <c r="AK1614">
        <v>1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 t="s">
        <v>3</v>
      </c>
      <c r="AT1614">
        <v>0.23293900000000001</v>
      </c>
      <c r="AU1614" t="s">
        <v>3</v>
      </c>
      <c r="AV1614">
        <v>0</v>
      </c>
      <c r="AW1614">
        <v>1</v>
      </c>
      <c r="AX1614">
        <v>-1</v>
      </c>
      <c r="AY1614">
        <v>0</v>
      </c>
      <c r="AZ1614">
        <v>0</v>
      </c>
      <c r="BA1614" t="s">
        <v>3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CV1614">
        <v>0</v>
      </c>
      <c r="CW1614">
        <v>0</v>
      </c>
      <c r="CX1614">
        <f>ROUND(Y1614*Source!I1448,9)</f>
        <v>3.7170076000000003E-2</v>
      </c>
      <c r="CY1614">
        <f t="shared" ref="CY1614:CY1620" si="919">AA1614</f>
        <v>65974.3</v>
      </c>
      <c r="CZ1614">
        <f t="shared" ref="CZ1614:CZ1620" si="920">AE1614</f>
        <v>6519.2</v>
      </c>
      <c r="DA1614">
        <f t="shared" ref="DA1614:DA1620" si="921">AI1614</f>
        <v>10.119999999999999</v>
      </c>
      <c r="DB1614">
        <f t="shared" ref="DB1614:DB1620" si="922">ROUND(ROUND(AT1614*CZ1614,2),6)</f>
        <v>1518.58</v>
      </c>
      <c r="DC1614">
        <f t="shared" ref="DC1614:DC1620" si="923">ROUND(ROUND(AT1614*AG1614,2),6)</f>
        <v>0</v>
      </c>
      <c r="DD1614" t="s">
        <v>3</v>
      </c>
      <c r="DE1614" t="s">
        <v>3</v>
      </c>
      <c r="DF1614">
        <f t="shared" ref="DF1614:DF1620" si="924">ROUND(ROUND(AE1614*AI1614,2)*CX1614,2)</f>
        <v>2452.27</v>
      </c>
      <c r="DG1614">
        <f t="shared" ref="DG1614:DG1628" si="925">ROUND(ROUND(AF1614,2)*CX1614,2)</f>
        <v>0</v>
      </c>
      <c r="DH1614">
        <f t="shared" ref="DH1614:DH1628" si="926">ROUND(ROUND(AG1614,2)*CX1614,2)</f>
        <v>0</v>
      </c>
      <c r="DI1614">
        <f t="shared" si="909"/>
        <v>0</v>
      </c>
      <c r="DJ1614">
        <f t="shared" ref="DJ1614:DJ1620" si="927">DF1614</f>
        <v>2452.27</v>
      </c>
      <c r="DK1614">
        <v>0</v>
      </c>
      <c r="DL1614" t="s">
        <v>3</v>
      </c>
      <c r="DM1614">
        <v>0</v>
      </c>
      <c r="DN1614" t="s">
        <v>3</v>
      </c>
      <c r="DO1614">
        <v>0</v>
      </c>
    </row>
    <row r="1615" spans="1:119" x14ac:dyDescent="0.25">
      <c r="A1615">
        <f>ROW(Source!A1448)</f>
        <v>1448</v>
      </c>
      <c r="B1615">
        <v>56481267</v>
      </c>
      <c r="C1615">
        <v>56497548</v>
      </c>
      <c r="D1615">
        <v>54902998</v>
      </c>
      <c r="E1615">
        <v>1</v>
      </c>
      <c r="F1615">
        <v>1</v>
      </c>
      <c r="G1615">
        <v>1079</v>
      </c>
      <c r="H1615">
        <v>3</v>
      </c>
      <c r="I1615" t="s">
        <v>367</v>
      </c>
      <c r="J1615" t="s">
        <v>369</v>
      </c>
      <c r="K1615" t="s">
        <v>368</v>
      </c>
      <c r="L1615">
        <v>1348</v>
      </c>
      <c r="N1615">
        <v>1009</v>
      </c>
      <c r="O1615" t="s">
        <v>32</v>
      </c>
      <c r="P1615" t="s">
        <v>32</v>
      </c>
      <c r="Q1615">
        <v>1000</v>
      </c>
      <c r="W1615">
        <v>0</v>
      </c>
      <c r="X1615">
        <v>1922833840</v>
      </c>
      <c r="Y1615">
        <f t="shared" si="918"/>
        <v>0.76706099999999999</v>
      </c>
      <c r="AA1615">
        <v>53060.83</v>
      </c>
      <c r="AB1615">
        <v>0</v>
      </c>
      <c r="AC1615">
        <v>0</v>
      </c>
      <c r="AD1615">
        <v>0</v>
      </c>
      <c r="AE1615">
        <v>9844.31</v>
      </c>
      <c r="AF1615">
        <v>0</v>
      </c>
      <c r="AG1615">
        <v>0</v>
      </c>
      <c r="AH1615">
        <v>0</v>
      </c>
      <c r="AI1615">
        <v>5.39</v>
      </c>
      <c r="AJ1615">
        <v>1</v>
      </c>
      <c r="AK1615">
        <v>1</v>
      </c>
      <c r="AL1615">
        <v>1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0</v>
      </c>
      <c r="AS1615" t="s">
        <v>3</v>
      </c>
      <c r="AT1615">
        <v>0.76706099999999999</v>
      </c>
      <c r="AU1615" t="s">
        <v>3</v>
      </c>
      <c r="AV1615">
        <v>0</v>
      </c>
      <c r="AW1615">
        <v>1</v>
      </c>
      <c r="AX1615">
        <v>-1</v>
      </c>
      <c r="AY1615">
        <v>0</v>
      </c>
      <c r="AZ1615">
        <v>0</v>
      </c>
      <c r="BA1615" t="s">
        <v>3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CV1615">
        <v>0</v>
      </c>
      <c r="CW1615">
        <v>0</v>
      </c>
      <c r="CX1615">
        <f>ROUND(Y1615*Source!I1448,9)</f>
        <v>0.12239992399999999</v>
      </c>
      <c r="CY1615">
        <f t="shared" si="919"/>
        <v>53060.83</v>
      </c>
      <c r="CZ1615">
        <f t="shared" si="920"/>
        <v>9844.31</v>
      </c>
      <c r="DA1615">
        <f t="shared" si="921"/>
        <v>5.39</v>
      </c>
      <c r="DB1615">
        <f t="shared" si="922"/>
        <v>7551.19</v>
      </c>
      <c r="DC1615">
        <f t="shared" si="923"/>
        <v>0</v>
      </c>
      <c r="DD1615" t="s">
        <v>3</v>
      </c>
      <c r="DE1615" t="s">
        <v>3</v>
      </c>
      <c r="DF1615">
        <f t="shared" si="924"/>
        <v>6494.64</v>
      </c>
      <c r="DG1615">
        <f t="shared" si="925"/>
        <v>0</v>
      </c>
      <c r="DH1615">
        <f t="shared" si="926"/>
        <v>0</v>
      </c>
      <c r="DI1615">
        <f t="shared" si="909"/>
        <v>0</v>
      </c>
      <c r="DJ1615">
        <f t="shared" si="927"/>
        <v>6494.64</v>
      </c>
      <c r="DK1615">
        <v>0</v>
      </c>
      <c r="DL1615" t="s">
        <v>3</v>
      </c>
      <c r="DM1615">
        <v>0</v>
      </c>
      <c r="DN1615" t="s">
        <v>3</v>
      </c>
      <c r="DO1615">
        <v>0</v>
      </c>
    </row>
    <row r="1616" spans="1:119" x14ac:dyDescent="0.25">
      <c r="A1616">
        <f>ROW(Source!A1448)</f>
        <v>1448</v>
      </c>
      <c r="B1616">
        <v>56481267</v>
      </c>
      <c r="C1616">
        <v>56497548</v>
      </c>
      <c r="D1616">
        <v>54903374</v>
      </c>
      <c r="E1616">
        <v>1</v>
      </c>
      <c r="F1616">
        <v>1</v>
      </c>
      <c r="G1616">
        <v>1079</v>
      </c>
      <c r="H1616">
        <v>3</v>
      </c>
      <c r="I1616" t="s">
        <v>779</v>
      </c>
      <c r="J1616" t="s">
        <v>780</v>
      </c>
      <c r="K1616" t="s">
        <v>781</v>
      </c>
      <c r="L1616">
        <v>1348</v>
      </c>
      <c r="N1616">
        <v>1009</v>
      </c>
      <c r="O1616" t="s">
        <v>32</v>
      </c>
      <c r="P1616" t="s">
        <v>32</v>
      </c>
      <c r="Q1616">
        <v>1000</v>
      </c>
      <c r="W1616">
        <v>0</v>
      </c>
      <c r="X1616">
        <v>-925205253</v>
      </c>
      <c r="Y1616">
        <f t="shared" si="918"/>
        <v>3.0000000000000001E-3</v>
      </c>
      <c r="AA1616">
        <v>93487.52</v>
      </c>
      <c r="AB1616">
        <v>0</v>
      </c>
      <c r="AC1616">
        <v>0</v>
      </c>
      <c r="AD1616">
        <v>0</v>
      </c>
      <c r="AE1616">
        <v>7185.82</v>
      </c>
      <c r="AF1616">
        <v>0</v>
      </c>
      <c r="AG1616">
        <v>0</v>
      </c>
      <c r="AH1616">
        <v>0</v>
      </c>
      <c r="AI1616">
        <v>13.01</v>
      </c>
      <c r="AJ1616">
        <v>1</v>
      </c>
      <c r="AK1616">
        <v>1</v>
      </c>
      <c r="AL1616">
        <v>1</v>
      </c>
      <c r="AM1616">
        <v>2</v>
      </c>
      <c r="AN1616">
        <v>0</v>
      </c>
      <c r="AO1616">
        <v>1</v>
      </c>
      <c r="AP1616">
        <v>1</v>
      </c>
      <c r="AQ1616">
        <v>0</v>
      </c>
      <c r="AR1616">
        <v>0</v>
      </c>
      <c r="AS1616" t="s">
        <v>3</v>
      </c>
      <c r="AT1616">
        <v>3.0000000000000001E-3</v>
      </c>
      <c r="AU1616" t="s">
        <v>3</v>
      </c>
      <c r="AV1616">
        <v>0</v>
      </c>
      <c r="AW1616">
        <v>2</v>
      </c>
      <c r="AX1616">
        <v>56497560</v>
      </c>
      <c r="AY1616">
        <v>1</v>
      </c>
      <c r="AZ1616">
        <v>0</v>
      </c>
      <c r="BA1616">
        <v>1551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CV1616">
        <v>0</v>
      </c>
      <c r="CW1616">
        <v>0</v>
      </c>
      <c r="CX1616">
        <f>ROUND(Y1616*Source!I1448,9)</f>
        <v>4.7870999999999998E-4</v>
      </c>
      <c r="CY1616">
        <f t="shared" si="919"/>
        <v>93487.52</v>
      </c>
      <c r="CZ1616">
        <f t="shared" si="920"/>
        <v>7185.82</v>
      </c>
      <c r="DA1616">
        <f t="shared" si="921"/>
        <v>13.01</v>
      </c>
      <c r="DB1616">
        <f t="shared" si="922"/>
        <v>21.56</v>
      </c>
      <c r="DC1616">
        <f t="shared" si="923"/>
        <v>0</v>
      </c>
      <c r="DD1616" t="s">
        <v>3</v>
      </c>
      <c r="DE1616" t="s">
        <v>3</v>
      </c>
      <c r="DF1616">
        <f t="shared" si="924"/>
        <v>44.75</v>
      </c>
      <c r="DG1616">
        <f t="shared" si="925"/>
        <v>0</v>
      </c>
      <c r="DH1616">
        <f t="shared" si="926"/>
        <v>0</v>
      </c>
      <c r="DI1616">
        <f t="shared" si="909"/>
        <v>0</v>
      </c>
      <c r="DJ1616">
        <f t="shared" si="927"/>
        <v>44.75</v>
      </c>
      <c r="DK1616">
        <v>0</v>
      </c>
      <c r="DL1616" t="s">
        <v>3</v>
      </c>
      <c r="DM1616">
        <v>0</v>
      </c>
      <c r="DN1616" t="s">
        <v>3</v>
      </c>
      <c r="DO1616">
        <v>0</v>
      </c>
    </row>
    <row r="1617" spans="1:119" x14ac:dyDescent="0.25">
      <c r="A1617">
        <f>ROW(Source!A1448)</f>
        <v>1448</v>
      </c>
      <c r="B1617">
        <v>56481267</v>
      </c>
      <c r="C1617">
        <v>56497548</v>
      </c>
      <c r="D1617">
        <v>54902353</v>
      </c>
      <c r="E1617">
        <v>1</v>
      </c>
      <c r="F1617">
        <v>1</v>
      </c>
      <c r="G1617">
        <v>1079</v>
      </c>
      <c r="H1617">
        <v>3</v>
      </c>
      <c r="I1617" t="s">
        <v>54</v>
      </c>
      <c r="J1617" t="s">
        <v>839</v>
      </c>
      <c r="K1617" t="s">
        <v>55</v>
      </c>
      <c r="L1617">
        <v>1348</v>
      </c>
      <c r="N1617">
        <v>1009</v>
      </c>
      <c r="O1617" t="s">
        <v>32</v>
      </c>
      <c r="P1617" t="s">
        <v>32</v>
      </c>
      <c r="Q1617">
        <v>1000</v>
      </c>
      <c r="W1617">
        <v>0</v>
      </c>
      <c r="X1617">
        <v>966186740</v>
      </c>
      <c r="Y1617">
        <f t="shared" si="918"/>
        <v>2.9999999999999997E-4</v>
      </c>
      <c r="AA1617">
        <v>66777.990000000005</v>
      </c>
      <c r="AB1617">
        <v>0</v>
      </c>
      <c r="AC1617">
        <v>0</v>
      </c>
      <c r="AD1617">
        <v>0</v>
      </c>
      <c r="AE1617">
        <v>18653.07</v>
      </c>
      <c r="AF1617">
        <v>0</v>
      </c>
      <c r="AG1617">
        <v>0</v>
      </c>
      <c r="AH1617">
        <v>0</v>
      </c>
      <c r="AI1617">
        <v>3.58</v>
      </c>
      <c r="AJ1617">
        <v>1</v>
      </c>
      <c r="AK1617">
        <v>1</v>
      </c>
      <c r="AL1617">
        <v>1</v>
      </c>
      <c r="AM1617">
        <v>2</v>
      </c>
      <c r="AN1617">
        <v>0</v>
      </c>
      <c r="AO1617">
        <v>1</v>
      </c>
      <c r="AP1617">
        <v>1</v>
      </c>
      <c r="AQ1617">
        <v>0</v>
      </c>
      <c r="AR1617">
        <v>0</v>
      </c>
      <c r="AS1617" t="s">
        <v>3</v>
      </c>
      <c r="AT1617">
        <v>2.9999999999999997E-4</v>
      </c>
      <c r="AU1617" t="s">
        <v>3</v>
      </c>
      <c r="AV1617">
        <v>0</v>
      </c>
      <c r="AW1617">
        <v>2</v>
      </c>
      <c r="AX1617">
        <v>56497561</v>
      </c>
      <c r="AY1617">
        <v>1</v>
      </c>
      <c r="AZ1617">
        <v>0</v>
      </c>
      <c r="BA1617">
        <v>1552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CV1617">
        <v>0</v>
      </c>
      <c r="CW1617">
        <v>0</v>
      </c>
      <c r="CX1617">
        <f>ROUND(Y1617*Source!I1448,9)</f>
        <v>4.7871000000000003E-5</v>
      </c>
      <c r="CY1617">
        <f t="shared" si="919"/>
        <v>66777.990000000005</v>
      </c>
      <c r="CZ1617">
        <f t="shared" si="920"/>
        <v>18653.07</v>
      </c>
      <c r="DA1617">
        <f t="shared" si="921"/>
        <v>3.58</v>
      </c>
      <c r="DB1617">
        <f t="shared" si="922"/>
        <v>5.6</v>
      </c>
      <c r="DC1617">
        <f t="shared" si="923"/>
        <v>0</v>
      </c>
      <c r="DD1617" t="s">
        <v>3</v>
      </c>
      <c r="DE1617" t="s">
        <v>3</v>
      </c>
      <c r="DF1617">
        <f t="shared" si="924"/>
        <v>3.2</v>
      </c>
      <c r="DG1617">
        <f t="shared" si="925"/>
        <v>0</v>
      </c>
      <c r="DH1617">
        <f t="shared" si="926"/>
        <v>0</v>
      </c>
      <c r="DI1617">
        <f t="shared" si="909"/>
        <v>0</v>
      </c>
      <c r="DJ1617">
        <f t="shared" si="927"/>
        <v>3.2</v>
      </c>
      <c r="DK1617">
        <v>0</v>
      </c>
      <c r="DL1617" t="s">
        <v>3</v>
      </c>
      <c r="DM1617">
        <v>0</v>
      </c>
      <c r="DN1617" t="s">
        <v>3</v>
      </c>
      <c r="DO1617">
        <v>0</v>
      </c>
    </row>
    <row r="1618" spans="1:119" x14ac:dyDescent="0.25">
      <c r="A1618">
        <f>ROW(Source!A1448)</f>
        <v>1448</v>
      </c>
      <c r="B1618">
        <v>56481267</v>
      </c>
      <c r="C1618">
        <v>56497548</v>
      </c>
      <c r="D1618">
        <v>54907584</v>
      </c>
      <c r="E1618">
        <v>1</v>
      </c>
      <c r="F1618">
        <v>1</v>
      </c>
      <c r="G1618">
        <v>1079</v>
      </c>
      <c r="H1618">
        <v>3</v>
      </c>
      <c r="I1618" t="s">
        <v>886</v>
      </c>
      <c r="J1618" t="s">
        <v>887</v>
      </c>
      <c r="K1618" t="s">
        <v>888</v>
      </c>
      <c r="L1618">
        <v>1348</v>
      </c>
      <c r="N1618">
        <v>1009</v>
      </c>
      <c r="O1618" t="s">
        <v>32</v>
      </c>
      <c r="P1618" t="s">
        <v>32</v>
      </c>
      <c r="Q1618">
        <v>1000</v>
      </c>
      <c r="W1618">
        <v>0</v>
      </c>
      <c r="X1618">
        <v>-120742524</v>
      </c>
      <c r="Y1618">
        <f t="shared" si="918"/>
        <v>1.9400000000000001E-3</v>
      </c>
      <c r="AA1618">
        <v>140704.15</v>
      </c>
      <c r="AB1618">
        <v>0</v>
      </c>
      <c r="AC1618">
        <v>0</v>
      </c>
      <c r="AD1618">
        <v>0</v>
      </c>
      <c r="AE1618">
        <v>13451.64</v>
      </c>
      <c r="AF1618">
        <v>0</v>
      </c>
      <c r="AG1618">
        <v>0</v>
      </c>
      <c r="AH1618">
        <v>0</v>
      </c>
      <c r="AI1618">
        <v>10.46</v>
      </c>
      <c r="AJ1618">
        <v>1</v>
      </c>
      <c r="AK1618">
        <v>1</v>
      </c>
      <c r="AL1618">
        <v>1</v>
      </c>
      <c r="AM1618">
        <v>2</v>
      </c>
      <c r="AN1618">
        <v>0</v>
      </c>
      <c r="AO1618">
        <v>1</v>
      </c>
      <c r="AP1618">
        <v>1</v>
      </c>
      <c r="AQ1618">
        <v>0</v>
      </c>
      <c r="AR1618">
        <v>0</v>
      </c>
      <c r="AS1618" t="s">
        <v>3</v>
      </c>
      <c r="AT1618">
        <v>1.9400000000000001E-3</v>
      </c>
      <c r="AU1618" t="s">
        <v>3</v>
      </c>
      <c r="AV1618">
        <v>0</v>
      </c>
      <c r="AW1618">
        <v>2</v>
      </c>
      <c r="AX1618">
        <v>56497562</v>
      </c>
      <c r="AY1618">
        <v>1</v>
      </c>
      <c r="AZ1618">
        <v>0</v>
      </c>
      <c r="BA1618">
        <v>1553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CV1618">
        <v>0</v>
      </c>
      <c r="CW1618">
        <v>0</v>
      </c>
      <c r="CX1618">
        <f>ROUND(Y1618*Source!I1448,9)</f>
        <v>3.09566E-4</v>
      </c>
      <c r="CY1618">
        <f t="shared" si="919"/>
        <v>140704.15</v>
      </c>
      <c r="CZ1618">
        <f t="shared" si="920"/>
        <v>13451.64</v>
      </c>
      <c r="DA1618">
        <f t="shared" si="921"/>
        <v>10.46</v>
      </c>
      <c r="DB1618">
        <f t="shared" si="922"/>
        <v>26.1</v>
      </c>
      <c r="DC1618">
        <f t="shared" si="923"/>
        <v>0</v>
      </c>
      <c r="DD1618" t="s">
        <v>3</v>
      </c>
      <c r="DE1618" t="s">
        <v>3</v>
      </c>
      <c r="DF1618">
        <f t="shared" si="924"/>
        <v>43.56</v>
      </c>
      <c r="DG1618">
        <f t="shared" si="925"/>
        <v>0</v>
      </c>
      <c r="DH1618">
        <f t="shared" si="926"/>
        <v>0</v>
      </c>
      <c r="DI1618">
        <f t="shared" si="909"/>
        <v>0</v>
      </c>
      <c r="DJ1618">
        <f t="shared" si="927"/>
        <v>43.56</v>
      </c>
      <c r="DK1618">
        <v>0</v>
      </c>
      <c r="DL1618" t="s">
        <v>3</v>
      </c>
      <c r="DM1618">
        <v>0</v>
      </c>
      <c r="DN1618" t="s">
        <v>3</v>
      </c>
      <c r="DO1618">
        <v>0</v>
      </c>
    </row>
    <row r="1619" spans="1:119" x14ac:dyDescent="0.25">
      <c r="A1619">
        <f>ROW(Source!A1448)</f>
        <v>1448</v>
      </c>
      <c r="B1619">
        <v>56481267</v>
      </c>
      <c r="C1619">
        <v>56497548</v>
      </c>
      <c r="D1619">
        <v>54902905</v>
      </c>
      <c r="E1619">
        <v>1</v>
      </c>
      <c r="F1619">
        <v>1</v>
      </c>
      <c r="G1619">
        <v>1079</v>
      </c>
      <c r="H1619">
        <v>3</v>
      </c>
      <c r="I1619" t="s">
        <v>859</v>
      </c>
      <c r="J1619" t="s">
        <v>860</v>
      </c>
      <c r="K1619" t="s">
        <v>861</v>
      </c>
      <c r="L1619">
        <v>1348</v>
      </c>
      <c r="N1619">
        <v>1009</v>
      </c>
      <c r="O1619" t="s">
        <v>32</v>
      </c>
      <c r="P1619" t="s">
        <v>32</v>
      </c>
      <c r="Q1619">
        <v>1000</v>
      </c>
      <c r="W1619">
        <v>0</v>
      </c>
      <c r="X1619">
        <v>2068847740</v>
      </c>
      <c r="Y1619">
        <f t="shared" si="918"/>
        <v>5.9999999999999995E-4</v>
      </c>
      <c r="AA1619">
        <v>133971.57999999999</v>
      </c>
      <c r="AB1619">
        <v>0</v>
      </c>
      <c r="AC1619">
        <v>0</v>
      </c>
      <c r="AD1619">
        <v>0</v>
      </c>
      <c r="AE1619">
        <v>8582.42</v>
      </c>
      <c r="AF1619">
        <v>0</v>
      </c>
      <c r="AG1619">
        <v>0</v>
      </c>
      <c r="AH1619">
        <v>0</v>
      </c>
      <c r="AI1619">
        <v>15.61</v>
      </c>
      <c r="AJ1619">
        <v>1</v>
      </c>
      <c r="AK1619">
        <v>1</v>
      </c>
      <c r="AL1619">
        <v>1</v>
      </c>
      <c r="AM1619">
        <v>2</v>
      </c>
      <c r="AN1619">
        <v>0</v>
      </c>
      <c r="AO1619">
        <v>1</v>
      </c>
      <c r="AP1619">
        <v>1</v>
      </c>
      <c r="AQ1619">
        <v>0</v>
      </c>
      <c r="AR1619">
        <v>0</v>
      </c>
      <c r="AS1619" t="s">
        <v>3</v>
      </c>
      <c r="AT1619">
        <v>5.9999999999999995E-4</v>
      </c>
      <c r="AU1619" t="s">
        <v>3</v>
      </c>
      <c r="AV1619">
        <v>0</v>
      </c>
      <c r="AW1619">
        <v>2</v>
      </c>
      <c r="AX1619">
        <v>56497563</v>
      </c>
      <c r="AY1619">
        <v>1</v>
      </c>
      <c r="AZ1619">
        <v>0</v>
      </c>
      <c r="BA1619">
        <v>1554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CV1619">
        <v>0</v>
      </c>
      <c r="CW1619">
        <v>0</v>
      </c>
      <c r="CX1619">
        <f>ROUND(Y1619*Source!I1448,9)</f>
        <v>9.5742000000000006E-5</v>
      </c>
      <c r="CY1619">
        <f t="shared" si="919"/>
        <v>133971.57999999999</v>
      </c>
      <c r="CZ1619">
        <f t="shared" si="920"/>
        <v>8582.42</v>
      </c>
      <c r="DA1619">
        <f t="shared" si="921"/>
        <v>15.61</v>
      </c>
      <c r="DB1619">
        <f t="shared" si="922"/>
        <v>5.15</v>
      </c>
      <c r="DC1619">
        <f t="shared" si="923"/>
        <v>0</v>
      </c>
      <c r="DD1619" t="s">
        <v>3</v>
      </c>
      <c r="DE1619" t="s">
        <v>3</v>
      </c>
      <c r="DF1619">
        <f t="shared" si="924"/>
        <v>12.83</v>
      </c>
      <c r="DG1619">
        <f t="shared" si="925"/>
        <v>0</v>
      </c>
      <c r="DH1619">
        <f t="shared" si="926"/>
        <v>0</v>
      </c>
      <c r="DI1619">
        <f t="shared" si="909"/>
        <v>0</v>
      </c>
      <c r="DJ1619">
        <f t="shared" si="927"/>
        <v>12.83</v>
      </c>
      <c r="DK1619">
        <v>0</v>
      </c>
      <c r="DL1619" t="s">
        <v>3</v>
      </c>
      <c r="DM1619">
        <v>0</v>
      </c>
      <c r="DN1619" t="s">
        <v>3</v>
      </c>
      <c r="DO1619">
        <v>0</v>
      </c>
    </row>
    <row r="1620" spans="1:119" x14ac:dyDescent="0.25">
      <c r="A1620">
        <f>ROW(Source!A1448)</f>
        <v>1448</v>
      </c>
      <c r="B1620">
        <v>56481267</v>
      </c>
      <c r="C1620">
        <v>56497548</v>
      </c>
      <c r="D1620">
        <v>54910086</v>
      </c>
      <c r="E1620">
        <v>1</v>
      </c>
      <c r="F1620">
        <v>1</v>
      </c>
      <c r="G1620">
        <v>1079</v>
      </c>
      <c r="H1620">
        <v>3</v>
      </c>
      <c r="I1620" t="s">
        <v>689</v>
      </c>
      <c r="J1620" t="s">
        <v>691</v>
      </c>
      <c r="K1620" t="s">
        <v>690</v>
      </c>
      <c r="L1620">
        <v>1354</v>
      </c>
      <c r="N1620">
        <v>1010</v>
      </c>
      <c r="O1620" t="s">
        <v>41</v>
      </c>
      <c r="P1620" t="s">
        <v>41</v>
      </c>
      <c r="Q1620">
        <v>1</v>
      </c>
      <c r="W1620">
        <v>0</v>
      </c>
      <c r="X1620">
        <v>903487948</v>
      </c>
      <c r="Y1620">
        <f t="shared" si="918"/>
        <v>0</v>
      </c>
      <c r="AA1620">
        <v>191.31</v>
      </c>
      <c r="AB1620">
        <v>0</v>
      </c>
      <c r="AC1620">
        <v>0</v>
      </c>
      <c r="AD1620">
        <v>0</v>
      </c>
      <c r="AE1620">
        <v>13.23</v>
      </c>
      <c r="AF1620">
        <v>0</v>
      </c>
      <c r="AG1620">
        <v>0</v>
      </c>
      <c r="AH1620">
        <v>0</v>
      </c>
      <c r="AI1620">
        <v>14.46</v>
      </c>
      <c r="AJ1620">
        <v>1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 t="s">
        <v>3</v>
      </c>
      <c r="AT1620">
        <v>0</v>
      </c>
      <c r="AU1620" t="s">
        <v>3</v>
      </c>
      <c r="AV1620">
        <v>0</v>
      </c>
      <c r="AW1620">
        <v>1</v>
      </c>
      <c r="AX1620">
        <v>-1</v>
      </c>
      <c r="AY1620">
        <v>0</v>
      </c>
      <c r="AZ1620">
        <v>0</v>
      </c>
      <c r="BA1620" t="s">
        <v>3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CV1620">
        <v>0</v>
      </c>
      <c r="CW1620">
        <v>0</v>
      </c>
      <c r="CX1620">
        <f>ROUND(Y1620*Source!I1448,9)</f>
        <v>0</v>
      </c>
      <c r="CY1620">
        <f t="shared" si="919"/>
        <v>191.31</v>
      </c>
      <c r="CZ1620">
        <f t="shared" si="920"/>
        <v>13.23</v>
      </c>
      <c r="DA1620">
        <f t="shared" si="921"/>
        <v>14.46</v>
      </c>
      <c r="DB1620">
        <f t="shared" si="922"/>
        <v>0</v>
      </c>
      <c r="DC1620">
        <f t="shared" si="923"/>
        <v>0</v>
      </c>
      <c r="DD1620" t="s">
        <v>3</v>
      </c>
      <c r="DE1620" t="s">
        <v>3</v>
      </c>
      <c r="DF1620">
        <f t="shared" si="924"/>
        <v>0</v>
      </c>
      <c r="DG1620">
        <f t="shared" si="925"/>
        <v>0</v>
      </c>
      <c r="DH1620">
        <f t="shared" si="926"/>
        <v>0</v>
      </c>
      <c r="DI1620">
        <f t="shared" si="909"/>
        <v>0</v>
      </c>
      <c r="DJ1620">
        <f t="shared" si="927"/>
        <v>0</v>
      </c>
      <c r="DK1620">
        <v>0</v>
      </c>
      <c r="DL1620" t="s">
        <v>3</v>
      </c>
      <c r="DM1620">
        <v>0</v>
      </c>
      <c r="DN1620" t="s">
        <v>3</v>
      </c>
      <c r="DO1620">
        <v>0</v>
      </c>
    </row>
    <row r="1621" spans="1:119" x14ac:dyDescent="0.25">
      <c r="A1621">
        <f>ROW(Source!A1455)</f>
        <v>1455</v>
      </c>
      <c r="B1621">
        <v>56481265</v>
      </c>
      <c r="C1621">
        <v>56497569</v>
      </c>
      <c r="D1621">
        <v>54836958</v>
      </c>
      <c r="E1621">
        <v>1079</v>
      </c>
      <c r="F1621">
        <v>1</v>
      </c>
      <c r="G1621">
        <v>1079</v>
      </c>
      <c r="H1621">
        <v>1</v>
      </c>
      <c r="I1621" t="s">
        <v>738</v>
      </c>
      <c r="J1621" t="s">
        <v>3</v>
      </c>
      <c r="K1621" t="s">
        <v>739</v>
      </c>
      <c r="L1621">
        <v>1191</v>
      </c>
      <c r="N1621">
        <v>1013</v>
      </c>
      <c r="O1621" t="s">
        <v>740</v>
      </c>
      <c r="P1621" t="s">
        <v>740</v>
      </c>
      <c r="Q1621">
        <v>1</v>
      </c>
      <c r="W1621">
        <v>0</v>
      </c>
      <c r="X1621">
        <v>476480486</v>
      </c>
      <c r="Y1621">
        <f>((AT1621*1.15)*1.1)</f>
        <v>121.44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1</v>
      </c>
      <c r="AL1621">
        <v>1</v>
      </c>
      <c r="AM1621">
        <v>-2</v>
      </c>
      <c r="AN1621">
        <v>0</v>
      </c>
      <c r="AO1621">
        <v>1</v>
      </c>
      <c r="AP1621">
        <v>1</v>
      </c>
      <c r="AQ1621">
        <v>0</v>
      </c>
      <c r="AR1621">
        <v>0</v>
      </c>
      <c r="AS1621" t="s">
        <v>3</v>
      </c>
      <c r="AT1621">
        <v>96</v>
      </c>
      <c r="AU1621" t="s">
        <v>49</v>
      </c>
      <c r="AV1621">
        <v>1</v>
      </c>
      <c r="AW1621">
        <v>2</v>
      </c>
      <c r="AX1621">
        <v>56497570</v>
      </c>
      <c r="AY1621">
        <v>1</v>
      </c>
      <c r="AZ1621">
        <v>0</v>
      </c>
      <c r="BA1621">
        <v>1557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CU1621">
        <f>ROUND(AT1621*Source!I1455*AH1621*AL1621,2)</f>
        <v>0</v>
      </c>
      <c r="CV1621">
        <f>ROUND(Y1621*Source!I1455,9)</f>
        <v>24.968063999999998</v>
      </c>
      <c r="CW1621">
        <v>0</v>
      </c>
      <c r="CX1621">
        <f>ROUND(Y1621*Source!I1455,9)</f>
        <v>24.968063999999998</v>
      </c>
      <c r="CY1621">
        <f>AD1621</f>
        <v>0</v>
      </c>
      <c r="CZ1621">
        <f>AH1621</f>
        <v>0</v>
      </c>
      <c r="DA1621">
        <f>AL1621</f>
        <v>1</v>
      </c>
      <c r="DB1621">
        <f>ROUND(((ROUND(AT1621*CZ1621,2)*1.15)*1.1),6)</f>
        <v>0</v>
      </c>
      <c r="DC1621">
        <f>ROUND(((ROUND(AT1621*AG1621,2)*1.15)*1.1),6)</f>
        <v>0</v>
      </c>
      <c r="DD1621" t="s">
        <v>3</v>
      </c>
      <c r="DE1621" t="s">
        <v>3</v>
      </c>
      <c r="DF1621">
        <f t="shared" ref="DF1621:DF1629" si="928">ROUND(ROUND(AE1621,2)*CX1621,2)</f>
        <v>0</v>
      </c>
      <c r="DG1621">
        <f t="shared" si="925"/>
        <v>0</v>
      </c>
      <c r="DH1621">
        <f t="shared" si="926"/>
        <v>0</v>
      </c>
      <c r="DI1621">
        <f t="shared" si="909"/>
        <v>0</v>
      </c>
      <c r="DJ1621">
        <f>DI1621</f>
        <v>0</v>
      </c>
      <c r="DK1621">
        <v>0</v>
      </c>
      <c r="DL1621" t="s">
        <v>3</v>
      </c>
      <c r="DM1621">
        <v>0</v>
      </c>
      <c r="DN1621" t="s">
        <v>3</v>
      </c>
      <c r="DO1621">
        <v>0</v>
      </c>
    </row>
    <row r="1622" spans="1:119" x14ac:dyDescent="0.25">
      <c r="A1622">
        <f>ROW(Source!A1455)</f>
        <v>1455</v>
      </c>
      <c r="B1622">
        <v>56481265</v>
      </c>
      <c r="C1622">
        <v>56497569</v>
      </c>
      <c r="D1622">
        <v>54933606</v>
      </c>
      <c r="E1622">
        <v>1</v>
      </c>
      <c r="F1622">
        <v>1</v>
      </c>
      <c r="G1622">
        <v>1079</v>
      </c>
      <c r="H1622">
        <v>2</v>
      </c>
      <c r="I1622" t="s">
        <v>883</v>
      </c>
      <c r="J1622" t="s">
        <v>884</v>
      </c>
      <c r="K1622" t="s">
        <v>885</v>
      </c>
      <c r="L1622">
        <v>1368</v>
      </c>
      <c r="N1622">
        <v>1011</v>
      </c>
      <c r="O1622" t="s">
        <v>744</v>
      </c>
      <c r="P1622" t="s">
        <v>744</v>
      </c>
      <c r="Q1622">
        <v>1</v>
      </c>
      <c r="W1622">
        <v>0</v>
      </c>
      <c r="X1622">
        <v>1976634375</v>
      </c>
      <c r="Y1622">
        <f>((AT1622*1.25)*1.1)</f>
        <v>26.400000000000002</v>
      </c>
      <c r="AA1622">
        <v>0</v>
      </c>
      <c r="AB1622">
        <v>2.4700000000000002</v>
      </c>
      <c r="AC1622">
        <v>0</v>
      </c>
      <c r="AD1622">
        <v>0</v>
      </c>
      <c r="AE1622">
        <v>0</v>
      </c>
      <c r="AF1622">
        <v>2.27</v>
      </c>
      <c r="AG1622">
        <v>0</v>
      </c>
      <c r="AH1622">
        <v>0</v>
      </c>
      <c r="AI1622">
        <v>1</v>
      </c>
      <c r="AJ1622">
        <v>1</v>
      </c>
      <c r="AK1622">
        <v>1</v>
      </c>
      <c r="AL1622">
        <v>1</v>
      </c>
      <c r="AM1622">
        <v>-2</v>
      </c>
      <c r="AN1622">
        <v>0</v>
      </c>
      <c r="AO1622">
        <v>1</v>
      </c>
      <c r="AP1622">
        <v>1</v>
      </c>
      <c r="AQ1622">
        <v>0</v>
      </c>
      <c r="AR1622">
        <v>0</v>
      </c>
      <c r="AS1622" t="s">
        <v>3</v>
      </c>
      <c r="AT1622">
        <v>19.2</v>
      </c>
      <c r="AU1622" t="s">
        <v>48</v>
      </c>
      <c r="AV1622">
        <v>0</v>
      </c>
      <c r="AW1622">
        <v>2</v>
      </c>
      <c r="AX1622">
        <v>56497571</v>
      </c>
      <c r="AY1622">
        <v>1</v>
      </c>
      <c r="AZ1622">
        <v>0</v>
      </c>
      <c r="BA1622">
        <v>1558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CV1622">
        <v>0</v>
      </c>
      <c r="CW1622">
        <f>ROUND(Y1622*Source!I1455*DO1622,9)</f>
        <v>0</v>
      </c>
      <c r="CX1622">
        <f>ROUND(Y1622*Source!I1455,9)</f>
        <v>5.4278399999999998</v>
      </c>
      <c r="CY1622">
        <f>AB1622</f>
        <v>2.4700000000000002</v>
      </c>
      <c r="CZ1622">
        <f>AF1622</f>
        <v>2.27</v>
      </c>
      <c r="DA1622">
        <f>AJ1622</f>
        <v>1</v>
      </c>
      <c r="DB1622">
        <f>ROUND(((ROUND(AT1622*CZ1622,2)*1.25)*1.1),6)</f>
        <v>59.922499999999999</v>
      </c>
      <c r="DC1622">
        <f>ROUND(((ROUND(AT1622*AG1622,2)*1.25)*1.1),6)</f>
        <v>0</v>
      </c>
      <c r="DD1622" t="s">
        <v>3</v>
      </c>
      <c r="DE1622" t="s">
        <v>3</v>
      </c>
      <c r="DF1622">
        <f t="shared" si="928"/>
        <v>0</v>
      </c>
      <c r="DG1622">
        <f t="shared" si="925"/>
        <v>12.32</v>
      </c>
      <c r="DH1622">
        <f t="shared" si="926"/>
        <v>0</v>
      </c>
      <c r="DI1622">
        <f t="shared" si="909"/>
        <v>0</v>
      </c>
      <c r="DJ1622">
        <f>DG1622</f>
        <v>12.32</v>
      </c>
      <c r="DK1622">
        <v>0</v>
      </c>
      <c r="DL1622" t="s">
        <v>3</v>
      </c>
      <c r="DM1622">
        <v>0</v>
      </c>
      <c r="DN1622" t="s">
        <v>3</v>
      </c>
      <c r="DO1622">
        <v>0</v>
      </c>
    </row>
    <row r="1623" spans="1:119" x14ac:dyDescent="0.25">
      <c r="A1623">
        <f>ROW(Source!A1455)</f>
        <v>1455</v>
      </c>
      <c r="B1623">
        <v>56481265</v>
      </c>
      <c r="C1623">
        <v>56497569</v>
      </c>
      <c r="D1623">
        <v>54903374</v>
      </c>
      <c r="E1623">
        <v>1</v>
      </c>
      <c r="F1623">
        <v>1</v>
      </c>
      <c r="G1623">
        <v>1079</v>
      </c>
      <c r="H1623">
        <v>3</v>
      </c>
      <c r="I1623" t="s">
        <v>779</v>
      </c>
      <c r="J1623" t="s">
        <v>780</v>
      </c>
      <c r="K1623" t="s">
        <v>781</v>
      </c>
      <c r="L1623">
        <v>1348</v>
      </c>
      <c r="N1623">
        <v>1009</v>
      </c>
      <c r="O1623" t="s">
        <v>32</v>
      </c>
      <c r="P1623" t="s">
        <v>32</v>
      </c>
      <c r="Q1623">
        <v>1000</v>
      </c>
      <c r="W1623">
        <v>0</v>
      </c>
      <c r="X1623">
        <v>-925205253</v>
      </c>
      <c r="Y1623">
        <f>AT1623</f>
        <v>2E-3</v>
      </c>
      <c r="AA1623">
        <v>7185.82</v>
      </c>
      <c r="AB1623">
        <v>0</v>
      </c>
      <c r="AC1623">
        <v>0</v>
      </c>
      <c r="AD1623">
        <v>0</v>
      </c>
      <c r="AE1623">
        <v>7185.82</v>
      </c>
      <c r="AF1623">
        <v>0</v>
      </c>
      <c r="AG1623">
        <v>0</v>
      </c>
      <c r="AH1623">
        <v>0</v>
      </c>
      <c r="AI1623">
        <v>1</v>
      </c>
      <c r="AJ1623">
        <v>1</v>
      </c>
      <c r="AK1623">
        <v>1</v>
      </c>
      <c r="AL1623">
        <v>1</v>
      </c>
      <c r="AM1623">
        <v>-2</v>
      </c>
      <c r="AN1623">
        <v>0</v>
      </c>
      <c r="AO1623">
        <v>1</v>
      </c>
      <c r="AP1623">
        <v>1</v>
      </c>
      <c r="AQ1623">
        <v>0</v>
      </c>
      <c r="AR1623">
        <v>0</v>
      </c>
      <c r="AS1623" t="s">
        <v>3</v>
      </c>
      <c r="AT1623">
        <v>2E-3</v>
      </c>
      <c r="AU1623" t="s">
        <v>3</v>
      </c>
      <c r="AV1623">
        <v>0</v>
      </c>
      <c r="AW1623">
        <v>2</v>
      </c>
      <c r="AX1623">
        <v>56497572</v>
      </c>
      <c r="AY1623">
        <v>1</v>
      </c>
      <c r="AZ1623">
        <v>0</v>
      </c>
      <c r="BA1623">
        <v>1559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CV1623">
        <v>0</v>
      </c>
      <c r="CW1623">
        <v>0</v>
      </c>
      <c r="CX1623">
        <f>ROUND(Y1623*Source!I1455,9)</f>
        <v>4.1120000000000002E-4</v>
      </c>
      <c r="CY1623">
        <f>AA1623</f>
        <v>7185.82</v>
      </c>
      <c r="CZ1623">
        <f>AE1623</f>
        <v>7185.82</v>
      </c>
      <c r="DA1623">
        <f>AI1623</f>
        <v>1</v>
      </c>
      <c r="DB1623">
        <f>ROUND(ROUND(AT1623*CZ1623,2),6)</f>
        <v>14.37</v>
      </c>
      <c r="DC1623">
        <f>ROUND(ROUND(AT1623*AG1623,2),6)</f>
        <v>0</v>
      </c>
      <c r="DD1623" t="s">
        <v>3</v>
      </c>
      <c r="DE1623" t="s">
        <v>3</v>
      </c>
      <c r="DF1623">
        <f t="shared" si="928"/>
        <v>2.95</v>
      </c>
      <c r="DG1623">
        <f t="shared" si="925"/>
        <v>0</v>
      </c>
      <c r="DH1623">
        <f t="shared" si="926"/>
        <v>0</v>
      </c>
      <c r="DI1623">
        <f t="shared" si="909"/>
        <v>0</v>
      </c>
      <c r="DJ1623">
        <f>DF1623</f>
        <v>2.95</v>
      </c>
      <c r="DK1623">
        <v>0</v>
      </c>
      <c r="DL1623" t="s">
        <v>3</v>
      </c>
      <c r="DM1623">
        <v>0</v>
      </c>
      <c r="DN1623" t="s">
        <v>3</v>
      </c>
      <c r="DO1623">
        <v>0</v>
      </c>
    </row>
    <row r="1624" spans="1:119" x14ac:dyDescent="0.25">
      <c r="A1624">
        <f>ROW(Source!A1455)</f>
        <v>1455</v>
      </c>
      <c r="B1624">
        <v>56481265</v>
      </c>
      <c r="C1624">
        <v>56497569</v>
      </c>
      <c r="D1624">
        <v>54902353</v>
      </c>
      <c r="E1624">
        <v>1</v>
      </c>
      <c r="F1624">
        <v>1</v>
      </c>
      <c r="G1624">
        <v>1079</v>
      </c>
      <c r="H1624">
        <v>3</v>
      </c>
      <c r="I1624" t="s">
        <v>54</v>
      </c>
      <c r="J1624" t="s">
        <v>839</v>
      </c>
      <c r="K1624" t="s">
        <v>55</v>
      </c>
      <c r="L1624">
        <v>1348</v>
      </c>
      <c r="N1624">
        <v>1009</v>
      </c>
      <c r="O1624" t="s">
        <v>32</v>
      </c>
      <c r="P1624" t="s">
        <v>32</v>
      </c>
      <c r="Q1624">
        <v>1000</v>
      </c>
      <c r="W1624">
        <v>0</v>
      </c>
      <c r="X1624">
        <v>966186740</v>
      </c>
      <c r="Y1624">
        <f>AT1624</f>
        <v>2.9999999999999997E-4</v>
      </c>
      <c r="AA1624">
        <v>18653.07</v>
      </c>
      <c r="AB1624">
        <v>0</v>
      </c>
      <c r="AC1624">
        <v>0</v>
      </c>
      <c r="AD1624">
        <v>0</v>
      </c>
      <c r="AE1624">
        <v>18653.07</v>
      </c>
      <c r="AF1624">
        <v>0</v>
      </c>
      <c r="AG1624">
        <v>0</v>
      </c>
      <c r="AH1624">
        <v>0</v>
      </c>
      <c r="AI1624">
        <v>1</v>
      </c>
      <c r="AJ1624">
        <v>1</v>
      </c>
      <c r="AK1624">
        <v>1</v>
      </c>
      <c r="AL1624">
        <v>1</v>
      </c>
      <c r="AM1624">
        <v>-2</v>
      </c>
      <c r="AN1624">
        <v>0</v>
      </c>
      <c r="AO1624">
        <v>1</v>
      </c>
      <c r="AP1624">
        <v>1</v>
      </c>
      <c r="AQ1624">
        <v>0</v>
      </c>
      <c r="AR1624">
        <v>0</v>
      </c>
      <c r="AS1624" t="s">
        <v>3</v>
      </c>
      <c r="AT1624">
        <v>2.9999999999999997E-4</v>
      </c>
      <c r="AU1624" t="s">
        <v>3</v>
      </c>
      <c r="AV1624">
        <v>0</v>
      </c>
      <c r="AW1624">
        <v>2</v>
      </c>
      <c r="AX1624">
        <v>56497573</v>
      </c>
      <c r="AY1624">
        <v>1</v>
      </c>
      <c r="AZ1624">
        <v>0</v>
      </c>
      <c r="BA1624">
        <v>1560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CV1624">
        <v>0</v>
      </c>
      <c r="CW1624">
        <v>0</v>
      </c>
      <c r="CX1624">
        <f>ROUND(Y1624*Source!I1455,9)</f>
        <v>6.1680000000000006E-5</v>
      </c>
      <c r="CY1624">
        <f>AA1624</f>
        <v>18653.07</v>
      </c>
      <c r="CZ1624">
        <f>AE1624</f>
        <v>18653.07</v>
      </c>
      <c r="DA1624">
        <f>AI1624</f>
        <v>1</v>
      </c>
      <c r="DB1624">
        <f>ROUND(ROUND(AT1624*CZ1624,2),6)</f>
        <v>5.6</v>
      </c>
      <c r="DC1624">
        <f>ROUND(ROUND(AT1624*AG1624,2),6)</f>
        <v>0</v>
      </c>
      <c r="DD1624" t="s">
        <v>3</v>
      </c>
      <c r="DE1624" t="s">
        <v>3</v>
      </c>
      <c r="DF1624">
        <f t="shared" si="928"/>
        <v>1.1499999999999999</v>
      </c>
      <c r="DG1624">
        <f t="shared" si="925"/>
        <v>0</v>
      </c>
      <c r="DH1624">
        <f t="shared" si="926"/>
        <v>0</v>
      </c>
      <c r="DI1624">
        <f t="shared" si="909"/>
        <v>0</v>
      </c>
      <c r="DJ1624">
        <f>DF1624</f>
        <v>1.1499999999999999</v>
      </c>
      <c r="DK1624">
        <v>0</v>
      </c>
      <c r="DL1624" t="s">
        <v>3</v>
      </c>
      <c r="DM1624">
        <v>0</v>
      </c>
      <c r="DN1624" t="s">
        <v>3</v>
      </c>
      <c r="DO1624">
        <v>0</v>
      </c>
    </row>
    <row r="1625" spans="1:119" x14ac:dyDescent="0.25">
      <c r="A1625">
        <f>ROW(Source!A1455)</f>
        <v>1455</v>
      </c>
      <c r="B1625">
        <v>56481265</v>
      </c>
      <c r="C1625">
        <v>56497569</v>
      </c>
      <c r="D1625">
        <v>54903863</v>
      </c>
      <c r="E1625">
        <v>1</v>
      </c>
      <c r="F1625">
        <v>1</v>
      </c>
      <c r="G1625">
        <v>1079</v>
      </c>
      <c r="H1625">
        <v>3</v>
      </c>
      <c r="I1625" t="s">
        <v>141</v>
      </c>
      <c r="J1625" t="s">
        <v>143</v>
      </c>
      <c r="K1625" t="s">
        <v>142</v>
      </c>
      <c r="L1625">
        <v>1348</v>
      </c>
      <c r="N1625">
        <v>1009</v>
      </c>
      <c r="O1625" t="s">
        <v>32</v>
      </c>
      <c r="P1625" t="s">
        <v>32</v>
      </c>
      <c r="Q1625">
        <v>1000</v>
      </c>
      <c r="W1625">
        <v>0</v>
      </c>
      <c r="X1625">
        <v>-1435323001</v>
      </c>
      <c r="Y1625">
        <f>AT1625</f>
        <v>1</v>
      </c>
      <c r="AA1625">
        <v>9991.39</v>
      </c>
      <c r="AB1625">
        <v>0</v>
      </c>
      <c r="AC1625">
        <v>0</v>
      </c>
      <c r="AD1625">
        <v>0</v>
      </c>
      <c r="AE1625">
        <v>9991.39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1</v>
      </c>
      <c r="AL1625">
        <v>1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 t="s">
        <v>3</v>
      </c>
      <c r="AT1625">
        <v>1</v>
      </c>
      <c r="AU1625" t="s">
        <v>3</v>
      </c>
      <c r="AV1625">
        <v>0</v>
      </c>
      <c r="AW1625">
        <v>1</v>
      </c>
      <c r="AX1625">
        <v>-1</v>
      </c>
      <c r="AY1625">
        <v>0</v>
      </c>
      <c r="AZ1625">
        <v>0</v>
      </c>
      <c r="BA1625" t="s">
        <v>3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CV1625">
        <v>0</v>
      </c>
      <c r="CW1625">
        <v>0</v>
      </c>
      <c r="CX1625">
        <f>ROUND(Y1625*Source!I1455,9)</f>
        <v>0.2056</v>
      </c>
      <c r="CY1625">
        <f>AA1625</f>
        <v>9991.39</v>
      </c>
      <c r="CZ1625">
        <f>AE1625</f>
        <v>9991.39</v>
      </c>
      <c r="DA1625">
        <f>AI1625</f>
        <v>1</v>
      </c>
      <c r="DB1625">
        <f>ROUND(ROUND(AT1625*CZ1625,2),6)</f>
        <v>9991.39</v>
      </c>
      <c r="DC1625">
        <f>ROUND(ROUND(AT1625*AG1625,2),6)</f>
        <v>0</v>
      </c>
      <c r="DD1625" t="s">
        <v>3</v>
      </c>
      <c r="DE1625" t="s">
        <v>3</v>
      </c>
      <c r="DF1625">
        <f t="shared" si="928"/>
        <v>2054.23</v>
      </c>
      <c r="DG1625">
        <f t="shared" si="925"/>
        <v>0</v>
      </c>
      <c r="DH1625">
        <f t="shared" si="926"/>
        <v>0</v>
      </c>
      <c r="DI1625">
        <f t="shared" si="909"/>
        <v>0</v>
      </c>
      <c r="DJ1625">
        <f>DF1625</f>
        <v>2054.23</v>
      </c>
      <c r="DK1625">
        <v>0</v>
      </c>
      <c r="DL1625" t="s">
        <v>3</v>
      </c>
      <c r="DM1625">
        <v>0</v>
      </c>
      <c r="DN1625" t="s">
        <v>3</v>
      </c>
      <c r="DO1625">
        <v>0</v>
      </c>
    </row>
    <row r="1626" spans="1:119" x14ac:dyDescent="0.25">
      <c r="A1626">
        <f>ROW(Source!A1455)</f>
        <v>1455</v>
      </c>
      <c r="B1626">
        <v>56481265</v>
      </c>
      <c r="C1626">
        <v>56497569</v>
      </c>
      <c r="D1626">
        <v>54907584</v>
      </c>
      <c r="E1626">
        <v>1</v>
      </c>
      <c r="F1626">
        <v>1</v>
      </c>
      <c r="G1626">
        <v>1079</v>
      </c>
      <c r="H1626">
        <v>3</v>
      </c>
      <c r="I1626" t="s">
        <v>886</v>
      </c>
      <c r="J1626" t="s">
        <v>887</v>
      </c>
      <c r="K1626" t="s">
        <v>888</v>
      </c>
      <c r="L1626">
        <v>1348</v>
      </c>
      <c r="N1626">
        <v>1009</v>
      </c>
      <c r="O1626" t="s">
        <v>32</v>
      </c>
      <c r="P1626" t="s">
        <v>32</v>
      </c>
      <c r="Q1626">
        <v>1000</v>
      </c>
      <c r="W1626">
        <v>0</v>
      </c>
      <c r="X1626">
        <v>-120742524</v>
      </c>
      <c r="Y1626">
        <f>AT1626</f>
        <v>1.9E-3</v>
      </c>
      <c r="AA1626">
        <v>13451.64</v>
      </c>
      <c r="AB1626">
        <v>0</v>
      </c>
      <c r="AC1626">
        <v>0</v>
      </c>
      <c r="AD1626">
        <v>0</v>
      </c>
      <c r="AE1626">
        <v>13451.64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1</v>
      </c>
      <c r="AL1626">
        <v>1</v>
      </c>
      <c r="AM1626">
        <v>-2</v>
      </c>
      <c r="AN1626">
        <v>0</v>
      </c>
      <c r="AO1626">
        <v>1</v>
      </c>
      <c r="AP1626">
        <v>1</v>
      </c>
      <c r="AQ1626">
        <v>0</v>
      </c>
      <c r="AR1626">
        <v>0</v>
      </c>
      <c r="AS1626" t="s">
        <v>3</v>
      </c>
      <c r="AT1626">
        <v>1.9E-3</v>
      </c>
      <c r="AU1626" t="s">
        <v>3</v>
      </c>
      <c r="AV1626">
        <v>0</v>
      </c>
      <c r="AW1626">
        <v>2</v>
      </c>
      <c r="AX1626">
        <v>56497574</v>
      </c>
      <c r="AY1626">
        <v>1</v>
      </c>
      <c r="AZ1626">
        <v>0</v>
      </c>
      <c r="BA1626">
        <v>1561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CV1626">
        <v>0</v>
      </c>
      <c r="CW1626">
        <v>0</v>
      </c>
      <c r="CX1626">
        <f>ROUND(Y1626*Source!I1455,9)</f>
        <v>3.9063999999999999E-4</v>
      </c>
      <c r="CY1626">
        <f>AA1626</f>
        <v>13451.64</v>
      </c>
      <c r="CZ1626">
        <f>AE1626</f>
        <v>13451.64</v>
      </c>
      <c r="DA1626">
        <f>AI1626</f>
        <v>1</v>
      </c>
      <c r="DB1626">
        <f>ROUND(ROUND(AT1626*CZ1626,2),6)</f>
        <v>25.56</v>
      </c>
      <c r="DC1626">
        <f>ROUND(ROUND(AT1626*AG1626,2),6)</f>
        <v>0</v>
      </c>
      <c r="DD1626" t="s">
        <v>3</v>
      </c>
      <c r="DE1626" t="s">
        <v>3</v>
      </c>
      <c r="DF1626">
        <f t="shared" si="928"/>
        <v>5.25</v>
      </c>
      <c r="DG1626">
        <f t="shared" si="925"/>
        <v>0</v>
      </c>
      <c r="DH1626">
        <f t="shared" si="926"/>
        <v>0</v>
      </c>
      <c r="DI1626">
        <f t="shared" si="909"/>
        <v>0</v>
      </c>
      <c r="DJ1626">
        <f>DF1626</f>
        <v>5.25</v>
      </c>
      <c r="DK1626">
        <v>0</v>
      </c>
      <c r="DL1626" t="s">
        <v>3</v>
      </c>
      <c r="DM1626">
        <v>0</v>
      </c>
      <c r="DN1626" t="s">
        <v>3</v>
      </c>
      <c r="DO1626">
        <v>0</v>
      </c>
    </row>
    <row r="1627" spans="1:119" x14ac:dyDescent="0.25">
      <c r="A1627">
        <f>ROW(Source!A1455)</f>
        <v>1455</v>
      </c>
      <c r="B1627">
        <v>56481265</v>
      </c>
      <c r="C1627">
        <v>56497569</v>
      </c>
      <c r="D1627">
        <v>54902905</v>
      </c>
      <c r="E1627">
        <v>1</v>
      </c>
      <c r="F1627">
        <v>1</v>
      </c>
      <c r="G1627">
        <v>1079</v>
      </c>
      <c r="H1627">
        <v>3</v>
      </c>
      <c r="I1627" t="s">
        <v>859</v>
      </c>
      <c r="J1627" t="s">
        <v>860</v>
      </c>
      <c r="K1627" t="s">
        <v>861</v>
      </c>
      <c r="L1627">
        <v>1348</v>
      </c>
      <c r="N1627">
        <v>1009</v>
      </c>
      <c r="O1627" t="s">
        <v>32</v>
      </c>
      <c r="P1627" t="s">
        <v>32</v>
      </c>
      <c r="Q1627">
        <v>1000</v>
      </c>
      <c r="W1627">
        <v>0</v>
      </c>
      <c r="X1627">
        <v>2068847740</v>
      </c>
      <c r="Y1627">
        <f>AT1627</f>
        <v>5.9999999999999995E-4</v>
      </c>
      <c r="AA1627">
        <v>8582.42</v>
      </c>
      <c r="AB1627">
        <v>0</v>
      </c>
      <c r="AC1627">
        <v>0</v>
      </c>
      <c r="AD1627">
        <v>0</v>
      </c>
      <c r="AE1627">
        <v>8582.42</v>
      </c>
      <c r="AF1627">
        <v>0</v>
      </c>
      <c r="AG1627">
        <v>0</v>
      </c>
      <c r="AH1627">
        <v>0</v>
      </c>
      <c r="AI1627">
        <v>1</v>
      </c>
      <c r="AJ1627">
        <v>1</v>
      </c>
      <c r="AK1627">
        <v>1</v>
      </c>
      <c r="AL1627">
        <v>1</v>
      </c>
      <c r="AM1627">
        <v>-2</v>
      </c>
      <c r="AN1627">
        <v>0</v>
      </c>
      <c r="AO1627">
        <v>1</v>
      </c>
      <c r="AP1627">
        <v>1</v>
      </c>
      <c r="AQ1627">
        <v>0</v>
      </c>
      <c r="AR1627">
        <v>0</v>
      </c>
      <c r="AS1627" t="s">
        <v>3</v>
      </c>
      <c r="AT1627">
        <v>5.9999999999999995E-4</v>
      </c>
      <c r="AU1627" t="s">
        <v>3</v>
      </c>
      <c r="AV1627">
        <v>0</v>
      </c>
      <c r="AW1627">
        <v>2</v>
      </c>
      <c r="AX1627">
        <v>56497575</v>
      </c>
      <c r="AY1627">
        <v>1</v>
      </c>
      <c r="AZ1627">
        <v>0</v>
      </c>
      <c r="BA1627">
        <v>1562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CV1627">
        <v>0</v>
      </c>
      <c r="CW1627">
        <v>0</v>
      </c>
      <c r="CX1627">
        <f>ROUND(Y1627*Source!I1455,9)</f>
        <v>1.2336000000000001E-4</v>
      </c>
      <c r="CY1627">
        <f>AA1627</f>
        <v>8582.42</v>
      </c>
      <c r="CZ1627">
        <f>AE1627</f>
        <v>8582.42</v>
      </c>
      <c r="DA1627">
        <f>AI1627</f>
        <v>1</v>
      </c>
      <c r="DB1627">
        <f>ROUND(ROUND(AT1627*CZ1627,2),6)</f>
        <v>5.15</v>
      </c>
      <c r="DC1627">
        <f>ROUND(ROUND(AT1627*AG1627,2),6)</f>
        <v>0</v>
      </c>
      <c r="DD1627" t="s">
        <v>3</v>
      </c>
      <c r="DE1627" t="s">
        <v>3</v>
      </c>
      <c r="DF1627">
        <f t="shared" si="928"/>
        <v>1.06</v>
      </c>
      <c r="DG1627">
        <f t="shared" si="925"/>
        <v>0</v>
      </c>
      <c r="DH1627">
        <f t="shared" si="926"/>
        <v>0</v>
      </c>
      <c r="DI1627">
        <f t="shared" si="909"/>
        <v>0</v>
      </c>
      <c r="DJ1627">
        <f>DF1627</f>
        <v>1.06</v>
      </c>
      <c r="DK1627">
        <v>0</v>
      </c>
      <c r="DL1627" t="s">
        <v>3</v>
      </c>
      <c r="DM1627">
        <v>0</v>
      </c>
      <c r="DN1627" t="s">
        <v>3</v>
      </c>
      <c r="DO1627">
        <v>0</v>
      </c>
    </row>
    <row r="1628" spans="1:119" x14ac:dyDescent="0.25">
      <c r="A1628">
        <f>ROW(Source!A1456)</f>
        <v>1456</v>
      </c>
      <c r="B1628">
        <v>56481267</v>
      </c>
      <c r="C1628">
        <v>56497569</v>
      </c>
      <c r="D1628">
        <v>54836958</v>
      </c>
      <c r="E1628">
        <v>1079</v>
      </c>
      <c r="F1628">
        <v>1</v>
      </c>
      <c r="G1628">
        <v>1079</v>
      </c>
      <c r="H1628">
        <v>1</v>
      </c>
      <c r="I1628" t="s">
        <v>738</v>
      </c>
      <c r="J1628" t="s">
        <v>3</v>
      </c>
      <c r="K1628" t="s">
        <v>739</v>
      </c>
      <c r="L1628">
        <v>1191</v>
      </c>
      <c r="N1628">
        <v>1013</v>
      </c>
      <c r="O1628" t="s">
        <v>740</v>
      </c>
      <c r="P1628" t="s">
        <v>740</v>
      </c>
      <c r="Q1628">
        <v>1</v>
      </c>
      <c r="W1628">
        <v>0</v>
      </c>
      <c r="X1628">
        <v>476480486</v>
      </c>
      <c r="Y1628">
        <f>((AT1628*1.15)*1.1)</f>
        <v>121.44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1</v>
      </c>
      <c r="AK1628">
        <v>1</v>
      </c>
      <c r="AL1628">
        <v>1</v>
      </c>
      <c r="AM1628">
        <v>-2</v>
      </c>
      <c r="AN1628">
        <v>0</v>
      </c>
      <c r="AO1628">
        <v>1</v>
      </c>
      <c r="AP1628">
        <v>1</v>
      </c>
      <c r="AQ1628">
        <v>0</v>
      </c>
      <c r="AR1628">
        <v>0</v>
      </c>
      <c r="AS1628" t="s">
        <v>3</v>
      </c>
      <c r="AT1628">
        <v>96</v>
      </c>
      <c r="AU1628" t="s">
        <v>49</v>
      </c>
      <c r="AV1628">
        <v>1</v>
      </c>
      <c r="AW1628">
        <v>2</v>
      </c>
      <c r="AX1628">
        <v>56497570</v>
      </c>
      <c r="AY1628">
        <v>1</v>
      </c>
      <c r="AZ1628">
        <v>0</v>
      </c>
      <c r="BA1628">
        <v>1565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CU1628">
        <f>ROUND(AT1628*Source!I1456*AH1628*AL1628,2)</f>
        <v>0</v>
      </c>
      <c r="CV1628">
        <f>ROUND(Y1628*Source!I1456,9)</f>
        <v>24.968063999999998</v>
      </c>
      <c r="CW1628">
        <v>0</v>
      </c>
      <c r="CX1628">
        <f>ROUND(Y1628*Source!I1456,9)</f>
        <v>24.968063999999998</v>
      </c>
      <c r="CY1628">
        <f>AD1628</f>
        <v>0</v>
      </c>
      <c r="CZ1628">
        <f>AH1628</f>
        <v>0</v>
      </c>
      <c r="DA1628">
        <f>AL1628</f>
        <v>1</v>
      </c>
      <c r="DB1628">
        <f>ROUND(((ROUND(AT1628*CZ1628,2)*1.15)*1.1),6)</f>
        <v>0</v>
      </c>
      <c r="DC1628">
        <f>ROUND(((ROUND(AT1628*AG1628,2)*1.15)*1.1),6)</f>
        <v>0</v>
      </c>
      <c r="DD1628" t="s">
        <v>3</v>
      </c>
      <c r="DE1628" t="s">
        <v>3</v>
      </c>
      <c r="DF1628">
        <f t="shared" si="928"/>
        <v>0</v>
      </c>
      <c r="DG1628">
        <f t="shared" si="925"/>
        <v>0</v>
      </c>
      <c r="DH1628">
        <f t="shared" si="926"/>
        <v>0</v>
      </c>
      <c r="DI1628">
        <f t="shared" si="909"/>
        <v>0</v>
      </c>
      <c r="DJ1628">
        <f>DI1628</f>
        <v>0</v>
      </c>
      <c r="DK1628">
        <v>0</v>
      </c>
      <c r="DL1628" t="s">
        <v>3</v>
      </c>
      <c r="DM1628">
        <v>0</v>
      </c>
      <c r="DN1628" t="s">
        <v>3</v>
      </c>
      <c r="DO1628">
        <v>0</v>
      </c>
    </row>
    <row r="1629" spans="1:119" x14ac:dyDescent="0.25">
      <c r="A1629">
        <f>ROW(Source!A1456)</f>
        <v>1456</v>
      </c>
      <c r="B1629">
        <v>56481267</v>
      </c>
      <c r="C1629">
        <v>56497569</v>
      </c>
      <c r="D1629">
        <v>54933606</v>
      </c>
      <c r="E1629">
        <v>1</v>
      </c>
      <c r="F1629">
        <v>1</v>
      </c>
      <c r="G1629">
        <v>1079</v>
      </c>
      <c r="H1629">
        <v>2</v>
      </c>
      <c r="I1629" t="s">
        <v>883</v>
      </c>
      <c r="J1629" t="s">
        <v>884</v>
      </c>
      <c r="K1629" t="s">
        <v>885</v>
      </c>
      <c r="L1629">
        <v>1368</v>
      </c>
      <c r="N1629">
        <v>1011</v>
      </c>
      <c r="O1629" t="s">
        <v>744</v>
      </c>
      <c r="P1629" t="s">
        <v>744</v>
      </c>
      <c r="Q1629">
        <v>1</v>
      </c>
      <c r="W1629">
        <v>0</v>
      </c>
      <c r="X1629">
        <v>1976634375</v>
      </c>
      <c r="Y1629">
        <f>((AT1629*1.25)*1.1)</f>
        <v>26.400000000000002</v>
      </c>
      <c r="AA1629">
        <v>0</v>
      </c>
      <c r="AB1629">
        <v>22.48</v>
      </c>
      <c r="AC1629">
        <v>0</v>
      </c>
      <c r="AD1629">
        <v>0</v>
      </c>
      <c r="AE1629">
        <v>0</v>
      </c>
      <c r="AF1629">
        <v>2.27</v>
      </c>
      <c r="AG1629">
        <v>0</v>
      </c>
      <c r="AH1629">
        <v>0</v>
      </c>
      <c r="AI1629">
        <v>1</v>
      </c>
      <c r="AJ1629">
        <v>9.11</v>
      </c>
      <c r="AK1629">
        <v>47.82</v>
      </c>
      <c r="AL1629">
        <v>1</v>
      </c>
      <c r="AM1629">
        <v>2</v>
      </c>
      <c r="AN1629">
        <v>0</v>
      </c>
      <c r="AO1629">
        <v>1</v>
      </c>
      <c r="AP1629">
        <v>1</v>
      </c>
      <c r="AQ1629">
        <v>0</v>
      </c>
      <c r="AR1629">
        <v>0</v>
      </c>
      <c r="AS1629" t="s">
        <v>3</v>
      </c>
      <c r="AT1629">
        <v>19.2</v>
      </c>
      <c r="AU1629" t="s">
        <v>48</v>
      </c>
      <c r="AV1629">
        <v>0</v>
      </c>
      <c r="AW1629">
        <v>2</v>
      </c>
      <c r="AX1629">
        <v>56497571</v>
      </c>
      <c r="AY1629">
        <v>1</v>
      </c>
      <c r="AZ1629">
        <v>0</v>
      </c>
      <c r="BA1629">
        <v>1566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CV1629">
        <v>0</v>
      </c>
      <c r="CW1629">
        <f>ROUND(Y1629*Source!I1456*DO1629,9)</f>
        <v>0</v>
      </c>
      <c r="CX1629">
        <f>ROUND(Y1629*Source!I1456,9)</f>
        <v>5.4278399999999998</v>
      </c>
      <c r="CY1629">
        <f>AB1629</f>
        <v>22.48</v>
      </c>
      <c r="CZ1629">
        <f>AF1629</f>
        <v>2.27</v>
      </c>
      <c r="DA1629">
        <f>AJ1629</f>
        <v>9.11</v>
      </c>
      <c r="DB1629">
        <f>ROUND(((ROUND(AT1629*CZ1629,2)*1.25)*1.1),6)</f>
        <v>59.922499999999999</v>
      </c>
      <c r="DC1629">
        <f>ROUND(((ROUND(AT1629*AG1629,2)*1.25)*1.1),6)</f>
        <v>0</v>
      </c>
      <c r="DD1629" t="s">
        <v>3</v>
      </c>
      <c r="DE1629" t="s">
        <v>3</v>
      </c>
      <c r="DF1629">
        <f t="shared" si="928"/>
        <v>0</v>
      </c>
      <c r="DG1629">
        <f>ROUND(ROUND(AF1629*AJ1629,2)*CX1629,2)</f>
        <v>112.25</v>
      </c>
      <c r="DH1629">
        <f>ROUND(ROUND(AG1629*AK1629,2)*CX1629,2)</f>
        <v>0</v>
      </c>
      <c r="DI1629">
        <f t="shared" si="909"/>
        <v>0</v>
      </c>
      <c r="DJ1629">
        <f>DG1629</f>
        <v>112.25</v>
      </c>
      <c r="DK1629">
        <v>0</v>
      </c>
      <c r="DL1629" t="s">
        <v>3</v>
      </c>
      <c r="DM1629">
        <v>0</v>
      </c>
      <c r="DN1629" t="s">
        <v>3</v>
      </c>
      <c r="DO1629">
        <v>0</v>
      </c>
    </row>
    <row r="1630" spans="1:119" x14ac:dyDescent="0.25">
      <c r="A1630">
        <f>ROW(Source!A1456)</f>
        <v>1456</v>
      </c>
      <c r="B1630">
        <v>56481267</v>
      </c>
      <c r="C1630">
        <v>56497569</v>
      </c>
      <c r="D1630">
        <v>54903374</v>
      </c>
      <c r="E1630">
        <v>1</v>
      </c>
      <c r="F1630">
        <v>1</v>
      </c>
      <c r="G1630">
        <v>1079</v>
      </c>
      <c r="H1630">
        <v>3</v>
      </c>
      <c r="I1630" t="s">
        <v>779</v>
      </c>
      <c r="J1630" t="s">
        <v>780</v>
      </c>
      <c r="K1630" t="s">
        <v>781</v>
      </c>
      <c r="L1630">
        <v>1348</v>
      </c>
      <c r="N1630">
        <v>1009</v>
      </c>
      <c r="O1630" t="s">
        <v>32</v>
      </c>
      <c r="P1630" t="s">
        <v>32</v>
      </c>
      <c r="Q1630">
        <v>1000</v>
      </c>
      <c r="W1630">
        <v>0</v>
      </c>
      <c r="X1630">
        <v>-925205253</v>
      </c>
      <c r="Y1630">
        <f>AT1630</f>
        <v>2E-3</v>
      </c>
      <c r="AA1630">
        <v>93487.52</v>
      </c>
      <c r="AB1630">
        <v>0</v>
      </c>
      <c r="AC1630">
        <v>0</v>
      </c>
      <c r="AD1630">
        <v>0</v>
      </c>
      <c r="AE1630">
        <v>7185.82</v>
      </c>
      <c r="AF1630">
        <v>0</v>
      </c>
      <c r="AG1630">
        <v>0</v>
      </c>
      <c r="AH1630">
        <v>0</v>
      </c>
      <c r="AI1630">
        <v>13.01</v>
      </c>
      <c r="AJ1630">
        <v>1</v>
      </c>
      <c r="AK1630">
        <v>1</v>
      </c>
      <c r="AL1630">
        <v>1</v>
      </c>
      <c r="AM1630">
        <v>2</v>
      </c>
      <c r="AN1630">
        <v>0</v>
      </c>
      <c r="AO1630">
        <v>1</v>
      </c>
      <c r="AP1630">
        <v>1</v>
      </c>
      <c r="AQ1630">
        <v>0</v>
      </c>
      <c r="AR1630">
        <v>0</v>
      </c>
      <c r="AS1630" t="s">
        <v>3</v>
      </c>
      <c r="AT1630">
        <v>2E-3</v>
      </c>
      <c r="AU1630" t="s">
        <v>3</v>
      </c>
      <c r="AV1630">
        <v>0</v>
      </c>
      <c r="AW1630">
        <v>2</v>
      </c>
      <c r="AX1630">
        <v>56497572</v>
      </c>
      <c r="AY1630">
        <v>1</v>
      </c>
      <c r="AZ1630">
        <v>0</v>
      </c>
      <c r="BA1630">
        <v>1567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CV1630">
        <v>0</v>
      </c>
      <c r="CW1630">
        <v>0</v>
      </c>
      <c r="CX1630">
        <f>ROUND(Y1630*Source!I1456,9)</f>
        <v>4.1120000000000002E-4</v>
      </c>
      <c r="CY1630">
        <f>AA1630</f>
        <v>93487.52</v>
      </c>
      <c r="CZ1630">
        <f>AE1630</f>
        <v>7185.82</v>
      </c>
      <c r="DA1630">
        <f>AI1630</f>
        <v>13.01</v>
      </c>
      <c r="DB1630">
        <f>ROUND(ROUND(AT1630*CZ1630,2),6)</f>
        <v>14.37</v>
      </c>
      <c r="DC1630">
        <f>ROUND(ROUND(AT1630*AG1630,2),6)</f>
        <v>0</v>
      </c>
      <c r="DD1630" t="s">
        <v>3</v>
      </c>
      <c r="DE1630" t="s">
        <v>3</v>
      </c>
      <c r="DF1630">
        <f>ROUND(ROUND(AE1630*AI1630,2)*CX1630,2)</f>
        <v>38.44</v>
      </c>
      <c r="DG1630">
        <f t="shared" ref="DG1630:DG1637" si="929">ROUND(ROUND(AF1630,2)*CX1630,2)</f>
        <v>0</v>
      </c>
      <c r="DH1630">
        <f t="shared" ref="DH1630:DH1640" si="930">ROUND(ROUND(AG1630,2)*CX1630,2)</f>
        <v>0</v>
      </c>
      <c r="DI1630">
        <f t="shared" si="909"/>
        <v>0</v>
      </c>
      <c r="DJ1630">
        <f>DF1630</f>
        <v>38.44</v>
      </c>
      <c r="DK1630">
        <v>0</v>
      </c>
      <c r="DL1630" t="s">
        <v>3</v>
      </c>
      <c r="DM1630">
        <v>0</v>
      </c>
      <c r="DN1630" t="s">
        <v>3</v>
      </c>
      <c r="DO1630">
        <v>0</v>
      </c>
    </row>
    <row r="1631" spans="1:119" x14ac:dyDescent="0.25">
      <c r="A1631">
        <f>ROW(Source!A1456)</f>
        <v>1456</v>
      </c>
      <c r="B1631">
        <v>56481267</v>
      </c>
      <c r="C1631">
        <v>56497569</v>
      </c>
      <c r="D1631">
        <v>54902353</v>
      </c>
      <c r="E1631">
        <v>1</v>
      </c>
      <c r="F1631">
        <v>1</v>
      </c>
      <c r="G1631">
        <v>1079</v>
      </c>
      <c r="H1631">
        <v>3</v>
      </c>
      <c r="I1631" t="s">
        <v>54</v>
      </c>
      <c r="J1631" t="s">
        <v>839</v>
      </c>
      <c r="K1631" t="s">
        <v>55</v>
      </c>
      <c r="L1631">
        <v>1348</v>
      </c>
      <c r="N1631">
        <v>1009</v>
      </c>
      <c r="O1631" t="s">
        <v>32</v>
      </c>
      <c r="P1631" t="s">
        <v>32</v>
      </c>
      <c r="Q1631">
        <v>1000</v>
      </c>
      <c r="W1631">
        <v>0</v>
      </c>
      <c r="X1631">
        <v>966186740</v>
      </c>
      <c r="Y1631">
        <f>AT1631</f>
        <v>2.9999999999999997E-4</v>
      </c>
      <c r="AA1631">
        <v>66777.990000000005</v>
      </c>
      <c r="AB1631">
        <v>0</v>
      </c>
      <c r="AC1631">
        <v>0</v>
      </c>
      <c r="AD1631">
        <v>0</v>
      </c>
      <c r="AE1631">
        <v>18653.07</v>
      </c>
      <c r="AF1631">
        <v>0</v>
      </c>
      <c r="AG1631">
        <v>0</v>
      </c>
      <c r="AH1631">
        <v>0</v>
      </c>
      <c r="AI1631">
        <v>3.58</v>
      </c>
      <c r="AJ1631">
        <v>1</v>
      </c>
      <c r="AK1631">
        <v>1</v>
      </c>
      <c r="AL1631">
        <v>1</v>
      </c>
      <c r="AM1631">
        <v>2</v>
      </c>
      <c r="AN1631">
        <v>0</v>
      </c>
      <c r="AO1631">
        <v>1</v>
      </c>
      <c r="AP1631">
        <v>1</v>
      </c>
      <c r="AQ1631">
        <v>0</v>
      </c>
      <c r="AR1631">
        <v>0</v>
      </c>
      <c r="AS1631" t="s">
        <v>3</v>
      </c>
      <c r="AT1631">
        <v>2.9999999999999997E-4</v>
      </c>
      <c r="AU1631" t="s">
        <v>3</v>
      </c>
      <c r="AV1631">
        <v>0</v>
      </c>
      <c r="AW1631">
        <v>2</v>
      </c>
      <c r="AX1631">
        <v>56497573</v>
      </c>
      <c r="AY1631">
        <v>1</v>
      </c>
      <c r="AZ1631">
        <v>0</v>
      </c>
      <c r="BA1631">
        <v>1568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CV1631">
        <v>0</v>
      </c>
      <c r="CW1631">
        <v>0</v>
      </c>
      <c r="CX1631">
        <f>ROUND(Y1631*Source!I1456,9)</f>
        <v>6.1680000000000006E-5</v>
      </c>
      <c r="CY1631">
        <f>AA1631</f>
        <v>66777.990000000005</v>
      </c>
      <c r="CZ1631">
        <f>AE1631</f>
        <v>18653.07</v>
      </c>
      <c r="DA1631">
        <f>AI1631</f>
        <v>3.58</v>
      </c>
      <c r="DB1631">
        <f>ROUND(ROUND(AT1631*CZ1631,2),6)</f>
        <v>5.6</v>
      </c>
      <c r="DC1631">
        <f>ROUND(ROUND(AT1631*AG1631,2),6)</f>
        <v>0</v>
      </c>
      <c r="DD1631" t="s">
        <v>3</v>
      </c>
      <c r="DE1631" t="s">
        <v>3</v>
      </c>
      <c r="DF1631">
        <f>ROUND(ROUND(AE1631*AI1631,2)*CX1631,2)</f>
        <v>4.12</v>
      </c>
      <c r="DG1631">
        <f t="shared" si="929"/>
        <v>0</v>
      </c>
      <c r="DH1631">
        <f t="shared" si="930"/>
        <v>0</v>
      </c>
      <c r="DI1631">
        <f t="shared" si="909"/>
        <v>0</v>
      </c>
      <c r="DJ1631">
        <f>DF1631</f>
        <v>4.12</v>
      </c>
      <c r="DK1631">
        <v>0</v>
      </c>
      <c r="DL1631" t="s">
        <v>3</v>
      </c>
      <c r="DM1631">
        <v>0</v>
      </c>
      <c r="DN1631" t="s">
        <v>3</v>
      </c>
      <c r="DO1631">
        <v>0</v>
      </c>
    </row>
    <row r="1632" spans="1:119" x14ac:dyDescent="0.25">
      <c r="A1632">
        <f>ROW(Source!A1456)</f>
        <v>1456</v>
      </c>
      <c r="B1632">
        <v>56481267</v>
      </c>
      <c r="C1632">
        <v>56497569</v>
      </c>
      <c r="D1632">
        <v>54903863</v>
      </c>
      <c r="E1632">
        <v>1</v>
      </c>
      <c r="F1632">
        <v>1</v>
      </c>
      <c r="G1632">
        <v>1079</v>
      </c>
      <c r="H1632">
        <v>3</v>
      </c>
      <c r="I1632" t="s">
        <v>141</v>
      </c>
      <c r="J1632" t="s">
        <v>143</v>
      </c>
      <c r="K1632" t="s">
        <v>142</v>
      </c>
      <c r="L1632">
        <v>1348</v>
      </c>
      <c r="N1632">
        <v>1009</v>
      </c>
      <c r="O1632" t="s">
        <v>32</v>
      </c>
      <c r="P1632" t="s">
        <v>32</v>
      </c>
      <c r="Q1632">
        <v>1000</v>
      </c>
      <c r="W1632">
        <v>0</v>
      </c>
      <c r="X1632">
        <v>-1435323001</v>
      </c>
      <c r="Y1632">
        <f>AT1632</f>
        <v>1</v>
      </c>
      <c r="AA1632">
        <v>48757.98</v>
      </c>
      <c r="AB1632">
        <v>0</v>
      </c>
      <c r="AC1632">
        <v>0</v>
      </c>
      <c r="AD1632">
        <v>0</v>
      </c>
      <c r="AE1632">
        <v>9991.39</v>
      </c>
      <c r="AF1632">
        <v>0</v>
      </c>
      <c r="AG1632">
        <v>0</v>
      </c>
      <c r="AH1632">
        <v>0</v>
      </c>
      <c r="AI1632">
        <v>4.88</v>
      </c>
      <c r="AJ1632">
        <v>1</v>
      </c>
      <c r="AK1632">
        <v>1</v>
      </c>
      <c r="AL1632">
        <v>1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0</v>
      </c>
      <c r="AS1632" t="s">
        <v>3</v>
      </c>
      <c r="AT1632">
        <v>1</v>
      </c>
      <c r="AU1632" t="s">
        <v>3</v>
      </c>
      <c r="AV1632">
        <v>0</v>
      </c>
      <c r="AW1632">
        <v>1</v>
      </c>
      <c r="AX1632">
        <v>-1</v>
      </c>
      <c r="AY1632">
        <v>0</v>
      </c>
      <c r="AZ1632">
        <v>0</v>
      </c>
      <c r="BA1632" t="s">
        <v>3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CV1632">
        <v>0</v>
      </c>
      <c r="CW1632">
        <v>0</v>
      </c>
      <c r="CX1632">
        <f>ROUND(Y1632*Source!I1456,9)</f>
        <v>0.2056</v>
      </c>
      <c r="CY1632">
        <f>AA1632</f>
        <v>48757.98</v>
      </c>
      <c r="CZ1632">
        <f>AE1632</f>
        <v>9991.39</v>
      </c>
      <c r="DA1632">
        <f>AI1632</f>
        <v>4.88</v>
      </c>
      <c r="DB1632">
        <f>ROUND(ROUND(AT1632*CZ1632,2),6)</f>
        <v>9991.39</v>
      </c>
      <c r="DC1632">
        <f>ROUND(ROUND(AT1632*AG1632,2),6)</f>
        <v>0</v>
      </c>
      <c r="DD1632" t="s">
        <v>3</v>
      </c>
      <c r="DE1632" t="s">
        <v>3</v>
      </c>
      <c r="DF1632">
        <f>ROUND(ROUND(AE1632*AI1632,2)*CX1632,2)</f>
        <v>10024.64</v>
      </c>
      <c r="DG1632">
        <f t="shared" si="929"/>
        <v>0</v>
      </c>
      <c r="DH1632">
        <f t="shared" si="930"/>
        <v>0</v>
      </c>
      <c r="DI1632">
        <f t="shared" si="909"/>
        <v>0</v>
      </c>
      <c r="DJ1632">
        <f>DF1632</f>
        <v>10024.64</v>
      </c>
      <c r="DK1632">
        <v>0</v>
      </c>
      <c r="DL1632" t="s">
        <v>3</v>
      </c>
      <c r="DM1632">
        <v>0</v>
      </c>
      <c r="DN1632" t="s">
        <v>3</v>
      </c>
      <c r="DO1632">
        <v>0</v>
      </c>
    </row>
    <row r="1633" spans="1:119" x14ac:dyDescent="0.25">
      <c r="A1633">
        <f>ROW(Source!A1456)</f>
        <v>1456</v>
      </c>
      <c r="B1633">
        <v>56481267</v>
      </c>
      <c r="C1633">
        <v>56497569</v>
      </c>
      <c r="D1633">
        <v>54907584</v>
      </c>
      <c r="E1633">
        <v>1</v>
      </c>
      <c r="F1633">
        <v>1</v>
      </c>
      <c r="G1633">
        <v>1079</v>
      </c>
      <c r="H1633">
        <v>3</v>
      </c>
      <c r="I1633" t="s">
        <v>886</v>
      </c>
      <c r="J1633" t="s">
        <v>887</v>
      </c>
      <c r="K1633" t="s">
        <v>888</v>
      </c>
      <c r="L1633">
        <v>1348</v>
      </c>
      <c r="N1633">
        <v>1009</v>
      </c>
      <c r="O1633" t="s">
        <v>32</v>
      </c>
      <c r="P1633" t="s">
        <v>32</v>
      </c>
      <c r="Q1633">
        <v>1000</v>
      </c>
      <c r="W1633">
        <v>0</v>
      </c>
      <c r="X1633">
        <v>-120742524</v>
      </c>
      <c r="Y1633">
        <f>AT1633</f>
        <v>1.9E-3</v>
      </c>
      <c r="AA1633">
        <v>140704.15</v>
      </c>
      <c r="AB1633">
        <v>0</v>
      </c>
      <c r="AC1633">
        <v>0</v>
      </c>
      <c r="AD1633">
        <v>0</v>
      </c>
      <c r="AE1633">
        <v>13451.64</v>
      </c>
      <c r="AF1633">
        <v>0</v>
      </c>
      <c r="AG1633">
        <v>0</v>
      </c>
      <c r="AH1633">
        <v>0</v>
      </c>
      <c r="AI1633">
        <v>10.46</v>
      </c>
      <c r="AJ1633">
        <v>1</v>
      </c>
      <c r="AK1633">
        <v>1</v>
      </c>
      <c r="AL1633">
        <v>1</v>
      </c>
      <c r="AM1633">
        <v>2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 t="s">
        <v>3</v>
      </c>
      <c r="AT1633">
        <v>1.9E-3</v>
      </c>
      <c r="AU1633" t="s">
        <v>3</v>
      </c>
      <c r="AV1633">
        <v>0</v>
      </c>
      <c r="AW1633">
        <v>2</v>
      </c>
      <c r="AX1633">
        <v>56497574</v>
      </c>
      <c r="AY1633">
        <v>1</v>
      </c>
      <c r="AZ1633">
        <v>0</v>
      </c>
      <c r="BA1633">
        <v>1569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CV1633">
        <v>0</v>
      </c>
      <c r="CW1633">
        <v>0</v>
      </c>
      <c r="CX1633">
        <f>ROUND(Y1633*Source!I1456,9)</f>
        <v>3.9063999999999999E-4</v>
      </c>
      <c r="CY1633">
        <f>AA1633</f>
        <v>140704.15</v>
      </c>
      <c r="CZ1633">
        <f>AE1633</f>
        <v>13451.64</v>
      </c>
      <c r="DA1633">
        <f>AI1633</f>
        <v>10.46</v>
      </c>
      <c r="DB1633">
        <f>ROUND(ROUND(AT1633*CZ1633,2),6)</f>
        <v>25.56</v>
      </c>
      <c r="DC1633">
        <f>ROUND(ROUND(AT1633*AG1633,2),6)</f>
        <v>0</v>
      </c>
      <c r="DD1633" t="s">
        <v>3</v>
      </c>
      <c r="DE1633" t="s">
        <v>3</v>
      </c>
      <c r="DF1633">
        <f>ROUND(ROUND(AE1633*AI1633,2)*CX1633,2)</f>
        <v>54.96</v>
      </c>
      <c r="DG1633">
        <f t="shared" si="929"/>
        <v>0</v>
      </c>
      <c r="DH1633">
        <f t="shared" si="930"/>
        <v>0</v>
      </c>
      <c r="DI1633">
        <f t="shared" si="909"/>
        <v>0</v>
      </c>
      <c r="DJ1633">
        <f>DF1633</f>
        <v>54.96</v>
      </c>
      <c r="DK1633">
        <v>0</v>
      </c>
      <c r="DL1633" t="s">
        <v>3</v>
      </c>
      <c r="DM1633">
        <v>0</v>
      </c>
      <c r="DN1633" t="s">
        <v>3</v>
      </c>
      <c r="DO1633">
        <v>0</v>
      </c>
    </row>
    <row r="1634" spans="1:119" x14ac:dyDescent="0.25">
      <c r="A1634">
        <f>ROW(Source!A1456)</f>
        <v>1456</v>
      </c>
      <c r="B1634">
        <v>56481267</v>
      </c>
      <c r="C1634">
        <v>56497569</v>
      </c>
      <c r="D1634">
        <v>54902905</v>
      </c>
      <c r="E1634">
        <v>1</v>
      </c>
      <c r="F1634">
        <v>1</v>
      </c>
      <c r="G1634">
        <v>1079</v>
      </c>
      <c r="H1634">
        <v>3</v>
      </c>
      <c r="I1634" t="s">
        <v>859</v>
      </c>
      <c r="J1634" t="s">
        <v>860</v>
      </c>
      <c r="K1634" t="s">
        <v>861</v>
      </c>
      <c r="L1634">
        <v>1348</v>
      </c>
      <c r="N1634">
        <v>1009</v>
      </c>
      <c r="O1634" t="s">
        <v>32</v>
      </c>
      <c r="P1634" t="s">
        <v>32</v>
      </c>
      <c r="Q1634">
        <v>1000</v>
      </c>
      <c r="W1634">
        <v>0</v>
      </c>
      <c r="X1634">
        <v>2068847740</v>
      </c>
      <c r="Y1634">
        <f>AT1634</f>
        <v>5.9999999999999995E-4</v>
      </c>
      <c r="AA1634">
        <v>133971.57999999999</v>
      </c>
      <c r="AB1634">
        <v>0</v>
      </c>
      <c r="AC1634">
        <v>0</v>
      </c>
      <c r="AD1634">
        <v>0</v>
      </c>
      <c r="AE1634">
        <v>8582.42</v>
      </c>
      <c r="AF1634">
        <v>0</v>
      </c>
      <c r="AG1634">
        <v>0</v>
      </c>
      <c r="AH1634">
        <v>0</v>
      </c>
      <c r="AI1634">
        <v>15.61</v>
      </c>
      <c r="AJ1634">
        <v>1</v>
      </c>
      <c r="AK1634">
        <v>1</v>
      </c>
      <c r="AL1634">
        <v>1</v>
      </c>
      <c r="AM1634">
        <v>2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 t="s">
        <v>3</v>
      </c>
      <c r="AT1634">
        <v>5.9999999999999995E-4</v>
      </c>
      <c r="AU1634" t="s">
        <v>3</v>
      </c>
      <c r="AV1634">
        <v>0</v>
      </c>
      <c r="AW1634">
        <v>2</v>
      </c>
      <c r="AX1634">
        <v>56497575</v>
      </c>
      <c r="AY1634">
        <v>1</v>
      </c>
      <c r="AZ1634">
        <v>0</v>
      </c>
      <c r="BA1634">
        <v>1570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CV1634">
        <v>0</v>
      </c>
      <c r="CW1634">
        <v>0</v>
      </c>
      <c r="CX1634">
        <f>ROUND(Y1634*Source!I1456,9)</f>
        <v>1.2336000000000001E-4</v>
      </c>
      <c r="CY1634">
        <f>AA1634</f>
        <v>133971.57999999999</v>
      </c>
      <c r="CZ1634">
        <f>AE1634</f>
        <v>8582.42</v>
      </c>
      <c r="DA1634">
        <f>AI1634</f>
        <v>15.61</v>
      </c>
      <c r="DB1634">
        <f>ROUND(ROUND(AT1634*CZ1634,2),6)</f>
        <v>5.15</v>
      </c>
      <c r="DC1634">
        <f>ROUND(ROUND(AT1634*AG1634,2),6)</f>
        <v>0</v>
      </c>
      <c r="DD1634" t="s">
        <v>3</v>
      </c>
      <c r="DE1634" t="s">
        <v>3</v>
      </c>
      <c r="DF1634">
        <f>ROUND(ROUND(AE1634*AI1634,2)*CX1634,2)</f>
        <v>16.53</v>
      </c>
      <c r="DG1634">
        <f t="shared" si="929"/>
        <v>0</v>
      </c>
      <c r="DH1634">
        <f t="shared" si="930"/>
        <v>0</v>
      </c>
      <c r="DI1634">
        <f t="shared" si="909"/>
        <v>0</v>
      </c>
      <c r="DJ1634">
        <f>DF1634</f>
        <v>16.53</v>
      </c>
      <c r="DK1634">
        <v>0</v>
      </c>
      <c r="DL1634" t="s">
        <v>3</v>
      </c>
      <c r="DM1634">
        <v>0</v>
      </c>
      <c r="DN1634" t="s">
        <v>3</v>
      </c>
      <c r="DO1634">
        <v>0</v>
      </c>
    </row>
    <row r="1635" spans="1:119" x14ac:dyDescent="0.25">
      <c r="A1635">
        <f>ROW(Source!A1494)</f>
        <v>1494</v>
      </c>
      <c r="B1635">
        <v>56481265</v>
      </c>
      <c r="C1635">
        <v>56497655</v>
      </c>
      <c r="D1635">
        <v>54836958</v>
      </c>
      <c r="E1635">
        <v>1079</v>
      </c>
      <c r="F1635">
        <v>1</v>
      </c>
      <c r="G1635">
        <v>1079</v>
      </c>
      <c r="H1635">
        <v>1</v>
      </c>
      <c r="I1635" t="s">
        <v>738</v>
      </c>
      <c r="J1635" t="s">
        <v>3</v>
      </c>
      <c r="K1635" t="s">
        <v>739</v>
      </c>
      <c r="L1635">
        <v>1191</v>
      </c>
      <c r="N1635">
        <v>1013</v>
      </c>
      <c r="O1635" t="s">
        <v>740</v>
      </c>
      <c r="P1635" t="s">
        <v>740</v>
      </c>
      <c r="Q1635">
        <v>1</v>
      </c>
      <c r="W1635">
        <v>0</v>
      </c>
      <c r="X1635">
        <v>476480486</v>
      </c>
      <c r="Y1635">
        <f>((AT1635*0.8)*1.1)</f>
        <v>153.12000000000003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1</v>
      </c>
      <c r="AK1635">
        <v>1</v>
      </c>
      <c r="AL1635">
        <v>1</v>
      </c>
      <c r="AM1635">
        <v>-2</v>
      </c>
      <c r="AN1635">
        <v>0</v>
      </c>
      <c r="AO1635">
        <v>1</v>
      </c>
      <c r="AP1635">
        <v>1</v>
      </c>
      <c r="AQ1635">
        <v>0</v>
      </c>
      <c r="AR1635">
        <v>0</v>
      </c>
      <c r="AS1635" t="s">
        <v>3</v>
      </c>
      <c r="AT1635">
        <v>174</v>
      </c>
      <c r="AU1635" t="s">
        <v>714</v>
      </c>
      <c r="AV1635">
        <v>1</v>
      </c>
      <c r="AW1635">
        <v>2</v>
      </c>
      <c r="AX1635">
        <v>56497656</v>
      </c>
      <c r="AY1635">
        <v>1</v>
      </c>
      <c r="AZ1635">
        <v>0</v>
      </c>
      <c r="BA1635">
        <v>1573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CU1635">
        <f>ROUND(AT1635*Source!I1494*AH1635*AL1635,2)</f>
        <v>0</v>
      </c>
      <c r="CV1635">
        <f>ROUND(Y1635*Source!I1494,9)</f>
        <v>480.79680000000002</v>
      </c>
      <c r="CW1635">
        <v>0</v>
      </c>
      <c r="CX1635">
        <f>ROUND(Y1635*Source!I1494,9)</f>
        <v>480.79680000000002</v>
      </c>
      <c r="CY1635">
        <f>AD1635</f>
        <v>0</v>
      </c>
      <c r="CZ1635">
        <f>AH1635</f>
        <v>0</v>
      </c>
      <c r="DA1635">
        <f>AL1635</f>
        <v>1</v>
      </c>
      <c r="DB1635">
        <f>ROUND(((ROUND(AT1635*CZ1635,2)*0.8)*1.1),6)</f>
        <v>0</v>
      </c>
      <c r="DC1635">
        <f>ROUND(((ROUND(AT1635*AG1635,2)*0.8)*1.1),6)</f>
        <v>0</v>
      </c>
      <c r="DD1635" t="s">
        <v>3</v>
      </c>
      <c r="DE1635" t="s">
        <v>3</v>
      </c>
      <c r="DF1635">
        <f>ROUND(ROUND(AE1635,2)*CX1635,2)</f>
        <v>0</v>
      </c>
      <c r="DG1635">
        <f t="shared" si="929"/>
        <v>0</v>
      </c>
      <c r="DH1635">
        <f t="shared" si="930"/>
        <v>0</v>
      </c>
      <c r="DI1635">
        <f t="shared" si="909"/>
        <v>0</v>
      </c>
      <c r="DJ1635">
        <f>DI1635</f>
        <v>0</v>
      </c>
      <c r="DK1635">
        <v>0</v>
      </c>
      <c r="DL1635" t="s">
        <v>3</v>
      </c>
      <c r="DM1635">
        <v>0</v>
      </c>
      <c r="DN1635" t="s">
        <v>3</v>
      </c>
      <c r="DO1635">
        <v>0</v>
      </c>
    </row>
    <row r="1636" spans="1:119" x14ac:dyDescent="0.25">
      <c r="A1636">
        <f>ROW(Source!A1494)</f>
        <v>1494</v>
      </c>
      <c r="B1636">
        <v>56481265</v>
      </c>
      <c r="C1636">
        <v>56497655</v>
      </c>
      <c r="D1636">
        <v>54933982</v>
      </c>
      <c r="E1636">
        <v>1</v>
      </c>
      <c r="F1636">
        <v>1</v>
      </c>
      <c r="G1636">
        <v>1079</v>
      </c>
      <c r="H1636">
        <v>2</v>
      </c>
      <c r="I1636" t="s">
        <v>963</v>
      </c>
      <c r="J1636" t="s">
        <v>964</v>
      </c>
      <c r="K1636" t="s">
        <v>965</v>
      </c>
      <c r="L1636">
        <v>1368</v>
      </c>
      <c r="N1636">
        <v>1011</v>
      </c>
      <c r="O1636" t="s">
        <v>744</v>
      </c>
      <c r="P1636" t="s">
        <v>744</v>
      </c>
      <c r="Q1636">
        <v>1</v>
      </c>
      <c r="W1636">
        <v>0</v>
      </c>
      <c r="X1636">
        <v>-374615324</v>
      </c>
      <c r="Y1636">
        <f>((AT1636*0.8)*1.1)</f>
        <v>11.220000000000002</v>
      </c>
      <c r="AA1636">
        <v>0</v>
      </c>
      <c r="AB1636">
        <v>3.46</v>
      </c>
      <c r="AC1636">
        <v>0</v>
      </c>
      <c r="AD1636">
        <v>0</v>
      </c>
      <c r="AE1636">
        <v>0</v>
      </c>
      <c r="AF1636">
        <v>3.18</v>
      </c>
      <c r="AG1636">
        <v>0</v>
      </c>
      <c r="AH1636">
        <v>0</v>
      </c>
      <c r="AI1636">
        <v>1</v>
      </c>
      <c r="AJ1636">
        <v>1</v>
      </c>
      <c r="AK1636">
        <v>1</v>
      </c>
      <c r="AL1636">
        <v>1</v>
      </c>
      <c r="AM1636">
        <v>-2</v>
      </c>
      <c r="AN1636">
        <v>0</v>
      </c>
      <c r="AO1636">
        <v>1</v>
      </c>
      <c r="AP1636">
        <v>1</v>
      </c>
      <c r="AQ1636">
        <v>0</v>
      </c>
      <c r="AR1636">
        <v>0</v>
      </c>
      <c r="AS1636" t="s">
        <v>3</v>
      </c>
      <c r="AT1636">
        <v>12.75</v>
      </c>
      <c r="AU1636" t="s">
        <v>714</v>
      </c>
      <c r="AV1636">
        <v>0</v>
      </c>
      <c r="AW1636">
        <v>2</v>
      </c>
      <c r="AX1636">
        <v>56497657</v>
      </c>
      <c r="AY1636">
        <v>1</v>
      </c>
      <c r="AZ1636">
        <v>0</v>
      </c>
      <c r="BA1636">
        <v>1574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CV1636">
        <v>0</v>
      </c>
      <c r="CW1636">
        <f>ROUND(Y1636*Source!I1494*DO1636,9)</f>
        <v>0</v>
      </c>
      <c r="CX1636">
        <f>ROUND(Y1636*Source!I1494,9)</f>
        <v>35.230800000000002</v>
      </c>
      <c r="CY1636">
        <f>AB1636</f>
        <v>3.46</v>
      </c>
      <c r="CZ1636">
        <f>AF1636</f>
        <v>3.18</v>
      </c>
      <c r="DA1636">
        <f>AJ1636</f>
        <v>1</v>
      </c>
      <c r="DB1636">
        <f>ROUND(((ROUND(AT1636*CZ1636,2)*0.8)*1.1),6)</f>
        <v>35.683999999999997</v>
      </c>
      <c r="DC1636">
        <f>ROUND(((ROUND(AT1636*AG1636,2)*0.8)*1.1),6)</f>
        <v>0</v>
      </c>
      <c r="DD1636" t="s">
        <v>3</v>
      </c>
      <c r="DE1636" t="s">
        <v>3</v>
      </c>
      <c r="DF1636">
        <f>ROUND(ROUND(AE1636,2)*CX1636,2)</f>
        <v>0</v>
      </c>
      <c r="DG1636">
        <f t="shared" si="929"/>
        <v>112.03</v>
      </c>
      <c r="DH1636">
        <f t="shared" si="930"/>
        <v>0</v>
      </c>
      <c r="DI1636">
        <f t="shared" si="909"/>
        <v>0</v>
      </c>
      <c r="DJ1636">
        <f>DG1636</f>
        <v>112.03</v>
      </c>
      <c r="DK1636">
        <v>0</v>
      </c>
      <c r="DL1636" t="s">
        <v>3</v>
      </c>
      <c r="DM1636">
        <v>0</v>
      </c>
      <c r="DN1636" t="s">
        <v>3</v>
      </c>
      <c r="DO1636">
        <v>0</v>
      </c>
    </row>
    <row r="1637" spans="1:119" x14ac:dyDescent="0.25">
      <c r="A1637">
        <f>ROW(Source!A1494)</f>
        <v>1494</v>
      </c>
      <c r="B1637">
        <v>56481265</v>
      </c>
      <c r="C1637">
        <v>56497655</v>
      </c>
      <c r="D1637">
        <v>54934284</v>
      </c>
      <c r="E1637">
        <v>1</v>
      </c>
      <c r="F1637">
        <v>1</v>
      </c>
      <c r="G1637">
        <v>1079</v>
      </c>
      <c r="H1637">
        <v>2</v>
      </c>
      <c r="I1637" t="s">
        <v>741</v>
      </c>
      <c r="J1637" t="s">
        <v>742</v>
      </c>
      <c r="K1637" t="s">
        <v>743</v>
      </c>
      <c r="L1637">
        <v>1368</v>
      </c>
      <c r="N1637">
        <v>1011</v>
      </c>
      <c r="O1637" t="s">
        <v>744</v>
      </c>
      <c r="P1637" t="s">
        <v>744</v>
      </c>
      <c r="Q1637">
        <v>1</v>
      </c>
      <c r="W1637">
        <v>0</v>
      </c>
      <c r="X1637">
        <v>654681671</v>
      </c>
      <c r="Y1637">
        <f>((AT1637*0.8)*1.1)</f>
        <v>0.64239999999999997</v>
      </c>
      <c r="AA1637">
        <v>0</v>
      </c>
      <c r="AB1637">
        <v>90.33</v>
      </c>
      <c r="AC1637">
        <v>13.72</v>
      </c>
      <c r="AD1637">
        <v>0</v>
      </c>
      <c r="AE1637">
        <v>0</v>
      </c>
      <c r="AF1637">
        <v>83.1</v>
      </c>
      <c r="AG1637">
        <v>12.62</v>
      </c>
      <c r="AH1637">
        <v>0</v>
      </c>
      <c r="AI1637">
        <v>1</v>
      </c>
      <c r="AJ1637">
        <v>1</v>
      </c>
      <c r="AK1637">
        <v>1</v>
      </c>
      <c r="AL1637">
        <v>1</v>
      </c>
      <c r="AM1637">
        <v>-2</v>
      </c>
      <c r="AN1637">
        <v>0</v>
      </c>
      <c r="AO1637">
        <v>1</v>
      </c>
      <c r="AP1637">
        <v>1</v>
      </c>
      <c r="AQ1637">
        <v>0</v>
      </c>
      <c r="AR1637">
        <v>0</v>
      </c>
      <c r="AS1637" t="s">
        <v>3</v>
      </c>
      <c r="AT1637">
        <v>0.73</v>
      </c>
      <c r="AU1637" t="s">
        <v>714</v>
      </c>
      <c r="AV1637">
        <v>0</v>
      </c>
      <c r="AW1637">
        <v>2</v>
      </c>
      <c r="AX1637">
        <v>56497658</v>
      </c>
      <c r="AY1637">
        <v>1</v>
      </c>
      <c r="AZ1637">
        <v>0</v>
      </c>
      <c r="BA1637">
        <v>1575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CV1637">
        <v>0</v>
      </c>
      <c r="CW1637">
        <f>ROUND(Y1637*Source!I1494*DO1637,9)</f>
        <v>25.456256320000001</v>
      </c>
      <c r="CX1637">
        <f>ROUND(Y1637*Source!I1494,9)</f>
        <v>2.0171359999999998</v>
      </c>
      <c r="CY1637">
        <f>AB1637</f>
        <v>90.33</v>
      </c>
      <c r="CZ1637">
        <f>AF1637</f>
        <v>83.1</v>
      </c>
      <c r="DA1637">
        <f>AJ1637</f>
        <v>1</v>
      </c>
      <c r="DB1637">
        <f>ROUND(((ROUND(AT1637*CZ1637,2)*0.8)*1.1),6)</f>
        <v>53.380800000000001</v>
      </c>
      <c r="DC1637">
        <f>ROUND(((ROUND(AT1637*AG1637,2)*0.8)*1.1),6)</f>
        <v>8.1047999999999991</v>
      </c>
      <c r="DD1637" t="s">
        <v>3</v>
      </c>
      <c r="DE1637" t="s">
        <v>3</v>
      </c>
      <c r="DF1637">
        <f>ROUND(ROUND(AE1637,2)*CX1637,2)</f>
        <v>0</v>
      </c>
      <c r="DG1637">
        <f t="shared" si="929"/>
        <v>167.62</v>
      </c>
      <c r="DH1637">
        <f t="shared" si="930"/>
        <v>25.46</v>
      </c>
      <c r="DI1637">
        <f t="shared" si="909"/>
        <v>0</v>
      </c>
      <c r="DJ1637">
        <f>DG1637</f>
        <v>167.62</v>
      </c>
      <c r="DK1637">
        <v>0</v>
      </c>
      <c r="DL1637" t="s">
        <v>745</v>
      </c>
      <c r="DM1637">
        <v>0</v>
      </c>
      <c r="DN1637" t="s">
        <v>740</v>
      </c>
      <c r="DO1637">
        <v>12.62</v>
      </c>
    </row>
    <row r="1638" spans="1:119" x14ac:dyDescent="0.25">
      <c r="A1638">
        <f>ROW(Source!A1494)</f>
        <v>1494</v>
      </c>
      <c r="B1638">
        <v>56481265</v>
      </c>
      <c r="C1638">
        <v>56497655</v>
      </c>
      <c r="D1638">
        <v>54903374</v>
      </c>
      <c r="E1638">
        <v>1</v>
      </c>
      <c r="F1638">
        <v>1</v>
      </c>
      <c r="G1638">
        <v>1079</v>
      </c>
      <c r="H1638">
        <v>3</v>
      </c>
      <c r="I1638" t="s">
        <v>779</v>
      </c>
      <c r="J1638" t="s">
        <v>780</v>
      </c>
      <c r="K1638" t="s">
        <v>781</v>
      </c>
      <c r="L1638">
        <v>1348</v>
      </c>
      <c r="N1638">
        <v>1009</v>
      </c>
      <c r="O1638" t="s">
        <v>32</v>
      </c>
      <c r="P1638" t="s">
        <v>32</v>
      </c>
      <c r="Q1638">
        <v>1000</v>
      </c>
      <c r="W1638">
        <v>0</v>
      </c>
      <c r="X1638">
        <v>-925205253</v>
      </c>
      <c r="Y1638">
        <f>AT1638</f>
        <v>0.03</v>
      </c>
      <c r="AA1638">
        <v>7207.38</v>
      </c>
      <c r="AB1638">
        <v>0</v>
      </c>
      <c r="AC1638">
        <v>0</v>
      </c>
      <c r="AD1638">
        <v>0</v>
      </c>
      <c r="AE1638">
        <v>7185.82</v>
      </c>
      <c r="AF1638">
        <v>0</v>
      </c>
      <c r="AG1638">
        <v>0</v>
      </c>
      <c r="AH1638">
        <v>0</v>
      </c>
      <c r="AI1638">
        <v>1</v>
      </c>
      <c r="AJ1638">
        <v>1</v>
      </c>
      <c r="AK1638">
        <v>1</v>
      </c>
      <c r="AL1638">
        <v>1</v>
      </c>
      <c r="AM1638">
        <v>-2</v>
      </c>
      <c r="AN1638">
        <v>0</v>
      </c>
      <c r="AO1638">
        <v>1</v>
      </c>
      <c r="AP1638">
        <v>1</v>
      </c>
      <c r="AQ1638">
        <v>0</v>
      </c>
      <c r="AR1638">
        <v>0</v>
      </c>
      <c r="AS1638" t="s">
        <v>3</v>
      </c>
      <c r="AT1638">
        <v>0.03</v>
      </c>
      <c r="AU1638" t="s">
        <v>3</v>
      </c>
      <c r="AV1638">
        <v>0</v>
      </c>
      <c r="AW1638">
        <v>2</v>
      </c>
      <c r="AX1638">
        <v>56497659</v>
      </c>
      <c r="AY1638">
        <v>1</v>
      </c>
      <c r="AZ1638">
        <v>2048</v>
      </c>
      <c r="BA1638">
        <v>1576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CV1638">
        <v>0</v>
      </c>
      <c r="CW1638">
        <v>0</v>
      </c>
      <c r="CX1638">
        <f>ROUND(Y1638*Source!I1494,9)</f>
        <v>9.4200000000000006E-2</v>
      </c>
      <c r="CY1638">
        <f>AA1638</f>
        <v>7207.38</v>
      </c>
      <c r="CZ1638">
        <f>AE1638</f>
        <v>7185.82</v>
      </c>
      <c r="DA1638">
        <f>AI1638</f>
        <v>1</v>
      </c>
      <c r="DB1638">
        <f>ROUND((ROUND(AT1638*CZ1638,2)*0),6)</f>
        <v>0</v>
      </c>
      <c r="DC1638">
        <f>ROUND(ROUND(AT1638*AG1638,2),6)</f>
        <v>0</v>
      </c>
      <c r="DD1638" t="s">
        <v>713</v>
      </c>
      <c r="DE1638" t="s">
        <v>3</v>
      </c>
      <c r="DF1638">
        <f>ROUND((ROUND(AE1638,2)*0)*CX1638,2)</f>
        <v>0</v>
      </c>
      <c r="DG1638">
        <f>ROUND((ROUND(AF1638,2)*0)*CX1638,2)</f>
        <v>0</v>
      </c>
      <c r="DH1638">
        <f t="shared" si="930"/>
        <v>0</v>
      </c>
      <c r="DI1638">
        <f>ROUND((ROUND(AH1638,2)*0)*CX1638,2)</f>
        <v>0</v>
      </c>
      <c r="DJ1638">
        <f>DF1638</f>
        <v>0</v>
      </c>
      <c r="DK1638">
        <v>0</v>
      </c>
      <c r="DL1638" t="s">
        <v>3</v>
      </c>
      <c r="DM1638">
        <v>0</v>
      </c>
      <c r="DN1638" t="s">
        <v>3</v>
      </c>
      <c r="DO1638">
        <v>0</v>
      </c>
    </row>
    <row r="1639" spans="1:119" x14ac:dyDescent="0.25">
      <c r="A1639">
        <f>ROW(Source!A1494)</f>
        <v>1494</v>
      </c>
      <c r="B1639">
        <v>56481265</v>
      </c>
      <c r="C1639">
        <v>56497655</v>
      </c>
      <c r="D1639">
        <v>54909703</v>
      </c>
      <c r="E1639">
        <v>1</v>
      </c>
      <c r="F1639">
        <v>1</v>
      </c>
      <c r="G1639">
        <v>1079</v>
      </c>
      <c r="H1639">
        <v>3</v>
      </c>
      <c r="I1639" t="s">
        <v>910</v>
      </c>
      <c r="J1639" t="s">
        <v>911</v>
      </c>
      <c r="K1639" t="s">
        <v>912</v>
      </c>
      <c r="L1639">
        <v>1339</v>
      </c>
      <c r="N1639">
        <v>1007</v>
      </c>
      <c r="O1639" t="s">
        <v>158</v>
      </c>
      <c r="P1639" t="s">
        <v>158</v>
      </c>
      <c r="Q1639">
        <v>1</v>
      </c>
      <c r="W1639">
        <v>0</v>
      </c>
      <c r="X1639">
        <v>1935687176</v>
      </c>
      <c r="Y1639">
        <f>AT1639</f>
        <v>4.28</v>
      </c>
      <c r="AA1639">
        <v>440.82</v>
      </c>
      <c r="AB1639">
        <v>0</v>
      </c>
      <c r="AC1639">
        <v>0</v>
      </c>
      <c r="AD1639">
        <v>0</v>
      </c>
      <c r="AE1639">
        <v>439.5</v>
      </c>
      <c r="AF1639">
        <v>0</v>
      </c>
      <c r="AG1639">
        <v>0</v>
      </c>
      <c r="AH1639">
        <v>0</v>
      </c>
      <c r="AI1639">
        <v>1</v>
      </c>
      <c r="AJ1639">
        <v>1</v>
      </c>
      <c r="AK1639">
        <v>1</v>
      </c>
      <c r="AL1639">
        <v>1</v>
      </c>
      <c r="AM1639">
        <v>-2</v>
      </c>
      <c r="AN1639">
        <v>0</v>
      </c>
      <c r="AO1639">
        <v>1</v>
      </c>
      <c r="AP1639">
        <v>1</v>
      </c>
      <c r="AQ1639">
        <v>0</v>
      </c>
      <c r="AR1639">
        <v>0</v>
      </c>
      <c r="AS1639" t="s">
        <v>3</v>
      </c>
      <c r="AT1639">
        <v>4.28</v>
      </c>
      <c r="AU1639" t="s">
        <v>3</v>
      </c>
      <c r="AV1639">
        <v>0</v>
      </c>
      <c r="AW1639">
        <v>2</v>
      </c>
      <c r="AX1639">
        <v>56497660</v>
      </c>
      <c r="AY1639">
        <v>1</v>
      </c>
      <c r="AZ1639">
        <v>2048</v>
      </c>
      <c r="BA1639">
        <v>1577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CV1639">
        <v>0</v>
      </c>
      <c r="CW1639">
        <v>0</v>
      </c>
      <c r="CX1639">
        <f>ROUND(Y1639*Source!I1494,9)</f>
        <v>13.4392</v>
      </c>
      <c r="CY1639">
        <f>AA1639</f>
        <v>440.82</v>
      </c>
      <c r="CZ1639">
        <f>AE1639</f>
        <v>439.5</v>
      </c>
      <c r="DA1639">
        <f>AI1639</f>
        <v>1</v>
      </c>
      <c r="DB1639">
        <f>ROUND((ROUND(AT1639*CZ1639,2)*0),6)</f>
        <v>0</v>
      </c>
      <c r="DC1639">
        <f>ROUND(ROUND(AT1639*AG1639,2),6)</f>
        <v>0</v>
      </c>
      <c r="DD1639" t="s">
        <v>713</v>
      </c>
      <c r="DE1639" t="s">
        <v>3</v>
      </c>
      <c r="DF1639">
        <f>ROUND((ROUND(AE1639,2)*0)*CX1639,2)</f>
        <v>0</v>
      </c>
      <c r="DG1639">
        <f>ROUND((ROUND(AF1639,2)*0)*CX1639,2)</f>
        <v>0</v>
      </c>
      <c r="DH1639">
        <f t="shared" si="930"/>
        <v>0</v>
      </c>
      <c r="DI1639">
        <f>ROUND((ROUND(AH1639,2)*0)*CX1639,2)</f>
        <v>0</v>
      </c>
      <c r="DJ1639">
        <f>DF1639</f>
        <v>0</v>
      </c>
      <c r="DK1639">
        <v>0</v>
      </c>
      <c r="DL1639" t="s">
        <v>3</v>
      </c>
      <c r="DM1639">
        <v>0</v>
      </c>
      <c r="DN1639" t="s">
        <v>3</v>
      </c>
      <c r="DO1639">
        <v>0</v>
      </c>
    </row>
    <row r="1640" spans="1:119" x14ac:dyDescent="0.25">
      <c r="A1640">
        <f>ROW(Source!A1495)</f>
        <v>1495</v>
      </c>
      <c r="B1640">
        <v>56481267</v>
      </c>
      <c r="C1640">
        <v>56497655</v>
      </c>
      <c r="D1640">
        <v>54836958</v>
      </c>
      <c r="E1640">
        <v>1079</v>
      </c>
      <c r="F1640">
        <v>1</v>
      </c>
      <c r="G1640">
        <v>1079</v>
      </c>
      <c r="H1640">
        <v>1</v>
      </c>
      <c r="I1640" t="s">
        <v>738</v>
      </c>
      <c r="J1640" t="s">
        <v>3</v>
      </c>
      <c r="K1640" t="s">
        <v>739</v>
      </c>
      <c r="L1640">
        <v>1191</v>
      </c>
      <c r="N1640">
        <v>1013</v>
      </c>
      <c r="O1640" t="s">
        <v>740</v>
      </c>
      <c r="P1640" t="s">
        <v>740</v>
      </c>
      <c r="Q1640">
        <v>1</v>
      </c>
      <c r="W1640">
        <v>0</v>
      </c>
      <c r="X1640">
        <v>476480486</v>
      </c>
      <c r="Y1640">
        <f>((AT1640*0.8)*1.1)</f>
        <v>153.12000000000003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1</v>
      </c>
      <c r="AL1640">
        <v>1</v>
      </c>
      <c r="AM1640">
        <v>-2</v>
      </c>
      <c r="AN1640">
        <v>0</v>
      </c>
      <c r="AO1640">
        <v>1</v>
      </c>
      <c r="AP1640">
        <v>1</v>
      </c>
      <c r="AQ1640">
        <v>0</v>
      </c>
      <c r="AR1640">
        <v>0</v>
      </c>
      <c r="AS1640" t="s">
        <v>3</v>
      </c>
      <c r="AT1640">
        <v>174</v>
      </c>
      <c r="AU1640" t="s">
        <v>714</v>
      </c>
      <c r="AV1640">
        <v>1</v>
      </c>
      <c r="AW1640">
        <v>2</v>
      </c>
      <c r="AX1640">
        <v>56497656</v>
      </c>
      <c r="AY1640">
        <v>1</v>
      </c>
      <c r="AZ1640">
        <v>0</v>
      </c>
      <c r="BA1640">
        <v>1580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CU1640">
        <f>ROUND(AT1640*Source!I1495*AH1640*AL1640,2)</f>
        <v>0</v>
      </c>
      <c r="CV1640">
        <f>ROUND(Y1640*Source!I1495,9)</f>
        <v>480.79680000000002</v>
      </c>
      <c r="CW1640">
        <v>0</v>
      </c>
      <c r="CX1640">
        <f>ROUND(Y1640*Source!I1495,9)</f>
        <v>480.79680000000002</v>
      </c>
      <c r="CY1640">
        <f>AD1640</f>
        <v>0</v>
      </c>
      <c r="CZ1640">
        <f>AH1640</f>
        <v>0</v>
      </c>
      <c r="DA1640">
        <f>AL1640</f>
        <v>1</v>
      </c>
      <c r="DB1640">
        <f>ROUND(((ROUND(AT1640*CZ1640,2)*0.8)*1.1),6)</f>
        <v>0</v>
      </c>
      <c r="DC1640">
        <f>ROUND(((ROUND(AT1640*AG1640,2)*0.8)*1.1),6)</f>
        <v>0</v>
      </c>
      <c r="DD1640" t="s">
        <v>3</v>
      </c>
      <c r="DE1640" t="s">
        <v>3</v>
      </c>
      <c r="DF1640">
        <f>ROUND(ROUND(AE1640,2)*CX1640,2)</f>
        <v>0</v>
      </c>
      <c r="DG1640">
        <f>ROUND(ROUND(AF1640,2)*CX1640,2)</f>
        <v>0</v>
      </c>
      <c r="DH1640">
        <f t="shared" si="930"/>
        <v>0</v>
      </c>
      <c r="DI1640">
        <f>ROUND(ROUND(AH1640,2)*CX1640,2)</f>
        <v>0</v>
      </c>
      <c r="DJ1640">
        <f>DI1640</f>
        <v>0</v>
      </c>
      <c r="DK1640">
        <v>0</v>
      </c>
      <c r="DL1640" t="s">
        <v>3</v>
      </c>
      <c r="DM1640">
        <v>0</v>
      </c>
      <c r="DN1640" t="s">
        <v>3</v>
      </c>
      <c r="DO1640">
        <v>0</v>
      </c>
    </row>
    <row r="1641" spans="1:119" x14ac:dyDescent="0.25">
      <c r="A1641">
        <f>ROW(Source!A1495)</f>
        <v>1495</v>
      </c>
      <c r="B1641">
        <v>56481267</v>
      </c>
      <c r="C1641">
        <v>56497655</v>
      </c>
      <c r="D1641">
        <v>54933982</v>
      </c>
      <c r="E1641">
        <v>1</v>
      </c>
      <c r="F1641">
        <v>1</v>
      </c>
      <c r="G1641">
        <v>1079</v>
      </c>
      <c r="H1641">
        <v>2</v>
      </c>
      <c r="I1641" t="s">
        <v>963</v>
      </c>
      <c r="J1641" t="s">
        <v>964</v>
      </c>
      <c r="K1641" t="s">
        <v>965</v>
      </c>
      <c r="L1641">
        <v>1368</v>
      </c>
      <c r="N1641">
        <v>1011</v>
      </c>
      <c r="O1641" t="s">
        <v>744</v>
      </c>
      <c r="P1641" t="s">
        <v>744</v>
      </c>
      <c r="Q1641">
        <v>1</v>
      </c>
      <c r="W1641">
        <v>0</v>
      </c>
      <c r="X1641">
        <v>-374615324</v>
      </c>
      <c r="Y1641">
        <f>((AT1641*0.8)*1.1)</f>
        <v>11.220000000000002</v>
      </c>
      <c r="AA1641">
        <v>0</v>
      </c>
      <c r="AB1641">
        <v>40.549999999999997</v>
      </c>
      <c r="AC1641">
        <v>0</v>
      </c>
      <c r="AD1641">
        <v>0</v>
      </c>
      <c r="AE1641">
        <v>0</v>
      </c>
      <c r="AF1641">
        <v>3.18</v>
      </c>
      <c r="AG1641">
        <v>0</v>
      </c>
      <c r="AH1641">
        <v>0</v>
      </c>
      <c r="AI1641">
        <v>1</v>
      </c>
      <c r="AJ1641">
        <v>11.73</v>
      </c>
      <c r="AK1641">
        <v>47.82</v>
      </c>
      <c r="AL1641">
        <v>1</v>
      </c>
      <c r="AM1641">
        <v>2</v>
      </c>
      <c r="AN1641">
        <v>0</v>
      </c>
      <c r="AO1641">
        <v>1</v>
      </c>
      <c r="AP1641">
        <v>1</v>
      </c>
      <c r="AQ1641">
        <v>0</v>
      </c>
      <c r="AR1641">
        <v>0</v>
      </c>
      <c r="AS1641" t="s">
        <v>3</v>
      </c>
      <c r="AT1641">
        <v>12.75</v>
      </c>
      <c r="AU1641" t="s">
        <v>714</v>
      </c>
      <c r="AV1641">
        <v>0</v>
      </c>
      <c r="AW1641">
        <v>2</v>
      </c>
      <c r="AX1641">
        <v>56497657</v>
      </c>
      <c r="AY1641">
        <v>1</v>
      </c>
      <c r="AZ1641">
        <v>0</v>
      </c>
      <c r="BA1641">
        <v>1581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CV1641">
        <v>0</v>
      </c>
      <c r="CW1641">
        <f>ROUND(Y1641*Source!I1495*DO1641,9)</f>
        <v>0</v>
      </c>
      <c r="CX1641">
        <f>ROUND(Y1641*Source!I1495,9)</f>
        <v>35.230800000000002</v>
      </c>
      <c r="CY1641">
        <f>AB1641</f>
        <v>40.549999999999997</v>
      </c>
      <c r="CZ1641">
        <f>AF1641</f>
        <v>3.18</v>
      </c>
      <c r="DA1641">
        <f>AJ1641</f>
        <v>11.73</v>
      </c>
      <c r="DB1641">
        <f>ROUND(((ROUND(AT1641*CZ1641,2)*0.8)*1.1),6)</f>
        <v>35.683999999999997</v>
      </c>
      <c r="DC1641">
        <f>ROUND(((ROUND(AT1641*AG1641,2)*0.8)*1.1),6)</f>
        <v>0</v>
      </c>
      <c r="DD1641" t="s">
        <v>3</v>
      </c>
      <c r="DE1641" t="s">
        <v>3</v>
      </c>
      <c r="DF1641">
        <f>ROUND(ROUND(AE1641,2)*CX1641,2)</f>
        <v>0</v>
      </c>
      <c r="DG1641">
        <f>ROUND(ROUND(AF1641*AJ1641,2)*CX1641,2)</f>
        <v>1314.11</v>
      </c>
      <c r="DH1641">
        <f>ROUND(ROUND(AG1641*AK1641,2)*CX1641,2)</f>
        <v>0</v>
      </c>
      <c r="DI1641">
        <f>ROUND(ROUND(AH1641,2)*CX1641,2)</f>
        <v>0</v>
      </c>
      <c r="DJ1641">
        <f>DG1641</f>
        <v>1314.11</v>
      </c>
      <c r="DK1641">
        <v>0</v>
      </c>
      <c r="DL1641" t="s">
        <v>3</v>
      </c>
      <c r="DM1641">
        <v>0</v>
      </c>
      <c r="DN1641" t="s">
        <v>3</v>
      </c>
      <c r="DO1641">
        <v>0</v>
      </c>
    </row>
    <row r="1642" spans="1:119" x14ac:dyDescent="0.25">
      <c r="A1642">
        <f>ROW(Source!A1495)</f>
        <v>1495</v>
      </c>
      <c r="B1642">
        <v>56481267</v>
      </c>
      <c r="C1642">
        <v>56497655</v>
      </c>
      <c r="D1642">
        <v>54934284</v>
      </c>
      <c r="E1642">
        <v>1</v>
      </c>
      <c r="F1642">
        <v>1</v>
      </c>
      <c r="G1642">
        <v>1079</v>
      </c>
      <c r="H1642">
        <v>2</v>
      </c>
      <c r="I1642" t="s">
        <v>741</v>
      </c>
      <c r="J1642" t="s">
        <v>742</v>
      </c>
      <c r="K1642" t="s">
        <v>743</v>
      </c>
      <c r="L1642">
        <v>1368</v>
      </c>
      <c r="N1642">
        <v>1011</v>
      </c>
      <c r="O1642" t="s">
        <v>744</v>
      </c>
      <c r="P1642" t="s">
        <v>744</v>
      </c>
      <c r="Q1642">
        <v>1</v>
      </c>
      <c r="W1642">
        <v>0</v>
      </c>
      <c r="X1642">
        <v>654681671</v>
      </c>
      <c r="Y1642">
        <f>((AT1642*0.8)*1.1)</f>
        <v>0.64239999999999997</v>
      </c>
      <c r="AA1642">
        <v>0</v>
      </c>
      <c r="AB1642">
        <v>1373.91</v>
      </c>
      <c r="AC1642">
        <v>655.99</v>
      </c>
      <c r="AD1642">
        <v>0</v>
      </c>
      <c r="AE1642">
        <v>0</v>
      </c>
      <c r="AF1642">
        <v>83.1</v>
      </c>
      <c r="AG1642">
        <v>12.62</v>
      </c>
      <c r="AH1642">
        <v>0</v>
      </c>
      <c r="AI1642">
        <v>1</v>
      </c>
      <c r="AJ1642">
        <v>15.21</v>
      </c>
      <c r="AK1642">
        <v>47.82</v>
      </c>
      <c r="AL1642">
        <v>1</v>
      </c>
      <c r="AM1642">
        <v>2</v>
      </c>
      <c r="AN1642">
        <v>0</v>
      </c>
      <c r="AO1642">
        <v>1</v>
      </c>
      <c r="AP1642">
        <v>1</v>
      </c>
      <c r="AQ1642">
        <v>0</v>
      </c>
      <c r="AR1642">
        <v>0</v>
      </c>
      <c r="AS1642" t="s">
        <v>3</v>
      </c>
      <c r="AT1642">
        <v>0.73</v>
      </c>
      <c r="AU1642" t="s">
        <v>714</v>
      </c>
      <c r="AV1642">
        <v>0</v>
      </c>
      <c r="AW1642">
        <v>2</v>
      </c>
      <c r="AX1642">
        <v>56497658</v>
      </c>
      <c r="AY1642">
        <v>1</v>
      </c>
      <c r="AZ1642">
        <v>0</v>
      </c>
      <c r="BA1642">
        <v>1582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CV1642">
        <v>0</v>
      </c>
      <c r="CW1642">
        <f>ROUND(Y1642*Source!I1495*DO1642,9)</f>
        <v>25.456256320000001</v>
      </c>
      <c r="CX1642">
        <f>ROUND(Y1642*Source!I1495,9)</f>
        <v>2.0171359999999998</v>
      </c>
      <c r="CY1642">
        <f>AB1642</f>
        <v>1373.91</v>
      </c>
      <c r="CZ1642">
        <f>AF1642</f>
        <v>83.1</v>
      </c>
      <c r="DA1642">
        <f>AJ1642</f>
        <v>15.21</v>
      </c>
      <c r="DB1642">
        <f>ROUND(((ROUND(AT1642*CZ1642,2)*0.8)*1.1),6)</f>
        <v>53.380800000000001</v>
      </c>
      <c r="DC1642">
        <f>ROUND(((ROUND(AT1642*AG1642,2)*0.8)*1.1),6)</f>
        <v>8.1047999999999991</v>
      </c>
      <c r="DD1642" t="s">
        <v>3</v>
      </c>
      <c r="DE1642" t="s">
        <v>3</v>
      </c>
      <c r="DF1642">
        <f>ROUND(ROUND(AE1642,2)*CX1642,2)</f>
        <v>0</v>
      </c>
      <c r="DG1642">
        <f>ROUND(ROUND(AF1642*AJ1642,2)*CX1642,2)</f>
        <v>2549.56</v>
      </c>
      <c r="DH1642">
        <f>ROUND(ROUND(AG1642*AK1642,2)*CX1642,2)</f>
        <v>1217.32</v>
      </c>
      <c r="DI1642">
        <f>ROUND(ROUND(AH1642,2)*CX1642,2)</f>
        <v>0</v>
      </c>
      <c r="DJ1642">
        <f>DG1642</f>
        <v>2549.56</v>
      </c>
      <c r="DK1642">
        <v>0</v>
      </c>
      <c r="DL1642" t="s">
        <v>745</v>
      </c>
      <c r="DM1642">
        <v>0</v>
      </c>
      <c r="DN1642" t="s">
        <v>740</v>
      </c>
      <c r="DO1642">
        <v>12.62</v>
      </c>
    </row>
    <row r="1643" spans="1:119" x14ac:dyDescent="0.25">
      <c r="A1643">
        <f>ROW(Source!A1495)</f>
        <v>1495</v>
      </c>
      <c r="B1643">
        <v>56481267</v>
      </c>
      <c r="C1643">
        <v>56497655</v>
      </c>
      <c r="D1643">
        <v>54903374</v>
      </c>
      <c r="E1643">
        <v>1</v>
      </c>
      <c r="F1643">
        <v>1</v>
      </c>
      <c r="G1643">
        <v>1079</v>
      </c>
      <c r="H1643">
        <v>3</v>
      </c>
      <c r="I1643" t="s">
        <v>779</v>
      </c>
      <c r="J1643" t="s">
        <v>780</v>
      </c>
      <c r="K1643" t="s">
        <v>781</v>
      </c>
      <c r="L1643">
        <v>1348</v>
      </c>
      <c r="N1643">
        <v>1009</v>
      </c>
      <c r="O1643" t="s">
        <v>32</v>
      </c>
      <c r="P1643" t="s">
        <v>32</v>
      </c>
      <c r="Q1643">
        <v>1000</v>
      </c>
      <c r="W1643">
        <v>0</v>
      </c>
      <c r="X1643">
        <v>-925205253</v>
      </c>
      <c r="Y1643">
        <f>AT1643</f>
        <v>0.03</v>
      </c>
      <c r="AA1643">
        <v>93767.98</v>
      </c>
      <c r="AB1643">
        <v>0</v>
      </c>
      <c r="AC1643">
        <v>0</v>
      </c>
      <c r="AD1643">
        <v>0</v>
      </c>
      <c r="AE1643">
        <v>7185.82</v>
      </c>
      <c r="AF1643">
        <v>0</v>
      </c>
      <c r="AG1643">
        <v>0</v>
      </c>
      <c r="AH1643">
        <v>0</v>
      </c>
      <c r="AI1643">
        <v>13.01</v>
      </c>
      <c r="AJ1643">
        <v>1</v>
      </c>
      <c r="AK1643">
        <v>1</v>
      </c>
      <c r="AL1643">
        <v>1</v>
      </c>
      <c r="AM1643">
        <v>2</v>
      </c>
      <c r="AN1643">
        <v>0</v>
      </c>
      <c r="AO1643">
        <v>1</v>
      </c>
      <c r="AP1643">
        <v>1</v>
      </c>
      <c r="AQ1643">
        <v>0</v>
      </c>
      <c r="AR1643">
        <v>0</v>
      </c>
      <c r="AS1643" t="s">
        <v>3</v>
      </c>
      <c r="AT1643">
        <v>0.03</v>
      </c>
      <c r="AU1643" t="s">
        <v>3</v>
      </c>
      <c r="AV1643">
        <v>0</v>
      </c>
      <c r="AW1643">
        <v>2</v>
      </c>
      <c r="AX1643">
        <v>56497659</v>
      </c>
      <c r="AY1643">
        <v>1</v>
      </c>
      <c r="AZ1643">
        <v>2048</v>
      </c>
      <c r="BA1643">
        <v>1583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CV1643">
        <v>0</v>
      </c>
      <c r="CW1643">
        <v>0</v>
      </c>
      <c r="CX1643">
        <f>ROUND(Y1643*Source!I1495,9)</f>
        <v>9.4200000000000006E-2</v>
      </c>
      <c r="CY1643">
        <f>AA1643</f>
        <v>93767.98</v>
      </c>
      <c r="CZ1643">
        <f>AE1643</f>
        <v>7185.82</v>
      </c>
      <c r="DA1643">
        <f>AI1643</f>
        <v>13.01</v>
      </c>
      <c r="DB1643">
        <f>ROUND((ROUND(AT1643*CZ1643,2)*0),6)</f>
        <v>0</v>
      </c>
      <c r="DC1643">
        <f>ROUND(ROUND(AT1643*AG1643,2),6)</f>
        <v>0</v>
      </c>
      <c r="DD1643" t="s">
        <v>713</v>
      </c>
      <c r="DE1643" t="s">
        <v>3</v>
      </c>
      <c r="DF1643">
        <f>ROUND((ROUND(AE1643*AI1643,2)*0)*CX1643,2)</f>
        <v>0</v>
      </c>
      <c r="DG1643">
        <f>ROUND((ROUND(AF1643,2)*0)*CX1643,2)</f>
        <v>0</v>
      </c>
      <c r="DH1643">
        <f>ROUND(ROUND(AG1643,2)*CX1643,2)</f>
        <v>0</v>
      </c>
      <c r="DI1643">
        <f>ROUND((ROUND(AH1643,2)*0)*CX1643,2)</f>
        <v>0</v>
      </c>
      <c r="DJ1643">
        <f>DF1643</f>
        <v>0</v>
      </c>
      <c r="DK1643">
        <v>0</v>
      </c>
      <c r="DL1643" t="s">
        <v>3</v>
      </c>
      <c r="DM1643">
        <v>0</v>
      </c>
      <c r="DN1643" t="s">
        <v>3</v>
      </c>
      <c r="DO1643">
        <v>0</v>
      </c>
    </row>
    <row r="1644" spans="1:119" x14ac:dyDescent="0.25">
      <c r="A1644">
        <f>ROW(Source!A1495)</f>
        <v>1495</v>
      </c>
      <c r="B1644">
        <v>56481267</v>
      </c>
      <c r="C1644">
        <v>56497655</v>
      </c>
      <c r="D1644">
        <v>54909703</v>
      </c>
      <c r="E1644">
        <v>1</v>
      </c>
      <c r="F1644">
        <v>1</v>
      </c>
      <c r="G1644">
        <v>1079</v>
      </c>
      <c r="H1644">
        <v>3</v>
      </c>
      <c r="I1644" t="s">
        <v>910</v>
      </c>
      <c r="J1644" t="s">
        <v>911</v>
      </c>
      <c r="K1644" t="s">
        <v>912</v>
      </c>
      <c r="L1644">
        <v>1339</v>
      </c>
      <c r="N1644">
        <v>1007</v>
      </c>
      <c r="O1644" t="s">
        <v>158</v>
      </c>
      <c r="P1644" t="s">
        <v>158</v>
      </c>
      <c r="Q1644">
        <v>1</v>
      </c>
      <c r="W1644">
        <v>0</v>
      </c>
      <c r="X1644">
        <v>1935687176</v>
      </c>
      <c r="Y1644">
        <f>AT1644</f>
        <v>4.28</v>
      </c>
      <c r="AA1644">
        <v>5025.33</v>
      </c>
      <c r="AB1644">
        <v>0</v>
      </c>
      <c r="AC1644">
        <v>0</v>
      </c>
      <c r="AD1644">
        <v>0</v>
      </c>
      <c r="AE1644">
        <v>439.5</v>
      </c>
      <c r="AF1644">
        <v>0</v>
      </c>
      <c r="AG1644">
        <v>0</v>
      </c>
      <c r="AH1644">
        <v>0</v>
      </c>
      <c r="AI1644">
        <v>11.4</v>
      </c>
      <c r="AJ1644">
        <v>1</v>
      </c>
      <c r="AK1644">
        <v>1</v>
      </c>
      <c r="AL1644">
        <v>1</v>
      </c>
      <c r="AM1644">
        <v>2</v>
      </c>
      <c r="AN1644">
        <v>0</v>
      </c>
      <c r="AO1644">
        <v>1</v>
      </c>
      <c r="AP1644">
        <v>1</v>
      </c>
      <c r="AQ1644">
        <v>0</v>
      </c>
      <c r="AR1644">
        <v>0</v>
      </c>
      <c r="AS1644" t="s">
        <v>3</v>
      </c>
      <c r="AT1644">
        <v>4.28</v>
      </c>
      <c r="AU1644" t="s">
        <v>3</v>
      </c>
      <c r="AV1644">
        <v>0</v>
      </c>
      <c r="AW1644">
        <v>2</v>
      </c>
      <c r="AX1644">
        <v>56497660</v>
      </c>
      <c r="AY1644">
        <v>1</v>
      </c>
      <c r="AZ1644">
        <v>2048</v>
      </c>
      <c r="BA1644">
        <v>1584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CV1644">
        <v>0</v>
      </c>
      <c r="CW1644">
        <v>0</v>
      </c>
      <c r="CX1644">
        <f>ROUND(Y1644*Source!I1495,9)</f>
        <v>13.4392</v>
      </c>
      <c r="CY1644">
        <f>AA1644</f>
        <v>5025.33</v>
      </c>
      <c r="CZ1644">
        <f>AE1644</f>
        <v>439.5</v>
      </c>
      <c r="DA1644">
        <f>AI1644</f>
        <v>11.4</v>
      </c>
      <c r="DB1644">
        <f>ROUND((ROUND(AT1644*CZ1644,2)*0),6)</f>
        <v>0</v>
      </c>
      <c r="DC1644">
        <f>ROUND(ROUND(AT1644*AG1644,2),6)</f>
        <v>0</v>
      </c>
      <c r="DD1644" t="s">
        <v>713</v>
      </c>
      <c r="DE1644" t="s">
        <v>3</v>
      </c>
      <c r="DF1644">
        <f>ROUND((ROUND(AE1644*AI1644,2)*0)*CX1644,2)</f>
        <v>0</v>
      </c>
      <c r="DG1644">
        <f>ROUND((ROUND(AF1644,2)*0)*CX1644,2)</f>
        <v>0</v>
      </c>
      <c r="DH1644">
        <f>ROUND(ROUND(AG1644,2)*CX1644,2)</f>
        <v>0</v>
      </c>
      <c r="DI1644">
        <f>ROUND((ROUND(AH1644,2)*0)*CX1644,2)</f>
        <v>0</v>
      </c>
      <c r="DJ1644">
        <f>DF1644</f>
        <v>0</v>
      </c>
      <c r="DK1644">
        <v>0</v>
      </c>
      <c r="DL1644" t="s">
        <v>3</v>
      </c>
      <c r="DM1644">
        <v>0</v>
      </c>
      <c r="DN1644" t="s">
        <v>3</v>
      </c>
      <c r="DO164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8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56481653</v>
      </c>
      <c r="C1">
        <v>56481649</v>
      </c>
      <c r="D1">
        <v>54836958</v>
      </c>
      <c r="E1">
        <v>1079</v>
      </c>
      <c r="F1">
        <v>1</v>
      </c>
      <c r="G1">
        <v>1079</v>
      </c>
      <c r="H1">
        <v>1</v>
      </c>
      <c r="I1" t="s">
        <v>738</v>
      </c>
      <c r="J1" t="s">
        <v>3</v>
      </c>
      <c r="K1" t="s">
        <v>739</v>
      </c>
      <c r="L1">
        <v>1191</v>
      </c>
      <c r="N1">
        <v>1013</v>
      </c>
      <c r="O1" t="s">
        <v>740</v>
      </c>
      <c r="P1" t="s">
        <v>740</v>
      </c>
      <c r="Q1">
        <v>1</v>
      </c>
      <c r="X1">
        <v>201.95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222.14500000000001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56481654</v>
      </c>
      <c r="C2">
        <v>56481649</v>
      </c>
      <c r="D2">
        <v>54933879</v>
      </c>
      <c r="E2">
        <v>1</v>
      </c>
      <c r="F2">
        <v>1</v>
      </c>
      <c r="G2">
        <v>1079</v>
      </c>
      <c r="H2">
        <v>2</v>
      </c>
      <c r="I2" t="s">
        <v>951</v>
      </c>
      <c r="J2" t="s">
        <v>952</v>
      </c>
      <c r="K2" t="s">
        <v>953</v>
      </c>
      <c r="L2">
        <v>1368</v>
      </c>
      <c r="N2">
        <v>1011</v>
      </c>
      <c r="O2" t="s">
        <v>744</v>
      </c>
      <c r="P2" t="s">
        <v>744</v>
      </c>
      <c r="Q2">
        <v>1</v>
      </c>
      <c r="X2">
        <v>0.18</v>
      </c>
      <c r="Y2">
        <v>0</v>
      </c>
      <c r="Z2">
        <v>41.45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0.19800000000000001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56481655</v>
      </c>
      <c r="C3">
        <v>56481649</v>
      </c>
      <c r="D3">
        <v>54933985</v>
      </c>
      <c r="E3">
        <v>1</v>
      </c>
      <c r="F3">
        <v>1</v>
      </c>
      <c r="G3">
        <v>1079</v>
      </c>
      <c r="H3">
        <v>2</v>
      </c>
      <c r="I3" t="s">
        <v>773</v>
      </c>
      <c r="J3" t="s">
        <v>774</v>
      </c>
      <c r="K3" t="s">
        <v>775</v>
      </c>
      <c r="L3">
        <v>1368</v>
      </c>
      <c r="N3">
        <v>1011</v>
      </c>
      <c r="O3" t="s">
        <v>744</v>
      </c>
      <c r="P3" t="s">
        <v>744</v>
      </c>
      <c r="Q3">
        <v>1</v>
      </c>
      <c r="X3">
        <v>4</v>
      </c>
      <c r="Y3">
        <v>0</v>
      </c>
      <c r="Z3">
        <v>7.11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4.4000000000000004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56481656</v>
      </c>
      <c r="C4">
        <v>56481649</v>
      </c>
      <c r="D4">
        <v>54934375</v>
      </c>
      <c r="E4">
        <v>1</v>
      </c>
      <c r="F4">
        <v>1</v>
      </c>
      <c r="G4">
        <v>1079</v>
      </c>
      <c r="H4">
        <v>2</v>
      </c>
      <c r="I4" t="s">
        <v>966</v>
      </c>
      <c r="J4" t="s">
        <v>967</v>
      </c>
      <c r="K4" t="s">
        <v>968</v>
      </c>
      <c r="L4">
        <v>1368</v>
      </c>
      <c r="N4">
        <v>1011</v>
      </c>
      <c r="O4" t="s">
        <v>744</v>
      </c>
      <c r="P4" t="s">
        <v>744</v>
      </c>
      <c r="Q4">
        <v>1</v>
      </c>
      <c r="X4">
        <v>0.36</v>
      </c>
      <c r="Y4">
        <v>0</v>
      </c>
      <c r="Z4">
        <v>0.5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0.39600000000000002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56481657</v>
      </c>
      <c r="C5">
        <v>56481649</v>
      </c>
      <c r="D5">
        <v>54831673</v>
      </c>
      <c r="E5">
        <v>1079</v>
      </c>
      <c r="F5">
        <v>1</v>
      </c>
      <c r="G5">
        <v>1079</v>
      </c>
      <c r="H5">
        <v>3</v>
      </c>
      <c r="I5" t="s">
        <v>969</v>
      </c>
      <c r="J5" t="s">
        <v>3</v>
      </c>
      <c r="K5" t="s">
        <v>970</v>
      </c>
      <c r="L5">
        <v>1348</v>
      </c>
      <c r="N5">
        <v>1009</v>
      </c>
      <c r="O5" t="s">
        <v>32</v>
      </c>
      <c r="P5" t="s">
        <v>32</v>
      </c>
      <c r="Q5">
        <v>1000</v>
      </c>
      <c r="X5">
        <v>0.95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</v>
      </c>
      <c r="AG5">
        <v>0.95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56481658</v>
      </c>
      <c r="C6">
        <v>56481649</v>
      </c>
      <c r="D6">
        <v>54831673</v>
      </c>
      <c r="E6">
        <v>1079</v>
      </c>
      <c r="F6">
        <v>1</v>
      </c>
      <c r="G6">
        <v>1079</v>
      </c>
      <c r="H6">
        <v>3</v>
      </c>
      <c r="I6" t="s">
        <v>969</v>
      </c>
      <c r="J6" t="s">
        <v>3</v>
      </c>
      <c r="K6" t="s">
        <v>971</v>
      </c>
      <c r="L6">
        <v>1348</v>
      </c>
      <c r="N6">
        <v>1009</v>
      </c>
      <c r="O6" t="s">
        <v>32</v>
      </c>
      <c r="P6" t="s">
        <v>32</v>
      </c>
      <c r="Q6">
        <v>1000</v>
      </c>
      <c r="X6">
        <v>4.0800000000000003E-2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</v>
      </c>
      <c r="AG6">
        <v>4.0800000000000003E-2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ROW(Source!A28)</f>
        <v>28</v>
      </c>
      <c r="B7">
        <v>56481659</v>
      </c>
      <c r="C7">
        <v>56481649</v>
      </c>
      <c r="D7">
        <v>54903374</v>
      </c>
      <c r="E7">
        <v>1</v>
      </c>
      <c r="F7">
        <v>1</v>
      </c>
      <c r="G7">
        <v>1079</v>
      </c>
      <c r="H7">
        <v>3</v>
      </c>
      <c r="I7" t="s">
        <v>779</v>
      </c>
      <c r="J7" t="s">
        <v>780</v>
      </c>
      <c r="K7" t="s">
        <v>781</v>
      </c>
      <c r="L7">
        <v>1348</v>
      </c>
      <c r="N7">
        <v>1009</v>
      </c>
      <c r="O7" t="s">
        <v>32</v>
      </c>
      <c r="P7" t="s">
        <v>32</v>
      </c>
      <c r="Q7">
        <v>1000</v>
      </c>
      <c r="X7">
        <v>4.0000000000000001E-3</v>
      </c>
      <c r="Y7">
        <v>7185.82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4.0000000000000001E-3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ROW(Source!A28)</f>
        <v>28</v>
      </c>
      <c r="B8">
        <v>56481660</v>
      </c>
      <c r="C8">
        <v>56481649</v>
      </c>
      <c r="D8">
        <v>54842168</v>
      </c>
      <c r="E8">
        <v>1079</v>
      </c>
      <c r="F8">
        <v>1</v>
      </c>
      <c r="G8">
        <v>1079</v>
      </c>
      <c r="H8">
        <v>3</v>
      </c>
      <c r="I8" t="s">
        <v>913</v>
      </c>
      <c r="J8" t="s">
        <v>3</v>
      </c>
      <c r="K8" t="s">
        <v>914</v>
      </c>
      <c r="L8">
        <v>1348</v>
      </c>
      <c r="N8">
        <v>1009</v>
      </c>
      <c r="O8" t="s">
        <v>32</v>
      </c>
      <c r="P8" t="s">
        <v>32</v>
      </c>
      <c r="Q8">
        <v>1000</v>
      </c>
      <c r="X8">
        <v>0.13800000000000001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0.13800000000000001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56481653</v>
      </c>
      <c r="C9">
        <v>56481649</v>
      </c>
      <c r="D9">
        <v>54836958</v>
      </c>
      <c r="E9">
        <v>1079</v>
      </c>
      <c r="F9">
        <v>1</v>
      </c>
      <c r="G9">
        <v>1079</v>
      </c>
      <c r="H9">
        <v>1</v>
      </c>
      <c r="I9" t="s">
        <v>738</v>
      </c>
      <c r="J9" t="s">
        <v>3</v>
      </c>
      <c r="K9" t="s">
        <v>739</v>
      </c>
      <c r="L9">
        <v>1191</v>
      </c>
      <c r="N9">
        <v>1013</v>
      </c>
      <c r="O9" t="s">
        <v>740</v>
      </c>
      <c r="P9" t="s">
        <v>740</v>
      </c>
      <c r="Q9">
        <v>1</v>
      </c>
      <c r="X9">
        <v>201.95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24</v>
      </c>
      <c r="AG9">
        <v>222.14500000000001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56481654</v>
      </c>
      <c r="C10">
        <v>56481649</v>
      </c>
      <c r="D10">
        <v>54933879</v>
      </c>
      <c r="E10">
        <v>1</v>
      </c>
      <c r="F10">
        <v>1</v>
      </c>
      <c r="G10">
        <v>1079</v>
      </c>
      <c r="H10">
        <v>2</v>
      </c>
      <c r="I10" t="s">
        <v>951</v>
      </c>
      <c r="J10" t="s">
        <v>952</v>
      </c>
      <c r="K10" t="s">
        <v>953</v>
      </c>
      <c r="L10">
        <v>1368</v>
      </c>
      <c r="N10">
        <v>1011</v>
      </c>
      <c r="O10" t="s">
        <v>744</v>
      </c>
      <c r="P10" t="s">
        <v>744</v>
      </c>
      <c r="Q10">
        <v>1</v>
      </c>
      <c r="X10">
        <v>0.18</v>
      </c>
      <c r="Y10">
        <v>0</v>
      </c>
      <c r="Z10">
        <v>41.45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0.19800000000000001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ROW(Source!A29)</f>
        <v>29</v>
      </c>
      <c r="B11">
        <v>56481655</v>
      </c>
      <c r="C11">
        <v>56481649</v>
      </c>
      <c r="D11">
        <v>54933985</v>
      </c>
      <c r="E11">
        <v>1</v>
      </c>
      <c r="F11">
        <v>1</v>
      </c>
      <c r="G11">
        <v>1079</v>
      </c>
      <c r="H11">
        <v>2</v>
      </c>
      <c r="I11" t="s">
        <v>773</v>
      </c>
      <c r="J11" t="s">
        <v>774</v>
      </c>
      <c r="K11" t="s">
        <v>775</v>
      </c>
      <c r="L11">
        <v>1368</v>
      </c>
      <c r="N11">
        <v>1011</v>
      </c>
      <c r="O11" t="s">
        <v>744</v>
      </c>
      <c r="P11" t="s">
        <v>744</v>
      </c>
      <c r="Q11">
        <v>1</v>
      </c>
      <c r="X11">
        <v>4</v>
      </c>
      <c r="Y11">
        <v>0</v>
      </c>
      <c r="Z11">
        <v>7.11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4.4000000000000004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ROW(Source!A29)</f>
        <v>29</v>
      </c>
      <c r="B12">
        <v>56481656</v>
      </c>
      <c r="C12">
        <v>56481649</v>
      </c>
      <c r="D12">
        <v>54934375</v>
      </c>
      <c r="E12">
        <v>1</v>
      </c>
      <c r="F12">
        <v>1</v>
      </c>
      <c r="G12">
        <v>1079</v>
      </c>
      <c r="H12">
        <v>2</v>
      </c>
      <c r="I12" t="s">
        <v>966</v>
      </c>
      <c r="J12" t="s">
        <v>967</v>
      </c>
      <c r="K12" t="s">
        <v>968</v>
      </c>
      <c r="L12">
        <v>1368</v>
      </c>
      <c r="N12">
        <v>1011</v>
      </c>
      <c r="O12" t="s">
        <v>744</v>
      </c>
      <c r="P12" t="s">
        <v>744</v>
      </c>
      <c r="Q12">
        <v>1</v>
      </c>
      <c r="X12">
        <v>0.36</v>
      </c>
      <c r="Y12">
        <v>0</v>
      </c>
      <c r="Z12">
        <v>0.5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0.39600000000000002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ROW(Source!A29)</f>
        <v>29</v>
      </c>
      <c r="B13">
        <v>56481657</v>
      </c>
      <c r="C13">
        <v>56481649</v>
      </c>
      <c r="D13">
        <v>54831673</v>
      </c>
      <c r="E13">
        <v>1079</v>
      </c>
      <c r="F13">
        <v>1</v>
      </c>
      <c r="G13">
        <v>1079</v>
      </c>
      <c r="H13">
        <v>3</v>
      </c>
      <c r="I13" t="s">
        <v>969</v>
      </c>
      <c r="J13" t="s">
        <v>3</v>
      </c>
      <c r="K13" t="s">
        <v>970</v>
      </c>
      <c r="L13">
        <v>1348</v>
      </c>
      <c r="N13">
        <v>1009</v>
      </c>
      <c r="O13" t="s">
        <v>32</v>
      </c>
      <c r="P13" t="s">
        <v>32</v>
      </c>
      <c r="Q13">
        <v>1000</v>
      </c>
      <c r="X13">
        <v>0.95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</v>
      </c>
      <c r="AG13">
        <v>0.95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ROW(Source!A29)</f>
        <v>29</v>
      </c>
      <c r="B14">
        <v>56481658</v>
      </c>
      <c r="C14">
        <v>56481649</v>
      </c>
      <c r="D14">
        <v>54831673</v>
      </c>
      <c r="E14">
        <v>1079</v>
      </c>
      <c r="F14">
        <v>1</v>
      </c>
      <c r="G14">
        <v>1079</v>
      </c>
      <c r="H14">
        <v>3</v>
      </c>
      <c r="I14" t="s">
        <v>969</v>
      </c>
      <c r="J14" t="s">
        <v>3</v>
      </c>
      <c r="K14" t="s">
        <v>971</v>
      </c>
      <c r="L14">
        <v>1348</v>
      </c>
      <c r="N14">
        <v>1009</v>
      </c>
      <c r="O14" t="s">
        <v>32</v>
      </c>
      <c r="P14" t="s">
        <v>32</v>
      </c>
      <c r="Q14">
        <v>1000</v>
      </c>
      <c r="X14">
        <v>4.0800000000000003E-2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4.0800000000000003E-2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ROW(Source!A29)</f>
        <v>29</v>
      </c>
      <c r="B15">
        <v>56481659</v>
      </c>
      <c r="C15">
        <v>56481649</v>
      </c>
      <c r="D15">
        <v>54903374</v>
      </c>
      <c r="E15">
        <v>1</v>
      </c>
      <c r="F15">
        <v>1</v>
      </c>
      <c r="G15">
        <v>1079</v>
      </c>
      <c r="H15">
        <v>3</v>
      </c>
      <c r="I15" t="s">
        <v>779</v>
      </c>
      <c r="J15" t="s">
        <v>780</v>
      </c>
      <c r="K15" t="s">
        <v>781</v>
      </c>
      <c r="L15">
        <v>1348</v>
      </c>
      <c r="N15">
        <v>1009</v>
      </c>
      <c r="O15" t="s">
        <v>32</v>
      </c>
      <c r="P15" t="s">
        <v>32</v>
      </c>
      <c r="Q15">
        <v>1000</v>
      </c>
      <c r="X15">
        <v>4.0000000000000001E-3</v>
      </c>
      <c r="Y15">
        <v>7185.82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</v>
      </c>
      <c r="AG15">
        <v>4.0000000000000001E-3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ROW(Source!A29)</f>
        <v>29</v>
      </c>
      <c r="B16">
        <v>56481660</v>
      </c>
      <c r="C16">
        <v>56481649</v>
      </c>
      <c r="D16">
        <v>54842168</v>
      </c>
      <c r="E16">
        <v>1079</v>
      </c>
      <c r="F16">
        <v>1</v>
      </c>
      <c r="G16">
        <v>1079</v>
      </c>
      <c r="H16">
        <v>3</v>
      </c>
      <c r="I16" t="s">
        <v>913</v>
      </c>
      <c r="J16" t="s">
        <v>3</v>
      </c>
      <c r="K16" t="s">
        <v>914</v>
      </c>
      <c r="L16">
        <v>1348</v>
      </c>
      <c r="N16">
        <v>1009</v>
      </c>
      <c r="O16" t="s">
        <v>32</v>
      </c>
      <c r="P16" t="s">
        <v>32</v>
      </c>
      <c r="Q16">
        <v>1000</v>
      </c>
      <c r="X16">
        <v>0.13800000000000001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0.13800000000000001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ROW(Source!A75)</f>
        <v>75</v>
      </c>
      <c r="B17">
        <v>56481869</v>
      </c>
      <c r="C17">
        <v>56481865</v>
      </c>
      <c r="D17">
        <v>54836958</v>
      </c>
      <c r="E17">
        <v>1079</v>
      </c>
      <c r="F17">
        <v>1</v>
      </c>
      <c r="G17">
        <v>1079</v>
      </c>
      <c r="H17">
        <v>1</v>
      </c>
      <c r="I17" t="s">
        <v>738</v>
      </c>
      <c r="J17" t="s">
        <v>3</v>
      </c>
      <c r="K17" t="s">
        <v>739</v>
      </c>
      <c r="L17">
        <v>1191</v>
      </c>
      <c r="N17">
        <v>1013</v>
      </c>
      <c r="O17" t="s">
        <v>740</v>
      </c>
      <c r="P17" t="s">
        <v>740</v>
      </c>
      <c r="Q17">
        <v>1</v>
      </c>
      <c r="X17">
        <v>201.95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24</v>
      </c>
      <c r="AG17">
        <v>222.14500000000001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ROW(Source!A75)</f>
        <v>75</v>
      </c>
      <c r="B18">
        <v>56481870</v>
      </c>
      <c r="C18">
        <v>56481865</v>
      </c>
      <c r="D18">
        <v>54933879</v>
      </c>
      <c r="E18">
        <v>1</v>
      </c>
      <c r="F18">
        <v>1</v>
      </c>
      <c r="G18">
        <v>1079</v>
      </c>
      <c r="H18">
        <v>2</v>
      </c>
      <c r="I18" t="s">
        <v>951</v>
      </c>
      <c r="J18" t="s">
        <v>952</v>
      </c>
      <c r="K18" t="s">
        <v>953</v>
      </c>
      <c r="L18">
        <v>1368</v>
      </c>
      <c r="N18">
        <v>1011</v>
      </c>
      <c r="O18" t="s">
        <v>744</v>
      </c>
      <c r="P18" t="s">
        <v>744</v>
      </c>
      <c r="Q18">
        <v>1</v>
      </c>
      <c r="X18">
        <v>0.18</v>
      </c>
      <c r="Y18">
        <v>0</v>
      </c>
      <c r="Z18">
        <v>41.45</v>
      </c>
      <c r="AA18">
        <v>12.62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0.19800000000000001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ROW(Source!A75)</f>
        <v>75</v>
      </c>
      <c r="B19">
        <v>56481871</v>
      </c>
      <c r="C19">
        <v>56481865</v>
      </c>
      <c r="D19">
        <v>54933985</v>
      </c>
      <c r="E19">
        <v>1</v>
      </c>
      <c r="F19">
        <v>1</v>
      </c>
      <c r="G19">
        <v>1079</v>
      </c>
      <c r="H19">
        <v>2</v>
      </c>
      <c r="I19" t="s">
        <v>773</v>
      </c>
      <c r="J19" t="s">
        <v>774</v>
      </c>
      <c r="K19" t="s">
        <v>775</v>
      </c>
      <c r="L19">
        <v>1368</v>
      </c>
      <c r="N19">
        <v>1011</v>
      </c>
      <c r="O19" t="s">
        <v>744</v>
      </c>
      <c r="P19" t="s">
        <v>744</v>
      </c>
      <c r="Q19">
        <v>1</v>
      </c>
      <c r="X19">
        <v>4</v>
      </c>
      <c r="Y19">
        <v>0</v>
      </c>
      <c r="Z19">
        <v>7.11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4.4000000000000004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ROW(Source!A75)</f>
        <v>75</v>
      </c>
      <c r="B20">
        <v>56481872</v>
      </c>
      <c r="C20">
        <v>56481865</v>
      </c>
      <c r="D20">
        <v>54934375</v>
      </c>
      <c r="E20">
        <v>1</v>
      </c>
      <c r="F20">
        <v>1</v>
      </c>
      <c r="G20">
        <v>1079</v>
      </c>
      <c r="H20">
        <v>2</v>
      </c>
      <c r="I20" t="s">
        <v>966</v>
      </c>
      <c r="J20" t="s">
        <v>967</v>
      </c>
      <c r="K20" t="s">
        <v>968</v>
      </c>
      <c r="L20">
        <v>1368</v>
      </c>
      <c r="N20">
        <v>1011</v>
      </c>
      <c r="O20" t="s">
        <v>744</v>
      </c>
      <c r="P20" t="s">
        <v>744</v>
      </c>
      <c r="Q20">
        <v>1</v>
      </c>
      <c r="X20">
        <v>0.36</v>
      </c>
      <c r="Y20">
        <v>0</v>
      </c>
      <c r="Z20">
        <v>0.5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0.39600000000000002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ROW(Source!A75)</f>
        <v>75</v>
      </c>
      <c r="B21">
        <v>56481873</v>
      </c>
      <c r="C21">
        <v>56481865</v>
      </c>
      <c r="D21">
        <v>54831673</v>
      </c>
      <c r="E21">
        <v>1079</v>
      </c>
      <c r="F21">
        <v>1</v>
      </c>
      <c r="G21">
        <v>1079</v>
      </c>
      <c r="H21">
        <v>3</v>
      </c>
      <c r="I21" t="s">
        <v>969</v>
      </c>
      <c r="J21" t="s">
        <v>3</v>
      </c>
      <c r="K21" t="s">
        <v>970</v>
      </c>
      <c r="L21">
        <v>1348</v>
      </c>
      <c r="N21">
        <v>1009</v>
      </c>
      <c r="O21" t="s">
        <v>32</v>
      </c>
      <c r="P21" t="s">
        <v>32</v>
      </c>
      <c r="Q21">
        <v>1000</v>
      </c>
      <c r="X21">
        <v>0.95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3</v>
      </c>
      <c r="AG21">
        <v>0.95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ROW(Source!A75)</f>
        <v>75</v>
      </c>
      <c r="B22">
        <v>56481874</v>
      </c>
      <c r="C22">
        <v>56481865</v>
      </c>
      <c r="D22">
        <v>54831673</v>
      </c>
      <c r="E22">
        <v>1079</v>
      </c>
      <c r="F22">
        <v>1</v>
      </c>
      <c r="G22">
        <v>1079</v>
      </c>
      <c r="H22">
        <v>3</v>
      </c>
      <c r="I22" t="s">
        <v>969</v>
      </c>
      <c r="J22" t="s">
        <v>3</v>
      </c>
      <c r="K22" t="s">
        <v>971</v>
      </c>
      <c r="L22">
        <v>1348</v>
      </c>
      <c r="N22">
        <v>1009</v>
      </c>
      <c r="O22" t="s">
        <v>32</v>
      </c>
      <c r="P22" t="s">
        <v>32</v>
      </c>
      <c r="Q22">
        <v>1000</v>
      </c>
      <c r="X22">
        <v>4.0800000000000003E-2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</v>
      </c>
      <c r="AG22">
        <v>4.0800000000000003E-2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ROW(Source!A75)</f>
        <v>75</v>
      </c>
      <c r="B23">
        <v>56481875</v>
      </c>
      <c r="C23">
        <v>56481865</v>
      </c>
      <c r="D23">
        <v>54903374</v>
      </c>
      <c r="E23">
        <v>1</v>
      </c>
      <c r="F23">
        <v>1</v>
      </c>
      <c r="G23">
        <v>1079</v>
      </c>
      <c r="H23">
        <v>3</v>
      </c>
      <c r="I23" t="s">
        <v>779</v>
      </c>
      <c r="J23" t="s">
        <v>780</v>
      </c>
      <c r="K23" t="s">
        <v>781</v>
      </c>
      <c r="L23">
        <v>1348</v>
      </c>
      <c r="N23">
        <v>1009</v>
      </c>
      <c r="O23" t="s">
        <v>32</v>
      </c>
      <c r="P23" t="s">
        <v>32</v>
      </c>
      <c r="Q23">
        <v>1000</v>
      </c>
      <c r="X23">
        <v>4.0000000000000001E-3</v>
      </c>
      <c r="Y23">
        <v>7185.82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4.0000000000000001E-3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ROW(Source!A75)</f>
        <v>75</v>
      </c>
      <c r="B24">
        <v>56481876</v>
      </c>
      <c r="C24">
        <v>56481865</v>
      </c>
      <c r="D24">
        <v>54842168</v>
      </c>
      <c r="E24">
        <v>1079</v>
      </c>
      <c r="F24">
        <v>1</v>
      </c>
      <c r="G24">
        <v>1079</v>
      </c>
      <c r="H24">
        <v>3</v>
      </c>
      <c r="I24" t="s">
        <v>913</v>
      </c>
      <c r="J24" t="s">
        <v>3</v>
      </c>
      <c r="K24" t="s">
        <v>914</v>
      </c>
      <c r="L24">
        <v>1348</v>
      </c>
      <c r="N24">
        <v>1009</v>
      </c>
      <c r="O24" t="s">
        <v>32</v>
      </c>
      <c r="P24" t="s">
        <v>32</v>
      </c>
      <c r="Q24">
        <v>1000</v>
      </c>
      <c r="X24">
        <v>0.13800000000000001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0.13800000000000001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ROW(Source!A76)</f>
        <v>76</v>
      </c>
      <c r="B25">
        <v>56481869</v>
      </c>
      <c r="C25">
        <v>56481865</v>
      </c>
      <c r="D25">
        <v>54836958</v>
      </c>
      <c r="E25">
        <v>1079</v>
      </c>
      <c r="F25">
        <v>1</v>
      </c>
      <c r="G25">
        <v>1079</v>
      </c>
      <c r="H25">
        <v>1</v>
      </c>
      <c r="I25" t="s">
        <v>738</v>
      </c>
      <c r="J25" t="s">
        <v>3</v>
      </c>
      <c r="K25" t="s">
        <v>739</v>
      </c>
      <c r="L25">
        <v>1191</v>
      </c>
      <c r="N25">
        <v>1013</v>
      </c>
      <c r="O25" t="s">
        <v>740</v>
      </c>
      <c r="P25" t="s">
        <v>740</v>
      </c>
      <c r="Q25">
        <v>1</v>
      </c>
      <c r="X25">
        <v>201.95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222.14500000000001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ROW(Source!A76)</f>
        <v>76</v>
      </c>
      <c r="B26">
        <v>56481870</v>
      </c>
      <c r="C26">
        <v>56481865</v>
      </c>
      <c r="D26">
        <v>54933879</v>
      </c>
      <c r="E26">
        <v>1</v>
      </c>
      <c r="F26">
        <v>1</v>
      </c>
      <c r="G26">
        <v>1079</v>
      </c>
      <c r="H26">
        <v>2</v>
      </c>
      <c r="I26" t="s">
        <v>951</v>
      </c>
      <c r="J26" t="s">
        <v>952</v>
      </c>
      <c r="K26" t="s">
        <v>953</v>
      </c>
      <c r="L26">
        <v>1368</v>
      </c>
      <c r="N26">
        <v>1011</v>
      </c>
      <c r="O26" t="s">
        <v>744</v>
      </c>
      <c r="P26" t="s">
        <v>744</v>
      </c>
      <c r="Q26">
        <v>1</v>
      </c>
      <c r="X26">
        <v>0.18</v>
      </c>
      <c r="Y26">
        <v>0</v>
      </c>
      <c r="Z26">
        <v>41.45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0.19800000000000001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ROW(Source!A76)</f>
        <v>76</v>
      </c>
      <c r="B27">
        <v>56481871</v>
      </c>
      <c r="C27">
        <v>56481865</v>
      </c>
      <c r="D27">
        <v>54933985</v>
      </c>
      <c r="E27">
        <v>1</v>
      </c>
      <c r="F27">
        <v>1</v>
      </c>
      <c r="G27">
        <v>1079</v>
      </c>
      <c r="H27">
        <v>2</v>
      </c>
      <c r="I27" t="s">
        <v>773</v>
      </c>
      <c r="J27" t="s">
        <v>774</v>
      </c>
      <c r="K27" t="s">
        <v>775</v>
      </c>
      <c r="L27">
        <v>1368</v>
      </c>
      <c r="N27">
        <v>1011</v>
      </c>
      <c r="O27" t="s">
        <v>744</v>
      </c>
      <c r="P27" t="s">
        <v>744</v>
      </c>
      <c r="Q27">
        <v>1</v>
      </c>
      <c r="X27">
        <v>4</v>
      </c>
      <c r="Y27">
        <v>0</v>
      </c>
      <c r="Z27">
        <v>7.11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4.4000000000000004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ROW(Source!A76)</f>
        <v>76</v>
      </c>
      <c r="B28">
        <v>56481872</v>
      </c>
      <c r="C28">
        <v>56481865</v>
      </c>
      <c r="D28">
        <v>54934375</v>
      </c>
      <c r="E28">
        <v>1</v>
      </c>
      <c r="F28">
        <v>1</v>
      </c>
      <c r="G28">
        <v>1079</v>
      </c>
      <c r="H28">
        <v>2</v>
      </c>
      <c r="I28" t="s">
        <v>966</v>
      </c>
      <c r="J28" t="s">
        <v>967</v>
      </c>
      <c r="K28" t="s">
        <v>968</v>
      </c>
      <c r="L28">
        <v>1368</v>
      </c>
      <c r="N28">
        <v>1011</v>
      </c>
      <c r="O28" t="s">
        <v>744</v>
      </c>
      <c r="P28" t="s">
        <v>744</v>
      </c>
      <c r="Q28">
        <v>1</v>
      </c>
      <c r="X28">
        <v>0.36</v>
      </c>
      <c r="Y28">
        <v>0</v>
      </c>
      <c r="Z28">
        <v>0.5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0.39600000000000002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ROW(Source!A76)</f>
        <v>76</v>
      </c>
      <c r="B29">
        <v>56481873</v>
      </c>
      <c r="C29">
        <v>56481865</v>
      </c>
      <c r="D29">
        <v>54831673</v>
      </c>
      <c r="E29">
        <v>1079</v>
      </c>
      <c r="F29">
        <v>1</v>
      </c>
      <c r="G29">
        <v>1079</v>
      </c>
      <c r="H29">
        <v>3</v>
      </c>
      <c r="I29" t="s">
        <v>969</v>
      </c>
      <c r="J29" t="s">
        <v>3</v>
      </c>
      <c r="K29" t="s">
        <v>970</v>
      </c>
      <c r="L29">
        <v>1348</v>
      </c>
      <c r="N29">
        <v>1009</v>
      </c>
      <c r="O29" t="s">
        <v>32</v>
      </c>
      <c r="P29" t="s">
        <v>32</v>
      </c>
      <c r="Q29">
        <v>1000</v>
      </c>
      <c r="X29">
        <v>0.95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</v>
      </c>
      <c r="AG29">
        <v>0.95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ROW(Source!A76)</f>
        <v>76</v>
      </c>
      <c r="B30">
        <v>56481874</v>
      </c>
      <c r="C30">
        <v>56481865</v>
      </c>
      <c r="D30">
        <v>54831673</v>
      </c>
      <c r="E30">
        <v>1079</v>
      </c>
      <c r="F30">
        <v>1</v>
      </c>
      <c r="G30">
        <v>1079</v>
      </c>
      <c r="H30">
        <v>3</v>
      </c>
      <c r="I30" t="s">
        <v>969</v>
      </c>
      <c r="J30" t="s">
        <v>3</v>
      </c>
      <c r="K30" t="s">
        <v>971</v>
      </c>
      <c r="L30">
        <v>1348</v>
      </c>
      <c r="N30">
        <v>1009</v>
      </c>
      <c r="O30" t="s">
        <v>32</v>
      </c>
      <c r="P30" t="s">
        <v>32</v>
      </c>
      <c r="Q30">
        <v>1000</v>
      </c>
      <c r="X30">
        <v>4.0800000000000003E-2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4.0800000000000003E-2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ROW(Source!A76)</f>
        <v>76</v>
      </c>
      <c r="B31">
        <v>56481875</v>
      </c>
      <c r="C31">
        <v>56481865</v>
      </c>
      <c r="D31">
        <v>54903374</v>
      </c>
      <c r="E31">
        <v>1</v>
      </c>
      <c r="F31">
        <v>1</v>
      </c>
      <c r="G31">
        <v>1079</v>
      </c>
      <c r="H31">
        <v>3</v>
      </c>
      <c r="I31" t="s">
        <v>779</v>
      </c>
      <c r="J31" t="s">
        <v>780</v>
      </c>
      <c r="K31" t="s">
        <v>781</v>
      </c>
      <c r="L31">
        <v>1348</v>
      </c>
      <c r="N31">
        <v>1009</v>
      </c>
      <c r="O31" t="s">
        <v>32</v>
      </c>
      <c r="P31" t="s">
        <v>32</v>
      </c>
      <c r="Q31">
        <v>1000</v>
      </c>
      <c r="X31">
        <v>4.0000000000000001E-3</v>
      </c>
      <c r="Y31">
        <v>7185.82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4.0000000000000001E-3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ROW(Source!A76)</f>
        <v>76</v>
      </c>
      <c r="B32">
        <v>56481876</v>
      </c>
      <c r="C32">
        <v>56481865</v>
      </c>
      <c r="D32">
        <v>54842168</v>
      </c>
      <c r="E32">
        <v>1079</v>
      </c>
      <c r="F32">
        <v>1</v>
      </c>
      <c r="G32">
        <v>1079</v>
      </c>
      <c r="H32">
        <v>3</v>
      </c>
      <c r="I32" t="s">
        <v>913</v>
      </c>
      <c r="J32" t="s">
        <v>3</v>
      </c>
      <c r="K32" t="s">
        <v>914</v>
      </c>
      <c r="L32">
        <v>1348</v>
      </c>
      <c r="N32">
        <v>1009</v>
      </c>
      <c r="O32" t="s">
        <v>32</v>
      </c>
      <c r="P32" t="s">
        <v>32</v>
      </c>
      <c r="Q32">
        <v>1000</v>
      </c>
      <c r="X32">
        <v>0.13800000000000001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0.13800000000000001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ROW(Source!A126)</f>
        <v>126</v>
      </c>
      <c r="B33">
        <v>56482032</v>
      </c>
      <c r="C33">
        <v>56482028</v>
      </c>
      <c r="D33">
        <v>54836958</v>
      </c>
      <c r="E33">
        <v>1079</v>
      </c>
      <c r="F33">
        <v>1</v>
      </c>
      <c r="G33">
        <v>1079</v>
      </c>
      <c r="H33">
        <v>1</v>
      </c>
      <c r="I33" t="s">
        <v>738</v>
      </c>
      <c r="J33" t="s">
        <v>3</v>
      </c>
      <c r="K33" t="s">
        <v>739</v>
      </c>
      <c r="L33">
        <v>1191</v>
      </c>
      <c r="N33">
        <v>1013</v>
      </c>
      <c r="O33" t="s">
        <v>740</v>
      </c>
      <c r="P33" t="s">
        <v>740</v>
      </c>
      <c r="Q33">
        <v>1</v>
      </c>
      <c r="X33">
        <v>201.95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222.14500000000001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ROW(Source!A126)</f>
        <v>126</v>
      </c>
      <c r="B34">
        <v>56482033</v>
      </c>
      <c r="C34">
        <v>56482028</v>
      </c>
      <c r="D34">
        <v>54933879</v>
      </c>
      <c r="E34">
        <v>1</v>
      </c>
      <c r="F34">
        <v>1</v>
      </c>
      <c r="G34">
        <v>1079</v>
      </c>
      <c r="H34">
        <v>2</v>
      </c>
      <c r="I34" t="s">
        <v>951</v>
      </c>
      <c r="J34" t="s">
        <v>952</v>
      </c>
      <c r="K34" t="s">
        <v>953</v>
      </c>
      <c r="L34">
        <v>1368</v>
      </c>
      <c r="N34">
        <v>1011</v>
      </c>
      <c r="O34" t="s">
        <v>744</v>
      </c>
      <c r="P34" t="s">
        <v>744</v>
      </c>
      <c r="Q34">
        <v>1</v>
      </c>
      <c r="X34">
        <v>0.18</v>
      </c>
      <c r="Y34">
        <v>0</v>
      </c>
      <c r="Z34">
        <v>41.45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0.19800000000000001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ROW(Source!A126)</f>
        <v>126</v>
      </c>
      <c r="B35">
        <v>56482034</v>
      </c>
      <c r="C35">
        <v>56482028</v>
      </c>
      <c r="D35">
        <v>54933985</v>
      </c>
      <c r="E35">
        <v>1</v>
      </c>
      <c r="F35">
        <v>1</v>
      </c>
      <c r="G35">
        <v>1079</v>
      </c>
      <c r="H35">
        <v>2</v>
      </c>
      <c r="I35" t="s">
        <v>773</v>
      </c>
      <c r="J35" t="s">
        <v>774</v>
      </c>
      <c r="K35" t="s">
        <v>775</v>
      </c>
      <c r="L35">
        <v>1368</v>
      </c>
      <c r="N35">
        <v>1011</v>
      </c>
      <c r="O35" t="s">
        <v>744</v>
      </c>
      <c r="P35" t="s">
        <v>744</v>
      </c>
      <c r="Q35">
        <v>1</v>
      </c>
      <c r="X35">
        <v>4</v>
      </c>
      <c r="Y35">
        <v>0</v>
      </c>
      <c r="Z35">
        <v>7.11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24</v>
      </c>
      <c r="AG35">
        <v>4.4000000000000004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ROW(Source!A126)</f>
        <v>126</v>
      </c>
      <c r="B36">
        <v>56482035</v>
      </c>
      <c r="C36">
        <v>56482028</v>
      </c>
      <c r="D36">
        <v>54934375</v>
      </c>
      <c r="E36">
        <v>1</v>
      </c>
      <c r="F36">
        <v>1</v>
      </c>
      <c r="G36">
        <v>1079</v>
      </c>
      <c r="H36">
        <v>2</v>
      </c>
      <c r="I36" t="s">
        <v>966</v>
      </c>
      <c r="J36" t="s">
        <v>967</v>
      </c>
      <c r="K36" t="s">
        <v>968</v>
      </c>
      <c r="L36">
        <v>1368</v>
      </c>
      <c r="N36">
        <v>1011</v>
      </c>
      <c r="O36" t="s">
        <v>744</v>
      </c>
      <c r="P36" t="s">
        <v>744</v>
      </c>
      <c r="Q36">
        <v>1</v>
      </c>
      <c r="X36">
        <v>0.36</v>
      </c>
      <c r="Y36">
        <v>0</v>
      </c>
      <c r="Z36">
        <v>0.5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0.39600000000000002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ROW(Source!A126)</f>
        <v>126</v>
      </c>
      <c r="B37">
        <v>56482036</v>
      </c>
      <c r="C37">
        <v>56482028</v>
      </c>
      <c r="D37">
        <v>54831673</v>
      </c>
      <c r="E37">
        <v>1079</v>
      </c>
      <c r="F37">
        <v>1</v>
      </c>
      <c r="G37">
        <v>1079</v>
      </c>
      <c r="H37">
        <v>3</v>
      </c>
      <c r="I37" t="s">
        <v>969</v>
      </c>
      <c r="J37" t="s">
        <v>3</v>
      </c>
      <c r="K37" t="s">
        <v>970</v>
      </c>
      <c r="L37">
        <v>1348</v>
      </c>
      <c r="N37">
        <v>1009</v>
      </c>
      <c r="O37" t="s">
        <v>32</v>
      </c>
      <c r="P37" t="s">
        <v>32</v>
      </c>
      <c r="Q37">
        <v>1000</v>
      </c>
      <c r="X37">
        <v>0.95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</v>
      </c>
      <c r="AG37">
        <v>0.95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ROW(Source!A126)</f>
        <v>126</v>
      </c>
      <c r="B38">
        <v>56482037</v>
      </c>
      <c r="C38">
        <v>56482028</v>
      </c>
      <c r="D38">
        <v>54831673</v>
      </c>
      <c r="E38">
        <v>1079</v>
      </c>
      <c r="F38">
        <v>1</v>
      </c>
      <c r="G38">
        <v>1079</v>
      </c>
      <c r="H38">
        <v>3</v>
      </c>
      <c r="I38" t="s">
        <v>969</v>
      </c>
      <c r="J38" t="s">
        <v>3</v>
      </c>
      <c r="K38" t="s">
        <v>971</v>
      </c>
      <c r="L38">
        <v>1348</v>
      </c>
      <c r="N38">
        <v>1009</v>
      </c>
      <c r="O38" t="s">
        <v>32</v>
      </c>
      <c r="P38" t="s">
        <v>32</v>
      </c>
      <c r="Q38">
        <v>1000</v>
      </c>
      <c r="X38">
        <v>4.0800000000000003E-2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</v>
      </c>
      <c r="AG38">
        <v>4.0800000000000003E-2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ROW(Source!A126)</f>
        <v>126</v>
      </c>
      <c r="B39">
        <v>56482038</v>
      </c>
      <c r="C39">
        <v>56482028</v>
      </c>
      <c r="D39">
        <v>54903374</v>
      </c>
      <c r="E39">
        <v>1</v>
      </c>
      <c r="F39">
        <v>1</v>
      </c>
      <c r="G39">
        <v>1079</v>
      </c>
      <c r="H39">
        <v>3</v>
      </c>
      <c r="I39" t="s">
        <v>779</v>
      </c>
      <c r="J39" t="s">
        <v>780</v>
      </c>
      <c r="K39" t="s">
        <v>781</v>
      </c>
      <c r="L39">
        <v>1348</v>
      </c>
      <c r="N39">
        <v>1009</v>
      </c>
      <c r="O39" t="s">
        <v>32</v>
      </c>
      <c r="P39" t="s">
        <v>32</v>
      </c>
      <c r="Q39">
        <v>1000</v>
      </c>
      <c r="X39">
        <v>4.0000000000000001E-3</v>
      </c>
      <c r="Y39">
        <v>7185.82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4.0000000000000001E-3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ROW(Source!A126)</f>
        <v>126</v>
      </c>
      <c r="B40">
        <v>56482039</v>
      </c>
      <c r="C40">
        <v>56482028</v>
      </c>
      <c r="D40">
        <v>54842168</v>
      </c>
      <c r="E40">
        <v>1079</v>
      </c>
      <c r="F40">
        <v>1</v>
      </c>
      <c r="G40">
        <v>1079</v>
      </c>
      <c r="H40">
        <v>3</v>
      </c>
      <c r="I40" t="s">
        <v>913</v>
      </c>
      <c r="J40" t="s">
        <v>3</v>
      </c>
      <c r="K40" t="s">
        <v>914</v>
      </c>
      <c r="L40">
        <v>1348</v>
      </c>
      <c r="N40">
        <v>1009</v>
      </c>
      <c r="O40" t="s">
        <v>32</v>
      </c>
      <c r="P40" t="s">
        <v>32</v>
      </c>
      <c r="Q40">
        <v>1000</v>
      </c>
      <c r="X40">
        <v>0.13800000000000001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0.13800000000000001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ROW(Source!A127)</f>
        <v>127</v>
      </c>
      <c r="B41">
        <v>56482032</v>
      </c>
      <c r="C41">
        <v>56482028</v>
      </c>
      <c r="D41">
        <v>54836958</v>
      </c>
      <c r="E41">
        <v>1079</v>
      </c>
      <c r="F41">
        <v>1</v>
      </c>
      <c r="G41">
        <v>1079</v>
      </c>
      <c r="H41">
        <v>1</v>
      </c>
      <c r="I41" t="s">
        <v>738</v>
      </c>
      <c r="J41" t="s">
        <v>3</v>
      </c>
      <c r="K41" t="s">
        <v>739</v>
      </c>
      <c r="L41">
        <v>1191</v>
      </c>
      <c r="N41">
        <v>1013</v>
      </c>
      <c r="O41" t="s">
        <v>740</v>
      </c>
      <c r="P41" t="s">
        <v>740</v>
      </c>
      <c r="Q41">
        <v>1</v>
      </c>
      <c r="X41">
        <v>201.95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24</v>
      </c>
      <c r="AG41">
        <v>222.14500000000001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ROW(Source!A127)</f>
        <v>127</v>
      </c>
      <c r="B42">
        <v>56482033</v>
      </c>
      <c r="C42">
        <v>56482028</v>
      </c>
      <c r="D42">
        <v>54933879</v>
      </c>
      <c r="E42">
        <v>1</v>
      </c>
      <c r="F42">
        <v>1</v>
      </c>
      <c r="G42">
        <v>1079</v>
      </c>
      <c r="H42">
        <v>2</v>
      </c>
      <c r="I42" t="s">
        <v>951</v>
      </c>
      <c r="J42" t="s">
        <v>952</v>
      </c>
      <c r="K42" t="s">
        <v>953</v>
      </c>
      <c r="L42">
        <v>1368</v>
      </c>
      <c r="N42">
        <v>1011</v>
      </c>
      <c r="O42" t="s">
        <v>744</v>
      </c>
      <c r="P42" t="s">
        <v>744</v>
      </c>
      <c r="Q42">
        <v>1</v>
      </c>
      <c r="X42">
        <v>0.18</v>
      </c>
      <c r="Y42">
        <v>0</v>
      </c>
      <c r="Z42">
        <v>41.45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0.19800000000000001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ROW(Source!A127)</f>
        <v>127</v>
      </c>
      <c r="B43">
        <v>56482034</v>
      </c>
      <c r="C43">
        <v>56482028</v>
      </c>
      <c r="D43">
        <v>54933985</v>
      </c>
      <c r="E43">
        <v>1</v>
      </c>
      <c r="F43">
        <v>1</v>
      </c>
      <c r="G43">
        <v>1079</v>
      </c>
      <c r="H43">
        <v>2</v>
      </c>
      <c r="I43" t="s">
        <v>773</v>
      </c>
      <c r="J43" t="s">
        <v>774</v>
      </c>
      <c r="K43" t="s">
        <v>775</v>
      </c>
      <c r="L43">
        <v>1368</v>
      </c>
      <c r="N43">
        <v>1011</v>
      </c>
      <c r="O43" t="s">
        <v>744</v>
      </c>
      <c r="P43" t="s">
        <v>744</v>
      </c>
      <c r="Q43">
        <v>1</v>
      </c>
      <c r="X43">
        <v>4</v>
      </c>
      <c r="Y43">
        <v>0</v>
      </c>
      <c r="Z43">
        <v>7.11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4.4000000000000004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ROW(Source!A127)</f>
        <v>127</v>
      </c>
      <c r="B44">
        <v>56482035</v>
      </c>
      <c r="C44">
        <v>56482028</v>
      </c>
      <c r="D44">
        <v>54934375</v>
      </c>
      <c r="E44">
        <v>1</v>
      </c>
      <c r="F44">
        <v>1</v>
      </c>
      <c r="G44">
        <v>1079</v>
      </c>
      <c r="H44">
        <v>2</v>
      </c>
      <c r="I44" t="s">
        <v>966</v>
      </c>
      <c r="J44" t="s">
        <v>967</v>
      </c>
      <c r="K44" t="s">
        <v>968</v>
      </c>
      <c r="L44">
        <v>1368</v>
      </c>
      <c r="N44">
        <v>1011</v>
      </c>
      <c r="O44" t="s">
        <v>744</v>
      </c>
      <c r="P44" t="s">
        <v>744</v>
      </c>
      <c r="Q44">
        <v>1</v>
      </c>
      <c r="X44">
        <v>0.36</v>
      </c>
      <c r="Y44">
        <v>0</v>
      </c>
      <c r="Z44">
        <v>0.5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0.39600000000000002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ROW(Source!A127)</f>
        <v>127</v>
      </c>
      <c r="B45">
        <v>56482036</v>
      </c>
      <c r="C45">
        <v>56482028</v>
      </c>
      <c r="D45">
        <v>54831673</v>
      </c>
      <c r="E45">
        <v>1079</v>
      </c>
      <c r="F45">
        <v>1</v>
      </c>
      <c r="G45">
        <v>1079</v>
      </c>
      <c r="H45">
        <v>3</v>
      </c>
      <c r="I45" t="s">
        <v>969</v>
      </c>
      <c r="J45" t="s">
        <v>3</v>
      </c>
      <c r="K45" t="s">
        <v>970</v>
      </c>
      <c r="L45">
        <v>1348</v>
      </c>
      <c r="N45">
        <v>1009</v>
      </c>
      <c r="O45" t="s">
        <v>32</v>
      </c>
      <c r="P45" t="s">
        <v>32</v>
      </c>
      <c r="Q45">
        <v>1000</v>
      </c>
      <c r="X45">
        <v>0.95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3</v>
      </c>
      <c r="AG45">
        <v>0.95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ROW(Source!A127)</f>
        <v>127</v>
      </c>
      <c r="B46">
        <v>56482037</v>
      </c>
      <c r="C46">
        <v>56482028</v>
      </c>
      <c r="D46">
        <v>54831673</v>
      </c>
      <c r="E46">
        <v>1079</v>
      </c>
      <c r="F46">
        <v>1</v>
      </c>
      <c r="G46">
        <v>1079</v>
      </c>
      <c r="H46">
        <v>3</v>
      </c>
      <c r="I46" t="s">
        <v>969</v>
      </c>
      <c r="J46" t="s">
        <v>3</v>
      </c>
      <c r="K46" t="s">
        <v>971</v>
      </c>
      <c r="L46">
        <v>1348</v>
      </c>
      <c r="N46">
        <v>1009</v>
      </c>
      <c r="O46" t="s">
        <v>32</v>
      </c>
      <c r="P46" t="s">
        <v>32</v>
      </c>
      <c r="Q46">
        <v>1000</v>
      </c>
      <c r="X46">
        <v>4.0800000000000003E-2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4.0800000000000003E-2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ROW(Source!A127)</f>
        <v>127</v>
      </c>
      <c r="B47">
        <v>56482038</v>
      </c>
      <c r="C47">
        <v>56482028</v>
      </c>
      <c r="D47">
        <v>54903374</v>
      </c>
      <c r="E47">
        <v>1</v>
      </c>
      <c r="F47">
        <v>1</v>
      </c>
      <c r="G47">
        <v>1079</v>
      </c>
      <c r="H47">
        <v>3</v>
      </c>
      <c r="I47" t="s">
        <v>779</v>
      </c>
      <c r="J47" t="s">
        <v>780</v>
      </c>
      <c r="K47" t="s">
        <v>781</v>
      </c>
      <c r="L47">
        <v>1348</v>
      </c>
      <c r="N47">
        <v>1009</v>
      </c>
      <c r="O47" t="s">
        <v>32</v>
      </c>
      <c r="P47" t="s">
        <v>32</v>
      </c>
      <c r="Q47">
        <v>1000</v>
      </c>
      <c r="X47">
        <v>4.0000000000000001E-3</v>
      </c>
      <c r="Y47">
        <v>7185.82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4.0000000000000001E-3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ROW(Source!A127)</f>
        <v>127</v>
      </c>
      <c r="B48">
        <v>56482039</v>
      </c>
      <c r="C48">
        <v>56482028</v>
      </c>
      <c r="D48">
        <v>54842168</v>
      </c>
      <c r="E48">
        <v>1079</v>
      </c>
      <c r="F48">
        <v>1</v>
      </c>
      <c r="G48">
        <v>1079</v>
      </c>
      <c r="H48">
        <v>3</v>
      </c>
      <c r="I48" t="s">
        <v>913</v>
      </c>
      <c r="J48" t="s">
        <v>3</v>
      </c>
      <c r="K48" t="s">
        <v>914</v>
      </c>
      <c r="L48">
        <v>1348</v>
      </c>
      <c r="N48">
        <v>1009</v>
      </c>
      <c r="O48" t="s">
        <v>32</v>
      </c>
      <c r="P48" t="s">
        <v>32</v>
      </c>
      <c r="Q48">
        <v>1000</v>
      </c>
      <c r="X48">
        <v>0.13800000000000001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0.13800000000000001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ROW(Source!A173)</f>
        <v>173</v>
      </c>
      <c r="B49">
        <v>56482047</v>
      </c>
      <c r="C49">
        <v>56482043</v>
      </c>
      <c r="D49">
        <v>54836958</v>
      </c>
      <c r="E49">
        <v>1079</v>
      </c>
      <c r="F49">
        <v>1</v>
      </c>
      <c r="G49">
        <v>1079</v>
      </c>
      <c r="H49">
        <v>1</v>
      </c>
      <c r="I49" t="s">
        <v>738</v>
      </c>
      <c r="J49" t="s">
        <v>3</v>
      </c>
      <c r="K49" t="s">
        <v>739</v>
      </c>
      <c r="L49">
        <v>1191</v>
      </c>
      <c r="N49">
        <v>1013</v>
      </c>
      <c r="O49" t="s">
        <v>740</v>
      </c>
      <c r="P49" t="s">
        <v>740</v>
      </c>
      <c r="Q49">
        <v>1</v>
      </c>
      <c r="X49">
        <v>201.95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24</v>
      </c>
      <c r="AG49">
        <v>222.14500000000001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ROW(Source!A173)</f>
        <v>173</v>
      </c>
      <c r="B50">
        <v>56482048</v>
      </c>
      <c r="C50">
        <v>56482043</v>
      </c>
      <c r="D50">
        <v>54933879</v>
      </c>
      <c r="E50">
        <v>1</v>
      </c>
      <c r="F50">
        <v>1</v>
      </c>
      <c r="G50">
        <v>1079</v>
      </c>
      <c r="H50">
        <v>2</v>
      </c>
      <c r="I50" t="s">
        <v>951</v>
      </c>
      <c r="J50" t="s">
        <v>952</v>
      </c>
      <c r="K50" t="s">
        <v>953</v>
      </c>
      <c r="L50">
        <v>1368</v>
      </c>
      <c r="N50">
        <v>1011</v>
      </c>
      <c r="O50" t="s">
        <v>744</v>
      </c>
      <c r="P50" t="s">
        <v>744</v>
      </c>
      <c r="Q50">
        <v>1</v>
      </c>
      <c r="X50">
        <v>0.18</v>
      </c>
      <c r="Y50">
        <v>0</v>
      </c>
      <c r="Z50">
        <v>41.45</v>
      </c>
      <c r="AA50">
        <v>12.62</v>
      </c>
      <c r="AB50">
        <v>0</v>
      </c>
      <c r="AC50">
        <v>0</v>
      </c>
      <c r="AD50">
        <v>1</v>
      </c>
      <c r="AE50">
        <v>0</v>
      </c>
      <c r="AF50" t="s">
        <v>24</v>
      </c>
      <c r="AG50">
        <v>0.19800000000000001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ROW(Source!A173)</f>
        <v>173</v>
      </c>
      <c r="B51">
        <v>56482049</v>
      </c>
      <c r="C51">
        <v>56482043</v>
      </c>
      <c r="D51">
        <v>54933985</v>
      </c>
      <c r="E51">
        <v>1</v>
      </c>
      <c r="F51">
        <v>1</v>
      </c>
      <c r="G51">
        <v>1079</v>
      </c>
      <c r="H51">
        <v>2</v>
      </c>
      <c r="I51" t="s">
        <v>773</v>
      </c>
      <c r="J51" t="s">
        <v>774</v>
      </c>
      <c r="K51" t="s">
        <v>775</v>
      </c>
      <c r="L51">
        <v>1368</v>
      </c>
      <c r="N51">
        <v>1011</v>
      </c>
      <c r="O51" t="s">
        <v>744</v>
      </c>
      <c r="P51" t="s">
        <v>744</v>
      </c>
      <c r="Q51">
        <v>1</v>
      </c>
      <c r="X51">
        <v>4</v>
      </c>
      <c r="Y51">
        <v>0</v>
      </c>
      <c r="Z51">
        <v>7.11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4.4000000000000004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ROW(Source!A173)</f>
        <v>173</v>
      </c>
      <c r="B52">
        <v>56482050</v>
      </c>
      <c r="C52">
        <v>56482043</v>
      </c>
      <c r="D52">
        <v>54934375</v>
      </c>
      <c r="E52">
        <v>1</v>
      </c>
      <c r="F52">
        <v>1</v>
      </c>
      <c r="G52">
        <v>1079</v>
      </c>
      <c r="H52">
        <v>2</v>
      </c>
      <c r="I52" t="s">
        <v>966</v>
      </c>
      <c r="J52" t="s">
        <v>967</v>
      </c>
      <c r="K52" t="s">
        <v>968</v>
      </c>
      <c r="L52">
        <v>1368</v>
      </c>
      <c r="N52">
        <v>1011</v>
      </c>
      <c r="O52" t="s">
        <v>744</v>
      </c>
      <c r="P52" t="s">
        <v>744</v>
      </c>
      <c r="Q52">
        <v>1</v>
      </c>
      <c r="X52">
        <v>0.36</v>
      </c>
      <c r="Y52">
        <v>0</v>
      </c>
      <c r="Z52">
        <v>0.5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24</v>
      </c>
      <c r="AG52">
        <v>0.39600000000000002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ROW(Source!A173)</f>
        <v>173</v>
      </c>
      <c r="B53">
        <v>56482051</v>
      </c>
      <c r="C53">
        <v>56482043</v>
      </c>
      <c r="D53">
        <v>54831673</v>
      </c>
      <c r="E53">
        <v>1079</v>
      </c>
      <c r="F53">
        <v>1</v>
      </c>
      <c r="G53">
        <v>1079</v>
      </c>
      <c r="H53">
        <v>3</v>
      </c>
      <c r="I53" t="s">
        <v>969</v>
      </c>
      <c r="J53" t="s">
        <v>3</v>
      </c>
      <c r="K53" t="s">
        <v>970</v>
      </c>
      <c r="L53">
        <v>1348</v>
      </c>
      <c r="N53">
        <v>1009</v>
      </c>
      <c r="O53" t="s">
        <v>32</v>
      </c>
      <c r="P53" t="s">
        <v>32</v>
      </c>
      <c r="Q53">
        <v>1000</v>
      </c>
      <c r="X53">
        <v>0.95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</v>
      </c>
      <c r="AG53">
        <v>0.95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ROW(Source!A173)</f>
        <v>173</v>
      </c>
      <c r="B54">
        <v>56482052</v>
      </c>
      <c r="C54">
        <v>56482043</v>
      </c>
      <c r="D54">
        <v>54831673</v>
      </c>
      <c r="E54">
        <v>1079</v>
      </c>
      <c r="F54">
        <v>1</v>
      </c>
      <c r="G54">
        <v>1079</v>
      </c>
      <c r="H54">
        <v>3</v>
      </c>
      <c r="I54" t="s">
        <v>969</v>
      </c>
      <c r="J54" t="s">
        <v>3</v>
      </c>
      <c r="K54" t="s">
        <v>971</v>
      </c>
      <c r="L54">
        <v>1348</v>
      </c>
      <c r="N54">
        <v>1009</v>
      </c>
      <c r="O54" t="s">
        <v>32</v>
      </c>
      <c r="P54" t="s">
        <v>32</v>
      </c>
      <c r="Q54">
        <v>1000</v>
      </c>
      <c r="X54">
        <v>4.0800000000000003E-2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</v>
      </c>
      <c r="AG54">
        <v>4.0800000000000003E-2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ROW(Source!A173)</f>
        <v>173</v>
      </c>
      <c r="B55">
        <v>56482053</v>
      </c>
      <c r="C55">
        <v>56482043</v>
      </c>
      <c r="D55">
        <v>54903374</v>
      </c>
      <c r="E55">
        <v>1</v>
      </c>
      <c r="F55">
        <v>1</v>
      </c>
      <c r="G55">
        <v>1079</v>
      </c>
      <c r="H55">
        <v>3</v>
      </c>
      <c r="I55" t="s">
        <v>779</v>
      </c>
      <c r="J55" t="s">
        <v>780</v>
      </c>
      <c r="K55" t="s">
        <v>781</v>
      </c>
      <c r="L55">
        <v>1348</v>
      </c>
      <c r="N55">
        <v>1009</v>
      </c>
      <c r="O55" t="s">
        <v>32</v>
      </c>
      <c r="P55" t="s">
        <v>32</v>
      </c>
      <c r="Q55">
        <v>1000</v>
      </c>
      <c r="X55">
        <v>4.0000000000000001E-3</v>
      </c>
      <c r="Y55">
        <v>7185.82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4.0000000000000001E-3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ROW(Source!A173)</f>
        <v>173</v>
      </c>
      <c r="B56">
        <v>56482054</v>
      </c>
      <c r="C56">
        <v>56482043</v>
      </c>
      <c r="D56">
        <v>54842168</v>
      </c>
      <c r="E56">
        <v>1079</v>
      </c>
      <c r="F56">
        <v>1</v>
      </c>
      <c r="G56">
        <v>1079</v>
      </c>
      <c r="H56">
        <v>3</v>
      </c>
      <c r="I56" t="s">
        <v>913</v>
      </c>
      <c r="J56" t="s">
        <v>3</v>
      </c>
      <c r="K56" t="s">
        <v>914</v>
      </c>
      <c r="L56">
        <v>1348</v>
      </c>
      <c r="N56">
        <v>1009</v>
      </c>
      <c r="O56" t="s">
        <v>32</v>
      </c>
      <c r="P56" t="s">
        <v>32</v>
      </c>
      <c r="Q56">
        <v>1000</v>
      </c>
      <c r="X56">
        <v>0.13800000000000001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0.13800000000000001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ROW(Source!A174)</f>
        <v>174</v>
      </c>
      <c r="B57">
        <v>56482047</v>
      </c>
      <c r="C57">
        <v>56482043</v>
      </c>
      <c r="D57">
        <v>54836958</v>
      </c>
      <c r="E57">
        <v>1079</v>
      </c>
      <c r="F57">
        <v>1</v>
      </c>
      <c r="G57">
        <v>1079</v>
      </c>
      <c r="H57">
        <v>1</v>
      </c>
      <c r="I57" t="s">
        <v>738</v>
      </c>
      <c r="J57" t="s">
        <v>3</v>
      </c>
      <c r="K57" t="s">
        <v>739</v>
      </c>
      <c r="L57">
        <v>1191</v>
      </c>
      <c r="N57">
        <v>1013</v>
      </c>
      <c r="O57" t="s">
        <v>740</v>
      </c>
      <c r="P57" t="s">
        <v>740</v>
      </c>
      <c r="Q57">
        <v>1</v>
      </c>
      <c r="X57">
        <v>201.95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24</v>
      </c>
      <c r="AG57">
        <v>222.14500000000001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ROW(Source!A174)</f>
        <v>174</v>
      </c>
      <c r="B58">
        <v>56482048</v>
      </c>
      <c r="C58">
        <v>56482043</v>
      </c>
      <c r="D58">
        <v>54933879</v>
      </c>
      <c r="E58">
        <v>1</v>
      </c>
      <c r="F58">
        <v>1</v>
      </c>
      <c r="G58">
        <v>1079</v>
      </c>
      <c r="H58">
        <v>2</v>
      </c>
      <c r="I58" t="s">
        <v>951</v>
      </c>
      <c r="J58" t="s">
        <v>952</v>
      </c>
      <c r="K58" t="s">
        <v>953</v>
      </c>
      <c r="L58">
        <v>1368</v>
      </c>
      <c r="N58">
        <v>1011</v>
      </c>
      <c r="O58" t="s">
        <v>744</v>
      </c>
      <c r="P58" t="s">
        <v>744</v>
      </c>
      <c r="Q58">
        <v>1</v>
      </c>
      <c r="X58">
        <v>0.18</v>
      </c>
      <c r="Y58">
        <v>0</v>
      </c>
      <c r="Z58">
        <v>41.45</v>
      </c>
      <c r="AA58">
        <v>12.62</v>
      </c>
      <c r="AB58">
        <v>0</v>
      </c>
      <c r="AC58">
        <v>0</v>
      </c>
      <c r="AD58">
        <v>1</v>
      </c>
      <c r="AE58">
        <v>0</v>
      </c>
      <c r="AF58" t="s">
        <v>24</v>
      </c>
      <c r="AG58">
        <v>0.19800000000000001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ROW(Source!A174)</f>
        <v>174</v>
      </c>
      <c r="B59">
        <v>56482049</v>
      </c>
      <c r="C59">
        <v>56482043</v>
      </c>
      <c r="D59">
        <v>54933985</v>
      </c>
      <c r="E59">
        <v>1</v>
      </c>
      <c r="F59">
        <v>1</v>
      </c>
      <c r="G59">
        <v>1079</v>
      </c>
      <c r="H59">
        <v>2</v>
      </c>
      <c r="I59" t="s">
        <v>773</v>
      </c>
      <c r="J59" t="s">
        <v>774</v>
      </c>
      <c r="K59" t="s">
        <v>775</v>
      </c>
      <c r="L59">
        <v>1368</v>
      </c>
      <c r="N59">
        <v>1011</v>
      </c>
      <c r="O59" t="s">
        <v>744</v>
      </c>
      <c r="P59" t="s">
        <v>744</v>
      </c>
      <c r="Q59">
        <v>1</v>
      </c>
      <c r="X59">
        <v>4</v>
      </c>
      <c r="Y59">
        <v>0</v>
      </c>
      <c r="Z59">
        <v>7.11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24</v>
      </c>
      <c r="AG59">
        <v>4.4000000000000004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ROW(Source!A174)</f>
        <v>174</v>
      </c>
      <c r="B60">
        <v>56482050</v>
      </c>
      <c r="C60">
        <v>56482043</v>
      </c>
      <c r="D60">
        <v>54934375</v>
      </c>
      <c r="E60">
        <v>1</v>
      </c>
      <c r="F60">
        <v>1</v>
      </c>
      <c r="G60">
        <v>1079</v>
      </c>
      <c r="H60">
        <v>2</v>
      </c>
      <c r="I60" t="s">
        <v>966</v>
      </c>
      <c r="J60" t="s">
        <v>967</v>
      </c>
      <c r="K60" t="s">
        <v>968</v>
      </c>
      <c r="L60">
        <v>1368</v>
      </c>
      <c r="N60">
        <v>1011</v>
      </c>
      <c r="O60" t="s">
        <v>744</v>
      </c>
      <c r="P60" t="s">
        <v>744</v>
      </c>
      <c r="Q60">
        <v>1</v>
      </c>
      <c r="X60">
        <v>0.36</v>
      </c>
      <c r="Y60">
        <v>0</v>
      </c>
      <c r="Z60">
        <v>0.5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24</v>
      </c>
      <c r="AG60">
        <v>0.39600000000000002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ROW(Source!A174)</f>
        <v>174</v>
      </c>
      <c r="B61">
        <v>56482051</v>
      </c>
      <c r="C61">
        <v>56482043</v>
      </c>
      <c r="D61">
        <v>54831673</v>
      </c>
      <c r="E61">
        <v>1079</v>
      </c>
      <c r="F61">
        <v>1</v>
      </c>
      <c r="G61">
        <v>1079</v>
      </c>
      <c r="H61">
        <v>3</v>
      </c>
      <c r="I61" t="s">
        <v>969</v>
      </c>
      <c r="J61" t="s">
        <v>3</v>
      </c>
      <c r="K61" t="s">
        <v>970</v>
      </c>
      <c r="L61">
        <v>1348</v>
      </c>
      <c r="N61">
        <v>1009</v>
      </c>
      <c r="O61" t="s">
        <v>32</v>
      </c>
      <c r="P61" t="s">
        <v>32</v>
      </c>
      <c r="Q61">
        <v>1000</v>
      </c>
      <c r="X61">
        <v>0.95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</v>
      </c>
      <c r="AG61">
        <v>0.95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ROW(Source!A174)</f>
        <v>174</v>
      </c>
      <c r="B62">
        <v>56482052</v>
      </c>
      <c r="C62">
        <v>56482043</v>
      </c>
      <c r="D62">
        <v>54831673</v>
      </c>
      <c r="E62">
        <v>1079</v>
      </c>
      <c r="F62">
        <v>1</v>
      </c>
      <c r="G62">
        <v>1079</v>
      </c>
      <c r="H62">
        <v>3</v>
      </c>
      <c r="I62" t="s">
        <v>969</v>
      </c>
      <c r="J62" t="s">
        <v>3</v>
      </c>
      <c r="K62" t="s">
        <v>971</v>
      </c>
      <c r="L62">
        <v>1348</v>
      </c>
      <c r="N62">
        <v>1009</v>
      </c>
      <c r="O62" t="s">
        <v>32</v>
      </c>
      <c r="P62" t="s">
        <v>32</v>
      </c>
      <c r="Q62">
        <v>1000</v>
      </c>
      <c r="X62">
        <v>4.0800000000000003E-2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</v>
      </c>
      <c r="AG62">
        <v>4.0800000000000003E-2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ROW(Source!A174)</f>
        <v>174</v>
      </c>
      <c r="B63">
        <v>56482053</v>
      </c>
      <c r="C63">
        <v>56482043</v>
      </c>
      <c r="D63">
        <v>54903374</v>
      </c>
      <c r="E63">
        <v>1</v>
      </c>
      <c r="F63">
        <v>1</v>
      </c>
      <c r="G63">
        <v>1079</v>
      </c>
      <c r="H63">
        <v>3</v>
      </c>
      <c r="I63" t="s">
        <v>779</v>
      </c>
      <c r="J63" t="s">
        <v>780</v>
      </c>
      <c r="K63" t="s">
        <v>781</v>
      </c>
      <c r="L63">
        <v>1348</v>
      </c>
      <c r="N63">
        <v>1009</v>
      </c>
      <c r="O63" t="s">
        <v>32</v>
      </c>
      <c r="P63" t="s">
        <v>32</v>
      </c>
      <c r="Q63">
        <v>1000</v>
      </c>
      <c r="X63">
        <v>4.0000000000000001E-3</v>
      </c>
      <c r="Y63">
        <v>7185.82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4.0000000000000001E-3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ROW(Source!A174)</f>
        <v>174</v>
      </c>
      <c r="B64">
        <v>56482054</v>
      </c>
      <c r="C64">
        <v>56482043</v>
      </c>
      <c r="D64">
        <v>54842168</v>
      </c>
      <c r="E64">
        <v>1079</v>
      </c>
      <c r="F64">
        <v>1</v>
      </c>
      <c r="G64">
        <v>1079</v>
      </c>
      <c r="H64">
        <v>3</v>
      </c>
      <c r="I64" t="s">
        <v>913</v>
      </c>
      <c r="J64" t="s">
        <v>3</v>
      </c>
      <c r="K64" t="s">
        <v>914</v>
      </c>
      <c r="L64">
        <v>1348</v>
      </c>
      <c r="N64">
        <v>1009</v>
      </c>
      <c r="O64" t="s">
        <v>32</v>
      </c>
      <c r="P64" t="s">
        <v>32</v>
      </c>
      <c r="Q64">
        <v>1000</v>
      </c>
      <c r="X64">
        <v>0.13800000000000001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0.13800000000000001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ROW(Source!A222)</f>
        <v>222</v>
      </c>
      <c r="B65">
        <v>56483655</v>
      </c>
      <c r="C65">
        <v>56483654</v>
      </c>
      <c r="D65">
        <v>54836958</v>
      </c>
      <c r="E65">
        <v>1079</v>
      </c>
      <c r="F65">
        <v>1</v>
      </c>
      <c r="G65">
        <v>1079</v>
      </c>
      <c r="H65">
        <v>1</v>
      </c>
      <c r="I65" t="s">
        <v>738</v>
      </c>
      <c r="J65" t="s">
        <v>3</v>
      </c>
      <c r="K65" t="s">
        <v>739</v>
      </c>
      <c r="L65">
        <v>1191</v>
      </c>
      <c r="N65">
        <v>1013</v>
      </c>
      <c r="O65" t="s">
        <v>740</v>
      </c>
      <c r="P65" t="s">
        <v>740</v>
      </c>
      <c r="Q65">
        <v>1</v>
      </c>
      <c r="X65">
        <v>24.61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24</v>
      </c>
      <c r="AG65">
        <v>27.071000000000002</v>
      </c>
      <c r="AH65">
        <v>2</v>
      </c>
      <c r="AI65">
        <v>56483655</v>
      </c>
      <c r="AJ65">
        <v>39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ROW(Source!A222)</f>
        <v>222</v>
      </c>
      <c r="B66">
        <v>56483656</v>
      </c>
      <c r="C66">
        <v>56483654</v>
      </c>
      <c r="D66">
        <v>54934284</v>
      </c>
      <c r="E66">
        <v>1</v>
      </c>
      <c r="F66">
        <v>1</v>
      </c>
      <c r="G66">
        <v>1079</v>
      </c>
      <c r="H66">
        <v>2</v>
      </c>
      <c r="I66" t="s">
        <v>741</v>
      </c>
      <c r="J66" t="s">
        <v>742</v>
      </c>
      <c r="K66" t="s">
        <v>743</v>
      </c>
      <c r="L66">
        <v>1368</v>
      </c>
      <c r="N66">
        <v>1011</v>
      </c>
      <c r="O66" t="s">
        <v>744</v>
      </c>
      <c r="P66" t="s">
        <v>744</v>
      </c>
      <c r="Q66">
        <v>1</v>
      </c>
      <c r="X66">
        <v>0.21</v>
      </c>
      <c r="Y66">
        <v>0</v>
      </c>
      <c r="Z66">
        <v>83.1</v>
      </c>
      <c r="AA66">
        <v>12.62</v>
      </c>
      <c r="AB66">
        <v>0</v>
      </c>
      <c r="AC66">
        <v>0</v>
      </c>
      <c r="AD66">
        <v>1</v>
      </c>
      <c r="AE66">
        <v>0</v>
      </c>
      <c r="AF66" t="s">
        <v>24</v>
      </c>
      <c r="AG66">
        <v>0.23100000000000001</v>
      </c>
      <c r="AH66">
        <v>2</v>
      </c>
      <c r="AI66">
        <v>56483656</v>
      </c>
      <c r="AJ66">
        <v>40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ROW(Source!A222)</f>
        <v>222</v>
      </c>
      <c r="B67">
        <v>56483657</v>
      </c>
      <c r="C67">
        <v>56483654</v>
      </c>
      <c r="D67">
        <v>54933523</v>
      </c>
      <c r="E67">
        <v>1</v>
      </c>
      <c r="F67">
        <v>1</v>
      </c>
      <c r="G67">
        <v>1079</v>
      </c>
      <c r="H67">
        <v>2</v>
      </c>
      <c r="I67" t="s">
        <v>746</v>
      </c>
      <c r="J67" t="s">
        <v>747</v>
      </c>
      <c r="K67" t="s">
        <v>748</v>
      </c>
      <c r="L67">
        <v>1368</v>
      </c>
      <c r="N67">
        <v>1011</v>
      </c>
      <c r="O67" t="s">
        <v>744</v>
      </c>
      <c r="P67" t="s">
        <v>744</v>
      </c>
      <c r="Q67">
        <v>1</v>
      </c>
      <c r="X67">
        <v>0.14000000000000001</v>
      </c>
      <c r="Y67">
        <v>0</v>
      </c>
      <c r="Z67">
        <v>179.17</v>
      </c>
      <c r="AA67">
        <v>16.93</v>
      </c>
      <c r="AB67">
        <v>0</v>
      </c>
      <c r="AC67">
        <v>0</v>
      </c>
      <c r="AD67">
        <v>1</v>
      </c>
      <c r="AE67">
        <v>0</v>
      </c>
      <c r="AF67" t="s">
        <v>24</v>
      </c>
      <c r="AG67">
        <v>0.15400000000000003</v>
      </c>
      <c r="AH67">
        <v>2</v>
      </c>
      <c r="AI67">
        <v>56483657</v>
      </c>
      <c r="AJ67">
        <v>41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ROW(Source!A222)</f>
        <v>222</v>
      </c>
      <c r="B68">
        <v>56483658</v>
      </c>
      <c r="C68">
        <v>56483654</v>
      </c>
      <c r="D68">
        <v>54933779</v>
      </c>
      <c r="E68">
        <v>1</v>
      </c>
      <c r="F68">
        <v>1</v>
      </c>
      <c r="G68">
        <v>1079</v>
      </c>
      <c r="H68">
        <v>2</v>
      </c>
      <c r="I68" t="s">
        <v>749</v>
      </c>
      <c r="J68" t="s">
        <v>750</v>
      </c>
      <c r="K68" t="s">
        <v>751</v>
      </c>
      <c r="L68">
        <v>1368</v>
      </c>
      <c r="N68">
        <v>1011</v>
      </c>
      <c r="O68" t="s">
        <v>744</v>
      </c>
      <c r="P68" t="s">
        <v>744</v>
      </c>
      <c r="Q68">
        <v>1</v>
      </c>
      <c r="X68">
        <v>0.27</v>
      </c>
      <c r="Y68">
        <v>0</v>
      </c>
      <c r="Z68">
        <v>0.23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0.29700000000000004</v>
      </c>
      <c r="AH68">
        <v>2</v>
      </c>
      <c r="AI68">
        <v>56483658</v>
      </c>
      <c r="AJ68">
        <v>42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ROW(Source!A222)</f>
        <v>222</v>
      </c>
      <c r="B69">
        <v>56483659</v>
      </c>
      <c r="C69">
        <v>56483654</v>
      </c>
      <c r="D69">
        <v>54831673</v>
      </c>
      <c r="E69">
        <v>1079</v>
      </c>
      <c r="F69">
        <v>1</v>
      </c>
      <c r="G69">
        <v>1079</v>
      </c>
      <c r="H69">
        <v>3</v>
      </c>
      <c r="I69" t="s">
        <v>969</v>
      </c>
      <c r="J69" t="s">
        <v>3</v>
      </c>
      <c r="K69" t="s">
        <v>972</v>
      </c>
      <c r="L69">
        <v>1348</v>
      </c>
      <c r="N69">
        <v>1009</v>
      </c>
      <c r="O69" t="s">
        <v>32</v>
      </c>
      <c r="P69" t="s">
        <v>32</v>
      </c>
      <c r="Q69">
        <v>1000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3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ROW(Source!A222)</f>
        <v>222</v>
      </c>
      <c r="B70">
        <v>56483660</v>
      </c>
      <c r="C70">
        <v>56483654</v>
      </c>
      <c r="D70">
        <v>54902310</v>
      </c>
      <c r="E70">
        <v>1</v>
      </c>
      <c r="F70">
        <v>1</v>
      </c>
      <c r="G70">
        <v>1079</v>
      </c>
      <c r="H70">
        <v>3</v>
      </c>
      <c r="I70" t="s">
        <v>752</v>
      </c>
      <c r="J70" t="s">
        <v>753</v>
      </c>
      <c r="K70" t="s">
        <v>754</v>
      </c>
      <c r="L70">
        <v>1339</v>
      </c>
      <c r="N70">
        <v>1007</v>
      </c>
      <c r="O70" t="s">
        <v>158</v>
      </c>
      <c r="P70" t="s">
        <v>158</v>
      </c>
      <c r="Q70">
        <v>1</v>
      </c>
      <c r="X70">
        <v>8.0999999999999996E-3</v>
      </c>
      <c r="Y70">
        <v>7.07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8.0999999999999996E-3</v>
      </c>
      <c r="AH70">
        <v>2</v>
      </c>
      <c r="AI70">
        <v>56483660</v>
      </c>
      <c r="AJ70">
        <v>43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ROW(Source!A222)</f>
        <v>222</v>
      </c>
      <c r="B71">
        <v>56483661</v>
      </c>
      <c r="C71">
        <v>56483654</v>
      </c>
      <c r="D71">
        <v>54902318</v>
      </c>
      <c r="E71">
        <v>1</v>
      </c>
      <c r="F71">
        <v>1</v>
      </c>
      <c r="G71">
        <v>1079</v>
      </c>
      <c r="H71">
        <v>3</v>
      </c>
      <c r="I71" t="s">
        <v>755</v>
      </c>
      <c r="J71" t="s">
        <v>756</v>
      </c>
      <c r="K71" t="s">
        <v>757</v>
      </c>
      <c r="L71">
        <v>1348</v>
      </c>
      <c r="N71">
        <v>1009</v>
      </c>
      <c r="O71" t="s">
        <v>32</v>
      </c>
      <c r="P71" t="s">
        <v>32</v>
      </c>
      <c r="Q71">
        <v>1000</v>
      </c>
      <c r="X71">
        <v>1.9E-3</v>
      </c>
      <c r="Y71">
        <v>15160.61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1.9E-3</v>
      </c>
      <c r="AH71">
        <v>2</v>
      </c>
      <c r="AI71">
        <v>56483661</v>
      </c>
      <c r="AJ71">
        <v>44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ROW(Source!A222)</f>
        <v>222</v>
      </c>
      <c r="B72">
        <v>56483662</v>
      </c>
      <c r="C72">
        <v>56483654</v>
      </c>
      <c r="D72">
        <v>54902398</v>
      </c>
      <c r="E72">
        <v>1</v>
      </c>
      <c r="F72">
        <v>1</v>
      </c>
      <c r="G72">
        <v>1079</v>
      </c>
      <c r="H72">
        <v>3</v>
      </c>
      <c r="I72" t="s">
        <v>758</v>
      </c>
      <c r="J72" t="s">
        <v>759</v>
      </c>
      <c r="K72" t="s">
        <v>760</v>
      </c>
      <c r="L72">
        <v>1339</v>
      </c>
      <c r="N72">
        <v>1007</v>
      </c>
      <c r="O72" t="s">
        <v>158</v>
      </c>
      <c r="P72" t="s">
        <v>158</v>
      </c>
      <c r="Q72">
        <v>1</v>
      </c>
      <c r="X72">
        <v>0.14000000000000001</v>
      </c>
      <c r="Y72">
        <v>1821.37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</v>
      </c>
      <c r="AG72">
        <v>0.14000000000000001</v>
      </c>
      <c r="AH72">
        <v>2</v>
      </c>
      <c r="AI72">
        <v>56483662</v>
      </c>
      <c r="AJ72">
        <v>45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ROW(Source!A222)</f>
        <v>222</v>
      </c>
      <c r="B73">
        <v>56483663</v>
      </c>
      <c r="C73">
        <v>56483654</v>
      </c>
      <c r="D73">
        <v>54902427</v>
      </c>
      <c r="E73">
        <v>1</v>
      </c>
      <c r="F73">
        <v>1</v>
      </c>
      <c r="G73">
        <v>1079</v>
      </c>
      <c r="H73">
        <v>3</v>
      </c>
      <c r="I73" t="s">
        <v>761</v>
      </c>
      <c r="J73" t="s">
        <v>762</v>
      </c>
      <c r="K73" t="s">
        <v>763</v>
      </c>
      <c r="L73">
        <v>1348</v>
      </c>
      <c r="N73">
        <v>1009</v>
      </c>
      <c r="O73" t="s">
        <v>32</v>
      </c>
      <c r="P73" t="s">
        <v>32</v>
      </c>
      <c r="Q73">
        <v>1000</v>
      </c>
      <c r="X73">
        <v>2.8999999999999998E-3</v>
      </c>
      <c r="Y73">
        <v>1257.54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3</v>
      </c>
      <c r="AG73">
        <v>2.8999999999999998E-3</v>
      </c>
      <c r="AH73">
        <v>2</v>
      </c>
      <c r="AI73">
        <v>56483663</v>
      </c>
      <c r="AJ73">
        <v>46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ROW(Source!A222)</f>
        <v>222</v>
      </c>
      <c r="B74">
        <v>56483664</v>
      </c>
      <c r="C74">
        <v>56483654</v>
      </c>
      <c r="D74">
        <v>54902266</v>
      </c>
      <c r="E74">
        <v>1</v>
      </c>
      <c r="F74">
        <v>1</v>
      </c>
      <c r="G74">
        <v>1079</v>
      </c>
      <c r="H74">
        <v>3</v>
      </c>
      <c r="I74" t="s">
        <v>764</v>
      </c>
      <c r="J74" t="s">
        <v>765</v>
      </c>
      <c r="K74" t="s">
        <v>766</v>
      </c>
      <c r="L74">
        <v>1339</v>
      </c>
      <c r="N74">
        <v>1007</v>
      </c>
      <c r="O74" t="s">
        <v>158</v>
      </c>
      <c r="P74" t="s">
        <v>158</v>
      </c>
      <c r="Q74">
        <v>1</v>
      </c>
      <c r="X74">
        <v>0.12</v>
      </c>
      <c r="Y74">
        <v>662.11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</v>
      </c>
      <c r="AG74">
        <v>0.12</v>
      </c>
      <c r="AH74">
        <v>2</v>
      </c>
      <c r="AI74">
        <v>56483664</v>
      </c>
      <c r="AJ74">
        <v>47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ROW(Source!A222)</f>
        <v>222</v>
      </c>
      <c r="B75">
        <v>56483665</v>
      </c>
      <c r="C75">
        <v>56483654</v>
      </c>
      <c r="D75">
        <v>54902852</v>
      </c>
      <c r="E75">
        <v>1</v>
      </c>
      <c r="F75">
        <v>1</v>
      </c>
      <c r="G75">
        <v>1079</v>
      </c>
      <c r="H75">
        <v>3</v>
      </c>
      <c r="I75" t="s">
        <v>767</v>
      </c>
      <c r="J75" t="s">
        <v>768</v>
      </c>
      <c r="K75" t="s">
        <v>769</v>
      </c>
      <c r="L75">
        <v>1348</v>
      </c>
      <c r="N75">
        <v>1009</v>
      </c>
      <c r="O75" t="s">
        <v>32</v>
      </c>
      <c r="P75" t="s">
        <v>32</v>
      </c>
      <c r="Q75">
        <v>1000</v>
      </c>
      <c r="X75">
        <v>4.0000000000000001E-3</v>
      </c>
      <c r="Y75">
        <v>6860.76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4.0000000000000001E-3</v>
      </c>
      <c r="AH75">
        <v>2</v>
      </c>
      <c r="AI75">
        <v>56483665</v>
      </c>
      <c r="AJ75">
        <v>48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ROW(Source!A222)</f>
        <v>222</v>
      </c>
      <c r="B76">
        <v>56483666</v>
      </c>
      <c r="C76">
        <v>56483654</v>
      </c>
      <c r="D76">
        <v>54909709</v>
      </c>
      <c r="E76">
        <v>1</v>
      </c>
      <c r="F76">
        <v>1</v>
      </c>
      <c r="G76">
        <v>1079</v>
      </c>
      <c r="H76">
        <v>3</v>
      </c>
      <c r="I76" t="s">
        <v>770</v>
      </c>
      <c r="J76" t="s">
        <v>771</v>
      </c>
      <c r="K76" t="s">
        <v>772</v>
      </c>
      <c r="L76">
        <v>1339</v>
      </c>
      <c r="N76">
        <v>1007</v>
      </c>
      <c r="O76" t="s">
        <v>158</v>
      </c>
      <c r="P76" t="s">
        <v>158</v>
      </c>
      <c r="Q76">
        <v>1</v>
      </c>
      <c r="X76">
        <v>0.09</v>
      </c>
      <c r="Y76">
        <v>430.1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0.09</v>
      </c>
      <c r="AH76">
        <v>2</v>
      </c>
      <c r="AI76">
        <v>56483666</v>
      </c>
      <c r="AJ76">
        <v>49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ROW(Source!A222)</f>
        <v>222</v>
      </c>
      <c r="B77">
        <v>56483667</v>
      </c>
      <c r="C77">
        <v>56483654</v>
      </c>
      <c r="D77">
        <v>54914902</v>
      </c>
      <c r="E77">
        <v>1</v>
      </c>
      <c r="F77">
        <v>1</v>
      </c>
      <c r="G77">
        <v>1079</v>
      </c>
      <c r="H77">
        <v>3</v>
      </c>
      <c r="I77" t="s">
        <v>252</v>
      </c>
      <c r="J77" t="s">
        <v>254</v>
      </c>
      <c r="K77" t="s">
        <v>253</v>
      </c>
      <c r="L77">
        <v>1327</v>
      </c>
      <c r="N77">
        <v>1005</v>
      </c>
      <c r="O77" t="s">
        <v>214</v>
      </c>
      <c r="P77" t="s">
        <v>214</v>
      </c>
      <c r="Q77">
        <v>1</v>
      </c>
      <c r="X77">
        <v>2.2999999999999998</v>
      </c>
      <c r="Y77">
        <v>60.82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2.2999999999999998</v>
      </c>
      <c r="AH77">
        <v>2</v>
      </c>
      <c r="AI77">
        <v>56483667</v>
      </c>
      <c r="AJ77">
        <v>51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ROW(Source!A222)</f>
        <v>222</v>
      </c>
      <c r="B78">
        <v>56483668</v>
      </c>
      <c r="C78">
        <v>56483654</v>
      </c>
      <c r="D78">
        <v>54869118</v>
      </c>
      <c r="E78">
        <v>1079</v>
      </c>
      <c r="F78">
        <v>1</v>
      </c>
      <c r="G78">
        <v>1079</v>
      </c>
      <c r="H78">
        <v>3</v>
      </c>
      <c r="I78" t="s">
        <v>973</v>
      </c>
      <c r="J78" t="s">
        <v>3</v>
      </c>
      <c r="K78" t="s">
        <v>974</v>
      </c>
      <c r="L78">
        <v>1339</v>
      </c>
      <c r="N78">
        <v>1007</v>
      </c>
      <c r="O78" t="s">
        <v>158</v>
      </c>
      <c r="P78" t="s">
        <v>158</v>
      </c>
      <c r="Q78">
        <v>1</v>
      </c>
      <c r="X78">
        <v>1.02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</v>
      </c>
      <c r="AG78">
        <v>1.02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ROW(Source!A223)</f>
        <v>223</v>
      </c>
      <c r="B79">
        <v>56483655</v>
      </c>
      <c r="C79">
        <v>56483654</v>
      </c>
      <c r="D79">
        <v>54836958</v>
      </c>
      <c r="E79">
        <v>1079</v>
      </c>
      <c r="F79">
        <v>1</v>
      </c>
      <c r="G79">
        <v>1079</v>
      </c>
      <c r="H79">
        <v>1</v>
      </c>
      <c r="I79" t="s">
        <v>738</v>
      </c>
      <c r="J79" t="s">
        <v>3</v>
      </c>
      <c r="K79" t="s">
        <v>739</v>
      </c>
      <c r="L79">
        <v>1191</v>
      </c>
      <c r="N79">
        <v>1013</v>
      </c>
      <c r="O79" t="s">
        <v>740</v>
      </c>
      <c r="P79" t="s">
        <v>740</v>
      </c>
      <c r="Q79">
        <v>1</v>
      </c>
      <c r="X79">
        <v>24.61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24</v>
      </c>
      <c r="AG79">
        <v>27.071000000000002</v>
      </c>
      <c r="AH79">
        <v>2</v>
      </c>
      <c r="AI79">
        <v>56483655</v>
      </c>
      <c r="AJ79">
        <v>52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ROW(Source!A223)</f>
        <v>223</v>
      </c>
      <c r="B80">
        <v>56483656</v>
      </c>
      <c r="C80">
        <v>56483654</v>
      </c>
      <c r="D80">
        <v>54934284</v>
      </c>
      <c r="E80">
        <v>1</v>
      </c>
      <c r="F80">
        <v>1</v>
      </c>
      <c r="G80">
        <v>1079</v>
      </c>
      <c r="H80">
        <v>2</v>
      </c>
      <c r="I80" t="s">
        <v>741</v>
      </c>
      <c r="J80" t="s">
        <v>742</v>
      </c>
      <c r="K80" t="s">
        <v>743</v>
      </c>
      <c r="L80">
        <v>1368</v>
      </c>
      <c r="N80">
        <v>1011</v>
      </c>
      <c r="O80" t="s">
        <v>744</v>
      </c>
      <c r="P80" t="s">
        <v>744</v>
      </c>
      <c r="Q80">
        <v>1</v>
      </c>
      <c r="X80">
        <v>0.21</v>
      </c>
      <c r="Y80">
        <v>0</v>
      </c>
      <c r="Z80">
        <v>83.1</v>
      </c>
      <c r="AA80">
        <v>12.62</v>
      </c>
      <c r="AB80">
        <v>0</v>
      </c>
      <c r="AC80">
        <v>0</v>
      </c>
      <c r="AD80">
        <v>1</v>
      </c>
      <c r="AE80">
        <v>0</v>
      </c>
      <c r="AF80" t="s">
        <v>24</v>
      </c>
      <c r="AG80">
        <v>0.23100000000000001</v>
      </c>
      <c r="AH80">
        <v>2</v>
      </c>
      <c r="AI80">
        <v>56483656</v>
      </c>
      <c r="AJ80">
        <v>53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ROW(Source!A223)</f>
        <v>223</v>
      </c>
      <c r="B81">
        <v>56483657</v>
      </c>
      <c r="C81">
        <v>56483654</v>
      </c>
      <c r="D81">
        <v>54933523</v>
      </c>
      <c r="E81">
        <v>1</v>
      </c>
      <c r="F81">
        <v>1</v>
      </c>
      <c r="G81">
        <v>1079</v>
      </c>
      <c r="H81">
        <v>2</v>
      </c>
      <c r="I81" t="s">
        <v>746</v>
      </c>
      <c r="J81" t="s">
        <v>747</v>
      </c>
      <c r="K81" t="s">
        <v>748</v>
      </c>
      <c r="L81">
        <v>1368</v>
      </c>
      <c r="N81">
        <v>1011</v>
      </c>
      <c r="O81" t="s">
        <v>744</v>
      </c>
      <c r="P81" t="s">
        <v>744</v>
      </c>
      <c r="Q81">
        <v>1</v>
      </c>
      <c r="X81">
        <v>0.14000000000000001</v>
      </c>
      <c r="Y81">
        <v>0</v>
      </c>
      <c r="Z81">
        <v>179.17</v>
      </c>
      <c r="AA81">
        <v>16.93</v>
      </c>
      <c r="AB81">
        <v>0</v>
      </c>
      <c r="AC81">
        <v>0</v>
      </c>
      <c r="AD81">
        <v>1</v>
      </c>
      <c r="AE81">
        <v>0</v>
      </c>
      <c r="AF81" t="s">
        <v>24</v>
      </c>
      <c r="AG81">
        <v>0.15400000000000003</v>
      </c>
      <c r="AH81">
        <v>2</v>
      </c>
      <c r="AI81">
        <v>56483657</v>
      </c>
      <c r="AJ81">
        <v>54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ROW(Source!A223)</f>
        <v>223</v>
      </c>
      <c r="B82">
        <v>56483658</v>
      </c>
      <c r="C82">
        <v>56483654</v>
      </c>
      <c r="D82">
        <v>54933779</v>
      </c>
      <c r="E82">
        <v>1</v>
      </c>
      <c r="F82">
        <v>1</v>
      </c>
      <c r="G82">
        <v>1079</v>
      </c>
      <c r="H82">
        <v>2</v>
      </c>
      <c r="I82" t="s">
        <v>749</v>
      </c>
      <c r="J82" t="s">
        <v>750</v>
      </c>
      <c r="K82" t="s">
        <v>751</v>
      </c>
      <c r="L82">
        <v>1368</v>
      </c>
      <c r="N82">
        <v>1011</v>
      </c>
      <c r="O82" t="s">
        <v>744</v>
      </c>
      <c r="P82" t="s">
        <v>744</v>
      </c>
      <c r="Q82">
        <v>1</v>
      </c>
      <c r="X82">
        <v>0.27</v>
      </c>
      <c r="Y82">
        <v>0</v>
      </c>
      <c r="Z82">
        <v>0.23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24</v>
      </c>
      <c r="AG82">
        <v>0.29700000000000004</v>
      </c>
      <c r="AH82">
        <v>2</v>
      </c>
      <c r="AI82">
        <v>56483658</v>
      </c>
      <c r="AJ82">
        <v>55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ROW(Source!A223)</f>
        <v>223</v>
      </c>
      <c r="B83">
        <v>56483659</v>
      </c>
      <c r="C83">
        <v>56483654</v>
      </c>
      <c r="D83">
        <v>54831673</v>
      </c>
      <c r="E83">
        <v>1079</v>
      </c>
      <c r="F83">
        <v>1</v>
      </c>
      <c r="G83">
        <v>1079</v>
      </c>
      <c r="H83">
        <v>3</v>
      </c>
      <c r="I83" t="s">
        <v>969</v>
      </c>
      <c r="J83" t="s">
        <v>3</v>
      </c>
      <c r="K83" t="s">
        <v>972</v>
      </c>
      <c r="L83">
        <v>1348</v>
      </c>
      <c r="N83">
        <v>1009</v>
      </c>
      <c r="O83" t="s">
        <v>32</v>
      </c>
      <c r="P83" t="s">
        <v>32</v>
      </c>
      <c r="Q83">
        <v>1000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ROW(Source!A223)</f>
        <v>223</v>
      </c>
      <c r="B84">
        <v>56483660</v>
      </c>
      <c r="C84">
        <v>56483654</v>
      </c>
      <c r="D84">
        <v>54902310</v>
      </c>
      <c r="E84">
        <v>1</v>
      </c>
      <c r="F84">
        <v>1</v>
      </c>
      <c r="G84">
        <v>1079</v>
      </c>
      <c r="H84">
        <v>3</v>
      </c>
      <c r="I84" t="s">
        <v>752</v>
      </c>
      <c r="J84" t="s">
        <v>753</v>
      </c>
      <c r="K84" t="s">
        <v>754</v>
      </c>
      <c r="L84">
        <v>1339</v>
      </c>
      <c r="N84">
        <v>1007</v>
      </c>
      <c r="O84" t="s">
        <v>158</v>
      </c>
      <c r="P84" t="s">
        <v>158</v>
      </c>
      <c r="Q84">
        <v>1</v>
      </c>
      <c r="X84">
        <v>8.0999999999999996E-3</v>
      </c>
      <c r="Y84">
        <v>7.07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</v>
      </c>
      <c r="AG84">
        <v>8.0999999999999996E-3</v>
      </c>
      <c r="AH84">
        <v>2</v>
      </c>
      <c r="AI84">
        <v>56483660</v>
      </c>
      <c r="AJ84">
        <v>56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ROW(Source!A223)</f>
        <v>223</v>
      </c>
      <c r="B85">
        <v>56483661</v>
      </c>
      <c r="C85">
        <v>56483654</v>
      </c>
      <c r="D85">
        <v>54902318</v>
      </c>
      <c r="E85">
        <v>1</v>
      </c>
      <c r="F85">
        <v>1</v>
      </c>
      <c r="G85">
        <v>1079</v>
      </c>
      <c r="H85">
        <v>3</v>
      </c>
      <c r="I85" t="s">
        <v>755</v>
      </c>
      <c r="J85" t="s">
        <v>756</v>
      </c>
      <c r="K85" t="s">
        <v>757</v>
      </c>
      <c r="L85">
        <v>1348</v>
      </c>
      <c r="N85">
        <v>1009</v>
      </c>
      <c r="O85" t="s">
        <v>32</v>
      </c>
      <c r="P85" t="s">
        <v>32</v>
      </c>
      <c r="Q85">
        <v>1000</v>
      </c>
      <c r="X85">
        <v>1.9E-3</v>
      </c>
      <c r="Y85">
        <v>15160.61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</v>
      </c>
      <c r="AG85">
        <v>1.9E-3</v>
      </c>
      <c r="AH85">
        <v>2</v>
      </c>
      <c r="AI85">
        <v>56483661</v>
      </c>
      <c r="AJ85">
        <v>57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ROW(Source!A223)</f>
        <v>223</v>
      </c>
      <c r="B86">
        <v>56483662</v>
      </c>
      <c r="C86">
        <v>56483654</v>
      </c>
      <c r="D86">
        <v>54902398</v>
      </c>
      <c r="E86">
        <v>1</v>
      </c>
      <c r="F86">
        <v>1</v>
      </c>
      <c r="G86">
        <v>1079</v>
      </c>
      <c r="H86">
        <v>3</v>
      </c>
      <c r="I86" t="s">
        <v>758</v>
      </c>
      <c r="J86" t="s">
        <v>759</v>
      </c>
      <c r="K86" t="s">
        <v>760</v>
      </c>
      <c r="L86">
        <v>1339</v>
      </c>
      <c r="N86">
        <v>1007</v>
      </c>
      <c r="O86" t="s">
        <v>158</v>
      </c>
      <c r="P86" t="s">
        <v>158</v>
      </c>
      <c r="Q86">
        <v>1</v>
      </c>
      <c r="X86">
        <v>0.14000000000000001</v>
      </c>
      <c r="Y86">
        <v>1821.37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</v>
      </c>
      <c r="AG86">
        <v>0.14000000000000001</v>
      </c>
      <c r="AH86">
        <v>2</v>
      </c>
      <c r="AI86">
        <v>56483662</v>
      </c>
      <c r="AJ86">
        <v>58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ROW(Source!A223)</f>
        <v>223</v>
      </c>
      <c r="B87">
        <v>56483663</v>
      </c>
      <c r="C87">
        <v>56483654</v>
      </c>
      <c r="D87">
        <v>54902427</v>
      </c>
      <c r="E87">
        <v>1</v>
      </c>
      <c r="F87">
        <v>1</v>
      </c>
      <c r="G87">
        <v>1079</v>
      </c>
      <c r="H87">
        <v>3</v>
      </c>
      <c r="I87" t="s">
        <v>761</v>
      </c>
      <c r="J87" t="s">
        <v>762</v>
      </c>
      <c r="K87" t="s">
        <v>763</v>
      </c>
      <c r="L87">
        <v>1348</v>
      </c>
      <c r="N87">
        <v>1009</v>
      </c>
      <c r="O87" t="s">
        <v>32</v>
      </c>
      <c r="P87" t="s">
        <v>32</v>
      </c>
      <c r="Q87">
        <v>1000</v>
      </c>
      <c r="X87">
        <v>2.8999999999999998E-3</v>
      </c>
      <c r="Y87">
        <v>1257.54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2.8999999999999998E-3</v>
      </c>
      <c r="AH87">
        <v>2</v>
      </c>
      <c r="AI87">
        <v>56483663</v>
      </c>
      <c r="AJ87">
        <v>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ROW(Source!A223)</f>
        <v>223</v>
      </c>
      <c r="B88">
        <v>56483664</v>
      </c>
      <c r="C88">
        <v>56483654</v>
      </c>
      <c r="D88">
        <v>54902266</v>
      </c>
      <c r="E88">
        <v>1</v>
      </c>
      <c r="F88">
        <v>1</v>
      </c>
      <c r="G88">
        <v>1079</v>
      </c>
      <c r="H88">
        <v>3</v>
      </c>
      <c r="I88" t="s">
        <v>764</v>
      </c>
      <c r="J88" t="s">
        <v>765</v>
      </c>
      <c r="K88" t="s">
        <v>766</v>
      </c>
      <c r="L88">
        <v>1339</v>
      </c>
      <c r="N88">
        <v>1007</v>
      </c>
      <c r="O88" t="s">
        <v>158</v>
      </c>
      <c r="P88" t="s">
        <v>158</v>
      </c>
      <c r="Q88">
        <v>1</v>
      </c>
      <c r="X88">
        <v>0.12</v>
      </c>
      <c r="Y88">
        <v>662.11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0.12</v>
      </c>
      <c r="AH88">
        <v>2</v>
      </c>
      <c r="AI88">
        <v>56483664</v>
      </c>
      <c r="AJ88">
        <v>60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ROW(Source!A223)</f>
        <v>223</v>
      </c>
      <c r="B89">
        <v>56483665</v>
      </c>
      <c r="C89">
        <v>56483654</v>
      </c>
      <c r="D89">
        <v>54902852</v>
      </c>
      <c r="E89">
        <v>1</v>
      </c>
      <c r="F89">
        <v>1</v>
      </c>
      <c r="G89">
        <v>1079</v>
      </c>
      <c r="H89">
        <v>3</v>
      </c>
      <c r="I89" t="s">
        <v>767</v>
      </c>
      <c r="J89" t="s">
        <v>768</v>
      </c>
      <c r="K89" t="s">
        <v>769</v>
      </c>
      <c r="L89">
        <v>1348</v>
      </c>
      <c r="N89">
        <v>1009</v>
      </c>
      <c r="O89" t="s">
        <v>32</v>
      </c>
      <c r="P89" t="s">
        <v>32</v>
      </c>
      <c r="Q89">
        <v>1000</v>
      </c>
      <c r="X89">
        <v>4.0000000000000001E-3</v>
      </c>
      <c r="Y89">
        <v>6860.76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4.0000000000000001E-3</v>
      </c>
      <c r="AH89">
        <v>2</v>
      </c>
      <c r="AI89">
        <v>56483665</v>
      </c>
      <c r="AJ89">
        <v>61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ROW(Source!A223)</f>
        <v>223</v>
      </c>
      <c r="B90">
        <v>56483666</v>
      </c>
      <c r="C90">
        <v>56483654</v>
      </c>
      <c r="D90">
        <v>54909709</v>
      </c>
      <c r="E90">
        <v>1</v>
      </c>
      <c r="F90">
        <v>1</v>
      </c>
      <c r="G90">
        <v>1079</v>
      </c>
      <c r="H90">
        <v>3</v>
      </c>
      <c r="I90" t="s">
        <v>770</v>
      </c>
      <c r="J90" t="s">
        <v>771</v>
      </c>
      <c r="K90" t="s">
        <v>772</v>
      </c>
      <c r="L90">
        <v>1339</v>
      </c>
      <c r="N90">
        <v>1007</v>
      </c>
      <c r="O90" t="s">
        <v>158</v>
      </c>
      <c r="P90" t="s">
        <v>158</v>
      </c>
      <c r="Q90">
        <v>1</v>
      </c>
      <c r="X90">
        <v>0.09</v>
      </c>
      <c r="Y90">
        <v>430.1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0.09</v>
      </c>
      <c r="AH90">
        <v>2</v>
      </c>
      <c r="AI90">
        <v>56483666</v>
      </c>
      <c r="AJ90">
        <v>62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ROW(Source!A223)</f>
        <v>223</v>
      </c>
      <c r="B91">
        <v>56483667</v>
      </c>
      <c r="C91">
        <v>56483654</v>
      </c>
      <c r="D91">
        <v>54914902</v>
      </c>
      <c r="E91">
        <v>1</v>
      </c>
      <c r="F91">
        <v>1</v>
      </c>
      <c r="G91">
        <v>1079</v>
      </c>
      <c r="H91">
        <v>3</v>
      </c>
      <c r="I91" t="s">
        <v>252</v>
      </c>
      <c r="J91" t="s">
        <v>254</v>
      </c>
      <c r="K91" t="s">
        <v>253</v>
      </c>
      <c r="L91">
        <v>1327</v>
      </c>
      <c r="N91">
        <v>1005</v>
      </c>
      <c r="O91" t="s">
        <v>214</v>
      </c>
      <c r="P91" t="s">
        <v>214</v>
      </c>
      <c r="Q91">
        <v>1</v>
      </c>
      <c r="X91">
        <v>2.2999999999999998</v>
      </c>
      <c r="Y91">
        <v>60.82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2.2999999999999998</v>
      </c>
      <c r="AH91">
        <v>2</v>
      </c>
      <c r="AI91">
        <v>56483667</v>
      </c>
      <c r="AJ91">
        <v>64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ROW(Source!A223)</f>
        <v>223</v>
      </c>
      <c r="B92">
        <v>56483668</v>
      </c>
      <c r="C92">
        <v>56483654</v>
      </c>
      <c r="D92">
        <v>54869118</v>
      </c>
      <c r="E92">
        <v>1079</v>
      </c>
      <c r="F92">
        <v>1</v>
      </c>
      <c r="G92">
        <v>1079</v>
      </c>
      <c r="H92">
        <v>3</v>
      </c>
      <c r="I92" t="s">
        <v>973</v>
      </c>
      <c r="J92" t="s">
        <v>3</v>
      </c>
      <c r="K92" t="s">
        <v>974</v>
      </c>
      <c r="L92">
        <v>1339</v>
      </c>
      <c r="N92">
        <v>1007</v>
      </c>
      <c r="O92" t="s">
        <v>158</v>
      </c>
      <c r="P92" t="s">
        <v>158</v>
      </c>
      <c r="Q92">
        <v>1</v>
      </c>
      <c r="X92">
        <v>1.02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1.02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ROW(Source!A226)</f>
        <v>226</v>
      </c>
      <c r="B93">
        <v>56483646</v>
      </c>
      <c r="C93">
        <v>56483643</v>
      </c>
      <c r="D93">
        <v>54836958</v>
      </c>
      <c r="E93">
        <v>1079</v>
      </c>
      <c r="F93">
        <v>1</v>
      </c>
      <c r="G93">
        <v>1079</v>
      </c>
      <c r="H93">
        <v>1</v>
      </c>
      <c r="I93" t="s">
        <v>738</v>
      </c>
      <c r="J93" t="s">
        <v>3</v>
      </c>
      <c r="K93" t="s">
        <v>739</v>
      </c>
      <c r="L93">
        <v>1191</v>
      </c>
      <c r="N93">
        <v>1013</v>
      </c>
      <c r="O93" t="s">
        <v>740</v>
      </c>
      <c r="P93" t="s">
        <v>740</v>
      </c>
      <c r="Q93">
        <v>1</v>
      </c>
      <c r="X93">
        <v>23.7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166</v>
      </c>
      <c r="AG93">
        <v>29.980499999999996</v>
      </c>
      <c r="AH93">
        <v>2</v>
      </c>
      <c r="AI93">
        <v>56483644</v>
      </c>
      <c r="AJ93">
        <v>65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ROW(Source!A226)</f>
        <v>226</v>
      </c>
      <c r="B94">
        <v>56483647</v>
      </c>
      <c r="C94">
        <v>56483643</v>
      </c>
      <c r="D94">
        <v>54869622</v>
      </c>
      <c r="E94">
        <v>1079</v>
      </c>
      <c r="F94">
        <v>1</v>
      </c>
      <c r="G94">
        <v>1079</v>
      </c>
      <c r="H94">
        <v>3</v>
      </c>
      <c r="I94" t="s">
        <v>975</v>
      </c>
      <c r="J94" t="s">
        <v>3</v>
      </c>
      <c r="K94" t="s">
        <v>976</v>
      </c>
      <c r="L94">
        <v>1339</v>
      </c>
      <c r="N94">
        <v>1007</v>
      </c>
      <c r="O94" t="s">
        <v>158</v>
      </c>
      <c r="P94" t="s">
        <v>158</v>
      </c>
      <c r="Q94">
        <v>1</v>
      </c>
      <c r="X94">
        <v>0.84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</v>
      </c>
      <c r="AG94">
        <v>0.84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ROW(Source!A227)</f>
        <v>227</v>
      </c>
      <c r="B95">
        <v>56483646</v>
      </c>
      <c r="C95">
        <v>56483643</v>
      </c>
      <c r="D95">
        <v>54836958</v>
      </c>
      <c r="E95">
        <v>1079</v>
      </c>
      <c r="F95">
        <v>1</v>
      </c>
      <c r="G95">
        <v>1079</v>
      </c>
      <c r="H95">
        <v>1</v>
      </c>
      <c r="I95" t="s">
        <v>738</v>
      </c>
      <c r="J95" t="s">
        <v>3</v>
      </c>
      <c r="K95" t="s">
        <v>739</v>
      </c>
      <c r="L95">
        <v>1191</v>
      </c>
      <c r="N95">
        <v>1013</v>
      </c>
      <c r="O95" t="s">
        <v>740</v>
      </c>
      <c r="P95" t="s">
        <v>740</v>
      </c>
      <c r="Q95">
        <v>1</v>
      </c>
      <c r="X95">
        <v>23.7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166</v>
      </c>
      <c r="AG95">
        <v>29.980499999999996</v>
      </c>
      <c r="AH95">
        <v>2</v>
      </c>
      <c r="AI95">
        <v>56483644</v>
      </c>
      <c r="AJ95">
        <v>67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ROW(Source!A227)</f>
        <v>227</v>
      </c>
      <c r="B96">
        <v>56483647</v>
      </c>
      <c r="C96">
        <v>56483643</v>
      </c>
      <c r="D96">
        <v>54869622</v>
      </c>
      <c r="E96">
        <v>1079</v>
      </c>
      <c r="F96">
        <v>1</v>
      </c>
      <c r="G96">
        <v>1079</v>
      </c>
      <c r="H96">
        <v>3</v>
      </c>
      <c r="I96" t="s">
        <v>975</v>
      </c>
      <c r="J96" t="s">
        <v>3</v>
      </c>
      <c r="K96" t="s">
        <v>976</v>
      </c>
      <c r="L96">
        <v>1339</v>
      </c>
      <c r="N96">
        <v>1007</v>
      </c>
      <c r="O96" t="s">
        <v>158</v>
      </c>
      <c r="P96" t="s">
        <v>158</v>
      </c>
      <c r="Q96">
        <v>1</v>
      </c>
      <c r="X96">
        <v>0.84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</v>
      </c>
      <c r="AG96">
        <v>0.84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ROW(Source!A230)</f>
        <v>230</v>
      </c>
      <c r="B97">
        <v>56483404</v>
      </c>
      <c r="C97">
        <v>56483403</v>
      </c>
      <c r="D97">
        <v>54836958</v>
      </c>
      <c r="E97">
        <v>1079</v>
      </c>
      <c r="F97">
        <v>1</v>
      </c>
      <c r="G97">
        <v>1079</v>
      </c>
      <c r="H97">
        <v>1</v>
      </c>
      <c r="I97" t="s">
        <v>738</v>
      </c>
      <c r="J97" t="s">
        <v>3</v>
      </c>
      <c r="K97" t="s">
        <v>739</v>
      </c>
      <c r="L97">
        <v>1191</v>
      </c>
      <c r="N97">
        <v>1013</v>
      </c>
      <c r="O97" t="s">
        <v>740</v>
      </c>
      <c r="P97" t="s">
        <v>740</v>
      </c>
      <c r="Q97">
        <v>1</v>
      </c>
      <c r="X97">
        <v>6.51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166</v>
      </c>
      <c r="AG97">
        <v>8.2351500000000009</v>
      </c>
      <c r="AH97">
        <v>2</v>
      </c>
      <c r="AI97">
        <v>56483404</v>
      </c>
      <c r="AJ97">
        <v>69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ROW(Source!A230)</f>
        <v>230</v>
      </c>
      <c r="B98">
        <v>56483405</v>
      </c>
      <c r="C98">
        <v>56483403</v>
      </c>
      <c r="D98">
        <v>54934284</v>
      </c>
      <c r="E98">
        <v>1</v>
      </c>
      <c r="F98">
        <v>1</v>
      </c>
      <c r="G98">
        <v>1079</v>
      </c>
      <c r="H98">
        <v>2</v>
      </c>
      <c r="I98" t="s">
        <v>741</v>
      </c>
      <c r="J98" t="s">
        <v>742</v>
      </c>
      <c r="K98" t="s">
        <v>743</v>
      </c>
      <c r="L98">
        <v>1368</v>
      </c>
      <c r="N98">
        <v>1011</v>
      </c>
      <c r="O98" t="s">
        <v>744</v>
      </c>
      <c r="P98" t="s">
        <v>744</v>
      </c>
      <c r="Q98">
        <v>1</v>
      </c>
      <c r="X98">
        <v>0.15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165</v>
      </c>
      <c r="AG98">
        <v>0.20625000000000002</v>
      </c>
      <c r="AH98">
        <v>2</v>
      </c>
      <c r="AI98">
        <v>56483405</v>
      </c>
      <c r="AJ98">
        <v>70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ROW(Source!A230)</f>
        <v>230</v>
      </c>
      <c r="B99">
        <v>56483406</v>
      </c>
      <c r="C99">
        <v>56483403</v>
      </c>
      <c r="D99">
        <v>54872870</v>
      </c>
      <c r="E99">
        <v>1079</v>
      </c>
      <c r="F99">
        <v>1</v>
      </c>
      <c r="G99">
        <v>1079</v>
      </c>
      <c r="H99">
        <v>3</v>
      </c>
      <c r="I99" t="s">
        <v>977</v>
      </c>
      <c r="J99" t="s">
        <v>3</v>
      </c>
      <c r="K99" t="s">
        <v>978</v>
      </c>
      <c r="L99">
        <v>1301</v>
      </c>
      <c r="N99">
        <v>1003</v>
      </c>
      <c r="O99" t="s">
        <v>180</v>
      </c>
      <c r="P99" t="s">
        <v>180</v>
      </c>
      <c r="Q99">
        <v>1</v>
      </c>
      <c r="X99">
        <v>105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105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ROW(Source!A231)</f>
        <v>231</v>
      </c>
      <c r="B100">
        <v>56483404</v>
      </c>
      <c r="C100">
        <v>56483403</v>
      </c>
      <c r="D100">
        <v>54836958</v>
      </c>
      <c r="E100">
        <v>1079</v>
      </c>
      <c r="F100">
        <v>1</v>
      </c>
      <c r="G100">
        <v>1079</v>
      </c>
      <c r="H100">
        <v>1</v>
      </c>
      <c r="I100" t="s">
        <v>738</v>
      </c>
      <c r="J100" t="s">
        <v>3</v>
      </c>
      <c r="K100" t="s">
        <v>739</v>
      </c>
      <c r="L100">
        <v>1191</v>
      </c>
      <c r="N100">
        <v>1013</v>
      </c>
      <c r="O100" t="s">
        <v>740</v>
      </c>
      <c r="P100" t="s">
        <v>740</v>
      </c>
      <c r="Q100">
        <v>1</v>
      </c>
      <c r="X100">
        <v>6.51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166</v>
      </c>
      <c r="AG100">
        <v>8.2351500000000009</v>
      </c>
      <c r="AH100">
        <v>2</v>
      </c>
      <c r="AI100">
        <v>56483404</v>
      </c>
      <c r="AJ100">
        <v>72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ROW(Source!A231)</f>
        <v>231</v>
      </c>
      <c r="B101">
        <v>56483405</v>
      </c>
      <c r="C101">
        <v>56483403</v>
      </c>
      <c r="D101">
        <v>54934284</v>
      </c>
      <c r="E101">
        <v>1</v>
      </c>
      <c r="F101">
        <v>1</v>
      </c>
      <c r="G101">
        <v>1079</v>
      </c>
      <c r="H101">
        <v>2</v>
      </c>
      <c r="I101" t="s">
        <v>741</v>
      </c>
      <c r="J101" t="s">
        <v>742</v>
      </c>
      <c r="K101" t="s">
        <v>743</v>
      </c>
      <c r="L101">
        <v>1368</v>
      </c>
      <c r="N101">
        <v>1011</v>
      </c>
      <c r="O101" t="s">
        <v>744</v>
      </c>
      <c r="P101" t="s">
        <v>744</v>
      </c>
      <c r="Q101">
        <v>1</v>
      </c>
      <c r="X101">
        <v>0.15</v>
      </c>
      <c r="Y101">
        <v>0</v>
      </c>
      <c r="Z101">
        <v>83.1</v>
      </c>
      <c r="AA101">
        <v>12.62</v>
      </c>
      <c r="AB101">
        <v>0</v>
      </c>
      <c r="AC101">
        <v>0</v>
      </c>
      <c r="AD101">
        <v>1</v>
      </c>
      <c r="AE101">
        <v>0</v>
      </c>
      <c r="AF101" t="s">
        <v>165</v>
      </c>
      <c r="AG101">
        <v>0.20625000000000002</v>
      </c>
      <c r="AH101">
        <v>2</v>
      </c>
      <c r="AI101">
        <v>56483405</v>
      </c>
      <c r="AJ101">
        <v>73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ROW(Source!A231)</f>
        <v>231</v>
      </c>
      <c r="B102">
        <v>56483406</v>
      </c>
      <c r="C102">
        <v>56483403</v>
      </c>
      <c r="D102">
        <v>54872870</v>
      </c>
      <c r="E102">
        <v>1079</v>
      </c>
      <c r="F102">
        <v>1</v>
      </c>
      <c r="G102">
        <v>1079</v>
      </c>
      <c r="H102">
        <v>3</v>
      </c>
      <c r="I102" t="s">
        <v>977</v>
      </c>
      <c r="J102" t="s">
        <v>3</v>
      </c>
      <c r="K102" t="s">
        <v>978</v>
      </c>
      <c r="L102">
        <v>1301</v>
      </c>
      <c r="N102">
        <v>1003</v>
      </c>
      <c r="O102" t="s">
        <v>180</v>
      </c>
      <c r="P102" t="s">
        <v>180</v>
      </c>
      <c r="Q102">
        <v>1</v>
      </c>
      <c r="X102">
        <v>105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105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ROW(Source!A269)</f>
        <v>269</v>
      </c>
      <c r="B103">
        <v>56484548</v>
      </c>
      <c r="C103">
        <v>56484547</v>
      </c>
      <c r="D103">
        <v>54836958</v>
      </c>
      <c r="E103">
        <v>1079</v>
      </c>
      <c r="F103">
        <v>1</v>
      </c>
      <c r="G103">
        <v>1079</v>
      </c>
      <c r="H103">
        <v>1</v>
      </c>
      <c r="I103" t="s">
        <v>738</v>
      </c>
      <c r="J103" t="s">
        <v>3</v>
      </c>
      <c r="K103" t="s">
        <v>739</v>
      </c>
      <c r="L103">
        <v>1191</v>
      </c>
      <c r="N103">
        <v>1013</v>
      </c>
      <c r="O103" t="s">
        <v>740</v>
      </c>
      <c r="P103" t="s">
        <v>740</v>
      </c>
      <c r="Q103">
        <v>1</v>
      </c>
      <c r="X103">
        <v>5.9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166</v>
      </c>
      <c r="AG103">
        <v>7.4635000000000007</v>
      </c>
      <c r="AH103">
        <v>2</v>
      </c>
      <c r="AI103">
        <v>56484548</v>
      </c>
      <c r="AJ103">
        <v>75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ROW(Source!A269)</f>
        <v>269</v>
      </c>
      <c r="B104">
        <v>56484549</v>
      </c>
      <c r="C104">
        <v>56484547</v>
      </c>
      <c r="D104">
        <v>54933985</v>
      </c>
      <c r="E104">
        <v>1</v>
      </c>
      <c r="F104">
        <v>1</v>
      </c>
      <c r="G104">
        <v>1079</v>
      </c>
      <c r="H104">
        <v>2</v>
      </c>
      <c r="I104" t="s">
        <v>773</v>
      </c>
      <c r="J104" t="s">
        <v>774</v>
      </c>
      <c r="K104" t="s">
        <v>775</v>
      </c>
      <c r="L104">
        <v>1368</v>
      </c>
      <c r="N104">
        <v>1011</v>
      </c>
      <c r="O104" t="s">
        <v>744</v>
      </c>
      <c r="P104" t="s">
        <v>744</v>
      </c>
      <c r="Q104">
        <v>1</v>
      </c>
      <c r="X104">
        <v>1.59</v>
      </c>
      <c r="Y104">
        <v>0</v>
      </c>
      <c r="Z104">
        <v>7.11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165</v>
      </c>
      <c r="AG104">
        <v>2.1862500000000002</v>
      </c>
      <c r="AH104">
        <v>2</v>
      </c>
      <c r="AI104">
        <v>56484549</v>
      </c>
      <c r="AJ104">
        <v>76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ROW(Source!A269)</f>
        <v>269</v>
      </c>
      <c r="B105">
        <v>56484550</v>
      </c>
      <c r="C105">
        <v>56484547</v>
      </c>
      <c r="D105">
        <v>54934284</v>
      </c>
      <c r="E105">
        <v>1</v>
      </c>
      <c r="F105">
        <v>1</v>
      </c>
      <c r="G105">
        <v>1079</v>
      </c>
      <c r="H105">
        <v>2</v>
      </c>
      <c r="I105" t="s">
        <v>741</v>
      </c>
      <c r="J105" t="s">
        <v>742</v>
      </c>
      <c r="K105" t="s">
        <v>743</v>
      </c>
      <c r="L105">
        <v>1368</v>
      </c>
      <c r="N105">
        <v>1011</v>
      </c>
      <c r="O105" t="s">
        <v>744</v>
      </c>
      <c r="P105" t="s">
        <v>744</v>
      </c>
      <c r="Q105">
        <v>1</v>
      </c>
      <c r="X105">
        <v>0.13</v>
      </c>
      <c r="Y105">
        <v>0</v>
      </c>
      <c r="Z105">
        <v>83.1</v>
      </c>
      <c r="AA105">
        <v>12.62</v>
      </c>
      <c r="AB105">
        <v>0</v>
      </c>
      <c r="AC105">
        <v>0</v>
      </c>
      <c r="AD105">
        <v>1</v>
      </c>
      <c r="AE105">
        <v>0</v>
      </c>
      <c r="AF105" t="s">
        <v>165</v>
      </c>
      <c r="AG105">
        <v>0.17875000000000002</v>
      </c>
      <c r="AH105">
        <v>2</v>
      </c>
      <c r="AI105">
        <v>56484550</v>
      </c>
      <c r="AJ105">
        <v>77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ROW(Source!A269)</f>
        <v>269</v>
      </c>
      <c r="B106">
        <v>56484551</v>
      </c>
      <c r="C106">
        <v>56484547</v>
      </c>
      <c r="D106">
        <v>54933523</v>
      </c>
      <c r="E106">
        <v>1</v>
      </c>
      <c r="F106">
        <v>1</v>
      </c>
      <c r="G106">
        <v>1079</v>
      </c>
      <c r="H106">
        <v>2</v>
      </c>
      <c r="I106" t="s">
        <v>746</v>
      </c>
      <c r="J106" t="s">
        <v>747</v>
      </c>
      <c r="K106" t="s">
        <v>748</v>
      </c>
      <c r="L106">
        <v>1368</v>
      </c>
      <c r="N106">
        <v>1011</v>
      </c>
      <c r="O106" t="s">
        <v>744</v>
      </c>
      <c r="P106" t="s">
        <v>744</v>
      </c>
      <c r="Q106">
        <v>1</v>
      </c>
      <c r="X106">
        <v>0.1</v>
      </c>
      <c r="Y106">
        <v>0</v>
      </c>
      <c r="Z106">
        <v>179.17</v>
      </c>
      <c r="AA106">
        <v>16.93</v>
      </c>
      <c r="AB106">
        <v>0</v>
      </c>
      <c r="AC106">
        <v>0</v>
      </c>
      <c r="AD106">
        <v>1</v>
      </c>
      <c r="AE106">
        <v>0</v>
      </c>
      <c r="AF106" t="s">
        <v>165</v>
      </c>
      <c r="AG106">
        <v>0.13750000000000001</v>
      </c>
      <c r="AH106">
        <v>2</v>
      </c>
      <c r="AI106">
        <v>56484551</v>
      </c>
      <c r="AJ106">
        <v>78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ROW(Source!A269)</f>
        <v>269</v>
      </c>
      <c r="B107">
        <v>56484552</v>
      </c>
      <c r="C107">
        <v>56484547</v>
      </c>
      <c r="D107">
        <v>54902913</v>
      </c>
      <c r="E107">
        <v>1</v>
      </c>
      <c r="F107">
        <v>1</v>
      </c>
      <c r="G107">
        <v>1079</v>
      </c>
      <c r="H107">
        <v>3</v>
      </c>
      <c r="I107" t="s">
        <v>776</v>
      </c>
      <c r="J107" t="s">
        <v>777</v>
      </c>
      <c r="K107" t="s">
        <v>778</v>
      </c>
      <c r="L107">
        <v>1348</v>
      </c>
      <c r="N107">
        <v>1009</v>
      </c>
      <c r="O107" t="s">
        <v>32</v>
      </c>
      <c r="P107" t="s">
        <v>32</v>
      </c>
      <c r="Q107">
        <v>1000</v>
      </c>
      <c r="X107">
        <v>5.1999999999999995E-4</v>
      </c>
      <c r="Y107">
        <v>23114.43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5.1999999999999995E-4</v>
      </c>
      <c r="AH107">
        <v>2</v>
      </c>
      <c r="AI107">
        <v>56484552</v>
      </c>
      <c r="AJ107">
        <v>79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ROW(Source!A269)</f>
        <v>269</v>
      </c>
      <c r="B108">
        <v>56484553</v>
      </c>
      <c r="C108">
        <v>56484547</v>
      </c>
      <c r="D108">
        <v>54903374</v>
      </c>
      <c r="E108">
        <v>1</v>
      </c>
      <c r="F108">
        <v>1</v>
      </c>
      <c r="G108">
        <v>1079</v>
      </c>
      <c r="H108">
        <v>3</v>
      </c>
      <c r="I108" t="s">
        <v>779</v>
      </c>
      <c r="J108" t="s">
        <v>780</v>
      </c>
      <c r="K108" t="s">
        <v>781</v>
      </c>
      <c r="L108">
        <v>1348</v>
      </c>
      <c r="N108">
        <v>1009</v>
      </c>
      <c r="O108" t="s">
        <v>32</v>
      </c>
      <c r="P108" t="s">
        <v>32</v>
      </c>
      <c r="Q108">
        <v>1000</v>
      </c>
      <c r="X108">
        <v>5.0000000000000001E-4</v>
      </c>
      <c r="Y108">
        <v>7185.82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</v>
      </c>
      <c r="AG108">
        <v>5.0000000000000001E-4</v>
      </c>
      <c r="AH108">
        <v>2</v>
      </c>
      <c r="AI108">
        <v>56484553</v>
      </c>
      <c r="AJ108">
        <v>80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ROW(Source!A269)</f>
        <v>269</v>
      </c>
      <c r="B109">
        <v>56484554</v>
      </c>
      <c r="C109">
        <v>56484547</v>
      </c>
      <c r="D109">
        <v>54864254</v>
      </c>
      <c r="E109">
        <v>1079</v>
      </c>
      <c r="F109">
        <v>1</v>
      </c>
      <c r="G109">
        <v>1079</v>
      </c>
      <c r="H109">
        <v>3</v>
      </c>
      <c r="I109" t="s">
        <v>979</v>
      </c>
      <c r="J109" t="s">
        <v>3</v>
      </c>
      <c r="K109" t="s">
        <v>980</v>
      </c>
      <c r="L109">
        <v>1348</v>
      </c>
      <c r="N109">
        <v>1009</v>
      </c>
      <c r="O109" t="s">
        <v>32</v>
      </c>
      <c r="P109" t="s">
        <v>32</v>
      </c>
      <c r="Q109">
        <v>1000</v>
      </c>
      <c r="X109">
        <v>0.3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3</v>
      </c>
      <c r="AG109">
        <v>0.3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ROW(Source!A270)</f>
        <v>270</v>
      </c>
      <c r="B110">
        <v>56484548</v>
      </c>
      <c r="C110">
        <v>56484547</v>
      </c>
      <c r="D110">
        <v>54836958</v>
      </c>
      <c r="E110">
        <v>1079</v>
      </c>
      <c r="F110">
        <v>1</v>
      </c>
      <c r="G110">
        <v>1079</v>
      </c>
      <c r="H110">
        <v>1</v>
      </c>
      <c r="I110" t="s">
        <v>738</v>
      </c>
      <c r="J110" t="s">
        <v>3</v>
      </c>
      <c r="K110" t="s">
        <v>739</v>
      </c>
      <c r="L110">
        <v>1191</v>
      </c>
      <c r="N110">
        <v>1013</v>
      </c>
      <c r="O110" t="s">
        <v>740</v>
      </c>
      <c r="P110" t="s">
        <v>740</v>
      </c>
      <c r="Q110">
        <v>1</v>
      </c>
      <c r="X110">
        <v>5.9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166</v>
      </c>
      <c r="AG110">
        <v>7.4635000000000007</v>
      </c>
      <c r="AH110">
        <v>2</v>
      </c>
      <c r="AI110">
        <v>56484548</v>
      </c>
      <c r="AJ110">
        <v>84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ROW(Source!A270)</f>
        <v>270</v>
      </c>
      <c r="B111">
        <v>56484549</v>
      </c>
      <c r="C111">
        <v>56484547</v>
      </c>
      <c r="D111">
        <v>54933985</v>
      </c>
      <c r="E111">
        <v>1</v>
      </c>
      <c r="F111">
        <v>1</v>
      </c>
      <c r="G111">
        <v>1079</v>
      </c>
      <c r="H111">
        <v>2</v>
      </c>
      <c r="I111" t="s">
        <v>773</v>
      </c>
      <c r="J111" t="s">
        <v>774</v>
      </c>
      <c r="K111" t="s">
        <v>775</v>
      </c>
      <c r="L111">
        <v>1368</v>
      </c>
      <c r="N111">
        <v>1011</v>
      </c>
      <c r="O111" t="s">
        <v>744</v>
      </c>
      <c r="P111" t="s">
        <v>744</v>
      </c>
      <c r="Q111">
        <v>1</v>
      </c>
      <c r="X111">
        <v>1.59</v>
      </c>
      <c r="Y111">
        <v>0</v>
      </c>
      <c r="Z111">
        <v>7.11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165</v>
      </c>
      <c r="AG111">
        <v>2.1862500000000002</v>
      </c>
      <c r="AH111">
        <v>2</v>
      </c>
      <c r="AI111">
        <v>56484549</v>
      </c>
      <c r="AJ111">
        <v>85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ROW(Source!A270)</f>
        <v>270</v>
      </c>
      <c r="B112">
        <v>56484550</v>
      </c>
      <c r="C112">
        <v>56484547</v>
      </c>
      <c r="D112">
        <v>54934284</v>
      </c>
      <c r="E112">
        <v>1</v>
      </c>
      <c r="F112">
        <v>1</v>
      </c>
      <c r="G112">
        <v>1079</v>
      </c>
      <c r="H112">
        <v>2</v>
      </c>
      <c r="I112" t="s">
        <v>741</v>
      </c>
      <c r="J112" t="s">
        <v>742</v>
      </c>
      <c r="K112" t="s">
        <v>743</v>
      </c>
      <c r="L112">
        <v>1368</v>
      </c>
      <c r="N112">
        <v>1011</v>
      </c>
      <c r="O112" t="s">
        <v>744</v>
      </c>
      <c r="P112" t="s">
        <v>744</v>
      </c>
      <c r="Q112">
        <v>1</v>
      </c>
      <c r="X112">
        <v>0.13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165</v>
      </c>
      <c r="AG112">
        <v>0.17875000000000002</v>
      </c>
      <c r="AH112">
        <v>2</v>
      </c>
      <c r="AI112">
        <v>56484550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ROW(Source!A270)</f>
        <v>270</v>
      </c>
      <c r="B113">
        <v>56484551</v>
      </c>
      <c r="C113">
        <v>56484547</v>
      </c>
      <c r="D113">
        <v>54933523</v>
      </c>
      <c r="E113">
        <v>1</v>
      </c>
      <c r="F113">
        <v>1</v>
      </c>
      <c r="G113">
        <v>1079</v>
      </c>
      <c r="H113">
        <v>2</v>
      </c>
      <c r="I113" t="s">
        <v>746</v>
      </c>
      <c r="J113" t="s">
        <v>747</v>
      </c>
      <c r="K113" t="s">
        <v>748</v>
      </c>
      <c r="L113">
        <v>1368</v>
      </c>
      <c r="N113">
        <v>1011</v>
      </c>
      <c r="O113" t="s">
        <v>744</v>
      </c>
      <c r="P113" t="s">
        <v>744</v>
      </c>
      <c r="Q113">
        <v>1</v>
      </c>
      <c r="X113">
        <v>0.1</v>
      </c>
      <c r="Y113">
        <v>0</v>
      </c>
      <c r="Z113">
        <v>179.17</v>
      </c>
      <c r="AA113">
        <v>16.93</v>
      </c>
      <c r="AB113">
        <v>0</v>
      </c>
      <c r="AC113">
        <v>0</v>
      </c>
      <c r="AD113">
        <v>1</v>
      </c>
      <c r="AE113">
        <v>0</v>
      </c>
      <c r="AF113" t="s">
        <v>165</v>
      </c>
      <c r="AG113">
        <v>0.13750000000000001</v>
      </c>
      <c r="AH113">
        <v>2</v>
      </c>
      <c r="AI113">
        <v>56484551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ROW(Source!A270)</f>
        <v>270</v>
      </c>
      <c r="B114">
        <v>56484552</v>
      </c>
      <c r="C114">
        <v>56484547</v>
      </c>
      <c r="D114">
        <v>54902913</v>
      </c>
      <c r="E114">
        <v>1</v>
      </c>
      <c r="F114">
        <v>1</v>
      </c>
      <c r="G114">
        <v>1079</v>
      </c>
      <c r="H114">
        <v>3</v>
      </c>
      <c r="I114" t="s">
        <v>776</v>
      </c>
      <c r="J114" t="s">
        <v>777</v>
      </c>
      <c r="K114" t="s">
        <v>778</v>
      </c>
      <c r="L114">
        <v>1348</v>
      </c>
      <c r="N114">
        <v>1009</v>
      </c>
      <c r="O114" t="s">
        <v>32</v>
      </c>
      <c r="P114" t="s">
        <v>32</v>
      </c>
      <c r="Q114">
        <v>1000</v>
      </c>
      <c r="X114">
        <v>5.1999999999999995E-4</v>
      </c>
      <c r="Y114">
        <v>23114.43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5.1999999999999995E-4</v>
      </c>
      <c r="AH114">
        <v>2</v>
      </c>
      <c r="AI114">
        <v>56484552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ROW(Source!A270)</f>
        <v>270</v>
      </c>
      <c r="B115">
        <v>56484553</v>
      </c>
      <c r="C115">
        <v>56484547</v>
      </c>
      <c r="D115">
        <v>54903374</v>
      </c>
      <c r="E115">
        <v>1</v>
      </c>
      <c r="F115">
        <v>1</v>
      </c>
      <c r="G115">
        <v>1079</v>
      </c>
      <c r="H115">
        <v>3</v>
      </c>
      <c r="I115" t="s">
        <v>779</v>
      </c>
      <c r="J115" t="s">
        <v>780</v>
      </c>
      <c r="K115" t="s">
        <v>781</v>
      </c>
      <c r="L115">
        <v>1348</v>
      </c>
      <c r="N115">
        <v>1009</v>
      </c>
      <c r="O115" t="s">
        <v>32</v>
      </c>
      <c r="P115" t="s">
        <v>32</v>
      </c>
      <c r="Q115">
        <v>1000</v>
      </c>
      <c r="X115">
        <v>5.0000000000000001E-4</v>
      </c>
      <c r="Y115">
        <v>7185.82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5.0000000000000001E-4</v>
      </c>
      <c r="AH115">
        <v>2</v>
      </c>
      <c r="AI115">
        <v>56484553</v>
      </c>
      <c r="AJ115">
        <v>89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ROW(Source!A270)</f>
        <v>270</v>
      </c>
      <c r="B116">
        <v>56484554</v>
      </c>
      <c r="C116">
        <v>56484547</v>
      </c>
      <c r="D116">
        <v>54864254</v>
      </c>
      <c r="E116">
        <v>1079</v>
      </c>
      <c r="F116">
        <v>1</v>
      </c>
      <c r="G116">
        <v>1079</v>
      </c>
      <c r="H116">
        <v>3</v>
      </c>
      <c r="I116" t="s">
        <v>979</v>
      </c>
      <c r="J116" t="s">
        <v>3</v>
      </c>
      <c r="K116" t="s">
        <v>980</v>
      </c>
      <c r="L116">
        <v>1348</v>
      </c>
      <c r="N116">
        <v>1009</v>
      </c>
      <c r="O116" t="s">
        <v>32</v>
      </c>
      <c r="P116" t="s">
        <v>32</v>
      </c>
      <c r="Q116">
        <v>1000</v>
      </c>
      <c r="X116">
        <v>0.3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0.3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ROW(Source!A312)</f>
        <v>312</v>
      </c>
      <c r="B117">
        <v>56486133</v>
      </c>
      <c r="C117">
        <v>56486105</v>
      </c>
      <c r="D117">
        <v>54836958</v>
      </c>
      <c r="E117">
        <v>1079</v>
      </c>
      <c r="F117">
        <v>1</v>
      </c>
      <c r="G117">
        <v>1079</v>
      </c>
      <c r="H117">
        <v>1</v>
      </c>
      <c r="I117" t="s">
        <v>738</v>
      </c>
      <c r="J117" t="s">
        <v>3</v>
      </c>
      <c r="K117" t="s">
        <v>739</v>
      </c>
      <c r="L117">
        <v>1191</v>
      </c>
      <c r="N117">
        <v>1013</v>
      </c>
      <c r="O117" t="s">
        <v>740</v>
      </c>
      <c r="P117" t="s">
        <v>740</v>
      </c>
      <c r="Q117">
        <v>1</v>
      </c>
      <c r="X117">
        <v>22.21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49</v>
      </c>
      <c r="AG117">
        <v>28.095650000000003</v>
      </c>
      <c r="AH117">
        <v>2</v>
      </c>
      <c r="AI117">
        <v>56486133</v>
      </c>
      <c r="AJ117">
        <v>93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ROW(Source!A312)</f>
        <v>312</v>
      </c>
      <c r="B118">
        <v>56486134</v>
      </c>
      <c r="C118">
        <v>56486105</v>
      </c>
      <c r="D118">
        <v>54934288</v>
      </c>
      <c r="E118">
        <v>1</v>
      </c>
      <c r="F118">
        <v>1</v>
      </c>
      <c r="G118">
        <v>1079</v>
      </c>
      <c r="H118">
        <v>2</v>
      </c>
      <c r="I118" t="s">
        <v>782</v>
      </c>
      <c r="J118" t="s">
        <v>783</v>
      </c>
      <c r="K118" t="s">
        <v>784</v>
      </c>
      <c r="L118">
        <v>1368</v>
      </c>
      <c r="N118">
        <v>1011</v>
      </c>
      <c r="O118" t="s">
        <v>744</v>
      </c>
      <c r="P118" t="s">
        <v>744</v>
      </c>
      <c r="Q118">
        <v>1</v>
      </c>
      <c r="X118">
        <v>0.15</v>
      </c>
      <c r="Y118">
        <v>0</v>
      </c>
      <c r="Z118">
        <v>158.94</v>
      </c>
      <c r="AA118">
        <v>14.54</v>
      </c>
      <c r="AB118">
        <v>0</v>
      </c>
      <c r="AC118">
        <v>0</v>
      </c>
      <c r="AD118">
        <v>1</v>
      </c>
      <c r="AE118">
        <v>0</v>
      </c>
      <c r="AF118" t="s">
        <v>48</v>
      </c>
      <c r="AG118">
        <v>0.20625000000000002</v>
      </c>
      <c r="AH118">
        <v>2</v>
      </c>
      <c r="AI118">
        <v>56486134</v>
      </c>
      <c r="AJ118">
        <v>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ROW(Source!A312)</f>
        <v>312</v>
      </c>
      <c r="B119">
        <v>56486136</v>
      </c>
      <c r="C119">
        <v>56486105</v>
      </c>
      <c r="D119">
        <v>54934411</v>
      </c>
      <c r="E119">
        <v>1</v>
      </c>
      <c r="F119">
        <v>1</v>
      </c>
      <c r="G119">
        <v>1079</v>
      </c>
      <c r="H119">
        <v>2</v>
      </c>
      <c r="I119" t="s">
        <v>785</v>
      </c>
      <c r="J119" t="s">
        <v>786</v>
      </c>
      <c r="K119" t="s">
        <v>787</v>
      </c>
      <c r="L119">
        <v>1368</v>
      </c>
      <c r="N119">
        <v>1011</v>
      </c>
      <c r="O119" t="s">
        <v>744</v>
      </c>
      <c r="P119" t="s">
        <v>744</v>
      </c>
      <c r="Q119">
        <v>1</v>
      </c>
      <c r="X119">
        <v>1.9</v>
      </c>
      <c r="Y119">
        <v>0</v>
      </c>
      <c r="Z119">
        <v>0.8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48</v>
      </c>
      <c r="AG119">
        <v>2.6125000000000003</v>
      </c>
      <c r="AH119">
        <v>2</v>
      </c>
      <c r="AI119">
        <v>56486136</v>
      </c>
      <c r="AJ119">
        <v>95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ROW(Source!A312)</f>
        <v>312</v>
      </c>
      <c r="B120">
        <v>56486137</v>
      </c>
      <c r="C120">
        <v>56486105</v>
      </c>
      <c r="D120">
        <v>54934391</v>
      </c>
      <c r="E120">
        <v>1</v>
      </c>
      <c r="F120">
        <v>1</v>
      </c>
      <c r="G120">
        <v>1079</v>
      </c>
      <c r="H120">
        <v>2</v>
      </c>
      <c r="I120" t="s">
        <v>788</v>
      </c>
      <c r="J120" t="s">
        <v>789</v>
      </c>
      <c r="K120" t="s">
        <v>790</v>
      </c>
      <c r="L120">
        <v>1368</v>
      </c>
      <c r="N120">
        <v>1011</v>
      </c>
      <c r="O120" t="s">
        <v>744</v>
      </c>
      <c r="P120" t="s">
        <v>744</v>
      </c>
      <c r="Q120">
        <v>1</v>
      </c>
      <c r="X120">
        <v>2.33</v>
      </c>
      <c r="Y120">
        <v>0</v>
      </c>
      <c r="Z120">
        <v>2.27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48</v>
      </c>
      <c r="AG120">
        <v>3.2037500000000003</v>
      </c>
      <c r="AH120">
        <v>2</v>
      </c>
      <c r="AI120">
        <v>56486137</v>
      </c>
      <c r="AJ120">
        <v>96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ROW(Source!A312)</f>
        <v>312</v>
      </c>
      <c r="B121">
        <v>56486135</v>
      </c>
      <c r="C121">
        <v>56486105</v>
      </c>
      <c r="D121">
        <v>54933523</v>
      </c>
      <c r="E121">
        <v>1</v>
      </c>
      <c r="F121">
        <v>1</v>
      </c>
      <c r="G121">
        <v>1079</v>
      </c>
      <c r="H121">
        <v>2</v>
      </c>
      <c r="I121" t="s">
        <v>746</v>
      </c>
      <c r="J121" t="s">
        <v>747</v>
      </c>
      <c r="K121" t="s">
        <v>748</v>
      </c>
      <c r="L121">
        <v>1368</v>
      </c>
      <c r="N121">
        <v>1011</v>
      </c>
      <c r="O121" t="s">
        <v>744</v>
      </c>
      <c r="P121" t="s">
        <v>744</v>
      </c>
      <c r="Q121">
        <v>1</v>
      </c>
      <c r="X121">
        <v>0.15</v>
      </c>
      <c r="Y121">
        <v>0</v>
      </c>
      <c r="Z121">
        <v>179.17</v>
      </c>
      <c r="AA121">
        <v>16.93</v>
      </c>
      <c r="AB121">
        <v>0</v>
      </c>
      <c r="AC121">
        <v>0</v>
      </c>
      <c r="AD121">
        <v>1</v>
      </c>
      <c r="AE121">
        <v>0</v>
      </c>
      <c r="AF121" t="s">
        <v>48</v>
      </c>
      <c r="AG121">
        <v>0.20625000000000002</v>
      </c>
      <c r="AH121">
        <v>2</v>
      </c>
      <c r="AI121">
        <v>56486135</v>
      </c>
      <c r="AJ121">
        <v>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ROW(Source!A312)</f>
        <v>312</v>
      </c>
      <c r="B122">
        <v>56486138</v>
      </c>
      <c r="C122">
        <v>56486105</v>
      </c>
      <c r="D122">
        <v>54902418</v>
      </c>
      <c r="E122">
        <v>1</v>
      </c>
      <c r="F122">
        <v>1</v>
      </c>
      <c r="G122">
        <v>1079</v>
      </c>
      <c r="H122">
        <v>3</v>
      </c>
      <c r="I122" t="s">
        <v>791</v>
      </c>
      <c r="J122" t="s">
        <v>792</v>
      </c>
      <c r="K122" t="s">
        <v>793</v>
      </c>
      <c r="L122">
        <v>1346</v>
      </c>
      <c r="N122">
        <v>1009</v>
      </c>
      <c r="O122" t="s">
        <v>353</v>
      </c>
      <c r="P122" t="s">
        <v>353</v>
      </c>
      <c r="Q122">
        <v>1</v>
      </c>
      <c r="X122">
        <v>0.8</v>
      </c>
      <c r="Y122">
        <v>83.82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0.8</v>
      </c>
      <c r="AH122">
        <v>2</v>
      </c>
      <c r="AI122">
        <v>56486138</v>
      </c>
      <c r="AJ122">
        <v>99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ROW(Source!A312)</f>
        <v>312</v>
      </c>
      <c r="B123">
        <v>56486139</v>
      </c>
      <c r="C123">
        <v>56486105</v>
      </c>
      <c r="D123">
        <v>54904395</v>
      </c>
      <c r="E123">
        <v>1</v>
      </c>
      <c r="F123">
        <v>1</v>
      </c>
      <c r="G123">
        <v>1079</v>
      </c>
      <c r="H123">
        <v>3</v>
      </c>
      <c r="I123" t="s">
        <v>794</v>
      </c>
      <c r="J123" t="s">
        <v>795</v>
      </c>
      <c r="K123" t="s">
        <v>796</v>
      </c>
      <c r="L123">
        <v>1354</v>
      </c>
      <c r="N123">
        <v>1010</v>
      </c>
      <c r="O123" t="s">
        <v>41</v>
      </c>
      <c r="P123" t="s">
        <v>41</v>
      </c>
      <c r="Q123">
        <v>1</v>
      </c>
      <c r="X123">
        <v>615</v>
      </c>
      <c r="Y123">
        <v>0.4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615</v>
      </c>
      <c r="AH123">
        <v>2</v>
      </c>
      <c r="AI123">
        <v>56486139</v>
      </c>
      <c r="AJ123">
        <v>100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ROW(Source!A312)</f>
        <v>312</v>
      </c>
      <c r="B124">
        <v>56486140</v>
      </c>
      <c r="C124">
        <v>56486105</v>
      </c>
      <c r="D124">
        <v>54902877</v>
      </c>
      <c r="E124">
        <v>1</v>
      </c>
      <c r="F124">
        <v>1</v>
      </c>
      <c r="G124">
        <v>1079</v>
      </c>
      <c r="H124">
        <v>3</v>
      </c>
      <c r="I124" t="s">
        <v>797</v>
      </c>
      <c r="J124" t="s">
        <v>798</v>
      </c>
      <c r="K124" t="s">
        <v>799</v>
      </c>
      <c r="L124">
        <v>1348</v>
      </c>
      <c r="N124">
        <v>1009</v>
      </c>
      <c r="O124" t="s">
        <v>32</v>
      </c>
      <c r="P124" t="s">
        <v>32</v>
      </c>
      <c r="Q124">
        <v>1000</v>
      </c>
      <c r="X124">
        <v>2.9999999999999997E-4</v>
      </c>
      <c r="Y124">
        <v>9089.68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2.9999999999999997E-4</v>
      </c>
      <c r="AH124">
        <v>2</v>
      </c>
      <c r="AI124">
        <v>56486140</v>
      </c>
      <c r="AJ124">
        <v>102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ROW(Source!A312)</f>
        <v>312</v>
      </c>
      <c r="B125">
        <v>56486141</v>
      </c>
      <c r="C125">
        <v>56486105</v>
      </c>
      <c r="D125">
        <v>54912682</v>
      </c>
      <c r="E125">
        <v>1</v>
      </c>
      <c r="F125">
        <v>1</v>
      </c>
      <c r="G125">
        <v>1079</v>
      </c>
      <c r="H125">
        <v>3</v>
      </c>
      <c r="I125" t="s">
        <v>800</v>
      </c>
      <c r="J125" t="s">
        <v>801</v>
      </c>
      <c r="K125" t="s">
        <v>802</v>
      </c>
      <c r="L125">
        <v>1354</v>
      </c>
      <c r="N125">
        <v>1010</v>
      </c>
      <c r="O125" t="s">
        <v>41</v>
      </c>
      <c r="P125" t="s">
        <v>41</v>
      </c>
      <c r="Q125">
        <v>1</v>
      </c>
      <c r="X125">
        <v>3.8</v>
      </c>
      <c r="Y125">
        <v>24.58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3.8</v>
      </c>
      <c r="AH125">
        <v>2</v>
      </c>
      <c r="AI125">
        <v>56486141</v>
      </c>
      <c r="AJ125">
        <v>104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ROW(Source!A312)</f>
        <v>312</v>
      </c>
      <c r="B126">
        <v>56486142</v>
      </c>
      <c r="C126">
        <v>56486105</v>
      </c>
      <c r="D126">
        <v>54832962</v>
      </c>
      <c r="E126">
        <v>1079</v>
      </c>
      <c r="F126">
        <v>1</v>
      </c>
      <c r="G126">
        <v>1079</v>
      </c>
      <c r="H126">
        <v>3</v>
      </c>
      <c r="I126" t="s">
        <v>981</v>
      </c>
      <c r="J126" t="s">
        <v>3</v>
      </c>
      <c r="K126" t="s">
        <v>982</v>
      </c>
      <c r="L126">
        <v>1327</v>
      </c>
      <c r="N126">
        <v>1005</v>
      </c>
      <c r="O126" t="s">
        <v>214</v>
      </c>
      <c r="P126" t="s">
        <v>214</v>
      </c>
      <c r="Q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0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ROW(Source!A312)</f>
        <v>312</v>
      </c>
      <c r="B127">
        <v>56486143</v>
      </c>
      <c r="C127">
        <v>56486105</v>
      </c>
      <c r="D127">
        <v>54833169</v>
      </c>
      <c r="E127">
        <v>1079</v>
      </c>
      <c r="F127">
        <v>1</v>
      </c>
      <c r="G127">
        <v>1079</v>
      </c>
      <c r="H127">
        <v>3</v>
      </c>
      <c r="I127" t="s">
        <v>983</v>
      </c>
      <c r="J127" t="s">
        <v>3</v>
      </c>
      <c r="K127" t="s">
        <v>984</v>
      </c>
      <c r="L127">
        <v>1348</v>
      </c>
      <c r="N127">
        <v>1009</v>
      </c>
      <c r="O127" t="s">
        <v>32</v>
      </c>
      <c r="P127" t="s">
        <v>32</v>
      </c>
      <c r="Q127">
        <v>1000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3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ROW(Source!A312)</f>
        <v>312</v>
      </c>
      <c r="B128">
        <v>56486144</v>
      </c>
      <c r="C128">
        <v>56486105</v>
      </c>
      <c r="D128">
        <v>54859270</v>
      </c>
      <c r="E128">
        <v>1079</v>
      </c>
      <c r="F128">
        <v>1</v>
      </c>
      <c r="G128">
        <v>1079</v>
      </c>
      <c r="H128">
        <v>3</v>
      </c>
      <c r="I128" t="s">
        <v>985</v>
      </c>
      <c r="J128" t="s">
        <v>3</v>
      </c>
      <c r="K128" t="s">
        <v>986</v>
      </c>
      <c r="L128">
        <v>1355</v>
      </c>
      <c r="N128">
        <v>1010</v>
      </c>
      <c r="O128" t="s">
        <v>126</v>
      </c>
      <c r="P128" t="s">
        <v>126</v>
      </c>
      <c r="Q128">
        <v>100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</v>
      </c>
      <c r="AG128">
        <v>0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ROW(Source!A313)</f>
        <v>313</v>
      </c>
      <c r="B129">
        <v>56486133</v>
      </c>
      <c r="C129">
        <v>56486105</v>
      </c>
      <c r="D129">
        <v>54836958</v>
      </c>
      <c r="E129">
        <v>1079</v>
      </c>
      <c r="F129">
        <v>1</v>
      </c>
      <c r="G129">
        <v>1079</v>
      </c>
      <c r="H129">
        <v>1</v>
      </c>
      <c r="I129" t="s">
        <v>738</v>
      </c>
      <c r="J129" t="s">
        <v>3</v>
      </c>
      <c r="K129" t="s">
        <v>739</v>
      </c>
      <c r="L129">
        <v>1191</v>
      </c>
      <c r="N129">
        <v>1013</v>
      </c>
      <c r="O129" t="s">
        <v>740</v>
      </c>
      <c r="P129" t="s">
        <v>740</v>
      </c>
      <c r="Q129">
        <v>1</v>
      </c>
      <c r="X129">
        <v>22.21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49</v>
      </c>
      <c r="AG129">
        <v>28.095650000000003</v>
      </c>
      <c r="AH129">
        <v>2</v>
      </c>
      <c r="AI129">
        <v>56486133</v>
      </c>
      <c r="AJ129">
        <v>106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ROW(Source!A313)</f>
        <v>313</v>
      </c>
      <c r="B130">
        <v>56486134</v>
      </c>
      <c r="C130">
        <v>56486105</v>
      </c>
      <c r="D130">
        <v>54934288</v>
      </c>
      <c r="E130">
        <v>1</v>
      </c>
      <c r="F130">
        <v>1</v>
      </c>
      <c r="G130">
        <v>1079</v>
      </c>
      <c r="H130">
        <v>2</v>
      </c>
      <c r="I130" t="s">
        <v>782</v>
      </c>
      <c r="J130" t="s">
        <v>783</v>
      </c>
      <c r="K130" t="s">
        <v>784</v>
      </c>
      <c r="L130">
        <v>1368</v>
      </c>
      <c r="N130">
        <v>1011</v>
      </c>
      <c r="O130" t="s">
        <v>744</v>
      </c>
      <c r="P130" t="s">
        <v>744</v>
      </c>
      <c r="Q130">
        <v>1</v>
      </c>
      <c r="X130">
        <v>0.15</v>
      </c>
      <c r="Y130">
        <v>0</v>
      </c>
      <c r="Z130">
        <v>158.94</v>
      </c>
      <c r="AA130">
        <v>14.54</v>
      </c>
      <c r="AB130">
        <v>0</v>
      </c>
      <c r="AC130">
        <v>0</v>
      </c>
      <c r="AD130">
        <v>1</v>
      </c>
      <c r="AE130">
        <v>0</v>
      </c>
      <c r="AF130" t="s">
        <v>48</v>
      </c>
      <c r="AG130">
        <v>0.20625000000000002</v>
      </c>
      <c r="AH130">
        <v>2</v>
      </c>
      <c r="AI130">
        <v>56486134</v>
      </c>
      <c r="AJ130">
        <v>107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ROW(Source!A313)</f>
        <v>313</v>
      </c>
      <c r="B131">
        <v>56486136</v>
      </c>
      <c r="C131">
        <v>56486105</v>
      </c>
      <c r="D131">
        <v>54934411</v>
      </c>
      <c r="E131">
        <v>1</v>
      </c>
      <c r="F131">
        <v>1</v>
      </c>
      <c r="G131">
        <v>1079</v>
      </c>
      <c r="H131">
        <v>2</v>
      </c>
      <c r="I131" t="s">
        <v>785</v>
      </c>
      <c r="J131" t="s">
        <v>786</v>
      </c>
      <c r="K131" t="s">
        <v>787</v>
      </c>
      <c r="L131">
        <v>1368</v>
      </c>
      <c r="N131">
        <v>1011</v>
      </c>
      <c r="O131" t="s">
        <v>744</v>
      </c>
      <c r="P131" t="s">
        <v>744</v>
      </c>
      <c r="Q131">
        <v>1</v>
      </c>
      <c r="X131">
        <v>1.9</v>
      </c>
      <c r="Y131">
        <v>0</v>
      </c>
      <c r="Z131">
        <v>0.8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48</v>
      </c>
      <c r="AG131">
        <v>2.6125000000000003</v>
      </c>
      <c r="AH131">
        <v>2</v>
      </c>
      <c r="AI131">
        <v>56486136</v>
      </c>
      <c r="AJ131">
        <v>108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ROW(Source!A313)</f>
        <v>313</v>
      </c>
      <c r="B132">
        <v>56486137</v>
      </c>
      <c r="C132">
        <v>56486105</v>
      </c>
      <c r="D132">
        <v>54934391</v>
      </c>
      <c r="E132">
        <v>1</v>
      </c>
      <c r="F132">
        <v>1</v>
      </c>
      <c r="G132">
        <v>1079</v>
      </c>
      <c r="H132">
        <v>2</v>
      </c>
      <c r="I132" t="s">
        <v>788</v>
      </c>
      <c r="J132" t="s">
        <v>789</v>
      </c>
      <c r="K132" t="s">
        <v>790</v>
      </c>
      <c r="L132">
        <v>1368</v>
      </c>
      <c r="N132">
        <v>1011</v>
      </c>
      <c r="O132" t="s">
        <v>744</v>
      </c>
      <c r="P132" t="s">
        <v>744</v>
      </c>
      <c r="Q132">
        <v>1</v>
      </c>
      <c r="X132">
        <v>2.33</v>
      </c>
      <c r="Y132">
        <v>0</v>
      </c>
      <c r="Z132">
        <v>2.27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48</v>
      </c>
      <c r="AG132">
        <v>3.2037500000000003</v>
      </c>
      <c r="AH132">
        <v>2</v>
      </c>
      <c r="AI132">
        <v>56486137</v>
      </c>
      <c r="AJ132">
        <v>109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ROW(Source!A313)</f>
        <v>313</v>
      </c>
      <c r="B133">
        <v>56486135</v>
      </c>
      <c r="C133">
        <v>56486105</v>
      </c>
      <c r="D133">
        <v>54933523</v>
      </c>
      <c r="E133">
        <v>1</v>
      </c>
      <c r="F133">
        <v>1</v>
      </c>
      <c r="G133">
        <v>1079</v>
      </c>
      <c r="H133">
        <v>2</v>
      </c>
      <c r="I133" t="s">
        <v>746</v>
      </c>
      <c r="J133" t="s">
        <v>747</v>
      </c>
      <c r="K133" t="s">
        <v>748</v>
      </c>
      <c r="L133">
        <v>1368</v>
      </c>
      <c r="N133">
        <v>1011</v>
      </c>
      <c r="O133" t="s">
        <v>744</v>
      </c>
      <c r="P133" t="s">
        <v>744</v>
      </c>
      <c r="Q133">
        <v>1</v>
      </c>
      <c r="X133">
        <v>0.15</v>
      </c>
      <c r="Y133">
        <v>0</v>
      </c>
      <c r="Z133">
        <v>179.17</v>
      </c>
      <c r="AA133">
        <v>16.93</v>
      </c>
      <c r="AB133">
        <v>0</v>
      </c>
      <c r="AC133">
        <v>0</v>
      </c>
      <c r="AD133">
        <v>1</v>
      </c>
      <c r="AE133">
        <v>0</v>
      </c>
      <c r="AF133" t="s">
        <v>48</v>
      </c>
      <c r="AG133">
        <v>0.20625000000000002</v>
      </c>
      <c r="AH133">
        <v>2</v>
      </c>
      <c r="AI133">
        <v>56486135</v>
      </c>
      <c r="AJ133">
        <v>110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ROW(Source!A313)</f>
        <v>313</v>
      </c>
      <c r="B134">
        <v>56486138</v>
      </c>
      <c r="C134">
        <v>56486105</v>
      </c>
      <c r="D134">
        <v>54902418</v>
      </c>
      <c r="E134">
        <v>1</v>
      </c>
      <c r="F134">
        <v>1</v>
      </c>
      <c r="G134">
        <v>1079</v>
      </c>
      <c r="H134">
        <v>3</v>
      </c>
      <c r="I134" t="s">
        <v>791</v>
      </c>
      <c r="J134" t="s">
        <v>792</v>
      </c>
      <c r="K134" t="s">
        <v>793</v>
      </c>
      <c r="L134">
        <v>1346</v>
      </c>
      <c r="N134">
        <v>1009</v>
      </c>
      <c r="O134" t="s">
        <v>353</v>
      </c>
      <c r="P134" t="s">
        <v>353</v>
      </c>
      <c r="Q134">
        <v>1</v>
      </c>
      <c r="X134">
        <v>0.8</v>
      </c>
      <c r="Y134">
        <v>83.82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0.8</v>
      </c>
      <c r="AH134">
        <v>2</v>
      </c>
      <c r="AI134">
        <v>56486138</v>
      </c>
      <c r="AJ134">
        <v>112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ROW(Source!A313)</f>
        <v>313</v>
      </c>
      <c r="B135">
        <v>56486139</v>
      </c>
      <c r="C135">
        <v>56486105</v>
      </c>
      <c r="D135">
        <v>54904395</v>
      </c>
      <c r="E135">
        <v>1</v>
      </c>
      <c r="F135">
        <v>1</v>
      </c>
      <c r="G135">
        <v>1079</v>
      </c>
      <c r="H135">
        <v>3</v>
      </c>
      <c r="I135" t="s">
        <v>794</v>
      </c>
      <c r="J135" t="s">
        <v>795</v>
      </c>
      <c r="K135" t="s">
        <v>796</v>
      </c>
      <c r="L135">
        <v>1354</v>
      </c>
      <c r="N135">
        <v>1010</v>
      </c>
      <c r="O135" t="s">
        <v>41</v>
      </c>
      <c r="P135" t="s">
        <v>41</v>
      </c>
      <c r="Q135">
        <v>1</v>
      </c>
      <c r="X135">
        <v>615</v>
      </c>
      <c r="Y135">
        <v>0.4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615</v>
      </c>
      <c r="AH135">
        <v>2</v>
      </c>
      <c r="AI135">
        <v>56486139</v>
      </c>
      <c r="AJ135">
        <v>113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ROW(Source!A313)</f>
        <v>313</v>
      </c>
      <c r="B136">
        <v>56486140</v>
      </c>
      <c r="C136">
        <v>56486105</v>
      </c>
      <c r="D136">
        <v>54902877</v>
      </c>
      <c r="E136">
        <v>1</v>
      </c>
      <c r="F136">
        <v>1</v>
      </c>
      <c r="G136">
        <v>1079</v>
      </c>
      <c r="H136">
        <v>3</v>
      </c>
      <c r="I136" t="s">
        <v>797</v>
      </c>
      <c r="J136" t="s">
        <v>798</v>
      </c>
      <c r="K136" t="s">
        <v>799</v>
      </c>
      <c r="L136">
        <v>1348</v>
      </c>
      <c r="N136">
        <v>1009</v>
      </c>
      <c r="O136" t="s">
        <v>32</v>
      </c>
      <c r="P136" t="s">
        <v>32</v>
      </c>
      <c r="Q136">
        <v>1000</v>
      </c>
      <c r="X136">
        <v>2.9999999999999997E-4</v>
      </c>
      <c r="Y136">
        <v>9089.68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2.9999999999999997E-4</v>
      </c>
      <c r="AH136">
        <v>2</v>
      </c>
      <c r="AI136">
        <v>56486140</v>
      </c>
      <c r="AJ136">
        <v>115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ROW(Source!A313)</f>
        <v>313</v>
      </c>
      <c r="B137">
        <v>56486141</v>
      </c>
      <c r="C137">
        <v>56486105</v>
      </c>
      <c r="D137">
        <v>54912682</v>
      </c>
      <c r="E137">
        <v>1</v>
      </c>
      <c r="F137">
        <v>1</v>
      </c>
      <c r="G137">
        <v>1079</v>
      </c>
      <c r="H137">
        <v>3</v>
      </c>
      <c r="I137" t="s">
        <v>800</v>
      </c>
      <c r="J137" t="s">
        <v>801</v>
      </c>
      <c r="K137" t="s">
        <v>802</v>
      </c>
      <c r="L137">
        <v>1354</v>
      </c>
      <c r="N137">
        <v>1010</v>
      </c>
      <c r="O137" t="s">
        <v>41</v>
      </c>
      <c r="P137" t="s">
        <v>41</v>
      </c>
      <c r="Q137">
        <v>1</v>
      </c>
      <c r="X137">
        <v>3.8</v>
      </c>
      <c r="Y137">
        <v>24.58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3.8</v>
      </c>
      <c r="AH137">
        <v>2</v>
      </c>
      <c r="AI137">
        <v>56486141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ROW(Source!A313)</f>
        <v>313</v>
      </c>
      <c r="B138">
        <v>56486142</v>
      </c>
      <c r="C138">
        <v>56486105</v>
      </c>
      <c r="D138">
        <v>54832962</v>
      </c>
      <c r="E138">
        <v>1079</v>
      </c>
      <c r="F138">
        <v>1</v>
      </c>
      <c r="G138">
        <v>1079</v>
      </c>
      <c r="H138">
        <v>3</v>
      </c>
      <c r="I138" t="s">
        <v>981</v>
      </c>
      <c r="J138" t="s">
        <v>3</v>
      </c>
      <c r="K138" t="s">
        <v>982</v>
      </c>
      <c r="L138">
        <v>1327</v>
      </c>
      <c r="N138">
        <v>1005</v>
      </c>
      <c r="O138" t="s">
        <v>214</v>
      </c>
      <c r="P138" t="s">
        <v>214</v>
      </c>
      <c r="Q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3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ROW(Source!A313)</f>
        <v>313</v>
      </c>
      <c r="B139">
        <v>56486143</v>
      </c>
      <c r="C139">
        <v>56486105</v>
      </c>
      <c r="D139">
        <v>54833169</v>
      </c>
      <c r="E139">
        <v>1079</v>
      </c>
      <c r="F139">
        <v>1</v>
      </c>
      <c r="G139">
        <v>1079</v>
      </c>
      <c r="H139">
        <v>3</v>
      </c>
      <c r="I139" t="s">
        <v>983</v>
      </c>
      <c r="J139" t="s">
        <v>3</v>
      </c>
      <c r="K139" t="s">
        <v>984</v>
      </c>
      <c r="L139">
        <v>1348</v>
      </c>
      <c r="N139">
        <v>1009</v>
      </c>
      <c r="O139" t="s">
        <v>32</v>
      </c>
      <c r="P139" t="s">
        <v>32</v>
      </c>
      <c r="Q139">
        <v>1000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</v>
      </c>
      <c r="AG139">
        <v>0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ROW(Source!A313)</f>
        <v>313</v>
      </c>
      <c r="B140">
        <v>56486144</v>
      </c>
      <c r="C140">
        <v>56486105</v>
      </c>
      <c r="D140">
        <v>54859270</v>
      </c>
      <c r="E140">
        <v>1079</v>
      </c>
      <c r="F140">
        <v>1</v>
      </c>
      <c r="G140">
        <v>1079</v>
      </c>
      <c r="H140">
        <v>3</v>
      </c>
      <c r="I140" t="s">
        <v>985</v>
      </c>
      <c r="J140" t="s">
        <v>3</v>
      </c>
      <c r="K140" t="s">
        <v>986</v>
      </c>
      <c r="L140">
        <v>1355</v>
      </c>
      <c r="N140">
        <v>1010</v>
      </c>
      <c r="O140" t="s">
        <v>126</v>
      </c>
      <c r="P140" t="s">
        <v>126</v>
      </c>
      <c r="Q140">
        <v>100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</v>
      </c>
      <c r="AG140">
        <v>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ROW(Source!A322)</f>
        <v>322</v>
      </c>
      <c r="B141">
        <v>56485926</v>
      </c>
      <c r="C141">
        <v>56485925</v>
      </c>
      <c r="D141">
        <v>54836958</v>
      </c>
      <c r="E141">
        <v>1079</v>
      </c>
      <c r="F141">
        <v>1</v>
      </c>
      <c r="G141">
        <v>1079</v>
      </c>
      <c r="H141">
        <v>1</v>
      </c>
      <c r="I141" t="s">
        <v>738</v>
      </c>
      <c r="J141" t="s">
        <v>3</v>
      </c>
      <c r="K141" t="s">
        <v>739</v>
      </c>
      <c r="L141">
        <v>1191</v>
      </c>
      <c r="N141">
        <v>1013</v>
      </c>
      <c r="O141" t="s">
        <v>740</v>
      </c>
      <c r="P141" t="s">
        <v>740</v>
      </c>
      <c r="Q141">
        <v>1</v>
      </c>
      <c r="X141">
        <v>1420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49</v>
      </c>
      <c r="AG141">
        <v>1796.3</v>
      </c>
      <c r="AH141">
        <v>2</v>
      </c>
      <c r="AI141">
        <v>56485926</v>
      </c>
      <c r="AJ141">
        <v>119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ROW(Source!A322)</f>
        <v>322</v>
      </c>
      <c r="B142">
        <v>56485927</v>
      </c>
      <c r="C142">
        <v>56485925</v>
      </c>
      <c r="D142">
        <v>54933985</v>
      </c>
      <c r="E142">
        <v>1</v>
      </c>
      <c r="F142">
        <v>1</v>
      </c>
      <c r="G142">
        <v>1079</v>
      </c>
      <c r="H142">
        <v>2</v>
      </c>
      <c r="I142" t="s">
        <v>773</v>
      </c>
      <c r="J142" t="s">
        <v>774</v>
      </c>
      <c r="K142" t="s">
        <v>775</v>
      </c>
      <c r="L142">
        <v>1368</v>
      </c>
      <c r="N142">
        <v>1011</v>
      </c>
      <c r="O142" t="s">
        <v>744</v>
      </c>
      <c r="P142" t="s">
        <v>744</v>
      </c>
      <c r="Q142">
        <v>1</v>
      </c>
      <c r="X142">
        <v>168</v>
      </c>
      <c r="Y142">
        <v>0</v>
      </c>
      <c r="Z142">
        <v>7.11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48</v>
      </c>
      <c r="AG142">
        <v>231.00000000000003</v>
      </c>
      <c r="AH142">
        <v>2</v>
      </c>
      <c r="AI142">
        <v>56485927</v>
      </c>
      <c r="AJ142">
        <v>120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ROW(Source!A322)</f>
        <v>322</v>
      </c>
      <c r="B143">
        <v>56485928</v>
      </c>
      <c r="C143">
        <v>56485925</v>
      </c>
      <c r="D143">
        <v>54934284</v>
      </c>
      <c r="E143">
        <v>1</v>
      </c>
      <c r="F143">
        <v>1</v>
      </c>
      <c r="G143">
        <v>1079</v>
      </c>
      <c r="H143">
        <v>2</v>
      </c>
      <c r="I143" t="s">
        <v>741</v>
      </c>
      <c r="J143" t="s">
        <v>742</v>
      </c>
      <c r="K143" t="s">
        <v>743</v>
      </c>
      <c r="L143">
        <v>1368</v>
      </c>
      <c r="N143">
        <v>1011</v>
      </c>
      <c r="O143" t="s">
        <v>744</v>
      </c>
      <c r="P143" t="s">
        <v>744</v>
      </c>
      <c r="Q143">
        <v>1</v>
      </c>
      <c r="X143">
        <v>1.49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48</v>
      </c>
      <c r="AG143">
        <v>2.0487500000000001</v>
      </c>
      <c r="AH143">
        <v>2</v>
      </c>
      <c r="AI143">
        <v>56485928</v>
      </c>
      <c r="AJ143">
        <v>121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ROW(Source!A322)</f>
        <v>322</v>
      </c>
      <c r="B144">
        <v>56485930</v>
      </c>
      <c r="C144">
        <v>56485925</v>
      </c>
      <c r="D144">
        <v>54934421</v>
      </c>
      <c r="E144">
        <v>1</v>
      </c>
      <c r="F144">
        <v>1</v>
      </c>
      <c r="G144">
        <v>1079</v>
      </c>
      <c r="H144">
        <v>2</v>
      </c>
      <c r="I144" t="s">
        <v>803</v>
      </c>
      <c r="J144" t="s">
        <v>804</v>
      </c>
      <c r="K144" t="s">
        <v>805</v>
      </c>
      <c r="L144">
        <v>1368</v>
      </c>
      <c r="N144">
        <v>1011</v>
      </c>
      <c r="O144" t="s">
        <v>744</v>
      </c>
      <c r="P144" t="s">
        <v>744</v>
      </c>
      <c r="Q144">
        <v>1</v>
      </c>
      <c r="X144">
        <v>3.8</v>
      </c>
      <c r="Y144">
        <v>0</v>
      </c>
      <c r="Z144">
        <v>0.45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48</v>
      </c>
      <c r="AG144">
        <v>5.2250000000000005</v>
      </c>
      <c r="AH144">
        <v>2</v>
      </c>
      <c r="AI144">
        <v>56485930</v>
      </c>
      <c r="AJ144">
        <v>122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ROW(Source!A322)</f>
        <v>322</v>
      </c>
      <c r="B145">
        <v>56485929</v>
      </c>
      <c r="C145">
        <v>56485925</v>
      </c>
      <c r="D145">
        <v>54933523</v>
      </c>
      <c r="E145">
        <v>1</v>
      </c>
      <c r="F145">
        <v>1</v>
      </c>
      <c r="G145">
        <v>1079</v>
      </c>
      <c r="H145">
        <v>2</v>
      </c>
      <c r="I145" t="s">
        <v>746</v>
      </c>
      <c r="J145" t="s">
        <v>747</v>
      </c>
      <c r="K145" t="s">
        <v>748</v>
      </c>
      <c r="L145">
        <v>1368</v>
      </c>
      <c r="N145">
        <v>1011</v>
      </c>
      <c r="O145" t="s">
        <v>744</v>
      </c>
      <c r="P145" t="s">
        <v>744</v>
      </c>
      <c r="Q145">
        <v>1</v>
      </c>
      <c r="X145">
        <v>1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48</v>
      </c>
      <c r="AG145">
        <v>1.375</v>
      </c>
      <c r="AH145">
        <v>2</v>
      </c>
      <c r="AI145">
        <v>56485929</v>
      </c>
      <c r="AJ145">
        <v>123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ROW(Source!A322)</f>
        <v>322</v>
      </c>
      <c r="B146">
        <v>56485931</v>
      </c>
      <c r="C146">
        <v>56485925</v>
      </c>
      <c r="D146">
        <v>54933656</v>
      </c>
      <c r="E146">
        <v>1</v>
      </c>
      <c r="F146">
        <v>1</v>
      </c>
      <c r="G146">
        <v>1079</v>
      </c>
      <c r="H146">
        <v>2</v>
      </c>
      <c r="I146" t="s">
        <v>806</v>
      </c>
      <c r="J146" t="s">
        <v>807</v>
      </c>
      <c r="K146" t="s">
        <v>808</v>
      </c>
      <c r="L146">
        <v>1368</v>
      </c>
      <c r="N146">
        <v>1011</v>
      </c>
      <c r="O146" t="s">
        <v>744</v>
      </c>
      <c r="P146" t="s">
        <v>744</v>
      </c>
      <c r="Q146">
        <v>1</v>
      </c>
      <c r="X146">
        <v>0.25</v>
      </c>
      <c r="Y146">
        <v>0</v>
      </c>
      <c r="Z146">
        <v>164.94</v>
      </c>
      <c r="AA146">
        <v>14.54</v>
      </c>
      <c r="AB146">
        <v>0</v>
      </c>
      <c r="AC146">
        <v>0</v>
      </c>
      <c r="AD146">
        <v>1</v>
      </c>
      <c r="AE146">
        <v>0</v>
      </c>
      <c r="AF146" t="s">
        <v>48</v>
      </c>
      <c r="AG146">
        <v>0.34375</v>
      </c>
      <c r="AH146">
        <v>2</v>
      </c>
      <c r="AI146">
        <v>56485931</v>
      </c>
      <c r="AJ146">
        <v>124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ROW(Source!A322)</f>
        <v>322</v>
      </c>
      <c r="B147">
        <v>56485932</v>
      </c>
      <c r="C147">
        <v>56485925</v>
      </c>
      <c r="D147">
        <v>54933779</v>
      </c>
      <c r="E147">
        <v>1</v>
      </c>
      <c r="F147">
        <v>1</v>
      </c>
      <c r="G147">
        <v>1079</v>
      </c>
      <c r="H147">
        <v>2</v>
      </c>
      <c r="I147" t="s">
        <v>749</v>
      </c>
      <c r="J147" t="s">
        <v>750</v>
      </c>
      <c r="K147" t="s">
        <v>751</v>
      </c>
      <c r="L147">
        <v>1368</v>
      </c>
      <c r="N147">
        <v>1011</v>
      </c>
      <c r="O147" t="s">
        <v>744</v>
      </c>
      <c r="P147" t="s">
        <v>744</v>
      </c>
      <c r="Q147">
        <v>1</v>
      </c>
      <c r="X147">
        <v>70.989999999999995</v>
      </c>
      <c r="Y147">
        <v>0</v>
      </c>
      <c r="Z147">
        <v>0.23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48</v>
      </c>
      <c r="AG147">
        <v>97.611249999999998</v>
      </c>
      <c r="AH147">
        <v>2</v>
      </c>
      <c r="AI147">
        <v>56485932</v>
      </c>
      <c r="AJ147">
        <v>125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ROW(Source!A322)</f>
        <v>322</v>
      </c>
      <c r="B148">
        <v>56485933</v>
      </c>
      <c r="C148">
        <v>56485925</v>
      </c>
      <c r="D148">
        <v>54831673</v>
      </c>
      <c r="E148">
        <v>1079</v>
      </c>
      <c r="F148">
        <v>1</v>
      </c>
      <c r="G148">
        <v>1079</v>
      </c>
      <c r="H148">
        <v>3</v>
      </c>
      <c r="I148" t="s">
        <v>969</v>
      </c>
      <c r="J148" t="s">
        <v>3</v>
      </c>
      <c r="K148" t="s">
        <v>972</v>
      </c>
      <c r="L148">
        <v>1348</v>
      </c>
      <c r="N148">
        <v>1009</v>
      </c>
      <c r="O148" t="s">
        <v>32</v>
      </c>
      <c r="P148" t="s">
        <v>32</v>
      </c>
      <c r="Q148">
        <v>1000</v>
      </c>
      <c r="X148">
        <v>11.9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</v>
      </c>
      <c r="AG148">
        <v>11.9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ROW(Source!A322)</f>
        <v>322</v>
      </c>
      <c r="B149">
        <v>56485934</v>
      </c>
      <c r="C149">
        <v>56485925</v>
      </c>
      <c r="D149">
        <v>54902310</v>
      </c>
      <c r="E149">
        <v>1</v>
      </c>
      <c r="F149">
        <v>1</v>
      </c>
      <c r="G149">
        <v>1079</v>
      </c>
      <c r="H149">
        <v>3</v>
      </c>
      <c r="I149" t="s">
        <v>752</v>
      </c>
      <c r="J149" t="s">
        <v>753</v>
      </c>
      <c r="K149" t="s">
        <v>754</v>
      </c>
      <c r="L149">
        <v>1339</v>
      </c>
      <c r="N149">
        <v>1007</v>
      </c>
      <c r="O149" t="s">
        <v>158</v>
      </c>
      <c r="P149" t="s">
        <v>158</v>
      </c>
      <c r="Q149">
        <v>1</v>
      </c>
      <c r="X149">
        <v>0.214</v>
      </c>
      <c r="Y149">
        <v>7.07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0.214</v>
      </c>
      <c r="AH149">
        <v>2</v>
      </c>
      <c r="AI149">
        <v>56485934</v>
      </c>
      <c r="AJ149">
        <v>126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ROW(Source!A322)</f>
        <v>322</v>
      </c>
      <c r="B150">
        <v>56485935</v>
      </c>
      <c r="C150">
        <v>56485925</v>
      </c>
      <c r="D150">
        <v>54902322</v>
      </c>
      <c r="E150">
        <v>1</v>
      </c>
      <c r="F150">
        <v>1</v>
      </c>
      <c r="G150">
        <v>1079</v>
      </c>
      <c r="H150">
        <v>3</v>
      </c>
      <c r="I150" t="s">
        <v>809</v>
      </c>
      <c r="J150" t="s">
        <v>810</v>
      </c>
      <c r="K150" t="s">
        <v>811</v>
      </c>
      <c r="L150">
        <v>1348</v>
      </c>
      <c r="N150">
        <v>1009</v>
      </c>
      <c r="O150" t="s">
        <v>32</v>
      </c>
      <c r="P150" t="s">
        <v>32</v>
      </c>
      <c r="Q150">
        <v>1000</v>
      </c>
      <c r="X150">
        <v>4.8000000000000001E-2</v>
      </c>
      <c r="Y150">
        <v>6512.79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4.8000000000000001E-2</v>
      </c>
      <c r="AH150">
        <v>2</v>
      </c>
      <c r="AI150">
        <v>56485935</v>
      </c>
      <c r="AJ150">
        <v>127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ROW(Source!A322)</f>
        <v>322</v>
      </c>
      <c r="B151">
        <v>56485936</v>
      </c>
      <c r="C151">
        <v>56485925</v>
      </c>
      <c r="D151">
        <v>54903374</v>
      </c>
      <c r="E151">
        <v>1</v>
      </c>
      <c r="F151">
        <v>1</v>
      </c>
      <c r="G151">
        <v>1079</v>
      </c>
      <c r="H151">
        <v>3</v>
      </c>
      <c r="I151" t="s">
        <v>779</v>
      </c>
      <c r="J151" t="s">
        <v>780</v>
      </c>
      <c r="K151" t="s">
        <v>781</v>
      </c>
      <c r="L151">
        <v>1348</v>
      </c>
      <c r="N151">
        <v>1009</v>
      </c>
      <c r="O151" t="s">
        <v>32</v>
      </c>
      <c r="P151" t="s">
        <v>32</v>
      </c>
      <c r="Q151">
        <v>1000</v>
      </c>
      <c r="X151">
        <v>0.24</v>
      </c>
      <c r="Y151">
        <v>7185.82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0.24</v>
      </c>
      <c r="AH151">
        <v>2</v>
      </c>
      <c r="AI151">
        <v>56485936</v>
      </c>
      <c r="AJ151">
        <v>128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ROW(Source!A322)</f>
        <v>322</v>
      </c>
      <c r="B152">
        <v>56485937</v>
      </c>
      <c r="C152">
        <v>56485925</v>
      </c>
      <c r="D152">
        <v>54902402</v>
      </c>
      <c r="E152">
        <v>1</v>
      </c>
      <c r="F152">
        <v>1</v>
      </c>
      <c r="G152">
        <v>1079</v>
      </c>
      <c r="H152">
        <v>3</v>
      </c>
      <c r="I152" t="s">
        <v>812</v>
      </c>
      <c r="J152" t="s">
        <v>813</v>
      </c>
      <c r="K152" t="s">
        <v>814</v>
      </c>
      <c r="L152">
        <v>1339</v>
      </c>
      <c r="N152">
        <v>1007</v>
      </c>
      <c r="O152" t="s">
        <v>158</v>
      </c>
      <c r="P152" t="s">
        <v>158</v>
      </c>
      <c r="Q152">
        <v>1</v>
      </c>
      <c r="X152">
        <v>1.91</v>
      </c>
      <c r="Y152">
        <v>1821.37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1.91</v>
      </c>
      <c r="AH152">
        <v>2</v>
      </c>
      <c r="AI152">
        <v>56485937</v>
      </c>
      <c r="AJ152">
        <v>129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ROW(Source!A322)</f>
        <v>322</v>
      </c>
      <c r="B153">
        <v>56485938</v>
      </c>
      <c r="C153">
        <v>56485925</v>
      </c>
      <c r="D153">
        <v>54902403</v>
      </c>
      <c r="E153">
        <v>1</v>
      </c>
      <c r="F153">
        <v>1</v>
      </c>
      <c r="G153">
        <v>1079</v>
      </c>
      <c r="H153">
        <v>3</v>
      </c>
      <c r="I153" t="s">
        <v>815</v>
      </c>
      <c r="J153" t="s">
        <v>816</v>
      </c>
      <c r="K153" t="s">
        <v>817</v>
      </c>
      <c r="L153">
        <v>1339</v>
      </c>
      <c r="N153">
        <v>1007</v>
      </c>
      <c r="O153" t="s">
        <v>158</v>
      </c>
      <c r="P153" t="s">
        <v>158</v>
      </c>
      <c r="Q153">
        <v>1</v>
      </c>
      <c r="X153">
        <v>4.4800000000000004</v>
      </c>
      <c r="Y153">
        <v>1821.37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4.4800000000000004</v>
      </c>
      <c r="AH153">
        <v>2</v>
      </c>
      <c r="AI153">
        <v>56485938</v>
      </c>
      <c r="AJ153">
        <v>130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ROW(Source!A322)</f>
        <v>322</v>
      </c>
      <c r="B154">
        <v>56485939</v>
      </c>
      <c r="C154">
        <v>56485925</v>
      </c>
      <c r="D154">
        <v>54902427</v>
      </c>
      <c r="E154">
        <v>1</v>
      </c>
      <c r="F154">
        <v>1</v>
      </c>
      <c r="G154">
        <v>1079</v>
      </c>
      <c r="H154">
        <v>3</v>
      </c>
      <c r="I154" t="s">
        <v>761</v>
      </c>
      <c r="J154" t="s">
        <v>762</v>
      </c>
      <c r="K154" t="s">
        <v>763</v>
      </c>
      <c r="L154">
        <v>1348</v>
      </c>
      <c r="N154">
        <v>1009</v>
      </c>
      <c r="O154" t="s">
        <v>32</v>
      </c>
      <c r="P154" t="s">
        <v>32</v>
      </c>
      <c r="Q154">
        <v>1000</v>
      </c>
      <c r="X154">
        <v>7.5999999999999998E-2</v>
      </c>
      <c r="Y154">
        <v>1257.54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7.5999999999999998E-2</v>
      </c>
      <c r="AH154">
        <v>2</v>
      </c>
      <c r="AI154">
        <v>56485939</v>
      </c>
      <c r="AJ154">
        <v>131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ROW(Source!A322)</f>
        <v>322</v>
      </c>
      <c r="B155">
        <v>56485940</v>
      </c>
      <c r="C155">
        <v>56485925</v>
      </c>
      <c r="D155">
        <v>54902480</v>
      </c>
      <c r="E155">
        <v>1</v>
      </c>
      <c r="F155">
        <v>1</v>
      </c>
      <c r="G155">
        <v>1079</v>
      </c>
      <c r="H155">
        <v>3</v>
      </c>
      <c r="I155" t="s">
        <v>818</v>
      </c>
      <c r="J155" t="s">
        <v>819</v>
      </c>
      <c r="K155" t="s">
        <v>820</v>
      </c>
      <c r="L155">
        <v>1348</v>
      </c>
      <c r="N155">
        <v>1009</v>
      </c>
      <c r="O155" t="s">
        <v>32</v>
      </c>
      <c r="P155" t="s">
        <v>32</v>
      </c>
      <c r="Q155">
        <v>1000</v>
      </c>
      <c r="X155">
        <v>0.2</v>
      </c>
      <c r="Y155">
        <v>4341.07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0.2</v>
      </c>
      <c r="AH155">
        <v>2</v>
      </c>
      <c r="AI155">
        <v>56485940</v>
      </c>
      <c r="AJ155">
        <v>132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ROW(Source!A322)</f>
        <v>322</v>
      </c>
      <c r="B156">
        <v>56485941</v>
      </c>
      <c r="C156">
        <v>56485925</v>
      </c>
      <c r="D156">
        <v>54914902</v>
      </c>
      <c r="E156">
        <v>1</v>
      </c>
      <c r="F156">
        <v>1</v>
      </c>
      <c r="G156">
        <v>1079</v>
      </c>
      <c r="H156">
        <v>3</v>
      </c>
      <c r="I156" t="s">
        <v>252</v>
      </c>
      <c r="J156" t="s">
        <v>254</v>
      </c>
      <c r="K156" t="s">
        <v>253</v>
      </c>
      <c r="L156">
        <v>1327</v>
      </c>
      <c r="N156">
        <v>1005</v>
      </c>
      <c r="O156" t="s">
        <v>214</v>
      </c>
      <c r="P156" t="s">
        <v>214</v>
      </c>
      <c r="Q156">
        <v>1</v>
      </c>
      <c r="X156">
        <v>152.80000000000001</v>
      </c>
      <c r="Y156">
        <v>60.82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152.80000000000001</v>
      </c>
      <c r="AH156">
        <v>2</v>
      </c>
      <c r="AI156">
        <v>56485941</v>
      </c>
      <c r="AJ156">
        <v>137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ROW(Source!A322)</f>
        <v>322</v>
      </c>
      <c r="B157">
        <v>56485942</v>
      </c>
      <c r="C157">
        <v>56485925</v>
      </c>
      <c r="D157">
        <v>54869127</v>
      </c>
      <c r="E157">
        <v>1079</v>
      </c>
      <c r="F157">
        <v>1</v>
      </c>
      <c r="G157">
        <v>1079</v>
      </c>
      <c r="H157">
        <v>3</v>
      </c>
      <c r="I157" t="s">
        <v>973</v>
      </c>
      <c r="J157" t="s">
        <v>3</v>
      </c>
      <c r="K157" t="s">
        <v>987</v>
      </c>
      <c r="L157">
        <v>1339</v>
      </c>
      <c r="N157">
        <v>1007</v>
      </c>
      <c r="O157" t="s">
        <v>158</v>
      </c>
      <c r="P157" t="s">
        <v>158</v>
      </c>
      <c r="Q157">
        <v>1</v>
      </c>
      <c r="X157">
        <v>101.5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</v>
      </c>
      <c r="AG157">
        <v>101.5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ROW(Source!A323)</f>
        <v>323</v>
      </c>
      <c r="B158">
        <v>56485926</v>
      </c>
      <c r="C158">
        <v>56485925</v>
      </c>
      <c r="D158">
        <v>54836958</v>
      </c>
      <c r="E158">
        <v>1079</v>
      </c>
      <c r="F158">
        <v>1</v>
      </c>
      <c r="G158">
        <v>1079</v>
      </c>
      <c r="H158">
        <v>1</v>
      </c>
      <c r="I158" t="s">
        <v>738</v>
      </c>
      <c r="J158" t="s">
        <v>3</v>
      </c>
      <c r="K158" t="s">
        <v>739</v>
      </c>
      <c r="L158">
        <v>1191</v>
      </c>
      <c r="N158">
        <v>1013</v>
      </c>
      <c r="O158" t="s">
        <v>740</v>
      </c>
      <c r="P158" t="s">
        <v>740</v>
      </c>
      <c r="Q158">
        <v>1</v>
      </c>
      <c r="X158">
        <v>1420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49</v>
      </c>
      <c r="AG158">
        <v>1796.3</v>
      </c>
      <c r="AH158">
        <v>2</v>
      </c>
      <c r="AI158">
        <v>56485926</v>
      </c>
      <c r="AJ158">
        <v>138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ROW(Source!A323)</f>
        <v>323</v>
      </c>
      <c r="B159">
        <v>56485927</v>
      </c>
      <c r="C159">
        <v>56485925</v>
      </c>
      <c r="D159">
        <v>54933985</v>
      </c>
      <c r="E159">
        <v>1</v>
      </c>
      <c r="F159">
        <v>1</v>
      </c>
      <c r="G159">
        <v>1079</v>
      </c>
      <c r="H159">
        <v>2</v>
      </c>
      <c r="I159" t="s">
        <v>773</v>
      </c>
      <c r="J159" t="s">
        <v>774</v>
      </c>
      <c r="K159" t="s">
        <v>775</v>
      </c>
      <c r="L159">
        <v>1368</v>
      </c>
      <c r="N159">
        <v>1011</v>
      </c>
      <c r="O159" t="s">
        <v>744</v>
      </c>
      <c r="P159" t="s">
        <v>744</v>
      </c>
      <c r="Q159">
        <v>1</v>
      </c>
      <c r="X159">
        <v>168</v>
      </c>
      <c r="Y159">
        <v>0</v>
      </c>
      <c r="Z159">
        <v>7.11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48</v>
      </c>
      <c r="AG159">
        <v>231.00000000000003</v>
      </c>
      <c r="AH159">
        <v>2</v>
      </c>
      <c r="AI159">
        <v>56485927</v>
      </c>
      <c r="AJ159">
        <v>139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ROW(Source!A323)</f>
        <v>323</v>
      </c>
      <c r="B160">
        <v>56485928</v>
      </c>
      <c r="C160">
        <v>56485925</v>
      </c>
      <c r="D160">
        <v>54934284</v>
      </c>
      <c r="E160">
        <v>1</v>
      </c>
      <c r="F160">
        <v>1</v>
      </c>
      <c r="G160">
        <v>1079</v>
      </c>
      <c r="H160">
        <v>2</v>
      </c>
      <c r="I160" t="s">
        <v>741</v>
      </c>
      <c r="J160" t="s">
        <v>742</v>
      </c>
      <c r="K160" t="s">
        <v>743</v>
      </c>
      <c r="L160">
        <v>1368</v>
      </c>
      <c r="N160">
        <v>1011</v>
      </c>
      <c r="O160" t="s">
        <v>744</v>
      </c>
      <c r="P160" t="s">
        <v>744</v>
      </c>
      <c r="Q160">
        <v>1</v>
      </c>
      <c r="X160">
        <v>1.49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48</v>
      </c>
      <c r="AG160">
        <v>2.0487500000000001</v>
      </c>
      <c r="AH160">
        <v>2</v>
      </c>
      <c r="AI160">
        <v>56485928</v>
      </c>
      <c r="AJ160">
        <v>140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ROW(Source!A323)</f>
        <v>323</v>
      </c>
      <c r="B161">
        <v>56485930</v>
      </c>
      <c r="C161">
        <v>56485925</v>
      </c>
      <c r="D161">
        <v>54934421</v>
      </c>
      <c r="E161">
        <v>1</v>
      </c>
      <c r="F161">
        <v>1</v>
      </c>
      <c r="G161">
        <v>1079</v>
      </c>
      <c r="H161">
        <v>2</v>
      </c>
      <c r="I161" t="s">
        <v>803</v>
      </c>
      <c r="J161" t="s">
        <v>804</v>
      </c>
      <c r="K161" t="s">
        <v>805</v>
      </c>
      <c r="L161">
        <v>1368</v>
      </c>
      <c r="N161">
        <v>1011</v>
      </c>
      <c r="O161" t="s">
        <v>744</v>
      </c>
      <c r="P161" t="s">
        <v>744</v>
      </c>
      <c r="Q161">
        <v>1</v>
      </c>
      <c r="X161">
        <v>3.8</v>
      </c>
      <c r="Y161">
        <v>0</v>
      </c>
      <c r="Z161">
        <v>0.45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48</v>
      </c>
      <c r="AG161">
        <v>5.2250000000000005</v>
      </c>
      <c r="AH161">
        <v>2</v>
      </c>
      <c r="AI161">
        <v>56485930</v>
      </c>
      <c r="AJ161">
        <v>141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ROW(Source!A323)</f>
        <v>323</v>
      </c>
      <c r="B162">
        <v>56485929</v>
      </c>
      <c r="C162">
        <v>56485925</v>
      </c>
      <c r="D162">
        <v>54933523</v>
      </c>
      <c r="E162">
        <v>1</v>
      </c>
      <c r="F162">
        <v>1</v>
      </c>
      <c r="G162">
        <v>1079</v>
      </c>
      <c r="H162">
        <v>2</v>
      </c>
      <c r="I162" t="s">
        <v>746</v>
      </c>
      <c r="J162" t="s">
        <v>747</v>
      </c>
      <c r="K162" t="s">
        <v>748</v>
      </c>
      <c r="L162">
        <v>1368</v>
      </c>
      <c r="N162">
        <v>1011</v>
      </c>
      <c r="O162" t="s">
        <v>744</v>
      </c>
      <c r="P162" t="s">
        <v>744</v>
      </c>
      <c r="Q162">
        <v>1</v>
      </c>
      <c r="X162">
        <v>1</v>
      </c>
      <c r="Y162">
        <v>0</v>
      </c>
      <c r="Z162">
        <v>179.17</v>
      </c>
      <c r="AA162">
        <v>16.93</v>
      </c>
      <c r="AB162">
        <v>0</v>
      </c>
      <c r="AC162">
        <v>0</v>
      </c>
      <c r="AD162">
        <v>1</v>
      </c>
      <c r="AE162">
        <v>0</v>
      </c>
      <c r="AF162" t="s">
        <v>48</v>
      </c>
      <c r="AG162">
        <v>1.375</v>
      </c>
      <c r="AH162">
        <v>2</v>
      </c>
      <c r="AI162">
        <v>56485929</v>
      </c>
      <c r="AJ162">
        <v>142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ROW(Source!A323)</f>
        <v>323</v>
      </c>
      <c r="B163">
        <v>56485931</v>
      </c>
      <c r="C163">
        <v>56485925</v>
      </c>
      <c r="D163">
        <v>54933656</v>
      </c>
      <c r="E163">
        <v>1</v>
      </c>
      <c r="F163">
        <v>1</v>
      </c>
      <c r="G163">
        <v>1079</v>
      </c>
      <c r="H163">
        <v>2</v>
      </c>
      <c r="I163" t="s">
        <v>806</v>
      </c>
      <c r="J163" t="s">
        <v>807</v>
      </c>
      <c r="K163" t="s">
        <v>808</v>
      </c>
      <c r="L163">
        <v>1368</v>
      </c>
      <c r="N163">
        <v>1011</v>
      </c>
      <c r="O163" t="s">
        <v>744</v>
      </c>
      <c r="P163" t="s">
        <v>744</v>
      </c>
      <c r="Q163">
        <v>1</v>
      </c>
      <c r="X163">
        <v>0.25</v>
      </c>
      <c r="Y163">
        <v>0</v>
      </c>
      <c r="Z163">
        <v>164.94</v>
      </c>
      <c r="AA163">
        <v>14.54</v>
      </c>
      <c r="AB163">
        <v>0</v>
      </c>
      <c r="AC163">
        <v>0</v>
      </c>
      <c r="AD163">
        <v>1</v>
      </c>
      <c r="AE163">
        <v>0</v>
      </c>
      <c r="AF163" t="s">
        <v>48</v>
      </c>
      <c r="AG163">
        <v>0.34375</v>
      </c>
      <c r="AH163">
        <v>2</v>
      </c>
      <c r="AI163">
        <v>56485931</v>
      </c>
      <c r="AJ163">
        <v>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ROW(Source!A323)</f>
        <v>323</v>
      </c>
      <c r="B164">
        <v>56485932</v>
      </c>
      <c r="C164">
        <v>56485925</v>
      </c>
      <c r="D164">
        <v>54933779</v>
      </c>
      <c r="E164">
        <v>1</v>
      </c>
      <c r="F164">
        <v>1</v>
      </c>
      <c r="G164">
        <v>1079</v>
      </c>
      <c r="H164">
        <v>2</v>
      </c>
      <c r="I164" t="s">
        <v>749</v>
      </c>
      <c r="J164" t="s">
        <v>750</v>
      </c>
      <c r="K164" t="s">
        <v>751</v>
      </c>
      <c r="L164">
        <v>1368</v>
      </c>
      <c r="N164">
        <v>1011</v>
      </c>
      <c r="O164" t="s">
        <v>744</v>
      </c>
      <c r="P164" t="s">
        <v>744</v>
      </c>
      <c r="Q164">
        <v>1</v>
      </c>
      <c r="X164">
        <v>70.989999999999995</v>
      </c>
      <c r="Y164">
        <v>0</v>
      </c>
      <c r="Z164">
        <v>0.23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48</v>
      </c>
      <c r="AG164">
        <v>97.611249999999998</v>
      </c>
      <c r="AH164">
        <v>2</v>
      </c>
      <c r="AI164">
        <v>56485932</v>
      </c>
      <c r="AJ164">
        <v>144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ROW(Source!A323)</f>
        <v>323</v>
      </c>
      <c r="B165">
        <v>56485933</v>
      </c>
      <c r="C165">
        <v>56485925</v>
      </c>
      <c r="D165">
        <v>54831673</v>
      </c>
      <c r="E165">
        <v>1079</v>
      </c>
      <c r="F165">
        <v>1</v>
      </c>
      <c r="G165">
        <v>1079</v>
      </c>
      <c r="H165">
        <v>3</v>
      </c>
      <c r="I165" t="s">
        <v>969</v>
      </c>
      <c r="J165" t="s">
        <v>3</v>
      </c>
      <c r="K165" t="s">
        <v>972</v>
      </c>
      <c r="L165">
        <v>1348</v>
      </c>
      <c r="N165">
        <v>1009</v>
      </c>
      <c r="O165" t="s">
        <v>32</v>
      </c>
      <c r="P165" t="s">
        <v>32</v>
      </c>
      <c r="Q165">
        <v>1000</v>
      </c>
      <c r="X165">
        <v>11.9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11.9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ROW(Source!A323)</f>
        <v>323</v>
      </c>
      <c r="B166">
        <v>56485934</v>
      </c>
      <c r="C166">
        <v>56485925</v>
      </c>
      <c r="D166">
        <v>54902310</v>
      </c>
      <c r="E166">
        <v>1</v>
      </c>
      <c r="F166">
        <v>1</v>
      </c>
      <c r="G166">
        <v>1079</v>
      </c>
      <c r="H166">
        <v>3</v>
      </c>
      <c r="I166" t="s">
        <v>752</v>
      </c>
      <c r="J166" t="s">
        <v>753</v>
      </c>
      <c r="K166" t="s">
        <v>754</v>
      </c>
      <c r="L166">
        <v>1339</v>
      </c>
      <c r="N166">
        <v>1007</v>
      </c>
      <c r="O166" t="s">
        <v>158</v>
      </c>
      <c r="P166" t="s">
        <v>158</v>
      </c>
      <c r="Q166">
        <v>1</v>
      </c>
      <c r="X166">
        <v>0.214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0.214</v>
      </c>
      <c r="AH166">
        <v>2</v>
      </c>
      <c r="AI166">
        <v>56485934</v>
      </c>
      <c r="AJ166">
        <v>145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ROW(Source!A323)</f>
        <v>323</v>
      </c>
      <c r="B167">
        <v>56485935</v>
      </c>
      <c r="C167">
        <v>56485925</v>
      </c>
      <c r="D167">
        <v>54902322</v>
      </c>
      <c r="E167">
        <v>1</v>
      </c>
      <c r="F167">
        <v>1</v>
      </c>
      <c r="G167">
        <v>1079</v>
      </c>
      <c r="H167">
        <v>3</v>
      </c>
      <c r="I167" t="s">
        <v>809</v>
      </c>
      <c r="J167" t="s">
        <v>810</v>
      </c>
      <c r="K167" t="s">
        <v>811</v>
      </c>
      <c r="L167">
        <v>1348</v>
      </c>
      <c r="N167">
        <v>1009</v>
      </c>
      <c r="O167" t="s">
        <v>32</v>
      </c>
      <c r="P167" t="s">
        <v>32</v>
      </c>
      <c r="Q167">
        <v>1000</v>
      </c>
      <c r="X167">
        <v>4.8000000000000001E-2</v>
      </c>
      <c r="Y167">
        <v>6512.79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4.8000000000000001E-2</v>
      </c>
      <c r="AH167">
        <v>2</v>
      </c>
      <c r="AI167">
        <v>56485935</v>
      </c>
      <c r="AJ167">
        <v>146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ROW(Source!A323)</f>
        <v>323</v>
      </c>
      <c r="B168">
        <v>56485936</v>
      </c>
      <c r="C168">
        <v>56485925</v>
      </c>
      <c r="D168">
        <v>54903374</v>
      </c>
      <c r="E168">
        <v>1</v>
      </c>
      <c r="F168">
        <v>1</v>
      </c>
      <c r="G168">
        <v>1079</v>
      </c>
      <c r="H168">
        <v>3</v>
      </c>
      <c r="I168" t="s">
        <v>779</v>
      </c>
      <c r="J168" t="s">
        <v>780</v>
      </c>
      <c r="K168" t="s">
        <v>781</v>
      </c>
      <c r="L168">
        <v>1348</v>
      </c>
      <c r="N168">
        <v>1009</v>
      </c>
      <c r="O168" t="s">
        <v>32</v>
      </c>
      <c r="P168" t="s">
        <v>32</v>
      </c>
      <c r="Q168">
        <v>1000</v>
      </c>
      <c r="X168">
        <v>0.24</v>
      </c>
      <c r="Y168">
        <v>7185.82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0.24</v>
      </c>
      <c r="AH168">
        <v>2</v>
      </c>
      <c r="AI168">
        <v>56485936</v>
      </c>
      <c r="AJ168">
        <v>147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ROW(Source!A323)</f>
        <v>323</v>
      </c>
      <c r="B169">
        <v>56485937</v>
      </c>
      <c r="C169">
        <v>56485925</v>
      </c>
      <c r="D169">
        <v>54902402</v>
      </c>
      <c r="E169">
        <v>1</v>
      </c>
      <c r="F169">
        <v>1</v>
      </c>
      <c r="G169">
        <v>1079</v>
      </c>
      <c r="H169">
        <v>3</v>
      </c>
      <c r="I169" t="s">
        <v>812</v>
      </c>
      <c r="J169" t="s">
        <v>813</v>
      </c>
      <c r="K169" t="s">
        <v>814</v>
      </c>
      <c r="L169">
        <v>1339</v>
      </c>
      <c r="N169">
        <v>1007</v>
      </c>
      <c r="O169" t="s">
        <v>158</v>
      </c>
      <c r="P169" t="s">
        <v>158</v>
      </c>
      <c r="Q169">
        <v>1</v>
      </c>
      <c r="X169">
        <v>1.91</v>
      </c>
      <c r="Y169">
        <v>1821.37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1.91</v>
      </c>
      <c r="AH169">
        <v>2</v>
      </c>
      <c r="AI169">
        <v>56485937</v>
      </c>
      <c r="AJ169">
        <v>148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ROW(Source!A323)</f>
        <v>323</v>
      </c>
      <c r="B170">
        <v>56485938</v>
      </c>
      <c r="C170">
        <v>56485925</v>
      </c>
      <c r="D170">
        <v>54902403</v>
      </c>
      <c r="E170">
        <v>1</v>
      </c>
      <c r="F170">
        <v>1</v>
      </c>
      <c r="G170">
        <v>1079</v>
      </c>
      <c r="H170">
        <v>3</v>
      </c>
      <c r="I170" t="s">
        <v>815</v>
      </c>
      <c r="J170" t="s">
        <v>816</v>
      </c>
      <c r="K170" t="s">
        <v>817</v>
      </c>
      <c r="L170">
        <v>1339</v>
      </c>
      <c r="N170">
        <v>1007</v>
      </c>
      <c r="O170" t="s">
        <v>158</v>
      </c>
      <c r="P170" t="s">
        <v>158</v>
      </c>
      <c r="Q170">
        <v>1</v>
      </c>
      <c r="X170">
        <v>4.4800000000000004</v>
      </c>
      <c r="Y170">
        <v>1821.37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4.4800000000000004</v>
      </c>
      <c r="AH170">
        <v>2</v>
      </c>
      <c r="AI170">
        <v>56485938</v>
      </c>
      <c r="AJ170">
        <v>149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ROW(Source!A323)</f>
        <v>323</v>
      </c>
      <c r="B171">
        <v>56485939</v>
      </c>
      <c r="C171">
        <v>56485925</v>
      </c>
      <c r="D171">
        <v>54902427</v>
      </c>
      <c r="E171">
        <v>1</v>
      </c>
      <c r="F171">
        <v>1</v>
      </c>
      <c r="G171">
        <v>1079</v>
      </c>
      <c r="H171">
        <v>3</v>
      </c>
      <c r="I171" t="s">
        <v>761</v>
      </c>
      <c r="J171" t="s">
        <v>762</v>
      </c>
      <c r="K171" t="s">
        <v>763</v>
      </c>
      <c r="L171">
        <v>1348</v>
      </c>
      <c r="N171">
        <v>1009</v>
      </c>
      <c r="O171" t="s">
        <v>32</v>
      </c>
      <c r="P171" t="s">
        <v>32</v>
      </c>
      <c r="Q171">
        <v>1000</v>
      </c>
      <c r="X171">
        <v>7.5999999999999998E-2</v>
      </c>
      <c r="Y171">
        <v>1257.54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7.5999999999999998E-2</v>
      </c>
      <c r="AH171">
        <v>2</v>
      </c>
      <c r="AI171">
        <v>56485939</v>
      </c>
      <c r="AJ171">
        <v>150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ROW(Source!A323)</f>
        <v>323</v>
      </c>
      <c r="B172">
        <v>56485940</v>
      </c>
      <c r="C172">
        <v>56485925</v>
      </c>
      <c r="D172">
        <v>54902480</v>
      </c>
      <c r="E172">
        <v>1</v>
      </c>
      <c r="F172">
        <v>1</v>
      </c>
      <c r="G172">
        <v>1079</v>
      </c>
      <c r="H172">
        <v>3</v>
      </c>
      <c r="I172" t="s">
        <v>818</v>
      </c>
      <c r="J172" t="s">
        <v>819</v>
      </c>
      <c r="K172" t="s">
        <v>820</v>
      </c>
      <c r="L172">
        <v>1348</v>
      </c>
      <c r="N172">
        <v>1009</v>
      </c>
      <c r="O172" t="s">
        <v>32</v>
      </c>
      <c r="P172" t="s">
        <v>32</v>
      </c>
      <c r="Q172">
        <v>1000</v>
      </c>
      <c r="X172">
        <v>0.2</v>
      </c>
      <c r="Y172">
        <v>4341.07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0.2</v>
      </c>
      <c r="AH172">
        <v>2</v>
      </c>
      <c r="AI172">
        <v>56485940</v>
      </c>
      <c r="AJ172">
        <v>151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ROW(Source!A323)</f>
        <v>323</v>
      </c>
      <c r="B173">
        <v>56485941</v>
      </c>
      <c r="C173">
        <v>56485925</v>
      </c>
      <c r="D173">
        <v>54914902</v>
      </c>
      <c r="E173">
        <v>1</v>
      </c>
      <c r="F173">
        <v>1</v>
      </c>
      <c r="G173">
        <v>1079</v>
      </c>
      <c r="H173">
        <v>3</v>
      </c>
      <c r="I173" t="s">
        <v>252</v>
      </c>
      <c r="J173" t="s">
        <v>254</v>
      </c>
      <c r="K173" t="s">
        <v>253</v>
      </c>
      <c r="L173">
        <v>1327</v>
      </c>
      <c r="N173">
        <v>1005</v>
      </c>
      <c r="O173" t="s">
        <v>214</v>
      </c>
      <c r="P173" t="s">
        <v>214</v>
      </c>
      <c r="Q173">
        <v>1</v>
      </c>
      <c r="X173">
        <v>152.80000000000001</v>
      </c>
      <c r="Y173">
        <v>60.82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152.80000000000001</v>
      </c>
      <c r="AH173">
        <v>2</v>
      </c>
      <c r="AI173">
        <v>56485941</v>
      </c>
      <c r="AJ173">
        <v>156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ROW(Source!A323)</f>
        <v>323</v>
      </c>
      <c r="B174">
        <v>56485942</v>
      </c>
      <c r="C174">
        <v>56485925</v>
      </c>
      <c r="D174">
        <v>54869127</v>
      </c>
      <c r="E174">
        <v>1079</v>
      </c>
      <c r="F174">
        <v>1</v>
      </c>
      <c r="G174">
        <v>1079</v>
      </c>
      <c r="H174">
        <v>3</v>
      </c>
      <c r="I174" t="s">
        <v>973</v>
      </c>
      <c r="J174" t="s">
        <v>3</v>
      </c>
      <c r="K174" t="s">
        <v>987</v>
      </c>
      <c r="L174">
        <v>1339</v>
      </c>
      <c r="N174">
        <v>1007</v>
      </c>
      <c r="O174" t="s">
        <v>158</v>
      </c>
      <c r="P174" t="s">
        <v>158</v>
      </c>
      <c r="Q174">
        <v>1</v>
      </c>
      <c r="X174">
        <v>101.5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101.5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ROW(Source!A334)</f>
        <v>334</v>
      </c>
      <c r="B175">
        <v>56486325</v>
      </c>
      <c r="C175">
        <v>56486320</v>
      </c>
      <c r="D175">
        <v>54836958</v>
      </c>
      <c r="E175">
        <v>1079</v>
      </c>
      <c r="F175">
        <v>1</v>
      </c>
      <c r="G175">
        <v>1079</v>
      </c>
      <c r="H175">
        <v>1</v>
      </c>
      <c r="I175" t="s">
        <v>738</v>
      </c>
      <c r="J175" t="s">
        <v>3</v>
      </c>
      <c r="K175" t="s">
        <v>739</v>
      </c>
      <c r="L175">
        <v>1191</v>
      </c>
      <c r="N175">
        <v>1013</v>
      </c>
      <c r="O175" t="s">
        <v>740</v>
      </c>
      <c r="P175" t="s">
        <v>740</v>
      </c>
      <c r="Q175">
        <v>1</v>
      </c>
      <c r="X175">
        <v>2.2000000000000002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49</v>
      </c>
      <c r="AG175">
        <v>2.7829999999999999</v>
      </c>
      <c r="AH175">
        <v>2</v>
      </c>
      <c r="AI175">
        <v>56486325</v>
      </c>
      <c r="AJ175">
        <v>157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ROW(Source!A334)</f>
        <v>334</v>
      </c>
      <c r="B176">
        <v>56486326</v>
      </c>
      <c r="C176">
        <v>56486320</v>
      </c>
      <c r="D176">
        <v>54933656</v>
      </c>
      <c r="E176">
        <v>1</v>
      </c>
      <c r="F176">
        <v>1</v>
      </c>
      <c r="G176">
        <v>1079</v>
      </c>
      <c r="H176">
        <v>2</v>
      </c>
      <c r="I176" t="s">
        <v>806</v>
      </c>
      <c r="J176" t="s">
        <v>807</v>
      </c>
      <c r="K176" t="s">
        <v>808</v>
      </c>
      <c r="L176">
        <v>1368</v>
      </c>
      <c r="N176">
        <v>1011</v>
      </c>
      <c r="O176" t="s">
        <v>744</v>
      </c>
      <c r="P176" t="s">
        <v>744</v>
      </c>
      <c r="Q176">
        <v>1</v>
      </c>
      <c r="X176">
        <v>0.27</v>
      </c>
      <c r="Y176">
        <v>0</v>
      </c>
      <c r="Z176">
        <v>164.94</v>
      </c>
      <c r="AA176">
        <v>14.54</v>
      </c>
      <c r="AB176">
        <v>0</v>
      </c>
      <c r="AC176">
        <v>0</v>
      </c>
      <c r="AD176">
        <v>1</v>
      </c>
      <c r="AE176">
        <v>0</v>
      </c>
      <c r="AF176" t="s">
        <v>48</v>
      </c>
      <c r="AG176">
        <v>0.37125000000000008</v>
      </c>
      <c r="AH176">
        <v>2</v>
      </c>
      <c r="AI176">
        <v>56486326</v>
      </c>
      <c r="AJ176">
        <v>158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ROW(Source!A334)</f>
        <v>334</v>
      </c>
      <c r="B177">
        <v>56486327</v>
      </c>
      <c r="C177">
        <v>56486320</v>
      </c>
      <c r="D177">
        <v>54902346</v>
      </c>
      <c r="E177">
        <v>1</v>
      </c>
      <c r="F177">
        <v>1</v>
      </c>
      <c r="G177">
        <v>1079</v>
      </c>
      <c r="H177">
        <v>3</v>
      </c>
      <c r="I177" t="s">
        <v>821</v>
      </c>
      <c r="J177" t="s">
        <v>822</v>
      </c>
      <c r="K177" t="s">
        <v>823</v>
      </c>
      <c r="L177">
        <v>1339</v>
      </c>
      <c r="N177">
        <v>1007</v>
      </c>
      <c r="O177" t="s">
        <v>158</v>
      </c>
      <c r="P177" t="s">
        <v>158</v>
      </c>
      <c r="Q177">
        <v>1</v>
      </c>
      <c r="X177">
        <v>1.1000000000000001</v>
      </c>
      <c r="Y177">
        <v>353.16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1.1000000000000001</v>
      </c>
      <c r="AH177">
        <v>2</v>
      </c>
      <c r="AI177">
        <v>56486327</v>
      </c>
      <c r="AJ177">
        <v>159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ROW(Source!A335)</f>
        <v>335</v>
      </c>
      <c r="B178">
        <v>56486325</v>
      </c>
      <c r="C178">
        <v>56486320</v>
      </c>
      <c r="D178">
        <v>54836958</v>
      </c>
      <c r="E178">
        <v>1079</v>
      </c>
      <c r="F178">
        <v>1</v>
      </c>
      <c r="G178">
        <v>1079</v>
      </c>
      <c r="H178">
        <v>1</v>
      </c>
      <c r="I178" t="s">
        <v>738</v>
      </c>
      <c r="J178" t="s">
        <v>3</v>
      </c>
      <c r="K178" t="s">
        <v>739</v>
      </c>
      <c r="L178">
        <v>1191</v>
      </c>
      <c r="N178">
        <v>1013</v>
      </c>
      <c r="O178" t="s">
        <v>740</v>
      </c>
      <c r="P178" t="s">
        <v>740</v>
      </c>
      <c r="Q178">
        <v>1</v>
      </c>
      <c r="X178">
        <v>2.2000000000000002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49</v>
      </c>
      <c r="AG178">
        <v>2.7829999999999999</v>
      </c>
      <c r="AH178">
        <v>2</v>
      </c>
      <c r="AI178">
        <v>56486325</v>
      </c>
      <c r="AJ178">
        <v>160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ROW(Source!A335)</f>
        <v>335</v>
      </c>
      <c r="B179">
        <v>56486326</v>
      </c>
      <c r="C179">
        <v>56486320</v>
      </c>
      <c r="D179">
        <v>54933656</v>
      </c>
      <c r="E179">
        <v>1</v>
      </c>
      <c r="F179">
        <v>1</v>
      </c>
      <c r="G179">
        <v>1079</v>
      </c>
      <c r="H179">
        <v>2</v>
      </c>
      <c r="I179" t="s">
        <v>806</v>
      </c>
      <c r="J179" t="s">
        <v>807</v>
      </c>
      <c r="K179" t="s">
        <v>808</v>
      </c>
      <c r="L179">
        <v>1368</v>
      </c>
      <c r="N179">
        <v>1011</v>
      </c>
      <c r="O179" t="s">
        <v>744</v>
      </c>
      <c r="P179" t="s">
        <v>744</v>
      </c>
      <c r="Q179">
        <v>1</v>
      </c>
      <c r="X179">
        <v>0.27</v>
      </c>
      <c r="Y179">
        <v>0</v>
      </c>
      <c r="Z179">
        <v>164.94</v>
      </c>
      <c r="AA179">
        <v>14.54</v>
      </c>
      <c r="AB179">
        <v>0</v>
      </c>
      <c r="AC179">
        <v>0</v>
      </c>
      <c r="AD179">
        <v>1</v>
      </c>
      <c r="AE179">
        <v>0</v>
      </c>
      <c r="AF179" t="s">
        <v>48</v>
      </c>
      <c r="AG179">
        <v>0.37125000000000008</v>
      </c>
      <c r="AH179">
        <v>2</v>
      </c>
      <c r="AI179">
        <v>56486326</v>
      </c>
      <c r="AJ179">
        <v>161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ROW(Source!A335)</f>
        <v>335</v>
      </c>
      <c r="B180">
        <v>56486327</v>
      </c>
      <c r="C180">
        <v>56486320</v>
      </c>
      <c r="D180">
        <v>54902346</v>
      </c>
      <c r="E180">
        <v>1</v>
      </c>
      <c r="F180">
        <v>1</v>
      </c>
      <c r="G180">
        <v>1079</v>
      </c>
      <c r="H180">
        <v>3</v>
      </c>
      <c r="I180" t="s">
        <v>821</v>
      </c>
      <c r="J180" t="s">
        <v>822</v>
      </c>
      <c r="K180" t="s">
        <v>823</v>
      </c>
      <c r="L180">
        <v>1339</v>
      </c>
      <c r="N180">
        <v>1007</v>
      </c>
      <c r="O180" t="s">
        <v>158</v>
      </c>
      <c r="P180" t="s">
        <v>158</v>
      </c>
      <c r="Q180">
        <v>1</v>
      </c>
      <c r="X180">
        <v>1.1000000000000001</v>
      </c>
      <c r="Y180">
        <v>353.16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1.1000000000000001</v>
      </c>
      <c r="AH180">
        <v>2</v>
      </c>
      <c r="AI180">
        <v>56486327</v>
      </c>
      <c r="AJ180">
        <v>162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ROW(Source!A371)</f>
        <v>371</v>
      </c>
      <c r="B181">
        <v>56486419</v>
      </c>
      <c r="C181">
        <v>56486393</v>
      </c>
      <c r="D181">
        <v>54836958</v>
      </c>
      <c r="E181">
        <v>1079</v>
      </c>
      <c r="F181">
        <v>1</v>
      </c>
      <c r="G181">
        <v>1079</v>
      </c>
      <c r="H181">
        <v>1</v>
      </c>
      <c r="I181" t="s">
        <v>738</v>
      </c>
      <c r="J181" t="s">
        <v>3</v>
      </c>
      <c r="K181" t="s">
        <v>739</v>
      </c>
      <c r="L181">
        <v>1191</v>
      </c>
      <c r="N181">
        <v>1013</v>
      </c>
      <c r="O181" t="s">
        <v>740</v>
      </c>
      <c r="P181" t="s">
        <v>740</v>
      </c>
      <c r="Q181">
        <v>1</v>
      </c>
      <c r="X181">
        <v>15.6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49</v>
      </c>
      <c r="AG181">
        <v>19.733999999999998</v>
      </c>
      <c r="AH181">
        <v>2</v>
      </c>
      <c r="AI181">
        <v>56486419</v>
      </c>
      <c r="AJ181">
        <v>163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ROW(Source!A371)</f>
        <v>371</v>
      </c>
      <c r="B182">
        <v>56486420</v>
      </c>
      <c r="C182">
        <v>56486393</v>
      </c>
      <c r="D182">
        <v>54933987</v>
      </c>
      <c r="E182">
        <v>1</v>
      </c>
      <c r="F182">
        <v>1</v>
      </c>
      <c r="G182">
        <v>1079</v>
      </c>
      <c r="H182">
        <v>2</v>
      </c>
      <c r="I182" t="s">
        <v>824</v>
      </c>
      <c r="J182" t="s">
        <v>825</v>
      </c>
      <c r="K182" t="s">
        <v>826</v>
      </c>
      <c r="L182">
        <v>1368</v>
      </c>
      <c r="N182">
        <v>1011</v>
      </c>
      <c r="O182" t="s">
        <v>744</v>
      </c>
      <c r="P182" t="s">
        <v>744</v>
      </c>
      <c r="Q182">
        <v>1</v>
      </c>
      <c r="X182">
        <v>2.38</v>
      </c>
      <c r="Y182">
        <v>0</v>
      </c>
      <c r="Z182">
        <v>0.28000000000000003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48</v>
      </c>
      <c r="AG182">
        <v>3.2725</v>
      </c>
      <c r="AH182">
        <v>2</v>
      </c>
      <c r="AI182">
        <v>56486420</v>
      </c>
      <c r="AJ182">
        <v>164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ROW(Source!A371)</f>
        <v>371</v>
      </c>
      <c r="B183">
        <v>56486421</v>
      </c>
      <c r="C183">
        <v>56486393</v>
      </c>
      <c r="D183">
        <v>54934284</v>
      </c>
      <c r="E183">
        <v>1</v>
      </c>
      <c r="F183">
        <v>1</v>
      </c>
      <c r="G183">
        <v>1079</v>
      </c>
      <c r="H183">
        <v>2</v>
      </c>
      <c r="I183" t="s">
        <v>741</v>
      </c>
      <c r="J183" t="s">
        <v>742</v>
      </c>
      <c r="K183" t="s">
        <v>743</v>
      </c>
      <c r="L183">
        <v>1368</v>
      </c>
      <c r="N183">
        <v>1011</v>
      </c>
      <c r="O183" t="s">
        <v>744</v>
      </c>
      <c r="P183" t="s">
        <v>744</v>
      </c>
      <c r="Q183">
        <v>1</v>
      </c>
      <c r="X183">
        <v>0.31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48</v>
      </c>
      <c r="AG183">
        <v>0.42625000000000007</v>
      </c>
      <c r="AH183">
        <v>2</v>
      </c>
      <c r="AI183">
        <v>56486421</v>
      </c>
      <c r="AJ183">
        <v>165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ROW(Source!A371)</f>
        <v>371</v>
      </c>
      <c r="B184">
        <v>56486423</v>
      </c>
      <c r="C184">
        <v>56486393</v>
      </c>
      <c r="D184">
        <v>54934351</v>
      </c>
      <c r="E184">
        <v>1</v>
      </c>
      <c r="F184">
        <v>1</v>
      </c>
      <c r="G184">
        <v>1079</v>
      </c>
      <c r="H184">
        <v>2</v>
      </c>
      <c r="I184" t="s">
        <v>827</v>
      </c>
      <c r="J184" t="s">
        <v>828</v>
      </c>
      <c r="K184" t="s">
        <v>829</v>
      </c>
      <c r="L184">
        <v>1368</v>
      </c>
      <c r="N184">
        <v>1011</v>
      </c>
      <c r="O184" t="s">
        <v>744</v>
      </c>
      <c r="P184" t="s">
        <v>744</v>
      </c>
      <c r="Q184">
        <v>1</v>
      </c>
      <c r="X184">
        <v>0.16</v>
      </c>
      <c r="Y184">
        <v>0</v>
      </c>
      <c r="Z184">
        <v>0.42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48</v>
      </c>
      <c r="AG184">
        <v>0.22000000000000003</v>
      </c>
      <c r="AH184">
        <v>2</v>
      </c>
      <c r="AI184">
        <v>56486423</v>
      </c>
      <c r="AJ184">
        <v>166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ROW(Source!A371)</f>
        <v>371</v>
      </c>
      <c r="B185">
        <v>56486424</v>
      </c>
      <c r="C185">
        <v>56486393</v>
      </c>
      <c r="D185">
        <v>54934371</v>
      </c>
      <c r="E185">
        <v>1</v>
      </c>
      <c r="F185">
        <v>1</v>
      </c>
      <c r="G185">
        <v>1079</v>
      </c>
      <c r="H185">
        <v>2</v>
      </c>
      <c r="I185" t="s">
        <v>830</v>
      </c>
      <c r="J185" t="s">
        <v>831</v>
      </c>
      <c r="K185" t="s">
        <v>832</v>
      </c>
      <c r="L185">
        <v>1368</v>
      </c>
      <c r="N185">
        <v>1011</v>
      </c>
      <c r="O185" t="s">
        <v>744</v>
      </c>
      <c r="P185" t="s">
        <v>744</v>
      </c>
      <c r="Q185">
        <v>1</v>
      </c>
      <c r="X185">
        <v>0.48</v>
      </c>
      <c r="Y185">
        <v>0</v>
      </c>
      <c r="Z185">
        <v>2.58</v>
      </c>
      <c r="AA185">
        <v>0.04</v>
      </c>
      <c r="AB185">
        <v>0</v>
      </c>
      <c r="AC185">
        <v>0</v>
      </c>
      <c r="AD185">
        <v>1</v>
      </c>
      <c r="AE185">
        <v>0</v>
      </c>
      <c r="AF185" t="s">
        <v>48</v>
      </c>
      <c r="AG185">
        <v>0.66</v>
      </c>
      <c r="AH185">
        <v>2</v>
      </c>
      <c r="AI185">
        <v>56486424</v>
      </c>
      <c r="AJ185">
        <v>167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ROW(Source!A371)</f>
        <v>371</v>
      </c>
      <c r="B186">
        <v>56486422</v>
      </c>
      <c r="C186">
        <v>56486393</v>
      </c>
      <c r="D186">
        <v>54933523</v>
      </c>
      <c r="E186">
        <v>1</v>
      </c>
      <c r="F186">
        <v>1</v>
      </c>
      <c r="G186">
        <v>1079</v>
      </c>
      <c r="H186">
        <v>2</v>
      </c>
      <c r="I186" t="s">
        <v>746</v>
      </c>
      <c r="J186" t="s">
        <v>747</v>
      </c>
      <c r="K186" t="s">
        <v>748</v>
      </c>
      <c r="L186">
        <v>1368</v>
      </c>
      <c r="N186">
        <v>1011</v>
      </c>
      <c r="O186" t="s">
        <v>744</v>
      </c>
      <c r="P186" t="s">
        <v>744</v>
      </c>
      <c r="Q186">
        <v>1</v>
      </c>
      <c r="X186">
        <v>0.21</v>
      </c>
      <c r="Y186">
        <v>0</v>
      </c>
      <c r="Z186">
        <v>179.17</v>
      </c>
      <c r="AA186">
        <v>16.93</v>
      </c>
      <c r="AB186">
        <v>0</v>
      </c>
      <c r="AC186">
        <v>0</v>
      </c>
      <c r="AD186">
        <v>1</v>
      </c>
      <c r="AE186">
        <v>0</v>
      </c>
      <c r="AF186" t="s">
        <v>48</v>
      </c>
      <c r="AG186">
        <v>0.28875000000000006</v>
      </c>
      <c r="AH186">
        <v>2</v>
      </c>
      <c r="AI186">
        <v>56486422</v>
      </c>
      <c r="AJ186">
        <v>168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ROW(Source!A371)</f>
        <v>371</v>
      </c>
      <c r="B187">
        <v>56486425</v>
      </c>
      <c r="C187">
        <v>56486393</v>
      </c>
      <c r="D187">
        <v>54903017</v>
      </c>
      <c r="E187">
        <v>1</v>
      </c>
      <c r="F187">
        <v>1</v>
      </c>
      <c r="G187">
        <v>1079</v>
      </c>
      <c r="H187">
        <v>3</v>
      </c>
      <c r="I187" t="s">
        <v>833</v>
      </c>
      <c r="J187" t="s">
        <v>834</v>
      </c>
      <c r="K187" t="s">
        <v>835</v>
      </c>
      <c r="L187">
        <v>1348</v>
      </c>
      <c r="N187">
        <v>1009</v>
      </c>
      <c r="O187" t="s">
        <v>32</v>
      </c>
      <c r="P187" t="s">
        <v>32</v>
      </c>
      <c r="Q187">
        <v>1000</v>
      </c>
      <c r="X187">
        <v>1.9400000000000001E-3</v>
      </c>
      <c r="Y187">
        <v>7035.12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1.9400000000000001E-3</v>
      </c>
      <c r="AH187">
        <v>2</v>
      </c>
      <c r="AI187">
        <v>56486425</v>
      </c>
      <c r="AJ187">
        <v>172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ROW(Source!A371)</f>
        <v>371</v>
      </c>
      <c r="B188">
        <v>56486426</v>
      </c>
      <c r="C188">
        <v>56486393</v>
      </c>
      <c r="D188">
        <v>54902322</v>
      </c>
      <c r="E188">
        <v>1</v>
      </c>
      <c r="F188">
        <v>1</v>
      </c>
      <c r="G188">
        <v>1079</v>
      </c>
      <c r="H188">
        <v>3</v>
      </c>
      <c r="I188" t="s">
        <v>809</v>
      </c>
      <c r="J188" t="s">
        <v>810</v>
      </c>
      <c r="K188" t="s">
        <v>811</v>
      </c>
      <c r="L188">
        <v>1348</v>
      </c>
      <c r="N188">
        <v>1009</v>
      </c>
      <c r="O188" t="s">
        <v>32</v>
      </c>
      <c r="P188" t="s">
        <v>32</v>
      </c>
      <c r="Q188">
        <v>1000</v>
      </c>
      <c r="X188">
        <v>1.0000000000000001E-5</v>
      </c>
      <c r="Y188">
        <v>6512.79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1.0000000000000001E-5</v>
      </c>
      <c r="AH188">
        <v>2</v>
      </c>
      <c r="AI188">
        <v>56486426</v>
      </c>
      <c r="AJ188">
        <v>173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ROW(Source!A371)</f>
        <v>371</v>
      </c>
      <c r="B189">
        <v>56486427</v>
      </c>
      <c r="C189">
        <v>56486393</v>
      </c>
      <c r="D189">
        <v>54903374</v>
      </c>
      <c r="E189">
        <v>1</v>
      </c>
      <c r="F189">
        <v>1</v>
      </c>
      <c r="G189">
        <v>1079</v>
      </c>
      <c r="H189">
        <v>3</v>
      </c>
      <c r="I189" t="s">
        <v>779</v>
      </c>
      <c r="J189" t="s">
        <v>780</v>
      </c>
      <c r="K189" t="s">
        <v>781</v>
      </c>
      <c r="L189">
        <v>1348</v>
      </c>
      <c r="N189">
        <v>1009</v>
      </c>
      <c r="O189" t="s">
        <v>32</v>
      </c>
      <c r="P189" t="s">
        <v>32</v>
      </c>
      <c r="Q189">
        <v>1000</v>
      </c>
      <c r="X189">
        <v>3.0999999999999999E-3</v>
      </c>
      <c r="Y189">
        <v>7185.82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3.0999999999999999E-3</v>
      </c>
      <c r="AH189">
        <v>2</v>
      </c>
      <c r="AI189">
        <v>56486427</v>
      </c>
      <c r="AJ189">
        <v>174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ROW(Source!A371)</f>
        <v>371</v>
      </c>
      <c r="B190">
        <v>56486428</v>
      </c>
      <c r="C190">
        <v>56486393</v>
      </c>
      <c r="D190">
        <v>54903404</v>
      </c>
      <c r="E190">
        <v>1</v>
      </c>
      <c r="F190">
        <v>1</v>
      </c>
      <c r="G190">
        <v>1079</v>
      </c>
      <c r="H190">
        <v>3</v>
      </c>
      <c r="I190" t="s">
        <v>836</v>
      </c>
      <c r="J190" t="s">
        <v>837</v>
      </c>
      <c r="K190" t="s">
        <v>838</v>
      </c>
      <c r="L190">
        <v>1354</v>
      </c>
      <c r="N190">
        <v>1010</v>
      </c>
      <c r="O190" t="s">
        <v>41</v>
      </c>
      <c r="P190" t="s">
        <v>41</v>
      </c>
      <c r="Q190">
        <v>1</v>
      </c>
      <c r="X190">
        <v>0.06</v>
      </c>
      <c r="Y190">
        <v>13.76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0.06</v>
      </c>
      <c r="AH190">
        <v>2</v>
      </c>
      <c r="AI190">
        <v>56486428</v>
      </c>
      <c r="AJ190">
        <v>175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ROW(Source!A371)</f>
        <v>371</v>
      </c>
      <c r="B191">
        <v>56486429</v>
      </c>
      <c r="C191">
        <v>56486393</v>
      </c>
      <c r="D191">
        <v>54902353</v>
      </c>
      <c r="E191">
        <v>1</v>
      </c>
      <c r="F191">
        <v>1</v>
      </c>
      <c r="G191">
        <v>1079</v>
      </c>
      <c r="H191">
        <v>3</v>
      </c>
      <c r="I191" t="s">
        <v>54</v>
      </c>
      <c r="J191" t="s">
        <v>839</v>
      </c>
      <c r="K191" t="s">
        <v>55</v>
      </c>
      <c r="L191">
        <v>1348</v>
      </c>
      <c r="N191">
        <v>1009</v>
      </c>
      <c r="O191" t="s">
        <v>32</v>
      </c>
      <c r="P191" t="s">
        <v>32</v>
      </c>
      <c r="Q191">
        <v>1000</v>
      </c>
      <c r="X191">
        <v>3.1E-4</v>
      </c>
      <c r="Y191">
        <v>18653.07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3.1E-4</v>
      </c>
      <c r="AH191">
        <v>2</v>
      </c>
      <c r="AI191">
        <v>56486429</v>
      </c>
      <c r="AJ191">
        <v>176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ROW(Source!A371)</f>
        <v>371</v>
      </c>
      <c r="B192">
        <v>56486430</v>
      </c>
      <c r="C192">
        <v>56486393</v>
      </c>
      <c r="D192">
        <v>54904135</v>
      </c>
      <c r="E192">
        <v>1</v>
      </c>
      <c r="F192">
        <v>1</v>
      </c>
      <c r="G192">
        <v>1079</v>
      </c>
      <c r="H192">
        <v>3</v>
      </c>
      <c r="I192" t="s">
        <v>840</v>
      </c>
      <c r="J192" t="s">
        <v>841</v>
      </c>
      <c r="K192" t="s">
        <v>842</v>
      </c>
      <c r="L192">
        <v>1346</v>
      </c>
      <c r="N192">
        <v>1009</v>
      </c>
      <c r="O192" t="s">
        <v>353</v>
      </c>
      <c r="P192" t="s">
        <v>353</v>
      </c>
      <c r="Q192">
        <v>1</v>
      </c>
      <c r="X192">
        <v>0.59</v>
      </c>
      <c r="Y192">
        <v>6.25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0.59</v>
      </c>
      <c r="AH192">
        <v>2</v>
      </c>
      <c r="AI192">
        <v>56486430</v>
      </c>
      <c r="AJ192">
        <v>177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ROW(Source!A371)</f>
        <v>371</v>
      </c>
      <c r="B193">
        <v>56486431</v>
      </c>
      <c r="C193">
        <v>56486393</v>
      </c>
      <c r="D193">
        <v>54902457</v>
      </c>
      <c r="E193">
        <v>1</v>
      </c>
      <c r="F193">
        <v>1</v>
      </c>
      <c r="G193">
        <v>1079</v>
      </c>
      <c r="H193">
        <v>3</v>
      </c>
      <c r="I193" t="s">
        <v>843</v>
      </c>
      <c r="J193" t="s">
        <v>844</v>
      </c>
      <c r="K193" t="s">
        <v>845</v>
      </c>
      <c r="L193">
        <v>1346</v>
      </c>
      <c r="N193">
        <v>1009</v>
      </c>
      <c r="O193" t="s">
        <v>353</v>
      </c>
      <c r="P193" t="s">
        <v>353</v>
      </c>
      <c r="Q193">
        <v>1</v>
      </c>
      <c r="X193">
        <v>0.1</v>
      </c>
      <c r="Y193">
        <v>29.89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0.1</v>
      </c>
      <c r="AH193">
        <v>2</v>
      </c>
      <c r="AI193">
        <v>56486431</v>
      </c>
      <c r="AJ193">
        <v>178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ROW(Source!A371)</f>
        <v>371</v>
      </c>
      <c r="B194">
        <v>56486432</v>
      </c>
      <c r="C194">
        <v>56486393</v>
      </c>
      <c r="D194">
        <v>54902480</v>
      </c>
      <c r="E194">
        <v>1</v>
      </c>
      <c r="F194">
        <v>1</v>
      </c>
      <c r="G194">
        <v>1079</v>
      </c>
      <c r="H194">
        <v>3</v>
      </c>
      <c r="I194" t="s">
        <v>818</v>
      </c>
      <c r="J194" t="s">
        <v>819</v>
      </c>
      <c r="K194" t="s">
        <v>820</v>
      </c>
      <c r="L194">
        <v>1348</v>
      </c>
      <c r="N194">
        <v>1009</v>
      </c>
      <c r="O194" t="s">
        <v>32</v>
      </c>
      <c r="P194" t="s">
        <v>32</v>
      </c>
      <c r="Q194">
        <v>1000</v>
      </c>
      <c r="X194">
        <v>3.0000000000000001E-5</v>
      </c>
      <c r="Y194">
        <v>4341.07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3.0000000000000001E-5</v>
      </c>
      <c r="AH194">
        <v>2</v>
      </c>
      <c r="AI194">
        <v>56486432</v>
      </c>
      <c r="AJ194">
        <v>179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ROW(Source!A371)</f>
        <v>371</v>
      </c>
      <c r="B195">
        <v>56486433</v>
      </c>
      <c r="C195">
        <v>56486393</v>
      </c>
      <c r="D195">
        <v>54904782</v>
      </c>
      <c r="E195">
        <v>1</v>
      </c>
      <c r="F195">
        <v>1</v>
      </c>
      <c r="G195">
        <v>1079</v>
      </c>
      <c r="H195">
        <v>3</v>
      </c>
      <c r="I195" t="s">
        <v>846</v>
      </c>
      <c r="J195" t="s">
        <v>847</v>
      </c>
      <c r="K195" t="s">
        <v>848</v>
      </c>
      <c r="L195">
        <v>1302</v>
      </c>
      <c r="N195">
        <v>1003</v>
      </c>
      <c r="O195" t="s">
        <v>849</v>
      </c>
      <c r="P195" t="s">
        <v>849</v>
      </c>
      <c r="Q195">
        <v>10</v>
      </c>
      <c r="X195">
        <v>1.8700000000000001E-2</v>
      </c>
      <c r="Y195">
        <v>44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1.8700000000000001E-2</v>
      </c>
      <c r="AH195">
        <v>2</v>
      </c>
      <c r="AI195">
        <v>56486433</v>
      </c>
      <c r="AJ195">
        <v>180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ROW(Source!A371)</f>
        <v>371</v>
      </c>
      <c r="B196">
        <v>56486434</v>
      </c>
      <c r="C196">
        <v>56486393</v>
      </c>
      <c r="D196">
        <v>54902508</v>
      </c>
      <c r="E196">
        <v>1</v>
      </c>
      <c r="F196">
        <v>1</v>
      </c>
      <c r="G196">
        <v>1079</v>
      </c>
      <c r="H196">
        <v>3</v>
      </c>
      <c r="I196" t="s">
        <v>850</v>
      </c>
      <c r="J196" t="s">
        <v>851</v>
      </c>
      <c r="K196" t="s">
        <v>852</v>
      </c>
      <c r="L196">
        <v>1339</v>
      </c>
      <c r="N196">
        <v>1007</v>
      </c>
      <c r="O196" t="s">
        <v>158</v>
      </c>
      <c r="P196" t="s">
        <v>158</v>
      </c>
      <c r="Q196">
        <v>1</v>
      </c>
      <c r="X196">
        <v>1.95</v>
      </c>
      <c r="Y196">
        <v>5.82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1.95</v>
      </c>
      <c r="AH196">
        <v>2</v>
      </c>
      <c r="AI196">
        <v>56486434</v>
      </c>
      <c r="AJ196">
        <v>181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ROW(Source!A371)</f>
        <v>371</v>
      </c>
      <c r="B197">
        <v>56486435</v>
      </c>
      <c r="C197">
        <v>56486393</v>
      </c>
      <c r="D197">
        <v>54902261</v>
      </c>
      <c r="E197">
        <v>1</v>
      </c>
      <c r="F197">
        <v>1</v>
      </c>
      <c r="G197">
        <v>1079</v>
      </c>
      <c r="H197">
        <v>3</v>
      </c>
      <c r="I197" t="s">
        <v>853</v>
      </c>
      <c r="J197" t="s">
        <v>854</v>
      </c>
      <c r="K197" t="s">
        <v>855</v>
      </c>
      <c r="L197">
        <v>1348</v>
      </c>
      <c r="N197">
        <v>1009</v>
      </c>
      <c r="O197" t="s">
        <v>32</v>
      </c>
      <c r="P197" t="s">
        <v>32</v>
      </c>
      <c r="Q197">
        <v>1000</v>
      </c>
      <c r="X197">
        <v>3.0999999999999999E-3</v>
      </c>
      <c r="Y197">
        <v>17868.28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3.0999999999999999E-3</v>
      </c>
      <c r="AH197">
        <v>2</v>
      </c>
      <c r="AI197">
        <v>56486435</v>
      </c>
      <c r="AJ197">
        <v>182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ROW(Source!A371)</f>
        <v>371</v>
      </c>
      <c r="B198">
        <v>56486436</v>
      </c>
      <c r="C198">
        <v>56486393</v>
      </c>
      <c r="D198">
        <v>54902276</v>
      </c>
      <c r="E198">
        <v>1</v>
      </c>
      <c r="F198">
        <v>1</v>
      </c>
      <c r="G198">
        <v>1079</v>
      </c>
      <c r="H198">
        <v>3</v>
      </c>
      <c r="I198" t="s">
        <v>856</v>
      </c>
      <c r="J198" t="s">
        <v>857</v>
      </c>
      <c r="K198" t="s">
        <v>858</v>
      </c>
      <c r="L198">
        <v>1339</v>
      </c>
      <c r="N198">
        <v>1007</v>
      </c>
      <c r="O198" t="s">
        <v>158</v>
      </c>
      <c r="P198" t="s">
        <v>158</v>
      </c>
      <c r="Q198">
        <v>1</v>
      </c>
      <c r="X198">
        <v>1.0300000000000001E-3</v>
      </c>
      <c r="Y198">
        <v>2464.94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1.0300000000000001E-3</v>
      </c>
      <c r="AH198">
        <v>2</v>
      </c>
      <c r="AI198">
        <v>56486436</v>
      </c>
      <c r="AJ198">
        <v>183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ROW(Source!A371)</f>
        <v>371</v>
      </c>
      <c r="B199">
        <v>56486437</v>
      </c>
      <c r="C199">
        <v>56486393</v>
      </c>
      <c r="D199">
        <v>54902905</v>
      </c>
      <c r="E199">
        <v>1</v>
      </c>
      <c r="F199">
        <v>1</v>
      </c>
      <c r="G199">
        <v>1079</v>
      </c>
      <c r="H199">
        <v>3</v>
      </c>
      <c r="I199" t="s">
        <v>859</v>
      </c>
      <c r="J199" t="s">
        <v>860</v>
      </c>
      <c r="K199" t="s">
        <v>861</v>
      </c>
      <c r="L199">
        <v>1348</v>
      </c>
      <c r="N199">
        <v>1009</v>
      </c>
      <c r="O199" t="s">
        <v>32</v>
      </c>
      <c r="P199" t="s">
        <v>32</v>
      </c>
      <c r="Q199">
        <v>1000</v>
      </c>
      <c r="X199">
        <v>5.9999999999999995E-4</v>
      </c>
      <c r="Y199">
        <v>8582.42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5.9999999999999995E-4</v>
      </c>
      <c r="AH199">
        <v>2</v>
      </c>
      <c r="AI199">
        <v>56486437</v>
      </c>
      <c r="AJ199">
        <v>184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ROW(Source!A371)</f>
        <v>371</v>
      </c>
      <c r="B200">
        <v>56486438</v>
      </c>
      <c r="C200">
        <v>56486393</v>
      </c>
      <c r="D200">
        <v>54911479</v>
      </c>
      <c r="E200">
        <v>1</v>
      </c>
      <c r="F200">
        <v>1</v>
      </c>
      <c r="G200">
        <v>1079</v>
      </c>
      <c r="H200">
        <v>3</v>
      </c>
      <c r="I200" t="s">
        <v>862</v>
      </c>
      <c r="J200" t="s">
        <v>863</v>
      </c>
      <c r="K200" t="s">
        <v>864</v>
      </c>
      <c r="L200">
        <v>1348</v>
      </c>
      <c r="N200">
        <v>1009</v>
      </c>
      <c r="O200" t="s">
        <v>32</v>
      </c>
      <c r="P200" t="s">
        <v>32</v>
      </c>
      <c r="Q200">
        <v>1000</v>
      </c>
      <c r="X200">
        <v>5.0000000000000001E-4</v>
      </c>
      <c r="Y200">
        <v>12645.17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5.0000000000000001E-4</v>
      </c>
      <c r="AH200">
        <v>2</v>
      </c>
      <c r="AI200">
        <v>56486438</v>
      </c>
      <c r="AJ200">
        <v>185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ROW(Source!A371)</f>
        <v>371</v>
      </c>
      <c r="B201">
        <v>56486439</v>
      </c>
      <c r="C201">
        <v>56486393</v>
      </c>
      <c r="D201">
        <v>54863958</v>
      </c>
      <c r="E201">
        <v>1079</v>
      </c>
      <c r="F201">
        <v>1</v>
      </c>
      <c r="G201">
        <v>1079</v>
      </c>
      <c r="H201">
        <v>3</v>
      </c>
      <c r="I201" t="s">
        <v>988</v>
      </c>
      <c r="J201" t="s">
        <v>3</v>
      </c>
      <c r="K201" t="s">
        <v>989</v>
      </c>
      <c r="L201">
        <v>1348</v>
      </c>
      <c r="N201">
        <v>1009</v>
      </c>
      <c r="O201" t="s">
        <v>32</v>
      </c>
      <c r="P201" t="s">
        <v>32</v>
      </c>
      <c r="Q201">
        <v>1000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</v>
      </c>
      <c r="AG201">
        <v>1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ROW(Source!A372)</f>
        <v>372</v>
      </c>
      <c r="B202">
        <v>56486419</v>
      </c>
      <c r="C202">
        <v>56486393</v>
      </c>
      <c r="D202">
        <v>54836958</v>
      </c>
      <c r="E202">
        <v>1079</v>
      </c>
      <c r="F202">
        <v>1</v>
      </c>
      <c r="G202">
        <v>1079</v>
      </c>
      <c r="H202">
        <v>1</v>
      </c>
      <c r="I202" t="s">
        <v>738</v>
      </c>
      <c r="J202" t="s">
        <v>3</v>
      </c>
      <c r="K202" t="s">
        <v>739</v>
      </c>
      <c r="L202">
        <v>1191</v>
      </c>
      <c r="N202">
        <v>1013</v>
      </c>
      <c r="O202" t="s">
        <v>740</v>
      </c>
      <c r="P202" t="s">
        <v>740</v>
      </c>
      <c r="Q202">
        <v>1</v>
      </c>
      <c r="X202">
        <v>15.6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49</v>
      </c>
      <c r="AG202">
        <v>19.733999999999998</v>
      </c>
      <c r="AH202">
        <v>2</v>
      </c>
      <c r="AI202">
        <v>56486419</v>
      </c>
      <c r="AJ202">
        <v>186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ROW(Source!A372)</f>
        <v>372</v>
      </c>
      <c r="B203">
        <v>56486420</v>
      </c>
      <c r="C203">
        <v>56486393</v>
      </c>
      <c r="D203">
        <v>54933987</v>
      </c>
      <c r="E203">
        <v>1</v>
      </c>
      <c r="F203">
        <v>1</v>
      </c>
      <c r="G203">
        <v>1079</v>
      </c>
      <c r="H203">
        <v>2</v>
      </c>
      <c r="I203" t="s">
        <v>824</v>
      </c>
      <c r="J203" t="s">
        <v>825</v>
      </c>
      <c r="K203" t="s">
        <v>826</v>
      </c>
      <c r="L203">
        <v>1368</v>
      </c>
      <c r="N203">
        <v>1011</v>
      </c>
      <c r="O203" t="s">
        <v>744</v>
      </c>
      <c r="P203" t="s">
        <v>744</v>
      </c>
      <c r="Q203">
        <v>1</v>
      </c>
      <c r="X203">
        <v>2.38</v>
      </c>
      <c r="Y203">
        <v>0</v>
      </c>
      <c r="Z203">
        <v>0.28000000000000003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48</v>
      </c>
      <c r="AG203">
        <v>3.2725</v>
      </c>
      <c r="AH203">
        <v>2</v>
      </c>
      <c r="AI203">
        <v>56486420</v>
      </c>
      <c r="AJ203">
        <v>187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ROW(Source!A372)</f>
        <v>372</v>
      </c>
      <c r="B204">
        <v>56486421</v>
      </c>
      <c r="C204">
        <v>56486393</v>
      </c>
      <c r="D204">
        <v>54934284</v>
      </c>
      <c r="E204">
        <v>1</v>
      </c>
      <c r="F204">
        <v>1</v>
      </c>
      <c r="G204">
        <v>1079</v>
      </c>
      <c r="H204">
        <v>2</v>
      </c>
      <c r="I204" t="s">
        <v>741</v>
      </c>
      <c r="J204" t="s">
        <v>742</v>
      </c>
      <c r="K204" t="s">
        <v>743</v>
      </c>
      <c r="L204">
        <v>1368</v>
      </c>
      <c r="N204">
        <v>1011</v>
      </c>
      <c r="O204" t="s">
        <v>744</v>
      </c>
      <c r="P204" t="s">
        <v>744</v>
      </c>
      <c r="Q204">
        <v>1</v>
      </c>
      <c r="X204">
        <v>0.31</v>
      </c>
      <c r="Y204">
        <v>0</v>
      </c>
      <c r="Z204">
        <v>83.1</v>
      </c>
      <c r="AA204">
        <v>12.62</v>
      </c>
      <c r="AB204">
        <v>0</v>
      </c>
      <c r="AC204">
        <v>0</v>
      </c>
      <c r="AD204">
        <v>1</v>
      </c>
      <c r="AE204">
        <v>0</v>
      </c>
      <c r="AF204" t="s">
        <v>48</v>
      </c>
      <c r="AG204">
        <v>0.42625000000000007</v>
      </c>
      <c r="AH204">
        <v>2</v>
      </c>
      <c r="AI204">
        <v>56486421</v>
      </c>
      <c r="AJ204">
        <v>188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ROW(Source!A372)</f>
        <v>372</v>
      </c>
      <c r="B205">
        <v>56486423</v>
      </c>
      <c r="C205">
        <v>56486393</v>
      </c>
      <c r="D205">
        <v>54934351</v>
      </c>
      <c r="E205">
        <v>1</v>
      </c>
      <c r="F205">
        <v>1</v>
      </c>
      <c r="G205">
        <v>1079</v>
      </c>
      <c r="H205">
        <v>2</v>
      </c>
      <c r="I205" t="s">
        <v>827</v>
      </c>
      <c r="J205" t="s">
        <v>828</v>
      </c>
      <c r="K205" t="s">
        <v>829</v>
      </c>
      <c r="L205">
        <v>1368</v>
      </c>
      <c r="N205">
        <v>1011</v>
      </c>
      <c r="O205" t="s">
        <v>744</v>
      </c>
      <c r="P205" t="s">
        <v>744</v>
      </c>
      <c r="Q205">
        <v>1</v>
      </c>
      <c r="X205">
        <v>0.16</v>
      </c>
      <c r="Y205">
        <v>0</v>
      </c>
      <c r="Z205">
        <v>0.42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48</v>
      </c>
      <c r="AG205">
        <v>0.22000000000000003</v>
      </c>
      <c r="AH205">
        <v>2</v>
      </c>
      <c r="AI205">
        <v>56486423</v>
      </c>
      <c r="AJ205">
        <v>189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ROW(Source!A372)</f>
        <v>372</v>
      </c>
      <c r="B206">
        <v>56486424</v>
      </c>
      <c r="C206">
        <v>56486393</v>
      </c>
      <c r="D206">
        <v>54934371</v>
      </c>
      <c r="E206">
        <v>1</v>
      </c>
      <c r="F206">
        <v>1</v>
      </c>
      <c r="G206">
        <v>1079</v>
      </c>
      <c r="H206">
        <v>2</v>
      </c>
      <c r="I206" t="s">
        <v>830</v>
      </c>
      <c r="J206" t="s">
        <v>831</v>
      </c>
      <c r="K206" t="s">
        <v>832</v>
      </c>
      <c r="L206">
        <v>1368</v>
      </c>
      <c r="N206">
        <v>1011</v>
      </c>
      <c r="O206" t="s">
        <v>744</v>
      </c>
      <c r="P206" t="s">
        <v>744</v>
      </c>
      <c r="Q206">
        <v>1</v>
      </c>
      <c r="X206">
        <v>0.48</v>
      </c>
      <c r="Y206">
        <v>0</v>
      </c>
      <c r="Z206">
        <v>2.58</v>
      </c>
      <c r="AA206">
        <v>0.04</v>
      </c>
      <c r="AB206">
        <v>0</v>
      </c>
      <c r="AC206">
        <v>0</v>
      </c>
      <c r="AD206">
        <v>1</v>
      </c>
      <c r="AE206">
        <v>0</v>
      </c>
      <c r="AF206" t="s">
        <v>48</v>
      </c>
      <c r="AG206">
        <v>0.66</v>
      </c>
      <c r="AH206">
        <v>2</v>
      </c>
      <c r="AI206">
        <v>56486424</v>
      </c>
      <c r="AJ206">
        <v>190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ROW(Source!A372)</f>
        <v>372</v>
      </c>
      <c r="B207">
        <v>56486422</v>
      </c>
      <c r="C207">
        <v>56486393</v>
      </c>
      <c r="D207">
        <v>54933523</v>
      </c>
      <c r="E207">
        <v>1</v>
      </c>
      <c r="F207">
        <v>1</v>
      </c>
      <c r="G207">
        <v>1079</v>
      </c>
      <c r="H207">
        <v>2</v>
      </c>
      <c r="I207" t="s">
        <v>746</v>
      </c>
      <c r="J207" t="s">
        <v>747</v>
      </c>
      <c r="K207" t="s">
        <v>748</v>
      </c>
      <c r="L207">
        <v>1368</v>
      </c>
      <c r="N207">
        <v>1011</v>
      </c>
      <c r="O207" t="s">
        <v>744</v>
      </c>
      <c r="P207" t="s">
        <v>744</v>
      </c>
      <c r="Q207">
        <v>1</v>
      </c>
      <c r="X207">
        <v>0.21</v>
      </c>
      <c r="Y207">
        <v>0</v>
      </c>
      <c r="Z207">
        <v>179.17</v>
      </c>
      <c r="AA207">
        <v>16.93</v>
      </c>
      <c r="AB207">
        <v>0</v>
      </c>
      <c r="AC207">
        <v>0</v>
      </c>
      <c r="AD207">
        <v>1</v>
      </c>
      <c r="AE207">
        <v>0</v>
      </c>
      <c r="AF207" t="s">
        <v>48</v>
      </c>
      <c r="AG207">
        <v>0.28875000000000006</v>
      </c>
      <c r="AH207">
        <v>2</v>
      </c>
      <c r="AI207">
        <v>56486422</v>
      </c>
      <c r="AJ207">
        <v>191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ROW(Source!A372)</f>
        <v>372</v>
      </c>
      <c r="B208">
        <v>56486425</v>
      </c>
      <c r="C208">
        <v>56486393</v>
      </c>
      <c r="D208">
        <v>54903017</v>
      </c>
      <c r="E208">
        <v>1</v>
      </c>
      <c r="F208">
        <v>1</v>
      </c>
      <c r="G208">
        <v>1079</v>
      </c>
      <c r="H208">
        <v>3</v>
      </c>
      <c r="I208" t="s">
        <v>833</v>
      </c>
      <c r="J208" t="s">
        <v>834</v>
      </c>
      <c r="K208" t="s">
        <v>835</v>
      </c>
      <c r="L208">
        <v>1348</v>
      </c>
      <c r="N208">
        <v>1009</v>
      </c>
      <c r="O208" t="s">
        <v>32</v>
      </c>
      <c r="P208" t="s">
        <v>32</v>
      </c>
      <c r="Q208">
        <v>1000</v>
      </c>
      <c r="X208">
        <v>1.9400000000000001E-3</v>
      </c>
      <c r="Y208">
        <v>7035.12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1.9400000000000001E-3</v>
      </c>
      <c r="AH208">
        <v>2</v>
      </c>
      <c r="AI208">
        <v>56486425</v>
      </c>
      <c r="AJ208">
        <v>195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ROW(Source!A372)</f>
        <v>372</v>
      </c>
      <c r="B209">
        <v>56486426</v>
      </c>
      <c r="C209">
        <v>56486393</v>
      </c>
      <c r="D209">
        <v>54902322</v>
      </c>
      <c r="E209">
        <v>1</v>
      </c>
      <c r="F209">
        <v>1</v>
      </c>
      <c r="G209">
        <v>1079</v>
      </c>
      <c r="H209">
        <v>3</v>
      </c>
      <c r="I209" t="s">
        <v>809</v>
      </c>
      <c r="J209" t="s">
        <v>810</v>
      </c>
      <c r="K209" t="s">
        <v>811</v>
      </c>
      <c r="L209">
        <v>1348</v>
      </c>
      <c r="N209">
        <v>1009</v>
      </c>
      <c r="O209" t="s">
        <v>32</v>
      </c>
      <c r="P209" t="s">
        <v>32</v>
      </c>
      <c r="Q209">
        <v>1000</v>
      </c>
      <c r="X209">
        <v>1.0000000000000001E-5</v>
      </c>
      <c r="Y209">
        <v>6512.79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1.0000000000000001E-5</v>
      </c>
      <c r="AH209">
        <v>2</v>
      </c>
      <c r="AI209">
        <v>56486426</v>
      </c>
      <c r="AJ209">
        <v>196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ROW(Source!A372)</f>
        <v>372</v>
      </c>
      <c r="B210">
        <v>56486427</v>
      </c>
      <c r="C210">
        <v>56486393</v>
      </c>
      <c r="D210">
        <v>54903374</v>
      </c>
      <c r="E210">
        <v>1</v>
      </c>
      <c r="F210">
        <v>1</v>
      </c>
      <c r="G210">
        <v>1079</v>
      </c>
      <c r="H210">
        <v>3</v>
      </c>
      <c r="I210" t="s">
        <v>779</v>
      </c>
      <c r="J210" t="s">
        <v>780</v>
      </c>
      <c r="K210" t="s">
        <v>781</v>
      </c>
      <c r="L210">
        <v>1348</v>
      </c>
      <c r="N210">
        <v>1009</v>
      </c>
      <c r="O210" t="s">
        <v>32</v>
      </c>
      <c r="P210" t="s">
        <v>32</v>
      </c>
      <c r="Q210">
        <v>1000</v>
      </c>
      <c r="X210">
        <v>3.0999999999999999E-3</v>
      </c>
      <c r="Y210">
        <v>7185.82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3.0999999999999999E-3</v>
      </c>
      <c r="AH210">
        <v>2</v>
      </c>
      <c r="AI210">
        <v>56486427</v>
      </c>
      <c r="AJ210">
        <v>197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ROW(Source!A372)</f>
        <v>372</v>
      </c>
      <c r="B211">
        <v>56486428</v>
      </c>
      <c r="C211">
        <v>56486393</v>
      </c>
      <c r="D211">
        <v>54903404</v>
      </c>
      <c r="E211">
        <v>1</v>
      </c>
      <c r="F211">
        <v>1</v>
      </c>
      <c r="G211">
        <v>1079</v>
      </c>
      <c r="H211">
        <v>3</v>
      </c>
      <c r="I211" t="s">
        <v>836</v>
      </c>
      <c r="J211" t="s">
        <v>837</v>
      </c>
      <c r="K211" t="s">
        <v>838</v>
      </c>
      <c r="L211">
        <v>1354</v>
      </c>
      <c r="N211">
        <v>1010</v>
      </c>
      <c r="O211" t="s">
        <v>41</v>
      </c>
      <c r="P211" t="s">
        <v>41</v>
      </c>
      <c r="Q211">
        <v>1</v>
      </c>
      <c r="X211">
        <v>0.06</v>
      </c>
      <c r="Y211">
        <v>13.76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0.06</v>
      </c>
      <c r="AH211">
        <v>2</v>
      </c>
      <c r="AI211">
        <v>56486428</v>
      </c>
      <c r="AJ211">
        <v>198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ROW(Source!A372)</f>
        <v>372</v>
      </c>
      <c r="B212">
        <v>56486429</v>
      </c>
      <c r="C212">
        <v>56486393</v>
      </c>
      <c r="D212">
        <v>54902353</v>
      </c>
      <c r="E212">
        <v>1</v>
      </c>
      <c r="F212">
        <v>1</v>
      </c>
      <c r="G212">
        <v>1079</v>
      </c>
      <c r="H212">
        <v>3</v>
      </c>
      <c r="I212" t="s">
        <v>54</v>
      </c>
      <c r="J212" t="s">
        <v>839</v>
      </c>
      <c r="K212" t="s">
        <v>55</v>
      </c>
      <c r="L212">
        <v>1348</v>
      </c>
      <c r="N212">
        <v>1009</v>
      </c>
      <c r="O212" t="s">
        <v>32</v>
      </c>
      <c r="P212" t="s">
        <v>32</v>
      </c>
      <c r="Q212">
        <v>1000</v>
      </c>
      <c r="X212">
        <v>3.1E-4</v>
      </c>
      <c r="Y212">
        <v>18653.07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3.1E-4</v>
      </c>
      <c r="AH212">
        <v>2</v>
      </c>
      <c r="AI212">
        <v>56486429</v>
      </c>
      <c r="AJ212">
        <v>199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ROW(Source!A372)</f>
        <v>372</v>
      </c>
      <c r="B213">
        <v>56486430</v>
      </c>
      <c r="C213">
        <v>56486393</v>
      </c>
      <c r="D213">
        <v>54904135</v>
      </c>
      <c r="E213">
        <v>1</v>
      </c>
      <c r="F213">
        <v>1</v>
      </c>
      <c r="G213">
        <v>1079</v>
      </c>
      <c r="H213">
        <v>3</v>
      </c>
      <c r="I213" t="s">
        <v>840</v>
      </c>
      <c r="J213" t="s">
        <v>841</v>
      </c>
      <c r="K213" t="s">
        <v>842</v>
      </c>
      <c r="L213">
        <v>1346</v>
      </c>
      <c r="N213">
        <v>1009</v>
      </c>
      <c r="O213" t="s">
        <v>353</v>
      </c>
      <c r="P213" t="s">
        <v>353</v>
      </c>
      <c r="Q213">
        <v>1</v>
      </c>
      <c r="X213">
        <v>0.59</v>
      </c>
      <c r="Y213">
        <v>6.25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0.59</v>
      </c>
      <c r="AH213">
        <v>2</v>
      </c>
      <c r="AI213">
        <v>56486430</v>
      </c>
      <c r="AJ213">
        <v>200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ROW(Source!A372)</f>
        <v>372</v>
      </c>
      <c r="B214">
        <v>56486431</v>
      </c>
      <c r="C214">
        <v>56486393</v>
      </c>
      <c r="D214">
        <v>54902457</v>
      </c>
      <c r="E214">
        <v>1</v>
      </c>
      <c r="F214">
        <v>1</v>
      </c>
      <c r="G214">
        <v>1079</v>
      </c>
      <c r="H214">
        <v>3</v>
      </c>
      <c r="I214" t="s">
        <v>843</v>
      </c>
      <c r="J214" t="s">
        <v>844</v>
      </c>
      <c r="K214" t="s">
        <v>845</v>
      </c>
      <c r="L214">
        <v>1346</v>
      </c>
      <c r="N214">
        <v>1009</v>
      </c>
      <c r="O214" t="s">
        <v>353</v>
      </c>
      <c r="P214" t="s">
        <v>353</v>
      </c>
      <c r="Q214">
        <v>1</v>
      </c>
      <c r="X214">
        <v>0.1</v>
      </c>
      <c r="Y214">
        <v>29.89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0.1</v>
      </c>
      <c r="AH214">
        <v>2</v>
      </c>
      <c r="AI214">
        <v>56486431</v>
      </c>
      <c r="AJ214">
        <v>201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ROW(Source!A372)</f>
        <v>372</v>
      </c>
      <c r="B215">
        <v>56486432</v>
      </c>
      <c r="C215">
        <v>56486393</v>
      </c>
      <c r="D215">
        <v>54902480</v>
      </c>
      <c r="E215">
        <v>1</v>
      </c>
      <c r="F215">
        <v>1</v>
      </c>
      <c r="G215">
        <v>1079</v>
      </c>
      <c r="H215">
        <v>3</v>
      </c>
      <c r="I215" t="s">
        <v>818</v>
      </c>
      <c r="J215" t="s">
        <v>819</v>
      </c>
      <c r="K215" t="s">
        <v>820</v>
      </c>
      <c r="L215">
        <v>1348</v>
      </c>
      <c r="N215">
        <v>1009</v>
      </c>
      <c r="O215" t="s">
        <v>32</v>
      </c>
      <c r="P215" t="s">
        <v>32</v>
      </c>
      <c r="Q215">
        <v>1000</v>
      </c>
      <c r="X215">
        <v>3.0000000000000001E-5</v>
      </c>
      <c r="Y215">
        <v>4341.07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3.0000000000000001E-5</v>
      </c>
      <c r="AH215">
        <v>2</v>
      </c>
      <c r="AI215">
        <v>56486432</v>
      </c>
      <c r="AJ215">
        <v>202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ROW(Source!A372)</f>
        <v>372</v>
      </c>
      <c r="B216">
        <v>56486433</v>
      </c>
      <c r="C216">
        <v>56486393</v>
      </c>
      <c r="D216">
        <v>54904782</v>
      </c>
      <c r="E216">
        <v>1</v>
      </c>
      <c r="F216">
        <v>1</v>
      </c>
      <c r="G216">
        <v>1079</v>
      </c>
      <c r="H216">
        <v>3</v>
      </c>
      <c r="I216" t="s">
        <v>846</v>
      </c>
      <c r="J216" t="s">
        <v>847</v>
      </c>
      <c r="K216" t="s">
        <v>848</v>
      </c>
      <c r="L216">
        <v>1302</v>
      </c>
      <c r="N216">
        <v>1003</v>
      </c>
      <c r="O216" t="s">
        <v>849</v>
      </c>
      <c r="P216" t="s">
        <v>849</v>
      </c>
      <c r="Q216">
        <v>10</v>
      </c>
      <c r="X216">
        <v>1.8700000000000001E-2</v>
      </c>
      <c r="Y216">
        <v>44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1.8700000000000001E-2</v>
      </c>
      <c r="AH216">
        <v>2</v>
      </c>
      <c r="AI216">
        <v>56486433</v>
      </c>
      <c r="AJ216">
        <v>203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ROW(Source!A372)</f>
        <v>372</v>
      </c>
      <c r="B217">
        <v>56486434</v>
      </c>
      <c r="C217">
        <v>56486393</v>
      </c>
      <c r="D217">
        <v>54902508</v>
      </c>
      <c r="E217">
        <v>1</v>
      </c>
      <c r="F217">
        <v>1</v>
      </c>
      <c r="G217">
        <v>1079</v>
      </c>
      <c r="H217">
        <v>3</v>
      </c>
      <c r="I217" t="s">
        <v>850</v>
      </c>
      <c r="J217" t="s">
        <v>851</v>
      </c>
      <c r="K217" t="s">
        <v>852</v>
      </c>
      <c r="L217">
        <v>1339</v>
      </c>
      <c r="N217">
        <v>1007</v>
      </c>
      <c r="O217" t="s">
        <v>158</v>
      </c>
      <c r="P217" t="s">
        <v>158</v>
      </c>
      <c r="Q217">
        <v>1</v>
      </c>
      <c r="X217">
        <v>1.95</v>
      </c>
      <c r="Y217">
        <v>5.82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1.95</v>
      </c>
      <c r="AH217">
        <v>2</v>
      </c>
      <c r="AI217">
        <v>56486434</v>
      </c>
      <c r="AJ217">
        <v>204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ROW(Source!A372)</f>
        <v>372</v>
      </c>
      <c r="B218">
        <v>56486435</v>
      </c>
      <c r="C218">
        <v>56486393</v>
      </c>
      <c r="D218">
        <v>54902261</v>
      </c>
      <c r="E218">
        <v>1</v>
      </c>
      <c r="F218">
        <v>1</v>
      </c>
      <c r="G218">
        <v>1079</v>
      </c>
      <c r="H218">
        <v>3</v>
      </c>
      <c r="I218" t="s">
        <v>853</v>
      </c>
      <c r="J218" t="s">
        <v>854</v>
      </c>
      <c r="K218" t="s">
        <v>855</v>
      </c>
      <c r="L218">
        <v>1348</v>
      </c>
      <c r="N218">
        <v>1009</v>
      </c>
      <c r="O218" t="s">
        <v>32</v>
      </c>
      <c r="P218" t="s">
        <v>32</v>
      </c>
      <c r="Q218">
        <v>1000</v>
      </c>
      <c r="X218">
        <v>3.0999999999999999E-3</v>
      </c>
      <c r="Y218">
        <v>17868.28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3.0999999999999999E-3</v>
      </c>
      <c r="AH218">
        <v>2</v>
      </c>
      <c r="AI218">
        <v>56486435</v>
      </c>
      <c r="AJ218">
        <v>205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ROW(Source!A372)</f>
        <v>372</v>
      </c>
      <c r="B219">
        <v>56486436</v>
      </c>
      <c r="C219">
        <v>56486393</v>
      </c>
      <c r="D219">
        <v>54902276</v>
      </c>
      <c r="E219">
        <v>1</v>
      </c>
      <c r="F219">
        <v>1</v>
      </c>
      <c r="G219">
        <v>1079</v>
      </c>
      <c r="H219">
        <v>3</v>
      </c>
      <c r="I219" t="s">
        <v>856</v>
      </c>
      <c r="J219" t="s">
        <v>857</v>
      </c>
      <c r="K219" t="s">
        <v>858</v>
      </c>
      <c r="L219">
        <v>1339</v>
      </c>
      <c r="N219">
        <v>1007</v>
      </c>
      <c r="O219" t="s">
        <v>158</v>
      </c>
      <c r="P219" t="s">
        <v>158</v>
      </c>
      <c r="Q219">
        <v>1</v>
      </c>
      <c r="X219">
        <v>1.0300000000000001E-3</v>
      </c>
      <c r="Y219">
        <v>2464.94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1.0300000000000001E-3</v>
      </c>
      <c r="AH219">
        <v>2</v>
      </c>
      <c r="AI219">
        <v>56486436</v>
      </c>
      <c r="AJ219">
        <v>206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ROW(Source!A372)</f>
        <v>372</v>
      </c>
      <c r="B220">
        <v>56486437</v>
      </c>
      <c r="C220">
        <v>56486393</v>
      </c>
      <c r="D220">
        <v>54902905</v>
      </c>
      <c r="E220">
        <v>1</v>
      </c>
      <c r="F220">
        <v>1</v>
      </c>
      <c r="G220">
        <v>1079</v>
      </c>
      <c r="H220">
        <v>3</v>
      </c>
      <c r="I220" t="s">
        <v>859</v>
      </c>
      <c r="J220" t="s">
        <v>860</v>
      </c>
      <c r="K220" t="s">
        <v>861</v>
      </c>
      <c r="L220">
        <v>1348</v>
      </c>
      <c r="N220">
        <v>1009</v>
      </c>
      <c r="O220" t="s">
        <v>32</v>
      </c>
      <c r="P220" t="s">
        <v>32</v>
      </c>
      <c r="Q220">
        <v>1000</v>
      </c>
      <c r="X220">
        <v>5.9999999999999995E-4</v>
      </c>
      <c r="Y220">
        <v>8582.42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5.9999999999999995E-4</v>
      </c>
      <c r="AH220">
        <v>2</v>
      </c>
      <c r="AI220">
        <v>56486437</v>
      </c>
      <c r="AJ220">
        <v>207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ROW(Source!A372)</f>
        <v>372</v>
      </c>
      <c r="B221">
        <v>56486438</v>
      </c>
      <c r="C221">
        <v>56486393</v>
      </c>
      <c r="D221">
        <v>54911479</v>
      </c>
      <c r="E221">
        <v>1</v>
      </c>
      <c r="F221">
        <v>1</v>
      </c>
      <c r="G221">
        <v>1079</v>
      </c>
      <c r="H221">
        <v>3</v>
      </c>
      <c r="I221" t="s">
        <v>862</v>
      </c>
      <c r="J221" t="s">
        <v>863</v>
      </c>
      <c r="K221" t="s">
        <v>864</v>
      </c>
      <c r="L221">
        <v>1348</v>
      </c>
      <c r="N221">
        <v>1009</v>
      </c>
      <c r="O221" t="s">
        <v>32</v>
      </c>
      <c r="P221" t="s">
        <v>32</v>
      </c>
      <c r="Q221">
        <v>1000</v>
      </c>
      <c r="X221">
        <v>5.0000000000000001E-4</v>
      </c>
      <c r="Y221">
        <v>12645.17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</v>
      </c>
      <c r="AG221">
        <v>5.0000000000000001E-4</v>
      </c>
      <c r="AH221">
        <v>2</v>
      </c>
      <c r="AI221">
        <v>56486438</v>
      </c>
      <c r="AJ221">
        <v>208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ROW(Source!A372)</f>
        <v>372</v>
      </c>
      <c r="B222">
        <v>56486439</v>
      </c>
      <c r="C222">
        <v>56486393</v>
      </c>
      <c r="D222">
        <v>54863958</v>
      </c>
      <c r="E222">
        <v>1079</v>
      </c>
      <c r="F222">
        <v>1</v>
      </c>
      <c r="G222">
        <v>1079</v>
      </c>
      <c r="H222">
        <v>3</v>
      </c>
      <c r="I222" t="s">
        <v>988</v>
      </c>
      <c r="J222" t="s">
        <v>3</v>
      </c>
      <c r="K222" t="s">
        <v>989</v>
      </c>
      <c r="L222">
        <v>1348</v>
      </c>
      <c r="N222">
        <v>1009</v>
      </c>
      <c r="O222" t="s">
        <v>32</v>
      </c>
      <c r="P222" t="s">
        <v>32</v>
      </c>
      <c r="Q222">
        <v>1000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3</v>
      </c>
      <c r="AG222">
        <v>1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ROW(Source!A379)</f>
        <v>379</v>
      </c>
      <c r="B223">
        <v>56486512</v>
      </c>
      <c r="C223">
        <v>56486502</v>
      </c>
      <c r="D223">
        <v>54836958</v>
      </c>
      <c r="E223">
        <v>1079</v>
      </c>
      <c r="F223">
        <v>1</v>
      </c>
      <c r="G223">
        <v>1079</v>
      </c>
      <c r="H223">
        <v>1</v>
      </c>
      <c r="I223" t="s">
        <v>738</v>
      </c>
      <c r="J223" t="s">
        <v>3</v>
      </c>
      <c r="K223" t="s">
        <v>739</v>
      </c>
      <c r="L223">
        <v>1191</v>
      </c>
      <c r="N223">
        <v>1013</v>
      </c>
      <c r="O223" t="s">
        <v>740</v>
      </c>
      <c r="P223" t="s">
        <v>740</v>
      </c>
      <c r="Q223">
        <v>1</v>
      </c>
      <c r="X223">
        <v>198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49</v>
      </c>
      <c r="AG223">
        <v>250.47</v>
      </c>
      <c r="AH223">
        <v>2</v>
      </c>
      <c r="AI223">
        <v>56486512</v>
      </c>
      <c r="AJ223">
        <v>209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ROW(Source!A379)</f>
        <v>379</v>
      </c>
      <c r="B224">
        <v>56486513</v>
      </c>
      <c r="C224">
        <v>56486502</v>
      </c>
      <c r="D224">
        <v>54934284</v>
      </c>
      <c r="E224">
        <v>1</v>
      </c>
      <c r="F224">
        <v>1</v>
      </c>
      <c r="G224">
        <v>1079</v>
      </c>
      <c r="H224">
        <v>2</v>
      </c>
      <c r="I224" t="s">
        <v>741</v>
      </c>
      <c r="J224" t="s">
        <v>742</v>
      </c>
      <c r="K224" t="s">
        <v>743</v>
      </c>
      <c r="L224">
        <v>1368</v>
      </c>
      <c r="N224">
        <v>1011</v>
      </c>
      <c r="O224" t="s">
        <v>744</v>
      </c>
      <c r="P224" t="s">
        <v>744</v>
      </c>
      <c r="Q224">
        <v>1</v>
      </c>
      <c r="X224">
        <v>0.19</v>
      </c>
      <c r="Y224">
        <v>0</v>
      </c>
      <c r="Z224">
        <v>83.1</v>
      </c>
      <c r="AA224">
        <v>12.62</v>
      </c>
      <c r="AB224">
        <v>0</v>
      </c>
      <c r="AC224">
        <v>0</v>
      </c>
      <c r="AD224">
        <v>1</v>
      </c>
      <c r="AE224">
        <v>0</v>
      </c>
      <c r="AF224" t="s">
        <v>48</v>
      </c>
      <c r="AG224">
        <v>0.26124999999999998</v>
      </c>
      <c r="AH224">
        <v>2</v>
      </c>
      <c r="AI224">
        <v>56486513</v>
      </c>
      <c r="AJ224">
        <v>210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ROW(Source!A379)</f>
        <v>379</v>
      </c>
      <c r="B225">
        <v>56486514</v>
      </c>
      <c r="C225">
        <v>56486502</v>
      </c>
      <c r="D225">
        <v>54933523</v>
      </c>
      <c r="E225">
        <v>1</v>
      </c>
      <c r="F225">
        <v>1</v>
      </c>
      <c r="G225">
        <v>1079</v>
      </c>
      <c r="H225">
        <v>2</v>
      </c>
      <c r="I225" t="s">
        <v>746</v>
      </c>
      <c r="J225" t="s">
        <v>747</v>
      </c>
      <c r="K225" t="s">
        <v>748</v>
      </c>
      <c r="L225">
        <v>1368</v>
      </c>
      <c r="N225">
        <v>1011</v>
      </c>
      <c r="O225" t="s">
        <v>744</v>
      </c>
      <c r="P225" t="s">
        <v>744</v>
      </c>
      <c r="Q225">
        <v>1</v>
      </c>
      <c r="X225">
        <v>0.14000000000000001</v>
      </c>
      <c r="Y225">
        <v>0</v>
      </c>
      <c r="Z225">
        <v>179.17</v>
      </c>
      <c r="AA225">
        <v>16.93</v>
      </c>
      <c r="AB225">
        <v>0</v>
      </c>
      <c r="AC225">
        <v>0</v>
      </c>
      <c r="AD225">
        <v>1</v>
      </c>
      <c r="AE225">
        <v>0</v>
      </c>
      <c r="AF225" t="s">
        <v>48</v>
      </c>
      <c r="AG225">
        <v>0.19250000000000003</v>
      </c>
      <c r="AH225">
        <v>2</v>
      </c>
      <c r="AI225">
        <v>56486514</v>
      </c>
      <c r="AJ225">
        <v>211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ROW(Source!A379)</f>
        <v>379</v>
      </c>
      <c r="B226">
        <v>56486515</v>
      </c>
      <c r="C226">
        <v>56486502</v>
      </c>
      <c r="D226">
        <v>54864943</v>
      </c>
      <c r="E226">
        <v>1079</v>
      </c>
      <c r="F226">
        <v>1</v>
      </c>
      <c r="G226">
        <v>1079</v>
      </c>
      <c r="H226">
        <v>3</v>
      </c>
      <c r="I226" t="s">
        <v>990</v>
      </c>
      <c r="J226" t="s">
        <v>3</v>
      </c>
      <c r="K226" t="s">
        <v>991</v>
      </c>
      <c r="L226">
        <v>1348</v>
      </c>
      <c r="N226">
        <v>1009</v>
      </c>
      <c r="O226" t="s">
        <v>32</v>
      </c>
      <c r="P226" t="s">
        <v>32</v>
      </c>
      <c r="Q226">
        <v>1000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3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ROW(Source!A380)</f>
        <v>380</v>
      </c>
      <c r="B227">
        <v>56486512</v>
      </c>
      <c r="C227">
        <v>56486502</v>
      </c>
      <c r="D227">
        <v>54836958</v>
      </c>
      <c r="E227">
        <v>1079</v>
      </c>
      <c r="F227">
        <v>1</v>
      </c>
      <c r="G227">
        <v>1079</v>
      </c>
      <c r="H227">
        <v>1</v>
      </c>
      <c r="I227" t="s">
        <v>738</v>
      </c>
      <c r="J227" t="s">
        <v>3</v>
      </c>
      <c r="K227" t="s">
        <v>739</v>
      </c>
      <c r="L227">
        <v>1191</v>
      </c>
      <c r="N227">
        <v>1013</v>
      </c>
      <c r="O227" t="s">
        <v>740</v>
      </c>
      <c r="P227" t="s">
        <v>740</v>
      </c>
      <c r="Q227">
        <v>1</v>
      </c>
      <c r="X227">
        <v>198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49</v>
      </c>
      <c r="AG227">
        <v>250.47</v>
      </c>
      <c r="AH227">
        <v>2</v>
      </c>
      <c r="AI227">
        <v>56486512</v>
      </c>
      <c r="AJ227">
        <v>213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ROW(Source!A380)</f>
        <v>380</v>
      </c>
      <c r="B228">
        <v>56486513</v>
      </c>
      <c r="C228">
        <v>56486502</v>
      </c>
      <c r="D228">
        <v>54934284</v>
      </c>
      <c r="E228">
        <v>1</v>
      </c>
      <c r="F228">
        <v>1</v>
      </c>
      <c r="G228">
        <v>1079</v>
      </c>
      <c r="H228">
        <v>2</v>
      </c>
      <c r="I228" t="s">
        <v>741</v>
      </c>
      <c r="J228" t="s">
        <v>742</v>
      </c>
      <c r="K228" t="s">
        <v>743</v>
      </c>
      <c r="L228">
        <v>1368</v>
      </c>
      <c r="N228">
        <v>1011</v>
      </c>
      <c r="O228" t="s">
        <v>744</v>
      </c>
      <c r="P228" t="s">
        <v>744</v>
      </c>
      <c r="Q228">
        <v>1</v>
      </c>
      <c r="X228">
        <v>0.19</v>
      </c>
      <c r="Y228">
        <v>0</v>
      </c>
      <c r="Z228">
        <v>83.1</v>
      </c>
      <c r="AA228">
        <v>12.62</v>
      </c>
      <c r="AB228">
        <v>0</v>
      </c>
      <c r="AC228">
        <v>0</v>
      </c>
      <c r="AD228">
        <v>1</v>
      </c>
      <c r="AE228">
        <v>0</v>
      </c>
      <c r="AF228" t="s">
        <v>48</v>
      </c>
      <c r="AG228">
        <v>0.26124999999999998</v>
      </c>
      <c r="AH228">
        <v>2</v>
      </c>
      <c r="AI228">
        <v>56486513</v>
      </c>
      <c r="AJ228">
        <v>214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ROW(Source!A380)</f>
        <v>380</v>
      </c>
      <c r="B229">
        <v>56486514</v>
      </c>
      <c r="C229">
        <v>56486502</v>
      </c>
      <c r="D229">
        <v>54933523</v>
      </c>
      <c r="E229">
        <v>1</v>
      </c>
      <c r="F229">
        <v>1</v>
      </c>
      <c r="G229">
        <v>1079</v>
      </c>
      <c r="H229">
        <v>2</v>
      </c>
      <c r="I229" t="s">
        <v>746</v>
      </c>
      <c r="J229" t="s">
        <v>747</v>
      </c>
      <c r="K229" t="s">
        <v>748</v>
      </c>
      <c r="L229">
        <v>1368</v>
      </c>
      <c r="N229">
        <v>1011</v>
      </c>
      <c r="O229" t="s">
        <v>744</v>
      </c>
      <c r="P229" t="s">
        <v>744</v>
      </c>
      <c r="Q229">
        <v>1</v>
      </c>
      <c r="X229">
        <v>0.14000000000000001</v>
      </c>
      <c r="Y229">
        <v>0</v>
      </c>
      <c r="Z229">
        <v>179.17</v>
      </c>
      <c r="AA229">
        <v>16.93</v>
      </c>
      <c r="AB229">
        <v>0</v>
      </c>
      <c r="AC229">
        <v>0</v>
      </c>
      <c r="AD229">
        <v>1</v>
      </c>
      <c r="AE229">
        <v>0</v>
      </c>
      <c r="AF229" t="s">
        <v>48</v>
      </c>
      <c r="AG229">
        <v>0.19250000000000003</v>
      </c>
      <c r="AH229">
        <v>2</v>
      </c>
      <c r="AI229">
        <v>56486514</v>
      </c>
      <c r="AJ229">
        <v>215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ROW(Source!A380)</f>
        <v>380</v>
      </c>
      <c r="B230">
        <v>56486515</v>
      </c>
      <c r="C230">
        <v>56486502</v>
      </c>
      <c r="D230">
        <v>54864943</v>
      </c>
      <c r="E230">
        <v>1079</v>
      </c>
      <c r="F230">
        <v>1</v>
      </c>
      <c r="G230">
        <v>1079</v>
      </c>
      <c r="H230">
        <v>3</v>
      </c>
      <c r="I230" t="s">
        <v>990</v>
      </c>
      <c r="J230" t="s">
        <v>3</v>
      </c>
      <c r="K230" t="s">
        <v>991</v>
      </c>
      <c r="L230">
        <v>1348</v>
      </c>
      <c r="N230">
        <v>1009</v>
      </c>
      <c r="O230" t="s">
        <v>32</v>
      </c>
      <c r="P230" t="s">
        <v>32</v>
      </c>
      <c r="Q230">
        <v>1000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</v>
      </c>
      <c r="AG230">
        <v>1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ROW(Source!A389)</f>
        <v>389</v>
      </c>
      <c r="B231">
        <v>56490787</v>
      </c>
      <c r="C231">
        <v>56490786</v>
      </c>
      <c r="D231">
        <v>54836958</v>
      </c>
      <c r="E231">
        <v>1079</v>
      </c>
      <c r="F231">
        <v>1</v>
      </c>
      <c r="G231">
        <v>1079</v>
      </c>
      <c r="H231">
        <v>1</v>
      </c>
      <c r="I231" t="s">
        <v>738</v>
      </c>
      <c r="J231" t="s">
        <v>3</v>
      </c>
      <c r="K231" t="s">
        <v>739</v>
      </c>
      <c r="L231">
        <v>1191</v>
      </c>
      <c r="N231">
        <v>1013</v>
      </c>
      <c r="O231" t="s">
        <v>740</v>
      </c>
      <c r="P231" t="s">
        <v>740</v>
      </c>
      <c r="Q231">
        <v>1</v>
      </c>
      <c r="X231">
        <v>127.37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49</v>
      </c>
      <c r="AG231">
        <v>161.12305000000001</v>
      </c>
      <c r="AH231">
        <v>2</v>
      </c>
      <c r="AI231">
        <v>56490787</v>
      </c>
      <c r="AJ231">
        <v>219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ROW(Source!A389)</f>
        <v>389</v>
      </c>
      <c r="B232">
        <v>56490788</v>
      </c>
      <c r="C232">
        <v>56490786</v>
      </c>
      <c r="D232">
        <v>54934010</v>
      </c>
      <c r="E232">
        <v>1</v>
      </c>
      <c r="F232">
        <v>1</v>
      </c>
      <c r="G232">
        <v>1079</v>
      </c>
      <c r="H232">
        <v>2</v>
      </c>
      <c r="I232" t="s">
        <v>865</v>
      </c>
      <c r="J232" t="s">
        <v>866</v>
      </c>
      <c r="K232" t="s">
        <v>867</v>
      </c>
      <c r="L232">
        <v>1368</v>
      </c>
      <c r="N232">
        <v>1011</v>
      </c>
      <c r="O232" t="s">
        <v>744</v>
      </c>
      <c r="P232" t="s">
        <v>744</v>
      </c>
      <c r="Q232">
        <v>1</v>
      </c>
      <c r="X232">
        <v>34.200000000000003</v>
      </c>
      <c r="Y232">
        <v>0</v>
      </c>
      <c r="Z232">
        <v>2.44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48</v>
      </c>
      <c r="AG232">
        <v>47.025000000000006</v>
      </c>
      <c r="AH232">
        <v>2</v>
      </c>
      <c r="AI232">
        <v>56490788</v>
      </c>
      <c r="AJ232">
        <v>220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ROW(Source!A389)</f>
        <v>389</v>
      </c>
      <c r="B233">
        <v>56490789</v>
      </c>
      <c r="C233">
        <v>56490786</v>
      </c>
      <c r="D233">
        <v>54934284</v>
      </c>
      <c r="E233">
        <v>1</v>
      </c>
      <c r="F233">
        <v>1</v>
      </c>
      <c r="G233">
        <v>1079</v>
      </c>
      <c r="H233">
        <v>2</v>
      </c>
      <c r="I233" t="s">
        <v>741</v>
      </c>
      <c r="J233" t="s">
        <v>742</v>
      </c>
      <c r="K233" t="s">
        <v>743</v>
      </c>
      <c r="L233">
        <v>1368</v>
      </c>
      <c r="N233">
        <v>1011</v>
      </c>
      <c r="O233" t="s">
        <v>744</v>
      </c>
      <c r="P233" t="s">
        <v>744</v>
      </c>
      <c r="Q233">
        <v>1</v>
      </c>
      <c r="X233">
        <v>0.48</v>
      </c>
      <c r="Y233">
        <v>0</v>
      </c>
      <c r="Z233">
        <v>83.1</v>
      </c>
      <c r="AA233">
        <v>12.62</v>
      </c>
      <c r="AB233">
        <v>0</v>
      </c>
      <c r="AC233">
        <v>0</v>
      </c>
      <c r="AD233">
        <v>1</v>
      </c>
      <c r="AE233">
        <v>0</v>
      </c>
      <c r="AF233" t="s">
        <v>48</v>
      </c>
      <c r="AG233">
        <v>0.66</v>
      </c>
      <c r="AH233">
        <v>2</v>
      </c>
      <c r="AI233">
        <v>56490789</v>
      </c>
      <c r="AJ233">
        <v>221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ROW(Source!A389)</f>
        <v>389</v>
      </c>
      <c r="B234">
        <v>56490790</v>
      </c>
      <c r="C234">
        <v>56490786</v>
      </c>
      <c r="D234">
        <v>54934411</v>
      </c>
      <c r="E234">
        <v>1</v>
      </c>
      <c r="F234">
        <v>1</v>
      </c>
      <c r="G234">
        <v>1079</v>
      </c>
      <c r="H234">
        <v>2</v>
      </c>
      <c r="I234" t="s">
        <v>785</v>
      </c>
      <c r="J234" t="s">
        <v>786</v>
      </c>
      <c r="K234" t="s">
        <v>787</v>
      </c>
      <c r="L234">
        <v>1368</v>
      </c>
      <c r="N234">
        <v>1011</v>
      </c>
      <c r="O234" t="s">
        <v>744</v>
      </c>
      <c r="P234" t="s">
        <v>744</v>
      </c>
      <c r="Q234">
        <v>1</v>
      </c>
      <c r="X234">
        <v>3.2</v>
      </c>
      <c r="Y234">
        <v>0</v>
      </c>
      <c r="Z234">
        <v>0.8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48</v>
      </c>
      <c r="AG234">
        <v>4.4000000000000004</v>
      </c>
      <c r="AH234">
        <v>2</v>
      </c>
      <c r="AI234">
        <v>56490790</v>
      </c>
      <c r="AJ234">
        <v>222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ROW(Source!A389)</f>
        <v>389</v>
      </c>
      <c r="B235">
        <v>56490791</v>
      </c>
      <c r="C235">
        <v>56490786</v>
      </c>
      <c r="D235">
        <v>54933607</v>
      </c>
      <c r="E235">
        <v>1</v>
      </c>
      <c r="F235">
        <v>1</v>
      </c>
      <c r="G235">
        <v>1079</v>
      </c>
      <c r="H235">
        <v>2</v>
      </c>
      <c r="I235" t="s">
        <v>868</v>
      </c>
      <c r="J235" t="s">
        <v>869</v>
      </c>
      <c r="K235" t="s">
        <v>870</v>
      </c>
      <c r="L235">
        <v>1368</v>
      </c>
      <c r="N235">
        <v>1011</v>
      </c>
      <c r="O235" t="s">
        <v>744</v>
      </c>
      <c r="P235" t="s">
        <v>744</v>
      </c>
      <c r="Q235">
        <v>1</v>
      </c>
      <c r="X235">
        <v>3.46</v>
      </c>
      <c r="Y235">
        <v>0</v>
      </c>
      <c r="Z235">
        <v>3.18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48</v>
      </c>
      <c r="AG235">
        <v>4.7575000000000003</v>
      </c>
      <c r="AH235">
        <v>2</v>
      </c>
      <c r="AI235">
        <v>56490791</v>
      </c>
      <c r="AJ235">
        <v>223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ROW(Source!A389)</f>
        <v>389</v>
      </c>
      <c r="B236">
        <v>56490792</v>
      </c>
      <c r="C236">
        <v>56490786</v>
      </c>
      <c r="D236">
        <v>54902307</v>
      </c>
      <c r="E236">
        <v>1</v>
      </c>
      <c r="F236">
        <v>1</v>
      </c>
      <c r="G236">
        <v>1079</v>
      </c>
      <c r="H236">
        <v>3</v>
      </c>
      <c r="I236" t="s">
        <v>871</v>
      </c>
      <c r="J236" t="s">
        <v>872</v>
      </c>
      <c r="K236" t="s">
        <v>873</v>
      </c>
      <c r="L236">
        <v>1346</v>
      </c>
      <c r="N236">
        <v>1009</v>
      </c>
      <c r="O236" t="s">
        <v>353</v>
      </c>
      <c r="P236" t="s">
        <v>353</v>
      </c>
      <c r="Q236">
        <v>1</v>
      </c>
      <c r="X236">
        <v>10</v>
      </c>
      <c r="Y236">
        <v>1.61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10</v>
      </c>
      <c r="AH236">
        <v>2</v>
      </c>
      <c r="AI236">
        <v>56490792</v>
      </c>
      <c r="AJ236">
        <v>224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ROW(Source!A389)</f>
        <v>389</v>
      </c>
      <c r="B237">
        <v>56490793</v>
      </c>
      <c r="C237">
        <v>56490786</v>
      </c>
      <c r="D237">
        <v>54902353</v>
      </c>
      <c r="E237">
        <v>1</v>
      </c>
      <c r="F237">
        <v>1</v>
      </c>
      <c r="G237">
        <v>1079</v>
      </c>
      <c r="H237">
        <v>3</v>
      </c>
      <c r="I237" t="s">
        <v>54</v>
      </c>
      <c r="J237" t="s">
        <v>839</v>
      </c>
      <c r="K237" t="s">
        <v>55</v>
      </c>
      <c r="L237">
        <v>1348</v>
      </c>
      <c r="N237">
        <v>1009</v>
      </c>
      <c r="O237" t="s">
        <v>32</v>
      </c>
      <c r="P237" t="s">
        <v>32</v>
      </c>
      <c r="Q237">
        <v>1000</v>
      </c>
      <c r="X237">
        <v>2.8000000000000001E-2</v>
      </c>
      <c r="Y237">
        <v>18653.07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2.8000000000000001E-2</v>
      </c>
      <c r="AH237">
        <v>2</v>
      </c>
      <c r="AI237">
        <v>56490793</v>
      </c>
      <c r="AJ237">
        <v>225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ROW(Source!A389)</f>
        <v>389</v>
      </c>
      <c r="B238">
        <v>56490794</v>
      </c>
      <c r="C238">
        <v>56490786</v>
      </c>
      <c r="D238">
        <v>54902791</v>
      </c>
      <c r="E238">
        <v>1</v>
      </c>
      <c r="F238">
        <v>1</v>
      </c>
      <c r="G238">
        <v>1079</v>
      </c>
      <c r="H238">
        <v>3</v>
      </c>
      <c r="I238" t="s">
        <v>874</v>
      </c>
      <c r="J238" t="s">
        <v>875</v>
      </c>
      <c r="K238" t="s">
        <v>876</v>
      </c>
      <c r="L238">
        <v>1327</v>
      </c>
      <c r="N238">
        <v>1005</v>
      </c>
      <c r="O238" t="s">
        <v>214</v>
      </c>
      <c r="P238" t="s">
        <v>214</v>
      </c>
      <c r="Q238">
        <v>1</v>
      </c>
      <c r="X238">
        <v>240</v>
      </c>
      <c r="Y238">
        <v>3.66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240</v>
      </c>
      <c r="AH238">
        <v>2</v>
      </c>
      <c r="AI238">
        <v>56490794</v>
      </c>
      <c r="AJ238">
        <v>227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ROW(Source!A389)</f>
        <v>389</v>
      </c>
      <c r="B239">
        <v>56490795</v>
      </c>
      <c r="C239">
        <v>56490786</v>
      </c>
      <c r="D239">
        <v>54902908</v>
      </c>
      <c r="E239">
        <v>1</v>
      </c>
      <c r="F239">
        <v>1</v>
      </c>
      <c r="G239">
        <v>1079</v>
      </c>
      <c r="H239">
        <v>3</v>
      </c>
      <c r="I239" t="s">
        <v>877</v>
      </c>
      <c r="J239" t="s">
        <v>878</v>
      </c>
      <c r="K239" t="s">
        <v>879</v>
      </c>
      <c r="L239">
        <v>1348</v>
      </c>
      <c r="N239">
        <v>1009</v>
      </c>
      <c r="O239" t="s">
        <v>32</v>
      </c>
      <c r="P239" t="s">
        <v>32</v>
      </c>
      <c r="Q239">
        <v>1000</v>
      </c>
      <c r="X239">
        <v>1.2999999999999999E-2</v>
      </c>
      <c r="Y239">
        <v>13596.42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1.2999999999999999E-2</v>
      </c>
      <c r="AH239">
        <v>2</v>
      </c>
      <c r="AI239">
        <v>56490795</v>
      </c>
      <c r="AJ239">
        <v>228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ROW(Source!A389)</f>
        <v>389</v>
      </c>
      <c r="B240">
        <v>56490796</v>
      </c>
      <c r="C240">
        <v>56490786</v>
      </c>
      <c r="D240">
        <v>54902909</v>
      </c>
      <c r="E240">
        <v>1</v>
      </c>
      <c r="F240">
        <v>1</v>
      </c>
      <c r="G240">
        <v>1079</v>
      </c>
      <c r="H240">
        <v>3</v>
      </c>
      <c r="I240" t="s">
        <v>880</v>
      </c>
      <c r="J240" t="s">
        <v>881</v>
      </c>
      <c r="K240" t="s">
        <v>882</v>
      </c>
      <c r="L240">
        <v>1348</v>
      </c>
      <c r="N240">
        <v>1009</v>
      </c>
      <c r="O240" t="s">
        <v>32</v>
      </c>
      <c r="P240" t="s">
        <v>32</v>
      </c>
      <c r="Q240">
        <v>1000</v>
      </c>
      <c r="X240">
        <v>0.03</v>
      </c>
      <c r="Y240">
        <v>12521.99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0.03</v>
      </c>
      <c r="AH240">
        <v>2</v>
      </c>
      <c r="AI240">
        <v>56490796</v>
      </c>
      <c r="AJ240">
        <v>229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ROW(Source!A389)</f>
        <v>389</v>
      </c>
      <c r="B241">
        <v>56490797</v>
      </c>
      <c r="C241">
        <v>56490786</v>
      </c>
      <c r="D241">
        <v>54847674</v>
      </c>
      <c r="E241">
        <v>1079</v>
      </c>
      <c r="F241">
        <v>1</v>
      </c>
      <c r="G241">
        <v>1079</v>
      </c>
      <c r="H241">
        <v>3</v>
      </c>
      <c r="I241" t="s">
        <v>992</v>
      </c>
      <c r="J241" t="s">
        <v>3</v>
      </c>
      <c r="K241" t="s">
        <v>993</v>
      </c>
      <c r="L241">
        <v>1348</v>
      </c>
      <c r="N241">
        <v>1009</v>
      </c>
      <c r="O241" t="s">
        <v>32</v>
      </c>
      <c r="P241" t="s">
        <v>32</v>
      </c>
      <c r="Q241">
        <v>1000</v>
      </c>
      <c r="X241">
        <v>0.18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3</v>
      </c>
      <c r="AG241">
        <v>0.18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ROW(Source!A390)</f>
        <v>390</v>
      </c>
      <c r="B242">
        <v>56490787</v>
      </c>
      <c r="C242">
        <v>56490786</v>
      </c>
      <c r="D242">
        <v>54836958</v>
      </c>
      <c r="E242">
        <v>1079</v>
      </c>
      <c r="F242">
        <v>1</v>
      </c>
      <c r="G242">
        <v>1079</v>
      </c>
      <c r="H242">
        <v>1</v>
      </c>
      <c r="I242" t="s">
        <v>738</v>
      </c>
      <c r="J242" t="s">
        <v>3</v>
      </c>
      <c r="K242" t="s">
        <v>739</v>
      </c>
      <c r="L242">
        <v>1191</v>
      </c>
      <c r="N242">
        <v>1013</v>
      </c>
      <c r="O242" t="s">
        <v>740</v>
      </c>
      <c r="P242" t="s">
        <v>740</v>
      </c>
      <c r="Q242">
        <v>1</v>
      </c>
      <c r="X242">
        <v>127.37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49</v>
      </c>
      <c r="AG242">
        <v>161.12305000000001</v>
      </c>
      <c r="AH242">
        <v>2</v>
      </c>
      <c r="AI242">
        <v>56490787</v>
      </c>
      <c r="AJ242">
        <v>230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ROW(Source!A390)</f>
        <v>390</v>
      </c>
      <c r="B243">
        <v>56490788</v>
      </c>
      <c r="C243">
        <v>56490786</v>
      </c>
      <c r="D243">
        <v>54934010</v>
      </c>
      <c r="E243">
        <v>1</v>
      </c>
      <c r="F243">
        <v>1</v>
      </c>
      <c r="G243">
        <v>1079</v>
      </c>
      <c r="H243">
        <v>2</v>
      </c>
      <c r="I243" t="s">
        <v>865</v>
      </c>
      <c r="J243" t="s">
        <v>866</v>
      </c>
      <c r="K243" t="s">
        <v>867</v>
      </c>
      <c r="L243">
        <v>1368</v>
      </c>
      <c r="N243">
        <v>1011</v>
      </c>
      <c r="O243" t="s">
        <v>744</v>
      </c>
      <c r="P243" t="s">
        <v>744</v>
      </c>
      <c r="Q243">
        <v>1</v>
      </c>
      <c r="X243">
        <v>34.200000000000003</v>
      </c>
      <c r="Y243">
        <v>0</v>
      </c>
      <c r="Z243">
        <v>2.44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48</v>
      </c>
      <c r="AG243">
        <v>47.025000000000006</v>
      </c>
      <c r="AH243">
        <v>2</v>
      </c>
      <c r="AI243">
        <v>56490788</v>
      </c>
      <c r="AJ243">
        <v>231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ROW(Source!A390)</f>
        <v>390</v>
      </c>
      <c r="B244">
        <v>56490789</v>
      </c>
      <c r="C244">
        <v>56490786</v>
      </c>
      <c r="D244">
        <v>54934284</v>
      </c>
      <c r="E244">
        <v>1</v>
      </c>
      <c r="F244">
        <v>1</v>
      </c>
      <c r="G244">
        <v>1079</v>
      </c>
      <c r="H244">
        <v>2</v>
      </c>
      <c r="I244" t="s">
        <v>741</v>
      </c>
      <c r="J244" t="s">
        <v>742</v>
      </c>
      <c r="K244" t="s">
        <v>743</v>
      </c>
      <c r="L244">
        <v>1368</v>
      </c>
      <c r="N244">
        <v>1011</v>
      </c>
      <c r="O244" t="s">
        <v>744</v>
      </c>
      <c r="P244" t="s">
        <v>744</v>
      </c>
      <c r="Q244">
        <v>1</v>
      </c>
      <c r="X244">
        <v>0.48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48</v>
      </c>
      <c r="AG244">
        <v>0.66</v>
      </c>
      <c r="AH244">
        <v>2</v>
      </c>
      <c r="AI244">
        <v>56490789</v>
      </c>
      <c r="AJ244">
        <v>232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ROW(Source!A390)</f>
        <v>390</v>
      </c>
      <c r="B245">
        <v>56490790</v>
      </c>
      <c r="C245">
        <v>56490786</v>
      </c>
      <c r="D245">
        <v>54934411</v>
      </c>
      <c r="E245">
        <v>1</v>
      </c>
      <c r="F245">
        <v>1</v>
      </c>
      <c r="G245">
        <v>1079</v>
      </c>
      <c r="H245">
        <v>2</v>
      </c>
      <c r="I245" t="s">
        <v>785</v>
      </c>
      <c r="J245" t="s">
        <v>786</v>
      </c>
      <c r="K245" t="s">
        <v>787</v>
      </c>
      <c r="L245">
        <v>1368</v>
      </c>
      <c r="N245">
        <v>1011</v>
      </c>
      <c r="O245" t="s">
        <v>744</v>
      </c>
      <c r="P245" t="s">
        <v>744</v>
      </c>
      <c r="Q245">
        <v>1</v>
      </c>
      <c r="X245">
        <v>3.2</v>
      </c>
      <c r="Y245">
        <v>0</v>
      </c>
      <c r="Z245">
        <v>0.8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48</v>
      </c>
      <c r="AG245">
        <v>4.4000000000000004</v>
      </c>
      <c r="AH245">
        <v>2</v>
      </c>
      <c r="AI245">
        <v>56490790</v>
      </c>
      <c r="AJ245">
        <v>233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ROW(Source!A390)</f>
        <v>390</v>
      </c>
      <c r="B246">
        <v>56490791</v>
      </c>
      <c r="C246">
        <v>56490786</v>
      </c>
      <c r="D246">
        <v>54933607</v>
      </c>
      <c r="E246">
        <v>1</v>
      </c>
      <c r="F246">
        <v>1</v>
      </c>
      <c r="G246">
        <v>1079</v>
      </c>
      <c r="H246">
        <v>2</v>
      </c>
      <c r="I246" t="s">
        <v>868</v>
      </c>
      <c r="J246" t="s">
        <v>869</v>
      </c>
      <c r="K246" t="s">
        <v>870</v>
      </c>
      <c r="L246">
        <v>1368</v>
      </c>
      <c r="N246">
        <v>1011</v>
      </c>
      <c r="O246" t="s">
        <v>744</v>
      </c>
      <c r="P246" t="s">
        <v>744</v>
      </c>
      <c r="Q246">
        <v>1</v>
      </c>
      <c r="X246">
        <v>3.46</v>
      </c>
      <c r="Y246">
        <v>0</v>
      </c>
      <c r="Z246">
        <v>3.18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48</v>
      </c>
      <c r="AG246">
        <v>4.7575000000000003</v>
      </c>
      <c r="AH246">
        <v>2</v>
      </c>
      <c r="AI246">
        <v>56490791</v>
      </c>
      <c r="AJ246">
        <v>234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ROW(Source!A390)</f>
        <v>390</v>
      </c>
      <c r="B247">
        <v>56490792</v>
      </c>
      <c r="C247">
        <v>56490786</v>
      </c>
      <c r="D247">
        <v>54902307</v>
      </c>
      <c r="E247">
        <v>1</v>
      </c>
      <c r="F247">
        <v>1</v>
      </c>
      <c r="G247">
        <v>1079</v>
      </c>
      <c r="H247">
        <v>3</v>
      </c>
      <c r="I247" t="s">
        <v>871</v>
      </c>
      <c r="J247" t="s">
        <v>872</v>
      </c>
      <c r="K247" t="s">
        <v>873</v>
      </c>
      <c r="L247">
        <v>1346</v>
      </c>
      <c r="N247">
        <v>1009</v>
      </c>
      <c r="O247" t="s">
        <v>353</v>
      </c>
      <c r="P247" t="s">
        <v>353</v>
      </c>
      <c r="Q247">
        <v>1</v>
      </c>
      <c r="X247">
        <v>10</v>
      </c>
      <c r="Y247">
        <v>1.61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10</v>
      </c>
      <c r="AH247">
        <v>2</v>
      </c>
      <c r="AI247">
        <v>56490792</v>
      </c>
      <c r="AJ247">
        <v>235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ROW(Source!A390)</f>
        <v>390</v>
      </c>
      <c r="B248">
        <v>56490793</v>
      </c>
      <c r="C248">
        <v>56490786</v>
      </c>
      <c r="D248">
        <v>54902353</v>
      </c>
      <c r="E248">
        <v>1</v>
      </c>
      <c r="F248">
        <v>1</v>
      </c>
      <c r="G248">
        <v>1079</v>
      </c>
      <c r="H248">
        <v>3</v>
      </c>
      <c r="I248" t="s">
        <v>54</v>
      </c>
      <c r="J248" t="s">
        <v>839</v>
      </c>
      <c r="K248" t="s">
        <v>55</v>
      </c>
      <c r="L248">
        <v>1348</v>
      </c>
      <c r="N248">
        <v>1009</v>
      </c>
      <c r="O248" t="s">
        <v>32</v>
      </c>
      <c r="P248" t="s">
        <v>32</v>
      </c>
      <c r="Q248">
        <v>1000</v>
      </c>
      <c r="X248">
        <v>2.8000000000000001E-2</v>
      </c>
      <c r="Y248">
        <v>18653.07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2.8000000000000001E-2</v>
      </c>
      <c r="AH248">
        <v>2</v>
      </c>
      <c r="AI248">
        <v>56490793</v>
      </c>
      <c r="AJ248">
        <v>236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ROW(Source!A390)</f>
        <v>390</v>
      </c>
      <c r="B249">
        <v>56490794</v>
      </c>
      <c r="C249">
        <v>56490786</v>
      </c>
      <c r="D249">
        <v>54902791</v>
      </c>
      <c r="E249">
        <v>1</v>
      </c>
      <c r="F249">
        <v>1</v>
      </c>
      <c r="G249">
        <v>1079</v>
      </c>
      <c r="H249">
        <v>3</v>
      </c>
      <c r="I249" t="s">
        <v>874</v>
      </c>
      <c r="J249" t="s">
        <v>875</v>
      </c>
      <c r="K249" t="s">
        <v>876</v>
      </c>
      <c r="L249">
        <v>1327</v>
      </c>
      <c r="N249">
        <v>1005</v>
      </c>
      <c r="O249" t="s">
        <v>214</v>
      </c>
      <c r="P249" t="s">
        <v>214</v>
      </c>
      <c r="Q249">
        <v>1</v>
      </c>
      <c r="X249">
        <v>240</v>
      </c>
      <c r="Y249">
        <v>3.66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240</v>
      </c>
      <c r="AH249">
        <v>2</v>
      </c>
      <c r="AI249">
        <v>56490794</v>
      </c>
      <c r="AJ249">
        <v>238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ROW(Source!A390)</f>
        <v>390</v>
      </c>
      <c r="B250">
        <v>56490795</v>
      </c>
      <c r="C250">
        <v>56490786</v>
      </c>
      <c r="D250">
        <v>54902908</v>
      </c>
      <c r="E250">
        <v>1</v>
      </c>
      <c r="F250">
        <v>1</v>
      </c>
      <c r="G250">
        <v>1079</v>
      </c>
      <c r="H250">
        <v>3</v>
      </c>
      <c r="I250" t="s">
        <v>877</v>
      </c>
      <c r="J250" t="s">
        <v>878</v>
      </c>
      <c r="K250" t="s">
        <v>879</v>
      </c>
      <c r="L250">
        <v>1348</v>
      </c>
      <c r="N250">
        <v>1009</v>
      </c>
      <c r="O250" t="s">
        <v>32</v>
      </c>
      <c r="P250" t="s">
        <v>32</v>
      </c>
      <c r="Q250">
        <v>1000</v>
      </c>
      <c r="X250">
        <v>1.2999999999999999E-2</v>
      </c>
      <c r="Y250">
        <v>13596.42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1.2999999999999999E-2</v>
      </c>
      <c r="AH250">
        <v>2</v>
      </c>
      <c r="AI250">
        <v>56490795</v>
      </c>
      <c r="AJ250">
        <v>239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ROW(Source!A390)</f>
        <v>390</v>
      </c>
      <c r="B251">
        <v>56490796</v>
      </c>
      <c r="C251">
        <v>56490786</v>
      </c>
      <c r="D251">
        <v>54902909</v>
      </c>
      <c r="E251">
        <v>1</v>
      </c>
      <c r="F251">
        <v>1</v>
      </c>
      <c r="G251">
        <v>1079</v>
      </c>
      <c r="H251">
        <v>3</v>
      </c>
      <c r="I251" t="s">
        <v>880</v>
      </c>
      <c r="J251" t="s">
        <v>881</v>
      </c>
      <c r="K251" t="s">
        <v>882</v>
      </c>
      <c r="L251">
        <v>1348</v>
      </c>
      <c r="N251">
        <v>1009</v>
      </c>
      <c r="O251" t="s">
        <v>32</v>
      </c>
      <c r="P251" t="s">
        <v>32</v>
      </c>
      <c r="Q251">
        <v>1000</v>
      </c>
      <c r="X251">
        <v>0.03</v>
      </c>
      <c r="Y251">
        <v>12521.99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0.03</v>
      </c>
      <c r="AH251">
        <v>2</v>
      </c>
      <c r="AI251">
        <v>56490796</v>
      </c>
      <c r="AJ251">
        <v>240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ROW(Source!A390)</f>
        <v>390</v>
      </c>
      <c r="B252">
        <v>56490797</v>
      </c>
      <c r="C252">
        <v>56490786</v>
      </c>
      <c r="D252">
        <v>54847674</v>
      </c>
      <c r="E252">
        <v>1079</v>
      </c>
      <c r="F252">
        <v>1</v>
      </c>
      <c r="G252">
        <v>1079</v>
      </c>
      <c r="H252">
        <v>3</v>
      </c>
      <c r="I252" t="s">
        <v>992</v>
      </c>
      <c r="J252" t="s">
        <v>3</v>
      </c>
      <c r="K252" t="s">
        <v>993</v>
      </c>
      <c r="L252">
        <v>1348</v>
      </c>
      <c r="N252">
        <v>1009</v>
      </c>
      <c r="O252" t="s">
        <v>32</v>
      </c>
      <c r="P252" t="s">
        <v>32</v>
      </c>
      <c r="Q252">
        <v>1000</v>
      </c>
      <c r="X252">
        <v>0.18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</v>
      </c>
      <c r="AG252">
        <v>0.18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ROW(Source!A428)</f>
        <v>428</v>
      </c>
      <c r="B253">
        <v>56486674</v>
      </c>
      <c r="C253">
        <v>56486673</v>
      </c>
      <c r="D253">
        <v>54836958</v>
      </c>
      <c r="E253">
        <v>1079</v>
      </c>
      <c r="F253">
        <v>1</v>
      </c>
      <c r="G253">
        <v>1079</v>
      </c>
      <c r="H253">
        <v>1</v>
      </c>
      <c r="I253" t="s">
        <v>738</v>
      </c>
      <c r="J253" t="s">
        <v>3</v>
      </c>
      <c r="K253" t="s">
        <v>739</v>
      </c>
      <c r="L253">
        <v>1191</v>
      </c>
      <c r="N253">
        <v>1013</v>
      </c>
      <c r="O253" t="s">
        <v>740</v>
      </c>
      <c r="P253" t="s">
        <v>740</v>
      </c>
      <c r="Q253">
        <v>1</v>
      </c>
      <c r="X253">
        <v>116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49</v>
      </c>
      <c r="AG253">
        <v>146.73999999999998</v>
      </c>
      <c r="AH253">
        <v>2</v>
      </c>
      <c r="AI253">
        <v>56486674</v>
      </c>
      <c r="AJ253">
        <v>241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ROW(Source!A428)</f>
        <v>428</v>
      </c>
      <c r="B254">
        <v>56486675</v>
      </c>
      <c r="C254">
        <v>56486673</v>
      </c>
      <c r="D254">
        <v>54933606</v>
      </c>
      <c r="E254">
        <v>1</v>
      </c>
      <c r="F254">
        <v>1</v>
      </c>
      <c r="G254">
        <v>1079</v>
      </c>
      <c r="H254">
        <v>2</v>
      </c>
      <c r="I254" t="s">
        <v>883</v>
      </c>
      <c r="J254" t="s">
        <v>884</v>
      </c>
      <c r="K254" t="s">
        <v>885</v>
      </c>
      <c r="L254">
        <v>1368</v>
      </c>
      <c r="N254">
        <v>1011</v>
      </c>
      <c r="O254" t="s">
        <v>744</v>
      </c>
      <c r="P254" t="s">
        <v>744</v>
      </c>
      <c r="Q254">
        <v>1</v>
      </c>
      <c r="X254">
        <v>23.2</v>
      </c>
      <c r="Y254">
        <v>0</v>
      </c>
      <c r="Z254">
        <v>2.27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48</v>
      </c>
      <c r="AG254">
        <v>31.900000000000002</v>
      </c>
      <c r="AH254">
        <v>2</v>
      </c>
      <c r="AI254">
        <v>56486675</v>
      </c>
      <c r="AJ254">
        <v>242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ROW(Source!A428)</f>
        <v>428</v>
      </c>
      <c r="B255">
        <v>56486676</v>
      </c>
      <c r="C255">
        <v>56486673</v>
      </c>
      <c r="D255">
        <v>54903374</v>
      </c>
      <c r="E255">
        <v>1</v>
      </c>
      <c r="F255">
        <v>1</v>
      </c>
      <c r="G255">
        <v>1079</v>
      </c>
      <c r="H255">
        <v>3</v>
      </c>
      <c r="I255" t="s">
        <v>779</v>
      </c>
      <c r="J255" t="s">
        <v>780</v>
      </c>
      <c r="K255" t="s">
        <v>781</v>
      </c>
      <c r="L255">
        <v>1348</v>
      </c>
      <c r="N255">
        <v>1009</v>
      </c>
      <c r="O255" t="s">
        <v>32</v>
      </c>
      <c r="P255" t="s">
        <v>32</v>
      </c>
      <c r="Q255">
        <v>1000</v>
      </c>
      <c r="X255">
        <v>3.0000000000000001E-3</v>
      </c>
      <c r="Y255">
        <v>7185.82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3.0000000000000001E-3</v>
      </c>
      <c r="AH255">
        <v>2</v>
      </c>
      <c r="AI255">
        <v>56486676</v>
      </c>
      <c r="AJ255">
        <v>245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ROW(Source!A428)</f>
        <v>428</v>
      </c>
      <c r="B256">
        <v>56486677</v>
      </c>
      <c r="C256">
        <v>56486673</v>
      </c>
      <c r="D256">
        <v>54902353</v>
      </c>
      <c r="E256">
        <v>1</v>
      </c>
      <c r="F256">
        <v>1</v>
      </c>
      <c r="G256">
        <v>1079</v>
      </c>
      <c r="H256">
        <v>3</v>
      </c>
      <c r="I256" t="s">
        <v>54</v>
      </c>
      <c r="J256" t="s">
        <v>839</v>
      </c>
      <c r="K256" t="s">
        <v>55</v>
      </c>
      <c r="L256">
        <v>1348</v>
      </c>
      <c r="N256">
        <v>1009</v>
      </c>
      <c r="O256" t="s">
        <v>32</v>
      </c>
      <c r="P256" t="s">
        <v>32</v>
      </c>
      <c r="Q256">
        <v>1000</v>
      </c>
      <c r="X256">
        <v>2.9999999999999997E-4</v>
      </c>
      <c r="Y256">
        <v>18653.07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2.9999999999999997E-4</v>
      </c>
      <c r="AH256">
        <v>2</v>
      </c>
      <c r="AI256">
        <v>56486677</v>
      </c>
      <c r="AJ256">
        <v>246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ROW(Source!A428)</f>
        <v>428</v>
      </c>
      <c r="B257">
        <v>56486678</v>
      </c>
      <c r="C257">
        <v>56486673</v>
      </c>
      <c r="D257">
        <v>54907584</v>
      </c>
      <c r="E257">
        <v>1</v>
      </c>
      <c r="F257">
        <v>1</v>
      </c>
      <c r="G257">
        <v>1079</v>
      </c>
      <c r="H257">
        <v>3</v>
      </c>
      <c r="I257" t="s">
        <v>886</v>
      </c>
      <c r="J257" t="s">
        <v>887</v>
      </c>
      <c r="K257" t="s">
        <v>888</v>
      </c>
      <c r="L257">
        <v>1348</v>
      </c>
      <c r="N257">
        <v>1009</v>
      </c>
      <c r="O257" t="s">
        <v>32</v>
      </c>
      <c r="P257" t="s">
        <v>32</v>
      </c>
      <c r="Q257">
        <v>1000</v>
      </c>
      <c r="X257">
        <v>1.9400000000000001E-3</v>
      </c>
      <c r="Y257">
        <v>13451.64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1.9400000000000001E-3</v>
      </c>
      <c r="AH257">
        <v>2</v>
      </c>
      <c r="AI257">
        <v>56486678</v>
      </c>
      <c r="AJ257">
        <v>247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ROW(Source!A428)</f>
        <v>428</v>
      </c>
      <c r="B258">
        <v>56486679</v>
      </c>
      <c r="C258">
        <v>56486673</v>
      </c>
      <c r="D258">
        <v>54902905</v>
      </c>
      <c r="E258">
        <v>1</v>
      </c>
      <c r="F258">
        <v>1</v>
      </c>
      <c r="G258">
        <v>1079</v>
      </c>
      <c r="H258">
        <v>3</v>
      </c>
      <c r="I258" t="s">
        <v>859</v>
      </c>
      <c r="J258" t="s">
        <v>860</v>
      </c>
      <c r="K258" t="s">
        <v>861</v>
      </c>
      <c r="L258">
        <v>1348</v>
      </c>
      <c r="N258">
        <v>1009</v>
      </c>
      <c r="O258" t="s">
        <v>32</v>
      </c>
      <c r="P258" t="s">
        <v>32</v>
      </c>
      <c r="Q258">
        <v>1000</v>
      </c>
      <c r="X258">
        <v>5.9999999999999995E-4</v>
      </c>
      <c r="Y258">
        <v>8582.42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</v>
      </c>
      <c r="AG258">
        <v>5.9999999999999995E-4</v>
      </c>
      <c r="AH258">
        <v>2</v>
      </c>
      <c r="AI258">
        <v>56486679</v>
      </c>
      <c r="AJ258">
        <v>248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ROW(Source!A428)</f>
        <v>428</v>
      </c>
      <c r="B259">
        <v>56486680</v>
      </c>
      <c r="C259">
        <v>56486673</v>
      </c>
      <c r="D259">
        <v>54833722</v>
      </c>
      <c r="E259">
        <v>1079</v>
      </c>
      <c r="F259">
        <v>1</v>
      </c>
      <c r="G259">
        <v>1079</v>
      </c>
      <c r="H259">
        <v>3</v>
      </c>
      <c r="I259" t="s">
        <v>994</v>
      </c>
      <c r="J259" t="s">
        <v>3</v>
      </c>
      <c r="K259" t="s">
        <v>995</v>
      </c>
      <c r="L259">
        <v>1348</v>
      </c>
      <c r="N259">
        <v>1009</v>
      </c>
      <c r="O259" t="s">
        <v>32</v>
      </c>
      <c r="P259" t="s">
        <v>32</v>
      </c>
      <c r="Q259">
        <v>1000</v>
      </c>
      <c r="X259">
        <v>6.0000000000000001E-3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6.0000000000000001E-3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ROW(Source!A428)</f>
        <v>428</v>
      </c>
      <c r="B260">
        <v>56486681</v>
      </c>
      <c r="C260">
        <v>56486673</v>
      </c>
      <c r="D260">
        <v>54866995</v>
      </c>
      <c r="E260">
        <v>1079</v>
      </c>
      <c r="F260">
        <v>1</v>
      </c>
      <c r="G260">
        <v>1079</v>
      </c>
      <c r="H260">
        <v>3</v>
      </c>
      <c r="I260" t="s">
        <v>996</v>
      </c>
      <c r="J260" t="s">
        <v>3</v>
      </c>
      <c r="K260" t="s">
        <v>997</v>
      </c>
      <c r="L260">
        <v>1348</v>
      </c>
      <c r="N260">
        <v>1009</v>
      </c>
      <c r="O260" t="s">
        <v>32</v>
      </c>
      <c r="P260" t="s">
        <v>32</v>
      </c>
      <c r="Q260">
        <v>1000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3</v>
      </c>
      <c r="AG260">
        <v>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ROW(Source!A429)</f>
        <v>429</v>
      </c>
      <c r="B261">
        <v>56486674</v>
      </c>
      <c r="C261">
        <v>56486673</v>
      </c>
      <c r="D261">
        <v>54836958</v>
      </c>
      <c r="E261">
        <v>1079</v>
      </c>
      <c r="F261">
        <v>1</v>
      </c>
      <c r="G261">
        <v>1079</v>
      </c>
      <c r="H261">
        <v>1</v>
      </c>
      <c r="I261" t="s">
        <v>738</v>
      </c>
      <c r="J261" t="s">
        <v>3</v>
      </c>
      <c r="K261" t="s">
        <v>739</v>
      </c>
      <c r="L261">
        <v>1191</v>
      </c>
      <c r="N261">
        <v>1013</v>
      </c>
      <c r="O261" t="s">
        <v>740</v>
      </c>
      <c r="P261" t="s">
        <v>740</v>
      </c>
      <c r="Q261">
        <v>1</v>
      </c>
      <c r="X261">
        <v>116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49</v>
      </c>
      <c r="AG261">
        <v>146.73999999999998</v>
      </c>
      <c r="AH261">
        <v>2</v>
      </c>
      <c r="AI261">
        <v>56486674</v>
      </c>
      <c r="AJ261">
        <v>251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ROW(Source!A429)</f>
        <v>429</v>
      </c>
      <c r="B262">
        <v>56486675</v>
      </c>
      <c r="C262">
        <v>56486673</v>
      </c>
      <c r="D262">
        <v>54933606</v>
      </c>
      <c r="E262">
        <v>1</v>
      </c>
      <c r="F262">
        <v>1</v>
      </c>
      <c r="G262">
        <v>1079</v>
      </c>
      <c r="H262">
        <v>2</v>
      </c>
      <c r="I262" t="s">
        <v>883</v>
      </c>
      <c r="J262" t="s">
        <v>884</v>
      </c>
      <c r="K262" t="s">
        <v>885</v>
      </c>
      <c r="L262">
        <v>1368</v>
      </c>
      <c r="N262">
        <v>1011</v>
      </c>
      <c r="O262" t="s">
        <v>744</v>
      </c>
      <c r="P262" t="s">
        <v>744</v>
      </c>
      <c r="Q262">
        <v>1</v>
      </c>
      <c r="X262">
        <v>23.2</v>
      </c>
      <c r="Y262">
        <v>0</v>
      </c>
      <c r="Z262">
        <v>2.27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48</v>
      </c>
      <c r="AG262">
        <v>31.900000000000002</v>
      </c>
      <c r="AH262">
        <v>2</v>
      </c>
      <c r="AI262">
        <v>56486675</v>
      </c>
      <c r="AJ262">
        <v>252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ROW(Source!A429)</f>
        <v>429</v>
      </c>
      <c r="B263">
        <v>56486676</v>
      </c>
      <c r="C263">
        <v>56486673</v>
      </c>
      <c r="D263">
        <v>54903374</v>
      </c>
      <c r="E263">
        <v>1</v>
      </c>
      <c r="F263">
        <v>1</v>
      </c>
      <c r="G263">
        <v>1079</v>
      </c>
      <c r="H263">
        <v>3</v>
      </c>
      <c r="I263" t="s">
        <v>779</v>
      </c>
      <c r="J263" t="s">
        <v>780</v>
      </c>
      <c r="K263" t="s">
        <v>781</v>
      </c>
      <c r="L263">
        <v>1348</v>
      </c>
      <c r="N263">
        <v>1009</v>
      </c>
      <c r="O263" t="s">
        <v>32</v>
      </c>
      <c r="P263" t="s">
        <v>32</v>
      </c>
      <c r="Q263">
        <v>1000</v>
      </c>
      <c r="X263">
        <v>3.0000000000000001E-3</v>
      </c>
      <c r="Y263">
        <v>7185.82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</v>
      </c>
      <c r="AG263">
        <v>3.0000000000000001E-3</v>
      </c>
      <c r="AH263">
        <v>2</v>
      </c>
      <c r="AI263">
        <v>56486676</v>
      </c>
      <c r="AJ263">
        <v>255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ROW(Source!A429)</f>
        <v>429</v>
      </c>
      <c r="B264">
        <v>56486677</v>
      </c>
      <c r="C264">
        <v>56486673</v>
      </c>
      <c r="D264">
        <v>54902353</v>
      </c>
      <c r="E264">
        <v>1</v>
      </c>
      <c r="F264">
        <v>1</v>
      </c>
      <c r="G264">
        <v>1079</v>
      </c>
      <c r="H264">
        <v>3</v>
      </c>
      <c r="I264" t="s">
        <v>54</v>
      </c>
      <c r="J264" t="s">
        <v>839</v>
      </c>
      <c r="K264" t="s">
        <v>55</v>
      </c>
      <c r="L264">
        <v>1348</v>
      </c>
      <c r="N264">
        <v>1009</v>
      </c>
      <c r="O264" t="s">
        <v>32</v>
      </c>
      <c r="P264" t="s">
        <v>32</v>
      </c>
      <c r="Q264">
        <v>1000</v>
      </c>
      <c r="X264">
        <v>2.9999999999999997E-4</v>
      </c>
      <c r="Y264">
        <v>18653.07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2.9999999999999997E-4</v>
      </c>
      <c r="AH264">
        <v>2</v>
      </c>
      <c r="AI264">
        <v>56486677</v>
      </c>
      <c r="AJ264">
        <v>256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ROW(Source!A429)</f>
        <v>429</v>
      </c>
      <c r="B265">
        <v>56486678</v>
      </c>
      <c r="C265">
        <v>56486673</v>
      </c>
      <c r="D265">
        <v>54907584</v>
      </c>
      <c r="E265">
        <v>1</v>
      </c>
      <c r="F265">
        <v>1</v>
      </c>
      <c r="G265">
        <v>1079</v>
      </c>
      <c r="H265">
        <v>3</v>
      </c>
      <c r="I265" t="s">
        <v>886</v>
      </c>
      <c r="J265" t="s">
        <v>887</v>
      </c>
      <c r="K265" t="s">
        <v>888</v>
      </c>
      <c r="L265">
        <v>1348</v>
      </c>
      <c r="N265">
        <v>1009</v>
      </c>
      <c r="O265" t="s">
        <v>32</v>
      </c>
      <c r="P265" t="s">
        <v>32</v>
      </c>
      <c r="Q265">
        <v>1000</v>
      </c>
      <c r="X265">
        <v>1.9400000000000001E-3</v>
      </c>
      <c r="Y265">
        <v>13451.64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1.9400000000000001E-3</v>
      </c>
      <c r="AH265">
        <v>2</v>
      </c>
      <c r="AI265">
        <v>56486678</v>
      </c>
      <c r="AJ265">
        <v>257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ROW(Source!A429)</f>
        <v>429</v>
      </c>
      <c r="B266">
        <v>56486679</v>
      </c>
      <c r="C266">
        <v>56486673</v>
      </c>
      <c r="D266">
        <v>54902905</v>
      </c>
      <c r="E266">
        <v>1</v>
      </c>
      <c r="F266">
        <v>1</v>
      </c>
      <c r="G266">
        <v>1079</v>
      </c>
      <c r="H266">
        <v>3</v>
      </c>
      <c r="I266" t="s">
        <v>859</v>
      </c>
      <c r="J266" t="s">
        <v>860</v>
      </c>
      <c r="K266" t="s">
        <v>861</v>
      </c>
      <c r="L266">
        <v>1348</v>
      </c>
      <c r="N266">
        <v>1009</v>
      </c>
      <c r="O266" t="s">
        <v>32</v>
      </c>
      <c r="P266" t="s">
        <v>32</v>
      </c>
      <c r="Q266">
        <v>1000</v>
      </c>
      <c r="X266">
        <v>5.9999999999999995E-4</v>
      </c>
      <c r="Y266">
        <v>8582.42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5.9999999999999995E-4</v>
      </c>
      <c r="AH266">
        <v>2</v>
      </c>
      <c r="AI266">
        <v>56486679</v>
      </c>
      <c r="AJ266">
        <v>258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ROW(Source!A429)</f>
        <v>429</v>
      </c>
      <c r="B267">
        <v>56486680</v>
      </c>
      <c r="C267">
        <v>56486673</v>
      </c>
      <c r="D267">
        <v>54833722</v>
      </c>
      <c r="E267">
        <v>1079</v>
      </c>
      <c r="F267">
        <v>1</v>
      </c>
      <c r="G267">
        <v>1079</v>
      </c>
      <c r="H267">
        <v>3</v>
      </c>
      <c r="I267" t="s">
        <v>994</v>
      </c>
      <c r="J267" t="s">
        <v>3</v>
      </c>
      <c r="K267" t="s">
        <v>995</v>
      </c>
      <c r="L267">
        <v>1348</v>
      </c>
      <c r="N267">
        <v>1009</v>
      </c>
      <c r="O267" t="s">
        <v>32</v>
      </c>
      <c r="P267" t="s">
        <v>32</v>
      </c>
      <c r="Q267">
        <v>1000</v>
      </c>
      <c r="X267">
        <v>6.0000000000000001E-3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</v>
      </c>
      <c r="AG267">
        <v>6.0000000000000001E-3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ROW(Source!A429)</f>
        <v>429</v>
      </c>
      <c r="B268">
        <v>56486681</v>
      </c>
      <c r="C268">
        <v>56486673</v>
      </c>
      <c r="D268">
        <v>54866995</v>
      </c>
      <c r="E268">
        <v>1079</v>
      </c>
      <c r="F268">
        <v>1</v>
      </c>
      <c r="G268">
        <v>1079</v>
      </c>
      <c r="H268">
        <v>3</v>
      </c>
      <c r="I268" t="s">
        <v>996</v>
      </c>
      <c r="J268" t="s">
        <v>3</v>
      </c>
      <c r="K268" t="s">
        <v>997</v>
      </c>
      <c r="L268">
        <v>1348</v>
      </c>
      <c r="N268">
        <v>1009</v>
      </c>
      <c r="O268" t="s">
        <v>32</v>
      </c>
      <c r="P268" t="s">
        <v>32</v>
      </c>
      <c r="Q268">
        <v>1000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ROW(Source!A473)</f>
        <v>473</v>
      </c>
      <c r="B269">
        <v>56487532</v>
      </c>
      <c r="C269">
        <v>56487531</v>
      </c>
      <c r="D269">
        <v>54836958</v>
      </c>
      <c r="E269">
        <v>1079</v>
      </c>
      <c r="F269">
        <v>1</v>
      </c>
      <c r="G269">
        <v>1079</v>
      </c>
      <c r="H269">
        <v>1</v>
      </c>
      <c r="I269" t="s">
        <v>738</v>
      </c>
      <c r="J269" t="s">
        <v>3</v>
      </c>
      <c r="K269" t="s">
        <v>739</v>
      </c>
      <c r="L269">
        <v>1191</v>
      </c>
      <c r="N269">
        <v>1013</v>
      </c>
      <c r="O269" t="s">
        <v>740</v>
      </c>
      <c r="P269" t="s">
        <v>740</v>
      </c>
      <c r="Q269">
        <v>1</v>
      </c>
      <c r="X269">
        <v>4.38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49</v>
      </c>
      <c r="AG269">
        <v>5.5407000000000002</v>
      </c>
      <c r="AH269">
        <v>2</v>
      </c>
      <c r="AI269">
        <v>56487532</v>
      </c>
      <c r="AJ269">
        <v>261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ROW(Source!A473)</f>
        <v>473</v>
      </c>
      <c r="B270">
        <v>56487533</v>
      </c>
      <c r="C270">
        <v>56487531</v>
      </c>
      <c r="D270">
        <v>54902310</v>
      </c>
      <c r="E270">
        <v>1</v>
      </c>
      <c r="F270">
        <v>1</v>
      </c>
      <c r="G270">
        <v>1079</v>
      </c>
      <c r="H270">
        <v>3</v>
      </c>
      <c r="I270" t="s">
        <v>752</v>
      </c>
      <c r="J270" t="s">
        <v>753</v>
      </c>
      <c r="K270" t="s">
        <v>754</v>
      </c>
      <c r="L270">
        <v>1339</v>
      </c>
      <c r="N270">
        <v>1007</v>
      </c>
      <c r="O270" t="s">
        <v>158</v>
      </c>
      <c r="P270" t="s">
        <v>158</v>
      </c>
      <c r="Q270">
        <v>1</v>
      </c>
      <c r="X270">
        <v>0.44</v>
      </c>
      <c r="Y270">
        <v>7.07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3</v>
      </c>
      <c r="AG270">
        <v>0.44</v>
      </c>
      <c r="AH270">
        <v>2</v>
      </c>
      <c r="AI270">
        <v>56487533</v>
      </c>
      <c r="AJ270">
        <v>262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ROW(Source!A473)</f>
        <v>473</v>
      </c>
      <c r="B271">
        <v>56487534</v>
      </c>
      <c r="C271">
        <v>56487531</v>
      </c>
      <c r="D271">
        <v>54902282</v>
      </c>
      <c r="E271">
        <v>1</v>
      </c>
      <c r="F271">
        <v>1</v>
      </c>
      <c r="G271">
        <v>1079</v>
      </c>
      <c r="H271">
        <v>3</v>
      </c>
      <c r="I271" t="s">
        <v>889</v>
      </c>
      <c r="J271" t="s">
        <v>890</v>
      </c>
      <c r="K271" t="s">
        <v>891</v>
      </c>
      <c r="L271">
        <v>1339</v>
      </c>
      <c r="N271">
        <v>1007</v>
      </c>
      <c r="O271" t="s">
        <v>158</v>
      </c>
      <c r="P271" t="s">
        <v>158</v>
      </c>
      <c r="Q271">
        <v>1</v>
      </c>
      <c r="X271">
        <v>5.0000000000000001E-4</v>
      </c>
      <c r="Y271">
        <v>2464.94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</v>
      </c>
      <c r="AG271">
        <v>5.0000000000000001E-4</v>
      </c>
      <c r="AH271">
        <v>2</v>
      </c>
      <c r="AI271">
        <v>56487534</v>
      </c>
      <c r="AJ271">
        <v>264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ROW(Source!A473)</f>
        <v>473</v>
      </c>
      <c r="B272">
        <v>56487535</v>
      </c>
      <c r="C272">
        <v>56487531</v>
      </c>
      <c r="D272">
        <v>54869031</v>
      </c>
      <c r="E272">
        <v>1079</v>
      </c>
      <c r="F272">
        <v>1</v>
      </c>
      <c r="G272">
        <v>1079</v>
      </c>
      <c r="H272">
        <v>3</v>
      </c>
      <c r="I272" t="s">
        <v>998</v>
      </c>
      <c r="J272" t="s">
        <v>3</v>
      </c>
      <c r="K272" t="s">
        <v>999</v>
      </c>
      <c r="L272">
        <v>1356</v>
      </c>
      <c r="N272">
        <v>1010</v>
      </c>
      <c r="O272" t="s">
        <v>317</v>
      </c>
      <c r="P272" t="s">
        <v>317</v>
      </c>
      <c r="Q272">
        <v>1000</v>
      </c>
      <c r="X272">
        <v>0.38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3</v>
      </c>
      <c r="AG272">
        <v>0.38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ROW(Source!A473)</f>
        <v>473</v>
      </c>
      <c r="B273">
        <v>56487536</v>
      </c>
      <c r="C273">
        <v>56487531</v>
      </c>
      <c r="D273">
        <v>54869660</v>
      </c>
      <c r="E273">
        <v>1079</v>
      </c>
      <c r="F273">
        <v>1</v>
      </c>
      <c r="G273">
        <v>1079</v>
      </c>
      <c r="H273">
        <v>3</v>
      </c>
      <c r="I273" t="s">
        <v>1000</v>
      </c>
      <c r="J273" t="s">
        <v>3</v>
      </c>
      <c r="K273" t="s">
        <v>1001</v>
      </c>
      <c r="L273">
        <v>1339</v>
      </c>
      <c r="N273">
        <v>1007</v>
      </c>
      <c r="O273" t="s">
        <v>158</v>
      </c>
      <c r="P273" t="s">
        <v>158</v>
      </c>
      <c r="Q273">
        <v>1</v>
      </c>
      <c r="X273">
        <v>0.24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3</v>
      </c>
      <c r="AG273">
        <v>0.24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ROW(Source!A474)</f>
        <v>474</v>
      </c>
      <c r="B274">
        <v>56487532</v>
      </c>
      <c r="C274">
        <v>56487531</v>
      </c>
      <c r="D274">
        <v>54836958</v>
      </c>
      <c r="E274">
        <v>1079</v>
      </c>
      <c r="F274">
        <v>1</v>
      </c>
      <c r="G274">
        <v>1079</v>
      </c>
      <c r="H274">
        <v>1</v>
      </c>
      <c r="I274" t="s">
        <v>738</v>
      </c>
      <c r="J274" t="s">
        <v>3</v>
      </c>
      <c r="K274" t="s">
        <v>739</v>
      </c>
      <c r="L274">
        <v>1191</v>
      </c>
      <c r="N274">
        <v>1013</v>
      </c>
      <c r="O274" t="s">
        <v>740</v>
      </c>
      <c r="P274" t="s">
        <v>740</v>
      </c>
      <c r="Q274">
        <v>1</v>
      </c>
      <c r="X274">
        <v>4.38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 t="s">
        <v>49</v>
      </c>
      <c r="AG274">
        <v>5.5407000000000002</v>
      </c>
      <c r="AH274">
        <v>2</v>
      </c>
      <c r="AI274">
        <v>56487532</v>
      </c>
      <c r="AJ274">
        <v>266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ROW(Source!A474)</f>
        <v>474</v>
      </c>
      <c r="B275">
        <v>56487533</v>
      </c>
      <c r="C275">
        <v>56487531</v>
      </c>
      <c r="D275">
        <v>54902310</v>
      </c>
      <c r="E275">
        <v>1</v>
      </c>
      <c r="F275">
        <v>1</v>
      </c>
      <c r="G275">
        <v>1079</v>
      </c>
      <c r="H275">
        <v>3</v>
      </c>
      <c r="I275" t="s">
        <v>752</v>
      </c>
      <c r="J275" t="s">
        <v>753</v>
      </c>
      <c r="K275" t="s">
        <v>754</v>
      </c>
      <c r="L275">
        <v>1339</v>
      </c>
      <c r="N275">
        <v>1007</v>
      </c>
      <c r="O275" t="s">
        <v>158</v>
      </c>
      <c r="P275" t="s">
        <v>158</v>
      </c>
      <c r="Q275">
        <v>1</v>
      </c>
      <c r="X275">
        <v>0.44</v>
      </c>
      <c r="Y275">
        <v>7.07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0.44</v>
      </c>
      <c r="AH275">
        <v>2</v>
      </c>
      <c r="AI275">
        <v>56487533</v>
      </c>
      <c r="AJ275">
        <v>267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ROW(Source!A474)</f>
        <v>474</v>
      </c>
      <c r="B276">
        <v>56487534</v>
      </c>
      <c r="C276">
        <v>56487531</v>
      </c>
      <c r="D276">
        <v>54902282</v>
      </c>
      <c r="E276">
        <v>1</v>
      </c>
      <c r="F276">
        <v>1</v>
      </c>
      <c r="G276">
        <v>1079</v>
      </c>
      <c r="H276">
        <v>3</v>
      </c>
      <c r="I276" t="s">
        <v>889</v>
      </c>
      <c r="J276" t="s">
        <v>890</v>
      </c>
      <c r="K276" t="s">
        <v>891</v>
      </c>
      <c r="L276">
        <v>1339</v>
      </c>
      <c r="N276">
        <v>1007</v>
      </c>
      <c r="O276" t="s">
        <v>158</v>
      </c>
      <c r="P276" t="s">
        <v>158</v>
      </c>
      <c r="Q276">
        <v>1</v>
      </c>
      <c r="X276">
        <v>5.0000000000000001E-4</v>
      </c>
      <c r="Y276">
        <v>2464.94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5.0000000000000001E-4</v>
      </c>
      <c r="AH276">
        <v>2</v>
      </c>
      <c r="AI276">
        <v>56487534</v>
      </c>
      <c r="AJ276">
        <v>269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ROW(Source!A474)</f>
        <v>474</v>
      </c>
      <c r="B277">
        <v>56487535</v>
      </c>
      <c r="C277">
        <v>56487531</v>
      </c>
      <c r="D277">
        <v>54869031</v>
      </c>
      <c r="E277">
        <v>1079</v>
      </c>
      <c r="F277">
        <v>1</v>
      </c>
      <c r="G277">
        <v>1079</v>
      </c>
      <c r="H277">
        <v>3</v>
      </c>
      <c r="I277" t="s">
        <v>998</v>
      </c>
      <c r="J277" t="s">
        <v>3</v>
      </c>
      <c r="K277" t="s">
        <v>999</v>
      </c>
      <c r="L277">
        <v>1356</v>
      </c>
      <c r="N277">
        <v>1010</v>
      </c>
      <c r="O277" t="s">
        <v>317</v>
      </c>
      <c r="P277" t="s">
        <v>317</v>
      </c>
      <c r="Q277">
        <v>1000</v>
      </c>
      <c r="X277">
        <v>0.38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3</v>
      </c>
      <c r="AG277">
        <v>0.38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ROW(Source!A474)</f>
        <v>474</v>
      </c>
      <c r="B278">
        <v>56487536</v>
      </c>
      <c r="C278">
        <v>56487531</v>
      </c>
      <c r="D278">
        <v>54869660</v>
      </c>
      <c r="E278">
        <v>1079</v>
      </c>
      <c r="F278">
        <v>1</v>
      </c>
      <c r="G278">
        <v>1079</v>
      </c>
      <c r="H278">
        <v>3</v>
      </c>
      <c r="I278" t="s">
        <v>1000</v>
      </c>
      <c r="J278" t="s">
        <v>3</v>
      </c>
      <c r="K278" t="s">
        <v>1001</v>
      </c>
      <c r="L278">
        <v>1339</v>
      </c>
      <c r="N278">
        <v>1007</v>
      </c>
      <c r="O278" t="s">
        <v>158</v>
      </c>
      <c r="P278" t="s">
        <v>158</v>
      </c>
      <c r="Q278">
        <v>1</v>
      </c>
      <c r="X278">
        <v>0.24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3</v>
      </c>
      <c r="AG278">
        <v>0.24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ROW(Source!A479)</f>
        <v>479</v>
      </c>
      <c r="B279">
        <v>56487585</v>
      </c>
      <c r="C279">
        <v>56487565</v>
      </c>
      <c r="D279">
        <v>54836958</v>
      </c>
      <c r="E279">
        <v>1079</v>
      </c>
      <c r="F279">
        <v>1</v>
      </c>
      <c r="G279">
        <v>1079</v>
      </c>
      <c r="H279">
        <v>1</v>
      </c>
      <c r="I279" t="s">
        <v>738</v>
      </c>
      <c r="J279" t="s">
        <v>3</v>
      </c>
      <c r="K279" t="s">
        <v>739</v>
      </c>
      <c r="L279">
        <v>1191</v>
      </c>
      <c r="N279">
        <v>1013</v>
      </c>
      <c r="O279" t="s">
        <v>740</v>
      </c>
      <c r="P279" t="s">
        <v>740</v>
      </c>
      <c r="Q279">
        <v>1</v>
      </c>
      <c r="X279">
        <v>806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49</v>
      </c>
      <c r="AG279">
        <v>1019.59</v>
      </c>
      <c r="AH279">
        <v>2</v>
      </c>
      <c r="AI279">
        <v>56487566</v>
      </c>
      <c r="AJ279">
        <v>271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ROW(Source!A479)</f>
        <v>479</v>
      </c>
      <c r="B280">
        <v>56487586</v>
      </c>
      <c r="C280">
        <v>56487565</v>
      </c>
      <c r="D280">
        <v>54934284</v>
      </c>
      <c r="E280">
        <v>1</v>
      </c>
      <c r="F280">
        <v>1</v>
      </c>
      <c r="G280">
        <v>1079</v>
      </c>
      <c r="H280">
        <v>2</v>
      </c>
      <c r="I280" t="s">
        <v>741</v>
      </c>
      <c r="J280" t="s">
        <v>742</v>
      </c>
      <c r="K280" t="s">
        <v>743</v>
      </c>
      <c r="L280">
        <v>1368</v>
      </c>
      <c r="N280">
        <v>1011</v>
      </c>
      <c r="O280" t="s">
        <v>744</v>
      </c>
      <c r="P280" t="s">
        <v>744</v>
      </c>
      <c r="Q280">
        <v>1</v>
      </c>
      <c r="X280">
        <v>1.28</v>
      </c>
      <c r="Y280">
        <v>0</v>
      </c>
      <c r="Z280">
        <v>83.1</v>
      </c>
      <c r="AA280">
        <v>12.62</v>
      </c>
      <c r="AB280">
        <v>0</v>
      </c>
      <c r="AC280">
        <v>0</v>
      </c>
      <c r="AD280">
        <v>1</v>
      </c>
      <c r="AE280">
        <v>0</v>
      </c>
      <c r="AF280" t="s">
        <v>48</v>
      </c>
      <c r="AG280">
        <v>1.7600000000000002</v>
      </c>
      <c r="AH280">
        <v>2</v>
      </c>
      <c r="AI280">
        <v>56487567</v>
      </c>
      <c r="AJ280">
        <v>272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ROW(Source!A479)</f>
        <v>479</v>
      </c>
      <c r="B281">
        <v>56487588</v>
      </c>
      <c r="C281">
        <v>56487565</v>
      </c>
      <c r="D281">
        <v>54934421</v>
      </c>
      <c r="E281">
        <v>1</v>
      </c>
      <c r="F281">
        <v>1</v>
      </c>
      <c r="G281">
        <v>1079</v>
      </c>
      <c r="H281">
        <v>2</v>
      </c>
      <c r="I281" t="s">
        <v>803</v>
      </c>
      <c r="J281" t="s">
        <v>804</v>
      </c>
      <c r="K281" t="s">
        <v>805</v>
      </c>
      <c r="L281">
        <v>1368</v>
      </c>
      <c r="N281">
        <v>1011</v>
      </c>
      <c r="O281" t="s">
        <v>744</v>
      </c>
      <c r="P281" t="s">
        <v>744</v>
      </c>
      <c r="Q281">
        <v>1</v>
      </c>
      <c r="X281">
        <v>4.5999999999999996</v>
      </c>
      <c r="Y281">
        <v>0</v>
      </c>
      <c r="Z281">
        <v>0.45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48</v>
      </c>
      <c r="AG281">
        <v>6.3250000000000002</v>
      </c>
      <c r="AH281">
        <v>2</v>
      </c>
      <c r="AI281">
        <v>56487569</v>
      </c>
      <c r="AJ281">
        <v>273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ROW(Source!A479)</f>
        <v>479</v>
      </c>
      <c r="B282">
        <v>56487587</v>
      </c>
      <c r="C282">
        <v>56487565</v>
      </c>
      <c r="D282">
        <v>54933523</v>
      </c>
      <c r="E282">
        <v>1</v>
      </c>
      <c r="F282">
        <v>1</v>
      </c>
      <c r="G282">
        <v>1079</v>
      </c>
      <c r="H282">
        <v>2</v>
      </c>
      <c r="I282" t="s">
        <v>746</v>
      </c>
      <c r="J282" t="s">
        <v>747</v>
      </c>
      <c r="K282" t="s">
        <v>748</v>
      </c>
      <c r="L282">
        <v>1368</v>
      </c>
      <c r="N282">
        <v>1011</v>
      </c>
      <c r="O282" t="s">
        <v>744</v>
      </c>
      <c r="P282" t="s">
        <v>744</v>
      </c>
      <c r="Q282">
        <v>1</v>
      </c>
      <c r="X282">
        <v>0.86</v>
      </c>
      <c r="Y282">
        <v>0</v>
      </c>
      <c r="Z282">
        <v>179.17</v>
      </c>
      <c r="AA282">
        <v>16.93</v>
      </c>
      <c r="AB282">
        <v>0</v>
      </c>
      <c r="AC282">
        <v>0</v>
      </c>
      <c r="AD282">
        <v>1</v>
      </c>
      <c r="AE282">
        <v>0</v>
      </c>
      <c r="AF282" t="s">
        <v>48</v>
      </c>
      <c r="AG282">
        <v>1.1825000000000001</v>
      </c>
      <c r="AH282">
        <v>2</v>
      </c>
      <c r="AI282">
        <v>56487568</v>
      </c>
      <c r="AJ282">
        <v>274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ROW(Source!A479)</f>
        <v>479</v>
      </c>
      <c r="B283">
        <v>56487589</v>
      </c>
      <c r="C283">
        <v>56487565</v>
      </c>
      <c r="D283">
        <v>54933656</v>
      </c>
      <c r="E283">
        <v>1</v>
      </c>
      <c r="F283">
        <v>1</v>
      </c>
      <c r="G283">
        <v>1079</v>
      </c>
      <c r="H283">
        <v>2</v>
      </c>
      <c r="I283" t="s">
        <v>806</v>
      </c>
      <c r="J283" t="s">
        <v>807</v>
      </c>
      <c r="K283" t="s">
        <v>808</v>
      </c>
      <c r="L283">
        <v>1368</v>
      </c>
      <c r="N283">
        <v>1011</v>
      </c>
      <c r="O283" t="s">
        <v>744</v>
      </c>
      <c r="P283" t="s">
        <v>744</v>
      </c>
      <c r="Q283">
        <v>1</v>
      </c>
      <c r="X283">
        <v>0.25</v>
      </c>
      <c r="Y283">
        <v>0</v>
      </c>
      <c r="Z283">
        <v>164.94</v>
      </c>
      <c r="AA283">
        <v>14.54</v>
      </c>
      <c r="AB283">
        <v>0</v>
      </c>
      <c r="AC283">
        <v>0</v>
      </c>
      <c r="AD283">
        <v>1</v>
      </c>
      <c r="AE283">
        <v>0</v>
      </c>
      <c r="AF283" t="s">
        <v>48</v>
      </c>
      <c r="AG283">
        <v>0.34375</v>
      </c>
      <c r="AH283">
        <v>2</v>
      </c>
      <c r="AI283">
        <v>56487570</v>
      </c>
      <c r="AJ283">
        <v>275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ROW(Source!A479)</f>
        <v>479</v>
      </c>
      <c r="B284">
        <v>56487590</v>
      </c>
      <c r="C284">
        <v>56487565</v>
      </c>
      <c r="D284">
        <v>54933779</v>
      </c>
      <c r="E284">
        <v>1</v>
      </c>
      <c r="F284">
        <v>1</v>
      </c>
      <c r="G284">
        <v>1079</v>
      </c>
      <c r="H284">
        <v>2</v>
      </c>
      <c r="I284" t="s">
        <v>749</v>
      </c>
      <c r="J284" t="s">
        <v>750</v>
      </c>
      <c r="K284" t="s">
        <v>751</v>
      </c>
      <c r="L284">
        <v>1368</v>
      </c>
      <c r="N284">
        <v>1011</v>
      </c>
      <c r="O284" t="s">
        <v>744</v>
      </c>
      <c r="P284" t="s">
        <v>744</v>
      </c>
      <c r="Q284">
        <v>1</v>
      </c>
      <c r="X284">
        <v>40.299999999999997</v>
      </c>
      <c r="Y284">
        <v>0</v>
      </c>
      <c r="Z284">
        <v>0.23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48</v>
      </c>
      <c r="AG284">
        <v>55.412500000000001</v>
      </c>
      <c r="AH284">
        <v>2</v>
      </c>
      <c r="AI284">
        <v>56487571</v>
      </c>
      <c r="AJ284">
        <v>276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ROW(Source!A479)</f>
        <v>479</v>
      </c>
      <c r="B285">
        <v>56487591</v>
      </c>
      <c r="C285">
        <v>56487565</v>
      </c>
      <c r="D285">
        <v>54831673</v>
      </c>
      <c r="E285">
        <v>1079</v>
      </c>
      <c r="F285">
        <v>1</v>
      </c>
      <c r="G285">
        <v>1079</v>
      </c>
      <c r="H285">
        <v>3</v>
      </c>
      <c r="I285" t="s">
        <v>969</v>
      </c>
      <c r="J285" t="s">
        <v>3</v>
      </c>
      <c r="K285" t="s">
        <v>972</v>
      </c>
      <c r="L285">
        <v>1348</v>
      </c>
      <c r="N285">
        <v>1009</v>
      </c>
      <c r="O285" t="s">
        <v>32</v>
      </c>
      <c r="P285" t="s">
        <v>32</v>
      </c>
      <c r="Q285">
        <v>1000</v>
      </c>
      <c r="X285">
        <v>7.66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3</v>
      </c>
      <c r="AG285">
        <v>7.66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ROW(Source!A479)</f>
        <v>479</v>
      </c>
      <c r="B286">
        <v>56487592</v>
      </c>
      <c r="C286">
        <v>56487565</v>
      </c>
      <c r="D286">
        <v>54902310</v>
      </c>
      <c r="E286">
        <v>1</v>
      </c>
      <c r="F286">
        <v>1</v>
      </c>
      <c r="G286">
        <v>1079</v>
      </c>
      <c r="H286">
        <v>3</v>
      </c>
      <c r="I286" t="s">
        <v>752</v>
      </c>
      <c r="J286" t="s">
        <v>753</v>
      </c>
      <c r="K286" t="s">
        <v>754</v>
      </c>
      <c r="L286">
        <v>1339</v>
      </c>
      <c r="N286">
        <v>1007</v>
      </c>
      <c r="O286" t="s">
        <v>158</v>
      </c>
      <c r="P286" t="s">
        <v>158</v>
      </c>
      <c r="Q286">
        <v>1</v>
      </c>
      <c r="X286">
        <v>0.25700000000000001</v>
      </c>
      <c r="Y286">
        <v>7.07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</v>
      </c>
      <c r="AG286">
        <v>0.25700000000000001</v>
      </c>
      <c r="AH286">
        <v>2</v>
      </c>
      <c r="AI286">
        <v>56487573</v>
      </c>
      <c r="AJ286">
        <v>277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ROW(Source!A479)</f>
        <v>479</v>
      </c>
      <c r="B287">
        <v>56487593</v>
      </c>
      <c r="C287">
        <v>56487565</v>
      </c>
      <c r="D287">
        <v>54902322</v>
      </c>
      <c r="E287">
        <v>1</v>
      </c>
      <c r="F287">
        <v>1</v>
      </c>
      <c r="G287">
        <v>1079</v>
      </c>
      <c r="H287">
        <v>3</v>
      </c>
      <c r="I287" t="s">
        <v>809</v>
      </c>
      <c r="J287" t="s">
        <v>810</v>
      </c>
      <c r="K287" t="s">
        <v>811</v>
      </c>
      <c r="L287">
        <v>1348</v>
      </c>
      <c r="N287">
        <v>1009</v>
      </c>
      <c r="O287" t="s">
        <v>32</v>
      </c>
      <c r="P287" t="s">
        <v>32</v>
      </c>
      <c r="Q287">
        <v>1000</v>
      </c>
      <c r="X287">
        <v>7.9000000000000001E-2</v>
      </c>
      <c r="Y287">
        <v>6512.79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</v>
      </c>
      <c r="AG287">
        <v>7.9000000000000001E-2</v>
      </c>
      <c r="AH287">
        <v>2</v>
      </c>
      <c r="AI287">
        <v>56487574</v>
      </c>
      <c r="AJ287">
        <v>278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ROW(Source!A479)</f>
        <v>479</v>
      </c>
      <c r="B288">
        <v>56487594</v>
      </c>
      <c r="C288">
        <v>56487565</v>
      </c>
      <c r="D288">
        <v>54902402</v>
      </c>
      <c r="E288">
        <v>1</v>
      </c>
      <c r="F288">
        <v>1</v>
      </c>
      <c r="G288">
        <v>1079</v>
      </c>
      <c r="H288">
        <v>3</v>
      </c>
      <c r="I288" t="s">
        <v>812</v>
      </c>
      <c r="J288" t="s">
        <v>813</v>
      </c>
      <c r="K288" t="s">
        <v>814</v>
      </c>
      <c r="L288">
        <v>1339</v>
      </c>
      <c r="N288">
        <v>1007</v>
      </c>
      <c r="O288" t="s">
        <v>158</v>
      </c>
      <c r="P288" t="s">
        <v>158</v>
      </c>
      <c r="Q288">
        <v>1</v>
      </c>
      <c r="X288">
        <v>0.53</v>
      </c>
      <c r="Y288">
        <v>1821.37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0.53</v>
      </c>
      <c r="AH288">
        <v>2</v>
      </c>
      <c r="AI288">
        <v>56487575</v>
      </c>
      <c r="AJ288">
        <v>279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ROW(Source!A479)</f>
        <v>479</v>
      </c>
      <c r="B289">
        <v>56487595</v>
      </c>
      <c r="C289">
        <v>56487565</v>
      </c>
      <c r="D289">
        <v>54902403</v>
      </c>
      <c r="E289">
        <v>1</v>
      </c>
      <c r="F289">
        <v>1</v>
      </c>
      <c r="G289">
        <v>1079</v>
      </c>
      <c r="H289">
        <v>3</v>
      </c>
      <c r="I289" t="s">
        <v>815</v>
      </c>
      <c r="J289" t="s">
        <v>816</v>
      </c>
      <c r="K289" t="s">
        <v>817</v>
      </c>
      <c r="L289">
        <v>1339</v>
      </c>
      <c r="N289">
        <v>1007</v>
      </c>
      <c r="O289" t="s">
        <v>158</v>
      </c>
      <c r="P289" t="s">
        <v>158</v>
      </c>
      <c r="Q289">
        <v>1</v>
      </c>
      <c r="X289">
        <v>2.61</v>
      </c>
      <c r="Y289">
        <v>1821.37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2.61</v>
      </c>
      <c r="AH289">
        <v>2</v>
      </c>
      <c r="AI289">
        <v>56487576</v>
      </c>
      <c r="AJ289">
        <v>280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ROW(Source!A479)</f>
        <v>479</v>
      </c>
      <c r="B290">
        <v>56487596</v>
      </c>
      <c r="C290">
        <v>56487565</v>
      </c>
      <c r="D290">
        <v>54902427</v>
      </c>
      <c r="E290">
        <v>1</v>
      </c>
      <c r="F290">
        <v>1</v>
      </c>
      <c r="G290">
        <v>1079</v>
      </c>
      <c r="H290">
        <v>3</v>
      </c>
      <c r="I290" t="s">
        <v>761</v>
      </c>
      <c r="J290" t="s">
        <v>762</v>
      </c>
      <c r="K290" t="s">
        <v>763</v>
      </c>
      <c r="L290">
        <v>1348</v>
      </c>
      <c r="N290">
        <v>1009</v>
      </c>
      <c r="O290" t="s">
        <v>32</v>
      </c>
      <c r="P290" t="s">
        <v>32</v>
      </c>
      <c r="Q290">
        <v>1000</v>
      </c>
      <c r="X290">
        <v>8.5999999999999993E-2</v>
      </c>
      <c r="Y290">
        <v>1257.54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8.5999999999999993E-2</v>
      </c>
      <c r="AH290">
        <v>2</v>
      </c>
      <c r="AI290">
        <v>56487577</v>
      </c>
      <c r="AJ290">
        <v>281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ROW(Source!A479)</f>
        <v>479</v>
      </c>
      <c r="B291">
        <v>56487597</v>
      </c>
      <c r="C291">
        <v>56487565</v>
      </c>
      <c r="D291">
        <v>54902715</v>
      </c>
      <c r="E291">
        <v>1</v>
      </c>
      <c r="F291">
        <v>1</v>
      </c>
      <c r="G291">
        <v>1079</v>
      </c>
      <c r="H291">
        <v>3</v>
      </c>
      <c r="I291" t="s">
        <v>892</v>
      </c>
      <c r="J291" t="s">
        <v>893</v>
      </c>
      <c r="K291" t="s">
        <v>894</v>
      </c>
      <c r="L291">
        <v>1327</v>
      </c>
      <c r="N291">
        <v>1005</v>
      </c>
      <c r="O291" t="s">
        <v>214</v>
      </c>
      <c r="P291" t="s">
        <v>214</v>
      </c>
      <c r="Q291">
        <v>1</v>
      </c>
      <c r="X291">
        <v>42.9</v>
      </c>
      <c r="Y291">
        <v>7.39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42.9</v>
      </c>
      <c r="AH291">
        <v>2</v>
      </c>
      <c r="AI291">
        <v>56487578</v>
      </c>
      <c r="AJ291">
        <v>282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ROW(Source!A479)</f>
        <v>479</v>
      </c>
      <c r="B292">
        <v>56487598</v>
      </c>
      <c r="C292">
        <v>56487565</v>
      </c>
      <c r="D292">
        <v>54902280</v>
      </c>
      <c r="E292">
        <v>1</v>
      </c>
      <c r="F292">
        <v>1</v>
      </c>
      <c r="G292">
        <v>1079</v>
      </c>
      <c r="H292">
        <v>3</v>
      </c>
      <c r="I292" t="s">
        <v>895</v>
      </c>
      <c r="J292" t="s">
        <v>896</v>
      </c>
      <c r="K292" t="s">
        <v>897</v>
      </c>
      <c r="L292">
        <v>1339</v>
      </c>
      <c r="N292">
        <v>1007</v>
      </c>
      <c r="O292" t="s">
        <v>158</v>
      </c>
      <c r="P292" t="s">
        <v>158</v>
      </c>
      <c r="Q292">
        <v>1</v>
      </c>
      <c r="X292">
        <v>6.22</v>
      </c>
      <c r="Y292">
        <v>2464.94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6.22</v>
      </c>
      <c r="AH292">
        <v>2</v>
      </c>
      <c r="AI292">
        <v>56487579</v>
      </c>
      <c r="AJ292">
        <v>283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ROW(Source!A479)</f>
        <v>479</v>
      </c>
      <c r="B293">
        <v>56487599</v>
      </c>
      <c r="C293">
        <v>56487565</v>
      </c>
      <c r="D293">
        <v>54902287</v>
      </c>
      <c r="E293">
        <v>1</v>
      </c>
      <c r="F293">
        <v>1</v>
      </c>
      <c r="G293">
        <v>1079</v>
      </c>
      <c r="H293">
        <v>3</v>
      </c>
      <c r="I293" t="s">
        <v>898</v>
      </c>
      <c r="J293" t="s">
        <v>899</v>
      </c>
      <c r="K293" t="s">
        <v>900</v>
      </c>
      <c r="L293">
        <v>1339</v>
      </c>
      <c r="N293">
        <v>1007</v>
      </c>
      <c r="O293" t="s">
        <v>158</v>
      </c>
      <c r="P293" t="s">
        <v>158</v>
      </c>
      <c r="Q293">
        <v>1</v>
      </c>
      <c r="X293">
        <v>0.99</v>
      </c>
      <c r="Y293">
        <v>2824.52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0.99</v>
      </c>
      <c r="AH293">
        <v>2</v>
      </c>
      <c r="AI293">
        <v>56487580</v>
      </c>
      <c r="AJ293">
        <v>284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ROW(Source!A479)</f>
        <v>479</v>
      </c>
      <c r="B294">
        <v>56487600</v>
      </c>
      <c r="C294">
        <v>56487565</v>
      </c>
      <c r="D294">
        <v>54902884</v>
      </c>
      <c r="E294">
        <v>1</v>
      </c>
      <c r="F294">
        <v>1</v>
      </c>
      <c r="G294">
        <v>1079</v>
      </c>
      <c r="H294">
        <v>3</v>
      </c>
      <c r="I294" t="s">
        <v>901</v>
      </c>
      <c r="J294" t="s">
        <v>902</v>
      </c>
      <c r="K294" t="s">
        <v>903</v>
      </c>
      <c r="L294">
        <v>1348</v>
      </c>
      <c r="N294">
        <v>1009</v>
      </c>
      <c r="O294" t="s">
        <v>32</v>
      </c>
      <c r="P294" t="s">
        <v>32</v>
      </c>
      <c r="Q294">
        <v>1000</v>
      </c>
      <c r="X294">
        <v>1.1599999999999999E-2</v>
      </c>
      <c r="Y294">
        <v>9238.1299999999992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1.1599999999999999E-2</v>
      </c>
      <c r="AH294">
        <v>2</v>
      </c>
      <c r="AI294">
        <v>56487581</v>
      </c>
      <c r="AJ294">
        <v>285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ROW(Source!A479)</f>
        <v>479</v>
      </c>
      <c r="B295">
        <v>56487601</v>
      </c>
      <c r="C295">
        <v>56487565</v>
      </c>
      <c r="D295">
        <v>54911477</v>
      </c>
      <c r="E295">
        <v>1</v>
      </c>
      <c r="F295">
        <v>1</v>
      </c>
      <c r="G295">
        <v>1079</v>
      </c>
      <c r="H295">
        <v>3</v>
      </c>
      <c r="I295" t="s">
        <v>904</v>
      </c>
      <c r="J295" t="s">
        <v>905</v>
      </c>
      <c r="K295" t="s">
        <v>906</v>
      </c>
      <c r="L295">
        <v>1348</v>
      </c>
      <c r="N295">
        <v>1009</v>
      </c>
      <c r="O295" t="s">
        <v>32</v>
      </c>
      <c r="P295" t="s">
        <v>32</v>
      </c>
      <c r="Q295">
        <v>1000</v>
      </c>
      <c r="X295">
        <v>0.5</v>
      </c>
      <c r="Y295">
        <v>12645.17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0.5</v>
      </c>
      <c r="AH295">
        <v>2</v>
      </c>
      <c r="AI295">
        <v>56487582</v>
      </c>
      <c r="AJ295">
        <v>290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ROW(Source!A479)</f>
        <v>479</v>
      </c>
      <c r="B296">
        <v>56487602</v>
      </c>
      <c r="C296">
        <v>56487565</v>
      </c>
      <c r="D296">
        <v>54914902</v>
      </c>
      <c r="E296">
        <v>1</v>
      </c>
      <c r="F296">
        <v>1</v>
      </c>
      <c r="G296">
        <v>1079</v>
      </c>
      <c r="H296">
        <v>3</v>
      </c>
      <c r="I296" t="s">
        <v>252</v>
      </c>
      <c r="J296" t="s">
        <v>254</v>
      </c>
      <c r="K296" t="s">
        <v>253</v>
      </c>
      <c r="L296">
        <v>1327</v>
      </c>
      <c r="N296">
        <v>1005</v>
      </c>
      <c r="O296" t="s">
        <v>214</v>
      </c>
      <c r="P296" t="s">
        <v>214</v>
      </c>
      <c r="Q296">
        <v>1</v>
      </c>
      <c r="X296">
        <v>86.1</v>
      </c>
      <c r="Y296">
        <v>60.82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86.1</v>
      </c>
      <c r="AH296">
        <v>2</v>
      </c>
      <c r="AI296">
        <v>56487583</v>
      </c>
      <c r="AJ296">
        <v>291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ROW(Source!A479)</f>
        <v>479</v>
      </c>
      <c r="B297">
        <v>56487603</v>
      </c>
      <c r="C297">
        <v>56487565</v>
      </c>
      <c r="D297">
        <v>54869117</v>
      </c>
      <c r="E297">
        <v>1079</v>
      </c>
      <c r="F297">
        <v>1</v>
      </c>
      <c r="G297">
        <v>1079</v>
      </c>
      <c r="H297">
        <v>3</v>
      </c>
      <c r="I297" t="s">
        <v>973</v>
      </c>
      <c r="J297" t="s">
        <v>3</v>
      </c>
      <c r="K297" t="s">
        <v>987</v>
      </c>
      <c r="L297">
        <v>1339</v>
      </c>
      <c r="N297">
        <v>1007</v>
      </c>
      <c r="O297" t="s">
        <v>158</v>
      </c>
      <c r="P297" t="s">
        <v>158</v>
      </c>
      <c r="Q297">
        <v>1</v>
      </c>
      <c r="X297">
        <v>101.5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</v>
      </c>
      <c r="AG297">
        <v>101.5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ROW(Source!A480)</f>
        <v>480</v>
      </c>
      <c r="B298">
        <v>56487585</v>
      </c>
      <c r="C298">
        <v>56487565</v>
      </c>
      <c r="D298">
        <v>54836958</v>
      </c>
      <c r="E298">
        <v>1079</v>
      </c>
      <c r="F298">
        <v>1</v>
      </c>
      <c r="G298">
        <v>1079</v>
      </c>
      <c r="H298">
        <v>1</v>
      </c>
      <c r="I298" t="s">
        <v>738</v>
      </c>
      <c r="J298" t="s">
        <v>3</v>
      </c>
      <c r="K298" t="s">
        <v>739</v>
      </c>
      <c r="L298">
        <v>1191</v>
      </c>
      <c r="N298">
        <v>1013</v>
      </c>
      <c r="O298" t="s">
        <v>740</v>
      </c>
      <c r="P298" t="s">
        <v>740</v>
      </c>
      <c r="Q298">
        <v>1</v>
      </c>
      <c r="X298">
        <v>806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49</v>
      </c>
      <c r="AG298">
        <v>1019.59</v>
      </c>
      <c r="AH298">
        <v>2</v>
      </c>
      <c r="AI298">
        <v>56487566</v>
      </c>
      <c r="AJ298">
        <v>292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ROW(Source!A480)</f>
        <v>480</v>
      </c>
      <c r="B299">
        <v>56487586</v>
      </c>
      <c r="C299">
        <v>56487565</v>
      </c>
      <c r="D299">
        <v>54934284</v>
      </c>
      <c r="E299">
        <v>1</v>
      </c>
      <c r="F299">
        <v>1</v>
      </c>
      <c r="G299">
        <v>1079</v>
      </c>
      <c r="H299">
        <v>2</v>
      </c>
      <c r="I299" t="s">
        <v>741</v>
      </c>
      <c r="J299" t="s">
        <v>742</v>
      </c>
      <c r="K299" t="s">
        <v>743</v>
      </c>
      <c r="L299">
        <v>1368</v>
      </c>
      <c r="N299">
        <v>1011</v>
      </c>
      <c r="O299" t="s">
        <v>744</v>
      </c>
      <c r="P299" t="s">
        <v>744</v>
      </c>
      <c r="Q299">
        <v>1</v>
      </c>
      <c r="X299">
        <v>1.28</v>
      </c>
      <c r="Y299">
        <v>0</v>
      </c>
      <c r="Z299">
        <v>83.1</v>
      </c>
      <c r="AA299">
        <v>12.62</v>
      </c>
      <c r="AB299">
        <v>0</v>
      </c>
      <c r="AC299">
        <v>0</v>
      </c>
      <c r="AD299">
        <v>1</v>
      </c>
      <c r="AE299">
        <v>0</v>
      </c>
      <c r="AF299" t="s">
        <v>48</v>
      </c>
      <c r="AG299">
        <v>1.7600000000000002</v>
      </c>
      <c r="AH299">
        <v>2</v>
      </c>
      <c r="AI299">
        <v>56487567</v>
      </c>
      <c r="AJ299">
        <v>293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ROW(Source!A480)</f>
        <v>480</v>
      </c>
      <c r="B300">
        <v>56487588</v>
      </c>
      <c r="C300">
        <v>56487565</v>
      </c>
      <c r="D300">
        <v>54934421</v>
      </c>
      <c r="E300">
        <v>1</v>
      </c>
      <c r="F300">
        <v>1</v>
      </c>
      <c r="G300">
        <v>1079</v>
      </c>
      <c r="H300">
        <v>2</v>
      </c>
      <c r="I300" t="s">
        <v>803</v>
      </c>
      <c r="J300" t="s">
        <v>804</v>
      </c>
      <c r="K300" t="s">
        <v>805</v>
      </c>
      <c r="L300">
        <v>1368</v>
      </c>
      <c r="N300">
        <v>1011</v>
      </c>
      <c r="O300" t="s">
        <v>744</v>
      </c>
      <c r="P300" t="s">
        <v>744</v>
      </c>
      <c r="Q300">
        <v>1</v>
      </c>
      <c r="X300">
        <v>4.5999999999999996</v>
      </c>
      <c r="Y300">
        <v>0</v>
      </c>
      <c r="Z300">
        <v>0.45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48</v>
      </c>
      <c r="AG300">
        <v>6.3250000000000002</v>
      </c>
      <c r="AH300">
        <v>2</v>
      </c>
      <c r="AI300">
        <v>56487569</v>
      </c>
      <c r="AJ300">
        <v>294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ROW(Source!A480)</f>
        <v>480</v>
      </c>
      <c r="B301">
        <v>56487587</v>
      </c>
      <c r="C301">
        <v>56487565</v>
      </c>
      <c r="D301">
        <v>54933523</v>
      </c>
      <c r="E301">
        <v>1</v>
      </c>
      <c r="F301">
        <v>1</v>
      </c>
      <c r="G301">
        <v>1079</v>
      </c>
      <c r="H301">
        <v>2</v>
      </c>
      <c r="I301" t="s">
        <v>746</v>
      </c>
      <c r="J301" t="s">
        <v>747</v>
      </c>
      <c r="K301" t="s">
        <v>748</v>
      </c>
      <c r="L301">
        <v>1368</v>
      </c>
      <c r="N301">
        <v>1011</v>
      </c>
      <c r="O301" t="s">
        <v>744</v>
      </c>
      <c r="P301" t="s">
        <v>744</v>
      </c>
      <c r="Q301">
        <v>1</v>
      </c>
      <c r="X301">
        <v>0.86</v>
      </c>
      <c r="Y301">
        <v>0</v>
      </c>
      <c r="Z301">
        <v>179.17</v>
      </c>
      <c r="AA301">
        <v>16.93</v>
      </c>
      <c r="AB301">
        <v>0</v>
      </c>
      <c r="AC301">
        <v>0</v>
      </c>
      <c r="AD301">
        <v>1</v>
      </c>
      <c r="AE301">
        <v>0</v>
      </c>
      <c r="AF301" t="s">
        <v>48</v>
      </c>
      <c r="AG301">
        <v>1.1825000000000001</v>
      </c>
      <c r="AH301">
        <v>2</v>
      </c>
      <c r="AI301">
        <v>56487568</v>
      </c>
      <c r="AJ301">
        <v>295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ROW(Source!A480)</f>
        <v>480</v>
      </c>
      <c r="B302">
        <v>56487589</v>
      </c>
      <c r="C302">
        <v>56487565</v>
      </c>
      <c r="D302">
        <v>54933656</v>
      </c>
      <c r="E302">
        <v>1</v>
      </c>
      <c r="F302">
        <v>1</v>
      </c>
      <c r="G302">
        <v>1079</v>
      </c>
      <c r="H302">
        <v>2</v>
      </c>
      <c r="I302" t="s">
        <v>806</v>
      </c>
      <c r="J302" t="s">
        <v>807</v>
      </c>
      <c r="K302" t="s">
        <v>808</v>
      </c>
      <c r="L302">
        <v>1368</v>
      </c>
      <c r="N302">
        <v>1011</v>
      </c>
      <c r="O302" t="s">
        <v>744</v>
      </c>
      <c r="P302" t="s">
        <v>744</v>
      </c>
      <c r="Q302">
        <v>1</v>
      </c>
      <c r="X302">
        <v>0.25</v>
      </c>
      <c r="Y302">
        <v>0</v>
      </c>
      <c r="Z302">
        <v>164.94</v>
      </c>
      <c r="AA302">
        <v>14.54</v>
      </c>
      <c r="AB302">
        <v>0</v>
      </c>
      <c r="AC302">
        <v>0</v>
      </c>
      <c r="AD302">
        <v>1</v>
      </c>
      <c r="AE302">
        <v>0</v>
      </c>
      <c r="AF302" t="s">
        <v>48</v>
      </c>
      <c r="AG302">
        <v>0.34375</v>
      </c>
      <c r="AH302">
        <v>2</v>
      </c>
      <c r="AI302">
        <v>56487570</v>
      </c>
      <c r="AJ302">
        <v>296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ROW(Source!A480)</f>
        <v>480</v>
      </c>
      <c r="B303">
        <v>56487590</v>
      </c>
      <c r="C303">
        <v>56487565</v>
      </c>
      <c r="D303">
        <v>54933779</v>
      </c>
      <c r="E303">
        <v>1</v>
      </c>
      <c r="F303">
        <v>1</v>
      </c>
      <c r="G303">
        <v>1079</v>
      </c>
      <c r="H303">
        <v>2</v>
      </c>
      <c r="I303" t="s">
        <v>749</v>
      </c>
      <c r="J303" t="s">
        <v>750</v>
      </c>
      <c r="K303" t="s">
        <v>751</v>
      </c>
      <c r="L303">
        <v>1368</v>
      </c>
      <c r="N303">
        <v>1011</v>
      </c>
      <c r="O303" t="s">
        <v>744</v>
      </c>
      <c r="P303" t="s">
        <v>744</v>
      </c>
      <c r="Q303">
        <v>1</v>
      </c>
      <c r="X303">
        <v>40.299999999999997</v>
      </c>
      <c r="Y303">
        <v>0</v>
      </c>
      <c r="Z303">
        <v>0.23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48</v>
      </c>
      <c r="AG303">
        <v>55.412500000000001</v>
      </c>
      <c r="AH303">
        <v>2</v>
      </c>
      <c r="AI303">
        <v>56487571</v>
      </c>
      <c r="AJ303">
        <v>297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ROW(Source!A480)</f>
        <v>480</v>
      </c>
      <c r="B304">
        <v>56487591</v>
      </c>
      <c r="C304">
        <v>56487565</v>
      </c>
      <c r="D304">
        <v>54831673</v>
      </c>
      <c r="E304">
        <v>1079</v>
      </c>
      <c r="F304">
        <v>1</v>
      </c>
      <c r="G304">
        <v>1079</v>
      </c>
      <c r="H304">
        <v>3</v>
      </c>
      <c r="I304" t="s">
        <v>969</v>
      </c>
      <c r="J304" t="s">
        <v>3</v>
      </c>
      <c r="K304" t="s">
        <v>972</v>
      </c>
      <c r="L304">
        <v>1348</v>
      </c>
      <c r="N304">
        <v>1009</v>
      </c>
      <c r="O304" t="s">
        <v>32</v>
      </c>
      <c r="P304" t="s">
        <v>32</v>
      </c>
      <c r="Q304">
        <v>1000</v>
      </c>
      <c r="X304">
        <v>7.66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</v>
      </c>
      <c r="AG304">
        <v>7.66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ROW(Source!A480)</f>
        <v>480</v>
      </c>
      <c r="B305">
        <v>56487592</v>
      </c>
      <c r="C305">
        <v>56487565</v>
      </c>
      <c r="D305">
        <v>54902310</v>
      </c>
      <c r="E305">
        <v>1</v>
      </c>
      <c r="F305">
        <v>1</v>
      </c>
      <c r="G305">
        <v>1079</v>
      </c>
      <c r="H305">
        <v>3</v>
      </c>
      <c r="I305" t="s">
        <v>752</v>
      </c>
      <c r="J305" t="s">
        <v>753</v>
      </c>
      <c r="K305" t="s">
        <v>754</v>
      </c>
      <c r="L305">
        <v>1339</v>
      </c>
      <c r="N305">
        <v>1007</v>
      </c>
      <c r="O305" t="s">
        <v>158</v>
      </c>
      <c r="P305" t="s">
        <v>158</v>
      </c>
      <c r="Q305">
        <v>1</v>
      </c>
      <c r="X305">
        <v>0.25700000000000001</v>
      </c>
      <c r="Y305">
        <v>7.07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0.25700000000000001</v>
      </c>
      <c r="AH305">
        <v>2</v>
      </c>
      <c r="AI305">
        <v>56487573</v>
      </c>
      <c r="AJ305">
        <v>298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ROW(Source!A480)</f>
        <v>480</v>
      </c>
      <c r="B306">
        <v>56487593</v>
      </c>
      <c r="C306">
        <v>56487565</v>
      </c>
      <c r="D306">
        <v>54902322</v>
      </c>
      <c r="E306">
        <v>1</v>
      </c>
      <c r="F306">
        <v>1</v>
      </c>
      <c r="G306">
        <v>1079</v>
      </c>
      <c r="H306">
        <v>3</v>
      </c>
      <c r="I306" t="s">
        <v>809</v>
      </c>
      <c r="J306" t="s">
        <v>810</v>
      </c>
      <c r="K306" t="s">
        <v>811</v>
      </c>
      <c r="L306">
        <v>1348</v>
      </c>
      <c r="N306">
        <v>1009</v>
      </c>
      <c r="O306" t="s">
        <v>32</v>
      </c>
      <c r="P306" t="s">
        <v>32</v>
      </c>
      <c r="Q306">
        <v>1000</v>
      </c>
      <c r="X306">
        <v>7.9000000000000001E-2</v>
      </c>
      <c r="Y306">
        <v>6512.79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7.9000000000000001E-2</v>
      </c>
      <c r="AH306">
        <v>2</v>
      </c>
      <c r="AI306">
        <v>56487574</v>
      </c>
      <c r="AJ306">
        <v>299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ROW(Source!A480)</f>
        <v>480</v>
      </c>
      <c r="B307">
        <v>56487594</v>
      </c>
      <c r="C307">
        <v>56487565</v>
      </c>
      <c r="D307">
        <v>54902402</v>
      </c>
      <c r="E307">
        <v>1</v>
      </c>
      <c r="F307">
        <v>1</v>
      </c>
      <c r="G307">
        <v>1079</v>
      </c>
      <c r="H307">
        <v>3</v>
      </c>
      <c r="I307" t="s">
        <v>812</v>
      </c>
      <c r="J307" t="s">
        <v>813</v>
      </c>
      <c r="K307" t="s">
        <v>814</v>
      </c>
      <c r="L307">
        <v>1339</v>
      </c>
      <c r="N307">
        <v>1007</v>
      </c>
      <c r="O307" t="s">
        <v>158</v>
      </c>
      <c r="P307" t="s">
        <v>158</v>
      </c>
      <c r="Q307">
        <v>1</v>
      </c>
      <c r="X307">
        <v>0.53</v>
      </c>
      <c r="Y307">
        <v>1821.37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0.53</v>
      </c>
      <c r="AH307">
        <v>2</v>
      </c>
      <c r="AI307">
        <v>56487575</v>
      </c>
      <c r="AJ307">
        <v>300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ROW(Source!A480)</f>
        <v>480</v>
      </c>
      <c r="B308">
        <v>56487595</v>
      </c>
      <c r="C308">
        <v>56487565</v>
      </c>
      <c r="D308">
        <v>54902403</v>
      </c>
      <c r="E308">
        <v>1</v>
      </c>
      <c r="F308">
        <v>1</v>
      </c>
      <c r="G308">
        <v>1079</v>
      </c>
      <c r="H308">
        <v>3</v>
      </c>
      <c r="I308" t="s">
        <v>815</v>
      </c>
      <c r="J308" t="s">
        <v>816</v>
      </c>
      <c r="K308" t="s">
        <v>817</v>
      </c>
      <c r="L308">
        <v>1339</v>
      </c>
      <c r="N308">
        <v>1007</v>
      </c>
      <c r="O308" t="s">
        <v>158</v>
      </c>
      <c r="P308" t="s">
        <v>158</v>
      </c>
      <c r="Q308">
        <v>1</v>
      </c>
      <c r="X308">
        <v>2.61</v>
      </c>
      <c r="Y308">
        <v>1821.37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2.61</v>
      </c>
      <c r="AH308">
        <v>2</v>
      </c>
      <c r="AI308">
        <v>56487576</v>
      </c>
      <c r="AJ308">
        <v>301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ROW(Source!A480)</f>
        <v>480</v>
      </c>
      <c r="B309">
        <v>56487596</v>
      </c>
      <c r="C309">
        <v>56487565</v>
      </c>
      <c r="D309">
        <v>54902427</v>
      </c>
      <c r="E309">
        <v>1</v>
      </c>
      <c r="F309">
        <v>1</v>
      </c>
      <c r="G309">
        <v>1079</v>
      </c>
      <c r="H309">
        <v>3</v>
      </c>
      <c r="I309" t="s">
        <v>761</v>
      </c>
      <c r="J309" t="s">
        <v>762</v>
      </c>
      <c r="K309" t="s">
        <v>763</v>
      </c>
      <c r="L309">
        <v>1348</v>
      </c>
      <c r="N309">
        <v>1009</v>
      </c>
      <c r="O309" t="s">
        <v>32</v>
      </c>
      <c r="P309" t="s">
        <v>32</v>
      </c>
      <c r="Q309">
        <v>1000</v>
      </c>
      <c r="X309">
        <v>8.5999999999999993E-2</v>
      </c>
      <c r="Y309">
        <v>1257.54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8.5999999999999993E-2</v>
      </c>
      <c r="AH309">
        <v>2</v>
      </c>
      <c r="AI309">
        <v>56487577</v>
      </c>
      <c r="AJ309">
        <v>302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ROW(Source!A480)</f>
        <v>480</v>
      </c>
      <c r="B310">
        <v>56487597</v>
      </c>
      <c r="C310">
        <v>56487565</v>
      </c>
      <c r="D310">
        <v>54902715</v>
      </c>
      <c r="E310">
        <v>1</v>
      </c>
      <c r="F310">
        <v>1</v>
      </c>
      <c r="G310">
        <v>1079</v>
      </c>
      <c r="H310">
        <v>3</v>
      </c>
      <c r="I310" t="s">
        <v>892</v>
      </c>
      <c r="J310" t="s">
        <v>893</v>
      </c>
      <c r="K310" t="s">
        <v>894</v>
      </c>
      <c r="L310">
        <v>1327</v>
      </c>
      <c r="N310">
        <v>1005</v>
      </c>
      <c r="O310" t="s">
        <v>214</v>
      </c>
      <c r="P310" t="s">
        <v>214</v>
      </c>
      <c r="Q310">
        <v>1</v>
      </c>
      <c r="X310">
        <v>42.9</v>
      </c>
      <c r="Y310">
        <v>7.39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42.9</v>
      </c>
      <c r="AH310">
        <v>2</v>
      </c>
      <c r="AI310">
        <v>56487578</v>
      </c>
      <c r="AJ310">
        <v>303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ROW(Source!A480)</f>
        <v>480</v>
      </c>
      <c r="B311">
        <v>56487598</v>
      </c>
      <c r="C311">
        <v>56487565</v>
      </c>
      <c r="D311">
        <v>54902280</v>
      </c>
      <c r="E311">
        <v>1</v>
      </c>
      <c r="F311">
        <v>1</v>
      </c>
      <c r="G311">
        <v>1079</v>
      </c>
      <c r="H311">
        <v>3</v>
      </c>
      <c r="I311" t="s">
        <v>895</v>
      </c>
      <c r="J311" t="s">
        <v>896</v>
      </c>
      <c r="K311" t="s">
        <v>897</v>
      </c>
      <c r="L311">
        <v>1339</v>
      </c>
      <c r="N311">
        <v>1007</v>
      </c>
      <c r="O311" t="s">
        <v>158</v>
      </c>
      <c r="P311" t="s">
        <v>158</v>
      </c>
      <c r="Q311">
        <v>1</v>
      </c>
      <c r="X311">
        <v>6.22</v>
      </c>
      <c r="Y311">
        <v>2464.94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6.22</v>
      </c>
      <c r="AH311">
        <v>2</v>
      </c>
      <c r="AI311">
        <v>56487579</v>
      </c>
      <c r="AJ311">
        <v>304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ROW(Source!A480)</f>
        <v>480</v>
      </c>
      <c r="B312">
        <v>56487599</v>
      </c>
      <c r="C312">
        <v>56487565</v>
      </c>
      <c r="D312">
        <v>54902287</v>
      </c>
      <c r="E312">
        <v>1</v>
      </c>
      <c r="F312">
        <v>1</v>
      </c>
      <c r="G312">
        <v>1079</v>
      </c>
      <c r="H312">
        <v>3</v>
      </c>
      <c r="I312" t="s">
        <v>898</v>
      </c>
      <c r="J312" t="s">
        <v>899</v>
      </c>
      <c r="K312" t="s">
        <v>900</v>
      </c>
      <c r="L312">
        <v>1339</v>
      </c>
      <c r="N312">
        <v>1007</v>
      </c>
      <c r="O312" t="s">
        <v>158</v>
      </c>
      <c r="P312" t="s">
        <v>158</v>
      </c>
      <c r="Q312">
        <v>1</v>
      </c>
      <c r="X312">
        <v>0.99</v>
      </c>
      <c r="Y312">
        <v>2824.52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0.99</v>
      </c>
      <c r="AH312">
        <v>2</v>
      </c>
      <c r="AI312">
        <v>56487580</v>
      </c>
      <c r="AJ312">
        <v>305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ROW(Source!A480)</f>
        <v>480</v>
      </c>
      <c r="B313">
        <v>56487600</v>
      </c>
      <c r="C313">
        <v>56487565</v>
      </c>
      <c r="D313">
        <v>54902884</v>
      </c>
      <c r="E313">
        <v>1</v>
      </c>
      <c r="F313">
        <v>1</v>
      </c>
      <c r="G313">
        <v>1079</v>
      </c>
      <c r="H313">
        <v>3</v>
      </c>
      <c r="I313" t="s">
        <v>901</v>
      </c>
      <c r="J313" t="s">
        <v>902</v>
      </c>
      <c r="K313" t="s">
        <v>903</v>
      </c>
      <c r="L313">
        <v>1348</v>
      </c>
      <c r="N313">
        <v>1009</v>
      </c>
      <c r="O313" t="s">
        <v>32</v>
      </c>
      <c r="P313" t="s">
        <v>32</v>
      </c>
      <c r="Q313">
        <v>1000</v>
      </c>
      <c r="X313">
        <v>1.1599999999999999E-2</v>
      </c>
      <c r="Y313">
        <v>9238.1299999999992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1.1599999999999999E-2</v>
      </c>
      <c r="AH313">
        <v>2</v>
      </c>
      <c r="AI313">
        <v>56487581</v>
      </c>
      <c r="AJ313">
        <v>306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ROW(Source!A480)</f>
        <v>480</v>
      </c>
      <c r="B314">
        <v>56487601</v>
      </c>
      <c r="C314">
        <v>56487565</v>
      </c>
      <c r="D314">
        <v>54911477</v>
      </c>
      <c r="E314">
        <v>1</v>
      </c>
      <c r="F314">
        <v>1</v>
      </c>
      <c r="G314">
        <v>1079</v>
      </c>
      <c r="H314">
        <v>3</v>
      </c>
      <c r="I314" t="s">
        <v>904</v>
      </c>
      <c r="J314" t="s">
        <v>905</v>
      </c>
      <c r="K314" t="s">
        <v>906</v>
      </c>
      <c r="L314">
        <v>1348</v>
      </c>
      <c r="N314">
        <v>1009</v>
      </c>
      <c r="O314" t="s">
        <v>32</v>
      </c>
      <c r="P314" t="s">
        <v>32</v>
      </c>
      <c r="Q314">
        <v>1000</v>
      </c>
      <c r="X314">
        <v>0.5</v>
      </c>
      <c r="Y314">
        <v>12645.17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</v>
      </c>
      <c r="AG314">
        <v>0.5</v>
      </c>
      <c r="AH314">
        <v>2</v>
      </c>
      <c r="AI314">
        <v>56487582</v>
      </c>
      <c r="AJ314">
        <v>311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ROW(Source!A480)</f>
        <v>480</v>
      </c>
      <c r="B315">
        <v>56487602</v>
      </c>
      <c r="C315">
        <v>56487565</v>
      </c>
      <c r="D315">
        <v>54914902</v>
      </c>
      <c r="E315">
        <v>1</v>
      </c>
      <c r="F315">
        <v>1</v>
      </c>
      <c r="G315">
        <v>1079</v>
      </c>
      <c r="H315">
        <v>3</v>
      </c>
      <c r="I315" t="s">
        <v>252</v>
      </c>
      <c r="J315" t="s">
        <v>254</v>
      </c>
      <c r="K315" t="s">
        <v>253</v>
      </c>
      <c r="L315">
        <v>1327</v>
      </c>
      <c r="N315">
        <v>1005</v>
      </c>
      <c r="O315" t="s">
        <v>214</v>
      </c>
      <c r="P315" t="s">
        <v>214</v>
      </c>
      <c r="Q315">
        <v>1</v>
      </c>
      <c r="X315">
        <v>86.1</v>
      </c>
      <c r="Y315">
        <v>60.82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</v>
      </c>
      <c r="AG315">
        <v>86.1</v>
      </c>
      <c r="AH315">
        <v>2</v>
      </c>
      <c r="AI315">
        <v>56487583</v>
      </c>
      <c r="AJ315">
        <v>312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ROW(Source!A480)</f>
        <v>480</v>
      </c>
      <c r="B316">
        <v>56487603</v>
      </c>
      <c r="C316">
        <v>56487565</v>
      </c>
      <c r="D316">
        <v>54869117</v>
      </c>
      <c r="E316">
        <v>1079</v>
      </c>
      <c r="F316">
        <v>1</v>
      </c>
      <c r="G316">
        <v>1079</v>
      </c>
      <c r="H316">
        <v>3</v>
      </c>
      <c r="I316" t="s">
        <v>973</v>
      </c>
      <c r="J316" t="s">
        <v>3</v>
      </c>
      <c r="K316" t="s">
        <v>987</v>
      </c>
      <c r="L316">
        <v>1339</v>
      </c>
      <c r="N316">
        <v>1007</v>
      </c>
      <c r="O316" t="s">
        <v>158</v>
      </c>
      <c r="P316" t="s">
        <v>158</v>
      </c>
      <c r="Q316">
        <v>1</v>
      </c>
      <c r="X316">
        <v>101.5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3</v>
      </c>
      <c r="AG316">
        <v>101.5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ROW(Source!A524)</f>
        <v>524</v>
      </c>
      <c r="B317">
        <v>56488238</v>
      </c>
      <c r="C317">
        <v>56488233</v>
      </c>
      <c r="D317">
        <v>54836958</v>
      </c>
      <c r="E317">
        <v>1079</v>
      </c>
      <c r="F317">
        <v>1</v>
      </c>
      <c r="G317">
        <v>1079</v>
      </c>
      <c r="H317">
        <v>1</v>
      </c>
      <c r="I317" t="s">
        <v>738</v>
      </c>
      <c r="J317" t="s">
        <v>3</v>
      </c>
      <c r="K317" t="s">
        <v>739</v>
      </c>
      <c r="L317">
        <v>1191</v>
      </c>
      <c r="N317">
        <v>1013</v>
      </c>
      <c r="O317" t="s">
        <v>740</v>
      </c>
      <c r="P317" t="s">
        <v>740</v>
      </c>
      <c r="Q317">
        <v>1</v>
      </c>
      <c r="X317">
        <v>0.35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3</v>
      </c>
      <c r="AG317">
        <v>0.35</v>
      </c>
      <c r="AH317">
        <v>2</v>
      </c>
      <c r="AI317">
        <v>56488238</v>
      </c>
      <c r="AJ317">
        <v>313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ROW(Source!A524)</f>
        <v>524</v>
      </c>
      <c r="B318">
        <v>56488239</v>
      </c>
      <c r="C318">
        <v>56488233</v>
      </c>
      <c r="D318">
        <v>54902334</v>
      </c>
      <c r="E318">
        <v>1</v>
      </c>
      <c r="F318">
        <v>1</v>
      </c>
      <c r="G318">
        <v>1079</v>
      </c>
      <c r="H318">
        <v>3</v>
      </c>
      <c r="I318" t="s">
        <v>907</v>
      </c>
      <c r="J318" t="s">
        <v>908</v>
      </c>
      <c r="K318" t="s">
        <v>909</v>
      </c>
      <c r="L318">
        <v>1348</v>
      </c>
      <c r="N318">
        <v>1009</v>
      </c>
      <c r="O318" t="s">
        <v>32</v>
      </c>
      <c r="P318" t="s">
        <v>32</v>
      </c>
      <c r="Q318">
        <v>1000</v>
      </c>
      <c r="X318">
        <v>9.0000000000000006E-5</v>
      </c>
      <c r="Y318">
        <v>1219.68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</v>
      </c>
      <c r="AG318">
        <v>9.0000000000000006E-5</v>
      </c>
      <c r="AH318">
        <v>2</v>
      </c>
      <c r="AI318">
        <v>56488239</v>
      </c>
      <c r="AJ318">
        <v>314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ROW(Source!A524)</f>
        <v>524</v>
      </c>
      <c r="B319">
        <v>56488240</v>
      </c>
      <c r="C319">
        <v>56488233</v>
      </c>
      <c r="D319">
        <v>54902457</v>
      </c>
      <c r="E319">
        <v>1</v>
      </c>
      <c r="F319">
        <v>1</v>
      </c>
      <c r="G319">
        <v>1079</v>
      </c>
      <c r="H319">
        <v>3</v>
      </c>
      <c r="I319" t="s">
        <v>843</v>
      </c>
      <c r="J319" t="s">
        <v>844</v>
      </c>
      <c r="K319" t="s">
        <v>845</v>
      </c>
      <c r="L319">
        <v>1346</v>
      </c>
      <c r="N319">
        <v>1009</v>
      </c>
      <c r="O319" t="s">
        <v>353</v>
      </c>
      <c r="P319" t="s">
        <v>353</v>
      </c>
      <c r="Q319">
        <v>1</v>
      </c>
      <c r="X319">
        <v>0.1</v>
      </c>
      <c r="Y319">
        <v>29.89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0.1</v>
      </c>
      <c r="AH319">
        <v>2</v>
      </c>
      <c r="AI319">
        <v>56488240</v>
      </c>
      <c r="AJ319">
        <v>315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ROW(Source!A524)</f>
        <v>524</v>
      </c>
      <c r="B320">
        <v>56488241</v>
      </c>
      <c r="C320">
        <v>56488233</v>
      </c>
      <c r="D320">
        <v>54909703</v>
      </c>
      <c r="E320">
        <v>1</v>
      </c>
      <c r="F320">
        <v>1</v>
      </c>
      <c r="G320">
        <v>1079</v>
      </c>
      <c r="H320">
        <v>3</v>
      </c>
      <c r="I320" t="s">
        <v>910</v>
      </c>
      <c r="J320" t="s">
        <v>911</v>
      </c>
      <c r="K320" t="s">
        <v>912</v>
      </c>
      <c r="L320">
        <v>1339</v>
      </c>
      <c r="N320">
        <v>1007</v>
      </c>
      <c r="O320" t="s">
        <v>158</v>
      </c>
      <c r="P320" t="s">
        <v>158</v>
      </c>
      <c r="Q320">
        <v>1</v>
      </c>
      <c r="X320">
        <v>2E-3</v>
      </c>
      <c r="Y320">
        <v>439.5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</v>
      </c>
      <c r="AG320">
        <v>2E-3</v>
      </c>
      <c r="AH320">
        <v>2</v>
      </c>
      <c r="AI320">
        <v>56488241</v>
      </c>
      <c r="AJ320">
        <v>316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ROW(Source!A525)</f>
        <v>525</v>
      </c>
      <c r="B321">
        <v>56488238</v>
      </c>
      <c r="C321">
        <v>56488233</v>
      </c>
      <c r="D321">
        <v>54836958</v>
      </c>
      <c r="E321">
        <v>1079</v>
      </c>
      <c r="F321">
        <v>1</v>
      </c>
      <c r="G321">
        <v>1079</v>
      </c>
      <c r="H321">
        <v>1</v>
      </c>
      <c r="I321" t="s">
        <v>738</v>
      </c>
      <c r="J321" t="s">
        <v>3</v>
      </c>
      <c r="K321" t="s">
        <v>739</v>
      </c>
      <c r="L321">
        <v>1191</v>
      </c>
      <c r="N321">
        <v>1013</v>
      </c>
      <c r="O321" t="s">
        <v>740</v>
      </c>
      <c r="P321" t="s">
        <v>740</v>
      </c>
      <c r="Q321">
        <v>1</v>
      </c>
      <c r="X321">
        <v>0.35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3</v>
      </c>
      <c r="AG321">
        <v>0.35</v>
      </c>
      <c r="AH321">
        <v>2</v>
      </c>
      <c r="AI321">
        <v>56488238</v>
      </c>
      <c r="AJ321">
        <v>317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ROW(Source!A525)</f>
        <v>525</v>
      </c>
      <c r="B322">
        <v>56488239</v>
      </c>
      <c r="C322">
        <v>56488233</v>
      </c>
      <c r="D322">
        <v>54902334</v>
      </c>
      <c r="E322">
        <v>1</v>
      </c>
      <c r="F322">
        <v>1</v>
      </c>
      <c r="G322">
        <v>1079</v>
      </c>
      <c r="H322">
        <v>3</v>
      </c>
      <c r="I322" t="s">
        <v>907</v>
      </c>
      <c r="J322" t="s">
        <v>908</v>
      </c>
      <c r="K322" t="s">
        <v>909</v>
      </c>
      <c r="L322">
        <v>1348</v>
      </c>
      <c r="N322">
        <v>1009</v>
      </c>
      <c r="O322" t="s">
        <v>32</v>
      </c>
      <c r="P322" t="s">
        <v>32</v>
      </c>
      <c r="Q322">
        <v>1000</v>
      </c>
      <c r="X322">
        <v>9.0000000000000006E-5</v>
      </c>
      <c r="Y322">
        <v>1219.68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</v>
      </c>
      <c r="AG322">
        <v>9.0000000000000006E-5</v>
      </c>
      <c r="AH322">
        <v>2</v>
      </c>
      <c r="AI322">
        <v>56488239</v>
      </c>
      <c r="AJ322">
        <v>318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ROW(Source!A525)</f>
        <v>525</v>
      </c>
      <c r="B323">
        <v>56488240</v>
      </c>
      <c r="C323">
        <v>56488233</v>
      </c>
      <c r="D323">
        <v>54902457</v>
      </c>
      <c r="E323">
        <v>1</v>
      </c>
      <c r="F323">
        <v>1</v>
      </c>
      <c r="G323">
        <v>1079</v>
      </c>
      <c r="H323">
        <v>3</v>
      </c>
      <c r="I323" t="s">
        <v>843</v>
      </c>
      <c r="J323" t="s">
        <v>844</v>
      </c>
      <c r="K323" t="s">
        <v>845</v>
      </c>
      <c r="L323">
        <v>1346</v>
      </c>
      <c r="N323">
        <v>1009</v>
      </c>
      <c r="O323" t="s">
        <v>353</v>
      </c>
      <c r="P323" t="s">
        <v>353</v>
      </c>
      <c r="Q323">
        <v>1</v>
      </c>
      <c r="X323">
        <v>0.1</v>
      </c>
      <c r="Y323">
        <v>29.89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0.1</v>
      </c>
      <c r="AH323">
        <v>2</v>
      </c>
      <c r="AI323">
        <v>56488240</v>
      </c>
      <c r="AJ323">
        <v>319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ROW(Source!A525)</f>
        <v>525</v>
      </c>
      <c r="B324">
        <v>56488241</v>
      </c>
      <c r="C324">
        <v>56488233</v>
      </c>
      <c r="D324">
        <v>54909703</v>
      </c>
      <c r="E324">
        <v>1</v>
      </c>
      <c r="F324">
        <v>1</v>
      </c>
      <c r="G324">
        <v>1079</v>
      </c>
      <c r="H324">
        <v>3</v>
      </c>
      <c r="I324" t="s">
        <v>910</v>
      </c>
      <c r="J324" t="s">
        <v>911</v>
      </c>
      <c r="K324" t="s">
        <v>912</v>
      </c>
      <c r="L324">
        <v>1339</v>
      </c>
      <c r="N324">
        <v>1007</v>
      </c>
      <c r="O324" t="s">
        <v>158</v>
      </c>
      <c r="P324" t="s">
        <v>158</v>
      </c>
      <c r="Q324">
        <v>1</v>
      </c>
      <c r="X324">
        <v>2E-3</v>
      </c>
      <c r="Y324">
        <v>439.5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</v>
      </c>
      <c r="AG324">
        <v>2E-3</v>
      </c>
      <c r="AH324">
        <v>2</v>
      </c>
      <c r="AI324">
        <v>56488241</v>
      </c>
      <c r="AJ324">
        <v>320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ROW(Source!A526)</f>
        <v>526</v>
      </c>
      <c r="B325">
        <v>56488673</v>
      </c>
      <c r="C325">
        <v>56488659</v>
      </c>
      <c r="D325">
        <v>54836958</v>
      </c>
      <c r="E325">
        <v>1079</v>
      </c>
      <c r="F325">
        <v>1</v>
      </c>
      <c r="G325">
        <v>1079</v>
      </c>
      <c r="H325">
        <v>1</v>
      </c>
      <c r="I325" t="s">
        <v>738</v>
      </c>
      <c r="J325" t="s">
        <v>3</v>
      </c>
      <c r="K325" t="s">
        <v>739</v>
      </c>
      <c r="L325">
        <v>1191</v>
      </c>
      <c r="N325">
        <v>1013</v>
      </c>
      <c r="O325" t="s">
        <v>740</v>
      </c>
      <c r="P325" t="s">
        <v>740</v>
      </c>
      <c r="Q325">
        <v>1</v>
      </c>
      <c r="X325">
        <v>24.61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24</v>
      </c>
      <c r="AG325">
        <v>27.071000000000002</v>
      </c>
      <c r="AH325">
        <v>2</v>
      </c>
      <c r="AI325">
        <v>56488660</v>
      </c>
      <c r="AJ325">
        <v>321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ROW(Source!A526)</f>
        <v>526</v>
      </c>
      <c r="B326">
        <v>56488674</v>
      </c>
      <c r="C326">
        <v>56488659</v>
      </c>
      <c r="D326">
        <v>54934284</v>
      </c>
      <c r="E326">
        <v>1</v>
      </c>
      <c r="F326">
        <v>1</v>
      </c>
      <c r="G326">
        <v>1079</v>
      </c>
      <c r="H326">
        <v>2</v>
      </c>
      <c r="I326" t="s">
        <v>741</v>
      </c>
      <c r="J326" t="s">
        <v>742</v>
      </c>
      <c r="K326" t="s">
        <v>743</v>
      </c>
      <c r="L326">
        <v>1368</v>
      </c>
      <c r="N326">
        <v>1011</v>
      </c>
      <c r="O326" t="s">
        <v>744</v>
      </c>
      <c r="P326" t="s">
        <v>744</v>
      </c>
      <c r="Q326">
        <v>1</v>
      </c>
      <c r="X326">
        <v>0.21</v>
      </c>
      <c r="Y326">
        <v>0</v>
      </c>
      <c r="Z326">
        <v>83.1</v>
      </c>
      <c r="AA326">
        <v>12.62</v>
      </c>
      <c r="AB326">
        <v>0</v>
      </c>
      <c r="AC326">
        <v>0</v>
      </c>
      <c r="AD326">
        <v>1</v>
      </c>
      <c r="AE326">
        <v>0</v>
      </c>
      <c r="AF326" t="s">
        <v>24</v>
      </c>
      <c r="AG326">
        <v>0.23100000000000001</v>
      </c>
      <c r="AH326">
        <v>2</v>
      </c>
      <c r="AI326">
        <v>56488661</v>
      </c>
      <c r="AJ326">
        <v>322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ROW(Source!A526)</f>
        <v>526</v>
      </c>
      <c r="B327">
        <v>56488675</v>
      </c>
      <c r="C327">
        <v>56488659</v>
      </c>
      <c r="D327">
        <v>54933523</v>
      </c>
      <c r="E327">
        <v>1</v>
      </c>
      <c r="F327">
        <v>1</v>
      </c>
      <c r="G327">
        <v>1079</v>
      </c>
      <c r="H327">
        <v>2</v>
      </c>
      <c r="I327" t="s">
        <v>746</v>
      </c>
      <c r="J327" t="s">
        <v>747</v>
      </c>
      <c r="K327" t="s">
        <v>748</v>
      </c>
      <c r="L327">
        <v>1368</v>
      </c>
      <c r="N327">
        <v>1011</v>
      </c>
      <c r="O327" t="s">
        <v>744</v>
      </c>
      <c r="P327" t="s">
        <v>744</v>
      </c>
      <c r="Q327">
        <v>1</v>
      </c>
      <c r="X327">
        <v>0.14000000000000001</v>
      </c>
      <c r="Y327">
        <v>0</v>
      </c>
      <c r="Z327">
        <v>179.17</v>
      </c>
      <c r="AA327">
        <v>16.93</v>
      </c>
      <c r="AB327">
        <v>0</v>
      </c>
      <c r="AC327">
        <v>0</v>
      </c>
      <c r="AD327">
        <v>1</v>
      </c>
      <c r="AE327">
        <v>0</v>
      </c>
      <c r="AF327" t="s">
        <v>24</v>
      </c>
      <c r="AG327">
        <v>0.15400000000000003</v>
      </c>
      <c r="AH327">
        <v>2</v>
      </c>
      <c r="AI327">
        <v>56488662</v>
      </c>
      <c r="AJ327">
        <v>323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ROW(Source!A526)</f>
        <v>526</v>
      </c>
      <c r="B328">
        <v>56488676</v>
      </c>
      <c r="C328">
        <v>56488659</v>
      </c>
      <c r="D328">
        <v>54933779</v>
      </c>
      <c r="E328">
        <v>1</v>
      </c>
      <c r="F328">
        <v>1</v>
      </c>
      <c r="G328">
        <v>1079</v>
      </c>
      <c r="H328">
        <v>2</v>
      </c>
      <c r="I328" t="s">
        <v>749</v>
      </c>
      <c r="J328" t="s">
        <v>750</v>
      </c>
      <c r="K328" t="s">
        <v>751</v>
      </c>
      <c r="L328">
        <v>1368</v>
      </c>
      <c r="N328">
        <v>1011</v>
      </c>
      <c r="O328" t="s">
        <v>744</v>
      </c>
      <c r="P328" t="s">
        <v>744</v>
      </c>
      <c r="Q328">
        <v>1</v>
      </c>
      <c r="X328">
        <v>0.27</v>
      </c>
      <c r="Y328">
        <v>0</v>
      </c>
      <c r="Z328">
        <v>0.23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24</v>
      </c>
      <c r="AG328">
        <v>0.29700000000000004</v>
      </c>
      <c r="AH328">
        <v>2</v>
      </c>
      <c r="AI328">
        <v>56488663</v>
      </c>
      <c r="AJ328">
        <v>324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ROW(Source!A526)</f>
        <v>526</v>
      </c>
      <c r="B329">
        <v>56488677</v>
      </c>
      <c r="C329">
        <v>56488659</v>
      </c>
      <c r="D329">
        <v>54831673</v>
      </c>
      <c r="E329">
        <v>1079</v>
      </c>
      <c r="F329">
        <v>1</v>
      </c>
      <c r="G329">
        <v>1079</v>
      </c>
      <c r="H329">
        <v>3</v>
      </c>
      <c r="I329" t="s">
        <v>969</v>
      </c>
      <c r="J329" t="s">
        <v>3</v>
      </c>
      <c r="K329" t="s">
        <v>972</v>
      </c>
      <c r="L329">
        <v>1348</v>
      </c>
      <c r="N329">
        <v>1009</v>
      </c>
      <c r="O329" t="s">
        <v>32</v>
      </c>
      <c r="P329" t="s">
        <v>32</v>
      </c>
      <c r="Q329">
        <v>1000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3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ROW(Source!A526)</f>
        <v>526</v>
      </c>
      <c r="B330">
        <v>56488678</v>
      </c>
      <c r="C330">
        <v>56488659</v>
      </c>
      <c r="D330">
        <v>54902310</v>
      </c>
      <c r="E330">
        <v>1</v>
      </c>
      <c r="F330">
        <v>1</v>
      </c>
      <c r="G330">
        <v>1079</v>
      </c>
      <c r="H330">
        <v>3</v>
      </c>
      <c r="I330" t="s">
        <v>752</v>
      </c>
      <c r="J330" t="s">
        <v>753</v>
      </c>
      <c r="K330" t="s">
        <v>754</v>
      </c>
      <c r="L330">
        <v>1339</v>
      </c>
      <c r="N330">
        <v>1007</v>
      </c>
      <c r="O330" t="s">
        <v>158</v>
      </c>
      <c r="P330" t="s">
        <v>158</v>
      </c>
      <c r="Q330">
        <v>1</v>
      </c>
      <c r="X330">
        <v>8.0999999999999996E-3</v>
      </c>
      <c r="Y330">
        <v>7.07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</v>
      </c>
      <c r="AG330">
        <v>8.0999999999999996E-3</v>
      </c>
      <c r="AH330">
        <v>2</v>
      </c>
      <c r="AI330">
        <v>56488664</v>
      </c>
      <c r="AJ330">
        <v>325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ROW(Source!A526)</f>
        <v>526</v>
      </c>
      <c r="B331">
        <v>56488679</v>
      </c>
      <c r="C331">
        <v>56488659</v>
      </c>
      <c r="D331">
        <v>54902318</v>
      </c>
      <c r="E331">
        <v>1</v>
      </c>
      <c r="F331">
        <v>1</v>
      </c>
      <c r="G331">
        <v>1079</v>
      </c>
      <c r="H331">
        <v>3</v>
      </c>
      <c r="I331" t="s">
        <v>755</v>
      </c>
      <c r="J331" t="s">
        <v>756</v>
      </c>
      <c r="K331" t="s">
        <v>757</v>
      </c>
      <c r="L331">
        <v>1348</v>
      </c>
      <c r="N331">
        <v>1009</v>
      </c>
      <c r="O331" t="s">
        <v>32</v>
      </c>
      <c r="P331" t="s">
        <v>32</v>
      </c>
      <c r="Q331">
        <v>1000</v>
      </c>
      <c r="X331">
        <v>1.9E-3</v>
      </c>
      <c r="Y331">
        <v>15160.61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1.9E-3</v>
      </c>
      <c r="AH331">
        <v>2</v>
      </c>
      <c r="AI331">
        <v>56488665</v>
      </c>
      <c r="AJ331">
        <v>326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ROW(Source!A526)</f>
        <v>526</v>
      </c>
      <c r="B332">
        <v>56488680</v>
      </c>
      <c r="C332">
        <v>56488659</v>
      </c>
      <c r="D332">
        <v>54902398</v>
      </c>
      <c r="E332">
        <v>1</v>
      </c>
      <c r="F332">
        <v>1</v>
      </c>
      <c r="G332">
        <v>1079</v>
      </c>
      <c r="H332">
        <v>3</v>
      </c>
      <c r="I332" t="s">
        <v>758</v>
      </c>
      <c r="J332" t="s">
        <v>759</v>
      </c>
      <c r="K332" t="s">
        <v>760</v>
      </c>
      <c r="L332">
        <v>1339</v>
      </c>
      <c r="N332">
        <v>1007</v>
      </c>
      <c r="O332" t="s">
        <v>158</v>
      </c>
      <c r="P332" t="s">
        <v>158</v>
      </c>
      <c r="Q332">
        <v>1</v>
      </c>
      <c r="X332">
        <v>0.14000000000000001</v>
      </c>
      <c r="Y332">
        <v>1821.37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0.14000000000000001</v>
      </c>
      <c r="AH332">
        <v>2</v>
      </c>
      <c r="AI332">
        <v>56488666</v>
      </c>
      <c r="AJ332">
        <v>327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ROW(Source!A526)</f>
        <v>526</v>
      </c>
      <c r="B333">
        <v>56488681</v>
      </c>
      <c r="C333">
        <v>56488659</v>
      </c>
      <c r="D333">
        <v>54902427</v>
      </c>
      <c r="E333">
        <v>1</v>
      </c>
      <c r="F333">
        <v>1</v>
      </c>
      <c r="G333">
        <v>1079</v>
      </c>
      <c r="H333">
        <v>3</v>
      </c>
      <c r="I333" t="s">
        <v>761</v>
      </c>
      <c r="J333" t="s">
        <v>762</v>
      </c>
      <c r="K333" t="s">
        <v>763</v>
      </c>
      <c r="L333">
        <v>1348</v>
      </c>
      <c r="N333">
        <v>1009</v>
      </c>
      <c r="O333" t="s">
        <v>32</v>
      </c>
      <c r="P333" t="s">
        <v>32</v>
      </c>
      <c r="Q333">
        <v>1000</v>
      </c>
      <c r="X333">
        <v>2.8999999999999998E-3</v>
      </c>
      <c r="Y333">
        <v>1257.54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2.8999999999999998E-3</v>
      </c>
      <c r="AH333">
        <v>2</v>
      </c>
      <c r="AI333">
        <v>56488667</v>
      </c>
      <c r="AJ333">
        <v>328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ROW(Source!A526)</f>
        <v>526</v>
      </c>
      <c r="B334">
        <v>56488682</v>
      </c>
      <c r="C334">
        <v>56488659</v>
      </c>
      <c r="D334">
        <v>54902266</v>
      </c>
      <c r="E334">
        <v>1</v>
      </c>
      <c r="F334">
        <v>1</v>
      </c>
      <c r="G334">
        <v>1079</v>
      </c>
      <c r="H334">
        <v>3</v>
      </c>
      <c r="I334" t="s">
        <v>764</v>
      </c>
      <c r="J334" t="s">
        <v>765</v>
      </c>
      <c r="K334" t="s">
        <v>766</v>
      </c>
      <c r="L334">
        <v>1339</v>
      </c>
      <c r="N334">
        <v>1007</v>
      </c>
      <c r="O334" t="s">
        <v>158</v>
      </c>
      <c r="P334" t="s">
        <v>158</v>
      </c>
      <c r="Q334">
        <v>1</v>
      </c>
      <c r="X334">
        <v>0.12</v>
      </c>
      <c r="Y334">
        <v>662.11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0.12</v>
      </c>
      <c r="AH334">
        <v>2</v>
      </c>
      <c r="AI334">
        <v>56488668</v>
      </c>
      <c r="AJ334">
        <v>329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ROW(Source!A526)</f>
        <v>526</v>
      </c>
      <c r="B335">
        <v>56488683</v>
      </c>
      <c r="C335">
        <v>56488659</v>
      </c>
      <c r="D335">
        <v>54902852</v>
      </c>
      <c r="E335">
        <v>1</v>
      </c>
      <c r="F335">
        <v>1</v>
      </c>
      <c r="G335">
        <v>1079</v>
      </c>
      <c r="H335">
        <v>3</v>
      </c>
      <c r="I335" t="s">
        <v>767</v>
      </c>
      <c r="J335" t="s">
        <v>768</v>
      </c>
      <c r="K335" t="s">
        <v>769</v>
      </c>
      <c r="L335">
        <v>1348</v>
      </c>
      <c r="N335">
        <v>1009</v>
      </c>
      <c r="O335" t="s">
        <v>32</v>
      </c>
      <c r="P335" t="s">
        <v>32</v>
      </c>
      <c r="Q335">
        <v>1000</v>
      </c>
      <c r="X335">
        <v>4.0000000000000001E-3</v>
      </c>
      <c r="Y335">
        <v>6860.76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4.0000000000000001E-3</v>
      </c>
      <c r="AH335">
        <v>2</v>
      </c>
      <c r="AI335">
        <v>56488669</v>
      </c>
      <c r="AJ335">
        <v>330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ROW(Source!A526)</f>
        <v>526</v>
      </c>
      <c r="B336">
        <v>56488684</v>
      </c>
      <c r="C336">
        <v>56488659</v>
      </c>
      <c r="D336">
        <v>54909709</v>
      </c>
      <c r="E336">
        <v>1</v>
      </c>
      <c r="F336">
        <v>1</v>
      </c>
      <c r="G336">
        <v>1079</v>
      </c>
      <c r="H336">
        <v>3</v>
      </c>
      <c r="I336" t="s">
        <v>770</v>
      </c>
      <c r="J336" t="s">
        <v>771</v>
      </c>
      <c r="K336" t="s">
        <v>772</v>
      </c>
      <c r="L336">
        <v>1339</v>
      </c>
      <c r="N336">
        <v>1007</v>
      </c>
      <c r="O336" t="s">
        <v>158</v>
      </c>
      <c r="P336" t="s">
        <v>158</v>
      </c>
      <c r="Q336">
        <v>1</v>
      </c>
      <c r="X336">
        <v>0.09</v>
      </c>
      <c r="Y336">
        <v>430.1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0.09</v>
      </c>
      <c r="AH336">
        <v>2</v>
      </c>
      <c r="AI336">
        <v>56488670</v>
      </c>
      <c r="AJ336">
        <v>331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ROW(Source!A526)</f>
        <v>526</v>
      </c>
      <c r="B337">
        <v>56488685</v>
      </c>
      <c r="C337">
        <v>56488659</v>
      </c>
      <c r="D337">
        <v>54914902</v>
      </c>
      <c r="E337">
        <v>1</v>
      </c>
      <c r="F337">
        <v>1</v>
      </c>
      <c r="G337">
        <v>1079</v>
      </c>
      <c r="H337">
        <v>3</v>
      </c>
      <c r="I337" t="s">
        <v>252</v>
      </c>
      <c r="J337" t="s">
        <v>254</v>
      </c>
      <c r="K337" t="s">
        <v>253</v>
      </c>
      <c r="L337">
        <v>1327</v>
      </c>
      <c r="N337">
        <v>1005</v>
      </c>
      <c r="O337" t="s">
        <v>214</v>
      </c>
      <c r="P337" t="s">
        <v>214</v>
      </c>
      <c r="Q337">
        <v>1</v>
      </c>
      <c r="X337">
        <v>2.2999999999999998</v>
      </c>
      <c r="Y337">
        <v>60.82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2.2999999999999998</v>
      </c>
      <c r="AH337">
        <v>2</v>
      </c>
      <c r="AI337">
        <v>56488672</v>
      </c>
      <c r="AJ337">
        <v>333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ROW(Source!A526)</f>
        <v>526</v>
      </c>
      <c r="B338">
        <v>56488686</v>
      </c>
      <c r="C338">
        <v>56488659</v>
      </c>
      <c r="D338">
        <v>54869117</v>
      </c>
      <c r="E338">
        <v>1079</v>
      </c>
      <c r="F338">
        <v>1</v>
      </c>
      <c r="G338">
        <v>1079</v>
      </c>
      <c r="H338">
        <v>3</v>
      </c>
      <c r="I338" t="s">
        <v>973</v>
      </c>
      <c r="J338" t="s">
        <v>3</v>
      </c>
      <c r="K338" t="s">
        <v>974</v>
      </c>
      <c r="L338">
        <v>1339</v>
      </c>
      <c r="N338">
        <v>1007</v>
      </c>
      <c r="O338" t="s">
        <v>158</v>
      </c>
      <c r="P338" t="s">
        <v>158</v>
      </c>
      <c r="Q338">
        <v>1</v>
      </c>
      <c r="X338">
        <v>1.02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</v>
      </c>
      <c r="AG338">
        <v>1.02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ROW(Source!A527)</f>
        <v>527</v>
      </c>
      <c r="B339">
        <v>56488673</v>
      </c>
      <c r="C339">
        <v>56488659</v>
      </c>
      <c r="D339">
        <v>54836958</v>
      </c>
      <c r="E339">
        <v>1079</v>
      </c>
      <c r="F339">
        <v>1</v>
      </c>
      <c r="G339">
        <v>1079</v>
      </c>
      <c r="H339">
        <v>1</v>
      </c>
      <c r="I339" t="s">
        <v>738</v>
      </c>
      <c r="J339" t="s">
        <v>3</v>
      </c>
      <c r="K339" t="s">
        <v>739</v>
      </c>
      <c r="L339">
        <v>1191</v>
      </c>
      <c r="N339">
        <v>1013</v>
      </c>
      <c r="O339" t="s">
        <v>740</v>
      </c>
      <c r="P339" t="s">
        <v>740</v>
      </c>
      <c r="Q339">
        <v>1</v>
      </c>
      <c r="X339">
        <v>24.61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24</v>
      </c>
      <c r="AG339">
        <v>27.071000000000002</v>
      </c>
      <c r="AH339">
        <v>2</v>
      </c>
      <c r="AI339">
        <v>56488660</v>
      </c>
      <c r="AJ339">
        <v>334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ROW(Source!A527)</f>
        <v>527</v>
      </c>
      <c r="B340">
        <v>56488674</v>
      </c>
      <c r="C340">
        <v>56488659</v>
      </c>
      <c r="D340">
        <v>54934284</v>
      </c>
      <c r="E340">
        <v>1</v>
      </c>
      <c r="F340">
        <v>1</v>
      </c>
      <c r="G340">
        <v>1079</v>
      </c>
      <c r="H340">
        <v>2</v>
      </c>
      <c r="I340" t="s">
        <v>741</v>
      </c>
      <c r="J340" t="s">
        <v>742</v>
      </c>
      <c r="K340" t="s">
        <v>743</v>
      </c>
      <c r="L340">
        <v>1368</v>
      </c>
      <c r="N340">
        <v>1011</v>
      </c>
      <c r="O340" t="s">
        <v>744</v>
      </c>
      <c r="P340" t="s">
        <v>744</v>
      </c>
      <c r="Q340">
        <v>1</v>
      </c>
      <c r="X340">
        <v>0.21</v>
      </c>
      <c r="Y340">
        <v>0</v>
      </c>
      <c r="Z340">
        <v>83.1</v>
      </c>
      <c r="AA340">
        <v>12.62</v>
      </c>
      <c r="AB340">
        <v>0</v>
      </c>
      <c r="AC340">
        <v>0</v>
      </c>
      <c r="AD340">
        <v>1</v>
      </c>
      <c r="AE340">
        <v>0</v>
      </c>
      <c r="AF340" t="s">
        <v>24</v>
      </c>
      <c r="AG340">
        <v>0.23100000000000001</v>
      </c>
      <c r="AH340">
        <v>2</v>
      </c>
      <c r="AI340">
        <v>56488661</v>
      </c>
      <c r="AJ340">
        <v>335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ROW(Source!A527)</f>
        <v>527</v>
      </c>
      <c r="B341">
        <v>56488675</v>
      </c>
      <c r="C341">
        <v>56488659</v>
      </c>
      <c r="D341">
        <v>54933523</v>
      </c>
      <c r="E341">
        <v>1</v>
      </c>
      <c r="F341">
        <v>1</v>
      </c>
      <c r="G341">
        <v>1079</v>
      </c>
      <c r="H341">
        <v>2</v>
      </c>
      <c r="I341" t="s">
        <v>746</v>
      </c>
      <c r="J341" t="s">
        <v>747</v>
      </c>
      <c r="K341" t="s">
        <v>748</v>
      </c>
      <c r="L341">
        <v>1368</v>
      </c>
      <c r="N341">
        <v>1011</v>
      </c>
      <c r="O341" t="s">
        <v>744</v>
      </c>
      <c r="P341" t="s">
        <v>744</v>
      </c>
      <c r="Q341">
        <v>1</v>
      </c>
      <c r="X341">
        <v>0.14000000000000001</v>
      </c>
      <c r="Y341">
        <v>0</v>
      </c>
      <c r="Z341">
        <v>179.17</v>
      </c>
      <c r="AA341">
        <v>16.93</v>
      </c>
      <c r="AB341">
        <v>0</v>
      </c>
      <c r="AC341">
        <v>0</v>
      </c>
      <c r="AD341">
        <v>1</v>
      </c>
      <c r="AE341">
        <v>0</v>
      </c>
      <c r="AF341" t="s">
        <v>24</v>
      </c>
      <c r="AG341">
        <v>0.15400000000000003</v>
      </c>
      <c r="AH341">
        <v>2</v>
      </c>
      <c r="AI341">
        <v>56488662</v>
      </c>
      <c r="AJ341">
        <v>336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ROW(Source!A527)</f>
        <v>527</v>
      </c>
      <c r="B342">
        <v>56488676</v>
      </c>
      <c r="C342">
        <v>56488659</v>
      </c>
      <c r="D342">
        <v>54933779</v>
      </c>
      <c r="E342">
        <v>1</v>
      </c>
      <c r="F342">
        <v>1</v>
      </c>
      <c r="G342">
        <v>1079</v>
      </c>
      <c r="H342">
        <v>2</v>
      </c>
      <c r="I342" t="s">
        <v>749</v>
      </c>
      <c r="J342" t="s">
        <v>750</v>
      </c>
      <c r="K342" t="s">
        <v>751</v>
      </c>
      <c r="L342">
        <v>1368</v>
      </c>
      <c r="N342">
        <v>1011</v>
      </c>
      <c r="O342" t="s">
        <v>744</v>
      </c>
      <c r="P342" t="s">
        <v>744</v>
      </c>
      <c r="Q342">
        <v>1</v>
      </c>
      <c r="X342">
        <v>0.27</v>
      </c>
      <c r="Y342">
        <v>0</v>
      </c>
      <c r="Z342">
        <v>0.23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24</v>
      </c>
      <c r="AG342">
        <v>0.29700000000000004</v>
      </c>
      <c r="AH342">
        <v>2</v>
      </c>
      <c r="AI342">
        <v>56488663</v>
      </c>
      <c r="AJ342">
        <v>337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ROW(Source!A527)</f>
        <v>527</v>
      </c>
      <c r="B343">
        <v>56488677</v>
      </c>
      <c r="C343">
        <v>56488659</v>
      </c>
      <c r="D343">
        <v>54831673</v>
      </c>
      <c r="E343">
        <v>1079</v>
      </c>
      <c r="F343">
        <v>1</v>
      </c>
      <c r="G343">
        <v>1079</v>
      </c>
      <c r="H343">
        <v>3</v>
      </c>
      <c r="I343" t="s">
        <v>969</v>
      </c>
      <c r="J343" t="s">
        <v>3</v>
      </c>
      <c r="K343" t="s">
        <v>972</v>
      </c>
      <c r="L343">
        <v>1348</v>
      </c>
      <c r="N343">
        <v>1009</v>
      </c>
      <c r="O343" t="s">
        <v>32</v>
      </c>
      <c r="P343" t="s">
        <v>32</v>
      </c>
      <c r="Q343">
        <v>1000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</v>
      </c>
      <c r="AG343">
        <v>0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ROW(Source!A527)</f>
        <v>527</v>
      </c>
      <c r="B344">
        <v>56488678</v>
      </c>
      <c r="C344">
        <v>56488659</v>
      </c>
      <c r="D344">
        <v>54902310</v>
      </c>
      <c r="E344">
        <v>1</v>
      </c>
      <c r="F344">
        <v>1</v>
      </c>
      <c r="G344">
        <v>1079</v>
      </c>
      <c r="H344">
        <v>3</v>
      </c>
      <c r="I344" t="s">
        <v>752</v>
      </c>
      <c r="J344" t="s">
        <v>753</v>
      </c>
      <c r="K344" t="s">
        <v>754</v>
      </c>
      <c r="L344">
        <v>1339</v>
      </c>
      <c r="N344">
        <v>1007</v>
      </c>
      <c r="O344" t="s">
        <v>158</v>
      </c>
      <c r="P344" t="s">
        <v>158</v>
      </c>
      <c r="Q344">
        <v>1</v>
      </c>
      <c r="X344">
        <v>8.0999999999999996E-3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8.0999999999999996E-3</v>
      </c>
      <c r="AH344">
        <v>2</v>
      </c>
      <c r="AI344">
        <v>56488664</v>
      </c>
      <c r="AJ344">
        <v>338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ROW(Source!A527)</f>
        <v>527</v>
      </c>
      <c r="B345">
        <v>56488679</v>
      </c>
      <c r="C345">
        <v>56488659</v>
      </c>
      <c r="D345">
        <v>54902318</v>
      </c>
      <c r="E345">
        <v>1</v>
      </c>
      <c r="F345">
        <v>1</v>
      </c>
      <c r="G345">
        <v>1079</v>
      </c>
      <c r="H345">
        <v>3</v>
      </c>
      <c r="I345" t="s">
        <v>755</v>
      </c>
      <c r="J345" t="s">
        <v>756</v>
      </c>
      <c r="K345" t="s">
        <v>757</v>
      </c>
      <c r="L345">
        <v>1348</v>
      </c>
      <c r="N345">
        <v>1009</v>
      </c>
      <c r="O345" t="s">
        <v>32</v>
      </c>
      <c r="P345" t="s">
        <v>32</v>
      </c>
      <c r="Q345">
        <v>1000</v>
      </c>
      <c r="X345">
        <v>1.9E-3</v>
      </c>
      <c r="Y345">
        <v>15160.61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1.9E-3</v>
      </c>
      <c r="AH345">
        <v>2</v>
      </c>
      <c r="AI345">
        <v>56488665</v>
      </c>
      <c r="AJ345">
        <v>339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ROW(Source!A527)</f>
        <v>527</v>
      </c>
      <c r="B346">
        <v>56488680</v>
      </c>
      <c r="C346">
        <v>56488659</v>
      </c>
      <c r="D346">
        <v>54902398</v>
      </c>
      <c r="E346">
        <v>1</v>
      </c>
      <c r="F346">
        <v>1</v>
      </c>
      <c r="G346">
        <v>1079</v>
      </c>
      <c r="H346">
        <v>3</v>
      </c>
      <c r="I346" t="s">
        <v>758</v>
      </c>
      <c r="J346" t="s">
        <v>759</v>
      </c>
      <c r="K346" t="s">
        <v>760</v>
      </c>
      <c r="L346">
        <v>1339</v>
      </c>
      <c r="N346">
        <v>1007</v>
      </c>
      <c r="O346" t="s">
        <v>158</v>
      </c>
      <c r="P346" t="s">
        <v>158</v>
      </c>
      <c r="Q346">
        <v>1</v>
      </c>
      <c r="X346">
        <v>0.14000000000000001</v>
      </c>
      <c r="Y346">
        <v>1821.37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0.14000000000000001</v>
      </c>
      <c r="AH346">
        <v>2</v>
      </c>
      <c r="AI346">
        <v>56488666</v>
      </c>
      <c r="AJ346">
        <v>340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ROW(Source!A527)</f>
        <v>527</v>
      </c>
      <c r="B347">
        <v>56488681</v>
      </c>
      <c r="C347">
        <v>56488659</v>
      </c>
      <c r="D347">
        <v>54902427</v>
      </c>
      <c r="E347">
        <v>1</v>
      </c>
      <c r="F347">
        <v>1</v>
      </c>
      <c r="G347">
        <v>1079</v>
      </c>
      <c r="H347">
        <v>3</v>
      </c>
      <c r="I347" t="s">
        <v>761</v>
      </c>
      <c r="J347" t="s">
        <v>762</v>
      </c>
      <c r="K347" t="s">
        <v>763</v>
      </c>
      <c r="L347">
        <v>1348</v>
      </c>
      <c r="N347">
        <v>1009</v>
      </c>
      <c r="O347" t="s">
        <v>32</v>
      </c>
      <c r="P347" t="s">
        <v>32</v>
      </c>
      <c r="Q347">
        <v>1000</v>
      </c>
      <c r="X347">
        <v>2.8999999999999998E-3</v>
      </c>
      <c r="Y347">
        <v>1257.54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2.8999999999999998E-3</v>
      </c>
      <c r="AH347">
        <v>2</v>
      </c>
      <c r="AI347">
        <v>56488667</v>
      </c>
      <c r="AJ347">
        <v>341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ROW(Source!A527)</f>
        <v>527</v>
      </c>
      <c r="B348">
        <v>56488682</v>
      </c>
      <c r="C348">
        <v>56488659</v>
      </c>
      <c r="D348">
        <v>54902266</v>
      </c>
      <c r="E348">
        <v>1</v>
      </c>
      <c r="F348">
        <v>1</v>
      </c>
      <c r="G348">
        <v>1079</v>
      </c>
      <c r="H348">
        <v>3</v>
      </c>
      <c r="I348" t="s">
        <v>764</v>
      </c>
      <c r="J348" t="s">
        <v>765</v>
      </c>
      <c r="K348" t="s">
        <v>766</v>
      </c>
      <c r="L348">
        <v>1339</v>
      </c>
      <c r="N348">
        <v>1007</v>
      </c>
      <c r="O348" t="s">
        <v>158</v>
      </c>
      <c r="P348" t="s">
        <v>158</v>
      </c>
      <c r="Q348">
        <v>1</v>
      </c>
      <c r="X348">
        <v>0.12</v>
      </c>
      <c r="Y348">
        <v>662.11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0.12</v>
      </c>
      <c r="AH348">
        <v>2</v>
      </c>
      <c r="AI348">
        <v>56488668</v>
      </c>
      <c r="AJ348">
        <v>342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ROW(Source!A527)</f>
        <v>527</v>
      </c>
      <c r="B349">
        <v>56488683</v>
      </c>
      <c r="C349">
        <v>56488659</v>
      </c>
      <c r="D349">
        <v>54902852</v>
      </c>
      <c r="E349">
        <v>1</v>
      </c>
      <c r="F349">
        <v>1</v>
      </c>
      <c r="G349">
        <v>1079</v>
      </c>
      <c r="H349">
        <v>3</v>
      </c>
      <c r="I349" t="s">
        <v>767</v>
      </c>
      <c r="J349" t="s">
        <v>768</v>
      </c>
      <c r="K349" t="s">
        <v>769</v>
      </c>
      <c r="L349">
        <v>1348</v>
      </c>
      <c r="N349">
        <v>1009</v>
      </c>
      <c r="O349" t="s">
        <v>32</v>
      </c>
      <c r="P349" t="s">
        <v>32</v>
      </c>
      <c r="Q349">
        <v>1000</v>
      </c>
      <c r="X349">
        <v>4.0000000000000001E-3</v>
      </c>
      <c r="Y349">
        <v>6860.76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4.0000000000000001E-3</v>
      </c>
      <c r="AH349">
        <v>2</v>
      </c>
      <c r="AI349">
        <v>56488669</v>
      </c>
      <c r="AJ349">
        <v>343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ROW(Source!A527)</f>
        <v>527</v>
      </c>
      <c r="B350">
        <v>56488684</v>
      </c>
      <c r="C350">
        <v>56488659</v>
      </c>
      <c r="D350">
        <v>54909709</v>
      </c>
      <c r="E350">
        <v>1</v>
      </c>
      <c r="F350">
        <v>1</v>
      </c>
      <c r="G350">
        <v>1079</v>
      </c>
      <c r="H350">
        <v>3</v>
      </c>
      <c r="I350" t="s">
        <v>770</v>
      </c>
      <c r="J350" t="s">
        <v>771</v>
      </c>
      <c r="K350" t="s">
        <v>772</v>
      </c>
      <c r="L350">
        <v>1339</v>
      </c>
      <c r="N350">
        <v>1007</v>
      </c>
      <c r="O350" t="s">
        <v>158</v>
      </c>
      <c r="P350" t="s">
        <v>158</v>
      </c>
      <c r="Q350">
        <v>1</v>
      </c>
      <c r="X350">
        <v>0.09</v>
      </c>
      <c r="Y350">
        <v>430.1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0.09</v>
      </c>
      <c r="AH350">
        <v>2</v>
      </c>
      <c r="AI350">
        <v>56488670</v>
      </c>
      <c r="AJ350">
        <v>344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ROW(Source!A527)</f>
        <v>527</v>
      </c>
      <c r="B351">
        <v>56488685</v>
      </c>
      <c r="C351">
        <v>56488659</v>
      </c>
      <c r="D351">
        <v>54914902</v>
      </c>
      <c r="E351">
        <v>1</v>
      </c>
      <c r="F351">
        <v>1</v>
      </c>
      <c r="G351">
        <v>1079</v>
      </c>
      <c r="H351">
        <v>3</v>
      </c>
      <c r="I351" t="s">
        <v>252</v>
      </c>
      <c r="J351" t="s">
        <v>254</v>
      </c>
      <c r="K351" t="s">
        <v>253</v>
      </c>
      <c r="L351">
        <v>1327</v>
      </c>
      <c r="N351">
        <v>1005</v>
      </c>
      <c r="O351" t="s">
        <v>214</v>
      </c>
      <c r="P351" t="s">
        <v>214</v>
      </c>
      <c r="Q351">
        <v>1</v>
      </c>
      <c r="X351">
        <v>2.2999999999999998</v>
      </c>
      <c r="Y351">
        <v>60.82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2.2999999999999998</v>
      </c>
      <c r="AH351">
        <v>2</v>
      </c>
      <c r="AI351">
        <v>56488672</v>
      </c>
      <c r="AJ351">
        <v>346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ROW(Source!A527)</f>
        <v>527</v>
      </c>
      <c r="B352">
        <v>56488686</v>
      </c>
      <c r="C352">
        <v>56488659</v>
      </c>
      <c r="D352">
        <v>54869117</v>
      </c>
      <c r="E352">
        <v>1079</v>
      </c>
      <c r="F352">
        <v>1</v>
      </c>
      <c r="G352">
        <v>1079</v>
      </c>
      <c r="H352">
        <v>3</v>
      </c>
      <c r="I352" t="s">
        <v>973</v>
      </c>
      <c r="J352" t="s">
        <v>3</v>
      </c>
      <c r="K352" t="s">
        <v>974</v>
      </c>
      <c r="L352">
        <v>1339</v>
      </c>
      <c r="N352">
        <v>1007</v>
      </c>
      <c r="O352" t="s">
        <v>158</v>
      </c>
      <c r="P352" t="s">
        <v>158</v>
      </c>
      <c r="Q352">
        <v>1</v>
      </c>
      <c r="X352">
        <v>1.02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1.02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ROW(Source!A530)</f>
        <v>530</v>
      </c>
      <c r="B353">
        <v>56488652</v>
      </c>
      <c r="C353">
        <v>56488651</v>
      </c>
      <c r="D353">
        <v>54836958</v>
      </c>
      <c r="E353">
        <v>1079</v>
      </c>
      <c r="F353">
        <v>1</v>
      </c>
      <c r="G353">
        <v>1079</v>
      </c>
      <c r="H353">
        <v>1</v>
      </c>
      <c r="I353" t="s">
        <v>738</v>
      </c>
      <c r="J353" t="s">
        <v>3</v>
      </c>
      <c r="K353" t="s">
        <v>739</v>
      </c>
      <c r="L353">
        <v>1191</v>
      </c>
      <c r="N353">
        <v>1013</v>
      </c>
      <c r="O353" t="s">
        <v>740</v>
      </c>
      <c r="P353" t="s">
        <v>740</v>
      </c>
      <c r="Q353">
        <v>1</v>
      </c>
      <c r="X353">
        <v>13.3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24</v>
      </c>
      <c r="AG353">
        <v>14.630000000000003</v>
      </c>
      <c r="AH353">
        <v>2</v>
      </c>
      <c r="AI353">
        <v>56488652</v>
      </c>
      <c r="AJ353">
        <v>347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ROW(Source!A530)</f>
        <v>530</v>
      </c>
      <c r="B354">
        <v>56488653</v>
      </c>
      <c r="C354">
        <v>56488651</v>
      </c>
      <c r="D354">
        <v>54902755</v>
      </c>
      <c r="E354">
        <v>1</v>
      </c>
      <c r="F354">
        <v>1</v>
      </c>
      <c r="G354">
        <v>1079</v>
      </c>
      <c r="H354">
        <v>3</v>
      </c>
      <c r="I354" t="s">
        <v>351</v>
      </c>
      <c r="J354" t="s">
        <v>354</v>
      </c>
      <c r="K354" t="s">
        <v>352</v>
      </c>
      <c r="L354">
        <v>1346</v>
      </c>
      <c r="N354">
        <v>1009</v>
      </c>
      <c r="O354" t="s">
        <v>353</v>
      </c>
      <c r="P354" t="s">
        <v>353</v>
      </c>
      <c r="Q354">
        <v>1</v>
      </c>
      <c r="X354">
        <v>22</v>
      </c>
      <c r="Y354">
        <v>9.85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22</v>
      </c>
      <c r="AH354">
        <v>2</v>
      </c>
      <c r="AI354">
        <v>56488653</v>
      </c>
      <c r="AJ354">
        <v>348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ROW(Source!A530)</f>
        <v>530</v>
      </c>
      <c r="B355">
        <v>56488654</v>
      </c>
      <c r="C355">
        <v>56488651</v>
      </c>
      <c r="D355">
        <v>54909702</v>
      </c>
      <c r="E355">
        <v>1</v>
      </c>
      <c r="F355">
        <v>1</v>
      </c>
      <c r="G355">
        <v>1079</v>
      </c>
      <c r="H355">
        <v>3</v>
      </c>
      <c r="I355" t="s">
        <v>357</v>
      </c>
      <c r="J355" t="s">
        <v>359</v>
      </c>
      <c r="K355" t="s">
        <v>358</v>
      </c>
      <c r="L355">
        <v>1339</v>
      </c>
      <c r="N355">
        <v>1007</v>
      </c>
      <c r="O355" t="s">
        <v>158</v>
      </c>
      <c r="P355" t="s">
        <v>158</v>
      </c>
      <c r="Q355">
        <v>1</v>
      </c>
      <c r="X355">
        <v>0.04</v>
      </c>
      <c r="Y355">
        <v>384.42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</v>
      </c>
      <c r="AG355">
        <v>0.04</v>
      </c>
      <c r="AH355">
        <v>2</v>
      </c>
      <c r="AI355">
        <v>56488654</v>
      </c>
      <c r="AJ355">
        <v>351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ROW(Source!A530)</f>
        <v>530</v>
      </c>
      <c r="B356">
        <v>56488655</v>
      </c>
      <c r="C356">
        <v>56488651</v>
      </c>
      <c r="D356">
        <v>54842168</v>
      </c>
      <c r="E356">
        <v>1079</v>
      </c>
      <c r="F356">
        <v>1</v>
      </c>
      <c r="G356">
        <v>1079</v>
      </c>
      <c r="H356">
        <v>3</v>
      </c>
      <c r="I356" t="s">
        <v>913</v>
      </c>
      <c r="J356" t="s">
        <v>3</v>
      </c>
      <c r="K356" t="s">
        <v>914</v>
      </c>
      <c r="L356">
        <v>1348</v>
      </c>
      <c r="N356">
        <v>1009</v>
      </c>
      <c r="O356" t="s">
        <v>32</v>
      </c>
      <c r="P356" t="s">
        <v>32</v>
      </c>
      <c r="Q356">
        <v>1000</v>
      </c>
      <c r="X356">
        <v>0.06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</v>
      </c>
      <c r="AG356">
        <v>0.06</v>
      </c>
      <c r="AH356">
        <v>2</v>
      </c>
      <c r="AI356">
        <v>56488655</v>
      </c>
      <c r="AJ356">
        <v>352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ROW(Source!A531)</f>
        <v>531</v>
      </c>
      <c r="B357">
        <v>56488652</v>
      </c>
      <c r="C357">
        <v>56488651</v>
      </c>
      <c r="D357">
        <v>54836958</v>
      </c>
      <c r="E357">
        <v>1079</v>
      </c>
      <c r="F357">
        <v>1</v>
      </c>
      <c r="G357">
        <v>1079</v>
      </c>
      <c r="H357">
        <v>1</v>
      </c>
      <c r="I357" t="s">
        <v>738</v>
      </c>
      <c r="J357" t="s">
        <v>3</v>
      </c>
      <c r="K357" t="s">
        <v>739</v>
      </c>
      <c r="L357">
        <v>1191</v>
      </c>
      <c r="N357">
        <v>1013</v>
      </c>
      <c r="O357" t="s">
        <v>740</v>
      </c>
      <c r="P357" t="s">
        <v>740</v>
      </c>
      <c r="Q357">
        <v>1</v>
      </c>
      <c r="X357">
        <v>13.3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24</v>
      </c>
      <c r="AG357">
        <v>14.630000000000003</v>
      </c>
      <c r="AH357">
        <v>2</v>
      </c>
      <c r="AI357">
        <v>56488652</v>
      </c>
      <c r="AJ357">
        <v>353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ROW(Source!A531)</f>
        <v>531</v>
      </c>
      <c r="B358">
        <v>56488653</v>
      </c>
      <c r="C358">
        <v>56488651</v>
      </c>
      <c r="D358">
        <v>54902755</v>
      </c>
      <c r="E358">
        <v>1</v>
      </c>
      <c r="F358">
        <v>1</v>
      </c>
      <c r="G358">
        <v>1079</v>
      </c>
      <c r="H358">
        <v>3</v>
      </c>
      <c r="I358" t="s">
        <v>351</v>
      </c>
      <c r="J358" t="s">
        <v>354</v>
      </c>
      <c r="K358" t="s">
        <v>352</v>
      </c>
      <c r="L358">
        <v>1346</v>
      </c>
      <c r="N358">
        <v>1009</v>
      </c>
      <c r="O358" t="s">
        <v>353</v>
      </c>
      <c r="P358" t="s">
        <v>353</v>
      </c>
      <c r="Q358">
        <v>1</v>
      </c>
      <c r="X358">
        <v>22</v>
      </c>
      <c r="Y358">
        <v>9.85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22</v>
      </c>
      <c r="AH358">
        <v>2</v>
      </c>
      <c r="AI358">
        <v>56488653</v>
      </c>
      <c r="AJ358">
        <v>354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ROW(Source!A531)</f>
        <v>531</v>
      </c>
      <c r="B359">
        <v>56488654</v>
      </c>
      <c r="C359">
        <v>56488651</v>
      </c>
      <c r="D359">
        <v>54909702</v>
      </c>
      <c r="E359">
        <v>1</v>
      </c>
      <c r="F359">
        <v>1</v>
      </c>
      <c r="G359">
        <v>1079</v>
      </c>
      <c r="H359">
        <v>3</v>
      </c>
      <c r="I359" t="s">
        <v>357</v>
      </c>
      <c r="J359" t="s">
        <v>359</v>
      </c>
      <c r="K359" t="s">
        <v>358</v>
      </c>
      <c r="L359">
        <v>1339</v>
      </c>
      <c r="N359">
        <v>1007</v>
      </c>
      <c r="O359" t="s">
        <v>158</v>
      </c>
      <c r="P359" t="s">
        <v>158</v>
      </c>
      <c r="Q359">
        <v>1</v>
      </c>
      <c r="X359">
        <v>0.04</v>
      </c>
      <c r="Y359">
        <v>384.42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0.04</v>
      </c>
      <c r="AH359">
        <v>2</v>
      </c>
      <c r="AI359">
        <v>56488654</v>
      </c>
      <c r="AJ359">
        <v>357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ROW(Source!A531)</f>
        <v>531</v>
      </c>
      <c r="B360">
        <v>56488655</v>
      </c>
      <c r="C360">
        <v>56488651</v>
      </c>
      <c r="D360">
        <v>54842168</v>
      </c>
      <c r="E360">
        <v>1079</v>
      </c>
      <c r="F360">
        <v>1</v>
      </c>
      <c r="G360">
        <v>1079</v>
      </c>
      <c r="H360">
        <v>3</v>
      </c>
      <c r="I360" t="s">
        <v>913</v>
      </c>
      <c r="J360" t="s">
        <v>3</v>
      </c>
      <c r="K360" t="s">
        <v>914</v>
      </c>
      <c r="L360">
        <v>1348</v>
      </c>
      <c r="N360">
        <v>1009</v>
      </c>
      <c r="O360" t="s">
        <v>32</v>
      </c>
      <c r="P360" t="s">
        <v>32</v>
      </c>
      <c r="Q360">
        <v>1000</v>
      </c>
      <c r="X360">
        <v>0.06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0.06</v>
      </c>
      <c r="AH360">
        <v>2</v>
      </c>
      <c r="AI360">
        <v>56488655</v>
      </c>
      <c r="AJ360">
        <v>358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ROW(Source!A575)</f>
        <v>575</v>
      </c>
      <c r="B361">
        <v>56490087</v>
      </c>
      <c r="C361">
        <v>56490086</v>
      </c>
      <c r="D361">
        <v>54836958</v>
      </c>
      <c r="E361">
        <v>1079</v>
      </c>
      <c r="F361">
        <v>1</v>
      </c>
      <c r="G361">
        <v>1079</v>
      </c>
      <c r="H361">
        <v>1</v>
      </c>
      <c r="I361" t="s">
        <v>738</v>
      </c>
      <c r="J361" t="s">
        <v>3</v>
      </c>
      <c r="K361" t="s">
        <v>739</v>
      </c>
      <c r="L361">
        <v>1191</v>
      </c>
      <c r="N361">
        <v>1013</v>
      </c>
      <c r="O361" t="s">
        <v>740</v>
      </c>
      <c r="P361" t="s">
        <v>740</v>
      </c>
      <c r="Q361">
        <v>1</v>
      </c>
      <c r="X361">
        <v>39.549999999999997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49</v>
      </c>
      <c r="AG361">
        <v>50.030749999999998</v>
      </c>
      <c r="AH361">
        <v>2</v>
      </c>
      <c r="AI361">
        <v>56490087</v>
      </c>
      <c r="AJ361">
        <v>359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ROW(Source!A575)</f>
        <v>575</v>
      </c>
      <c r="B362">
        <v>56490088</v>
      </c>
      <c r="C362">
        <v>56490086</v>
      </c>
      <c r="D362">
        <v>54933987</v>
      </c>
      <c r="E362">
        <v>1</v>
      </c>
      <c r="F362">
        <v>1</v>
      </c>
      <c r="G362">
        <v>1079</v>
      </c>
      <c r="H362">
        <v>2</v>
      </c>
      <c r="I362" t="s">
        <v>824</v>
      </c>
      <c r="J362" t="s">
        <v>825</v>
      </c>
      <c r="K362" t="s">
        <v>826</v>
      </c>
      <c r="L362">
        <v>1368</v>
      </c>
      <c r="N362">
        <v>1011</v>
      </c>
      <c r="O362" t="s">
        <v>744</v>
      </c>
      <c r="P362" t="s">
        <v>744</v>
      </c>
      <c r="Q362">
        <v>1</v>
      </c>
      <c r="X362">
        <v>1.46</v>
      </c>
      <c r="Y362">
        <v>0</v>
      </c>
      <c r="Z362">
        <v>0.28000000000000003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48</v>
      </c>
      <c r="AG362">
        <v>2.0075000000000003</v>
      </c>
      <c r="AH362">
        <v>2</v>
      </c>
      <c r="AI362">
        <v>56490088</v>
      </c>
      <c r="AJ362">
        <v>360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ROW(Source!A575)</f>
        <v>575</v>
      </c>
      <c r="B363">
        <v>56490089</v>
      </c>
      <c r="C363">
        <v>56490086</v>
      </c>
      <c r="D363">
        <v>54934284</v>
      </c>
      <c r="E363">
        <v>1</v>
      </c>
      <c r="F363">
        <v>1</v>
      </c>
      <c r="G363">
        <v>1079</v>
      </c>
      <c r="H363">
        <v>2</v>
      </c>
      <c r="I363" t="s">
        <v>741</v>
      </c>
      <c r="J363" t="s">
        <v>742</v>
      </c>
      <c r="K363" t="s">
        <v>743</v>
      </c>
      <c r="L363">
        <v>1368</v>
      </c>
      <c r="N363">
        <v>1011</v>
      </c>
      <c r="O363" t="s">
        <v>744</v>
      </c>
      <c r="P363" t="s">
        <v>744</v>
      </c>
      <c r="Q363">
        <v>1</v>
      </c>
      <c r="X363">
        <v>0.19</v>
      </c>
      <c r="Y363">
        <v>0</v>
      </c>
      <c r="Z363">
        <v>83.1</v>
      </c>
      <c r="AA363">
        <v>12.62</v>
      </c>
      <c r="AB363">
        <v>0</v>
      </c>
      <c r="AC363">
        <v>0</v>
      </c>
      <c r="AD363">
        <v>1</v>
      </c>
      <c r="AE363">
        <v>0</v>
      </c>
      <c r="AF363" t="s">
        <v>48</v>
      </c>
      <c r="AG363">
        <v>0.26124999999999998</v>
      </c>
      <c r="AH363">
        <v>2</v>
      </c>
      <c r="AI363">
        <v>56490089</v>
      </c>
      <c r="AJ363">
        <v>361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ROW(Source!A575)</f>
        <v>575</v>
      </c>
      <c r="B364">
        <v>56490091</v>
      </c>
      <c r="C364">
        <v>56490086</v>
      </c>
      <c r="D364">
        <v>54934371</v>
      </c>
      <c r="E364">
        <v>1</v>
      </c>
      <c r="F364">
        <v>1</v>
      </c>
      <c r="G364">
        <v>1079</v>
      </c>
      <c r="H364">
        <v>2</v>
      </c>
      <c r="I364" t="s">
        <v>830</v>
      </c>
      <c r="J364" t="s">
        <v>831</v>
      </c>
      <c r="K364" t="s">
        <v>832</v>
      </c>
      <c r="L364">
        <v>1368</v>
      </c>
      <c r="N364">
        <v>1011</v>
      </c>
      <c r="O364" t="s">
        <v>744</v>
      </c>
      <c r="P364" t="s">
        <v>744</v>
      </c>
      <c r="Q364">
        <v>1</v>
      </c>
      <c r="X364">
        <v>0.1</v>
      </c>
      <c r="Y364">
        <v>0</v>
      </c>
      <c r="Z364">
        <v>2.58</v>
      </c>
      <c r="AA364">
        <v>0.04</v>
      </c>
      <c r="AB364">
        <v>0</v>
      </c>
      <c r="AC364">
        <v>0</v>
      </c>
      <c r="AD364">
        <v>1</v>
      </c>
      <c r="AE364">
        <v>0</v>
      </c>
      <c r="AF364" t="s">
        <v>48</v>
      </c>
      <c r="AG364">
        <v>0.13750000000000001</v>
      </c>
      <c r="AH364">
        <v>2</v>
      </c>
      <c r="AI364">
        <v>56490091</v>
      </c>
      <c r="AJ364">
        <v>362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ROW(Source!A575)</f>
        <v>575</v>
      </c>
      <c r="B365">
        <v>56490090</v>
      </c>
      <c r="C365">
        <v>56490086</v>
      </c>
      <c r="D365">
        <v>54933523</v>
      </c>
      <c r="E365">
        <v>1</v>
      </c>
      <c r="F365">
        <v>1</v>
      </c>
      <c r="G365">
        <v>1079</v>
      </c>
      <c r="H365">
        <v>2</v>
      </c>
      <c r="I365" t="s">
        <v>746</v>
      </c>
      <c r="J365" t="s">
        <v>747</v>
      </c>
      <c r="K365" t="s">
        <v>748</v>
      </c>
      <c r="L365">
        <v>1368</v>
      </c>
      <c r="N365">
        <v>1011</v>
      </c>
      <c r="O365" t="s">
        <v>744</v>
      </c>
      <c r="P365" t="s">
        <v>744</v>
      </c>
      <c r="Q365">
        <v>1</v>
      </c>
      <c r="X365">
        <v>0.12</v>
      </c>
      <c r="Y365">
        <v>0</v>
      </c>
      <c r="Z365">
        <v>179.17</v>
      </c>
      <c r="AA365">
        <v>16.93</v>
      </c>
      <c r="AB365">
        <v>0</v>
      </c>
      <c r="AC365">
        <v>0</v>
      </c>
      <c r="AD365">
        <v>1</v>
      </c>
      <c r="AE365">
        <v>0</v>
      </c>
      <c r="AF365" t="s">
        <v>48</v>
      </c>
      <c r="AG365">
        <v>0.16500000000000001</v>
      </c>
      <c r="AH365">
        <v>2</v>
      </c>
      <c r="AI365">
        <v>56490090</v>
      </c>
      <c r="AJ365">
        <v>363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ROW(Source!A575)</f>
        <v>575</v>
      </c>
      <c r="B366">
        <v>56490092</v>
      </c>
      <c r="C366">
        <v>56490086</v>
      </c>
      <c r="D366">
        <v>54902322</v>
      </c>
      <c r="E366">
        <v>1</v>
      </c>
      <c r="F366">
        <v>1</v>
      </c>
      <c r="G366">
        <v>1079</v>
      </c>
      <c r="H366">
        <v>3</v>
      </c>
      <c r="I366" t="s">
        <v>809</v>
      </c>
      <c r="J366" t="s">
        <v>810</v>
      </c>
      <c r="K366" t="s">
        <v>811</v>
      </c>
      <c r="L366">
        <v>1348</v>
      </c>
      <c r="N366">
        <v>1009</v>
      </c>
      <c r="O366" t="s">
        <v>32</v>
      </c>
      <c r="P366" t="s">
        <v>32</v>
      </c>
      <c r="Q366">
        <v>1000</v>
      </c>
      <c r="X366">
        <v>1.0000000000000001E-5</v>
      </c>
      <c r="Y366">
        <v>6512.79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1.0000000000000001E-5</v>
      </c>
      <c r="AH366">
        <v>2</v>
      </c>
      <c r="AI366">
        <v>56490092</v>
      </c>
      <c r="AJ366">
        <v>365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ROW(Source!A575)</f>
        <v>575</v>
      </c>
      <c r="B367">
        <v>56490093</v>
      </c>
      <c r="C367">
        <v>56490086</v>
      </c>
      <c r="D367">
        <v>54903374</v>
      </c>
      <c r="E367">
        <v>1</v>
      </c>
      <c r="F367">
        <v>1</v>
      </c>
      <c r="G367">
        <v>1079</v>
      </c>
      <c r="H367">
        <v>3</v>
      </c>
      <c r="I367" t="s">
        <v>779</v>
      </c>
      <c r="J367" t="s">
        <v>780</v>
      </c>
      <c r="K367" t="s">
        <v>781</v>
      </c>
      <c r="L367">
        <v>1348</v>
      </c>
      <c r="N367">
        <v>1009</v>
      </c>
      <c r="O367" t="s">
        <v>32</v>
      </c>
      <c r="P367" t="s">
        <v>32</v>
      </c>
      <c r="Q367">
        <v>1000</v>
      </c>
      <c r="X367">
        <v>4.4000000000000002E-4</v>
      </c>
      <c r="Y367">
        <v>7185.82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4.4000000000000002E-4</v>
      </c>
      <c r="AH367">
        <v>2</v>
      </c>
      <c r="AI367">
        <v>56490093</v>
      </c>
      <c r="AJ367">
        <v>366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ROW(Source!A575)</f>
        <v>575</v>
      </c>
      <c r="B368">
        <v>56490094</v>
      </c>
      <c r="C368">
        <v>56490086</v>
      </c>
      <c r="D368">
        <v>54902353</v>
      </c>
      <c r="E368">
        <v>1</v>
      </c>
      <c r="F368">
        <v>1</v>
      </c>
      <c r="G368">
        <v>1079</v>
      </c>
      <c r="H368">
        <v>3</v>
      </c>
      <c r="I368" t="s">
        <v>54</v>
      </c>
      <c r="J368" t="s">
        <v>839</v>
      </c>
      <c r="K368" t="s">
        <v>55</v>
      </c>
      <c r="L368">
        <v>1348</v>
      </c>
      <c r="N368">
        <v>1009</v>
      </c>
      <c r="O368" t="s">
        <v>32</v>
      </c>
      <c r="P368" t="s">
        <v>32</v>
      </c>
      <c r="Q368">
        <v>1000</v>
      </c>
      <c r="X368">
        <v>3.1E-4</v>
      </c>
      <c r="Y368">
        <v>18653.07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3.1E-4</v>
      </c>
      <c r="AH368">
        <v>2</v>
      </c>
      <c r="AI368">
        <v>56490094</v>
      </c>
      <c r="AJ368">
        <v>367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ROW(Source!A575)</f>
        <v>575</v>
      </c>
      <c r="B369">
        <v>56490095</v>
      </c>
      <c r="C369">
        <v>56490086</v>
      </c>
      <c r="D369">
        <v>54904135</v>
      </c>
      <c r="E369">
        <v>1</v>
      </c>
      <c r="F369">
        <v>1</v>
      </c>
      <c r="G369">
        <v>1079</v>
      </c>
      <c r="H369">
        <v>3</v>
      </c>
      <c r="I369" t="s">
        <v>840</v>
      </c>
      <c r="J369" t="s">
        <v>841</v>
      </c>
      <c r="K369" t="s">
        <v>842</v>
      </c>
      <c r="L369">
        <v>1346</v>
      </c>
      <c r="N369">
        <v>1009</v>
      </c>
      <c r="O369" t="s">
        <v>353</v>
      </c>
      <c r="P369" t="s">
        <v>353</v>
      </c>
      <c r="Q369">
        <v>1</v>
      </c>
      <c r="X369">
        <v>0.36</v>
      </c>
      <c r="Y369">
        <v>6.25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</v>
      </c>
      <c r="AG369">
        <v>0.36</v>
      </c>
      <c r="AH369">
        <v>2</v>
      </c>
      <c r="AI369">
        <v>56490095</v>
      </c>
      <c r="AJ369">
        <v>368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ROW(Source!A575)</f>
        <v>575</v>
      </c>
      <c r="B370">
        <v>56490096</v>
      </c>
      <c r="C370">
        <v>56490086</v>
      </c>
      <c r="D370">
        <v>54902457</v>
      </c>
      <c r="E370">
        <v>1</v>
      </c>
      <c r="F370">
        <v>1</v>
      </c>
      <c r="G370">
        <v>1079</v>
      </c>
      <c r="H370">
        <v>3</v>
      </c>
      <c r="I370" t="s">
        <v>843</v>
      </c>
      <c r="J370" t="s">
        <v>844</v>
      </c>
      <c r="K370" t="s">
        <v>845</v>
      </c>
      <c r="L370">
        <v>1346</v>
      </c>
      <c r="N370">
        <v>1009</v>
      </c>
      <c r="O370" t="s">
        <v>353</v>
      </c>
      <c r="P370" t="s">
        <v>353</v>
      </c>
      <c r="Q370">
        <v>1</v>
      </c>
      <c r="X370">
        <v>0.1</v>
      </c>
      <c r="Y370">
        <v>29.89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</v>
      </c>
      <c r="AG370">
        <v>0.1</v>
      </c>
      <c r="AH370">
        <v>2</v>
      </c>
      <c r="AI370">
        <v>56490096</v>
      </c>
      <c r="AJ370">
        <v>369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ROW(Source!A575)</f>
        <v>575</v>
      </c>
      <c r="B371">
        <v>56490097</v>
      </c>
      <c r="C371">
        <v>56490086</v>
      </c>
      <c r="D371">
        <v>54902480</v>
      </c>
      <c r="E371">
        <v>1</v>
      </c>
      <c r="F371">
        <v>1</v>
      </c>
      <c r="G371">
        <v>1079</v>
      </c>
      <c r="H371">
        <v>3</v>
      </c>
      <c r="I371" t="s">
        <v>818</v>
      </c>
      <c r="J371" t="s">
        <v>819</v>
      </c>
      <c r="K371" t="s">
        <v>820</v>
      </c>
      <c r="L371">
        <v>1348</v>
      </c>
      <c r="N371">
        <v>1009</v>
      </c>
      <c r="O371" t="s">
        <v>32</v>
      </c>
      <c r="P371" t="s">
        <v>32</v>
      </c>
      <c r="Q371">
        <v>1000</v>
      </c>
      <c r="X371">
        <v>3.0000000000000001E-5</v>
      </c>
      <c r="Y371">
        <v>4341.07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</v>
      </c>
      <c r="AG371">
        <v>3.0000000000000001E-5</v>
      </c>
      <c r="AH371">
        <v>2</v>
      </c>
      <c r="AI371">
        <v>56490097</v>
      </c>
      <c r="AJ371">
        <v>370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ROW(Source!A575)</f>
        <v>575</v>
      </c>
      <c r="B372">
        <v>56490098</v>
      </c>
      <c r="C372">
        <v>56490086</v>
      </c>
      <c r="D372">
        <v>54904782</v>
      </c>
      <c r="E372">
        <v>1</v>
      </c>
      <c r="F372">
        <v>1</v>
      </c>
      <c r="G372">
        <v>1079</v>
      </c>
      <c r="H372">
        <v>3</v>
      </c>
      <c r="I372" t="s">
        <v>846</v>
      </c>
      <c r="J372" t="s">
        <v>847</v>
      </c>
      <c r="K372" t="s">
        <v>848</v>
      </c>
      <c r="L372">
        <v>1302</v>
      </c>
      <c r="N372">
        <v>1003</v>
      </c>
      <c r="O372" t="s">
        <v>849</v>
      </c>
      <c r="P372" t="s">
        <v>849</v>
      </c>
      <c r="Q372">
        <v>10</v>
      </c>
      <c r="X372">
        <v>1.8700000000000001E-2</v>
      </c>
      <c r="Y372">
        <v>44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1.8700000000000001E-2</v>
      </c>
      <c r="AH372">
        <v>2</v>
      </c>
      <c r="AI372">
        <v>56490098</v>
      </c>
      <c r="AJ372">
        <v>372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ROW(Source!A575)</f>
        <v>575</v>
      </c>
      <c r="B373">
        <v>56490099</v>
      </c>
      <c r="C373">
        <v>56490086</v>
      </c>
      <c r="D373">
        <v>54902508</v>
      </c>
      <c r="E373">
        <v>1</v>
      </c>
      <c r="F373">
        <v>1</v>
      </c>
      <c r="G373">
        <v>1079</v>
      </c>
      <c r="H373">
        <v>3</v>
      </c>
      <c r="I373" t="s">
        <v>850</v>
      </c>
      <c r="J373" t="s">
        <v>851</v>
      </c>
      <c r="K373" t="s">
        <v>852</v>
      </c>
      <c r="L373">
        <v>1339</v>
      </c>
      <c r="N373">
        <v>1007</v>
      </c>
      <c r="O373" t="s">
        <v>158</v>
      </c>
      <c r="P373" t="s">
        <v>158</v>
      </c>
      <c r="Q373">
        <v>1</v>
      </c>
      <c r="X373">
        <v>1.2</v>
      </c>
      <c r="Y373">
        <v>5.82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1.2</v>
      </c>
      <c r="AH373">
        <v>2</v>
      </c>
      <c r="AI373">
        <v>56490099</v>
      </c>
      <c r="AJ373">
        <v>373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ROW(Source!A575)</f>
        <v>575</v>
      </c>
      <c r="B374">
        <v>56490100</v>
      </c>
      <c r="C374">
        <v>56490086</v>
      </c>
      <c r="D374">
        <v>54902261</v>
      </c>
      <c r="E374">
        <v>1</v>
      </c>
      <c r="F374">
        <v>1</v>
      </c>
      <c r="G374">
        <v>1079</v>
      </c>
      <c r="H374">
        <v>3</v>
      </c>
      <c r="I374" t="s">
        <v>853</v>
      </c>
      <c r="J374" t="s">
        <v>854</v>
      </c>
      <c r="K374" t="s">
        <v>855</v>
      </c>
      <c r="L374">
        <v>1348</v>
      </c>
      <c r="N374">
        <v>1009</v>
      </c>
      <c r="O374" t="s">
        <v>32</v>
      </c>
      <c r="P374" t="s">
        <v>32</v>
      </c>
      <c r="Q374">
        <v>1000</v>
      </c>
      <c r="X374">
        <v>2.1000000000000001E-2</v>
      </c>
      <c r="Y374">
        <v>17868.28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2.1000000000000001E-2</v>
      </c>
      <c r="AH374">
        <v>2</v>
      </c>
      <c r="AI374">
        <v>56490100</v>
      </c>
      <c r="AJ374">
        <v>374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ROW(Source!A575)</f>
        <v>575</v>
      </c>
      <c r="B375">
        <v>56490101</v>
      </c>
      <c r="C375">
        <v>56490086</v>
      </c>
      <c r="D375">
        <v>54907584</v>
      </c>
      <c r="E375">
        <v>1</v>
      </c>
      <c r="F375">
        <v>1</v>
      </c>
      <c r="G375">
        <v>1079</v>
      </c>
      <c r="H375">
        <v>3</v>
      </c>
      <c r="I375" t="s">
        <v>886</v>
      </c>
      <c r="J375" t="s">
        <v>887</v>
      </c>
      <c r="K375" t="s">
        <v>888</v>
      </c>
      <c r="L375">
        <v>1348</v>
      </c>
      <c r="N375">
        <v>1009</v>
      </c>
      <c r="O375" t="s">
        <v>32</v>
      </c>
      <c r="P375" t="s">
        <v>32</v>
      </c>
      <c r="Q375">
        <v>1000</v>
      </c>
      <c r="X375">
        <v>1.9400000000000001E-3</v>
      </c>
      <c r="Y375">
        <v>13451.64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1.9400000000000001E-3</v>
      </c>
      <c r="AH375">
        <v>2</v>
      </c>
      <c r="AI375">
        <v>56490101</v>
      </c>
      <c r="AJ375">
        <v>375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ROW(Source!A575)</f>
        <v>575</v>
      </c>
      <c r="B376">
        <v>56490102</v>
      </c>
      <c r="C376">
        <v>56490086</v>
      </c>
      <c r="D376">
        <v>54902276</v>
      </c>
      <c r="E376">
        <v>1</v>
      </c>
      <c r="F376">
        <v>1</v>
      </c>
      <c r="G376">
        <v>1079</v>
      </c>
      <c r="H376">
        <v>3</v>
      </c>
      <c r="I376" t="s">
        <v>856</v>
      </c>
      <c r="J376" t="s">
        <v>857</v>
      </c>
      <c r="K376" t="s">
        <v>858</v>
      </c>
      <c r="L376">
        <v>1339</v>
      </c>
      <c r="N376">
        <v>1007</v>
      </c>
      <c r="O376" t="s">
        <v>158</v>
      </c>
      <c r="P376" t="s">
        <v>158</v>
      </c>
      <c r="Q376">
        <v>1</v>
      </c>
      <c r="X376">
        <v>1.0300000000000001E-3</v>
      </c>
      <c r="Y376">
        <v>2464.94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1.0300000000000001E-3</v>
      </c>
      <c r="AH376">
        <v>2</v>
      </c>
      <c r="AI376">
        <v>56490102</v>
      </c>
      <c r="AJ376">
        <v>376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ROW(Source!A575)</f>
        <v>575</v>
      </c>
      <c r="B377">
        <v>56490103</v>
      </c>
      <c r="C377">
        <v>56490086</v>
      </c>
      <c r="D377">
        <v>54902905</v>
      </c>
      <c r="E377">
        <v>1</v>
      </c>
      <c r="F377">
        <v>1</v>
      </c>
      <c r="G377">
        <v>1079</v>
      </c>
      <c r="H377">
        <v>3</v>
      </c>
      <c r="I377" t="s">
        <v>859</v>
      </c>
      <c r="J377" t="s">
        <v>860</v>
      </c>
      <c r="K377" t="s">
        <v>861</v>
      </c>
      <c r="L377">
        <v>1348</v>
      </c>
      <c r="N377">
        <v>1009</v>
      </c>
      <c r="O377" t="s">
        <v>32</v>
      </c>
      <c r="P377" t="s">
        <v>32</v>
      </c>
      <c r="Q377">
        <v>1000</v>
      </c>
      <c r="X377">
        <v>5.9999999999999995E-4</v>
      </c>
      <c r="Y377">
        <v>8582.42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5.9999999999999995E-4</v>
      </c>
      <c r="AH377">
        <v>2</v>
      </c>
      <c r="AI377">
        <v>56490103</v>
      </c>
      <c r="AJ377">
        <v>377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ROW(Source!A575)</f>
        <v>575</v>
      </c>
      <c r="B378">
        <v>56490104</v>
      </c>
      <c r="C378">
        <v>56490086</v>
      </c>
      <c r="D378">
        <v>54911477</v>
      </c>
      <c r="E378">
        <v>1</v>
      </c>
      <c r="F378">
        <v>1</v>
      </c>
      <c r="G378">
        <v>1079</v>
      </c>
      <c r="H378">
        <v>3</v>
      </c>
      <c r="I378" t="s">
        <v>904</v>
      </c>
      <c r="J378" t="s">
        <v>905</v>
      </c>
      <c r="K378" t="s">
        <v>906</v>
      </c>
      <c r="L378">
        <v>1348</v>
      </c>
      <c r="N378">
        <v>1009</v>
      </c>
      <c r="O378" t="s">
        <v>32</v>
      </c>
      <c r="P378" t="s">
        <v>32</v>
      </c>
      <c r="Q378">
        <v>1000</v>
      </c>
      <c r="X378">
        <v>2.0000000000000001E-4</v>
      </c>
      <c r="Y378">
        <v>12645.17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2.0000000000000001E-4</v>
      </c>
      <c r="AH378">
        <v>2</v>
      </c>
      <c r="AI378">
        <v>56490104</v>
      </c>
      <c r="AJ378">
        <v>378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ROW(Source!A575)</f>
        <v>575</v>
      </c>
      <c r="B379">
        <v>56490105</v>
      </c>
      <c r="C379">
        <v>56490086</v>
      </c>
      <c r="D379">
        <v>54863969</v>
      </c>
      <c r="E379">
        <v>1079</v>
      </c>
      <c r="F379">
        <v>1</v>
      </c>
      <c r="G379">
        <v>1079</v>
      </c>
      <c r="H379">
        <v>3</v>
      </c>
      <c r="I379" t="s">
        <v>1002</v>
      </c>
      <c r="J379" t="s">
        <v>3</v>
      </c>
      <c r="K379" t="s">
        <v>1003</v>
      </c>
      <c r="L379">
        <v>1348</v>
      </c>
      <c r="N379">
        <v>1009</v>
      </c>
      <c r="O379" t="s">
        <v>32</v>
      </c>
      <c r="P379" t="s">
        <v>32</v>
      </c>
      <c r="Q379">
        <v>1000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</v>
      </c>
      <c r="AG379">
        <v>1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ROW(Source!A576)</f>
        <v>576</v>
      </c>
      <c r="B380">
        <v>56490087</v>
      </c>
      <c r="C380">
        <v>56490086</v>
      </c>
      <c r="D380">
        <v>54836958</v>
      </c>
      <c r="E380">
        <v>1079</v>
      </c>
      <c r="F380">
        <v>1</v>
      </c>
      <c r="G380">
        <v>1079</v>
      </c>
      <c r="H380">
        <v>1</v>
      </c>
      <c r="I380" t="s">
        <v>738</v>
      </c>
      <c r="J380" t="s">
        <v>3</v>
      </c>
      <c r="K380" t="s">
        <v>739</v>
      </c>
      <c r="L380">
        <v>1191</v>
      </c>
      <c r="N380">
        <v>1013</v>
      </c>
      <c r="O380" t="s">
        <v>740</v>
      </c>
      <c r="P380" t="s">
        <v>740</v>
      </c>
      <c r="Q380">
        <v>1</v>
      </c>
      <c r="X380">
        <v>39.549999999999997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 t="s">
        <v>49</v>
      </c>
      <c r="AG380">
        <v>50.030749999999998</v>
      </c>
      <c r="AH380">
        <v>2</v>
      </c>
      <c r="AI380">
        <v>56490087</v>
      </c>
      <c r="AJ380">
        <v>380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ROW(Source!A576)</f>
        <v>576</v>
      </c>
      <c r="B381">
        <v>56490088</v>
      </c>
      <c r="C381">
        <v>56490086</v>
      </c>
      <c r="D381">
        <v>54933987</v>
      </c>
      <c r="E381">
        <v>1</v>
      </c>
      <c r="F381">
        <v>1</v>
      </c>
      <c r="G381">
        <v>1079</v>
      </c>
      <c r="H381">
        <v>2</v>
      </c>
      <c r="I381" t="s">
        <v>824</v>
      </c>
      <c r="J381" t="s">
        <v>825</v>
      </c>
      <c r="K381" t="s">
        <v>826</v>
      </c>
      <c r="L381">
        <v>1368</v>
      </c>
      <c r="N381">
        <v>1011</v>
      </c>
      <c r="O381" t="s">
        <v>744</v>
      </c>
      <c r="P381" t="s">
        <v>744</v>
      </c>
      <c r="Q381">
        <v>1</v>
      </c>
      <c r="X381">
        <v>1.46</v>
      </c>
      <c r="Y381">
        <v>0</v>
      </c>
      <c r="Z381">
        <v>0.28000000000000003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48</v>
      </c>
      <c r="AG381">
        <v>2.0075000000000003</v>
      </c>
      <c r="AH381">
        <v>2</v>
      </c>
      <c r="AI381">
        <v>56490088</v>
      </c>
      <c r="AJ381">
        <v>381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ROW(Source!A576)</f>
        <v>576</v>
      </c>
      <c r="B382">
        <v>56490089</v>
      </c>
      <c r="C382">
        <v>56490086</v>
      </c>
      <c r="D382">
        <v>54934284</v>
      </c>
      <c r="E382">
        <v>1</v>
      </c>
      <c r="F382">
        <v>1</v>
      </c>
      <c r="G382">
        <v>1079</v>
      </c>
      <c r="H382">
        <v>2</v>
      </c>
      <c r="I382" t="s">
        <v>741</v>
      </c>
      <c r="J382" t="s">
        <v>742</v>
      </c>
      <c r="K382" t="s">
        <v>743</v>
      </c>
      <c r="L382">
        <v>1368</v>
      </c>
      <c r="N382">
        <v>1011</v>
      </c>
      <c r="O382" t="s">
        <v>744</v>
      </c>
      <c r="P382" t="s">
        <v>744</v>
      </c>
      <c r="Q382">
        <v>1</v>
      </c>
      <c r="X382">
        <v>0.19</v>
      </c>
      <c r="Y382">
        <v>0</v>
      </c>
      <c r="Z382">
        <v>83.1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48</v>
      </c>
      <c r="AG382">
        <v>0.26124999999999998</v>
      </c>
      <c r="AH382">
        <v>2</v>
      </c>
      <c r="AI382">
        <v>56490089</v>
      </c>
      <c r="AJ382">
        <v>382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ROW(Source!A576)</f>
        <v>576</v>
      </c>
      <c r="B383">
        <v>56490091</v>
      </c>
      <c r="C383">
        <v>56490086</v>
      </c>
      <c r="D383">
        <v>54934371</v>
      </c>
      <c r="E383">
        <v>1</v>
      </c>
      <c r="F383">
        <v>1</v>
      </c>
      <c r="G383">
        <v>1079</v>
      </c>
      <c r="H383">
        <v>2</v>
      </c>
      <c r="I383" t="s">
        <v>830</v>
      </c>
      <c r="J383" t="s">
        <v>831</v>
      </c>
      <c r="K383" t="s">
        <v>832</v>
      </c>
      <c r="L383">
        <v>1368</v>
      </c>
      <c r="N383">
        <v>1011</v>
      </c>
      <c r="O383" t="s">
        <v>744</v>
      </c>
      <c r="P383" t="s">
        <v>744</v>
      </c>
      <c r="Q383">
        <v>1</v>
      </c>
      <c r="X383">
        <v>0.1</v>
      </c>
      <c r="Y383">
        <v>0</v>
      </c>
      <c r="Z383">
        <v>2.58</v>
      </c>
      <c r="AA383">
        <v>0.04</v>
      </c>
      <c r="AB383">
        <v>0</v>
      </c>
      <c r="AC383">
        <v>0</v>
      </c>
      <c r="AD383">
        <v>1</v>
      </c>
      <c r="AE383">
        <v>0</v>
      </c>
      <c r="AF383" t="s">
        <v>48</v>
      </c>
      <c r="AG383">
        <v>0.13750000000000001</v>
      </c>
      <c r="AH383">
        <v>2</v>
      </c>
      <c r="AI383">
        <v>56490091</v>
      </c>
      <c r="AJ383">
        <v>383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ROW(Source!A576)</f>
        <v>576</v>
      </c>
      <c r="B384">
        <v>56490090</v>
      </c>
      <c r="C384">
        <v>56490086</v>
      </c>
      <c r="D384">
        <v>54933523</v>
      </c>
      <c r="E384">
        <v>1</v>
      </c>
      <c r="F384">
        <v>1</v>
      </c>
      <c r="G384">
        <v>1079</v>
      </c>
      <c r="H384">
        <v>2</v>
      </c>
      <c r="I384" t="s">
        <v>746</v>
      </c>
      <c r="J384" t="s">
        <v>747</v>
      </c>
      <c r="K384" t="s">
        <v>748</v>
      </c>
      <c r="L384">
        <v>1368</v>
      </c>
      <c r="N384">
        <v>1011</v>
      </c>
      <c r="O384" t="s">
        <v>744</v>
      </c>
      <c r="P384" t="s">
        <v>744</v>
      </c>
      <c r="Q384">
        <v>1</v>
      </c>
      <c r="X384">
        <v>0.12</v>
      </c>
      <c r="Y384">
        <v>0</v>
      </c>
      <c r="Z384">
        <v>179.17</v>
      </c>
      <c r="AA384">
        <v>16.93</v>
      </c>
      <c r="AB384">
        <v>0</v>
      </c>
      <c r="AC384">
        <v>0</v>
      </c>
      <c r="AD384">
        <v>1</v>
      </c>
      <c r="AE384">
        <v>0</v>
      </c>
      <c r="AF384" t="s">
        <v>48</v>
      </c>
      <c r="AG384">
        <v>0.16500000000000001</v>
      </c>
      <c r="AH384">
        <v>2</v>
      </c>
      <c r="AI384">
        <v>56490090</v>
      </c>
      <c r="AJ384">
        <v>384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ROW(Source!A576)</f>
        <v>576</v>
      </c>
      <c r="B385">
        <v>56490092</v>
      </c>
      <c r="C385">
        <v>56490086</v>
      </c>
      <c r="D385">
        <v>54902322</v>
      </c>
      <c r="E385">
        <v>1</v>
      </c>
      <c r="F385">
        <v>1</v>
      </c>
      <c r="G385">
        <v>1079</v>
      </c>
      <c r="H385">
        <v>3</v>
      </c>
      <c r="I385" t="s">
        <v>809</v>
      </c>
      <c r="J385" t="s">
        <v>810</v>
      </c>
      <c r="K385" t="s">
        <v>811</v>
      </c>
      <c r="L385">
        <v>1348</v>
      </c>
      <c r="N385">
        <v>1009</v>
      </c>
      <c r="O385" t="s">
        <v>32</v>
      </c>
      <c r="P385" t="s">
        <v>32</v>
      </c>
      <c r="Q385">
        <v>1000</v>
      </c>
      <c r="X385">
        <v>1.0000000000000001E-5</v>
      </c>
      <c r="Y385">
        <v>6512.79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3</v>
      </c>
      <c r="AG385">
        <v>1.0000000000000001E-5</v>
      </c>
      <c r="AH385">
        <v>2</v>
      </c>
      <c r="AI385">
        <v>56490092</v>
      </c>
      <c r="AJ385">
        <v>386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ROW(Source!A576)</f>
        <v>576</v>
      </c>
      <c r="B386">
        <v>56490093</v>
      </c>
      <c r="C386">
        <v>56490086</v>
      </c>
      <c r="D386">
        <v>54903374</v>
      </c>
      <c r="E386">
        <v>1</v>
      </c>
      <c r="F386">
        <v>1</v>
      </c>
      <c r="G386">
        <v>1079</v>
      </c>
      <c r="H386">
        <v>3</v>
      </c>
      <c r="I386" t="s">
        <v>779</v>
      </c>
      <c r="J386" t="s">
        <v>780</v>
      </c>
      <c r="K386" t="s">
        <v>781</v>
      </c>
      <c r="L386">
        <v>1348</v>
      </c>
      <c r="N386">
        <v>1009</v>
      </c>
      <c r="O386" t="s">
        <v>32</v>
      </c>
      <c r="P386" t="s">
        <v>32</v>
      </c>
      <c r="Q386">
        <v>1000</v>
      </c>
      <c r="X386">
        <v>4.4000000000000002E-4</v>
      </c>
      <c r="Y386">
        <v>7185.82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3</v>
      </c>
      <c r="AG386">
        <v>4.4000000000000002E-4</v>
      </c>
      <c r="AH386">
        <v>2</v>
      </c>
      <c r="AI386">
        <v>56490093</v>
      </c>
      <c r="AJ386">
        <v>387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ROW(Source!A576)</f>
        <v>576</v>
      </c>
      <c r="B387">
        <v>56490094</v>
      </c>
      <c r="C387">
        <v>56490086</v>
      </c>
      <c r="D387">
        <v>54902353</v>
      </c>
      <c r="E387">
        <v>1</v>
      </c>
      <c r="F387">
        <v>1</v>
      </c>
      <c r="G387">
        <v>1079</v>
      </c>
      <c r="H387">
        <v>3</v>
      </c>
      <c r="I387" t="s">
        <v>54</v>
      </c>
      <c r="J387" t="s">
        <v>839</v>
      </c>
      <c r="K387" t="s">
        <v>55</v>
      </c>
      <c r="L387">
        <v>1348</v>
      </c>
      <c r="N387">
        <v>1009</v>
      </c>
      <c r="O387" t="s">
        <v>32</v>
      </c>
      <c r="P387" t="s">
        <v>32</v>
      </c>
      <c r="Q387">
        <v>1000</v>
      </c>
      <c r="X387">
        <v>3.1E-4</v>
      </c>
      <c r="Y387">
        <v>18653.07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3.1E-4</v>
      </c>
      <c r="AH387">
        <v>2</v>
      </c>
      <c r="AI387">
        <v>56490094</v>
      </c>
      <c r="AJ387">
        <v>388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ROW(Source!A576)</f>
        <v>576</v>
      </c>
      <c r="B388">
        <v>56490095</v>
      </c>
      <c r="C388">
        <v>56490086</v>
      </c>
      <c r="D388">
        <v>54904135</v>
      </c>
      <c r="E388">
        <v>1</v>
      </c>
      <c r="F388">
        <v>1</v>
      </c>
      <c r="G388">
        <v>1079</v>
      </c>
      <c r="H388">
        <v>3</v>
      </c>
      <c r="I388" t="s">
        <v>840</v>
      </c>
      <c r="J388" t="s">
        <v>841</v>
      </c>
      <c r="K388" t="s">
        <v>842</v>
      </c>
      <c r="L388">
        <v>1346</v>
      </c>
      <c r="N388">
        <v>1009</v>
      </c>
      <c r="O388" t="s">
        <v>353</v>
      </c>
      <c r="P388" t="s">
        <v>353</v>
      </c>
      <c r="Q388">
        <v>1</v>
      </c>
      <c r="X388">
        <v>0.36</v>
      </c>
      <c r="Y388">
        <v>6.25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0.36</v>
      </c>
      <c r="AH388">
        <v>2</v>
      </c>
      <c r="AI388">
        <v>56490095</v>
      </c>
      <c r="AJ388">
        <v>389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ROW(Source!A576)</f>
        <v>576</v>
      </c>
      <c r="B389">
        <v>56490096</v>
      </c>
      <c r="C389">
        <v>56490086</v>
      </c>
      <c r="D389">
        <v>54902457</v>
      </c>
      <c r="E389">
        <v>1</v>
      </c>
      <c r="F389">
        <v>1</v>
      </c>
      <c r="G389">
        <v>1079</v>
      </c>
      <c r="H389">
        <v>3</v>
      </c>
      <c r="I389" t="s">
        <v>843</v>
      </c>
      <c r="J389" t="s">
        <v>844</v>
      </c>
      <c r="K389" t="s">
        <v>845</v>
      </c>
      <c r="L389">
        <v>1346</v>
      </c>
      <c r="N389">
        <v>1009</v>
      </c>
      <c r="O389" t="s">
        <v>353</v>
      </c>
      <c r="P389" t="s">
        <v>353</v>
      </c>
      <c r="Q389">
        <v>1</v>
      </c>
      <c r="X389">
        <v>0.1</v>
      </c>
      <c r="Y389">
        <v>29.89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0.1</v>
      </c>
      <c r="AH389">
        <v>2</v>
      </c>
      <c r="AI389">
        <v>56490096</v>
      </c>
      <c r="AJ389">
        <v>390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ROW(Source!A576)</f>
        <v>576</v>
      </c>
      <c r="B390">
        <v>56490097</v>
      </c>
      <c r="C390">
        <v>56490086</v>
      </c>
      <c r="D390">
        <v>54902480</v>
      </c>
      <c r="E390">
        <v>1</v>
      </c>
      <c r="F390">
        <v>1</v>
      </c>
      <c r="G390">
        <v>1079</v>
      </c>
      <c r="H390">
        <v>3</v>
      </c>
      <c r="I390" t="s">
        <v>818</v>
      </c>
      <c r="J390" t="s">
        <v>819</v>
      </c>
      <c r="K390" t="s">
        <v>820</v>
      </c>
      <c r="L390">
        <v>1348</v>
      </c>
      <c r="N390">
        <v>1009</v>
      </c>
      <c r="O390" t="s">
        <v>32</v>
      </c>
      <c r="P390" t="s">
        <v>32</v>
      </c>
      <c r="Q390">
        <v>1000</v>
      </c>
      <c r="X390">
        <v>3.0000000000000001E-5</v>
      </c>
      <c r="Y390">
        <v>4341.07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3.0000000000000001E-5</v>
      </c>
      <c r="AH390">
        <v>2</v>
      </c>
      <c r="AI390">
        <v>56490097</v>
      </c>
      <c r="AJ390">
        <v>391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ROW(Source!A576)</f>
        <v>576</v>
      </c>
      <c r="B391">
        <v>56490098</v>
      </c>
      <c r="C391">
        <v>56490086</v>
      </c>
      <c r="D391">
        <v>54904782</v>
      </c>
      <c r="E391">
        <v>1</v>
      </c>
      <c r="F391">
        <v>1</v>
      </c>
      <c r="G391">
        <v>1079</v>
      </c>
      <c r="H391">
        <v>3</v>
      </c>
      <c r="I391" t="s">
        <v>846</v>
      </c>
      <c r="J391" t="s">
        <v>847</v>
      </c>
      <c r="K391" t="s">
        <v>848</v>
      </c>
      <c r="L391">
        <v>1302</v>
      </c>
      <c r="N391">
        <v>1003</v>
      </c>
      <c r="O391" t="s">
        <v>849</v>
      </c>
      <c r="P391" t="s">
        <v>849</v>
      </c>
      <c r="Q391">
        <v>10</v>
      </c>
      <c r="X391">
        <v>1.8700000000000001E-2</v>
      </c>
      <c r="Y391">
        <v>44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1.8700000000000001E-2</v>
      </c>
      <c r="AH391">
        <v>2</v>
      </c>
      <c r="AI391">
        <v>56490098</v>
      </c>
      <c r="AJ391">
        <v>393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ROW(Source!A576)</f>
        <v>576</v>
      </c>
      <c r="B392">
        <v>56490099</v>
      </c>
      <c r="C392">
        <v>56490086</v>
      </c>
      <c r="D392">
        <v>54902508</v>
      </c>
      <c r="E392">
        <v>1</v>
      </c>
      <c r="F392">
        <v>1</v>
      </c>
      <c r="G392">
        <v>1079</v>
      </c>
      <c r="H392">
        <v>3</v>
      </c>
      <c r="I392" t="s">
        <v>850</v>
      </c>
      <c r="J392" t="s">
        <v>851</v>
      </c>
      <c r="K392" t="s">
        <v>852</v>
      </c>
      <c r="L392">
        <v>1339</v>
      </c>
      <c r="N392">
        <v>1007</v>
      </c>
      <c r="O392" t="s">
        <v>158</v>
      </c>
      <c r="P392" t="s">
        <v>158</v>
      </c>
      <c r="Q392">
        <v>1</v>
      </c>
      <c r="X392">
        <v>1.2</v>
      </c>
      <c r="Y392">
        <v>5.82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1.2</v>
      </c>
      <c r="AH392">
        <v>2</v>
      </c>
      <c r="AI392">
        <v>56490099</v>
      </c>
      <c r="AJ392">
        <v>394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ROW(Source!A576)</f>
        <v>576</v>
      </c>
      <c r="B393">
        <v>56490100</v>
      </c>
      <c r="C393">
        <v>56490086</v>
      </c>
      <c r="D393">
        <v>54902261</v>
      </c>
      <c r="E393">
        <v>1</v>
      </c>
      <c r="F393">
        <v>1</v>
      </c>
      <c r="G393">
        <v>1079</v>
      </c>
      <c r="H393">
        <v>3</v>
      </c>
      <c r="I393" t="s">
        <v>853</v>
      </c>
      <c r="J393" t="s">
        <v>854</v>
      </c>
      <c r="K393" t="s">
        <v>855</v>
      </c>
      <c r="L393">
        <v>1348</v>
      </c>
      <c r="N393">
        <v>1009</v>
      </c>
      <c r="O393" t="s">
        <v>32</v>
      </c>
      <c r="P393" t="s">
        <v>32</v>
      </c>
      <c r="Q393">
        <v>1000</v>
      </c>
      <c r="X393">
        <v>2.1000000000000001E-2</v>
      </c>
      <c r="Y393">
        <v>17868.28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</v>
      </c>
      <c r="AG393">
        <v>2.1000000000000001E-2</v>
      </c>
      <c r="AH393">
        <v>2</v>
      </c>
      <c r="AI393">
        <v>56490100</v>
      </c>
      <c r="AJ393">
        <v>395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ROW(Source!A576)</f>
        <v>576</v>
      </c>
      <c r="B394">
        <v>56490101</v>
      </c>
      <c r="C394">
        <v>56490086</v>
      </c>
      <c r="D394">
        <v>54907584</v>
      </c>
      <c r="E394">
        <v>1</v>
      </c>
      <c r="F394">
        <v>1</v>
      </c>
      <c r="G394">
        <v>1079</v>
      </c>
      <c r="H394">
        <v>3</v>
      </c>
      <c r="I394" t="s">
        <v>886</v>
      </c>
      <c r="J394" t="s">
        <v>887</v>
      </c>
      <c r="K394" t="s">
        <v>888</v>
      </c>
      <c r="L394">
        <v>1348</v>
      </c>
      <c r="N394">
        <v>1009</v>
      </c>
      <c r="O394" t="s">
        <v>32</v>
      </c>
      <c r="P394" t="s">
        <v>32</v>
      </c>
      <c r="Q394">
        <v>1000</v>
      </c>
      <c r="X394">
        <v>1.9400000000000001E-3</v>
      </c>
      <c r="Y394">
        <v>13451.64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1.9400000000000001E-3</v>
      </c>
      <c r="AH394">
        <v>2</v>
      </c>
      <c r="AI394">
        <v>56490101</v>
      </c>
      <c r="AJ394">
        <v>396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ROW(Source!A576)</f>
        <v>576</v>
      </c>
      <c r="B395">
        <v>56490102</v>
      </c>
      <c r="C395">
        <v>56490086</v>
      </c>
      <c r="D395">
        <v>54902276</v>
      </c>
      <c r="E395">
        <v>1</v>
      </c>
      <c r="F395">
        <v>1</v>
      </c>
      <c r="G395">
        <v>1079</v>
      </c>
      <c r="H395">
        <v>3</v>
      </c>
      <c r="I395" t="s">
        <v>856</v>
      </c>
      <c r="J395" t="s">
        <v>857</v>
      </c>
      <c r="K395" t="s">
        <v>858</v>
      </c>
      <c r="L395">
        <v>1339</v>
      </c>
      <c r="N395">
        <v>1007</v>
      </c>
      <c r="O395" t="s">
        <v>158</v>
      </c>
      <c r="P395" t="s">
        <v>158</v>
      </c>
      <c r="Q395">
        <v>1</v>
      </c>
      <c r="X395">
        <v>1.0300000000000001E-3</v>
      </c>
      <c r="Y395">
        <v>2464.94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1.0300000000000001E-3</v>
      </c>
      <c r="AH395">
        <v>2</v>
      </c>
      <c r="AI395">
        <v>56490102</v>
      </c>
      <c r="AJ395">
        <v>397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ROW(Source!A576)</f>
        <v>576</v>
      </c>
      <c r="B396">
        <v>56490103</v>
      </c>
      <c r="C396">
        <v>56490086</v>
      </c>
      <c r="D396">
        <v>54902905</v>
      </c>
      <c r="E396">
        <v>1</v>
      </c>
      <c r="F396">
        <v>1</v>
      </c>
      <c r="G396">
        <v>1079</v>
      </c>
      <c r="H396">
        <v>3</v>
      </c>
      <c r="I396" t="s">
        <v>859</v>
      </c>
      <c r="J396" t="s">
        <v>860</v>
      </c>
      <c r="K396" t="s">
        <v>861</v>
      </c>
      <c r="L396">
        <v>1348</v>
      </c>
      <c r="N396">
        <v>1009</v>
      </c>
      <c r="O396" t="s">
        <v>32</v>
      </c>
      <c r="P396" t="s">
        <v>32</v>
      </c>
      <c r="Q396">
        <v>1000</v>
      </c>
      <c r="X396">
        <v>5.9999999999999995E-4</v>
      </c>
      <c r="Y396">
        <v>8582.42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5.9999999999999995E-4</v>
      </c>
      <c r="AH396">
        <v>2</v>
      </c>
      <c r="AI396">
        <v>56490103</v>
      </c>
      <c r="AJ396">
        <v>398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ROW(Source!A576)</f>
        <v>576</v>
      </c>
      <c r="B397">
        <v>56490104</v>
      </c>
      <c r="C397">
        <v>56490086</v>
      </c>
      <c r="D397">
        <v>54911477</v>
      </c>
      <c r="E397">
        <v>1</v>
      </c>
      <c r="F397">
        <v>1</v>
      </c>
      <c r="G397">
        <v>1079</v>
      </c>
      <c r="H397">
        <v>3</v>
      </c>
      <c r="I397" t="s">
        <v>904</v>
      </c>
      <c r="J397" t="s">
        <v>905</v>
      </c>
      <c r="K397" t="s">
        <v>906</v>
      </c>
      <c r="L397">
        <v>1348</v>
      </c>
      <c r="N397">
        <v>1009</v>
      </c>
      <c r="O397" t="s">
        <v>32</v>
      </c>
      <c r="P397" t="s">
        <v>32</v>
      </c>
      <c r="Q397">
        <v>1000</v>
      </c>
      <c r="X397">
        <v>2.0000000000000001E-4</v>
      </c>
      <c r="Y397">
        <v>12645.17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</v>
      </c>
      <c r="AG397">
        <v>2.0000000000000001E-4</v>
      </c>
      <c r="AH397">
        <v>2</v>
      </c>
      <c r="AI397">
        <v>56490104</v>
      </c>
      <c r="AJ397">
        <v>399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ROW(Source!A576)</f>
        <v>576</v>
      </c>
      <c r="B398">
        <v>56490105</v>
      </c>
      <c r="C398">
        <v>56490086</v>
      </c>
      <c r="D398">
        <v>54863969</v>
      </c>
      <c r="E398">
        <v>1079</v>
      </c>
      <c r="F398">
        <v>1</v>
      </c>
      <c r="G398">
        <v>1079</v>
      </c>
      <c r="H398">
        <v>3</v>
      </c>
      <c r="I398" t="s">
        <v>1002</v>
      </c>
      <c r="J398" t="s">
        <v>3</v>
      </c>
      <c r="K398" t="s">
        <v>1003</v>
      </c>
      <c r="L398">
        <v>1348</v>
      </c>
      <c r="N398">
        <v>1009</v>
      </c>
      <c r="O398" t="s">
        <v>32</v>
      </c>
      <c r="P398" t="s">
        <v>32</v>
      </c>
      <c r="Q398">
        <v>1000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</v>
      </c>
      <c r="AG398">
        <v>1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ROW(Source!A583)</f>
        <v>583</v>
      </c>
      <c r="B399">
        <v>56490116</v>
      </c>
      <c r="C399">
        <v>56490107</v>
      </c>
      <c r="D399">
        <v>54836958</v>
      </c>
      <c r="E399">
        <v>1079</v>
      </c>
      <c r="F399">
        <v>1</v>
      </c>
      <c r="G399">
        <v>1079</v>
      </c>
      <c r="H399">
        <v>1</v>
      </c>
      <c r="I399" t="s">
        <v>738</v>
      </c>
      <c r="J399" t="s">
        <v>3</v>
      </c>
      <c r="K399" t="s">
        <v>739</v>
      </c>
      <c r="L399">
        <v>1191</v>
      </c>
      <c r="N399">
        <v>1013</v>
      </c>
      <c r="O399" t="s">
        <v>740</v>
      </c>
      <c r="P399" t="s">
        <v>740</v>
      </c>
      <c r="Q399">
        <v>1</v>
      </c>
      <c r="X399">
        <v>116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49</v>
      </c>
      <c r="AG399">
        <v>146.73999999999998</v>
      </c>
      <c r="AH399">
        <v>2</v>
      </c>
      <c r="AI399">
        <v>56490108</v>
      </c>
      <c r="AJ399">
        <v>401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ROW(Source!A583)</f>
        <v>583</v>
      </c>
      <c r="B400">
        <v>56490117</v>
      </c>
      <c r="C400">
        <v>56490107</v>
      </c>
      <c r="D400">
        <v>54933606</v>
      </c>
      <c r="E400">
        <v>1</v>
      </c>
      <c r="F400">
        <v>1</v>
      </c>
      <c r="G400">
        <v>1079</v>
      </c>
      <c r="H400">
        <v>2</v>
      </c>
      <c r="I400" t="s">
        <v>883</v>
      </c>
      <c r="J400" t="s">
        <v>884</v>
      </c>
      <c r="K400" t="s">
        <v>885</v>
      </c>
      <c r="L400">
        <v>1368</v>
      </c>
      <c r="N400">
        <v>1011</v>
      </c>
      <c r="O400" t="s">
        <v>744</v>
      </c>
      <c r="P400" t="s">
        <v>744</v>
      </c>
      <c r="Q400">
        <v>1</v>
      </c>
      <c r="X400">
        <v>23.2</v>
      </c>
      <c r="Y400">
        <v>0</v>
      </c>
      <c r="Z400">
        <v>2.27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48</v>
      </c>
      <c r="AG400">
        <v>31.900000000000002</v>
      </c>
      <c r="AH400">
        <v>2</v>
      </c>
      <c r="AI400">
        <v>56490109</v>
      </c>
      <c r="AJ400">
        <v>402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ROW(Source!A583)</f>
        <v>583</v>
      </c>
      <c r="B401">
        <v>56490118</v>
      </c>
      <c r="C401">
        <v>56490107</v>
      </c>
      <c r="D401">
        <v>54903374</v>
      </c>
      <c r="E401">
        <v>1</v>
      </c>
      <c r="F401">
        <v>1</v>
      </c>
      <c r="G401">
        <v>1079</v>
      </c>
      <c r="H401">
        <v>3</v>
      </c>
      <c r="I401" t="s">
        <v>779</v>
      </c>
      <c r="J401" t="s">
        <v>780</v>
      </c>
      <c r="K401" t="s">
        <v>781</v>
      </c>
      <c r="L401">
        <v>1348</v>
      </c>
      <c r="N401">
        <v>1009</v>
      </c>
      <c r="O401" t="s">
        <v>32</v>
      </c>
      <c r="P401" t="s">
        <v>32</v>
      </c>
      <c r="Q401">
        <v>1000</v>
      </c>
      <c r="X401">
        <v>3.0000000000000001E-3</v>
      </c>
      <c r="Y401">
        <v>7185.82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3.0000000000000001E-3</v>
      </c>
      <c r="AH401">
        <v>2</v>
      </c>
      <c r="AI401">
        <v>56490110</v>
      </c>
      <c r="AJ401">
        <v>405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ROW(Source!A583)</f>
        <v>583</v>
      </c>
      <c r="B402">
        <v>56490119</v>
      </c>
      <c r="C402">
        <v>56490107</v>
      </c>
      <c r="D402">
        <v>54902353</v>
      </c>
      <c r="E402">
        <v>1</v>
      </c>
      <c r="F402">
        <v>1</v>
      </c>
      <c r="G402">
        <v>1079</v>
      </c>
      <c r="H402">
        <v>3</v>
      </c>
      <c r="I402" t="s">
        <v>54</v>
      </c>
      <c r="J402" t="s">
        <v>839</v>
      </c>
      <c r="K402" t="s">
        <v>55</v>
      </c>
      <c r="L402">
        <v>1348</v>
      </c>
      <c r="N402">
        <v>1009</v>
      </c>
      <c r="O402" t="s">
        <v>32</v>
      </c>
      <c r="P402" t="s">
        <v>32</v>
      </c>
      <c r="Q402">
        <v>1000</v>
      </c>
      <c r="X402">
        <v>2.9999999999999997E-4</v>
      </c>
      <c r="Y402">
        <v>18653.07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</v>
      </c>
      <c r="AG402">
        <v>2.9999999999999997E-4</v>
      </c>
      <c r="AH402">
        <v>2</v>
      </c>
      <c r="AI402">
        <v>56490111</v>
      </c>
      <c r="AJ402">
        <v>406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ROW(Source!A583)</f>
        <v>583</v>
      </c>
      <c r="B403">
        <v>56490120</v>
      </c>
      <c r="C403">
        <v>56490107</v>
      </c>
      <c r="D403">
        <v>54907584</v>
      </c>
      <c r="E403">
        <v>1</v>
      </c>
      <c r="F403">
        <v>1</v>
      </c>
      <c r="G403">
        <v>1079</v>
      </c>
      <c r="H403">
        <v>3</v>
      </c>
      <c r="I403" t="s">
        <v>886</v>
      </c>
      <c r="J403" t="s">
        <v>887</v>
      </c>
      <c r="K403" t="s">
        <v>888</v>
      </c>
      <c r="L403">
        <v>1348</v>
      </c>
      <c r="N403">
        <v>1009</v>
      </c>
      <c r="O403" t="s">
        <v>32</v>
      </c>
      <c r="P403" t="s">
        <v>32</v>
      </c>
      <c r="Q403">
        <v>1000</v>
      </c>
      <c r="X403">
        <v>1.9400000000000001E-3</v>
      </c>
      <c r="Y403">
        <v>13451.64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1.9400000000000001E-3</v>
      </c>
      <c r="AH403">
        <v>2</v>
      </c>
      <c r="AI403">
        <v>56490112</v>
      </c>
      <c r="AJ403">
        <v>407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ROW(Source!A583)</f>
        <v>583</v>
      </c>
      <c r="B404">
        <v>56490121</v>
      </c>
      <c r="C404">
        <v>56490107</v>
      </c>
      <c r="D404">
        <v>54902905</v>
      </c>
      <c r="E404">
        <v>1</v>
      </c>
      <c r="F404">
        <v>1</v>
      </c>
      <c r="G404">
        <v>1079</v>
      </c>
      <c r="H404">
        <v>3</v>
      </c>
      <c r="I404" t="s">
        <v>859</v>
      </c>
      <c r="J404" t="s">
        <v>860</v>
      </c>
      <c r="K404" t="s">
        <v>861</v>
      </c>
      <c r="L404">
        <v>1348</v>
      </c>
      <c r="N404">
        <v>1009</v>
      </c>
      <c r="O404" t="s">
        <v>32</v>
      </c>
      <c r="P404" t="s">
        <v>32</v>
      </c>
      <c r="Q404">
        <v>1000</v>
      </c>
      <c r="X404">
        <v>5.9999999999999995E-4</v>
      </c>
      <c r="Y404">
        <v>8582.42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5.9999999999999995E-4</v>
      </c>
      <c r="AH404">
        <v>2</v>
      </c>
      <c r="AI404">
        <v>56490113</v>
      </c>
      <c r="AJ404">
        <v>408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ROW(Source!A583)</f>
        <v>583</v>
      </c>
      <c r="B405">
        <v>56490122</v>
      </c>
      <c r="C405">
        <v>56490107</v>
      </c>
      <c r="D405">
        <v>54833682</v>
      </c>
      <c r="E405">
        <v>1079</v>
      </c>
      <c r="F405">
        <v>1</v>
      </c>
      <c r="G405">
        <v>1079</v>
      </c>
      <c r="H405">
        <v>3</v>
      </c>
      <c r="I405" t="s">
        <v>994</v>
      </c>
      <c r="J405" t="s">
        <v>3</v>
      </c>
      <c r="K405" t="s">
        <v>995</v>
      </c>
      <c r="L405">
        <v>1348</v>
      </c>
      <c r="N405">
        <v>1009</v>
      </c>
      <c r="O405" t="s">
        <v>32</v>
      </c>
      <c r="P405" t="s">
        <v>32</v>
      </c>
      <c r="Q405">
        <v>1000</v>
      </c>
      <c r="X405">
        <v>6.0000000000000001E-3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</v>
      </c>
      <c r="AG405">
        <v>6.0000000000000001E-3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ROW(Source!A583)</f>
        <v>583</v>
      </c>
      <c r="B406">
        <v>56490123</v>
      </c>
      <c r="C406">
        <v>56490107</v>
      </c>
      <c r="D406">
        <v>54866968</v>
      </c>
      <c r="E406">
        <v>1079</v>
      </c>
      <c r="F406">
        <v>1</v>
      </c>
      <c r="G406">
        <v>1079</v>
      </c>
      <c r="H406">
        <v>3</v>
      </c>
      <c r="I406" t="s">
        <v>996</v>
      </c>
      <c r="J406" t="s">
        <v>3</v>
      </c>
      <c r="K406" t="s">
        <v>997</v>
      </c>
      <c r="L406">
        <v>1348</v>
      </c>
      <c r="N406">
        <v>1009</v>
      </c>
      <c r="O406" t="s">
        <v>32</v>
      </c>
      <c r="P406" t="s">
        <v>32</v>
      </c>
      <c r="Q406">
        <v>1000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1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ROW(Source!A584)</f>
        <v>584</v>
      </c>
      <c r="B407">
        <v>56490116</v>
      </c>
      <c r="C407">
        <v>56490107</v>
      </c>
      <c r="D407">
        <v>54836958</v>
      </c>
      <c r="E407">
        <v>1079</v>
      </c>
      <c r="F407">
        <v>1</v>
      </c>
      <c r="G407">
        <v>1079</v>
      </c>
      <c r="H407">
        <v>1</v>
      </c>
      <c r="I407" t="s">
        <v>738</v>
      </c>
      <c r="J407" t="s">
        <v>3</v>
      </c>
      <c r="K407" t="s">
        <v>739</v>
      </c>
      <c r="L407">
        <v>1191</v>
      </c>
      <c r="N407">
        <v>1013</v>
      </c>
      <c r="O407" t="s">
        <v>740</v>
      </c>
      <c r="P407" t="s">
        <v>740</v>
      </c>
      <c r="Q407">
        <v>1</v>
      </c>
      <c r="X407">
        <v>116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49</v>
      </c>
      <c r="AG407">
        <v>146.73999999999998</v>
      </c>
      <c r="AH407">
        <v>2</v>
      </c>
      <c r="AI407">
        <v>56490108</v>
      </c>
      <c r="AJ407">
        <v>409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ROW(Source!A584)</f>
        <v>584</v>
      </c>
      <c r="B408">
        <v>56490117</v>
      </c>
      <c r="C408">
        <v>56490107</v>
      </c>
      <c r="D408">
        <v>54933606</v>
      </c>
      <c r="E408">
        <v>1</v>
      </c>
      <c r="F408">
        <v>1</v>
      </c>
      <c r="G408">
        <v>1079</v>
      </c>
      <c r="H408">
        <v>2</v>
      </c>
      <c r="I408" t="s">
        <v>883</v>
      </c>
      <c r="J408" t="s">
        <v>884</v>
      </c>
      <c r="K408" t="s">
        <v>885</v>
      </c>
      <c r="L408">
        <v>1368</v>
      </c>
      <c r="N408">
        <v>1011</v>
      </c>
      <c r="O408" t="s">
        <v>744</v>
      </c>
      <c r="P408" t="s">
        <v>744</v>
      </c>
      <c r="Q408">
        <v>1</v>
      </c>
      <c r="X408">
        <v>23.2</v>
      </c>
      <c r="Y408">
        <v>0</v>
      </c>
      <c r="Z408">
        <v>2.27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48</v>
      </c>
      <c r="AG408">
        <v>31.900000000000002</v>
      </c>
      <c r="AH408">
        <v>2</v>
      </c>
      <c r="AI408">
        <v>56490109</v>
      </c>
      <c r="AJ408">
        <v>410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ROW(Source!A584)</f>
        <v>584</v>
      </c>
      <c r="B409">
        <v>56490118</v>
      </c>
      <c r="C409">
        <v>56490107</v>
      </c>
      <c r="D409">
        <v>54903374</v>
      </c>
      <c r="E409">
        <v>1</v>
      </c>
      <c r="F409">
        <v>1</v>
      </c>
      <c r="G409">
        <v>1079</v>
      </c>
      <c r="H409">
        <v>3</v>
      </c>
      <c r="I409" t="s">
        <v>779</v>
      </c>
      <c r="J409" t="s">
        <v>780</v>
      </c>
      <c r="K409" t="s">
        <v>781</v>
      </c>
      <c r="L409">
        <v>1348</v>
      </c>
      <c r="N409">
        <v>1009</v>
      </c>
      <c r="O409" t="s">
        <v>32</v>
      </c>
      <c r="P409" t="s">
        <v>32</v>
      </c>
      <c r="Q409">
        <v>1000</v>
      </c>
      <c r="X409">
        <v>3.0000000000000001E-3</v>
      </c>
      <c r="Y409">
        <v>7185.82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</v>
      </c>
      <c r="AG409">
        <v>3.0000000000000001E-3</v>
      </c>
      <c r="AH409">
        <v>2</v>
      </c>
      <c r="AI409">
        <v>56490110</v>
      </c>
      <c r="AJ409">
        <v>413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ROW(Source!A584)</f>
        <v>584</v>
      </c>
      <c r="B410">
        <v>56490119</v>
      </c>
      <c r="C410">
        <v>56490107</v>
      </c>
      <c r="D410">
        <v>54902353</v>
      </c>
      <c r="E410">
        <v>1</v>
      </c>
      <c r="F410">
        <v>1</v>
      </c>
      <c r="G410">
        <v>1079</v>
      </c>
      <c r="H410">
        <v>3</v>
      </c>
      <c r="I410" t="s">
        <v>54</v>
      </c>
      <c r="J410" t="s">
        <v>839</v>
      </c>
      <c r="K410" t="s">
        <v>55</v>
      </c>
      <c r="L410">
        <v>1348</v>
      </c>
      <c r="N410">
        <v>1009</v>
      </c>
      <c r="O410" t="s">
        <v>32</v>
      </c>
      <c r="P410" t="s">
        <v>32</v>
      </c>
      <c r="Q410">
        <v>1000</v>
      </c>
      <c r="X410">
        <v>2.9999999999999997E-4</v>
      </c>
      <c r="Y410">
        <v>18653.07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</v>
      </c>
      <c r="AG410">
        <v>2.9999999999999997E-4</v>
      </c>
      <c r="AH410">
        <v>2</v>
      </c>
      <c r="AI410">
        <v>56490111</v>
      </c>
      <c r="AJ410">
        <v>414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ROW(Source!A584)</f>
        <v>584</v>
      </c>
      <c r="B411">
        <v>56490120</v>
      </c>
      <c r="C411">
        <v>56490107</v>
      </c>
      <c r="D411">
        <v>54907584</v>
      </c>
      <c r="E411">
        <v>1</v>
      </c>
      <c r="F411">
        <v>1</v>
      </c>
      <c r="G411">
        <v>1079</v>
      </c>
      <c r="H411">
        <v>3</v>
      </c>
      <c r="I411" t="s">
        <v>886</v>
      </c>
      <c r="J411" t="s">
        <v>887</v>
      </c>
      <c r="K411" t="s">
        <v>888</v>
      </c>
      <c r="L411">
        <v>1348</v>
      </c>
      <c r="N411">
        <v>1009</v>
      </c>
      <c r="O411" t="s">
        <v>32</v>
      </c>
      <c r="P411" t="s">
        <v>32</v>
      </c>
      <c r="Q411">
        <v>1000</v>
      </c>
      <c r="X411">
        <v>1.9400000000000001E-3</v>
      </c>
      <c r="Y411">
        <v>13451.64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</v>
      </c>
      <c r="AG411">
        <v>1.9400000000000001E-3</v>
      </c>
      <c r="AH411">
        <v>2</v>
      </c>
      <c r="AI411">
        <v>56490112</v>
      </c>
      <c r="AJ411">
        <v>415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ROW(Source!A584)</f>
        <v>584</v>
      </c>
      <c r="B412">
        <v>56490121</v>
      </c>
      <c r="C412">
        <v>56490107</v>
      </c>
      <c r="D412">
        <v>54902905</v>
      </c>
      <c r="E412">
        <v>1</v>
      </c>
      <c r="F412">
        <v>1</v>
      </c>
      <c r="G412">
        <v>1079</v>
      </c>
      <c r="H412">
        <v>3</v>
      </c>
      <c r="I412" t="s">
        <v>859</v>
      </c>
      <c r="J412" t="s">
        <v>860</v>
      </c>
      <c r="K412" t="s">
        <v>861</v>
      </c>
      <c r="L412">
        <v>1348</v>
      </c>
      <c r="N412">
        <v>1009</v>
      </c>
      <c r="O412" t="s">
        <v>32</v>
      </c>
      <c r="P412" t="s">
        <v>32</v>
      </c>
      <c r="Q412">
        <v>1000</v>
      </c>
      <c r="X412">
        <v>5.9999999999999995E-4</v>
      </c>
      <c r="Y412">
        <v>8582.42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</v>
      </c>
      <c r="AG412">
        <v>5.9999999999999995E-4</v>
      </c>
      <c r="AH412">
        <v>2</v>
      </c>
      <c r="AI412">
        <v>56490113</v>
      </c>
      <c r="AJ412">
        <v>416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ROW(Source!A584)</f>
        <v>584</v>
      </c>
      <c r="B413">
        <v>56490122</v>
      </c>
      <c r="C413">
        <v>56490107</v>
      </c>
      <c r="D413">
        <v>54833682</v>
      </c>
      <c r="E413">
        <v>1079</v>
      </c>
      <c r="F413">
        <v>1</v>
      </c>
      <c r="G413">
        <v>1079</v>
      </c>
      <c r="H413">
        <v>3</v>
      </c>
      <c r="I413" t="s">
        <v>994</v>
      </c>
      <c r="J413" t="s">
        <v>3</v>
      </c>
      <c r="K413" t="s">
        <v>995</v>
      </c>
      <c r="L413">
        <v>1348</v>
      </c>
      <c r="N413">
        <v>1009</v>
      </c>
      <c r="O413" t="s">
        <v>32</v>
      </c>
      <c r="P413" t="s">
        <v>32</v>
      </c>
      <c r="Q413">
        <v>1000</v>
      </c>
      <c r="X413">
        <v>6.0000000000000001E-3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</v>
      </c>
      <c r="AG413">
        <v>6.0000000000000001E-3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ROW(Source!A584)</f>
        <v>584</v>
      </c>
      <c r="B414">
        <v>56490123</v>
      </c>
      <c r="C414">
        <v>56490107</v>
      </c>
      <c r="D414">
        <v>54866968</v>
      </c>
      <c r="E414">
        <v>1079</v>
      </c>
      <c r="F414">
        <v>1</v>
      </c>
      <c r="G414">
        <v>1079</v>
      </c>
      <c r="H414">
        <v>3</v>
      </c>
      <c r="I414" t="s">
        <v>996</v>
      </c>
      <c r="J414" t="s">
        <v>3</v>
      </c>
      <c r="K414" t="s">
        <v>997</v>
      </c>
      <c r="L414">
        <v>1348</v>
      </c>
      <c r="N414">
        <v>1009</v>
      </c>
      <c r="O414" t="s">
        <v>32</v>
      </c>
      <c r="P414" t="s">
        <v>32</v>
      </c>
      <c r="Q414">
        <v>1000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</v>
      </c>
      <c r="AG414">
        <v>1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ROW(Source!A630)</f>
        <v>630</v>
      </c>
      <c r="B415">
        <v>56491231</v>
      </c>
      <c r="C415">
        <v>56491228</v>
      </c>
      <c r="D415">
        <v>54836958</v>
      </c>
      <c r="E415">
        <v>1079</v>
      </c>
      <c r="F415">
        <v>1</v>
      </c>
      <c r="G415">
        <v>1079</v>
      </c>
      <c r="H415">
        <v>1</v>
      </c>
      <c r="I415" t="s">
        <v>738</v>
      </c>
      <c r="J415" t="s">
        <v>3</v>
      </c>
      <c r="K415" t="s">
        <v>739</v>
      </c>
      <c r="L415">
        <v>1191</v>
      </c>
      <c r="N415">
        <v>1013</v>
      </c>
      <c r="O415" t="s">
        <v>740</v>
      </c>
      <c r="P415" t="s">
        <v>740</v>
      </c>
      <c r="Q415">
        <v>1</v>
      </c>
      <c r="X415">
        <v>13.36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 t="s">
        <v>49</v>
      </c>
      <c r="AG415">
        <v>16.900400000000001</v>
      </c>
      <c r="AH415">
        <v>2</v>
      </c>
      <c r="AI415">
        <v>56491231</v>
      </c>
      <c r="AJ415">
        <v>419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ROW(Source!A630)</f>
        <v>630</v>
      </c>
      <c r="B416">
        <v>56491232</v>
      </c>
      <c r="C416">
        <v>56491228</v>
      </c>
      <c r="D416">
        <v>54934284</v>
      </c>
      <c r="E416">
        <v>1</v>
      </c>
      <c r="F416">
        <v>1</v>
      </c>
      <c r="G416">
        <v>1079</v>
      </c>
      <c r="H416">
        <v>2</v>
      </c>
      <c r="I416" t="s">
        <v>741</v>
      </c>
      <c r="J416" t="s">
        <v>742</v>
      </c>
      <c r="K416" t="s">
        <v>743</v>
      </c>
      <c r="L416">
        <v>1368</v>
      </c>
      <c r="N416">
        <v>1011</v>
      </c>
      <c r="O416" t="s">
        <v>744</v>
      </c>
      <c r="P416" t="s">
        <v>744</v>
      </c>
      <c r="Q416">
        <v>1</v>
      </c>
      <c r="X416">
        <v>0.02</v>
      </c>
      <c r="Y416">
        <v>0</v>
      </c>
      <c r="Z416">
        <v>83.1</v>
      </c>
      <c r="AA416">
        <v>12.62</v>
      </c>
      <c r="AB416">
        <v>0</v>
      </c>
      <c r="AC416">
        <v>0</v>
      </c>
      <c r="AD416">
        <v>1</v>
      </c>
      <c r="AE416">
        <v>0</v>
      </c>
      <c r="AF416" t="s">
        <v>48</v>
      </c>
      <c r="AG416">
        <v>2.7500000000000004E-2</v>
      </c>
      <c r="AH416">
        <v>2</v>
      </c>
      <c r="AI416">
        <v>56491232</v>
      </c>
      <c r="AJ416">
        <v>420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ROW(Source!A630)</f>
        <v>630</v>
      </c>
      <c r="B417">
        <v>56491233</v>
      </c>
      <c r="C417">
        <v>56491228</v>
      </c>
      <c r="D417">
        <v>54872731</v>
      </c>
      <c r="E417">
        <v>1079</v>
      </c>
      <c r="F417">
        <v>1</v>
      </c>
      <c r="G417">
        <v>1079</v>
      </c>
      <c r="H417">
        <v>3</v>
      </c>
      <c r="I417" t="s">
        <v>1004</v>
      </c>
      <c r="J417" t="s">
        <v>3</v>
      </c>
      <c r="K417" t="s">
        <v>1005</v>
      </c>
      <c r="L417">
        <v>1327</v>
      </c>
      <c r="N417">
        <v>1005</v>
      </c>
      <c r="O417" t="s">
        <v>214</v>
      </c>
      <c r="P417" t="s">
        <v>214</v>
      </c>
      <c r="Q417">
        <v>1</v>
      </c>
      <c r="X417">
        <v>120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</v>
      </c>
      <c r="AG417">
        <v>120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ROW(Source!A631)</f>
        <v>631</v>
      </c>
      <c r="B418">
        <v>56491231</v>
      </c>
      <c r="C418">
        <v>56491228</v>
      </c>
      <c r="D418">
        <v>54836958</v>
      </c>
      <c r="E418">
        <v>1079</v>
      </c>
      <c r="F418">
        <v>1</v>
      </c>
      <c r="G418">
        <v>1079</v>
      </c>
      <c r="H418">
        <v>1</v>
      </c>
      <c r="I418" t="s">
        <v>738</v>
      </c>
      <c r="J418" t="s">
        <v>3</v>
      </c>
      <c r="K418" t="s">
        <v>739</v>
      </c>
      <c r="L418">
        <v>1191</v>
      </c>
      <c r="N418">
        <v>1013</v>
      </c>
      <c r="O418" t="s">
        <v>740</v>
      </c>
      <c r="P418" t="s">
        <v>740</v>
      </c>
      <c r="Q418">
        <v>1</v>
      </c>
      <c r="X418">
        <v>13.36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49</v>
      </c>
      <c r="AG418">
        <v>16.900400000000001</v>
      </c>
      <c r="AH418">
        <v>2</v>
      </c>
      <c r="AI418">
        <v>56491231</v>
      </c>
      <c r="AJ418">
        <v>422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ROW(Source!A631)</f>
        <v>631</v>
      </c>
      <c r="B419">
        <v>56491232</v>
      </c>
      <c r="C419">
        <v>56491228</v>
      </c>
      <c r="D419">
        <v>54934284</v>
      </c>
      <c r="E419">
        <v>1</v>
      </c>
      <c r="F419">
        <v>1</v>
      </c>
      <c r="G419">
        <v>1079</v>
      </c>
      <c r="H419">
        <v>2</v>
      </c>
      <c r="I419" t="s">
        <v>741</v>
      </c>
      <c r="J419" t="s">
        <v>742</v>
      </c>
      <c r="K419" t="s">
        <v>743</v>
      </c>
      <c r="L419">
        <v>1368</v>
      </c>
      <c r="N419">
        <v>1011</v>
      </c>
      <c r="O419" t="s">
        <v>744</v>
      </c>
      <c r="P419" t="s">
        <v>744</v>
      </c>
      <c r="Q419">
        <v>1</v>
      </c>
      <c r="X419">
        <v>0.02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48</v>
      </c>
      <c r="AG419">
        <v>2.7500000000000004E-2</v>
      </c>
      <c r="AH419">
        <v>2</v>
      </c>
      <c r="AI419">
        <v>56491232</v>
      </c>
      <c r="AJ419">
        <v>423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ROW(Source!A631)</f>
        <v>631</v>
      </c>
      <c r="B420">
        <v>56491233</v>
      </c>
      <c r="C420">
        <v>56491228</v>
      </c>
      <c r="D420">
        <v>54872731</v>
      </c>
      <c r="E420">
        <v>1079</v>
      </c>
      <c r="F420">
        <v>1</v>
      </c>
      <c r="G420">
        <v>1079</v>
      </c>
      <c r="H420">
        <v>3</v>
      </c>
      <c r="I420" t="s">
        <v>1004</v>
      </c>
      <c r="J420" t="s">
        <v>3</v>
      </c>
      <c r="K420" t="s">
        <v>1005</v>
      </c>
      <c r="L420">
        <v>1327</v>
      </c>
      <c r="N420">
        <v>1005</v>
      </c>
      <c r="O420" t="s">
        <v>214</v>
      </c>
      <c r="P420" t="s">
        <v>214</v>
      </c>
      <c r="Q420">
        <v>1</v>
      </c>
      <c r="X420">
        <v>120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3</v>
      </c>
      <c r="AG420">
        <v>120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ROW(Source!A634)</f>
        <v>634</v>
      </c>
      <c r="B421">
        <v>56491322</v>
      </c>
      <c r="C421">
        <v>56491321</v>
      </c>
      <c r="D421">
        <v>54836958</v>
      </c>
      <c r="E421">
        <v>1079</v>
      </c>
      <c r="F421">
        <v>1</v>
      </c>
      <c r="G421">
        <v>1079</v>
      </c>
      <c r="H421">
        <v>1</v>
      </c>
      <c r="I421" t="s">
        <v>738</v>
      </c>
      <c r="J421" t="s">
        <v>3</v>
      </c>
      <c r="K421" t="s">
        <v>739</v>
      </c>
      <c r="L421">
        <v>1191</v>
      </c>
      <c r="N421">
        <v>1013</v>
      </c>
      <c r="O421" t="s">
        <v>740</v>
      </c>
      <c r="P421" t="s">
        <v>740</v>
      </c>
      <c r="Q421">
        <v>1</v>
      </c>
      <c r="X421">
        <v>179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49</v>
      </c>
      <c r="AG421">
        <v>226.435</v>
      </c>
      <c r="AH421">
        <v>2</v>
      </c>
      <c r="AI421">
        <v>56491322</v>
      </c>
      <c r="AJ421">
        <v>425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ROW(Source!A634)</f>
        <v>634</v>
      </c>
      <c r="B422">
        <v>56491323</v>
      </c>
      <c r="C422">
        <v>56491321</v>
      </c>
      <c r="D422">
        <v>54933985</v>
      </c>
      <c r="E422">
        <v>1</v>
      </c>
      <c r="F422">
        <v>1</v>
      </c>
      <c r="G422">
        <v>1079</v>
      </c>
      <c r="H422">
        <v>2</v>
      </c>
      <c r="I422" t="s">
        <v>773</v>
      </c>
      <c r="J422" t="s">
        <v>774</v>
      </c>
      <c r="K422" t="s">
        <v>775</v>
      </c>
      <c r="L422">
        <v>1368</v>
      </c>
      <c r="N422">
        <v>1011</v>
      </c>
      <c r="O422" t="s">
        <v>744</v>
      </c>
      <c r="P422" t="s">
        <v>744</v>
      </c>
      <c r="Q422">
        <v>1</v>
      </c>
      <c r="X422">
        <v>120</v>
      </c>
      <c r="Y422">
        <v>0</v>
      </c>
      <c r="Z422">
        <v>7.11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48</v>
      </c>
      <c r="AG422">
        <v>165</v>
      </c>
      <c r="AH422">
        <v>2</v>
      </c>
      <c r="AI422">
        <v>56491323</v>
      </c>
      <c r="AJ422">
        <v>426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ROW(Source!A634)</f>
        <v>634</v>
      </c>
      <c r="B423">
        <v>56491324</v>
      </c>
      <c r="C423">
        <v>56491321</v>
      </c>
      <c r="D423">
        <v>54934284</v>
      </c>
      <c r="E423">
        <v>1</v>
      </c>
      <c r="F423">
        <v>1</v>
      </c>
      <c r="G423">
        <v>1079</v>
      </c>
      <c r="H423">
        <v>2</v>
      </c>
      <c r="I423" t="s">
        <v>741</v>
      </c>
      <c r="J423" t="s">
        <v>742</v>
      </c>
      <c r="K423" t="s">
        <v>743</v>
      </c>
      <c r="L423">
        <v>1368</v>
      </c>
      <c r="N423">
        <v>1011</v>
      </c>
      <c r="O423" t="s">
        <v>744</v>
      </c>
      <c r="P423" t="s">
        <v>744</v>
      </c>
      <c r="Q423">
        <v>1</v>
      </c>
      <c r="X423">
        <v>1.35</v>
      </c>
      <c r="Y423">
        <v>0</v>
      </c>
      <c r="Z423">
        <v>83.1</v>
      </c>
      <c r="AA423">
        <v>12.62</v>
      </c>
      <c r="AB423">
        <v>0</v>
      </c>
      <c r="AC423">
        <v>0</v>
      </c>
      <c r="AD423">
        <v>1</v>
      </c>
      <c r="AE423">
        <v>0</v>
      </c>
      <c r="AF423" t="s">
        <v>48</v>
      </c>
      <c r="AG423">
        <v>1.8562500000000002</v>
      </c>
      <c r="AH423">
        <v>2</v>
      </c>
      <c r="AI423">
        <v>56491324</v>
      </c>
      <c r="AJ423">
        <v>427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ROW(Source!A634)</f>
        <v>634</v>
      </c>
      <c r="B424">
        <v>56491326</v>
      </c>
      <c r="C424">
        <v>56491321</v>
      </c>
      <c r="D424">
        <v>54934421</v>
      </c>
      <c r="E424">
        <v>1</v>
      </c>
      <c r="F424">
        <v>1</v>
      </c>
      <c r="G424">
        <v>1079</v>
      </c>
      <c r="H424">
        <v>2</v>
      </c>
      <c r="I424" t="s">
        <v>803</v>
      </c>
      <c r="J424" t="s">
        <v>804</v>
      </c>
      <c r="K424" t="s">
        <v>805</v>
      </c>
      <c r="L424">
        <v>1368</v>
      </c>
      <c r="N424">
        <v>1011</v>
      </c>
      <c r="O424" t="s">
        <v>744</v>
      </c>
      <c r="P424" t="s">
        <v>744</v>
      </c>
      <c r="Q424">
        <v>1</v>
      </c>
      <c r="X424">
        <v>0.1</v>
      </c>
      <c r="Y424">
        <v>0</v>
      </c>
      <c r="Z424">
        <v>0.45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48</v>
      </c>
      <c r="AG424">
        <v>0.13750000000000001</v>
      </c>
      <c r="AH424">
        <v>2</v>
      </c>
      <c r="AI424">
        <v>56491326</v>
      </c>
      <c r="AJ424">
        <v>428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ROW(Source!A634)</f>
        <v>634</v>
      </c>
      <c r="B425">
        <v>56491325</v>
      </c>
      <c r="C425">
        <v>56491321</v>
      </c>
      <c r="D425">
        <v>54933523</v>
      </c>
      <c r="E425">
        <v>1</v>
      </c>
      <c r="F425">
        <v>1</v>
      </c>
      <c r="G425">
        <v>1079</v>
      </c>
      <c r="H425">
        <v>2</v>
      </c>
      <c r="I425" t="s">
        <v>746</v>
      </c>
      <c r="J425" t="s">
        <v>747</v>
      </c>
      <c r="K425" t="s">
        <v>748</v>
      </c>
      <c r="L425">
        <v>1368</v>
      </c>
      <c r="N425">
        <v>1011</v>
      </c>
      <c r="O425" t="s">
        <v>744</v>
      </c>
      <c r="P425" t="s">
        <v>744</v>
      </c>
      <c r="Q425">
        <v>1</v>
      </c>
      <c r="X425">
        <v>0.9</v>
      </c>
      <c r="Y425">
        <v>0</v>
      </c>
      <c r="Z425">
        <v>179.17</v>
      </c>
      <c r="AA425">
        <v>16.93</v>
      </c>
      <c r="AB425">
        <v>0</v>
      </c>
      <c r="AC425">
        <v>0</v>
      </c>
      <c r="AD425">
        <v>1</v>
      </c>
      <c r="AE425">
        <v>0</v>
      </c>
      <c r="AF425" t="s">
        <v>48</v>
      </c>
      <c r="AG425">
        <v>1.2375</v>
      </c>
      <c r="AH425">
        <v>2</v>
      </c>
      <c r="AI425">
        <v>56491325</v>
      </c>
      <c r="AJ425">
        <v>429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ROW(Source!A634)</f>
        <v>634</v>
      </c>
      <c r="B426">
        <v>56491327</v>
      </c>
      <c r="C426">
        <v>56491321</v>
      </c>
      <c r="D426">
        <v>54933656</v>
      </c>
      <c r="E426">
        <v>1</v>
      </c>
      <c r="F426">
        <v>1</v>
      </c>
      <c r="G426">
        <v>1079</v>
      </c>
      <c r="H426">
        <v>2</v>
      </c>
      <c r="I426" t="s">
        <v>806</v>
      </c>
      <c r="J426" t="s">
        <v>807</v>
      </c>
      <c r="K426" t="s">
        <v>808</v>
      </c>
      <c r="L426">
        <v>1368</v>
      </c>
      <c r="N426">
        <v>1011</v>
      </c>
      <c r="O426" t="s">
        <v>744</v>
      </c>
      <c r="P426" t="s">
        <v>744</v>
      </c>
      <c r="Q426">
        <v>1</v>
      </c>
      <c r="X426">
        <v>0.25</v>
      </c>
      <c r="Y426">
        <v>0</v>
      </c>
      <c r="Z426">
        <v>164.94</v>
      </c>
      <c r="AA426">
        <v>14.54</v>
      </c>
      <c r="AB426">
        <v>0</v>
      </c>
      <c r="AC426">
        <v>0</v>
      </c>
      <c r="AD426">
        <v>1</v>
      </c>
      <c r="AE426">
        <v>0</v>
      </c>
      <c r="AF426" t="s">
        <v>48</v>
      </c>
      <c r="AG426">
        <v>0.34375</v>
      </c>
      <c r="AH426">
        <v>2</v>
      </c>
      <c r="AI426">
        <v>56491327</v>
      </c>
      <c r="AJ426">
        <v>430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ROW(Source!A634)</f>
        <v>634</v>
      </c>
      <c r="B427">
        <v>56491328</v>
      </c>
      <c r="C427">
        <v>56491321</v>
      </c>
      <c r="D427">
        <v>54933780</v>
      </c>
      <c r="E427">
        <v>1</v>
      </c>
      <c r="F427">
        <v>1</v>
      </c>
      <c r="G427">
        <v>1079</v>
      </c>
      <c r="H427">
        <v>2</v>
      </c>
      <c r="I427" t="s">
        <v>915</v>
      </c>
      <c r="J427" t="s">
        <v>916</v>
      </c>
      <c r="K427" t="s">
        <v>917</v>
      </c>
      <c r="L427">
        <v>1368</v>
      </c>
      <c r="N427">
        <v>1011</v>
      </c>
      <c r="O427" t="s">
        <v>744</v>
      </c>
      <c r="P427" t="s">
        <v>744</v>
      </c>
      <c r="Q427">
        <v>1</v>
      </c>
      <c r="X427">
        <v>9</v>
      </c>
      <c r="Y427">
        <v>0</v>
      </c>
      <c r="Z427">
        <v>0.42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48</v>
      </c>
      <c r="AG427">
        <v>12.375000000000002</v>
      </c>
      <c r="AH427">
        <v>2</v>
      </c>
      <c r="AI427">
        <v>56491328</v>
      </c>
      <c r="AJ427">
        <v>431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ROW(Source!A634)</f>
        <v>634</v>
      </c>
      <c r="B428">
        <v>56491329</v>
      </c>
      <c r="C428">
        <v>56491321</v>
      </c>
      <c r="D428">
        <v>54831673</v>
      </c>
      <c r="E428">
        <v>1079</v>
      </c>
      <c r="F428">
        <v>1</v>
      </c>
      <c r="G428">
        <v>1079</v>
      </c>
      <c r="H428">
        <v>3</v>
      </c>
      <c r="I428" t="s">
        <v>969</v>
      </c>
      <c r="J428" t="s">
        <v>3</v>
      </c>
      <c r="K428" t="s">
        <v>972</v>
      </c>
      <c r="L428">
        <v>1348</v>
      </c>
      <c r="N428">
        <v>1009</v>
      </c>
      <c r="O428" t="s">
        <v>32</v>
      </c>
      <c r="P428" t="s">
        <v>32</v>
      </c>
      <c r="Q428">
        <v>1000</v>
      </c>
      <c r="X428">
        <v>8.1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</v>
      </c>
      <c r="AG428">
        <v>8.1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ROW(Source!A634)</f>
        <v>634</v>
      </c>
      <c r="B429">
        <v>56491330</v>
      </c>
      <c r="C429">
        <v>56491321</v>
      </c>
      <c r="D429">
        <v>54902310</v>
      </c>
      <c r="E429">
        <v>1</v>
      </c>
      <c r="F429">
        <v>1</v>
      </c>
      <c r="G429">
        <v>1079</v>
      </c>
      <c r="H429">
        <v>3</v>
      </c>
      <c r="I429" t="s">
        <v>752</v>
      </c>
      <c r="J429" t="s">
        <v>753</v>
      </c>
      <c r="K429" t="s">
        <v>754</v>
      </c>
      <c r="L429">
        <v>1339</v>
      </c>
      <c r="N429">
        <v>1007</v>
      </c>
      <c r="O429" t="s">
        <v>158</v>
      </c>
      <c r="P429" t="s">
        <v>158</v>
      </c>
      <c r="Q429">
        <v>1</v>
      </c>
      <c r="X429">
        <v>0.73</v>
      </c>
      <c r="Y429">
        <v>7.07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</v>
      </c>
      <c r="AG429">
        <v>0.73</v>
      </c>
      <c r="AH429">
        <v>2</v>
      </c>
      <c r="AI429">
        <v>56491330</v>
      </c>
      <c r="AJ429">
        <v>432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ROW(Source!A634)</f>
        <v>634</v>
      </c>
      <c r="B430">
        <v>56491331</v>
      </c>
      <c r="C430">
        <v>56491321</v>
      </c>
      <c r="D430">
        <v>54902322</v>
      </c>
      <c r="E430">
        <v>1</v>
      </c>
      <c r="F430">
        <v>1</v>
      </c>
      <c r="G430">
        <v>1079</v>
      </c>
      <c r="H430">
        <v>3</v>
      </c>
      <c r="I430" t="s">
        <v>809</v>
      </c>
      <c r="J430" t="s">
        <v>810</v>
      </c>
      <c r="K430" t="s">
        <v>811</v>
      </c>
      <c r="L430">
        <v>1348</v>
      </c>
      <c r="N430">
        <v>1009</v>
      </c>
      <c r="O430" t="s">
        <v>32</v>
      </c>
      <c r="P430" t="s">
        <v>32</v>
      </c>
      <c r="Q430">
        <v>1000</v>
      </c>
      <c r="X430">
        <v>2E-3</v>
      </c>
      <c r="Y430">
        <v>6512.79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</v>
      </c>
      <c r="AG430">
        <v>2E-3</v>
      </c>
      <c r="AH430">
        <v>2</v>
      </c>
      <c r="AI430">
        <v>56491331</v>
      </c>
      <c r="AJ430">
        <v>433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ROW(Source!A634)</f>
        <v>634</v>
      </c>
      <c r="B431">
        <v>56491332</v>
      </c>
      <c r="C431">
        <v>56491321</v>
      </c>
      <c r="D431">
        <v>54903374</v>
      </c>
      <c r="E431">
        <v>1</v>
      </c>
      <c r="F431">
        <v>1</v>
      </c>
      <c r="G431">
        <v>1079</v>
      </c>
      <c r="H431">
        <v>3</v>
      </c>
      <c r="I431" t="s">
        <v>779</v>
      </c>
      <c r="J431" t="s">
        <v>780</v>
      </c>
      <c r="K431" t="s">
        <v>781</v>
      </c>
      <c r="L431">
        <v>1348</v>
      </c>
      <c r="N431">
        <v>1009</v>
      </c>
      <c r="O431" t="s">
        <v>32</v>
      </c>
      <c r="P431" t="s">
        <v>32</v>
      </c>
      <c r="Q431">
        <v>1000</v>
      </c>
      <c r="X431">
        <v>0.16</v>
      </c>
      <c r="Y431">
        <v>7185.82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0.16</v>
      </c>
      <c r="AH431">
        <v>2</v>
      </c>
      <c r="AI431">
        <v>56491332</v>
      </c>
      <c r="AJ431">
        <v>434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ROW(Source!A634)</f>
        <v>634</v>
      </c>
      <c r="B432">
        <v>56491333</v>
      </c>
      <c r="C432">
        <v>56491321</v>
      </c>
      <c r="D432">
        <v>54902403</v>
      </c>
      <c r="E432">
        <v>1</v>
      </c>
      <c r="F432">
        <v>1</v>
      </c>
      <c r="G432">
        <v>1079</v>
      </c>
      <c r="H432">
        <v>3</v>
      </c>
      <c r="I432" t="s">
        <v>815</v>
      </c>
      <c r="J432" t="s">
        <v>816</v>
      </c>
      <c r="K432" t="s">
        <v>817</v>
      </c>
      <c r="L432">
        <v>1339</v>
      </c>
      <c r="N432">
        <v>1007</v>
      </c>
      <c r="O432" t="s">
        <v>158</v>
      </c>
      <c r="P432" t="s">
        <v>158</v>
      </c>
      <c r="Q432">
        <v>1</v>
      </c>
      <c r="X432">
        <v>0.04</v>
      </c>
      <c r="Y432">
        <v>1821.37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3</v>
      </c>
      <c r="AG432">
        <v>0.04</v>
      </c>
      <c r="AH432">
        <v>2</v>
      </c>
      <c r="AI432">
        <v>56491333</v>
      </c>
      <c r="AJ432">
        <v>435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ROW(Source!A634)</f>
        <v>634</v>
      </c>
      <c r="B433">
        <v>56491334</v>
      </c>
      <c r="C433">
        <v>56491321</v>
      </c>
      <c r="D433">
        <v>54902427</v>
      </c>
      <c r="E433">
        <v>1</v>
      </c>
      <c r="F433">
        <v>1</v>
      </c>
      <c r="G433">
        <v>1079</v>
      </c>
      <c r="H433">
        <v>3</v>
      </c>
      <c r="I433" t="s">
        <v>761</v>
      </c>
      <c r="J433" t="s">
        <v>762</v>
      </c>
      <c r="K433" t="s">
        <v>763</v>
      </c>
      <c r="L433">
        <v>1348</v>
      </c>
      <c r="N433">
        <v>1009</v>
      </c>
      <c r="O433" t="s">
        <v>32</v>
      </c>
      <c r="P433" t="s">
        <v>32</v>
      </c>
      <c r="Q433">
        <v>1000</v>
      </c>
      <c r="X433">
        <v>0.01</v>
      </c>
      <c r="Y433">
        <v>1257.54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0.01</v>
      </c>
      <c r="AH433">
        <v>2</v>
      </c>
      <c r="AI433">
        <v>56491334</v>
      </c>
      <c r="AJ433">
        <v>436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ROW(Source!A634)</f>
        <v>634</v>
      </c>
      <c r="B434">
        <v>56491335</v>
      </c>
      <c r="C434">
        <v>56491321</v>
      </c>
      <c r="D434">
        <v>54902715</v>
      </c>
      <c r="E434">
        <v>1</v>
      </c>
      <c r="F434">
        <v>1</v>
      </c>
      <c r="G434">
        <v>1079</v>
      </c>
      <c r="H434">
        <v>3</v>
      </c>
      <c r="I434" t="s">
        <v>892</v>
      </c>
      <c r="J434" t="s">
        <v>893</v>
      </c>
      <c r="K434" t="s">
        <v>894</v>
      </c>
      <c r="L434">
        <v>1327</v>
      </c>
      <c r="N434">
        <v>1005</v>
      </c>
      <c r="O434" t="s">
        <v>214</v>
      </c>
      <c r="P434" t="s">
        <v>214</v>
      </c>
      <c r="Q434">
        <v>1</v>
      </c>
      <c r="X434">
        <v>30</v>
      </c>
      <c r="Y434">
        <v>7.39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</v>
      </c>
      <c r="AG434">
        <v>30</v>
      </c>
      <c r="AH434">
        <v>2</v>
      </c>
      <c r="AI434">
        <v>56491335</v>
      </c>
      <c r="AJ434">
        <v>437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ROW(Source!A634)</f>
        <v>634</v>
      </c>
      <c r="B435">
        <v>56491336</v>
      </c>
      <c r="C435">
        <v>56491321</v>
      </c>
      <c r="D435">
        <v>54914903</v>
      </c>
      <c r="E435">
        <v>1</v>
      </c>
      <c r="F435">
        <v>1</v>
      </c>
      <c r="G435">
        <v>1079</v>
      </c>
      <c r="H435">
        <v>3</v>
      </c>
      <c r="I435" t="s">
        <v>918</v>
      </c>
      <c r="J435" t="s">
        <v>919</v>
      </c>
      <c r="K435" t="s">
        <v>920</v>
      </c>
      <c r="L435">
        <v>1327</v>
      </c>
      <c r="N435">
        <v>1005</v>
      </c>
      <c r="O435" t="s">
        <v>214</v>
      </c>
      <c r="P435" t="s">
        <v>214</v>
      </c>
      <c r="Q435">
        <v>1</v>
      </c>
      <c r="X435">
        <v>3.6</v>
      </c>
      <c r="Y435">
        <v>90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3</v>
      </c>
      <c r="AG435">
        <v>3.6</v>
      </c>
      <c r="AH435">
        <v>2</v>
      </c>
      <c r="AI435">
        <v>56491336</v>
      </c>
      <c r="AJ435">
        <v>440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ROW(Source!A634)</f>
        <v>634</v>
      </c>
      <c r="B436">
        <v>56491337</v>
      </c>
      <c r="C436">
        <v>56491321</v>
      </c>
      <c r="D436">
        <v>54869127</v>
      </c>
      <c r="E436">
        <v>1079</v>
      </c>
      <c r="F436">
        <v>1</v>
      </c>
      <c r="G436">
        <v>1079</v>
      </c>
      <c r="H436">
        <v>3</v>
      </c>
      <c r="I436" t="s">
        <v>973</v>
      </c>
      <c r="J436" t="s">
        <v>3</v>
      </c>
      <c r="K436" t="s">
        <v>987</v>
      </c>
      <c r="L436">
        <v>1339</v>
      </c>
      <c r="N436">
        <v>1007</v>
      </c>
      <c r="O436" t="s">
        <v>158</v>
      </c>
      <c r="P436" t="s">
        <v>158</v>
      </c>
      <c r="Q436">
        <v>1</v>
      </c>
      <c r="X436">
        <v>101.5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</v>
      </c>
      <c r="AG436">
        <v>101.5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ROW(Source!A635)</f>
        <v>635</v>
      </c>
      <c r="B437">
        <v>56491322</v>
      </c>
      <c r="C437">
        <v>56491321</v>
      </c>
      <c r="D437">
        <v>54836958</v>
      </c>
      <c r="E437">
        <v>1079</v>
      </c>
      <c r="F437">
        <v>1</v>
      </c>
      <c r="G437">
        <v>1079</v>
      </c>
      <c r="H437">
        <v>1</v>
      </c>
      <c r="I437" t="s">
        <v>738</v>
      </c>
      <c r="J437" t="s">
        <v>3</v>
      </c>
      <c r="K437" t="s">
        <v>739</v>
      </c>
      <c r="L437">
        <v>1191</v>
      </c>
      <c r="N437">
        <v>1013</v>
      </c>
      <c r="O437" t="s">
        <v>740</v>
      </c>
      <c r="P437" t="s">
        <v>740</v>
      </c>
      <c r="Q437">
        <v>1</v>
      </c>
      <c r="X437">
        <v>179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 t="s">
        <v>49</v>
      </c>
      <c r="AG437">
        <v>226.435</v>
      </c>
      <c r="AH437">
        <v>2</v>
      </c>
      <c r="AI437">
        <v>56491322</v>
      </c>
      <c r="AJ437">
        <v>441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ROW(Source!A635)</f>
        <v>635</v>
      </c>
      <c r="B438">
        <v>56491323</v>
      </c>
      <c r="C438">
        <v>56491321</v>
      </c>
      <c r="D438">
        <v>54933985</v>
      </c>
      <c r="E438">
        <v>1</v>
      </c>
      <c r="F438">
        <v>1</v>
      </c>
      <c r="G438">
        <v>1079</v>
      </c>
      <c r="H438">
        <v>2</v>
      </c>
      <c r="I438" t="s">
        <v>773</v>
      </c>
      <c r="J438" t="s">
        <v>774</v>
      </c>
      <c r="K438" t="s">
        <v>775</v>
      </c>
      <c r="L438">
        <v>1368</v>
      </c>
      <c r="N438">
        <v>1011</v>
      </c>
      <c r="O438" t="s">
        <v>744</v>
      </c>
      <c r="P438" t="s">
        <v>744</v>
      </c>
      <c r="Q438">
        <v>1</v>
      </c>
      <c r="X438">
        <v>120</v>
      </c>
      <c r="Y438">
        <v>0</v>
      </c>
      <c r="Z438">
        <v>7.11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48</v>
      </c>
      <c r="AG438">
        <v>165</v>
      </c>
      <c r="AH438">
        <v>2</v>
      </c>
      <c r="AI438">
        <v>56491323</v>
      </c>
      <c r="AJ438">
        <v>442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ROW(Source!A635)</f>
        <v>635</v>
      </c>
      <c r="B439">
        <v>56491324</v>
      </c>
      <c r="C439">
        <v>56491321</v>
      </c>
      <c r="D439">
        <v>54934284</v>
      </c>
      <c r="E439">
        <v>1</v>
      </c>
      <c r="F439">
        <v>1</v>
      </c>
      <c r="G439">
        <v>1079</v>
      </c>
      <c r="H439">
        <v>2</v>
      </c>
      <c r="I439" t="s">
        <v>741</v>
      </c>
      <c r="J439" t="s">
        <v>742</v>
      </c>
      <c r="K439" t="s">
        <v>743</v>
      </c>
      <c r="L439">
        <v>1368</v>
      </c>
      <c r="N439">
        <v>1011</v>
      </c>
      <c r="O439" t="s">
        <v>744</v>
      </c>
      <c r="P439" t="s">
        <v>744</v>
      </c>
      <c r="Q439">
        <v>1</v>
      </c>
      <c r="X439">
        <v>1.35</v>
      </c>
      <c r="Y439">
        <v>0</v>
      </c>
      <c r="Z439">
        <v>83.1</v>
      </c>
      <c r="AA439">
        <v>12.62</v>
      </c>
      <c r="AB439">
        <v>0</v>
      </c>
      <c r="AC439">
        <v>0</v>
      </c>
      <c r="AD439">
        <v>1</v>
      </c>
      <c r="AE439">
        <v>0</v>
      </c>
      <c r="AF439" t="s">
        <v>48</v>
      </c>
      <c r="AG439">
        <v>1.8562500000000002</v>
      </c>
      <c r="AH439">
        <v>2</v>
      </c>
      <c r="AI439">
        <v>56491324</v>
      </c>
      <c r="AJ439">
        <v>443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ROW(Source!A635)</f>
        <v>635</v>
      </c>
      <c r="B440">
        <v>56491326</v>
      </c>
      <c r="C440">
        <v>56491321</v>
      </c>
      <c r="D440">
        <v>54934421</v>
      </c>
      <c r="E440">
        <v>1</v>
      </c>
      <c r="F440">
        <v>1</v>
      </c>
      <c r="G440">
        <v>1079</v>
      </c>
      <c r="H440">
        <v>2</v>
      </c>
      <c r="I440" t="s">
        <v>803</v>
      </c>
      <c r="J440" t="s">
        <v>804</v>
      </c>
      <c r="K440" t="s">
        <v>805</v>
      </c>
      <c r="L440">
        <v>1368</v>
      </c>
      <c r="N440">
        <v>1011</v>
      </c>
      <c r="O440" t="s">
        <v>744</v>
      </c>
      <c r="P440" t="s">
        <v>744</v>
      </c>
      <c r="Q440">
        <v>1</v>
      </c>
      <c r="X440">
        <v>0.1</v>
      </c>
      <c r="Y440">
        <v>0</v>
      </c>
      <c r="Z440">
        <v>0.45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48</v>
      </c>
      <c r="AG440">
        <v>0.13750000000000001</v>
      </c>
      <c r="AH440">
        <v>2</v>
      </c>
      <c r="AI440">
        <v>56491326</v>
      </c>
      <c r="AJ440">
        <v>444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ROW(Source!A635)</f>
        <v>635</v>
      </c>
      <c r="B441">
        <v>56491325</v>
      </c>
      <c r="C441">
        <v>56491321</v>
      </c>
      <c r="D441">
        <v>54933523</v>
      </c>
      <c r="E441">
        <v>1</v>
      </c>
      <c r="F441">
        <v>1</v>
      </c>
      <c r="G441">
        <v>1079</v>
      </c>
      <c r="H441">
        <v>2</v>
      </c>
      <c r="I441" t="s">
        <v>746</v>
      </c>
      <c r="J441" t="s">
        <v>747</v>
      </c>
      <c r="K441" t="s">
        <v>748</v>
      </c>
      <c r="L441">
        <v>1368</v>
      </c>
      <c r="N441">
        <v>1011</v>
      </c>
      <c r="O441" t="s">
        <v>744</v>
      </c>
      <c r="P441" t="s">
        <v>744</v>
      </c>
      <c r="Q441">
        <v>1</v>
      </c>
      <c r="X441">
        <v>0.9</v>
      </c>
      <c r="Y441">
        <v>0</v>
      </c>
      <c r="Z441">
        <v>179.17</v>
      </c>
      <c r="AA441">
        <v>16.93</v>
      </c>
      <c r="AB441">
        <v>0</v>
      </c>
      <c r="AC441">
        <v>0</v>
      </c>
      <c r="AD441">
        <v>1</v>
      </c>
      <c r="AE441">
        <v>0</v>
      </c>
      <c r="AF441" t="s">
        <v>48</v>
      </c>
      <c r="AG441">
        <v>1.2375</v>
      </c>
      <c r="AH441">
        <v>2</v>
      </c>
      <c r="AI441">
        <v>56491325</v>
      </c>
      <c r="AJ441">
        <v>445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ROW(Source!A635)</f>
        <v>635</v>
      </c>
      <c r="B442">
        <v>56491327</v>
      </c>
      <c r="C442">
        <v>56491321</v>
      </c>
      <c r="D442">
        <v>54933656</v>
      </c>
      <c r="E442">
        <v>1</v>
      </c>
      <c r="F442">
        <v>1</v>
      </c>
      <c r="G442">
        <v>1079</v>
      </c>
      <c r="H442">
        <v>2</v>
      </c>
      <c r="I442" t="s">
        <v>806</v>
      </c>
      <c r="J442" t="s">
        <v>807</v>
      </c>
      <c r="K442" t="s">
        <v>808</v>
      </c>
      <c r="L442">
        <v>1368</v>
      </c>
      <c r="N442">
        <v>1011</v>
      </c>
      <c r="O442" t="s">
        <v>744</v>
      </c>
      <c r="P442" t="s">
        <v>744</v>
      </c>
      <c r="Q442">
        <v>1</v>
      </c>
      <c r="X442">
        <v>0.25</v>
      </c>
      <c r="Y442">
        <v>0</v>
      </c>
      <c r="Z442">
        <v>164.94</v>
      </c>
      <c r="AA442">
        <v>14.54</v>
      </c>
      <c r="AB442">
        <v>0</v>
      </c>
      <c r="AC442">
        <v>0</v>
      </c>
      <c r="AD442">
        <v>1</v>
      </c>
      <c r="AE442">
        <v>0</v>
      </c>
      <c r="AF442" t="s">
        <v>48</v>
      </c>
      <c r="AG442">
        <v>0.34375</v>
      </c>
      <c r="AH442">
        <v>2</v>
      </c>
      <c r="AI442">
        <v>56491327</v>
      </c>
      <c r="AJ442">
        <v>446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ROW(Source!A635)</f>
        <v>635</v>
      </c>
      <c r="B443">
        <v>56491328</v>
      </c>
      <c r="C443">
        <v>56491321</v>
      </c>
      <c r="D443">
        <v>54933780</v>
      </c>
      <c r="E443">
        <v>1</v>
      </c>
      <c r="F443">
        <v>1</v>
      </c>
      <c r="G443">
        <v>1079</v>
      </c>
      <c r="H443">
        <v>2</v>
      </c>
      <c r="I443" t="s">
        <v>915</v>
      </c>
      <c r="J443" t="s">
        <v>916</v>
      </c>
      <c r="K443" t="s">
        <v>917</v>
      </c>
      <c r="L443">
        <v>1368</v>
      </c>
      <c r="N443">
        <v>1011</v>
      </c>
      <c r="O443" t="s">
        <v>744</v>
      </c>
      <c r="P443" t="s">
        <v>744</v>
      </c>
      <c r="Q443">
        <v>1</v>
      </c>
      <c r="X443">
        <v>9</v>
      </c>
      <c r="Y443">
        <v>0</v>
      </c>
      <c r="Z443">
        <v>0.42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48</v>
      </c>
      <c r="AG443">
        <v>12.375000000000002</v>
      </c>
      <c r="AH443">
        <v>2</v>
      </c>
      <c r="AI443">
        <v>56491328</v>
      </c>
      <c r="AJ443">
        <v>447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ROW(Source!A635)</f>
        <v>635</v>
      </c>
      <c r="B444">
        <v>56491329</v>
      </c>
      <c r="C444">
        <v>56491321</v>
      </c>
      <c r="D444">
        <v>54831673</v>
      </c>
      <c r="E444">
        <v>1079</v>
      </c>
      <c r="F444">
        <v>1</v>
      </c>
      <c r="G444">
        <v>1079</v>
      </c>
      <c r="H444">
        <v>3</v>
      </c>
      <c r="I444" t="s">
        <v>969</v>
      </c>
      <c r="J444" t="s">
        <v>3</v>
      </c>
      <c r="K444" t="s">
        <v>972</v>
      </c>
      <c r="L444">
        <v>1348</v>
      </c>
      <c r="N444">
        <v>1009</v>
      </c>
      <c r="O444" t="s">
        <v>32</v>
      </c>
      <c r="P444" t="s">
        <v>32</v>
      </c>
      <c r="Q444">
        <v>1000</v>
      </c>
      <c r="X444">
        <v>8.1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</v>
      </c>
      <c r="AG444">
        <v>8.1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ROW(Source!A635)</f>
        <v>635</v>
      </c>
      <c r="B445">
        <v>56491330</v>
      </c>
      <c r="C445">
        <v>56491321</v>
      </c>
      <c r="D445">
        <v>54902310</v>
      </c>
      <c r="E445">
        <v>1</v>
      </c>
      <c r="F445">
        <v>1</v>
      </c>
      <c r="G445">
        <v>1079</v>
      </c>
      <c r="H445">
        <v>3</v>
      </c>
      <c r="I445" t="s">
        <v>752</v>
      </c>
      <c r="J445" t="s">
        <v>753</v>
      </c>
      <c r="K445" t="s">
        <v>754</v>
      </c>
      <c r="L445">
        <v>1339</v>
      </c>
      <c r="N445">
        <v>1007</v>
      </c>
      <c r="O445" t="s">
        <v>158</v>
      </c>
      <c r="P445" t="s">
        <v>158</v>
      </c>
      <c r="Q445">
        <v>1</v>
      </c>
      <c r="X445">
        <v>0.73</v>
      </c>
      <c r="Y445">
        <v>7.07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</v>
      </c>
      <c r="AG445">
        <v>0.73</v>
      </c>
      <c r="AH445">
        <v>2</v>
      </c>
      <c r="AI445">
        <v>56491330</v>
      </c>
      <c r="AJ445">
        <v>448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ROW(Source!A635)</f>
        <v>635</v>
      </c>
      <c r="B446">
        <v>56491331</v>
      </c>
      <c r="C446">
        <v>56491321</v>
      </c>
      <c r="D446">
        <v>54902322</v>
      </c>
      <c r="E446">
        <v>1</v>
      </c>
      <c r="F446">
        <v>1</v>
      </c>
      <c r="G446">
        <v>1079</v>
      </c>
      <c r="H446">
        <v>3</v>
      </c>
      <c r="I446" t="s">
        <v>809</v>
      </c>
      <c r="J446" t="s">
        <v>810</v>
      </c>
      <c r="K446" t="s">
        <v>811</v>
      </c>
      <c r="L446">
        <v>1348</v>
      </c>
      <c r="N446">
        <v>1009</v>
      </c>
      <c r="O446" t="s">
        <v>32</v>
      </c>
      <c r="P446" t="s">
        <v>32</v>
      </c>
      <c r="Q446">
        <v>1000</v>
      </c>
      <c r="X446">
        <v>2E-3</v>
      </c>
      <c r="Y446">
        <v>6512.79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</v>
      </c>
      <c r="AG446">
        <v>2E-3</v>
      </c>
      <c r="AH446">
        <v>2</v>
      </c>
      <c r="AI446">
        <v>56491331</v>
      </c>
      <c r="AJ446">
        <v>449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ROW(Source!A635)</f>
        <v>635</v>
      </c>
      <c r="B447">
        <v>56491332</v>
      </c>
      <c r="C447">
        <v>56491321</v>
      </c>
      <c r="D447">
        <v>54903374</v>
      </c>
      <c r="E447">
        <v>1</v>
      </c>
      <c r="F447">
        <v>1</v>
      </c>
      <c r="G447">
        <v>1079</v>
      </c>
      <c r="H447">
        <v>3</v>
      </c>
      <c r="I447" t="s">
        <v>779</v>
      </c>
      <c r="J447" t="s">
        <v>780</v>
      </c>
      <c r="K447" t="s">
        <v>781</v>
      </c>
      <c r="L447">
        <v>1348</v>
      </c>
      <c r="N447">
        <v>1009</v>
      </c>
      <c r="O447" t="s">
        <v>32</v>
      </c>
      <c r="P447" t="s">
        <v>32</v>
      </c>
      <c r="Q447">
        <v>1000</v>
      </c>
      <c r="X447">
        <v>0.16</v>
      </c>
      <c r="Y447">
        <v>7185.82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</v>
      </c>
      <c r="AG447">
        <v>0.16</v>
      </c>
      <c r="AH447">
        <v>2</v>
      </c>
      <c r="AI447">
        <v>56491332</v>
      </c>
      <c r="AJ447">
        <v>450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ROW(Source!A635)</f>
        <v>635</v>
      </c>
      <c r="B448">
        <v>56491333</v>
      </c>
      <c r="C448">
        <v>56491321</v>
      </c>
      <c r="D448">
        <v>54902403</v>
      </c>
      <c r="E448">
        <v>1</v>
      </c>
      <c r="F448">
        <v>1</v>
      </c>
      <c r="G448">
        <v>1079</v>
      </c>
      <c r="H448">
        <v>3</v>
      </c>
      <c r="I448" t="s">
        <v>815</v>
      </c>
      <c r="J448" t="s">
        <v>816</v>
      </c>
      <c r="K448" t="s">
        <v>817</v>
      </c>
      <c r="L448">
        <v>1339</v>
      </c>
      <c r="N448">
        <v>1007</v>
      </c>
      <c r="O448" t="s">
        <v>158</v>
      </c>
      <c r="P448" t="s">
        <v>158</v>
      </c>
      <c r="Q448">
        <v>1</v>
      </c>
      <c r="X448">
        <v>0.04</v>
      </c>
      <c r="Y448">
        <v>1821.37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0.04</v>
      </c>
      <c r="AH448">
        <v>2</v>
      </c>
      <c r="AI448">
        <v>56491333</v>
      </c>
      <c r="AJ448">
        <v>451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ROW(Source!A635)</f>
        <v>635</v>
      </c>
      <c r="B449">
        <v>56491334</v>
      </c>
      <c r="C449">
        <v>56491321</v>
      </c>
      <c r="D449">
        <v>54902427</v>
      </c>
      <c r="E449">
        <v>1</v>
      </c>
      <c r="F449">
        <v>1</v>
      </c>
      <c r="G449">
        <v>1079</v>
      </c>
      <c r="H449">
        <v>3</v>
      </c>
      <c r="I449" t="s">
        <v>761</v>
      </c>
      <c r="J449" t="s">
        <v>762</v>
      </c>
      <c r="K449" t="s">
        <v>763</v>
      </c>
      <c r="L449">
        <v>1348</v>
      </c>
      <c r="N449">
        <v>1009</v>
      </c>
      <c r="O449" t="s">
        <v>32</v>
      </c>
      <c r="P449" t="s">
        <v>32</v>
      </c>
      <c r="Q449">
        <v>1000</v>
      </c>
      <c r="X449">
        <v>0.01</v>
      </c>
      <c r="Y449">
        <v>1257.54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0.01</v>
      </c>
      <c r="AH449">
        <v>2</v>
      </c>
      <c r="AI449">
        <v>56491334</v>
      </c>
      <c r="AJ449">
        <v>452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ROW(Source!A635)</f>
        <v>635</v>
      </c>
      <c r="B450">
        <v>56491335</v>
      </c>
      <c r="C450">
        <v>56491321</v>
      </c>
      <c r="D450">
        <v>54902715</v>
      </c>
      <c r="E450">
        <v>1</v>
      </c>
      <c r="F450">
        <v>1</v>
      </c>
      <c r="G450">
        <v>1079</v>
      </c>
      <c r="H450">
        <v>3</v>
      </c>
      <c r="I450" t="s">
        <v>892</v>
      </c>
      <c r="J450" t="s">
        <v>893</v>
      </c>
      <c r="K450" t="s">
        <v>894</v>
      </c>
      <c r="L450">
        <v>1327</v>
      </c>
      <c r="N450">
        <v>1005</v>
      </c>
      <c r="O450" t="s">
        <v>214</v>
      </c>
      <c r="P450" t="s">
        <v>214</v>
      </c>
      <c r="Q450">
        <v>1</v>
      </c>
      <c r="X450">
        <v>30</v>
      </c>
      <c r="Y450">
        <v>7.39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3</v>
      </c>
      <c r="AG450">
        <v>30</v>
      </c>
      <c r="AH450">
        <v>2</v>
      </c>
      <c r="AI450">
        <v>56491335</v>
      </c>
      <c r="AJ450">
        <v>453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ROW(Source!A635)</f>
        <v>635</v>
      </c>
      <c r="B451">
        <v>56491336</v>
      </c>
      <c r="C451">
        <v>56491321</v>
      </c>
      <c r="D451">
        <v>54914903</v>
      </c>
      <c r="E451">
        <v>1</v>
      </c>
      <c r="F451">
        <v>1</v>
      </c>
      <c r="G451">
        <v>1079</v>
      </c>
      <c r="H451">
        <v>3</v>
      </c>
      <c r="I451" t="s">
        <v>918</v>
      </c>
      <c r="J451" t="s">
        <v>919</v>
      </c>
      <c r="K451" t="s">
        <v>920</v>
      </c>
      <c r="L451">
        <v>1327</v>
      </c>
      <c r="N451">
        <v>1005</v>
      </c>
      <c r="O451" t="s">
        <v>214</v>
      </c>
      <c r="P451" t="s">
        <v>214</v>
      </c>
      <c r="Q451">
        <v>1</v>
      </c>
      <c r="X451">
        <v>3.6</v>
      </c>
      <c r="Y451">
        <v>90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3</v>
      </c>
      <c r="AG451">
        <v>3.6</v>
      </c>
      <c r="AH451">
        <v>2</v>
      </c>
      <c r="AI451">
        <v>56491336</v>
      </c>
      <c r="AJ451">
        <v>456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ROW(Source!A635)</f>
        <v>635</v>
      </c>
      <c r="B452">
        <v>56491337</v>
      </c>
      <c r="C452">
        <v>56491321</v>
      </c>
      <c r="D452">
        <v>54869127</v>
      </c>
      <c r="E452">
        <v>1079</v>
      </c>
      <c r="F452">
        <v>1</v>
      </c>
      <c r="G452">
        <v>1079</v>
      </c>
      <c r="H452">
        <v>3</v>
      </c>
      <c r="I452" t="s">
        <v>973</v>
      </c>
      <c r="J452" t="s">
        <v>3</v>
      </c>
      <c r="K452" t="s">
        <v>987</v>
      </c>
      <c r="L452">
        <v>1339</v>
      </c>
      <c r="N452">
        <v>1007</v>
      </c>
      <c r="O452" t="s">
        <v>158</v>
      </c>
      <c r="P452" t="s">
        <v>158</v>
      </c>
      <c r="Q452">
        <v>1</v>
      </c>
      <c r="X452">
        <v>101.5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</v>
      </c>
      <c r="AG452">
        <v>101.5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ROW(Source!A640)</f>
        <v>640</v>
      </c>
      <c r="B453">
        <v>56491689</v>
      </c>
      <c r="C453">
        <v>56491682</v>
      </c>
      <c r="D453">
        <v>54836958</v>
      </c>
      <c r="E453">
        <v>1079</v>
      </c>
      <c r="F453">
        <v>1</v>
      </c>
      <c r="G453">
        <v>1079</v>
      </c>
      <c r="H453">
        <v>1</v>
      </c>
      <c r="I453" t="s">
        <v>738</v>
      </c>
      <c r="J453" t="s">
        <v>3</v>
      </c>
      <c r="K453" t="s">
        <v>739</v>
      </c>
      <c r="L453">
        <v>1191</v>
      </c>
      <c r="N453">
        <v>1013</v>
      </c>
      <c r="O453" t="s">
        <v>740</v>
      </c>
      <c r="P453" t="s">
        <v>740</v>
      </c>
      <c r="Q453">
        <v>1</v>
      </c>
      <c r="X453">
        <v>30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49</v>
      </c>
      <c r="AG453">
        <v>37.950000000000003</v>
      </c>
      <c r="AH453">
        <v>2</v>
      </c>
      <c r="AI453">
        <v>56491689</v>
      </c>
      <c r="AJ453">
        <v>457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ROW(Source!A640)</f>
        <v>640</v>
      </c>
      <c r="B454">
        <v>56491690</v>
      </c>
      <c r="C454">
        <v>56491682</v>
      </c>
      <c r="D454">
        <v>54934284</v>
      </c>
      <c r="E454">
        <v>1</v>
      </c>
      <c r="F454">
        <v>1</v>
      </c>
      <c r="G454">
        <v>1079</v>
      </c>
      <c r="H454">
        <v>2</v>
      </c>
      <c r="I454" t="s">
        <v>741</v>
      </c>
      <c r="J454" t="s">
        <v>742</v>
      </c>
      <c r="K454" t="s">
        <v>743</v>
      </c>
      <c r="L454">
        <v>1368</v>
      </c>
      <c r="N454">
        <v>1011</v>
      </c>
      <c r="O454" t="s">
        <v>744</v>
      </c>
      <c r="P454" t="s">
        <v>744</v>
      </c>
      <c r="Q454">
        <v>1</v>
      </c>
      <c r="X454">
        <v>7.0000000000000007E-2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48</v>
      </c>
      <c r="AG454">
        <v>9.6250000000000016E-2</v>
      </c>
      <c r="AH454">
        <v>2</v>
      </c>
      <c r="AI454">
        <v>56491690</v>
      </c>
      <c r="AJ454">
        <v>458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ROW(Source!A640)</f>
        <v>640</v>
      </c>
      <c r="B455">
        <v>56491691</v>
      </c>
      <c r="C455">
        <v>56491682</v>
      </c>
      <c r="D455">
        <v>54933732</v>
      </c>
      <c r="E455">
        <v>1</v>
      </c>
      <c r="F455">
        <v>1</v>
      </c>
      <c r="G455">
        <v>1079</v>
      </c>
      <c r="H455">
        <v>2</v>
      </c>
      <c r="I455" t="s">
        <v>921</v>
      </c>
      <c r="J455" t="s">
        <v>922</v>
      </c>
      <c r="K455" t="s">
        <v>923</v>
      </c>
      <c r="L455">
        <v>1368</v>
      </c>
      <c r="N455">
        <v>1011</v>
      </c>
      <c r="O455" t="s">
        <v>744</v>
      </c>
      <c r="P455" t="s">
        <v>744</v>
      </c>
      <c r="Q455">
        <v>1</v>
      </c>
      <c r="X455">
        <v>4.21</v>
      </c>
      <c r="Y455">
        <v>0</v>
      </c>
      <c r="Z455">
        <v>1.17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48</v>
      </c>
      <c r="AG455">
        <v>5.7887500000000003</v>
      </c>
      <c r="AH455">
        <v>2</v>
      </c>
      <c r="AI455">
        <v>56491691</v>
      </c>
      <c r="AJ455">
        <v>459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ROW(Source!A640)</f>
        <v>640</v>
      </c>
      <c r="B456">
        <v>56491692</v>
      </c>
      <c r="C456">
        <v>56491682</v>
      </c>
      <c r="D456">
        <v>54902307</v>
      </c>
      <c r="E456">
        <v>1</v>
      </c>
      <c r="F456">
        <v>1</v>
      </c>
      <c r="G456">
        <v>1079</v>
      </c>
      <c r="H456">
        <v>3</v>
      </c>
      <c r="I456" t="s">
        <v>871</v>
      </c>
      <c r="J456" t="s">
        <v>872</v>
      </c>
      <c r="K456" t="s">
        <v>873</v>
      </c>
      <c r="L456">
        <v>1346</v>
      </c>
      <c r="N456">
        <v>1009</v>
      </c>
      <c r="O456" t="s">
        <v>353</v>
      </c>
      <c r="P456" t="s">
        <v>353</v>
      </c>
      <c r="Q456">
        <v>1</v>
      </c>
      <c r="X456">
        <v>0.5</v>
      </c>
      <c r="Y456">
        <v>1.61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</v>
      </c>
      <c r="AG456">
        <v>0.5</v>
      </c>
      <c r="AH456">
        <v>2</v>
      </c>
      <c r="AI456">
        <v>56491692</v>
      </c>
      <c r="AJ456">
        <v>460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ROW(Source!A640)</f>
        <v>640</v>
      </c>
      <c r="B457">
        <v>56491693</v>
      </c>
      <c r="C457">
        <v>56491682</v>
      </c>
      <c r="D457">
        <v>54903687</v>
      </c>
      <c r="E457">
        <v>1</v>
      </c>
      <c r="F457">
        <v>1</v>
      </c>
      <c r="G457">
        <v>1079</v>
      </c>
      <c r="H457">
        <v>3</v>
      </c>
      <c r="I457" t="s">
        <v>924</v>
      </c>
      <c r="J457" t="s">
        <v>925</v>
      </c>
      <c r="K457" t="s">
        <v>926</v>
      </c>
      <c r="L457">
        <v>1348</v>
      </c>
      <c r="N457">
        <v>1009</v>
      </c>
      <c r="O457" t="s">
        <v>32</v>
      </c>
      <c r="P457" t="s">
        <v>32</v>
      </c>
      <c r="Q457">
        <v>1000</v>
      </c>
      <c r="X457">
        <v>6.5000000000000002E-2</v>
      </c>
      <c r="Y457">
        <v>32585.09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6.5000000000000002E-2</v>
      </c>
      <c r="AH457">
        <v>2</v>
      </c>
      <c r="AI457">
        <v>56491693</v>
      </c>
      <c r="AJ457">
        <v>461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ROW(Source!A640)</f>
        <v>640</v>
      </c>
      <c r="B458">
        <v>56491694</v>
      </c>
      <c r="C458">
        <v>56491682</v>
      </c>
      <c r="D458">
        <v>54902791</v>
      </c>
      <c r="E458">
        <v>1</v>
      </c>
      <c r="F458">
        <v>1</v>
      </c>
      <c r="G458">
        <v>1079</v>
      </c>
      <c r="H458">
        <v>3</v>
      </c>
      <c r="I458" t="s">
        <v>874</v>
      </c>
      <c r="J458" t="s">
        <v>875</v>
      </c>
      <c r="K458" t="s">
        <v>876</v>
      </c>
      <c r="L458">
        <v>1327</v>
      </c>
      <c r="N458">
        <v>1005</v>
      </c>
      <c r="O458" t="s">
        <v>214</v>
      </c>
      <c r="P458" t="s">
        <v>214</v>
      </c>
      <c r="Q458">
        <v>1</v>
      </c>
      <c r="X458">
        <v>112</v>
      </c>
      <c r="Y458">
        <v>3.66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112</v>
      </c>
      <c r="AH458">
        <v>2</v>
      </c>
      <c r="AI458">
        <v>56491694</v>
      </c>
      <c r="AJ458">
        <v>462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ROW(Source!A641)</f>
        <v>641</v>
      </c>
      <c r="B459">
        <v>56491689</v>
      </c>
      <c r="C459">
        <v>56491682</v>
      </c>
      <c r="D459">
        <v>54836958</v>
      </c>
      <c r="E459">
        <v>1079</v>
      </c>
      <c r="F459">
        <v>1</v>
      </c>
      <c r="G459">
        <v>1079</v>
      </c>
      <c r="H459">
        <v>1</v>
      </c>
      <c r="I459" t="s">
        <v>738</v>
      </c>
      <c r="J459" t="s">
        <v>3</v>
      </c>
      <c r="K459" t="s">
        <v>739</v>
      </c>
      <c r="L459">
        <v>1191</v>
      </c>
      <c r="N459">
        <v>1013</v>
      </c>
      <c r="O459" t="s">
        <v>740</v>
      </c>
      <c r="P459" t="s">
        <v>740</v>
      </c>
      <c r="Q459">
        <v>1</v>
      </c>
      <c r="X459">
        <v>30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49</v>
      </c>
      <c r="AG459">
        <v>37.950000000000003</v>
      </c>
      <c r="AH459">
        <v>2</v>
      </c>
      <c r="AI459">
        <v>56491689</v>
      </c>
      <c r="AJ459">
        <v>463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ROW(Source!A641)</f>
        <v>641</v>
      </c>
      <c r="B460">
        <v>56491690</v>
      </c>
      <c r="C460">
        <v>56491682</v>
      </c>
      <c r="D460">
        <v>54934284</v>
      </c>
      <c r="E460">
        <v>1</v>
      </c>
      <c r="F460">
        <v>1</v>
      </c>
      <c r="G460">
        <v>1079</v>
      </c>
      <c r="H460">
        <v>2</v>
      </c>
      <c r="I460" t="s">
        <v>741</v>
      </c>
      <c r="J460" t="s">
        <v>742</v>
      </c>
      <c r="K460" t="s">
        <v>743</v>
      </c>
      <c r="L460">
        <v>1368</v>
      </c>
      <c r="N460">
        <v>1011</v>
      </c>
      <c r="O460" t="s">
        <v>744</v>
      </c>
      <c r="P460" t="s">
        <v>744</v>
      </c>
      <c r="Q460">
        <v>1</v>
      </c>
      <c r="X460">
        <v>7.0000000000000007E-2</v>
      </c>
      <c r="Y460">
        <v>0</v>
      </c>
      <c r="Z460">
        <v>83.1</v>
      </c>
      <c r="AA460">
        <v>12.62</v>
      </c>
      <c r="AB460">
        <v>0</v>
      </c>
      <c r="AC460">
        <v>0</v>
      </c>
      <c r="AD460">
        <v>1</v>
      </c>
      <c r="AE460">
        <v>0</v>
      </c>
      <c r="AF460" t="s">
        <v>48</v>
      </c>
      <c r="AG460">
        <v>9.6250000000000016E-2</v>
      </c>
      <c r="AH460">
        <v>2</v>
      </c>
      <c r="AI460">
        <v>56491690</v>
      </c>
      <c r="AJ460">
        <v>464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ROW(Source!A641)</f>
        <v>641</v>
      </c>
      <c r="B461">
        <v>56491691</v>
      </c>
      <c r="C461">
        <v>56491682</v>
      </c>
      <c r="D461">
        <v>54933732</v>
      </c>
      <c r="E461">
        <v>1</v>
      </c>
      <c r="F461">
        <v>1</v>
      </c>
      <c r="G461">
        <v>1079</v>
      </c>
      <c r="H461">
        <v>2</v>
      </c>
      <c r="I461" t="s">
        <v>921</v>
      </c>
      <c r="J461" t="s">
        <v>922</v>
      </c>
      <c r="K461" t="s">
        <v>923</v>
      </c>
      <c r="L461">
        <v>1368</v>
      </c>
      <c r="N461">
        <v>1011</v>
      </c>
      <c r="O461" t="s">
        <v>744</v>
      </c>
      <c r="P461" t="s">
        <v>744</v>
      </c>
      <c r="Q461">
        <v>1</v>
      </c>
      <c r="X461">
        <v>4.21</v>
      </c>
      <c r="Y461">
        <v>0</v>
      </c>
      <c r="Z461">
        <v>1.17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48</v>
      </c>
      <c r="AG461">
        <v>5.7887500000000003</v>
      </c>
      <c r="AH461">
        <v>2</v>
      </c>
      <c r="AI461">
        <v>56491691</v>
      </c>
      <c r="AJ461">
        <v>465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ROW(Source!A641)</f>
        <v>641</v>
      </c>
      <c r="B462">
        <v>56491692</v>
      </c>
      <c r="C462">
        <v>56491682</v>
      </c>
      <c r="D462">
        <v>54902307</v>
      </c>
      <c r="E462">
        <v>1</v>
      </c>
      <c r="F462">
        <v>1</v>
      </c>
      <c r="G462">
        <v>1079</v>
      </c>
      <c r="H462">
        <v>3</v>
      </c>
      <c r="I462" t="s">
        <v>871</v>
      </c>
      <c r="J462" t="s">
        <v>872</v>
      </c>
      <c r="K462" t="s">
        <v>873</v>
      </c>
      <c r="L462">
        <v>1346</v>
      </c>
      <c r="N462">
        <v>1009</v>
      </c>
      <c r="O462" t="s">
        <v>353</v>
      </c>
      <c r="P462" t="s">
        <v>353</v>
      </c>
      <c r="Q462">
        <v>1</v>
      </c>
      <c r="X462">
        <v>0.5</v>
      </c>
      <c r="Y462">
        <v>1.61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0.5</v>
      </c>
      <c r="AH462">
        <v>2</v>
      </c>
      <c r="AI462">
        <v>56491692</v>
      </c>
      <c r="AJ462">
        <v>466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ROW(Source!A641)</f>
        <v>641</v>
      </c>
      <c r="B463">
        <v>56491693</v>
      </c>
      <c r="C463">
        <v>56491682</v>
      </c>
      <c r="D463">
        <v>54903687</v>
      </c>
      <c r="E463">
        <v>1</v>
      </c>
      <c r="F463">
        <v>1</v>
      </c>
      <c r="G463">
        <v>1079</v>
      </c>
      <c r="H463">
        <v>3</v>
      </c>
      <c r="I463" t="s">
        <v>924</v>
      </c>
      <c r="J463" t="s">
        <v>925</v>
      </c>
      <c r="K463" t="s">
        <v>926</v>
      </c>
      <c r="L463">
        <v>1348</v>
      </c>
      <c r="N463">
        <v>1009</v>
      </c>
      <c r="O463" t="s">
        <v>32</v>
      </c>
      <c r="P463" t="s">
        <v>32</v>
      </c>
      <c r="Q463">
        <v>1000</v>
      </c>
      <c r="X463">
        <v>6.5000000000000002E-2</v>
      </c>
      <c r="Y463">
        <v>32585.09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6.5000000000000002E-2</v>
      </c>
      <c r="AH463">
        <v>2</v>
      </c>
      <c r="AI463">
        <v>56491693</v>
      </c>
      <c r="AJ463">
        <v>467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ROW(Source!A641)</f>
        <v>641</v>
      </c>
      <c r="B464">
        <v>56491694</v>
      </c>
      <c r="C464">
        <v>56491682</v>
      </c>
      <c r="D464">
        <v>54902791</v>
      </c>
      <c r="E464">
        <v>1</v>
      </c>
      <c r="F464">
        <v>1</v>
      </c>
      <c r="G464">
        <v>1079</v>
      </c>
      <c r="H464">
        <v>3</v>
      </c>
      <c r="I464" t="s">
        <v>874</v>
      </c>
      <c r="J464" t="s">
        <v>875</v>
      </c>
      <c r="K464" t="s">
        <v>876</v>
      </c>
      <c r="L464">
        <v>1327</v>
      </c>
      <c r="N464">
        <v>1005</v>
      </c>
      <c r="O464" t="s">
        <v>214</v>
      </c>
      <c r="P464" t="s">
        <v>214</v>
      </c>
      <c r="Q464">
        <v>1</v>
      </c>
      <c r="X464">
        <v>112</v>
      </c>
      <c r="Y464">
        <v>3.66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</v>
      </c>
      <c r="AG464">
        <v>112</v>
      </c>
      <c r="AH464">
        <v>2</v>
      </c>
      <c r="AI464">
        <v>56491694</v>
      </c>
      <c r="AJ464">
        <v>468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ROW(Source!A642)</f>
        <v>642</v>
      </c>
      <c r="B465">
        <v>56492161</v>
      </c>
      <c r="C465">
        <v>56492158</v>
      </c>
      <c r="D465">
        <v>54836958</v>
      </c>
      <c r="E465">
        <v>1079</v>
      </c>
      <c r="F465">
        <v>1</v>
      </c>
      <c r="G465">
        <v>1079</v>
      </c>
      <c r="H465">
        <v>1</v>
      </c>
      <c r="I465" t="s">
        <v>738</v>
      </c>
      <c r="J465" t="s">
        <v>3</v>
      </c>
      <c r="K465" t="s">
        <v>739</v>
      </c>
      <c r="L465">
        <v>1191</v>
      </c>
      <c r="N465">
        <v>1013</v>
      </c>
      <c r="O465" t="s">
        <v>740</v>
      </c>
      <c r="P465" t="s">
        <v>740</v>
      </c>
      <c r="Q465">
        <v>1</v>
      </c>
      <c r="X465">
        <v>18.170000000000002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49</v>
      </c>
      <c r="AG465">
        <v>22.985050000000005</v>
      </c>
      <c r="AH465">
        <v>2</v>
      </c>
      <c r="AI465">
        <v>56492161</v>
      </c>
      <c r="AJ465">
        <v>469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ROW(Source!A642)</f>
        <v>642</v>
      </c>
      <c r="B466">
        <v>56492162</v>
      </c>
      <c r="C466">
        <v>56492158</v>
      </c>
      <c r="D466">
        <v>54934284</v>
      </c>
      <c r="E466">
        <v>1</v>
      </c>
      <c r="F466">
        <v>1</v>
      </c>
      <c r="G466">
        <v>1079</v>
      </c>
      <c r="H466">
        <v>2</v>
      </c>
      <c r="I466" t="s">
        <v>741</v>
      </c>
      <c r="J466" t="s">
        <v>742</v>
      </c>
      <c r="K466" t="s">
        <v>743</v>
      </c>
      <c r="L466">
        <v>1368</v>
      </c>
      <c r="N466">
        <v>1011</v>
      </c>
      <c r="O466" t="s">
        <v>744</v>
      </c>
      <c r="P466" t="s">
        <v>744</v>
      </c>
      <c r="Q466">
        <v>1</v>
      </c>
      <c r="X466">
        <v>0.34</v>
      </c>
      <c r="Y466">
        <v>0</v>
      </c>
      <c r="Z466">
        <v>83.1</v>
      </c>
      <c r="AA466">
        <v>12.62</v>
      </c>
      <c r="AB466">
        <v>0</v>
      </c>
      <c r="AC466">
        <v>0</v>
      </c>
      <c r="AD466">
        <v>1</v>
      </c>
      <c r="AE466">
        <v>0</v>
      </c>
      <c r="AF466" t="s">
        <v>48</v>
      </c>
      <c r="AG466">
        <v>0.46750000000000008</v>
      </c>
      <c r="AH466">
        <v>2</v>
      </c>
      <c r="AI466">
        <v>56492162</v>
      </c>
      <c r="AJ466">
        <v>470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ROW(Source!A642)</f>
        <v>642</v>
      </c>
      <c r="B467">
        <v>56492163</v>
      </c>
      <c r="C467">
        <v>56492158</v>
      </c>
      <c r="D467">
        <v>54933607</v>
      </c>
      <c r="E467">
        <v>1</v>
      </c>
      <c r="F467">
        <v>1</v>
      </c>
      <c r="G467">
        <v>1079</v>
      </c>
      <c r="H467">
        <v>2</v>
      </c>
      <c r="I467" t="s">
        <v>868</v>
      </c>
      <c r="J467" t="s">
        <v>869</v>
      </c>
      <c r="K467" t="s">
        <v>870</v>
      </c>
      <c r="L467">
        <v>1368</v>
      </c>
      <c r="N467">
        <v>1011</v>
      </c>
      <c r="O467" t="s">
        <v>744</v>
      </c>
      <c r="P467" t="s">
        <v>744</v>
      </c>
      <c r="Q467">
        <v>1</v>
      </c>
      <c r="X467">
        <v>0.43</v>
      </c>
      <c r="Y467">
        <v>0</v>
      </c>
      <c r="Z467">
        <v>3.18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48</v>
      </c>
      <c r="AG467">
        <v>0.59125000000000005</v>
      </c>
      <c r="AH467">
        <v>2</v>
      </c>
      <c r="AI467">
        <v>56492163</v>
      </c>
      <c r="AJ467">
        <v>471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ROW(Source!A642)</f>
        <v>642</v>
      </c>
      <c r="B468">
        <v>56492164</v>
      </c>
      <c r="C468">
        <v>56492158</v>
      </c>
      <c r="D468">
        <v>54933712</v>
      </c>
      <c r="E468">
        <v>1</v>
      </c>
      <c r="F468">
        <v>1</v>
      </c>
      <c r="G468">
        <v>1079</v>
      </c>
      <c r="H468">
        <v>2</v>
      </c>
      <c r="I468" t="s">
        <v>927</v>
      </c>
      <c r="J468" t="s">
        <v>928</v>
      </c>
      <c r="K468" t="s">
        <v>929</v>
      </c>
      <c r="L468">
        <v>1368</v>
      </c>
      <c r="N468">
        <v>1011</v>
      </c>
      <c r="O468" t="s">
        <v>744</v>
      </c>
      <c r="P468" t="s">
        <v>744</v>
      </c>
      <c r="Q468">
        <v>1</v>
      </c>
      <c r="X468">
        <v>0.41</v>
      </c>
      <c r="Y468">
        <v>0</v>
      </c>
      <c r="Z468">
        <v>12.32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48</v>
      </c>
      <c r="AG468">
        <v>0.56374999999999997</v>
      </c>
      <c r="AH468">
        <v>2</v>
      </c>
      <c r="AI468">
        <v>56492164</v>
      </c>
      <c r="AJ468">
        <v>472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ROW(Source!A642)</f>
        <v>642</v>
      </c>
      <c r="B469">
        <v>56492165</v>
      </c>
      <c r="C469">
        <v>56492158</v>
      </c>
      <c r="D469">
        <v>54902318</v>
      </c>
      <c r="E469">
        <v>1</v>
      </c>
      <c r="F469">
        <v>1</v>
      </c>
      <c r="G469">
        <v>1079</v>
      </c>
      <c r="H469">
        <v>3</v>
      </c>
      <c r="I469" t="s">
        <v>755</v>
      </c>
      <c r="J469" t="s">
        <v>756</v>
      </c>
      <c r="K469" t="s">
        <v>757</v>
      </c>
      <c r="L469">
        <v>1348</v>
      </c>
      <c r="N469">
        <v>1009</v>
      </c>
      <c r="O469" t="s">
        <v>32</v>
      </c>
      <c r="P469" t="s">
        <v>32</v>
      </c>
      <c r="Q469">
        <v>1000</v>
      </c>
      <c r="X469">
        <v>3.8999999999999998E-3</v>
      </c>
      <c r="Y469">
        <v>15160.61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3.8999999999999998E-3</v>
      </c>
      <c r="AH469">
        <v>2</v>
      </c>
      <c r="AI469">
        <v>56492165</v>
      </c>
      <c r="AJ469">
        <v>473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ROW(Source!A642)</f>
        <v>642</v>
      </c>
      <c r="B470">
        <v>56492166</v>
      </c>
      <c r="C470">
        <v>56492158</v>
      </c>
      <c r="D470">
        <v>54902260</v>
      </c>
      <c r="E470">
        <v>1</v>
      </c>
      <c r="F470">
        <v>1</v>
      </c>
      <c r="G470">
        <v>1079</v>
      </c>
      <c r="H470">
        <v>3</v>
      </c>
      <c r="I470" t="s">
        <v>930</v>
      </c>
      <c r="J470" t="s">
        <v>931</v>
      </c>
      <c r="K470" t="s">
        <v>932</v>
      </c>
      <c r="L470">
        <v>1348</v>
      </c>
      <c r="N470">
        <v>1009</v>
      </c>
      <c r="O470" t="s">
        <v>32</v>
      </c>
      <c r="P470" t="s">
        <v>32</v>
      </c>
      <c r="Q470">
        <v>1000</v>
      </c>
      <c r="X470">
        <v>7.0000000000000007E-2</v>
      </c>
      <c r="Y470">
        <v>3381.8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7.0000000000000007E-2</v>
      </c>
      <c r="AH470">
        <v>2</v>
      </c>
      <c r="AI470">
        <v>56492166</v>
      </c>
      <c r="AJ470">
        <v>474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ROW(Source!A642)</f>
        <v>642</v>
      </c>
      <c r="B471">
        <v>56492167</v>
      </c>
      <c r="C471">
        <v>56492158</v>
      </c>
      <c r="D471">
        <v>54902263</v>
      </c>
      <c r="E471">
        <v>1</v>
      </c>
      <c r="F471">
        <v>1</v>
      </c>
      <c r="G471">
        <v>1079</v>
      </c>
      <c r="H471">
        <v>3</v>
      </c>
      <c r="I471" t="s">
        <v>933</v>
      </c>
      <c r="J471" t="s">
        <v>934</v>
      </c>
      <c r="K471" t="s">
        <v>935</v>
      </c>
      <c r="L471">
        <v>1348</v>
      </c>
      <c r="N471">
        <v>1009</v>
      </c>
      <c r="O471" t="s">
        <v>32</v>
      </c>
      <c r="P471" t="s">
        <v>32</v>
      </c>
      <c r="Q471">
        <v>1000</v>
      </c>
      <c r="X471">
        <v>2E-3</v>
      </c>
      <c r="Y471">
        <v>26867.38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2E-3</v>
      </c>
      <c r="AH471">
        <v>2</v>
      </c>
      <c r="AI471">
        <v>56492167</v>
      </c>
      <c r="AJ471">
        <v>475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ROW(Source!A642)</f>
        <v>642</v>
      </c>
      <c r="B472">
        <v>56492168</v>
      </c>
      <c r="C472">
        <v>56492158</v>
      </c>
      <c r="D472">
        <v>54902280</v>
      </c>
      <c r="E472">
        <v>1</v>
      </c>
      <c r="F472">
        <v>1</v>
      </c>
      <c r="G472">
        <v>1079</v>
      </c>
      <c r="H472">
        <v>3</v>
      </c>
      <c r="I472" t="s">
        <v>895</v>
      </c>
      <c r="J472" t="s">
        <v>896</v>
      </c>
      <c r="K472" t="s">
        <v>897</v>
      </c>
      <c r="L472">
        <v>1339</v>
      </c>
      <c r="N472">
        <v>1007</v>
      </c>
      <c r="O472" t="s">
        <v>158</v>
      </c>
      <c r="P472" t="s">
        <v>158</v>
      </c>
      <c r="Q472">
        <v>1</v>
      </c>
      <c r="X472">
        <v>0.05</v>
      </c>
      <c r="Y472">
        <v>2464.94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0.05</v>
      </c>
      <c r="AH472">
        <v>2</v>
      </c>
      <c r="AI472">
        <v>56492168</v>
      </c>
      <c r="AJ472">
        <v>476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ROW(Source!A642)</f>
        <v>642</v>
      </c>
      <c r="B473">
        <v>56492169</v>
      </c>
      <c r="C473">
        <v>56492158</v>
      </c>
      <c r="D473">
        <v>54842635</v>
      </c>
      <c r="E473">
        <v>1079</v>
      </c>
      <c r="F473">
        <v>1</v>
      </c>
      <c r="G473">
        <v>1079</v>
      </c>
      <c r="H473">
        <v>3</v>
      </c>
      <c r="I473" t="s">
        <v>1006</v>
      </c>
      <c r="J473" t="s">
        <v>3</v>
      </c>
      <c r="K473" t="s">
        <v>1007</v>
      </c>
      <c r="L473">
        <v>1339</v>
      </c>
      <c r="N473">
        <v>1007</v>
      </c>
      <c r="O473" t="s">
        <v>158</v>
      </c>
      <c r="P473" t="s">
        <v>158</v>
      </c>
      <c r="Q473">
        <v>1</v>
      </c>
      <c r="X473">
        <v>0.98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0.98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ROW(Source!A643)</f>
        <v>643</v>
      </c>
      <c r="B474">
        <v>56492161</v>
      </c>
      <c r="C474">
        <v>56492158</v>
      </c>
      <c r="D474">
        <v>54836958</v>
      </c>
      <c r="E474">
        <v>1079</v>
      </c>
      <c r="F474">
        <v>1</v>
      </c>
      <c r="G474">
        <v>1079</v>
      </c>
      <c r="H474">
        <v>1</v>
      </c>
      <c r="I474" t="s">
        <v>738</v>
      </c>
      <c r="J474" t="s">
        <v>3</v>
      </c>
      <c r="K474" t="s">
        <v>739</v>
      </c>
      <c r="L474">
        <v>1191</v>
      </c>
      <c r="N474">
        <v>1013</v>
      </c>
      <c r="O474" t="s">
        <v>740</v>
      </c>
      <c r="P474" t="s">
        <v>740</v>
      </c>
      <c r="Q474">
        <v>1</v>
      </c>
      <c r="X474">
        <v>18.170000000000002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 t="s">
        <v>49</v>
      </c>
      <c r="AG474">
        <v>22.985050000000005</v>
      </c>
      <c r="AH474">
        <v>2</v>
      </c>
      <c r="AI474">
        <v>56492161</v>
      </c>
      <c r="AJ474">
        <v>478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ROW(Source!A643)</f>
        <v>643</v>
      </c>
      <c r="B475">
        <v>56492162</v>
      </c>
      <c r="C475">
        <v>56492158</v>
      </c>
      <c r="D475">
        <v>54934284</v>
      </c>
      <c r="E475">
        <v>1</v>
      </c>
      <c r="F475">
        <v>1</v>
      </c>
      <c r="G475">
        <v>1079</v>
      </c>
      <c r="H475">
        <v>2</v>
      </c>
      <c r="I475" t="s">
        <v>741</v>
      </c>
      <c r="J475" t="s">
        <v>742</v>
      </c>
      <c r="K475" t="s">
        <v>743</v>
      </c>
      <c r="L475">
        <v>1368</v>
      </c>
      <c r="N475">
        <v>1011</v>
      </c>
      <c r="O475" t="s">
        <v>744</v>
      </c>
      <c r="P475" t="s">
        <v>744</v>
      </c>
      <c r="Q475">
        <v>1</v>
      </c>
      <c r="X475">
        <v>0.34</v>
      </c>
      <c r="Y475">
        <v>0</v>
      </c>
      <c r="Z475">
        <v>83.1</v>
      </c>
      <c r="AA475">
        <v>12.62</v>
      </c>
      <c r="AB475">
        <v>0</v>
      </c>
      <c r="AC475">
        <v>0</v>
      </c>
      <c r="AD475">
        <v>1</v>
      </c>
      <c r="AE475">
        <v>0</v>
      </c>
      <c r="AF475" t="s">
        <v>48</v>
      </c>
      <c r="AG475">
        <v>0.46750000000000008</v>
      </c>
      <c r="AH475">
        <v>2</v>
      </c>
      <c r="AI475">
        <v>56492162</v>
      </c>
      <c r="AJ475">
        <v>479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ROW(Source!A643)</f>
        <v>643</v>
      </c>
      <c r="B476">
        <v>56492163</v>
      </c>
      <c r="C476">
        <v>56492158</v>
      </c>
      <c r="D476">
        <v>54933607</v>
      </c>
      <c r="E476">
        <v>1</v>
      </c>
      <c r="F476">
        <v>1</v>
      </c>
      <c r="G476">
        <v>1079</v>
      </c>
      <c r="H476">
        <v>2</v>
      </c>
      <c r="I476" t="s">
        <v>868</v>
      </c>
      <c r="J476" t="s">
        <v>869</v>
      </c>
      <c r="K476" t="s">
        <v>870</v>
      </c>
      <c r="L476">
        <v>1368</v>
      </c>
      <c r="N476">
        <v>1011</v>
      </c>
      <c r="O476" t="s">
        <v>744</v>
      </c>
      <c r="P476" t="s">
        <v>744</v>
      </c>
      <c r="Q476">
        <v>1</v>
      </c>
      <c r="X476">
        <v>0.43</v>
      </c>
      <c r="Y476">
        <v>0</v>
      </c>
      <c r="Z476">
        <v>3.18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48</v>
      </c>
      <c r="AG476">
        <v>0.59125000000000005</v>
      </c>
      <c r="AH476">
        <v>2</v>
      </c>
      <c r="AI476">
        <v>56492163</v>
      </c>
      <c r="AJ476">
        <v>480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ROW(Source!A643)</f>
        <v>643</v>
      </c>
      <c r="B477">
        <v>56492164</v>
      </c>
      <c r="C477">
        <v>56492158</v>
      </c>
      <c r="D477">
        <v>54933712</v>
      </c>
      <c r="E477">
        <v>1</v>
      </c>
      <c r="F477">
        <v>1</v>
      </c>
      <c r="G477">
        <v>1079</v>
      </c>
      <c r="H477">
        <v>2</v>
      </c>
      <c r="I477" t="s">
        <v>927</v>
      </c>
      <c r="J477" t="s">
        <v>928</v>
      </c>
      <c r="K477" t="s">
        <v>929</v>
      </c>
      <c r="L477">
        <v>1368</v>
      </c>
      <c r="N477">
        <v>1011</v>
      </c>
      <c r="O477" t="s">
        <v>744</v>
      </c>
      <c r="P477" t="s">
        <v>744</v>
      </c>
      <c r="Q477">
        <v>1</v>
      </c>
      <c r="X477">
        <v>0.41</v>
      </c>
      <c r="Y477">
        <v>0</v>
      </c>
      <c r="Z477">
        <v>12.32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48</v>
      </c>
      <c r="AG477">
        <v>0.56374999999999997</v>
      </c>
      <c r="AH477">
        <v>2</v>
      </c>
      <c r="AI477">
        <v>56492164</v>
      </c>
      <c r="AJ477">
        <v>481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ROW(Source!A643)</f>
        <v>643</v>
      </c>
      <c r="B478">
        <v>56492165</v>
      </c>
      <c r="C478">
        <v>56492158</v>
      </c>
      <c r="D478">
        <v>54902318</v>
      </c>
      <c r="E478">
        <v>1</v>
      </c>
      <c r="F478">
        <v>1</v>
      </c>
      <c r="G478">
        <v>1079</v>
      </c>
      <c r="H478">
        <v>3</v>
      </c>
      <c r="I478" t="s">
        <v>755</v>
      </c>
      <c r="J478" t="s">
        <v>756</v>
      </c>
      <c r="K478" t="s">
        <v>757</v>
      </c>
      <c r="L478">
        <v>1348</v>
      </c>
      <c r="N478">
        <v>1009</v>
      </c>
      <c r="O478" t="s">
        <v>32</v>
      </c>
      <c r="P478" t="s">
        <v>32</v>
      </c>
      <c r="Q478">
        <v>1000</v>
      </c>
      <c r="X478">
        <v>3.8999999999999998E-3</v>
      </c>
      <c r="Y478">
        <v>15160.61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3</v>
      </c>
      <c r="AG478">
        <v>3.8999999999999998E-3</v>
      </c>
      <c r="AH478">
        <v>2</v>
      </c>
      <c r="AI478">
        <v>56492165</v>
      </c>
      <c r="AJ478">
        <v>482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ROW(Source!A643)</f>
        <v>643</v>
      </c>
      <c r="B479">
        <v>56492166</v>
      </c>
      <c r="C479">
        <v>56492158</v>
      </c>
      <c r="D479">
        <v>54902260</v>
      </c>
      <c r="E479">
        <v>1</v>
      </c>
      <c r="F479">
        <v>1</v>
      </c>
      <c r="G479">
        <v>1079</v>
      </c>
      <c r="H479">
        <v>3</v>
      </c>
      <c r="I479" t="s">
        <v>930</v>
      </c>
      <c r="J479" t="s">
        <v>931</v>
      </c>
      <c r="K479" t="s">
        <v>932</v>
      </c>
      <c r="L479">
        <v>1348</v>
      </c>
      <c r="N479">
        <v>1009</v>
      </c>
      <c r="O479" t="s">
        <v>32</v>
      </c>
      <c r="P479" t="s">
        <v>32</v>
      </c>
      <c r="Q479">
        <v>1000</v>
      </c>
      <c r="X479">
        <v>7.0000000000000007E-2</v>
      </c>
      <c r="Y479">
        <v>3381.8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</v>
      </c>
      <c r="AG479">
        <v>7.0000000000000007E-2</v>
      </c>
      <c r="AH479">
        <v>2</v>
      </c>
      <c r="AI479">
        <v>56492166</v>
      </c>
      <c r="AJ479">
        <v>483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ROW(Source!A643)</f>
        <v>643</v>
      </c>
      <c r="B480">
        <v>56492167</v>
      </c>
      <c r="C480">
        <v>56492158</v>
      </c>
      <c r="D480">
        <v>54902263</v>
      </c>
      <c r="E480">
        <v>1</v>
      </c>
      <c r="F480">
        <v>1</v>
      </c>
      <c r="G480">
        <v>1079</v>
      </c>
      <c r="H480">
        <v>3</v>
      </c>
      <c r="I480" t="s">
        <v>933</v>
      </c>
      <c r="J480" t="s">
        <v>934</v>
      </c>
      <c r="K480" t="s">
        <v>935</v>
      </c>
      <c r="L480">
        <v>1348</v>
      </c>
      <c r="N480">
        <v>1009</v>
      </c>
      <c r="O480" t="s">
        <v>32</v>
      </c>
      <c r="P480" t="s">
        <v>32</v>
      </c>
      <c r="Q480">
        <v>1000</v>
      </c>
      <c r="X480">
        <v>2E-3</v>
      </c>
      <c r="Y480">
        <v>26867.38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</v>
      </c>
      <c r="AG480">
        <v>2E-3</v>
      </c>
      <c r="AH480">
        <v>2</v>
      </c>
      <c r="AI480">
        <v>56492167</v>
      </c>
      <c r="AJ480">
        <v>484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ROW(Source!A643)</f>
        <v>643</v>
      </c>
      <c r="B481">
        <v>56492168</v>
      </c>
      <c r="C481">
        <v>56492158</v>
      </c>
      <c r="D481">
        <v>54902280</v>
      </c>
      <c r="E481">
        <v>1</v>
      </c>
      <c r="F481">
        <v>1</v>
      </c>
      <c r="G481">
        <v>1079</v>
      </c>
      <c r="H481">
        <v>3</v>
      </c>
      <c r="I481" t="s">
        <v>895</v>
      </c>
      <c r="J481" t="s">
        <v>896</v>
      </c>
      <c r="K481" t="s">
        <v>897</v>
      </c>
      <c r="L481">
        <v>1339</v>
      </c>
      <c r="N481">
        <v>1007</v>
      </c>
      <c r="O481" t="s">
        <v>158</v>
      </c>
      <c r="P481" t="s">
        <v>158</v>
      </c>
      <c r="Q481">
        <v>1</v>
      </c>
      <c r="X481">
        <v>0.05</v>
      </c>
      <c r="Y481">
        <v>2464.94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0.05</v>
      </c>
      <c r="AH481">
        <v>2</v>
      </c>
      <c r="AI481">
        <v>56492168</v>
      </c>
      <c r="AJ481">
        <v>485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ROW(Source!A643)</f>
        <v>643</v>
      </c>
      <c r="B482">
        <v>56492169</v>
      </c>
      <c r="C482">
        <v>56492158</v>
      </c>
      <c r="D482">
        <v>54842635</v>
      </c>
      <c r="E482">
        <v>1079</v>
      </c>
      <c r="F482">
        <v>1</v>
      </c>
      <c r="G482">
        <v>1079</v>
      </c>
      <c r="H482">
        <v>3</v>
      </c>
      <c r="I482" t="s">
        <v>1006</v>
      </c>
      <c r="J482" t="s">
        <v>3</v>
      </c>
      <c r="K482" t="s">
        <v>1007</v>
      </c>
      <c r="L482">
        <v>1339</v>
      </c>
      <c r="N482">
        <v>1007</v>
      </c>
      <c r="O482" t="s">
        <v>158</v>
      </c>
      <c r="P482" t="s">
        <v>158</v>
      </c>
      <c r="Q482">
        <v>1</v>
      </c>
      <c r="X482">
        <v>0.98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3</v>
      </c>
      <c r="AG482">
        <v>0.98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ROW(Source!A681)</f>
        <v>681</v>
      </c>
      <c r="B483">
        <v>56492351</v>
      </c>
      <c r="C483">
        <v>56492347</v>
      </c>
      <c r="D483">
        <v>54836958</v>
      </c>
      <c r="E483">
        <v>1079</v>
      </c>
      <c r="F483">
        <v>1</v>
      </c>
      <c r="G483">
        <v>1079</v>
      </c>
      <c r="H483">
        <v>1</v>
      </c>
      <c r="I483" t="s">
        <v>738</v>
      </c>
      <c r="J483" t="s">
        <v>3</v>
      </c>
      <c r="K483" t="s">
        <v>739</v>
      </c>
      <c r="L483">
        <v>1191</v>
      </c>
      <c r="N483">
        <v>1013</v>
      </c>
      <c r="O483" t="s">
        <v>740</v>
      </c>
      <c r="P483" t="s">
        <v>740</v>
      </c>
      <c r="Q483">
        <v>1</v>
      </c>
      <c r="X483">
        <v>13.36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49</v>
      </c>
      <c r="AG483">
        <v>16.900400000000001</v>
      </c>
      <c r="AH483">
        <v>2</v>
      </c>
      <c r="AI483">
        <v>56492348</v>
      </c>
      <c r="AJ483">
        <v>487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ROW(Source!A681)</f>
        <v>681</v>
      </c>
      <c r="B484">
        <v>56492352</v>
      </c>
      <c r="C484">
        <v>56492347</v>
      </c>
      <c r="D484">
        <v>54934284</v>
      </c>
      <c r="E484">
        <v>1</v>
      </c>
      <c r="F484">
        <v>1</v>
      </c>
      <c r="G484">
        <v>1079</v>
      </c>
      <c r="H484">
        <v>2</v>
      </c>
      <c r="I484" t="s">
        <v>741</v>
      </c>
      <c r="J484" t="s">
        <v>742</v>
      </c>
      <c r="K484" t="s">
        <v>743</v>
      </c>
      <c r="L484">
        <v>1368</v>
      </c>
      <c r="N484">
        <v>1011</v>
      </c>
      <c r="O484" t="s">
        <v>744</v>
      </c>
      <c r="P484" t="s">
        <v>744</v>
      </c>
      <c r="Q484">
        <v>1</v>
      </c>
      <c r="X484">
        <v>0.02</v>
      </c>
      <c r="Y484">
        <v>0</v>
      </c>
      <c r="Z484">
        <v>83.1</v>
      </c>
      <c r="AA484">
        <v>12.62</v>
      </c>
      <c r="AB484">
        <v>0</v>
      </c>
      <c r="AC484">
        <v>0</v>
      </c>
      <c r="AD484">
        <v>1</v>
      </c>
      <c r="AE484">
        <v>0</v>
      </c>
      <c r="AF484" t="s">
        <v>48</v>
      </c>
      <c r="AG484">
        <v>2.7500000000000004E-2</v>
      </c>
      <c r="AH484">
        <v>2</v>
      </c>
      <c r="AI484">
        <v>56492349</v>
      </c>
      <c r="AJ484">
        <v>488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ROW(Source!A681)</f>
        <v>681</v>
      </c>
      <c r="B485">
        <v>56492353</v>
      </c>
      <c r="C485">
        <v>56492347</v>
      </c>
      <c r="D485">
        <v>54872728</v>
      </c>
      <c r="E485">
        <v>1079</v>
      </c>
      <c r="F485">
        <v>1</v>
      </c>
      <c r="G485">
        <v>1079</v>
      </c>
      <c r="H485">
        <v>3</v>
      </c>
      <c r="I485" t="s">
        <v>1004</v>
      </c>
      <c r="J485" t="s">
        <v>3</v>
      </c>
      <c r="K485" t="s">
        <v>1005</v>
      </c>
      <c r="L485">
        <v>1327</v>
      </c>
      <c r="N485">
        <v>1005</v>
      </c>
      <c r="O485" t="s">
        <v>214</v>
      </c>
      <c r="P485" t="s">
        <v>214</v>
      </c>
      <c r="Q485">
        <v>1</v>
      </c>
      <c r="X485">
        <v>120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</v>
      </c>
      <c r="AG485">
        <v>120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ROW(Source!A682)</f>
        <v>682</v>
      </c>
      <c r="B486">
        <v>56492351</v>
      </c>
      <c r="C486">
        <v>56492347</v>
      </c>
      <c r="D486">
        <v>54836958</v>
      </c>
      <c r="E486">
        <v>1079</v>
      </c>
      <c r="F486">
        <v>1</v>
      </c>
      <c r="G486">
        <v>1079</v>
      </c>
      <c r="H486">
        <v>1</v>
      </c>
      <c r="I486" t="s">
        <v>738</v>
      </c>
      <c r="J486" t="s">
        <v>3</v>
      </c>
      <c r="K486" t="s">
        <v>739</v>
      </c>
      <c r="L486">
        <v>1191</v>
      </c>
      <c r="N486">
        <v>1013</v>
      </c>
      <c r="O486" t="s">
        <v>740</v>
      </c>
      <c r="P486" t="s">
        <v>740</v>
      </c>
      <c r="Q486">
        <v>1</v>
      </c>
      <c r="X486">
        <v>13.36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49</v>
      </c>
      <c r="AG486">
        <v>16.900400000000001</v>
      </c>
      <c r="AH486">
        <v>2</v>
      </c>
      <c r="AI486">
        <v>56492348</v>
      </c>
      <c r="AJ486">
        <v>490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ROW(Source!A682)</f>
        <v>682</v>
      </c>
      <c r="B487">
        <v>56492352</v>
      </c>
      <c r="C487">
        <v>56492347</v>
      </c>
      <c r="D487">
        <v>54934284</v>
      </c>
      <c r="E487">
        <v>1</v>
      </c>
      <c r="F487">
        <v>1</v>
      </c>
      <c r="G487">
        <v>1079</v>
      </c>
      <c r="H487">
        <v>2</v>
      </c>
      <c r="I487" t="s">
        <v>741</v>
      </c>
      <c r="J487" t="s">
        <v>742</v>
      </c>
      <c r="K487" t="s">
        <v>743</v>
      </c>
      <c r="L487">
        <v>1368</v>
      </c>
      <c r="N487">
        <v>1011</v>
      </c>
      <c r="O487" t="s">
        <v>744</v>
      </c>
      <c r="P487" t="s">
        <v>744</v>
      </c>
      <c r="Q487">
        <v>1</v>
      </c>
      <c r="X487">
        <v>0.02</v>
      </c>
      <c r="Y487">
        <v>0</v>
      </c>
      <c r="Z487">
        <v>83.1</v>
      </c>
      <c r="AA487">
        <v>12.62</v>
      </c>
      <c r="AB487">
        <v>0</v>
      </c>
      <c r="AC487">
        <v>0</v>
      </c>
      <c r="AD487">
        <v>1</v>
      </c>
      <c r="AE487">
        <v>0</v>
      </c>
      <c r="AF487" t="s">
        <v>48</v>
      </c>
      <c r="AG487">
        <v>2.7500000000000004E-2</v>
      </c>
      <c r="AH487">
        <v>2</v>
      </c>
      <c r="AI487">
        <v>56492349</v>
      </c>
      <c r="AJ487">
        <v>491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ROW(Source!A682)</f>
        <v>682</v>
      </c>
      <c r="B488">
        <v>56492353</v>
      </c>
      <c r="C488">
        <v>56492347</v>
      </c>
      <c r="D488">
        <v>54872728</v>
      </c>
      <c r="E488">
        <v>1079</v>
      </c>
      <c r="F488">
        <v>1</v>
      </c>
      <c r="G488">
        <v>1079</v>
      </c>
      <c r="H488">
        <v>3</v>
      </c>
      <c r="I488" t="s">
        <v>1004</v>
      </c>
      <c r="J488" t="s">
        <v>3</v>
      </c>
      <c r="K488" t="s">
        <v>1005</v>
      </c>
      <c r="L488">
        <v>1327</v>
      </c>
      <c r="N488">
        <v>1005</v>
      </c>
      <c r="O488" t="s">
        <v>214</v>
      </c>
      <c r="P488" t="s">
        <v>214</v>
      </c>
      <c r="Q488">
        <v>1</v>
      </c>
      <c r="X488">
        <v>120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</v>
      </c>
      <c r="AG488">
        <v>120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ROW(Source!A685)</f>
        <v>685</v>
      </c>
      <c r="B489">
        <v>56492372</v>
      </c>
      <c r="C489">
        <v>56492355</v>
      </c>
      <c r="D489">
        <v>54836958</v>
      </c>
      <c r="E489">
        <v>1079</v>
      </c>
      <c r="F489">
        <v>1</v>
      </c>
      <c r="G489">
        <v>1079</v>
      </c>
      <c r="H489">
        <v>1</v>
      </c>
      <c r="I489" t="s">
        <v>738</v>
      </c>
      <c r="J489" t="s">
        <v>3</v>
      </c>
      <c r="K489" t="s">
        <v>739</v>
      </c>
      <c r="L489">
        <v>1191</v>
      </c>
      <c r="N489">
        <v>1013</v>
      </c>
      <c r="O489" t="s">
        <v>740</v>
      </c>
      <c r="P489" t="s">
        <v>740</v>
      </c>
      <c r="Q489">
        <v>1</v>
      </c>
      <c r="X489">
        <v>179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49</v>
      </c>
      <c r="AG489">
        <v>226.435</v>
      </c>
      <c r="AH489">
        <v>2</v>
      </c>
      <c r="AI489">
        <v>56492356</v>
      </c>
      <c r="AJ489">
        <v>493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ROW(Source!A685)</f>
        <v>685</v>
      </c>
      <c r="B490">
        <v>56492373</v>
      </c>
      <c r="C490">
        <v>56492355</v>
      </c>
      <c r="D490">
        <v>54933985</v>
      </c>
      <c r="E490">
        <v>1</v>
      </c>
      <c r="F490">
        <v>1</v>
      </c>
      <c r="G490">
        <v>1079</v>
      </c>
      <c r="H490">
        <v>2</v>
      </c>
      <c r="I490" t="s">
        <v>773</v>
      </c>
      <c r="J490" t="s">
        <v>774</v>
      </c>
      <c r="K490" t="s">
        <v>775</v>
      </c>
      <c r="L490">
        <v>1368</v>
      </c>
      <c r="N490">
        <v>1011</v>
      </c>
      <c r="O490" t="s">
        <v>744</v>
      </c>
      <c r="P490" t="s">
        <v>744</v>
      </c>
      <c r="Q490">
        <v>1</v>
      </c>
      <c r="X490">
        <v>120</v>
      </c>
      <c r="Y490">
        <v>0</v>
      </c>
      <c r="Z490">
        <v>7.11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48</v>
      </c>
      <c r="AG490">
        <v>165</v>
      </c>
      <c r="AH490">
        <v>2</v>
      </c>
      <c r="AI490">
        <v>56492357</v>
      </c>
      <c r="AJ490">
        <v>494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ROW(Source!A685)</f>
        <v>685</v>
      </c>
      <c r="B491">
        <v>56492374</v>
      </c>
      <c r="C491">
        <v>56492355</v>
      </c>
      <c r="D491">
        <v>54934284</v>
      </c>
      <c r="E491">
        <v>1</v>
      </c>
      <c r="F491">
        <v>1</v>
      </c>
      <c r="G491">
        <v>1079</v>
      </c>
      <c r="H491">
        <v>2</v>
      </c>
      <c r="I491" t="s">
        <v>741</v>
      </c>
      <c r="J491" t="s">
        <v>742</v>
      </c>
      <c r="K491" t="s">
        <v>743</v>
      </c>
      <c r="L491">
        <v>1368</v>
      </c>
      <c r="N491">
        <v>1011</v>
      </c>
      <c r="O491" t="s">
        <v>744</v>
      </c>
      <c r="P491" t="s">
        <v>744</v>
      </c>
      <c r="Q491">
        <v>1</v>
      </c>
      <c r="X491">
        <v>1.35</v>
      </c>
      <c r="Y491">
        <v>0</v>
      </c>
      <c r="Z491">
        <v>83.1</v>
      </c>
      <c r="AA491">
        <v>12.62</v>
      </c>
      <c r="AB491">
        <v>0</v>
      </c>
      <c r="AC491">
        <v>0</v>
      </c>
      <c r="AD491">
        <v>1</v>
      </c>
      <c r="AE491">
        <v>0</v>
      </c>
      <c r="AF491" t="s">
        <v>48</v>
      </c>
      <c r="AG491">
        <v>1.8562500000000002</v>
      </c>
      <c r="AH491">
        <v>2</v>
      </c>
      <c r="AI491">
        <v>56492358</v>
      </c>
      <c r="AJ491">
        <v>495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ROW(Source!A685)</f>
        <v>685</v>
      </c>
      <c r="B492">
        <v>56492376</v>
      </c>
      <c r="C492">
        <v>56492355</v>
      </c>
      <c r="D492">
        <v>54934421</v>
      </c>
      <c r="E492">
        <v>1</v>
      </c>
      <c r="F492">
        <v>1</v>
      </c>
      <c r="G492">
        <v>1079</v>
      </c>
      <c r="H492">
        <v>2</v>
      </c>
      <c r="I492" t="s">
        <v>803</v>
      </c>
      <c r="J492" t="s">
        <v>804</v>
      </c>
      <c r="K492" t="s">
        <v>805</v>
      </c>
      <c r="L492">
        <v>1368</v>
      </c>
      <c r="N492">
        <v>1011</v>
      </c>
      <c r="O492" t="s">
        <v>744</v>
      </c>
      <c r="P492" t="s">
        <v>744</v>
      </c>
      <c r="Q492">
        <v>1</v>
      </c>
      <c r="X492">
        <v>0.1</v>
      </c>
      <c r="Y492">
        <v>0</v>
      </c>
      <c r="Z492">
        <v>0.45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48</v>
      </c>
      <c r="AG492">
        <v>0.13750000000000001</v>
      </c>
      <c r="AH492">
        <v>2</v>
      </c>
      <c r="AI492">
        <v>56492360</v>
      </c>
      <c r="AJ492">
        <v>496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ROW(Source!A685)</f>
        <v>685</v>
      </c>
      <c r="B493">
        <v>56492375</v>
      </c>
      <c r="C493">
        <v>56492355</v>
      </c>
      <c r="D493">
        <v>54933523</v>
      </c>
      <c r="E493">
        <v>1</v>
      </c>
      <c r="F493">
        <v>1</v>
      </c>
      <c r="G493">
        <v>1079</v>
      </c>
      <c r="H493">
        <v>2</v>
      </c>
      <c r="I493" t="s">
        <v>746</v>
      </c>
      <c r="J493" t="s">
        <v>747</v>
      </c>
      <c r="K493" t="s">
        <v>748</v>
      </c>
      <c r="L493">
        <v>1368</v>
      </c>
      <c r="N493">
        <v>1011</v>
      </c>
      <c r="O493" t="s">
        <v>744</v>
      </c>
      <c r="P493" t="s">
        <v>744</v>
      </c>
      <c r="Q493">
        <v>1</v>
      </c>
      <c r="X493">
        <v>0.9</v>
      </c>
      <c r="Y493">
        <v>0</v>
      </c>
      <c r="Z493">
        <v>179.17</v>
      </c>
      <c r="AA493">
        <v>16.93</v>
      </c>
      <c r="AB493">
        <v>0</v>
      </c>
      <c r="AC493">
        <v>0</v>
      </c>
      <c r="AD493">
        <v>1</v>
      </c>
      <c r="AE493">
        <v>0</v>
      </c>
      <c r="AF493" t="s">
        <v>48</v>
      </c>
      <c r="AG493">
        <v>1.2375</v>
      </c>
      <c r="AH493">
        <v>2</v>
      </c>
      <c r="AI493">
        <v>56492359</v>
      </c>
      <c r="AJ493">
        <v>497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ROW(Source!A685)</f>
        <v>685</v>
      </c>
      <c r="B494">
        <v>56492377</v>
      </c>
      <c r="C494">
        <v>56492355</v>
      </c>
      <c r="D494">
        <v>54933656</v>
      </c>
      <c r="E494">
        <v>1</v>
      </c>
      <c r="F494">
        <v>1</v>
      </c>
      <c r="G494">
        <v>1079</v>
      </c>
      <c r="H494">
        <v>2</v>
      </c>
      <c r="I494" t="s">
        <v>806</v>
      </c>
      <c r="J494" t="s">
        <v>807</v>
      </c>
      <c r="K494" t="s">
        <v>808</v>
      </c>
      <c r="L494">
        <v>1368</v>
      </c>
      <c r="N494">
        <v>1011</v>
      </c>
      <c r="O494" t="s">
        <v>744</v>
      </c>
      <c r="P494" t="s">
        <v>744</v>
      </c>
      <c r="Q494">
        <v>1</v>
      </c>
      <c r="X494">
        <v>0.25</v>
      </c>
      <c r="Y494">
        <v>0</v>
      </c>
      <c r="Z494">
        <v>164.94</v>
      </c>
      <c r="AA494">
        <v>14.54</v>
      </c>
      <c r="AB494">
        <v>0</v>
      </c>
      <c r="AC494">
        <v>0</v>
      </c>
      <c r="AD494">
        <v>1</v>
      </c>
      <c r="AE494">
        <v>0</v>
      </c>
      <c r="AF494" t="s">
        <v>48</v>
      </c>
      <c r="AG494">
        <v>0.34375</v>
      </c>
      <c r="AH494">
        <v>2</v>
      </c>
      <c r="AI494">
        <v>56492361</v>
      </c>
      <c r="AJ494">
        <v>498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ROW(Source!A685)</f>
        <v>685</v>
      </c>
      <c r="B495">
        <v>56492378</v>
      </c>
      <c r="C495">
        <v>56492355</v>
      </c>
      <c r="D495">
        <v>54933780</v>
      </c>
      <c r="E495">
        <v>1</v>
      </c>
      <c r="F495">
        <v>1</v>
      </c>
      <c r="G495">
        <v>1079</v>
      </c>
      <c r="H495">
        <v>2</v>
      </c>
      <c r="I495" t="s">
        <v>915</v>
      </c>
      <c r="J495" t="s">
        <v>916</v>
      </c>
      <c r="K495" t="s">
        <v>917</v>
      </c>
      <c r="L495">
        <v>1368</v>
      </c>
      <c r="N495">
        <v>1011</v>
      </c>
      <c r="O495" t="s">
        <v>744</v>
      </c>
      <c r="P495" t="s">
        <v>744</v>
      </c>
      <c r="Q495">
        <v>1</v>
      </c>
      <c r="X495">
        <v>9</v>
      </c>
      <c r="Y495">
        <v>0</v>
      </c>
      <c r="Z495">
        <v>0.42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48</v>
      </c>
      <c r="AG495">
        <v>12.375000000000002</v>
      </c>
      <c r="AH495">
        <v>2</v>
      </c>
      <c r="AI495">
        <v>56492362</v>
      </c>
      <c r="AJ495">
        <v>499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ROW(Source!A685)</f>
        <v>685</v>
      </c>
      <c r="B496">
        <v>56492379</v>
      </c>
      <c r="C496">
        <v>56492355</v>
      </c>
      <c r="D496">
        <v>54831673</v>
      </c>
      <c r="E496">
        <v>1079</v>
      </c>
      <c r="F496">
        <v>1</v>
      </c>
      <c r="G496">
        <v>1079</v>
      </c>
      <c r="H496">
        <v>3</v>
      </c>
      <c r="I496" t="s">
        <v>969</v>
      </c>
      <c r="J496" t="s">
        <v>3</v>
      </c>
      <c r="K496" t="s">
        <v>972</v>
      </c>
      <c r="L496">
        <v>1348</v>
      </c>
      <c r="N496">
        <v>1009</v>
      </c>
      <c r="O496" t="s">
        <v>32</v>
      </c>
      <c r="P496" t="s">
        <v>32</v>
      </c>
      <c r="Q496">
        <v>1000</v>
      </c>
      <c r="X496">
        <v>8.1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3</v>
      </c>
      <c r="AG496">
        <v>8.1</v>
      </c>
      <c r="AH496">
        <v>3</v>
      </c>
      <c r="AI496">
        <v>-1</v>
      </c>
      <c r="AJ496" t="s">
        <v>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ROW(Source!A685)</f>
        <v>685</v>
      </c>
      <c r="B497">
        <v>56492380</v>
      </c>
      <c r="C497">
        <v>56492355</v>
      </c>
      <c r="D497">
        <v>54902310</v>
      </c>
      <c r="E497">
        <v>1</v>
      </c>
      <c r="F497">
        <v>1</v>
      </c>
      <c r="G497">
        <v>1079</v>
      </c>
      <c r="H497">
        <v>3</v>
      </c>
      <c r="I497" t="s">
        <v>752</v>
      </c>
      <c r="J497" t="s">
        <v>753</v>
      </c>
      <c r="K497" t="s">
        <v>754</v>
      </c>
      <c r="L497">
        <v>1339</v>
      </c>
      <c r="N497">
        <v>1007</v>
      </c>
      <c r="O497" t="s">
        <v>158</v>
      </c>
      <c r="P497" t="s">
        <v>158</v>
      </c>
      <c r="Q497">
        <v>1</v>
      </c>
      <c r="X497">
        <v>0.73</v>
      </c>
      <c r="Y497">
        <v>7.07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0.73</v>
      </c>
      <c r="AH497">
        <v>2</v>
      </c>
      <c r="AI497">
        <v>56492363</v>
      </c>
      <c r="AJ497">
        <v>500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ROW(Source!A685)</f>
        <v>685</v>
      </c>
      <c r="B498">
        <v>56492381</v>
      </c>
      <c r="C498">
        <v>56492355</v>
      </c>
      <c r="D498">
        <v>54902322</v>
      </c>
      <c r="E498">
        <v>1</v>
      </c>
      <c r="F498">
        <v>1</v>
      </c>
      <c r="G498">
        <v>1079</v>
      </c>
      <c r="H498">
        <v>3</v>
      </c>
      <c r="I498" t="s">
        <v>809</v>
      </c>
      <c r="J498" t="s">
        <v>810</v>
      </c>
      <c r="K498" t="s">
        <v>811</v>
      </c>
      <c r="L498">
        <v>1348</v>
      </c>
      <c r="N498">
        <v>1009</v>
      </c>
      <c r="O498" t="s">
        <v>32</v>
      </c>
      <c r="P498" t="s">
        <v>32</v>
      </c>
      <c r="Q498">
        <v>1000</v>
      </c>
      <c r="X498">
        <v>2E-3</v>
      </c>
      <c r="Y498">
        <v>6512.79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2E-3</v>
      </c>
      <c r="AH498">
        <v>2</v>
      </c>
      <c r="AI498">
        <v>56492364</v>
      </c>
      <c r="AJ498">
        <v>501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ROW(Source!A685)</f>
        <v>685</v>
      </c>
      <c r="B499">
        <v>56492382</v>
      </c>
      <c r="C499">
        <v>56492355</v>
      </c>
      <c r="D499">
        <v>54903374</v>
      </c>
      <c r="E499">
        <v>1</v>
      </c>
      <c r="F499">
        <v>1</v>
      </c>
      <c r="G499">
        <v>1079</v>
      </c>
      <c r="H499">
        <v>3</v>
      </c>
      <c r="I499" t="s">
        <v>779</v>
      </c>
      <c r="J499" t="s">
        <v>780</v>
      </c>
      <c r="K499" t="s">
        <v>781</v>
      </c>
      <c r="L499">
        <v>1348</v>
      </c>
      <c r="N499">
        <v>1009</v>
      </c>
      <c r="O499" t="s">
        <v>32</v>
      </c>
      <c r="P499" t="s">
        <v>32</v>
      </c>
      <c r="Q499">
        <v>1000</v>
      </c>
      <c r="X499">
        <v>0.16</v>
      </c>
      <c r="Y499">
        <v>7185.82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0.16</v>
      </c>
      <c r="AH499">
        <v>2</v>
      </c>
      <c r="AI499">
        <v>56492365</v>
      </c>
      <c r="AJ499">
        <v>502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ROW(Source!A685)</f>
        <v>685</v>
      </c>
      <c r="B500">
        <v>56492383</v>
      </c>
      <c r="C500">
        <v>56492355</v>
      </c>
      <c r="D500">
        <v>54902403</v>
      </c>
      <c r="E500">
        <v>1</v>
      </c>
      <c r="F500">
        <v>1</v>
      </c>
      <c r="G500">
        <v>1079</v>
      </c>
      <c r="H500">
        <v>3</v>
      </c>
      <c r="I500" t="s">
        <v>815</v>
      </c>
      <c r="J500" t="s">
        <v>816</v>
      </c>
      <c r="K500" t="s">
        <v>817</v>
      </c>
      <c r="L500">
        <v>1339</v>
      </c>
      <c r="N500">
        <v>1007</v>
      </c>
      <c r="O500" t="s">
        <v>158</v>
      </c>
      <c r="P500" t="s">
        <v>158</v>
      </c>
      <c r="Q500">
        <v>1</v>
      </c>
      <c r="X500">
        <v>0.04</v>
      </c>
      <c r="Y500">
        <v>1821.37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</v>
      </c>
      <c r="AG500">
        <v>0.04</v>
      </c>
      <c r="AH500">
        <v>2</v>
      </c>
      <c r="AI500">
        <v>56492366</v>
      </c>
      <c r="AJ500">
        <v>503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ROW(Source!A685)</f>
        <v>685</v>
      </c>
      <c r="B501">
        <v>56492384</v>
      </c>
      <c r="C501">
        <v>56492355</v>
      </c>
      <c r="D501">
        <v>54902427</v>
      </c>
      <c r="E501">
        <v>1</v>
      </c>
      <c r="F501">
        <v>1</v>
      </c>
      <c r="G501">
        <v>1079</v>
      </c>
      <c r="H501">
        <v>3</v>
      </c>
      <c r="I501" t="s">
        <v>761</v>
      </c>
      <c r="J501" t="s">
        <v>762</v>
      </c>
      <c r="K501" t="s">
        <v>763</v>
      </c>
      <c r="L501">
        <v>1348</v>
      </c>
      <c r="N501">
        <v>1009</v>
      </c>
      <c r="O501" t="s">
        <v>32</v>
      </c>
      <c r="P501" t="s">
        <v>32</v>
      </c>
      <c r="Q501">
        <v>1000</v>
      </c>
      <c r="X501">
        <v>0.01</v>
      </c>
      <c r="Y501">
        <v>1257.54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</v>
      </c>
      <c r="AG501">
        <v>0.01</v>
      </c>
      <c r="AH501">
        <v>2</v>
      </c>
      <c r="AI501">
        <v>56492367</v>
      </c>
      <c r="AJ501">
        <v>504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ROW(Source!A685)</f>
        <v>685</v>
      </c>
      <c r="B502">
        <v>56492385</v>
      </c>
      <c r="C502">
        <v>56492355</v>
      </c>
      <c r="D502">
        <v>54902715</v>
      </c>
      <c r="E502">
        <v>1</v>
      </c>
      <c r="F502">
        <v>1</v>
      </c>
      <c r="G502">
        <v>1079</v>
      </c>
      <c r="H502">
        <v>3</v>
      </c>
      <c r="I502" t="s">
        <v>892</v>
      </c>
      <c r="J502" t="s">
        <v>893</v>
      </c>
      <c r="K502" t="s">
        <v>894</v>
      </c>
      <c r="L502">
        <v>1327</v>
      </c>
      <c r="N502">
        <v>1005</v>
      </c>
      <c r="O502" t="s">
        <v>214</v>
      </c>
      <c r="P502" t="s">
        <v>214</v>
      </c>
      <c r="Q502">
        <v>1</v>
      </c>
      <c r="X502">
        <v>30</v>
      </c>
      <c r="Y502">
        <v>7.39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</v>
      </c>
      <c r="AG502">
        <v>30</v>
      </c>
      <c r="AH502">
        <v>2</v>
      </c>
      <c r="AI502">
        <v>56492368</v>
      </c>
      <c r="AJ502">
        <v>505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ROW(Source!A685)</f>
        <v>685</v>
      </c>
      <c r="B503">
        <v>56492386</v>
      </c>
      <c r="C503">
        <v>56492355</v>
      </c>
      <c r="D503">
        <v>54914903</v>
      </c>
      <c r="E503">
        <v>1</v>
      </c>
      <c r="F503">
        <v>1</v>
      </c>
      <c r="G503">
        <v>1079</v>
      </c>
      <c r="H503">
        <v>3</v>
      </c>
      <c r="I503" t="s">
        <v>918</v>
      </c>
      <c r="J503" t="s">
        <v>919</v>
      </c>
      <c r="K503" t="s">
        <v>920</v>
      </c>
      <c r="L503">
        <v>1327</v>
      </c>
      <c r="N503">
        <v>1005</v>
      </c>
      <c r="O503" t="s">
        <v>214</v>
      </c>
      <c r="P503" t="s">
        <v>214</v>
      </c>
      <c r="Q503">
        <v>1</v>
      </c>
      <c r="X503">
        <v>3.6</v>
      </c>
      <c r="Y503">
        <v>90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</v>
      </c>
      <c r="AG503">
        <v>3.6</v>
      </c>
      <c r="AH503">
        <v>2</v>
      </c>
      <c r="AI503">
        <v>56492371</v>
      </c>
      <c r="AJ503">
        <v>508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ROW(Source!A685)</f>
        <v>685</v>
      </c>
      <c r="B504">
        <v>56492387</v>
      </c>
      <c r="C504">
        <v>56492355</v>
      </c>
      <c r="D504">
        <v>54869117</v>
      </c>
      <c r="E504">
        <v>1079</v>
      </c>
      <c r="F504">
        <v>1</v>
      </c>
      <c r="G504">
        <v>1079</v>
      </c>
      <c r="H504">
        <v>3</v>
      </c>
      <c r="I504" t="s">
        <v>973</v>
      </c>
      <c r="J504" t="s">
        <v>3</v>
      </c>
      <c r="K504" t="s">
        <v>987</v>
      </c>
      <c r="L504">
        <v>1339</v>
      </c>
      <c r="N504">
        <v>1007</v>
      </c>
      <c r="O504" t="s">
        <v>158</v>
      </c>
      <c r="P504" t="s">
        <v>158</v>
      </c>
      <c r="Q504">
        <v>1</v>
      </c>
      <c r="X504">
        <v>101.5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</v>
      </c>
      <c r="AG504">
        <v>101.5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ROW(Source!A686)</f>
        <v>686</v>
      </c>
      <c r="B505">
        <v>56492372</v>
      </c>
      <c r="C505">
        <v>56492355</v>
      </c>
      <c r="D505">
        <v>54836958</v>
      </c>
      <c r="E505">
        <v>1079</v>
      </c>
      <c r="F505">
        <v>1</v>
      </c>
      <c r="G505">
        <v>1079</v>
      </c>
      <c r="H505">
        <v>1</v>
      </c>
      <c r="I505" t="s">
        <v>738</v>
      </c>
      <c r="J505" t="s">
        <v>3</v>
      </c>
      <c r="K505" t="s">
        <v>739</v>
      </c>
      <c r="L505">
        <v>1191</v>
      </c>
      <c r="N505">
        <v>1013</v>
      </c>
      <c r="O505" t="s">
        <v>740</v>
      </c>
      <c r="P505" t="s">
        <v>740</v>
      </c>
      <c r="Q505">
        <v>1</v>
      </c>
      <c r="X505">
        <v>179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49</v>
      </c>
      <c r="AG505">
        <v>226.435</v>
      </c>
      <c r="AH505">
        <v>2</v>
      </c>
      <c r="AI505">
        <v>56492356</v>
      </c>
      <c r="AJ505">
        <v>509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ROW(Source!A686)</f>
        <v>686</v>
      </c>
      <c r="B506">
        <v>56492373</v>
      </c>
      <c r="C506">
        <v>56492355</v>
      </c>
      <c r="D506">
        <v>54933985</v>
      </c>
      <c r="E506">
        <v>1</v>
      </c>
      <c r="F506">
        <v>1</v>
      </c>
      <c r="G506">
        <v>1079</v>
      </c>
      <c r="H506">
        <v>2</v>
      </c>
      <c r="I506" t="s">
        <v>773</v>
      </c>
      <c r="J506" t="s">
        <v>774</v>
      </c>
      <c r="K506" t="s">
        <v>775</v>
      </c>
      <c r="L506">
        <v>1368</v>
      </c>
      <c r="N506">
        <v>1011</v>
      </c>
      <c r="O506" t="s">
        <v>744</v>
      </c>
      <c r="P506" t="s">
        <v>744</v>
      </c>
      <c r="Q506">
        <v>1</v>
      </c>
      <c r="X506">
        <v>120</v>
      </c>
      <c r="Y506">
        <v>0</v>
      </c>
      <c r="Z506">
        <v>7.11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48</v>
      </c>
      <c r="AG506">
        <v>165</v>
      </c>
      <c r="AH506">
        <v>2</v>
      </c>
      <c r="AI506">
        <v>56492357</v>
      </c>
      <c r="AJ506">
        <v>510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ROW(Source!A686)</f>
        <v>686</v>
      </c>
      <c r="B507">
        <v>56492374</v>
      </c>
      <c r="C507">
        <v>56492355</v>
      </c>
      <c r="D507">
        <v>54934284</v>
      </c>
      <c r="E507">
        <v>1</v>
      </c>
      <c r="F507">
        <v>1</v>
      </c>
      <c r="G507">
        <v>1079</v>
      </c>
      <c r="H507">
        <v>2</v>
      </c>
      <c r="I507" t="s">
        <v>741</v>
      </c>
      <c r="J507" t="s">
        <v>742</v>
      </c>
      <c r="K507" t="s">
        <v>743</v>
      </c>
      <c r="L507">
        <v>1368</v>
      </c>
      <c r="N507">
        <v>1011</v>
      </c>
      <c r="O507" t="s">
        <v>744</v>
      </c>
      <c r="P507" t="s">
        <v>744</v>
      </c>
      <c r="Q507">
        <v>1</v>
      </c>
      <c r="X507">
        <v>1.35</v>
      </c>
      <c r="Y507">
        <v>0</v>
      </c>
      <c r="Z507">
        <v>83.1</v>
      </c>
      <c r="AA507">
        <v>12.62</v>
      </c>
      <c r="AB507">
        <v>0</v>
      </c>
      <c r="AC507">
        <v>0</v>
      </c>
      <c r="AD507">
        <v>1</v>
      </c>
      <c r="AE507">
        <v>0</v>
      </c>
      <c r="AF507" t="s">
        <v>48</v>
      </c>
      <c r="AG507">
        <v>1.8562500000000002</v>
      </c>
      <c r="AH507">
        <v>2</v>
      </c>
      <c r="AI507">
        <v>56492358</v>
      </c>
      <c r="AJ507">
        <v>511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ROW(Source!A686)</f>
        <v>686</v>
      </c>
      <c r="B508">
        <v>56492376</v>
      </c>
      <c r="C508">
        <v>56492355</v>
      </c>
      <c r="D508">
        <v>54934421</v>
      </c>
      <c r="E508">
        <v>1</v>
      </c>
      <c r="F508">
        <v>1</v>
      </c>
      <c r="G508">
        <v>1079</v>
      </c>
      <c r="H508">
        <v>2</v>
      </c>
      <c r="I508" t="s">
        <v>803</v>
      </c>
      <c r="J508" t="s">
        <v>804</v>
      </c>
      <c r="K508" t="s">
        <v>805</v>
      </c>
      <c r="L508">
        <v>1368</v>
      </c>
      <c r="N508">
        <v>1011</v>
      </c>
      <c r="O508" t="s">
        <v>744</v>
      </c>
      <c r="P508" t="s">
        <v>744</v>
      </c>
      <c r="Q508">
        <v>1</v>
      </c>
      <c r="X508">
        <v>0.1</v>
      </c>
      <c r="Y508">
        <v>0</v>
      </c>
      <c r="Z508">
        <v>0.45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48</v>
      </c>
      <c r="AG508">
        <v>0.13750000000000001</v>
      </c>
      <c r="AH508">
        <v>2</v>
      </c>
      <c r="AI508">
        <v>56492360</v>
      </c>
      <c r="AJ508">
        <v>512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ROW(Source!A686)</f>
        <v>686</v>
      </c>
      <c r="B509">
        <v>56492375</v>
      </c>
      <c r="C509">
        <v>56492355</v>
      </c>
      <c r="D509">
        <v>54933523</v>
      </c>
      <c r="E509">
        <v>1</v>
      </c>
      <c r="F509">
        <v>1</v>
      </c>
      <c r="G509">
        <v>1079</v>
      </c>
      <c r="H509">
        <v>2</v>
      </c>
      <c r="I509" t="s">
        <v>746</v>
      </c>
      <c r="J509" t="s">
        <v>747</v>
      </c>
      <c r="K509" t="s">
        <v>748</v>
      </c>
      <c r="L509">
        <v>1368</v>
      </c>
      <c r="N509">
        <v>1011</v>
      </c>
      <c r="O509" t="s">
        <v>744</v>
      </c>
      <c r="P509" t="s">
        <v>744</v>
      </c>
      <c r="Q509">
        <v>1</v>
      </c>
      <c r="X509">
        <v>0.9</v>
      </c>
      <c r="Y509">
        <v>0</v>
      </c>
      <c r="Z509">
        <v>179.17</v>
      </c>
      <c r="AA509">
        <v>16.93</v>
      </c>
      <c r="AB509">
        <v>0</v>
      </c>
      <c r="AC509">
        <v>0</v>
      </c>
      <c r="AD509">
        <v>1</v>
      </c>
      <c r="AE509">
        <v>0</v>
      </c>
      <c r="AF509" t="s">
        <v>48</v>
      </c>
      <c r="AG509">
        <v>1.2375</v>
      </c>
      <c r="AH509">
        <v>2</v>
      </c>
      <c r="AI509">
        <v>56492359</v>
      </c>
      <c r="AJ509">
        <v>513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ROW(Source!A686)</f>
        <v>686</v>
      </c>
      <c r="B510">
        <v>56492377</v>
      </c>
      <c r="C510">
        <v>56492355</v>
      </c>
      <c r="D510">
        <v>54933656</v>
      </c>
      <c r="E510">
        <v>1</v>
      </c>
      <c r="F510">
        <v>1</v>
      </c>
      <c r="G510">
        <v>1079</v>
      </c>
      <c r="H510">
        <v>2</v>
      </c>
      <c r="I510" t="s">
        <v>806</v>
      </c>
      <c r="J510" t="s">
        <v>807</v>
      </c>
      <c r="K510" t="s">
        <v>808</v>
      </c>
      <c r="L510">
        <v>1368</v>
      </c>
      <c r="N510">
        <v>1011</v>
      </c>
      <c r="O510" t="s">
        <v>744</v>
      </c>
      <c r="P510" t="s">
        <v>744</v>
      </c>
      <c r="Q510">
        <v>1</v>
      </c>
      <c r="X510">
        <v>0.25</v>
      </c>
      <c r="Y510">
        <v>0</v>
      </c>
      <c r="Z510">
        <v>164.94</v>
      </c>
      <c r="AA510">
        <v>14.54</v>
      </c>
      <c r="AB510">
        <v>0</v>
      </c>
      <c r="AC510">
        <v>0</v>
      </c>
      <c r="AD510">
        <v>1</v>
      </c>
      <c r="AE510">
        <v>0</v>
      </c>
      <c r="AF510" t="s">
        <v>48</v>
      </c>
      <c r="AG510">
        <v>0.34375</v>
      </c>
      <c r="AH510">
        <v>2</v>
      </c>
      <c r="AI510">
        <v>56492361</v>
      </c>
      <c r="AJ510">
        <v>514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ROW(Source!A686)</f>
        <v>686</v>
      </c>
      <c r="B511">
        <v>56492378</v>
      </c>
      <c r="C511">
        <v>56492355</v>
      </c>
      <c r="D511">
        <v>54933780</v>
      </c>
      <c r="E511">
        <v>1</v>
      </c>
      <c r="F511">
        <v>1</v>
      </c>
      <c r="G511">
        <v>1079</v>
      </c>
      <c r="H511">
        <v>2</v>
      </c>
      <c r="I511" t="s">
        <v>915</v>
      </c>
      <c r="J511" t="s">
        <v>916</v>
      </c>
      <c r="K511" t="s">
        <v>917</v>
      </c>
      <c r="L511">
        <v>1368</v>
      </c>
      <c r="N511">
        <v>1011</v>
      </c>
      <c r="O511" t="s">
        <v>744</v>
      </c>
      <c r="P511" t="s">
        <v>744</v>
      </c>
      <c r="Q511">
        <v>1</v>
      </c>
      <c r="X511">
        <v>9</v>
      </c>
      <c r="Y511">
        <v>0</v>
      </c>
      <c r="Z511">
        <v>0.42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48</v>
      </c>
      <c r="AG511">
        <v>12.375000000000002</v>
      </c>
      <c r="AH511">
        <v>2</v>
      </c>
      <c r="AI511">
        <v>56492362</v>
      </c>
      <c r="AJ511">
        <v>515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ROW(Source!A686)</f>
        <v>686</v>
      </c>
      <c r="B512">
        <v>56492379</v>
      </c>
      <c r="C512">
        <v>56492355</v>
      </c>
      <c r="D512">
        <v>54831673</v>
      </c>
      <c r="E512">
        <v>1079</v>
      </c>
      <c r="F512">
        <v>1</v>
      </c>
      <c r="G512">
        <v>1079</v>
      </c>
      <c r="H512">
        <v>3</v>
      </c>
      <c r="I512" t="s">
        <v>969</v>
      </c>
      <c r="J512" t="s">
        <v>3</v>
      </c>
      <c r="K512" t="s">
        <v>972</v>
      </c>
      <c r="L512">
        <v>1348</v>
      </c>
      <c r="N512">
        <v>1009</v>
      </c>
      <c r="O512" t="s">
        <v>32</v>
      </c>
      <c r="P512" t="s">
        <v>32</v>
      </c>
      <c r="Q512">
        <v>1000</v>
      </c>
      <c r="X512">
        <v>8.1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8.1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ROW(Source!A686)</f>
        <v>686</v>
      </c>
      <c r="B513">
        <v>56492380</v>
      </c>
      <c r="C513">
        <v>56492355</v>
      </c>
      <c r="D513">
        <v>54902310</v>
      </c>
      <c r="E513">
        <v>1</v>
      </c>
      <c r="F513">
        <v>1</v>
      </c>
      <c r="G513">
        <v>1079</v>
      </c>
      <c r="H513">
        <v>3</v>
      </c>
      <c r="I513" t="s">
        <v>752</v>
      </c>
      <c r="J513" t="s">
        <v>753</v>
      </c>
      <c r="K513" t="s">
        <v>754</v>
      </c>
      <c r="L513">
        <v>1339</v>
      </c>
      <c r="N513">
        <v>1007</v>
      </c>
      <c r="O513" t="s">
        <v>158</v>
      </c>
      <c r="P513" t="s">
        <v>158</v>
      </c>
      <c r="Q513">
        <v>1</v>
      </c>
      <c r="X513">
        <v>0.73</v>
      </c>
      <c r="Y513">
        <v>7.07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3</v>
      </c>
      <c r="AG513">
        <v>0.73</v>
      </c>
      <c r="AH513">
        <v>2</v>
      </c>
      <c r="AI513">
        <v>56492363</v>
      </c>
      <c r="AJ513">
        <v>516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ROW(Source!A686)</f>
        <v>686</v>
      </c>
      <c r="B514">
        <v>56492381</v>
      </c>
      <c r="C514">
        <v>56492355</v>
      </c>
      <c r="D514">
        <v>54902322</v>
      </c>
      <c r="E514">
        <v>1</v>
      </c>
      <c r="F514">
        <v>1</v>
      </c>
      <c r="G514">
        <v>1079</v>
      </c>
      <c r="H514">
        <v>3</v>
      </c>
      <c r="I514" t="s">
        <v>809</v>
      </c>
      <c r="J514" t="s">
        <v>810</v>
      </c>
      <c r="K514" t="s">
        <v>811</v>
      </c>
      <c r="L514">
        <v>1348</v>
      </c>
      <c r="N514">
        <v>1009</v>
      </c>
      <c r="O514" t="s">
        <v>32</v>
      </c>
      <c r="P514" t="s">
        <v>32</v>
      </c>
      <c r="Q514">
        <v>1000</v>
      </c>
      <c r="X514">
        <v>2E-3</v>
      </c>
      <c r="Y514">
        <v>6512.79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</v>
      </c>
      <c r="AG514">
        <v>2E-3</v>
      </c>
      <c r="AH514">
        <v>2</v>
      </c>
      <c r="AI514">
        <v>56492364</v>
      </c>
      <c r="AJ514">
        <v>517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ROW(Source!A686)</f>
        <v>686</v>
      </c>
      <c r="B515">
        <v>56492382</v>
      </c>
      <c r="C515">
        <v>56492355</v>
      </c>
      <c r="D515">
        <v>54903374</v>
      </c>
      <c r="E515">
        <v>1</v>
      </c>
      <c r="F515">
        <v>1</v>
      </c>
      <c r="G515">
        <v>1079</v>
      </c>
      <c r="H515">
        <v>3</v>
      </c>
      <c r="I515" t="s">
        <v>779</v>
      </c>
      <c r="J515" t="s">
        <v>780</v>
      </c>
      <c r="K515" t="s">
        <v>781</v>
      </c>
      <c r="L515">
        <v>1348</v>
      </c>
      <c r="N515">
        <v>1009</v>
      </c>
      <c r="O515" t="s">
        <v>32</v>
      </c>
      <c r="P515" t="s">
        <v>32</v>
      </c>
      <c r="Q515">
        <v>1000</v>
      </c>
      <c r="X515">
        <v>0.16</v>
      </c>
      <c r="Y515">
        <v>7185.82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</v>
      </c>
      <c r="AG515">
        <v>0.16</v>
      </c>
      <c r="AH515">
        <v>2</v>
      </c>
      <c r="AI515">
        <v>56492365</v>
      </c>
      <c r="AJ515">
        <v>518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ROW(Source!A686)</f>
        <v>686</v>
      </c>
      <c r="B516">
        <v>56492383</v>
      </c>
      <c r="C516">
        <v>56492355</v>
      </c>
      <c r="D516">
        <v>54902403</v>
      </c>
      <c r="E516">
        <v>1</v>
      </c>
      <c r="F516">
        <v>1</v>
      </c>
      <c r="G516">
        <v>1079</v>
      </c>
      <c r="H516">
        <v>3</v>
      </c>
      <c r="I516" t="s">
        <v>815</v>
      </c>
      <c r="J516" t="s">
        <v>816</v>
      </c>
      <c r="K516" t="s">
        <v>817</v>
      </c>
      <c r="L516">
        <v>1339</v>
      </c>
      <c r="N516">
        <v>1007</v>
      </c>
      <c r="O516" t="s">
        <v>158</v>
      </c>
      <c r="P516" t="s">
        <v>158</v>
      </c>
      <c r="Q516">
        <v>1</v>
      </c>
      <c r="X516">
        <v>0.04</v>
      </c>
      <c r="Y516">
        <v>1821.37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3</v>
      </c>
      <c r="AG516">
        <v>0.04</v>
      </c>
      <c r="AH516">
        <v>2</v>
      </c>
      <c r="AI516">
        <v>56492366</v>
      </c>
      <c r="AJ516">
        <v>519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ROW(Source!A686)</f>
        <v>686</v>
      </c>
      <c r="B517">
        <v>56492384</v>
      </c>
      <c r="C517">
        <v>56492355</v>
      </c>
      <c r="D517">
        <v>54902427</v>
      </c>
      <c r="E517">
        <v>1</v>
      </c>
      <c r="F517">
        <v>1</v>
      </c>
      <c r="G517">
        <v>1079</v>
      </c>
      <c r="H517">
        <v>3</v>
      </c>
      <c r="I517" t="s">
        <v>761</v>
      </c>
      <c r="J517" t="s">
        <v>762</v>
      </c>
      <c r="K517" t="s">
        <v>763</v>
      </c>
      <c r="L517">
        <v>1348</v>
      </c>
      <c r="N517">
        <v>1009</v>
      </c>
      <c r="O517" t="s">
        <v>32</v>
      </c>
      <c r="P517" t="s">
        <v>32</v>
      </c>
      <c r="Q517">
        <v>1000</v>
      </c>
      <c r="X517">
        <v>0.01</v>
      </c>
      <c r="Y517">
        <v>1257.54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3</v>
      </c>
      <c r="AG517">
        <v>0.01</v>
      </c>
      <c r="AH517">
        <v>2</v>
      </c>
      <c r="AI517">
        <v>56492367</v>
      </c>
      <c r="AJ517">
        <v>520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ROW(Source!A686)</f>
        <v>686</v>
      </c>
      <c r="B518">
        <v>56492385</v>
      </c>
      <c r="C518">
        <v>56492355</v>
      </c>
      <c r="D518">
        <v>54902715</v>
      </c>
      <c r="E518">
        <v>1</v>
      </c>
      <c r="F518">
        <v>1</v>
      </c>
      <c r="G518">
        <v>1079</v>
      </c>
      <c r="H518">
        <v>3</v>
      </c>
      <c r="I518" t="s">
        <v>892</v>
      </c>
      <c r="J518" t="s">
        <v>893</v>
      </c>
      <c r="K518" t="s">
        <v>894</v>
      </c>
      <c r="L518">
        <v>1327</v>
      </c>
      <c r="N518">
        <v>1005</v>
      </c>
      <c r="O518" t="s">
        <v>214</v>
      </c>
      <c r="P518" t="s">
        <v>214</v>
      </c>
      <c r="Q518">
        <v>1</v>
      </c>
      <c r="X518">
        <v>30</v>
      </c>
      <c r="Y518">
        <v>7.39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30</v>
      </c>
      <c r="AH518">
        <v>2</v>
      </c>
      <c r="AI518">
        <v>56492368</v>
      </c>
      <c r="AJ518">
        <v>521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ROW(Source!A686)</f>
        <v>686</v>
      </c>
      <c r="B519">
        <v>56492386</v>
      </c>
      <c r="C519">
        <v>56492355</v>
      </c>
      <c r="D519">
        <v>54914903</v>
      </c>
      <c r="E519">
        <v>1</v>
      </c>
      <c r="F519">
        <v>1</v>
      </c>
      <c r="G519">
        <v>1079</v>
      </c>
      <c r="H519">
        <v>3</v>
      </c>
      <c r="I519" t="s">
        <v>918</v>
      </c>
      <c r="J519" t="s">
        <v>919</v>
      </c>
      <c r="K519" t="s">
        <v>920</v>
      </c>
      <c r="L519">
        <v>1327</v>
      </c>
      <c r="N519">
        <v>1005</v>
      </c>
      <c r="O519" t="s">
        <v>214</v>
      </c>
      <c r="P519" t="s">
        <v>214</v>
      </c>
      <c r="Q519">
        <v>1</v>
      </c>
      <c r="X519">
        <v>3.6</v>
      </c>
      <c r="Y519">
        <v>90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3.6</v>
      </c>
      <c r="AH519">
        <v>2</v>
      </c>
      <c r="AI519">
        <v>56492371</v>
      </c>
      <c r="AJ519">
        <v>524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ROW(Source!A686)</f>
        <v>686</v>
      </c>
      <c r="B520">
        <v>56492387</v>
      </c>
      <c r="C520">
        <v>56492355</v>
      </c>
      <c r="D520">
        <v>54869117</v>
      </c>
      <c r="E520">
        <v>1079</v>
      </c>
      <c r="F520">
        <v>1</v>
      </c>
      <c r="G520">
        <v>1079</v>
      </c>
      <c r="H520">
        <v>3</v>
      </c>
      <c r="I520" t="s">
        <v>973</v>
      </c>
      <c r="J520" t="s">
        <v>3</v>
      </c>
      <c r="K520" t="s">
        <v>987</v>
      </c>
      <c r="L520">
        <v>1339</v>
      </c>
      <c r="N520">
        <v>1007</v>
      </c>
      <c r="O520" t="s">
        <v>158</v>
      </c>
      <c r="P520" t="s">
        <v>158</v>
      </c>
      <c r="Q520">
        <v>1</v>
      </c>
      <c r="X520">
        <v>101.5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3</v>
      </c>
      <c r="AG520">
        <v>101.5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ROW(Source!A691)</f>
        <v>691</v>
      </c>
      <c r="B521">
        <v>56493216</v>
      </c>
      <c r="C521">
        <v>56492390</v>
      </c>
      <c r="D521">
        <v>54836958</v>
      </c>
      <c r="E521">
        <v>1079</v>
      </c>
      <c r="F521">
        <v>1</v>
      </c>
      <c r="G521">
        <v>1079</v>
      </c>
      <c r="H521">
        <v>1</v>
      </c>
      <c r="I521" t="s">
        <v>738</v>
      </c>
      <c r="J521" t="s">
        <v>3</v>
      </c>
      <c r="K521" t="s">
        <v>739</v>
      </c>
      <c r="L521">
        <v>1191</v>
      </c>
      <c r="N521">
        <v>1013</v>
      </c>
      <c r="O521" t="s">
        <v>740</v>
      </c>
      <c r="P521" t="s">
        <v>740</v>
      </c>
      <c r="Q521">
        <v>1</v>
      </c>
      <c r="X521">
        <v>30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49</v>
      </c>
      <c r="AG521">
        <v>37.950000000000003</v>
      </c>
      <c r="AH521">
        <v>2</v>
      </c>
      <c r="AI521">
        <v>56493216</v>
      </c>
      <c r="AJ521">
        <v>525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ROW(Source!A691)</f>
        <v>691</v>
      </c>
      <c r="B522">
        <v>56493217</v>
      </c>
      <c r="C522">
        <v>56492390</v>
      </c>
      <c r="D522">
        <v>54934284</v>
      </c>
      <c r="E522">
        <v>1</v>
      </c>
      <c r="F522">
        <v>1</v>
      </c>
      <c r="G522">
        <v>1079</v>
      </c>
      <c r="H522">
        <v>2</v>
      </c>
      <c r="I522" t="s">
        <v>741</v>
      </c>
      <c r="J522" t="s">
        <v>742</v>
      </c>
      <c r="K522" t="s">
        <v>743</v>
      </c>
      <c r="L522">
        <v>1368</v>
      </c>
      <c r="N522">
        <v>1011</v>
      </c>
      <c r="O522" t="s">
        <v>744</v>
      </c>
      <c r="P522" t="s">
        <v>744</v>
      </c>
      <c r="Q522">
        <v>1</v>
      </c>
      <c r="X522">
        <v>7.0000000000000007E-2</v>
      </c>
      <c r="Y522">
        <v>0</v>
      </c>
      <c r="Z522">
        <v>83.1</v>
      </c>
      <c r="AA522">
        <v>12.62</v>
      </c>
      <c r="AB522">
        <v>0</v>
      </c>
      <c r="AC522">
        <v>0</v>
      </c>
      <c r="AD522">
        <v>1</v>
      </c>
      <c r="AE522">
        <v>0</v>
      </c>
      <c r="AF522" t="s">
        <v>48</v>
      </c>
      <c r="AG522">
        <v>9.6250000000000016E-2</v>
      </c>
      <c r="AH522">
        <v>2</v>
      </c>
      <c r="AI522">
        <v>56493217</v>
      </c>
      <c r="AJ522">
        <v>526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ROW(Source!A691)</f>
        <v>691</v>
      </c>
      <c r="B523">
        <v>56493218</v>
      </c>
      <c r="C523">
        <v>56492390</v>
      </c>
      <c r="D523">
        <v>54933732</v>
      </c>
      <c r="E523">
        <v>1</v>
      </c>
      <c r="F523">
        <v>1</v>
      </c>
      <c r="G523">
        <v>1079</v>
      </c>
      <c r="H523">
        <v>2</v>
      </c>
      <c r="I523" t="s">
        <v>921</v>
      </c>
      <c r="J523" t="s">
        <v>922</v>
      </c>
      <c r="K523" t="s">
        <v>923</v>
      </c>
      <c r="L523">
        <v>1368</v>
      </c>
      <c r="N523">
        <v>1011</v>
      </c>
      <c r="O523" t="s">
        <v>744</v>
      </c>
      <c r="P523" t="s">
        <v>744</v>
      </c>
      <c r="Q523">
        <v>1</v>
      </c>
      <c r="X523">
        <v>4.21</v>
      </c>
      <c r="Y523">
        <v>0</v>
      </c>
      <c r="Z523">
        <v>1.17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48</v>
      </c>
      <c r="AG523">
        <v>5.7887500000000003</v>
      </c>
      <c r="AH523">
        <v>2</v>
      </c>
      <c r="AI523">
        <v>56493218</v>
      </c>
      <c r="AJ523">
        <v>527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ROW(Source!A691)</f>
        <v>691</v>
      </c>
      <c r="B524">
        <v>56493219</v>
      </c>
      <c r="C524">
        <v>56492390</v>
      </c>
      <c r="D524">
        <v>54902307</v>
      </c>
      <c r="E524">
        <v>1</v>
      </c>
      <c r="F524">
        <v>1</v>
      </c>
      <c r="G524">
        <v>1079</v>
      </c>
      <c r="H524">
        <v>3</v>
      </c>
      <c r="I524" t="s">
        <v>871</v>
      </c>
      <c r="J524" t="s">
        <v>872</v>
      </c>
      <c r="K524" t="s">
        <v>873</v>
      </c>
      <c r="L524">
        <v>1346</v>
      </c>
      <c r="N524">
        <v>1009</v>
      </c>
      <c r="O524" t="s">
        <v>353</v>
      </c>
      <c r="P524" t="s">
        <v>353</v>
      </c>
      <c r="Q524">
        <v>1</v>
      </c>
      <c r="X524">
        <v>0.5</v>
      </c>
      <c r="Y524">
        <v>1.61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</v>
      </c>
      <c r="AG524">
        <v>0.5</v>
      </c>
      <c r="AH524">
        <v>2</v>
      </c>
      <c r="AI524">
        <v>56493219</v>
      </c>
      <c r="AJ524">
        <v>528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ROW(Source!A691)</f>
        <v>691</v>
      </c>
      <c r="B525">
        <v>56493220</v>
      </c>
      <c r="C525">
        <v>56492390</v>
      </c>
      <c r="D525">
        <v>54903687</v>
      </c>
      <c r="E525">
        <v>1</v>
      </c>
      <c r="F525">
        <v>1</v>
      </c>
      <c r="G525">
        <v>1079</v>
      </c>
      <c r="H525">
        <v>3</v>
      </c>
      <c r="I525" t="s">
        <v>924</v>
      </c>
      <c r="J525" t="s">
        <v>925</v>
      </c>
      <c r="K525" t="s">
        <v>926</v>
      </c>
      <c r="L525">
        <v>1348</v>
      </c>
      <c r="N525">
        <v>1009</v>
      </c>
      <c r="O525" t="s">
        <v>32</v>
      </c>
      <c r="P525" t="s">
        <v>32</v>
      </c>
      <c r="Q525">
        <v>1000</v>
      </c>
      <c r="X525">
        <v>6.5000000000000002E-2</v>
      </c>
      <c r="Y525">
        <v>32585.09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3</v>
      </c>
      <c r="AG525">
        <v>6.5000000000000002E-2</v>
      </c>
      <c r="AH525">
        <v>2</v>
      </c>
      <c r="AI525">
        <v>56493220</v>
      </c>
      <c r="AJ525">
        <v>529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ROW(Source!A691)</f>
        <v>691</v>
      </c>
      <c r="B526">
        <v>56493221</v>
      </c>
      <c r="C526">
        <v>56492390</v>
      </c>
      <c r="D526">
        <v>54902791</v>
      </c>
      <c r="E526">
        <v>1</v>
      </c>
      <c r="F526">
        <v>1</v>
      </c>
      <c r="G526">
        <v>1079</v>
      </c>
      <c r="H526">
        <v>3</v>
      </c>
      <c r="I526" t="s">
        <v>874</v>
      </c>
      <c r="J526" t="s">
        <v>875</v>
      </c>
      <c r="K526" t="s">
        <v>876</v>
      </c>
      <c r="L526">
        <v>1327</v>
      </c>
      <c r="N526">
        <v>1005</v>
      </c>
      <c r="O526" t="s">
        <v>214</v>
      </c>
      <c r="P526" t="s">
        <v>214</v>
      </c>
      <c r="Q526">
        <v>1</v>
      </c>
      <c r="X526">
        <v>112</v>
      </c>
      <c r="Y526">
        <v>3.66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112</v>
      </c>
      <c r="AH526">
        <v>2</v>
      </c>
      <c r="AI526">
        <v>56493221</v>
      </c>
      <c r="AJ526">
        <v>530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ROW(Source!A692)</f>
        <v>692</v>
      </c>
      <c r="B527">
        <v>56493216</v>
      </c>
      <c r="C527">
        <v>56492390</v>
      </c>
      <c r="D527">
        <v>54836958</v>
      </c>
      <c r="E527">
        <v>1079</v>
      </c>
      <c r="F527">
        <v>1</v>
      </c>
      <c r="G527">
        <v>1079</v>
      </c>
      <c r="H527">
        <v>1</v>
      </c>
      <c r="I527" t="s">
        <v>738</v>
      </c>
      <c r="J527" t="s">
        <v>3</v>
      </c>
      <c r="K527" t="s">
        <v>739</v>
      </c>
      <c r="L527">
        <v>1191</v>
      </c>
      <c r="N527">
        <v>1013</v>
      </c>
      <c r="O527" t="s">
        <v>740</v>
      </c>
      <c r="P527" t="s">
        <v>740</v>
      </c>
      <c r="Q527">
        <v>1</v>
      </c>
      <c r="X527">
        <v>30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49</v>
      </c>
      <c r="AG527">
        <v>37.950000000000003</v>
      </c>
      <c r="AH527">
        <v>2</v>
      </c>
      <c r="AI527">
        <v>56493216</v>
      </c>
      <c r="AJ527">
        <v>531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ROW(Source!A692)</f>
        <v>692</v>
      </c>
      <c r="B528">
        <v>56493217</v>
      </c>
      <c r="C528">
        <v>56492390</v>
      </c>
      <c r="D528">
        <v>54934284</v>
      </c>
      <c r="E528">
        <v>1</v>
      </c>
      <c r="F528">
        <v>1</v>
      </c>
      <c r="G528">
        <v>1079</v>
      </c>
      <c r="H528">
        <v>2</v>
      </c>
      <c r="I528" t="s">
        <v>741</v>
      </c>
      <c r="J528" t="s">
        <v>742</v>
      </c>
      <c r="K528" t="s">
        <v>743</v>
      </c>
      <c r="L528">
        <v>1368</v>
      </c>
      <c r="N528">
        <v>1011</v>
      </c>
      <c r="O528" t="s">
        <v>744</v>
      </c>
      <c r="P528" t="s">
        <v>744</v>
      </c>
      <c r="Q528">
        <v>1</v>
      </c>
      <c r="X528">
        <v>7.0000000000000007E-2</v>
      </c>
      <c r="Y528">
        <v>0</v>
      </c>
      <c r="Z528">
        <v>83.1</v>
      </c>
      <c r="AA528">
        <v>12.62</v>
      </c>
      <c r="AB528">
        <v>0</v>
      </c>
      <c r="AC528">
        <v>0</v>
      </c>
      <c r="AD528">
        <v>1</v>
      </c>
      <c r="AE528">
        <v>0</v>
      </c>
      <c r="AF528" t="s">
        <v>48</v>
      </c>
      <c r="AG528">
        <v>9.6250000000000016E-2</v>
      </c>
      <c r="AH528">
        <v>2</v>
      </c>
      <c r="AI528">
        <v>56493217</v>
      </c>
      <c r="AJ528">
        <v>532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ROW(Source!A692)</f>
        <v>692</v>
      </c>
      <c r="B529">
        <v>56493218</v>
      </c>
      <c r="C529">
        <v>56492390</v>
      </c>
      <c r="D529">
        <v>54933732</v>
      </c>
      <c r="E529">
        <v>1</v>
      </c>
      <c r="F529">
        <v>1</v>
      </c>
      <c r="G529">
        <v>1079</v>
      </c>
      <c r="H529">
        <v>2</v>
      </c>
      <c r="I529" t="s">
        <v>921</v>
      </c>
      <c r="J529" t="s">
        <v>922</v>
      </c>
      <c r="K529" t="s">
        <v>923</v>
      </c>
      <c r="L529">
        <v>1368</v>
      </c>
      <c r="N529">
        <v>1011</v>
      </c>
      <c r="O529" t="s">
        <v>744</v>
      </c>
      <c r="P529" t="s">
        <v>744</v>
      </c>
      <c r="Q529">
        <v>1</v>
      </c>
      <c r="X529">
        <v>4.21</v>
      </c>
      <c r="Y529">
        <v>0</v>
      </c>
      <c r="Z529">
        <v>1.17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48</v>
      </c>
      <c r="AG529">
        <v>5.7887500000000003</v>
      </c>
      <c r="AH529">
        <v>2</v>
      </c>
      <c r="AI529">
        <v>56493218</v>
      </c>
      <c r="AJ529">
        <v>533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ROW(Source!A692)</f>
        <v>692</v>
      </c>
      <c r="B530">
        <v>56493219</v>
      </c>
      <c r="C530">
        <v>56492390</v>
      </c>
      <c r="D530">
        <v>54902307</v>
      </c>
      <c r="E530">
        <v>1</v>
      </c>
      <c r="F530">
        <v>1</v>
      </c>
      <c r="G530">
        <v>1079</v>
      </c>
      <c r="H530">
        <v>3</v>
      </c>
      <c r="I530" t="s">
        <v>871</v>
      </c>
      <c r="J530" t="s">
        <v>872</v>
      </c>
      <c r="K530" t="s">
        <v>873</v>
      </c>
      <c r="L530">
        <v>1346</v>
      </c>
      <c r="N530">
        <v>1009</v>
      </c>
      <c r="O530" t="s">
        <v>353</v>
      </c>
      <c r="P530" t="s">
        <v>353</v>
      </c>
      <c r="Q530">
        <v>1</v>
      </c>
      <c r="X530">
        <v>0.5</v>
      </c>
      <c r="Y530">
        <v>1.61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</v>
      </c>
      <c r="AG530">
        <v>0.5</v>
      </c>
      <c r="AH530">
        <v>2</v>
      </c>
      <c r="AI530">
        <v>56493219</v>
      </c>
      <c r="AJ530">
        <v>534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ROW(Source!A692)</f>
        <v>692</v>
      </c>
      <c r="B531">
        <v>56493220</v>
      </c>
      <c r="C531">
        <v>56492390</v>
      </c>
      <c r="D531">
        <v>54903687</v>
      </c>
      <c r="E531">
        <v>1</v>
      </c>
      <c r="F531">
        <v>1</v>
      </c>
      <c r="G531">
        <v>1079</v>
      </c>
      <c r="H531">
        <v>3</v>
      </c>
      <c r="I531" t="s">
        <v>924</v>
      </c>
      <c r="J531" t="s">
        <v>925</v>
      </c>
      <c r="K531" t="s">
        <v>926</v>
      </c>
      <c r="L531">
        <v>1348</v>
      </c>
      <c r="N531">
        <v>1009</v>
      </c>
      <c r="O531" t="s">
        <v>32</v>
      </c>
      <c r="P531" t="s">
        <v>32</v>
      </c>
      <c r="Q531">
        <v>1000</v>
      </c>
      <c r="X531">
        <v>6.5000000000000002E-2</v>
      </c>
      <c r="Y531">
        <v>32585.09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6.5000000000000002E-2</v>
      </c>
      <c r="AH531">
        <v>2</v>
      </c>
      <c r="AI531">
        <v>56493220</v>
      </c>
      <c r="AJ531">
        <v>535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ROW(Source!A692)</f>
        <v>692</v>
      </c>
      <c r="B532">
        <v>56493221</v>
      </c>
      <c r="C532">
        <v>56492390</v>
      </c>
      <c r="D532">
        <v>54902791</v>
      </c>
      <c r="E532">
        <v>1</v>
      </c>
      <c r="F532">
        <v>1</v>
      </c>
      <c r="G532">
        <v>1079</v>
      </c>
      <c r="H532">
        <v>3</v>
      </c>
      <c r="I532" t="s">
        <v>874</v>
      </c>
      <c r="J532" t="s">
        <v>875</v>
      </c>
      <c r="K532" t="s">
        <v>876</v>
      </c>
      <c r="L532">
        <v>1327</v>
      </c>
      <c r="N532">
        <v>1005</v>
      </c>
      <c r="O532" t="s">
        <v>214</v>
      </c>
      <c r="P532" t="s">
        <v>214</v>
      </c>
      <c r="Q532">
        <v>1</v>
      </c>
      <c r="X532">
        <v>112</v>
      </c>
      <c r="Y532">
        <v>3.66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112</v>
      </c>
      <c r="AH532">
        <v>2</v>
      </c>
      <c r="AI532">
        <v>56493221</v>
      </c>
      <c r="AJ532">
        <v>536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ROW(Source!A728)</f>
        <v>728</v>
      </c>
      <c r="B533">
        <v>56493187</v>
      </c>
      <c r="C533">
        <v>56493186</v>
      </c>
      <c r="D533">
        <v>54836958</v>
      </c>
      <c r="E533">
        <v>1079</v>
      </c>
      <c r="F533">
        <v>1</v>
      </c>
      <c r="G533">
        <v>1079</v>
      </c>
      <c r="H533">
        <v>1</v>
      </c>
      <c r="I533" t="s">
        <v>738</v>
      </c>
      <c r="J533" t="s">
        <v>3</v>
      </c>
      <c r="K533" t="s">
        <v>739</v>
      </c>
      <c r="L533">
        <v>1191</v>
      </c>
      <c r="N533">
        <v>1013</v>
      </c>
      <c r="O533" t="s">
        <v>740</v>
      </c>
      <c r="P533" t="s">
        <v>740</v>
      </c>
      <c r="Q533">
        <v>1</v>
      </c>
      <c r="X533">
        <v>25.8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49</v>
      </c>
      <c r="AG533">
        <v>32.637</v>
      </c>
      <c r="AH533">
        <v>2</v>
      </c>
      <c r="AI533">
        <v>56493187</v>
      </c>
      <c r="AJ533">
        <v>537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ROW(Source!A728)</f>
        <v>728</v>
      </c>
      <c r="B534">
        <v>56493188</v>
      </c>
      <c r="C534">
        <v>56493186</v>
      </c>
      <c r="D534">
        <v>54934284</v>
      </c>
      <c r="E534">
        <v>1</v>
      </c>
      <c r="F534">
        <v>1</v>
      </c>
      <c r="G534">
        <v>1079</v>
      </c>
      <c r="H534">
        <v>2</v>
      </c>
      <c r="I534" t="s">
        <v>741</v>
      </c>
      <c r="J534" t="s">
        <v>742</v>
      </c>
      <c r="K534" t="s">
        <v>743</v>
      </c>
      <c r="L534">
        <v>1368</v>
      </c>
      <c r="N534">
        <v>1011</v>
      </c>
      <c r="O534" t="s">
        <v>744</v>
      </c>
      <c r="P534" t="s">
        <v>744</v>
      </c>
      <c r="Q534">
        <v>1</v>
      </c>
      <c r="X534">
        <v>0.9</v>
      </c>
      <c r="Y534">
        <v>0</v>
      </c>
      <c r="Z534">
        <v>83.1</v>
      </c>
      <c r="AA534">
        <v>12.62</v>
      </c>
      <c r="AB534">
        <v>0</v>
      </c>
      <c r="AC534">
        <v>0</v>
      </c>
      <c r="AD534">
        <v>1</v>
      </c>
      <c r="AE534">
        <v>0</v>
      </c>
      <c r="AF534" t="s">
        <v>48</v>
      </c>
      <c r="AG534">
        <v>1.2375</v>
      </c>
      <c r="AH534">
        <v>2</v>
      </c>
      <c r="AI534">
        <v>56493188</v>
      </c>
      <c r="AJ534">
        <v>538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ROW(Source!A728)</f>
        <v>728</v>
      </c>
      <c r="B535">
        <v>56493189</v>
      </c>
      <c r="C535">
        <v>56493186</v>
      </c>
      <c r="D535">
        <v>54869957</v>
      </c>
      <c r="E535">
        <v>1079</v>
      </c>
      <c r="F535">
        <v>1</v>
      </c>
      <c r="G535">
        <v>1079</v>
      </c>
      <c r="H535">
        <v>3</v>
      </c>
      <c r="I535" t="s">
        <v>1008</v>
      </c>
      <c r="J535" t="s">
        <v>3</v>
      </c>
      <c r="K535" t="s">
        <v>1009</v>
      </c>
      <c r="L535">
        <v>1339</v>
      </c>
      <c r="N535">
        <v>1007</v>
      </c>
      <c r="O535" t="s">
        <v>158</v>
      </c>
      <c r="P535" t="s">
        <v>158</v>
      </c>
      <c r="Q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3</v>
      </c>
      <c r="AG535">
        <v>0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ROW(Source!A729)</f>
        <v>729</v>
      </c>
      <c r="B536">
        <v>56493187</v>
      </c>
      <c r="C536">
        <v>56493186</v>
      </c>
      <c r="D536">
        <v>54836958</v>
      </c>
      <c r="E536">
        <v>1079</v>
      </c>
      <c r="F536">
        <v>1</v>
      </c>
      <c r="G536">
        <v>1079</v>
      </c>
      <c r="H536">
        <v>1</v>
      </c>
      <c r="I536" t="s">
        <v>738</v>
      </c>
      <c r="J536" t="s">
        <v>3</v>
      </c>
      <c r="K536" t="s">
        <v>739</v>
      </c>
      <c r="L536">
        <v>1191</v>
      </c>
      <c r="N536">
        <v>1013</v>
      </c>
      <c r="O536" t="s">
        <v>740</v>
      </c>
      <c r="P536" t="s">
        <v>740</v>
      </c>
      <c r="Q536">
        <v>1</v>
      </c>
      <c r="X536">
        <v>25.8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49</v>
      </c>
      <c r="AG536">
        <v>32.637</v>
      </c>
      <c r="AH536">
        <v>2</v>
      </c>
      <c r="AI536">
        <v>56493187</v>
      </c>
      <c r="AJ536">
        <v>540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ROW(Source!A729)</f>
        <v>729</v>
      </c>
      <c r="B537">
        <v>56493188</v>
      </c>
      <c r="C537">
        <v>56493186</v>
      </c>
      <c r="D537">
        <v>54934284</v>
      </c>
      <c r="E537">
        <v>1</v>
      </c>
      <c r="F537">
        <v>1</v>
      </c>
      <c r="G537">
        <v>1079</v>
      </c>
      <c r="H537">
        <v>2</v>
      </c>
      <c r="I537" t="s">
        <v>741</v>
      </c>
      <c r="J537" t="s">
        <v>742</v>
      </c>
      <c r="K537" t="s">
        <v>743</v>
      </c>
      <c r="L537">
        <v>1368</v>
      </c>
      <c r="N537">
        <v>1011</v>
      </c>
      <c r="O537" t="s">
        <v>744</v>
      </c>
      <c r="P537" t="s">
        <v>744</v>
      </c>
      <c r="Q537">
        <v>1</v>
      </c>
      <c r="X537">
        <v>0.9</v>
      </c>
      <c r="Y537">
        <v>0</v>
      </c>
      <c r="Z537">
        <v>83.1</v>
      </c>
      <c r="AA537">
        <v>12.62</v>
      </c>
      <c r="AB537">
        <v>0</v>
      </c>
      <c r="AC537">
        <v>0</v>
      </c>
      <c r="AD537">
        <v>1</v>
      </c>
      <c r="AE537">
        <v>0</v>
      </c>
      <c r="AF537" t="s">
        <v>48</v>
      </c>
      <c r="AG537">
        <v>1.2375</v>
      </c>
      <c r="AH537">
        <v>2</v>
      </c>
      <c r="AI537">
        <v>56493188</v>
      </c>
      <c r="AJ537">
        <v>541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ROW(Source!A729)</f>
        <v>729</v>
      </c>
      <c r="B538">
        <v>56493189</v>
      </c>
      <c r="C538">
        <v>56493186</v>
      </c>
      <c r="D538">
        <v>54869957</v>
      </c>
      <c r="E538">
        <v>1079</v>
      </c>
      <c r="F538">
        <v>1</v>
      </c>
      <c r="G538">
        <v>1079</v>
      </c>
      <c r="H538">
        <v>3</v>
      </c>
      <c r="I538" t="s">
        <v>1008</v>
      </c>
      <c r="J538" t="s">
        <v>3</v>
      </c>
      <c r="K538" t="s">
        <v>1009</v>
      </c>
      <c r="L538">
        <v>1339</v>
      </c>
      <c r="N538">
        <v>1007</v>
      </c>
      <c r="O538" t="s">
        <v>158</v>
      </c>
      <c r="P538" t="s">
        <v>158</v>
      </c>
      <c r="Q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0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ROW(Source!A732)</f>
        <v>732</v>
      </c>
      <c r="B539">
        <v>56493207</v>
      </c>
      <c r="C539">
        <v>56493206</v>
      </c>
      <c r="D539">
        <v>54836958</v>
      </c>
      <c r="E539">
        <v>1079</v>
      </c>
      <c r="F539">
        <v>1</v>
      </c>
      <c r="G539">
        <v>1079</v>
      </c>
      <c r="H539">
        <v>1</v>
      </c>
      <c r="I539" t="s">
        <v>738</v>
      </c>
      <c r="J539" t="s">
        <v>3</v>
      </c>
      <c r="K539" t="s">
        <v>739</v>
      </c>
      <c r="L539">
        <v>1191</v>
      </c>
      <c r="N539">
        <v>1013</v>
      </c>
      <c r="O539" t="s">
        <v>740</v>
      </c>
      <c r="P539" t="s">
        <v>740</v>
      </c>
      <c r="Q539">
        <v>1</v>
      </c>
      <c r="X539">
        <v>3.45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49</v>
      </c>
      <c r="AG539">
        <v>4.3642500000000002</v>
      </c>
      <c r="AH539">
        <v>2</v>
      </c>
      <c r="AI539">
        <v>56493207</v>
      </c>
      <c r="AJ539">
        <v>543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ROW(Source!A732)</f>
        <v>732</v>
      </c>
      <c r="B540">
        <v>56493208</v>
      </c>
      <c r="C540">
        <v>56493206</v>
      </c>
      <c r="D540">
        <v>54934284</v>
      </c>
      <c r="E540">
        <v>1</v>
      </c>
      <c r="F540">
        <v>1</v>
      </c>
      <c r="G540">
        <v>1079</v>
      </c>
      <c r="H540">
        <v>2</v>
      </c>
      <c r="I540" t="s">
        <v>741</v>
      </c>
      <c r="J540" t="s">
        <v>742</v>
      </c>
      <c r="K540" t="s">
        <v>743</v>
      </c>
      <c r="L540">
        <v>1368</v>
      </c>
      <c r="N540">
        <v>1011</v>
      </c>
      <c r="O540" t="s">
        <v>744</v>
      </c>
      <c r="P540" t="s">
        <v>744</v>
      </c>
      <c r="Q540">
        <v>1</v>
      </c>
      <c r="X540">
        <v>0.02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48</v>
      </c>
      <c r="AG540">
        <v>2.7500000000000004E-2</v>
      </c>
      <c r="AH540">
        <v>2</v>
      </c>
      <c r="AI540">
        <v>56493208</v>
      </c>
      <c r="AJ540">
        <v>544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ROW(Source!A732)</f>
        <v>732</v>
      </c>
      <c r="B541">
        <v>56493209</v>
      </c>
      <c r="C541">
        <v>56493206</v>
      </c>
      <c r="D541">
        <v>54842689</v>
      </c>
      <c r="E541">
        <v>1079</v>
      </c>
      <c r="F541">
        <v>1</v>
      </c>
      <c r="G541">
        <v>1079</v>
      </c>
      <c r="H541">
        <v>3</v>
      </c>
      <c r="I541" t="s">
        <v>1010</v>
      </c>
      <c r="J541" t="s">
        <v>3</v>
      </c>
      <c r="K541" t="s">
        <v>1011</v>
      </c>
      <c r="L541">
        <v>1327</v>
      </c>
      <c r="N541">
        <v>1005</v>
      </c>
      <c r="O541" t="s">
        <v>214</v>
      </c>
      <c r="P541" t="s">
        <v>214</v>
      </c>
      <c r="Q541">
        <v>1</v>
      </c>
      <c r="X541">
        <v>122.4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3</v>
      </c>
      <c r="AG541">
        <v>122.4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ROW(Source!A733)</f>
        <v>733</v>
      </c>
      <c r="B542">
        <v>56493207</v>
      </c>
      <c r="C542">
        <v>56493206</v>
      </c>
      <c r="D542">
        <v>54836958</v>
      </c>
      <c r="E542">
        <v>1079</v>
      </c>
      <c r="F542">
        <v>1</v>
      </c>
      <c r="G542">
        <v>1079</v>
      </c>
      <c r="H542">
        <v>1</v>
      </c>
      <c r="I542" t="s">
        <v>738</v>
      </c>
      <c r="J542" t="s">
        <v>3</v>
      </c>
      <c r="K542" t="s">
        <v>739</v>
      </c>
      <c r="L542">
        <v>1191</v>
      </c>
      <c r="N542">
        <v>1013</v>
      </c>
      <c r="O542" t="s">
        <v>740</v>
      </c>
      <c r="P542" t="s">
        <v>740</v>
      </c>
      <c r="Q542">
        <v>1</v>
      </c>
      <c r="X542">
        <v>3.45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49</v>
      </c>
      <c r="AG542">
        <v>4.3642500000000002</v>
      </c>
      <c r="AH542">
        <v>2</v>
      </c>
      <c r="AI542">
        <v>56493207</v>
      </c>
      <c r="AJ542">
        <v>546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ROW(Source!A733)</f>
        <v>733</v>
      </c>
      <c r="B543">
        <v>56493208</v>
      </c>
      <c r="C543">
        <v>56493206</v>
      </c>
      <c r="D543">
        <v>54934284</v>
      </c>
      <c r="E543">
        <v>1</v>
      </c>
      <c r="F543">
        <v>1</v>
      </c>
      <c r="G543">
        <v>1079</v>
      </c>
      <c r="H543">
        <v>2</v>
      </c>
      <c r="I543" t="s">
        <v>741</v>
      </c>
      <c r="J543" t="s">
        <v>742</v>
      </c>
      <c r="K543" t="s">
        <v>743</v>
      </c>
      <c r="L543">
        <v>1368</v>
      </c>
      <c r="N543">
        <v>1011</v>
      </c>
      <c r="O543" t="s">
        <v>744</v>
      </c>
      <c r="P543" t="s">
        <v>744</v>
      </c>
      <c r="Q543">
        <v>1</v>
      </c>
      <c r="X543">
        <v>0.02</v>
      </c>
      <c r="Y543">
        <v>0</v>
      </c>
      <c r="Z543">
        <v>83.1</v>
      </c>
      <c r="AA543">
        <v>12.62</v>
      </c>
      <c r="AB543">
        <v>0</v>
      </c>
      <c r="AC543">
        <v>0</v>
      </c>
      <c r="AD543">
        <v>1</v>
      </c>
      <c r="AE543">
        <v>0</v>
      </c>
      <c r="AF543" t="s">
        <v>48</v>
      </c>
      <c r="AG543">
        <v>2.7500000000000004E-2</v>
      </c>
      <c r="AH543">
        <v>2</v>
      </c>
      <c r="AI543">
        <v>56493208</v>
      </c>
      <c r="AJ543">
        <v>547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ROW(Source!A733)</f>
        <v>733</v>
      </c>
      <c r="B544">
        <v>56493209</v>
      </c>
      <c r="C544">
        <v>56493206</v>
      </c>
      <c r="D544">
        <v>54842689</v>
      </c>
      <c r="E544">
        <v>1079</v>
      </c>
      <c r="F544">
        <v>1</v>
      </c>
      <c r="G544">
        <v>1079</v>
      </c>
      <c r="H544">
        <v>3</v>
      </c>
      <c r="I544" t="s">
        <v>1010</v>
      </c>
      <c r="J544" t="s">
        <v>3</v>
      </c>
      <c r="K544" t="s">
        <v>1011</v>
      </c>
      <c r="L544">
        <v>1327</v>
      </c>
      <c r="N544">
        <v>1005</v>
      </c>
      <c r="O544" t="s">
        <v>214</v>
      </c>
      <c r="P544" t="s">
        <v>214</v>
      </c>
      <c r="Q544">
        <v>1</v>
      </c>
      <c r="X544">
        <v>122.4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3</v>
      </c>
      <c r="AG544">
        <v>122.4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ROW(Source!A736)</f>
        <v>736</v>
      </c>
      <c r="B545">
        <v>56493244</v>
      </c>
      <c r="C545">
        <v>56493222</v>
      </c>
      <c r="D545">
        <v>54836958</v>
      </c>
      <c r="E545">
        <v>1079</v>
      </c>
      <c r="F545">
        <v>1</v>
      </c>
      <c r="G545">
        <v>1079</v>
      </c>
      <c r="H545">
        <v>1</v>
      </c>
      <c r="I545" t="s">
        <v>738</v>
      </c>
      <c r="J545" t="s">
        <v>3</v>
      </c>
      <c r="K545" t="s">
        <v>739</v>
      </c>
      <c r="L545">
        <v>1191</v>
      </c>
      <c r="N545">
        <v>1013</v>
      </c>
      <c r="O545" t="s">
        <v>740</v>
      </c>
      <c r="P545" t="s">
        <v>740</v>
      </c>
      <c r="Q545">
        <v>1</v>
      </c>
      <c r="X545">
        <v>806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49</v>
      </c>
      <c r="AG545">
        <v>1019.59</v>
      </c>
      <c r="AH545">
        <v>2</v>
      </c>
      <c r="AI545">
        <v>56493223</v>
      </c>
      <c r="AJ545">
        <v>549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ROW(Source!A736)</f>
        <v>736</v>
      </c>
      <c r="B546">
        <v>56493245</v>
      </c>
      <c r="C546">
        <v>56493222</v>
      </c>
      <c r="D546">
        <v>54934284</v>
      </c>
      <c r="E546">
        <v>1</v>
      </c>
      <c r="F546">
        <v>1</v>
      </c>
      <c r="G546">
        <v>1079</v>
      </c>
      <c r="H546">
        <v>2</v>
      </c>
      <c r="I546" t="s">
        <v>741</v>
      </c>
      <c r="J546" t="s">
        <v>742</v>
      </c>
      <c r="K546" t="s">
        <v>743</v>
      </c>
      <c r="L546">
        <v>1368</v>
      </c>
      <c r="N546">
        <v>1011</v>
      </c>
      <c r="O546" t="s">
        <v>744</v>
      </c>
      <c r="P546" t="s">
        <v>744</v>
      </c>
      <c r="Q546">
        <v>1</v>
      </c>
      <c r="X546">
        <v>1.28</v>
      </c>
      <c r="Y546">
        <v>0</v>
      </c>
      <c r="Z546">
        <v>83.1</v>
      </c>
      <c r="AA546">
        <v>12.62</v>
      </c>
      <c r="AB546">
        <v>0</v>
      </c>
      <c r="AC546">
        <v>0</v>
      </c>
      <c r="AD546">
        <v>1</v>
      </c>
      <c r="AE546">
        <v>0</v>
      </c>
      <c r="AF546" t="s">
        <v>48</v>
      </c>
      <c r="AG546">
        <v>1.7600000000000002</v>
      </c>
      <c r="AH546">
        <v>2</v>
      </c>
      <c r="AI546">
        <v>56493224</v>
      </c>
      <c r="AJ546">
        <v>550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ROW(Source!A736)</f>
        <v>736</v>
      </c>
      <c r="B547">
        <v>56493247</v>
      </c>
      <c r="C547">
        <v>56493222</v>
      </c>
      <c r="D547">
        <v>54934421</v>
      </c>
      <c r="E547">
        <v>1</v>
      </c>
      <c r="F547">
        <v>1</v>
      </c>
      <c r="G547">
        <v>1079</v>
      </c>
      <c r="H547">
        <v>2</v>
      </c>
      <c r="I547" t="s">
        <v>803</v>
      </c>
      <c r="J547" t="s">
        <v>804</v>
      </c>
      <c r="K547" t="s">
        <v>805</v>
      </c>
      <c r="L547">
        <v>1368</v>
      </c>
      <c r="N547">
        <v>1011</v>
      </c>
      <c r="O547" t="s">
        <v>744</v>
      </c>
      <c r="P547" t="s">
        <v>744</v>
      </c>
      <c r="Q547">
        <v>1</v>
      </c>
      <c r="X547">
        <v>4.5999999999999996</v>
      </c>
      <c r="Y547">
        <v>0</v>
      </c>
      <c r="Z547">
        <v>0.45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48</v>
      </c>
      <c r="AG547">
        <v>6.3250000000000002</v>
      </c>
      <c r="AH547">
        <v>2</v>
      </c>
      <c r="AI547">
        <v>56493226</v>
      </c>
      <c r="AJ547">
        <v>551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ROW(Source!A736)</f>
        <v>736</v>
      </c>
      <c r="B548">
        <v>56493246</v>
      </c>
      <c r="C548">
        <v>56493222</v>
      </c>
      <c r="D548">
        <v>54933523</v>
      </c>
      <c r="E548">
        <v>1</v>
      </c>
      <c r="F548">
        <v>1</v>
      </c>
      <c r="G548">
        <v>1079</v>
      </c>
      <c r="H548">
        <v>2</v>
      </c>
      <c r="I548" t="s">
        <v>746</v>
      </c>
      <c r="J548" t="s">
        <v>747</v>
      </c>
      <c r="K548" t="s">
        <v>748</v>
      </c>
      <c r="L548">
        <v>1368</v>
      </c>
      <c r="N548">
        <v>1011</v>
      </c>
      <c r="O548" t="s">
        <v>744</v>
      </c>
      <c r="P548" t="s">
        <v>744</v>
      </c>
      <c r="Q548">
        <v>1</v>
      </c>
      <c r="X548">
        <v>0.86</v>
      </c>
      <c r="Y548">
        <v>0</v>
      </c>
      <c r="Z548">
        <v>179.17</v>
      </c>
      <c r="AA548">
        <v>16.93</v>
      </c>
      <c r="AB548">
        <v>0</v>
      </c>
      <c r="AC548">
        <v>0</v>
      </c>
      <c r="AD548">
        <v>1</v>
      </c>
      <c r="AE548">
        <v>0</v>
      </c>
      <c r="AF548" t="s">
        <v>48</v>
      </c>
      <c r="AG548">
        <v>1.1825000000000001</v>
      </c>
      <c r="AH548">
        <v>2</v>
      </c>
      <c r="AI548">
        <v>56493225</v>
      </c>
      <c r="AJ548">
        <v>552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ROW(Source!A736)</f>
        <v>736</v>
      </c>
      <c r="B549">
        <v>56493248</v>
      </c>
      <c r="C549">
        <v>56493222</v>
      </c>
      <c r="D549">
        <v>54933656</v>
      </c>
      <c r="E549">
        <v>1</v>
      </c>
      <c r="F549">
        <v>1</v>
      </c>
      <c r="G549">
        <v>1079</v>
      </c>
      <c r="H549">
        <v>2</v>
      </c>
      <c r="I549" t="s">
        <v>806</v>
      </c>
      <c r="J549" t="s">
        <v>807</v>
      </c>
      <c r="K549" t="s">
        <v>808</v>
      </c>
      <c r="L549">
        <v>1368</v>
      </c>
      <c r="N549">
        <v>1011</v>
      </c>
      <c r="O549" t="s">
        <v>744</v>
      </c>
      <c r="P549" t="s">
        <v>744</v>
      </c>
      <c r="Q549">
        <v>1</v>
      </c>
      <c r="X549">
        <v>0.25</v>
      </c>
      <c r="Y549">
        <v>0</v>
      </c>
      <c r="Z549">
        <v>164.94</v>
      </c>
      <c r="AA549">
        <v>14.54</v>
      </c>
      <c r="AB549">
        <v>0</v>
      </c>
      <c r="AC549">
        <v>0</v>
      </c>
      <c r="AD549">
        <v>1</v>
      </c>
      <c r="AE549">
        <v>0</v>
      </c>
      <c r="AF549" t="s">
        <v>48</v>
      </c>
      <c r="AG549">
        <v>0.34375</v>
      </c>
      <c r="AH549">
        <v>2</v>
      </c>
      <c r="AI549">
        <v>56493227</v>
      </c>
      <c r="AJ549">
        <v>553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ROW(Source!A736)</f>
        <v>736</v>
      </c>
      <c r="B550">
        <v>56493249</v>
      </c>
      <c r="C550">
        <v>56493222</v>
      </c>
      <c r="D550">
        <v>54933779</v>
      </c>
      <c r="E550">
        <v>1</v>
      </c>
      <c r="F550">
        <v>1</v>
      </c>
      <c r="G550">
        <v>1079</v>
      </c>
      <c r="H550">
        <v>2</v>
      </c>
      <c r="I550" t="s">
        <v>749</v>
      </c>
      <c r="J550" t="s">
        <v>750</v>
      </c>
      <c r="K550" t="s">
        <v>751</v>
      </c>
      <c r="L550">
        <v>1368</v>
      </c>
      <c r="N550">
        <v>1011</v>
      </c>
      <c r="O550" t="s">
        <v>744</v>
      </c>
      <c r="P550" t="s">
        <v>744</v>
      </c>
      <c r="Q550">
        <v>1</v>
      </c>
      <c r="X550">
        <v>40.299999999999997</v>
      </c>
      <c r="Y550">
        <v>0</v>
      </c>
      <c r="Z550">
        <v>0.23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48</v>
      </c>
      <c r="AG550">
        <v>55.412500000000001</v>
      </c>
      <c r="AH550">
        <v>2</v>
      </c>
      <c r="AI550">
        <v>56493228</v>
      </c>
      <c r="AJ550">
        <v>554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ROW(Source!A736)</f>
        <v>736</v>
      </c>
      <c r="B551">
        <v>56493250</v>
      </c>
      <c r="C551">
        <v>56493222</v>
      </c>
      <c r="D551">
        <v>54831673</v>
      </c>
      <c r="E551">
        <v>1079</v>
      </c>
      <c r="F551">
        <v>1</v>
      </c>
      <c r="G551">
        <v>1079</v>
      </c>
      <c r="H551">
        <v>3</v>
      </c>
      <c r="I551" t="s">
        <v>969</v>
      </c>
      <c r="J551" t="s">
        <v>3</v>
      </c>
      <c r="K551" t="s">
        <v>972</v>
      </c>
      <c r="L551">
        <v>1348</v>
      </c>
      <c r="N551">
        <v>1009</v>
      </c>
      <c r="O551" t="s">
        <v>32</v>
      </c>
      <c r="P551" t="s">
        <v>32</v>
      </c>
      <c r="Q551">
        <v>1000</v>
      </c>
      <c r="X551">
        <v>7.66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3</v>
      </c>
      <c r="AG551">
        <v>7.66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ROW(Source!A736)</f>
        <v>736</v>
      </c>
      <c r="B552">
        <v>56493251</v>
      </c>
      <c r="C552">
        <v>56493222</v>
      </c>
      <c r="D552">
        <v>54902310</v>
      </c>
      <c r="E552">
        <v>1</v>
      </c>
      <c r="F552">
        <v>1</v>
      </c>
      <c r="G552">
        <v>1079</v>
      </c>
      <c r="H552">
        <v>3</v>
      </c>
      <c r="I552" t="s">
        <v>752</v>
      </c>
      <c r="J552" t="s">
        <v>753</v>
      </c>
      <c r="K552" t="s">
        <v>754</v>
      </c>
      <c r="L552">
        <v>1339</v>
      </c>
      <c r="N552">
        <v>1007</v>
      </c>
      <c r="O552" t="s">
        <v>158</v>
      </c>
      <c r="P552" t="s">
        <v>158</v>
      </c>
      <c r="Q552">
        <v>1</v>
      </c>
      <c r="X552">
        <v>0.25700000000000001</v>
      </c>
      <c r="Y552">
        <v>7.07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0.25700000000000001</v>
      </c>
      <c r="AH552">
        <v>2</v>
      </c>
      <c r="AI552">
        <v>56493229</v>
      </c>
      <c r="AJ552">
        <v>555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ROW(Source!A736)</f>
        <v>736</v>
      </c>
      <c r="B553">
        <v>56493252</v>
      </c>
      <c r="C553">
        <v>56493222</v>
      </c>
      <c r="D553">
        <v>54902322</v>
      </c>
      <c r="E553">
        <v>1</v>
      </c>
      <c r="F553">
        <v>1</v>
      </c>
      <c r="G553">
        <v>1079</v>
      </c>
      <c r="H553">
        <v>3</v>
      </c>
      <c r="I553" t="s">
        <v>809</v>
      </c>
      <c r="J553" t="s">
        <v>810</v>
      </c>
      <c r="K553" t="s">
        <v>811</v>
      </c>
      <c r="L553">
        <v>1348</v>
      </c>
      <c r="N553">
        <v>1009</v>
      </c>
      <c r="O553" t="s">
        <v>32</v>
      </c>
      <c r="P553" t="s">
        <v>32</v>
      </c>
      <c r="Q553">
        <v>1000</v>
      </c>
      <c r="X553">
        <v>7.9000000000000001E-2</v>
      </c>
      <c r="Y553">
        <v>6512.79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</v>
      </c>
      <c r="AG553">
        <v>7.9000000000000001E-2</v>
      </c>
      <c r="AH553">
        <v>2</v>
      </c>
      <c r="AI553">
        <v>56493230</v>
      </c>
      <c r="AJ553">
        <v>556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ROW(Source!A736)</f>
        <v>736</v>
      </c>
      <c r="B554">
        <v>56493253</v>
      </c>
      <c r="C554">
        <v>56493222</v>
      </c>
      <c r="D554">
        <v>54902402</v>
      </c>
      <c r="E554">
        <v>1</v>
      </c>
      <c r="F554">
        <v>1</v>
      </c>
      <c r="G554">
        <v>1079</v>
      </c>
      <c r="H554">
        <v>3</v>
      </c>
      <c r="I554" t="s">
        <v>812</v>
      </c>
      <c r="J554" t="s">
        <v>813</v>
      </c>
      <c r="K554" t="s">
        <v>814</v>
      </c>
      <c r="L554">
        <v>1339</v>
      </c>
      <c r="N554">
        <v>1007</v>
      </c>
      <c r="O554" t="s">
        <v>158</v>
      </c>
      <c r="P554" t="s">
        <v>158</v>
      </c>
      <c r="Q554">
        <v>1</v>
      </c>
      <c r="X554">
        <v>0.53</v>
      </c>
      <c r="Y554">
        <v>1821.37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</v>
      </c>
      <c r="AG554">
        <v>0.53</v>
      </c>
      <c r="AH554">
        <v>2</v>
      </c>
      <c r="AI554">
        <v>56493231</v>
      </c>
      <c r="AJ554">
        <v>557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ROW(Source!A736)</f>
        <v>736</v>
      </c>
      <c r="B555">
        <v>56493254</v>
      </c>
      <c r="C555">
        <v>56493222</v>
      </c>
      <c r="D555">
        <v>54902403</v>
      </c>
      <c r="E555">
        <v>1</v>
      </c>
      <c r="F555">
        <v>1</v>
      </c>
      <c r="G555">
        <v>1079</v>
      </c>
      <c r="H555">
        <v>3</v>
      </c>
      <c r="I555" t="s">
        <v>815</v>
      </c>
      <c r="J555" t="s">
        <v>816</v>
      </c>
      <c r="K555" t="s">
        <v>817</v>
      </c>
      <c r="L555">
        <v>1339</v>
      </c>
      <c r="N555">
        <v>1007</v>
      </c>
      <c r="O555" t="s">
        <v>158</v>
      </c>
      <c r="P555" t="s">
        <v>158</v>
      </c>
      <c r="Q555">
        <v>1</v>
      </c>
      <c r="X555">
        <v>2.61</v>
      </c>
      <c r="Y555">
        <v>1821.37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</v>
      </c>
      <c r="AG555">
        <v>2.61</v>
      </c>
      <c r="AH555">
        <v>2</v>
      </c>
      <c r="AI555">
        <v>56493232</v>
      </c>
      <c r="AJ555">
        <v>558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ROW(Source!A736)</f>
        <v>736</v>
      </c>
      <c r="B556">
        <v>56493255</v>
      </c>
      <c r="C556">
        <v>56493222</v>
      </c>
      <c r="D556">
        <v>54902427</v>
      </c>
      <c r="E556">
        <v>1</v>
      </c>
      <c r="F556">
        <v>1</v>
      </c>
      <c r="G556">
        <v>1079</v>
      </c>
      <c r="H556">
        <v>3</v>
      </c>
      <c r="I556" t="s">
        <v>761</v>
      </c>
      <c r="J556" t="s">
        <v>762</v>
      </c>
      <c r="K556" t="s">
        <v>763</v>
      </c>
      <c r="L556">
        <v>1348</v>
      </c>
      <c r="N556">
        <v>1009</v>
      </c>
      <c r="O556" t="s">
        <v>32</v>
      </c>
      <c r="P556" t="s">
        <v>32</v>
      </c>
      <c r="Q556">
        <v>1000</v>
      </c>
      <c r="X556">
        <v>8.5999999999999993E-2</v>
      </c>
      <c r="Y556">
        <v>1257.54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</v>
      </c>
      <c r="AG556">
        <v>8.5999999999999993E-2</v>
      </c>
      <c r="AH556">
        <v>2</v>
      </c>
      <c r="AI556">
        <v>56493233</v>
      </c>
      <c r="AJ556">
        <v>559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ROW(Source!A736)</f>
        <v>736</v>
      </c>
      <c r="B557">
        <v>56493256</v>
      </c>
      <c r="C557">
        <v>56493222</v>
      </c>
      <c r="D557">
        <v>54902715</v>
      </c>
      <c r="E557">
        <v>1</v>
      </c>
      <c r="F557">
        <v>1</v>
      </c>
      <c r="G557">
        <v>1079</v>
      </c>
      <c r="H557">
        <v>3</v>
      </c>
      <c r="I557" t="s">
        <v>892</v>
      </c>
      <c r="J557" t="s">
        <v>893</v>
      </c>
      <c r="K557" t="s">
        <v>894</v>
      </c>
      <c r="L557">
        <v>1327</v>
      </c>
      <c r="N557">
        <v>1005</v>
      </c>
      <c r="O557" t="s">
        <v>214</v>
      </c>
      <c r="P557" t="s">
        <v>214</v>
      </c>
      <c r="Q557">
        <v>1</v>
      </c>
      <c r="X557">
        <v>42.9</v>
      </c>
      <c r="Y557">
        <v>7.39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42.9</v>
      </c>
      <c r="AH557">
        <v>2</v>
      </c>
      <c r="AI557">
        <v>56493234</v>
      </c>
      <c r="AJ557">
        <v>560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ROW(Source!A736)</f>
        <v>736</v>
      </c>
      <c r="B558">
        <v>56493257</v>
      </c>
      <c r="C558">
        <v>56493222</v>
      </c>
      <c r="D558">
        <v>54902280</v>
      </c>
      <c r="E558">
        <v>1</v>
      </c>
      <c r="F558">
        <v>1</v>
      </c>
      <c r="G558">
        <v>1079</v>
      </c>
      <c r="H558">
        <v>3</v>
      </c>
      <c r="I558" t="s">
        <v>895</v>
      </c>
      <c r="J558" t="s">
        <v>896</v>
      </c>
      <c r="K558" t="s">
        <v>897</v>
      </c>
      <c r="L558">
        <v>1339</v>
      </c>
      <c r="N558">
        <v>1007</v>
      </c>
      <c r="O558" t="s">
        <v>158</v>
      </c>
      <c r="P558" t="s">
        <v>158</v>
      </c>
      <c r="Q558">
        <v>1</v>
      </c>
      <c r="X558">
        <v>6.22</v>
      </c>
      <c r="Y558">
        <v>2464.94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6.22</v>
      </c>
      <c r="AH558">
        <v>2</v>
      </c>
      <c r="AI558">
        <v>56493235</v>
      </c>
      <c r="AJ558">
        <v>561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ROW(Source!A736)</f>
        <v>736</v>
      </c>
      <c r="B559">
        <v>56493258</v>
      </c>
      <c r="C559">
        <v>56493222</v>
      </c>
      <c r="D559">
        <v>54902287</v>
      </c>
      <c r="E559">
        <v>1</v>
      </c>
      <c r="F559">
        <v>1</v>
      </c>
      <c r="G559">
        <v>1079</v>
      </c>
      <c r="H559">
        <v>3</v>
      </c>
      <c r="I559" t="s">
        <v>898</v>
      </c>
      <c r="J559" t="s">
        <v>899</v>
      </c>
      <c r="K559" t="s">
        <v>900</v>
      </c>
      <c r="L559">
        <v>1339</v>
      </c>
      <c r="N559">
        <v>1007</v>
      </c>
      <c r="O559" t="s">
        <v>158</v>
      </c>
      <c r="P559" t="s">
        <v>158</v>
      </c>
      <c r="Q559">
        <v>1</v>
      </c>
      <c r="X559">
        <v>0.99</v>
      </c>
      <c r="Y559">
        <v>2824.52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0.99</v>
      </c>
      <c r="AH559">
        <v>2</v>
      </c>
      <c r="AI559">
        <v>56493236</v>
      </c>
      <c r="AJ559">
        <v>562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ROW(Source!A736)</f>
        <v>736</v>
      </c>
      <c r="B560">
        <v>56493259</v>
      </c>
      <c r="C560">
        <v>56493222</v>
      </c>
      <c r="D560">
        <v>54902884</v>
      </c>
      <c r="E560">
        <v>1</v>
      </c>
      <c r="F560">
        <v>1</v>
      </c>
      <c r="G560">
        <v>1079</v>
      </c>
      <c r="H560">
        <v>3</v>
      </c>
      <c r="I560" t="s">
        <v>901</v>
      </c>
      <c r="J560" t="s">
        <v>902</v>
      </c>
      <c r="K560" t="s">
        <v>903</v>
      </c>
      <c r="L560">
        <v>1348</v>
      </c>
      <c r="N560">
        <v>1009</v>
      </c>
      <c r="O560" t="s">
        <v>32</v>
      </c>
      <c r="P560" t="s">
        <v>32</v>
      </c>
      <c r="Q560">
        <v>1000</v>
      </c>
      <c r="X560">
        <v>1.1599999999999999E-2</v>
      </c>
      <c r="Y560">
        <v>9238.1299999999992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3</v>
      </c>
      <c r="AG560">
        <v>1.1599999999999999E-2</v>
      </c>
      <c r="AH560">
        <v>2</v>
      </c>
      <c r="AI560">
        <v>56493237</v>
      </c>
      <c r="AJ560">
        <v>563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ROW(Source!A736)</f>
        <v>736</v>
      </c>
      <c r="B561">
        <v>56493260</v>
      </c>
      <c r="C561">
        <v>56493222</v>
      </c>
      <c r="D561">
        <v>54911477</v>
      </c>
      <c r="E561">
        <v>1</v>
      </c>
      <c r="F561">
        <v>1</v>
      </c>
      <c r="G561">
        <v>1079</v>
      </c>
      <c r="H561">
        <v>3</v>
      </c>
      <c r="I561" t="s">
        <v>904</v>
      </c>
      <c r="J561" t="s">
        <v>905</v>
      </c>
      <c r="K561" t="s">
        <v>906</v>
      </c>
      <c r="L561">
        <v>1348</v>
      </c>
      <c r="N561">
        <v>1009</v>
      </c>
      <c r="O561" t="s">
        <v>32</v>
      </c>
      <c r="P561" t="s">
        <v>32</v>
      </c>
      <c r="Q561">
        <v>1000</v>
      </c>
      <c r="X561">
        <v>0.5</v>
      </c>
      <c r="Y561">
        <v>12645.17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</v>
      </c>
      <c r="AG561">
        <v>0.5</v>
      </c>
      <c r="AH561">
        <v>2</v>
      </c>
      <c r="AI561">
        <v>56493242</v>
      </c>
      <c r="AJ561">
        <v>567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ROW(Source!A736)</f>
        <v>736</v>
      </c>
      <c r="B562">
        <v>56493261</v>
      </c>
      <c r="C562">
        <v>56493222</v>
      </c>
      <c r="D562">
        <v>54914902</v>
      </c>
      <c r="E562">
        <v>1</v>
      </c>
      <c r="F562">
        <v>1</v>
      </c>
      <c r="G562">
        <v>1079</v>
      </c>
      <c r="H562">
        <v>3</v>
      </c>
      <c r="I562" t="s">
        <v>252</v>
      </c>
      <c r="J562" t="s">
        <v>254</v>
      </c>
      <c r="K562" t="s">
        <v>253</v>
      </c>
      <c r="L562">
        <v>1327</v>
      </c>
      <c r="N562">
        <v>1005</v>
      </c>
      <c r="O562" t="s">
        <v>214</v>
      </c>
      <c r="P562" t="s">
        <v>214</v>
      </c>
      <c r="Q562">
        <v>1</v>
      </c>
      <c r="X562">
        <v>86.1</v>
      </c>
      <c r="Y562">
        <v>60.82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</v>
      </c>
      <c r="AG562">
        <v>86.1</v>
      </c>
      <c r="AH562">
        <v>2</v>
      </c>
      <c r="AI562">
        <v>56493243</v>
      </c>
      <c r="AJ562">
        <v>568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ROW(Source!A736)</f>
        <v>736</v>
      </c>
      <c r="B563">
        <v>56493262</v>
      </c>
      <c r="C563">
        <v>56493222</v>
      </c>
      <c r="D563">
        <v>54869117</v>
      </c>
      <c r="E563">
        <v>1079</v>
      </c>
      <c r="F563">
        <v>1</v>
      </c>
      <c r="G563">
        <v>1079</v>
      </c>
      <c r="H563">
        <v>3</v>
      </c>
      <c r="I563" t="s">
        <v>973</v>
      </c>
      <c r="J563" t="s">
        <v>3</v>
      </c>
      <c r="K563" t="s">
        <v>987</v>
      </c>
      <c r="L563">
        <v>1339</v>
      </c>
      <c r="N563">
        <v>1007</v>
      </c>
      <c r="O563" t="s">
        <v>158</v>
      </c>
      <c r="P563" t="s">
        <v>158</v>
      </c>
      <c r="Q563">
        <v>1</v>
      </c>
      <c r="X563">
        <v>101.5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3</v>
      </c>
      <c r="AG563">
        <v>101.5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ROW(Source!A737)</f>
        <v>737</v>
      </c>
      <c r="B564">
        <v>56493244</v>
      </c>
      <c r="C564">
        <v>56493222</v>
      </c>
      <c r="D564">
        <v>54836958</v>
      </c>
      <c r="E564">
        <v>1079</v>
      </c>
      <c r="F564">
        <v>1</v>
      </c>
      <c r="G564">
        <v>1079</v>
      </c>
      <c r="H564">
        <v>1</v>
      </c>
      <c r="I564" t="s">
        <v>738</v>
      </c>
      <c r="J564" t="s">
        <v>3</v>
      </c>
      <c r="K564" t="s">
        <v>739</v>
      </c>
      <c r="L564">
        <v>1191</v>
      </c>
      <c r="N564">
        <v>1013</v>
      </c>
      <c r="O564" t="s">
        <v>740</v>
      </c>
      <c r="P564" t="s">
        <v>740</v>
      </c>
      <c r="Q564">
        <v>1</v>
      </c>
      <c r="X564">
        <v>806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49</v>
      </c>
      <c r="AG564">
        <v>1019.59</v>
      </c>
      <c r="AH564">
        <v>2</v>
      </c>
      <c r="AI564">
        <v>56493223</v>
      </c>
      <c r="AJ564">
        <v>569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ROW(Source!A737)</f>
        <v>737</v>
      </c>
      <c r="B565">
        <v>56493245</v>
      </c>
      <c r="C565">
        <v>56493222</v>
      </c>
      <c r="D565">
        <v>54934284</v>
      </c>
      <c r="E565">
        <v>1</v>
      </c>
      <c r="F565">
        <v>1</v>
      </c>
      <c r="G565">
        <v>1079</v>
      </c>
      <c r="H565">
        <v>2</v>
      </c>
      <c r="I565" t="s">
        <v>741</v>
      </c>
      <c r="J565" t="s">
        <v>742</v>
      </c>
      <c r="K565" t="s">
        <v>743</v>
      </c>
      <c r="L565">
        <v>1368</v>
      </c>
      <c r="N565">
        <v>1011</v>
      </c>
      <c r="O565" t="s">
        <v>744</v>
      </c>
      <c r="P565" t="s">
        <v>744</v>
      </c>
      <c r="Q565">
        <v>1</v>
      </c>
      <c r="X565">
        <v>1.28</v>
      </c>
      <c r="Y565">
        <v>0</v>
      </c>
      <c r="Z565">
        <v>83.1</v>
      </c>
      <c r="AA565">
        <v>12.62</v>
      </c>
      <c r="AB565">
        <v>0</v>
      </c>
      <c r="AC565">
        <v>0</v>
      </c>
      <c r="AD565">
        <v>1</v>
      </c>
      <c r="AE565">
        <v>0</v>
      </c>
      <c r="AF565" t="s">
        <v>48</v>
      </c>
      <c r="AG565">
        <v>1.7600000000000002</v>
      </c>
      <c r="AH565">
        <v>2</v>
      </c>
      <c r="AI565">
        <v>56493224</v>
      </c>
      <c r="AJ565">
        <v>570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ROW(Source!A737)</f>
        <v>737</v>
      </c>
      <c r="B566">
        <v>56493247</v>
      </c>
      <c r="C566">
        <v>56493222</v>
      </c>
      <c r="D566">
        <v>54934421</v>
      </c>
      <c r="E566">
        <v>1</v>
      </c>
      <c r="F566">
        <v>1</v>
      </c>
      <c r="G566">
        <v>1079</v>
      </c>
      <c r="H566">
        <v>2</v>
      </c>
      <c r="I566" t="s">
        <v>803</v>
      </c>
      <c r="J566" t="s">
        <v>804</v>
      </c>
      <c r="K566" t="s">
        <v>805</v>
      </c>
      <c r="L566">
        <v>1368</v>
      </c>
      <c r="N566">
        <v>1011</v>
      </c>
      <c r="O566" t="s">
        <v>744</v>
      </c>
      <c r="P566" t="s">
        <v>744</v>
      </c>
      <c r="Q566">
        <v>1</v>
      </c>
      <c r="X566">
        <v>4.5999999999999996</v>
      </c>
      <c r="Y566">
        <v>0</v>
      </c>
      <c r="Z566">
        <v>0.45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48</v>
      </c>
      <c r="AG566">
        <v>6.3250000000000002</v>
      </c>
      <c r="AH566">
        <v>2</v>
      </c>
      <c r="AI566">
        <v>56493226</v>
      </c>
      <c r="AJ566">
        <v>571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ROW(Source!A737)</f>
        <v>737</v>
      </c>
      <c r="B567">
        <v>56493246</v>
      </c>
      <c r="C567">
        <v>56493222</v>
      </c>
      <c r="D567">
        <v>54933523</v>
      </c>
      <c r="E567">
        <v>1</v>
      </c>
      <c r="F567">
        <v>1</v>
      </c>
      <c r="G567">
        <v>1079</v>
      </c>
      <c r="H567">
        <v>2</v>
      </c>
      <c r="I567" t="s">
        <v>746</v>
      </c>
      <c r="J567" t="s">
        <v>747</v>
      </c>
      <c r="K567" t="s">
        <v>748</v>
      </c>
      <c r="L567">
        <v>1368</v>
      </c>
      <c r="N567">
        <v>1011</v>
      </c>
      <c r="O567" t="s">
        <v>744</v>
      </c>
      <c r="P567" t="s">
        <v>744</v>
      </c>
      <c r="Q567">
        <v>1</v>
      </c>
      <c r="X567">
        <v>0.86</v>
      </c>
      <c r="Y567">
        <v>0</v>
      </c>
      <c r="Z567">
        <v>179.17</v>
      </c>
      <c r="AA567">
        <v>16.93</v>
      </c>
      <c r="AB567">
        <v>0</v>
      </c>
      <c r="AC567">
        <v>0</v>
      </c>
      <c r="AD567">
        <v>1</v>
      </c>
      <c r="AE567">
        <v>0</v>
      </c>
      <c r="AF567" t="s">
        <v>48</v>
      </c>
      <c r="AG567">
        <v>1.1825000000000001</v>
      </c>
      <c r="AH567">
        <v>2</v>
      </c>
      <c r="AI567">
        <v>56493225</v>
      </c>
      <c r="AJ567">
        <v>572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ROW(Source!A737)</f>
        <v>737</v>
      </c>
      <c r="B568">
        <v>56493248</v>
      </c>
      <c r="C568">
        <v>56493222</v>
      </c>
      <c r="D568">
        <v>54933656</v>
      </c>
      <c r="E568">
        <v>1</v>
      </c>
      <c r="F568">
        <v>1</v>
      </c>
      <c r="G568">
        <v>1079</v>
      </c>
      <c r="H568">
        <v>2</v>
      </c>
      <c r="I568" t="s">
        <v>806</v>
      </c>
      <c r="J568" t="s">
        <v>807</v>
      </c>
      <c r="K568" t="s">
        <v>808</v>
      </c>
      <c r="L568">
        <v>1368</v>
      </c>
      <c r="N568">
        <v>1011</v>
      </c>
      <c r="O568" t="s">
        <v>744</v>
      </c>
      <c r="P568" t="s">
        <v>744</v>
      </c>
      <c r="Q568">
        <v>1</v>
      </c>
      <c r="X568">
        <v>0.25</v>
      </c>
      <c r="Y568">
        <v>0</v>
      </c>
      <c r="Z568">
        <v>164.94</v>
      </c>
      <c r="AA568">
        <v>14.54</v>
      </c>
      <c r="AB568">
        <v>0</v>
      </c>
      <c r="AC568">
        <v>0</v>
      </c>
      <c r="AD568">
        <v>1</v>
      </c>
      <c r="AE568">
        <v>0</v>
      </c>
      <c r="AF568" t="s">
        <v>48</v>
      </c>
      <c r="AG568">
        <v>0.34375</v>
      </c>
      <c r="AH568">
        <v>2</v>
      </c>
      <c r="AI568">
        <v>56493227</v>
      </c>
      <c r="AJ568">
        <v>573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ROW(Source!A737)</f>
        <v>737</v>
      </c>
      <c r="B569">
        <v>56493249</v>
      </c>
      <c r="C569">
        <v>56493222</v>
      </c>
      <c r="D569">
        <v>54933779</v>
      </c>
      <c r="E569">
        <v>1</v>
      </c>
      <c r="F569">
        <v>1</v>
      </c>
      <c r="G569">
        <v>1079</v>
      </c>
      <c r="H569">
        <v>2</v>
      </c>
      <c r="I569" t="s">
        <v>749</v>
      </c>
      <c r="J569" t="s">
        <v>750</v>
      </c>
      <c r="K569" t="s">
        <v>751</v>
      </c>
      <c r="L569">
        <v>1368</v>
      </c>
      <c r="N569">
        <v>1011</v>
      </c>
      <c r="O569" t="s">
        <v>744</v>
      </c>
      <c r="P569" t="s">
        <v>744</v>
      </c>
      <c r="Q569">
        <v>1</v>
      </c>
      <c r="X569">
        <v>40.299999999999997</v>
      </c>
      <c r="Y569">
        <v>0</v>
      </c>
      <c r="Z569">
        <v>0.23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48</v>
      </c>
      <c r="AG569">
        <v>55.412500000000001</v>
      </c>
      <c r="AH569">
        <v>2</v>
      </c>
      <c r="AI569">
        <v>56493228</v>
      </c>
      <c r="AJ569">
        <v>574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ROW(Source!A737)</f>
        <v>737</v>
      </c>
      <c r="B570">
        <v>56493250</v>
      </c>
      <c r="C570">
        <v>56493222</v>
      </c>
      <c r="D570">
        <v>54831673</v>
      </c>
      <c r="E570">
        <v>1079</v>
      </c>
      <c r="F570">
        <v>1</v>
      </c>
      <c r="G570">
        <v>1079</v>
      </c>
      <c r="H570">
        <v>3</v>
      </c>
      <c r="I570" t="s">
        <v>969</v>
      </c>
      <c r="J570" t="s">
        <v>3</v>
      </c>
      <c r="K570" t="s">
        <v>972</v>
      </c>
      <c r="L570">
        <v>1348</v>
      </c>
      <c r="N570">
        <v>1009</v>
      </c>
      <c r="O570" t="s">
        <v>32</v>
      </c>
      <c r="P570" t="s">
        <v>32</v>
      </c>
      <c r="Q570">
        <v>1000</v>
      </c>
      <c r="X570">
        <v>7.66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3</v>
      </c>
      <c r="AG570">
        <v>7.66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ROW(Source!A737)</f>
        <v>737</v>
      </c>
      <c r="B571">
        <v>56493251</v>
      </c>
      <c r="C571">
        <v>56493222</v>
      </c>
      <c r="D571">
        <v>54902310</v>
      </c>
      <c r="E571">
        <v>1</v>
      </c>
      <c r="F571">
        <v>1</v>
      </c>
      <c r="G571">
        <v>1079</v>
      </c>
      <c r="H571">
        <v>3</v>
      </c>
      <c r="I571" t="s">
        <v>752</v>
      </c>
      <c r="J571" t="s">
        <v>753</v>
      </c>
      <c r="K571" t="s">
        <v>754</v>
      </c>
      <c r="L571">
        <v>1339</v>
      </c>
      <c r="N571">
        <v>1007</v>
      </c>
      <c r="O571" t="s">
        <v>158</v>
      </c>
      <c r="P571" t="s">
        <v>158</v>
      </c>
      <c r="Q571">
        <v>1</v>
      </c>
      <c r="X571">
        <v>0.25700000000000001</v>
      </c>
      <c r="Y571">
        <v>7.07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0.25700000000000001</v>
      </c>
      <c r="AH571">
        <v>2</v>
      </c>
      <c r="AI571">
        <v>56493229</v>
      </c>
      <c r="AJ571">
        <v>575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ROW(Source!A737)</f>
        <v>737</v>
      </c>
      <c r="B572">
        <v>56493252</v>
      </c>
      <c r="C572">
        <v>56493222</v>
      </c>
      <c r="D572">
        <v>54902322</v>
      </c>
      <c r="E572">
        <v>1</v>
      </c>
      <c r="F572">
        <v>1</v>
      </c>
      <c r="G572">
        <v>1079</v>
      </c>
      <c r="H572">
        <v>3</v>
      </c>
      <c r="I572" t="s">
        <v>809</v>
      </c>
      <c r="J572" t="s">
        <v>810</v>
      </c>
      <c r="K572" t="s">
        <v>811</v>
      </c>
      <c r="L572">
        <v>1348</v>
      </c>
      <c r="N572">
        <v>1009</v>
      </c>
      <c r="O572" t="s">
        <v>32</v>
      </c>
      <c r="P572" t="s">
        <v>32</v>
      </c>
      <c r="Q572">
        <v>1000</v>
      </c>
      <c r="X572">
        <v>7.9000000000000001E-2</v>
      </c>
      <c r="Y572">
        <v>6512.79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</v>
      </c>
      <c r="AG572">
        <v>7.9000000000000001E-2</v>
      </c>
      <c r="AH572">
        <v>2</v>
      </c>
      <c r="AI572">
        <v>56493230</v>
      </c>
      <c r="AJ572">
        <v>576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ROW(Source!A737)</f>
        <v>737</v>
      </c>
      <c r="B573">
        <v>56493253</v>
      </c>
      <c r="C573">
        <v>56493222</v>
      </c>
      <c r="D573">
        <v>54902402</v>
      </c>
      <c r="E573">
        <v>1</v>
      </c>
      <c r="F573">
        <v>1</v>
      </c>
      <c r="G573">
        <v>1079</v>
      </c>
      <c r="H573">
        <v>3</v>
      </c>
      <c r="I573" t="s">
        <v>812</v>
      </c>
      <c r="J573" t="s">
        <v>813</v>
      </c>
      <c r="K573" t="s">
        <v>814</v>
      </c>
      <c r="L573">
        <v>1339</v>
      </c>
      <c r="N573">
        <v>1007</v>
      </c>
      <c r="O573" t="s">
        <v>158</v>
      </c>
      <c r="P573" t="s">
        <v>158</v>
      </c>
      <c r="Q573">
        <v>1</v>
      </c>
      <c r="X573">
        <v>0.53</v>
      </c>
      <c r="Y573">
        <v>1821.37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</v>
      </c>
      <c r="AG573">
        <v>0.53</v>
      </c>
      <c r="AH573">
        <v>2</v>
      </c>
      <c r="AI573">
        <v>56493231</v>
      </c>
      <c r="AJ573">
        <v>577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ROW(Source!A737)</f>
        <v>737</v>
      </c>
      <c r="B574">
        <v>56493254</v>
      </c>
      <c r="C574">
        <v>56493222</v>
      </c>
      <c r="D574">
        <v>54902403</v>
      </c>
      <c r="E574">
        <v>1</v>
      </c>
      <c r="F574">
        <v>1</v>
      </c>
      <c r="G574">
        <v>1079</v>
      </c>
      <c r="H574">
        <v>3</v>
      </c>
      <c r="I574" t="s">
        <v>815</v>
      </c>
      <c r="J574" t="s">
        <v>816</v>
      </c>
      <c r="K574" t="s">
        <v>817</v>
      </c>
      <c r="L574">
        <v>1339</v>
      </c>
      <c r="N574">
        <v>1007</v>
      </c>
      <c r="O574" t="s">
        <v>158</v>
      </c>
      <c r="P574" t="s">
        <v>158</v>
      </c>
      <c r="Q574">
        <v>1</v>
      </c>
      <c r="X574">
        <v>2.61</v>
      </c>
      <c r="Y574">
        <v>1821.37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2.61</v>
      </c>
      <c r="AH574">
        <v>2</v>
      </c>
      <c r="AI574">
        <v>56493232</v>
      </c>
      <c r="AJ574">
        <v>578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ROW(Source!A737)</f>
        <v>737</v>
      </c>
      <c r="B575">
        <v>56493255</v>
      </c>
      <c r="C575">
        <v>56493222</v>
      </c>
      <c r="D575">
        <v>54902427</v>
      </c>
      <c r="E575">
        <v>1</v>
      </c>
      <c r="F575">
        <v>1</v>
      </c>
      <c r="G575">
        <v>1079</v>
      </c>
      <c r="H575">
        <v>3</v>
      </c>
      <c r="I575" t="s">
        <v>761</v>
      </c>
      <c r="J575" t="s">
        <v>762</v>
      </c>
      <c r="K575" t="s">
        <v>763</v>
      </c>
      <c r="L575">
        <v>1348</v>
      </c>
      <c r="N575">
        <v>1009</v>
      </c>
      <c r="O575" t="s">
        <v>32</v>
      </c>
      <c r="P575" t="s">
        <v>32</v>
      </c>
      <c r="Q575">
        <v>1000</v>
      </c>
      <c r="X575">
        <v>8.5999999999999993E-2</v>
      </c>
      <c r="Y575">
        <v>1257.54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</v>
      </c>
      <c r="AG575">
        <v>8.5999999999999993E-2</v>
      </c>
      <c r="AH575">
        <v>2</v>
      </c>
      <c r="AI575">
        <v>56493233</v>
      </c>
      <c r="AJ575">
        <v>579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ROW(Source!A737)</f>
        <v>737</v>
      </c>
      <c r="B576">
        <v>56493256</v>
      </c>
      <c r="C576">
        <v>56493222</v>
      </c>
      <c r="D576">
        <v>54902715</v>
      </c>
      <c r="E576">
        <v>1</v>
      </c>
      <c r="F576">
        <v>1</v>
      </c>
      <c r="G576">
        <v>1079</v>
      </c>
      <c r="H576">
        <v>3</v>
      </c>
      <c r="I576" t="s">
        <v>892</v>
      </c>
      <c r="J576" t="s">
        <v>893</v>
      </c>
      <c r="K576" t="s">
        <v>894</v>
      </c>
      <c r="L576">
        <v>1327</v>
      </c>
      <c r="N576">
        <v>1005</v>
      </c>
      <c r="O576" t="s">
        <v>214</v>
      </c>
      <c r="P576" t="s">
        <v>214</v>
      </c>
      <c r="Q576">
        <v>1</v>
      </c>
      <c r="X576">
        <v>42.9</v>
      </c>
      <c r="Y576">
        <v>7.39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</v>
      </c>
      <c r="AG576">
        <v>42.9</v>
      </c>
      <c r="AH576">
        <v>2</v>
      </c>
      <c r="AI576">
        <v>56493234</v>
      </c>
      <c r="AJ576">
        <v>580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ROW(Source!A737)</f>
        <v>737</v>
      </c>
      <c r="B577">
        <v>56493257</v>
      </c>
      <c r="C577">
        <v>56493222</v>
      </c>
      <c r="D577">
        <v>54902280</v>
      </c>
      <c r="E577">
        <v>1</v>
      </c>
      <c r="F577">
        <v>1</v>
      </c>
      <c r="G577">
        <v>1079</v>
      </c>
      <c r="H577">
        <v>3</v>
      </c>
      <c r="I577" t="s">
        <v>895</v>
      </c>
      <c r="J577" t="s">
        <v>896</v>
      </c>
      <c r="K577" t="s">
        <v>897</v>
      </c>
      <c r="L577">
        <v>1339</v>
      </c>
      <c r="N577">
        <v>1007</v>
      </c>
      <c r="O577" t="s">
        <v>158</v>
      </c>
      <c r="P577" t="s">
        <v>158</v>
      </c>
      <c r="Q577">
        <v>1</v>
      </c>
      <c r="X577">
        <v>6.22</v>
      </c>
      <c r="Y577">
        <v>2464.94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</v>
      </c>
      <c r="AG577">
        <v>6.22</v>
      </c>
      <c r="AH577">
        <v>2</v>
      </c>
      <c r="AI577">
        <v>56493235</v>
      </c>
      <c r="AJ577">
        <v>581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ROW(Source!A737)</f>
        <v>737</v>
      </c>
      <c r="B578">
        <v>56493258</v>
      </c>
      <c r="C578">
        <v>56493222</v>
      </c>
      <c r="D578">
        <v>54902287</v>
      </c>
      <c r="E578">
        <v>1</v>
      </c>
      <c r="F578">
        <v>1</v>
      </c>
      <c r="G578">
        <v>1079</v>
      </c>
      <c r="H578">
        <v>3</v>
      </c>
      <c r="I578" t="s">
        <v>898</v>
      </c>
      <c r="J578" t="s">
        <v>899</v>
      </c>
      <c r="K578" t="s">
        <v>900</v>
      </c>
      <c r="L578">
        <v>1339</v>
      </c>
      <c r="N578">
        <v>1007</v>
      </c>
      <c r="O578" t="s">
        <v>158</v>
      </c>
      <c r="P578" t="s">
        <v>158</v>
      </c>
      <c r="Q578">
        <v>1</v>
      </c>
      <c r="X578">
        <v>0.99</v>
      </c>
      <c r="Y578">
        <v>2824.52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3</v>
      </c>
      <c r="AG578">
        <v>0.99</v>
      </c>
      <c r="AH578">
        <v>2</v>
      </c>
      <c r="AI578">
        <v>56493236</v>
      </c>
      <c r="AJ578">
        <v>582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ROW(Source!A737)</f>
        <v>737</v>
      </c>
      <c r="B579">
        <v>56493259</v>
      </c>
      <c r="C579">
        <v>56493222</v>
      </c>
      <c r="D579">
        <v>54902884</v>
      </c>
      <c r="E579">
        <v>1</v>
      </c>
      <c r="F579">
        <v>1</v>
      </c>
      <c r="G579">
        <v>1079</v>
      </c>
      <c r="H579">
        <v>3</v>
      </c>
      <c r="I579" t="s">
        <v>901</v>
      </c>
      <c r="J579" t="s">
        <v>902</v>
      </c>
      <c r="K579" t="s">
        <v>903</v>
      </c>
      <c r="L579">
        <v>1348</v>
      </c>
      <c r="N579">
        <v>1009</v>
      </c>
      <c r="O579" t="s">
        <v>32</v>
      </c>
      <c r="P579" t="s">
        <v>32</v>
      </c>
      <c r="Q579">
        <v>1000</v>
      </c>
      <c r="X579">
        <v>1.1599999999999999E-2</v>
      </c>
      <c r="Y579">
        <v>9238.1299999999992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3</v>
      </c>
      <c r="AG579">
        <v>1.1599999999999999E-2</v>
      </c>
      <c r="AH579">
        <v>2</v>
      </c>
      <c r="AI579">
        <v>56493237</v>
      </c>
      <c r="AJ579">
        <v>583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ROW(Source!A737)</f>
        <v>737</v>
      </c>
      <c r="B580">
        <v>56493260</v>
      </c>
      <c r="C580">
        <v>56493222</v>
      </c>
      <c r="D580">
        <v>54911477</v>
      </c>
      <c r="E580">
        <v>1</v>
      </c>
      <c r="F580">
        <v>1</v>
      </c>
      <c r="G580">
        <v>1079</v>
      </c>
      <c r="H580">
        <v>3</v>
      </c>
      <c r="I580" t="s">
        <v>904</v>
      </c>
      <c r="J580" t="s">
        <v>905</v>
      </c>
      <c r="K580" t="s">
        <v>906</v>
      </c>
      <c r="L580">
        <v>1348</v>
      </c>
      <c r="N580">
        <v>1009</v>
      </c>
      <c r="O580" t="s">
        <v>32</v>
      </c>
      <c r="P580" t="s">
        <v>32</v>
      </c>
      <c r="Q580">
        <v>1000</v>
      </c>
      <c r="X580">
        <v>0.5</v>
      </c>
      <c r="Y580">
        <v>12645.17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</v>
      </c>
      <c r="AG580">
        <v>0.5</v>
      </c>
      <c r="AH580">
        <v>2</v>
      </c>
      <c r="AI580">
        <v>56493242</v>
      </c>
      <c r="AJ580">
        <v>587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ROW(Source!A737)</f>
        <v>737</v>
      </c>
      <c r="B581">
        <v>56493261</v>
      </c>
      <c r="C581">
        <v>56493222</v>
      </c>
      <c r="D581">
        <v>54914902</v>
      </c>
      <c r="E581">
        <v>1</v>
      </c>
      <c r="F581">
        <v>1</v>
      </c>
      <c r="G581">
        <v>1079</v>
      </c>
      <c r="H581">
        <v>3</v>
      </c>
      <c r="I581" t="s">
        <v>252</v>
      </c>
      <c r="J581" t="s">
        <v>254</v>
      </c>
      <c r="K581" t="s">
        <v>253</v>
      </c>
      <c r="L581">
        <v>1327</v>
      </c>
      <c r="N581">
        <v>1005</v>
      </c>
      <c r="O581" t="s">
        <v>214</v>
      </c>
      <c r="P581" t="s">
        <v>214</v>
      </c>
      <c r="Q581">
        <v>1</v>
      </c>
      <c r="X581">
        <v>86.1</v>
      </c>
      <c r="Y581">
        <v>60.82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</v>
      </c>
      <c r="AG581">
        <v>86.1</v>
      </c>
      <c r="AH581">
        <v>2</v>
      </c>
      <c r="AI581">
        <v>56493243</v>
      </c>
      <c r="AJ581">
        <v>588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ROW(Source!A737)</f>
        <v>737</v>
      </c>
      <c r="B582">
        <v>56493262</v>
      </c>
      <c r="C582">
        <v>56493222</v>
      </c>
      <c r="D582">
        <v>54869117</v>
      </c>
      <c r="E582">
        <v>1079</v>
      </c>
      <c r="F582">
        <v>1</v>
      </c>
      <c r="G582">
        <v>1079</v>
      </c>
      <c r="H582">
        <v>3</v>
      </c>
      <c r="I582" t="s">
        <v>973</v>
      </c>
      <c r="J582" t="s">
        <v>3</v>
      </c>
      <c r="K582" t="s">
        <v>987</v>
      </c>
      <c r="L582">
        <v>1339</v>
      </c>
      <c r="N582">
        <v>1007</v>
      </c>
      <c r="O582" t="s">
        <v>158</v>
      </c>
      <c r="P582" t="s">
        <v>158</v>
      </c>
      <c r="Q582">
        <v>1</v>
      </c>
      <c r="X582">
        <v>101.5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3</v>
      </c>
      <c r="AG582">
        <v>101.5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ROW(Source!A779)</f>
        <v>779</v>
      </c>
      <c r="B583">
        <v>56495226</v>
      </c>
      <c r="C583">
        <v>56495222</v>
      </c>
      <c r="D583">
        <v>54836958</v>
      </c>
      <c r="E583">
        <v>1079</v>
      </c>
      <c r="F583">
        <v>1</v>
      </c>
      <c r="G583">
        <v>1079</v>
      </c>
      <c r="H583">
        <v>1</v>
      </c>
      <c r="I583" t="s">
        <v>738</v>
      </c>
      <c r="J583" t="s">
        <v>3</v>
      </c>
      <c r="K583" t="s">
        <v>739</v>
      </c>
      <c r="L583">
        <v>1191</v>
      </c>
      <c r="N583">
        <v>1013</v>
      </c>
      <c r="O583" t="s">
        <v>740</v>
      </c>
      <c r="P583" t="s">
        <v>740</v>
      </c>
      <c r="Q583">
        <v>1</v>
      </c>
      <c r="X583">
        <v>21.7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49</v>
      </c>
      <c r="AG583">
        <v>27.450500000000002</v>
      </c>
      <c r="AH583">
        <v>2</v>
      </c>
      <c r="AI583">
        <v>56495223</v>
      </c>
      <c r="AJ583">
        <v>589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ROW(Source!A779)</f>
        <v>779</v>
      </c>
      <c r="B584">
        <v>56495227</v>
      </c>
      <c r="C584">
        <v>56495222</v>
      </c>
      <c r="D584">
        <v>54848171</v>
      </c>
      <c r="E584">
        <v>1079</v>
      </c>
      <c r="F584">
        <v>1</v>
      </c>
      <c r="G584">
        <v>1079</v>
      </c>
      <c r="H584">
        <v>3</v>
      </c>
      <c r="I584" t="s">
        <v>1012</v>
      </c>
      <c r="J584" t="s">
        <v>3</v>
      </c>
      <c r="K584" t="s">
        <v>1013</v>
      </c>
      <c r="L584">
        <v>1348</v>
      </c>
      <c r="N584">
        <v>1009</v>
      </c>
      <c r="O584" t="s">
        <v>32</v>
      </c>
      <c r="P584" t="s">
        <v>32</v>
      </c>
      <c r="Q584">
        <v>1000</v>
      </c>
      <c r="X584">
        <v>0.184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3</v>
      </c>
      <c r="AG584">
        <v>0.184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ROW(Source!A779)</f>
        <v>779</v>
      </c>
      <c r="B585">
        <v>56495228</v>
      </c>
      <c r="C585">
        <v>56495222</v>
      </c>
      <c r="D585">
        <v>54848228</v>
      </c>
      <c r="E585">
        <v>1079</v>
      </c>
      <c r="F585">
        <v>1</v>
      </c>
      <c r="G585">
        <v>1079</v>
      </c>
      <c r="H585">
        <v>3</v>
      </c>
      <c r="I585" t="s">
        <v>1014</v>
      </c>
      <c r="J585" t="s">
        <v>3</v>
      </c>
      <c r="K585" t="s">
        <v>1015</v>
      </c>
      <c r="L585">
        <v>1346</v>
      </c>
      <c r="N585">
        <v>1009</v>
      </c>
      <c r="O585" t="s">
        <v>353</v>
      </c>
      <c r="P585" t="s">
        <v>353</v>
      </c>
      <c r="Q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3</v>
      </c>
      <c r="AG585">
        <v>0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ROW(Source!A780)</f>
        <v>780</v>
      </c>
      <c r="B586">
        <v>56495226</v>
      </c>
      <c r="C586">
        <v>56495222</v>
      </c>
      <c r="D586">
        <v>54836958</v>
      </c>
      <c r="E586">
        <v>1079</v>
      </c>
      <c r="F586">
        <v>1</v>
      </c>
      <c r="G586">
        <v>1079</v>
      </c>
      <c r="H586">
        <v>1</v>
      </c>
      <c r="I586" t="s">
        <v>738</v>
      </c>
      <c r="J586" t="s">
        <v>3</v>
      </c>
      <c r="K586" t="s">
        <v>739</v>
      </c>
      <c r="L586">
        <v>1191</v>
      </c>
      <c r="N586">
        <v>1013</v>
      </c>
      <c r="O586" t="s">
        <v>740</v>
      </c>
      <c r="P586" t="s">
        <v>740</v>
      </c>
      <c r="Q586">
        <v>1</v>
      </c>
      <c r="X586">
        <v>21.7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49</v>
      </c>
      <c r="AG586">
        <v>27.450500000000002</v>
      </c>
      <c r="AH586">
        <v>2</v>
      </c>
      <c r="AI586">
        <v>56495223</v>
      </c>
      <c r="AJ586">
        <v>592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ROW(Source!A780)</f>
        <v>780</v>
      </c>
      <c r="B587">
        <v>56495227</v>
      </c>
      <c r="C587">
        <v>56495222</v>
      </c>
      <c r="D587">
        <v>54848171</v>
      </c>
      <c r="E587">
        <v>1079</v>
      </c>
      <c r="F587">
        <v>1</v>
      </c>
      <c r="G587">
        <v>1079</v>
      </c>
      <c r="H587">
        <v>3</v>
      </c>
      <c r="I587" t="s">
        <v>1012</v>
      </c>
      <c r="J587" t="s">
        <v>3</v>
      </c>
      <c r="K587" t="s">
        <v>1013</v>
      </c>
      <c r="L587">
        <v>1348</v>
      </c>
      <c r="N587">
        <v>1009</v>
      </c>
      <c r="O587" t="s">
        <v>32</v>
      </c>
      <c r="P587" t="s">
        <v>32</v>
      </c>
      <c r="Q587">
        <v>1000</v>
      </c>
      <c r="X587">
        <v>0.184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3</v>
      </c>
      <c r="AG587">
        <v>0.184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ROW(Source!A780)</f>
        <v>780</v>
      </c>
      <c r="B588">
        <v>56495228</v>
      </c>
      <c r="C588">
        <v>56495222</v>
      </c>
      <c r="D588">
        <v>54848228</v>
      </c>
      <c r="E588">
        <v>1079</v>
      </c>
      <c r="F588">
        <v>1</v>
      </c>
      <c r="G588">
        <v>1079</v>
      </c>
      <c r="H588">
        <v>3</v>
      </c>
      <c r="I588" t="s">
        <v>1014</v>
      </c>
      <c r="J588" t="s">
        <v>3</v>
      </c>
      <c r="K588" t="s">
        <v>1015</v>
      </c>
      <c r="L588">
        <v>1346</v>
      </c>
      <c r="N588">
        <v>1009</v>
      </c>
      <c r="O588" t="s">
        <v>353</v>
      </c>
      <c r="P588" t="s">
        <v>353</v>
      </c>
      <c r="Q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3</v>
      </c>
      <c r="AG588">
        <v>0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ROW(Source!A785)</f>
        <v>785</v>
      </c>
      <c r="B589">
        <v>56495239</v>
      </c>
      <c r="C589">
        <v>56495232</v>
      </c>
      <c r="D589">
        <v>54836958</v>
      </c>
      <c r="E589">
        <v>1079</v>
      </c>
      <c r="F589">
        <v>1</v>
      </c>
      <c r="G589">
        <v>1079</v>
      </c>
      <c r="H589">
        <v>1</v>
      </c>
      <c r="I589" t="s">
        <v>738</v>
      </c>
      <c r="J589" t="s">
        <v>3</v>
      </c>
      <c r="K589" t="s">
        <v>739</v>
      </c>
      <c r="L589">
        <v>1191</v>
      </c>
      <c r="N589">
        <v>1013</v>
      </c>
      <c r="O589" t="s">
        <v>740</v>
      </c>
      <c r="P589" t="s">
        <v>740</v>
      </c>
      <c r="Q589">
        <v>1</v>
      </c>
      <c r="X589">
        <v>20.100000000000001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49</v>
      </c>
      <c r="AG589">
        <v>25.426500000000001</v>
      </c>
      <c r="AH589">
        <v>2</v>
      </c>
      <c r="AI589">
        <v>56495239</v>
      </c>
      <c r="AJ589">
        <v>595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ROW(Source!A785)</f>
        <v>785</v>
      </c>
      <c r="B590">
        <v>56495240</v>
      </c>
      <c r="C590">
        <v>56495232</v>
      </c>
      <c r="D590">
        <v>54934284</v>
      </c>
      <c r="E590">
        <v>1</v>
      </c>
      <c r="F590">
        <v>1</v>
      </c>
      <c r="G590">
        <v>1079</v>
      </c>
      <c r="H590">
        <v>2</v>
      </c>
      <c r="I590" t="s">
        <v>741</v>
      </c>
      <c r="J590" t="s">
        <v>742</v>
      </c>
      <c r="K590" t="s">
        <v>743</v>
      </c>
      <c r="L590">
        <v>1368</v>
      </c>
      <c r="N590">
        <v>1011</v>
      </c>
      <c r="O590" t="s">
        <v>744</v>
      </c>
      <c r="P590" t="s">
        <v>744</v>
      </c>
      <c r="Q590">
        <v>1</v>
      </c>
      <c r="X590">
        <v>0.7</v>
      </c>
      <c r="Y590">
        <v>0</v>
      </c>
      <c r="Z590">
        <v>83.1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48</v>
      </c>
      <c r="AG590">
        <v>0.96250000000000013</v>
      </c>
      <c r="AH590">
        <v>2</v>
      </c>
      <c r="AI590">
        <v>56495240</v>
      </c>
      <c r="AJ590">
        <v>596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ROW(Source!A785)</f>
        <v>785</v>
      </c>
      <c r="B591">
        <v>56495241</v>
      </c>
      <c r="C591">
        <v>56495232</v>
      </c>
      <c r="D591">
        <v>54933712</v>
      </c>
      <c r="E591">
        <v>1</v>
      </c>
      <c r="F591">
        <v>1</v>
      </c>
      <c r="G591">
        <v>1079</v>
      </c>
      <c r="H591">
        <v>2</v>
      </c>
      <c r="I591" t="s">
        <v>927</v>
      </c>
      <c r="J591" t="s">
        <v>928</v>
      </c>
      <c r="K591" t="s">
        <v>929</v>
      </c>
      <c r="L591">
        <v>1368</v>
      </c>
      <c r="N591">
        <v>1011</v>
      </c>
      <c r="O591" t="s">
        <v>744</v>
      </c>
      <c r="P591" t="s">
        <v>744</v>
      </c>
      <c r="Q591">
        <v>1</v>
      </c>
      <c r="X591">
        <v>3.41</v>
      </c>
      <c r="Y591">
        <v>0</v>
      </c>
      <c r="Z591">
        <v>12.32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48</v>
      </c>
      <c r="AG591">
        <v>4.6887500000000006</v>
      </c>
      <c r="AH591">
        <v>2</v>
      </c>
      <c r="AI591">
        <v>56495241</v>
      </c>
      <c r="AJ591">
        <v>597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ROW(Source!A785)</f>
        <v>785</v>
      </c>
      <c r="B592">
        <v>56495242</v>
      </c>
      <c r="C592">
        <v>56495232</v>
      </c>
      <c r="D592">
        <v>54902487</v>
      </c>
      <c r="E592">
        <v>1</v>
      </c>
      <c r="F592">
        <v>1</v>
      </c>
      <c r="G592">
        <v>1079</v>
      </c>
      <c r="H592">
        <v>3</v>
      </c>
      <c r="I592" t="s">
        <v>936</v>
      </c>
      <c r="J592" t="s">
        <v>937</v>
      </c>
      <c r="K592" t="s">
        <v>938</v>
      </c>
      <c r="L592">
        <v>1348</v>
      </c>
      <c r="N592">
        <v>1009</v>
      </c>
      <c r="O592" t="s">
        <v>32</v>
      </c>
      <c r="P592" t="s">
        <v>32</v>
      </c>
      <c r="Q592">
        <v>1000</v>
      </c>
      <c r="X592">
        <v>2.4E-2</v>
      </c>
      <c r="Y592">
        <v>7350.08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</v>
      </c>
      <c r="AG592">
        <v>2.4E-2</v>
      </c>
      <c r="AH592">
        <v>2</v>
      </c>
      <c r="AI592">
        <v>56495242</v>
      </c>
      <c r="AJ592">
        <v>599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ROW(Source!A785)</f>
        <v>785</v>
      </c>
      <c r="B593">
        <v>56495243</v>
      </c>
      <c r="C593">
        <v>56495232</v>
      </c>
      <c r="D593">
        <v>54902259</v>
      </c>
      <c r="E593">
        <v>1</v>
      </c>
      <c r="F593">
        <v>1</v>
      </c>
      <c r="G593">
        <v>1079</v>
      </c>
      <c r="H593">
        <v>3</v>
      </c>
      <c r="I593" t="s">
        <v>939</v>
      </c>
      <c r="J593" t="s">
        <v>940</v>
      </c>
      <c r="K593" t="s">
        <v>941</v>
      </c>
      <c r="L593">
        <v>1348</v>
      </c>
      <c r="N593">
        <v>1009</v>
      </c>
      <c r="O593" t="s">
        <v>32</v>
      </c>
      <c r="P593" t="s">
        <v>32</v>
      </c>
      <c r="Q593">
        <v>1000</v>
      </c>
      <c r="X593">
        <v>1.6E-2</v>
      </c>
      <c r="Y593">
        <v>3797.94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</v>
      </c>
      <c r="AG593">
        <v>1.6E-2</v>
      </c>
      <c r="AH593">
        <v>2</v>
      </c>
      <c r="AI593">
        <v>56495243</v>
      </c>
      <c r="AJ593">
        <v>600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ROW(Source!A785)</f>
        <v>785</v>
      </c>
      <c r="B594">
        <v>56495244</v>
      </c>
      <c r="C594">
        <v>56495232</v>
      </c>
      <c r="D594">
        <v>54869628</v>
      </c>
      <c r="E594">
        <v>1079</v>
      </c>
      <c r="F594">
        <v>1</v>
      </c>
      <c r="G594">
        <v>1079</v>
      </c>
      <c r="H594">
        <v>3</v>
      </c>
      <c r="I594" t="s">
        <v>975</v>
      </c>
      <c r="J594" t="s">
        <v>3</v>
      </c>
      <c r="K594" t="s">
        <v>1016</v>
      </c>
      <c r="L594">
        <v>1339</v>
      </c>
      <c r="N594">
        <v>1007</v>
      </c>
      <c r="O594" t="s">
        <v>158</v>
      </c>
      <c r="P594" t="s">
        <v>158</v>
      </c>
      <c r="Q594">
        <v>1</v>
      </c>
      <c r="X594">
        <v>2.5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</v>
      </c>
      <c r="AG594">
        <v>2.5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ROW(Source!A785)</f>
        <v>785</v>
      </c>
      <c r="B595">
        <v>56495245</v>
      </c>
      <c r="C595">
        <v>56495232</v>
      </c>
      <c r="D595">
        <v>54872682</v>
      </c>
      <c r="E595">
        <v>1079</v>
      </c>
      <c r="F595">
        <v>1</v>
      </c>
      <c r="G595">
        <v>1079</v>
      </c>
      <c r="H595">
        <v>3</v>
      </c>
      <c r="I595" t="s">
        <v>1017</v>
      </c>
      <c r="J595" t="s">
        <v>3</v>
      </c>
      <c r="K595" t="s">
        <v>1018</v>
      </c>
      <c r="L595">
        <v>1327</v>
      </c>
      <c r="N595">
        <v>1005</v>
      </c>
      <c r="O595" t="s">
        <v>214</v>
      </c>
      <c r="P595" t="s">
        <v>214</v>
      </c>
      <c r="Q595">
        <v>1</v>
      </c>
      <c r="X595">
        <v>220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3</v>
      </c>
      <c r="AG595">
        <v>220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ROW(Source!A785)</f>
        <v>785</v>
      </c>
      <c r="B596">
        <v>56495246</v>
      </c>
      <c r="C596">
        <v>56495232</v>
      </c>
      <c r="D596">
        <v>54872850</v>
      </c>
      <c r="E596">
        <v>1079</v>
      </c>
      <c r="F596">
        <v>1</v>
      </c>
      <c r="G596">
        <v>1079</v>
      </c>
      <c r="H596">
        <v>3</v>
      </c>
      <c r="I596" t="s">
        <v>1019</v>
      </c>
      <c r="J596" t="s">
        <v>3</v>
      </c>
      <c r="K596" t="s">
        <v>1020</v>
      </c>
      <c r="L596">
        <v>1348</v>
      </c>
      <c r="N596">
        <v>1009</v>
      </c>
      <c r="O596" t="s">
        <v>32</v>
      </c>
      <c r="P596" t="s">
        <v>32</v>
      </c>
      <c r="Q596">
        <v>1000</v>
      </c>
      <c r="X596">
        <v>0.42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</v>
      </c>
      <c r="AG596">
        <v>0.42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ROW(Source!A786)</f>
        <v>786</v>
      </c>
      <c r="B597">
        <v>56495239</v>
      </c>
      <c r="C597">
        <v>56495232</v>
      </c>
      <c r="D597">
        <v>54836958</v>
      </c>
      <c r="E597">
        <v>1079</v>
      </c>
      <c r="F597">
        <v>1</v>
      </c>
      <c r="G597">
        <v>1079</v>
      </c>
      <c r="H597">
        <v>1</v>
      </c>
      <c r="I597" t="s">
        <v>738</v>
      </c>
      <c r="J597" t="s">
        <v>3</v>
      </c>
      <c r="K597" t="s">
        <v>739</v>
      </c>
      <c r="L597">
        <v>1191</v>
      </c>
      <c r="N597">
        <v>1013</v>
      </c>
      <c r="O597" t="s">
        <v>740</v>
      </c>
      <c r="P597" t="s">
        <v>740</v>
      </c>
      <c r="Q597">
        <v>1</v>
      </c>
      <c r="X597">
        <v>20.100000000000001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49</v>
      </c>
      <c r="AG597">
        <v>25.426500000000001</v>
      </c>
      <c r="AH597">
        <v>2</v>
      </c>
      <c r="AI597">
        <v>56495239</v>
      </c>
      <c r="AJ597">
        <v>603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ROW(Source!A786)</f>
        <v>786</v>
      </c>
      <c r="B598">
        <v>56495240</v>
      </c>
      <c r="C598">
        <v>56495232</v>
      </c>
      <c r="D598">
        <v>54934284</v>
      </c>
      <c r="E598">
        <v>1</v>
      </c>
      <c r="F598">
        <v>1</v>
      </c>
      <c r="G598">
        <v>1079</v>
      </c>
      <c r="H598">
        <v>2</v>
      </c>
      <c r="I598" t="s">
        <v>741</v>
      </c>
      <c r="J598" t="s">
        <v>742</v>
      </c>
      <c r="K598" t="s">
        <v>743</v>
      </c>
      <c r="L598">
        <v>1368</v>
      </c>
      <c r="N598">
        <v>1011</v>
      </c>
      <c r="O598" t="s">
        <v>744</v>
      </c>
      <c r="P598" t="s">
        <v>744</v>
      </c>
      <c r="Q598">
        <v>1</v>
      </c>
      <c r="X598">
        <v>0.7</v>
      </c>
      <c r="Y598">
        <v>0</v>
      </c>
      <c r="Z598">
        <v>83.1</v>
      </c>
      <c r="AA598">
        <v>12.62</v>
      </c>
      <c r="AB598">
        <v>0</v>
      </c>
      <c r="AC598">
        <v>0</v>
      </c>
      <c r="AD598">
        <v>1</v>
      </c>
      <c r="AE598">
        <v>0</v>
      </c>
      <c r="AF598" t="s">
        <v>48</v>
      </c>
      <c r="AG598">
        <v>0.96250000000000013</v>
      </c>
      <c r="AH598">
        <v>2</v>
      </c>
      <c r="AI598">
        <v>56495240</v>
      </c>
      <c r="AJ598">
        <v>604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ROW(Source!A786)</f>
        <v>786</v>
      </c>
      <c r="B599">
        <v>56495241</v>
      </c>
      <c r="C599">
        <v>56495232</v>
      </c>
      <c r="D599">
        <v>54933712</v>
      </c>
      <c r="E599">
        <v>1</v>
      </c>
      <c r="F599">
        <v>1</v>
      </c>
      <c r="G599">
        <v>1079</v>
      </c>
      <c r="H599">
        <v>2</v>
      </c>
      <c r="I599" t="s">
        <v>927</v>
      </c>
      <c r="J599" t="s">
        <v>928</v>
      </c>
      <c r="K599" t="s">
        <v>929</v>
      </c>
      <c r="L599">
        <v>1368</v>
      </c>
      <c r="N599">
        <v>1011</v>
      </c>
      <c r="O599" t="s">
        <v>744</v>
      </c>
      <c r="P599" t="s">
        <v>744</v>
      </c>
      <c r="Q599">
        <v>1</v>
      </c>
      <c r="X599">
        <v>3.41</v>
      </c>
      <c r="Y599">
        <v>0</v>
      </c>
      <c r="Z599">
        <v>12.32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48</v>
      </c>
      <c r="AG599">
        <v>4.6887500000000006</v>
      </c>
      <c r="AH599">
        <v>2</v>
      </c>
      <c r="AI599">
        <v>56495241</v>
      </c>
      <c r="AJ599">
        <v>605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ROW(Source!A786)</f>
        <v>786</v>
      </c>
      <c r="B600">
        <v>56495242</v>
      </c>
      <c r="C600">
        <v>56495232</v>
      </c>
      <c r="D600">
        <v>54902487</v>
      </c>
      <c r="E600">
        <v>1</v>
      </c>
      <c r="F600">
        <v>1</v>
      </c>
      <c r="G600">
        <v>1079</v>
      </c>
      <c r="H600">
        <v>3</v>
      </c>
      <c r="I600" t="s">
        <v>936</v>
      </c>
      <c r="J600" t="s">
        <v>937</v>
      </c>
      <c r="K600" t="s">
        <v>938</v>
      </c>
      <c r="L600">
        <v>1348</v>
      </c>
      <c r="N600">
        <v>1009</v>
      </c>
      <c r="O600" t="s">
        <v>32</v>
      </c>
      <c r="P600" t="s">
        <v>32</v>
      </c>
      <c r="Q600">
        <v>1000</v>
      </c>
      <c r="X600">
        <v>2.4E-2</v>
      </c>
      <c r="Y600">
        <v>7350.08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</v>
      </c>
      <c r="AG600">
        <v>2.4E-2</v>
      </c>
      <c r="AH600">
        <v>2</v>
      </c>
      <c r="AI600">
        <v>56495242</v>
      </c>
      <c r="AJ600">
        <v>607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ROW(Source!A786)</f>
        <v>786</v>
      </c>
      <c r="B601">
        <v>56495243</v>
      </c>
      <c r="C601">
        <v>56495232</v>
      </c>
      <c r="D601">
        <v>54902259</v>
      </c>
      <c r="E601">
        <v>1</v>
      </c>
      <c r="F601">
        <v>1</v>
      </c>
      <c r="G601">
        <v>1079</v>
      </c>
      <c r="H601">
        <v>3</v>
      </c>
      <c r="I601" t="s">
        <v>939</v>
      </c>
      <c r="J601" t="s">
        <v>940</v>
      </c>
      <c r="K601" t="s">
        <v>941</v>
      </c>
      <c r="L601">
        <v>1348</v>
      </c>
      <c r="N601">
        <v>1009</v>
      </c>
      <c r="O601" t="s">
        <v>32</v>
      </c>
      <c r="P601" t="s">
        <v>32</v>
      </c>
      <c r="Q601">
        <v>1000</v>
      </c>
      <c r="X601">
        <v>1.6E-2</v>
      </c>
      <c r="Y601">
        <v>3797.94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1.6E-2</v>
      </c>
      <c r="AH601">
        <v>2</v>
      </c>
      <c r="AI601">
        <v>56495243</v>
      </c>
      <c r="AJ601">
        <v>608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ROW(Source!A786)</f>
        <v>786</v>
      </c>
      <c r="B602">
        <v>56495244</v>
      </c>
      <c r="C602">
        <v>56495232</v>
      </c>
      <c r="D602">
        <v>54869628</v>
      </c>
      <c r="E602">
        <v>1079</v>
      </c>
      <c r="F602">
        <v>1</v>
      </c>
      <c r="G602">
        <v>1079</v>
      </c>
      <c r="H602">
        <v>3</v>
      </c>
      <c r="I602" t="s">
        <v>975</v>
      </c>
      <c r="J602" t="s">
        <v>3</v>
      </c>
      <c r="K602" t="s">
        <v>1016</v>
      </c>
      <c r="L602">
        <v>1339</v>
      </c>
      <c r="N602">
        <v>1007</v>
      </c>
      <c r="O602" t="s">
        <v>158</v>
      </c>
      <c r="P602" t="s">
        <v>158</v>
      </c>
      <c r="Q602">
        <v>1</v>
      </c>
      <c r="X602">
        <v>2.5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</v>
      </c>
      <c r="AG602">
        <v>2.5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ROW(Source!A786)</f>
        <v>786</v>
      </c>
      <c r="B603">
        <v>56495245</v>
      </c>
      <c r="C603">
        <v>56495232</v>
      </c>
      <c r="D603">
        <v>54872682</v>
      </c>
      <c r="E603">
        <v>1079</v>
      </c>
      <c r="F603">
        <v>1</v>
      </c>
      <c r="G603">
        <v>1079</v>
      </c>
      <c r="H603">
        <v>3</v>
      </c>
      <c r="I603" t="s">
        <v>1017</v>
      </c>
      <c r="J603" t="s">
        <v>3</v>
      </c>
      <c r="K603" t="s">
        <v>1018</v>
      </c>
      <c r="L603">
        <v>1327</v>
      </c>
      <c r="N603">
        <v>1005</v>
      </c>
      <c r="O603" t="s">
        <v>214</v>
      </c>
      <c r="P603" t="s">
        <v>214</v>
      </c>
      <c r="Q603">
        <v>1</v>
      </c>
      <c r="X603">
        <v>220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</v>
      </c>
      <c r="AG603">
        <v>220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ROW(Source!A786)</f>
        <v>786</v>
      </c>
      <c r="B604">
        <v>56495246</v>
      </c>
      <c r="C604">
        <v>56495232</v>
      </c>
      <c r="D604">
        <v>54872850</v>
      </c>
      <c r="E604">
        <v>1079</v>
      </c>
      <c r="F604">
        <v>1</v>
      </c>
      <c r="G604">
        <v>1079</v>
      </c>
      <c r="H604">
        <v>3</v>
      </c>
      <c r="I604" t="s">
        <v>1019</v>
      </c>
      <c r="J604" t="s">
        <v>3</v>
      </c>
      <c r="K604" t="s">
        <v>1020</v>
      </c>
      <c r="L604">
        <v>1348</v>
      </c>
      <c r="N604">
        <v>1009</v>
      </c>
      <c r="O604" t="s">
        <v>32</v>
      </c>
      <c r="P604" t="s">
        <v>32</v>
      </c>
      <c r="Q604">
        <v>1000</v>
      </c>
      <c r="X604">
        <v>0.42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3</v>
      </c>
      <c r="AG604">
        <v>0.42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ROW(Source!A793)</f>
        <v>793</v>
      </c>
      <c r="B605">
        <v>56495269</v>
      </c>
      <c r="C605">
        <v>56495268</v>
      </c>
      <c r="D605">
        <v>54836958</v>
      </c>
      <c r="E605">
        <v>1079</v>
      </c>
      <c r="F605">
        <v>1</v>
      </c>
      <c r="G605">
        <v>1079</v>
      </c>
      <c r="H605">
        <v>1</v>
      </c>
      <c r="I605" t="s">
        <v>738</v>
      </c>
      <c r="J605" t="s">
        <v>3</v>
      </c>
      <c r="K605" t="s">
        <v>739</v>
      </c>
      <c r="L605">
        <v>1191</v>
      </c>
      <c r="N605">
        <v>1013</v>
      </c>
      <c r="O605" t="s">
        <v>740</v>
      </c>
      <c r="P605" t="s">
        <v>740</v>
      </c>
      <c r="Q605">
        <v>1</v>
      </c>
      <c r="X605">
        <v>23.33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 t="s">
        <v>49</v>
      </c>
      <c r="AG605">
        <v>29.512449999999998</v>
      </c>
      <c r="AH605">
        <v>2</v>
      </c>
      <c r="AI605">
        <v>56495269</v>
      </c>
      <c r="AJ605">
        <v>611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ROW(Source!A793)</f>
        <v>793</v>
      </c>
      <c r="B606">
        <v>56495270</v>
      </c>
      <c r="C606">
        <v>56495268</v>
      </c>
      <c r="D606">
        <v>54933779</v>
      </c>
      <c r="E606">
        <v>1</v>
      </c>
      <c r="F606">
        <v>1</v>
      </c>
      <c r="G606">
        <v>1079</v>
      </c>
      <c r="H606">
        <v>2</v>
      </c>
      <c r="I606" t="s">
        <v>749</v>
      </c>
      <c r="J606" t="s">
        <v>750</v>
      </c>
      <c r="K606" t="s">
        <v>751</v>
      </c>
      <c r="L606">
        <v>1368</v>
      </c>
      <c r="N606">
        <v>1011</v>
      </c>
      <c r="O606" t="s">
        <v>744</v>
      </c>
      <c r="P606" t="s">
        <v>744</v>
      </c>
      <c r="Q606">
        <v>1</v>
      </c>
      <c r="X606">
        <v>7.82</v>
      </c>
      <c r="Y606">
        <v>0</v>
      </c>
      <c r="Z606">
        <v>0.23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48</v>
      </c>
      <c r="AG606">
        <v>10.752500000000001</v>
      </c>
      <c r="AH606">
        <v>2</v>
      </c>
      <c r="AI606">
        <v>56495270</v>
      </c>
      <c r="AJ606">
        <v>612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ROW(Source!A793)</f>
        <v>793</v>
      </c>
      <c r="B607">
        <v>56495271</v>
      </c>
      <c r="C607">
        <v>56495268</v>
      </c>
      <c r="D607">
        <v>54902310</v>
      </c>
      <c r="E607">
        <v>1</v>
      </c>
      <c r="F607">
        <v>1</v>
      </c>
      <c r="G607">
        <v>1079</v>
      </c>
      <c r="H607">
        <v>3</v>
      </c>
      <c r="I607" t="s">
        <v>752</v>
      </c>
      <c r="J607" t="s">
        <v>753</v>
      </c>
      <c r="K607" t="s">
        <v>754</v>
      </c>
      <c r="L607">
        <v>1339</v>
      </c>
      <c r="N607">
        <v>1007</v>
      </c>
      <c r="O607" t="s">
        <v>158</v>
      </c>
      <c r="P607" t="s">
        <v>158</v>
      </c>
      <c r="Q607">
        <v>1</v>
      </c>
      <c r="X607">
        <v>3.5</v>
      </c>
      <c r="Y607">
        <v>7.07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3.5</v>
      </c>
      <c r="AH607">
        <v>2</v>
      </c>
      <c r="AI607">
        <v>56495271</v>
      </c>
      <c r="AJ607">
        <v>613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ROW(Source!A793)</f>
        <v>793</v>
      </c>
      <c r="B608">
        <v>56495272</v>
      </c>
      <c r="C608">
        <v>56495268</v>
      </c>
      <c r="D608">
        <v>54869630</v>
      </c>
      <c r="E608">
        <v>1079</v>
      </c>
      <c r="F608">
        <v>1</v>
      </c>
      <c r="G608">
        <v>1079</v>
      </c>
      <c r="H608">
        <v>3</v>
      </c>
      <c r="I608" t="s">
        <v>975</v>
      </c>
      <c r="J608" t="s">
        <v>3</v>
      </c>
      <c r="K608" t="s">
        <v>1021</v>
      </c>
      <c r="L608">
        <v>1339</v>
      </c>
      <c r="N608">
        <v>1007</v>
      </c>
      <c r="O608" t="s">
        <v>158</v>
      </c>
      <c r="P608" t="s">
        <v>158</v>
      </c>
      <c r="Q608">
        <v>1</v>
      </c>
      <c r="X608">
        <v>2.04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2.04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ROW(Source!A794)</f>
        <v>794</v>
      </c>
      <c r="B609">
        <v>56495269</v>
      </c>
      <c r="C609">
        <v>56495268</v>
      </c>
      <c r="D609">
        <v>54836958</v>
      </c>
      <c r="E609">
        <v>1079</v>
      </c>
      <c r="F609">
        <v>1</v>
      </c>
      <c r="G609">
        <v>1079</v>
      </c>
      <c r="H609">
        <v>1</v>
      </c>
      <c r="I609" t="s">
        <v>738</v>
      </c>
      <c r="J609" t="s">
        <v>3</v>
      </c>
      <c r="K609" t="s">
        <v>739</v>
      </c>
      <c r="L609">
        <v>1191</v>
      </c>
      <c r="N609">
        <v>1013</v>
      </c>
      <c r="O609" t="s">
        <v>740</v>
      </c>
      <c r="P609" t="s">
        <v>740</v>
      </c>
      <c r="Q609">
        <v>1</v>
      </c>
      <c r="X609">
        <v>23.33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49</v>
      </c>
      <c r="AG609">
        <v>29.512449999999998</v>
      </c>
      <c r="AH609">
        <v>2</v>
      </c>
      <c r="AI609">
        <v>56495269</v>
      </c>
      <c r="AJ609">
        <v>615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ROW(Source!A794)</f>
        <v>794</v>
      </c>
      <c r="B610">
        <v>56495270</v>
      </c>
      <c r="C610">
        <v>56495268</v>
      </c>
      <c r="D610">
        <v>54933779</v>
      </c>
      <c r="E610">
        <v>1</v>
      </c>
      <c r="F610">
        <v>1</v>
      </c>
      <c r="G610">
        <v>1079</v>
      </c>
      <c r="H610">
        <v>2</v>
      </c>
      <c r="I610" t="s">
        <v>749</v>
      </c>
      <c r="J610" t="s">
        <v>750</v>
      </c>
      <c r="K610" t="s">
        <v>751</v>
      </c>
      <c r="L610">
        <v>1368</v>
      </c>
      <c r="N610">
        <v>1011</v>
      </c>
      <c r="O610" t="s">
        <v>744</v>
      </c>
      <c r="P610" t="s">
        <v>744</v>
      </c>
      <c r="Q610">
        <v>1</v>
      </c>
      <c r="X610">
        <v>7.82</v>
      </c>
      <c r="Y610">
        <v>0</v>
      </c>
      <c r="Z610">
        <v>0.23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48</v>
      </c>
      <c r="AG610">
        <v>10.752500000000001</v>
      </c>
      <c r="AH610">
        <v>2</v>
      </c>
      <c r="AI610">
        <v>56495270</v>
      </c>
      <c r="AJ610">
        <v>616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ROW(Source!A794)</f>
        <v>794</v>
      </c>
      <c r="B611">
        <v>56495271</v>
      </c>
      <c r="C611">
        <v>56495268</v>
      </c>
      <c r="D611">
        <v>54902310</v>
      </c>
      <c r="E611">
        <v>1</v>
      </c>
      <c r="F611">
        <v>1</v>
      </c>
      <c r="G611">
        <v>1079</v>
      </c>
      <c r="H611">
        <v>3</v>
      </c>
      <c r="I611" t="s">
        <v>752</v>
      </c>
      <c r="J611" t="s">
        <v>753</v>
      </c>
      <c r="K611" t="s">
        <v>754</v>
      </c>
      <c r="L611">
        <v>1339</v>
      </c>
      <c r="N611">
        <v>1007</v>
      </c>
      <c r="O611" t="s">
        <v>158</v>
      </c>
      <c r="P611" t="s">
        <v>158</v>
      </c>
      <c r="Q611">
        <v>1</v>
      </c>
      <c r="X611">
        <v>3.5</v>
      </c>
      <c r="Y611">
        <v>7.07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3.5</v>
      </c>
      <c r="AH611">
        <v>2</v>
      </c>
      <c r="AI611">
        <v>56495271</v>
      </c>
      <c r="AJ611">
        <v>617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ROW(Source!A794)</f>
        <v>794</v>
      </c>
      <c r="B612">
        <v>56495272</v>
      </c>
      <c r="C612">
        <v>56495268</v>
      </c>
      <c r="D612">
        <v>54869630</v>
      </c>
      <c r="E612">
        <v>1079</v>
      </c>
      <c r="F612">
        <v>1</v>
      </c>
      <c r="G612">
        <v>1079</v>
      </c>
      <c r="H612">
        <v>3</v>
      </c>
      <c r="I612" t="s">
        <v>975</v>
      </c>
      <c r="J612" t="s">
        <v>3</v>
      </c>
      <c r="K612" t="s">
        <v>1021</v>
      </c>
      <c r="L612">
        <v>1339</v>
      </c>
      <c r="N612">
        <v>1007</v>
      </c>
      <c r="O612" t="s">
        <v>158</v>
      </c>
      <c r="P612" t="s">
        <v>158</v>
      </c>
      <c r="Q612">
        <v>1</v>
      </c>
      <c r="X612">
        <v>2.04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3</v>
      </c>
      <c r="AG612">
        <v>2.04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ROW(Source!A797)</f>
        <v>797</v>
      </c>
      <c r="B613">
        <v>56495275</v>
      </c>
      <c r="C613">
        <v>56495274</v>
      </c>
      <c r="D613">
        <v>54836958</v>
      </c>
      <c r="E613">
        <v>1079</v>
      </c>
      <c r="F613">
        <v>1</v>
      </c>
      <c r="G613">
        <v>1079</v>
      </c>
      <c r="H613">
        <v>1</v>
      </c>
      <c r="I613" t="s">
        <v>738</v>
      </c>
      <c r="J613" t="s">
        <v>3</v>
      </c>
      <c r="K613" t="s">
        <v>739</v>
      </c>
      <c r="L613">
        <v>1191</v>
      </c>
      <c r="N613">
        <v>1013</v>
      </c>
      <c r="O613" t="s">
        <v>740</v>
      </c>
      <c r="P613" t="s">
        <v>740</v>
      </c>
      <c r="Q613">
        <v>1</v>
      </c>
      <c r="X613">
        <v>0.44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483</v>
      </c>
      <c r="AG613">
        <v>1.1132000000000002</v>
      </c>
      <c r="AH613">
        <v>2</v>
      </c>
      <c r="AI613">
        <v>56495275</v>
      </c>
      <c r="AJ613">
        <v>619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ROW(Source!A797)</f>
        <v>797</v>
      </c>
      <c r="B614">
        <v>56495276</v>
      </c>
      <c r="C614">
        <v>56495274</v>
      </c>
      <c r="D614">
        <v>54933779</v>
      </c>
      <c r="E614">
        <v>1</v>
      </c>
      <c r="F614">
        <v>1</v>
      </c>
      <c r="G614">
        <v>1079</v>
      </c>
      <c r="H614">
        <v>2</v>
      </c>
      <c r="I614" t="s">
        <v>749</v>
      </c>
      <c r="J614" t="s">
        <v>750</v>
      </c>
      <c r="K614" t="s">
        <v>751</v>
      </c>
      <c r="L614">
        <v>1368</v>
      </c>
      <c r="N614">
        <v>1011</v>
      </c>
      <c r="O614" t="s">
        <v>744</v>
      </c>
      <c r="P614" t="s">
        <v>744</v>
      </c>
      <c r="Q614">
        <v>1</v>
      </c>
      <c r="X614">
        <v>2</v>
      </c>
      <c r="Y614">
        <v>0</v>
      </c>
      <c r="Z614">
        <v>0.23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482</v>
      </c>
      <c r="AG614">
        <v>5.5</v>
      </c>
      <c r="AH614">
        <v>2</v>
      </c>
      <c r="AI614">
        <v>56495276</v>
      </c>
      <c r="AJ614">
        <v>620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ROW(Source!A797)</f>
        <v>797</v>
      </c>
      <c r="B615">
        <v>56495277</v>
      </c>
      <c r="C615">
        <v>56495274</v>
      </c>
      <c r="D615">
        <v>54869630</v>
      </c>
      <c r="E615">
        <v>1079</v>
      </c>
      <c r="F615">
        <v>1</v>
      </c>
      <c r="G615">
        <v>1079</v>
      </c>
      <c r="H615">
        <v>3</v>
      </c>
      <c r="I615" t="s">
        <v>975</v>
      </c>
      <c r="J615" t="s">
        <v>3</v>
      </c>
      <c r="K615" t="s">
        <v>1021</v>
      </c>
      <c r="L615">
        <v>1339</v>
      </c>
      <c r="N615">
        <v>1007</v>
      </c>
      <c r="O615" t="s">
        <v>158</v>
      </c>
      <c r="P615" t="s">
        <v>158</v>
      </c>
      <c r="Q615">
        <v>1</v>
      </c>
      <c r="X615">
        <v>0.51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3</v>
      </c>
      <c r="AG615">
        <v>0.51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ROW(Source!A798)</f>
        <v>798</v>
      </c>
      <c r="B616">
        <v>56495275</v>
      </c>
      <c r="C616">
        <v>56495274</v>
      </c>
      <c r="D616">
        <v>54836958</v>
      </c>
      <c r="E616">
        <v>1079</v>
      </c>
      <c r="F616">
        <v>1</v>
      </c>
      <c r="G616">
        <v>1079</v>
      </c>
      <c r="H616">
        <v>1</v>
      </c>
      <c r="I616" t="s">
        <v>738</v>
      </c>
      <c r="J616" t="s">
        <v>3</v>
      </c>
      <c r="K616" t="s">
        <v>739</v>
      </c>
      <c r="L616">
        <v>1191</v>
      </c>
      <c r="N616">
        <v>1013</v>
      </c>
      <c r="O616" t="s">
        <v>740</v>
      </c>
      <c r="P616" t="s">
        <v>740</v>
      </c>
      <c r="Q616">
        <v>1</v>
      </c>
      <c r="X616">
        <v>0.44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483</v>
      </c>
      <c r="AG616">
        <v>1.1132000000000002</v>
      </c>
      <c r="AH616">
        <v>2</v>
      </c>
      <c r="AI616">
        <v>56495275</v>
      </c>
      <c r="AJ616">
        <v>622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ROW(Source!A798)</f>
        <v>798</v>
      </c>
      <c r="B617">
        <v>56495276</v>
      </c>
      <c r="C617">
        <v>56495274</v>
      </c>
      <c r="D617">
        <v>54933779</v>
      </c>
      <c r="E617">
        <v>1</v>
      </c>
      <c r="F617">
        <v>1</v>
      </c>
      <c r="G617">
        <v>1079</v>
      </c>
      <c r="H617">
        <v>2</v>
      </c>
      <c r="I617" t="s">
        <v>749</v>
      </c>
      <c r="J617" t="s">
        <v>750</v>
      </c>
      <c r="K617" t="s">
        <v>751</v>
      </c>
      <c r="L617">
        <v>1368</v>
      </c>
      <c r="N617">
        <v>1011</v>
      </c>
      <c r="O617" t="s">
        <v>744</v>
      </c>
      <c r="P617" t="s">
        <v>744</v>
      </c>
      <c r="Q617">
        <v>1</v>
      </c>
      <c r="X617">
        <v>2</v>
      </c>
      <c r="Y617">
        <v>0</v>
      </c>
      <c r="Z617">
        <v>0.23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482</v>
      </c>
      <c r="AG617">
        <v>5.5</v>
      </c>
      <c r="AH617">
        <v>2</v>
      </c>
      <c r="AI617">
        <v>56495276</v>
      </c>
      <c r="AJ617">
        <v>623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ROW(Source!A798)</f>
        <v>798</v>
      </c>
      <c r="B618">
        <v>56495277</v>
      </c>
      <c r="C618">
        <v>56495274</v>
      </c>
      <c r="D618">
        <v>54869630</v>
      </c>
      <c r="E618">
        <v>1079</v>
      </c>
      <c r="F618">
        <v>1</v>
      </c>
      <c r="G618">
        <v>1079</v>
      </c>
      <c r="H618">
        <v>3</v>
      </c>
      <c r="I618" t="s">
        <v>975</v>
      </c>
      <c r="J618" t="s">
        <v>3</v>
      </c>
      <c r="K618" t="s">
        <v>1021</v>
      </c>
      <c r="L618">
        <v>1339</v>
      </c>
      <c r="N618">
        <v>1007</v>
      </c>
      <c r="O618" t="s">
        <v>158</v>
      </c>
      <c r="P618" t="s">
        <v>158</v>
      </c>
      <c r="Q618">
        <v>1</v>
      </c>
      <c r="X618">
        <v>0.51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3</v>
      </c>
      <c r="AG618">
        <v>0.51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ROW(Source!A836)</f>
        <v>836</v>
      </c>
      <c r="B619">
        <v>56495342</v>
      </c>
      <c r="C619">
        <v>56495341</v>
      </c>
      <c r="D619">
        <v>54836958</v>
      </c>
      <c r="E619">
        <v>1079</v>
      </c>
      <c r="F619">
        <v>1</v>
      </c>
      <c r="G619">
        <v>1079</v>
      </c>
      <c r="H619">
        <v>1</v>
      </c>
      <c r="I619" t="s">
        <v>738</v>
      </c>
      <c r="J619" t="s">
        <v>3</v>
      </c>
      <c r="K619" t="s">
        <v>739</v>
      </c>
      <c r="L619">
        <v>1191</v>
      </c>
      <c r="N619">
        <v>1013</v>
      </c>
      <c r="O619" t="s">
        <v>740</v>
      </c>
      <c r="P619" t="s">
        <v>740</v>
      </c>
      <c r="Q619">
        <v>1</v>
      </c>
      <c r="X619">
        <v>8.32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49</v>
      </c>
      <c r="AG619">
        <v>10.524800000000001</v>
      </c>
      <c r="AH619">
        <v>2</v>
      </c>
      <c r="AI619">
        <v>56495342</v>
      </c>
      <c r="AJ619">
        <v>625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ROW(Source!A836)</f>
        <v>836</v>
      </c>
      <c r="B620">
        <v>56495343</v>
      </c>
      <c r="C620">
        <v>56495341</v>
      </c>
      <c r="D620">
        <v>54934411</v>
      </c>
      <c r="E620">
        <v>1</v>
      </c>
      <c r="F620">
        <v>1</v>
      </c>
      <c r="G620">
        <v>1079</v>
      </c>
      <c r="H620">
        <v>2</v>
      </c>
      <c r="I620" t="s">
        <v>785</v>
      </c>
      <c r="J620" t="s">
        <v>786</v>
      </c>
      <c r="K620" t="s">
        <v>787</v>
      </c>
      <c r="L620">
        <v>1368</v>
      </c>
      <c r="N620">
        <v>1011</v>
      </c>
      <c r="O620" t="s">
        <v>744</v>
      </c>
      <c r="P620" t="s">
        <v>744</v>
      </c>
      <c r="Q620">
        <v>1</v>
      </c>
      <c r="X620">
        <v>0.6</v>
      </c>
      <c r="Y620">
        <v>0</v>
      </c>
      <c r="Z620">
        <v>0.8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48</v>
      </c>
      <c r="AG620">
        <v>0.82500000000000007</v>
      </c>
      <c r="AH620">
        <v>2</v>
      </c>
      <c r="AI620">
        <v>56495343</v>
      </c>
      <c r="AJ620">
        <v>626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ROW(Source!A836)</f>
        <v>836</v>
      </c>
      <c r="B621">
        <v>56495344</v>
      </c>
      <c r="C621">
        <v>56495341</v>
      </c>
      <c r="D621">
        <v>54902310</v>
      </c>
      <c r="E621">
        <v>1</v>
      </c>
      <c r="F621">
        <v>1</v>
      </c>
      <c r="G621">
        <v>1079</v>
      </c>
      <c r="H621">
        <v>3</v>
      </c>
      <c r="I621" t="s">
        <v>752</v>
      </c>
      <c r="J621" t="s">
        <v>753</v>
      </c>
      <c r="K621" t="s">
        <v>754</v>
      </c>
      <c r="L621">
        <v>1339</v>
      </c>
      <c r="N621">
        <v>1007</v>
      </c>
      <c r="O621" t="s">
        <v>158</v>
      </c>
      <c r="P621" t="s">
        <v>158</v>
      </c>
      <c r="Q621">
        <v>1</v>
      </c>
      <c r="X621">
        <v>0.17299999999999999</v>
      </c>
      <c r="Y621">
        <v>7.07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3</v>
      </c>
      <c r="AG621">
        <v>0.17299999999999999</v>
      </c>
      <c r="AH621">
        <v>2</v>
      </c>
      <c r="AI621">
        <v>56495344</v>
      </c>
      <c r="AJ621">
        <v>627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ROW(Source!A836)</f>
        <v>836</v>
      </c>
      <c r="B622">
        <v>56495345</v>
      </c>
      <c r="C622">
        <v>56495341</v>
      </c>
      <c r="D622">
        <v>54909792</v>
      </c>
      <c r="E622">
        <v>1</v>
      </c>
      <c r="F622">
        <v>1</v>
      </c>
      <c r="G622">
        <v>1079</v>
      </c>
      <c r="H622">
        <v>3</v>
      </c>
      <c r="I622" t="s">
        <v>942</v>
      </c>
      <c r="J622" t="s">
        <v>943</v>
      </c>
      <c r="K622" t="s">
        <v>944</v>
      </c>
      <c r="L622">
        <v>1346</v>
      </c>
      <c r="N622">
        <v>1009</v>
      </c>
      <c r="O622" t="s">
        <v>353</v>
      </c>
      <c r="P622" t="s">
        <v>353</v>
      </c>
      <c r="Q622">
        <v>1</v>
      </c>
      <c r="X622">
        <v>93.6</v>
      </c>
      <c r="Y622">
        <v>54.26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93.6</v>
      </c>
      <c r="AH622">
        <v>2</v>
      </c>
      <c r="AI622">
        <v>56495345</v>
      </c>
      <c r="AJ622">
        <v>628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ROW(Source!A837)</f>
        <v>837</v>
      </c>
      <c r="B623">
        <v>56495342</v>
      </c>
      <c r="C623">
        <v>56495341</v>
      </c>
      <c r="D623">
        <v>54836958</v>
      </c>
      <c r="E623">
        <v>1079</v>
      </c>
      <c r="F623">
        <v>1</v>
      </c>
      <c r="G623">
        <v>1079</v>
      </c>
      <c r="H623">
        <v>1</v>
      </c>
      <c r="I623" t="s">
        <v>738</v>
      </c>
      <c r="J623" t="s">
        <v>3</v>
      </c>
      <c r="K623" t="s">
        <v>739</v>
      </c>
      <c r="L623">
        <v>1191</v>
      </c>
      <c r="N623">
        <v>1013</v>
      </c>
      <c r="O623" t="s">
        <v>740</v>
      </c>
      <c r="P623" t="s">
        <v>740</v>
      </c>
      <c r="Q623">
        <v>1</v>
      </c>
      <c r="X623">
        <v>8.32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 t="s">
        <v>49</v>
      </c>
      <c r="AG623">
        <v>10.524800000000001</v>
      </c>
      <c r="AH623">
        <v>2</v>
      </c>
      <c r="AI623">
        <v>56495342</v>
      </c>
      <c r="AJ623">
        <v>629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ROW(Source!A837)</f>
        <v>837</v>
      </c>
      <c r="B624">
        <v>56495343</v>
      </c>
      <c r="C624">
        <v>56495341</v>
      </c>
      <c r="D624">
        <v>54934411</v>
      </c>
      <c r="E624">
        <v>1</v>
      </c>
      <c r="F624">
        <v>1</v>
      </c>
      <c r="G624">
        <v>1079</v>
      </c>
      <c r="H624">
        <v>2</v>
      </c>
      <c r="I624" t="s">
        <v>785</v>
      </c>
      <c r="J624" t="s">
        <v>786</v>
      </c>
      <c r="K624" t="s">
        <v>787</v>
      </c>
      <c r="L624">
        <v>1368</v>
      </c>
      <c r="N624">
        <v>1011</v>
      </c>
      <c r="O624" t="s">
        <v>744</v>
      </c>
      <c r="P624" t="s">
        <v>744</v>
      </c>
      <c r="Q624">
        <v>1</v>
      </c>
      <c r="X624">
        <v>0.6</v>
      </c>
      <c r="Y624">
        <v>0</v>
      </c>
      <c r="Z624">
        <v>0.8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48</v>
      </c>
      <c r="AG624">
        <v>0.82500000000000007</v>
      </c>
      <c r="AH624">
        <v>2</v>
      </c>
      <c r="AI624">
        <v>56495343</v>
      </c>
      <c r="AJ624">
        <v>630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ROW(Source!A837)</f>
        <v>837</v>
      </c>
      <c r="B625">
        <v>56495344</v>
      </c>
      <c r="C625">
        <v>56495341</v>
      </c>
      <c r="D625">
        <v>54902310</v>
      </c>
      <c r="E625">
        <v>1</v>
      </c>
      <c r="F625">
        <v>1</v>
      </c>
      <c r="G625">
        <v>1079</v>
      </c>
      <c r="H625">
        <v>3</v>
      </c>
      <c r="I625" t="s">
        <v>752</v>
      </c>
      <c r="J625" t="s">
        <v>753</v>
      </c>
      <c r="K625" t="s">
        <v>754</v>
      </c>
      <c r="L625">
        <v>1339</v>
      </c>
      <c r="N625">
        <v>1007</v>
      </c>
      <c r="O625" t="s">
        <v>158</v>
      </c>
      <c r="P625" t="s">
        <v>158</v>
      </c>
      <c r="Q625">
        <v>1</v>
      </c>
      <c r="X625">
        <v>0.17299999999999999</v>
      </c>
      <c r="Y625">
        <v>7.07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3</v>
      </c>
      <c r="AG625">
        <v>0.17299999999999999</v>
      </c>
      <c r="AH625">
        <v>2</v>
      </c>
      <c r="AI625">
        <v>56495344</v>
      </c>
      <c r="AJ625">
        <v>631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ROW(Source!A837)</f>
        <v>837</v>
      </c>
      <c r="B626">
        <v>56495345</v>
      </c>
      <c r="C626">
        <v>56495341</v>
      </c>
      <c r="D626">
        <v>54909792</v>
      </c>
      <c r="E626">
        <v>1</v>
      </c>
      <c r="F626">
        <v>1</v>
      </c>
      <c r="G626">
        <v>1079</v>
      </c>
      <c r="H626">
        <v>3</v>
      </c>
      <c r="I626" t="s">
        <v>942</v>
      </c>
      <c r="J626" t="s">
        <v>943</v>
      </c>
      <c r="K626" t="s">
        <v>944</v>
      </c>
      <c r="L626">
        <v>1346</v>
      </c>
      <c r="N626">
        <v>1009</v>
      </c>
      <c r="O626" t="s">
        <v>353</v>
      </c>
      <c r="P626" t="s">
        <v>353</v>
      </c>
      <c r="Q626">
        <v>1</v>
      </c>
      <c r="X626">
        <v>93.6</v>
      </c>
      <c r="Y626">
        <v>54.26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</v>
      </c>
      <c r="AG626">
        <v>93.6</v>
      </c>
      <c r="AH626">
        <v>2</v>
      </c>
      <c r="AI626">
        <v>56495345</v>
      </c>
      <c r="AJ626">
        <v>632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ROW(Source!A873)</f>
        <v>873</v>
      </c>
      <c r="B627">
        <v>56495459</v>
      </c>
      <c r="C627">
        <v>56495453</v>
      </c>
      <c r="D627">
        <v>54836958</v>
      </c>
      <c r="E627">
        <v>1079</v>
      </c>
      <c r="F627">
        <v>1</v>
      </c>
      <c r="G627">
        <v>1079</v>
      </c>
      <c r="H627">
        <v>1</v>
      </c>
      <c r="I627" t="s">
        <v>738</v>
      </c>
      <c r="J627" t="s">
        <v>3</v>
      </c>
      <c r="K627" t="s">
        <v>739</v>
      </c>
      <c r="L627">
        <v>1191</v>
      </c>
      <c r="N627">
        <v>1013</v>
      </c>
      <c r="O627" t="s">
        <v>740</v>
      </c>
      <c r="P627" t="s">
        <v>740</v>
      </c>
      <c r="Q627">
        <v>1</v>
      </c>
      <c r="X627">
        <v>201.95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24</v>
      </c>
      <c r="AG627">
        <v>222.14500000000001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ROW(Source!A873)</f>
        <v>873</v>
      </c>
      <c r="B628">
        <v>56495460</v>
      </c>
      <c r="C628">
        <v>56495453</v>
      </c>
      <c r="D628">
        <v>54933879</v>
      </c>
      <c r="E628">
        <v>1</v>
      </c>
      <c r="F628">
        <v>1</v>
      </c>
      <c r="G628">
        <v>1079</v>
      </c>
      <c r="H628">
        <v>2</v>
      </c>
      <c r="I628" t="s">
        <v>951</v>
      </c>
      <c r="J628" t="s">
        <v>952</v>
      </c>
      <c r="K628" t="s">
        <v>953</v>
      </c>
      <c r="L628">
        <v>1368</v>
      </c>
      <c r="N628">
        <v>1011</v>
      </c>
      <c r="O628" t="s">
        <v>744</v>
      </c>
      <c r="P628" t="s">
        <v>744</v>
      </c>
      <c r="Q628">
        <v>1</v>
      </c>
      <c r="X628">
        <v>0.18</v>
      </c>
      <c r="Y628">
        <v>0</v>
      </c>
      <c r="Z628">
        <v>41.45</v>
      </c>
      <c r="AA628">
        <v>12.62</v>
      </c>
      <c r="AB628">
        <v>0</v>
      </c>
      <c r="AC628">
        <v>0</v>
      </c>
      <c r="AD628">
        <v>1</v>
      </c>
      <c r="AE628">
        <v>0</v>
      </c>
      <c r="AF628" t="s">
        <v>24</v>
      </c>
      <c r="AG628">
        <v>0.19800000000000001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ROW(Source!A873)</f>
        <v>873</v>
      </c>
      <c r="B629">
        <v>56495461</v>
      </c>
      <c r="C629">
        <v>56495453</v>
      </c>
      <c r="D629">
        <v>54933985</v>
      </c>
      <c r="E629">
        <v>1</v>
      </c>
      <c r="F629">
        <v>1</v>
      </c>
      <c r="G629">
        <v>1079</v>
      </c>
      <c r="H629">
        <v>2</v>
      </c>
      <c r="I629" t="s">
        <v>773</v>
      </c>
      <c r="J629" t="s">
        <v>774</v>
      </c>
      <c r="K629" t="s">
        <v>775</v>
      </c>
      <c r="L629">
        <v>1368</v>
      </c>
      <c r="N629">
        <v>1011</v>
      </c>
      <c r="O629" t="s">
        <v>744</v>
      </c>
      <c r="P629" t="s">
        <v>744</v>
      </c>
      <c r="Q629">
        <v>1</v>
      </c>
      <c r="X629">
        <v>4</v>
      </c>
      <c r="Y629">
        <v>0</v>
      </c>
      <c r="Z629">
        <v>7.11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24</v>
      </c>
      <c r="AG629">
        <v>4.4000000000000004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ROW(Source!A873)</f>
        <v>873</v>
      </c>
      <c r="B630">
        <v>56495462</v>
      </c>
      <c r="C630">
        <v>56495453</v>
      </c>
      <c r="D630">
        <v>54934375</v>
      </c>
      <c r="E630">
        <v>1</v>
      </c>
      <c r="F630">
        <v>1</v>
      </c>
      <c r="G630">
        <v>1079</v>
      </c>
      <c r="H630">
        <v>2</v>
      </c>
      <c r="I630" t="s">
        <v>966</v>
      </c>
      <c r="J630" t="s">
        <v>967</v>
      </c>
      <c r="K630" t="s">
        <v>968</v>
      </c>
      <c r="L630">
        <v>1368</v>
      </c>
      <c r="N630">
        <v>1011</v>
      </c>
      <c r="O630" t="s">
        <v>744</v>
      </c>
      <c r="P630" t="s">
        <v>744</v>
      </c>
      <c r="Q630">
        <v>1</v>
      </c>
      <c r="X630">
        <v>0.36</v>
      </c>
      <c r="Y630">
        <v>0</v>
      </c>
      <c r="Z630">
        <v>0.5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24</v>
      </c>
      <c r="AG630">
        <v>0.39600000000000002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ROW(Source!A873)</f>
        <v>873</v>
      </c>
      <c r="B631">
        <v>56495463</v>
      </c>
      <c r="C631">
        <v>56495453</v>
      </c>
      <c r="D631">
        <v>54831673</v>
      </c>
      <c r="E631">
        <v>1079</v>
      </c>
      <c r="F631">
        <v>1</v>
      </c>
      <c r="G631">
        <v>1079</v>
      </c>
      <c r="H631">
        <v>3</v>
      </c>
      <c r="I631" t="s">
        <v>969</v>
      </c>
      <c r="J631" t="s">
        <v>3</v>
      </c>
      <c r="K631" t="s">
        <v>970</v>
      </c>
      <c r="L631">
        <v>1348</v>
      </c>
      <c r="N631">
        <v>1009</v>
      </c>
      <c r="O631" t="s">
        <v>32</v>
      </c>
      <c r="P631" t="s">
        <v>32</v>
      </c>
      <c r="Q631">
        <v>1000</v>
      </c>
      <c r="X631">
        <v>0.95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</v>
      </c>
      <c r="AG631">
        <v>0.95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ROW(Source!A873)</f>
        <v>873</v>
      </c>
      <c r="B632">
        <v>56495464</v>
      </c>
      <c r="C632">
        <v>56495453</v>
      </c>
      <c r="D632">
        <v>54831673</v>
      </c>
      <c r="E632">
        <v>1079</v>
      </c>
      <c r="F632">
        <v>1</v>
      </c>
      <c r="G632">
        <v>1079</v>
      </c>
      <c r="H632">
        <v>3</v>
      </c>
      <c r="I632" t="s">
        <v>969</v>
      </c>
      <c r="J632" t="s">
        <v>3</v>
      </c>
      <c r="K632" t="s">
        <v>971</v>
      </c>
      <c r="L632">
        <v>1348</v>
      </c>
      <c r="N632">
        <v>1009</v>
      </c>
      <c r="O632" t="s">
        <v>32</v>
      </c>
      <c r="P632" t="s">
        <v>32</v>
      </c>
      <c r="Q632">
        <v>1000</v>
      </c>
      <c r="X632">
        <v>4.0800000000000003E-2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3</v>
      </c>
      <c r="AG632">
        <v>4.0800000000000003E-2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ROW(Source!A873)</f>
        <v>873</v>
      </c>
      <c r="B633">
        <v>56495465</v>
      </c>
      <c r="C633">
        <v>56495453</v>
      </c>
      <c r="D633">
        <v>54903374</v>
      </c>
      <c r="E633">
        <v>1</v>
      </c>
      <c r="F633">
        <v>1</v>
      </c>
      <c r="G633">
        <v>1079</v>
      </c>
      <c r="H633">
        <v>3</v>
      </c>
      <c r="I633" t="s">
        <v>779</v>
      </c>
      <c r="J633" t="s">
        <v>780</v>
      </c>
      <c r="K633" t="s">
        <v>781</v>
      </c>
      <c r="L633">
        <v>1348</v>
      </c>
      <c r="N633">
        <v>1009</v>
      </c>
      <c r="O633" t="s">
        <v>32</v>
      </c>
      <c r="P633" t="s">
        <v>32</v>
      </c>
      <c r="Q633">
        <v>1000</v>
      </c>
      <c r="X633">
        <v>4.0000000000000001E-3</v>
      </c>
      <c r="Y633">
        <v>7185.82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</v>
      </c>
      <c r="AG633">
        <v>4.0000000000000001E-3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ROW(Source!A873)</f>
        <v>873</v>
      </c>
      <c r="B634">
        <v>56495466</v>
      </c>
      <c r="C634">
        <v>56495453</v>
      </c>
      <c r="D634">
        <v>54842168</v>
      </c>
      <c r="E634">
        <v>1079</v>
      </c>
      <c r="F634">
        <v>1</v>
      </c>
      <c r="G634">
        <v>1079</v>
      </c>
      <c r="H634">
        <v>3</v>
      </c>
      <c r="I634" t="s">
        <v>913</v>
      </c>
      <c r="J634" t="s">
        <v>3</v>
      </c>
      <c r="K634" t="s">
        <v>914</v>
      </c>
      <c r="L634">
        <v>1348</v>
      </c>
      <c r="N634">
        <v>1009</v>
      </c>
      <c r="O634" t="s">
        <v>32</v>
      </c>
      <c r="P634" t="s">
        <v>32</v>
      </c>
      <c r="Q634">
        <v>1000</v>
      </c>
      <c r="X634">
        <v>0.13800000000000001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3</v>
      </c>
      <c r="AG634">
        <v>0.13800000000000001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ROW(Source!A874)</f>
        <v>874</v>
      </c>
      <c r="B635">
        <v>56495459</v>
      </c>
      <c r="C635">
        <v>56495453</v>
      </c>
      <c r="D635">
        <v>54836958</v>
      </c>
      <c r="E635">
        <v>1079</v>
      </c>
      <c r="F635">
        <v>1</v>
      </c>
      <c r="G635">
        <v>1079</v>
      </c>
      <c r="H635">
        <v>1</v>
      </c>
      <c r="I635" t="s">
        <v>738</v>
      </c>
      <c r="J635" t="s">
        <v>3</v>
      </c>
      <c r="K635" t="s">
        <v>739</v>
      </c>
      <c r="L635">
        <v>1191</v>
      </c>
      <c r="N635">
        <v>1013</v>
      </c>
      <c r="O635" t="s">
        <v>740</v>
      </c>
      <c r="P635" t="s">
        <v>740</v>
      </c>
      <c r="Q635">
        <v>1</v>
      </c>
      <c r="X635">
        <v>201.95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24</v>
      </c>
      <c r="AG635">
        <v>222.14500000000001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ROW(Source!A874)</f>
        <v>874</v>
      </c>
      <c r="B636">
        <v>56495460</v>
      </c>
      <c r="C636">
        <v>56495453</v>
      </c>
      <c r="D636">
        <v>54933879</v>
      </c>
      <c r="E636">
        <v>1</v>
      </c>
      <c r="F636">
        <v>1</v>
      </c>
      <c r="G636">
        <v>1079</v>
      </c>
      <c r="H636">
        <v>2</v>
      </c>
      <c r="I636" t="s">
        <v>951</v>
      </c>
      <c r="J636" t="s">
        <v>952</v>
      </c>
      <c r="K636" t="s">
        <v>953</v>
      </c>
      <c r="L636">
        <v>1368</v>
      </c>
      <c r="N636">
        <v>1011</v>
      </c>
      <c r="O636" t="s">
        <v>744</v>
      </c>
      <c r="P636" t="s">
        <v>744</v>
      </c>
      <c r="Q636">
        <v>1</v>
      </c>
      <c r="X636">
        <v>0.18</v>
      </c>
      <c r="Y636">
        <v>0</v>
      </c>
      <c r="Z636">
        <v>41.45</v>
      </c>
      <c r="AA636">
        <v>12.62</v>
      </c>
      <c r="AB636">
        <v>0</v>
      </c>
      <c r="AC636">
        <v>0</v>
      </c>
      <c r="AD636">
        <v>1</v>
      </c>
      <c r="AE636">
        <v>0</v>
      </c>
      <c r="AF636" t="s">
        <v>24</v>
      </c>
      <c r="AG636">
        <v>0.19800000000000001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ROW(Source!A874)</f>
        <v>874</v>
      </c>
      <c r="B637">
        <v>56495461</v>
      </c>
      <c r="C637">
        <v>56495453</v>
      </c>
      <c r="D637">
        <v>54933985</v>
      </c>
      <c r="E637">
        <v>1</v>
      </c>
      <c r="F637">
        <v>1</v>
      </c>
      <c r="G637">
        <v>1079</v>
      </c>
      <c r="H637">
        <v>2</v>
      </c>
      <c r="I637" t="s">
        <v>773</v>
      </c>
      <c r="J637" t="s">
        <v>774</v>
      </c>
      <c r="K637" t="s">
        <v>775</v>
      </c>
      <c r="L637">
        <v>1368</v>
      </c>
      <c r="N637">
        <v>1011</v>
      </c>
      <c r="O637" t="s">
        <v>744</v>
      </c>
      <c r="P637" t="s">
        <v>744</v>
      </c>
      <c r="Q637">
        <v>1</v>
      </c>
      <c r="X637">
        <v>4</v>
      </c>
      <c r="Y637">
        <v>0</v>
      </c>
      <c r="Z637">
        <v>7.11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24</v>
      </c>
      <c r="AG637">
        <v>4.4000000000000004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ROW(Source!A874)</f>
        <v>874</v>
      </c>
      <c r="B638">
        <v>56495462</v>
      </c>
      <c r="C638">
        <v>56495453</v>
      </c>
      <c r="D638">
        <v>54934375</v>
      </c>
      <c r="E638">
        <v>1</v>
      </c>
      <c r="F638">
        <v>1</v>
      </c>
      <c r="G638">
        <v>1079</v>
      </c>
      <c r="H638">
        <v>2</v>
      </c>
      <c r="I638" t="s">
        <v>966</v>
      </c>
      <c r="J638" t="s">
        <v>967</v>
      </c>
      <c r="K638" t="s">
        <v>968</v>
      </c>
      <c r="L638">
        <v>1368</v>
      </c>
      <c r="N638">
        <v>1011</v>
      </c>
      <c r="O638" t="s">
        <v>744</v>
      </c>
      <c r="P638" t="s">
        <v>744</v>
      </c>
      <c r="Q638">
        <v>1</v>
      </c>
      <c r="X638">
        <v>0.36</v>
      </c>
      <c r="Y638">
        <v>0</v>
      </c>
      <c r="Z638">
        <v>0.5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24</v>
      </c>
      <c r="AG638">
        <v>0.39600000000000002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ROW(Source!A874)</f>
        <v>874</v>
      </c>
      <c r="B639">
        <v>56495463</v>
      </c>
      <c r="C639">
        <v>56495453</v>
      </c>
      <c r="D639">
        <v>54831673</v>
      </c>
      <c r="E639">
        <v>1079</v>
      </c>
      <c r="F639">
        <v>1</v>
      </c>
      <c r="G639">
        <v>1079</v>
      </c>
      <c r="H639">
        <v>3</v>
      </c>
      <c r="I639" t="s">
        <v>969</v>
      </c>
      <c r="J639" t="s">
        <v>3</v>
      </c>
      <c r="K639" t="s">
        <v>970</v>
      </c>
      <c r="L639">
        <v>1348</v>
      </c>
      <c r="N639">
        <v>1009</v>
      </c>
      <c r="O639" t="s">
        <v>32</v>
      </c>
      <c r="P639" t="s">
        <v>32</v>
      </c>
      <c r="Q639">
        <v>1000</v>
      </c>
      <c r="X639">
        <v>0.95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3</v>
      </c>
      <c r="AG639">
        <v>0.95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ROW(Source!A874)</f>
        <v>874</v>
      </c>
      <c r="B640">
        <v>56495464</v>
      </c>
      <c r="C640">
        <v>56495453</v>
      </c>
      <c r="D640">
        <v>54831673</v>
      </c>
      <c r="E640">
        <v>1079</v>
      </c>
      <c r="F640">
        <v>1</v>
      </c>
      <c r="G640">
        <v>1079</v>
      </c>
      <c r="H640">
        <v>3</v>
      </c>
      <c r="I640" t="s">
        <v>969</v>
      </c>
      <c r="J640" t="s">
        <v>3</v>
      </c>
      <c r="K640" t="s">
        <v>971</v>
      </c>
      <c r="L640">
        <v>1348</v>
      </c>
      <c r="N640">
        <v>1009</v>
      </c>
      <c r="O640" t="s">
        <v>32</v>
      </c>
      <c r="P640" t="s">
        <v>32</v>
      </c>
      <c r="Q640">
        <v>1000</v>
      </c>
      <c r="X640">
        <v>4.0800000000000003E-2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3</v>
      </c>
      <c r="AG640">
        <v>4.0800000000000003E-2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ROW(Source!A874)</f>
        <v>874</v>
      </c>
      <c r="B641">
        <v>56495465</v>
      </c>
      <c r="C641">
        <v>56495453</v>
      </c>
      <c r="D641">
        <v>54903374</v>
      </c>
      <c r="E641">
        <v>1</v>
      </c>
      <c r="F641">
        <v>1</v>
      </c>
      <c r="G641">
        <v>1079</v>
      </c>
      <c r="H641">
        <v>3</v>
      </c>
      <c r="I641" t="s">
        <v>779</v>
      </c>
      <c r="J641" t="s">
        <v>780</v>
      </c>
      <c r="K641" t="s">
        <v>781</v>
      </c>
      <c r="L641">
        <v>1348</v>
      </c>
      <c r="N641">
        <v>1009</v>
      </c>
      <c r="O641" t="s">
        <v>32</v>
      </c>
      <c r="P641" t="s">
        <v>32</v>
      </c>
      <c r="Q641">
        <v>1000</v>
      </c>
      <c r="X641">
        <v>4.0000000000000001E-3</v>
      </c>
      <c r="Y641">
        <v>7185.82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</v>
      </c>
      <c r="AG641">
        <v>4.0000000000000001E-3</v>
      </c>
      <c r="AH641">
        <v>3</v>
      </c>
      <c r="AI641">
        <v>-1</v>
      </c>
      <c r="AJ641" t="s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ROW(Source!A874)</f>
        <v>874</v>
      </c>
      <c r="B642">
        <v>56495466</v>
      </c>
      <c r="C642">
        <v>56495453</v>
      </c>
      <c r="D642">
        <v>54842168</v>
      </c>
      <c r="E642">
        <v>1079</v>
      </c>
      <c r="F642">
        <v>1</v>
      </c>
      <c r="G642">
        <v>1079</v>
      </c>
      <c r="H642">
        <v>3</v>
      </c>
      <c r="I642" t="s">
        <v>913</v>
      </c>
      <c r="J642" t="s">
        <v>3</v>
      </c>
      <c r="K642" t="s">
        <v>914</v>
      </c>
      <c r="L642">
        <v>1348</v>
      </c>
      <c r="N642">
        <v>1009</v>
      </c>
      <c r="O642" t="s">
        <v>32</v>
      </c>
      <c r="P642" t="s">
        <v>32</v>
      </c>
      <c r="Q642">
        <v>1000</v>
      </c>
      <c r="X642">
        <v>0.13800000000000001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</v>
      </c>
      <c r="AG642">
        <v>0.13800000000000001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ROW(Source!A919)</f>
        <v>919</v>
      </c>
      <c r="B643">
        <v>56495633</v>
      </c>
      <c r="C643">
        <v>56495616</v>
      </c>
      <c r="D643">
        <v>54836958</v>
      </c>
      <c r="E643">
        <v>1079</v>
      </c>
      <c r="F643">
        <v>1</v>
      </c>
      <c r="G643">
        <v>1079</v>
      </c>
      <c r="H643">
        <v>1</v>
      </c>
      <c r="I643" t="s">
        <v>738</v>
      </c>
      <c r="J643" t="s">
        <v>3</v>
      </c>
      <c r="K643" t="s">
        <v>739</v>
      </c>
      <c r="L643">
        <v>1191</v>
      </c>
      <c r="N643">
        <v>1013</v>
      </c>
      <c r="O643" t="s">
        <v>740</v>
      </c>
      <c r="P643" t="s">
        <v>740</v>
      </c>
      <c r="Q643">
        <v>1</v>
      </c>
      <c r="X643">
        <v>179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166</v>
      </c>
      <c r="AG643">
        <v>226.435</v>
      </c>
      <c r="AH643">
        <v>2</v>
      </c>
      <c r="AI643">
        <v>56495617</v>
      </c>
      <c r="AJ643">
        <v>641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ROW(Source!A919)</f>
        <v>919</v>
      </c>
      <c r="B644">
        <v>56495634</v>
      </c>
      <c r="C644">
        <v>56495616</v>
      </c>
      <c r="D644">
        <v>54933985</v>
      </c>
      <c r="E644">
        <v>1</v>
      </c>
      <c r="F644">
        <v>1</v>
      </c>
      <c r="G644">
        <v>1079</v>
      </c>
      <c r="H644">
        <v>2</v>
      </c>
      <c r="I644" t="s">
        <v>773</v>
      </c>
      <c r="J644" t="s">
        <v>774</v>
      </c>
      <c r="K644" t="s">
        <v>775</v>
      </c>
      <c r="L644">
        <v>1368</v>
      </c>
      <c r="N644">
        <v>1011</v>
      </c>
      <c r="O644" t="s">
        <v>744</v>
      </c>
      <c r="P644" t="s">
        <v>744</v>
      </c>
      <c r="Q644">
        <v>1</v>
      </c>
      <c r="X644">
        <v>120</v>
      </c>
      <c r="Y644">
        <v>0</v>
      </c>
      <c r="Z644">
        <v>7.11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165</v>
      </c>
      <c r="AG644">
        <v>165</v>
      </c>
      <c r="AH644">
        <v>2</v>
      </c>
      <c r="AI644">
        <v>56495618</v>
      </c>
      <c r="AJ644">
        <v>642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ROW(Source!A919)</f>
        <v>919</v>
      </c>
      <c r="B645">
        <v>56495635</v>
      </c>
      <c r="C645">
        <v>56495616</v>
      </c>
      <c r="D645">
        <v>54934284</v>
      </c>
      <c r="E645">
        <v>1</v>
      </c>
      <c r="F645">
        <v>1</v>
      </c>
      <c r="G645">
        <v>1079</v>
      </c>
      <c r="H645">
        <v>2</v>
      </c>
      <c r="I645" t="s">
        <v>741</v>
      </c>
      <c r="J645" t="s">
        <v>742</v>
      </c>
      <c r="K645" t="s">
        <v>743</v>
      </c>
      <c r="L645">
        <v>1368</v>
      </c>
      <c r="N645">
        <v>1011</v>
      </c>
      <c r="O645" t="s">
        <v>744</v>
      </c>
      <c r="P645" t="s">
        <v>744</v>
      </c>
      <c r="Q645">
        <v>1</v>
      </c>
      <c r="X645">
        <v>1.35</v>
      </c>
      <c r="Y645">
        <v>0</v>
      </c>
      <c r="Z645">
        <v>83.1</v>
      </c>
      <c r="AA645">
        <v>12.62</v>
      </c>
      <c r="AB645">
        <v>0</v>
      </c>
      <c r="AC645">
        <v>0</v>
      </c>
      <c r="AD645">
        <v>1</v>
      </c>
      <c r="AE645">
        <v>0</v>
      </c>
      <c r="AF645" t="s">
        <v>165</v>
      </c>
      <c r="AG645">
        <v>1.8562500000000002</v>
      </c>
      <c r="AH645">
        <v>2</v>
      </c>
      <c r="AI645">
        <v>56495619</v>
      </c>
      <c r="AJ645">
        <v>643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ROW(Source!A919)</f>
        <v>919</v>
      </c>
      <c r="B646">
        <v>56495637</v>
      </c>
      <c r="C646">
        <v>56495616</v>
      </c>
      <c r="D646">
        <v>54934421</v>
      </c>
      <c r="E646">
        <v>1</v>
      </c>
      <c r="F646">
        <v>1</v>
      </c>
      <c r="G646">
        <v>1079</v>
      </c>
      <c r="H646">
        <v>2</v>
      </c>
      <c r="I646" t="s">
        <v>803</v>
      </c>
      <c r="J646" t="s">
        <v>804</v>
      </c>
      <c r="K646" t="s">
        <v>805</v>
      </c>
      <c r="L646">
        <v>1368</v>
      </c>
      <c r="N646">
        <v>1011</v>
      </c>
      <c r="O646" t="s">
        <v>744</v>
      </c>
      <c r="P646" t="s">
        <v>744</v>
      </c>
      <c r="Q646">
        <v>1</v>
      </c>
      <c r="X646">
        <v>0.1</v>
      </c>
      <c r="Y646">
        <v>0</v>
      </c>
      <c r="Z646">
        <v>0.45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165</v>
      </c>
      <c r="AG646">
        <v>0.13750000000000001</v>
      </c>
      <c r="AH646">
        <v>2</v>
      </c>
      <c r="AI646">
        <v>56495621</v>
      </c>
      <c r="AJ646">
        <v>644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ROW(Source!A919)</f>
        <v>919</v>
      </c>
      <c r="B647">
        <v>56495636</v>
      </c>
      <c r="C647">
        <v>56495616</v>
      </c>
      <c r="D647">
        <v>54933523</v>
      </c>
      <c r="E647">
        <v>1</v>
      </c>
      <c r="F647">
        <v>1</v>
      </c>
      <c r="G647">
        <v>1079</v>
      </c>
      <c r="H647">
        <v>2</v>
      </c>
      <c r="I647" t="s">
        <v>746</v>
      </c>
      <c r="J647" t="s">
        <v>747</v>
      </c>
      <c r="K647" t="s">
        <v>748</v>
      </c>
      <c r="L647">
        <v>1368</v>
      </c>
      <c r="N647">
        <v>1011</v>
      </c>
      <c r="O647" t="s">
        <v>744</v>
      </c>
      <c r="P647" t="s">
        <v>744</v>
      </c>
      <c r="Q647">
        <v>1</v>
      </c>
      <c r="X647">
        <v>0.9</v>
      </c>
      <c r="Y647">
        <v>0</v>
      </c>
      <c r="Z647">
        <v>179.17</v>
      </c>
      <c r="AA647">
        <v>16.93</v>
      </c>
      <c r="AB647">
        <v>0</v>
      </c>
      <c r="AC647">
        <v>0</v>
      </c>
      <c r="AD647">
        <v>1</v>
      </c>
      <c r="AE647">
        <v>0</v>
      </c>
      <c r="AF647" t="s">
        <v>165</v>
      </c>
      <c r="AG647">
        <v>1.2375</v>
      </c>
      <c r="AH647">
        <v>2</v>
      </c>
      <c r="AI647">
        <v>56495620</v>
      </c>
      <c r="AJ647">
        <v>645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ROW(Source!A919)</f>
        <v>919</v>
      </c>
      <c r="B648">
        <v>56495638</v>
      </c>
      <c r="C648">
        <v>56495616</v>
      </c>
      <c r="D648">
        <v>54933656</v>
      </c>
      <c r="E648">
        <v>1</v>
      </c>
      <c r="F648">
        <v>1</v>
      </c>
      <c r="G648">
        <v>1079</v>
      </c>
      <c r="H648">
        <v>2</v>
      </c>
      <c r="I648" t="s">
        <v>806</v>
      </c>
      <c r="J648" t="s">
        <v>807</v>
      </c>
      <c r="K648" t="s">
        <v>808</v>
      </c>
      <c r="L648">
        <v>1368</v>
      </c>
      <c r="N648">
        <v>1011</v>
      </c>
      <c r="O648" t="s">
        <v>744</v>
      </c>
      <c r="P648" t="s">
        <v>744</v>
      </c>
      <c r="Q648">
        <v>1</v>
      </c>
      <c r="X648">
        <v>0.25</v>
      </c>
      <c r="Y648">
        <v>0</v>
      </c>
      <c r="Z648">
        <v>164.94</v>
      </c>
      <c r="AA648">
        <v>14.54</v>
      </c>
      <c r="AB648">
        <v>0</v>
      </c>
      <c r="AC648">
        <v>0</v>
      </c>
      <c r="AD648">
        <v>1</v>
      </c>
      <c r="AE648">
        <v>0</v>
      </c>
      <c r="AF648" t="s">
        <v>165</v>
      </c>
      <c r="AG648">
        <v>0.34375</v>
      </c>
      <c r="AH648">
        <v>2</v>
      </c>
      <c r="AI648">
        <v>56495622</v>
      </c>
      <c r="AJ648">
        <v>646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ROW(Source!A919)</f>
        <v>919</v>
      </c>
      <c r="B649">
        <v>56495639</v>
      </c>
      <c r="C649">
        <v>56495616</v>
      </c>
      <c r="D649">
        <v>54933780</v>
      </c>
      <c r="E649">
        <v>1</v>
      </c>
      <c r="F649">
        <v>1</v>
      </c>
      <c r="G649">
        <v>1079</v>
      </c>
      <c r="H649">
        <v>2</v>
      </c>
      <c r="I649" t="s">
        <v>915</v>
      </c>
      <c r="J649" t="s">
        <v>916</v>
      </c>
      <c r="K649" t="s">
        <v>917</v>
      </c>
      <c r="L649">
        <v>1368</v>
      </c>
      <c r="N649">
        <v>1011</v>
      </c>
      <c r="O649" t="s">
        <v>744</v>
      </c>
      <c r="P649" t="s">
        <v>744</v>
      </c>
      <c r="Q649">
        <v>1</v>
      </c>
      <c r="X649">
        <v>9</v>
      </c>
      <c r="Y649">
        <v>0</v>
      </c>
      <c r="Z649">
        <v>0.42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165</v>
      </c>
      <c r="AG649">
        <v>12.375000000000002</v>
      </c>
      <c r="AH649">
        <v>2</v>
      </c>
      <c r="AI649">
        <v>56495623</v>
      </c>
      <c r="AJ649">
        <v>647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ROW(Source!A919)</f>
        <v>919</v>
      </c>
      <c r="B650">
        <v>56495640</v>
      </c>
      <c r="C650">
        <v>56495616</v>
      </c>
      <c r="D650">
        <v>54831673</v>
      </c>
      <c r="E650">
        <v>1079</v>
      </c>
      <c r="F650">
        <v>1</v>
      </c>
      <c r="G650">
        <v>1079</v>
      </c>
      <c r="H650">
        <v>3</v>
      </c>
      <c r="I650" t="s">
        <v>969</v>
      </c>
      <c r="J650" t="s">
        <v>3</v>
      </c>
      <c r="K650" t="s">
        <v>972</v>
      </c>
      <c r="L650">
        <v>1348</v>
      </c>
      <c r="N650">
        <v>1009</v>
      </c>
      <c r="O650" t="s">
        <v>32</v>
      </c>
      <c r="P650" t="s">
        <v>32</v>
      </c>
      <c r="Q650">
        <v>1000</v>
      </c>
      <c r="X650">
        <v>8.1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</v>
      </c>
      <c r="AG650">
        <v>8.1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ROW(Source!A919)</f>
        <v>919</v>
      </c>
      <c r="B651">
        <v>56495641</v>
      </c>
      <c r="C651">
        <v>56495616</v>
      </c>
      <c r="D651">
        <v>54902310</v>
      </c>
      <c r="E651">
        <v>1</v>
      </c>
      <c r="F651">
        <v>1</v>
      </c>
      <c r="G651">
        <v>1079</v>
      </c>
      <c r="H651">
        <v>3</v>
      </c>
      <c r="I651" t="s">
        <v>752</v>
      </c>
      <c r="J651" t="s">
        <v>753</v>
      </c>
      <c r="K651" t="s">
        <v>754</v>
      </c>
      <c r="L651">
        <v>1339</v>
      </c>
      <c r="N651">
        <v>1007</v>
      </c>
      <c r="O651" t="s">
        <v>158</v>
      </c>
      <c r="P651" t="s">
        <v>158</v>
      </c>
      <c r="Q651">
        <v>1</v>
      </c>
      <c r="X651">
        <v>0.73</v>
      </c>
      <c r="Y651">
        <v>7.07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3</v>
      </c>
      <c r="AG651">
        <v>0.73</v>
      </c>
      <c r="AH651">
        <v>2</v>
      </c>
      <c r="AI651">
        <v>56495624</v>
      </c>
      <c r="AJ651">
        <v>648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ROW(Source!A919)</f>
        <v>919</v>
      </c>
      <c r="B652">
        <v>56495642</v>
      </c>
      <c r="C652">
        <v>56495616</v>
      </c>
      <c r="D652">
        <v>54902322</v>
      </c>
      <c r="E652">
        <v>1</v>
      </c>
      <c r="F652">
        <v>1</v>
      </c>
      <c r="G652">
        <v>1079</v>
      </c>
      <c r="H652">
        <v>3</v>
      </c>
      <c r="I652" t="s">
        <v>809</v>
      </c>
      <c r="J652" t="s">
        <v>810</v>
      </c>
      <c r="K652" t="s">
        <v>811</v>
      </c>
      <c r="L652">
        <v>1348</v>
      </c>
      <c r="N652">
        <v>1009</v>
      </c>
      <c r="O652" t="s">
        <v>32</v>
      </c>
      <c r="P652" t="s">
        <v>32</v>
      </c>
      <c r="Q652">
        <v>1000</v>
      </c>
      <c r="X652">
        <v>2E-3</v>
      </c>
      <c r="Y652">
        <v>6512.79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2E-3</v>
      </c>
      <c r="AH652">
        <v>2</v>
      </c>
      <c r="AI652">
        <v>56495625</v>
      </c>
      <c r="AJ652">
        <v>649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ROW(Source!A919)</f>
        <v>919</v>
      </c>
      <c r="B653">
        <v>56495643</v>
      </c>
      <c r="C653">
        <v>56495616</v>
      </c>
      <c r="D653">
        <v>54903374</v>
      </c>
      <c r="E653">
        <v>1</v>
      </c>
      <c r="F653">
        <v>1</v>
      </c>
      <c r="G653">
        <v>1079</v>
      </c>
      <c r="H653">
        <v>3</v>
      </c>
      <c r="I653" t="s">
        <v>779</v>
      </c>
      <c r="J653" t="s">
        <v>780</v>
      </c>
      <c r="K653" t="s">
        <v>781</v>
      </c>
      <c r="L653">
        <v>1348</v>
      </c>
      <c r="N653">
        <v>1009</v>
      </c>
      <c r="O653" t="s">
        <v>32</v>
      </c>
      <c r="P653" t="s">
        <v>32</v>
      </c>
      <c r="Q653">
        <v>1000</v>
      </c>
      <c r="X653">
        <v>0.16</v>
      </c>
      <c r="Y653">
        <v>7185.82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0.16</v>
      </c>
      <c r="AH653">
        <v>2</v>
      </c>
      <c r="AI653">
        <v>56495626</v>
      </c>
      <c r="AJ653">
        <v>650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ROW(Source!A919)</f>
        <v>919</v>
      </c>
      <c r="B654">
        <v>56495644</v>
      </c>
      <c r="C654">
        <v>56495616</v>
      </c>
      <c r="D654">
        <v>54902403</v>
      </c>
      <c r="E654">
        <v>1</v>
      </c>
      <c r="F654">
        <v>1</v>
      </c>
      <c r="G654">
        <v>1079</v>
      </c>
      <c r="H654">
        <v>3</v>
      </c>
      <c r="I654" t="s">
        <v>815</v>
      </c>
      <c r="J654" t="s">
        <v>816</v>
      </c>
      <c r="K654" t="s">
        <v>817</v>
      </c>
      <c r="L654">
        <v>1339</v>
      </c>
      <c r="N654">
        <v>1007</v>
      </c>
      <c r="O654" t="s">
        <v>158</v>
      </c>
      <c r="P654" t="s">
        <v>158</v>
      </c>
      <c r="Q654">
        <v>1</v>
      </c>
      <c r="X654">
        <v>0.04</v>
      </c>
      <c r="Y654">
        <v>1821.37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0.04</v>
      </c>
      <c r="AH654">
        <v>2</v>
      </c>
      <c r="AI654">
        <v>56495627</v>
      </c>
      <c r="AJ654">
        <v>651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ROW(Source!A919)</f>
        <v>919</v>
      </c>
      <c r="B655">
        <v>56495645</v>
      </c>
      <c r="C655">
        <v>56495616</v>
      </c>
      <c r="D655">
        <v>54902427</v>
      </c>
      <c r="E655">
        <v>1</v>
      </c>
      <c r="F655">
        <v>1</v>
      </c>
      <c r="G655">
        <v>1079</v>
      </c>
      <c r="H655">
        <v>3</v>
      </c>
      <c r="I655" t="s">
        <v>761</v>
      </c>
      <c r="J655" t="s">
        <v>762</v>
      </c>
      <c r="K655" t="s">
        <v>763</v>
      </c>
      <c r="L655">
        <v>1348</v>
      </c>
      <c r="N655">
        <v>1009</v>
      </c>
      <c r="O655" t="s">
        <v>32</v>
      </c>
      <c r="P655" t="s">
        <v>32</v>
      </c>
      <c r="Q655">
        <v>1000</v>
      </c>
      <c r="X655">
        <v>0.01</v>
      </c>
      <c r="Y655">
        <v>1257.54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3</v>
      </c>
      <c r="AG655">
        <v>0.01</v>
      </c>
      <c r="AH655">
        <v>2</v>
      </c>
      <c r="AI655">
        <v>56495628</v>
      </c>
      <c r="AJ655">
        <v>652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ROW(Source!A919)</f>
        <v>919</v>
      </c>
      <c r="B656">
        <v>56495646</v>
      </c>
      <c r="C656">
        <v>56495616</v>
      </c>
      <c r="D656">
        <v>54902715</v>
      </c>
      <c r="E656">
        <v>1</v>
      </c>
      <c r="F656">
        <v>1</v>
      </c>
      <c r="G656">
        <v>1079</v>
      </c>
      <c r="H656">
        <v>3</v>
      </c>
      <c r="I656" t="s">
        <v>892</v>
      </c>
      <c r="J656" t="s">
        <v>893</v>
      </c>
      <c r="K656" t="s">
        <v>894</v>
      </c>
      <c r="L656">
        <v>1327</v>
      </c>
      <c r="N656">
        <v>1005</v>
      </c>
      <c r="O656" t="s">
        <v>214</v>
      </c>
      <c r="P656" t="s">
        <v>214</v>
      </c>
      <c r="Q656">
        <v>1</v>
      </c>
      <c r="X656">
        <v>30</v>
      </c>
      <c r="Y656">
        <v>7.39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</v>
      </c>
      <c r="AG656">
        <v>30</v>
      </c>
      <c r="AH656">
        <v>2</v>
      </c>
      <c r="AI656">
        <v>56495629</v>
      </c>
      <c r="AJ656">
        <v>653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ROW(Source!A919)</f>
        <v>919</v>
      </c>
      <c r="B657">
        <v>56495647</v>
      </c>
      <c r="C657">
        <v>56495616</v>
      </c>
      <c r="D657">
        <v>54914903</v>
      </c>
      <c r="E657">
        <v>1</v>
      </c>
      <c r="F657">
        <v>1</v>
      </c>
      <c r="G657">
        <v>1079</v>
      </c>
      <c r="H657">
        <v>3</v>
      </c>
      <c r="I657" t="s">
        <v>918</v>
      </c>
      <c r="J657" t="s">
        <v>919</v>
      </c>
      <c r="K657" t="s">
        <v>920</v>
      </c>
      <c r="L657">
        <v>1327</v>
      </c>
      <c r="N657">
        <v>1005</v>
      </c>
      <c r="O657" t="s">
        <v>214</v>
      </c>
      <c r="P657" t="s">
        <v>214</v>
      </c>
      <c r="Q657">
        <v>1</v>
      </c>
      <c r="X657">
        <v>3.6</v>
      </c>
      <c r="Y657">
        <v>90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</v>
      </c>
      <c r="AG657">
        <v>3.6</v>
      </c>
      <c r="AH657">
        <v>2</v>
      </c>
      <c r="AI657">
        <v>56495632</v>
      </c>
      <c r="AJ657">
        <v>658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ROW(Source!A919)</f>
        <v>919</v>
      </c>
      <c r="B658">
        <v>56495648</v>
      </c>
      <c r="C658">
        <v>56495616</v>
      </c>
      <c r="D658">
        <v>54869117</v>
      </c>
      <c r="E658">
        <v>1079</v>
      </c>
      <c r="F658">
        <v>1</v>
      </c>
      <c r="G658">
        <v>1079</v>
      </c>
      <c r="H658">
        <v>3</v>
      </c>
      <c r="I658" t="s">
        <v>973</v>
      </c>
      <c r="J658" t="s">
        <v>3</v>
      </c>
      <c r="K658" t="s">
        <v>987</v>
      </c>
      <c r="L658">
        <v>1339</v>
      </c>
      <c r="N658">
        <v>1007</v>
      </c>
      <c r="O658" t="s">
        <v>158</v>
      </c>
      <c r="P658" t="s">
        <v>158</v>
      </c>
      <c r="Q658">
        <v>1</v>
      </c>
      <c r="X658">
        <v>101.5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3</v>
      </c>
      <c r="AG658">
        <v>101.5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ROW(Source!A920)</f>
        <v>920</v>
      </c>
      <c r="B659">
        <v>56495633</v>
      </c>
      <c r="C659">
        <v>56495616</v>
      </c>
      <c r="D659">
        <v>54836958</v>
      </c>
      <c r="E659">
        <v>1079</v>
      </c>
      <c r="F659">
        <v>1</v>
      </c>
      <c r="G659">
        <v>1079</v>
      </c>
      <c r="H659">
        <v>1</v>
      </c>
      <c r="I659" t="s">
        <v>738</v>
      </c>
      <c r="J659" t="s">
        <v>3</v>
      </c>
      <c r="K659" t="s">
        <v>739</v>
      </c>
      <c r="L659">
        <v>1191</v>
      </c>
      <c r="N659">
        <v>1013</v>
      </c>
      <c r="O659" t="s">
        <v>740</v>
      </c>
      <c r="P659" t="s">
        <v>740</v>
      </c>
      <c r="Q659">
        <v>1</v>
      </c>
      <c r="X659">
        <v>179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 t="s">
        <v>166</v>
      </c>
      <c r="AG659">
        <v>226.435</v>
      </c>
      <c r="AH659">
        <v>2</v>
      </c>
      <c r="AI659">
        <v>56495617</v>
      </c>
      <c r="AJ659">
        <v>659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ROW(Source!A920)</f>
        <v>920</v>
      </c>
      <c r="B660">
        <v>56495634</v>
      </c>
      <c r="C660">
        <v>56495616</v>
      </c>
      <c r="D660">
        <v>54933985</v>
      </c>
      <c r="E660">
        <v>1</v>
      </c>
      <c r="F660">
        <v>1</v>
      </c>
      <c r="G660">
        <v>1079</v>
      </c>
      <c r="H660">
        <v>2</v>
      </c>
      <c r="I660" t="s">
        <v>773</v>
      </c>
      <c r="J660" t="s">
        <v>774</v>
      </c>
      <c r="K660" t="s">
        <v>775</v>
      </c>
      <c r="L660">
        <v>1368</v>
      </c>
      <c r="N660">
        <v>1011</v>
      </c>
      <c r="O660" t="s">
        <v>744</v>
      </c>
      <c r="P660" t="s">
        <v>744</v>
      </c>
      <c r="Q660">
        <v>1</v>
      </c>
      <c r="X660">
        <v>120</v>
      </c>
      <c r="Y660">
        <v>0</v>
      </c>
      <c r="Z660">
        <v>7.11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165</v>
      </c>
      <c r="AG660">
        <v>165</v>
      </c>
      <c r="AH660">
        <v>2</v>
      </c>
      <c r="AI660">
        <v>56495618</v>
      </c>
      <c r="AJ660">
        <v>660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ROW(Source!A920)</f>
        <v>920</v>
      </c>
      <c r="B661">
        <v>56495635</v>
      </c>
      <c r="C661">
        <v>56495616</v>
      </c>
      <c r="D661">
        <v>54934284</v>
      </c>
      <c r="E661">
        <v>1</v>
      </c>
      <c r="F661">
        <v>1</v>
      </c>
      <c r="G661">
        <v>1079</v>
      </c>
      <c r="H661">
        <v>2</v>
      </c>
      <c r="I661" t="s">
        <v>741</v>
      </c>
      <c r="J661" t="s">
        <v>742</v>
      </c>
      <c r="K661" t="s">
        <v>743</v>
      </c>
      <c r="L661">
        <v>1368</v>
      </c>
      <c r="N661">
        <v>1011</v>
      </c>
      <c r="O661" t="s">
        <v>744</v>
      </c>
      <c r="P661" t="s">
        <v>744</v>
      </c>
      <c r="Q661">
        <v>1</v>
      </c>
      <c r="X661">
        <v>1.35</v>
      </c>
      <c r="Y661">
        <v>0</v>
      </c>
      <c r="Z661">
        <v>83.1</v>
      </c>
      <c r="AA661">
        <v>12.62</v>
      </c>
      <c r="AB661">
        <v>0</v>
      </c>
      <c r="AC661">
        <v>0</v>
      </c>
      <c r="AD661">
        <v>1</v>
      </c>
      <c r="AE661">
        <v>0</v>
      </c>
      <c r="AF661" t="s">
        <v>165</v>
      </c>
      <c r="AG661">
        <v>1.8562500000000002</v>
      </c>
      <c r="AH661">
        <v>2</v>
      </c>
      <c r="AI661">
        <v>56495619</v>
      </c>
      <c r="AJ661">
        <v>661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ROW(Source!A920)</f>
        <v>920</v>
      </c>
      <c r="B662">
        <v>56495637</v>
      </c>
      <c r="C662">
        <v>56495616</v>
      </c>
      <c r="D662">
        <v>54934421</v>
      </c>
      <c r="E662">
        <v>1</v>
      </c>
      <c r="F662">
        <v>1</v>
      </c>
      <c r="G662">
        <v>1079</v>
      </c>
      <c r="H662">
        <v>2</v>
      </c>
      <c r="I662" t="s">
        <v>803</v>
      </c>
      <c r="J662" t="s">
        <v>804</v>
      </c>
      <c r="K662" t="s">
        <v>805</v>
      </c>
      <c r="L662">
        <v>1368</v>
      </c>
      <c r="N662">
        <v>1011</v>
      </c>
      <c r="O662" t="s">
        <v>744</v>
      </c>
      <c r="P662" t="s">
        <v>744</v>
      </c>
      <c r="Q662">
        <v>1</v>
      </c>
      <c r="X662">
        <v>0.1</v>
      </c>
      <c r="Y662">
        <v>0</v>
      </c>
      <c r="Z662">
        <v>0.45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165</v>
      </c>
      <c r="AG662">
        <v>0.13750000000000001</v>
      </c>
      <c r="AH662">
        <v>2</v>
      </c>
      <c r="AI662">
        <v>56495621</v>
      </c>
      <c r="AJ662">
        <v>662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ROW(Source!A920)</f>
        <v>920</v>
      </c>
      <c r="B663">
        <v>56495636</v>
      </c>
      <c r="C663">
        <v>56495616</v>
      </c>
      <c r="D663">
        <v>54933523</v>
      </c>
      <c r="E663">
        <v>1</v>
      </c>
      <c r="F663">
        <v>1</v>
      </c>
      <c r="G663">
        <v>1079</v>
      </c>
      <c r="H663">
        <v>2</v>
      </c>
      <c r="I663" t="s">
        <v>746</v>
      </c>
      <c r="J663" t="s">
        <v>747</v>
      </c>
      <c r="K663" t="s">
        <v>748</v>
      </c>
      <c r="L663">
        <v>1368</v>
      </c>
      <c r="N663">
        <v>1011</v>
      </c>
      <c r="O663" t="s">
        <v>744</v>
      </c>
      <c r="P663" t="s">
        <v>744</v>
      </c>
      <c r="Q663">
        <v>1</v>
      </c>
      <c r="X663">
        <v>0.9</v>
      </c>
      <c r="Y663">
        <v>0</v>
      </c>
      <c r="Z663">
        <v>179.17</v>
      </c>
      <c r="AA663">
        <v>16.93</v>
      </c>
      <c r="AB663">
        <v>0</v>
      </c>
      <c r="AC663">
        <v>0</v>
      </c>
      <c r="AD663">
        <v>1</v>
      </c>
      <c r="AE663">
        <v>0</v>
      </c>
      <c r="AF663" t="s">
        <v>165</v>
      </c>
      <c r="AG663">
        <v>1.2375</v>
      </c>
      <c r="AH663">
        <v>2</v>
      </c>
      <c r="AI663">
        <v>56495620</v>
      </c>
      <c r="AJ663">
        <v>663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ROW(Source!A920)</f>
        <v>920</v>
      </c>
      <c r="B664">
        <v>56495638</v>
      </c>
      <c r="C664">
        <v>56495616</v>
      </c>
      <c r="D664">
        <v>54933656</v>
      </c>
      <c r="E664">
        <v>1</v>
      </c>
      <c r="F664">
        <v>1</v>
      </c>
      <c r="G664">
        <v>1079</v>
      </c>
      <c r="H664">
        <v>2</v>
      </c>
      <c r="I664" t="s">
        <v>806</v>
      </c>
      <c r="J664" t="s">
        <v>807</v>
      </c>
      <c r="K664" t="s">
        <v>808</v>
      </c>
      <c r="L664">
        <v>1368</v>
      </c>
      <c r="N664">
        <v>1011</v>
      </c>
      <c r="O664" t="s">
        <v>744</v>
      </c>
      <c r="P664" t="s">
        <v>744</v>
      </c>
      <c r="Q664">
        <v>1</v>
      </c>
      <c r="X664">
        <v>0.25</v>
      </c>
      <c r="Y664">
        <v>0</v>
      </c>
      <c r="Z664">
        <v>164.94</v>
      </c>
      <c r="AA664">
        <v>14.54</v>
      </c>
      <c r="AB664">
        <v>0</v>
      </c>
      <c r="AC664">
        <v>0</v>
      </c>
      <c r="AD664">
        <v>1</v>
      </c>
      <c r="AE664">
        <v>0</v>
      </c>
      <c r="AF664" t="s">
        <v>165</v>
      </c>
      <c r="AG664">
        <v>0.34375</v>
      </c>
      <c r="AH664">
        <v>2</v>
      </c>
      <c r="AI664">
        <v>56495622</v>
      </c>
      <c r="AJ664">
        <v>664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ROW(Source!A920)</f>
        <v>920</v>
      </c>
      <c r="B665">
        <v>56495639</v>
      </c>
      <c r="C665">
        <v>56495616</v>
      </c>
      <c r="D665">
        <v>54933780</v>
      </c>
      <c r="E665">
        <v>1</v>
      </c>
      <c r="F665">
        <v>1</v>
      </c>
      <c r="G665">
        <v>1079</v>
      </c>
      <c r="H665">
        <v>2</v>
      </c>
      <c r="I665" t="s">
        <v>915</v>
      </c>
      <c r="J665" t="s">
        <v>916</v>
      </c>
      <c r="K665" t="s">
        <v>917</v>
      </c>
      <c r="L665">
        <v>1368</v>
      </c>
      <c r="N665">
        <v>1011</v>
      </c>
      <c r="O665" t="s">
        <v>744</v>
      </c>
      <c r="P665" t="s">
        <v>744</v>
      </c>
      <c r="Q665">
        <v>1</v>
      </c>
      <c r="X665">
        <v>9</v>
      </c>
      <c r="Y665">
        <v>0</v>
      </c>
      <c r="Z665">
        <v>0.42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165</v>
      </c>
      <c r="AG665">
        <v>12.375000000000002</v>
      </c>
      <c r="AH665">
        <v>2</v>
      </c>
      <c r="AI665">
        <v>56495623</v>
      </c>
      <c r="AJ665">
        <v>665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ROW(Source!A920)</f>
        <v>920</v>
      </c>
      <c r="B666">
        <v>56495640</v>
      </c>
      <c r="C666">
        <v>56495616</v>
      </c>
      <c r="D666">
        <v>54831673</v>
      </c>
      <c r="E666">
        <v>1079</v>
      </c>
      <c r="F666">
        <v>1</v>
      </c>
      <c r="G666">
        <v>1079</v>
      </c>
      <c r="H666">
        <v>3</v>
      </c>
      <c r="I666" t="s">
        <v>969</v>
      </c>
      <c r="J666" t="s">
        <v>3</v>
      </c>
      <c r="K666" t="s">
        <v>972</v>
      </c>
      <c r="L666">
        <v>1348</v>
      </c>
      <c r="N666">
        <v>1009</v>
      </c>
      <c r="O666" t="s">
        <v>32</v>
      </c>
      <c r="P666" t="s">
        <v>32</v>
      </c>
      <c r="Q666">
        <v>1000</v>
      </c>
      <c r="X666">
        <v>8.1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3</v>
      </c>
      <c r="AG666">
        <v>8.1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ROW(Source!A920)</f>
        <v>920</v>
      </c>
      <c r="B667">
        <v>56495641</v>
      </c>
      <c r="C667">
        <v>56495616</v>
      </c>
      <c r="D667">
        <v>54902310</v>
      </c>
      <c r="E667">
        <v>1</v>
      </c>
      <c r="F667">
        <v>1</v>
      </c>
      <c r="G667">
        <v>1079</v>
      </c>
      <c r="H667">
        <v>3</v>
      </c>
      <c r="I667" t="s">
        <v>752</v>
      </c>
      <c r="J667" t="s">
        <v>753</v>
      </c>
      <c r="K667" t="s">
        <v>754</v>
      </c>
      <c r="L667">
        <v>1339</v>
      </c>
      <c r="N667">
        <v>1007</v>
      </c>
      <c r="O667" t="s">
        <v>158</v>
      </c>
      <c r="P667" t="s">
        <v>158</v>
      </c>
      <c r="Q667">
        <v>1</v>
      </c>
      <c r="X667">
        <v>0.73</v>
      </c>
      <c r="Y667">
        <v>7.07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0.73</v>
      </c>
      <c r="AH667">
        <v>2</v>
      </c>
      <c r="AI667">
        <v>56495624</v>
      </c>
      <c r="AJ667">
        <v>666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ROW(Source!A920)</f>
        <v>920</v>
      </c>
      <c r="B668">
        <v>56495642</v>
      </c>
      <c r="C668">
        <v>56495616</v>
      </c>
      <c r="D668">
        <v>54902322</v>
      </c>
      <c r="E668">
        <v>1</v>
      </c>
      <c r="F668">
        <v>1</v>
      </c>
      <c r="G668">
        <v>1079</v>
      </c>
      <c r="H668">
        <v>3</v>
      </c>
      <c r="I668" t="s">
        <v>809</v>
      </c>
      <c r="J668" t="s">
        <v>810</v>
      </c>
      <c r="K668" t="s">
        <v>811</v>
      </c>
      <c r="L668">
        <v>1348</v>
      </c>
      <c r="N668">
        <v>1009</v>
      </c>
      <c r="O668" t="s">
        <v>32</v>
      </c>
      <c r="P668" t="s">
        <v>32</v>
      </c>
      <c r="Q668">
        <v>1000</v>
      </c>
      <c r="X668">
        <v>2E-3</v>
      </c>
      <c r="Y668">
        <v>6512.79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3</v>
      </c>
      <c r="AG668">
        <v>2E-3</v>
      </c>
      <c r="AH668">
        <v>2</v>
      </c>
      <c r="AI668">
        <v>56495625</v>
      </c>
      <c r="AJ668">
        <v>667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ROW(Source!A920)</f>
        <v>920</v>
      </c>
      <c r="B669">
        <v>56495643</v>
      </c>
      <c r="C669">
        <v>56495616</v>
      </c>
      <c r="D669">
        <v>54903374</v>
      </c>
      <c r="E669">
        <v>1</v>
      </c>
      <c r="F669">
        <v>1</v>
      </c>
      <c r="G669">
        <v>1079</v>
      </c>
      <c r="H669">
        <v>3</v>
      </c>
      <c r="I669" t="s">
        <v>779</v>
      </c>
      <c r="J669" t="s">
        <v>780</v>
      </c>
      <c r="K669" t="s">
        <v>781</v>
      </c>
      <c r="L669">
        <v>1348</v>
      </c>
      <c r="N669">
        <v>1009</v>
      </c>
      <c r="O669" t="s">
        <v>32</v>
      </c>
      <c r="P669" t="s">
        <v>32</v>
      </c>
      <c r="Q669">
        <v>1000</v>
      </c>
      <c r="X669">
        <v>0.16</v>
      </c>
      <c r="Y669">
        <v>7185.82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</v>
      </c>
      <c r="AG669">
        <v>0.16</v>
      </c>
      <c r="AH669">
        <v>2</v>
      </c>
      <c r="AI669">
        <v>56495626</v>
      </c>
      <c r="AJ669">
        <v>668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ROW(Source!A920)</f>
        <v>920</v>
      </c>
      <c r="B670">
        <v>56495644</v>
      </c>
      <c r="C670">
        <v>56495616</v>
      </c>
      <c r="D670">
        <v>54902403</v>
      </c>
      <c r="E670">
        <v>1</v>
      </c>
      <c r="F670">
        <v>1</v>
      </c>
      <c r="G670">
        <v>1079</v>
      </c>
      <c r="H670">
        <v>3</v>
      </c>
      <c r="I670" t="s">
        <v>815</v>
      </c>
      <c r="J670" t="s">
        <v>816</v>
      </c>
      <c r="K670" t="s">
        <v>817</v>
      </c>
      <c r="L670">
        <v>1339</v>
      </c>
      <c r="N670">
        <v>1007</v>
      </c>
      <c r="O670" t="s">
        <v>158</v>
      </c>
      <c r="P670" t="s">
        <v>158</v>
      </c>
      <c r="Q670">
        <v>1</v>
      </c>
      <c r="X670">
        <v>0.04</v>
      </c>
      <c r="Y670">
        <v>1821.37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</v>
      </c>
      <c r="AG670">
        <v>0.04</v>
      </c>
      <c r="AH670">
        <v>2</v>
      </c>
      <c r="AI670">
        <v>56495627</v>
      </c>
      <c r="AJ670">
        <v>669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ROW(Source!A920)</f>
        <v>920</v>
      </c>
      <c r="B671">
        <v>56495645</v>
      </c>
      <c r="C671">
        <v>56495616</v>
      </c>
      <c r="D671">
        <v>54902427</v>
      </c>
      <c r="E671">
        <v>1</v>
      </c>
      <c r="F671">
        <v>1</v>
      </c>
      <c r="G671">
        <v>1079</v>
      </c>
      <c r="H671">
        <v>3</v>
      </c>
      <c r="I671" t="s">
        <v>761</v>
      </c>
      <c r="J671" t="s">
        <v>762</v>
      </c>
      <c r="K671" t="s">
        <v>763</v>
      </c>
      <c r="L671">
        <v>1348</v>
      </c>
      <c r="N671">
        <v>1009</v>
      </c>
      <c r="O671" t="s">
        <v>32</v>
      </c>
      <c r="P671" t="s">
        <v>32</v>
      </c>
      <c r="Q671">
        <v>1000</v>
      </c>
      <c r="X671">
        <v>0.01</v>
      </c>
      <c r="Y671">
        <v>1257.54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</v>
      </c>
      <c r="AG671">
        <v>0.01</v>
      </c>
      <c r="AH671">
        <v>2</v>
      </c>
      <c r="AI671">
        <v>56495628</v>
      </c>
      <c r="AJ671">
        <v>670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ROW(Source!A920)</f>
        <v>920</v>
      </c>
      <c r="B672">
        <v>56495646</v>
      </c>
      <c r="C672">
        <v>56495616</v>
      </c>
      <c r="D672">
        <v>54902715</v>
      </c>
      <c r="E672">
        <v>1</v>
      </c>
      <c r="F672">
        <v>1</v>
      </c>
      <c r="G672">
        <v>1079</v>
      </c>
      <c r="H672">
        <v>3</v>
      </c>
      <c r="I672" t="s">
        <v>892</v>
      </c>
      <c r="J672" t="s">
        <v>893</v>
      </c>
      <c r="K672" t="s">
        <v>894</v>
      </c>
      <c r="L672">
        <v>1327</v>
      </c>
      <c r="N672">
        <v>1005</v>
      </c>
      <c r="O672" t="s">
        <v>214</v>
      </c>
      <c r="P672" t="s">
        <v>214</v>
      </c>
      <c r="Q672">
        <v>1</v>
      </c>
      <c r="X672">
        <v>30</v>
      </c>
      <c r="Y672">
        <v>7.39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</v>
      </c>
      <c r="AG672">
        <v>30</v>
      </c>
      <c r="AH672">
        <v>2</v>
      </c>
      <c r="AI672">
        <v>56495629</v>
      </c>
      <c r="AJ672">
        <v>671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ROW(Source!A920)</f>
        <v>920</v>
      </c>
      <c r="B673">
        <v>56495647</v>
      </c>
      <c r="C673">
        <v>56495616</v>
      </c>
      <c r="D673">
        <v>54914903</v>
      </c>
      <c r="E673">
        <v>1</v>
      </c>
      <c r="F673">
        <v>1</v>
      </c>
      <c r="G673">
        <v>1079</v>
      </c>
      <c r="H673">
        <v>3</v>
      </c>
      <c r="I673" t="s">
        <v>918</v>
      </c>
      <c r="J673" t="s">
        <v>919</v>
      </c>
      <c r="K673" t="s">
        <v>920</v>
      </c>
      <c r="L673">
        <v>1327</v>
      </c>
      <c r="N673">
        <v>1005</v>
      </c>
      <c r="O673" t="s">
        <v>214</v>
      </c>
      <c r="P673" t="s">
        <v>214</v>
      </c>
      <c r="Q673">
        <v>1</v>
      </c>
      <c r="X673">
        <v>3.6</v>
      </c>
      <c r="Y673">
        <v>90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</v>
      </c>
      <c r="AG673">
        <v>3.6</v>
      </c>
      <c r="AH673">
        <v>2</v>
      </c>
      <c r="AI673">
        <v>56495632</v>
      </c>
      <c r="AJ673">
        <v>676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ROW(Source!A920)</f>
        <v>920</v>
      </c>
      <c r="B674">
        <v>56495648</v>
      </c>
      <c r="C674">
        <v>56495616</v>
      </c>
      <c r="D674">
        <v>54869117</v>
      </c>
      <c r="E674">
        <v>1079</v>
      </c>
      <c r="F674">
        <v>1</v>
      </c>
      <c r="G674">
        <v>1079</v>
      </c>
      <c r="H674">
        <v>3</v>
      </c>
      <c r="I674" t="s">
        <v>973</v>
      </c>
      <c r="J674" t="s">
        <v>3</v>
      </c>
      <c r="K674" t="s">
        <v>987</v>
      </c>
      <c r="L674">
        <v>1339</v>
      </c>
      <c r="N674">
        <v>1007</v>
      </c>
      <c r="O674" t="s">
        <v>158</v>
      </c>
      <c r="P674" t="s">
        <v>158</v>
      </c>
      <c r="Q674">
        <v>1</v>
      </c>
      <c r="X674">
        <v>101.5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3</v>
      </c>
      <c r="AG674">
        <v>101.5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ROW(Source!A929)</f>
        <v>929</v>
      </c>
      <c r="B675">
        <v>56495661</v>
      </c>
      <c r="C675">
        <v>56495651</v>
      </c>
      <c r="D675">
        <v>54836958</v>
      </c>
      <c r="E675">
        <v>1079</v>
      </c>
      <c r="F675">
        <v>1</v>
      </c>
      <c r="G675">
        <v>1079</v>
      </c>
      <c r="H675">
        <v>1</v>
      </c>
      <c r="I675" t="s">
        <v>738</v>
      </c>
      <c r="J675" t="s">
        <v>3</v>
      </c>
      <c r="K675" t="s">
        <v>739</v>
      </c>
      <c r="L675">
        <v>1191</v>
      </c>
      <c r="N675">
        <v>1013</v>
      </c>
      <c r="O675" t="s">
        <v>740</v>
      </c>
      <c r="P675" t="s">
        <v>740</v>
      </c>
      <c r="Q675">
        <v>1</v>
      </c>
      <c r="X675">
        <v>18.170000000000002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166</v>
      </c>
      <c r="AG675">
        <v>22.985050000000005</v>
      </c>
      <c r="AH675">
        <v>2</v>
      </c>
      <c r="AI675">
        <v>56495652</v>
      </c>
      <c r="AJ675">
        <v>677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ROW(Source!A929)</f>
        <v>929</v>
      </c>
      <c r="B676">
        <v>56495662</v>
      </c>
      <c r="C676">
        <v>56495651</v>
      </c>
      <c r="D676">
        <v>54934284</v>
      </c>
      <c r="E676">
        <v>1</v>
      </c>
      <c r="F676">
        <v>1</v>
      </c>
      <c r="G676">
        <v>1079</v>
      </c>
      <c r="H676">
        <v>2</v>
      </c>
      <c r="I676" t="s">
        <v>741</v>
      </c>
      <c r="J676" t="s">
        <v>742</v>
      </c>
      <c r="K676" t="s">
        <v>743</v>
      </c>
      <c r="L676">
        <v>1368</v>
      </c>
      <c r="N676">
        <v>1011</v>
      </c>
      <c r="O676" t="s">
        <v>744</v>
      </c>
      <c r="P676" t="s">
        <v>744</v>
      </c>
      <c r="Q676">
        <v>1</v>
      </c>
      <c r="X676">
        <v>0.34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165</v>
      </c>
      <c r="AG676">
        <v>0.46750000000000008</v>
      </c>
      <c r="AH676">
        <v>2</v>
      </c>
      <c r="AI676">
        <v>56495653</v>
      </c>
      <c r="AJ676">
        <v>678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ROW(Source!A929)</f>
        <v>929</v>
      </c>
      <c r="B677">
        <v>56495663</v>
      </c>
      <c r="C677">
        <v>56495651</v>
      </c>
      <c r="D677">
        <v>54933607</v>
      </c>
      <c r="E677">
        <v>1</v>
      </c>
      <c r="F677">
        <v>1</v>
      </c>
      <c r="G677">
        <v>1079</v>
      </c>
      <c r="H677">
        <v>2</v>
      </c>
      <c r="I677" t="s">
        <v>868</v>
      </c>
      <c r="J677" t="s">
        <v>869</v>
      </c>
      <c r="K677" t="s">
        <v>870</v>
      </c>
      <c r="L677">
        <v>1368</v>
      </c>
      <c r="N677">
        <v>1011</v>
      </c>
      <c r="O677" t="s">
        <v>744</v>
      </c>
      <c r="P677" t="s">
        <v>744</v>
      </c>
      <c r="Q677">
        <v>1</v>
      </c>
      <c r="X677">
        <v>0.43</v>
      </c>
      <c r="Y677">
        <v>0</v>
      </c>
      <c r="Z677">
        <v>3.18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165</v>
      </c>
      <c r="AG677">
        <v>0.59125000000000005</v>
      </c>
      <c r="AH677">
        <v>2</v>
      </c>
      <c r="AI677">
        <v>56495654</v>
      </c>
      <c r="AJ677">
        <v>679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ROW(Source!A929)</f>
        <v>929</v>
      </c>
      <c r="B678">
        <v>56495664</v>
      </c>
      <c r="C678">
        <v>56495651</v>
      </c>
      <c r="D678">
        <v>54933712</v>
      </c>
      <c r="E678">
        <v>1</v>
      </c>
      <c r="F678">
        <v>1</v>
      </c>
      <c r="G678">
        <v>1079</v>
      </c>
      <c r="H678">
        <v>2</v>
      </c>
      <c r="I678" t="s">
        <v>927</v>
      </c>
      <c r="J678" t="s">
        <v>928</v>
      </c>
      <c r="K678" t="s">
        <v>929</v>
      </c>
      <c r="L678">
        <v>1368</v>
      </c>
      <c r="N678">
        <v>1011</v>
      </c>
      <c r="O678" t="s">
        <v>744</v>
      </c>
      <c r="P678" t="s">
        <v>744</v>
      </c>
      <c r="Q678">
        <v>1</v>
      </c>
      <c r="X678">
        <v>0.41</v>
      </c>
      <c r="Y678">
        <v>0</v>
      </c>
      <c r="Z678">
        <v>12.32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165</v>
      </c>
      <c r="AG678">
        <v>0.56374999999999997</v>
      </c>
      <c r="AH678">
        <v>2</v>
      </c>
      <c r="AI678">
        <v>56495655</v>
      </c>
      <c r="AJ678">
        <v>680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ROW(Source!A929)</f>
        <v>929</v>
      </c>
      <c r="B679">
        <v>56495665</v>
      </c>
      <c r="C679">
        <v>56495651</v>
      </c>
      <c r="D679">
        <v>54902318</v>
      </c>
      <c r="E679">
        <v>1</v>
      </c>
      <c r="F679">
        <v>1</v>
      </c>
      <c r="G679">
        <v>1079</v>
      </c>
      <c r="H679">
        <v>3</v>
      </c>
      <c r="I679" t="s">
        <v>755</v>
      </c>
      <c r="J679" t="s">
        <v>756</v>
      </c>
      <c r="K679" t="s">
        <v>757</v>
      </c>
      <c r="L679">
        <v>1348</v>
      </c>
      <c r="N679">
        <v>1009</v>
      </c>
      <c r="O679" t="s">
        <v>32</v>
      </c>
      <c r="P679" t="s">
        <v>32</v>
      </c>
      <c r="Q679">
        <v>1000</v>
      </c>
      <c r="X679">
        <v>3.8999999999999998E-3</v>
      </c>
      <c r="Y679">
        <v>15160.61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3.8999999999999998E-3</v>
      </c>
      <c r="AH679">
        <v>2</v>
      </c>
      <c r="AI679">
        <v>56495656</v>
      </c>
      <c r="AJ679">
        <v>681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ROW(Source!A929)</f>
        <v>929</v>
      </c>
      <c r="B680">
        <v>56495666</v>
      </c>
      <c r="C680">
        <v>56495651</v>
      </c>
      <c r="D680">
        <v>54902260</v>
      </c>
      <c r="E680">
        <v>1</v>
      </c>
      <c r="F680">
        <v>1</v>
      </c>
      <c r="G680">
        <v>1079</v>
      </c>
      <c r="H680">
        <v>3</v>
      </c>
      <c r="I680" t="s">
        <v>930</v>
      </c>
      <c r="J680" t="s">
        <v>931</v>
      </c>
      <c r="K680" t="s">
        <v>932</v>
      </c>
      <c r="L680">
        <v>1348</v>
      </c>
      <c r="N680">
        <v>1009</v>
      </c>
      <c r="O680" t="s">
        <v>32</v>
      </c>
      <c r="P680" t="s">
        <v>32</v>
      </c>
      <c r="Q680">
        <v>1000</v>
      </c>
      <c r="X680">
        <v>7.0000000000000007E-2</v>
      </c>
      <c r="Y680">
        <v>3381.8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7.0000000000000007E-2</v>
      </c>
      <c r="AH680">
        <v>2</v>
      </c>
      <c r="AI680">
        <v>56495657</v>
      </c>
      <c r="AJ680">
        <v>682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ROW(Source!A929)</f>
        <v>929</v>
      </c>
      <c r="B681">
        <v>56495667</v>
      </c>
      <c r="C681">
        <v>56495651</v>
      </c>
      <c r="D681">
        <v>54902263</v>
      </c>
      <c r="E681">
        <v>1</v>
      </c>
      <c r="F681">
        <v>1</v>
      </c>
      <c r="G681">
        <v>1079</v>
      </c>
      <c r="H681">
        <v>3</v>
      </c>
      <c r="I681" t="s">
        <v>933</v>
      </c>
      <c r="J681" t="s">
        <v>934</v>
      </c>
      <c r="K681" t="s">
        <v>935</v>
      </c>
      <c r="L681">
        <v>1348</v>
      </c>
      <c r="N681">
        <v>1009</v>
      </c>
      <c r="O681" t="s">
        <v>32</v>
      </c>
      <c r="P681" t="s">
        <v>32</v>
      </c>
      <c r="Q681">
        <v>1000</v>
      </c>
      <c r="X681">
        <v>2E-3</v>
      </c>
      <c r="Y681">
        <v>26867.38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3</v>
      </c>
      <c r="AG681">
        <v>2E-3</v>
      </c>
      <c r="AH681">
        <v>2</v>
      </c>
      <c r="AI681">
        <v>56495658</v>
      </c>
      <c r="AJ681">
        <v>683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ROW(Source!A929)</f>
        <v>929</v>
      </c>
      <c r="B682">
        <v>56495668</v>
      </c>
      <c r="C682">
        <v>56495651</v>
      </c>
      <c r="D682">
        <v>54902280</v>
      </c>
      <c r="E682">
        <v>1</v>
      </c>
      <c r="F682">
        <v>1</v>
      </c>
      <c r="G682">
        <v>1079</v>
      </c>
      <c r="H682">
        <v>3</v>
      </c>
      <c r="I682" t="s">
        <v>895</v>
      </c>
      <c r="J682" t="s">
        <v>896</v>
      </c>
      <c r="K682" t="s">
        <v>897</v>
      </c>
      <c r="L682">
        <v>1339</v>
      </c>
      <c r="N682">
        <v>1007</v>
      </c>
      <c r="O682" t="s">
        <v>158</v>
      </c>
      <c r="P682" t="s">
        <v>158</v>
      </c>
      <c r="Q682">
        <v>1</v>
      </c>
      <c r="X682">
        <v>0.05</v>
      </c>
      <c r="Y682">
        <v>2464.94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3</v>
      </c>
      <c r="AG682">
        <v>0.05</v>
      </c>
      <c r="AH682">
        <v>2</v>
      </c>
      <c r="AI682">
        <v>56495659</v>
      </c>
      <c r="AJ682">
        <v>684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ROW(Source!A929)</f>
        <v>929</v>
      </c>
      <c r="B683">
        <v>56495669</v>
      </c>
      <c r="C683">
        <v>56495651</v>
      </c>
      <c r="D683">
        <v>54842635</v>
      </c>
      <c r="E683">
        <v>1079</v>
      </c>
      <c r="F683">
        <v>1</v>
      </c>
      <c r="G683">
        <v>1079</v>
      </c>
      <c r="H683">
        <v>3</v>
      </c>
      <c r="I683" t="s">
        <v>1006</v>
      </c>
      <c r="J683" t="s">
        <v>3</v>
      </c>
      <c r="K683" t="s">
        <v>1007</v>
      </c>
      <c r="L683">
        <v>1339</v>
      </c>
      <c r="N683">
        <v>1007</v>
      </c>
      <c r="O683" t="s">
        <v>158</v>
      </c>
      <c r="P683" t="s">
        <v>158</v>
      </c>
      <c r="Q683">
        <v>1</v>
      </c>
      <c r="X683">
        <v>0.98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3</v>
      </c>
      <c r="AG683">
        <v>0.98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ROW(Source!A930)</f>
        <v>930</v>
      </c>
      <c r="B684">
        <v>56495661</v>
      </c>
      <c r="C684">
        <v>56495651</v>
      </c>
      <c r="D684">
        <v>54836958</v>
      </c>
      <c r="E684">
        <v>1079</v>
      </c>
      <c r="F684">
        <v>1</v>
      </c>
      <c r="G684">
        <v>1079</v>
      </c>
      <c r="H684">
        <v>1</v>
      </c>
      <c r="I684" t="s">
        <v>738</v>
      </c>
      <c r="J684" t="s">
        <v>3</v>
      </c>
      <c r="K684" t="s">
        <v>739</v>
      </c>
      <c r="L684">
        <v>1191</v>
      </c>
      <c r="N684">
        <v>1013</v>
      </c>
      <c r="O684" t="s">
        <v>740</v>
      </c>
      <c r="P684" t="s">
        <v>740</v>
      </c>
      <c r="Q684">
        <v>1</v>
      </c>
      <c r="X684">
        <v>18.170000000000002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166</v>
      </c>
      <c r="AG684">
        <v>22.985050000000005</v>
      </c>
      <c r="AH684">
        <v>2</v>
      </c>
      <c r="AI684">
        <v>56495652</v>
      </c>
      <c r="AJ684">
        <v>686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ROW(Source!A930)</f>
        <v>930</v>
      </c>
      <c r="B685">
        <v>56495662</v>
      </c>
      <c r="C685">
        <v>56495651</v>
      </c>
      <c r="D685">
        <v>54934284</v>
      </c>
      <c r="E685">
        <v>1</v>
      </c>
      <c r="F685">
        <v>1</v>
      </c>
      <c r="G685">
        <v>1079</v>
      </c>
      <c r="H685">
        <v>2</v>
      </c>
      <c r="I685" t="s">
        <v>741</v>
      </c>
      <c r="J685" t="s">
        <v>742</v>
      </c>
      <c r="K685" t="s">
        <v>743</v>
      </c>
      <c r="L685">
        <v>1368</v>
      </c>
      <c r="N685">
        <v>1011</v>
      </c>
      <c r="O685" t="s">
        <v>744</v>
      </c>
      <c r="P685" t="s">
        <v>744</v>
      </c>
      <c r="Q685">
        <v>1</v>
      </c>
      <c r="X685">
        <v>0.34</v>
      </c>
      <c r="Y685">
        <v>0</v>
      </c>
      <c r="Z685">
        <v>83.1</v>
      </c>
      <c r="AA685">
        <v>12.62</v>
      </c>
      <c r="AB685">
        <v>0</v>
      </c>
      <c r="AC685">
        <v>0</v>
      </c>
      <c r="AD685">
        <v>1</v>
      </c>
      <c r="AE685">
        <v>0</v>
      </c>
      <c r="AF685" t="s">
        <v>165</v>
      </c>
      <c r="AG685">
        <v>0.46750000000000008</v>
      </c>
      <c r="AH685">
        <v>2</v>
      </c>
      <c r="AI685">
        <v>56495653</v>
      </c>
      <c r="AJ685">
        <v>687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ROW(Source!A930)</f>
        <v>930</v>
      </c>
      <c r="B686">
        <v>56495663</v>
      </c>
      <c r="C686">
        <v>56495651</v>
      </c>
      <c r="D686">
        <v>54933607</v>
      </c>
      <c r="E686">
        <v>1</v>
      </c>
      <c r="F686">
        <v>1</v>
      </c>
      <c r="G686">
        <v>1079</v>
      </c>
      <c r="H686">
        <v>2</v>
      </c>
      <c r="I686" t="s">
        <v>868</v>
      </c>
      <c r="J686" t="s">
        <v>869</v>
      </c>
      <c r="K686" t="s">
        <v>870</v>
      </c>
      <c r="L686">
        <v>1368</v>
      </c>
      <c r="N686">
        <v>1011</v>
      </c>
      <c r="O686" t="s">
        <v>744</v>
      </c>
      <c r="P686" t="s">
        <v>744</v>
      </c>
      <c r="Q686">
        <v>1</v>
      </c>
      <c r="X686">
        <v>0.43</v>
      </c>
      <c r="Y686">
        <v>0</v>
      </c>
      <c r="Z686">
        <v>3.18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165</v>
      </c>
      <c r="AG686">
        <v>0.59125000000000005</v>
      </c>
      <c r="AH686">
        <v>2</v>
      </c>
      <c r="AI686">
        <v>56495654</v>
      </c>
      <c r="AJ686">
        <v>688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ROW(Source!A930)</f>
        <v>930</v>
      </c>
      <c r="B687">
        <v>56495664</v>
      </c>
      <c r="C687">
        <v>56495651</v>
      </c>
      <c r="D687">
        <v>54933712</v>
      </c>
      <c r="E687">
        <v>1</v>
      </c>
      <c r="F687">
        <v>1</v>
      </c>
      <c r="G687">
        <v>1079</v>
      </c>
      <c r="H687">
        <v>2</v>
      </c>
      <c r="I687" t="s">
        <v>927</v>
      </c>
      <c r="J687" t="s">
        <v>928</v>
      </c>
      <c r="K687" t="s">
        <v>929</v>
      </c>
      <c r="L687">
        <v>1368</v>
      </c>
      <c r="N687">
        <v>1011</v>
      </c>
      <c r="O687" t="s">
        <v>744</v>
      </c>
      <c r="P687" t="s">
        <v>744</v>
      </c>
      <c r="Q687">
        <v>1</v>
      </c>
      <c r="X687">
        <v>0.41</v>
      </c>
      <c r="Y687">
        <v>0</v>
      </c>
      <c r="Z687">
        <v>12.32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165</v>
      </c>
      <c r="AG687">
        <v>0.56374999999999997</v>
      </c>
      <c r="AH687">
        <v>2</v>
      </c>
      <c r="AI687">
        <v>56495655</v>
      </c>
      <c r="AJ687">
        <v>689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ROW(Source!A930)</f>
        <v>930</v>
      </c>
      <c r="B688">
        <v>56495665</v>
      </c>
      <c r="C688">
        <v>56495651</v>
      </c>
      <c r="D688">
        <v>54902318</v>
      </c>
      <c r="E688">
        <v>1</v>
      </c>
      <c r="F688">
        <v>1</v>
      </c>
      <c r="G688">
        <v>1079</v>
      </c>
      <c r="H688">
        <v>3</v>
      </c>
      <c r="I688" t="s">
        <v>755</v>
      </c>
      <c r="J688" t="s">
        <v>756</v>
      </c>
      <c r="K688" t="s">
        <v>757</v>
      </c>
      <c r="L688">
        <v>1348</v>
      </c>
      <c r="N688">
        <v>1009</v>
      </c>
      <c r="O688" t="s">
        <v>32</v>
      </c>
      <c r="P688" t="s">
        <v>32</v>
      </c>
      <c r="Q688">
        <v>1000</v>
      </c>
      <c r="X688">
        <v>3.8999999999999998E-3</v>
      </c>
      <c r="Y688">
        <v>15160.61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3.8999999999999998E-3</v>
      </c>
      <c r="AH688">
        <v>2</v>
      </c>
      <c r="AI688">
        <v>56495656</v>
      </c>
      <c r="AJ688">
        <v>690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ROW(Source!A930)</f>
        <v>930</v>
      </c>
      <c r="B689">
        <v>56495666</v>
      </c>
      <c r="C689">
        <v>56495651</v>
      </c>
      <c r="D689">
        <v>54902260</v>
      </c>
      <c r="E689">
        <v>1</v>
      </c>
      <c r="F689">
        <v>1</v>
      </c>
      <c r="G689">
        <v>1079</v>
      </c>
      <c r="H689">
        <v>3</v>
      </c>
      <c r="I689" t="s">
        <v>930</v>
      </c>
      <c r="J689" t="s">
        <v>931</v>
      </c>
      <c r="K689" t="s">
        <v>932</v>
      </c>
      <c r="L689">
        <v>1348</v>
      </c>
      <c r="N689">
        <v>1009</v>
      </c>
      <c r="O689" t="s">
        <v>32</v>
      </c>
      <c r="P689" t="s">
        <v>32</v>
      </c>
      <c r="Q689">
        <v>1000</v>
      </c>
      <c r="X689">
        <v>7.0000000000000007E-2</v>
      </c>
      <c r="Y689">
        <v>3381.8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7.0000000000000007E-2</v>
      </c>
      <c r="AH689">
        <v>2</v>
      </c>
      <c r="AI689">
        <v>56495657</v>
      </c>
      <c r="AJ689">
        <v>691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ROW(Source!A930)</f>
        <v>930</v>
      </c>
      <c r="B690">
        <v>56495667</v>
      </c>
      <c r="C690">
        <v>56495651</v>
      </c>
      <c r="D690">
        <v>54902263</v>
      </c>
      <c r="E690">
        <v>1</v>
      </c>
      <c r="F690">
        <v>1</v>
      </c>
      <c r="G690">
        <v>1079</v>
      </c>
      <c r="H690">
        <v>3</v>
      </c>
      <c r="I690" t="s">
        <v>933</v>
      </c>
      <c r="J690" t="s">
        <v>934</v>
      </c>
      <c r="K690" t="s">
        <v>935</v>
      </c>
      <c r="L690">
        <v>1348</v>
      </c>
      <c r="N690">
        <v>1009</v>
      </c>
      <c r="O690" t="s">
        <v>32</v>
      </c>
      <c r="P690" t="s">
        <v>32</v>
      </c>
      <c r="Q690">
        <v>1000</v>
      </c>
      <c r="X690">
        <v>2E-3</v>
      </c>
      <c r="Y690">
        <v>26867.38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</v>
      </c>
      <c r="AG690">
        <v>2E-3</v>
      </c>
      <c r="AH690">
        <v>2</v>
      </c>
      <c r="AI690">
        <v>56495658</v>
      </c>
      <c r="AJ690">
        <v>692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ROW(Source!A930)</f>
        <v>930</v>
      </c>
      <c r="B691">
        <v>56495668</v>
      </c>
      <c r="C691">
        <v>56495651</v>
      </c>
      <c r="D691">
        <v>54902280</v>
      </c>
      <c r="E691">
        <v>1</v>
      </c>
      <c r="F691">
        <v>1</v>
      </c>
      <c r="G691">
        <v>1079</v>
      </c>
      <c r="H691">
        <v>3</v>
      </c>
      <c r="I691" t="s">
        <v>895</v>
      </c>
      <c r="J691" t="s">
        <v>896</v>
      </c>
      <c r="K691" t="s">
        <v>897</v>
      </c>
      <c r="L691">
        <v>1339</v>
      </c>
      <c r="N691">
        <v>1007</v>
      </c>
      <c r="O691" t="s">
        <v>158</v>
      </c>
      <c r="P691" t="s">
        <v>158</v>
      </c>
      <c r="Q691">
        <v>1</v>
      </c>
      <c r="X691">
        <v>0.05</v>
      </c>
      <c r="Y691">
        <v>2464.94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</v>
      </c>
      <c r="AG691">
        <v>0.05</v>
      </c>
      <c r="AH691">
        <v>2</v>
      </c>
      <c r="AI691">
        <v>56495659</v>
      </c>
      <c r="AJ691">
        <v>693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ROW(Source!A930)</f>
        <v>930</v>
      </c>
      <c r="B692">
        <v>56495669</v>
      </c>
      <c r="C692">
        <v>56495651</v>
      </c>
      <c r="D692">
        <v>54842635</v>
      </c>
      <c r="E692">
        <v>1079</v>
      </c>
      <c r="F692">
        <v>1</v>
      </c>
      <c r="G692">
        <v>1079</v>
      </c>
      <c r="H692">
        <v>3</v>
      </c>
      <c r="I692" t="s">
        <v>1006</v>
      </c>
      <c r="J692" t="s">
        <v>3</v>
      </c>
      <c r="K692" t="s">
        <v>1007</v>
      </c>
      <c r="L692">
        <v>1339</v>
      </c>
      <c r="N692">
        <v>1007</v>
      </c>
      <c r="O692" t="s">
        <v>158</v>
      </c>
      <c r="P692" t="s">
        <v>158</v>
      </c>
      <c r="Q692">
        <v>1</v>
      </c>
      <c r="X692">
        <v>0.98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</v>
      </c>
      <c r="AG692">
        <v>0.98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ROW(Source!A934)</f>
        <v>934</v>
      </c>
      <c r="B693">
        <v>56495713</v>
      </c>
      <c r="C693">
        <v>56495696</v>
      </c>
      <c r="D693">
        <v>54836958</v>
      </c>
      <c r="E693">
        <v>1079</v>
      </c>
      <c r="F693">
        <v>1</v>
      </c>
      <c r="G693">
        <v>1079</v>
      </c>
      <c r="H693">
        <v>1</v>
      </c>
      <c r="I693" t="s">
        <v>738</v>
      </c>
      <c r="J693" t="s">
        <v>3</v>
      </c>
      <c r="K693" t="s">
        <v>739</v>
      </c>
      <c r="L693">
        <v>1191</v>
      </c>
      <c r="N693">
        <v>1013</v>
      </c>
      <c r="O693" t="s">
        <v>740</v>
      </c>
      <c r="P693" t="s">
        <v>740</v>
      </c>
      <c r="Q693">
        <v>1</v>
      </c>
      <c r="X693">
        <v>1040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 t="s">
        <v>166</v>
      </c>
      <c r="AG693">
        <v>1315.6000000000001</v>
      </c>
      <c r="AH693">
        <v>2</v>
      </c>
      <c r="AI693">
        <v>56495697</v>
      </c>
      <c r="AJ693">
        <v>695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ROW(Source!A934)</f>
        <v>934</v>
      </c>
      <c r="B694">
        <v>56495714</v>
      </c>
      <c r="C694">
        <v>56495696</v>
      </c>
      <c r="D694">
        <v>54933985</v>
      </c>
      <c r="E694">
        <v>1</v>
      </c>
      <c r="F694">
        <v>1</v>
      </c>
      <c r="G694">
        <v>1079</v>
      </c>
      <c r="H694">
        <v>2</v>
      </c>
      <c r="I694" t="s">
        <v>773</v>
      </c>
      <c r="J694" t="s">
        <v>774</v>
      </c>
      <c r="K694" t="s">
        <v>775</v>
      </c>
      <c r="L694">
        <v>1368</v>
      </c>
      <c r="N694">
        <v>1011</v>
      </c>
      <c r="O694" t="s">
        <v>744</v>
      </c>
      <c r="P694" t="s">
        <v>744</v>
      </c>
      <c r="Q694">
        <v>1</v>
      </c>
      <c r="X694">
        <v>105</v>
      </c>
      <c r="Y694">
        <v>0</v>
      </c>
      <c r="Z694">
        <v>7.11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165</v>
      </c>
      <c r="AG694">
        <v>144.375</v>
      </c>
      <c r="AH694">
        <v>2</v>
      </c>
      <c r="AI694">
        <v>56495698</v>
      </c>
      <c r="AJ694">
        <v>696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ROW(Source!A934)</f>
        <v>934</v>
      </c>
      <c r="B695">
        <v>56495715</v>
      </c>
      <c r="C695">
        <v>56495696</v>
      </c>
      <c r="D695">
        <v>54934284</v>
      </c>
      <c r="E695">
        <v>1</v>
      </c>
      <c r="F695">
        <v>1</v>
      </c>
      <c r="G695">
        <v>1079</v>
      </c>
      <c r="H695">
        <v>2</v>
      </c>
      <c r="I695" t="s">
        <v>741</v>
      </c>
      <c r="J695" t="s">
        <v>742</v>
      </c>
      <c r="K695" t="s">
        <v>743</v>
      </c>
      <c r="L695">
        <v>1368</v>
      </c>
      <c r="N695">
        <v>1011</v>
      </c>
      <c r="O695" t="s">
        <v>744</v>
      </c>
      <c r="P695" t="s">
        <v>744</v>
      </c>
      <c r="Q695">
        <v>1</v>
      </c>
      <c r="X695">
        <v>3.92</v>
      </c>
      <c r="Y695">
        <v>0</v>
      </c>
      <c r="Z695">
        <v>83.1</v>
      </c>
      <c r="AA695">
        <v>12.62</v>
      </c>
      <c r="AB695">
        <v>0</v>
      </c>
      <c r="AC695">
        <v>0</v>
      </c>
      <c r="AD695">
        <v>1</v>
      </c>
      <c r="AE695">
        <v>0</v>
      </c>
      <c r="AF695" t="s">
        <v>165</v>
      </c>
      <c r="AG695">
        <v>5.3900000000000006</v>
      </c>
      <c r="AH695">
        <v>2</v>
      </c>
      <c r="AI695">
        <v>56495699</v>
      </c>
      <c r="AJ695">
        <v>697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ROW(Source!A934)</f>
        <v>934</v>
      </c>
      <c r="B696">
        <v>56495717</v>
      </c>
      <c r="C696">
        <v>56495696</v>
      </c>
      <c r="D696">
        <v>54934421</v>
      </c>
      <c r="E696">
        <v>1</v>
      </c>
      <c r="F696">
        <v>1</v>
      </c>
      <c r="G696">
        <v>1079</v>
      </c>
      <c r="H696">
        <v>2</v>
      </c>
      <c r="I696" t="s">
        <v>803</v>
      </c>
      <c r="J696" t="s">
        <v>804</v>
      </c>
      <c r="K696" t="s">
        <v>805</v>
      </c>
      <c r="L696">
        <v>1368</v>
      </c>
      <c r="N696">
        <v>1011</v>
      </c>
      <c r="O696" t="s">
        <v>744</v>
      </c>
      <c r="P696" t="s">
        <v>744</v>
      </c>
      <c r="Q696">
        <v>1</v>
      </c>
      <c r="X696">
        <v>1.9</v>
      </c>
      <c r="Y696">
        <v>0</v>
      </c>
      <c r="Z696">
        <v>0.45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165</v>
      </c>
      <c r="AG696">
        <v>2.6125000000000003</v>
      </c>
      <c r="AH696">
        <v>2</v>
      </c>
      <c r="AI696">
        <v>56495701</v>
      </c>
      <c r="AJ696">
        <v>698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ROW(Source!A934)</f>
        <v>934</v>
      </c>
      <c r="B697">
        <v>56495716</v>
      </c>
      <c r="C697">
        <v>56495696</v>
      </c>
      <c r="D697">
        <v>54933523</v>
      </c>
      <c r="E697">
        <v>1</v>
      </c>
      <c r="F697">
        <v>1</v>
      </c>
      <c r="G697">
        <v>1079</v>
      </c>
      <c r="H697">
        <v>2</v>
      </c>
      <c r="I697" t="s">
        <v>746</v>
      </c>
      <c r="J697" t="s">
        <v>747</v>
      </c>
      <c r="K697" t="s">
        <v>748</v>
      </c>
      <c r="L697">
        <v>1368</v>
      </c>
      <c r="N697">
        <v>1011</v>
      </c>
      <c r="O697" t="s">
        <v>744</v>
      </c>
      <c r="P697" t="s">
        <v>744</v>
      </c>
      <c r="Q697">
        <v>1</v>
      </c>
      <c r="X697">
        <v>2.61</v>
      </c>
      <c r="Y697">
        <v>0</v>
      </c>
      <c r="Z697">
        <v>179.17</v>
      </c>
      <c r="AA697">
        <v>16.93</v>
      </c>
      <c r="AB697">
        <v>0</v>
      </c>
      <c r="AC697">
        <v>0</v>
      </c>
      <c r="AD697">
        <v>1</v>
      </c>
      <c r="AE697">
        <v>0</v>
      </c>
      <c r="AF697" t="s">
        <v>165</v>
      </c>
      <c r="AG697">
        <v>3.5887500000000001</v>
      </c>
      <c r="AH697">
        <v>2</v>
      </c>
      <c r="AI697">
        <v>56495700</v>
      </c>
      <c r="AJ697">
        <v>699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ROW(Source!A934)</f>
        <v>934</v>
      </c>
      <c r="B698">
        <v>56495718</v>
      </c>
      <c r="C698">
        <v>56495696</v>
      </c>
      <c r="D698">
        <v>54933656</v>
      </c>
      <c r="E698">
        <v>1</v>
      </c>
      <c r="F698">
        <v>1</v>
      </c>
      <c r="G698">
        <v>1079</v>
      </c>
      <c r="H698">
        <v>2</v>
      </c>
      <c r="I698" t="s">
        <v>806</v>
      </c>
      <c r="J698" t="s">
        <v>807</v>
      </c>
      <c r="K698" t="s">
        <v>808</v>
      </c>
      <c r="L698">
        <v>1368</v>
      </c>
      <c r="N698">
        <v>1011</v>
      </c>
      <c r="O698" t="s">
        <v>744</v>
      </c>
      <c r="P698" t="s">
        <v>744</v>
      </c>
      <c r="Q698">
        <v>1</v>
      </c>
      <c r="X698">
        <v>0.25</v>
      </c>
      <c r="Y698">
        <v>0</v>
      </c>
      <c r="Z698">
        <v>164.94</v>
      </c>
      <c r="AA698">
        <v>14.54</v>
      </c>
      <c r="AB698">
        <v>0</v>
      </c>
      <c r="AC698">
        <v>0</v>
      </c>
      <c r="AD698">
        <v>1</v>
      </c>
      <c r="AE698">
        <v>0</v>
      </c>
      <c r="AF698" t="s">
        <v>165</v>
      </c>
      <c r="AG698">
        <v>0.34375</v>
      </c>
      <c r="AH698">
        <v>2</v>
      </c>
      <c r="AI698">
        <v>56495702</v>
      </c>
      <c r="AJ698">
        <v>700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ROW(Source!A934)</f>
        <v>934</v>
      </c>
      <c r="B699">
        <v>56495719</v>
      </c>
      <c r="C699">
        <v>56495696</v>
      </c>
      <c r="D699">
        <v>54933780</v>
      </c>
      <c r="E699">
        <v>1</v>
      </c>
      <c r="F699">
        <v>1</v>
      </c>
      <c r="G699">
        <v>1079</v>
      </c>
      <c r="H699">
        <v>2</v>
      </c>
      <c r="I699" t="s">
        <v>915</v>
      </c>
      <c r="J699" t="s">
        <v>916</v>
      </c>
      <c r="K699" t="s">
        <v>917</v>
      </c>
      <c r="L699">
        <v>1368</v>
      </c>
      <c r="N699">
        <v>1011</v>
      </c>
      <c r="O699" t="s">
        <v>744</v>
      </c>
      <c r="P699" t="s">
        <v>744</v>
      </c>
      <c r="Q699">
        <v>1</v>
      </c>
      <c r="X699">
        <v>56.77</v>
      </c>
      <c r="Y699">
        <v>0</v>
      </c>
      <c r="Z699">
        <v>0.42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165</v>
      </c>
      <c r="AG699">
        <v>78.058750000000018</v>
      </c>
      <c r="AH699">
        <v>2</v>
      </c>
      <c r="AI699">
        <v>56495703</v>
      </c>
      <c r="AJ699">
        <v>701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ROW(Source!A934)</f>
        <v>934</v>
      </c>
      <c r="B700">
        <v>56495720</v>
      </c>
      <c r="C700">
        <v>56495696</v>
      </c>
      <c r="D700">
        <v>54831673</v>
      </c>
      <c r="E700">
        <v>1079</v>
      </c>
      <c r="F700">
        <v>1</v>
      </c>
      <c r="G700">
        <v>1079</v>
      </c>
      <c r="H700">
        <v>3</v>
      </c>
      <c r="I700" t="s">
        <v>969</v>
      </c>
      <c r="J700" t="s">
        <v>3</v>
      </c>
      <c r="K700" t="s">
        <v>972</v>
      </c>
      <c r="L700">
        <v>1348</v>
      </c>
      <c r="N700">
        <v>1009</v>
      </c>
      <c r="O700" t="s">
        <v>32</v>
      </c>
      <c r="P700" t="s">
        <v>32</v>
      </c>
      <c r="Q700">
        <v>1000</v>
      </c>
      <c r="X700">
        <v>8.01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3</v>
      </c>
      <c r="AG700">
        <v>8.01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ROW(Source!A934)</f>
        <v>934</v>
      </c>
      <c r="B701">
        <v>56495721</v>
      </c>
      <c r="C701">
        <v>56495696</v>
      </c>
      <c r="D701">
        <v>54902310</v>
      </c>
      <c r="E701">
        <v>1</v>
      </c>
      <c r="F701">
        <v>1</v>
      </c>
      <c r="G701">
        <v>1079</v>
      </c>
      <c r="H701">
        <v>3</v>
      </c>
      <c r="I701" t="s">
        <v>752</v>
      </c>
      <c r="J701" t="s">
        <v>753</v>
      </c>
      <c r="K701" t="s">
        <v>754</v>
      </c>
      <c r="L701">
        <v>1339</v>
      </c>
      <c r="N701">
        <v>1007</v>
      </c>
      <c r="O701" t="s">
        <v>158</v>
      </c>
      <c r="P701" t="s">
        <v>158</v>
      </c>
      <c r="Q701">
        <v>1</v>
      </c>
      <c r="X701">
        <v>0.25</v>
      </c>
      <c r="Y701">
        <v>7.07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</v>
      </c>
      <c r="AG701">
        <v>0.25</v>
      </c>
      <c r="AH701">
        <v>2</v>
      </c>
      <c r="AI701">
        <v>56495705</v>
      </c>
      <c r="AJ701">
        <v>702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ROW(Source!A934)</f>
        <v>934</v>
      </c>
      <c r="B702">
        <v>56495722</v>
      </c>
      <c r="C702">
        <v>56495696</v>
      </c>
      <c r="D702">
        <v>54902322</v>
      </c>
      <c r="E702">
        <v>1</v>
      </c>
      <c r="F702">
        <v>1</v>
      </c>
      <c r="G702">
        <v>1079</v>
      </c>
      <c r="H702">
        <v>3</v>
      </c>
      <c r="I702" t="s">
        <v>809</v>
      </c>
      <c r="J702" t="s">
        <v>810</v>
      </c>
      <c r="K702" t="s">
        <v>811</v>
      </c>
      <c r="L702">
        <v>1348</v>
      </c>
      <c r="N702">
        <v>1009</v>
      </c>
      <c r="O702" t="s">
        <v>32</v>
      </c>
      <c r="P702" t="s">
        <v>32</v>
      </c>
      <c r="Q702">
        <v>1000</v>
      </c>
      <c r="X702">
        <v>4.4999999999999998E-2</v>
      </c>
      <c r="Y702">
        <v>6512.79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</v>
      </c>
      <c r="AG702">
        <v>4.4999999999999998E-2</v>
      </c>
      <c r="AH702">
        <v>2</v>
      </c>
      <c r="AI702">
        <v>56495706</v>
      </c>
      <c r="AJ702">
        <v>703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ROW(Source!A934)</f>
        <v>934</v>
      </c>
      <c r="B703">
        <v>56495723</v>
      </c>
      <c r="C703">
        <v>56495696</v>
      </c>
      <c r="D703">
        <v>54903374</v>
      </c>
      <c r="E703">
        <v>1</v>
      </c>
      <c r="F703">
        <v>1</v>
      </c>
      <c r="G703">
        <v>1079</v>
      </c>
      <c r="H703">
        <v>3</v>
      </c>
      <c r="I703" t="s">
        <v>779</v>
      </c>
      <c r="J703" t="s">
        <v>780</v>
      </c>
      <c r="K703" t="s">
        <v>781</v>
      </c>
      <c r="L703">
        <v>1348</v>
      </c>
      <c r="N703">
        <v>1009</v>
      </c>
      <c r="O703" t="s">
        <v>32</v>
      </c>
      <c r="P703" t="s">
        <v>32</v>
      </c>
      <c r="Q703">
        <v>1000</v>
      </c>
      <c r="X703">
        <v>0.15</v>
      </c>
      <c r="Y703">
        <v>7185.82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</v>
      </c>
      <c r="AG703">
        <v>0.15</v>
      </c>
      <c r="AH703">
        <v>2</v>
      </c>
      <c r="AI703">
        <v>56495707</v>
      </c>
      <c r="AJ703">
        <v>704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ROW(Source!A934)</f>
        <v>934</v>
      </c>
      <c r="B704">
        <v>56495724</v>
      </c>
      <c r="C704">
        <v>56495696</v>
      </c>
      <c r="D704">
        <v>54902381</v>
      </c>
      <c r="E704">
        <v>1</v>
      </c>
      <c r="F704">
        <v>1</v>
      </c>
      <c r="G704">
        <v>1079</v>
      </c>
      <c r="H704">
        <v>3</v>
      </c>
      <c r="I704" t="s">
        <v>945</v>
      </c>
      <c r="J704" t="s">
        <v>946</v>
      </c>
      <c r="K704" t="s">
        <v>947</v>
      </c>
      <c r="L704">
        <v>1339</v>
      </c>
      <c r="N704">
        <v>1007</v>
      </c>
      <c r="O704" t="s">
        <v>158</v>
      </c>
      <c r="P704" t="s">
        <v>158</v>
      </c>
      <c r="Q704">
        <v>1</v>
      </c>
      <c r="X704">
        <v>1.7</v>
      </c>
      <c r="Y704">
        <v>1176.3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</v>
      </c>
      <c r="AG704">
        <v>1.7</v>
      </c>
      <c r="AH704">
        <v>2</v>
      </c>
      <c r="AI704">
        <v>56495708</v>
      </c>
      <c r="AJ704">
        <v>705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ROW(Source!A934)</f>
        <v>934</v>
      </c>
      <c r="B705">
        <v>56495725</v>
      </c>
      <c r="C705">
        <v>56495696</v>
      </c>
      <c r="D705">
        <v>54902427</v>
      </c>
      <c r="E705">
        <v>1</v>
      </c>
      <c r="F705">
        <v>1</v>
      </c>
      <c r="G705">
        <v>1079</v>
      </c>
      <c r="H705">
        <v>3</v>
      </c>
      <c r="I705" t="s">
        <v>761</v>
      </c>
      <c r="J705" t="s">
        <v>762</v>
      </c>
      <c r="K705" t="s">
        <v>763</v>
      </c>
      <c r="L705">
        <v>1348</v>
      </c>
      <c r="N705">
        <v>1009</v>
      </c>
      <c r="O705" t="s">
        <v>32</v>
      </c>
      <c r="P705" t="s">
        <v>32</v>
      </c>
      <c r="Q705">
        <v>1000</v>
      </c>
      <c r="X705">
        <v>8.4000000000000005E-2</v>
      </c>
      <c r="Y705">
        <v>1257.54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</v>
      </c>
      <c r="AG705">
        <v>8.4000000000000005E-2</v>
      </c>
      <c r="AH705">
        <v>2</v>
      </c>
      <c r="AI705">
        <v>56495709</v>
      </c>
      <c r="AJ705">
        <v>706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ROW(Source!A934)</f>
        <v>934</v>
      </c>
      <c r="B706">
        <v>56495726</v>
      </c>
      <c r="C706">
        <v>56495696</v>
      </c>
      <c r="D706">
        <v>54902278</v>
      </c>
      <c r="E706">
        <v>1</v>
      </c>
      <c r="F706">
        <v>1</v>
      </c>
      <c r="G706">
        <v>1079</v>
      </c>
      <c r="H706">
        <v>3</v>
      </c>
      <c r="I706" t="s">
        <v>948</v>
      </c>
      <c r="J706" t="s">
        <v>949</v>
      </c>
      <c r="K706" t="s">
        <v>950</v>
      </c>
      <c r="L706">
        <v>1339</v>
      </c>
      <c r="N706">
        <v>1007</v>
      </c>
      <c r="O706" t="s">
        <v>158</v>
      </c>
      <c r="P706" t="s">
        <v>158</v>
      </c>
      <c r="Q706">
        <v>1</v>
      </c>
      <c r="X706">
        <v>0.25</v>
      </c>
      <c r="Y706">
        <v>2464.94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</v>
      </c>
      <c r="AG706">
        <v>0.25</v>
      </c>
      <c r="AH706">
        <v>2</v>
      </c>
      <c r="AI706">
        <v>56495710</v>
      </c>
      <c r="AJ706">
        <v>707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ROW(Source!A934)</f>
        <v>934</v>
      </c>
      <c r="B707">
        <v>56495727</v>
      </c>
      <c r="C707">
        <v>56495696</v>
      </c>
      <c r="D707">
        <v>54914902</v>
      </c>
      <c r="E707">
        <v>1</v>
      </c>
      <c r="F707">
        <v>1</v>
      </c>
      <c r="G707">
        <v>1079</v>
      </c>
      <c r="H707">
        <v>3</v>
      </c>
      <c r="I707" t="s">
        <v>252</v>
      </c>
      <c r="J707" t="s">
        <v>254</v>
      </c>
      <c r="K707" t="s">
        <v>253</v>
      </c>
      <c r="L707">
        <v>1327</v>
      </c>
      <c r="N707">
        <v>1005</v>
      </c>
      <c r="O707" t="s">
        <v>214</v>
      </c>
      <c r="P707" t="s">
        <v>214</v>
      </c>
      <c r="Q707">
        <v>1</v>
      </c>
      <c r="X707">
        <v>135</v>
      </c>
      <c r="Y707">
        <v>60.82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3</v>
      </c>
      <c r="AG707">
        <v>135</v>
      </c>
      <c r="AH707">
        <v>2</v>
      </c>
      <c r="AI707">
        <v>56495711</v>
      </c>
      <c r="AJ707">
        <v>712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ROW(Source!A934)</f>
        <v>934</v>
      </c>
      <c r="B708">
        <v>56495728</v>
      </c>
      <c r="C708">
        <v>56495696</v>
      </c>
      <c r="D708">
        <v>54869117</v>
      </c>
      <c r="E708">
        <v>1079</v>
      </c>
      <c r="F708">
        <v>1</v>
      </c>
      <c r="G708">
        <v>1079</v>
      </c>
      <c r="H708">
        <v>3</v>
      </c>
      <c r="I708" t="s">
        <v>973</v>
      </c>
      <c r="J708" t="s">
        <v>3</v>
      </c>
      <c r="K708" t="s">
        <v>987</v>
      </c>
      <c r="L708">
        <v>1339</v>
      </c>
      <c r="N708">
        <v>1007</v>
      </c>
      <c r="O708" t="s">
        <v>158</v>
      </c>
      <c r="P708" t="s">
        <v>158</v>
      </c>
      <c r="Q708">
        <v>1</v>
      </c>
      <c r="X708">
        <v>101.5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</v>
      </c>
      <c r="AG708">
        <v>101.5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ROW(Source!A935)</f>
        <v>935</v>
      </c>
      <c r="B709">
        <v>56495713</v>
      </c>
      <c r="C709">
        <v>56495696</v>
      </c>
      <c r="D709">
        <v>54836958</v>
      </c>
      <c r="E709">
        <v>1079</v>
      </c>
      <c r="F709">
        <v>1</v>
      </c>
      <c r="G709">
        <v>1079</v>
      </c>
      <c r="H709">
        <v>1</v>
      </c>
      <c r="I709" t="s">
        <v>738</v>
      </c>
      <c r="J709" t="s">
        <v>3</v>
      </c>
      <c r="K709" t="s">
        <v>739</v>
      </c>
      <c r="L709">
        <v>1191</v>
      </c>
      <c r="N709">
        <v>1013</v>
      </c>
      <c r="O709" t="s">
        <v>740</v>
      </c>
      <c r="P709" t="s">
        <v>740</v>
      </c>
      <c r="Q709">
        <v>1</v>
      </c>
      <c r="X709">
        <v>1040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166</v>
      </c>
      <c r="AG709">
        <v>1315.6000000000001</v>
      </c>
      <c r="AH709">
        <v>2</v>
      </c>
      <c r="AI709">
        <v>56495697</v>
      </c>
      <c r="AJ709">
        <v>713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ROW(Source!A935)</f>
        <v>935</v>
      </c>
      <c r="B710">
        <v>56495714</v>
      </c>
      <c r="C710">
        <v>56495696</v>
      </c>
      <c r="D710">
        <v>54933985</v>
      </c>
      <c r="E710">
        <v>1</v>
      </c>
      <c r="F710">
        <v>1</v>
      </c>
      <c r="G710">
        <v>1079</v>
      </c>
      <c r="H710">
        <v>2</v>
      </c>
      <c r="I710" t="s">
        <v>773</v>
      </c>
      <c r="J710" t="s">
        <v>774</v>
      </c>
      <c r="K710" t="s">
        <v>775</v>
      </c>
      <c r="L710">
        <v>1368</v>
      </c>
      <c r="N710">
        <v>1011</v>
      </c>
      <c r="O710" t="s">
        <v>744</v>
      </c>
      <c r="P710" t="s">
        <v>744</v>
      </c>
      <c r="Q710">
        <v>1</v>
      </c>
      <c r="X710">
        <v>105</v>
      </c>
      <c r="Y710">
        <v>0</v>
      </c>
      <c r="Z710">
        <v>7.11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165</v>
      </c>
      <c r="AG710">
        <v>144.375</v>
      </c>
      <c r="AH710">
        <v>2</v>
      </c>
      <c r="AI710">
        <v>56495698</v>
      </c>
      <c r="AJ710">
        <v>714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ROW(Source!A935)</f>
        <v>935</v>
      </c>
      <c r="B711">
        <v>56495715</v>
      </c>
      <c r="C711">
        <v>56495696</v>
      </c>
      <c r="D711">
        <v>54934284</v>
      </c>
      <c r="E711">
        <v>1</v>
      </c>
      <c r="F711">
        <v>1</v>
      </c>
      <c r="G711">
        <v>1079</v>
      </c>
      <c r="H711">
        <v>2</v>
      </c>
      <c r="I711" t="s">
        <v>741</v>
      </c>
      <c r="J711" t="s">
        <v>742</v>
      </c>
      <c r="K711" t="s">
        <v>743</v>
      </c>
      <c r="L711">
        <v>1368</v>
      </c>
      <c r="N711">
        <v>1011</v>
      </c>
      <c r="O711" t="s">
        <v>744</v>
      </c>
      <c r="P711" t="s">
        <v>744</v>
      </c>
      <c r="Q711">
        <v>1</v>
      </c>
      <c r="X711">
        <v>3.92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165</v>
      </c>
      <c r="AG711">
        <v>5.3900000000000006</v>
      </c>
      <c r="AH711">
        <v>2</v>
      </c>
      <c r="AI711">
        <v>56495699</v>
      </c>
      <c r="AJ711">
        <v>715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ROW(Source!A935)</f>
        <v>935</v>
      </c>
      <c r="B712">
        <v>56495717</v>
      </c>
      <c r="C712">
        <v>56495696</v>
      </c>
      <c r="D712">
        <v>54934421</v>
      </c>
      <c r="E712">
        <v>1</v>
      </c>
      <c r="F712">
        <v>1</v>
      </c>
      <c r="G712">
        <v>1079</v>
      </c>
      <c r="H712">
        <v>2</v>
      </c>
      <c r="I712" t="s">
        <v>803</v>
      </c>
      <c r="J712" t="s">
        <v>804</v>
      </c>
      <c r="K712" t="s">
        <v>805</v>
      </c>
      <c r="L712">
        <v>1368</v>
      </c>
      <c r="N712">
        <v>1011</v>
      </c>
      <c r="O712" t="s">
        <v>744</v>
      </c>
      <c r="P712" t="s">
        <v>744</v>
      </c>
      <c r="Q712">
        <v>1</v>
      </c>
      <c r="X712">
        <v>1.9</v>
      </c>
      <c r="Y712">
        <v>0</v>
      </c>
      <c r="Z712">
        <v>0.45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165</v>
      </c>
      <c r="AG712">
        <v>2.6125000000000003</v>
      </c>
      <c r="AH712">
        <v>2</v>
      </c>
      <c r="AI712">
        <v>56495701</v>
      </c>
      <c r="AJ712">
        <v>716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ROW(Source!A935)</f>
        <v>935</v>
      </c>
      <c r="B713">
        <v>56495716</v>
      </c>
      <c r="C713">
        <v>56495696</v>
      </c>
      <c r="D713">
        <v>54933523</v>
      </c>
      <c r="E713">
        <v>1</v>
      </c>
      <c r="F713">
        <v>1</v>
      </c>
      <c r="G713">
        <v>1079</v>
      </c>
      <c r="H713">
        <v>2</v>
      </c>
      <c r="I713" t="s">
        <v>746</v>
      </c>
      <c r="J713" t="s">
        <v>747</v>
      </c>
      <c r="K713" t="s">
        <v>748</v>
      </c>
      <c r="L713">
        <v>1368</v>
      </c>
      <c r="N713">
        <v>1011</v>
      </c>
      <c r="O713" t="s">
        <v>744</v>
      </c>
      <c r="P713" t="s">
        <v>744</v>
      </c>
      <c r="Q713">
        <v>1</v>
      </c>
      <c r="X713">
        <v>2.61</v>
      </c>
      <c r="Y713">
        <v>0</v>
      </c>
      <c r="Z713">
        <v>179.17</v>
      </c>
      <c r="AA713">
        <v>16.93</v>
      </c>
      <c r="AB713">
        <v>0</v>
      </c>
      <c r="AC713">
        <v>0</v>
      </c>
      <c r="AD713">
        <v>1</v>
      </c>
      <c r="AE713">
        <v>0</v>
      </c>
      <c r="AF713" t="s">
        <v>165</v>
      </c>
      <c r="AG713">
        <v>3.5887500000000001</v>
      </c>
      <c r="AH713">
        <v>2</v>
      </c>
      <c r="AI713">
        <v>56495700</v>
      </c>
      <c r="AJ713">
        <v>717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ROW(Source!A935)</f>
        <v>935</v>
      </c>
      <c r="B714">
        <v>56495718</v>
      </c>
      <c r="C714">
        <v>56495696</v>
      </c>
      <c r="D714">
        <v>54933656</v>
      </c>
      <c r="E714">
        <v>1</v>
      </c>
      <c r="F714">
        <v>1</v>
      </c>
      <c r="G714">
        <v>1079</v>
      </c>
      <c r="H714">
        <v>2</v>
      </c>
      <c r="I714" t="s">
        <v>806</v>
      </c>
      <c r="J714" t="s">
        <v>807</v>
      </c>
      <c r="K714" t="s">
        <v>808</v>
      </c>
      <c r="L714">
        <v>1368</v>
      </c>
      <c r="N714">
        <v>1011</v>
      </c>
      <c r="O714" t="s">
        <v>744</v>
      </c>
      <c r="P714" t="s">
        <v>744</v>
      </c>
      <c r="Q714">
        <v>1</v>
      </c>
      <c r="X714">
        <v>0.25</v>
      </c>
      <c r="Y714">
        <v>0</v>
      </c>
      <c r="Z714">
        <v>164.94</v>
      </c>
      <c r="AA714">
        <v>14.54</v>
      </c>
      <c r="AB714">
        <v>0</v>
      </c>
      <c r="AC714">
        <v>0</v>
      </c>
      <c r="AD714">
        <v>1</v>
      </c>
      <c r="AE714">
        <v>0</v>
      </c>
      <c r="AF714" t="s">
        <v>165</v>
      </c>
      <c r="AG714">
        <v>0.34375</v>
      </c>
      <c r="AH714">
        <v>2</v>
      </c>
      <c r="AI714">
        <v>56495702</v>
      </c>
      <c r="AJ714">
        <v>718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ROW(Source!A935)</f>
        <v>935</v>
      </c>
      <c r="B715">
        <v>56495719</v>
      </c>
      <c r="C715">
        <v>56495696</v>
      </c>
      <c r="D715">
        <v>54933780</v>
      </c>
      <c r="E715">
        <v>1</v>
      </c>
      <c r="F715">
        <v>1</v>
      </c>
      <c r="G715">
        <v>1079</v>
      </c>
      <c r="H715">
        <v>2</v>
      </c>
      <c r="I715" t="s">
        <v>915</v>
      </c>
      <c r="J715" t="s">
        <v>916</v>
      </c>
      <c r="K715" t="s">
        <v>917</v>
      </c>
      <c r="L715">
        <v>1368</v>
      </c>
      <c r="N715">
        <v>1011</v>
      </c>
      <c r="O715" t="s">
        <v>744</v>
      </c>
      <c r="P715" t="s">
        <v>744</v>
      </c>
      <c r="Q715">
        <v>1</v>
      </c>
      <c r="X715">
        <v>56.77</v>
      </c>
      <c r="Y715">
        <v>0</v>
      </c>
      <c r="Z715">
        <v>0.42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165</v>
      </c>
      <c r="AG715">
        <v>78.058750000000018</v>
      </c>
      <c r="AH715">
        <v>2</v>
      </c>
      <c r="AI715">
        <v>56495703</v>
      </c>
      <c r="AJ715">
        <v>719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ROW(Source!A935)</f>
        <v>935</v>
      </c>
      <c r="B716">
        <v>56495720</v>
      </c>
      <c r="C716">
        <v>56495696</v>
      </c>
      <c r="D716">
        <v>54831673</v>
      </c>
      <c r="E716">
        <v>1079</v>
      </c>
      <c r="F716">
        <v>1</v>
      </c>
      <c r="G716">
        <v>1079</v>
      </c>
      <c r="H716">
        <v>3</v>
      </c>
      <c r="I716" t="s">
        <v>969</v>
      </c>
      <c r="J716" t="s">
        <v>3</v>
      </c>
      <c r="K716" t="s">
        <v>972</v>
      </c>
      <c r="L716">
        <v>1348</v>
      </c>
      <c r="N716">
        <v>1009</v>
      </c>
      <c r="O716" t="s">
        <v>32</v>
      </c>
      <c r="P716" t="s">
        <v>32</v>
      </c>
      <c r="Q716">
        <v>1000</v>
      </c>
      <c r="X716">
        <v>8.01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</v>
      </c>
      <c r="AG716">
        <v>8.01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ROW(Source!A935)</f>
        <v>935</v>
      </c>
      <c r="B717">
        <v>56495721</v>
      </c>
      <c r="C717">
        <v>56495696</v>
      </c>
      <c r="D717">
        <v>54902310</v>
      </c>
      <c r="E717">
        <v>1</v>
      </c>
      <c r="F717">
        <v>1</v>
      </c>
      <c r="G717">
        <v>1079</v>
      </c>
      <c r="H717">
        <v>3</v>
      </c>
      <c r="I717" t="s">
        <v>752</v>
      </c>
      <c r="J717" t="s">
        <v>753</v>
      </c>
      <c r="K717" t="s">
        <v>754</v>
      </c>
      <c r="L717">
        <v>1339</v>
      </c>
      <c r="N717">
        <v>1007</v>
      </c>
      <c r="O717" t="s">
        <v>158</v>
      </c>
      <c r="P717" t="s">
        <v>158</v>
      </c>
      <c r="Q717">
        <v>1</v>
      </c>
      <c r="X717">
        <v>0.25</v>
      </c>
      <c r="Y717">
        <v>7.07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0.25</v>
      </c>
      <c r="AH717">
        <v>2</v>
      </c>
      <c r="AI717">
        <v>56495705</v>
      </c>
      <c r="AJ717">
        <v>720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ROW(Source!A935)</f>
        <v>935</v>
      </c>
      <c r="B718">
        <v>56495722</v>
      </c>
      <c r="C718">
        <v>56495696</v>
      </c>
      <c r="D718">
        <v>54902322</v>
      </c>
      <c r="E718">
        <v>1</v>
      </c>
      <c r="F718">
        <v>1</v>
      </c>
      <c r="G718">
        <v>1079</v>
      </c>
      <c r="H718">
        <v>3</v>
      </c>
      <c r="I718" t="s">
        <v>809</v>
      </c>
      <c r="J718" t="s">
        <v>810</v>
      </c>
      <c r="K718" t="s">
        <v>811</v>
      </c>
      <c r="L718">
        <v>1348</v>
      </c>
      <c r="N718">
        <v>1009</v>
      </c>
      <c r="O718" t="s">
        <v>32</v>
      </c>
      <c r="P718" t="s">
        <v>32</v>
      </c>
      <c r="Q718">
        <v>1000</v>
      </c>
      <c r="X718">
        <v>4.4999999999999998E-2</v>
      </c>
      <c r="Y718">
        <v>6512.79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4.4999999999999998E-2</v>
      </c>
      <c r="AH718">
        <v>2</v>
      </c>
      <c r="AI718">
        <v>56495706</v>
      </c>
      <c r="AJ718">
        <v>721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ROW(Source!A935)</f>
        <v>935</v>
      </c>
      <c r="B719">
        <v>56495723</v>
      </c>
      <c r="C719">
        <v>56495696</v>
      </c>
      <c r="D719">
        <v>54903374</v>
      </c>
      <c r="E719">
        <v>1</v>
      </c>
      <c r="F719">
        <v>1</v>
      </c>
      <c r="G719">
        <v>1079</v>
      </c>
      <c r="H719">
        <v>3</v>
      </c>
      <c r="I719" t="s">
        <v>779</v>
      </c>
      <c r="J719" t="s">
        <v>780</v>
      </c>
      <c r="K719" t="s">
        <v>781</v>
      </c>
      <c r="L719">
        <v>1348</v>
      </c>
      <c r="N719">
        <v>1009</v>
      </c>
      <c r="O719" t="s">
        <v>32</v>
      </c>
      <c r="P719" t="s">
        <v>32</v>
      </c>
      <c r="Q719">
        <v>1000</v>
      </c>
      <c r="X719">
        <v>0.15</v>
      </c>
      <c r="Y719">
        <v>7185.82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0.15</v>
      </c>
      <c r="AH719">
        <v>2</v>
      </c>
      <c r="AI719">
        <v>56495707</v>
      </c>
      <c r="AJ719">
        <v>722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ROW(Source!A935)</f>
        <v>935</v>
      </c>
      <c r="B720">
        <v>56495724</v>
      </c>
      <c r="C720">
        <v>56495696</v>
      </c>
      <c r="D720">
        <v>54902381</v>
      </c>
      <c r="E720">
        <v>1</v>
      </c>
      <c r="F720">
        <v>1</v>
      </c>
      <c r="G720">
        <v>1079</v>
      </c>
      <c r="H720">
        <v>3</v>
      </c>
      <c r="I720" t="s">
        <v>945</v>
      </c>
      <c r="J720" t="s">
        <v>946</v>
      </c>
      <c r="K720" t="s">
        <v>947</v>
      </c>
      <c r="L720">
        <v>1339</v>
      </c>
      <c r="N720">
        <v>1007</v>
      </c>
      <c r="O720" t="s">
        <v>158</v>
      </c>
      <c r="P720" t="s">
        <v>158</v>
      </c>
      <c r="Q720">
        <v>1</v>
      </c>
      <c r="X720">
        <v>1.7</v>
      </c>
      <c r="Y720">
        <v>1176.3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1.7</v>
      </c>
      <c r="AH720">
        <v>2</v>
      </c>
      <c r="AI720">
        <v>56495708</v>
      </c>
      <c r="AJ720">
        <v>723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ROW(Source!A935)</f>
        <v>935</v>
      </c>
      <c r="B721">
        <v>56495725</v>
      </c>
      <c r="C721">
        <v>56495696</v>
      </c>
      <c r="D721">
        <v>54902427</v>
      </c>
      <c r="E721">
        <v>1</v>
      </c>
      <c r="F721">
        <v>1</v>
      </c>
      <c r="G721">
        <v>1079</v>
      </c>
      <c r="H721">
        <v>3</v>
      </c>
      <c r="I721" t="s">
        <v>761</v>
      </c>
      <c r="J721" t="s">
        <v>762</v>
      </c>
      <c r="K721" t="s">
        <v>763</v>
      </c>
      <c r="L721">
        <v>1348</v>
      </c>
      <c r="N721">
        <v>1009</v>
      </c>
      <c r="O721" t="s">
        <v>32</v>
      </c>
      <c r="P721" t="s">
        <v>32</v>
      </c>
      <c r="Q721">
        <v>1000</v>
      </c>
      <c r="X721">
        <v>8.4000000000000005E-2</v>
      </c>
      <c r="Y721">
        <v>1257.54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8.4000000000000005E-2</v>
      </c>
      <c r="AH721">
        <v>2</v>
      </c>
      <c r="AI721">
        <v>56495709</v>
      </c>
      <c r="AJ721">
        <v>724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ROW(Source!A935)</f>
        <v>935</v>
      </c>
      <c r="B722">
        <v>56495726</v>
      </c>
      <c r="C722">
        <v>56495696</v>
      </c>
      <c r="D722">
        <v>54902278</v>
      </c>
      <c r="E722">
        <v>1</v>
      </c>
      <c r="F722">
        <v>1</v>
      </c>
      <c r="G722">
        <v>1079</v>
      </c>
      <c r="H722">
        <v>3</v>
      </c>
      <c r="I722" t="s">
        <v>948</v>
      </c>
      <c r="J722" t="s">
        <v>949</v>
      </c>
      <c r="K722" t="s">
        <v>950</v>
      </c>
      <c r="L722">
        <v>1339</v>
      </c>
      <c r="N722">
        <v>1007</v>
      </c>
      <c r="O722" t="s">
        <v>158</v>
      </c>
      <c r="P722" t="s">
        <v>158</v>
      </c>
      <c r="Q722">
        <v>1</v>
      </c>
      <c r="X722">
        <v>0.25</v>
      </c>
      <c r="Y722">
        <v>2464.94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0.25</v>
      </c>
      <c r="AH722">
        <v>2</v>
      </c>
      <c r="AI722">
        <v>56495710</v>
      </c>
      <c r="AJ722">
        <v>725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ROW(Source!A935)</f>
        <v>935</v>
      </c>
      <c r="B723">
        <v>56495727</v>
      </c>
      <c r="C723">
        <v>56495696</v>
      </c>
      <c r="D723">
        <v>54914902</v>
      </c>
      <c r="E723">
        <v>1</v>
      </c>
      <c r="F723">
        <v>1</v>
      </c>
      <c r="G723">
        <v>1079</v>
      </c>
      <c r="H723">
        <v>3</v>
      </c>
      <c r="I723" t="s">
        <v>252</v>
      </c>
      <c r="J723" t="s">
        <v>254</v>
      </c>
      <c r="K723" t="s">
        <v>253</v>
      </c>
      <c r="L723">
        <v>1327</v>
      </c>
      <c r="N723">
        <v>1005</v>
      </c>
      <c r="O723" t="s">
        <v>214</v>
      </c>
      <c r="P723" t="s">
        <v>214</v>
      </c>
      <c r="Q723">
        <v>1</v>
      </c>
      <c r="X723">
        <v>135</v>
      </c>
      <c r="Y723">
        <v>60.82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135</v>
      </c>
      <c r="AH723">
        <v>2</v>
      </c>
      <c r="AI723">
        <v>56495711</v>
      </c>
      <c r="AJ723">
        <v>730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ROW(Source!A935)</f>
        <v>935</v>
      </c>
      <c r="B724">
        <v>56495728</v>
      </c>
      <c r="C724">
        <v>56495696</v>
      </c>
      <c r="D724">
        <v>54869117</v>
      </c>
      <c r="E724">
        <v>1079</v>
      </c>
      <c r="F724">
        <v>1</v>
      </c>
      <c r="G724">
        <v>1079</v>
      </c>
      <c r="H724">
        <v>3</v>
      </c>
      <c r="I724" t="s">
        <v>973</v>
      </c>
      <c r="J724" t="s">
        <v>3</v>
      </c>
      <c r="K724" t="s">
        <v>987</v>
      </c>
      <c r="L724">
        <v>1339</v>
      </c>
      <c r="N724">
        <v>1007</v>
      </c>
      <c r="O724" t="s">
        <v>158</v>
      </c>
      <c r="P724" t="s">
        <v>158</v>
      </c>
      <c r="Q724">
        <v>1</v>
      </c>
      <c r="X724">
        <v>101.5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101.5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ROW(Source!A945)</f>
        <v>945</v>
      </c>
      <c r="B725">
        <v>56495749</v>
      </c>
      <c r="C725">
        <v>56495739</v>
      </c>
      <c r="D725">
        <v>54836958</v>
      </c>
      <c r="E725">
        <v>1079</v>
      </c>
      <c r="F725">
        <v>1</v>
      </c>
      <c r="G725">
        <v>1079</v>
      </c>
      <c r="H725">
        <v>1</v>
      </c>
      <c r="I725" t="s">
        <v>738</v>
      </c>
      <c r="J725" t="s">
        <v>3</v>
      </c>
      <c r="K725" t="s">
        <v>739</v>
      </c>
      <c r="L725">
        <v>1191</v>
      </c>
      <c r="N725">
        <v>1013</v>
      </c>
      <c r="O725" t="s">
        <v>740</v>
      </c>
      <c r="P725" t="s">
        <v>740</v>
      </c>
      <c r="Q725">
        <v>1</v>
      </c>
      <c r="X725">
        <v>18.170000000000002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166</v>
      </c>
      <c r="AG725">
        <v>22.985050000000005</v>
      </c>
      <c r="AH725">
        <v>2</v>
      </c>
      <c r="AI725">
        <v>56495740</v>
      </c>
      <c r="AJ725">
        <v>731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ROW(Source!A945)</f>
        <v>945</v>
      </c>
      <c r="B726">
        <v>56495750</v>
      </c>
      <c r="C726">
        <v>56495739</v>
      </c>
      <c r="D726">
        <v>54934284</v>
      </c>
      <c r="E726">
        <v>1</v>
      </c>
      <c r="F726">
        <v>1</v>
      </c>
      <c r="G726">
        <v>1079</v>
      </c>
      <c r="H726">
        <v>2</v>
      </c>
      <c r="I726" t="s">
        <v>741</v>
      </c>
      <c r="J726" t="s">
        <v>742</v>
      </c>
      <c r="K726" t="s">
        <v>743</v>
      </c>
      <c r="L726">
        <v>1368</v>
      </c>
      <c r="N726">
        <v>1011</v>
      </c>
      <c r="O726" t="s">
        <v>744</v>
      </c>
      <c r="P726" t="s">
        <v>744</v>
      </c>
      <c r="Q726">
        <v>1</v>
      </c>
      <c r="X726">
        <v>0.34</v>
      </c>
      <c r="Y726">
        <v>0</v>
      </c>
      <c r="Z726">
        <v>83.1</v>
      </c>
      <c r="AA726">
        <v>12.62</v>
      </c>
      <c r="AB726">
        <v>0</v>
      </c>
      <c r="AC726">
        <v>0</v>
      </c>
      <c r="AD726">
        <v>1</v>
      </c>
      <c r="AE726">
        <v>0</v>
      </c>
      <c r="AF726" t="s">
        <v>165</v>
      </c>
      <c r="AG726">
        <v>0.46750000000000008</v>
      </c>
      <c r="AH726">
        <v>2</v>
      </c>
      <c r="AI726">
        <v>56495741</v>
      </c>
      <c r="AJ726">
        <v>732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ROW(Source!A945)</f>
        <v>945</v>
      </c>
      <c r="B727">
        <v>56495751</v>
      </c>
      <c r="C727">
        <v>56495739</v>
      </c>
      <c r="D727">
        <v>54933607</v>
      </c>
      <c r="E727">
        <v>1</v>
      </c>
      <c r="F727">
        <v>1</v>
      </c>
      <c r="G727">
        <v>1079</v>
      </c>
      <c r="H727">
        <v>2</v>
      </c>
      <c r="I727" t="s">
        <v>868</v>
      </c>
      <c r="J727" t="s">
        <v>869</v>
      </c>
      <c r="K727" t="s">
        <v>870</v>
      </c>
      <c r="L727">
        <v>1368</v>
      </c>
      <c r="N727">
        <v>1011</v>
      </c>
      <c r="O727" t="s">
        <v>744</v>
      </c>
      <c r="P727" t="s">
        <v>744</v>
      </c>
      <c r="Q727">
        <v>1</v>
      </c>
      <c r="X727">
        <v>0.43</v>
      </c>
      <c r="Y727">
        <v>0</v>
      </c>
      <c r="Z727">
        <v>3.18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165</v>
      </c>
      <c r="AG727">
        <v>0.59125000000000005</v>
      </c>
      <c r="AH727">
        <v>2</v>
      </c>
      <c r="AI727">
        <v>56495742</v>
      </c>
      <c r="AJ727">
        <v>733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ROW(Source!A945)</f>
        <v>945</v>
      </c>
      <c r="B728">
        <v>56495752</v>
      </c>
      <c r="C728">
        <v>56495739</v>
      </c>
      <c r="D728">
        <v>54933712</v>
      </c>
      <c r="E728">
        <v>1</v>
      </c>
      <c r="F728">
        <v>1</v>
      </c>
      <c r="G728">
        <v>1079</v>
      </c>
      <c r="H728">
        <v>2</v>
      </c>
      <c r="I728" t="s">
        <v>927</v>
      </c>
      <c r="J728" t="s">
        <v>928</v>
      </c>
      <c r="K728" t="s">
        <v>929</v>
      </c>
      <c r="L728">
        <v>1368</v>
      </c>
      <c r="N728">
        <v>1011</v>
      </c>
      <c r="O728" t="s">
        <v>744</v>
      </c>
      <c r="P728" t="s">
        <v>744</v>
      </c>
      <c r="Q728">
        <v>1</v>
      </c>
      <c r="X728">
        <v>0.41</v>
      </c>
      <c r="Y728">
        <v>0</v>
      </c>
      <c r="Z728">
        <v>12.32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165</v>
      </c>
      <c r="AG728">
        <v>0.56374999999999997</v>
      </c>
      <c r="AH728">
        <v>2</v>
      </c>
      <c r="AI728">
        <v>56495743</v>
      </c>
      <c r="AJ728">
        <v>734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ROW(Source!A945)</f>
        <v>945</v>
      </c>
      <c r="B729">
        <v>56495753</v>
      </c>
      <c r="C729">
        <v>56495739</v>
      </c>
      <c r="D729">
        <v>54902318</v>
      </c>
      <c r="E729">
        <v>1</v>
      </c>
      <c r="F729">
        <v>1</v>
      </c>
      <c r="G729">
        <v>1079</v>
      </c>
      <c r="H729">
        <v>3</v>
      </c>
      <c r="I729" t="s">
        <v>755</v>
      </c>
      <c r="J729" t="s">
        <v>756</v>
      </c>
      <c r="K729" t="s">
        <v>757</v>
      </c>
      <c r="L729">
        <v>1348</v>
      </c>
      <c r="N729">
        <v>1009</v>
      </c>
      <c r="O729" t="s">
        <v>32</v>
      </c>
      <c r="P729" t="s">
        <v>32</v>
      </c>
      <c r="Q729">
        <v>1000</v>
      </c>
      <c r="X729">
        <v>3.8999999999999998E-3</v>
      </c>
      <c r="Y729">
        <v>15160.61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3.8999999999999998E-3</v>
      </c>
      <c r="AH729">
        <v>2</v>
      </c>
      <c r="AI729">
        <v>56495744</v>
      </c>
      <c r="AJ729">
        <v>735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ROW(Source!A945)</f>
        <v>945</v>
      </c>
      <c r="B730">
        <v>56495754</v>
      </c>
      <c r="C730">
        <v>56495739</v>
      </c>
      <c r="D730">
        <v>54902260</v>
      </c>
      <c r="E730">
        <v>1</v>
      </c>
      <c r="F730">
        <v>1</v>
      </c>
      <c r="G730">
        <v>1079</v>
      </c>
      <c r="H730">
        <v>3</v>
      </c>
      <c r="I730" t="s">
        <v>930</v>
      </c>
      <c r="J730" t="s">
        <v>931</v>
      </c>
      <c r="K730" t="s">
        <v>932</v>
      </c>
      <c r="L730">
        <v>1348</v>
      </c>
      <c r="N730">
        <v>1009</v>
      </c>
      <c r="O730" t="s">
        <v>32</v>
      </c>
      <c r="P730" t="s">
        <v>32</v>
      </c>
      <c r="Q730">
        <v>1000</v>
      </c>
      <c r="X730">
        <v>7.0000000000000007E-2</v>
      </c>
      <c r="Y730">
        <v>3381.8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7.0000000000000007E-2</v>
      </c>
      <c r="AH730">
        <v>2</v>
      </c>
      <c r="AI730">
        <v>56495745</v>
      </c>
      <c r="AJ730">
        <v>736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ROW(Source!A945)</f>
        <v>945</v>
      </c>
      <c r="B731">
        <v>56495755</v>
      </c>
      <c r="C731">
        <v>56495739</v>
      </c>
      <c r="D731">
        <v>54902263</v>
      </c>
      <c r="E731">
        <v>1</v>
      </c>
      <c r="F731">
        <v>1</v>
      </c>
      <c r="G731">
        <v>1079</v>
      </c>
      <c r="H731">
        <v>3</v>
      </c>
      <c r="I731" t="s">
        <v>933</v>
      </c>
      <c r="J731" t="s">
        <v>934</v>
      </c>
      <c r="K731" t="s">
        <v>935</v>
      </c>
      <c r="L731">
        <v>1348</v>
      </c>
      <c r="N731">
        <v>1009</v>
      </c>
      <c r="O731" t="s">
        <v>32</v>
      </c>
      <c r="P731" t="s">
        <v>32</v>
      </c>
      <c r="Q731">
        <v>1000</v>
      </c>
      <c r="X731">
        <v>2E-3</v>
      </c>
      <c r="Y731">
        <v>26867.38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2E-3</v>
      </c>
      <c r="AH731">
        <v>2</v>
      </c>
      <c r="AI731">
        <v>56495746</v>
      </c>
      <c r="AJ731">
        <v>737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ROW(Source!A945)</f>
        <v>945</v>
      </c>
      <c r="B732">
        <v>56495756</v>
      </c>
      <c r="C732">
        <v>56495739</v>
      </c>
      <c r="D732">
        <v>54902280</v>
      </c>
      <c r="E732">
        <v>1</v>
      </c>
      <c r="F732">
        <v>1</v>
      </c>
      <c r="G732">
        <v>1079</v>
      </c>
      <c r="H732">
        <v>3</v>
      </c>
      <c r="I732" t="s">
        <v>895</v>
      </c>
      <c r="J732" t="s">
        <v>896</v>
      </c>
      <c r="K732" t="s">
        <v>897</v>
      </c>
      <c r="L732">
        <v>1339</v>
      </c>
      <c r="N732">
        <v>1007</v>
      </c>
      <c r="O732" t="s">
        <v>158</v>
      </c>
      <c r="P732" t="s">
        <v>158</v>
      </c>
      <c r="Q732">
        <v>1</v>
      </c>
      <c r="X732">
        <v>0.05</v>
      </c>
      <c r="Y732">
        <v>2464.94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0.05</v>
      </c>
      <c r="AH732">
        <v>2</v>
      </c>
      <c r="AI732">
        <v>56495747</v>
      </c>
      <c r="AJ732">
        <v>738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ROW(Source!A945)</f>
        <v>945</v>
      </c>
      <c r="B733">
        <v>56495757</v>
      </c>
      <c r="C733">
        <v>56495739</v>
      </c>
      <c r="D733">
        <v>54842635</v>
      </c>
      <c r="E733">
        <v>1079</v>
      </c>
      <c r="F733">
        <v>1</v>
      </c>
      <c r="G733">
        <v>1079</v>
      </c>
      <c r="H733">
        <v>3</v>
      </c>
      <c r="I733" t="s">
        <v>1006</v>
      </c>
      <c r="J733" t="s">
        <v>3</v>
      </c>
      <c r="K733" t="s">
        <v>1007</v>
      </c>
      <c r="L733">
        <v>1339</v>
      </c>
      <c r="N733">
        <v>1007</v>
      </c>
      <c r="O733" t="s">
        <v>158</v>
      </c>
      <c r="P733" t="s">
        <v>158</v>
      </c>
      <c r="Q733">
        <v>1</v>
      </c>
      <c r="X733">
        <v>0.98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3</v>
      </c>
      <c r="AG733">
        <v>0.98</v>
      </c>
      <c r="AH733">
        <v>3</v>
      </c>
      <c r="AI733">
        <v>-1</v>
      </c>
      <c r="AJ733" t="s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ROW(Source!A946)</f>
        <v>946</v>
      </c>
      <c r="B734">
        <v>56495749</v>
      </c>
      <c r="C734">
        <v>56495739</v>
      </c>
      <c r="D734">
        <v>54836958</v>
      </c>
      <c r="E734">
        <v>1079</v>
      </c>
      <c r="F734">
        <v>1</v>
      </c>
      <c r="G734">
        <v>1079</v>
      </c>
      <c r="H734">
        <v>1</v>
      </c>
      <c r="I734" t="s">
        <v>738</v>
      </c>
      <c r="J734" t="s">
        <v>3</v>
      </c>
      <c r="K734" t="s">
        <v>739</v>
      </c>
      <c r="L734">
        <v>1191</v>
      </c>
      <c r="N734">
        <v>1013</v>
      </c>
      <c r="O734" t="s">
        <v>740</v>
      </c>
      <c r="P734" t="s">
        <v>740</v>
      </c>
      <c r="Q734">
        <v>1</v>
      </c>
      <c r="X734">
        <v>18.170000000000002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1</v>
      </c>
      <c r="AF734" t="s">
        <v>166</v>
      </c>
      <c r="AG734">
        <v>22.985050000000005</v>
      </c>
      <c r="AH734">
        <v>2</v>
      </c>
      <c r="AI734">
        <v>56495740</v>
      </c>
      <c r="AJ734">
        <v>740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ROW(Source!A946)</f>
        <v>946</v>
      </c>
      <c r="B735">
        <v>56495750</v>
      </c>
      <c r="C735">
        <v>56495739</v>
      </c>
      <c r="D735">
        <v>54934284</v>
      </c>
      <c r="E735">
        <v>1</v>
      </c>
      <c r="F735">
        <v>1</v>
      </c>
      <c r="G735">
        <v>1079</v>
      </c>
      <c r="H735">
        <v>2</v>
      </c>
      <c r="I735" t="s">
        <v>741</v>
      </c>
      <c r="J735" t="s">
        <v>742</v>
      </c>
      <c r="K735" t="s">
        <v>743</v>
      </c>
      <c r="L735">
        <v>1368</v>
      </c>
      <c r="N735">
        <v>1011</v>
      </c>
      <c r="O735" t="s">
        <v>744</v>
      </c>
      <c r="P735" t="s">
        <v>744</v>
      </c>
      <c r="Q735">
        <v>1</v>
      </c>
      <c r="X735">
        <v>0.34</v>
      </c>
      <c r="Y735">
        <v>0</v>
      </c>
      <c r="Z735">
        <v>83.1</v>
      </c>
      <c r="AA735">
        <v>12.62</v>
      </c>
      <c r="AB735">
        <v>0</v>
      </c>
      <c r="AC735">
        <v>0</v>
      </c>
      <c r="AD735">
        <v>1</v>
      </c>
      <c r="AE735">
        <v>0</v>
      </c>
      <c r="AF735" t="s">
        <v>165</v>
      </c>
      <c r="AG735">
        <v>0.46750000000000008</v>
      </c>
      <c r="AH735">
        <v>2</v>
      </c>
      <c r="AI735">
        <v>56495741</v>
      </c>
      <c r="AJ735">
        <v>741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ROW(Source!A946)</f>
        <v>946</v>
      </c>
      <c r="B736">
        <v>56495751</v>
      </c>
      <c r="C736">
        <v>56495739</v>
      </c>
      <c r="D736">
        <v>54933607</v>
      </c>
      <c r="E736">
        <v>1</v>
      </c>
      <c r="F736">
        <v>1</v>
      </c>
      <c r="G736">
        <v>1079</v>
      </c>
      <c r="H736">
        <v>2</v>
      </c>
      <c r="I736" t="s">
        <v>868</v>
      </c>
      <c r="J736" t="s">
        <v>869</v>
      </c>
      <c r="K736" t="s">
        <v>870</v>
      </c>
      <c r="L736">
        <v>1368</v>
      </c>
      <c r="N736">
        <v>1011</v>
      </c>
      <c r="O736" t="s">
        <v>744</v>
      </c>
      <c r="P736" t="s">
        <v>744</v>
      </c>
      <c r="Q736">
        <v>1</v>
      </c>
      <c r="X736">
        <v>0.43</v>
      </c>
      <c r="Y736">
        <v>0</v>
      </c>
      <c r="Z736">
        <v>3.18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165</v>
      </c>
      <c r="AG736">
        <v>0.59125000000000005</v>
      </c>
      <c r="AH736">
        <v>2</v>
      </c>
      <c r="AI736">
        <v>56495742</v>
      </c>
      <c r="AJ736">
        <v>742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ROW(Source!A946)</f>
        <v>946</v>
      </c>
      <c r="B737">
        <v>56495752</v>
      </c>
      <c r="C737">
        <v>56495739</v>
      </c>
      <c r="D737">
        <v>54933712</v>
      </c>
      <c r="E737">
        <v>1</v>
      </c>
      <c r="F737">
        <v>1</v>
      </c>
      <c r="G737">
        <v>1079</v>
      </c>
      <c r="H737">
        <v>2</v>
      </c>
      <c r="I737" t="s">
        <v>927</v>
      </c>
      <c r="J737" t="s">
        <v>928</v>
      </c>
      <c r="K737" t="s">
        <v>929</v>
      </c>
      <c r="L737">
        <v>1368</v>
      </c>
      <c r="N737">
        <v>1011</v>
      </c>
      <c r="O737" t="s">
        <v>744</v>
      </c>
      <c r="P737" t="s">
        <v>744</v>
      </c>
      <c r="Q737">
        <v>1</v>
      </c>
      <c r="X737">
        <v>0.41</v>
      </c>
      <c r="Y737">
        <v>0</v>
      </c>
      <c r="Z737">
        <v>12.32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165</v>
      </c>
      <c r="AG737">
        <v>0.56374999999999997</v>
      </c>
      <c r="AH737">
        <v>2</v>
      </c>
      <c r="AI737">
        <v>56495743</v>
      </c>
      <c r="AJ737">
        <v>743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ROW(Source!A946)</f>
        <v>946</v>
      </c>
      <c r="B738">
        <v>56495753</v>
      </c>
      <c r="C738">
        <v>56495739</v>
      </c>
      <c r="D738">
        <v>54902318</v>
      </c>
      <c r="E738">
        <v>1</v>
      </c>
      <c r="F738">
        <v>1</v>
      </c>
      <c r="G738">
        <v>1079</v>
      </c>
      <c r="H738">
        <v>3</v>
      </c>
      <c r="I738" t="s">
        <v>755</v>
      </c>
      <c r="J738" t="s">
        <v>756</v>
      </c>
      <c r="K738" t="s">
        <v>757</v>
      </c>
      <c r="L738">
        <v>1348</v>
      </c>
      <c r="N738">
        <v>1009</v>
      </c>
      <c r="O738" t="s">
        <v>32</v>
      </c>
      <c r="P738" t="s">
        <v>32</v>
      </c>
      <c r="Q738">
        <v>1000</v>
      </c>
      <c r="X738">
        <v>3.8999999999999998E-3</v>
      </c>
      <c r="Y738">
        <v>15160.61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</v>
      </c>
      <c r="AG738">
        <v>3.8999999999999998E-3</v>
      </c>
      <c r="AH738">
        <v>2</v>
      </c>
      <c r="AI738">
        <v>56495744</v>
      </c>
      <c r="AJ738">
        <v>744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ROW(Source!A946)</f>
        <v>946</v>
      </c>
      <c r="B739">
        <v>56495754</v>
      </c>
      <c r="C739">
        <v>56495739</v>
      </c>
      <c r="D739">
        <v>54902260</v>
      </c>
      <c r="E739">
        <v>1</v>
      </c>
      <c r="F739">
        <v>1</v>
      </c>
      <c r="G739">
        <v>1079</v>
      </c>
      <c r="H739">
        <v>3</v>
      </c>
      <c r="I739" t="s">
        <v>930</v>
      </c>
      <c r="J739" t="s">
        <v>931</v>
      </c>
      <c r="K739" t="s">
        <v>932</v>
      </c>
      <c r="L739">
        <v>1348</v>
      </c>
      <c r="N739">
        <v>1009</v>
      </c>
      <c r="O739" t="s">
        <v>32</v>
      </c>
      <c r="P739" t="s">
        <v>32</v>
      </c>
      <c r="Q739">
        <v>1000</v>
      </c>
      <c r="X739">
        <v>7.0000000000000007E-2</v>
      </c>
      <c r="Y739">
        <v>3381.8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</v>
      </c>
      <c r="AG739">
        <v>7.0000000000000007E-2</v>
      </c>
      <c r="AH739">
        <v>2</v>
      </c>
      <c r="AI739">
        <v>56495745</v>
      </c>
      <c r="AJ739">
        <v>745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ROW(Source!A946)</f>
        <v>946</v>
      </c>
      <c r="B740">
        <v>56495755</v>
      </c>
      <c r="C740">
        <v>56495739</v>
      </c>
      <c r="D740">
        <v>54902263</v>
      </c>
      <c r="E740">
        <v>1</v>
      </c>
      <c r="F740">
        <v>1</v>
      </c>
      <c r="G740">
        <v>1079</v>
      </c>
      <c r="H740">
        <v>3</v>
      </c>
      <c r="I740" t="s">
        <v>933</v>
      </c>
      <c r="J740" t="s">
        <v>934</v>
      </c>
      <c r="K740" t="s">
        <v>935</v>
      </c>
      <c r="L740">
        <v>1348</v>
      </c>
      <c r="N740">
        <v>1009</v>
      </c>
      <c r="O740" t="s">
        <v>32</v>
      </c>
      <c r="P740" t="s">
        <v>32</v>
      </c>
      <c r="Q740">
        <v>1000</v>
      </c>
      <c r="X740">
        <v>2E-3</v>
      </c>
      <c r="Y740">
        <v>26867.38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</v>
      </c>
      <c r="AG740">
        <v>2E-3</v>
      </c>
      <c r="AH740">
        <v>2</v>
      </c>
      <c r="AI740">
        <v>56495746</v>
      </c>
      <c r="AJ740">
        <v>746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ROW(Source!A946)</f>
        <v>946</v>
      </c>
      <c r="B741">
        <v>56495756</v>
      </c>
      <c r="C741">
        <v>56495739</v>
      </c>
      <c r="D741">
        <v>54902280</v>
      </c>
      <c r="E741">
        <v>1</v>
      </c>
      <c r="F741">
        <v>1</v>
      </c>
      <c r="G741">
        <v>1079</v>
      </c>
      <c r="H741">
        <v>3</v>
      </c>
      <c r="I741" t="s">
        <v>895</v>
      </c>
      <c r="J741" t="s">
        <v>896</v>
      </c>
      <c r="K741" t="s">
        <v>897</v>
      </c>
      <c r="L741">
        <v>1339</v>
      </c>
      <c r="N741">
        <v>1007</v>
      </c>
      <c r="O741" t="s">
        <v>158</v>
      </c>
      <c r="P741" t="s">
        <v>158</v>
      </c>
      <c r="Q741">
        <v>1</v>
      </c>
      <c r="X741">
        <v>0.05</v>
      </c>
      <c r="Y741">
        <v>2464.94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</v>
      </c>
      <c r="AG741">
        <v>0.05</v>
      </c>
      <c r="AH741">
        <v>2</v>
      </c>
      <c r="AI741">
        <v>56495747</v>
      </c>
      <c r="AJ741">
        <v>747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ROW(Source!A946)</f>
        <v>946</v>
      </c>
      <c r="B742">
        <v>56495757</v>
      </c>
      <c r="C742">
        <v>56495739</v>
      </c>
      <c r="D742">
        <v>54842635</v>
      </c>
      <c r="E742">
        <v>1079</v>
      </c>
      <c r="F742">
        <v>1</v>
      </c>
      <c r="G742">
        <v>1079</v>
      </c>
      <c r="H742">
        <v>3</v>
      </c>
      <c r="I742" t="s">
        <v>1006</v>
      </c>
      <c r="J742" t="s">
        <v>3</v>
      </c>
      <c r="K742" t="s">
        <v>1007</v>
      </c>
      <c r="L742">
        <v>1339</v>
      </c>
      <c r="N742">
        <v>1007</v>
      </c>
      <c r="O742" t="s">
        <v>158</v>
      </c>
      <c r="P742" t="s">
        <v>158</v>
      </c>
      <c r="Q742">
        <v>1</v>
      </c>
      <c r="X742">
        <v>0.98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3</v>
      </c>
      <c r="AG742">
        <v>0.98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ROW(Source!A949)</f>
        <v>949</v>
      </c>
      <c r="B743">
        <v>56495763</v>
      </c>
      <c r="C743">
        <v>56495759</v>
      </c>
      <c r="D743">
        <v>54836958</v>
      </c>
      <c r="E743">
        <v>1079</v>
      </c>
      <c r="F743">
        <v>1</v>
      </c>
      <c r="G743">
        <v>1079</v>
      </c>
      <c r="H743">
        <v>1</v>
      </c>
      <c r="I743" t="s">
        <v>738</v>
      </c>
      <c r="J743" t="s">
        <v>3</v>
      </c>
      <c r="K743" t="s">
        <v>739</v>
      </c>
      <c r="L743">
        <v>1191</v>
      </c>
      <c r="N743">
        <v>1013</v>
      </c>
      <c r="O743" t="s">
        <v>740</v>
      </c>
      <c r="P743" t="s">
        <v>740</v>
      </c>
      <c r="Q743">
        <v>1</v>
      </c>
      <c r="X743">
        <v>13.36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166</v>
      </c>
      <c r="AG743">
        <v>16.900400000000001</v>
      </c>
      <c r="AH743">
        <v>2</v>
      </c>
      <c r="AI743">
        <v>56495760</v>
      </c>
      <c r="AJ743">
        <v>749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ROW(Source!A949)</f>
        <v>949</v>
      </c>
      <c r="B744">
        <v>56495764</v>
      </c>
      <c r="C744">
        <v>56495759</v>
      </c>
      <c r="D744">
        <v>54934284</v>
      </c>
      <c r="E744">
        <v>1</v>
      </c>
      <c r="F744">
        <v>1</v>
      </c>
      <c r="G744">
        <v>1079</v>
      </c>
      <c r="H744">
        <v>2</v>
      </c>
      <c r="I744" t="s">
        <v>741</v>
      </c>
      <c r="J744" t="s">
        <v>742</v>
      </c>
      <c r="K744" t="s">
        <v>743</v>
      </c>
      <c r="L744">
        <v>1368</v>
      </c>
      <c r="N744">
        <v>1011</v>
      </c>
      <c r="O744" t="s">
        <v>744</v>
      </c>
      <c r="P744" t="s">
        <v>744</v>
      </c>
      <c r="Q744">
        <v>1</v>
      </c>
      <c r="X744">
        <v>0.02</v>
      </c>
      <c r="Y744">
        <v>0</v>
      </c>
      <c r="Z744">
        <v>83.1</v>
      </c>
      <c r="AA744">
        <v>12.62</v>
      </c>
      <c r="AB744">
        <v>0</v>
      </c>
      <c r="AC744">
        <v>0</v>
      </c>
      <c r="AD744">
        <v>1</v>
      </c>
      <c r="AE744">
        <v>0</v>
      </c>
      <c r="AF744" t="s">
        <v>165</v>
      </c>
      <c r="AG744">
        <v>2.7500000000000004E-2</v>
      </c>
      <c r="AH744">
        <v>2</v>
      </c>
      <c r="AI744">
        <v>56495761</v>
      </c>
      <c r="AJ744">
        <v>750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ROW(Source!A949)</f>
        <v>949</v>
      </c>
      <c r="B745">
        <v>56495765</v>
      </c>
      <c r="C745">
        <v>56495759</v>
      </c>
      <c r="D745">
        <v>54872728</v>
      </c>
      <c r="E745">
        <v>1079</v>
      </c>
      <c r="F745">
        <v>1</v>
      </c>
      <c r="G745">
        <v>1079</v>
      </c>
      <c r="H745">
        <v>3</v>
      </c>
      <c r="I745" t="s">
        <v>1004</v>
      </c>
      <c r="J745" t="s">
        <v>3</v>
      </c>
      <c r="K745" t="s">
        <v>1005</v>
      </c>
      <c r="L745">
        <v>1327</v>
      </c>
      <c r="N745">
        <v>1005</v>
      </c>
      <c r="O745" t="s">
        <v>214</v>
      </c>
      <c r="P745" t="s">
        <v>214</v>
      </c>
      <c r="Q745">
        <v>1</v>
      </c>
      <c r="X745">
        <v>120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</v>
      </c>
      <c r="AG745">
        <v>120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ROW(Source!A950)</f>
        <v>950</v>
      </c>
      <c r="B746">
        <v>56495763</v>
      </c>
      <c r="C746">
        <v>56495759</v>
      </c>
      <c r="D746">
        <v>54836958</v>
      </c>
      <c r="E746">
        <v>1079</v>
      </c>
      <c r="F746">
        <v>1</v>
      </c>
      <c r="G746">
        <v>1079</v>
      </c>
      <c r="H746">
        <v>1</v>
      </c>
      <c r="I746" t="s">
        <v>738</v>
      </c>
      <c r="J746" t="s">
        <v>3</v>
      </c>
      <c r="K746" t="s">
        <v>739</v>
      </c>
      <c r="L746">
        <v>1191</v>
      </c>
      <c r="N746">
        <v>1013</v>
      </c>
      <c r="O746" t="s">
        <v>740</v>
      </c>
      <c r="P746" t="s">
        <v>740</v>
      </c>
      <c r="Q746">
        <v>1</v>
      </c>
      <c r="X746">
        <v>13.36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 t="s">
        <v>166</v>
      </c>
      <c r="AG746">
        <v>16.900400000000001</v>
      </c>
      <c r="AH746">
        <v>2</v>
      </c>
      <c r="AI746">
        <v>56495760</v>
      </c>
      <c r="AJ746">
        <v>752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ROW(Source!A950)</f>
        <v>950</v>
      </c>
      <c r="B747">
        <v>56495764</v>
      </c>
      <c r="C747">
        <v>56495759</v>
      </c>
      <c r="D747">
        <v>54934284</v>
      </c>
      <c r="E747">
        <v>1</v>
      </c>
      <c r="F747">
        <v>1</v>
      </c>
      <c r="G747">
        <v>1079</v>
      </c>
      <c r="H747">
        <v>2</v>
      </c>
      <c r="I747" t="s">
        <v>741</v>
      </c>
      <c r="J747" t="s">
        <v>742</v>
      </c>
      <c r="K747" t="s">
        <v>743</v>
      </c>
      <c r="L747">
        <v>1368</v>
      </c>
      <c r="N747">
        <v>1011</v>
      </c>
      <c r="O747" t="s">
        <v>744</v>
      </c>
      <c r="P747" t="s">
        <v>744</v>
      </c>
      <c r="Q747">
        <v>1</v>
      </c>
      <c r="X747">
        <v>0.02</v>
      </c>
      <c r="Y747">
        <v>0</v>
      </c>
      <c r="Z747">
        <v>83.1</v>
      </c>
      <c r="AA747">
        <v>12.62</v>
      </c>
      <c r="AB747">
        <v>0</v>
      </c>
      <c r="AC747">
        <v>0</v>
      </c>
      <c r="AD747">
        <v>1</v>
      </c>
      <c r="AE747">
        <v>0</v>
      </c>
      <c r="AF747" t="s">
        <v>165</v>
      </c>
      <c r="AG747">
        <v>2.7500000000000004E-2</v>
      </c>
      <c r="AH747">
        <v>2</v>
      </c>
      <c r="AI747">
        <v>56495761</v>
      </c>
      <c r="AJ747">
        <v>753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ROW(Source!A950)</f>
        <v>950</v>
      </c>
      <c r="B748">
        <v>56495765</v>
      </c>
      <c r="C748">
        <v>56495759</v>
      </c>
      <c r="D748">
        <v>54872728</v>
      </c>
      <c r="E748">
        <v>1079</v>
      </c>
      <c r="F748">
        <v>1</v>
      </c>
      <c r="G748">
        <v>1079</v>
      </c>
      <c r="H748">
        <v>3</v>
      </c>
      <c r="I748" t="s">
        <v>1004</v>
      </c>
      <c r="J748" t="s">
        <v>3</v>
      </c>
      <c r="K748" t="s">
        <v>1005</v>
      </c>
      <c r="L748">
        <v>1327</v>
      </c>
      <c r="N748">
        <v>1005</v>
      </c>
      <c r="O748" t="s">
        <v>214</v>
      </c>
      <c r="P748" t="s">
        <v>214</v>
      </c>
      <c r="Q748">
        <v>1</v>
      </c>
      <c r="X748">
        <v>120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3</v>
      </c>
      <c r="AG748">
        <v>120</v>
      </c>
      <c r="AH748">
        <v>3</v>
      </c>
      <c r="AI748">
        <v>-1</v>
      </c>
      <c r="AJ748" t="s">
        <v>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ROW(Source!A953)</f>
        <v>953</v>
      </c>
      <c r="B749">
        <v>56495789</v>
      </c>
      <c r="C749">
        <v>56495767</v>
      </c>
      <c r="D749">
        <v>54836958</v>
      </c>
      <c r="E749">
        <v>1079</v>
      </c>
      <c r="F749">
        <v>1</v>
      </c>
      <c r="G749">
        <v>1079</v>
      </c>
      <c r="H749">
        <v>1</v>
      </c>
      <c r="I749" t="s">
        <v>738</v>
      </c>
      <c r="J749" t="s">
        <v>3</v>
      </c>
      <c r="K749" t="s">
        <v>739</v>
      </c>
      <c r="L749">
        <v>1191</v>
      </c>
      <c r="N749">
        <v>1013</v>
      </c>
      <c r="O749" t="s">
        <v>740</v>
      </c>
      <c r="P749" t="s">
        <v>740</v>
      </c>
      <c r="Q749">
        <v>1</v>
      </c>
      <c r="X749">
        <v>806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166</v>
      </c>
      <c r="AG749">
        <v>1019.59</v>
      </c>
      <c r="AH749">
        <v>2</v>
      </c>
      <c r="AI749">
        <v>56495768</v>
      </c>
      <c r="AJ749">
        <v>755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ROW(Source!A953)</f>
        <v>953</v>
      </c>
      <c r="B750">
        <v>56495790</v>
      </c>
      <c r="C750">
        <v>56495767</v>
      </c>
      <c r="D750">
        <v>54934284</v>
      </c>
      <c r="E750">
        <v>1</v>
      </c>
      <c r="F750">
        <v>1</v>
      </c>
      <c r="G750">
        <v>1079</v>
      </c>
      <c r="H750">
        <v>2</v>
      </c>
      <c r="I750" t="s">
        <v>741</v>
      </c>
      <c r="J750" t="s">
        <v>742</v>
      </c>
      <c r="K750" t="s">
        <v>743</v>
      </c>
      <c r="L750">
        <v>1368</v>
      </c>
      <c r="N750">
        <v>1011</v>
      </c>
      <c r="O750" t="s">
        <v>744</v>
      </c>
      <c r="P750" t="s">
        <v>744</v>
      </c>
      <c r="Q750">
        <v>1</v>
      </c>
      <c r="X750">
        <v>1.28</v>
      </c>
      <c r="Y750">
        <v>0</v>
      </c>
      <c r="Z750">
        <v>83.1</v>
      </c>
      <c r="AA750">
        <v>12.62</v>
      </c>
      <c r="AB750">
        <v>0</v>
      </c>
      <c r="AC750">
        <v>0</v>
      </c>
      <c r="AD750">
        <v>1</v>
      </c>
      <c r="AE750">
        <v>0</v>
      </c>
      <c r="AF750" t="s">
        <v>165</v>
      </c>
      <c r="AG750">
        <v>1.7600000000000002</v>
      </c>
      <c r="AH750">
        <v>2</v>
      </c>
      <c r="AI750">
        <v>56495769</v>
      </c>
      <c r="AJ750">
        <v>756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ROW(Source!A953)</f>
        <v>953</v>
      </c>
      <c r="B751">
        <v>56495792</v>
      </c>
      <c r="C751">
        <v>56495767</v>
      </c>
      <c r="D751">
        <v>54934421</v>
      </c>
      <c r="E751">
        <v>1</v>
      </c>
      <c r="F751">
        <v>1</v>
      </c>
      <c r="G751">
        <v>1079</v>
      </c>
      <c r="H751">
        <v>2</v>
      </c>
      <c r="I751" t="s">
        <v>803</v>
      </c>
      <c r="J751" t="s">
        <v>804</v>
      </c>
      <c r="K751" t="s">
        <v>805</v>
      </c>
      <c r="L751">
        <v>1368</v>
      </c>
      <c r="N751">
        <v>1011</v>
      </c>
      <c r="O751" t="s">
        <v>744</v>
      </c>
      <c r="P751" t="s">
        <v>744</v>
      </c>
      <c r="Q751">
        <v>1</v>
      </c>
      <c r="X751">
        <v>4.5999999999999996</v>
      </c>
      <c r="Y751">
        <v>0</v>
      </c>
      <c r="Z751">
        <v>0.45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165</v>
      </c>
      <c r="AG751">
        <v>6.3250000000000002</v>
      </c>
      <c r="AH751">
        <v>2</v>
      </c>
      <c r="AI751">
        <v>56495771</v>
      </c>
      <c r="AJ751">
        <v>757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ROW(Source!A953)</f>
        <v>953</v>
      </c>
      <c r="B752">
        <v>56495791</v>
      </c>
      <c r="C752">
        <v>56495767</v>
      </c>
      <c r="D752">
        <v>54933523</v>
      </c>
      <c r="E752">
        <v>1</v>
      </c>
      <c r="F752">
        <v>1</v>
      </c>
      <c r="G752">
        <v>1079</v>
      </c>
      <c r="H752">
        <v>2</v>
      </c>
      <c r="I752" t="s">
        <v>746</v>
      </c>
      <c r="J752" t="s">
        <v>747</v>
      </c>
      <c r="K752" t="s">
        <v>748</v>
      </c>
      <c r="L752">
        <v>1368</v>
      </c>
      <c r="N752">
        <v>1011</v>
      </c>
      <c r="O752" t="s">
        <v>744</v>
      </c>
      <c r="P752" t="s">
        <v>744</v>
      </c>
      <c r="Q752">
        <v>1</v>
      </c>
      <c r="X752">
        <v>0.86</v>
      </c>
      <c r="Y752">
        <v>0</v>
      </c>
      <c r="Z752">
        <v>179.17</v>
      </c>
      <c r="AA752">
        <v>16.93</v>
      </c>
      <c r="AB752">
        <v>0</v>
      </c>
      <c r="AC752">
        <v>0</v>
      </c>
      <c r="AD752">
        <v>1</v>
      </c>
      <c r="AE752">
        <v>0</v>
      </c>
      <c r="AF752" t="s">
        <v>165</v>
      </c>
      <c r="AG752">
        <v>1.1825000000000001</v>
      </c>
      <c r="AH752">
        <v>2</v>
      </c>
      <c r="AI752">
        <v>56495770</v>
      </c>
      <c r="AJ752">
        <v>758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ROW(Source!A953)</f>
        <v>953</v>
      </c>
      <c r="B753">
        <v>56495793</v>
      </c>
      <c r="C753">
        <v>56495767</v>
      </c>
      <c r="D753">
        <v>54933656</v>
      </c>
      <c r="E753">
        <v>1</v>
      </c>
      <c r="F753">
        <v>1</v>
      </c>
      <c r="G753">
        <v>1079</v>
      </c>
      <c r="H753">
        <v>2</v>
      </c>
      <c r="I753" t="s">
        <v>806</v>
      </c>
      <c r="J753" t="s">
        <v>807</v>
      </c>
      <c r="K753" t="s">
        <v>808</v>
      </c>
      <c r="L753">
        <v>1368</v>
      </c>
      <c r="N753">
        <v>1011</v>
      </c>
      <c r="O753" t="s">
        <v>744</v>
      </c>
      <c r="P753" t="s">
        <v>744</v>
      </c>
      <c r="Q753">
        <v>1</v>
      </c>
      <c r="X753">
        <v>0.25</v>
      </c>
      <c r="Y753">
        <v>0</v>
      </c>
      <c r="Z753">
        <v>164.94</v>
      </c>
      <c r="AA753">
        <v>14.54</v>
      </c>
      <c r="AB753">
        <v>0</v>
      </c>
      <c r="AC753">
        <v>0</v>
      </c>
      <c r="AD753">
        <v>1</v>
      </c>
      <c r="AE753">
        <v>0</v>
      </c>
      <c r="AF753" t="s">
        <v>165</v>
      </c>
      <c r="AG753">
        <v>0.34375</v>
      </c>
      <c r="AH753">
        <v>2</v>
      </c>
      <c r="AI753">
        <v>56495772</v>
      </c>
      <c r="AJ753">
        <v>759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ROW(Source!A953)</f>
        <v>953</v>
      </c>
      <c r="B754">
        <v>56495794</v>
      </c>
      <c r="C754">
        <v>56495767</v>
      </c>
      <c r="D754">
        <v>54933779</v>
      </c>
      <c r="E754">
        <v>1</v>
      </c>
      <c r="F754">
        <v>1</v>
      </c>
      <c r="G754">
        <v>1079</v>
      </c>
      <c r="H754">
        <v>2</v>
      </c>
      <c r="I754" t="s">
        <v>749</v>
      </c>
      <c r="J754" t="s">
        <v>750</v>
      </c>
      <c r="K754" t="s">
        <v>751</v>
      </c>
      <c r="L754">
        <v>1368</v>
      </c>
      <c r="N754">
        <v>1011</v>
      </c>
      <c r="O754" t="s">
        <v>744</v>
      </c>
      <c r="P754" t="s">
        <v>744</v>
      </c>
      <c r="Q754">
        <v>1</v>
      </c>
      <c r="X754">
        <v>40.299999999999997</v>
      </c>
      <c r="Y754">
        <v>0</v>
      </c>
      <c r="Z754">
        <v>0.23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165</v>
      </c>
      <c r="AG754">
        <v>55.412500000000001</v>
      </c>
      <c r="AH754">
        <v>2</v>
      </c>
      <c r="AI754">
        <v>56495773</v>
      </c>
      <c r="AJ754">
        <v>760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ROW(Source!A953)</f>
        <v>953</v>
      </c>
      <c r="B755">
        <v>56495795</v>
      </c>
      <c r="C755">
        <v>56495767</v>
      </c>
      <c r="D755">
        <v>54831673</v>
      </c>
      <c r="E755">
        <v>1079</v>
      </c>
      <c r="F755">
        <v>1</v>
      </c>
      <c r="G755">
        <v>1079</v>
      </c>
      <c r="H755">
        <v>3</v>
      </c>
      <c r="I755" t="s">
        <v>969</v>
      </c>
      <c r="J755" t="s">
        <v>3</v>
      </c>
      <c r="K755" t="s">
        <v>972</v>
      </c>
      <c r="L755">
        <v>1348</v>
      </c>
      <c r="N755">
        <v>1009</v>
      </c>
      <c r="O755" t="s">
        <v>32</v>
      </c>
      <c r="P755" t="s">
        <v>32</v>
      </c>
      <c r="Q755">
        <v>1000</v>
      </c>
      <c r="X755">
        <v>7.66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3</v>
      </c>
      <c r="AG755">
        <v>7.66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ROW(Source!A953)</f>
        <v>953</v>
      </c>
      <c r="B756">
        <v>56495796</v>
      </c>
      <c r="C756">
        <v>56495767</v>
      </c>
      <c r="D756">
        <v>54902310</v>
      </c>
      <c r="E756">
        <v>1</v>
      </c>
      <c r="F756">
        <v>1</v>
      </c>
      <c r="G756">
        <v>1079</v>
      </c>
      <c r="H756">
        <v>3</v>
      </c>
      <c r="I756" t="s">
        <v>752</v>
      </c>
      <c r="J756" t="s">
        <v>753</v>
      </c>
      <c r="K756" t="s">
        <v>754</v>
      </c>
      <c r="L756">
        <v>1339</v>
      </c>
      <c r="N756">
        <v>1007</v>
      </c>
      <c r="O756" t="s">
        <v>158</v>
      </c>
      <c r="P756" t="s">
        <v>158</v>
      </c>
      <c r="Q756">
        <v>1</v>
      </c>
      <c r="X756">
        <v>0.25700000000000001</v>
      </c>
      <c r="Y756">
        <v>7.07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</v>
      </c>
      <c r="AG756">
        <v>0.25700000000000001</v>
      </c>
      <c r="AH756">
        <v>2</v>
      </c>
      <c r="AI756">
        <v>56495774</v>
      </c>
      <c r="AJ756">
        <v>761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ROW(Source!A953)</f>
        <v>953</v>
      </c>
      <c r="B757">
        <v>56495797</v>
      </c>
      <c r="C757">
        <v>56495767</v>
      </c>
      <c r="D757">
        <v>54902322</v>
      </c>
      <c r="E757">
        <v>1</v>
      </c>
      <c r="F757">
        <v>1</v>
      </c>
      <c r="G757">
        <v>1079</v>
      </c>
      <c r="H757">
        <v>3</v>
      </c>
      <c r="I757" t="s">
        <v>809</v>
      </c>
      <c r="J757" t="s">
        <v>810</v>
      </c>
      <c r="K757" t="s">
        <v>811</v>
      </c>
      <c r="L757">
        <v>1348</v>
      </c>
      <c r="N757">
        <v>1009</v>
      </c>
      <c r="O757" t="s">
        <v>32</v>
      </c>
      <c r="P757" t="s">
        <v>32</v>
      </c>
      <c r="Q757">
        <v>1000</v>
      </c>
      <c r="X757">
        <v>7.9000000000000001E-2</v>
      </c>
      <c r="Y757">
        <v>6512.79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</v>
      </c>
      <c r="AG757">
        <v>7.9000000000000001E-2</v>
      </c>
      <c r="AH757">
        <v>2</v>
      </c>
      <c r="AI757">
        <v>56495775</v>
      </c>
      <c r="AJ757">
        <v>762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ROW(Source!A953)</f>
        <v>953</v>
      </c>
      <c r="B758">
        <v>56495798</v>
      </c>
      <c r="C758">
        <v>56495767</v>
      </c>
      <c r="D758">
        <v>54902402</v>
      </c>
      <c r="E758">
        <v>1</v>
      </c>
      <c r="F758">
        <v>1</v>
      </c>
      <c r="G758">
        <v>1079</v>
      </c>
      <c r="H758">
        <v>3</v>
      </c>
      <c r="I758" t="s">
        <v>812</v>
      </c>
      <c r="J758" t="s">
        <v>813</v>
      </c>
      <c r="K758" t="s">
        <v>814</v>
      </c>
      <c r="L758">
        <v>1339</v>
      </c>
      <c r="N758">
        <v>1007</v>
      </c>
      <c r="O758" t="s">
        <v>158</v>
      </c>
      <c r="P758" t="s">
        <v>158</v>
      </c>
      <c r="Q758">
        <v>1</v>
      </c>
      <c r="X758">
        <v>0.53</v>
      </c>
      <c r="Y758">
        <v>1821.37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</v>
      </c>
      <c r="AG758">
        <v>0.53</v>
      </c>
      <c r="AH758">
        <v>2</v>
      </c>
      <c r="AI758">
        <v>56495776</v>
      </c>
      <c r="AJ758">
        <v>763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ROW(Source!A953)</f>
        <v>953</v>
      </c>
      <c r="B759">
        <v>56495799</v>
      </c>
      <c r="C759">
        <v>56495767</v>
      </c>
      <c r="D759">
        <v>54902403</v>
      </c>
      <c r="E759">
        <v>1</v>
      </c>
      <c r="F759">
        <v>1</v>
      </c>
      <c r="G759">
        <v>1079</v>
      </c>
      <c r="H759">
        <v>3</v>
      </c>
      <c r="I759" t="s">
        <v>815</v>
      </c>
      <c r="J759" t="s">
        <v>816</v>
      </c>
      <c r="K759" t="s">
        <v>817</v>
      </c>
      <c r="L759">
        <v>1339</v>
      </c>
      <c r="N759">
        <v>1007</v>
      </c>
      <c r="O759" t="s">
        <v>158</v>
      </c>
      <c r="P759" t="s">
        <v>158</v>
      </c>
      <c r="Q759">
        <v>1</v>
      </c>
      <c r="X759">
        <v>2.61</v>
      </c>
      <c r="Y759">
        <v>1821.37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3</v>
      </c>
      <c r="AG759">
        <v>2.61</v>
      </c>
      <c r="AH759">
        <v>2</v>
      </c>
      <c r="AI759">
        <v>56495777</v>
      </c>
      <c r="AJ759">
        <v>764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ROW(Source!A953)</f>
        <v>953</v>
      </c>
      <c r="B760">
        <v>56495800</v>
      </c>
      <c r="C760">
        <v>56495767</v>
      </c>
      <c r="D760">
        <v>54902427</v>
      </c>
      <c r="E760">
        <v>1</v>
      </c>
      <c r="F760">
        <v>1</v>
      </c>
      <c r="G760">
        <v>1079</v>
      </c>
      <c r="H760">
        <v>3</v>
      </c>
      <c r="I760" t="s">
        <v>761</v>
      </c>
      <c r="J760" t="s">
        <v>762</v>
      </c>
      <c r="K760" t="s">
        <v>763</v>
      </c>
      <c r="L760">
        <v>1348</v>
      </c>
      <c r="N760">
        <v>1009</v>
      </c>
      <c r="O760" t="s">
        <v>32</v>
      </c>
      <c r="P760" t="s">
        <v>32</v>
      </c>
      <c r="Q760">
        <v>1000</v>
      </c>
      <c r="X760">
        <v>8.5999999999999993E-2</v>
      </c>
      <c r="Y760">
        <v>1257.54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3</v>
      </c>
      <c r="AG760">
        <v>8.5999999999999993E-2</v>
      </c>
      <c r="AH760">
        <v>2</v>
      </c>
      <c r="AI760">
        <v>56495778</v>
      </c>
      <c r="AJ760">
        <v>765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ROW(Source!A953)</f>
        <v>953</v>
      </c>
      <c r="B761">
        <v>56495801</v>
      </c>
      <c r="C761">
        <v>56495767</v>
      </c>
      <c r="D761">
        <v>54902715</v>
      </c>
      <c r="E761">
        <v>1</v>
      </c>
      <c r="F761">
        <v>1</v>
      </c>
      <c r="G761">
        <v>1079</v>
      </c>
      <c r="H761">
        <v>3</v>
      </c>
      <c r="I761" t="s">
        <v>892</v>
      </c>
      <c r="J761" t="s">
        <v>893</v>
      </c>
      <c r="K761" t="s">
        <v>894</v>
      </c>
      <c r="L761">
        <v>1327</v>
      </c>
      <c r="N761">
        <v>1005</v>
      </c>
      <c r="O761" t="s">
        <v>214</v>
      </c>
      <c r="P761" t="s">
        <v>214</v>
      </c>
      <c r="Q761">
        <v>1</v>
      </c>
      <c r="X761">
        <v>42.9</v>
      </c>
      <c r="Y761">
        <v>7.39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3</v>
      </c>
      <c r="AG761">
        <v>42.9</v>
      </c>
      <c r="AH761">
        <v>2</v>
      </c>
      <c r="AI761">
        <v>56495779</v>
      </c>
      <c r="AJ761">
        <v>766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ROW(Source!A953)</f>
        <v>953</v>
      </c>
      <c r="B762">
        <v>56495802</v>
      </c>
      <c r="C762">
        <v>56495767</v>
      </c>
      <c r="D762">
        <v>54902280</v>
      </c>
      <c r="E762">
        <v>1</v>
      </c>
      <c r="F762">
        <v>1</v>
      </c>
      <c r="G762">
        <v>1079</v>
      </c>
      <c r="H762">
        <v>3</v>
      </c>
      <c r="I762" t="s">
        <v>895</v>
      </c>
      <c r="J762" t="s">
        <v>896</v>
      </c>
      <c r="K762" t="s">
        <v>897</v>
      </c>
      <c r="L762">
        <v>1339</v>
      </c>
      <c r="N762">
        <v>1007</v>
      </c>
      <c r="O762" t="s">
        <v>158</v>
      </c>
      <c r="P762" t="s">
        <v>158</v>
      </c>
      <c r="Q762">
        <v>1</v>
      </c>
      <c r="X762">
        <v>6.22</v>
      </c>
      <c r="Y762">
        <v>2464.94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3</v>
      </c>
      <c r="AG762">
        <v>6.22</v>
      </c>
      <c r="AH762">
        <v>2</v>
      </c>
      <c r="AI762">
        <v>56495780</v>
      </c>
      <c r="AJ762">
        <v>767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ROW(Source!A953)</f>
        <v>953</v>
      </c>
      <c r="B763">
        <v>56495803</v>
      </c>
      <c r="C763">
        <v>56495767</v>
      </c>
      <c r="D763">
        <v>54902287</v>
      </c>
      <c r="E763">
        <v>1</v>
      </c>
      <c r="F763">
        <v>1</v>
      </c>
      <c r="G763">
        <v>1079</v>
      </c>
      <c r="H763">
        <v>3</v>
      </c>
      <c r="I763" t="s">
        <v>898</v>
      </c>
      <c r="J763" t="s">
        <v>899</v>
      </c>
      <c r="K763" t="s">
        <v>900</v>
      </c>
      <c r="L763">
        <v>1339</v>
      </c>
      <c r="N763">
        <v>1007</v>
      </c>
      <c r="O763" t="s">
        <v>158</v>
      </c>
      <c r="P763" t="s">
        <v>158</v>
      </c>
      <c r="Q763">
        <v>1</v>
      </c>
      <c r="X763">
        <v>0.99</v>
      </c>
      <c r="Y763">
        <v>2824.52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3</v>
      </c>
      <c r="AG763">
        <v>0.99</v>
      </c>
      <c r="AH763">
        <v>2</v>
      </c>
      <c r="AI763">
        <v>56495781</v>
      </c>
      <c r="AJ763">
        <v>768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ROW(Source!A953)</f>
        <v>953</v>
      </c>
      <c r="B764">
        <v>56495804</v>
      </c>
      <c r="C764">
        <v>56495767</v>
      </c>
      <c r="D764">
        <v>54902884</v>
      </c>
      <c r="E764">
        <v>1</v>
      </c>
      <c r="F764">
        <v>1</v>
      </c>
      <c r="G764">
        <v>1079</v>
      </c>
      <c r="H764">
        <v>3</v>
      </c>
      <c r="I764" t="s">
        <v>901</v>
      </c>
      <c r="J764" t="s">
        <v>902</v>
      </c>
      <c r="K764" t="s">
        <v>903</v>
      </c>
      <c r="L764">
        <v>1348</v>
      </c>
      <c r="N764">
        <v>1009</v>
      </c>
      <c r="O764" t="s">
        <v>32</v>
      </c>
      <c r="P764" t="s">
        <v>32</v>
      </c>
      <c r="Q764">
        <v>1000</v>
      </c>
      <c r="X764">
        <v>1.1599999999999999E-2</v>
      </c>
      <c r="Y764">
        <v>9238.1299999999992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3</v>
      </c>
      <c r="AG764">
        <v>1.1599999999999999E-2</v>
      </c>
      <c r="AH764">
        <v>2</v>
      </c>
      <c r="AI764">
        <v>56495782</v>
      </c>
      <c r="AJ764">
        <v>769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ROW(Source!A953)</f>
        <v>953</v>
      </c>
      <c r="B765">
        <v>56495805</v>
      </c>
      <c r="C765">
        <v>56495767</v>
      </c>
      <c r="D765">
        <v>54911477</v>
      </c>
      <c r="E765">
        <v>1</v>
      </c>
      <c r="F765">
        <v>1</v>
      </c>
      <c r="G765">
        <v>1079</v>
      </c>
      <c r="H765">
        <v>3</v>
      </c>
      <c r="I765" t="s">
        <v>904</v>
      </c>
      <c r="J765" t="s">
        <v>905</v>
      </c>
      <c r="K765" t="s">
        <v>906</v>
      </c>
      <c r="L765">
        <v>1348</v>
      </c>
      <c r="N765">
        <v>1009</v>
      </c>
      <c r="O765" t="s">
        <v>32</v>
      </c>
      <c r="P765" t="s">
        <v>32</v>
      </c>
      <c r="Q765">
        <v>1000</v>
      </c>
      <c r="X765">
        <v>0.5</v>
      </c>
      <c r="Y765">
        <v>12645.17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3</v>
      </c>
      <c r="AG765">
        <v>0.5</v>
      </c>
      <c r="AH765">
        <v>2</v>
      </c>
      <c r="AI765">
        <v>56495787</v>
      </c>
      <c r="AJ765">
        <v>773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ROW(Source!A953)</f>
        <v>953</v>
      </c>
      <c r="B766">
        <v>56495806</v>
      </c>
      <c r="C766">
        <v>56495767</v>
      </c>
      <c r="D766">
        <v>54914902</v>
      </c>
      <c r="E766">
        <v>1</v>
      </c>
      <c r="F766">
        <v>1</v>
      </c>
      <c r="G766">
        <v>1079</v>
      </c>
      <c r="H766">
        <v>3</v>
      </c>
      <c r="I766" t="s">
        <v>252</v>
      </c>
      <c r="J766" t="s">
        <v>254</v>
      </c>
      <c r="K766" t="s">
        <v>253</v>
      </c>
      <c r="L766">
        <v>1327</v>
      </c>
      <c r="N766">
        <v>1005</v>
      </c>
      <c r="O766" t="s">
        <v>214</v>
      </c>
      <c r="P766" t="s">
        <v>214</v>
      </c>
      <c r="Q766">
        <v>1</v>
      </c>
      <c r="X766">
        <v>86.1</v>
      </c>
      <c r="Y766">
        <v>60.82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</v>
      </c>
      <c r="AG766">
        <v>86.1</v>
      </c>
      <c r="AH766">
        <v>2</v>
      </c>
      <c r="AI766">
        <v>56495788</v>
      </c>
      <c r="AJ766">
        <v>774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ROW(Source!A953)</f>
        <v>953</v>
      </c>
      <c r="B767">
        <v>56495807</v>
      </c>
      <c r="C767">
        <v>56495767</v>
      </c>
      <c r="D767">
        <v>54869117</v>
      </c>
      <c r="E767">
        <v>1079</v>
      </c>
      <c r="F767">
        <v>1</v>
      </c>
      <c r="G767">
        <v>1079</v>
      </c>
      <c r="H767">
        <v>3</v>
      </c>
      <c r="I767" t="s">
        <v>973</v>
      </c>
      <c r="J767" t="s">
        <v>3</v>
      </c>
      <c r="K767" t="s">
        <v>987</v>
      </c>
      <c r="L767">
        <v>1339</v>
      </c>
      <c r="N767">
        <v>1007</v>
      </c>
      <c r="O767" t="s">
        <v>158</v>
      </c>
      <c r="P767" t="s">
        <v>158</v>
      </c>
      <c r="Q767">
        <v>1</v>
      </c>
      <c r="X767">
        <v>101.5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3</v>
      </c>
      <c r="AG767">
        <v>101.5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ROW(Source!A954)</f>
        <v>954</v>
      </c>
      <c r="B768">
        <v>56495789</v>
      </c>
      <c r="C768">
        <v>56495767</v>
      </c>
      <c r="D768">
        <v>54836958</v>
      </c>
      <c r="E768">
        <v>1079</v>
      </c>
      <c r="F768">
        <v>1</v>
      </c>
      <c r="G768">
        <v>1079</v>
      </c>
      <c r="H768">
        <v>1</v>
      </c>
      <c r="I768" t="s">
        <v>738</v>
      </c>
      <c r="J768" t="s">
        <v>3</v>
      </c>
      <c r="K768" t="s">
        <v>739</v>
      </c>
      <c r="L768">
        <v>1191</v>
      </c>
      <c r="N768">
        <v>1013</v>
      </c>
      <c r="O768" t="s">
        <v>740</v>
      </c>
      <c r="P768" t="s">
        <v>740</v>
      </c>
      <c r="Q768">
        <v>1</v>
      </c>
      <c r="X768">
        <v>806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1</v>
      </c>
      <c r="AF768" t="s">
        <v>166</v>
      </c>
      <c r="AG768">
        <v>1019.59</v>
      </c>
      <c r="AH768">
        <v>2</v>
      </c>
      <c r="AI768">
        <v>56495768</v>
      </c>
      <c r="AJ768">
        <v>775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ROW(Source!A954)</f>
        <v>954</v>
      </c>
      <c r="B769">
        <v>56495790</v>
      </c>
      <c r="C769">
        <v>56495767</v>
      </c>
      <c r="D769">
        <v>54934284</v>
      </c>
      <c r="E769">
        <v>1</v>
      </c>
      <c r="F769">
        <v>1</v>
      </c>
      <c r="G769">
        <v>1079</v>
      </c>
      <c r="H769">
        <v>2</v>
      </c>
      <c r="I769" t="s">
        <v>741</v>
      </c>
      <c r="J769" t="s">
        <v>742</v>
      </c>
      <c r="K769" t="s">
        <v>743</v>
      </c>
      <c r="L769">
        <v>1368</v>
      </c>
      <c r="N769">
        <v>1011</v>
      </c>
      <c r="O769" t="s">
        <v>744</v>
      </c>
      <c r="P769" t="s">
        <v>744</v>
      </c>
      <c r="Q769">
        <v>1</v>
      </c>
      <c r="X769">
        <v>1.28</v>
      </c>
      <c r="Y769">
        <v>0</v>
      </c>
      <c r="Z769">
        <v>83.1</v>
      </c>
      <c r="AA769">
        <v>12.62</v>
      </c>
      <c r="AB769">
        <v>0</v>
      </c>
      <c r="AC769">
        <v>0</v>
      </c>
      <c r="AD769">
        <v>1</v>
      </c>
      <c r="AE769">
        <v>0</v>
      </c>
      <c r="AF769" t="s">
        <v>165</v>
      </c>
      <c r="AG769">
        <v>1.7600000000000002</v>
      </c>
      <c r="AH769">
        <v>2</v>
      </c>
      <c r="AI769">
        <v>56495769</v>
      </c>
      <c r="AJ769">
        <v>776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ROW(Source!A954)</f>
        <v>954</v>
      </c>
      <c r="B770">
        <v>56495792</v>
      </c>
      <c r="C770">
        <v>56495767</v>
      </c>
      <c r="D770">
        <v>54934421</v>
      </c>
      <c r="E770">
        <v>1</v>
      </c>
      <c r="F770">
        <v>1</v>
      </c>
      <c r="G770">
        <v>1079</v>
      </c>
      <c r="H770">
        <v>2</v>
      </c>
      <c r="I770" t="s">
        <v>803</v>
      </c>
      <c r="J770" t="s">
        <v>804</v>
      </c>
      <c r="K770" t="s">
        <v>805</v>
      </c>
      <c r="L770">
        <v>1368</v>
      </c>
      <c r="N770">
        <v>1011</v>
      </c>
      <c r="O770" t="s">
        <v>744</v>
      </c>
      <c r="P770" t="s">
        <v>744</v>
      </c>
      <c r="Q770">
        <v>1</v>
      </c>
      <c r="X770">
        <v>4.5999999999999996</v>
      </c>
      <c r="Y770">
        <v>0</v>
      </c>
      <c r="Z770">
        <v>0.45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165</v>
      </c>
      <c r="AG770">
        <v>6.3250000000000002</v>
      </c>
      <c r="AH770">
        <v>2</v>
      </c>
      <c r="AI770">
        <v>56495771</v>
      </c>
      <c r="AJ770">
        <v>777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ROW(Source!A954)</f>
        <v>954</v>
      </c>
      <c r="B771">
        <v>56495791</v>
      </c>
      <c r="C771">
        <v>56495767</v>
      </c>
      <c r="D771">
        <v>54933523</v>
      </c>
      <c r="E771">
        <v>1</v>
      </c>
      <c r="F771">
        <v>1</v>
      </c>
      <c r="G771">
        <v>1079</v>
      </c>
      <c r="H771">
        <v>2</v>
      </c>
      <c r="I771" t="s">
        <v>746</v>
      </c>
      <c r="J771" t="s">
        <v>747</v>
      </c>
      <c r="K771" t="s">
        <v>748</v>
      </c>
      <c r="L771">
        <v>1368</v>
      </c>
      <c r="N771">
        <v>1011</v>
      </c>
      <c r="O771" t="s">
        <v>744</v>
      </c>
      <c r="P771" t="s">
        <v>744</v>
      </c>
      <c r="Q771">
        <v>1</v>
      </c>
      <c r="X771">
        <v>0.86</v>
      </c>
      <c r="Y771">
        <v>0</v>
      </c>
      <c r="Z771">
        <v>179.17</v>
      </c>
      <c r="AA771">
        <v>16.93</v>
      </c>
      <c r="AB771">
        <v>0</v>
      </c>
      <c r="AC771">
        <v>0</v>
      </c>
      <c r="AD771">
        <v>1</v>
      </c>
      <c r="AE771">
        <v>0</v>
      </c>
      <c r="AF771" t="s">
        <v>165</v>
      </c>
      <c r="AG771">
        <v>1.1825000000000001</v>
      </c>
      <c r="AH771">
        <v>2</v>
      </c>
      <c r="AI771">
        <v>56495770</v>
      </c>
      <c r="AJ771">
        <v>778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ROW(Source!A954)</f>
        <v>954</v>
      </c>
      <c r="B772">
        <v>56495793</v>
      </c>
      <c r="C772">
        <v>56495767</v>
      </c>
      <c r="D772">
        <v>54933656</v>
      </c>
      <c r="E772">
        <v>1</v>
      </c>
      <c r="F772">
        <v>1</v>
      </c>
      <c r="G772">
        <v>1079</v>
      </c>
      <c r="H772">
        <v>2</v>
      </c>
      <c r="I772" t="s">
        <v>806</v>
      </c>
      <c r="J772" t="s">
        <v>807</v>
      </c>
      <c r="K772" t="s">
        <v>808</v>
      </c>
      <c r="L772">
        <v>1368</v>
      </c>
      <c r="N772">
        <v>1011</v>
      </c>
      <c r="O772" t="s">
        <v>744</v>
      </c>
      <c r="P772" t="s">
        <v>744</v>
      </c>
      <c r="Q772">
        <v>1</v>
      </c>
      <c r="X772">
        <v>0.25</v>
      </c>
      <c r="Y772">
        <v>0</v>
      </c>
      <c r="Z772">
        <v>164.94</v>
      </c>
      <c r="AA772">
        <v>14.54</v>
      </c>
      <c r="AB772">
        <v>0</v>
      </c>
      <c r="AC772">
        <v>0</v>
      </c>
      <c r="AD772">
        <v>1</v>
      </c>
      <c r="AE772">
        <v>0</v>
      </c>
      <c r="AF772" t="s">
        <v>165</v>
      </c>
      <c r="AG772">
        <v>0.34375</v>
      </c>
      <c r="AH772">
        <v>2</v>
      </c>
      <c r="AI772">
        <v>56495772</v>
      </c>
      <c r="AJ772">
        <v>779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ROW(Source!A954)</f>
        <v>954</v>
      </c>
      <c r="B773">
        <v>56495794</v>
      </c>
      <c r="C773">
        <v>56495767</v>
      </c>
      <c r="D773">
        <v>54933779</v>
      </c>
      <c r="E773">
        <v>1</v>
      </c>
      <c r="F773">
        <v>1</v>
      </c>
      <c r="G773">
        <v>1079</v>
      </c>
      <c r="H773">
        <v>2</v>
      </c>
      <c r="I773" t="s">
        <v>749</v>
      </c>
      <c r="J773" t="s">
        <v>750</v>
      </c>
      <c r="K773" t="s">
        <v>751</v>
      </c>
      <c r="L773">
        <v>1368</v>
      </c>
      <c r="N773">
        <v>1011</v>
      </c>
      <c r="O773" t="s">
        <v>744</v>
      </c>
      <c r="P773" t="s">
        <v>744</v>
      </c>
      <c r="Q773">
        <v>1</v>
      </c>
      <c r="X773">
        <v>40.299999999999997</v>
      </c>
      <c r="Y773">
        <v>0</v>
      </c>
      <c r="Z773">
        <v>0.23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165</v>
      </c>
      <c r="AG773">
        <v>55.412500000000001</v>
      </c>
      <c r="AH773">
        <v>2</v>
      </c>
      <c r="AI773">
        <v>56495773</v>
      </c>
      <c r="AJ773">
        <v>780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ROW(Source!A954)</f>
        <v>954</v>
      </c>
      <c r="B774">
        <v>56495795</v>
      </c>
      <c r="C774">
        <v>56495767</v>
      </c>
      <c r="D774">
        <v>54831673</v>
      </c>
      <c r="E774">
        <v>1079</v>
      </c>
      <c r="F774">
        <v>1</v>
      </c>
      <c r="G774">
        <v>1079</v>
      </c>
      <c r="H774">
        <v>3</v>
      </c>
      <c r="I774" t="s">
        <v>969</v>
      </c>
      <c r="J774" t="s">
        <v>3</v>
      </c>
      <c r="K774" t="s">
        <v>972</v>
      </c>
      <c r="L774">
        <v>1348</v>
      </c>
      <c r="N774">
        <v>1009</v>
      </c>
      <c r="O774" t="s">
        <v>32</v>
      </c>
      <c r="P774" t="s">
        <v>32</v>
      </c>
      <c r="Q774">
        <v>1000</v>
      </c>
      <c r="X774">
        <v>7.66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</v>
      </c>
      <c r="AG774">
        <v>7.66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ROW(Source!A954)</f>
        <v>954</v>
      </c>
      <c r="B775">
        <v>56495796</v>
      </c>
      <c r="C775">
        <v>56495767</v>
      </c>
      <c r="D775">
        <v>54902310</v>
      </c>
      <c r="E775">
        <v>1</v>
      </c>
      <c r="F775">
        <v>1</v>
      </c>
      <c r="G775">
        <v>1079</v>
      </c>
      <c r="H775">
        <v>3</v>
      </c>
      <c r="I775" t="s">
        <v>752</v>
      </c>
      <c r="J775" t="s">
        <v>753</v>
      </c>
      <c r="K775" t="s">
        <v>754</v>
      </c>
      <c r="L775">
        <v>1339</v>
      </c>
      <c r="N775">
        <v>1007</v>
      </c>
      <c r="O775" t="s">
        <v>158</v>
      </c>
      <c r="P775" t="s">
        <v>158</v>
      </c>
      <c r="Q775">
        <v>1</v>
      </c>
      <c r="X775">
        <v>0.25700000000000001</v>
      </c>
      <c r="Y775">
        <v>7.07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3</v>
      </c>
      <c r="AG775">
        <v>0.25700000000000001</v>
      </c>
      <c r="AH775">
        <v>2</v>
      </c>
      <c r="AI775">
        <v>56495774</v>
      </c>
      <c r="AJ775">
        <v>781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ROW(Source!A954)</f>
        <v>954</v>
      </c>
      <c r="B776">
        <v>56495797</v>
      </c>
      <c r="C776">
        <v>56495767</v>
      </c>
      <c r="D776">
        <v>54902322</v>
      </c>
      <c r="E776">
        <v>1</v>
      </c>
      <c r="F776">
        <v>1</v>
      </c>
      <c r="G776">
        <v>1079</v>
      </c>
      <c r="H776">
        <v>3</v>
      </c>
      <c r="I776" t="s">
        <v>809</v>
      </c>
      <c r="J776" t="s">
        <v>810</v>
      </c>
      <c r="K776" t="s">
        <v>811</v>
      </c>
      <c r="L776">
        <v>1348</v>
      </c>
      <c r="N776">
        <v>1009</v>
      </c>
      <c r="O776" t="s">
        <v>32</v>
      </c>
      <c r="P776" t="s">
        <v>32</v>
      </c>
      <c r="Q776">
        <v>1000</v>
      </c>
      <c r="X776">
        <v>7.9000000000000001E-2</v>
      </c>
      <c r="Y776">
        <v>6512.79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</v>
      </c>
      <c r="AG776">
        <v>7.9000000000000001E-2</v>
      </c>
      <c r="AH776">
        <v>2</v>
      </c>
      <c r="AI776">
        <v>56495775</v>
      </c>
      <c r="AJ776">
        <v>782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ROW(Source!A954)</f>
        <v>954</v>
      </c>
      <c r="B777">
        <v>56495798</v>
      </c>
      <c r="C777">
        <v>56495767</v>
      </c>
      <c r="D777">
        <v>54902402</v>
      </c>
      <c r="E777">
        <v>1</v>
      </c>
      <c r="F777">
        <v>1</v>
      </c>
      <c r="G777">
        <v>1079</v>
      </c>
      <c r="H777">
        <v>3</v>
      </c>
      <c r="I777" t="s">
        <v>812</v>
      </c>
      <c r="J777" t="s">
        <v>813</v>
      </c>
      <c r="K777" t="s">
        <v>814</v>
      </c>
      <c r="L777">
        <v>1339</v>
      </c>
      <c r="N777">
        <v>1007</v>
      </c>
      <c r="O777" t="s">
        <v>158</v>
      </c>
      <c r="P777" t="s">
        <v>158</v>
      </c>
      <c r="Q777">
        <v>1</v>
      </c>
      <c r="X777">
        <v>0.53</v>
      </c>
      <c r="Y777">
        <v>1821.37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3</v>
      </c>
      <c r="AG777">
        <v>0.53</v>
      </c>
      <c r="AH777">
        <v>2</v>
      </c>
      <c r="AI777">
        <v>56495776</v>
      </c>
      <c r="AJ777">
        <v>783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ROW(Source!A954)</f>
        <v>954</v>
      </c>
      <c r="B778">
        <v>56495799</v>
      </c>
      <c r="C778">
        <v>56495767</v>
      </c>
      <c r="D778">
        <v>54902403</v>
      </c>
      <c r="E778">
        <v>1</v>
      </c>
      <c r="F778">
        <v>1</v>
      </c>
      <c r="G778">
        <v>1079</v>
      </c>
      <c r="H778">
        <v>3</v>
      </c>
      <c r="I778" t="s">
        <v>815</v>
      </c>
      <c r="J778" t="s">
        <v>816</v>
      </c>
      <c r="K778" t="s">
        <v>817</v>
      </c>
      <c r="L778">
        <v>1339</v>
      </c>
      <c r="N778">
        <v>1007</v>
      </c>
      <c r="O778" t="s">
        <v>158</v>
      </c>
      <c r="P778" t="s">
        <v>158</v>
      </c>
      <c r="Q778">
        <v>1</v>
      </c>
      <c r="X778">
        <v>2.61</v>
      </c>
      <c r="Y778">
        <v>1821.37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3</v>
      </c>
      <c r="AG778">
        <v>2.61</v>
      </c>
      <c r="AH778">
        <v>2</v>
      </c>
      <c r="AI778">
        <v>56495777</v>
      </c>
      <c r="AJ778">
        <v>784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ROW(Source!A954)</f>
        <v>954</v>
      </c>
      <c r="B779">
        <v>56495800</v>
      </c>
      <c r="C779">
        <v>56495767</v>
      </c>
      <c r="D779">
        <v>54902427</v>
      </c>
      <c r="E779">
        <v>1</v>
      </c>
      <c r="F779">
        <v>1</v>
      </c>
      <c r="G779">
        <v>1079</v>
      </c>
      <c r="H779">
        <v>3</v>
      </c>
      <c r="I779" t="s">
        <v>761</v>
      </c>
      <c r="J779" t="s">
        <v>762</v>
      </c>
      <c r="K779" t="s">
        <v>763</v>
      </c>
      <c r="L779">
        <v>1348</v>
      </c>
      <c r="N779">
        <v>1009</v>
      </c>
      <c r="O779" t="s">
        <v>32</v>
      </c>
      <c r="P779" t="s">
        <v>32</v>
      </c>
      <c r="Q779">
        <v>1000</v>
      </c>
      <c r="X779">
        <v>8.5999999999999993E-2</v>
      </c>
      <c r="Y779">
        <v>1257.54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</v>
      </c>
      <c r="AG779">
        <v>8.5999999999999993E-2</v>
      </c>
      <c r="AH779">
        <v>2</v>
      </c>
      <c r="AI779">
        <v>56495778</v>
      </c>
      <c r="AJ779">
        <v>785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ROW(Source!A954)</f>
        <v>954</v>
      </c>
      <c r="B780">
        <v>56495801</v>
      </c>
      <c r="C780">
        <v>56495767</v>
      </c>
      <c r="D780">
        <v>54902715</v>
      </c>
      <c r="E780">
        <v>1</v>
      </c>
      <c r="F780">
        <v>1</v>
      </c>
      <c r="G780">
        <v>1079</v>
      </c>
      <c r="H780">
        <v>3</v>
      </c>
      <c r="I780" t="s">
        <v>892</v>
      </c>
      <c r="J780" t="s">
        <v>893</v>
      </c>
      <c r="K780" t="s">
        <v>894</v>
      </c>
      <c r="L780">
        <v>1327</v>
      </c>
      <c r="N780">
        <v>1005</v>
      </c>
      <c r="O780" t="s">
        <v>214</v>
      </c>
      <c r="P780" t="s">
        <v>214</v>
      </c>
      <c r="Q780">
        <v>1</v>
      </c>
      <c r="X780">
        <v>42.9</v>
      </c>
      <c r="Y780">
        <v>7.39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</v>
      </c>
      <c r="AG780">
        <v>42.9</v>
      </c>
      <c r="AH780">
        <v>2</v>
      </c>
      <c r="AI780">
        <v>56495779</v>
      </c>
      <c r="AJ780">
        <v>786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ROW(Source!A954)</f>
        <v>954</v>
      </c>
      <c r="B781">
        <v>56495802</v>
      </c>
      <c r="C781">
        <v>56495767</v>
      </c>
      <c r="D781">
        <v>54902280</v>
      </c>
      <c r="E781">
        <v>1</v>
      </c>
      <c r="F781">
        <v>1</v>
      </c>
      <c r="G781">
        <v>1079</v>
      </c>
      <c r="H781">
        <v>3</v>
      </c>
      <c r="I781" t="s">
        <v>895</v>
      </c>
      <c r="J781" t="s">
        <v>896</v>
      </c>
      <c r="K781" t="s">
        <v>897</v>
      </c>
      <c r="L781">
        <v>1339</v>
      </c>
      <c r="N781">
        <v>1007</v>
      </c>
      <c r="O781" t="s">
        <v>158</v>
      </c>
      <c r="P781" t="s">
        <v>158</v>
      </c>
      <c r="Q781">
        <v>1</v>
      </c>
      <c r="X781">
        <v>6.22</v>
      </c>
      <c r="Y781">
        <v>2464.94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</v>
      </c>
      <c r="AG781">
        <v>6.22</v>
      </c>
      <c r="AH781">
        <v>2</v>
      </c>
      <c r="AI781">
        <v>56495780</v>
      </c>
      <c r="AJ781">
        <v>787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ROW(Source!A954)</f>
        <v>954</v>
      </c>
      <c r="B782">
        <v>56495803</v>
      </c>
      <c r="C782">
        <v>56495767</v>
      </c>
      <c r="D782">
        <v>54902287</v>
      </c>
      <c r="E782">
        <v>1</v>
      </c>
      <c r="F782">
        <v>1</v>
      </c>
      <c r="G782">
        <v>1079</v>
      </c>
      <c r="H782">
        <v>3</v>
      </c>
      <c r="I782" t="s">
        <v>898</v>
      </c>
      <c r="J782" t="s">
        <v>899</v>
      </c>
      <c r="K782" t="s">
        <v>900</v>
      </c>
      <c r="L782">
        <v>1339</v>
      </c>
      <c r="N782">
        <v>1007</v>
      </c>
      <c r="O782" t="s">
        <v>158</v>
      </c>
      <c r="P782" t="s">
        <v>158</v>
      </c>
      <c r="Q782">
        <v>1</v>
      </c>
      <c r="X782">
        <v>0.99</v>
      </c>
      <c r="Y782">
        <v>2824.52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</v>
      </c>
      <c r="AG782">
        <v>0.99</v>
      </c>
      <c r="AH782">
        <v>2</v>
      </c>
      <c r="AI782">
        <v>56495781</v>
      </c>
      <c r="AJ782">
        <v>788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ROW(Source!A954)</f>
        <v>954</v>
      </c>
      <c r="B783">
        <v>56495804</v>
      </c>
      <c r="C783">
        <v>56495767</v>
      </c>
      <c r="D783">
        <v>54902884</v>
      </c>
      <c r="E783">
        <v>1</v>
      </c>
      <c r="F783">
        <v>1</v>
      </c>
      <c r="G783">
        <v>1079</v>
      </c>
      <c r="H783">
        <v>3</v>
      </c>
      <c r="I783" t="s">
        <v>901</v>
      </c>
      <c r="J783" t="s">
        <v>902</v>
      </c>
      <c r="K783" t="s">
        <v>903</v>
      </c>
      <c r="L783">
        <v>1348</v>
      </c>
      <c r="N783">
        <v>1009</v>
      </c>
      <c r="O783" t="s">
        <v>32</v>
      </c>
      <c r="P783" t="s">
        <v>32</v>
      </c>
      <c r="Q783">
        <v>1000</v>
      </c>
      <c r="X783">
        <v>1.1599999999999999E-2</v>
      </c>
      <c r="Y783">
        <v>9238.1299999999992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</v>
      </c>
      <c r="AG783">
        <v>1.1599999999999999E-2</v>
      </c>
      <c r="AH783">
        <v>2</v>
      </c>
      <c r="AI783">
        <v>56495782</v>
      </c>
      <c r="AJ783">
        <v>789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ROW(Source!A954)</f>
        <v>954</v>
      </c>
      <c r="B784">
        <v>56495805</v>
      </c>
      <c r="C784">
        <v>56495767</v>
      </c>
      <c r="D784">
        <v>54911477</v>
      </c>
      <c r="E784">
        <v>1</v>
      </c>
      <c r="F784">
        <v>1</v>
      </c>
      <c r="G784">
        <v>1079</v>
      </c>
      <c r="H784">
        <v>3</v>
      </c>
      <c r="I784" t="s">
        <v>904</v>
      </c>
      <c r="J784" t="s">
        <v>905</v>
      </c>
      <c r="K784" t="s">
        <v>906</v>
      </c>
      <c r="L784">
        <v>1348</v>
      </c>
      <c r="N784">
        <v>1009</v>
      </c>
      <c r="O784" t="s">
        <v>32</v>
      </c>
      <c r="P784" t="s">
        <v>32</v>
      </c>
      <c r="Q784">
        <v>1000</v>
      </c>
      <c r="X784">
        <v>0.5</v>
      </c>
      <c r="Y784">
        <v>12645.17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</v>
      </c>
      <c r="AG784">
        <v>0.5</v>
      </c>
      <c r="AH784">
        <v>2</v>
      </c>
      <c r="AI784">
        <v>56495787</v>
      </c>
      <c r="AJ784">
        <v>793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ROW(Source!A954)</f>
        <v>954</v>
      </c>
      <c r="B785">
        <v>56495806</v>
      </c>
      <c r="C785">
        <v>56495767</v>
      </c>
      <c r="D785">
        <v>54914902</v>
      </c>
      <c r="E785">
        <v>1</v>
      </c>
      <c r="F785">
        <v>1</v>
      </c>
      <c r="G785">
        <v>1079</v>
      </c>
      <c r="H785">
        <v>3</v>
      </c>
      <c r="I785" t="s">
        <v>252</v>
      </c>
      <c r="J785" t="s">
        <v>254</v>
      </c>
      <c r="K785" t="s">
        <v>253</v>
      </c>
      <c r="L785">
        <v>1327</v>
      </c>
      <c r="N785">
        <v>1005</v>
      </c>
      <c r="O785" t="s">
        <v>214</v>
      </c>
      <c r="P785" t="s">
        <v>214</v>
      </c>
      <c r="Q785">
        <v>1</v>
      </c>
      <c r="X785">
        <v>86.1</v>
      </c>
      <c r="Y785">
        <v>60.82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3</v>
      </c>
      <c r="AG785">
        <v>86.1</v>
      </c>
      <c r="AH785">
        <v>2</v>
      </c>
      <c r="AI785">
        <v>56495788</v>
      </c>
      <c r="AJ785">
        <v>794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ROW(Source!A954)</f>
        <v>954</v>
      </c>
      <c r="B786">
        <v>56495807</v>
      </c>
      <c r="C786">
        <v>56495767</v>
      </c>
      <c r="D786">
        <v>54869117</v>
      </c>
      <c r="E786">
        <v>1079</v>
      </c>
      <c r="F786">
        <v>1</v>
      </c>
      <c r="G786">
        <v>1079</v>
      </c>
      <c r="H786">
        <v>3</v>
      </c>
      <c r="I786" t="s">
        <v>973</v>
      </c>
      <c r="J786" t="s">
        <v>3</v>
      </c>
      <c r="K786" t="s">
        <v>987</v>
      </c>
      <c r="L786">
        <v>1339</v>
      </c>
      <c r="N786">
        <v>1007</v>
      </c>
      <c r="O786" t="s">
        <v>158</v>
      </c>
      <c r="P786" t="s">
        <v>158</v>
      </c>
      <c r="Q786">
        <v>1</v>
      </c>
      <c r="X786">
        <v>101.5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</v>
      </c>
      <c r="AG786">
        <v>101.5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ROW(Source!A961)</f>
        <v>961</v>
      </c>
      <c r="B787">
        <v>56495836</v>
      </c>
      <c r="C787">
        <v>56495835</v>
      </c>
      <c r="D787">
        <v>54836958</v>
      </c>
      <c r="E787">
        <v>1079</v>
      </c>
      <c r="F787">
        <v>1</v>
      </c>
      <c r="G787">
        <v>1079</v>
      </c>
      <c r="H787">
        <v>1</v>
      </c>
      <c r="I787" t="s">
        <v>738</v>
      </c>
      <c r="J787" t="s">
        <v>3</v>
      </c>
      <c r="K787" t="s">
        <v>739</v>
      </c>
      <c r="L787">
        <v>1191</v>
      </c>
      <c r="N787">
        <v>1013</v>
      </c>
      <c r="O787" t="s">
        <v>740</v>
      </c>
      <c r="P787" t="s">
        <v>740</v>
      </c>
      <c r="Q787">
        <v>1</v>
      </c>
      <c r="X787">
        <v>177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166</v>
      </c>
      <c r="AG787">
        <v>223.905</v>
      </c>
      <c r="AH787">
        <v>2</v>
      </c>
      <c r="AI787">
        <v>56495836</v>
      </c>
      <c r="AJ787">
        <v>795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ROW(Source!A961)</f>
        <v>961</v>
      </c>
      <c r="B788">
        <v>56495838</v>
      </c>
      <c r="C788">
        <v>56495835</v>
      </c>
      <c r="D788">
        <v>54933879</v>
      </c>
      <c r="E788">
        <v>1</v>
      </c>
      <c r="F788">
        <v>1</v>
      </c>
      <c r="G788">
        <v>1079</v>
      </c>
      <c r="H788">
        <v>2</v>
      </c>
      <c r="I788" t="s">
        <v>951</v>
      </c>
      <c r="J788" t="s">
        <v>952</v>
      </c>
      <c r="K788" t="s">
        <v>953</v>
      </c>
      <c r="L788">
        <v>1368</v>
      </c>
      <c r="N788">
        <v>1011</v>
      </c>
      <c r="O788" t="s">
        <v>744</v>
      </c>
      <c r="P788" t="s">
        <v>744</v>
      </c>
      <c r="Q788">
        <v>1</v>
      </c>
      <c r="X788">
        <v>8</v>
      </c>
      <c r="Y788">
        <v>0</v>
      </c>
      <c r="Z788">
        <v>41.45</v>
      </c>
      <c r="AA788">
        <v>12.62</v>
      </c>
      <c r="AB788">
        <v>0</v>
      </c>
      <c r="AC788">
        <v>0</v>
      </c>
      <c r="AD788">
        <v>1</v>
      </c>
      <c r="AE788">
        <v>0</v>
      </c>
      <c r="AF788" t="s">
        <v>165</v>
      </c>
      <c r="AG788">
        <v>11</v>
      </c>
      <c r="AH788">
        <v>2</v>
      </c>
      <c r="AI788">
        <v>56495838</v>
      </c>
      <c r="AJ788">
        <v>796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ROW(Source!A961)</f>
        <v>961</v>
      </c>
      <c r="B789">
        <v>56495837</v>
      </c>
      <c r="C789">
        <v>56495835</v>
      </c>
      <c r="D789">
        <v>54933467</v>
      </c>
      <c r="E789">
        <v>1</v>
      </c>
      <c r="F789">
        <v>1</v>
      </c>
      <c r="G789">
        <v>1079</v>
      </c>
      <c r="H789">
        <v>2</v>
      </c>
      <c r="I789" t="s">
        <v>954</v>
      </c>
      <c r="J789" t="s">
        <v>955</v>
      </c>
      <c r="K789" t="s">
        <v>956</v>
      </c>
      <c r="L789">
        <v>1368</v>
      </c>
      <c r="N789">
        <v>1011</v>
      </c>
      <c r="O789" t="s">
        <v>744</v>
      </c>
      <c r="P789" t="s">
        <v>744</v>
      </c>
      <c r="Q789">
        <v>1</v>
      </c>
      <c r="X789">
        <v>14.8</v>
      </c>
      <c r="Y789">
        <v>0</v>
      </c>
      <c r="Z789">
        <v>145.59</v>
      </c>
      <c r="AA789">
        <v>14.54</v>
      </c>
      <c r="AB789">
        <v>0</v>
      </c>
      <c r="AC789">
        <v>0</v>
      </c>
      <c r="AD789">
        <v>1</v>
      </c>
      <c r="AE789">
        <v>0</v>
      </c>
      <c r="AF789" t="s">
        <v>165</v>
      </c>
      <c r="AG789">
        <v>20.350000000000001</v>
      </c>
      <c r="AH789">
        <v>2</v>
      </c>
      <c r="AI789">
        <v>56495837</v>
      </c>
      <c r="AJ789">
        <v>797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ROW(Source!A961)</f>
        <v>961</v>
      </c>
      <c r="B790">
        <v>56495839</v>
      </c>
      <c r="C790">
        <v>56495835</v>
      </c>
      <c r="D790">
        <v>54934337</v>
      </c>
      <c r="E790">
        <v>1</v>
      </c>
      <c r="F790">
        <v>1</v>
      </c>
      <c r="G790">
        <v>1079</v>
      </c>
      <c r="H790">
        <v>2</v>
      </c>
      <c r="I790" t="s">
        <v>957</v>
      </c>
      <c r="J790" t="s">
        <v>958</v>
      </c>
      <c r="K790" t="s">
        <v>959</v>
      </c>
      <c r="L790">
        <v>1368</v>
      </c>
      <c r="N790">
        <v>1011</v>
      </c>
      <c r="O790" t="s">
        <v>744</v>
      </c>
      <c r="P790" t="s">
        <v>744</v>
      </c>
      <c r="Q790">
        <v>1</v>
      </c>
      <c r="X790">
        <v>16</v>
      </c>
      <c r="Y790">
        <v>0</v>
      </c>
      <c r="Z790">
        <v>0.2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165</v>
      </c>
      <c r="AG790">
        <v>22</v>
      </c>
      <c r="AH790">
        <v>2</v>
      </c>
      <c r="AI790">
        <v>56495839</v>
      </c>
      <c r="AJ790">
        <v>798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ROW(Source!A961)</f>
        <v>961</v>
      </c>
      <c r="B791">
        <v>56495840</v>
      </c>
      <c r="C791">
        <v>56495835</v>
      </c>
      <c r="D791">
        <v>54933656</v>
      </c>
      <c r="E791">
        <v>1</v>
      </c>
      <c r="F791">
        <v>1</v>
      </c>
      <c r="G791">
        <v>1079</v>
      </c>
      <c r="H791">
        <v>2</v>
      </c>
      <c r="I791" t="s">
        <v>806</v>
      </c>
      <c r="J791" t="s">
        <v>807</v>
      </c>
      <c r="K791" t="s">
        <v>808</v>
      </c>
      <c r="L791">
        <v>1368</v>
      </c>
      <c r="N791">
        <v>1011</v>
      </c>
      <c r="O791" t="s">
        <v>744</v>
      </c>
      <c r="P791" t="s">
        <v>744</v>
      </c>
      <c r="Q791">
        <v>1</v>
      </c>
      <c r="X791">
        <v>11.6</v>
      </c>
      <c r="Y791">
        <v>0</v>
      </c>
      <c r="Z791">
        <v>164.94</v>
      </c>
      <c r="AA791">
        <v>14.54</v>
      </c>
      <c r="AB791">
        <v>0</v>
      </c>
      <c r="AC791">
        <v>0</v>
      </c>
      <c r="AD791">
        <v>1</v>
      </c>
      <c r="AE791">
        <v>0</v>
      </c>
      <c r="AF791" t="s">
        <v>165</v>
      </c>
      <c r="AG791">
        <v>15.950000000000001</v>
      </c>
      <c r="AH791">
        <v>2</v>
      </c>
      <c r="AI791">
        <v>56495840</v>
      </c>
      <c r="AJ791">
        <v>799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ROW(Source!A961)</f>
        <v>961</v>
      </c>
      <c r="B792">
        <v>56495841</v>
      </c>
      <c r="C792">
        <v>56495835</v>
      </c>
      <c r="D792">
        <v>54868417</v>
      </c>
      <c r="E792">
        <v>1079</v>
      </c>
      <c r="F792">
        <v>1</v>
      </c>
      <c r="G792">
        <v>1079</v>
      </c>
      <c r="H792">
        <v>3</v>
      </c>
      <c r="I792" t="s">
        <v>1022</v>
      </c>
      <c r="J792" t="s">
        <v>3</v>
      </c>
      <c r="K792" t="s">
        <v>1023</v>
      </c>
      <c r="L792">
        <v>1339</v>
      </c>
      <c r="N792">
        <v>1007</v>
      </c>
      <c r="O792" t="s">
        <v>158</v>
      </c>
      <c r="P792" t="s">
        <v>158</v>
      </c>
      <c r="Q792">
        <v>1</v>
      </c>
      <c r="X792">
        <v>105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3</v>
      </c>
      <c r="AG792">
        <v>105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ROW(Source!A962)</f>
        <v>962</v>
      </c>
      <c r="B793">
        <v>56495836</v>
      </c>
      <c r="C793">
        <v>56495835</v>
      </c>
      <c r="D793">
        <v>54836958</v>
      </c>
      <c r="E793">
        <v>1079</v>
      </c>
      <c r="F793">
        <v>1</v>
      </c>
      <c r="G793">
        <v>1079</v>
      </c>
      <c r="H793">
        <v>1</v>
      </c>
      <c r="I793" t="s">
        <v>738</v>
      </c>
      <c r="J793" t="s">
        <v>3</v>
      </c>
      <c r="K793" t="s">
        <v>739</v>
      </c>
      <c r="L793">
        <v>1191</v>
      </c>
      <c r="N793">
        <v>1013</v>
      </c>
      <c r="O793" t="s">
        <v>740</v>
      </c>
      <c r="P793" t="s">
        <v>740</v>
      </c>
      <c r="Q793">
        <v>1</v>
      </c>
      <c r="X793">
        <v>177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1</v>
      </c>
      <c r="AF793" t="s">
        <v>166</v>
      </c>
      <c r="AG793">
        <v>223.905</v>
      </c>
      <c r="AH793">
        <v>2</v>
      </c>
      <c r="AI793">
        <v>56495836</v>
      </c>
      <c r="AJ793">
        <v>801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ROW(Source!A962)</f>
        <v>962</v>
      </c>
      <c r="B794">
        <v>56495838</v>
      </c>
      <c r="C794">
        <v>56495835</v>
      </c>
      <c r="D794">
        <v>54933879</v>
      </c>
      <c r="E794">
        <v>1</v>
      </c>
      <c r="F794">
        <v>1</v>
      </c>
      <c r="G794">
        <v>1079</v>
      </c>
      <c r="H794">
        <v>2</v>
      </c>
      <c r="I794" t="s">
        <v>951</v>
      </c>
      <c r="J794" t="s">
        <v>952</v>
      </c>
      <c r="K794" t="s">
        <v>953</v>
      </c>
      <c r="L794">
        <v>1368</v>
      </c>
      <c r="N794">
        <v>1011</v>
      </c>
      <c r="O794" t="s">
        <v>744</v>
      </c>
      <c r="P794" t="s">
        <v>744</v>
      </c>
      <c r="Q794">
        <v>1</v>
      </c>
      <c r="X794">
        <v>8</v>
      </c>
      <c r="Y794">
        <v>0</v>
      </c>
      <c r="Z794">
        <v>41.45</v>
      </c>
      <c r="AA794">
        <v>12.62</v>
      </c>
      <c r="AB794">
        <v>0</v>
      </c>
      <c r="AC794">
        <v>0</v>
      </c>
      <c r="AD794">
        <v>1</v>
      </c>
      <c r="AE794">
        <v>0</v>
      </c>
      <c r="AF794" t="s">
        <v>165</v>
      </c>
      <c r="AG794">
        <v>11</v>
      </c>
      <c r="AH794">
        <v>2</v>
      </c>
      <c r="AI794">
        <v>56495838</v>
      </c>
      <c r="AJ794">
        <v>802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ROW(Source!A962)</f>
        <v>962</v>
      </c>
      <c r="B795">
        <v>56495837</v>
      </c>
      <c r="C795">
        <v>56495835</v>
      </c>
      <c r="D795">
        <v>54933467</v>
      </c>
      <c r="E795">
        <v>1</v>
      </c>
      <c r="F795">
        <v>1</v>
      </c>
      <c r="G795">
        <v>1079</v>
      </c>
      <c r="H795">
        <v>2</v>
      </c>
      <c r="I795" t="s">
        <v>954</v>
      </c>
      <c r="J795" t="s">
        <v>955</v>
      </c>
      <c r="K795" t="s">
        <v>956</v>
      </c>
      <c r="L795">
        <v>1368</v>
      </c>
      <c r="N795">
        <v>1011</v>
      </c>
      <c r="O795" t="s">
        <v>744</v>
      </c>
      <c r="P795" t="s">
        <v>744</v>
      </c>
      <c r="Q795">
        <v>1</v>
      </c>
      <c r="X795">
        <v>14.8</v>
      </c>
      <c r="Y795">
        <v>0</v>
      </c>
      <c r="Z795">
        <v>145.59</v>
      </c>
      <c r="AA795">
        <v>14.54</v>
      </c>
      <c r="AB795">
        <v>0</v>
      </c>
      <c r="AC795">
        <v>0</v>
      </c>
      <c r="AD795">
        <v>1</v>
      </c>
      <c r="AE795">
        <v>0</v>
      </c>
      <c r="AF795" t="s">
        <v>165</v>
      </c>
      <c r="AG795">
        <v>20.350000000000001</v>
      </c>
      <c r="AH795">
        <v>2</v>
      </c>
      <c r="AI795">
        <v>56495837</v>
      </c>
      <c r="AJ795">
        <v>803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ROW(Source!A962)</f>
        <v>962</v>
      </c>
      <c r="B796">
        <v>56495839</v>
      </c>
      <c r="C796">
        <v>56495835</v>
      </c>
      <c r="D796">
        <v>54934337</v>
      </c>
      <c r="E796">
        <v>1</v>
      </c>
      <c r="F796">
        <v>1</v>
      </c>
      <c r="G796">
        <v>1079</v>
      </c>
      <c r="H796">
        <v>2</v>
      </c>
      <c r="I796" t="s">
        <v>957</v>
      </c>
      <c r="J796" t="s">
        <v>958</v>
      </c>
      <c r="K796" t="s">
        <v>959</v>
      </c>
      <c r="L796">
        <v>1368</v>
      </c>
      <c r="N796">
        <v>1011</v>
      </c>
      <c r="O796" t="s">
        <v>744</v>
      </c>
      <c r="P796" t="s">
        <v>744</v>
      </c>
      <c r="Q796">
        <v>1</v>
      </c>
      <c r="X796">
        <v>16</v>
      </c>
      <c r="Y796">
        <v>0</v>
      </c>
      <c r="Z796">
        <v>0.2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165</v>
      </c>
      <c r="AG796">
        <v>22</v>
      </c>
      <c r="AH796">
        <v>2</v>
      </c>
      <c r="AI796">
        <v>56495839</v>
      </c>
      <c r="AJ796">
        <v>804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ROW(Source!A962)</f>
        <v>962</v>
      </c>
      <c r="B797">
        <v>56495840</v>
      </c>
      <c r="C797">
        <v>56495835</v>
      </c>
      <c r="D797">
        <v>54933656</v>
      </c>
      <c r="E797">
        <v>1</v>
      </c>
      <c r="F797">
        <v>1</v>
      </c>
      <c r="G797">
        <v>1079</v>
      </c>
      <c r="H797">
        <v>2</v>
      </c>
      <c r="I797" t="s">
        <v>806</v>
      </c>
      <c r="J797" t="s">
        <v>807</v>
      </c>
      <c r="K797" t="s">
        <v>808</v>
      </c>
      <c r="L797">
        <v>1368</v>
      </c>
      <c r="N797">
        <v>1011</v>
      </c>
      <c r="O797" t="s">
        <v>744</v>
      </c>
      <c r="P797" t="s">
        <v>744</v>
      </c>
      <c r="Q797">
        <v>1</v>
      </c>
      <c r="X797">
        <v>11.6</v>
      </c>
      <c r="Y797">
        <v>0</v>
      </c>
      <c r="Z797">
        <v>164.94</v>
      </c>
      <c r="AA797">
        <v>14.54</v>
      </c>
      <c r="AB797">
        <v>0</v>
      </c>
      <c r="AC797">
        <v>0</v>
      </c>
      <c r="AD797">
        <v>1</v>
      </c>
      <c r="AE797">
        <v>0</v>
      </c>
      <c r="AF797" t="s">
        <v>165</v>
      </c>
      <c r="AG797">
        <v>15.950000000000001</v>
      </c>
      <c r="AH797">
        <v>2</v>
      </c>
      <c r="AI797">
        <v>56495840</v>
      </c>
      <c r="AJ797">
        <v>805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ROW(Source!A962)</f>
        <v>962</v>
      </c>
      <c r="B798">
        <v>56495841</v>
      </c>
      <c r="C798">
        <v>56495835</v>
      </c>
      <c r="D798">
        <v>54868417</v>
      </c>
      <c r="E798">
        <v>1079</v>
      </c>
      <c r="F798">
        <v>1</v>
      </c>
      <c r="G798">
        <v>1079</v>
      </c>
      <c r="H798">
        <v>3</v>
      </c>
      <c r="I798" t="s">
        <v>1022</v>
      </c>
      <c r="J798" t="s">
        <v>3</v>
      </c>
      <c r="K798" t="s">
        <v>1023</v>
      </c>
      <c r="L798">
        <v>1339</v>
      </c>
      <c r="N798">
        <v>1007</v>
      </c>
      <c r="O798" t="s">
        <v>158</v>
      </c>
      <c r="P798" t="s">
        <v>158</v>
      </c>
      <c r="Q798">
        <v>1</v>
      </c>
      <c r="X798">
        <v>105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3</v>
      </c>
      <c r="AG798">
        <v>105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ROW(Source!A966)</f>
        <v>966</v>
      </c>
      <c r="B799">
        <v>56495848</v>
      </c>
      <c r="C799">
        <v>56495847</v>
      </c>
      <c r="D799">
        <v>54836958</v>
      </c>
      <c r="E799">
        <v>1079</v>
      </c>
      <c r="F799">
        <v>1</v>
      </c>
      <c r="G799">
        <v>1079</v>
      </c>
      <c r="H799">
        <v>1</v>
      </c>
      <c r="I799" t="s">
        <v>738</v>
      </c>
      <c r="J799" t="s">
        <v>3</v>
      </c>
      <c r="K799" t="s">
        <v>739</v>
      </c>
      <c r="L799">
        <v>1191</v>
      </c>
      <c r="N799">
        <v>1013</v>
      </c>
      <c r="O799" t="s">
        <v>740</v>
      </c>
      <c r="P799" t="s">
        <v>740</v>
      </c>
      <c r="Q799">
        <v>1</v>
      </c>
      <c r="X799">
        <v>1440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166</v>
      </c>
      <c r="AG799">
        <v>1821.6</v>
      </c>
      <c r="AH799">
        <v>2</v>
      </c>
      <c r="AI799">
        <v>56495848</v>
      </c>
      <c r="AJ799">
        <v>807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ROW(Source!A966)</f>
        <v>966</v>
      </c>
      <c r="B800">
        <v>56495849</v>
      </c>
      <c r="C800">
        <v>56495847</v>
      </c>
      <c r="D800">
        <v>54933985</v>
      </c>
      <c r="E800">
        <v>1</v>
      </c>
      <c r="F800">
        <v>1</v>
      </c>
      <c r="G800">
        <v>1079</v>
      </c>
      <c r="H800">
        <v>2</v>
      </c>
      <c r="I800" t="s">
        <v>773</v>
      </c>
      <c r="J800" t="s">
        <v>774</v>
      </c>
      <c r="K800" t="s">
        <v>775</v>
      </c>
      <c r="L800">
        <v>1368</v>
      </c>
      <c r="N800">
        <v>1011</v>
      </c>
      <c r="O800" t="s">
        <v>744</v>
      </c>
      <c r="P800" t="s">
        <v>744</v>
      </c>
      <c r="Q800">
        <v>1</v>
      </c>
      <c r="X800">
        <v>238</v>
      </c>
      <c r="Y800">
        <v>0</v>
      </c>
      <c r="Z800">
        <v>7.11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165</v>
      </c>
      <c r="AG800">
        <v>327.25</v>
      </c>
      <c r="AH800">
        <v>2</v>
      </c>
      <c r="AI800">
        <v>56495849</v>
      </c>
      <c r="AJ800">
        <v>808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ROW(Source!A966)</f>
        <v>966</v>
      </c>
      <c r="B801">
        <v>56495850</v>
      </c>
      <c r="C801">
        <v>56495847</v>
      </c>
      <c r="D801">
        <v>54934284</v>
      </c>
      <c r="E801">
        <v>1</v>
      </c>
      <c r="F801">
        <v>1</v>
      </c>
      <c r="G801">
        <v>1079</v>
      </c>
      <c r="H801">
        <v>2</v>
      </c>
      <c r="I801" t="s">
        <v>741</v>
      </c>
      <c r="J801" t="s">
        <v>742</v>
      </c>
      <c r="K801" t="s">
        <v>743</v>
      </c>
      <c r="L801">
        <v>1368</v>
      </c>
      <c r="N801">
        <v>1011</v>
      </c>
      <c r="O801" t="s">
        <v>744</v>
      </c>
      <c r="P801" t="s">
        <v>744</v>
      </c>
      <c r="Q801">
        <v>1</v>
      </c>
      <c r="X801">
        <v>2.2400000000000002</v>
      </c>
      <c r="Y801">
        <v>0</v>
      </c>
      <c r="Z801">
        <v>83.1</v>
      </c>
      <c r="AA801">
        <v>12.62</v>
      </c>
      <c r="AB801">
        <v>0</v>
      </c>
      <c r="AC801">
        <v>0</v>
      </c>
      <c r="AD801">
        <v>1</v>
      </c>
      <c r="AE801">
        <v>0</v>
      </c>
      <c r="AF801" t="s">
        <v>165</v>
      </c>
      <c r="AG801">
        <v>3.0800000000000005</v>
      </c>
      <c r="AH801">
        <v>2</v>
      </c>
      <c r="AI801">
        <v>56495850</v>
      </c>
      <c r="AJ801">
        <v>809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ROW(Source!A966)</f>
        <v>966</v>
      </c>
      <c r="B802">
        <v>56495852</v>
      </c>
      <c r="C802">
        <v>56495847</v>
      </c>
      <c r="D802">
        <v>54934421</v>
      </c>
      <c r="E802">
        <v>1</v>
      </c>
      <c r="F802">
        <v>1</v>
      </c>
      <c r="G802">
        <v>1079</v>
      </c>
      <c r="H802">
        <v>2</v>
      </c>
      <c r="I802" t="s">
        <v>803</v>
      </c>
      <c r="J802" t="s">
        <v>804</v>
      </c>
      <c r="K802" t="s">
        <v>805</v>
      </c>
      <c r="L802">
        <v>1368</v>
      </c>
      <c r="N802">
        <v>1011</v>
      </c>
      <c r="O802" t="s">
        <v>744</v>
      </c>
      <c r="P802" t="s">
        <v>744</v>
      </c>
      <c r="Q802">
        <v>1</v>
      </c>
      <c r="X802">
        <v>6.28</v>
      </c>
      <c r="Y802">
        <v>0</v>
      </c>
      <c r="Z802">
        <v>0.45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165</v>
      </c>
      <c r="AG802">
        <v>8.6350000000000016</v>
      </c>
      <c r="AH802">
        <v>2</v>
      </c>
      <c r="AI802">
        <v>56495852</v>
      </c>
      <c r="AJ802">
        <v>810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ROW(Source!A966)</f>
        <v>966</v>
      </c>
      <c r="B803">
        <v>56495851</v>
      </c>
      <c r="C803">
        <v>56495847</v>
      </c>
      <c r="D803">
        <v>54933523</v>
      </c>
      <c r="E803">
        <v>1</v>
      </c>
      <c r="F803">
        <v>1</v>
      </c>
      <c r="G803">
        <v>1079</v>
      </c>
      <c r="H803">
        <v>2</v>
      </c>
      <c r="I803" t="s">
        <v>746</v>
      </c>
      <c r="J803" t="s">
        <v>747</v>
      </c>
      <c r="K803" t="s">
        <v>748</v>
      </c>
      <c r="L803">
        <v>1368</v>
      </c>
      <c r="N803">
        <v>1011</v>
      </c>
      <c r="O803" t="s">
        <v>744</v>
      </c>
      <c r="P803" t="s">
        <v>744</v>
      </c>
      <c r="Q803">
        <v>1</v>
      </c>
      <c r="X803">
        <v>1.5</v>
      </c>
      <c r="Y803">
        <v>0</v>
      </c>
      <c r="Z803">
        <v>179.17</v>
      </c>
      <c r="AA803">
        <v>16.93</v>
      </c>
      <c r="AB803">
        <v>0</v>
      </c>
      <c r="AC803">
        <v>0</v>
      </c>
      <c r="AD803">
        <v>1</v>
      </c>
      <c r="AE803">
        <v>0</v>
      </c>
      <c r="AF803" t="s">
        <v>165</v>
      </c>
      <c r="AG803">
        <v>2.0625</v>
      </c>
      <c r="AH803">
        <v>2</v>
      </c>
      <c r="AI803">
        <v>56495851</v>
      </c>
      <c r="AJ803">
        <v>811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ROW(Source!A966)</f>
        <v>966</v>
      </c>
      <c r="B804">
        <v>56495853</v>
      </c>
      <c r="C804">
        <v>56495847</v>
      </c>
      <c r="D804">
        <v>54933656</v>
      </c>
      <c r="E804">
        <v>1</v>
      </c>
      <c r="F804">
        <v>1</v>
      </c>
      <c r="G804">
        <v>1079</v>
      </c>
      <c r="H804">
        <v>2</v>
      </c>
      <c r="I804" t="s">
        <v>806</v>
      </c>
      <c r="J804" t="s">
        <v>807</v>
      </c>
      <c r="K804" t="s">
        <v>808</v>
      </c>
      <c r="L804">
        <v>1368</v>
      </c>
      <c r="N804">
        <v>1011</v>
      </c>
      <c r="O804" t="s">
        <v>744</v>
      </c>
      <c r="P804" t="s">
        <v>744</v>
      </c>
      <c r="Q804">
        <v>1</v>
      </c>
      <c r="X804">
        <v>0.25</v>
      </c>
      <c r="Y804">
        <v>0</v>
      </c>
      <c r="Z804">
        <v>164.94</v>
      </c>
      <c r="AA804">
        <v>14.54</v>
      </c>
      <c r="AB804">
        <v>0</v>
      </c>
      <c r="AC804">
        <v>0</v>
      </c>
      <c r="AD804">
        <v>1</v>
      </c>
      <c r="AE804">
        <v>0</v>
      </c>
      <c r="AF804" t="s">
        <v>165</v>
      </c>
      <c r="AG804">
        <v>0.34375</v>
      </c>
      <c r="AH804">
        <v>2</v>
      </c>
      <c r="AI804">
        <v>56495853</v>
      </c>
      <c r="AJ804">
        <v>812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ROW(Source!A966)</f>
        <v>966</v>
      </c>
      <c r="B805">
        <v>56495854</v>
      </c>
      <c r="C805">
        <v>56495847</v>
      </c>
      <c r="D805">
        <v>54933780</v>
      </c>
      <c r="E805">
        <v>1</v>
      </c>
      <c r="F805">
        <v>1</v>
      </c>
      <c r="G805">
        <v>1079</v>
      </c>
      <c r="H805">
        <v>2</v>
      </c>
      <c r="I805" t="s">
        <v>915</v>
      </c>
      <c r="J805" t="s">
        <v>916</v>
      </c>
      <c r="K805" t="s">
        <v>917</v>
      </c>
      <c r="L805">
        <v>1368</v>
      </c>
      <c r="N805">
        <v>1011</v>
      </c>
      <c r="O805" t="s">
        <v>744</v>
      </c>
      <c r="P805" t="s">
        <v>744</v>
      </c>
      <c r="Q805">
        <v>1</v>
      </c>
      <c r="X805">
        <v>72</v>
      </c>
      <c r="Y805">
        <v>0</v>
      </c>
      <c r="Z805">
        <v>0.42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165</v>
      </c>
      <c r="AG805">
        <v>99.000000000000014</v>
      </c>
      <c r="AH805">
        <v>2</v>
      </c>
      <c r="AI805">
        <v>56495854</v>
      </c>
      <c r="AJ805">
        <v>813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ROW(Source!A966)</f>
        <v>966</v>
      </c>
      <c r="B806">
        <v>56495855</v>
      </c>
      <c r="C806">
        <v>56495847</v>
      </c>
      <c r="D806">
        <v>54831673</v>
      </c>
      <c r="E806">
        <v>1079</v>
      </c>
      <c r="F806">
        <v>1</v>
      </c>
      <c r="G806">
        <v>1079</v>
      </c>
      <c r="H806">
        <v>3</v>
      </c>
      <c r="I806" t="s">
        <v>969</v>
      </c>
      <c r="J806" t="s">
        <v>3</v>
      </c>
      <c r="K806" t="s">
        <v>972</v>
      </c>
      <c r="L806">
        <v>1348</v>
      </c>
      <c r="N806">
        <v>1009</v>
      </c>
      <c r="O806" t="s">
        <v>32</v>
      </c>
      <c r="P806" t="s">
        <v>32</v>
      </c>
      <c r="Q806">
        <v>1000</v>
      </c>
      <c r="X806">
        <v>16.7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3</v>
      </c>
      <c r="AG806">
        <v>16.7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ROW(Source!A966)</f>
        <v>966</v>
      </c>
      <c r="B807">
        <v>56495856</v>
      </c>
      <c r="C807">
        <v>56495847</v>
      </c>
      <c r="D807">
        <v>54902310</v>
      </c>
      <c r="E807">
        <v>1</v>
      </c>
      <c r="F807">
        <v>1</v>
      </c>
      <c r="G807">
        <v>1079</v>
      </c>
      <c r="H807">
        <v>3</v>
      </c>
      <c r="I807" t="s">
        <v>752</v>
      </c>
      <c r="J807" t="s">
        <v>753</v>
      </c>
      <c r="K807" t="s">
        <v>754</v>
      </c>
      <c r="L807">
        <v>1339</v>
      </c>
      <c r="N807">
        <v>1007</v>
      </c>
      <c r="O807" t="s">
        <v>158</v>
      </c>
      <c r="P807" t="s">
        <v>158</v>
      </c>
      <c r="Q807">
        <v>1</v>
      </c>
      <c r="X807">
        <v>0.23499999999999999</v>
      </c>
      <c r="Y807">
        <v>7.07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</v>
      </c>
      <c r="AG807">
        <v>0.23499999999999999</v>
      </c>
      <c r="AH807">
        <v>2</v>
      </c>
      <c r="AI807">
        <v>56495856</v>
      </c>
      <c r="AJ807">
        <v>814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ROW(Source!A966)</f>
        <v>966</v>
      </c>
      <c r="B808">
        <v>56495857</v>
      </c>
      <c r="C808">
        <v>56495847</v>
      </c>
      <c r="D808">
        <v>54902322</v>
      </c>
      <c r="E808">
        <v>1</v>
      </c>
      <c r="F808">
        <v>1</v>
      </c>
      <c r="G808">
        <v>1079</v>
      </c>
      <c r="H808">
        <v>3</v>
      </c>
      <c r="I808" t="s">
        <v>809</v>
      </c>
      <c r="J808" t="s">
        <v>810</v>
      </c>
      <c r="K808" t="s">
        <v>811</v>
      </c>
      <c r="L808">
        <v>1348</v>
      </c>
      <c r="N808">
        <v>1009</v>
      </c>
      <c r="O808" t="s">
        <v>32</v>
      </c>
      <c r="P808" t="s">
        <v>32</v>
      </c>
      <c r="Q808">
        <v>1000</v>
      </c>
      <c r="X808">
        <v>6.7000000000000004E-2</v>
      </c>
      <c r="Y808">
        <v>6512.79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</v>
      </c>
      <c r="AG808">
        <v>6.7000000000000004E-2</v>
      </c>
      <c r="AH808">
        <v>2</v>
      </c>
      <c r="AI808">
        <v>56495857</v>
      </c>
      <c r="AJ808">
        <v>815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ROW(Source!A966)</f>
        <v>966</v>
      </c>
      <c r="B809">
        <v>56495858</v>
      </c>
      <c r="C809">
        <v>56495847</v>
      </c>
      <c r="D809">
        <v>54903374</v>
      </c>
      <c r="E809">
        <v>1</v>
      </c>
      <c r="F809">
        <v>1</v>
      </c>
      <c r="G809">
        <v>1079</v>
      </c>
      <c r="H809">
        <v>3</v>
      </c>
      <c r="I809" t="s">
        <v>779</v>
      </c>
      <c r="J809" t="s">
        <v>780</v>
      </c>
      <c r="K809" t="s">
        <v>781</v>
      </c>
      <c r="L809">
        <v>1348</v>
      </c>
      <c r="N809">
        <v>1009</v>
      </c>
      <c r="O809" t="s">
        <v>32</v>
      </c>
      <c r="P809" t="s">
        <v>32</v>
      </c>
      <c r="Q809">
        <v>1000</v>
      </c>
      <c r="X809">
        <v>0.34</v>
      </c>
      <c r="Y809">
        <v>7185.82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3</v>
      </c>
      <c r="AG809">
        <v>0.34</v>
      </c>
      <c r="AH809">
        <v>2</v>
      </c>
      <c r="AI809">
        <v>56495858</v>
      </c>
      <c r="AJ809">
        <v>816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ROW(Source!A966)</f>
        <v>966</v>
      </c>
      <c r="B810">
        <v>56495859</v>
      </c>
      <c r="C810">
        <v>56495847</v>
      </c>
      <c r="D810">
        <v>54902403</v>
      </c>
      <c r="E810">
        <v>1</v>
      </c>
      <c r="F810">
        <v>1</v>
      </c>
      <c r="G810">
        <v>1079</v>
      </c>
      <c r="H810">
        <v>3</v>
      </c>
      <c r="I810" t="s">
        <v>815</v>
      </c>
      <c r="J810" t="s">
        <v>816</v>
      </c>
      <c r="K810" t="s">
        <v>817</v>
      </c>
      <c r="L810">
        <v>1339</v>
      </c>
      <c r="N810">
        <v>1007</v>
      </c>
      <c r="O810" t="s">
        <v>158</v>
      </c>
      <c r="P810" t="s">
        <v>158</v>
      </c>
      <c r="Q810">
        <v>1</v>
      </c>
      <c r="X810">
        <v>2.0299999999999998</v>
      </c>
      <c r="Y810">
        <v>1821.37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3</v>
      </c>
      <c r="AG810">
        <v>2.0299999999999998</v>
      </c>
      <c r="AH810">
        <v>2</v>
      </c>
      <c r="AI810">
        <v>56495859</v>
      </c>
      <c r="AJ810">
        <v>817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ROW(Source!A966)</f>
        <v>966</v>
      </c>
      <c r="B811">
        <v>56495860</v>
      </c>
      <c r="C811">
        <v>56495847</v>
      </c>
      <c r="D811">
        <v>54902427</v>
      </c>
      <c r="E811">
        <v>1</v>
      </c>
      <c r="F811">
        <v>1</v>
      </c>
      <c r="G811">
        <v>1079</v>
      </c>
      <c r="H811">
        <v>3</v>
      </c>
      <c r="I811" t="s">
        <v>761</v>
      </c>
      <c r="J811" t="s">
        <v>762</v>
      </c>
      <c r="K811" t="s">
        <v>763</v>
      </c>
      <c r="L811">
        <v>1348</v>
      </c>
      <c r="N811">
        <v>1009</v>
      </c>
      <c r="O811" t="s">
        <v>32</v>
      </c>
      <c r="P811" t="s">
        <v>32</v>
      </c>
      <c r="Q811">
        <v>1000</v>
      </c>
      <c r="X811">
        <v>7.9000000000000001E-2</v>
      </c>
      <c r="Y811">
        <v>1257.54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3</v>
      </c>
      <c r="AG811">
        <v>7.9000000000000001E-2</v>
      </c>
      <c r="AH811">
        <v>2</v>
      </c>
      <c r="AI811">
        <v>56495860</v>
      </c>
      <c r="AJ811">
        <v>818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ROW(Source!A966)</f>
        <v>966</v>
      </c>
      <c r="B812">
        <v>56495861</v>
      </c>
      <c r="C812">
        <v>56495847</v>
      </c>
      <c r="D812">
        <v>54902480</v>
      </c>
      <c r="E812">
        <v>1</v>
      </c>
      <c r="F812">
        <v>1</v>
      </c>
      <c r="G812">
        <v>1079</v>
      </c>
      <c r="H812">
        <v>3</v>
      </c>
      <c r="I812" t="s">
        <v>818</v>
      </c>
      <c r="J812" t="s">
        <v>819</v>
      </c>
      <c r="K812" t="s">
        <v>820</v>
      </c>
      <c r="L812">
        <v>1348</v>
      </c>
      <c r="N812">
        <v>1009</v>
      </c>
      <c r="O812" t="s">
        <v>32</v>
      </c>
      <c r="P812" t="s">
        <v>32</v>
      </c>
      <c r="Q812">
        <v>1000</v>
      </c>
      <c r="X812">
        <v>5.3999999999999999E-2</v>
      </c>
      <c r="Y812">
        <v>4341.07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</v>
      </c>
      <c r="AG812">
        <v>5.3999999999999999E-2</v>
      </c>
      <c r="AH812">
        <v>2</v>
      </c>
      <c r="AI812">
        <v>56495861</v>
      </c>
      <c r="AJ812">
        <v>819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ROW(Source!A966)</f>
        <v>966</v>
      </c>
      <c r="B813">
        <v>56495862</v>
      </c>
      <c r="C813">
        <v>56495847</v>
      </c>
      <c r="D813">
        <v>54902265</v>
      </c>
      <c r="E813">
        <v>1</v>
      </c>
      <c r="F813">
        <v>1</v>
      </c>
      <c r="G813">
        <v>1079</v>
      </c>
      <c r="H813">
        <v>3</v>
      </c>
      <c r="I813" t="s">
        <v>960</v>
      </c>
      <c r="J813" t="s">
        <v>961</v>
      </c>
      <c r="K813" t="s">
        <v>962</v>
      </c>
      <c r="L813">
        <v>1339</v>
      </c>
      <c r="N813">
        <v>1007</v>
      </c>
      <c r="O813" t="s">
        <v>158</v>
      </c>
      <c r="P813" t="s">
        <v>158</v>
      </c>
      <c r="Q813">
        <v>1</v>
      </c>
      <c r="X813">
        <v>0.17799999999999999</v>
      </c>
      <c r="Y813">
        <v>662.11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3</v>
      </c>
      <c r="AG813">
        <v>0.17799999999999999</v>
      </c>
      <c r="AH813">
        <v>2</v>
      </c>
      <c r="AI813">
        <v>56495862</v>
      </c>
      <c r="AJ813">
        <v>820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ROW(Source!A966)</f>
        <v>966</v>
      </c>
      <c r="B814">
        <v>56495863</v>
      </c>
      <c r="C814">
        <v>56495847</v>
      </c>
      <c r="D814">
        <v>54902280</v>
      </c>
      <c r="E814">
        <v>1</v>
      </c>
      <c r="F814">
        <v>1</v>
      </c>
      <c r="G814">
        <v>1079</v>
      </c>
      <c r="H814">
        <v>3</v>
      </c>
      <c r="I814" t="s">
        <v>895</v>
      </c>
      <c r="J814" t="s">
        <v>896</v>
      </c>
      <c r="K814" t="s">
        <v>897</v>
      </c>
      <c r="L814">
        <v>1339</v>
      </c>
      <c r="N814">
        <v>1007</v>
      </c>
      <c r="O814" t="s">
        <v>158</v>
      </c>
      <c r="P814" t="s">
        <v>158</v>
      </c>
      <c r="Q814">
        <v>1</v>
      </c>
      <c r="X814">
        <v>9.56</v>
      </c>
      <c r="Y814">
        <v>2464.94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</v>
      </c>
      <c r="AG814">
        <v>9.56</v>
      </c>
      <c r="AH814">
        <v>2</v>
      </c>
      <c r="AI814">
        <v>56495863</v>
      </c>
      <c r="AJ814">
        <v>821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ROW(Source!A966)</f>
        <v>966</v>
      </c>
      <c r="B815">
        <v>56495864</v>
      </c>
      <c r="C815">
        <v>56495847</v>
      </c>
      <c r="D815">
        <v>54902287</v>
      </c>
      <c r="E815">
        <v>1</v>
      </c>
      <c r="F815">
        <v>1</v>
      </c>
      <c r="G815">
        <v>1079</v>
      </c>
      <c r="H815">
        <v>3</v>
      </c>
      <c r="I815" t="s">
        <v>898</v>
      </c>
      <c r="J815" t="s">
        <v>899</v>
      </c>
      <c r="K815" t="s">
        <v>900</v>
      </c>
      <c r="L815">
        <v>1339</v>
      </c>
      <c r="N815">
        <v>1007</v>
      </c>
      <c r="O815" t="s">
        <v>158</v>
      </c>
      <c r="P815" t="s">
        <v>158</v>
      </c>
      <c r="Q815">
        <v>1</v>
      </c>
      <c r="X815">
        <v>1.51</v>
      </c>
      <c r="Y815">
        <v>2824.52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</v>
      </c>
      <c r="AG815">
        <v>1.51</v>
      </c>
      <c r="AH815">
        <v>2</v>
      </c>
      <c r="AI815">
        <v>56495864</v>
      </c>
      <c r="AJ815">
        <v>822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ROW(Source!A966)</f>
        <v>966</v>
      </c>
      <c r="B816">
        <v>56495865</v>
      </c>
      <c r="C816">
        <v>56495847</v>
      </c>
      <c r="D816">
        <v>54914902</v>
      </c>
      <c r="E816">
        <v>1</v>
      </c>
      <c r="F816">
        <v>1</v>
      </c>
      <c r="G816">
        <v>1079</v>
      </c>
      <c r="H816">
        <v>3</v>
      </c>
      <c r="I816" t="s">
        <v>252</v>
      </c>
      <c r="J816" t="s">
        <v>254</v>
      </c>
      <c r="K816" t="s">
        <v>253</v>
      </c>
      <c r="L816">
        <v>1327</v>
      </c>
      <c r="N816">
        <v>1005</v>
      </c>
      <c r="O816" t="s">
        <v>214</v>
      </c>
      <c r="P816" t="s">
        <v>214</v>
      </c>
      <c r="Q816">
        <v>1</v>
      </c>
      <c r="X816">
        <v>155</v>
      </c>
      <c r="Y816">
        <v>60.82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3</v>
      </c>
      <c r="AG816">
        <v>155</v>
      </c>
      <c r="AH816">
        <v>2</v>
      </c>
      <c r="AI816">
        <v>56495865</v>
      </c>
      <c r="AJ816">
        <v>828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ROW(Source!A966)</f>
        <v>966</v>
      </c>
      <c r="B817">
        <v>56495866</v>
      </c>
      <c r="C817">
        <v>56495847</v>
      </c>
      <c r="D817">
        <v>54869127</v>
      </c>
      <c r="E817">
        <v>1079</v>
      </c>
      <c r="F817">
        <v>1</v>
      </c>
      <c r="G817">
        <v>1079</v>
      </c>
      <c r="H817">
        <v>3</v>
      </c>
      <c r="I817" t="s">
        <v>973</v>
      </c>
      <c r="J817" t="s">
        <v>3</v>
      </c>
      <c r="K817" t="s">
        <v>987</v>
      </c>
      <c r="L817">
        <v>1339</v>
      </c>
      <c r="N817">
        <v>1007</v>
      </c>
      <c r="O817" t="s">
        <v>158</v>
      </c>
      <c r="P817" t="s">
        <v>158</v>
      </c>
      <c r="Q817">
        <v>1</v>
      </c>
      <c r="X817">
        <v>100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</v>
      </c>
      <c r="AG817">
        <v>100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ROW(Source!A967)</f>
        <v>967</v>
      </c>
      <c r="B818">
        <v>56495848</v>
      </c>
      <c r="C818">
        <v>56495847</v>
      </c>
      <c r="D818">
        <v>54836958</v>
      </c>
      <c r="E818">
        <v>1079</v>
      </c>
      <c r="F818">
        <v>1</v>
      </c>
      <c r="G818">
        <v>1079</v>
      </c>
      <c r="H818">
        <v>1</v>
      </c>
      <c r="I818" t="s">
        <v>738</v>
      </c>
      <c r="J818" t="s">
        <v>3</v>
      </c>
      <c r="K818" t="s">
        <v>739</v>
      </c>
      <c r="L818">
        <v>1191</v>
      </c>
      <c r="N818">
        <v>1013</v>
      </c>
      <c r="O818" t="s">
        <v>740</v>
      </c>
      <c r="P818" t="s">
        <v>740</v>
      </c>
      <c r="Q818">
        <v>1</v>
      </c>
      <c r="X818">
        <v>1440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 t="s">
        <v>166</v>
      </c>
      <c r="AG818">
        <v>1821.6</v>
      </c>
      <c r="AH818">
        <v>2</v>
      </c>
      <c r="AI818">
        <v>56495848</v>
      </c>
      <c r="AJ818">
        <v>829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ROW(Source!A967)</f>
        <v>967</v>
      </c>
      <c r="B819">
        <v>56495849</v>
      </c>
      <c r="C819">
        <v>56495847</v>
      </c>
      <c r="D819">
        <v>54933985</v>
      </c>
      <c r="E819">
        <v>1</v>
      </c>
      <c r="F819">
        <v>1</v>
      </c>
      <c r="G819">
        <v>1079</v>
      </c>
      <c r="H819">
        <v>2</v>
      </c>
      <c r="I819" t="s">
        <v>773</v>
      </c>
      <c r="J819" t="s">
        <v>774</v>
      </c>
      <c r="K819" t="s">
        <v>775</v>
      </c>
      <c r="L819">
        <v>1368</v>
      </c>
      <c r="N819">
        <v>1011</v>
      </c>
      <c r="O819" t="s">
        <v>744</v>
      </c>
      <c r="P819" t="s">
        <v>744</v>
      </c>
      <c r="Q819">
        <v>1</v>
      </c>
      <c r="X819">
        <v>238</v>
      </c>
      <c r="Y819">
        <v>0</v>
      </c>
      <c r="Z819">
        <v>7.11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165</v>
      </c>
      <c r="AG819">
        <v>327.25</v>
      </c>
      <c r="AH819">
        <v>2</v>
      </c>
      <c r="AI819">
        <v>56495849</v>
      </c>
      <c r="AJ819">
        <v>830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ROW(Source!A967)</f>
        <v>967</v>
      </c>
      <c r="B820">
        <v>56495850</v>
      </c>
      <c r="C820">
        <v>56495847</v>
      </c>
      <c r="D820">
        <v>54934284</v>
      </c>
      <c r="E820">
        <v>1</v>
      </c>
      <c r="F820">
        <v>1</v>
      </c>
      <c r="G820">
        <v>1079</v>
      </c>
      <c r="H820">
        <v>2</v>
      </c>
      <c r="I820" t="s">
        <v>741</v>
      </c>
      <c r="J820" t="s">
        <v>742</v>
      </c>
      <c r="K820" t="s">
        <v>743</v>
      </c>
      <c r="L820">
        <v>1368</v>
      </c>
      <c r="N820">
        <v>1011</v>
      </c>
      <c r="O820" t="s">
        <v>744</v>
      </c>
      <c r="P820" t="s">
        <v>744</v>
      </c>
      <c r="Q820">
        <v>1</v>
      </c>
      <c r="X820">
        <v>2.2400000000000002</v>
      </c>
      <c r="Y820">
        <v>0</v>
      </c>
      <c r="Z820">
        <v>83.1</v>
      </c>
      <c r="AA820">
        <v>12.62</v>
      </c>
      <c r="AB820">
        <v>0</v>
      </c>
      <c r="AC820">
        <v>0</v>
      </c>
      <c r="AD820">
        <v>1</v>
      </c>
      <c r="AE820">
        <v>0</v>
      </c>
      <c r="AF820" t="s">
        <v>165</v>
      </c>
      <c r="AG820">
        <v>3.0800000000000005</v>
      </c>
      <c r="AH820">
        <v>2</v>
      </c>
      <c r="AI820">
        <v>56495850</v>
      </c>
      <c r="AJ820">
        <v>831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ROW(Source!A967)</f>
        <v>967</v>
      </c>
      <c r="B821">
        <v>56495852</v>
      </c>
      <c r="C821">
        <v>56495847</v>
      </c>
      <c r="D821">
        <v>54934421</v>
      </c>
      <c r="E821">
        <v>1</v>
      </c>
      <c r="F821">
        <v>1</v>
      </c>
      <c r="G821">
        <v>1079</v>
      </c>
      <c r="H821">
        <v>2</v>
      </c>
      <c r="I821" t="s">
        <v>803</v>
      </c>
      <c r="J821" t="s">
        <v>804</v>
      </c>
      <c r="K821" t="s">
        <v>805</v>
      </c>
      <c r="L821">
        <v>1368</v>
      </c>
      <c r="N821">
        <v>1011</v>
      </c>
      <c r="O821" t="s">
        <v>744</v>
      </c>
      <c r="P821" t="s">
        <v>744</v>
      </c>
      <c r="Q821">
        <v>1</v>
      </c>
      <c r="X821">
        <v>6.28</v>
      </c>
      <c r="Y821">
        <v>0</v>
      </c>
      <c r="Z821">
        <v>0.45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165</v>
      </c>
      <c r="AG821">
        <v>8.6350000000000016</v>
      </c>
      <c r="AH821">
        <v>2</v>
      </c>
      <c r="AI821">
        <v>56495852</v>
      </c>
      <c r="AJ821">
        <v>832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ROW(Source!A967)</f>
        <v>967</v>
      </c>
      <c r="B822">
        <v>56495851</v>
      </c>
      <c r="C822">
        <v>56495847</v>
      </c>
      <c r="D822">
        <v>54933523</v>
      </c>
      <c r="E822">
        <v>1</v>
      </c>
      <c r="F822">
        <v>1</v>
      </c>
      <c r="G822">
        <v>1079</v>
      </c>
      <c r="H822">
        <v>2</v>
      </c>
      <c r="I822" t="s">
        <v>746</v>
      </c>
      <c r="J822" t="s">
        <v>747</v>
      </c>
      <c r="K822" t="s">
        <v>748</v>
      </c>
      <c r="L822">
        <v>1368</v>
      </c>
      <c r="N822">
        <v>1011</v>
      </c>
      <c r="O822" t="s">
        <v>744</v>
      </c>
      <c r="P822" t="s">
        <v>744</v>
      </c>
      <c r="Q822">
        <v>1</v>
      </c>
      <c r="X822">
        <v>1.5</v>
      </c>
      <c r="Y822">
        <v>0</v>
      </c>
      <c r="Z822">
        <v>179.17</v>
      </c>
      <c r="AA822">
        <v>16.93</v>
      </c>
      <c r="AB822">
        <v>0</v>
      </c>
      <c r="AC822">
        <v>0</v>
      </c>
      <c r="AD822">
        <v>1</v>
      </c>
      <c r="AE822">
        <v>0</v>
      </c>
      <c r="AF822" t="s">
        <v>165</v>
      </c>
      <c r="AG822">
        <v>2.0625</v>
      </c>
      <c r="AH822">
        <v>2</v>
      </c>
      <c r="AI822">
        <v>56495851</v>
      </c>
      <c r="AJ822">
        <v>833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ROW(Source!A967)</f>
        <v>967</v>
      </c>
      <c r="B823">
        <v>56495853</v>
      </c>
      <c r="C823">
        <v>56495847</v>
      </c>
      <c r="D823">
        <v>54933656</v>
      </c>
      <c r="E823">
        <v>1</v>
      </c>
      <c r="F823">
        <v>1</v>
      </c>
      <c r="G823">
        <v>1079</v>
      </c>
      <c r="H823">
        <v>2</v>
      </c>
      <c r="I823" t="s">
        <v>806</v>
      </c>
      <c r="J823" t="s">
        <v>807</v>
      </c>
      <c r="K823" t="s">
        <v>808</v>
      </c>
      <c r="L823">
        <v>1368</v>
      </c>
      <c r="N823">
        <v>1011</v>
      </c>
      <c r="O823" t="s">
        <v>744</v>
      </c>
      <c r="P823" t="s">
        <v>744</v>
      </c>
      <c r="Q823">
        <v>1</v>
      </c>
      <c r="X823">
        <v>0.25</v>
      </c>
      <c r="Y823">
        <v>0</v>
      </c>
      <c r="Z823">
        <v>164.94</v>
      </c>
      <c r="AA823">
        <v>14.54</v>
      </c>
      <c r="AB823">
        <v>0</v>
      </c>
      <c r="AC823">
        <v>0</v>
      </c>
      <c r="AD823">
        <v>1</v>
      </c>
      <c r="AE823">
        <v>0</v>
      </c>
      <c r="AF823" t="s">
        <v>165</v>
      </c>
      <c r="AG823">
        <v>0.34375</v>
      </c>
      <c r="AH823">
        <v>2</v>
      </c>
      <c r="AI823">
        <v>56495853</v>
      </c>
      <c r="AJ823">
        <v>834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ROW(Source!A967)</f>
        <v>967</v>
      </c>
      <c r="B824">
        <v>56495854</v>
      </c>
      <c r="C824">
        <v>56495847</v>
      </c>
      <c r="D824">
        <v>54933780</v>
      </c>
      <c r="E824">
        <v>1</v>
      </c>
      <c r="F824">
        <v>1</v>
      </c>
      <c r="G824">
        <v>1079</v>
      </c>
      <c r="H824">
        <v>2</v>
      </c>
      <c r="I824" t="s">
        <v>915</v>
      </c>
      <c r="J824" t="s">
        <v>916</v>
      </c>
      <c r="K824" t="s">
        <v>917</v>
      </c>
      <c r="L824">
        <v>1368</v>
      </c>
      <c r="N824">
        <v>1011</v>
      </c>
      <c r="O824" t="s">
        <v>744</v>
      </c>
      <c r="P824" t="s">
        <v>744</v>
      </c>
      <c r="Q824">
        <v>1</v>
      </c>
      <c r="X824">
        <v>72</v>
      </c>
      <c r="Y824">
        <v>0</v>
      </c>
      <c r="Z824">
        <v>0.42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165</v>
      </c>
      <c r="AG824">
        <v>99.000000000000014</v>
      </c>
      <c r="AH824">
        <v>2</v>
      </c>
      <c r="AI824">
        <v>56495854</v>
      </c>
      <c r="AJ824">
        <v>835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ROW(Source!A967)</f>
        <v>967</v>
      </c>
      <c r="B825">
        <v>56495855</v>
      </c>
      <c r="C825">
        <v>56495847</v>
      </c>
      <c r="D825">
        <v>54831673</v>
      </c>
      <c r="E825">
        <v>1079</v>
      </c>
      <c r="F825">
        <v>1</v>
      </c>
      <c r="G825">
        <v>1079</v>
      </c>
      <c r="H825">
        <v>3</v>
      </c>
      <c r="I825" t="s">
        <v>969</v>
      </c>
      <c r="J825" t="s">
        <v>3</v>
      </c>
      <c r="K825" t="s">
        <v>972</v>
      </c>
      <c r="L825">
        <v>1348</v>
      </c>
      <c r="N825">
        <v>1009</v>
      </c>
      <c r="O825" t="s">
        <v>32</v>
      </c>
      <c r="P825" t="s">
        <v>32</v>
      </c>
      <c r="Q825">
        <v>1000</v>
      </c>
      <c r="X825">
        <v>16.7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3</v>
      </c>
      <c r="AG825">
        <v>16.7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ROW(Source!A967)</f>
        <v>967</v>
      </c>
      <c r="B826">
        <v>56495856</v>
      </c>
      <c r="C826">
        <v>56495847</v>
      </c>
      <c r="D826">
        <v>54902310</v>
      </c>
      <c r="E826">
        <v>1</v>
      </c>
      <c r="F826">
        <v>1</v>
      </c>
      <c r="G826">
        <v>1079</v>
      </c>
      <c r="H826">
        <v>3</v>
      </c>
      <c r="I826" t="s">
        <v>752</v>
      </c>
      <c r="J826" t="s">
        <v>753</v>
      </c>
      <c r="K826" t="s">
        <v>754</v>
      </c>
      <c r="L826">
        <v>1339</v>
      </c>
      <c r="N826">
        <v>1007</v>
      </c>
      <c r="O826" t="s">
        <v>158</v>
      </c>
      <c r="P826" t="s">
        <v>158</v>
      </c>
      <c r="Q826">
        <v>1</v>
      </c>
      <c r="X826">
        <v>0.23499999999999999</v>
      </c>
      <c r="Y826">
        <v>7.07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3</v>
      </c>
      <c r="AG826">
        <v>0.23499999999999999</v>
      </c>
      <c r="AH826">
        <v>2</v>
      </c>
      <c r="AI826">
        <v>56495856</v>
      </c>
      <c r="AJ826">
        <v>836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ROW(Source!A967)</f>
        <v>967</v>
      </c>
      <c r="B827">
        <v>56495857</v>
      </c>
      <c r="C827">
        <v>56495847</v>
      </c>
      <c r="D827">
        <v>54902322</v>
      </c>
      <c r="E827">
        <v>1</v>
      </c>
      <c r="F827">
        <v>1</v>
      </c>
      <c r="G827">
        <v>1079</v>
      </c>
      <c r="H827">
        <v>3</v>
      </c>
      <c r="I827" t="s">
        <v>809</v>
      </c>
      <c r="J827" t="s">
        <v>810</v>
      </c>
      <c r="K827" t="s">
        <v>811</v>
      </c>
      <c r="L827">
        <v>1348</v>
      </c>
      <c r="N827">
        <v>1009</v>
      </c>
      <c r="O827" t="s">
        <v>32</v>
      </c>
      <c r="P827" t="s">
        <v>32</v>
      </c>
      <c r="Q827">
        <v>1000</v>
      </c>
      <c r="X827">
        <v>6.7000000000000004E-2</v>
      </c>
      <c r="Y827">
        <v>6512.79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6.7000000000000004E-2</v>
      </c>
      <c r="AH827">
        <v>2</v>
      </c>
      <c r="AI827">
        <v>56495857</v>
      </c>
      <c r="AJ827">
        <v>837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ROW(Source!A967)</f>
        <v>967</v>
      </c>
      <c r="B828">
        <v>56495858</v>
      </c>
      <c r="C828">
        <v>56495847</v>
      </c>
      <c r="D828">
        <v>54903374</v>
      </c>
      <c r="E828">
        <v>1</v>
      </c>
      <c r="F828">
        <v>1</v>
      </c>
      <c r="G828">
        <v>1079</v>
      </c>
      <c r="H828">
        <v>3</v>
      </c>
      <c r="I828" t="s">
        <v>779</v>
      </c>
      <c r="J828" t="s">
        <v>780</v>
      </c>
      <c r="K828" t="s">
        <v>781</v>
      </c>
      <c r="L828">
        <v>1348</v>
      </c>
      <c r="N828">
        <v>1009</v>
      </c>
      <c r="O828" t="s">
        <v>32</v>
      </c>
      <c r="P828" t="s">
        <v>32</v>
      </c>
      <c r="Q828">
        <v>1000</v>
      </c>
      <c r="X828">
        <v>0.34</v>
      </c>
      <c r="Y828">
        <v>7185.82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0.34</v>
      </c>
      <c r="AH828">
        <v>2</v>
      </c>
      <c r="AI828">
        <v>56495858</v>
      </c>
      <c r="AJ828">
        <v>838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ROW(Source!A967)</f>
        <v>967</v>
      </c>
      <c r="B829">
        <v>56495859</v>
      </c>
      <c r="C829">
        <v>56495847</v>
      </c>
      <c r="D829">
        <v>54902403</v>
      </c>
      <c r="E829">
        <v>1</v>
      </c>
      <c r="F829">
        <v>1</v>
      </c>
      <c r="G829">
        <v>1079</v>
      </c>
      <c r="H829">
        <v>3</v>
      </c>
      <c r="I829" t="s">
        <v>815</v>
      </c>
      <c r="J829" t="s">
        <v>816</v>
      </c>
      <c r="K829" t="s">
        <v>817</v>
      </c>
      <c r="L829">
        <v>1339</v>
      </c>
      <c r="N829">
        <v>1007</v>
      </c>
      <c r="O829" t="s">
        <v>158</v>
      </c>
      <c r="P829" t="s">
        <v>158</v>
      </c>
      <c r="Q829">
        <v>1</v>
      </c>
      <c r="X829">
        <v>2.0299999999999998</v>
      </c>
      <c r="Y829">
        <v>1821.37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3</v>
      </c>
      <c r="AG829">
        <v>2.0299999999999998</v>
      </c>
      <c r="AH829">
        <v>2</v>
      </c>
      <c r="AI829">
        <v>56495859</v>
      </c>
      <c r="AJ829">
        <v>839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ROW(Source!A967)</f>
        <v>967</v>
      </c>
      <c r="B830">
        <v>56495860</v>
      </c>
      <c r="C830">
        <v>56495847</v>
      </c>
      <c r="D830">
        <v>54902427</v>
      </c>
      <c r="E830">
        <v>1</v>
      </c>
      <c r="F830">
        <v>1</v>
      </c>
      <c r="G830">
        <v>1079</v>
      </c>
      <c r="H830">
        <v>3</v>
      </c>
      <c r="I830" t="s">
        <v>761</v>
      </c>
      <c r="J830" t="s">
        <v>762</v>
      </c>
      <c r="K830" t="s">
        <v>763</v>
      </c>
      <c r="L830">
        <v>1348</v>
      </c>
      <c r="N830">
        <v>1009</v>
      </c>
      <c r="O830" t="s">
        <v>32</v>
      </c>
      <c r="P830" t="s">
        <v>32</v>
      </c>
      <c r="Q830">
        <v>1000</v>
      </c>
      <c r="X830">
        <v>7.9000000000000001E-2</v>
      </c>
      <c r="Y830">
        <v>1257.54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</v>
      </c>
      <c r="AG830">
        <v>7.9000000000000001E-2</v>
      </c>
      <c r="AH830">
        <v>2</v>
      </c>
      <c r="AI830">
        <v>56495860</v>
      </c>
      <c r="AJ830">
        <v>840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ROW(Source!A967)</f>
        <v>967</v>
      </c>
      <c r="B831">
        <v>56495861</v>
      </c>
      <c r="C831">
        <v>56495847</v>
      </c>
      <c r="D831">
        <v>54902480</v>
      </c>
      <c r="E831">
        <v>1</v>
      </c>
      <c r="F831">
        <v>1</v>
      </c>
      <c r="G831">
        <v>1079</v>
      </c>
      <c r="H831">
        <v>3</v>
      </c>
      <c r="I831" t="s">
        <v>818</v>
      </c>
      <c r="J831" t="s">
        <v>819</v>
      </c>
      <c r="K831" t="s">
        <v>820</v>
      </c>
      <c r="L831">
        <v>1348</v>
      </c>
      <c r="N831">
        <v>1009</v>
      </c>
      <c r="O831" t="s">
        <v>32</v>
      </c>
      <c r="P831" t="s">
        <v>32</v>
      </c>
      <c r="Q831">
        <v>1000</v>
      </c>
      <c r="X831">
        <v>5.3999999999999999E-2</v>
      </c>
      <c r="Y831">
        <v>4341.07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3</v>
      </c>
      <c r="AG831">
        <v>5.3999999999999999E-2</v>
      </c>
      <c r="AH831">
        <v>2</v>
      </c>
      <c r="AI831">
        <v>56495861</v>
      </c>
      <c r="AJ831">
        <v>841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ROW(Source!A967)</f>
        <v>967</v>
      </c>
      <c r="B832">
        <v>56495862</v>
      </c>
      <c r="C832">
        <v>56495847</v>
      </c>
      <c r="D832">
        <v>54902265</v>
      </c>
      <c r="E832">
        <v>1</v>
      </c>
      <c r="F832">
        <v>1</v>
      </c>
      <c r="G832">
        <v>1079</v>
      </c>
      <c r="H832">
        <v>3</v>
      </c>
      <c r="I832" t="s">
        <v>960</v>
      </c>
      <c r="J832" t="s">
        <v>961</v>
      </c>
      <c r="K832" t="s">
        <v>962</v>
      </c>
      <c r="L832">
        <v>1339</v>
      </c>
      <c r="N832">
        <v>1007</v>
      </c>
      <c r="O832" t="s">
        <v>158</v>
      </c>
      <c r="P832" t="s">
        <v>158</v>
      </c>
      <c r="Q832">
        <v>1</v>
      </c>
      <c r="X832">
        <v>0.17799999999999999</v>
      </c>
      <c r="Y832">
        <v>662.11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3</v>
      </c>
      <c r="AG832">
        <v>0.17799999999999999</v>
      </c>
      <c r="AH832">
        <v>2</v>
      </c>
      <c r="AI832">
        <v>56495862</v>
      </c>
      <c r="AJ832">
        <v>842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ROW(Source!A967)</f>
        <v>967</v>
      </c>
      <c r="B833">
        <v>56495863</v>
      </c>
      <c r="C833">
        <v>56495847</v>
      </c>
      <c r="D833">
        <v>54902280</v>
      </c>
      <c r="E833">
        <v>1</v>
      </c>
      <c r="F833">
        <v>1</v>
      </c>
      <c r="G833">
        <v>1079</v>
      </c>
      <c r="H833">
        <v>3</v>
      </c>
      <c r="I833" t="s">
        <v>895</v>
      </c>
      <c r="J833" t="s">
        <v>896</v>
      </c>
      <c r="K833" t="s">
        <v>897</v>
      </c>
      <c r="L833">
        <v>1339</v>
      </c>
      <c r="N833">
        <v>1007</v>
      </c>
      <c r="O833" t="s">
        <v>158</v>
      </c>
      <c r="P833" t="s">
        <v>158</v>
      </c>
      <c r="Q833">
        <v>1</v>
      </c>
      <c r="X833">
        <v>9.56</v>
      </c>
      <c r="Y833">
        <v>2464.94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3</v>
      </c>
      <c r="AG833">
        <v>9.56</v>
      </c>
      <c r="AH833">
        <v>2</v>
      </c>
      <c r="AI833">
        <v>56495863</v>
      </c>
      <c r="AJ833">
        <v>843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ROW(Source!A967)</f>
        <v>967</v>
      </c>
      <c r="B834">
        <v>56495864</v>
      </c>
      <c r="C834">
        <v>56495847</v>
      </c>
      <c r="D834">
        <v>54902287</v>
      </c>
      <c r="E834">
        <v>1</v>
      </c>
      <c r="F834">
        <v>1</v>
      </c>
      <c r="G834">
        <v>1079</v>
      </c>
      <c r="H834">
        <v>3</v>
      </c>
      <c r="I834" t="s">
        <v>898</v>
      </c>
      <c r="J834" t="s">
        <v>899</v>
      </c>
      <c r="K834" t="s">
        <v>900</v>
      </c>
      <c r="L834">
        <v>1339</v>
      </c>
      <c r="N834">
        <v>1007</v>
      </c>
      <c r="O834" t="s">
        <v>158</v>
      </c>
      <c r="P834" t="s">
        <v>158</v>
      </c>
      <c r="Q834">
        <v>1</v>
      </c>
      <c r="X834">
        <v>1.51</v>
      </c>
      <c r="Y834">
        <v>2824.52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3</v>
      </c>
      <c r="AG834">
        <v>1.51</v>
      </c>
      <c r="AH834">
        <v>2</v>
      </c>
      <c r="AI834">
        <v>56495864</v>
      </c>
      <c r="AJ834">
        <v>844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ROW(Source!A967)</f>
        <v>967</v>
      </c>
      <c r="B835">
        <v>56495865</v>
      </c>
      <c r="C835">
        <v>56495847</v>
      </c>
      <c r="D835">
        <v>54914902</v>
      </c>
      <c r="E835">
        <v>1</v>
      </c>
      <c r="F835">
        <v>1</v>
      </c>
      <c r="G835">
        <v>1079</v>
      </c>
      <c r="H835">
        <v>3</v>
      </c>
      <c r="I835" t="s">
        <v>252</v>
      </c>
      <c r="J835" t="s">
        <v>254</v>
      </c>
      <c r="K835" t="s">
        <v>253</v>
      </c>
      <c r="L835">
        <v>1327</v>
      </c>
      <c r="N835">
        <v>1005</v>
      </c>
      <c r="O835" t="s">
        <v>214</v>
      </c>
      <c r="P835" t="s">
        <v>214</v>
      </c>
      <c r="Q835">
        <v>1</v>
      </c>
      <c r="X835">
        <v>155</v>
      </c>
      <c r="Y835">
        <v>60.82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3</v>
      </c>
      <c r="AG835">
        <v>155</v>
      </c>
      <c r="AH835">
        <v>2</v>
      </c>
      <c r="AI835">
        <v>56495865</v>
      </c>
      <c r="AJ835">
        <v>850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ROW(Source!A967)</f>
        <v>967</v>
      </c>
      <c r="B836">
        <v>56495866</v>
      </c>
      <c r="C836">
        <v>56495847</v>
      </c>
      <c r="D836">
        <v>54869127</v>
      </c>
      <c r="E836">
        <v>1079</v>
      </c>
      <c r="F836">
        <v>1</v>
      </c>
      <c r="G836">
        <v>1079</v>
      </c>
      <c r="H836">
        <v>3</v>
      </c>
      <c r="I836" t="s">
        <v>973</v>
      </c>
      <c r="J836" t="s">
        <v>3</v>
      </c>
      <c r="K836" t="s">
        <v>987</v>
      </c>
      <c r="L836">
        <v>1339</v>
      </c>
      <c r="N836">
        <v>1007</v>
      </c>
      <c r="O836" t="s">
        <v>158</v>
      </c>
      <c r="P836" t="s">
        <v>158</v>
      </c>
      <c r="Q836">
        <v>1</v>
      </c>
      <c r="X836">
        <v>100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3</v>
      </c>
      <c r="AG836">
        <v>100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ROW(Source!A979)</f>
        <v>979</v>
      </c>
      <c r="B837">
        <v>56495900</v>
      </c>
      <c r="C837">
        <v>56495879</v>
      </c>
      <c r="D837">
        <v>54836958</v>
      </c>
      <c r="E837">
        <v>1079</v>
      </c>
      <c r="F837">
        <v>1</v>
      </c>
      <c r="G837">
        <v>1079</v>
      </c>
      <c r="H837">
        <v>1</v>
      </c>
      <c r="I837" t="s">
        <v>738</v>
      </c>
      <c r="J837" t="s">
        <v>3</v>
      </c>
      <c r="K837" t="s">
        <v>739</v>
      </c>
      <c r="L837">
        <v>1191</v>
      </c>
      <c r="N837">
        <v>1013</v>
      </c>
      <c r="O837" t="s">
        <v>740</v>
      </c>
      <c r="P837" t="s">
        <v>740</v>
      </c>
      <c r="Q837">
        <v>1</v>
      </c>
      <c r="X837">
        <v>806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 t="s">
        <v>166</v>
      </c>
      <c r="AG837">
        <v>1019.59</v>
      </c>
      <c r="AH837">
        <v>2</v>
      </c>
      <c r="AI837">
        <v>56495880</v>
      </c>
      <c r="AJ837">
        <v>851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ROW(Source!A979)</f>
        <v>979</v>
      </c>
      <c r="B838">
        <v>56495901</v>
      </c>
      <c r="C838">
        <v>56495879</v>
      </c>
      <c r="D838">
        <v>54934284</v>
      </c>
      <c r="E838">
        <v>1</v>
      </c>
      <c r="F838">
        <v>1</v>
      </c>
      <c r="G838">
        <v>1079</v>
      </c>
      <c r="H838">
        <v>2</v>
      </c>
      <c r="I838" t="s">
        <v>741</v>
      </c>
      <c r="J838" t="s">
        <v>742</v>
      </c>
      <c r="K838" t="s">
        <v>743</v>
      </c>
      <c r="L838">
        <v>1368</v>
      </c>
      <c r="N838">
        <v>1011</v>
      </c>
      <c r="O838" t="s">
        <v>744</v>
      </c>
      <c r="P838" t="s">
        <v>744</v>
      </c>
      <c r="Q838">
        <v>1</v>
      </c>
      <c r="X838">
        <v>1.28</v>
      </c>
      <c r="Y838">
        <v>0</v>
      </c>
      <c r="Z838">
        <v>83.1</v>
      </c>
      <c r="AA838">
        <v>12.62</v>
      </c>
      <c r="AB838">
        <v>0</v>
      </c>
      <c r="AC838">
        <v>0</v>
      </c>
      <c r="AD838">
        <v>1</v>
      </c>
      <c r="AE838">
        <v>0</v>
      </c>
      <c r="AF838" t="s">
        <v>165</v>
      </c>
      <c r="AG838">
        <v>1.7600000000000002</v>
      </c>
      <c r="AH838">
        <v>2</v>
      </c>
      <c r="AI838">
        <v>56495881</v>
      </c>
      <c r="AJ838">
        <v>852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ROW(Source!A979)</f>
        <v>979</v>
      </c>
      <c r="B839">
        <v>56495903</v>
      </c>
      <c r="C839">
        <v>56495879</v>
      </c>
      <c r="D839">
        <v>54934421</v>
      </c>
      <c r="E839">
        <v>1</v>
      </c>
      <c r="F839">
        <v>1</v>
      </c>
      <c r="G839">
        <v>1079</v>
      </c>
      <c r="H839">
        <v>2</v>
      </c>
      <c r="I839" t="s">
        <v>803</v>
      </c>
      <c r="J839" t="s">
        <v>804</v>
      </c>
      <c r="K839" t="s">
        <v>805</v>
      </c>
      <c r="L839">
        <v>1368</v>
      </c>
      <c r="N839">
        <v>1011</v>
      </c>
      <c r="O839" t="s">
        <v>744</v>
      </c>
      <c r="P839" t="s">
        <v>744</v>
      </c>
      <c r="Q839">
        <v>1</v>
      </c>
      <c r="X839">
        <v>4.5999999999999996</v>
      </c>
      <c r="Y839">
        <v>0</v>
      </c>
      <c r="Z839">
        <v>0.45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165</v>
      </c>
      <c r="AG839">
        <v>6.3250000000000002</v>
      </c>
      <c r="AH839">
        <v>2</v>
      </c>
      <c r="AI839">
        <v>56495883</v>
      </c>
      <c r="AJ839">
        <v>853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ROW(Source!A979)</f>
        <v>979</v>
      </c>
      <c r="B840">
        <v>56495902</v>
      </c>
      <c r="C840">
        <v>56495879</v>
      </c>
      <c r="D840">
        <v>54933523</v>
      </c>
      <c r="E840">
        <v>1</v>
      </c>
      <c r="F840">
        <v>1</v>
      </c>
      <c r="G840">
        <v>1079</v>
      </c>
      <c r="H840">
        <v>2</v>
      </c>
      <c r="I840" t="s">
        <v>746</v>
      </c>
      <c r="J840" t="s">
        <v>747</v>
      </c>
      <c r="K840" t="s">
        <v>748</v>
      </c>
      <c r="L840">
        <v>1368</v>
      </c>
      <c r="N840">
        <v>1011</v>
      </c>
      <c r="O840" t="s">
        <v>744</v>
      </c>
      <c r="P840" t="s">
        <v>744</v>
      </c>
      <c r="Q840">
        <v>1</v>
      </c>
      <c r="X840">
        <v>0.86</v>
      </c>
      <c r="Y840">
        <v>0</v>
      </c>
      <c r="Z840">
        <v>179.17</v>
      </c>
      <c r="AA840">
        <v>16.93</v>
      </c>
      <c r="AB840">
        <v>0</v>
      </c>
      <c r="AC840">
        <v>0</v>
      </c>
      <c r="AD840">
        <v>1</v>
      </c>
      <c r="AE840">
        <v>0</v>
      </c>
      <c r="AF840" t="s">
        <v>165</v>
      </c>
      <c r="AG840">
        <v>1.1825000000000001</v>
      </c>
      <c r="AH840">
        <v>2</v>
      </c>
      <c r="AI840">
        <v>56495882</v>
      </c>
      <c r="AJ840">
        <v>854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ROW(Source!A979)</f>
        <v>979</v>
      </c>
      <c r="B841">
        <v>56495904</v>
      </c>
      <c r="C841">
        <v>56495879</v>
      </c>
      <c r="D841">
        <v>54933656</v>
      </c>
      <c r="E841">
        <v>1</v>
      </c>
      <c r="F841">
        <v>1</v>
      </c>
      <c r="G841">
        <v>1079</v>
      </c>
      <c r="H841">
        <v>2</v>
      </c>
      <c r="I841" t="s">
        <v>806</v>
      </c>
      <c r="J841" t="s">
        <v>807</v>
      </c>
      <c r="K841" t="s">
        <v>808</v>
      </c>
      <c r="L841">
        <v>1368</v>
      </c>
      <c r="N841">
        <v>1011</v>
      </c>
      <c r="O841" t="s">
        <v>744</v>
      </c>
      <c r="P841" t="s">
        <v>744</v>
      </c>
      <c r="Q841">
        <v>1</v>
      </c>
      <c r="X841">
        <v>0.25</v>
      </c>
      <c r="Y841">
        <v>0</v>
      </c>
      <c r="Z841">
        <v>164.94</v>
      </c>
      <c r="AA841">
        <v>14.54</v>
      </c>
      <c r="AB841">
        <v>0</v>
      </c>
      <c r="AC841">
        <v>0</v>
      </c>
      <c r="AD841">
        <v>1</v>
      </c>
      <c r="AE841">
        <v>0</v>
      </c>
      <c r="AF841" t="s">
        <v>165</v>
      </c>
      <c r="AG841">
        <v>0.34375</v>
      </c>
      <c r="AH841">
        <v>2</v>
      </c>
      <c r="AI841">
        <v>56495884</v>
      </c>
      <c r="AJ841">
        <v>855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ROW(Source!A979)</f>
        <v>979</v>
      </c>
      <c r="B842">
        <v>56495905</v>
      </c>
      <c r="C842">
        <v>56495879</v>
      </c>
      <c r="D842">
        <v>54933779</v>
      </c>
      <c r="E842">
        <v>1</v>
      </c>
      <c r="F842">
        <v>1</v>
      </c>
      <c r="G842">
        <v>1079</v>
      </c>
      <c r="H842">
        <v>2</v>
      </c>
      <c r="I842" t="s">
        <v>749</v>
      </c>
      <c r="J842" t="s">
        <v>750</v>
      </c>
      <c r="K842" t="s">
        <v>751</v>
      </c>
      <c r="L842">
        <v>1368</v>
      </c>
      <c r="N842">
        <v>1011</v>
      </c>
      <c r="O842" t="s">
        <v>744</v>
      </c>
      <c r="P842" t="s">
        <v>744</v>
      </c>
      <c r="Q842">
        <v>1</v>
      </c>
      <c r="X842">
        <v>40.299999999999997</v>
      </c>
      <c r="Y842">
        <v>0</v>
      </c>
      <c r="Z842">
        <v>0.23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165</v>
      </c>
      <c r="AG842">
        <v>55.412500000000001</v>
      </c>
      <c r="AH842">
        <v>2</v>
      </c>
      <c r="AI842">
        <v>56495885</v>
      </c>
      <c r="AJ842">
        <v>856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ROW(Source!A979)</f>
        <v>979</v>
      </c>
      <c r="B843">
        <v>56495906</v>
      </c>
      <c r="C843">
        <v>56495879</v>
      </c>
      <c r="D843">
        <v>54831673</v>
      </c>
      <c r="E843">
        <v>1079</v>
      </c>
      <c r="F843">
        <v>1</v>
      </c>
      <c r="G843">
        <v>1079</v>
      </c>
      <c r="H843">
        <v>3</v>
      </c>
      <c r="I843" t="s">
        <v>969</v>
      </c>
      <c r="J843" t="s">
        <v>3</v>
      </c>
      <c r="K843" t="s">
        <v>972</v>
      </c>
      <c r="L843">
        <v>1348</v>
      </c>
      <c r="N843">
        <v>1009</v>
      </c>
      <c r="O843" t="s">
        <v>32</v>
      </c>
      <c r="P843" t="s">
        <v>32</v>
      </c>
      <c r="Q843">
        <v>1000</v>
      </c>
      <c r="X843">
        <v>7.66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3</v>
      </c>
      <c r="AG843">
        <v>7.66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ROW(Source!A979)</f>
        <v>979</v>
      </c>
      <c r="B844">
        <v>56495907</v>
      </c>
      <c r="C844">
        <v>56495879</v>
      </c>
      <c r="D844">
        <v>54902310</v>
      </c>
      <c r="E844">
        <v>1</v>
      </c>
      <c r="F844">
        <v>1</v>
      </c>
      <c r="G844">
        <v>1079</v>
      </c>
      <c r="H844">
        <v>3</v>
      </c>
      <c r="I844" t="s">
        <v>752</v>
      </c>
      <c r="J844" t="s">
        <v>753</v>
      </c>
      <c r="K844" t="s">
        <v>754</v>
      </c>
      <c r="L844">
        <v>1339</v>
      </c>
      <c r="N844">
        <v>1007</v>
      </c>
      <c r="O844" t="s">
        <v>158</v>
      </c>
      <c r="P844" t="s">
        <v>158</v>
      </c>
      <c r="Q844">
        <v>1</v>
      </c>
      <c r="X844">
        <v>0.25700000000000001</v>
      </c>
      <c r="Y844">
        <v>7.07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</v>
      </c>
      <c r="AG844">
        <v>0.25700000000000001</v>
      </c>
      <c r="AH844">
        <v>2</v>
      </c>
      <c r="AI844">
        <v>56495886</v>
      </c>
      <c r="AJ844">
        <v>857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ROW(Source!A979)</f>
        <v>979</v>
      </c>
      <c r="B845">
        <v>56495908</v>
      </c>
      <c r="C845">
        <v>56495879</v>
      </c>
      <c r="D845">
        <v>54902322</v>
      </c>
      <c r="E845">
        <v>1</v>
      </c>
      <c r="F845">
        <v>1</v>
      </c>
      <c r="G845">
        <v>1079</v>
      </c>
      <c r="H845">
        <v>3</v>
      </c>
      <c r="I845" t="s">
        <v>809</v>
      </c>
      <c r="J845" t="s">
        <v>810</v>
      </c>
      <c r="K845" t="s">
        <v>811</v>
      </c>
      <c r="L845">
        <v>1348</v>
      </c>
      <c r="N845">
        <v>1009</v>
      </c>
      <c r="O845" t="s">
        <v>32</v>
      </c>
      <c r="P845" t="s">
        <v>32</v>
      </c>
      <c r="Q845">
        <v>1000</v>
      </c>
      <c r="X845">
        <v>7.9000000000000001E-2</v>
      </c>
      <c r="Y845">
        <v>6512.79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</v>
      </c>
      <c r="AG845">
        <v>7.9000000000000001E-2</v>
      </c>
      <c r="AH845">
        <v>2</v>
      </c>
      <c r="AI845">
        <v>56495887</v>
      </c>
      <c r="AJ845">
        <v>858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ROW(Source!A979)</f>
        <v>979</v>
      </c>
      <c r="B846">
        <v>56495909</v>
      </c>
      <c r="C846">
        <v>56495879</v>
      </c>
      <c r="D846">
        <v>54902402</v>
      </c>
      <c r="E846">
        <v>1</v>
      </c>
      <c r="F846">
        <v>1</v>
      </c>
      <c r="G846">
        <v>1079</v>
      </c>
      <c r="H846">
        <v>3</v>
      </c>
      <c r="I846" t="s">
        <v>812</v>
      </c>
      <c r="J846" t="s">
        <v>813</v>
      </c>
      <c r="K846" t="s">
        <v>814</v>
      </c>
      <c r="L846">
        <v>1339</v>
      </c>
      <c r="N846">
        <v>1007</v>
      </c>
      <c r="O846" t="s">
        <v>158</v>
      </c>
      <c r="P846" t="s">
        <v>158</v>
      </c>
      <c r="Q846">
        <v>1</v>
      </c>
      <c r="X846">
        <v>0.53</v>
      </c>
      <c r="Y846">
        <v>1821.37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</v>
      </c>
      <c r="AG846">
        <v>0.53</v>
      </c>
      <c r="AH846">
        <v>2</v>
      </c>
      <c r="AI846">
        <v>56495888</v>
      </c>
      <c r="AJ846">
        <v>859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ROW(Source!A979)</f>
        <v>979</v>
      </c>
      <c r="B847">
        <v>56495910</v>
      </c>
      <c r="C847">
        <v>56495879</v>
      </c>
      <c r="D847">
        <v>54902403</v>
      </c>
      <c r="E847">
        <v>1</v>
      </c>
      <c r="F847">
        <v>1</v>
      </c>
      <c r="G847">
        <v>1079</v>
      </c>
      <c r="H847">
        <v>3</v>
      </c>
      <c r="I847" t="s">
        <v>815</v>
      </c>
      <c r="J847" t="s">
        <v>816</v>
      </c>
      <c r="K847" t="s">
        <v>817</v>
      </c>
      <c r="L847">
        <v>1339</v>
      </c>
      <c r="N847">
        <v>1007</v>
      </c>
      <c r="O847" t="s">
        <v>158</v>
      </c>
      <c r="P847" t="s">
        <v>158</v>
      </c>
      <c r="Q847">
        <v>1</v>
      </c>
      <c r="X847">
        <v>2.61</v>
      </c>
      <c r="Y847">
        <v>1821.37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3</v>
      </c>
      <c r="AG847">
        <v>2.61</v>
      </c>
      <c r="AH847">
        <v>2</v>
      </c>
      <c r="AI847">
        <v>56495889</v>
      </c>
      <c r="AJ847">
        <v>860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ROW(Source!A979)</f>
        <v>979</v>
      </c>
      <c r="B848">
        <v>56495911</v>
      </c>
      <c r="C848">
        <v>56495879</v>
      </c>
      <c r="D848">
        <v>54902427</v>
      </c>
      <c r="E848">
        <v>1</v>
      </c>
      <c r="F848">
        <v>1</v>
      </c>
      <c r="G848">
        <v>1079</v>
      </c>
      <c r="H848">
        <v>3</v>
      </c>
      <c r="I848" t="s">
        <v>761</v>
      </c>
      <c r="J848" t="s">
        <v>762</v>
      </c>
      <c r="K848" t="s">
        <v>763</v>
      </c>
      <c r="L848">
        <v>1348</v>
      </c>
      <c r="N848">
        <v>1009</v>
      </c>
      <c r="O848" t="s">
        <v>32</v>
      </c>
      <c r="P848" t="s">
        <v>32</v>
      </c>
      <c r="Q848">
        <v>1000</v>
      </c>
      <c r="X848">
        <v>8.5999999999999993E-2</v>
      </c>
      <c r="Y848">
        <v>1257.54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3</v>
      </c>
      <c r="AG848">
        <v>8.5999999999999993E-2</v>
      </c>
      <c r="AH848">
        <v>2</v>
      </c>
      <c r="AI848">
        <v>56495890</v>
      </c>
      <c r="AJ848">
        <v>861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ROW(Source!A979)</f>
        <v>979</v>
      </c>
      <c r="B849">
        <v>56495912</v>
      </c>
      <c r="C849">
        <v>56495879</v>
      </c>
      <c r="D849">
        <v>54902715</v>
      </c>
      <c r="E849">
        <v>1</v>
      </c>
      <c r="F849">
        <v>1</v>
      </c>
      <c r="G849">
        <v>1079</v>
      </c>
      <c r="H849">
        <v>3</v>
      </c>
      <c r="I849" t="s">
        <v>892</v>
      </c>
      <c r="J849" t="s">
        <v>893</v>
      </c>
      <c r="K849" t="s">
        <v>894</v>
      </c>
      <c r="L849">
        <v>1327</v>
      </c>
      <c r="N849">
        <v>1005</v>
      </c>
      <c r="O849" t="s">
        <v>214</v>
      </c>
      <c r="P849" t="s">
        <v>214</v>
      </c>
      <c r="Q849">
        <v>1</v>
      </c>
      <c r="X849">
        <v>42.9</v>
      </c>
      <c r="Y849">
        <v>7.39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3</v>
      </c>
      <c r="AG849">
        <v>42.9</v>
      </c>
      <c r="AH849">
        <v>2</v>
      </c>
      <c r="AI849">
        <v>56495891</v>
      </c>
      <c r="AJ849">
        <v>862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ROW(Source!A979)</f>
        <v>979</v>
      </c>
      <c r="B850">
        <v>56495913</v>
      </c>
      <c r="C850">
        <v>56495879</v>
      </c>
      <c r="D850">
        <v>54902280</v>
      </c>
      <c r="E850">
        <v>1</v>
      </c>
      <c r="F850">
        <v>1</v>
      </c>
      <c r="G850">
        <v>1079</v>
      </c>
      <c r="H850">
        <v>3</v>
      </c>
      <c r="I850" t="s">
        <v>895</v>
      </c>
      <c r="J850" t="s">
        <v>896</v>
      </c>
      <c r="K850" t="s">
        <v>897</v>
      </c>
      <c r="L850">
        <v>1339</v>
      </c>
      <c r="N850">
        <v>1007</v>
      </c>
      <c r="O850" t="s">
        <v>158</v>
      </c>
      <c r="P850" t="s">
        <v>158</v>
      </c>
      <c r="Q850">
        <v>1</v>
      </c>
      <c r="X850">
        <v>6.22</v>
      </c>
      <c r="Y850">
        <v>2464.94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</v>
      </c>
      <c r="AG850">
        <v>6.22</v>
      </c>
      <c r="AH850">
        <v>2</v>
      </c>
      <c r="AI850">
        <v>56495892</v>
      </c>
      <c r="AJ850">
        <v>863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ROW(Source!A979)</f>
        <v>979</v>
      </c>
      <c r="B851">
        <v>56495914</v>
      </c>
      <c r="C851">
        <v>56495879</v>
      </c>
      <c r="D851">
        <v>54902287</v>
      </c>
      <c r="E851">
        <v>1</v>
      </c>
      <c r="F851">
        <v>1</v>
      </c>
      <c r="G851">
        <v>1079</v>
      </c>
      <c r="H851">
        <v>3</v>
      </c>
      <c r="I851" t="s">
        <v>898</v>
      </c>
      <c r="J851" t="s">
        <v>899</v>
      </c>
      <c r="K851" t="s">
        <v>900</v>
      </c>
      <c r="L851">
        <v>1339</v>
      </c>
      <c r="N851">
        <v>1007</v>
      </c>
      <c r="O851" t="s">
        <v>158</v>
      </c>
      <c r="P851" t="s">
        <v>158</v>
      </c>
      <c r="Q851">
        <v>1</v>
      </c>
      <c r="X851">
        <v>0.99</v>
      </c>
      <c r="Y851">
        <v>2824.52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</v>
      </c>
      <c r="AG851">
        <v>0.99</v>
      </c>
      <c r="AH851">
        <v>2</v>
      </c>
      <c r="AI851">
        <v>56495893</v>
      </c>
      <c r="AJ851">
        <v>864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ROW(Source!A979)</f>
        <v>979</v>
      </c>
      <c r="B852">
        <v>56495915</v>
      </c>
      <c r="C852">
        <v>56495879</v>
      </c>
      <c r="D852">
        <v>54902884</v>
      </c>
      <c r="E852">
        <v>1</v>
      </c>
      <c r="F852">
        <v>1</v>
      </c>
      <c r="G852">
        <v>1079</v>
      </c>
      <c r="H852">
        <v>3</v>
      </c>
      <c r="I852" t="s">
        <v>901</v>
      </c>
      <c r="J852" t="s">
        <v>902</v>
      </c>
      <c r="K852" t="s">
        <v>903</v>
      </c>
      <c r="L852">
        <v>1348</v>
      </c>
      <c r="N852">
        <v>1009</v>
      </c>
      <c r="O852" t="s">
        <v>32</v>
      </c>
      <c r="P852" t="s">
        <v>32</v>
      </c>
      <c r="Q852">
        <v>1000</v>
      </c>
      <c r="X852">
        <v>1.1599999999999999E-2</v>
      </c>
      <c r="Y852">
        <v>9238.1299999999992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</v>
      </c>
      <c r="AG852">
        <v>1.1599999999999999E-2</v>
      </c>
      <c r="AH852">
        <v>2</v>
      </c>
      <c r="AI852">
        <v>56495894</v>
      </c>
      <c r="AJ852">
        <v>865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ROW(Source!A979)</f>
        <v>979</v>
      </c>
      <c r="B853">
        <v>56495916</v>
      </c>
      <c r="C853">
        <v>56495879</v>
      </c>
      <c r="D853">
        <v>54911477</v>
      </c>
      <c r="E853">
        <v>1</v>
      </c>
      <c r="F853">
        <v>1</v>
      </c>
      <c r="G853">
        <v>1079</v>
      </c>
      <c r="H853">
        <v>3</v>
      </c>
      <c r="I853" t="s">
        <v>904</v>
      </c>
      <c r="J853" t="s">
        <v>905</v>
      </c>
      <c r="K853" t="s">
        <v>906</v>
      </c>
      <c r="L853">
        <v>1348</v>
      </c>
      <c r="N853">
        <v>1009</v>
      </c>
      <c r="O853" t="s">
        <v>32</v>
      </c>
      <c r="P853" t="s">
        <v>32</v>
      </c>
      <c r="Q853">
        <v>1000</v>
      </c>
      <c r="X853">
        <v>0.5</v>
      </c>
      <c r="Y853">
        <v>12645.17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</v>
      </c>
      <c r="AG853">
        <v>0.5</v>
      </c>
      <c r="AH853">
        <v>2</v>
      </c>
      <c r="AI853">
        <v>56495898</v>
      </c>
      <c r="AJ853">
        <v>872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ROW(Source!A979)</f>
        <v>979</v>
      </c>
      <c r="B854">
        <v>56495917</v>
      </c>
      <c r="C854">
        <v>56495879</v>
      </c>
      <c r="D854">
        <v>54914902</v>
      </c>
      <c r="E854">
        <v>1</v>
      </c>
      <c r="F854">
        <v>1</v>
      </c>
      <c r="G854">
        <v>1079</v>
      </c>
      <c r="H854">
        <v>3</v>
      </c>
      <c r="I854" t="s">
        <v>252</v>
      </c>
      <c r="J854" t="s">
        <v>254</v>
      </c>
      <c r="K854" t="s">
        <v>253</v>
      </c>
      <c r="L854">
        <v>1327</v>
      </c>
      <c r="N854">
        <v>1005</v>
      </c>
      <c r="O854" t="s">
        <v>214</v>
      </c>
      <c r="P854" t="s">
        <v>214</v>
      </c>
      <c r="Q854">
        <v>1</v>
      </c>
      <c r="X854">
        <v>86.1</v>
      </c>
      <c r="Y854">
        <v>60.82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3</v>
      </c>
      <c r="AG854">
        <v>86.1</v>
      </c>
      <c r="AH854">
        <v>2</v>
      </c>
      <c r="AI854">
        <v>56495899</v>
      </c>
      <c r="AJ854">
        <v>873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ROW(Source!A979)</f>
        <v>979</v>
      </c>
      <c r="B855">
        <v>56495918</v>
      </c>
      <c r="C855">
        <v>56495879</v>
      </c>
      <c r="D855">
        <v>54869117</v>
      </c>
      <c r="E855">
        <v>1079</v>
      </c>
      <c r="F855">
        <v>1</v>
      </c>
      <c r="G855">
        <v>1079</v>
      </c>
      <c r="H855">
        <v>3</v>
      </c>
      <c r="I855" t="s">
        <v>973</v>
      </c>
      <c r="J855" t="s">
        <v>3</v>
      </c>
      <c r="K855" t="s">
        <v>987</v>
      </c>
      <c r="L855">
        <v>1339</v>
      </c>
      <c r="N855">
        <v>1007</v>
      </c>
      <c r="O855" t="s">
        <v>158</v>
      </c>
      <c r="P855" t="s">
        <v>158</v>
      </c>
      <c r="Q855">
        <v>1</v>
      </c>
      <c r="X855">
        <v>101.5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3</v>
      </c>
      <c r="AG855">
        <v>101.5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ROW(Source!A980)</f>
        <v>980</v>
      </c>
      <c r="B856">
        <v>56495900</v>
      </c>
      <c r="C856">
        <v>56495879</v>
      </c>
      <c r="D856">
        <v>54836958</v>
      </c>
      <c r="E856">
        <v>1079</v>
      </c>
      <c r="F856">
        <v>1</v>
      </c>
      <c r="G856">
        <v>1079</v>
      </c>
      <c r="H856">
        <v>1</v>
      </c>
      <c r="I856" t="s">
        <v>738</v>
      </c>
      <c r="J856" t="s">
        <v>3</v>
      </c>
      <c r="K856" t="s">
        <v>739</v>
      </c>
      <c r="L856">
        <v>1191</v>
      </c>
      <c r="N856">
        <v>1013</v>
      </c>
      <c r="O856" t="s">
        <v>740</v>
      </c>
      <c r="P856" t="s">
        <v>740</v>
      </c>
      <c r="Q856">
        <v>1</v>
      </c>
      <c r="X856">
        <v>806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1</v>
      </c>
      <c r="AF856" t="s">
        <v>166</v>
      </c>
      <c r="AG856">
        <v>1019.59</v>
      </c>
      <c r="AH856">
        <v>2</v>
      </c>
      <c r="AI856">
        <v>56495880</v>
      </c>
      <c r="AJ856">
        <v>874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ROW(Source!A980)</f>
        <v>980</v>
      </c>
      <c r="B857">
        <v>56495901</v>
      </c>
      <c r="C857">
        <v>56495879</v>
      </c>
      <c r="D857">
        <v>54934284</v>
      </c>
      <c r="E857">
        <v>1</v>
      </c>
      <c r="F857">
        <v>1</v>
      </c>
      <c r="G857">
        <v>1079</v>
      </c>
      <c r="H857">
        <v>2</v>
      </c>
      <c r="I857" t="s">
        <v>741</v>
      </c>
      <c r="J857" t="s">
        <v>742</v>
      </c>
      <c r="K857" t="s">
        <v>743</v>
      </c>
      <c r="L857">
        <v>1368</v>
      </c>
      <c r="N857">
        <v>1011</v>
      </c>
      <c r="O857" t="s">
        <v>744</v>
      </c>
      <c r="P857" t="s">
        <v>744</v>
      </c>
      <c r="Q857">
        <v>1</v>
      </c>
      <c r="X857">
        <v>1.28</v>
      </c>
      <c r="Y857">
        <v>0</v>
      </c>
      <c r="Z857">
        <v>83.1</v>
      </c>
      <c r="AA857">
        <v>12.62</v>
      </c>
      <c r="AB857">
        <v>0</v>
      </c>
      <c r="AC857">
        <v>0</v>
      </c>
      <c r="AD857">
        <v>1</v>
      </c>
      <c r="AE857">
        <v>0</v>
      </c>
      <c r="AF857" t="s">
        <v>165</v>
      </c>
      <c r="AG857">
        <v>1.7600000000000002</v>
      </c>
      <c r="AH857">
        <v>2</v>
      </c>
      <c r="AI857">
        <v>56495881</v>
      </c>
      <c r="AJ857">
        <v>875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ROW(Source!A980)</f>
        <v>980</v>
      </c>
      <c r="B858">
        <v>56495903</v>
      </c>
      <c r="C858">
        <v>56495879</v>
      </c>
      <c r="D858">
        <v>54934421</v>
      </c>
      <c r="E858">
        <v>1</v>
      </c>
      <c r="F858">
        <v>1</v>
      </c>
      <c r="G858">
        <v>1079</v>
      </c>
      <c r="H858">
        <v>2</v>
      </c>
      <c r="I858" t="s">
        <v>803</v>
      </c>
      <c r="J858" t="s">
        <v>804</v>
      </c>
      <c r="K858" t="s">
        <v>805</v>
      </c>
      <c r="L858">
        <v>1368</v>
      </c>
      <c r="N858">
        <v>1011</v>
      </c>
      <c r="O858" t="s">
        <v>744</v>
      </c>
      <c r="P858" t="s">
        <v>744</v>
      </c>
      <c r="Q858">
        <v>1</v>
      </c>
      <c r="X858">
        <v>4.5999999999999996</v>
      </c>
      <c r="Y858">
        <v>0</v>
      </c>
      <c r="Z858">
        <v>0.45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165</v>
      </c>
      <c r="AG858">
        <v>6.3250000000000002</v>
      </c>
      <c r="AH858">
        <v>2</v>
      </c>
      <c r="AI858">
        <v>56495883</v>
      </c>
      <c r="AJ858">
        <v>876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ROW(Source!A980)</f>
        <v>980</v>
      </c>
      <c r="B859">
        <v>56495902</v>
      </c>
      <c r="C859">
        <v>56495879</v>
      </c>
      <c r="D859">
        <v>54933523</v>
      </c>
      <c r="E859">
        <v>1</v>
      </c>
      <c r="F859">
        <v>1</v>
      </c>
      <c r="G859">
        <v>1079</v>
      </c>
      <c r="H859">
        <v>2</v>
      </c>
      <c r="I859" t="s">
        <v>746</v>
      </c>
      <c r="J859" t="s">
        <v>747</v>
      </c>
      <c r="K859" t="s">
        <v>748</v>
      </c>
      <c r="L859">
        <v>1368</v>
      </c>
      <c r="N859">
        <v>1011</v>
      </c>
      <c r="O859" t="s">
        <v>744</v>
      </c>
      <c r="P859" t="s">
        <v>744</v>
      </c>
      <c r="Q859">
        <v>1</v>
      </c>
      <c r="X859">
        <v>0.86</v>
      </c>
      <c r="Y859">
        <v>0</v>
      </c>
      <c r="Z859">
        <v>179.17</v>
      </c>
      <c r="AA859">
        <v>16.93</v>
      </c>
      <c r="AB859">
        <v>0</v>
      </c>
      <c r="AC859">
        <v>0</v>
      </c>
      <c r="AD859">
        <v>1</v>
      </c>
      <c r="AE859">
        <v>0</v>
      </c>
      <c r="AF859" t="s">
        <v>165</v>
      </c>
      <c r="AG859">
        <v>1.1825000000000001</v>
      </c>
      <c r="AH859">
        <v>2</v>
      </c>
      <c r="AI859">
        <v>56495882</v>
      </c>
      <c r="AJ859">
        <v>877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ROW(Source!A980)</f>
        <v>980</v>
      </c>
      <c r="B860">
        <v>56495904</v>
      </c>
      <c r="C860">
        <v>56495879</v>
      </c>
      <c r="D860">
        <v>54933656</v>
      </c>
      <c r="E860">
        <v>1</v>
      </c>
      <c r="F860">
        <v>1</v>
      </c>
      <c r="G860">
        <v>1079</v>
      </c>
      <c r="H860">
        <v>2</v>
      </c>
      <c r="I860" t="s">
        <v>806</v>
      </c>
      <c r="J860" t="s">
        <v>807</v>
      </c>
      <c r="K860" t="s">
        <v>808</v>
      </c>
      <c r="L860">
        <v>1368</v>
      </c>
      <c r="N860">
        <v>1011</v>
      </c>
      <c r="O860" t="s">
        <v>744</v>
      </c>
      <c r="P860" t="s">
        <v>744</v>
      </c>
      <c r="Q860">
        <v>1</v>
      </c>
      <c r="X860">
        <v>0.25</v>
      </c>
      <c r="Y860">
        <v>0</v>
      </c>
      <c r="Z860">
        <v>164.94</v>
      </c>
      <c r="AA860">
        <v>14.54</v>
      </c>
      <c r="AB860">
        <v>0</v>
      </c>
      <c r="AC860">
        <v>0</v>
      </c>
      <c r="AD860">
        <v>1</v>
      </c>
      <c r="AE860">
        <v>0</v>
      </c>
      <c r="AF860" t="s">
        <v>165</v>
      </c>
      <c r="AG860">
        <v>0.34375</v>
      </c>
      <c r="AH860">
        <v>2</v>
      </c>
      <c r="AI860">
        <v>56495884</v>
      </c>
      <c r="AJ860">
        <v>878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ROW(Source!A980)</f>
        <v>980</v>
      </c>
      <c r="B861">
        <v>56495905</v>
      </c>
      <c r="C861">
        <v>56495879</v>
      </c>
      <c r="D861">
        <v>54933779</v>
      </c>
      <c r="E861">
        <v>1</v>
      </c>
      <c r="F861">
        <v>1</v>
      </c>
      <c r="G861">
        <v>1079</v>
      </c>
      <c r="H861">
        <v>2</v>
      </c>
      <c r="I861" t="s">
        <v>749</v>
      </c>
      <c r="J861" t="s">
        <v>750</v>
      </c>
      <c r="K861" t="s">
        <v>751</v>
      </c>
      <c r="L861">
        <v>1368</v>
      </c>
      <c r="N861">
        <v>1011</v>
      </c>
      <c r="O861" t="s">
        <v>744</v>
      </c>
      <c r="P861" t="s">
        <v>744</v>
      </c>
      <c r="Q861">
        <v>1</v>
      </c>
      <c r="X861">
        <v>40.299999999999997</v>
      </c>
      <c r="Y861">
        <v>0</v>
      </c>
      <c r="Z861">
        <v>0.23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165</v>
      </c>
      <c r="AG861">
        <v>55.412500000000001</v>
      </c>
      <c r="AH861">
        <v>2</v>
      </c>
      <c r="AI861">
        <v>56495885</v>
      </c>
      <c r="AJ861">
        <v>879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ROW(Source!A980)</f>
        <v>980</v>
      </c>
      <c r="B862">
        <v>56495906</v>
      </c>
      <c r="C862">
        <v>56495879</v>
      </c>
      <c r="D862">
        <v>54831673</v>
      </c>
      <c r="E862">
        <v>1079</v>
      </c>
      <c r="F862">
        <v>1</v>
      </c>
      <c r="G862">
        <v>1079</v>
      </c>
      <c r="H862">
        <v>3</v>
      </c>
      <c r="I862" t="s">
        <v>969</v>
      </c>
      <c r="J862" t="s">
        <v>3</v>
      </c>
      <c r="K862" t="s">
        <v>972</v>
      </c>
      <c r="L862">
        <v>1348</v>
      </c>
      <c r="N862">
        <v>1009</v>
      </c>
      <c r="O862" t="s">
        <v>32</v>
      </c>
      <c r="P862" t="s">
        <v>32</v>
      </c>
      <c r="Q862">
        <v>1000</v>
      </c>
      <c r="X862">
        <v>7.66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3</v>
      </c>
      <c r="AG862">
        <v>7.66</v>
      </c>
      <c r="AH862">
        <v>3</v>
      </c>
      <c r="AI862">
        <v>-1</v>
      </c>
      <c r="AJ862" t="s">
        <v>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ROW(Source!A980)</f>
        <v>980</v>
      </c>
      <c r="B863">
        <v>56495907</v>
      </c>
      <c r="C863">
        <v>56495879</v>
      </c>
      <c r="D863">
        <v>54902310</v>
      </c>
      <c r="E863">
        <v>1</v>
      </c>
      <c r="F863">
        <v>1</v>
      </c>
      <c r="G863">
        <v>1079</v>
      </c>
      <c r="H863">
        <v>3</v>
      </c>
      <c r="I863" t="s">
        <v>752</v>
      </c>
      <c r="J863" t="s">
        <v>753</v>
      </c>
      <c r="K863" t="s">
        <v>754</v>
      </c>
      <c r="L863">
        <v>1339</v>
      </c>
      <c r="N863">
        <v>1007</v>
      </c>
      <c r="O863" t="s">
        <v>158</v>
      </c>
      <c r="P863" t="s">
        <v>158</v>
      </c>
      <c r="Q863">
        <v>1</v>
      </c>
      <c r="X863">
        <v>0.25700000000000001</v>
      </c>
      <c r="Y863">
        <v>7.07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</v>
      </c>
      <c r="AG863">
        <v>0.25700000000000001</v>
      </c>
      <c r="AH863">
        <v>2</v>
      </c>
      <c r="AI863">
        <v>56495886</v>
      </c>
      <c r="AJ863">
        <v>880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ROW(Source!A980)</f>
        <v>980</v>
      </c>
      <c r="B864">
        <v>56495908</v>
      </c>
      <c r="C864">
        <v>56495879</v>
      </c>
      <c r="D864">
        <v>54902322</v>
      </c>
      <c r="E864">
        <v>1</v>
      </c>
      <c r="F864">
        <v>1</v>
      </c>
      <c r="G864">
        <v>1079</v>
      </c>
      <c r="H864">
        <v>3</v>
      </c>
      <c r="I864" t="s">
        <v>809</v>
      </c>
      <c r="J864" t="s">
        <v>810</v>
      </c>
      <c r="K864" t="s">
        <v>811</v>
      </c>
      <c r="L864">
        <v>1348</v>
      </c>
      <c r="N864">
        <v>1009</v>
      </c>
      <c r="O864" t="s">
        <v>32</v>
      </c>
      <c r="P864" t="s">
        <v>32</v>
      </c>
      <c r="Q864">
        <v>1000</v>
      </c>
      <c r="X864">
        <v>7.9000000000000001E-2</v>
      </c>
      <c r="Y864">
        <v>6512.79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</v>
      </c>
      <c r="AG864">
        <v>7.9000000000000001E-2</v>
      </c>
      <c r="AH864">
        <v>2</v>
      </c>
      <c r="AI864">
        <v>56495887</v>
      </c>
      <c r="AJ864">
        <v>881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ROW(Source!A980)</f>
        <v>980</v>
      </c>
      <c r="B865">
        <v>56495909</v>
      </c>
      <c r="C865">
        <v>56495879</v>
      </c>
      <c r="D865">
        <v>54902402</v>
      </c>
      <c r="E865">
        <v>1</v>
      </c>
      <c r="F865">
        <v>1</v>
      </c>
      <c r="G865">
        <v>1079</v>
      </c>
      <c r="H865">
        <v>3</v>
      </c>
      <c r="I865" t="s">
        <v>812</v>
      </c>
      <c r="J865" t="s">
        <v>813</v>
      </c>
      <c r="K865" t="s">
        <v>814</v>
      </c>
      <c r="L865">
        <v>1339</v>
      </c>
      <c r="N865">
        <v>1007</v>
      </c>
      <c r="O865" t="s">
        <v>158</v>
      </c>
      <c r="P865" t="s">
        <v>158</v>
      </c>
      <c r="Q865">
        <v>1</v>
      </c>
      <c r="X865">
        <v>0.53</v>
      </c>
      <c r="Y865">
        <v>1821.37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3</v>
      </c>
      <c r="AG865">
        <v>0.53</v>
      </c>
      <c r="AH865">
        <v>2</v>
      </c>
      <c r="AI865">
        <v>56495888</v>
      </c>
      <c r="AJ865">
        <v>882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ROW(Source!A980)</f>
        <v>980</v>
      </c>
      <c r="B866">
        <v>56495910</v>
      </c>
      <c r="C866">
        <v>56495879</v>
      </c>
      <c r="D866">
        <v>54902403</v>
      </c>
      <c r="E866">
        <v>1</v>
      </c>
      <c r="F866">
        <v>1</v>
      </c>
      <c r="G866">
        <v>1079</v>
      </c>
      <c r="H866">
        <v>3</v>
      </c>
      <c r="I866" t="s">
        <v>815</v>
      </c>
      <c r="J866" t="s">
        <v>816</v>
      </c>
      <c r="K866" t="s">
        <v>817</v>
      </c>
      <c r="L866">
        <v>1339</v>
      </c>
      <c r="N866">
        <v>1007</v>
      </c>
      <c r="O866" t="s">
        <v>158</v>
      </c>
      <c r="P866" t="s">
        <v>158</v>
      </c>
      <c r="Q866">
        <v>1</v>
      </c>
      <c r="X866">
        <v>2.61</v>
      </c>
      <c r="Y866">
        <v>1821.37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2.61</v>
      </c>
      <c r="AH866">
        <v>2</v>
      </c>
      <c r="AI866">
        <v>56495889</v>
      </c>
      <c r="AJ866">
        <v>883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ROW(Source!A980)</f>
        <v>980</v>
      </c>
      <c r="B867">
        <v>56495911</v>
      </c>
      <c r="C867">
        <v>56495879</v>
      </c>
      <c r="D867">
        <v>54902427</v>
      </c>
      <c r="E867">
        <v>1</v>
      </c>
      <c r="F867">
        <v>1</v>
      </c>
      <c r="G867">
        <v>1079</v>
      </c>
      <c r="H867">
        <v>3</v>
      </c>
      <c r="I867" t="s">
        <v>761</v>
      </c>
      <c r="J867" t="s">
        <v>762</v>
      </c>
      <c r="K867" t="s">
        <v>763</v>
      </c>
      <c r="L867">
        <v>1348</v>
      </c>
      <c r="N867">
        <v>1009</v>
      </c>
      <c r="O867" t="s">
        <v>32</v>
      </c>
      <c r="P867" t="s">
        <v>32</v>
      </c>
      <c r="Q867">
        <v>1000</v>
      </c>
      <c r="X867">
        <v>8.5999999999999993E-2</v>
      </c>
      <c r="Y867">
        <v>1257.54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 t="s">
        <v>3</v>
      </c>
      <c r="AG867">
        <v>8.5999999999999993E-2</v>
      </c>
      <c r="AH867">
        <v>2</v>
      </c>
      <c r="AI867">
        <v>56495890</v>
      </c>
      <c r="AJ867">
        <v>884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ROW(Source!A980)</f>
        <v>980</v>
      </c>
      <c r="B868">
        <v>56495912</v>
      </c>
      <c r="C868">
        <v>56495879</v>
      </c>
      <c r="D868">
        <v>54902715</v>
      </c>
      <c r="E868">
        <v>1</v>
      </c>
      <c r="F868">
        <v>1</v>
      </c>
      <c r="G868">
        <v>1079</v>
      </c>
      <c r="H868">
        <v>3</v>
      </c>
      <c r="I868" t="s">
        <v>892</v>
      </c>
      <c r="J868" t="s">
        <v>893</v>
      </c>
      <c r="K868" t="s">
        <v>894</v>
      </c>
      <c r="L868">
        <v>1327</v>
      </c>
      <c r="N868">
        <v>1005</v>
      </c>
      <c r="O868" t="s">
        <v>214</v>
      </c>
      <c r="P868" t="s">
        <v>214</v>
      </c>
      <c r="Q868">
        <v>1</v>
      </c>
      <c r="X868">
        <v>42.9</v>
      </c>
      <c r="Y868">
        <v>7.39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</v>
      </c>
      <c r="AG868">
        <v>42.9</v>
      </c>
      <c r="AH868">
        <v>2</v>
      </c>
      <c r="AI868">
        <v>56495891</v>
      </c>
      <c r="AJ868">
        <v>885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ROW(Source!A980)</f>
        <v>980</v>
      </c>
      <c r="B869">
        <v>56495913</v>
      </c>
      <c r="C869">
        <v>56495879</v>
      </c>
      <c r="D869">
        <v>54902280</v>
      </c>
      <c r="E869">
        <v>1</v>
      </c>
      <c r="F869">
        <v>1</v>
      </c>
      <c r="G869">
        <v>1079</v>
      </c>
      <c r="H869">
        <v>3</v>
      </c>
      <c r="I869" t="s">
        <v>895</v>
      </c>
      <c r="J869" t="s">
        <v>896</v>
      </c>
      <c r="K869" t="s">
        <v>897</v>
      </c>
      <c r="L869">
        <v>1339</v>
      </c>
      <c r="N869">
        <v>1007</v>
      </c>
      <c r="O869" t="s">
        <v>158</v>
      </c>
      <c r="P869" t="s">
        <v>158</v>
      </c>
      <c r="Q869">
        <v>1</v>
      </c>
      <c r="X869">
        <v>6.22</v>
      </c>
      <c r="Y869">
        <v>2464.94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3</v>
      </c>
      <c r="AG869">
        <v>6.22</v>
      </c>
      <c r="AH869">
        <v>2</v>
      </c>
      <c r="AI869">
        <v>56495892</v>
      </c>
      <c r="AJ869">
        <v>886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ROW(Source!A980)</f>
        <v>980</v>
      </c>
      <c r="B870">
        <v>56495914</v>
      </c>
      <c r="C870">
        <v>56495879</v>
      </c>
      <c r="D870">
        <v>54902287</v>
      </c>
      <c r="E870">
        <v>1</v>
      </c>
      <c r="F870">
        <v>1</v>
      </c>
      <c r="G870">
        <v>1079</v>
      </c>
      <c r="H870">
        <v>3</v>
      </c>
      <c r="I870" t="s">
        <v>898</v>
      </c>
      <c r="J870" t="s">
        <v>899</v>
      </c>
      <c r="K870" t="s">
        <v>900</v>
      </c>
      <c r="L870">
        <v>1339</v>
      </c>
      <c r="N870">
        <v>1007</v>
      </c>
      <c r="O870" t="s">
        <v>158</v>
      </c>
      <c r="P870" t="s">
        <v>158</v>
      </c>
      <c r="Q870">
        <v>1</v>
      </c>
      <c r="X870">
        <v>0.99</v>
      </c>
      <c r="Y870">
        <v>2824.52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</v>
      </c>
      <c r="AG870">
        <v>0.99</v>
      </c>
      <c r="AH870">
        <v>2</v>
      </c>
      <c r="AI870">
        <v>56495893</v>
      </c>
      <c r="AJ870">
        <v>887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ROW(Source!A980)</f>
        <v>980</v>
      </c>
      <c r="B871">
        <v>56495915</v>
      </c>
      <c r="C871">
        <v>56495879</v>
      </c>
      <c r="D871">
        <v>54902884</v>
      </c>
      <c r="E871">
        <v>1</v>
      </c>
      <c r="F871">
        <v>1</v>
      </c>
      <c r="G871">
        <v>1079</v>
      </c>
      <c r="H871">
        <v>3</v>
      </c>
      <c r="I871" t="s">
        <v>901</v>
      </c>
      <c r="J871" t="s">
        <v>902</v>
      </c>
      <c r="K871" t="s">
        <v>903</v>
      </c>
      <c r="L871">
        <v>1348</v>
      </c>
      <c r="N871">
        <v>1009</v>
      </c>
      <c r="O871" t="s">
        <v>32</v>
      </c>
      <c r="P871" t="s">
        <v>32</v>
      </c>
      <c r="Q871">
        <v>1000</v>
      </c>
      <c r="X871">
        <v>1.1599999999999999E-2</v>
      </c>
      <c r="Y871">
        <v>9238.1299999999992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</v>
      </c>
      <c r="AG871">
        <v>1.1599999999999999E-2</v>
      </c>
      <c r="AH871">
        <v>2</v>
      </c>
      <c r="AI871">
        <v>56495894</v>
      </c>
      <c r="AJ871">
        <v>888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ROW(Source!A980)</f>
        <v>980</v>
      </c>
      <c r="B872">
        <v>56495916</v>
      </c>
      <c r="C872">
        <v>56495879</v>
      </c>
      <c r="D872">
        <v>54911477</v>
      </c>
      <c r="E872">
        <v>1</v>
      </c>
      <c r="F872">
        <v>1</v>
      </c>
      <c r="G872">
        <v>1079</v>
      </c>
      <c r="H872">
        <v>3</v>
      </c>
      <c r="I872" t="s">
        <v>904</v>
      </c>
      <c r="J872" t="s">
        <v>905</v>
      </c>
      <c r="K872" t="s">
        <v>906</v>
      </c>
      <c r="L872">
        <v>1348</v>
      </c>
      <c r="N872">
        <v>1009</v>
      </c>
      <c r="O872" t="s">
        <v>32</v>
      </c>
      <c r="P872" t="s">
        <v>32</v>
      </c>
      <c r="Q872">
        <v>1000</v>
      </c>
      <c r="X872">
        <v>0.5</v>
      </c>
      <c r="Y872">
        <v>12645.17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</v>
      </c>
      <c r="AG872">
        <v>0.5</v>
      </c>
      <c r="AH872">
        <v>2</v>
      </c>
      <c r="AI872">
        <v>56495898</v>
      </c>
      <c r="AJ872">
        <v>895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ROW(Source!A980)</f>
        <v>980</v>
      </c>
      <c r="B873">
        <v>56495917</v>
      </c>
      <c r="C873">
        <v>56495879</v>
      </c>
      <c r="D873">
        <v>54914902</v>
      </c>
      <c r="E873">
        <v>1</v>
      </c>
      <c r="F873">
        <v>1</v>
      </c>
      <c r="G873">
        <v>1079</v>
      </c>
      <c r="H873">
        <v>3</v>
      </c>
      <c r="I873" t="s">
        <v>252</v>
      </c>
      <c r="J873" t="s">
        <v>254</v>
      </c>
      <c r="K873" t="s">
        <v>253</v>
      </c>
      <c r="L873">
        <v>1327</v>
      </c>
      <c r="N873">
        <v>1005</v>
      </c>
      <c r="O873" t="s">
        <v>214</v>
      </c>
      <c r="P873" t="s">
        <v>214</v>
      </c>
      <c r="Q873">
        <v>1</v>
      </c>
      <c r="X873">
        <v>86.1</v>
      </c>
      <c r="Y873">
        <v>60.82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3</v>
      </c>
      <c r="AG873">
        <v>86.1</v>
      </c>
      <c r="AH873">
        <v>2</v>
      </c>
      <c r="AI873">
        <v>56495899</v>
      </c>
      <c r="AJ873">
        <v>896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ROW(Source!A980)</f>
        <v>980</v>
      </c>
      <c r="B874">
        <v>56495918</v>
      </c>
      <c r="C874">
        <v>56495879</v>
      </c>
      <c r="D874">
        <v>54869117</v>
      </c>
      <c r="E874">
        <v>1079</v>
      </c>
      <c r="F874">
        <v>1</v>
      </c>
      <c r="G874">
        <v>1079</v>
      </c>
      <c r="H874">
        <v>3</v>
      </c>
      <c r="I874" t="s">
        <v>973</v>
      </c>
      <c r="J874" t="s">
        <v>3</v>
      </c>
      <c r="K874" t="s">
        <v>987</v>
      </c>
      <c r="L874">
        <v>1339</v>
      </c>
      <c r="N874">
        <v>1007</v>
      </c>
      <c r="O874" t="s">
        <v>158</v>
      </c>
      <c r="P874" t="s">
        <v>158</v>
      </c>
      <c r="Q874">
        <v>1</v>
      </c>
      <c r="X874">
        <v>101.5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</v>
      </c>
      <c r="AG874">
        <v>101.5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ROW(Source!A993)</f>
        <v>993</v>
      </c>
      <c r="B875">
        <v>56495935</v>
      </c>
      <c r="C875">
        <v>56495934</v>
      </c>
      <c r="D875">
        <v>54836958</v>
      </c>
      <c r="E875">
        <v>1079</v>
      </c>
      <c r="F875">
        <v>1</v>
      </c>
      <c r="G875">
        <v>1079</v>
      </c>
      <c r="H875">
        <v>1</v>
      </c>
      <c r="I875" t="s">
        <v>738</v>
      </c>
      <c r="J875" t="s">
        <v>3</v>
      </c>
      <c r="K875" t="s">
        <v>739</v>
      </c>
      <c r="L875">
        <v>1191</v>
      </c>
      <c r="N875">
        <v>1013</v>
      </c>
      <c r="O875" t="s">
        <v>740</v>
      </c>
      <c r="P875" t="s">
        <v>740</v>
      </c>
      <c r="Q875">
        <v>1</v>
      </c>
      <c r="X875">
        <v>10.58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49</v>
      </c>
      <c r="AG875">
        <v>13.383700000000001</v>
      </c>
      <c r="AH875">
        <v>2</v>
      </c>
      <c r="AI875">
        <v>56495935</v>
      </c>
      <c r="AJ875">
        <v>897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ROW(Source!A993)</f>
        <v>993</v>
      </c>
      <c r="B876">
        <v>56495936</v>
      </c>
      <c r="C876">
        <v>56495934</v>
      </c>
      <c r="D876">
        <v>54934284</v>
      </c>
      <c r="E876">
        <v>1</v>
      </c>
      <c r="F876">
        <v>1</v>
      </c>
      <c r="G876">
        <v>1079</v>
      </c>
      <c r="H876">
        <v>2</v>
      </c>
      <c r="I876" t="s">
        <v>741</v>
      </c>
      <c r="J876" t="s">
        <v>742</v>
      </c>
      <c r="K876" t="s">
        <v>743</v>
      </c>
      <c r="L876">
        <v>1368</v>
      </c>
      <c r="N876">
        <v>1011</v>
      </c>
      <c r="O876" t="s">
        <v>744</v>
      </c>
      <c r="P876" t="s">
        <v>744</v>
      </c>
      <c r="Q876">
        <v>1</v>
      </c>
      <c r="X876">
        <v>0.55000000000000004</v>
      </c>
      <c r="Y876">
        <v>0</v>
      </c>
      <c r="Z876">
        <v>83.1</v>
      </c>
      <c r="AA876">
        <v>12.62</v>
      </c>
      <c r="AB876">
        <v>0</v>
      </c>
      <c r="AC876">
        <v>0</v>
      </c>
      <c r="AD876">
        <v>1</v>
      </c>
      <c r="AE876">
        <v>0</v>
      </c>
      <c r="AF876" t="s">
        <v>48</v>
      </c>
      <c r="AG876">
        <v>0.75625000000000009</v>
      </c>
      <c r="AH876">
        <v>2</v>
      </c>
      <c r="AI876">
        <v>56495936</v>
      </c>
      <c r="AJ876">
        <v>898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ROW(Source!A993)</f>
        <v>993</v>
      </c>
      <c r="B877">
        <v>56495937</v>
      </c>
      <c r="C877">
        <v>56495934</v>
      </c>
      <c r="D877">
        <v>54933607</v>
      </c>
      <c r="E877">
        <v>1</v>
      </c>
      <c r="F877">
        <v>1</v>
      </c>
      <c r="G877">
        <v>1079</v>
      </c>
      <c r="H877">
        <v>2</v>
      </c>
      <c r="I877" t="s">
        <v>868</v>
      </c>
      <c r="J877" t="s">
        <v>869</v>
      </c>
      <c r="K877" t="s">
        <v>870</v>
      </c>
      <c r="L877">
        <v>1368</v>
      </c>
      <c r="N877">
        <v>1011</v>
      </c>
      <c r="O877" t="s">
        <v>744</v>
      </c>
      <c r="P877" t="s">
        <v>744</v>
      </c>
      <c r="Q877">
        <v>1</v>
      </c>
      <c r="X877">
        <v>0.65</v>
      </c>
      <c r="Y877">
        <v>0</v>
      </c>
      <c r="Z877">
        <v>3.18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48</v>
      </c>
      <c r="AG877">
        <v>0.89375000000000004</v>
      </c>
      <c r="AH877">
        <v>2</v>
      </c>
      <c r="AI877">
        <v>56495937</v>
      </c>
      <c r="AJ877">
        <v>899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ROW(Source!A993)</f>
        <v>993</v>
      </c>
      <c r="B878">
        <v>56495938</v>
      </c>
      <c r="C878">
        <v>56495934</v>
      </c>
      <c r="D878">
        <v>54869965</v>
      </c>
      <c r="E878">
        <v>1079</v>
      </c>
      <c r="F878">
        <v>1</v>
      </c>
      <c r="G878">
        <v>1079</v>
      </c>
      <c r="H878">
        <v>3</v>
      </c>
      <c r="I878" t="s">
        <v>1008</v>
      </c>
      <c r="J878" t="s">
        <v>3</v>
      </c>
      <c r="K878" t="s">
        <v>1024</v>
      </c>
      <c r="L878">
        <v>1339</v>
      </c>
      <c r="N878">
        <v>1007</v>
      </c>
      <c r="O878" t="s">
        <v>158</v>
      </c>
      <c r="P878" t="s">
        <v>158</v>
      </c>
      <c r="Q878">
        <v>1</v>
      </c>
      <c r="X878">
        <v>1.02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3</v>
      </c>
      <c r="AG878">
        <v>1.02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ROW(Source!A994)</f>
        <v>994</v>
      </c>
      <c r="B879">
        <v>56495935</v>
      </c>
      <c r="C879">
        <v>56495934</v>
      </c>
      <c r="D879">
        <v>54836958</v>
      </c>
      <c r="E879">
        <v>1079</v>
      </c>
      <c r="F879">
        <v>1</v>
      </c>
      <c r="G879">
        <v>1079</v>
      </c>
      <c r="H879">
        <v>1</v>
      </c>
      <c r="I879" t="s">
        <v>738</v>
      </c>
      <c r="J879" t="s">
        <v>3</v>
      </c>
      <c r="K879" t="s">
        <v>739</v>
      </c>
      <c r="L879">
        <v>1191</v>
      </c>
      <c r="N879">
        <v>1013</v>
      </c>
      <c r="O879" t="s">
        <v>740</v>
      </c>
      <c r="P879" t="s">
        <v>740</v>
      </c>
      <c r="Q879">
        <v>1</v>
      </c>
      <c r="X879">
        <v>10.58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1</v>
      </c>
      <c r="AF879" t="s">
        <v>49</v>
      </c>
      <c r="AG879">
        <v>13.383700000000001</v>
      </c>
      <c r="AH879">
        <v>2</v>
      </c>
      <c r="AI879">
        <v>56495935</v>
      </c>
      <c r="AJ879">
        <v>901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ROW(Source!A994)</f>
        <v>994</v>
      </c>
      <c r="B880">
        <v>56495936</v>
      </c>
      <c r="C880">
        <v>56495934</v>
      </c>
      <c r="D880">
        <v>54934284</v>
      </c>
      <c r="E880">
        <v>1</v>
      </c>
      <c r="F880">
        <v>1</v>
      </c>
      <c r="G880">
        <v>1079</v>
      </c>
      <c r="H880">
        <v>2</v>
      </c>
      <c r="I880" t="s">
        <v>741</v>
      </c>
      <c r="J880" t="s">
        <v>742</v>
      </c>
      <c r="K880" t="s">
        <v>743</v>
      </c>
      <c r="L880">
        <v>1368</v>
      </c>
      <c r="N880">
        <v>1011</v>
      </c>
      <c r="O880" t="s">
        <v>744</v>
      </c>
      <c r="P880" t="s">
        <v>744</v>
      </c>
      <c r="Q880">
        <v>1</v>
      </c>
      <c r="X880">
        <v>0.55000000000000004</v>
      </c>
      <c r="Y880">
        <v>0</v>
      </c>
      <c r="Z880">
        <v>83.1</v>
      </c>
      <c r="AA880">
        <v>12.62</v>
      </c>
      <c r="AB880">
        <v>0</v>
      </c>
      <c r="AC880">
        <v>0</v>
      </c>
      <c r="AD880">
        <v>1</v>
      </c>
      <c r="AE880">
        <v>0</v>
      </c>
      <c r="AF880" t="s">
        <v>48</v>
      </c>
      <c r="AG880">
        <v>0.75625000000000009</v>
      </c>
      <c r="AH880">
        <v>2</v>
      </c>
      <c r="AI880">
        <v>56495936</v>
      </c>
      <c r="AJ880">
        <v>902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ROW(Source!A994)</f>
        <v>994</v>
      </c>
      <c r="B881">
        <v>56495937</v>
      </c>
      <c r="C881">
        <v>56495934</v>
      </c>
      <c r="D881">
        <v>54933607</v>
      </c>
      <c r="E881">
        <v>1</v>
      </c>
      <c r="F881">
        <v>1</v>
      </c>
      <c r="G881">
        <v>1079</v>
      </c>
      <c r="H881">
        <v>2</v>
      </c>
      <c r="I881" t="s">
        <v>868</v>
      </c>
      <c r="J881" t="s">
        <v>869</v>
      </c>
      <c r="K881" t="s">
        <v>870</v>
      </c>
      <c r="L881">
        <v>1368</v>
      </c>
      <c r="N881">
        <v>1011</v>
      </c>
      <c r="O881" t="s">
        <v>744</v>
      </c>
      <c r="P881" t="s">
        <v>744</v>
      </c>
      <c r="Q881">
        <v>1</v>
      </c>
      <c r="X881">
        <v>0.65</v>
      </c>
      <c r="Y881">
        <v>0</v>
      </c>
      <c r="Z881">
        <v>3.18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48</v>
      </c>
      <c r="AG881">
        <v>0.89375000000000004</v>
      </c>
      <c r="AH881">
        <v>2</v>
      </c>
      <c r="AI881">
        <v>56495937</v>
      </c>
      <c r="AJ881">
        <v>903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ROW(Source!A994)</f>
        <v>994</v>
      </c>
      <c r="B882">
        <v>56495938</v>
      </c>
      <c r="C882">
        <v>56495934</v>
      </c>
      <c r="D882">
        <v>54869965</v>
      </c>
      <c r="E882">
        <v>1079</v>
      </c>
      <c r="F882">
        <v>1</v>
      </c>
      <c r="G882">
        <v>1079</v>
      </c>
      <c r="H882">
        <v>3</v>
      </c>
      <c r="I882" t="s">
        <v>1008</v>
      </c>
      <c r="J882" t="s">
        <v>3</v>
      </c>
      <c r="K882" t="s">
        <v>1024</v>
      </c>
      <c r="L882">
        <v>1339</v>
      </c>
      <c r="N882">
        <v>1007</v>
      </c>
      <c r="O882" t="s">
        <v>158</v>
      </c>
      <c r="P882" t="s">
        <v>158</v>
      </c>
      <c r="Q882">
        <v>1</v>
      </c>
      <c r="X882">
        <v>1.02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</v>
      </c>
      <c r="AG882">
        <v>1.02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ROW(Source!A1033)</f>
        <v>1033</v>
      </c>
      <c r="B883">
        <v>56496077</v>
      </c>
      <c r="C883">
        <v>56496067</v>
      </c>
      <c r="D883">
        <v>54836958</v>
      </c>
      <c r="E883">
        <v>1079</v>
      </c>
      <c r="F883">
        <v>1</v>
      </c>
      <c r="G883">
        <v>1079</v>
      </c>
      <c r="H883">
        <v>1</v>
      </c>
      <c r="I883" t="s">
        <v>738</v>
      </c>
      <c r="J883" t="s">
        <v>3</v>
      </c>
      <c r="K883" t="s">
        <v>739</v>
      </c>
      <c r="L883">
        <v>1191</v>
      </c>
      <c r="N883">
        <v>1013</v>
      </c>
      <c r="O883" t="s">
        <v>740</v>
      </c>
      <c r="P883" t="s">
        <v>740</v>
      </c>
      <c r="Q883">
        <v>1</v>
      </c>
      <c r="X883">
        <v>18.170000000000002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166</v>
      </c>
      <c r="AG883">
        <v>22.985050000000005</v>
      </c>
      <c r="AH883">
        <v>2</v>
      </c>
      <c r="AI883">
        <v>56496068</v>
      </c>
      <c r="AJ883">
        <v>905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ROW(Source!A1033)</f>
        <v>1033</v>
      </c>
      <c r="B884">
        <v>56496078</v>
      </c>
      <c r="C884">
        <v>56496067</v>
      </c>
      <c r="D884">
        <v>54934284</v>
      </c>
      <c r="E884">
        <v>1</v>
      </c>
      <c r="F884">
        <v>1</v>
      </c>
      <c r="G884">
        <v>1079</v>
      </c>
      <c r="H884">
        <v>2</v>
      </c>
      <c r="I884" t="s">
        <v>741</v>
      </c>
      <c r="J884" t="s">
        <v>742</v>
      </c>
      <c r="K884" t="s">
        <v>743</v>
      </c>
      <c r="L884">
        <v>1368</v>
      </c>
      <c r="N884">
        <v>1011</v>
      </c>
      <c r="O884" t="s">
        <v>744</v>
      </c>
      <c r="P884" t="s">
        <v>744</v>
      </c>
      <c r="Q884">
        <v>1</v>
      </c>
      <c r="X884">
        <v>0.34</v>
      </c>
      <c r="Y884">
        <v>0</v>
      </c>
      <c r="Z884">
        <v>83.1</v>
      </c>
      <c r="AA884">
        <v>12.62</v>
      </c>
      <c r="AB884">
        <v>0</v>
      </c>
      <c r="AC884">
        <v>0</v>
      </c>
      <c r="AD884">
        <v>1</v>
      </c>
      <c r="AE884">
        <v>0</v>
      </c>
      <c r="AF884" t="s">
        <v>165</v>
      </c>
      <c r="AG884">
        <v>0.46750000000000008</v>
      </c>
      <c r="AH884">
        <v>2</v>
      </c>
      <c r="AI884">
        <v>56496069</v>
      </c>
      <c r="AJ884">
        <v>906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ROW(Source!A1033)</f>
        <v>1033</v>
      </c>
      <c r="B885">
        <v>56496079</v>
      </c>
      <c r="C885">
        <v>56496067</v>
      </c>
      <c r="D885">
        <v>54933607</v>
      </c>
      <c r="E885">
        <v>1</v>
      </c>
      <c r="F885">
        <v>1</v>
      </c>
      <c r="G885">
        <v>1079</v>
      </c>
      <c r="H885">
        <v>2</v>
      </c>
      <c r="I885" t="s">
        <v>868</v>
      </c>
      <c r="J885" t="s">
        <v>869</v>
      </c>
      <c r="K885" t="s">
        <v>870</v>
      </c>
      <c r="L885">
        <v>1368</v>
      </c>
      <c r="N885">
        <v>1011</v>
      </c>
      <c r="O885" t="s">
        <v>744</v>
      </c>
      <c r="P885" t="s">
        <v>744</v>
      </c>
      <c r="Q885">
        <v>1</v>
      </c>
      <c r="X885">
        <v>0.43</v>
      </c>
      <c r="Y885">
        <v>0</v>
      </c>
      <c r="Z885">
        <v>3.18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165</v>
      </c>
      <c r="AG885">
        <v>0.59125000000000005</v>
      </c>
      <c r="AH885">
        <v>2</v>
      </c>
      <c r="AI885">
        <v>56496070</v>
      </c>
      <c r="AJ885">
        <v>907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ROW(Source!A1033)</f>
        <v>1033</v>
      </c>
      <c r="B886">
        <v>56496080</v>
      </c>
      <c r="C886">
        <v>56496067</v>
      </c>
      <c r="D886">
        <v>54933712</v>
      </c>
      <c r="E886">
        <v>1</v>
      </c>
      <c r="F886">
        <v>1</v>
      </c>
      <c r="G886">
        <v>1079</v>
      </c>
      <c r="H886">
        <v>2</v>
      </c>
      <c r="I886" t="s">
        <v>927</v>
      </c>
      <c r="J886" t="s">
        <v>928</v>
      </c>
      <c r="K886" t="s">
        <v>929</v>
      </c>
      <c r="L886">
        <v>1368</v>
      </c>
      <c r="N886">
        <v>1011</v>
      </c>
      <c r="O886" t="s">
        <v>744</v>
      </c>
      <c r="P886" t="s">
        <v>744</v>
      </c>
      <c r="Q886">
        <v>1</v>
      </c>
      <c r="X886">
        <v>0.41</v>
      </c>
      <c r="Y886">
        <v>0</v>
      </c>
      <c r="Z886">
        <v>12.32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165</v>
      </c>
      <c r="AG886">
        <v>0.56374999999999997</v>
      </c>
      <c r="AH886">
        <v>2</v>
      </c>
      <c r="AI886">
        <v>56496071</v>
      </c>
      <c r="AJ886">
        <v>908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ROW(Source!A1033)</f>
        <v>1033</v>
      </c>
      <c r="B887">
        <v>56496081</v>
      </c>
      <c r="C887">
        <v>56496067</v>
      </c>
      <c r="D887">
        <v>54902318</v>
      </c>
      <c r="E887">
        <v>1</v>
      </c>
      <c r="F887">
        <v>1</v>
      </c>
      <c r="G887">
        <v>1079</v>
      </c>
      <c r="H887">
        <v>3</v>
      </c>
      <c r="I887" t="s">
        <v>755</v>
      </c>
      <c r="J887" t="s">
        <v>756</v>
      </c>
      <c r="K887" t="s">
        <v>757</v>
      </c>
      <c r="L887">
        <v>1348</v>
      </c>
      <c r="N887">
        <v>1009</v>
      </c>
      <c r="O887" t="s">
        <v>32</v>
      </c>
      <c r="P887" t="s">
        <v>32</v>
      </c>
      <c r="Q887">
        <v>1000</v>
      </c>
      <c r="X887">
        <v>3.8999999999999998E-3</v>
      </c>
      <c r="Y887">
        <v>15160.61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</v>
      </c>
      <c r="AG887">
        <v>3.8999999999999998E-3</v>
      </c>
      <c r="AH887">
        <v>2</v>
      </c>
      <c r="AI887">
        <v>56496072</v>
      </c>
      <c r="AJ887">
        <v>909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ROW(Source!A1033)</f>
        <v>1033</v>
      </c>
      <c r="B888">
        <v>56496082</v>
      </c>
      <c r="C888">
        <v>56496067</v>
      </c>
      <c r="D888">
        <v>54902260</v>
      </c>
      <c r="E888">
        <v>1</v>
      </c>
      <c r="F888">
        <v>1</v>
      </c>
      <c r="G888">
        <v>1079</v>
      </c>
      <c r="H888">
        <v>3</v>
      </c>
      <c r="I888" t="s">
        <v>930</v>
      </c>
      <c r="J888" t="s">
        <v>931</v>
      </c>
      <c r="K888" t="s">
        <v>932</v>
      </c>
      <c r="L888">
        <v>1348</v>
      </c>
      <c r="N888">
        <v>1009</v>
      </c>
      <c r="O888" t="s">
        <v>32</v>
      </c>
      <c r="P888" t="s">
        <v>32</v>
      </c>
      <c r="Q888">
        <v>1000</v>
      </c>
      <c r="X888">
        <v>7.0000000000000007E-2</v>
      </c>
      <c r="Y888">
        <v>3381.8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</v>
      </c>
      <c r="AG888">
        <v>7.0000000000000007E-2</v>
      </c>
      <c r="AH888">
        <v>2</v>
      </c>
      <c r="AI888">
        <v>56496073</v>
      </c>
      <c r="AJ888">
        <v>910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ROW(Source!A1033)</f>
        <v>1033</v>
      </c>
      <c r="B889">
        <v>56496083</v>
      </c>
      <c r="C889">
        <v>56496067</v>
      </c>
      <c r="D889">
        <v>54902263</v>
      </c>
      <c r="E889">
        <v>1</v>
      </c>
      <c r="F889">
        <v>1</v>
      </c>
      <c r="G889">
        <v>1079</v>
      </c>
      <c r="H889">
        <v>3</v>
      </c>
      <c r="I889" t="s">
        <v>933</v>
      </c>
      <c r="J889" t="s">
        <v>934</v>
      </c>
      <c r="K889" t="s">
        <v>935</v>
      </c>
      <c r="L889">
        <v>1348</v>
      </c>
      <c r="N889">
        <v>1009</v>
      </c>
      <c r="O889" t="s">
        <v>32</v>
      </c>
      <c r="P889" t="s">
        <v>32</v>
      </c>
      <c r="Q889">
        <v>1000</v>
      </c>
      <c r="X889">
        <v>2E-3</v>
      </c>
      <c r="Y889">
        <v>26867.38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3</v>
      </c>
      <c r="AG889">
        <v>2E-3</v>
      </c>
      <c r="AH889">
        <v>2</v>
      </c>
      <c r="AI889">
        <v>56496074</v>
      </c>
      <c r="AJ889">
        <v>911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ROW(Source!A1033)</f>
        <v>1033</v>
      </c>
      <c r="B890">
        <v>56496084</v>
      </c>
      <c r="C890">
        <v>56496067</v>
      </c>
      <c r="D890">
        <v>54902280</v>
      </c>
      <c r="E890">
        <v>1</v>
      </c>
      <c r="F890">
        <v>1</v>
      </c>
      <c r="G890">
        <v>1079</v>
      </c>
      <c r="H890">
        <v>3</v>
      </c>
      <c r="I890" t="s">
        <v>895</v>
      </c>
      <c r="J890" t="s">
        <v>896</v>
      </c>
      <c r="K890" t="s">
        <v>897</v>
      </c>
      <c r="L890">
        <v>1339</v>
      </c>
      <c r="N890">
        <v>1007</v>
      </c>
      <c r="O890" t="s">
        <v>158</v>
      </c>
      <c r="P890" t="s">
        <v>158</v>
      </c>
      <c r="Q890">
        <v>1</v>
      </c>
      <c r="X890">
        <v>0.05</v>
      </c>
      <c r="Y890">
        <v>2464.94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3</v>
      </c>
      <c r="AG890">
        <v>0.05</v>
      </c>
      <c r="AH890">
        <v>2</v>
      </c>
      <c r="AI890">
        <v>56496075</v>
      </c>
      <c r="AJ890">
        <v>912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ROW(Source!A1033)</f>
        <v>1033</v>
      </c>
      <c r="B891">
        <v>56496085</v>
      </c>
      <c r="C891">
        <v>56496067</v>
      </c>
      <c r="D891">
        <v>54842635</v>
      </c>
      <c r="E891">
        <v>1079</v>
      </c>
      <c r="F891">
        <v>1</v>
      </c>
      <c r="G891">
        <v>1079</v>
      </c>
      <c r="H891">
        <v>3</v>
      </c>
      <c r="I891" t="s">
        <v>1006</v>
      </c>
      <c r="J891" t="s">
        <v>3</v>
      </c>
      <c r="K891" t="s">
        <v>1007</v>
      </c>
      <c r="L891">
        <v>1339</v>
      </c>
      <c r="N891">
        <v>1007</v>
      </c>
      <c r="O891" t="s">
        <v>158</v>
      </c>
      <c r="P891" t="s">
        <v>158</v>
      </c>
      <c r="Q891">
        <v>1</v>
      </c>
      <c r="X891">
        <v>0.98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3</v>
      </c>
      <c r="AG891">
        <v>0.98</v>
      </c>
      <c r="AH891">
        <v>3</v>
      </c>
      <c r="AI891">
        <v>-1</v>
      </c>
      <c r="AJ891" t="s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ROW(Source!A1034)</f>
        <v>1034</v>
      </c>
      <c r="B892">
        <v>56496077</v>
      </c>
      <c r="C892">
        <v>56496067</v>
      </c>
      <c r="D892">
        <v>54836958</v>
      </c>
      <c r="E892">
        <v>1079</v>
      </c>
      <c r="F892">
        <v>1</v>
      </c>
      <c r="G892">
        <v>1079</v>
      </c>
      <c r="H892">
        <v>1</v>
      </c>
      <c r="I892" t="s">
        <v>738</v>
      </c>
      <c r="J892" t="s">
        <v>3</v>
      </c>
      <c r="K892" t="s">
        <v>739</v>
      </c>
      <c r="L892">
        <v>1191</v>
      </c>
      <c r="N892">
        <v>1013</v>
      </c>
      <c r="O892" t="s">
        <v>740</v>
      </c>
      <c r="P892" t="s">
        <v>740</v>
      </c>
      <c r="Q892">
        <v>1</v>
      </c>
      <c r="X892">
        <v>18.170000000000002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1</v>
      </c>
      <c r="AF892" t="s">
        <v>166</v>
      </c>
      <c r="AG892">
        <v>22.985050000000005</v>
      </c>
      <c r="AH892">
        <v>2</v>
      </c>
      <c r="AI892">
        <v>56496068</v>
      </c>
      <c r="AJ892">
        <v>914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ROW(Source!A1034)</f>
        <v>1034</v>
      </c>
      <c r="B893">
        <v>56496078</v>
      </c>
      <c r="C893">
        <v>56496067</v>
      </c>
      <c r="D893">
        <v>54934284</v>
      </c>
      <c r="E893">
        <v>1</v>
      </c>
      <c r="F893">
        <v>1</v>
      </c>
      <c r="G893">
        <v>1079</v>
      </c>
      <c r="H893">
        <v>2</v>
      </c>
      <c r="I893" t="s">
        <v>741</v>
      </c>
      <c r="J893" t="s">
        <v>742</v>
      </c>
      <c r="K893" t="s">
        <v>743</v>
      </c>
      <c r="L893">
        <v>1368</v>
      </c>
      <c r="N893">
        <v>1011</v>
      </c>
      <c r="O893" t="s">
        <v>744</v>
      </c>
      <c r="P893" t="s">
        <v>744</v>
      </c>
      <c r="Q893">
        <v>1</v>
      </c>
      <c r="X893">
        <v>0.34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165</v>
      </c>
      <c r="AG893">
        <v>0.46750000000000008</v>
      </c>
      <c r="AH893">
        <v>2</v>
      </c>
      <c r="AI893">
        <v>56496069</v>
      </c>
      <c r="AJ893">
        <v>915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ROW(Source!A1034)</f>
        <v>1034</v>
      </c>
      <c r="B894">
        <v>56496079</v>
      </c>
      <c r="C894">
        <v>56496067</v>
      </c>
      <c r="D894">
        <v>54933607</v>
      </c>
      <c r="E894">
        <v>1</v>
      </c>
      <c r="F894">
        <v>1</v>
      </c>
      <c r="G894">
        <v>1079</v>
      </c>
      <c r="H894">
        <v>2</v>
      </c>
      <c r="I894" t="s">
        <v>868</v>
      </c>
      <c r="J894" t="s">
        <v>869</v>
      </c>
      <c r="K894" t="s">
        <v>870</v>
      </c>
      <c r="L894">
        <v>1368</v>
      </c>
      <c r="N894">
        <v>1011</v>
      </c>
      <c r="O894" t="s">
        <v>744</v>
      </c>
      <c r="P894" t="s">
        <v>744</v>
      </c>
      <c r="Q894">
        <v>1</v>
      </c>
      <c r="X894">
        <v>0.43</v>
      </c>
      <c r="Y894">
        <v>0</v>
      </c>
      <c r="Z894">
        <v>3.18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165</v>
      </c>
      <c r="AG894">
        <v>0.59125000000000005</v>
      </c>
      <c r="AH894">
        <v>2</v>
      </c>
      <c r="AI894">
        <v>56496070</v>
      </c>
      <c r="AJ894">
        <v>916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ROW(Source!A1034)</f>
        <v>1034</v>
      </c>
      <c r="B895">
        <v>56496080</v>
      </c>
      <c r="C895">
        <v>56496067</v>
      </c>
      <c r="D895">
        <v>54933712</v>
      </c>
      <c r="E895">
        <v>1</v>
      </c>
      <c r="F895">
        <v>1</v>
      </c>
      <c r="G895">
        <v>1079</v>
      </c>
      <c r="H895">
        <v>2</v>
      </c>
      <c r="I895" t="s">
        <v>927</v>
      </c>
      <c r="J895" t="s">
        <v>928</v>
      </c>
      <c r="K895" t="s">
        <v>929</v>
      </c>
      <c r="L895">
        <v>1368</v>
      </c>
      <c r="N895">
        <v>1011</v>
      </c>
      <c r="O895" t="s">
        <v>744</v>
      </c>
      <c r="P895" t="s">
        <v>744</v>
      </c>
      <c r="Q895">
        <v>1</v>
      </c>
      <c r="X895">
        <v>0.41</v>
      </c>
      <c r="Y895">
        <v>0</v>
      </c>
      <c r="Z895">
        <v>12.32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165</v>
      </c>
      <c r="AG895">
        <v>0.56374999999999997</v>
      </c>
      <c r="AH895">
        <v>2</v>
      </c>
      <c r="AI895">
        <v>56496071</v>
      </c>
      <c r="AJ895">
        <v>917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ROW(Source!A1034)</f>
        <v>1034</v>
      </c>
      <c r="B896">
        <v>56496081</v>
      </c>
      <c r="C896">
        <v>56496067</v>
      </c>
      <c r="D896">
        <v>54902318</v>
      </c>
      <c r="E896">
        <v>1</v>
      </c>
      <c r="F896">
        <v>1</v>
      </c>
      <c r="G896">
        <v>1079</v>
      </c>
      <c r="H896">
        <v>3</v>
      </c>
      <c r="I896" t="s">
        <v>755</v>
      </c>
      <c r="J896" t="s">
        <v>756</v>
      </c>
      <c r="K896" t="s">
        <v>757</v>
      </c>
      <c r="L896">
        <v>1348</v>
      </c>
      <c r="N896">
        <v>1009</v>
      </c>
      <c r="O896" t="s">
        <v>32</v>
      </c>
      <c r="P896" t="s">
        <v>32</v>
      </c>
      <c r="Q896">
        <v>1000</v>
      </c>
      <c r="X896">
        <v>3.8999999999999998E-3</v>
      </c>
      <c r="Y896">
        <v>15160.61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</v>
      </c>
      <c r="AG896">
        <v>3.8999999999999998E-3</v>
      </c>
      <c r="AH896">
        <v>2</v>
      </c>
      <c r="AI896">
        <v>56496072</v>
      </c>
      <c r="AJ896">
        <v>918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ROW(Source!A1034)</f>
        <v>1034</v>
      </c>
      <c r="B897">
        <v>56496082</v>
      </c>
      <c r="C897">
        <v>56496067</v>
      </c>
      <c r="D897">
        <v>54902260</v>
      </c>
      <c r="E897">
        <v>1</v>
      </c>
      <c r="F897">
        <v>1</v>
      </c>
      <c r="G897">
        <v>1079</v>
      </c>
      <c r="H897">
        <v>3</v>
      </c>
      <c r="I897" t="s">
        <v>930</v>
      </c>
      <c r="J897" t="s">
        <v>931</v>
      </c>
      <c r="K897" t="s">
        <v>932</v>
      </c>
      <c r="L897">
        <v>1348</v>
      </c>
      <c r="N897">
        <v>1009</v>
      </c>
      <c r="O897" t="s">
        <v>32</v>
      </c>
      <c r="P897" t="s">
        <v>32</v>
      </c>
      <c r="Q897">
        <v>1000</v>
      </c>
      <c r="X897">
        <v>7.0000000000000007E-2</v>
      </c>
      <c r="Y897">
        <v>3381.8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3</v>
      </c>
      <c r="AG897">
        <v>7.0000000000000007E-2</v>
      </c>
      <c r="AH897">
        <v>2</v>
      </c>
      <c r="AI897">
        <v>56496073</v>
      </c>
      <c r="AJ897">
        <v>919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ROW(Source!A1034)</f>
        <v>1034</v>
      </c>
      <c r="B898">
        <v>56496083</v>
      </c>
      <c r="C898">
        <v>56496067</v>
      </c>
      <c r="D898">
        <v>54902263</v>
      </c>
      <c r="E898">
        <v>1</v>
      </c>
      <c r="F898">
        <v>1</v>
      </c>
      <c r="G898">
        <v>1079</v>
      </c>
      <c r="H898">
        <v>3</v>
      </c>
      <c r="I898" t="s">
        <v>933</v>
      </c>
      <c r="J898" t="s">
        <v>934</v>
      </c>
      <c r="K898" t="s">
        <v>935</v>
      </c>
      <c r="L898">
        <v>1348</v>
      </c>
      <c r="N898">
        <v>1009</v>
      </c>
      <c r="O898" t="s">
        <v>32</v>
      </c>
      <c r="P898" t="s">
        <v>32</v>
      </c>
      <c r="Q898">
        <v>1000</v>
      </c>
      <c r="X898">
        <v>2E-3</v>
      </c>
      <c r="Y898">
        <v>26867.38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</v>
      </c>
      <c r="AG898">
        <v>2E-3</v>
      </c>
      <c r="AH898">
        <v>2</v>
      </c>
      <c r="AI898">
        <v>56496074</v>
      </c>
      <c r="AJ898">
        <v>920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ROW(Source!A1034)</f>
        <v>1034</v>
      </c>
      <c r="B899">
        <v>56496084</v>
      </c>
      <c r="C899">
        <v>56496067</v>
      </c>
      <c r="D899">
        <v>54902280</v>
      </c>
      <c r="E899">
        <v>1</v>
      </c>
      <c r="F899">
        <v>1</v>
      </c>
      <c r="G899">
        <v>1079</v>
      </c>
      <c r="H899">
        <v>3</v>
      </c>
      <c r="I899" t="s">
        <v>895</v>
      </c>
      <c r="J899" t="s">
        <v>896</v>
      </c>
      <c r="K899" t="s">
        <v>897</v>
      </c>
      <c r="L899">
        <v>1339</v>
      </c>
      <c r="N899">
        <v>1007</v>
      </c>
      <c r="O899" t="s">
        <v>158</v>
      </c>
      <c r="P899" t="s">
        <v>158</v>
      </c>
      <c r="Q899">
        <v>1</v>
      </c>
      <c r="X899">
        <v>0.05</v>
      </c>
      <c r="Y899">
        <v>2464.94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3</v>
      </c>
      <c r="AG899">
        <v>0.05</v>
      </c>
      <c r="AH899">
        <v>2</v>
      </c>
      <c r="AI899">
        <v>56496075</v>
      </c>
      <c r="AJ899">
        <v>921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ROW(Source!A1034)</f>
        <v>1034</v>
      </c>
      <c r="B900">
        <v>56496085</v>
      </c>
      <c r="C900">
        <v>56496067</v>
      </c>
      <c r="D900">
        <v>54842635</v>
      </c>
      <c r="E900">
        <v>1079</v>
      </c>
      <c r="F900">
        <v>1</v>
      </c>
      <c r="G900">
        <v>1079</v>
      </c>
      <c r="H900">
        <v>3</v>
      </c>
      <c r="I900" t="s">
        <v>1006</v>
      </c>
      <c r="J900" t="s">
        <v>3</v>
      </c>
      <c r="K900" t="s">
        <v>1007</v>
      </c>
      <c r="L900">
        <v>1339</v>
      </c>
      <c r="N900">
        <v>1007</v>
      </c>
      <c r="O900" t="s">
        <v>158</v>
      </c>
      <c r="P900" t="s">
        <v>158</v>
      </c>
      <c r="Q900">
        <v>1</v>
      </c>
      <c r="X900">
        <v>0.98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3</v>
      </c>
      <c r="AG900">
        <v>0.98</v>
      </c>
      <c r="AH900">
        <v>3</v>
      </c>
      <c r="AI900">
        <v>-1</v>
      </c>
      <c r="AJ900" t="s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ROW(Source!A1037)</f>
        <v>1037</v>
      </c>
      <c r="B901">
        <v>56496091</v>
      </c>
      <c r="C901">
        <v>56496087</v>
      </c>
      <c r="D901">
        <v>54836958</v>
      </c>
      <c r="E901">
        <v>1079</v>
      </c>
      <c r="F901">
        <v>1</v>
      </c>
      <c r="G901">
        <v>1079</v>
      </c>
      <c r="H901">
        <v>1</v>
      </c>
      <c r="I901" t="s">
        <v>738</v>
      </c>
      <c r="J901" t="s">
        <v>3</v>
      </c>
      <c r="K901" t="s">
        <v>739</v>
      </c>
      <c r="L901">
        <v>1191</v>
      </c>
      <c r="N901">
        <v>1013</v>
      </c>
      <c r="O901" t="s">
        <v>740</v>
      </c>
      <c r="P901" t="s">
        <v>740</v>
      </c>
      <c r="Q901">
        <v>1</v>
      </c>
      <c r="X901">
        <v>13.36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1</v>
      </c>
      <c r="AF901" t="s">
        <v>166</v>
      </c>
      <c r="AG901">
        <v>16.900400000000001</v>
      </c>
      <c r="AH901">
        <v>2</v>
      </c>
      <c r="AI901">
        <v>56496088</v>
      </c>
      <c r="AJ901">
        <v>923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ROW(Source!A1037)</f>
        <v>1037</v>
      </c>
      <c r="B902">
        <v>56496092</v>
      </c>
      <c r="C902">
        <v>56496087</v>
      </c>
      <c r="D902">
        <v>54934284</v>
      </c>
      <c r="E902">
        <v>1</v>
      </c>
      <c r="F902">
        <v>1</v>
      </c>
      <c r="G902">
        <v>1079</v>
      </c>
      <c r="H902">
        <v>2</v>
      </c>
      <c r="I902" t="s">
        <v>741</v>
      </c>
      <c r="J902" t="s">
        <v>742</v>
      </c>
      <c r="K902" t="s">
        <v>743</v>
      </c>
      <c r="L902">
        <v>1368</v>
      </c>
      <c r="N902">
        <v>1011</v>
      </c>
      <c r="O902" t="s">
        <v>744</v>
      </c>
      <c r="P902" t="s">
        <v>744</v>
      </c>
      <c r="Q902">
        <v>1</v>
      </c>
      <c r="X902">
        <v>0.02</v>
      </c>
      <c r="Y902">
        <v>0</v>
      </c>
      <c r="Z902">
        <v>83.1</v>
      </c>
      <c r="AA902">
        <v>12.62</v>
      </c>
      <c r="AB902">
        <v>0</v>
      </c>
      <c r="AC902">
        <v>0</v>
      </c>
      <c r="AD902">
        <v>1</v>
      </c>
      <c r="AE902">
        <v>0</v>
      </c>
      <c r="AF902" t="s">
        <v>165</v>
      </c>
      <c r="AG902">
        <v>2.7500000000000004E-2</v>
      </c>
      <c r="AH902">
        <v>2</v>
      </c>
      <c r="AI902">
        <v>56496089</v>
      </c>
      <c r="AJ902">
        <v>924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ROW(Source!A1037)</f>
        <v>1037</v>
      </c>
      <c r="B903">
        <v>56496093</v>
      </c>
      <c r="C903">
        <v>56496087</v>
      </c>
      <c r="D903">
        <v>54872728</v>
      </c>
      <c r="E903">
        <v>1079</v>
      </c>
      <c r="F903">
        <v>1</v>
      </c>
      <c r="G903">
        <v>1079</v>
      </c>
      <c r="H903">
        <v>3</v>
      </c>
      <c r="I903" t="s">
        <v>1004</v>
      </c>
      <c r="J903" t="s">
        <v>3</v>
      </c>
      <c r="K903" t="s">
        <v>1005</v>
      </c>
      <c r="L903">
        <v>1327</v>
      </c>
      <c r="N903">
        <v>1005</v>
      </c>
      <c r="O903" t="s">
        <v>214</v>
      </c>
      <c r="P903" t="s">
        <v>214</v>
      </c>
      <c r="Q903">
        <v>1</v>
      </c>
      <c r="X903">
        <v>120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3</v>
      </c>
      <c r="AG903">
        <v>120</v>
      </c>
      <c r="AH903">
        <v>3</v>
      </c>
      <c r="AI903">
        <v>-1</v>
      </c>
      <c r="AJ903" t="s">
        <v>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ROW(Source!A1038)</f>
        <v>1038</v>
      </c>
      <c r="B904">
        <v>56496091</v>
      </c>
      <c r="C904">
        <v>56496087</v>
      </c>
      <c r="D904">
        <v>54836958</v>
      </c>
      <c r="E904">
        <v>1079</v>
      </c>
      <c r="F904">
        <v>1</v>
      </c>
      <c r="G904">
        <v>1079</v>
      </c>
      <c r="H904">
        <v>1</v>
      </c>
      <c r="I904" t="s">
        <v>738</v>
      </c>
      <c r="J904" t="s">
        <v>3</v>
      </c>
      <c r="K904" t="s">
        <v>739</v>
      </c>
      <c r="L904">
        <v>1191</v>
      </c>
      <c r="N904">
        <v>1013</v>
      </c>
      <c r="O904" t="s">
        <v>740</v>
      </c>
      <c r="P904" t="s">
        <v>740</v>
      </c>
      <c r="Q904">
        <v>1</v>
      </c>
      <c r="X904">
        <v>13.36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 t="s">
        <v>166</v>
      </c>
      <c r="AG904">
        <v>16.900400000000001</v>
      </c>
      <c r="AH904">
        <v>2</v>
      </c>
      <c r="AI904">
        <v>56496088</v>
      </c>
      <c r="AJ904">
        <v>926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ROW(Source!A1038)</f>
        <v>1038</v>
      </c>
      <c r="B905">
        <v>56496092</v>
      </c>
      <c r="C905">
        <v>56496087</v>
      </c>
      <c r="D905">
        <v>54934284</v>
      </c>
      <c r="E905">
        <v>1</v>
      </c>
      <c r="F905">
        <v>1</v>
      </c>
      <c r="G905">
        <v>1079</v>
      </c>
      <c r="H905">
        <v>2</v>
      </c>
      <c r="I905" t="s">
        <v>741</v>
      </c>
      <c r="J905" t="s">
        <v>742</v>
      </c>
      <c r="K905" t="s">
        <v>743</v>
      </c>
      <c r="L905">
        <v>1368</v>
      </c>
      <c r="N905">
        <v>1011</v>
      </c>
      <c r="O905" t="s">
        <v>744</v>
      </c>
      <c r="P905" t="s">
        <v>744</v>
      </c>
      <c r="Q905">
        <v>1</v>
      </c>
      <c r="X905">
        <v>0.02</v>
      </c>
      <c r="Y905">
        <v>0</v>
      </c>
      <c r="Z905">
        <v>83.1</v>
      </c>
      <c r="AA905">
        <v>12.62</v>
      </c>
      <c r="AB905">
        <v>0</v>
      </c>
      <c r="AC905">
        <v>0</v>
      </c>
      <c r="AD905">
        <v>1</v>
      </c>
      <c r="AE905">
        <v>0</v>
      </c>
      <c r="AF905" t="s">
        <v>165</v>
      </c>
      <c r="AG905">
        <v>2.7500000000000004E-2</v>
      </c>
      <c r="AH905">
        <v>2</v>
      </c>
      <c r="AI905">
        <v>56496089</v>
      </c>
      <c r="AJ905">
        <v>927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ROW(Source!A1038)</f>
        <v>1038</v>
      </c>
      <c r="B906">
        <v>56496093</v>
      </c>
      <c r="C906">
        <v>56496087</v>
      </c>
      <c r="D906">
        <v>54872728</v>
      </c>
      <c r="E906">
        <v>1079</v>
      </c>
      <c r="F906">
        <v>1</v>
      </c>
      <c r="G906">
        <v>1079</v>
      </c>
      <c r="H906">
        <v>3</v>
      </c>
      <c r="I906" t="s">
        <v>1004</v>
      </c>
      <c r="J906" t="s">
        <v>3</v>
      </c>
      <c r="K906" t="s">
        <v>1005</v>
      </c>
      <c r="L906">
        <v>1327</v>
      </c>
      <c r="N906">
        <v>1005</v>
      </c>
      <c r="O906" t="s">
        <v>214</v>
      </c>
      <c r="P906" t="s">
        <v>214</v>
      </c>
      <c r="Q906">
        <v>1</v>
      </c>
      <c r="X906">
        <v>120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</v>
      </c>
      <c r="AG906">
        <v>120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ROW(Source!A1041)</f>
        <v>1041</v>
      </c>
      <c r="B907">
        <v>56496027</v>
      </c>
      <c r="C907">
        <v>56496008</v>
      </c>
      <c r="D907">
        <v>54836958</v>
      </c>
      <c r="E907">
        <v>1079</v>
      </c>
      <c r="F907">
        <v>1</v>
      </c>
      <c r="G907">
        <v>1079</v>
      </c>
      <c r="H907">
        <v>1</v>
      </c>
      <c r="I907" t="s">
        <v>738</v>
      </c>
      <c r="J907" t="s">
        <v>3</v>
      </c>
      <c r="K907" t="s">
        <v>739</v>
      </c>
      <c r="L907">
        <v>1191</v>
      </c>
      <c r="N907">
        <v>1013</v>
      </c>
      <c r="O907" t="s">
        <v>740</v>
      </c>
      <c r="P907" t="s">
        <v>740</v>
      </c>
      <c r="Q907">
        <v>1</v>
      </c>
      <c r="X907">
        <v>179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166</v>
      </c>
      <c r="AG907">
        <v>226.435</v>
      </c>
      <c r="AH907">
        <v>2</v>
      </c>
      <c r="AI907">
        <v>56496009</v>
      </c>
      <c r="AJ907">
        <v>929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ROW(Source!A1041)</f>
        <v>1041</v>
      </c>
      <c r="B908">
        <v>56496028</v>
      </c>
      <c r="C908">
        <v>56496008</v>
      </c>
      <c r="D908">
        <v>54933985</v>
      </c>
      <c r="E908">
        <v>1</v>
      </c>
      <c r="F908">
        <v>1</v>
      </c>
      <c r="G908">
        <v>1079</v>
      </c>
      <c r="H908">
        <v>2</v>
      </c>
      <c r="I908" t="s">
        <v>773</v>
      </c>
      <c r="J908" t="s">
        <v>774</v>
      </c>
      <c r="K908" t="s">
        <v>775</v>
      </c>
      <c r="L908">
        <v>1368</v>
      </c>
      <c r="N908">
        <v>1011</v>
      </c>
      <c r="O908" t="s">
        <v>744</v>
      </c>
      <c r="P908" t="s">
        <v>744</v>
      </c>
      <c r="Q908">
        <v>1</v>
      </c>
      <c r="X908">
        <v>120</v>
      </c>
      <c r="Y908">
        <v>0</v>
      </c>
      <c r="Z908">
        <v>7.11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165</v>
      </c>
      <c r="AG908">
        <v>165</v>
      </c>
      <c r="AH908">
        <v>2</v>
      </c>
      <c r="AI908">
        <v>56496010</v>
      </c>
      <c r="AJ908">
        <v>930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ROW(Source!A1041)</f>
        <v>1041</v>
      </c>
      <c r="B909">
        <v>56496029</v>
      </c>
      <c r="C909">
        <v>56496008</v>
      </c>
      <c r="D909">
        <v>54934284</v>
      </c>
      <c r="E909">
        <v>1</v>
      </c>
      <c r="F909">
        <v>1</v>
      </c>
      <c r="G909">
        <v>1079</v>
      </c>
      <c r="H909">
        <v>2</v>
      </c>
      <c r="I909" t="s">
        <v>741</v>
      </c>
      <c r="J909" t="s">
        <v>742</v>
      </c>
      <c r="K909" t="s">
        <v>743</v>
      </c>
      <c r="L909">
        <v>1368</v>
      </c>
      <c r="N909">
        <v>1011</v>
      </c>
      <c r="O909" t="s">
        <v>744</v>
      </c>
      <c r="P909" t="s">
        <v>744</v>
      </c>
      <c r="Q909">
        <v>1</v>
      </c>
      <c r="X909">
        <v>1.35</v>
      </c>
      <c r="Y909">
        <v>0</v>
      </c>
      <c r="Z909">
        <v>83.1</v>
      </c>
      <c r="AA909">
        <v>12.62</v>
      </c>
      <c r="AB909">
        <v>0</v>
      </c>
      <c r="AC909">
        <v>0</v>
      </c>
      <c r="AD909">
        <v>1</v>
      </c>
      <c r="AE909">
        <v>0</v>
      </c>
      <c r="AF909" t="s">
        <v>165</v>
      </c>
      <c r="AG909">
        <v>1.8562500000000002</v>
      </c>
      <c r="AH909">
        <v>2</v>
      </c>
      <c r="AI909">
        <v>56496011</v>
      </c>
      <c r="AJ909">
        <v>931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ROW(Source!A1041)</f>
        <v>1041</v>
      </c>
      <c r="B910">
        <v>56496031</v>
      </c>
      <c r="C910">
        <v>56496008</v>
      </c>
      <c r="D910">
        <v>54934421</v>
      </c>
      <c r="E910">
        <v>1</v>
      </c>
      <c r="F910">
        <v>1</v>
      </c>
      <c r="G910">
        <v>1079</v>
      </c>
      <c r="H910">
        <v>2</v>
      </c>
      <c r="I910" t="s">
        <v>803</v>
      </c>
      <c r="J910" t="s">
        <v>804</v>
      </c>
      <c r="K910" t="s">
        <v>805</v>
      </c>
      <c r="L910">
        <v>1368</v>
      </c>
      <c r="N910">
        <v>1011</v>
      </c>
      <c r="O910" t="s">
        <v>744</v>
      </c>
      <c r="P910" t="s">
        <v>744</v>
      </c>
      <c r="Q910">
        <v>1</v>
      </c>
      <c r="X910">
        <v>0.1</v>
      </c>
      <c r="Y910">
        <v>0</v>
      </c>
      <c r="Z910">
        <v>0.45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165</v>
      </c>
      <c r="AG910">
        <v>0.13750000000000001</v>
      </c>
      <c r="AH910">
        <v>2</v>
      </c>
      <c r="AI910">
        <v>56496013</v>
      </c>
      <c r="AJ910">
        <v>932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ROW(Source!A1041)</f>
        <v>1041</v>
      </c>
      <c r="B911">
        <v>56496030</v>
      </c>
      <c r="C911">
        <v>56496008</v>
      </c>
      <c r="D911">
        <v>54933523</v>
      </c>
      <c r="E911">
        <v>1</v>
      </c>
      <c r="F911">
        <v>1</v>
      </c>
      <c r="G911">
        <v>1079</v>
      </c>
      <c r="H911">
        <v>2</v>
      </c>
      <c r="I911" t="s">
        <v>746</v>
      </c>
      <c r="J911" t="s">
        <v>747</v>
      </c>
      <c r="K911" t="s">
        <v>748</v>
      </c>
      <c r="L911">
        <v>1368</v>
      </c>
      <c r="N911">
        <v>1011</v>
      </c>
      <c r="O911" t="s">
        <v>744</v>
      </c>
      <c r="P911" t="s">
        <v>744</v>
      </c>
      <c r="Q911">
        <v>1</v>
      </c>
      <c r="X911">
        <v>0.9</v>
      </c>
      <c r="Y911">
        <v>0</v>
      </c>
      <c r="Z911">
        <v>179.17</v>
      </c>
      <c r="AA911">
        <v>16.93</v>
      </c>
      <c r="AB911">
        <v>0</v>
      </c>
      <c r="AC911">
        <v>0</v>
      </c>
      <c r="AD911">
        <v>1</v>
      </c>
      <c r="AE911">
        <v>0</v>
      </c>
      <c r="AF911" t="s">
        <v>165</v>
      </c>
      <c r="AG911">
        <v>1.2375</v>
      </c>
      <c r="AH911">
        <v>2</v>
      </c>
      <c r="AI911">
        <v>56496012</v>
      </c>
      <c r="AJ911">
        <v>933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ROW(Source!A1041)</f>
        <v>1041</v>
      </c>
      <c r="B912">
        <v>56496032</v>
      </c>
      <c r="C912">
        <v>56496008</v>
      </c>
      <c r="D912">
        <v>54933656</v>
      </c>
      <c r="E912">
        <v>1</v>
      </c>
      <c r="F912">
        <v>1</v>
      </c>
      <c r="G912">
        <v>1079</v>
      </c>
      <c r="H912">
        <v>2</v>
      </c>
      <c r="I912" t="s">
        <v>806</v>
      </c>
      <c r="J912" t="s">
        <v>807</v>
      </c>
      <c r="K912" t="s">
        <v>808</v>
      </c>
      <c r="L912">
        <v>1368</v>
      </c>
      <c r="N912">
        <v>1011</v>
      </c>
      <c r="O912" t="s">
        <v>744</v>
      </c>
      <c r="P912" t="s">
        <v>744</v>
      </c>
      <c r="Q912">
        <v>1</v>
      </c>
      <c r="X912">
        <v>0.25</v>
      </c>
      <c r="Y912">
        <v>0</v>
      </c>
      <c r="Z912">
        <v>164.94</v>
      </c>
      <c r="AA912">
        <v>14.54</v>
      </c>
      <c r="AB912">
        <v>0</v>
      </c>
      <c r="AC912">
        <v>0</v>
      </c>
      <c r="AD912">
        <v>1</v>
      </c>
      <c r="AE912">
        <v>0</v>
      </c>
      <c r="AF912" t="s">
        <v>165</v>
      </c>
      <c r="AG912">
        <v>0.34375</v>
      </c>
      <c r="AH912">
        <v>2</v>
      </c>
      <c r="AI912">
        <v>56496014</v>
      </c>
      <c r="AJ912">
        <v>934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ROW(Source!A1041)</f>
        <v>1041</v>
      </c>
      <c r="B913">
        <v>56496033</v>
      </c>
      <c r="C913">
        <v>56496008</v>
      </c>
      <c r="D913">
        <v>54933780</v>
      </c>
      <c r="E913">
        <v>1</v>
      </c>
      <c r="F913">
        <v>1</v>
      </c>
      <c r="G913">
        <v>1079</v>
      </c>
      <c r="H913">
        <v>2</v>
      </c>
      <c r="I913" t="s">
        <v>915</v>
      </c>
      <c r="J913" t="s">
        <v>916</v>
      </c>
      <c r="K913" t="s">
        <v>917</v>
      </c>
      <c r="L913">
        <v>1368</v>
      </c>
      <c r="N913">
        <v>1011</v>
      </c>
      <c r="O913" t="s">
        <v>744</v>
      </c>
      <c r="P913" t="s">
        <v>744</v>
      </c>
      <c r="Q913">
        <v>1</v>
      </c>
      <c r="X913">
        <v>9</v>
      </c>
      <c r="Y913">
        <v>0</v>
      </c>
      <c r="Z913">
        <v>0.42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165</v>
      </c>
      <c r="AG913">
        <v>12.375000000000002</v>
      </c>
      <c r="AH913">
        <v>2</v>
      </c>
      <c r="AI913">
        <v>56496015</v>
      </c>
      <c r="AJ913">
        <v>935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ROW(Source!A1041)</f>
        <v>1041</v>
      </c>
      <c r="B914">
        <v>56496034</v>
      </c>
      <c r="C914">
        <v>56496008</v>
      </c>
      <c r="D914">
        <v>54831673</v>
      </c>
      <c r="E914">
        <v>1079</v>
      </c>
      <c r="F914">
        <v>1</v>
      </c>
      <c r="G914">
        <v>1079</v>
      </c>
      <c r="H914">
        <v>3</v>
      </c>
      <c r="I914" t="s">
        <v>969</v>
      </c>
      <c r="J914" t="s">
        <v>3</v>
      </c>
      <c r="K914" t="s">
        <v>972</v>
      </c>
      <c r="L914">
        <v>1348</v>
      </c>
      <c r="N914">
        <v>1009</v>
      </c>
      <c r="O914" t="s">
        <v>32</v>
      </c>
      <c r="P914" t="s">
        <v>32</v>
      </c>
      <c r="Q914">
        <v>1000</v>
      </c>
      <c r="X914">
        <v>8.1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3</v>
      </c>
      <c r="AG914">
        <v>8.1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ROW(Source!A1041)</f>
        <v>1041</v>
      </c>
      <c r="B915">
        <v>56496035</v>
      </c>
      <c r="C915">
        <v>56496008</v>
      </c>
      <c r="D915">
        <v>54902310</v>
      </c>
      <c r="E915">
        <v>1</v>
      </c>
      <c r="F915">
        <v>1</v>
      </c>
      <c r="G915">
        <v>1079</v>
      </c>
      <c r="H915">
        <v>3</v>
      </c>
      <c r="I915" t="s">
        <v>752</v>
      </c>
      <c r="J915" t="s">
        <v>753</v>
      </c>
      <c r="K915" t="s">
        <v>754</v>
      </c>
      <c r="L915">
        <v>1339</v>
      </c>
      <c r="N915">
        <v>1007</v>
      </c>
      <c r="O915" t="s">
        <v>158</v>
      </c>
      <c r="P915" t="s">
        <v>158</v>
      </c>
      <c r="Q915">
        <v>1</v>
      </c>
      <c r="X915">
        <v>0.73</v>
      </c>
      <c r="Y915">
        <v>7.07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3</v>
      </c>
      <c r="AG915">
        <v>0.73</v>
      </c>
      <c r="AH915">
        <v>2</v>
      </c>
      <c r="AI915">
        <v>56496016</v>
      </c>
      <c r="AJ915">
        <v>936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ROW(Source!A1041)</f>
        <v>1041</v>
      </c>
      <c r="B916">
        <v>56496036</v>
      </c>
      <c r="C916">
        <v>56496008</v>
      </c>
      <c r="D916">
        <v>54902322</v>
      </c>
      <c r="E916">
        <v>1</v>
      </c>
      <c r="F916">
        <v>1</v>
      </c>
      <c r="G916">
        <v>1079</v>
      </c>
      <c r="H916">
        <v>3</v>
      </c>
      <c r="I916" t="s">
        <v>809</v>
      </c>
      <c r="J916" t="s">
        <v>810</v>
      </c>
      <c r="K916" t="s">
        <v>811</v>
      </c>
      <c r="L916">
        <v>1348</v>
      </c>
      <c r="N916">
        <v>1009</v>
      </c>
      <c r="O916" t="s">
        <v>32</v>
      </c>
      <c r="P916" t="s">
        <v>32</v>
      </c>
      <c r="Q916">
        <v>1000</v>
      </c>
      <c r="X916">
        <v>2E-3</v>
      </c>
      <c r="Y916">
        <v>6512.79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3</v>
      </c>
      <c r="AG916">
        <v>2E-3</v>
      </c>
      <c r="AH916">
        <v>2</v>
      </c>
      <c r="AI916">
        <v>56496017</v>
      </c>
      <c r="AJ916">
        <v>937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ROW(Source!A1041)</f>
        <v>1041</v>
      </c>
      <c r="B917">
        <v>56496037</v>
      </c>
      <c r="C917">
        <v>56496008</v>
      </c>
      <c r="D917">
        <v>54903374</v>
      </c>
      <c r="E917">
        <v>1</v>
      </c>
      <c r="F917">
        <v>1</v>
      </c>
      <c r="G917">
        <v>1079</v>
      </c>
      <c r="H917">
        <v>3</v>
      </c>
      <c r="I917" t="s">
        <v>779</v>
      </c>
      <c r="J917" t="s">
        <v>780</v>
      </c>
      <c r="K917" t="s">
        <v>781</v>
      </c>
      <c r="L917">
        <v>1348</v>
      </c>
      <c r="N917">
        <v>1009</v>
      </c>
      <c r="O917" t="s">
        <v>32</v>
      </c>
      <c r="P917" t="s">
        <v>32</v>
      </c>
      <c r="Q917">
        <v>1000</v>
      </c>
      <c r="X917">
        <v>0.16</v>
      </c>
      <c r="Y917">
        <v>7185.82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3</v>
      </c>
      <c r="AG917">
        <v>0.16</v>
      </c>
      <c r="AH917">
        <v>2</v>
      </c>
      <c r="AI917">
        <v>56496018</v>
      </c>
      <c r="AJ917">
        <v>938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ROW(Source!A1041)</f>
        <v>1041</v>
      </c>
      <c r="B918">
        <v>56496038</v>
      </c>
      <c r="C918">
        <v>56496008</v>
      </c>
      <c r="D918">
        <v>54902403</v>
      </c>
      <c r="E918">
        <v>1</v>
      </c>
      <c r="F918">
        <v>1</v>
      </c>
      <c r="G918">
        <v>1079</v>
      </c>
      <c r="H918">
        <v>3</v>
      </c>
      <c r="I918" t="s">
        <v>815</v>
      </c>
      <c r="J918" t="s">
        <v>816</v>
      </c>
      <c r="K918" t="s">
        <v>817</v>
      </c>
      <c r="L918">
        <v>1339</v>
      </c>
      <c r="N918">
        <v>1007</v>
      </c>
      <c r="O918" t="s">
        <v>158</v>
      </c>
      <c r="P918" t="s">
        <v>158</v>
      </c>
      <c r="Q918">
        <v>1</v>
      </c>
      <c r="X918">
        <v>0.04</v>
      </c>
      <c r="Y918">
        <v>1821.37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3</v>
      </c>
      <c r="AG918">
        <v>0.04</v>
      </c>
      <c r="AH918">
        <v>2</v>
      </c>
      <c r="AI918">
        <v>56496019</v>
      </c>
      <c r="AJ918">
        <v>939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ROW(Source!A1041)</f>
        <v>1041</v>
      </c>
      <c r="B919">
        <v>56496039</v>
      </c>
      <c r="C919">
        <v>56496008</v>
      </c>
      <c r="D919">
        <v>54902427</v>
      </c>
      <c r="E919">
        <v>1</v>
      </c>
      <c r="F919">
        <v>1</v>
      </c>
      <c r="G919">
        <v>1079</v>
      </c>
      <c r="H919">
        <v>3</v>
      </c>
      <c r="I919" t="s">
        <v>761</v>
      </c>
      <c r="J919" t="s">
        <v>762</v>
      </c>
      <c r="K919" t="s">
        <v>763</v>
      </c>
      <c r="L919">
        <v>1348</v>
      </c>
      <c r="N919">
        <v>1009</v>
      </c>
      <c r="O919" t="s">
        <v>32</v>
      </c>
      <c r="P919" t="s">
        <v>32</v>
      </c>
      <c r="Q919">
        <v>1000</v>
      </c>
      <c r="X919">
        <v>0.01</v>
      </c>
      <c r="Y919">
        <v>1257.54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0.01</v>
      </c>
      <c r="AH919">
        <v>2</v>
      </c>
      <c r="AI919">
        <v>56496020</v>
      </c>
      <c r="AJ919">
        <v>940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ROW(Source!A1041)</f>
        <v>1041</v>
      </c>
      <c r="B920">
        <v>56496040</v>
      </c>
      <c r="C920">
        <v>56496008</v>
      </c>
      <c r="D920">
        <v>54902715</v>
      </c>
      <c r="E920">
        <v>1</v>
      </c>
      <c r="F920">
        <v>1</v>
      </c>
      <c r="G920">
        <v>1079</v>
      </c>
      <c r="H920">
        <v>3</v>
      </c>
      <c r="I920" t="s">
        <v>892</v>
      </c>
      <c r="J920" t="s">
        <v>893</v>
      </c>
      <c r="K920" t="s">
        <v>894</v>
      </c>
      <c r="L920">
        <v>1327</v>
      </c>
      <c r="N920">
        <v>1005</v>
      </c>
      <c r="O920" t="s">
        <v>214</v>
      </c>
      <c r="P920" t="s">
        <v>214</v>
      </c>
      <c r="Q920">
        <v>1</v>
      </c>
      <c r="X920">
        <v>30</v>
      </c>
      <c r="Y920">
        <v>7.39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30</v>
      </c>
      <c r="AH920">
        <v>2</v>
      </c>
      <c r="AI920">
        <v>56496021</v>
      </c>
      <c r="AJ920">
        <v>941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ROW(Source!A1041)</f>
        <v>1041</v>
      </c>
      <c r="B921">
        <v>56496041</v>
      </c>
      <c r="C921">
        <v>56496008</v>
      </c>
      <c r="D921">
        <v>54914903</v>
      </c>
      <c r="E921">
        <v>1</v>
      </c>
      <c r="F921">
        <v>1</v>
      </c>
      <c r="G921">
        <v>1079</v>
      </c>
      <c r="H921">
        <v>3</v>
      </c>
      <c r="I921" t="s">
        <v>918</v>
      </c>
      <c r="J921" t="s">
        <v>919</v>
      </c>
      <c r="K921" t="s">
        <v>920</v>
      </c>
      <c r="L921">
        <v>1327</v>
      </c>
      <c r="N921">
        <v>1005</v>
      </c>
      <c r="O921" t="s">
        <v>214</v>
      </c>
      <c r="P921" t="s">
        <v>214</v>
      </c>
      <c r="Q921">
        <v>1</v>
      </c>
      <c r="X921">
        <v>3.6</v>
      </c>
      <c r="Y921">
        <v>90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</v>
      </c>
      <c r="AG921">
        <v>3.6</v>
      </c>
      <c r="AH921">
        <v>2</v>
      </c>
      <c r="AI921">
        <v>56496026</v>
      </c>
      <c r="AJ921">
        <v>946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ROW(Source!A1041)</f>
        <v>1041</v>
      </c>
      <c r="B922">
        <v>56496042</v>
      </c>
      <c r="C922">
        <v>56496008</v>
      </c>
      <c r="D922">
        <v>54869117</v>
      </c>
      <c r="E922">
        <v>1079</v>
      </c>
      <c r="F922">
        <v>1</v>
      </c>
      <c r="G922">
        <v>1079</v>
      </c>
      <c r="H922">
        <v>3</v>
      </c>
      <c r="I922" t="s">
        <v>973</v>
      </c>
      <c r="J922" t="s">
        <v>3</v>
      </c>
      <c r="K922" t="s">
        <v>987</v>
      </c>
      <c r="L922">
        <v>1339</v>
      </c>
      <c r="N922">
        <v>1007</v>
      </c>
      <c r="O922" t="s">
        <v>158</v>
      </c>
      <c r="P922" t="s">
        <v>158</v>
      </c>
      <c r="Q922">
        <v>1</v>
      </c>
      <c r="X922">
        <v>101.5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3</v>
      </c>
      <c r="AG922">
        <v>101.5</v>
      </c>
      <c r="AH922">
        <v>3</v>
      </c>
      <c r="AI922">
        <v>-1</v>
      </c>
      <c r="AJ922" t="s">
        <v>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ROW(Source!A1042)</f>
        <v>1042</v>
      </c>
      <c r="B923">
        <v>56496027</v>
      </c>
      <c r="C923">
        <v>56496008</v>
      </c>
      <c r="D923">
        <v>54836958</v>
      </c>
      <c r="E923">
        <v>1079</v>
      </c>
      <c r="F923">
        <v>1</v>
      </c>
      <c r="G923">
        <v>1079</v>
      </c>
      <c r="H923">
        <v>1</v>
      </c>
      <c r="I923" t="s">
        <v>738</v>
      </c>
      <c r="J923" t="s">
        <v>3</v>
      </c>
      <c r="K923" t="s">
        <v>739</v>
      </c>
      <c r="L923">
        <v>1191</v>
      </c>
      <c r="N923">
        <v>1013</v>
      </c>
      <c r="O923" t="s">
        <v>740</v>
      </c>
      <c r="P923" t="s">
        <v>740</v>
      </c>
      <c r="Q923">
        <v>1</v>
      </c>
      <c r="X923">
        <v>179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 t="s">
        <v>166</v>
      </c>
      <c r="AG923">
        <v>226.435</v>
      </c>
      <c r="AH923">
        <v>2</v>
      </c>
      <c r="AI923">
        <v>56496009</v>
      </c>
      <c r="AJ923">
        <v>947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ROW(Source!A1042)</f>
        <v>1042</v>
      </c>
      <c r="B924">
        <v>56496028</v>
      </c>
      <c r="C924">
        <v>56496008</v>
      </c>
      <c r="D924">
        <v>54933985</v>
      </c>
      <c r="E924">
        <v>1</v>
      </c>
      <c r="F924">
        <v>1</v>
      </c>
      <c r="G924">
        <v>1079</v>
      </c>
      <c r="H924">
        <v>2</v>
      </c>
      <c r="I924" t="s">
        <v>773</v>
      </c>
      <c r="J924" t="s">
        <v>774</v>
      </c>
      <c r="K924" t="s">
        <v>775</v>
      </c>
      <c r="L924">
        <v>1368</v>
      </c>
      <c r="N924">
        <v>1011</v>
      </c>
      <c r="O924" t="s">
        <v>744</v>
      </c>
      <c r="P924" t="s">
        <v>744</v>
      </c>
      <c r="Q924">
        <v>1</v>
      </c>
      <c r="X924">
        <v>120</v>
      </c>
      <c r="Y924">
        <v>0</v>
      </c>
      <c r="Z924">
        <v>7.11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165</v>
      </c>
      <c r="AG924">
        <v>165</v>
      </c>
      <c r="AH924">
        <v>2</v>
      </c>
      <c r="AI924">
        <v>56496010</v>
      </c>
      <c r="AJ924">
        <v>948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ROW(Source!A1042)</f>
        <v>1042</v>
      </c>
      <c r="B925">
        <v>56496029</v>
      </c>
      <c r="C925">
        <v>56496008</v>
      </c>
      <c r="D925">
        <v>54934284</v>
      </c>
      <c r="E925">
        <v>1</v>
      </c>
      <c r="F925">
        <v>1</v>
      </c>
      <c r="G925">
        <v>1079</v>
      </c>
      <c r="H925">
        <v>2</v>
      </c>
      <c r="I925" t="s">
        <v>741</v>
      </c>
      <c r="J925" t="s">
        <v>742</v>
      </c>
      <c r="K925" t="s">
        <v>743</v>
      </c>
      <c r="L925">
        <v>1368</v>
      </c>
      <c r="N925">
        <v>1011</v>
      </c>
      <c r="O925" t="s">
        <v>744</v>
      </c>
      <c r="P925" t="s">
        <v>744</v>
      </c>
      <c r="Q925">
        <v>1</v>
      </c>
      <c r="X925">
        <v>1.35</v>
      </c>
      <c r="Y925">
        <v>0</v>
      </c>
      <c r="Z925">
        <v>83.1</v>
      </c>
      <c r="AA925">
        <v>12.62</v>
      </c>
      <c r="AB925">
        <v>0</v>
      </c>
      <c r="AC925">
        <v>0</v>
      </c>
      <c r="AD925">
        <v>1</v>
      </c>
      <c r="AE925">
        <v>0</v>
      </c>
      <c r="AF925" t="s">
        <v>165</v>
      </c>
      <c r="AG925">
        <v>1.8562500000000002</v>
      </c>
      <c r="AH925">
        <v>2</v>
      </c>
      <c r="AI925">
        <v>56496011</v>
      </c>
      <c r="AJ925">
        <v>949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ROW(Source!A1042)</f>
        <v>1042</v>
      </c>
      <c r="B926">
        <v>56496031</v>
      </c>
      <c r="C926">
        <v>56496008</v>
      </c>
      <c r="D926">
        <v>54934421</v>
      </c>
      <c r="E926">
        <v>1</v>
      </c>
      <c r="F926">
        <v>1</v>
      </c>
      <c r="G926">
        <v>1079</v>
      </c>
      <c r="H926">
        <v>2</v>
      </c>
      <c r="I926" t="s">
        <v>803</v>
      </c>
      <c r="J926" t="s">
        <v>804</v>
      </c>
      <c r="K926" t="s">
        <v>805</v>
      </c>
      <c r="L926">
        <v>1368</v>
      </c>
      <c r="N926">
        <v>1011</v>
      </c>
      <c r="O926" t="s">
        <v>744</v>
      </c>
      <c r="P926" t="s">
        <v>744</v>
      </c>
      <c r="Q926">
        <v>1</v>
      </c>
      <c r="X926">
        <v>0.1</v>
      </c>
      <c r="Y926">
        <v>0</v>
      </c>
      <c r="Z926">
        <v>0.45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165</v>
      </c>
      <c r="AG926">
        <v>0.13750000000000001</v>
      </c>
      <c r="AH926">
        <v>2</v>
      </c>
      <c r="AI926">
        <v>56496013</v>
      </c>
      <c r="AJ926">
        <v>950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ROW(Source!A1042)</f>
        <v>1042</v>
      </c>
      <c r="B927">
        <v>56496030</v>
      </c>
      <c r="C927">
        <v>56496008</v>
      </c>
      <c r="D927">
        <v>54933523</v>
      </c>
      <c r="E927">
        <v>1</v>
      </c>
      <c r="F927">
        <v>1</v>
      </c>
      <c r="G927">
        <v>1079</v>
      </c>
      <c r="H927">
        <v>2</v>
      </c>
      <c r="I927" t="s">
        <v>746</v>
      </c>
      <c r="J927" t="s">
        <v>747</v>
      </c>
      <c r="K927" t="s">
        <v>748</v>
      </c>
      <c r="L927">
        <v>1368</v>
      </c>
      <c r="N927">
        <v>1011</v>
      </c>
      <c r="O927" t="s">
        <v>744</v>
      </c>
      <c r="P927" t="s">
        <v>744</v>
      </c>
      <c r="Q927">
        <v>1</v>
      </c>
      <c r="X927">
        <v>0.9</v>
      </c>
      <c r="Y927">
        <v>0</v>
      </c>
      <c r="Z927">
        <v>179.17</v>
      </c>
      <c r="AA927">
        <v>16.93</v>
      </c>
      <c r="AB927">
        <v>0</v>
      </c>
      <c r="AC927">
        <v>0</v>
      </c>
      <c r="AD927">
        <v>1</v>
      </c>
      <c r="AE927">
        <v>0</v>
      </c>
      <c r="AF927" t="s">
        <v>165</v>
      </c>
      <c r="AG927">
        <v>1.2375</v>
      </c>
      <c r="AH927">
        <v>2</v>
      </c>
      <c r="AI927">
        <v>56496012</v>
      </c>
      <c r="AJ927">
        <v>951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ROW(Source!A1042)</f>
        <v>1042</v>
      </c>
      <c r="B928">
        <v>56496032</v>
      </c>
      <c r="C928">
        <v>56496008</v>
      </c>
      <c r="D928">
        <v>54933656</v>
      </c>
      <c r="E928">
        <v>1</v>
      </c>
      <c r="F928">
        <v>1</v>
      </c>
      <c r="G928">
        <v>1079</v>
      </c>
      <c r="H928">
        <v>2</v>
      </c>
      <c r="I928" t="s">
        <v>806</v>
      </c>
      <c r="J928" t="s">
        <v>807</v>
      </c>
      <c r="K928" t="s">
        <v>808</v>
      </c>
      <c r="L928">
        <v>1368</v>
      </c>
      <c r="N928">
        <v>1011</v>
      </c>
      <c r="O928" t="s">
        <v>744</v>
      </c>
      <c r="P928" t="s">
        <v>744</v>
      </c>
      <c r="Q928">
        <v>1</v>
      </c>
      <c r="X928">
        <v>0.25</v>
      </c>
      <c r="Y928">
        <v>0</v>
      </c>
      <c r="Z928">
        <v>164.94</v>
      </c>
      <c r="AA928">
        <v>14.54</v>
      </c>
      <c r="AB928">
        <v>0</v>
      </c>
      <c r="AC928">
        <v>0</v>
      </c>
      <c r="AD928">
        <v>1</v>
      </c>
      <c r="AE928">
        <v>0</v>
      </c>
      <c r="AF928" t="s">
        <v>165</v>
      </c>
      <c r="AG928">
        <v>0.34375</v>
      </c>
      <c r="AH928">
        <v>2</v>
      </c>
      <c r="AI928">
        <v>56496014</v>
      </c>
      <c r="AJ928">
        <v>952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ROW(Source!A1042)</f>
        <v>1042</v>
      </c>
      <c r="B929">
        <v>56496033</v>
      </c>
      <c r="C929">
        <v>56496008</v>
      </c>
      <c r="D929">
        <v>54933780</v>
      </c>
      <c r="E929">
        <v>1</v>
      </c>
      <c r="F929">
        <v>1</v>
      </c>
      <c r="G929">
        <v>1079</v>
      </c>
      <c r="H929">
        <v>2</v>
      </c>
      <c r="I929" t="s">
        <v>915</v>
      </c>
      <c r="J929" t="s">
        <v>916</v>
      </c>
      <c r="K929" t="s">
        <v>917</v>
      </c>
      <c r="L929">
        <v>1368</v>
      </c>
      <c r="N929">
        <v>1011</v>
      </c>
      <c r="O929" t="s">
        <v>744</v>
      </c>
      <c r="P929" t="s">
        <v>744</v>
      </c>
      <c r="Q929">
        <v>1</v>
      </c>
      <c r="X929">
        <v>9</v>
      </c>
      <c r="Y929">
        <v>0</v>
      </c>
      <c r="Z929">
        <v>0.42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165</v>
      </c>
      <c r="AG929">
        <v>12.375000000000002</v>
      </c>
      <c r="AH929">
        <v>2</v>
      </c>
      <c r="AI929">
        <v>56496015</v>
      </c>
      <c r="AJ929">
        <v>953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ROW(Source!A1042)</f>
        <v>1042</v>
      </c>
      <c r="B930">
        <v>56496034</v>
      </c>
      <c r="C930">
        <v>56496008</v>
      </c>
      <c r="D930">
        <v>54831673</v>
      </c>
      <c r="E930">
        <v>1079</v>
      </c>
      <c r="F930">
        <v>1</v>
      </c>
      <c r="G930">
        <v>1079</v>
      </c>
      <c r="H930">
        <v>3</v>
      </c>
      <c r="I930" t="s">
        <v>969</v>
      </c>
      <c r="J930" t="s">
        <v>3</v>
      </c>
      <c r="K930" t="s">
        <v>972</v>
      </c>
      <c r="L930">
        <v>1348</v>
      </c>
      <c r="N930">
        <v>1009</v>
      </c>
      <c r="O930" t="s">
        <v>32</v>
      </c>
      <c r="P930" t="s">
        <v>32</v>
      </c>
      <c r="Q930">
        <v>1000</v>
      </c>
      <c r="X930">
        <v>8.1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3</v>
      </c>
      <c r="AG930">
        <v>8.1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ROW(Source!A1042)</f>
        <v>1042</v>
      </c>
      <c r="B931">
        <v>56496035</v>
      </c>
      <c r="C931">
        <v>56496008</v>
      </c>
      <c r="D931">
        <v>54902310</v>
      </c>
      <c r="E931">
        <v>1</v>
      </c>
      <c r="F931">
        <v>1</v>
      </c>
      <c r="G931">
        <v>1079</v>
      </c>
      <c r="H931">
        <v>3</v>
      </c>
      <c r="I931" t="s">
        <v>752</v>
      </c>
      <c r="J931" t="s">
        <v>753</v>
      </c>
      <c r="K931" t="s">
        <v>754</v>
      </c>
      <c r="L931">
        <v>1339</v>
      </c>
      <c r="N931">
        <v>1007</v>
      </c>
      <c r="O931" t="s">
        <v>158</v>
      </c>
      <c r="P931" t="s">
        <v>158</v>
      </c>
      <c r="Q931">
        <v>1</v>
      </c>
      <c r="X931">
        <v>0.73</v>
      </c>
      <c r="Y931">
        <v>7.07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</v>
      </c>
      <c r="AG931">
        <v>0.73</v>
      </c>
      <c r="AH931">
        <v>2</v>
      </c>
      <c r="AI931">
        <v>56496016</v>
      </c>
      <c r="AJ931">
        <v>954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ROW(Source!A1042)</f>
        <v>1042</v>
      </c>
      <c r="B932">
        <v>56496036</v>
      </c>
      <c r="C932">
        <v>56496008</v>
      </c>
      <c r="D932">
        <v>54902322</v>
      </c>
      <c r="E932">
        <v>1</v>
      </c>
      <c r="F932">
        <v>1</v>
      </c>
      <c r="G932">
        <v>1079</v>
      </c>
      <c r="H932">
        <v>3</v>
      </c>
      <c r="I932" t="s">
        <v>809</v>
      </c>
      <c r="J932" t="s">
        <v>810</v>
      </c>
      <c r="K932" t="s">
        <v>811</v>
      </c>
      <c r="L932">
        <v>1348</v>
      </c>
      <c r="N932">
        <v>1009</v>
      </c>
      <c r="O932" t="s">
        <v>32</v>
      </c>
      <c r="P932" t="s">
        <v>32</v>
      </c>
      <c r="Q932">
        <v>1000</v>
      </c>
      <c r="X932">
        <v>2E-3</v>
      </c>
      <c r="Y932">
        <v>6512.79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</v>
      </c>
      <c r="AG932">
        <v>2E-3</v>
      </c>
      <c r="AH932">
        <v>2</v>
      </c>
      <c r="AI932">
        <v>56496017</v>
      </c>
      <c r="AJ932">
        <v>955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ROW(Source!A1042)</f>
        <v>1042</v>
      </c>
      <c r="B933">
        <v>56496037</v>
      </c>
      <c r="C933">
        <v>56496008</v>
      </c>
      <c r="D933">
        <v>54903374</v>
      </c>
      <c r="E933">
        <v>1</v>
      </c>
      <c r="F933">
        <v>1</v>
      </c>
      <c r="G933">
        <v>1079</v>
      </c>
      <c r="H933">
        <v>3</v>
      </c>
      <c r="I933" t="s">
        <v>779</v>
      </c>
      <c r="J933" t="s">
        <v>780</v>
      </c>
      <c r="K933" t="s">
        <v>781</v>
      </c>
      <c r="L933">
        <v>1348</v>
      </c>
      <c r="N933">
        <v>1009</v>
      </c>
      <c r="O933" t="s">
        <v>32</v>
      </c>
      <c r="P933" t="s">
        <v>32</v>
      </c>
      <c r="Q933">
        <v>1000</v>
      </c>
      <c r="X933">
        <v>0.16</v>
      </c>
      <c r="Y933">
        <v>7185.82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</v>
      </c>
      <c r="AG933">
        <v>0.16</v>
      </c>
      <c r="AH933">
        <v>2</v>
      </c>
      <c r="AI933">
        <v>56496018</v>
      </c>
      <c r="AJ933">
        <v>956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ROW(Source!A1042)</f>
        <v>1042</v>
      </c>
      <c r="B934">
        <v>56496038</v>
      </c>
      <c r="C934">
        <v>56496008</v>
      </c>
      <c r="D934">
        <v>54902403</v>
      </c>
      <c r="E934">
        <v>1</v>
      </c>
      <c r="F934">
        <v>1</v>
      </c>
      <c r="G934">
        <v>1079</v>
      </c>
      <c r="H934">
        <v>3</v>
      </c>
      <c r="I934" t="s">
        <v>815</v>
      </c>
      <c r="J934" t="s">
        <v>816</v>
      </c>
      <c r="K934" t="s">
        <v>817</v>
      </c>
      <c r="L934">
        <v>1339</v>
      </c>
      <c r="N934">
        <v>1007</v>
      </c>
      <c r="O934" t="s">
        <v>158</v>
      </c>
      <c r="P934" t="s">
        <v>158</v>
      </c>
      <c r="Q934">
        <v>1</v>
      </c>
      <c r="X934">
        <v>0.04</v>
      </c>
      <c r="Y934">
        <v>1821.37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</v>
      </c>
      <c r="AG934">
        <v>0.04</v>
      </c>
      <c r="AH934">
        <v>2</v>
      </c>
      <c r="AI934">
        <v>56496019</v>
      </c>
      <c r="AJ934">
        <v>957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ROW(Source!A1042)</f>
        <v>1042</v>
      </c>
      <c r="B935">
        <v>56496039</v>
      </c>
      <c r="C935">
        <v>56496008</v>
      </c>
      <c r="D935">
        <v>54902427</v>
      </c>
      <c r="E935">
        <v>1</v>
      </c>
      <c r="F935">
        <v>1</v>
      </c>
      <c r="G935">
        <v>1079</v>
      </c>
      <c r="H935">
        <v>3</v>
      </c>
      <c r="I935" t="s">
        <v>761</v>
      </c>
      <c r="J935" t="s">
        <v>762</v>
      </c>
      <c r="K935" t="s">
        <v>763</v>
      </c>
      <c r="L935">
        <v>1348</v>
      </c>
      <c r="N935">
        <v>1009</v>
      </c>
      <c r="O935" t="s">
        <v>32</v>
      </c>
      <c r="P935" t="s">
        <v>32</v>
      </c>
      <c r="Q935">
        <v>1000</v>
      </c>
      <c r="X935">
        <v>0.01</v>
      </c>
      <c r="Y935">
        <v>1257.54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</v>
      </c>
      <c r="AG935">
        <v>0.01</v>
      </c>
      <c r="AH935">
        <v>2</v>
      </c>
      <c r="AI935">
        <v>56496020</v>
      </c>
      <c r="AJ935">
        <v>958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ROW(Source!A1042)</f>
        <v>1042</v>
      </c>
      <c r="B936">
        <v>56496040</v>
      </c>
      <c r="C936">
        <v>56496008</v>
      </c>
      <c r="D936">
        <v>54902715</v>
      </c>
      <c r="E936">
        <v>1</v>
      </c>
      <c r="F936">
        <v>1</v>
      </c>
      <c r="G936">
        <v>1079</v>
      </c>
      <c r="H936">
        <v>3</v>
      </c>
      <c r="I936" t="s">
        <v>892</v>
      </c>
      <c r="J936" t="s">
        <v>893</v>
      </c>
      <c r="K936" t="s">
        <v>894</v>
      </c>
      <c r="L936">
        <v>1327</v>
      </c>
      <c r="N936">
        <v>1005</v>
      </c>
      <c r="O936" t="s">
        <v>214</v>
      </c>
      <c r="P936" t="s">
        <v>214</v>
      </c>
      <c r="Q936">
        <v>1</v>
      </c>
      <c r="X936">
        <v>30</v>
      </c>
      <c r="Y936">
        <v>7.39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3</v>
      </c>
      <c r="AG936">
        <v>30</v>
      </c>
      <c r="AH936">
        <v>2</v>
      </c>
      <c r="AI936">
        <v>56496021</v>
      </c>
      <c r="AJ936">
        <v>959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ROW(Source!A1042)</f>
        <v>1042</v>
      </c>
      <c r="B937">
        <v>56496041</v>
      </c>
      <c r="C937">
        <v>56496008</v>
      </c>
      <c r="D937">
        <v>54914903</v>
      </c>
      <c r="E937">
        <v>1</v>
      </c>
      <c r="F937">
        <v>1</v>
      </c>
      <c r="G937">
        <v>1079</v>
      </c>
      <c r="H937">
        <v>3</v>
      </c>
      <c r="I937" t="s">
        <v>918</v>
      </c>
      <c r="J937" t="s">
        <v>919</v>
      </c>
      <c r="K937" t="s">
        <v>920</v>
      </c>
      <c r="L937">
        <v>1327</v>
      </c>
      <c r="N937">
        <v>1005</v>
      </c>
      <c r="O937" t="s">
        <v>214</v>
      </c>
      <c r="P937" t="s">
        <v>214</v>
      </c>
      <c r="Q937">
        <v>1</v>
      </c>
      <c r="X937">
        <v>3.6</v>
      </c>
      <c r="Y937">
        <v>90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3</v>
      </c>
      <c r="AG937">
        <v>3.6</v>
      </c>
      <c r="AH937">
        <v>2</v>
      </c>
      <c r="AI937">
        <v>56496026</v>
      </c>
      <c r="AJ937">
        <v>964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ROW(Source!A1042)</f>
        <v>1042</v>
      </c>
      <c r="B938">
        <v>56496042</v>
      </c>
      <c r="C938">
        <v>56496008</v>
      </c>
      <c r="D938">
        <v>54869117</v>
      </c>
      <c r="E938">
        <v>1079</v>
      </c>
      <c r="F938">
        <v>1</v>
      </c>
      <c r="G938">
        <v>1079</v>
      </c>
      <c r="H938">
        <v>3</v>
      </c>
      <c r="I938" t="s">
        <v>973</v>
      </c>
      <c r="J938" t="s">
        <v>3</v>
      </c>
      <c r="K938" t="s">
        <v>987</v>
      </c>
      <c r="L938">
        <v>1339</v>
      </c>
      <c r="N938">
        <v>1007</v>
      </c>
      <c r="O938" t="s">
        <v>158</v>
      </c>
      <c r="P938" t="s">
        <v>158</v>
      </c>
      <c r="Q938">
        <v>1</v>
      </c>
      <c r="X938">
        <v>101.5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3</v>
      </c>
      <c r="AG938">
        <v>101.5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ROW(Source!A1051)</f>
        <v>1051</v>
      </c>
      <c r="B939">
        <v>56496096</v>
      </c>
      <c r="C939">
        <v>56496095</v>
      </c>
      <c r="D939">
        <v>54836958</v>
      </c>
      <c r="E939">
        <v>1079</v>
      </c>
      <c r="F939">
        <v>1</v>
      </c>
      <c r="G939">
        <v>1079</v>
      </c>
      <c r="H939">
        <v>1</v>
      </c>
      <c r="I939" t="s">
        <v>738</v>
      </c>
      <c r="J939" t="s">
        <v>3</v>
      </c>
      <c r="K939" t="s">
        <v>739</v>
      </c>
      <c r="L939">
        <v>1191</v>
      </c>
      <c r="N939">
        <v>1013</v>
      </c>
      <c r="O939" t="s">
        <v>740</v>
      </c>
      <c r="P939" t="s">
        <v>740</v>
      </c>
      <c r="Q939">
        <v>1</v>
      </c>
      <c r="X939">
        <v>76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166</v>
      </c>
      <c r="AG939">
        <v>96.14</v>
      </c>
      <c r="AH939">
        <v>2</v>
      </c>
      <c r="AI939">
        <v>56496096</v>
      </c>
      <c r="AJ939">
        <v>965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ROW(Source!A1051)</f>
        <v>1051</v>
      </c>
      <c r="B940">
        <v>56496097</v>
      </c>
      <c r="C940">
        <v>56496095</v>
      </c>
      <c r="D940">
        <v>54933606</v>
      </c>
      <c r="E940">
        <v>1</v>
      </c>
      <c r="F940">
        <v>1</v>
      </c>
      <c r="G940">
        <v>1079</v>
      </c>
      <c r="H940">
        <v>2</v>
      </c>
      <c r="I940" t="s">
        <v>883</v>
      </c>
      <c r="J940" t="s">
        <v>884</v>
      </c>
      <c r="K940" t="s">
        <v>885</v>
      </c>
      <c r="L940">
        <v>1368</v>
      </c>
      <c r="N940">
        <v>1011</v>
      </c>
      <c r="O940" t="s">
        <v>744</v>
      </c>
      <c r="P940" t="s">
        <v>744</v>
      </c>
      <c r="Q940">
        <v>1</v>
      </c>
      <c r="X940">
        <v>15.2</v>
      </c>
      <c r="Y940">
        <v>0</v>
      </c>
      <c r="Z940">
        <v>2.27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165</v>
      </c>
      <c r="AG940">
        <v>20.900000000000002</v>
      </c>
      <c r="AH940">
        <v>2</v>
      </c>
      <c r="AI940">
        <v>56496097</v>
      </c>
      <c r="AJ940">
        <v>966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ROW(Source!A1051)</f>
        <v>1051</v>
      </c>
      <c r="B941">
        <v>56496098</v>
      </c>
      <c r="C941">
        <v>56496095</v>
      </c>
      <c r="D941">
        <v>54903374</v>
      </c>
      <c r="E941">
        <v>1</v>
      </c>
      <c r="F941">
        <v>1</v>
      </c>
      <c r="G941">
        <v>1079</v>
      </c>
      <c r="H941">
        <v>3</v>
      </c>
      <c r="I941" t="s">
        <v>779</v>
      </c>
      <c r="J941" t="s">
        <v>780</v>
      </c>
      <c r="K941" t="s">
        <v>781</v>
      </c>
      <c r="L941">
        <v>1348</v>
      </c>
      <c r="N941">
        <v>1009</v>
      </c>
      <c r="O941" t="s">
        <v>32</v>
      </c>
      <c r="P941" t="s">
        <v>32</v>
      </c>
      <c r="Q941">
        <v>1000</v>
      </c>
      <c r="X941">
        <v>1.4E-3</v>
      </c>
      <c r="Y941">
        <v>7185.82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</v>
      </c>
      <c r="AG941">
        <v>1.4E-3</v>
      </c>
      <c r="AH941">
        <v>2</v>
      </c>
      <c r="AI941">
        <v>56496098</v>
      </c>
      <c r="AJ941">
        <v>967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ROW(Source!A1051)</f>
        <v>1051</v>
      </c>
      <c r="B942">
        <v>56496099</v>
      </c>
      <c r="C942">
        <v>56496095</v>
      </c>
      <c r="D942">
        <v>54902353</v>
      </c>
      <c r="E942">
        <v>1</v>
      </c>
      <c r="F942">
        <v>1</v>
      </c>
      <c r="G942">
        <v>1079</v>
      </c>
      <c r="H942">
        <v>3</v>
      </c>
      <c r="I942" t="s">
        <v>54</v>
      </c>
      <c r="J942" t="s">
        <v>839</v>
      </c>
      <c r="K942" t="s">
        <v>55</v>
      </c>
      <c r="L942">
        <v>1348</v>
      </c>
      <c r="N942">
        <v>1009</v>
      </c>
      <c r="O942" t="s">
        <v>32</v>
      </c>
      <c r="P942" t="s">
        <v>32</v>
      </c>
      <c r="Q942">
        <v>1000</v>
      </c>
      <c r="X942">
        <v>2.9999999999999997E-4</v>
      </c>
      <c r="Y942">
        <v>18653.07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3</v>
      </c>
      <c r="AG942">
        <v>2.9999999999999997E-4</v>
      </c>
      <c r="AH942">
        <v>2</v>
      </c>
      <c r="AI942">
        <v>56496099</v>
      </c>
      <c r="AJ942">
        <v>968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ROW(Source!A1051)</f>
        <v>1051</v>
      </c>
      <c r="B943">
        <v>56496100</v>
      </c>
      <c r="C943">
        <v>56496095</v>
      </c>
      <c r="D943">
        <v>54907584</v>
      </c>
      <c r="E943">
        <v>1</v>
      </c>
      <c r="F943">
        <v>1</v>
      </c>
      <c r="G943">
        <v>1079</v>
      </c>
      <c r="H943">
        <v>3</v>
      </c>
      <c r="I943" t="s">
        <v>886</v>
      </c>
      <c r="J943" t="s">
        <v>887</v>
      </c>
      <c r="K943" t="s">
        <v>888</v>
      </c>
      <c r="L943">
        <v>1348</v>
      </c>
      <c r="N943">
        <v>1009</v>
      </c>
      <c r="O943" t="s">
        <v>32</v>
      </c>
      <c r="P943" t="s">
        <v>32</v>
      </c>
      <c r="Q943">
        <v>1000</v>
      </c>
      <c r="X943">
        <v>1.9E-3</v>
      </c>
      <c r="Y943">
        <v>13451.64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3</v>
      </c>
      <c r="AG943">
        <v>1.9E-3</v>
      </c>
      <c r="AH943">
        <v>2</v>
      </c>
      <c r="AI943">
        <v>56496100</v>
      </c>
      <c r="AJ943">
        <v>970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ROW(Source!A1051)</f>
        <v>1051</v>
      </c>
      <c r="B944">
        <v>56496101</v>
      </c>
      <c r="C944">
        <v>56496095</v>
      </c>
      <c r="D944">
        <v>54902905</v>
      </c>
      <c r="E944">
        <v>1</v>
      </c>
      <c r="F944">
        <v>1</v>
      </c>
      <c r="G944">
        <v>1079</v>
      </c>
      <c r="H944">
        <v>3</v>
      </c>
      <c r="I944" t="s">
        <v>859</v>
      </c>
      <c r="J944" t="s">
        <v>860</v>
      </c>
      <c r="K944" t="s">
        <v>861</v>
      </c>
      <c r="L944">
        <v>1348</v>
      </c>
      <c r="N944">
        <v>1009</v>
      </c>
      <c r="O944" t="s">
        <v>32</v>
      </c>
      <c r="P944" t="s">
        <v>32</v>
      </c>
      <c r="Q944">
        <v>1000</v>
      </c>
      <c r="X944">
        <v>5.9999999999999995E-4</v>
      </c>
      <c r="Y944">
        <v>8582.42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3</v>
      </c>
      <c r="AG944">
        <v>5.9999999999999995E-4</v>
      </c>
      <c r="AH944">
        <v>2</v>
      </c>
      <c r="AI944">
        <v>56496101</v>
      </c>
      <c r="AJ944">
        <v>971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ROW(Source!A1051)</f>
        <v>1051</v>
      </c>
      <c r="B945">
        <v>56496102</v>
      </c>
      <c r="C945">
        <v>56496095</v>
      </c>
      <c r="D945">
        <v>54833722</v>
      </c>
      <c r="E945">
        <v>1079</v>
      </c>
      <c r="F945">
        <v>1</v>
      </c>
      <c r="G945">
        <v>1079</v>
      </c>
      <c r="H945">
        <v>3</v>
      </c>
      <c r="I945" t="s">
        <v>994</v>
      </c>
      <c r="J945" t="s">
        <v>3</v>
      </c>
      <c r="K945" t="s">
        <v>995</v>
      </c>
      <c r="L945">
        <v>1348</v>
      </c>
      <c r="N945">
        <v>1009</v>
      </c>
      <c r="O945" t="s">
        <v>32</v>
      </c>
      <c r="P945" t="s">
        <v>32</v>
      </c>
      <c r="Q945">
        <v>1000</v>
      </c>
      <c r="X945">
        <v>3.3E-3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3</v>
      </c>
      <c r="AG945">
        <v>3.3E-3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ROW(Source!A1051)</f>
        <v>1051</v>
      </c>
      <c r="B946">
        <v>56496103</v>
      </c>
      <c r="C946">
        <v>56496095</v>
      </c>
      <c r="D946">
        <v>54866995</v>
      </c>
      <c r="E946">
        <v>1079</v>
      </c>
      <c r="F946">
        <v>1</v>
      </c>
      <c r="G946">
        <v>1079</v>
      </c>
      <c r="H946">
        <v>3</v>
      </c>
      <c r="I946" t="s">
        <v>996</v>
      </c>
      <c r="J946" t="s">
        <v>3</v>
      </c>
      <c r="K946" t="s">
        <v>997</v>
      </c>
      <c r="L946">
        <v>1348</v>
      </c>
      <c r="N946">
        <v>1009</v>
      </c>
      <c r="O946" t="s">
        <v>32</v>
      </c>
      <c r="P946" t="s">
        <v>32</v>
      </c>
      <c r="Q946">
        <v>1000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3</v>
      </c>
      <c r="AG946">
        <v>1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ROW(Source!A1052)</f>
        <v>1052</v>
      </c>
      <c r="B947">
        <v>56496096</v>
      </c>
      <c r="C947">
        <v>56496095</v>
      </c>
      <c r="D947">
        <v>54836958</v>
      </c>
      <c r="E947">
        <v>1079</v>
      </c>
      <c r="F947">
        <v>1</v>
      </c>
      <c r="G947">
        <v>1079</v>
      </c>
      <c r="H947">
        <v>1</v>
      </c>
      <c r="I947" t="s">
        <v>738</v>
      </c>
      <c r="J947" t="s">
        <v>3</v>
      </c>
      <c r="K947" t="s">
        <v>739</v>
      </c>
      <c r="L947">
        <v>1191</v>
      </c>
      <c r="N947">
        <v>1013</v>
      </c>
      <c r="O947" t="s">
        <v>740</v>
      </c>
      <c r="P947" t="s">
        <v>740</v>
      </c>
      <c r="Q947">
        <v>1</v>
      </c>
      <c r="X947">
        <v>76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166</v>
      </c>
      <c r="AG947">
        <v>96.14</v>
      </c>
      <c r="AH947">
        <v>2</v>
      </c>
      <c r="AI947">
        <v>56496096</v>
      </c>
      <c r="AJ947">
        <v>972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ROW(Source!A1052)</f>
        <v>1052</v>
      </c>
      <c r="B948">
        <v>56496097</v>
      </c>
      <c r="C948">
        <v>56496095</v>
      </c>
      <c r="D948">
        <v>54933606</v>
      </c>
      <c r="E948">
        <v>1</v>
      </c>
      <c r="F948">
        <v>1</v>
      </c>
      <c r="G948">
        <v>1079</v>
      </c>
      <c r="H948">
        <v>2</v>
      </c>
      <c r="I948" t="s">
        <v>883</v>
      </c>
      <c r="J948" t="s">
        <v>884</v>
      </c>
      <c r="K948" t="s">
        <v>885</v>
      </c>
      <c r="L948">
        <v>1368</v>
      </c>
      <c r="N948">
        <v>1011</v>
      </c>
      <c r="O948" t="s">
        <v>744</v>
      </c>
      <c r="P948" t="s">
        <v>744</v>
      </c>
      <c r="Q948">
        <v>1</v>
      </c>
      <c r="X948">
        <v>15.2</v>
      </c>
      <c r="Y948">
        <v>0</v>
      </c>
      <c r="Z948">
        <v>2.27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165</v>
      </c>
      <c r="AG948">
        <v>20.900000000000002</v>
      </c>
      <c r="AH948">
        <v>2</v>
      </c>
      <c r="AI948">
        <v>56496097</v>
      </c>
      <c r="AJ948">
        <v>973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ROW(Source!A1052)</f>
        <v>1052</v>
      </c>
      <c r="B949">
        <v>56496098</v>
      </c>
      <c r="C949">
        <v>56496095</v>
      </c>
      <c r="D949">
        <v>54903374</v>
      </c>
      <c r="E949">
        <v>1</v>
      </c>
      <c r="F949">
        <v>1</v>
      </c>
      <c r="G949">
        <v>1079</v>
      </c>
      <c r="H949">
        <v>3</v>
      </c>
      <c r="I949" t="s">
        <v>779</v>
      </c>
      <c r="J949" t="s">
        <v>780</v>
      </c>
      <c r="K949" t="s">
        <v>781</v>
      </c>
      <c r="L949">
        <v>1348</v>
      </c>
      <c r="N949">
        <v>1009</v>
      </c>
      <c r="O949" t="s">
        <v>32</v>
      </c>
      <c r="P949" t="s">
        <v>32</v>
      </c>
      <c r="Q949">
        <v>1000</v>
      </c>
      <c r="X949">
        <v>1.4E-3</v>
      </c>
      <c r="Y949">
        <v>7185.82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 t="s">
        <v>3</v>
      </c>
      <c r="AG949">
        <v>1.4E-3</v>
      </c>
      <c r="AH949">
        <v>2</v>
      </c>
      <c r="AI949">
        <v>56496098</v>
      </c>
      <c r="AJ949">
        <v>974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ROW(Source!A1052)</f>
        <v>1052</v>
      </c>
      <c r="B950">
        <v>56496099</v>
      </c>
      <c r="C950">
        <v>56496095</v>
      </c>
      <c r="D950">
        <v>54902353</v>
      </c>
      <c r="E950">
        <v>1</v>
      </c>
      <c r="F950">
        <v>1</v>
      </c>
      <c r="G950">
        <v>1079</v>
      </c>
      <c r="H950">
        <v>3</v>
      </c>
      <c r="I950" t="s">
        <v>54</v>
      </c>
      <c r="J950" t="s">
        <v>839</v>
      </c>
      <c r="K950" t="s">
        <v>55</v>
      </c>
      <c r="L950">
        <v>1348</v>
      </c>
      <c r="N950">
        <v>1009</v>
      </c>
      <c r="O950" t="s">
        <v>32</v>
      </c>
      <c r="P950" t="s">
        <v>32</v>
      </c>
      <c r="Q950">
        <v>1000</v>
      </c>
      <c r="X950">
        <v>2.9999999999999997E-4</v>
      </c>
      <c r="Y950">
        <v>18653.07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3</v>
      </c>
      <c r="AG950">
        <v>2.9999999999999997E-4</v>
      </c>
      <c r="AH950">
        <v>2</v>
      </c>
      <c r="AI950">
        <v>56496099</v>
      </c>
      <c r="AJ950">
        <v>975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ROW(Source!A1052)</f>
        <v>1052</v>
      </c>
      <c r="B951">
        <v>56496100</v>
      </c>
      <c r="C951">
        <v>56496095</v>
      </c>
      <c r="D951">
        <v>54907584</v>
      </c>
      <c r="E951">
        <v>1</v>
      </c>
      <c r="F951">
        <v>1</v>
      </c>
      <c r="G951">
        <v>1079</v>
      </c>
      <c r="H951">
        <v>3</v>
      </c>
      <c r="I951" t="s">
        <v>886</v>
      </c>
      <c r="J951" t="s">
        <v>887</v>
      </c>
      <c r="K951" t="s">
        <v>888</v>
      </c>
      <c r="L951">
        <v>1348</v>
      </c>
      <c r="N951">
        <v>1009</v>
      </c>
      <c r="O951" t="s">
        <v>32</v>
      </c>
      <c r="P951" t="s">
        <v>32</v>
      </c>
      <c r="Q951">
        <v>1000</v>
      </c>
      <c r="X951">
        <v>1.9E-3</v>
      </c>
      <c r="Y951">
        <v>13451.64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3</v>
      </c>
      <c r="AG951">
        <v>1.9E-3</v>
      </c>
      <c r="AH951">
        <v>2</v>
      </c>
      <c r="AI951">
        <v>56496100</v>
      </c>
      <c r="AJ951">
        <v>977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ROW(Source!A1052)</f>
        <v>1052</v>
      </c>
      <c r="B952">
        <v>56496101</v>
      </c>
      <c r="C952">
        <v>56496095</v>
      </c>
      <c r="D952">
        <v>54902905</v>
      </c>
      <c r="E952">
        <v>1</v>
      </c>
      <c r="F952">
        <v>1</v>
      </c>
      <c r="G952">
        <v>1079</v>
      </c>
      <c r="H952">
        <v>3</v>
      </c>
      <c r="I952" t="s">
        <v>859</v>
      </c>
      <c r="J952" t="s">
        <v>860</v>
      </c>
      <c r="K952" t="s">
        <v>861</v>
      </c>
      <c r="L952">
        <v>1348</v>
      </c>
      <c r="N952">
        <v>1009</v>
      </c>
      <c r="O952" t="s">
        <v>32</v>
      </c>
      <c r="P952" t="s">
        <v>32</v>
      </c>
      <c r="Q952">
        <v>1000</v>
      </c>
      <c r="X952">
        <v>5.9999999999999995E-4</v>
      </c>
      <c r="Y952">
        <v>8582.42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3</v>
      </c>
      <c r="AG952">
        <v>5.9999999999999995E-4</v>
      </c>
      <c r="AH952">
        <v>2</v>
      </c>
      <c r="AI952">
        <v>56496101</v>
      </c>
      <c r="AJ952">
        <v>978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ROW(Source!A1052)</f>
        <v>1052</v>
      </c>
      <c r="B953">
        <v>56496102</v>
      </c>
      <c r="C953">
        <v>56496095</v>
      </c>
      <c r="D953">
        <v>54833722</v>
      </c>
      <c r="E953">
        <v>1079</v>
      </c>
      <c r="F953">
        <v>1</v>
      </c>
      <c r="G953">
        <v>1079</v>
      </c>
      <c r="H953">
        <v>3</v>
      </c>
      <c r="I953" t="s">
        <v>994</v>
      </c>
      <c r="J953" t="s">
        <v>3</v>
      </c>
      <c r="K953" t="s">
        <v>995</v>
      </c>
      <c r="L953">
        <v>1348</v>
      </c>
      <c r="N953">
        <v>1009</v>
      </c>
      <c r="O953" t="s">
        <v>32</v>
      </c>
      <c r="P953" t="s">
        <v>32</v>
      </c>
      <c r="Q953">
        <v>1000</v>
      </c>
      <c r="X953">
        <v>3.3E-3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3</v>
      </c>
      <c r="AG953">
        <v>3.3E-3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ROW(Source!A1052)</f>
        <v>1052</v>
      </c>
      <c r="B954">
        <v>56496103</v>
      </c>
      <c r="C954">
        <v>56496095</v>
      </c>
      <c r="D954">
        <v>54866995</v>
      </c>
      <c r="E954">
        <v>1079</v>
      </c>
      <c r="F954">
        <v>1</v>
      </c>
      <c r="G954">
        <v>1079</v>
      </c>
      <c r="H954">
        <v>3</v>
      </c>
      <c r="I954" t="s">
        <v>996</v>
      </c>
      <c r="J954" t="s">
        <v>3</v>
      </c>
      <c r="K954" t="s">
        <v>997</v>
      </c>
      <c r="L954">
        <v>1348</v>
      </c>
      <c r="N954">
        <v>1009</v>
      </c>
      <c r="O954" t="s">
        <v>32</v>
      </c>
      <c r="P954" t="s">
        <v>32</v>
      </c>
      <c r="Q954">
        <v>1000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3</v>
      </c>
      <c r="AG954">
        <v>1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ROW(Source!A1055)</f>
        <v>1055</v>
      </c>
      <c r="B955">
        <v>56496112</v>
      </c>
      <c r="C955">
        <v>56496111</v>
      </c>
      <c r="D955">
        <v>54836958</v>
      </c>
      <c r="E955">
        <v>1079</v>
      </c>
      <c r="F955">
        <v>1</v>
      </c>
      <c r="G955">
        <v>1079</v>
      </c>
      <c r="H955">
        <v>1</v>
      </c>
      <c r="I955" t="s">
        <v>738</v>
      </c>
      <c r="J955" t="s">
        <v>3</v>
      </c>
      <c r="K955" t="s">
        <v>739</v>
      </c>
      <c r="L955">
        <v>1191</v>
      </c>
      <c r="N955">
        <v>1013</v>
      </c>
      <c r="O955" t="s">
        <v>740</v>
      </c>
      <c r="P955" t="s">
        <v>740</v>
      </c>
      <c r="Q955">
        <v>1</v>
      </c>
      <c r="X955">
        <v>116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1</v>
      </c>
      <c r="AF955" t="s">
        <v>166</v>
      </c>
      <c r="AG955">
        <v>146.73999999999998</v>
      </c>
      <c r="AH955">
        <v>2</v>
      </c>
      <c r="AI955">
        <v>56496112</v>
      </c>
      <c r="AJ955">
        <v>979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ROW(Source!A1055)</f>
        <v>1055</v>
      </c>
      <c r="B956">
        <v>56496113</v>
      </c>
      <c r="C956">
        <v>56496111</v>
      </c>
      <c r="D956">
        <v>54933606</v>
      </c>
      <c r="E956">
        <v>1</v>
      </c>
      <c r="F956">
        <v>1</v>
      </c>
      <c r="G956">
        <v>1079</v>
      </c>
      <c r="H956">
        <v>2</v>
      </c>
      <c r="I956" t="s">
        <v>883</v>
      </c>
      <c r="J956" t="s">
        <v>884</v>
      </c>
      <c r="K956" t="s">
        <v>885</v>
      </c>
      <c r="L956">
        <v>1368</v>
      </c>
      <c r="N956">
        <v>1011</v>
      </c>
      <c r="O956" t="s">
        <v>744</v>
      </c>
      <c r="P956" t="s">
        <v>744</v>
      </c>
      <c r="Q956">
        <v>1</v>
      </c>
      <c r="X956">
        <v>23.2</v>
      </c>
      <c r="Y956">
        <v>0</v>
      </c>
      <c r="Z956">
        <v>2.27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165</v>
      </c>
      <c r="AG956">
        <v>31.900000000000002</v>
      </c>
      <c r="AH956">
        <v>2</v>
      </c>
      <c r="AI956">
        <v>56496113</v>
      </c>
      <c r="AJ956">
        <v>980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ROW(Source!A1055)</f>
        <v>1055</v>
      </c>
      <c r="B957">
        <v>56496114</v>
      </c>
      <c r="C957">
        <v>56496111</v>
      </c>
      <c r="D957">
        <v>54903374</v>
      </c>
      <c r="E957">
        <v>1</v>
      </c>
      <c r="F957">
        <v>1</v>
      </c>
      <c r="G957">
        <v>1079</v>
      </c>
      <c r="H957">
        <v>3</v>
      </c>
      <c r="I957" t="s">
        <v>779</v>
      </c>
      <c r="J957" t="s">
        <v>780</v>
      </c>
      <c r="K957" t="s">
        <v>781</v>
      </c>
      <c r="L957">
        <v>1348</v>
      </c>
      <c r="N957">
        <v>1009</v>
      </c>
      <c r="O957" t="s">
        <v>32</v>
      </c>
      <c r="P957" t="s">
        <v>32</v>
      </c>
      <c r="Q957">
        <v>1000</v>
      </c>
      <c r="X957">
        <v>3.0000000000000001E-3</v>
      </c>
      <c r="Y957">
        <v>7185.82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3</v>
      </c>
      <c r="AG957">
        <v>3.0000000000000001E-3</v>
      </c>
      <c r="AH957">
        <v>2</v>
      </c>
      <c r="AI957">
        <v>56496114</v>
      </c>
      <c r="AJ957">
        <v>982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ROW(Source!A1055)</f>
        <v>1055</v>
      </c>
      <c r="B958">
        <v>56496115</v>
      </c>
      <c r="C958">
        <v>56496111</v>
      </c>
      <c r="D958">
        <v>54902353</v>
      </c>
      <c r="E958">
        <v>1</v>
      </c>
      <c r="F958">
        <v>1</v>
      </c>
      <c r="G958">
        <v>1079</v>
      </c>
      <c r="H958">
        <v>3</v>
      </c>
      <c r="I958" t="s">
        <v>54</v>
      </c>
      <c r="J958" t="s">
        <v>839</v>
      </c>
      <c r="K958" t="s">
        <v>55</v>
      </c>
      <c r="L958">
        <v>1348</v>
      </c>
      <c r="N958">
        <v>1009</v>
      </c>
      <c r="O958" t="s">
        <v>32</v>
      </c>
      <c r="P958" t="s">
        <v>32</v>
      </c>
      <c r="Q958">
        <v>1000</v>
      </c>
      <c r="X958">
        <v>2.9999999999999997E-4</v>
      </c>
      <c r="Y958">
        <v>18653.07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3</v>
      </c>
      <c r="AG958">
        <v>2.9999999999999997E-4</v>
      </c>
      <c r="AH958">
        <v>2</v>
      </c>
      <c r="AI958">
        <v>56496115</v>
      </c>
      <c r="AJ958">
        <v>983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ROW(Source!A1055)</f>
        <v>1055</v>
      </c>
      <c r="B959">
        <v>56496116</v>
      </c>
      <c r="C959">
        <v>56496111</v>
      </c>
      <c r="D959">
        <v>54907584</v>
      </c>
      <c r="E959">
        <v>1</v>
      </c>
      <c r="F959">
        <v>1</v>
      </c>
      <c r="G959">
        <v>1079</v>
      </c>
      <c r="H959">
        <v>3</v>
      </c>
      <c r="I959" t="s">
        <v>886</v>
      </c>
      <c r="J959" t="s">
        <v>887</v>
      </c>
      <c r="K959" t="s">
        <v>888</v>
      </c>
      <c r="L959">
        <v>1348</v>
      </c>
      <c r="N959">
        <v>1009</v>
      </c>
      <c r="O959" t="s">
        <v>32</v>
      </c>
      <c r="P959" t="s">
        <v>32</v>
      </c>
      <c r="Q959">
        <v>1000</v>
      </c>
      <c r="X959">
        <v>1.9400000000000001E-3</v>
      </c>
      <c r="Y959">
        <v>13451.64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3</v>
      </c>
      <c r="AG959">
        <v>1.9400000000000001E-3</v>
      </c>
      <c r="AH959">
        <v>2</v>
      </c>
      <c r="AI959">
        <v>56496116</v>
      </c>
      <c r="AJ959">
        <v>984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ROW(Source!A1055)</f>
        <v>1055</v>
      </c>
      <c r="B960">
        <v>56496117</v>
      </c>
      <c r="C960">
        <v>56496111</v>
      </c>
      <c r="D960">
        <v>54902905</v>
      </c>
      <c r="E960">
        <v>1</v>
      </c>
      <c r="F960">
        <v>1</v>
      </c>
      <c r="G960">
        <v>1079</v>
      </c>
      <c r="H960">
        <v>3</v>
      </c>
      <c r="I960" t="s">
        <v>859</v>
      </c>
      <c r="J960" t="s">
        <v>860</v>
      </c>
      <c r="K960" t="s">
        <v>861</v>
      </c>
      <c r="L960">
        <v>1348</v>
      </c>
      <c r="N960">
        <v>1009</v>
      </c>
      <c r="O960" t="s">
        <v>32</v>
      </c>
      <c r="P960" t="s">
        <v>32</v>
      </c>
      <c r="Q960">
        <v>1000</v>
      </c>
      <c r="X960">
        <v>5.9999999999999995E-4</v>
      </c>
      <c r="Y960">
        <v>8582.42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3</v>
      </c>
      <c r="AG960">
        <v>5.9999999999999995E-4</v>
      </c>
      <c r="AH960">
        <v>2</v>
      </c>
      <c r="AI960">
        <v>56496117</v>
      </c>
      <c r="AJ960">
        <v>985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ROW(Source!A1055)</f>
        <v>1055</v>
      </c>
      <c r="B961">
        <v>56496118</v>
      </c>
      <c r="C961">
        <v>56496111</v>
      </c>
      <c r="D961">
        <v>54833722</v>
      </c>
      <c r="E961">
        <v>1079</v>
      </c>
      <c r="F961">
        <v>1</v>
      </c>
      <c r="G961">
        <v>1079</v>
      </c>
      <c r="H961">
        <v>3</v>
      </c>
      <c r="I961" t="s">
        <v>994</v>
      </c>
      <c r="J961" t="s">
        <v>3</v>
      </c>
      <c r="K961" t="s">
        <v>995</v>
      </c>
      <c r="L961">
        <v>1348</v>
      </c>
      <c r="N961">
        <v>1009</v>
      </c>
      <c r="O961" t="s">
        <v>32</v>
      </c>
      <c r="P961" t="s">
        <v>32</v>
      </c>
      <c r="Q961">
        <v>1000</v>
      </c>
      <c r="X961">
        <v>6.0000000000000001E-3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3</v>
      </c>
      <c r="AG961">
        <v>6.0000000000000001E-3</v>
      </c>
      <c r="AH961">
        <v>3</v>
      </c>
      <c r="AI961">
        <v>-1</v>
      </c>
      <c r="AJ961" t="s">
        <v>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ROW(Source!A1055)</f>
        <v>1055</v>
      </c>
      <c r="B962">
        <v>56496119</v>
      </c>
      <c r="C962">
        <v>56496111</v>
      </c>
      <c r="D962">
        <v>54866995</v>
      </c>
      <c r="E962">
        <v>1079</v>
      </c>
      <c r="F962">
        <v>1</v>
      </c>
      <c r="G962">
        <v>1079</v>
      </c>
      <c r="H962">
        <v>3</v>
      </c>
      <c r="I962" t="s">
        <v>996</v>
      </c>
      <c r="J962" t="s">
        <v>3</v>
      </c>
      <c r="K962" t="s">
        <v>997</v>
      </c>
      <c r="L962">
        <v>1348</v>
      </c>
      <c r="N962">
        <v>1009</v>
      </c>
      <c r="O962" t="s">
        <v>32</v>
      </c>
      <c r="P962" t="s">
        <v>32</v>
      </c>
      <c r="Q962">
        <v>1000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3</v>
      </c>
      <c r="AG962">
        <v>1</v>
      </c>
      <c r="AH962">
        <v>3</v>
      </c>
      <c r="AI962">
        <v>-1</v>
      </c>
      <c r="AJ962" t="s">
        <v>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ROW(Source!A1056)</f>
        <v>1056</v>
      </c>
      <c r="B963">
        <v>56496112</v>
      </c>
      <c r="C963">
        <v>56496111</v>
      </c>
      <c r="D963">
        <v>54836958</v>
      </c>
      <c r="E963">
        <v>1079</v>
      </c>
      <c r="F963">
        <v>1</v>
      </c>
      <c r="G963">
        <v>1079</v>
      </c>
      <c r="H963">
        <v>1</v>
      </c>
      <c r="I963" t="s">
        <v>738</v>
      </c>
      <c r="J963" t="s">
        <v>3</v>
      </c>
      <c r="K963" t="s">
        <v>739</v>
      </c>
      <c r="L963">
        <v>1191</v>
      </c>
      <c r="N963">
        <v>1013</v>
      </c>
      <c r="O963" t="s">
        <v>740</v>
      </c>
      <c r="P963" t="s">
        <v>740</v>
      </c>
      <c r="Q963">
        <v>1</v>
      </c>
      <c r="X963">
        <v>116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1</v>
      </c>
      <c r="AF963" t="s">
        <v>166</v>
      </c>
      <c r="AG963">
        <v>146.73999999999998</v>
      </c>
      <c r="AH963">
        <v>2</v>
      </c>
      <c r="AI963">
        <v>56496112</v>
      </c>
      <c r="AJ963">
        <v>987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ROW(Source!A1056)</f>
        <v>1056</v>
      </c>
      <c r="B964">
        <v>56496113</v>
      </c>
      <c r="C964">
        <v>56496111</v>
      </c>
      <c r="D964">
        <v>54933606</v>
      </c>
      <c r="E964">
        <v>1</v>
      </c>
      <c r="F964">
        <v>1</v>
      </c>
      <c r="G964">
        <v>1079</v>
      </c>
      <c r="H964">
        <v>2</v>
      </c>
      <c r="I964" t="s">
        <v>883</v>
      </c>
      <c r="J964" t="s">
        <v>884</v>
      </c>
      <c r="K964" t="s">
        <v>885</v>
      </c>
      <c r="L964">
        <v>1368</v>
      </c>
      <c r="N964">
        <v>1011</v>
      </c>
      <c r="O964" t="s">
        <v>744</v>
      </c>
      <c r="P964" t="s">
        <v>744</v>
      </c>
      <c r="Q964">
        <v>1</v>
      </c>
      <c r="X964">
        <v>23.2</v>
      </c>
      <c r="Y964">
        <v>0</v>
      </c>
      <c r="Z964">
        <v>2.27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165</v>
      </c>
      <c r="AG964">
        <v>31.900000000000002</v>
      </c>
      <c r="AH964">
        <v>2</v>
      </c>
      <c r="AI964">
        <v>56496113</v>
      </c>
      <c r="AJ964">
        <v>988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ROW(Source!A1056)</f>
        <v>1056</v>
      </c>
      <c r="B965">
        <v>56496114</v>
      </c>
      <c r="C965">
        <v>56496111</v>
      </c>
      <c r="D965">
        <v>54903374</v>
      </c>
      <c r="E965">
        <v>1</v>
      </c>
      <c r="F965">
        <v>1</v>
      </c>
      <c r="G965">
        <v>1079</v>
      </c>
      <c r="H965">
        <v>3</v>
      </c>
      <c r="I965" t="s">
        <v>779</v>
      </c>
      <c r="J965" t="s">
        <v>780</v>
      </c>
      <c r="K965" t="s">
        <v>781</v>
      </c>
      <c r="L965">
        <v>1348</v>
      </c>
      <c r="N965">
        <v>1009</v>
      </c>
      <c r="O965" t="s">
        <v>32</v>
      </c>
      <c r="P965" t="s">
        <v>32</v>
      </c>
      <c r="Q965">
        <v>1000</v>
      </c>
      <c r="X965">
        <v>3.0000000000000001E-3</v>
      </c>
      <c r="Y965">
        <v>7185.82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3</v>
      </c>
      <c r="AG965">
        <v>3.0000000000000001E-3</v>
      </c>
      <c r="AH965">
        <v>2</v>
      </c>
      <c r="AI965">
        <v>56496114</v>
      </c>
      <c r="AJ965">
        <v>990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ROW(Source!A1056)</f>
        <v>1056</v>
      </c>
      <c r="B966">
        <v>56496115</v>
      </c>
      <c r="C966">
        <v>56496111</v>
      </c>
      <c r="D966">
        <v>54902353</v>
      </c>
      <c r="E966">
        <v>1</v>
      </c>
      <c r="F966">
        <v>1</v>
      </c>
      <c r="G966">
        <v>1079</v>
      </c>
      <c r="H966">
        <v>3</v>
      </c>
      <c r="I966" t="s">
        <v>54</v>
      </c>
      <c r="J966" t="s">
        <v>839</v>
      </c>
      <c r="K966" t="s">
        <v>55</v>
      </c>
      <c r="L966">
        <v>1348</v>
      </c>
      <c r="N966">
        <v>1009</v>
      </c>
      <c r="O966" t="s">
        <v>32</v>
      </c>
      <c r="P966" t="s">
        <v>32</v>
      </c>
      <c r="Q966">
        <v>1000</v>
      </c>
      <c r="X966">
        <v>2.9999999999999997E-4</v>
      </c>
      <c r="Y966">
        <v>18653.07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3</v>
      </c>
      <c r="AG966">
        <v>2.9999999999999997E-4</v>
      </c>
      <c r="AH966">
        <v>2</v>
      </c>
      <c r="AI966">
        <v>56496115</v>
      </c>
      <c r="AJ966">
        <v>991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ROW(Source!A1056)</f>
        <v>1056</v>
      </c>
      <c r="B967">
        <v>56496116</v>
      </c>
      <c r="C967">
        <v>56496111</v>
      </c>
      <c r="D967">
        <v>54907584</v>
      </c>
      <c r="E967">
        <v>1</v>
      </c>
      <c r="F967">
        <v>1</v>
      </c>
      <c r="G967">
        <v>1079</v>
      </c>
      <c r="H967">
        <v>3</v>
      </c>
      <c r="I967" t="s">
        <v>886</v>
      </c>
      <c r="J967" t="s">
        <v>887</v>
      </c>
      <c r="K967" t="s">
        <v>888</v>
      </c>
      <c r="L967">
        <v>1348</v>
      </c>
      <c r="N967">
        <v>1009</v>
      </c>
      <c r="O967" t="s">
        <v>32</v>
      </c>
      <c r="P967" t="s">
        <v>32</v>
      </c>
      <c r="Q967">
        <v>1000</v>
      </c>
      <c r="X967">
        <v>1.9400000000000001E-3</v>
      </c>
      <c r="Y967">
        <v>13451.64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3</v>
      </c>
      <c r="AG967">
        <v>1.9400000000000001E-3</v>
      </c>
      <c r="AH967">
        <v>2</v>
      </c>
      <c r="AI967">
        <v>56496116</v>
      </c>
      <c r="AJ967">
        <v>992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ROW(Source!A1056)</f>
        <v>1056</v>
      </c>
      <c r="B968">
        <v>56496117</v>
      </c>
      <c r="C968">
        <v>56496111</v>
      </c>
      <c r="D968">
        <v>54902905</v>
      </c>
      <c r="E968">
        <v>1</v>
      </c>
      <c r="F968">
        <v>1</v>
      </c>
      <c r="G968">
        <v>1079</v>
      </c>
      <c r="H968">
        <v>3</v>
      </c>
      <c r="I968" t="s">
        <v>859</v>
      </c>
      <c r="J968" t="s">
        <v>860</v>
      </c>
      <c r="K968" t="s">
        <v>861</v>
      </c>
      <c r="L968">
        <v>1348</v>
      </c>
      <c r="N968">
        <v>1009</v>
      </c>
      <c r="O968" t="s">
        <v>32</v>
      </c>
      <c r="P968" t="s">
        <v>32</v>
      </c>
      <c r="Q968">
        <v>1000</v>
      </c>
      <c r="X968">
        <v>5.9999999999999995E-4</v>
      </c>
      <c r="Y968">
        <v>8582.42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3</v>
      </c>
      <c r="AG968">
        <v>5.9999999999999995E-4</v>
      </c>
      <c r="AH968">
        <v>2</v>
      </c>
      <c r="AI968">
        <v>56496117</v>
      </c>
      <c r="AJ968">
        <v>993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ROW(Source!A1056)</f>
        <v>1056</v>
      </c>
      <c r="B969">
        <v>56496118</v>
      </c>
      <c r="C969">
        <v>56496111</v>
      </c>
      <c r="D969">
        <v>54833722</v>
      </c>
      <c r="E969">
        <v>1079</v>
      </c>
      <c r="F969">
        <v>1</v>
      </c>
      <c r="G969">
        <v>1079</v>
      </c>
      <c r="H969">
        <v>3</v>
      </c>
      <c r="I969" t="s">
        <v>994</v>
      </c>
      <c r="J969" t="s">
        <v>3</v>
      </c>
      <c r="K969" t="s">
        <v>995</v>
      </c>
      <c r="L969">
        <v>1348</v>
      </c>
      <c r="N969">
        <v>1009</v>
      </c>
      <c r="O969" t="s">
        <v>32</v>
      </c>
      <c r="P969" t="s">
        <v>32</v>
      </c>
      <c r="Q969">
        <v>1000</v>
      </c>
      <c r="X969">
        <v>6.0000000000000001E-3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3</v>
      </c>
      <c r="AG969">
        <v>6.0000000000000001E-3</v>
      </c>
      <c r="AH969">
        <v>3</v>
      </c>
      <c r="AI969">
        <v>-1</v>
      </c>
      <c r="AJ969" t="s">
        <v>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ROW(Source!A1056)</f>
        <v>1056</v>
      </c>
      <c r="B970">
        <v>56496119</v>
      </c>
      <c r="C970">
        <v>56496111</v>
      </c>
      <c r="D970">
        <v>54866995</v>
      </c>
      <c r="E970">
        <v>1079</v>
      </c>
      <c r="F970">
        <v>1</v>
      </c>
      <c r="G970">
        <v>1079</v>
      </c>
      <c r="H970">
        <v>3</v>
      </c>
      <c r="I970" t="s">
        <v>996</v>
      </c>
      <c r="J970" t="s">
        <v>3</v>
      </c>
      <c r="K970" t="s">
        <v>997</v>
      </c>
      <c r="L970">
        <v>1348</v>
      </c>
      <c r="N970">
        <v>1009</v>
      </c>
      <c r="O970" t="s">
        <v>32</v>
      </c>
      <c r="P970" t="s">
        <v>32</v>
      </c>
      <c r="Q970">
        <v>1000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3</v>
      </c>
      <c r="AG970">
        <v>1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ROW(Source!A1062)</f>
        <v>1062</v>
      </c>
      <c r="B971">
        <v>56496148</v>
      </c>
      <c r="C971">
        <v>56496124</v>
      </c>
      <c r="D971">
        <v>54836958</v>
      </c>
      <c r="E971">
        <v>1079</v>
      </c>
      <c r="F971">
        <v>1</v>
      </c>
      <c r="G971">
        <v>1079</v>
      </c>
      <c r="H971">
        <v>1</v>
      </c>
      <c r="I971" t="s">
        <v>738</v>
      </c>
      <c r="J971" t="s">
        <v>3</v>
      </c>
      <c r="K971" t="s">
        <v>739</v>
      </c>
      <c r="L971">
        <v>1191</v>
      </c>
      <c r="N971">
        <v>1013</v>
      </c>
      <c r="O971" t="s">
        <v>740</v>
      </c>
      <c r="P971" t="s">
        <v>740</v>
      </c>
      <c r="Q971">
        <v>1</v>
      </c>
      <c r="X971">
        <v>806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1</v>
      </c>
      <c r="AF971" t="s">
        <v>166</v>
      </c>
      <c r="AG971">
        <v>1019.59</v>
      </c>
      <c r="AH971">
        <v>2</v>
      </c>
      <c r="AI971">
        <v>56496125</v>
      </c>
      <c r="AJ971">
        <v>995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ROW(Source!A1062)</f>
        <v>1062</v>
      </c>
      <c r="B972">
        <v>56496149</v>
      </c>
      <c r="C972">
        <v>56496124</v>
      </c>
      <c r="D972">
        <v>54934284</v>
      </c>
      <c r="E972">
        <v>1</v>
      </c>
      <c r="F972">
        <v>1</v>
      </c>
      <c r="G972">
        <v>1079</v>
      </c>
      <c r="H972">
        <v>2</v>
      </c>
      <c r="I972" t="s">
        <v>741</v>
      </c>
      <c r="J972" t="s">
        <v>742</v>
      </c>
      <c r="K972" t="s">
        <v>743</v>
      </c>
      <c r="L972">
        <v>1368</v>
      </c>
      <c r="N972">
        <v>1011</v>
      </c>
      <c r="O972" t="s">
        <v>744</v>
      </c>
      <c r="P972" t="s">
        <v>744</v>
      </c>
      <c r="Q972">
        <v>1</v>
      </c>
      <c r="X972">
        <v>1.28</v>
      </c>
      <c r="Y972">
        <v>0</v>
      </c>
      <c r="Z972">
        <v>83.1</v>
      </c>
      <c r="AA972">
        <v>12.62</v>
      </c>
      <c r="AB972">
        <v>0</v>
      </c>
      <c r="AC972">
        <v>0</v>
      </c>
      <c r="AD972">
        <v>1</v>
      </c>
      <c r="AE972">
        <v>0</v>
      </c>
      <c r="AF972" t="s">
        <v>165</v>
      </c>
      <c r="AG972">
        <v>1.7600000000000002</v>
      </c>
      <c r="AH972">
        <v>2</v>
      </c>
      <c r="AI972">
        <v>56496126</v>
      </c>
      <c r="AJ972">
        <v>996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ROW(Source!A1062)</f>
        <v>1062</v>
      </c>
      <c r="B973">
        <v>56496151</v>
      </c>
      <c r="C973">
        <v>56496124</v>
      </c>
      <c r="D973">
        <v>54934421</v>
      </c>
      <c r="E973">
        <v>1</v>
      </c>
      <c r="F973">
        <v>1</v>
      </c>
      <c r="G973">
        <v>1079</v>
      </c>
      <c r="H973">
        <v>2</v>
      </c>
      <c r="I973" t="s">
        <v>803</v>
      </c>
      <c r="J973" t="s">
        <v>804</v>
      </c>
      <c r="K973" t="s">
        <v>805</v>
      </c>
      <c r="L973">
        <v>1368</v>
      </c>
      <c r="N973">
        <v>1011</v>
      </c>
      <c r="O973" t="s">
        <v>744</v>
      </c>
      <c r="P973" t="s">
        <v>744</v>
      </c>
      <c r="Q973">
        <v>1</v>
      </c>
      <c r="X973">
        <v>4.5999999999999996</v>
      </c>
      <c r="Y973">
        <v>0</v>
      </c>
      <c r="Z973">
        <v>0.45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165</v>
      </c>
      <c r="AG973">
        <v>6.3250000000000002</v>
      </c>
      <c r="AH973">
        <v>2</v>
      </c>
      <c r="AI973">
        <v>56496128</v>
      </c>
      <c r="AJ973">
        <v>997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ROW(Source!A1062)</f>
        <v>1062</v>
      </c>
      <c r="B974">
        <v>56496150</v>
      </c>
      <c r="C974">
        <v>56496124</v>
      </c>
      <c r="D974">
        <v>54933523</v>
      </c>
      <c r="E974">
        <v>1</v>
      </c>
      <c r="F974">
        <v>1</v>
      </c>
      <c r="G974">
        <v>1079</v>
      </c>
      <c r="H974">
        <v>2</v>
      </c>
      <c r="I974" t="s">
        <v>746</v>
      </c>
      <c r="J974" t="s">
        <v>747</v>
      </c>
      <c r="K974" t="s">
        <v>748</v>
      </c>
      <c r="L974">
        <v>1368</v>
      </c>
      <c r="N974">
        <v>1011</v>
      </c>
      <c r="O974" t="s">
        <v>744</v>
      </c>
      <c r="P974" t="s">
        <v>744</v>
      </c>
      <c r="Q974">
        <v>1</v>
      </c>
      <c r="X974">
        <v>0.86</v>
      </c>
      <c r="Y974">
        <v>0</v>
      </c>
      <c r="Z974">
        <v>179.17</v>
      </c>
      <c r="AA974">
        <v>16.93</v>
      </c>
      <c r="AB974">
        <v>0</v>
      </c>
      <c r="AC974">
        <v>0</v>
      </c>
      <c r="AD974">
        <v>1</v>
      </c>
      <c r="AE974">
        <v>0</v>
      </c>
      <c r="AF974" t="s">
        <v>165</v>
      </c>
      <c r="AG974">
        <v>1.1825000000000001</v>
      </c>
      <c r="AH974">
        <v>2</v>
      </c>
      <c r="AI974">
        <v>56496127</v>
      </c>
      <c r="AJ974">
        <v>998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ROW(Source!A1062)</f>
        <v>1062</v>
      </c>
      <c r="B975">
        <v>56496152</v>
      </c>
      <c r="C975">
        <v>56496124</v>
      </c>
      <c r="D975">
        <v>54933656</v>
      </c>
      <c r="E975">
        <v>1</v>
      </c>
      <c r="F975">
        <v>1</v>
      </c>
      <c r="G975">
        <v>1079</v>
      </c>
      <c r="H975">
        <v>2</v>
      </c>
      <c r="I975" t="s">
        <v>806</v>
      </c>
      <c r="J975" t="s">
        <v>807</v>
      </c>
      <c r="K975" t="s">
        <v>808</v>
      </c>
      <c r="L975">
        <v>1368</v>
      </c>
      <c r="N975">
        <v>1011</v>
      </c>
      <c r="O975" t="s">
        <v>744</v>
      </c>
      <c r="P975" t="s">
        <v>744</v>
      </c>
      <c r="Q975">
        <v>1</v>
      </c>
      <c r="X975">
        <v>0.25</v>
      </c>
      <c r="Y975">
        <v>0</v>
      </c>
      <c r="Z975">
        <v>164.94</v>
      </c>
      <c r="AA975">
        <v>14.54</v>
      </c>
      <c r="AB975">
        <v>0</v>
      </c>
      <c r="AC975">
        <v>0</v>
      </c>
      <c r="AD975">
        <v>1</v>
      </c>
      <c r="AE975">
        <v>0</v>
      </c>
      <c r="AF975" t="s">
        <v>165</v>
      </c>
      <c r="AG975">
        <v>0.34375</v>
      </c>
      <c r="AH975">
        <v>2</v>
      </c>
      <c r="AI975">
        <v>56496129</v>
      </c>
      <c r="AJ975">
        <v>999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ROW(Source!A1062)</f>
        <v>1062</v>
      </c>
      <c r="B976">
        <v>56496153</v>
      </c>
      <c r="C976">
        <v>56496124</v>
      </c>
      <c r="D976">
        <v>54933779</v>
      </c>
      <c r="E976">
        <v>1</v>
      </c>
      <c r="F976">
        <v>1</v>
      </c>
      <c r="G976">
        <v>1079</v>
      </c>
      <c r="H976">
        <v>2</v>
      </c>
      <c r="I976" t="s">
        <v>749</v>
      </c>
      <c r="J976" t="s">
        <v>750</v>
      </c>
      <c r="K976" t="s">
        <v>751</v>
      </c>
      <c r="L976">
        <v>1368</v>
      </c>
      <c r="N976">
        <v>1011</v>
      </c>
      <c r="O976" t="s">
        <v>744</v>
      </c>
      <c r="P976" t="s">
        <v>744</v>
      </c>
      <c r="Q976">
        <v>1</v>
      </c>
      <c r="X976">
        <v>40.299999999999997</v>
      </c>
      <c r="Y976">
        <v>0</v>
      </c>
      <c r="Z976">
        <v>0.23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165</v>
      </c>
      <c r="AG976">
        <v>55.412500000000001</v>
      </c>
      <c r="AH976">
        <v>2</v>
      </c>
      <c r="AI976">
        <v>56496130</v>
      </c>
      <c r="AJ976">
        <v>1000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ROW(Source!A1062)</f>
        <v>1062</v>
      </c>
      <c r="B977">
        <v>56496154</v>
      </c>
      <c r="C977">
        <v>56496124</v>
      </c>
      <c r="D977">
        <v>54831673</v>
      </c>
      <c r="E977">
        <v>1079</v>
      </c>
      <c r="F977">
        <v>1</v>
      </c>
      <c r="G977">
        <v>1079</v>
      </c>
      <c r="H977">
        <v>3</v>
      </c>
      <c r="I977" t="s">
        <v>969</v>
      </c>
      <c r="J977" t="s">
        <v>3</v>
      </c>
      <c r="K977" t="s">
        <v>972</v>
      </c>
      <c r="L977">
        <v>1348</v>
      </c>
      <c r="N977">
        <v>1009</v>
      </c>
      <c r="O977" t="s">
        <v>32</v>
      </c>
      <c r="P977" t="s">
        <v>32</v>
      </c>
      <c r="Q977">
        <v>1000</v>
      </c>
      <c r="X977">
        <v>7.66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3</v>
      </c>
      <c r="AG977">
        <v>7.66</v>
      </c>
      <c r="AH977">
        <v>3</v>
      </c>
      <c r="AI977">
        <v>-1</v>
      </c>
      <c r="AJ977" t="s">
        <v>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ROW(Source!A1062)</f>
        <v>1062</v>
      </c>
      <c r="B978">
        <v>56496155</v>
      </c>
      <c r="C978">
        <v>56496124</v>
      </c>
      <c r="D978">
        <v>54902310</v>
      </c>
      <c r="E978">
        <v>1</v>
      </c>
      <c r="F978">
        <v>1</v>
      </c>
      <c r="G978">
        <v>1079</v>
      </c>
      <c r="H978">
        <v>3</v>
      </c>
      <c r="I978" t="s">
        <v>752</v>
      </c>
      <c r="J978" t="s">
        <v>753</v>
      </c>
      <c r="K978" t="s">
        <v>754</v>
      </c>
      <c r="L978">
        <v>1339</v>
      </c>
      <c r="N978">
        <v>1007</v>
      </c>
      <c r="O978" t="s">
        <v>158</v>
      </c>
      <c r="P978" t="s">
        <v>158</v>
      </c>
      <c r="Q978">
        <v>1</v>
      </c>
      <c r="X978">
        <v>0.25700000000000001</v>
      </c>
      <c r="Y978">
        <v>7.07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3</v>
      </c>
      <c r="AG978">
        <v>0.25700000000000001</v>
      </c>
      <c r="AH978">
        <v>2</v>
      </c>
      <c r="AI978">
        <v>56496131</v>
      </c>
      <c r="AJ978">
        <v>1001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ROW(Source!A1062)</f>
        <v>1062</v>
      </c>
      <c r="B979">
        <v>56496156</v>
      </c>
      <c r="C979">
        <v>56496124</v>
      </c>
      <c r="D979">
        <v>54902322</v>
      </c>
      <c r="E979">
        <v>1</v>
      </c>
      <c r="F979">
        <v>1</v>
      </c>
      <c r="G979">
        <v>1079</v>
      </c>
      <c r="H979">
        <v>3</v>
      </c>
      <c r="I979" t="s">
        <v>809</v>
      </c>
      <c r="J979" t="s">
        <v>810</v>
      </c>
      <c r="K979" t="s">
        <v>811</v>
      </c>
      <c r="L979">
        <v>1348</v>
      </c>
      <c r="N979">
        <v>1009</v>
      </c>
      <c r="O979" t="s">
        <v>32</v>
      </c>
      <c r="P979" t="s">
        <v>32</v>
      </c>
      <c r="Q979">
        <v>1000</v>
      </c>
      <c r="X979">
        <v>7.9000000000000001E-2</v>
      </c>
      <c r="Y979">
        <v>6512.79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3</v>
      </c>
      <c r="AG979">
        <v>7.9000000000000001E-2</v>
      </c>
      <c r="AH979">
        <v>2</v>
      </c>
      <c r="AI979">
        <v>56496132</v>
      </c>
      <c r="AJ979">
        <v>1002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ROW(Source!A1062)</f>
        <v>1062</v>
      </c>
      <c r="B980">
        <v>56496157</v>
      </c>
      <c r="C980">
        <v>56496124</v>
      </c>
      <c r="D980">
        <v>54902402</v>
      </c>
      <c r="E980">
        <v>1</v>
      </c>
      <c r="F980">
        <v>1</v>
      </c>
      <c r="G980">
        <v>1079</v>
      </c>
      <c r="H980">
        <v>3</v>
      </c>
      <c r="I980" t="s">
        <v>812</v>
      </c>
      <c r="J980" t="s">
        <v>813</v>
      </c>
      <c r="K980" t="s">
        <v>814</v>
      </c>
      <c r="L980">
        <v>1339</v>
      </c>
      <c r="N980">
        <v>1007</v>
      </c>
      <c r="O980" t="s">
        <v>158</v>
      </c>
      <c r="P980" t="s">
        <v>158</v>
      </c>
      <c r="Q980">
        <v>1</v>
      </c>
      <c r="X980">
        <v>0.53</v>
      </c>
      <c r="Y980">
        <v>1821.37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3</v>
      </c>
      <c r="AG980">
        <v>0.53</v>
      </c>
      <c r="AH980">
        <v>2</v>
      </c>
      <c r="AI980">
        <v>56496133</v>
      </c>
      <c r="AJ980">
        <v>1003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ROW(Source!A1062)</f>
        <v>1062</v>
      </c>
      <c r="B981">
        <v>56496158</v>
      </c>
      <c r="C981">
        <v>56496124</v>
      </c>
      <c r="D981">
        <v>54902403</v>
      </c>
      <c r="E981">
        <v>1</v>
      </c>
      <c r="F981">
        <v>1</v>
      </c>
      <c r="G981">
        <v>1079</v>
      </c>
      <c r="H981">
        <v>3</v>
      </c>
      <c r="I981" t="s">
        <v>815</v>
      </c>
      <c r="J981" t="s">
        <v>816</v>
      </c>
      <c r="K981" t="s">
        <v>817</v>
      </c>
      <c r="L981">
        <v>1339</v>
      </c>
      <c r="N981">
        <v>1007</v>
      </c>
      <c r="O981" t="s">
        <v>158</v>
      </c>
      <c r="P981" t="s">
        <v>158</v>
      </c>
      <c r="Q981">
        <v>1</v>
      </c>
      <c r="X981">
        <v>2.61</v>
      </c>
      <c r="Y981">
        <v>1821.37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3</v>
      </c>
      <c r="AG981">
        <v>2.61</v>
      </c>
      <c r="AH981">
        <v>2</v>
      </c>
      <c r="AI981">
        <v>56496134</v>
      </c>
      <c r="AJ981">
        <v>1004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ROW(Source!A1062)</f>
        <v>1062</v>
      </c>
      <c r="B982">
        <v>56496159</v>
      </c>
      <c r="C982">
        <v>56496124</v>
      </c>
      <c r="D982">
        <v>54902427</v>
      </c>
      <c r="E982">
        <v>1</v>
      </c>
      <c r="F982">
        <v>1</v>
      </c>
      <c r="G982">
        <v>1079</v>
      </c>
      <c r="H982">
        <v>3</v>
      </c>
      <c r="I982" t="s">
        <v>761</v>
      </c>
      <c r="J982" t="s">
        <v>762</v>
      </c>
      <c r="K982" t="s">
        <v>763</v>
      </c>
      <c r="L982">
        <v>1348</v>
      </c>
      <c r="N982">
        <v>1009</v>
      </c>
      <c r="O982" t="s">
        <v>32</v>
      </c>
      <c r="P982" t="s">
        <v>32</v>
      </c>
      <c r="Q982">
        <v>1000</v>
      </c>
      <c r="X982">
        <v>8.5999999999999993E-2</v>
      </c>
      <c r="Y982">
        <v>1257.54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3</v>
      </c>
      <c r="AG982">
        <v>8.5999999999999993E-2</v>
      </c>
      <c r="AH982">
        <v>2</v>
      </c>
      <c r="AI982">
        <v>56496135</v>
      </c>
      <c r="AJ982">
        <v>1005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ROW(Source!A1062)</f>
        <v>1062</v>
      </c>
      <c r="B983">
        <v>56496160</v>
      </c>
      <c r="C983">
        <v>56496124</v>
      </c>
      <c r="D983">
        <v>54902715</v>
      </c>
      <c r="E983">
        <v>1</v>
      </c>
      <c r="F983">
        <v>1</v>
      </c>
      <c r="G983">
        <v>1079</v>
      </c>
      <c r="H983">
        <v>3</v>
      </c>
      <c r="I983" t="s">
        <v>892</v>
      </c>
      <c r="J983" t="s">
        <v>893</v>
      </c>
      <c r="K983" t="s">
        <v>894</v>
      </c>
      <c r="L983">
        <v>1327</v>
      </c>
      <c r="N983">
        <v>1005</v>
      </c>
      <c r="O983" t="s">
        <v>214</v>
      </c>
      <c r="P983" t="s">
        <v>214</v>
      </c>
      <c r="Q983">
        <v>1</v>
      </c>
      <c r="X983">
        <v>42.9</v>
      </c>
      <c r="Y983">
        <v>7.39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3</v>
      </c>
      <c r="AG983">
        <v>42.9</v>
      </c>
      <c r="AH983">
        <v>2</v>
      </c>
      <c r="AI983">
        <v>56496136</v>
      </c>
      <c r="AJ983">
        <v>1006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ROW(Source!A1062)</f>
        <v>1062</v>
      </c>
      <c r="B984">
        <v>56496161</v>
      </c>
      <c r="C984">
        <v>56496124</v>
      </c>
      <c r="D984">
        <v>54902280</v>
      </c>
      <c r="E984">
        <v>1</v>
      </c>
      <c r="F984">
        <v>1</v>
      </c>
      <c r="G984">
        <v>1079</v>
      </c>
      <c r="H984">
        <v>3</v>
      </c>
      <c r="I984" t="s">
        <v>895</v>
      </c>
      <c r="J984" t="s">
        <v>896</v>
      </c>
      <c r="K984" t="s">
        <v>897</v>
      </c>
      <c r="L984">
        <v>1339</v>
      </c>
      <c r="N984">
        <v>1007</v>
      </c>
      <c r="O984" t="s">
        <v>158</v>
      </c>
      <c r="P984" t="s">
        <v>158</v>
      </c>
      <c r="Q984">
        <v>1</v>
      </c>
      <c r="X984">
        <v>6.22</v>
      </c>
      <c r="Y984">
        <v>2464.94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3</v>
      </c>
      <c r="AG984">
        <v>6.22</v>
      </c>
      <c r="AH984">
        <v>2</v>
      </c>
      <c r="AI984">
        <v>56496137</v>
      </c>
      <c r="AJ984">
        <v>1007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ROW(Source!A1062)</f>
        <v>1062</v>
      </c>
      <c r="B985">
        <v>56496162</v>
      </c>
      <c r="C985">
        <v>56496124</v>
      </c>
      <c r="D985">
        <v>54902287</v>
      </c>
      <c r="E985">
        <v>1</v>
      </c>
      <c r="F985">
        <v>1</v>
      </c>
      <c r="G985">
        <v>1079</v>
      </c>
      <c r="H985">
        <v>3</v>
      </c>
      <c r="I985" t="s">
        <v>898</v>
      </c>
      <c r="J985" t="s">
        <v>899</v>
      </c>
      <c r="K985" t="s">
        <v>900</v>
      </c>
      <c r="L985">
        <v>1339</v>
      </c>
      <c r="N985">
        <v>1007</v>
      </c>
      <c r="O985" t="s">
        <v>158</v>
      </c>
      <c r="P985" t="s">
        <v>158</v>
      </c>
      <c r="Q985">
        <v>1</v>
      </c>
      <c r="X985">
        <v>0.99</v>
      </c>
      <c r="Y985">
        <v>2824.52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3</v>
      </c>
      <c r="AG985">
        <v>0.99</v>
      </c>
      <c r="AH985">
        <v>2</v>
      </c>
      <c r="AI985">
        <v>56496138</v>
      </c>
      <c r="AJ985">
        <v>1008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ROW(Source!A1062)</f>
        <v>1062</v>
      </c>
      <c r="B986">
        <v>56496163</v>
      </c>
      <c r="C986">
        <v>56496124</v>
      </c>
      <c r="D986">
        <v>54902884</v>
      </c>
      <c r="E986">
        <v>1</v>
      </c>
      <c r="F986">
        <v>1</v>
      </c>
      <c r="G986">
        <v>1079</v>
      </c>
      <c r="H986">
        <v>3</v>
      </c>
      <c r="I986" t="s">
        <v>901</v>
      </c>
      <c r="J986" t="s">
        <v>902</v>
      </c>
      <c r="K986" t="s">
        <v>903</v>
      </c>
      <c r="L986">
        <v>1348</v>
      </c>
      <c r="N986">
        <v>1009</v>
      </c>
      <c r="O986" t="s">
        <v>32</v>
      </c>
      <c r="P986" t="s">
        <v>32</v>
      </c>
      <c r="Q986">
        <v>1000</v>
      </c>
      <c r="X986">
        <v>1.1599999999999999E-2</v>
      </c>
      <c r="Y986">
        <v>9238.1299999999992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3</v>
      </c>
      <c r="AG986">
        <v>1.1599999999999999E-2</v>
      </c>
      <c r="AH986">
        <v>2</v>
      </c>
      <c r="AI986">
        <v>56496139</v>
      </c>
      <c r="AJ986">
        <v>1009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ROW(Source!A1062)</f>
        <v>1062</v>
      </c>
      <c r="B987">
        <v>56496164</v>
      </c>
      <c r="C987">
        <v>56496124</v>
      </c>
      <c r="D987">
        <v>54911477</v>
      </c>
      <c r="E987">
        <v>1</v>
      </c>
      <c r="F987">
        <v>1</v>
      </c>
      <c r="G987">
        <v>1079</v>
      </c>
      <c r="H987">
        <v>3</v>
      </c>
      <c r="I987" t="s">
        <v>904</v>
      </c>
      <c r="J987" t="s">
        <v>905</v>
      </c>
      <c r="K987" t="s">
        <v>906</v>
      </c>
      <c r="L987">
        <v>1348</v>
      </c>
      <c r="N987">
        <v>1009</v>
      </c>
      <c r="O987" t="s">
        <v>32</v>
      </c>
      <c r="P987" t="s">
        <v>32</v>
      </c>
      <c r="Q987">
        <v>1000</v>
      </c>
      <c r="X987">
        <v>0.5</v>
      </c>
      <c r="Y987">
        <v>12645.17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3</v>
      </c>
      <c r="AG987">
        <v>0.5</v>
      </c>
      <c r="AH987">
        <v>2</v>
      </c>
      <c r="AI987">
        <v>56496146</v>
      </c>
      <c r="AJ987">
        <v>1015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ROW(Source!A1062)</f>
        <v>1062</v>
      </c>
      <c r="B988">
        <v>56496165</v>
      </c>
      <c r="C988">
        <v>56496124</v>
      </c>
      <c r="D988">
        <v>54914902</v>
      </c>
      <c r="E988">
        <v>1</v>
      </c>
      <c r="F988">
        <v>1</v>
      </c>
      <c r="G988">
        <v>1079</v>
      </c>
      <c r="H988">
        <v>3</v>
      </c>
      <c r="I988" t="s">
        <v>252</v>
      </c>
      <c r="J988" t="s">
        <v>254</v>
      </c>
      <c r="K988" t="s">
        <v>253</v>
      </c>
      <c r="L988">
        <v>1327</v>
      </c>
      <c r="N988">
        <v>1005</v>
      </c>
      <c r="O988" t="s">
        <v>214</v>
      </c>
      <c r="P988" t="s">
        <v>214</v>
      </c>
      <c r="Q988">
        <v>1</v>
      </c>
      <c r="X988">
        <v>86.1</v>
      </c>
      <c r="Y988">
        <v>60.82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3</v>
      </c>
      <c r="AG988">
        <v>86.1</v>
      </c>
      <c r="AH988">
        <v>2</v>
      </c>
      <c r="AI988">
        <v>56496147</v>
      </c>
      <c r="AJ988">
        <v>1016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ROW(Source!A1062)</f>
        <v>1062</v>
      </c>
      <c r="B989">
        <v>56496166</v>
      </c>
      <c r="C989">
        <v>56496124</v>
      </c>
      <c r="D989">
        <v>54869117</v>
      </c>
      <c r="E989">
        <v>1079</v>
      </c>
      <c r="F989">
        <v>1</v>
      </c>
      <c r="G989">
        <v>1079</v>
      </c>
      <c r="H989">
        <v>3</v>
      </c>
      <c r="I989" t="s">
        <v>973</v>
      </c>
      <c r="J989" t="s">
        <v>3</v>
      </c>
      <c r="K989" t="s">
        <v>987</v>
      </c>
      <c r="L989">
        <v>1339</v>
      </c>
      <c r="N989">
        <v>1007</v>
      </c>
      <c r="O989" t="s">
        <v>158</v>
      </c>
      <c r="P989" t="s">
        <v>158</v>
      </c>
      <c r="Q989">
        <v>1</v>
      </c>
      <c r="X989">
        <v>101.5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3</v>
      </c>
      <c r="AG989">
        <v>101.5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ROW(Source!A1063)</f>
        <v>1063</v>
      </c>
      <c r="B990">
        <v>56496148</v>
      </c>
      <c r="C990">
        <v>56496124</v>
      </c>
      <c r="D990">
        <v>54836958</v>
      </c>
      <c r="E990">
        <v>1079</v>
      </c>
      <c r="F990">
        <v>1</v>
      </c>
      <c r="G990">
        <v>1079</v>
      </c>
      <c r="H990">
        <v>1</v>
      </c>
      <c r="I990" t="s">
        <v>738</v>
      </c>
      <c r="J990" t="s">
        <v>3</v>
      </c>
      <c r="K990" t="s">
        <v>739</v>
      </c>
      <c r="L990">
        <v>1191</v>
      </c>
      <c r="N990">
        <v>1013</v>
      </c>
      <c r="O990" t="s">
        <v>740</v>
      </c>
      <c r="P990" t="s">
        <v>740</v>
      </c>
      <c r="Q990">
        <v>1</v>
      </c>
      <c r="X990">
        <v>806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 t="s">
        <v>166</v>
      </c>
      <c r="AG990">
        <v>1019.59</v>
      </c>
      <c r="AH990">
        <v>2</v>
      </c>
      <c r="AI990">
        <v>56496125</v>
      </c>
      <c r="AJ990">
        <v>1017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ROW(Source!A1063)</f>
        <v>1063</v>
      </c>
      <c r="B991">
        <v>56496149</v>
      </c>
      <c r="C991">
        <v>56496124</v>
      </c>
      <c r="D991">
        <v>54934284</v>
      </c>
      <c r="E991">
        <v>1</v>
      </c>
      <c r="F991">
        <v>1</v>
      </c>
      <c r="G991">
        <v>1079</v>
      </c>
      <c r="H991">
        <v>2</v>
      </c>
      <c r="I991" t="s">
        <v>741</v>
      </c>
      <c r="J991" t="s">
        <v>742</v>
      </c>
      <c r="K991" t="s">
        <v>743</v>
      </c>
      <c r="L991">
        <v>1368</v>
      </c>
      <c r="N991">
        <v>1011</v>
      </c>
      <c r="O991" t="s">
        <v>744</v>
      </c>
      <c r="P991" t="s">
        <v>744</v>
      </c>
      <c r="Q991">
        <v>1</v>
      </c>
      <c r="X991">
        <v>1.28</v>
      </c>
      <c r="Y991">
        <v>0</v>
      </c>
      <c r="Z991">
        <v>83.1</v>
      </c>
      <c r="AA991">
        <v>12.62</v>
      </c>
      <c r="AB991">
        <v>0</v>
      </c>
      <c r="AC991">
        <v>0</v>
      </c>
      <c r="AD991">
        <v>1</v>
      </c>
      <c r="AE991">
        <v>0</v>
      </c>
      <c r="AF991" t="s">
        <v>165</v>
      </c>
      <c r="AG991">
        <v>1.7600000000000002</v>
      </c>
      <c r="AH991">
        <v>2</v>
      </c>
      <c r="AI991">
        <v>56496126</v>
      </c>
      <c r="AJ991">
        <v>1018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ROW(Source!A1063)</f>
        <v>1063</v>
      </c>
      <c r="B992">
        <v>56496151</v>
      </c>
      <c r="C992">
        <v>56496124</v>
      </c>
      <c r="D992">
        <v>54934421</v>
      </c>
      <c r="E992">
        <v>1</v>
      </c>
      <c r="F992">
        <v>1</v>
      </c>
      <c r="G992">
        <v>1079</v>
      </c>
      <c r="H992">
        <v>2</v>
      </c>
      <c r="I992" t="s">
        <v>803</v>
      </c>
      <c r="J992" t="s">
        <v>804</v>
      </c>
      <c r="K992" t="s">
        <v>805</v>
      </c>
      <c r="L992">
        <v>1368</v>
      </c>
      <c r="N992">
        <v>1011</v>
      </c>
      <c r="O992" t="s">
        <v>744</v>
      </c>
      <c r="P992" t="s">
        <v>744</v>
      </c>
      <c r="Q992">
        <v>1</v>
      </c>
      <c r="X992">
        <v>4.5999999999999996</v>
      </c>
      <c r="Y992">
        <v>0</v>
      </c>
      <c r="Z992">
        <v>0.45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165</v>
      </c>
      <c r="AG992">
        <v>6.3250000000000002</v>
      </c>
      <c r="AH992">
        <v>2</v>
      </c>
      <c r="AI992">
        <v>56496128</v>
      </c>
      <c r="AJ992">
        <v>1019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ROW(Source!A1063)</f>
        <v>1063</v>
      </c>
      <c r="B993">
        <v>56496150</v>
      </c>
      <c r="C993">
        <v>56496124</v>
      </c>
      <c r="D993">
        <v>54933523</v>
      </c>
      <c r="E993">
        <v>1</v>
      </c>
      <c r="F993">
        <v>1</v>
      </c>
      <c r="G993">
        <v>1079</v>
      </c>
      <c r="H993">
        <v>2</v>
      </c>
      <c r="I993" t="s">
        <v>746</v>
      </c>
      <c r="J993" t="s">
        <v>747</v>
      </c>
      <c r="K993" t="s">
        <v>748</v>
      </c>
      <c r="L993">
        <v>1368</v>
      </c>
      <c r="N993">
        <v>1011</v>
      </c>
      <c r="O993" t="s">
        <v>744</v>
      </c>
      <c r="P993" t="s">
        <v>744</v>
      </c>
      <c r="Q993">
        <v>1</v>
      </c>
      <c r="X993">
        <v>0.86</v>
      </c>
      <c r="Y993">
        <v>0</v>
      </c>
      <c r="Z993">
        <v>179.17</v>
      </c>
      <c r="AA993">
        <v>16.93</v>
      </c>
      <c r="AB993">
        <v>0</v>
      </c>
      <c r="AC993">
        <v>0</v>
      </c>
      <c r="AD993">
        <v>1</v>
      </c>
      <c r="AE993">
        <v>0</v>
      </c>
      <c r="AF993" t="s">
        <v>165</v>
      </c>
      <c r="AG993">
        <v>1.1825000000000001</v>
      </c>
      <c r="AH993">
        <v>2</v>
      </c>
      <c r="AI993">
        <v>56496127</v>
      </c>
      <c r="AJ993">
        <v>1020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ROW(Source!A1063)</f>
        <v>1063</v>
      </c>
      <c r="B994">
        <v>56496152</v>
      </c>
      <c r="C994">
        <v>56496124</v>
      </c>
      <c r="D994">
        <v>54933656</v>
      </c>
      <c r="E994">
        <v>1</v>
      </c>
      <c r="F994">
        <v>1</v>
      </c>
      <c r="G994">
        <v>1079</v>
      </c>
      <c r="H994">
        <v>2</v>
      </c>
      <c r="I994" t="s">
        <v>806</v>
      </c>
      <c r="J994" t="s">
        <v>807</v>
      </c>
      <c r="K994" t="s">
        <v>808</v>
      </c>
      <c r="L994">
        <v>1368</v>
      </c>
      <c r="N994">
        <v>1011</v>
      </c>
      <c r="O994" t="s">
        <v>744</v>
      </c>
      <c r="P994" t="s">
        <v>744</v>
      </c>
      <c r="Q994">
        <v>1</v>
      </c>
      <c r="X994">
        <v>0.25</v>
      </c>
      <c r="Y994">
        <v>0</v>
      </c>
      <c r="Z994">
        <v>164.94</v>
      </c>
      <c r="AA994">
        <v>14.54</v>
      </c>
      <c r="AB994">
        <v>0</v>
      </c>
      <c r="AC994">
        <v>0</v>
      </c>
      <c r="AD994">
        <v>1</v>
      </c>
      <c r="AE994">
        <v>0</v>
      </c>
      <c r="AF994" t="s">
        <v>165</v>
      </c>
      <c r="AG994">
        <v>0.34375</v>
      </c>
      <c r="AH994">
        <v>2</v>
      </c>
      <c r="AI994">
        <v>56496129</v>
      </c>
      <c r="AJ994">
        <v>1021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ROW(Source!A1063)</f>
        <v>1063</v>
      </c>
      <c r="B995">
        <v>56496153</v>
      </c>
      <c r="C995">
        <v>56496124</v>
      </c>
      <c r="D995">
        <v>54933779</v>
      </c>
      <c r="E995">
        <v>1</v>
      </c>
      <c r="F995">
        <v>1</v>
      </c>
      <c r="G995">
        <v>1079</v>
      </c>
      <c r="H995">
        <v>2</v>
      </c>
      <c r="I995" t="s">
        <v>749</v>
      </c>
      <c r="J995" t="s">
        <v>750</v>
      </c>
      <c r="K995" t="s">
        <v>751</v>
      </c>
      <c r="L995">
        <v>1368</v>
      </c>
      <c r="N995">
        <v>1011</v>
      </c>
      <c r="O995" t="s">
        <v>744</v>
      </c>
      <c r="P995" t="s">
        <v>744</v>
      </c>
      <c r="Q995">
        <v>1</v>
      </c>
      <c r="X995">
        <v>40.299999999999997</v>
      </c>
      <c r="Y995">
        <v>0</v>
      </c>
      <c r="Z995">
        <v>0.23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165</v>
      </c>
      <c r="AG995">
        <v>55.412500000000001</v>
      </c>
      <c r="AH995">
        <v>2</v>
      </c>
      <c r="AI995">
        <v>56496130</v>
      </c>
      <c r="AJ995">
        <v>1022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ROW(Source!A1063)</f>
        <v>1063</v>
      </c>
      <c r="B996">
        <v>56496154</v>
      </c>
      <c r="C996">
        <v>56496124</v>
      </c>
      <c r="D996">
        <v>54831673</v>
      </c>
      <c r="E996">
        <v>1079</v>
      </c>
      <c r="F996">
        <v>1</v>
      </c>
      <c r="G996">
        <v>1079</v>
      </c>
      <c r="H996">
        <v>3</v>
      </c>
      <c r="I996" t="s">
        <v>969</v>
      </c>
      <c r="J996" t="s">
        <v>3</v>
      </c>
      <c r="K996" t="s">
        <v>972</v>
      </c>
      <c r="L996">
        <v>1348</v>
      </c>
      <c r="N996">
        <v>1009</v>
      </c>
      <c r="O996" t="s">
        <v>32</v>
      </c>
      <c r="P996" t="s">
        <v>32</v>
      </c>
      <c r="Q996">
        <v>1000</v>
      </c>
      <c r="X996">
        <v>7.66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3</v>
      </c>
      <c r="AG996">
        <v>7.66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ROW(Source!A1063)</f>
        <v>1063</v>
      </c>
      <c r="B997">
        <v>56496155</v>
      </c>
      <c r="C997">
        <v>56496124</v>
      </c>
      <c r="D997">
        <v>54902310</v>
      </c>
      <c r="E997">
        <v>1</v>
      </c>
      <c r="F997">
        <v>1</v>
      </c>
      <c r="G997">
        <v>1079</v>
      </c>
      <c r="H997">
        <v>3</v>
      </c>
      <c r="I997" t="s">
        <v>752</v>
      </c>
      <c r="J997" t="s">
        <v>753</v>
      </c>
      <c r="K997" t="s">
        <v>754</v>
      </c>
      <c r="L997">
        <v>1339</v>
      </c>
      <c r="N997">
        <v>1007</v>
      </c>
      <c r="O997" t="s">
        <v>158</v>
      </c>
      <c r="P997" t="s">
        <v>158</v>
      </c>
      <c r="Q997">
        <v>1</v>
      </c>
      <c r="X997">
        <v>0.25700000000000001</v>
      </c>
      <c r="Y997">
        <v>7.07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3</v>
      </c>
      <c r="AG997">
        <v>0.25700000000000001</v>
      </c>
      <c r="AH997">
        <v>2</v>
      </c>
      <c r="AI997">
        <v>56496131</v>
      </c>
      <c r="AJ997">
        <v>1023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ROW(Source!A1063)</f>
        <v>1063</v>
      </c>
      <c r="B998">
        <v>56496156</v>
      </c>
      <c r="C998">
        <v>56496124</v>
      </c>
      <c r="D998">
        <v>54902322</v>
      </c>
      <c r="E998">
        <v>1</v>
      </c>
      <c r="F998">
        <v>1</v>
      </c>
      <c r="G998">
        <v>1079</v>
      </c>
      <c r="H998">
        <v>3</v>
      </c>
      <c r="I998" t="s">
        <v>809</v>
      </c>
      <c r="J998" t="s">
        <v>810</v>
      </c>
      <c r="K998" t="s">
        <v>811</v>
      </c>
      <c r="L998">
        <v>1348</v>
      </c>
      <c r="N998">
        <v>1009</v>
      </c>
      <c r="O998" t="s">
        <v>32</v>
      </c>
      <c r="P998" t="s">
        <v>32</v>
      </c>
      <c r="Q998">
        <v>1000</v>
      </c>
      <c r="X998">
        <v>7.9000000000000001E-2</v>
      </c>
      <c r="Y998">
        <v>6512.79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3</v>
      </c>
      <c r="AG998">
        <v>7.9000000000000001E-2</v>
      </c>
      <c r="AH998">
        <v>2</v>
      </c>
      <c r="AI998">
        <v>56496132</v>
      </c>
      <c r="AJ998">
        <v>1024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ROW(Source!A1063)</f>
        <v>1063</v>
      </c>
      <c r="B999">
        <v>56496157</v>
      </c>
      <c r="C999">
        <v>56496124</v>
      </c>
      <c r="D999">
        <v>54902402</v>
      </c>
      <c r="E999">
        <v>1</v>
      </c>
      <c r="F999">
        <v>1</v>
      </c>
      <c r="G999">
        <v>1079</v>
      </c>
      <c r="H999">
        <v>3</v>
      </c>
      <c r="I999" t="s">
        <v>812</v>
      </c>
      <c r="J999" t="s">
        <v>813</v>
      </c>
      <c r="K999" t="s">
        <v>814</v>
      </c>
      <c r="L999">
        <v>1339</v>
      </c>
      <c r="N999">
        <v>1007</v>
      </c>
      <c r="O999" t="s">
        <v>158</v>
      </c>
      <c r="P999" t="s">
        <v>158</v>
      </c>
      <c r="Q999">
        <v>1</v>
      </c>
      <c r="X999">
        <v>0.53</v>
      </c>
      <c r="Y999">
        <v>1821.37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3</v>
      </c>
      <c r="AG999">
        <v>0.53</v>
      </c>
      <c r="AH999">
        <v>2</v>
      </c>
      <c r="AI999">
        <v>56496133</v>
      </c>
      <c r="AJ999">
        <v>1025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ROW(Source!A1063)</f>
        <v>1063</v>
      </c>
      <c r="B1000">
        <v>56496158</v>
      </c>
      <c r="C1000">
        <v>56496124</v>
      </c>
      <c r="D1000">
        <v>54902403</v>
      </c>
      <c r="E1000">
        <v>1</v>
      </c>
      <c r="F1000">
        <v>1</v>
      </c>
      <c r="G1000">
        <v>1079</v>
      </c>
      <c r="H1000">
        <v>3</v>
      </c>
      <c r="I1000" t="s">
        <v>815</v>
      </c>
      <c r="J1000" t="s">
        <v>816</v>
      </c>
      <c r="K1000" t="s">
        <v>817</v>
      </c>
      <c r="L1000">
        <v>1339</v>
      </c>
      <c r="N1000">
        <v>1007</v>
      </c>
      <c r="O1000" t="s">
        <v>158</v>
      </c>
      <c r="P1000" t="s">
        <v>158</v>
      </c>
      <c r="Q1000">
        <v>1</v>
      </c>
      <c r="X1000">
        <v>2.61</v>
      </c>
      <c r="Y1000">
        <v>1821.37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3</v>
      </c>
      <c r="AG1000">
        <v>2.61</v>
      </c>
      <c r="AH1000">
        <v>2</v>
      </c>
      <c r="AI1000">
        <v>56496134</v>
      </c>
      <c r="AJ1000">
        <v>1026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ROW(Source!A1063)</f>
        <v>1063</v>
      </c>
      <c r="B1001">
        <v>56496159</v>
      </c>
      <c r="C1001">
        <v>56496124</v>
      </c>
      <c r="D1001">
        <v>54902427</v>
      </c>
      <c r="E1001">
        <v>1</v>
      </c>
      <c r="F1001">
        <v>1</v>
      </c>
      <c r="G1001">
        <v>1079</v>
      </c>
      <c r="H1001">
        <v>3</v>
      </c>
      <c r="I1001" t="s">
        <v>761</v>
      </c>
      <c r="J1001" t="s">
        <v>762</v>
      </c>
      <c r="K1001" t="s">
        <v>763</v>
      </c>
      <c r="L1001">
        <v>1348</v>
      </c>
      <c r="N1001">
        <v>1009</v>
      </c>
      <c r="O1001" t="s">
        <v>32</v>
      </c>
      <c r="P1001" t="s">
        <v>32</v>
      </c>
      <c r="Q1001">
        <v>1000</v>
      </c>
      <c r="X1001">
        <v>8.5999999999999993E-2</v>
      </c>
      <c r="Y1001">
        <v>1257.54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3</v>
      </c>
      <c r="AG1001">
        <v>8.5999999999999993E-2</v>
      </c>
      <c r="AH1001">
        <v>2</v>
      </c>
      <c r="AI1001">
        <v>56496135</v>
      </c>
      <c r="AJ1001">
        <v>1027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ROW(Source!A1063)</f>
        <v>1063</v>
      </c>
      <c r="B1002">
        <v>56496160</v>
      </c>
      <c r="C1002">
        <v>56496124</v>
      </c>
      <c r="D1002">
        <v>54902715</v>
      </c>
      <c r="E1002">
        <v>1</v>
      </c>
      <c r="F1002">
        <v>1</v>
      </c>
      <c r="G1002">
        <v>1079</v>
      </c>
      <c r="H1002">
        <v>3</v>
      </c>
      <c r="I1002" t="s">
        <v>892</v>
      </c>
      <c r="J1002" t="s">
        <v>893</v>
      </c>
      <c r="K1002" t="s">
        <v>894</v>
      </c>
      <c r="L1002">
        <v>1327</v>
      </c>
      <c r="N1002">
        <v>1005</v>
      </c>
      <c r="O1002" t="s">
        <v>214</v>
      </c>
      <c r="P1002" t="s">
        <v>214</v>
      </c>
      <c r="Q1002">
        <v>1</v>
      </c>
      <c r="X1002">
        <v>42.9</v>
      </c>
      <c r="Y1002">
        <v>7.39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3</v>
      </c>
      <c r="AG1002">
        <v>42.9</v>
      </c>
      <c r="AH1002">
        <v>2</v>
      </c>
      <c r="AI1002">
        <v>56496136</v>
      </c>
      <c r="AJ1002">
        <v>1028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ROW(Source!A1063)</f>
        <v>1063</v>
      </c>
      <c r="B1003">
        <v>56496161</v>
      </c>
      <c r="C1003">
        <v>56496124</v>
      </c>
      <c r="D1003">
        <v>54902280</v>
      </c>
      <c r="E1003">
        <v>1</v>
      </c>
      <c r="F1003">
        <v>1</v>
      </c>
      <c r="G1003">
        <v>1079</v>
      </c>
      <c r="H1003">
        <v>3</v>
      </c>
      <c r="I1003" t="s">
        <v>895</v>
      </c>
      <c r="J1003" t="s">
        <v>896</v>
      </c>
      <c r="K1003" t="s">
        <v>897</v>
      </c>
      <c r="L1003">
        <v>1339</v>
      </c>
      <c r="N1003">
        <v>1007</v>
      </c>
      <c r="O1003" t="s">
        <v>158</v>
      </c>
      <c r="P1003" t="s">
        <v>158</v>
      </c>
      <c r="Q1003">
        <v>1</v>
      </c>
      <c r="X1003">
        <v>6.22</v>
      </c>
      <c r="Y1003">
        <v>2464.94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3</v>
      </c>
      <c r="AG1003">
        <v>6.22</v>
      </c>
      <c r="AH1003">
        <v>2</v>
      </c>
      <c r="AI1003">
        <v>56496137</v>
      </c>
      <c r="AJ1003">
        <v>1029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ROW(Source!A1063)</f>
        <v>1063</v>
      </c>
      <c r="B1004">
        <v>56496162</v>
      </c>
      <c r="C1004">
        <v>56496124</v>
      </c>
      <c r="D1004">
        <v>54902287</v>
      </c>
      <c r="E1004">
        <v>1</v>
      </c>
      <c r="F1004">
        <v>1</v>
      </c>
      <c r="G1004">
        <v>1079</v>
      </c>
      <c r="H1004">
        <v>3</v>
      </c>
      <c r="I1004" t="s">
        <v>898</v>
      </c>
      <c r="J1004" t="s">
        <v>899</v>
      </c>
      <c r="K1004" t="s">
        <v>900</v>
      </c>
      <c r="L1004">
        <v>1339</v>
      </c>
      <c r="N1004">
        <v>1007</v>
      </c>
      <c r="O1004" t="s">
        <v>158</v>
      </c>
      <c r="P1004" t="s">
        <v>158</v>
      </c>
      <c r="Q1004">
        <v>1</v>
      </c>
      <c r="X1004">
        <v>0.99</v>
      </c>
      <c r="Y1004">
        <v>2824.52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3</v>
      </c>
      <c r="AG1004">
        <v>0.99</v>
      </c>
      <c r="AH1004">
        <v>2</v>
      </c>
      <c r="AI1004">
        <v>56496138</v>
      </c>
      <c r="AJ1004">
        <v>1030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ROW(Source!A1063)</f>
        <v>1063</v>
      </c>
      <c r="B1005">
        <v>56496163</v>
      </c>
      <c r="C1005">
        <v>56496124</v>
      </c>
      <c r="D1005">
        <v>54902884</v>
      </c>
      <c r="E1005">
        <v>1</v>
      </c>
      <c r="F1005">
        <v>1</v>
      </c>
      <c r="G1005">
        <v>1079</v>
      </c>
      <c r="H1005">
        <v>3</v>
      </c>
      <c r="I1005" t="s">
        <v>901</v>
      </c>
      <c r="J1005" t="s">
        <v>902</v>
      </c>
      <c r="K1005" t="s">
        <v>903</v>
      </c>
      <c r="L1005">
        <v>1348</v>
      </c>
      <c r="N1005">
        <v>1009</v>
      </c>
      <c r="O1005" t="s">
        <v>32</v>
      </c>
      <c r="P1005" t="s">
        <v>32</v>
      </c>
      <c r="Q1005">
        <v>1000</v>
      </c>
      <c r="X1005">
        <v>1.1599999999999999E-2</v>
      </c>
      <c r="Y1005">
        <v>9238.1299999999992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3</v>
      </c>
      <c r="AG1005">
        <v>1.1599999999999999E-2</v>
      </c>
      <c r="AH1005">
        <v>2</v>
      </c>
      <c r="AI1005">
        <v>56496139</v>
      </c>
      <c r="AJ1005">
        <v>1031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ROW(Source!A1063)</f>
        <v>1063</v>
      </c>
      <c r="B1006">
        <v>56496164</v>
      </c>
      <c r="C1006">
        <v>56496124</v>
      </c>
      <c r="D1006">
        <v>54911477</v>
      </c>
      <c r="E1006">
        <v>1</v>
      </c>
      <c r="F1006">
        <v>1</v>
      </c>
      <c r="G1006">
        <v>1079</v>
      </c>
      <c r="H1006">
        <v>3</v>
      </c>
      <c r="I1006" t="s">
        <v>904</v>
      </c>
      <c r="J1006" t="s">
        <v>905</v>
      </c>
      <c r="K1006" t="s">
        <v>906</v>
      </c>
      <c r="L1006">
        <v>1348</v>
      </c>
      <c r="N1006">
        <v>1009</v>
      </c>
      <c r="O1006" t="s">
        <v>32</v>
      </c>
      <c r="P1006" t="s">
        <v>32</v>
      </c>
      <c r="Q1006">
        <v>1000</v>
      </c>
      <c r="X1006">
        <v>0.5</v>
      </c>
      <c r="Y1006">
        <v>12645.17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3</v>
      </c>
      <c r="AG1006">
        <v>0.5</v>
      </c>
      <c r="AH1006">
        <v>2</v>
      </c>
      <c r="AI1006">
        <v>56496146</v>
      </c>
      <c r="AJ1006">
        <v>1037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>
        <f>ROW(Source!A1063)</f>
        <v>1063</v>
      </c>
      <c r="B1007">
        <v>56496165</v>
      </c>
      <c r="C1007">
        <v>56496124</v>
      </c>
      <c r="D1007">
        <v>54914902</v>
      </c>
      <c r="E1007">
        <v>1</v>
      </c>
      <c r="F1007">
        <v>1</v>
      </c>
      <c r="G1007">
        <v>1079</v>
      </c>
      <c r="H1007">
        <v>3</v>
      </c>
      <c r="I1007" t="s">
        <v>252</v>
      </c>
      <c r="J1007" t="s">
        <v>254</v>
      </c>
      <c r="K1007" t="s">
        <v>253</v>
      </c>
      <c r="L1007">
        <v>1327</v>
      </c>
      <c r="N1007">
        <v>1005</v>
      </c>
      <c r="O1007" t="s">
        <v>214</v>
      </c>
      <c r="P1007" t="s">
        <v>214</v>
      </c>
      <c r="Q1007">
        <v>1</v>
      </c>
      <c r="X1007">
        <v>86.1</v>
      </c>
      <c r="Y1007">
        <v>60.82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86.1</v>
      </c>
      <c r="AH1007">
        <v>2</v>
      </c>
      <c r="AI1007">
        <v>56496147</v>
      </c>
      <c r="AJ1007">
        <v>1038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f>ROW(Source!A1063)</f>
        <v>1063</v>
      </c>
      <c r="B1008">
        <v>56496166</v>
      </c>
      <c r="C1008">
        <v>56496124</v>
      </c>
      <c r="D1008">
        <v>54869117</v>
      </c>
      <c r="E1008">
        <v>1079</v>
      </c>
      <c r="F1008">
        <v>1</v>
      </c>
      <c r="G1008">
        <v>1079</v>
      </c>
      <c r="H1008">
        <v>3</v>
      </c>
      <c r="I1008" t="s">
        <v>973</v>
      </c>
      <c r="J1008" t="s">
        <v>3</v>
      </c>
      <c r="K1008" t="s">
        <v>987</v>
      </c>
      <c r="L1008">
        <v>1339</v>
      </c>
      <c r="N1008">
        <v>1007</v>
      </c>
      <c r="O1008" t="s">
        <v>158</v>
      </c>
      <c r="P1008" t="s">
        <v>158</v>
      </c>
      <c r="Q1008">
        <v>1</v>
      </c>
      <c r="X1008">
        <v>101.5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3</v>
      </c>
      <c r="AG1008">
        <v>101.5</v>
      </c>
      <c r="AH1008">
        <v>3</v>
      </c>
      <c r="AI1008">
        <v>-1</v>
      </c>
      <c r="AJ1008" t="s">
        <v>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f>ROW(Source!A1074)</f>
        <v>1074</v>
      </c>
      <c r="B1009">
        <v>56496178</v>
      </c>
      <c r="C1009">
        <v>56496173</v>
      </c>
      <c r="D1009">
        <v>54836958</v>
      </c>
      <c r="E1009">
        <v>1079</v>
      </c>
      <c r="F1009">
        <v>1</v>
      </c>
      <c r="G1009">
        <v>1079</v>
      </c>
      <c r="H1009">
        <v>1</v>
      </c>
      <c r="I1009" t="s">
        <v>738</v>
      </c>
      <c r="J1009" t="s">
        <v>3</v>
      </c>
      <c r="K1009" t="s">
        <v>739</v>
      </c>
      <c r="L1009">
        <v>1191</v>
      </c>
      <c r="N1009">
        <v>1013</v>
      </c>
      <c r="O1009" t="s">
        <v>740</v>
      </c>
      <c r="P1009" t="s">
        <v>740</v>
      </c>
      <c r="Q1009">
        <v>1</v>
      </c>
      <c r="X1009">
        <v>10.58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1</v>
      </c>
      <c r="AF1009" t="s">
        <v>49</v>
      </c>
      <c r="AG1009">
        <v>13.383700000000001</v>
      </c>
      <c r="AH1009">
        <v>2</v>
      </c>
      <c r="AI1009">
        <v>56496174</v>
      </c>
      <c r="AJ1009">
        <v>1039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>
        <f>ROW(Source!A1074)</f>
        <v>1074</v>
      </c>
      <c r="B1010">
        <v>56496179</v>
      </c>
      <c r="C1010">
        <v>56496173</v>
      </c>
      <c r="D1010">
        <v>54934284</v>
      </c>
      <c r="E1010">
        <v>1</v>
      </c>
      <c r="F1010">
        <v>1</v>
      </c>
      <c r="G1010">
        <v>1079</v>
      </c>
      <c r="H1010">
        <v>2</v>
      </c>
      <c r="I1010" t="s">
        <v>741</v>
      </c>
      <c r="J1010" t="s">
        <v>742</v>
      </c>
      <c r="K1010" t="s">
        <v>743</v>
      </c>
      <c r="L1010">
        <v>1368</v>
      </c>
      <c r="N1010">
        <v>1011</v>
      </c>
      <c r="O1010" t="s">
        <v>744</v>
      </c>
      <c r="P1010" t="s">
        <v>744</v>
      </c>
      <c r="Q1010">
        <v>1</v>
      </c>
      <c r="X1010">
        <v>0.55000000000000004</v>
      </c>
      <c r="Y1010">
        <v>0</v>
      </c>
      <c r="Z1010">
        <v>83.1</v>
      </c>
      <c r="AA1010">
        <v>12.62</v>
      </c>
      <c r="AB1010">
        <v>0</v>
      </c>
      <c r="AC1010">
        <v>0</v>
      </c>
      <c r="AD1010">
        <v>1</v>
      </c>
      <c r="AE1010">
        <v>0</v>
      </c>
      <c r="AF1010" t="s">
        <v>48</v>
      </c>
      <c r="AG1010">
        <v>0.75625000000000009</v>
      </c>
      <c r="AH1010">
        <v>2</v>
      </c>
      <c r="AI1010">
        <v>56496175</v>
      </c>
      <c r="AJ1010">
        <v>1040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f>ROW(Source!A1074)</f>
        <v>1074</v>
      </c>
      <c r="B1011">
        <v>56496180</v>
      </c>
      <c r="C1011">
        <v>56496173</v>
      </c>
      <c r="D1011">
        <v>54933607</v>
      </c>
      <c r="E1011">
        <v>1</v>
      </c>
      <c r="F1011">
        <v>1</v>
      </c>
      <c r="G1011">
        <v>1079</v>
      </c>
      <c r="H1011">
        <v>2</v>
      </c>
      <c r="I1011" t="s">
        <v>868</v>
      </c>
      <c r="J1011" t="s">
        <v>869</v>
      </c>
      <c r="K1011" t="s">
        <v>870</v>
      </c>
      <c r="L1011">
        <v>1368</v>
      </c>
      <c r="N1011">
        <v>1011</v>
      </c>
      <c r="O1011" t="s">
        <v>744</v>
      </c>
      <c r="P1011" t="s">
        <v>744</v>
      </c>
      <c r="Q1011">
        <v>1</v>
      </c>
      <c r="X1011">
        <v>0.65</v>
      </c>
      <c r="Y1011">
        <v>0</v>
      </c>
      <c r="Z1011">
        <v>3.18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48</v>
      </c>
      <c r="AG1011">
        <v>0.89375000000000004</v>
      </c>
      <c r="AH1011">
        <v>2</v>
      </c>
      <c r="AI1011">
        <v>56496176</v>
      </c>
      <c r="AJ1011">
        <v>1041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>
        <f>ROW(Source!A1074)</f>
        <v>1074</v>
      </c>
      <c r="B1012">
        <v>56496181</v>
      </c>
      <c r="C1012">
        <v>56496173</v>
      </c>
      <c r="D1012">
        <v>54869953</v>
      </c>
      <c r="E1012">
        <v>1079</v>
      </c>
      <c r="F1012">
        <v>1</v>
      </c>
      <c r="G1012">
        <v>1079</v>
      </c>
      <c r="H1012">
        <v>3</v>
      </c>
      <c r="I1012" t="s">
        <v>1008</v>
      </c>
      <c r="J1012" t="s">
        <v>3</v>
      </c>
      <c r="K1012" t="s">
        <v>1024</v>
      </c>
      <c r="L1012">
        <v>1339</v>
      </c>
      <c r="N1012">
        <v>1007</v>
      </c>
      <c r="O1012" t="s">
        <v>158</v>
      </c>
      <c r="P1012" t="s">
        <v>158</v>
      </c>
      <c r="Q1012">
        <v>1</v>
      </c>
      <c r="X1012">
        <v>1.02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3</v>
      </c>
      <c r="AG1012">
        <v>1.02</v>
      </c>
      <c r="AH1012">
        <v>3</v>
      </c>
      <c r="AI1012">
        <v>-1</v>
      </c>
      <c r="AJ1012" t="s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f>ROW(Source!A1075)</f>
        <v>1075</v>
      </c>
      <c r="B1013">
        <v>56496178</v>
      </c>
      <c r="C1013">
        <v>56496173</v>
      </c>
      <c r="D1013">
        <v>54836958</v>
      </c>
      <c r="E1013">
        <v>1079</v>
      </c>
      <c r="F1013">
        <v>1</v>
      </c>
      <c r="G1013">
        <v>1079</v>
      </c>
      <c r="H1013">
        <v>1</v>
      </c>
      <c r="I1013" t="s">
        <v>738</v>
      </c>
      <c r="J1013" t="s">
        <v>3</v>
      </c>
      <c r="K1013" t="s">
        <v>739</v>
      </c>
      <c r="L1013">
        <v>1191</v>
      </c>
      <c r="N1013">
        <v>1013</v>
      </c>
      <c r="O1013" t="s">
        <v>740</v>
      </c>
      <c r="P1013" t="s">
        <v>740</v>
      </c>
      <c r="Q1013">
        <v>1</v>
      </c>
      <c r="X1013">
        <v>10.58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1</v>
      </c>
      <c r="AF1013" t="s">
        <v>49</v>
      </c>
      <c r="AG1013">
        <v>13.383700000000001</v>
      </c>
      <c r="AH1013">
        <v>2</v>
      </c>
      <c r="AI1013">
        <v>56496174</v>
      </c>
      <c r="AJ1013">
        <v>1043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f>ROW(Source!A1075)</f>
        <v>1075</v>
      </c>
      <c r="B1014">
        <v>56496179</v>
      </c>
      <c r="C1014">
        <v>56496173</v>
      </c>
      <c r="D1014">
        <v>54934284</v>
      </c>
      <c r="E1014">
        <v>1</v>
      </c>
      <c r="F1014">
        <v>1</v>
      </c>
      <c r="G1014">
        <v>1079</v>
      </c>
      <c r="H1014">
        <v>2</v>
      </c>
      <c r="I1014" t="s">
        <v>741</v>
      </c>
      <c r="J1014" t="s">
        <v>742</v>
      </c>
      <c r="K1014" t="s">
        <v>743</v>
      </c>
      <c r="L1014">
        <v>1368</v>
      </c>
      <c r="N1014">
        <v>1011</v>
      </c>
      <c r="O1014" t="s">
        <v>744</v>
      </c>
      <c r="P1014" t="s">
        <v>744</v>
      </c>
      <c r="Q1014">
        <v>1</v>
      </c>
      <c r="X1014">
        <v>0.55000000000000004</v>
      </c>
      <c r="Y1014">
        <v>0</v>
      </c>
      <c r="Z1014">
        <v>83.1</v>
      </c>
      <c r="AA1014">
        <v>12.62</v>
      </c>
      <c r="AB1014">
        <v>0</v>
      </c>
      <c r="AC1014">
        <v>0</v>
      </c>
      <c r="AD1014">
        <v>1</v>
      </c>
      <c r="AE1014">
        <v>0</v>
      </c>
      <c r="AF1014" t="s">
        <v>48</v>
      </c>
      <c r="AG1014">
        <v>0.75625000000000009</v>
      </c>
      <c r="AH1014">
        <v>2</v>
      </c>
      <c r="AI1014">
        <v>56496175</v>
      </c>
      <c r="AJ1014">
        <v>1044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5">
      <c r="A1015">
        <f>ROW(Source!A1075)</f>
        <v>1075</v>
      </c>
      <c r="B1015">
        <v>56496180</v>
      </c>
      <c r="C1015">
        <v>56496173</v>
      </c>
      <c r="D1015">
        <v>54933607</v>
      </c>
      <c r="E1015">
        <v>1</v>
      </c>
      <c r="F1015">
        <v>1</v>
      </c>
      <c r="G1015">
        <v>1079</v>
      </c>
      <c r="H1015">
        <v>2</v>
      </c>
      <c r="I1015" t="s">
        <v>868</v>
      </c>
      <c r="J1015" t="s">
        <v>869</v>
      </c>
      <c r="K1015" t="s">
        <v>870</v>
      </c>
      <c r="L1015">
        <v>1368</v>
      </c>
      <c r="N1015">
        <v>1011</v>
      </c>
      <c r="O1015" t="s">
        <v>744</v>
      </c>
      <c r="P1015" t="s">
        <v>744</v>
      </c>
      <c r="Q1015">
        <v>1</v>
      </c>
      <c r="X1015">
        <v>0.65</v>
      </c>
      <c r="Y1015">
        <v>0</v>
      </c>
      <c r="Z1015">
        <v>3.18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48</v>
      </c>
      <c r="AG1015">
        <v>0.89375000000000004</v>
      </c>
      <c r="AH1015">
        <v>2</v>
      </c>
      <c r="AI1015">
        <v>56496176</v>
      </c>
      <c r="AJ1015">
        <v>1045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f>ROW(Source!A1075)</f>
        <v>1075</v>
      </c>
      <c r="B1016">
        <v>56496181</v>
      </c>
      <c r="C1016">
        <v>56496173</v>
      </c>
      <c r="D1016">
        <v>54869953</v>
      </c>
      <c r="E1016">
        <v>1079</v>
      </c>
      <c r="F1016">
        <v>1</v>
      </c>
      <c r="G1016">
        <v>1079</v>
      </c>
      <c r="H1016">
        <v>3</v>
      </c>
      <c r="I1016" t="s">
        <v>1008</v>
      </c>
      <c r="J1016" t="s">
        <v>3</v>
      </c>
      <c r="K1016" t="s">
        <v>1024</v>
      </c>
      <c r="L1016">
        <v>1339</v>
      </c>
      <c r="N1016">
        <v>1007</v>
      </c>
      <c r="O1016" t="s">
        <v>158</v>
      </c>
      <c r="P1016" t="s">
        <v>158</v>
      </c>
      <c r="Q1016">
        <v>1</v>
      </c>
      <c r="X1016">
        <v>1.02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3</v>
      </c>
      <c r="AG1016">
        <v>1.02</v>
      </c>
      <c r="AH1016">
        <v>3</v>
      </c>
      <c r="AI1016">
        <v>-1</v>
      </c>
      <c r="AJ1016" t="s">
        <v>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>
        <f>ROW(Source!A1114)</f>
        <v>1114</v>
      </c>
      <c r="B1017">
        <v>56496256</v>
      </c>
      <c r="C1017">
        <v>56496246</v>
      </c>
      <c r="D1017">
        <v>54836958</v>
      </c>
      <c r="E1017">
        <v>1079</v>
      </c>
      <c r="F1017">
        <v>1</v>
      </c>
      <c r="G1017">
        <v>1079</v>
      </c>
      <c r="H1017">
        <v>1</v>
      </c>
      <c r="I1017" t="s">
        <v>738</v>
      </c>
      <c r="J1017" t="s">
        <v>3</v>
      </c>
      <c r="K1017" t="s">
        <v>739</v>
      </c>
      <c r="L1017">
        <v>1191</v>
      </c>
      <c r="N1017">
        <v>1013</v>
      </c>
      <c r="O1017" t="s">
        <v>740</v>
      </c>
      <c r="P1017" t="s">
        <v>740</v>
      </c>
      <c r="Q1017">
        <v>1</v>
      </c>
      <c r="X1017">
        <v>18.170000000000002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 t="s">
        <v>166</v>
      </c>
      <c r="AG1017">
        <v>22.985050000000005</v>
      </c>
      <c r="AH1017">
        <v>2</v>
      </c>
      <c r="AI1017">
        <v>56496247</v>
      </c>
      <c r="AJ1017">
        <v>1047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f>ROW(Source!A1114)</f>
        <v>1114</v>
      </c>
      <c r="B1018">
        <v>56496257</v>
      </c>
      <c r="C1018">
        <v>56496246</v>
      </c>
      <c r="D1018">
        <v>54934284</v>
      </c>
      <c r="E1018">
        <v>1</v>
      </c>
      <c r="F1018">
        <v>1</v>
      </c>
      <c r="G1018">
        <v>1079</v>
      </c>
      <c r="H1018">
        <v>2</v>
      </c>
      <c r="I1018" t="s">
        <v>741</v>
      </c>
      <c r="J1018" t="s">
        <v>742</v>
      </c>
      <c r="K1018" t="s">
        <v>743</v>
      </c>
      <c r="L1018">
        <v>1368</v>
      </c>
      <c r="N1018">
        <v>1011</v>
      </c>
      <c r="O1018" t="s">
        <v>744</v>
      </c>
      <c r="P1018" t="s">
        <v>744</v>
      </c>
      <c r="Q1018">
        <v>1</v>
      </c>
      <c r="X1018">
        <v>0.34</v>
      </c>
      <c r="Y1018">
        <v>0</v>
      </c>
      <c r="Z1018">
        <v>83.1</v>
      </c>
      <c r="AA1018">
        <v>12.62</v>
      </c>
      <c r="AB1018">
        <v>0</v>
      </c>
      <c r="AC1018">
        <v>0</v>
      </c>
      <c r="AD1018">
        <v>1</v>
      </c>
      <c r="AE1018">
        <v>0</v>
      </c>
      <c r="AF1018" t="s">
        <v>165</v>
      </c>
      <c r="AG1018">
        <v>0.46750000000000008</v>
      </c>
      <c r="AH1018">
        <v>2</v>
      </c>
      <c r="AI1018">
        <v>56496248</v>
      </c>
      <c r="AJ1018">
        <v>1048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f>ROW(Source!A1114)</f>
        <v>1114</v>
      </c>
      <c r="B1019">
        <v>56496258</v>
      </c>
      <c r="C1019">
        <v>56496246</v>
      </c>
      <c r="D1019">
        <v>54933607</v>
      </c>
      <c r="E1019">
        <v>1</v>
      </c>
      <c r="F1019">
        <v>1</v>
      </c>
      <c r="G1019">
        <v>1079</v>
      </c>
      <c r="H1019">
        <v>2</v>
      </c>
      <c r="I1019" t="s">
        <v>868</v>
      </c>
      <c r="J1019" t="s">
        <v>869</v>
      </c>
      <c r="K1019" t="s">
        <v>870</v>
      </c>
      <c r="L1019">
        <v>1368</v>
      </c>
      <c r="N1019">
        <v>1011</v>
      </c>
      <c r="O1019" t="s">
        <v>744</v>
      </c>
      <c r="P1019" t="s">
        <v>744</v>
      </c>
      <c r="Q1019">
        <v>1</v>
      </c>
      <c r="X1019">
        <v>0.43</v>
      </c>
      <c r="Y1019">
        <v>0</v>
      </c>
      <c r="Z1019">
        <v>3.18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165</v>
      </c>
      <c r="AG1019">
        <v>0.59125000000000005</v>
      </c>
      <c r="AH1019">
        <v>2</v>
      </c>
      <c r="AI1019">
        <v>56496249</v>
      </c>
      <c r="AJ1019">
        <v>1049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5">
      <c r="A1020">
        <f>ROW(Source!A1114)</f>
        <v>1114</v>
      </c>
      <c r="B1020">
        <v>56496259</v>
      </c>
      <c r="C1020">
        <v>56496246</v>
      </c>
      <c r="D1020">
        <v>54933712</v>
      </c>
      <c r="E1020">
        <v>1</v>
      </c>
      <c r="F1020">
        <v>1</v>
      </c>
      <c r="G1020">
        <v>1079</v>
      </c>
      <c r="H1020">
        <v>2</v>
      </c>
      <c r="I1020" t="s">
        <v>927</v>
      </c>
      <c r="J1020" t="s">
        <v>928</v>
      </c>
      <c r="K1020" t="s">
        <v>929</v>
      </c>
      <c r="L1020">
        <v>1368</v>
      </c>
      <c r="N1020">
        <v>1011</v>
      </c>
      <c r="O1020" t="s">
        <v>744</v>
      </c>
      <c r="P1020" t="s">
        <v>744</v>
      </c>
      <c r="Q1020">
        <v>1</v>
      </c>
      <c r="X1020">
        <v>0.41</v>
      </c>
      <c r="Y1020">
        <v>0</v>
      </c>
      <c r="Z1020">
        <v>12.32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165</v>
      </c>
      <c r="AG1020">
        <v>0.56374999999999997</v>
      </c>
      <c r="AH1020">
        <v>2</v>
      </c>
      <c r="AI1020">
        <v>56496250</v>
      </c>
      <c r="AJ1020">
        <v>1050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f>ROW(Source!A1114)</f>
        <v>1114</v>
      </c>
      <c r="B1021">
        <v>56496260</v>
      </c>
      <c r="C1021">
        <v>56496246</v>
      </c>
      <c r="D1021">
        <v>54902318</v>
      </c>
      <c r="E1021">
        <v>1</v>
      </c>
      <c r="F1021">
        <v>1</v>
      </c>
      <c r="G1021">
        <v>1079</v>
      </c>
      <c r="H1021">
        <v>3</v>
      </c>
      <c r="I1021" t="s">
        <v>755</v>
      </c>
      <c r="J1021" t="s">
        <v>756</v>
      </c>
      <c r="K1021" t="s">
        <v>757</v>
      </c>
      <c r="L1021">
        <v>1348</v>
      </c>
      <c r="N1021">
        <v>1009</v>
      </c>
      <c r="O1021" t="s">
        <v>32</v>
      </c>
      <c r="P1021" t="s">
        <v>32</v>
      </c>
      <c r="Q1021">
        <v>1000</v>
      </c>
      <c r="X1021">
        <v>3.8999999999999998E-3</v>
      </c>
      <c r="Y1021">
        <v>15160.61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3</v>
      </c>
      <c r="AG1021">
        <v>3.8999999999999998E-3</v>
      </c>
      <c r="AH1021">
        <v>2</v>
      </c>
      <c r="AI1021">
        <v>56496251</v>
      </c>
      <c r="AJ1021">
        <v>1051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5">
      <c r="A1022">
        <f>ROW(Source!A1114)</f>
        <v>1114</v>
      </c>
      <c r="B1022">
        <v>56496261</v>
      </c>
      <c r="C1022">
        <v>56496246</v>
      </c>
      <c r="D1022">
        <v>54902260</v>
      </c>
      <c r="E1022">
        <v>1</v>
      </c>
      <c r="F1022">
        <v>1</v>
      </c>
      <c r="G1022">
        <v>1079</v>
      </c>
      <c r="H1022">
        <v>3</v>
      </c>
      <c r="I1022" t="s">
        <v>930</v>
      </c>
      <c r="J1022" t="s">
        <v>931</v>
      </c>
      <c r="K1022" t="s">
        <v>932</v>
      </c>
      <c r="L1022">
        <v>1348</v>
      </c>
      <c r="N1022">
        <v>1009</v>
      </c>
      <c r="O1022" t="s">
        <v>32</v>
      </c>
      <c r="P1022" t="s">
        <v>32</v>
      </c>
      <c r="Q1022">
        <v>1000</v>
      </c>
      <c r="X1022">
        <v>7.0000000000000007E-2</v>
      </c>
      <c r="Y1022">
        <v>3381.8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3</v>
      </c>
      <c r="AG1022">
        <v>7.0000000000000007E-2</v>
      </c>
      <c r="AH1022">
        <v>2</v>
      </c>
      <c r="AI1022">
        <v>56496252</v>
      </c>
      <c r="AJ1022">
        <v>1052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f>ROW(Source!A1114)</f>
        <v>1114</v>
      </c>
      <c r="B1023">
        <v>56496262</v>
      </c>
      <c r="C1023">
        <v>56496246</v>
      </c>
      <c r="D1023">
        <v>54902263</v>
      </c>
      <c r="E1023">
        <v>1</v>
      </c>
      <c r="F1023">
        <v>1</v>
      </c>
      <c r="G1023">
        <v>1079</v>
      </c>
      <c r="H1023">
        <v>3</v>
      </c>
      <c r="I1023" t="s">
        <v>933</v>
      </c>
      <c r="J1023" t="s">
        <v>934</v>
      </c>
      <c r="K1023" t="s">
        <v>935</v>
      </c>
      <c r="L1023">
        <v>1348</v>
      </c>
      <c r="N1023">
        <v>1009</v>
      </c>
      <c r="O1023" t="s">
        <v>32</v>
      </c>
      <c r="P1023" t="s">
        <v>32</v>
      </c>
      <c r="Q1023">
        <v>1000</v>
      </c>
      <c r="X1023">
        <v>2E-3</v>
      </c>
      <c r="Y1023">
        <v>26867.38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3</v>
      </c>
      <c r="AG1023">
        <v>2E-3</v>
      </c>
      <c r="AH1023">
        <v>2</v>
      </c>
      <c r="AI1023">
        <v>56496253</v>
      </c>
      <c r="AJ1023">
        <v>1053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f>ROW(Source!A1114)</f>
        <v>1114</v>
      </c>
      <c r="B1024">
        <v>56496263</v>
      </c>
      <c r="C1024">
        <v>56496246</v>
      </c>
      <c r="D1024">
        <v>54902280</v>
      </c>
      <c r="E1024">
        <v>1</v>
      </c>
      <c r="F1024">
        <v>1</v>
      </c>
      <c r="G1024">
        <v>1079</v>
      </c>
      <c r="H1024">
        <v>3</v>
      </c>
      <c r="I1024" t="s">
        <v>895</v>
      </c>
      <c r="J1024" t="s">
        <v>896</v>
      </c>
      <c r="K1024" t="s">
        <v>897</v>
      </c>
      <c r="L1024">
        <v>1339</v>
      </c>
      <c r="N1024">
        <v>1007</v>
      </c>
      <c r="O1024" t="s">
        <v>158</v>
      </c>
      <c r="P1024" t="s">
        <v>158</v>
      </c>
      <c r="Q1024">
        <v>1</v>
      </c>
      <c r="X1024">
        <v>0.05</v>
      </c>
      <c r="Y1024">
        <v>2464.94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3</v>
      </c>
      <c r="AG1024">
        <v>0.05</v>
      </c>
      <c r="AH1024">
        <v>2</v>
      </c>
      <c r="AI1024">
        <v>56496254</v>
      </c>
      <c r="AJ1024">
        <v>1054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5">
      <c r="A1025">
        <f>ROW(Source!A1114)</f>
        <v>1114</v>
      </c>
      <c r="B1025">
        <v>56496264</v>
      </c>
      <c r="C1025">
        <v>56496246</v>
      </c>
      <c r="D1025">
        <v>54842635</v>
      </c>
      <c r="E1025">
        <v>1079</v>
      </c>
      <c r="F1025">
        <v>1</v>
      </c>
      <c r="G1025">
        <v>1079</v>
      </c>
      <c r="H1025">
        <v>3</v>
      </c>
      <c r="I1025" t="s">
        <v>1006</v>
      </c>
      <c r="J1025" t="s">
        <v>3</v>
      </c>
      <c r="K1025" t="s">
        <v>1007</v>
      </c>
      <c r="L1025">
        <v>1339</v>
      </c>
      <c r="N1025">
        <v>1007</v>
      </c>
      <c r="O1025" t="s">
        <v>158</v>
      </c>
      <c r="P1025" t="s">
        <v>158</v>
      </c>
      <c r="Q1025">
        <v>1</v>
      </c>
      <c r="X1025">
        <v>0.98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3</v>
      </c>
      <c r="AG1025">
        <v>0.98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f>ROW(Source!A1115)</f>
        <v>1115</v>
      </c>
      <c r="B1026">
        <v>56496256</v>
      </c>
      <c r="C1026">
        <v>56496246</v>
      </c>
      <c r="D1026">
        <v>54836958</v>
      </c>
      <c r="E1026">
        <v>1079</v>
      </c>
      <c r="F1026">
        <v>1</v>
      </c>
      <c r="G1026">
        <v>1079</v>
      </c>
      <c r="H1026">
        <v>1</v>
      </c>
      <c r="I1026" t="s">
        <v>738</v>
      </c>
      <c r="J1026" t="s">
        <v>3</v>
      </c>
      <c r="K1026" t="s">
        <v>739</v>
      </c>
      <c r="L1026">
        <v>1191</v>
      </c>
      <c r="N1026">
        <v>1013</v>
      </c>
      <c r="O1026" t="s">
        <v>740</v>
      </c>
      <c r="P1026" t="s">
        <v>740</v>
      </c>
      <c r="Q1026">
        <v>1</v>
      </c>
      <c r="X1026">
        <v>18.170000000000002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 t="s">
        <v>166</v>
      </c>
      <c r="AG1026">
        <v>22.985050000000005</v>
      </c>
      <c r="AH1026">
        <v>2</v>
      </c>
      <c r="AI1026">
        <v>56496247</v>
      </c>
      <c r="AJ1026">
        <v>1056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f>ROW(Source!A1115)</f>
        <v>1115</v>
      </c>
      <c r="B1027">
        <v>56496257</v>
      </c>
      <c r="C1027">
        <v>56496246</v>
      </c>
      <c r="D1027">
        <v>54934284</v>
      </c>
      <c r="E1027">
        <v>1</v>
      </c>
      <c r="F1027">
        <v>1</v>
      </c>
      <c r="G1027">
        <v>1079</v>
      </c>
      <c r="H1027">
        <v>2</v>
      </c>
      <c r="I1027" t="s">
        <v>741</v>
      </c>
      <c r="J1027" t="s">
        <v>742</v>
      </c>
      <c r="K1027" t="s">
        <v>743</v>
      </c>
      <c r="L1027">
        <v>1368</v>
      </c>
      <c r="N1027">
        <v>1011</v>
      </c>
      <c r="O1027" t="s">
        <v>744</v>
      </c>
      <c r="P1027" t="s">
        <v>744</v>
      </c>
      <c r="Q1027">
        <v>1</v>
      </c>
      <c r="X1027">
        <v>0.34</v>
      </c>
      <c r="Y1027">
        <v>0</v>
      </c>
      <c r="Z1027">
        <v>83.1</v>
      </c>
      <c r="AA1027">
        <v>12.62</v>
      </c>
      <c r="AB1027">
        <v>0</v>
      </c>
      <c r="AC1027">
        <v>0</v>
      </c>
      <c r="AD1027">
        <v>1</v>
      </c>
      <c r="AE1027">
        <v>0</v>
      </c>
      <c r="AF1027" t="s">
        <v>165</v>
      </c>
      <c r="AG1027">
        <v>0.46750000000000008</v>
      </c>
      <c r="AH1027">
        <v>2</v>
      </c>
      <c r="AI1027">
        <v>56496248</v>
      </c>
      <c r="AJ1027">
        <v>1057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f>ROW(Source!A1115)</f>
        <v>1115</v>
      </c>
      <c r="B1028">
        <v>56496258</v>
      </c>
      <c r="C1028">
        <v>56496246</v>
      </c>
      <c r="D1028">
        <v>54933607</v>
      </c>
      <c r="E1028">
        <v>1</v>
      </c>
      <c r="F1028">
        <v>1</v>
      </c>
      <c r="G1028">
        <v>1079</v>
      </c>
      <c r="H1028">
        <v>2</v>
      </c>
      <c r="I1028" t="s">
        <v>868</v>
      </c>
      <c r="J1028" t="s">
        <v>869</v>
      </c>
      <c r="K1028" t="s">
        <v>870</v>
      </c>
      <c r="L1028">
        <v>1368</v>
      </c>
      <c r="N1028">
        <v>1011</v>
      </c>
      <c r="O1028" t="s">
        <v>744</v>
      </c>
      <c r="P1028" t="s">
        <v>744</v>
      </c>
      <c r="Q1028">
        <v>1</v>
      </c>
      <c r="X1028">
        <v>0.43</v>
      </c>
      <c r="Y1028">
        <v>0</v>
      </c>
      <c r="Z1028">
        <v>3.18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165</v>
      </c>
      <c r="AG1028">
        <v>0.59125000000000005</v>
      </c>
      <c r="AH1028">
        <v>2</v>
      </c>
      <c r="AI1028">
        <v>56496249</v>
      </c>
      <c r="AJ1028">
        <v>1058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f>ROW(Source!A1115)</f>
        <v>1115</v>
      </c>
      <c r="B1029">
        <v>56496259</v>
      </c>
      <c r="C1029">
        <v>56496246</v>
      </c>
      <c r="D1029">
        <v>54933712</v>
      </c>
      <c r="E1029">
        <v>1</v>
      </c>
      <c r="F1029">
        <v>1</v>
      </c>
      <c r="G1029">
        <v>1079</v>
      </c>
      <c r="H1029">
        <v>2</v>
      </c>
      <c r="I1029" t="s">
        <v>927</v>
      </c>
      <c r="J1029" t="s">
        <v>928</v>
      </c>
      <c r="K1029" t="s">
        <v>929</v>
      </c>
      <c r="L1029">
        <v>1368</v>
      </c>
      <c r="N1029">
        <v>1011</v>
      </c>
      <c r="O1029" t="s">
        <v>744</v>
      </c>
      <c r="P1029" t="s">
        <v>744</v>
      </c>
      <c r="Q1029">
        <v>1</v>
      </c>
      <c r="X1029">
        <v>0.41</v>
      </c>
      <c r="Y1029">
        <v>0</v>
      </c>
      <c r="Z1029">
        <v>12.32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165</v>
      </c>
      <c r="AG1029">
        <v>0.56374999999999997</v>
      </c>
      <c r="AH1029">
        <v>2</v>
      </c>
      <c r="AI1029">
        <v>56496250</v>
      </c>
      <c r="AJ1029">
        <v>1059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5">
      <c r="A1030">
        <f>ROW(Source!A1115)</f>
        <v>1115</v>
      </c>
      <c r="B1030">
        <v>56496260</v>
      </c>
      <c r="C1030">
        <v>56496246</v>
      </c>
      <c r="D1030">
        <v>54902318</v>
      </c>
      <c r="E1030">
        <v>1</v>
      </c>
      <c r="F1030">
        <v>1</v>
      </c>
      <c r="G1030">
        <v>1079</v>
      </c>
      <c r="H1030">
        <v>3</v>
      </c>
      <c r="I1030" t="s">
        <v>755</v>
      </c>
      <c r="J1030" t="s">
        <v>756</v>
      </c>
      <c r="K1030" t="s">
        <v>757</v>
      </c>
      <c r="L1030">
        <v>1348</v>
      </c>
      <c r="N1030">
        <v>1009</v>
      </c>
      <c r="O1030" t="s">
        <v>32</v>
      </c>
      <c r="P1030" t="s">
        <v>32</v>
      </c>
      <c r="Q1030">
        <v>1000</v>
      </c>
      <c r="X1030">
        <v>3.8999999999999998E-3</v>
      </c>
      <c r="Y1030">
        <v>15160.61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3</v>
      </c>
      <c r="AG1030">
        <v>3.8999999999999998E-3</v>
      </c>
      <c r="AH1030">
        <v>2</v>
      </c>
      <c r="AI1030">
        <v>56496251</v>
      </c>
      <c r="AJ1030">
        <v>1060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f>ROW(Source!A1115)</f>
        <v>1115</v>
      </c>
      <c r="B1031">
        <v>56496261</v>
      </c>
      <c r="C1031">
        <v>56496246</v>
      </c>
      <c r="D1031">
        <v>54902260</v>
      </c>
      <c r="E1031">
        <v>1</v>
      </c>
      <c r="F1031">
        <v>1</v>
      </c>
      <c r="G1031">
        <v>1079</v>
      </c>
      <c r="H1031">
        <v>3</v>
      </c>
      <c r="I1031" t="s">
        <v>930</v>
      </c>
      <c r="J1031" t="s">
        <v>931</v>
      </c>
      <c r="K1031" t="s">
        <v>932</v>
      </c>
      <c r="L1031">
        <v>1348</v>
      </c>
      <c r="N1031">
        <v>1009</v>
      </c>
      <c r="O1031" t="s">
        <v>32</v>
      </c>
      <c r="P1031" t="s">
        <v>32</v>
      </c>
      <c r="Q1031">
        <v>1000</v>
      </c>
      <c r="X1031">
        <v>7.0000000000000007E-2</v>
      </c>
      <c r="Y1031">
        <v>3381.8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3</v>
      </c>
      <c r="AG1031">
        <v>7.0000000000000007E-2</v>
      </c>
      <c r="AH1031">
        <v>2</v>
      </c>
      <c r="AI1031">
        <v>56496252</v>
      </c>
      <c r="AJ1031">
        <v>1061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5">
      <c r="A1032">
        <f>ROW(Source!A1115)</f>
        <v>1115</v>
      </c>
      <c r="B1032">
        <v>56496262</v>
      </c>
      <c r="C1032">
        <v>56496246</v>
      </c>
      <c r="D1032">
        <v>54902263</v>
      </c>
      <c r="E1032">
        <v>1</v>
      </c>
      <c r="F1032">
        <v>1</v>
      </c>
      <c r="G1032">
        <v>1079</v>
      </c>
      <c r="H1032">
        <v>3</v>
      </c>
      <c r="I1032" t="s">
        <v>933</v>
      </c>
      <c r="J1032" t="s">
        <v>934</v>
      </c>
      <c r="K1032" t="s">
        <v>935</v>
      </c>
      <c r="L1032">
        <v>1348</v>
      </c>
      <c r="N1032">
        <v>1009</v>
      </c>
      <c r="O1032" t="s">
        <v>32</v>
      </c>
      <c r="P1032" t="s">
        <v>32</v>
      </c>
      <c r="Q1032">
        <v>1000</v>
      </c>
      <c r="X1032">
        <v>2E-3</v>
      </c>
      <c r="Y1032">
        <v>26867.38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3</v>
      </c>
      <c r="AG1032">
        <v>2E-3</v>
      </c>
      <c r="AH1032">
        <v>2</v>
      </c>
      <c r="AI1032">
        <v>56496253</v>
      </c>
      <c r="AJ1032">
        <v>1062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f>ROW(Source!A1115)</f>
        <v>1115</v>
      </c>
      <c r="B1033">
        <v>56496263</v>
      </c>
      <c r="C1033">
        <v>56496246</v>
      </c>
      <c r="D1033">
        <v>54902280</v>
      </c>
      <c r="E1033">
        <v>1</v>
      </c>
      <c r="F1033">
        <v>1</v>
      </c>
      <c r="G1033">
        <v>1079</v>
      </c>
      <c r="H1033">
        <v>3</v>
      </c>
      <c r="I1033" t="s">
        <v>895</v>
      </c>
      <c r="J1033" t="s">
        <v>896</v>
      </c>
      <c r="K1033" t="s">
        <v>897</v>
      </c>
      <c r="L1033">
        <v>1339</v>
      </c>
      <c r="N1033">
        <v>1007</v>
      </c>
      <c r="O1033" t="s">
        <v>158</v>
      </c>
      <c r="P1033" t="s">
        <v>158</v>
      </c>
      <c r="Q1033">
        <v>1</v>
      </c>
      <c r="X1033">
        <v>0.05</v>
      </c>
      <c r="Y1033">
        <v>2464.94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3</v>
      </c>
      <c r="AG1033">
        <v>0.05</v>
      </c>
      <c r="AH1033">
        <v>2</v>
      </c>
      <c r="AI1033">
        <v>56496254</v>
      </c>
      <c r="AJ1033">
        <v>1063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f>ROW(Source!A1115)</f>
        <v>1115</v>
      </c>
      <c r="B1034">
        <v>56496264</v>
      </c>
      <c r="C1034">
        <v>56496246</v>
      </c>
      <c r="D1034">
        <v>54842635</v>
      </c>
      <c r="E1034">
        <v>1079</v>
      </c>
      <c r="F1034">
        <v>1</v>
      </c>
      <c r="G1034">
        <v>1079</v>
      </c>
      <c r="H1034">
        <v>3</v>
      </c>
      <c r="I1034" t="s">
        <v>1006</v>
      </c>
      <c r="J1034" t="s">
        <v>3</v>
      </c>
      <c r="K1034" t="s">
        <v>1007</v>
      </c>
      <c r="L1034">
        <v>1339</v>
      </c>
      <c r="N1034">
        <v>1007</v>
      </c>
      <c r="O1034" t="s">
        <v>158</v>
      </c>
      <c r="P1034" t="s">
        <v>158</v>
      </c>
      <c r="Q1034">
        <v>1</v>
      </c>
      <c r="X1034">
        <v>0.98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3</v>
      </c>
      <c r="AG1034">
        <v>0.98</v>
      </c>
      <c r="AH1034">
        <v>3</v>
      </c>
      <c r="AI1034">
        <v>-1</v>
      </c>
      <c r="AJ1034" t="s">
        <v>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>
        <f>ROW(Source!A1118)</f>
        <v>1118</v>
      </c>
      <c r="B1035">
        <v>56496270</v>
      </c>
      <c r="C1035">
        <v>56496266</v>
      </c>
      <c r="D1035">
        <v>54836958</v>
      </c>
      <c r="E1035">
        <v>1079</v>
      </c>
      <c r="F1035">
        <v>1</v>
      </c>
      <c r="G1035">
        <v>1079</v>
      </c>
      <c r="H1035">
        <v>1</v>
      </c>
      <c r="I1035" t="s">
        <v>738</v>
      </c>
      <c r="J1035" t="s">
        <v>3</v>
      </c>
      <c r="K1035" t="s">
        <v>739</v>
      </c>
      <c r="L1035">
        <v>1191</v>
      </c>
      <c r="N1035">
        <v>1013</v>
      </c>
      <c r="O1035" t="s">
        <v>740</v>
      </c>
      <c r="P1035" t="s">
        <v>740</v>
      </c>
      <c r="Q1035">
        <v>1</v>
      </c>
      <c r="X1035">
        <v>13.36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 t="s">
        <v>166</v>
      </c>
      <c r="AG1035">
        <v>16.900400000000001</v>
      </c>
      <c r="AH1035">
        <v>2</v>
      </c>
      <c r="AI1035">
        <v>56496267</v>
      </c>
      <c r="AJ1035">
        <v>1065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f>ROW(Source!A1118)</f>
        <v>1118</v>
      </c>
      <c r="B1036">
        <v>56496271</v>
      </c>
      <c r="C1036">
        <v>56496266</v>
      </c>
      <c r="D1036">
        <v>54934284</v>
      </c>
      <c r="E1036">
        <v>1</v>
      </c>
      <c r="F1036">
        <v>1</v>
      </c>
      <c r="G1036">
        <v>1079</v>
      </c>
      <c r="H1036">
        <v>2</v>
      </c>
      <c r="I1036" t="s">
        <v>741</v>
      </c>
      <c r="J1036" t="s">
        <v>742</v>
      </c>
      <c r="K1036" t="s">
        <v>743</v>
      </c>
      <c r="L1036">
        <v>1368</v>
      </c>
      <c r="N1036">
        <v>1011</v>
      </c>
      <c r="O1036" t="s">
        <v>744</v>
      </c>
      <c r="P1036" t="s">
        <v>744</v>
      </c>
      <c r="Q1036">
        <v>1</v>
      </c>
      <c r="X1036">
        <v>0.02</v>
      </c>
      <c r="Y1036">
        <v>0</v>
      </c>
      <c r="Z1036">
        <v>83.1</v>
      </c>
      <c r="AA1036">
        <v>12.62</v>
      </c>
      <c r="AB1036">
        <v>0</v>
      </c>
      <c r="AC1036">
        <v>0</v>
      </c>
      <c r="AD1036">
        <v>1</v>
      </c>
      <c r="AE1036">
        <v>0</v>
      </c>
      <c r="AF1036" t="s">
        <v>165</v>
      </c>
      <c r="AG1036">
        <v>2.7500000000000004E-2</v>
      </c>
      <c r="AH1036">
        <v>2</v>
      </c>
      <c r="AI1036">
        <v>56496268</v>
      </c>
      <c r="AJ1036">
        <v>1066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>
        <f>ROW(Source!A1118)</f>
        <v>1118</v>
      </c>
      <c r="B1037">
        <v>56496272</v>
      </c>
      <c r="C1037">
        <v>56496266</v>
      </c>
      <c r="D1037">
        <v>54872728</v>
      </c>
      <c r="E1037">
        <v>1079</v>
      </c>
      <c r="F1037">
        <v>1</v>
      </c>
      <c r="G1037">
        <v>1079</v>
      </c>
      <c r="H1037">
        <v>3</v>
      </c>
      <c r="I1037" t="s">
        <v>1004</v>
      </c>
      <c r="J1037" t="s">
        <v>3</v>
      </c>
      <c r="K1037" t="s">
        <v>1005</v>
      </c>
      <c r="L1037">
        <v>1327</v>
      </c>
      <c r="N1037">
        <v>1005</v>
      </c>
      <c r="O1037" t="s">
        <v>214</v>
      </c>
      <c r="P1037" t="s">
        <v>214</v>
      </c>
      <c r="Q1037">
        <v>1</v>
      </c>
      <c r="X1037">
        <v>120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3</v>
      </c>
      <c r="AG1037">
        <v>120</v>
      </c>
      <c r="AH1037">
        <v>3</v>
      </c>
      <c r="AI1037">
        <v>-1</v>
      </c>
      <c r="AJ1037" t="s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f>ROW(Source!A1119)</f>
        <v>1119</v>
      </c>
      <c r="B1038">
        <v>56496270</v>
      </c>
      <c r="C1038">
        <v>56496266</v>
      </c>
      <c r="D1038">
        <v>54836958</v>
      </c>
      <c r="E1038">
        <v>1079</v>
      </c>
      <c r="F1038">
        <v>1</v>
      </c>
      <c r="G1038">
        <v>1079</v>
      </c>
      <c r="H1038">
        <v>1</v>
      </c>
      <c r="I1038" t="s">
        <v>738</v>
      </c>
      <c r="J1038" t="s">
        <v>3</v>
      </c>
      <c r="K1038" t="s">
        <v>739</v>
      </c>
      <c r="L1038">
        <v>1191</v>
      </c>
      <c r="N1038">
        <v>1013</v>
      </c>
      <c r="O1038" t="s">
        <v>740</v>
      </c>
      <c r="P1038" t="s">
        <v>740</v>
      </c>
      <c r="Q1038">
        <v>1</v>
      </c>
      <c r="X1038">
        <v>13.36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 t="s">
        <v>166</v>
      </c>
      <c r="AG1038">
        <v>16.900400000000001</v>
      </c>
      <c r="AH1038">
        <v>2</v>
      </c>
      <c r="AI1038">
        <v>56496267</v>
      </c>
      <c r="AJ1038">
        <v>1068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f>ROW(Source!A1119)</f>
        <v>1119</v>
      </c>
      <c r="B1039">
        <v>56496271</v>
      </c>
      <c r="C1039">
        <v>56496266</v>
      </c>
      <c r="D1039">
        <v>54934284</v>
      </c>
      <c r="E1039">
        <v>1</v>
      </c>
      <c r="F1039">
        <v>1</v>
      </c>
      <c r="G1039">
        <v>1079</v>
      </c>
      <c r="H1039">
        <v>2</v>
      </c>
      <c r="I1039" t="s">
        <v>741</v>
      </c>
      <c r="J1039" t="s">
        <v>742</v>
      </c>
      <c r="K1039" t="s">
        <v>743</v>
      </c>
      <c r="L1039">
        <v>1368</v>
      </c>
      <c r="N1039">
        <v>1011</v>
      </c>
      <c r="O1039" t="s">
        <v>744</v>
      </c>
      <c r="P1039" t="s">
        <v>744</v>
      </c>
      <c r="Q1039">
        <v>1</v>
      </c>
      <c r="X1039">
        <v>0.02</v>
      </c>
      <c r="Y1039">
        <v>0</v>
      </c>
      <c r="Z1039">
        <v>83.1</v>
      </c>
      <c r="AA1039">
        <v>12.62</v>
      </c>
      <c r="AB1039">
        <v>0</v>
      </c>
      <c r="AC1039">
        <v>0</v>
      </c>
      <c r="AD1039">
        <v>1</v>
      </c>
      <c r="AE1039">
        <v>0</v>
      </c>
      <c r="AF1039" t="s">
        <v>165</v>
      </c>
      <c r="AG1039">
        <v>2.7500000000000004E-2</v>
      </c>
      <c r="AH1039">
        <v>2</v>
      </c>
      <c r="AI1039">
        <v>56496268</v>
      </c>
      <c r="AJ1039">
        <v>1069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>
        <f>ROW(Source!A1119)</f>
        <v>1119</v>
      </c>
      <c r="B1040">
        <v>56496272</v>
      </c>
      <c r="C1040">
        <v>56496266</v>
      </c>
      <c r="D1040">
        <v>54872728</v>
      </c>
      <c r="E1040">
        <v>1079</v>
      </c>
      <c r="F1040">
        <v>1</v>
      </c>
      <c r="G1040">
        <v>1079</v>
      </c>
      <c r="H1040">
        <v>3</v>
      </c>
      <c r="I1040" t="s">
        <v>1004</v>
      </c>
      <c r="J1040" t="s">
        <v>3</v>
      </c>
      <c r="K1040" t="s">
        <v>1005</v>
      </c>
      <c r="L1040">
        <v>1327</v>
      </c>
      <c r="N1040">
        <v>1005</v>
      </c>
      <c r="O1040" t="s">
        <v>214</v>
      </c>
      <c r="P1040" t="s">
        <v>214</v>
      </c>
      <c r="Q1040">
        <v>1</v>
      </c>
      <c r="X1040">
        <v>120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3</v>
      </c>
      <c r="AG1040">
        <v>120</v>
      </c>
      <c r="AH1040">
        <v>3</v>
      </c>
      <c r="AI1040">
        <v>-1</v>
      </c>
      <c r="AJ1040" t="s">
        <v>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f>ROW(Source!A1122)</f>
        <v>1122</v>
      </c>
      <c r="B1041">
        <v>56496293</v>
      </c>
      <c r="C1041">
        <v>56496274</v>
      </c>
      <c r="D1041">
        <v>54836958</v>
      </c>
      <c r="E1041">
        <v>1079</v>
      </c>
      <c r="F1041">
        <v>1</v>
      </c>
      <c r="G1041">
        <v>1079</v>
      </c>
      <c r="H1041">
        <v>1</v>
      </c>
      <c r="I1041" t="s">
        <v>738</v>
      </c>
      <c r="J1041" t="s">
        <v>3</v>
      </c>
      <c r="K1041" t="s">
        <v>739</v>
      </c>
      <c r="L1041">
        <v>1191</v>
      </c>
      <c r="N1041">
        <v>1013</v>
      </c>
      <c r="O1041" t="s">
        <v>740</v>
      </c>
      <c r="P1041" t="s">
        <v>740</v>
      </c>
      <c r="Q1041">
        <v>1</v>
      </c>
      <c r="X1041">
        <v>179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 t="s">
        <v>166</v>
      </c>
      <c r="AG1041">
        <v>226.435</v>
      </c>
      <c r="AH1041">
        <v>2</v>
      </c>
      <c r="AI1041">
        <v>56496275</v>
      </c>
      <c r="AJ1041">
        <v>1071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>
        <f>ROW(Source!A1122)</f>
        <v>1122</v>
      </c>
      <c r="B1042">
        <v>56496294</v>
      </c>
      <c r="C1042">
        <v>56496274</v>
      </c>
      <c r="D1042">
        <v>54933985</v>
      </c>
      <c r="E1042">
        <v>1</v>
      </c>
      <c r="F1042">
        <v>1</v>
      </c>
      <c r="G1042">
        <v>1079</v>
      </c>
      <c r="H1042">
        <v>2</v>
      </c>
      <c r="I1042" t="s">
        <v>773</v>
      </c>
      <c r="J1042" t="s">
        <v>774</v>
      </c>
      <c r="K1042" t="s">
        <v>775</v>
      </c>
      <c r="L1042">
        <v>1368</v>
      </c>
      <c r="N1042">
        <v>1011</v>
      </c>
      <c r="O1042" t="s">
        <v>744</v>
      </c>
      <c r="P1042" t="s">
        <v>744</v>
      </c>
      <c r="Q1042">
        <v>1</v>
      </c>
      <c r="X1042">
        <v>120</v>
      </c>
      <c r="Y1042">
        <v>0</v>
      </c>
      <c r="Z1042">
        <v>7.11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165</v>
      </c>
      <c r="AG1042">
        <v>165</v>
      </c>
      <c r="AH1042">
        <v>2</v>
      </c>
      <c r="AI1042">
        <v>56496276</v>
      </c>
      <c r="AJ1042">
        <v>1072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f>ROW(Source!A1122)</f>
        <v>1122</v>
      </c>
      <c r="B1043">
        <v>56496295</v>
      </c>
      <c r="C1043">
        <v>56496274</v>
      </c>
      <c r="D1043">
        <v>54934284</v>
      </c>
      <c r="E1043">
        <v>1</v>
      </c>
      <c r="F1043">
        <v>1</v>
      </c>
      <c r="G1043">
        <v>1079</v>
      </c>
      <c r="H1043">
        <v>2</v>
      </c>
      <c r="I1043" t="s">
        <v>741</v>
      </c>
      <c r="J1043" t="s">
        <v>742</v>
      </c>
      <c r="K1043" t="s">
        <v>743</v>
      </c>
      <c r="L1043">
        <v>1368</v>
      </c>
      <c r="N1043">
        <v>1011</v>
      </c>
      <c r="O1043" t="s">
        <v>744</v>
      </c>
      <c r="P1043" t="s">
        <v>744</v>
      </c>
      <c r="Q1043">
        <v>1</v>
      </c>
      <c r="X1043">
        <v>1.35</v>
      </c>
      <c r="Y1043">
        <v>0</v>
      </c>
      <c r="Z1043">
        <v>83.1</v>
      </c>
      <c r="AA1043">
        <v>12.62</v>
      </c>
      <c r="AB1043">
        <v>0</v>
      </c>
      <c r="AC1043">
        <v>0</v>
      </c>
      <c r="AD1043">
        <v>1</v>
      </c>
      <c r="AE1043">
        <v>0</v>
      </c>
      <c r="AF1043" t="s">
        <v>165</v>
      </c>
      <c r="AG1043">
        <v>1.8562500000000002</v>
      </c>
      <c r="AH1043">
        <v>2</v>
      </c>
      <c r="AI1043">
        <v>56496277</v>
      </c>
      <c r="AJ1043">
        <v>1073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f>ROW(Source!A1122)</f>
        <v>1122</v>
      </c>
      <c r="B1044">
        <v>56496297</v>
      </c>
      <c r="C1044">
        <v>56496274</v>
      </c>
      <c r="D1044">
        <v>54934421</v>
      </c>
      <c r="E1044">
        <v>1</v>
      </c>
      <c r="F1044">
        <v>1</v>
      </c>
      <c r="G1044">
        <v>1079</v>
      </c>
      <c r="H1044">
        <v>2</v>
      </c>
      <c r="I1044" t="s">
        <v>803</v>
      </c>
      <c r="J1044" t="s">
        <v>804</v>
      </c>
      <c r="K1044" t="s">
        <v>805</v>
      </c>
      <c r="L1044">
        <v>1368</v>
      </c>
      <c r="N1044">
        <v>1011</v>
      </c>
      <c r="O1044" t="s">
        <v>744</v>
      </c>
      <c r="P1044" t="s">
        <v>744</v>
      </c>
      <c r="Q1044">
        <v>1</v>
      </c>
      <c r="X1044">
        <v>0.1</v>
      </c>
      <c r="Y1044">
        <v>0</v>
      </c>
      <c r="Z1044">
        <v>0.45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165</v>
      </c>
      <c r="AG1044">
        <v>0.13750000000000001</v>
      </c>
      <c r="AH1044">
        <v>2</v>
      </c>
      <c r="AI1044">
        <v>56496279</v>
      </c>
      <c r="AJ1044">
        <v>1074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>
        <f>ROW(Source!A1122)</f>
        <v>1122</v>
      </c>
      <c r="B1045">
        <v>56496296</v>
      </c>
      <c r="C1045">
        <v>56496274</v>
      </c>
      <c r="D1045">
        <v>54933523</v>
      </c>
      <c r="E1045">
        <v>1</v>
      </c>
      <c r="F1045">
        <v>1</v>
      </c>
      <c r="G1045">
        <v>1079</v>
      </c>
      <c r="H1045">
        <v>2</v>
      </c>
      <c r="I1045" t="s">
        <v>746</v>
      </c>
      <c r="J1045" t="s">
        <v>747</v>
      </c>
      <c r="K1045" t="s">
        <v>748</v>
      </c>
      <c r="L1045">
        <v>1368</v>
      </c>
      <c r="N1045">
        <v>1011</v>
      </c>
      <c r="O1045" t="s">
        <v>744</v>
      </c>
      <c r="P1045" t="s">
        <v>744</v>
      </c>
      <c r="Q1045">
        <v>1</v>
      </c>
      <c r="X1045">
        <v>0.9</v>
      </c>
      <c r="Y1045">
        <v>0</v>
      </c>
      <c r="Z1045">
        <v>179.17</v>
      </c>
      <c r="AA1045">
        <v>16.93</v>
      </c>
      <c r="AB1045">
        <v>0</v>
      </c>
      <c r="AC1045">
        <v>0</v>
      </c>
      <c r="AD1045">
        <v>1</v>
      </c>
      <c r="AE1045">
        <v>0</v>
      </c>
      <c r="AF1045" t="s">
        <v>165</v>
      </c>
      <c r="AG1045">
        <v>1.2375</v>
      </c>
      <c r="AH1045">
        <v>2</v>
      </c>
      <c r="AI1045">
        <v>56496278</v>
      </c>
      <c r="AJ1045">
        <v>1075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f>ROW(Source!A1122)</f>
        <v>1122</v>
      </c>
      <c r="B1046">
        <v>56496298</v>
      </c>
      <c r="C1046">
        <v>56496274</v>
      </c>
      <c r="D1046">
        <v>54933656</v>
      </c>
      <c r="E1046">
        <v>1</v>
      </c>
      <c r="F1046">
        <v>1</v>
      </c>
      <c r="G1046">
        <v>1079</v>
      </c>
      <c r="H1046">
        <v>2</v>
      </c>
      <c r="I1046" t="s">
        <v>806</v>
      </c>
      <c r="J1046" t="s">
        <v>807</v>
      </c>
      <c r="K1046" t="s">
        <v>808</v>
      </c>
      <c r="L1046">
        <v>1368</v>
      </c>
      <c r="N1046">
        <v>1011</v>
      </c>
      <c r="O1046" t="s">
        <v>744</v>
      </c>
      <c r="P1046" t="s">
        <v>744</v>
      </c>
      <c r="Q1046">
        <v>1</v>
      </c>
      <c r="X1046">
        <v>0.25</v>
      </c>
      <c r="Y1046">
        <v>0</v>
      </c>
      <c r="Z1046">
        <v>164.94</v>
      </c>
      <c r="AA1046">
        <v>14.54</v>
      </c>
      <c r="AB1046">
        <v>0</v>
      </c>
      <c r="AC1046">
        <v>0</v>
      </c>
      <c r="AD1046">
        <v>1</v>
      </c>
      <c r="AE1046">
        <v>0</v>
      </c>
      <c r="AF1046" t="s">
        <v>165</v>
      </c>
      <c r="AG1046">
        <v>0.34375</v>
      </c>
      <c r="AH1046">
        <v>2</v>
      </c>
      <c r="AI1046">
        <v>56496280</v>
      </c>
      <c r="AJ1046">
        <v>1076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>
        <f>ROW(Source!A1122)</f>
        <v>1122</v>
      </c>
      <c r="B1047">
        <v>56496299</v>
      </c>
      <c r="C1047">
        <v>56496274</v>
      </c>
      <c r="D1047">
        <v>54933780</v>
      </c>
      <c r="E1047">
        <v>1</v>
      </c>
      <c r="F1047">
        <v>1</v>
      </c>
      <c r="G1047">
        <v>1079</v>
      </c>
      <c r="H1047">
        <v>2</v>
      </c>
      <c r="I1047" t="s">
        <v>915</v>
      </c>
      <c r="J1047" t="s">
        <v>916</v>
      </c>
      <c r="K1047" t="s">
        <v>917</v>
      </c>
      <c r="L1047">
        <v>1368</v>
      </c>
      <c r="N1047">
        <v>1011</v>
      </c>
      <c r="O1047" t="s">
        <v>744</v>
      </c>
      <c r="P1047" t="s">
        <v>744</v>
      </c>
      <c r="Q1047">
        <v>1</v>
      </c>
      <c r="X1047">
        <v>9</v>
      </c>
      <c r="Y1047">
        <v>0</v>
      </c>
      <c r="Z1047">
        <v>0.42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165</v>
      </c>
      <c r="AG1047">
        <v>12.375000000000002</v>
      </c>
      <c r="AH1047">
        <v>2</v>
      </c>
      <c r="AI1047">
        <v>56496281</v>
      </c>
      <c r="AJ1047">
        <v>1077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f>ROW(Source!A1122)</f>
        <v>1122</v>
      </c>
      <c r="B1048">
        <v>56496300</v>
      </c>
      <c r="C1048">
        <v>56496274</v>
      </c>
      <c r="D1048">
        <v>54831673</v>
      </c>
      <c r="E1048">
        <v>1079</v>
      </c>
      <c r="F1048">
        <v>1</v>
      </c>
      <c r="G1048">
        <v>1079</v>
      </c>
      <c r="H1048">
        <v>3</v>
      </c>
      <c r="I1048" t="s">
        <v>969</v>
      </c>
      <c r="J1048" t="s">
        <v>3</v>
      </c>
      <c r="K1048" t="s">
        <v>972</v>
      </c>
      <c r="L1048">
        <v>1348</v>
      </c>
      <c r="N1048">
        <v>1009</v>
      </c>
      <c r="O1048" t="s">
        <v>32</v>
      </c>
      <c r="P1048" t="s">
        <v>32</v>
      </c>
      <c r="Q1048">
        <v>1000</v>
      </c>
      <c r="X1048">
        <v>8.1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3</v>
      </c>
      <c r="AG1048">
        <v>8.1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f>ROW(Source!A1122)</f>
        <v>1122</v>
      </c>
      <c r="B1049">
        <v>56496301</v>
      </c>
      <c r="C1049">
        <v>56496274</v>
      </c>
      <c r="D1049">
        <v>54902310</v>
      </c>
      <c r="E1049">
        <v>1</v>
      </c>
      <c r="F1049">
        <v>1</v>
      </c>
      <c r="G1049">
        <v>1079</v>
      </c>
      <c r="H1049">
        <v>3</v>
      </c>
      <c r="I1049" t="s">
        <v>752</v>
      </c>
      <c r="J1049" t="s">
        <v>753</v>
      </c>
      <c r="K1049" t="s">
        <v>754</v>
      </c>
      <c r="L1049">
        <v>1339</v>
      </c>
      <c r="N1049">
        <v>1007</v>
      </c>
      <c r="O1049" t="s">
        <v>158</v>
      </c>
      <c r="P1049" t="s">
        <v>158</v>
      </c>
      <c r="Q1049">
        <v>1</v>
      </c>
      <c r="X1049">
        <v>0.73</v>
      </c>
      <c r="Y1049">
        <v>7.07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3</v>
      </c>
      <c r="AG1049">
        <v>0.73</v>
      </c>
      <c r="AH1049">
        <v>2</v>
      </c>
      <c r="AI1049">
        <v>56496282</v>
      </c>
      <c r="AJ1049">
        <v>1078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>
        <f>ROW(Source!A1122)</f>
        <v>1122</v>
      </c>
      <c r="B1050">
        <v>56496302</v>
      </c>
      <c r="C1050">
        <v>56496274</v>
      </c>
      <c r="D1050">
        <v>54902322</v>
      </c>
      <c r="E1050">
        <v>1</v>
      </c>
      <c r="F1050">
        <v>1</v>
      </c>
      <c r="G1050">
        <v>1079</v>
      </c>
      <c r="H1050">
        <v>3</v>
      </c>
      <c r="I1050" t="s">
        <v>809</v>
      </c>
      <c r="J1050" t="s">
        <v>810</v>
      </c>
      <c r="K1050" t="s">
        <v>811</v>
      </c>
      <c r="L1050">
        <v>1348</v>
      </c>
      <c r="N1050">
        <v>1009</v>
      </c>
      <c r="O1050" t="s">
        <v>32</v>
      </c>
      <c r="P1050" t="s">
        <v>32</v>
      </c>
      <c r="Q1050">
        <v>1000</v>
      </c>
      <c r="X1050">
        <v>2E-3</v>
      </c>
      <c r="Y1050">
        <v>6512.79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3</v>
      </c>
      <c r="AG1050">
        <v>2E-3</v>
      </c>
      <c r="AH1050">
        <v>2</v>
      </c>
      <c r="AI1050">
        <v>56496283</v>
      </c>
      <c r="AJ1050">
        <v>1079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f>ROW(Source!A1122)</f>
        <v>1122</v>
      </c>
      <c r="B1051">
        <v>56496303</v>
      </c>
      <c r="C1051">
        <v>56496274</v>
      </c>
      <c r="D1051">
        <v>54903374</v>
      </c>
      <c r="E1051">
        <v>1</v>
      </c>
      <c r="F1051">
        <v>1</v>
      </c>
      <c r="G1051">
        <v>1079</v>
      </c>
      <c r="H1051">
        <v>3</v>
      </c>
      <c r="I1051" t="s">
        <v>779</v>
      </c>
      <c r="J1051" t="s">
        <v>780</v>
      </c>
      <c r="K1051" t="s">
        <v>781</v>
      </c>
      <c r="L1051">
        <v>1348</v>
      </c>
      <c r="N1051">
        <v>1009</v>
      </c>
      <c r="O1051" t="s">
        <v>32</v>
      </c>
      <c r="P1051" t="s">
        <v>32</v>
      </c>
      <c r="Q1051">
        <v>1000</v>
      </c>
      <c r="X1051">
        <v>0.16</v>
      </c>
      <c r="Y1051">
        <v>7185.82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 t="s">
        <v>3</v>
      </c>
      <c r="AG1051">
        <v>0.16</v>
      </c>
      <c r="AH1051">
        <v>2</v>
      </c>
      <c r="AI1051">
        <v>56496284</v>
      </c>
      <c r="AJ1051">
        <v>1080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f>ROW(Source!A1122)</f>
        <v>1122</v>
      </c>
      <c r="B1052">
        <v>56496304</v>
      </c>
      <c r="C1052">
        <v>56496274</v>
      </c>
      <c r="D1052">
        <v>54902403</v>
      </c>
      <c r="E1052">
        <v>1</v>
      </c>
      <c r="F1052">
        <v>1</v>
      </c>
      <c r="G1052">
        <v>1079</v>
      </c>
      <c r="H1052">
        <v>3</v>
      </c>
      <c r="I1052" t="s">
        <v>815</v>
      </c>
      <c r="J1052" t="s">
        <v>816</v>
      </c>
      <c r="K1052" t="s">
        <v>817</v>
      </c>
      <c r="L1052">
        <v>1339</v>
      </c>
      <c r="N1052">
        <v>1007</v>
      </c>
      <c r="O1052" t="s">
        <v>158</v>
      </c>
      <c r="P1052" t="s">
        <v>158</v>
      </c>
      <c r="Q1052">
        <v>1</v>
      </c>
      <c r="X1052">
        <v>0.04</v>
      </c>
      <c r="Y1052">
        <v>1821.37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3</v>
      </c>
      <c r="AG1052">
        <v>0.04</v>
      </c>
      <c r="AH1052">
        <v>2</v>
      </c>
      <c r="AI1052">
        <v>56496285</v>
      </c>
      <c r="AJ1052">
        <v>1081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5">
      <c r="A1053">
        <f>ROW(Source!A1122)</f>
        <v>1122</v>
      </c>
      <c r="B1053">
        <v>56496305</v>
      </c>
      <c r="C1053">
        <v>56496274</v>
      </c>
      <c r="D1053">
        <v>54902427</v>
      </c>
      <c r="E1053">
        <v>1</v>
      </c>
      <c r="F1053">
        <v>1</v>
      </c>
      <c r="G1053">
        <v>1079</v>
      </c>
      <c r="H1053">
        <v>3</v>
      </c>
      <c r="I1053" t="s">
        <v>761</v>
      </c>
      <c r="J1053" t="s">
        <v>762</v>
      </c>
      <c r="K1053" t="s">
        <v>763</v>
      </c>
      <c r="L1053">
        <v>1348</v>
      </c>
      <c r="N1053">
        <v>1009</v>
      </c>
      <c r="O1053" t="s">
        <v>32</v>
      </c>
      <c r="P1053" t="s">
        <v>32</v>
      </c>
      <c r="Q1053">
        <v>1000</v>
      </c>
      <c r="X1053">
        <v>0.01</v>
      </c>
      <c r="Y1053">
        <v>1257.54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3</v>
      </c>
      <c r="AG1053">
        <v>0.01</v>
      </c>
      <c r="AH1053">
        <v>2</v>
      </c>
      <c r="AI1053">
        <v>56496286</v>
      </c>
      <c r="AJ1053">
        <v>1082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f>ROW(Source!A1122)</f>
        <v>1122</v>
      </c>
      <c r="B1054">
        <v>56496306</v>
      </c>
      <c r="C1054">
        <v>56496274</v>
      </c>
      <c r="D1054">
        <v>54902715</v>
      </c>
      <c r="E1054">
        <v>1</v>
      </c>
      <c r="F1054">
        <v>1</v>
      </c>
      <c r="G1054">
        <v>1079</v>
      </c>
      <c r="H1054">
        <v>3</v>
      </c>
      <c r="I1054" t="s">
        <v>892</v>
      </c>
      <c r="J1054" t="s">
        <v>893</v>
      </c>
      <c r="K1054" t="s">
        <v>894</v>
      </c>
      <c r="L1054">
        <v>1327</v>
      </c>
      <c r="N1054">
        <v>1005</v>
      </c>
      <c r="O1054" t="s">
        <v>214</v>
      </c>
      <c r="P1054" t="s">
        <v>214</v>
      </c>
      <c r="Q1054">
        <v>1</v>
      </c>
      <c r="X1054">
        <v>30</v>
      </c>
      <c r="Y1054">
        <v>7.39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3</v>
      </c>
      <c r="AG1054">
        <v>30</v>
      </c>
      <c r="AH1054">
        <v>2</v>
      </c>
      <c r="AI1054">
        <v>56496287</v>
      </c>
      <c r="AJ1054">
        <v>1083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f>ROW(Source!A1122)</f>
        <v>1122</v>
      </c>
      <c r="B1055">
        <v>56496307</v>
      </c>
      <c r="C1055">
        <v>56496274</v>
      </c>
      <c r="D1055">
        <v>54914903</v>
      </c>
      <c r="E1055">
        <v>1</v>
      </c>
      <c r="F1055">
        <v>1</v>
      </c>
      <c r="G1055">
        <v>1079</v>
      </c>
      <c r="H1055">
        <v>3</v>
      </c>
      <c r="I1055" t="s">
        <v>918</v>
      </c>
      <c r="J1055" t="s">
        <v>919</v>
      </c>
      <c r="K1055" t="s">
        <v>920</v>
      </c>
      <c r="L1055">
        <v>1327</v>
      </c>
      <c r="N1055">
        <v>1005</v>
      </c>
      <c r="O1055" t="s">
        <v>214</v>
      </c>
      <c r="P1055" t="s">
        <v>214</v>
      </c>
      <c r="Q1055">
        <v>1</v>
      </c>
      <c r="X1055">
        <v>3.6</v>
      </c>
      <c r="Y1055">
        <v>90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3</v>
      </c>
      <c r="AG1055">
        <v>3.6</v>
      </c>
      <c r="AH1055">
        <v>2</v>
      </c>
      <c r="AI1055">
        <v>56496292</v>
      </c>
      <c r="AJ1055">
        <v>1088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5">
      <c r="A1056">
        <f>ROW(Source!A1122)</f>
        <v>1122</v>
      </c>
      <c r="B1056">
        <v>56496308</v>
      </c>
      <c r="C1056">
        <v>56496274</v>
      </c>
      <c r="D1056">
        <v>54869117</v>
      </c>
      <c r="E1056">
        <v>1079</v>
      </c>
      <c r="F1056">
        <v>1</v>
      </c>
      <c r="G1056">
        <v>1079</v>
      </c>
      <c r="H1056">
        <v>3</v>
      </c>
      <c r="I1056" t="s">
        <v>973</v>
      </c>
      <c r="J1056" t="s">
        <v>3</v>
      </c>
      <c r="K1056" t="s">
        <v>987</v>
      </c>
      <c r="L1056">
        <v>1339</v>
      </c>
      <c r="N1056">
        <v>1007</v>
      </c>
      <c r="O1056" t="s">
        <v>158</v>
      </c>
      <c r="P1056" t="s">
        <v>158</v>
      </c>
      <c r="Q1056">
        <v>1</v>
      </c>
      <c r="X1056">
        <v>101.5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3</v>
      </c>
      <c r="AG1056">
        <v>101.5</v>
      </c>
      <c r="AH1056">
        <v>3</v>
      </c>
      <c r="AI1056">
        <v>-1</v>
      </c>
      <c r="AJ1056" t="s">
        <v>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f>ROW(Source!A1123)</f>
        <v>1123</v>
      </c>
      <c r="B1057">
        <v>56496293</v>
      </c>
      <c r="C1057">
        <v>56496274</v>
      </c>
      <c r="D1057">
        <v>54836958</v>
      </c>
      <c r="E1057">
        <v>1079</v>
      </c>
      <c r="F1057">
        <v>1</v>
      </c>
      <c r="G1057">
        <v>1079</v>
      </c>
      <c r="H1057">
        <v>1</v>
      </c>
      <c r="I1057" t="s">
        <v>738</v>
      </c>
      <c r="J1057" t="s">
        <v>3</v>
      </c>
      <c r="K1057" t="s">
        <v>739</v>
      </c>
      <c r="L1057">
        <v>1191</v>
      </c>
      <c r="N1057">
        <v>1013</v>
      </c>
      <c r="O1057" t="s">
        <v>740</v>
      </c>
      <c r="P1057" t="s">
        <v>740</v>
      </c>
      <c r="Q1057">
        <v>1</v>
      </c>
      <c r="X1057">
        <v>179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 t="s">
        <v>166</v>
      </c>
      <c r="AG1057">
        <v>226.435</v>
      </c>
      <c r="AH1057">
        <v>2</v>
      </c>
      <c r="AI1057">
        <v>56496275</v>
      </c>
      <c r="AJ1057">
        <v>1089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5">
      <c r="A1058">
        <f>ROW(Source!A1123)</f>
        <v>1123</v>
      </c>
      <c r="B1058">
        <v>56496294</v>
      </c>
      <c r="C1058">
        <v>56496274</v>
      </c>
      <c r="D1058">
        <v>54933985</v>
      </c>
      <c r="E1058">
        <v>1</v>
      </c>
      <c r="F1058">
        <v>1</v>
      </c>
      <c r="G1058">
        <v>1079</v>
      </c>
      <c r="H1058">
        <v>2</v>
      </c>
      <c r="I1058" t="s">
        <v>773</v>
      </c>
      <c r="J1058" t="s">
        <v>774</v>
      </c>
      <c r="K1058" t="s">
        <v>775</v>
      </c>
      <c r="L1058">
        <v>1368</v>
      </c>
      <c r="N1058">
        <v>1011</v>
      </c>
      <c r="O1058" t="s">
        <v>744</v>
      </c>
      <c r="P1058" t="s">
        <v>744</v>
      </c>
      <c r="Q1058">
        <v>1</v>
      </c>
      <c r="X1058">
        <v>120</v>
      </c>
      <c r="Y1058">
        <v>0</v>
      </c>
      <c r="Z1058">
        <v>7.11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165</v>
      </c>
      <c r="AG1058">
        <v>165</v>
      </c>
      <c r="AH1058">
        <v>2</v>
      </c>
      <c r="AI1058">
        <v>56496276</v>
      </c>
      <c r="AJ1058">
        <v>1090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f>ROW(Source!A1123)</f>
        <v>1123</v>
      </c>
      <c r="B1059">
        <v>56496295</v>
      </c>
      <c r="C1059">
        <v>56496274</v>
      </c>
      <c r="D1059">
        <v>54934284</v>
      </c>
      <c r="E1059">
        <v>1</v>
      </c>
      <c r="F1059">
        <v>1</v>
      </c>
      <c r="G1059">
        <v>1079</v>
      </c>
      <c r="H1059">
        <v>2</v>
      </c>
      <c r="I1059" t="s">
        <v>741</v>
      </c>
      <c r="J1059" t="s">
        <v>742</v>
      </c>
      <c r="K1059" t="s">
        <v>743</v>
      </c>
      <c r="L1059">
        <v>1368</v>
      </c>
      <c r="N1059">
        <v>1011</v>
      </c>
      <c r="O1059" t="s">
        <v>744</v>
      </c>
      <c r="P1059" t="s">
        <v>744</v>
      </c>
      <c r="Q1059">
        <v>1</v>
      </c>
      <c r="X1059">
        <v>1.35</v>
      </c>
      <c r="Y1059">
        <v>0</v>
      </c>
      <c r="Z1059">
        <v>83.1</v>
      </c>
      <c r="AA1059">
        <v>12.62</v>
      </c>
      <c r="AB1059">
        <v>0</v>
      </c>
      <c r="AC1059">
        <v>0</v>
      </c>
      <c r="AD1059">
        <v>1</v>
      </c>
      <c r="AE1059">
        <v>0</v>
      </c>
      <c r="AF1059" t="s">
        <v>165</v>
      </c>
      <c r="AG1059">
        <v>1.8562500000000002</v>
      </c>
      <c r="AH1059">
        <v>2</v>
      </c>
      <c r="AI1059">
        <v>56496277</v>
      </c>
      <c r="AJ1059">
        <v>1091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f>ROW(Source!A1123)</f>
        <v>1123</v>
      </c>
      <c r="B1060">
        <v>56496297</v>
      </c>
      <c r="C1060">
        <v>56496274</v>
      </c>
      <c r="D1060">
        <v>54934421</v>
      </c>
      <c r="E1060">
        <v>1</v>
      </c>
      <c r="F1060">
        <v>1</v>
      </c>
      <c r="G1060">
        <v>1079</v>
      </c>
      <c r="H1060">
        <v>2</v>
      </c>
      <c r="I1060" t="s">
        <v>803</v>
      </c>
      <c r="J1060" t="s">
        <v>804</v>
      </c>
      <c r="K1060" t="s">
        <v>805</v>
      </c>
      <c r="L1060">
        <v>1368</v>
      </c>
      <c r="N1060">
        <v>1011</v>
      </c>
      <c r="O1060" t="s">
        <v>744</v>
      </c>
      <c r="P1060" t="s">
        <v>744</v>
      </c>
      <c r="Q1060">
        <v>1</v>
      </c>
      <c r="X1060">
        <v>0.1</v>
      </c>
      <c r="Y1060">
        <v>0</v>
      </c>
      <c r="Z1060">
        <v>0.45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 t="s">
        <v>165</v>
      </c>
      <c r="AG1060">
        <v>0.13750000000000001</v>
      </c>
      <c r="AH1060">
        <v>2</v>
      </c>
      <c r="AI1060">
        <v>56496279</v>
      </c>
      <c r="AJ1060">
        <v>1092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5">
      <c r="A1061">
        <f>ROW(Source!A1123)</f>
        <v>1123</v>
      </c>
      <c r="B1061">
        <v>56496296</v>
      </c>
      <c r="C1061">
        <v>56496274</v>
      </c>
      <c r="D1061">
        <v>54933523</v>
      </c>
      <c r="E1061">
        <v>1</v>
      </c>
      <c r="F1061">
        <v>1</v>
      </c>
      <c r="G1061">
        <v>1079</v>
      </c>
      <c r="H1061">
        <v>2</v>
      </c>
      <c r="I1061" t="s">
        <v>746</v>
      </c>
      <c r="J1061" t="s">
        <v>747</v>
      </c>
      <c r="K1061" t="s">
        <v>748</v>
      </c>
      <c r="L1061">
        <v>1368</v>
      </c>
      <c r="N1061">
        <v>1011</v>
      </c>
      <c r="O1061" t="s">
        <v>744</v>
      </c>
      <c r="P1061" t="s">
        <v>744</v>
      </c>
      <c r="Q1061">
        <v>1</v>
      </c>
      <c r="X1061">
        <v>0.9</v>
      </c>
      <c r="Y1061">
        <v>0</v>
      </c>
      <c r="Z1061">
        <v>179.17</v>
      </c>
      <c r="AA1061">
        <v>16.93</v>
      </c>
      <c r="AB1061">
        <v>0</v>
      </c>
      <c r="AC1061">
        <v>0</v>
      </c>
      <c r="AD1061">
        <v>1</v>
      </c>
      <c r="AE1061">
        <v>0</v>
      </c>
      <c r="AF1061" t="s">
        <v>165</v>
      </c>
      <c r="AG1061">
        <v>1.2375</v>
      </c>
      <c r="AH1061">
        <v>2</v>
      </c>
      <c r="AI1061">
        <v>56496278</v>
      </c>
      <c r="AJ1061">
        <v>1093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f>ROW(Source!A1123)</f>
        <v>1123</v>
      </c>
      <c r="B1062">
        <v>56496298</v>
      </c>
      <c r="C1062">
        <v>56496274</v>
      </c>
      <c r="D1062">
        <v>54933656</v>
      </c>
      <c r="E1062">
        <v>1</v>
      </c>
      <c r="F1062">
        <v>1</v>
      </c>
      <c r="G1062">
        <v>1079</v>
      </c>
      <c r="H1062">
        <v>2</v>
      </c>
      <c r="I1062" t="s">
        <v>806</v>
      </c>
      <c r="J1062" t="s">
        <v>807</v>
      </c>
      <c r="K1062" t="s">
        <v>808</v>
      </c>
      <c r="L1062">
        <v>1368</v>
      </c>
      <c r="N1062">
        <v>1011</v>
      </c>
      <c r="O1062" t="s">
        <v>744</v>
      </c>
      <c r="P1062" t="s">
        <v>744</v>
      </c>
      <c r="Q1062">
        <v>1</v>
      </c>
      <c r="X1062">
        <v>0.25</v>
      </c>
      <c r="Y1062">
        <v>0</v>
      </c>
      <c r="Z1062">
        <v>164.94</v>
      </c>
      <c r="AA1062">
        <v>14.54</v>
      </c>
      <c r="AB1062">
        <v>0</v>
      </c>
      <c r="AC1062">
        <v>0</v>
      </c>
      <c r="AD1062">
        <v>1</v>
      </c>
      <c r="AE1062">
        <v>0</v>
      </c>
      <c r="AF1062" t="s">
        <v>165</v>
      </c>
      <c r="AG1062">
        <v>0.34375</v>
      </c>
      <c r="AH1062">
        <v>2</v>
      </c>
      <c r="AI1062">
        <v>56496280</v>
      </c>
      <c r="AJ1062">
        <v>1094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5">
      <c r="A1063">
        <f>ROW(Source!A1123)</f>
        <v>1123</v>
      </c>
      <c r="B1063">
        <v>56496299</v>
      </c>
      <c r="C1063">
        <v>56496274</v>
      </c>
      <c r="D1063">
        <v>54933780</v>
      </c>
      <c r="E1063">
        <v>1</v>
      </c>
      <c r="F1063">
        <v>1</v>
      </c>
      <c r="G1063">
        <v>1079</v>
      </c>
      <c r="H1063">
        <v>2</v>
      </c>
      <c r="I1063" t="s">
        <v>915</v>
      </c>
      <c r="J1063" t="s">
        <v>916</v>
      </c>
      <c r="K1063" t="s">
        <v>917</v>
      </c>
      <c r="L1063">
        <v>1368</v>
      </c>
      <c r="N1063">
        <v>1011</v>
      </c>
      <c r="O1063" t="s">
        <v>744</v>
      </c>
      <c r="P1063" t="s">
        <v>744</v>
      </c>
      <c r="Q1063">
        <v>1</v>
      </c>
      <c r="X1063">
        <v>9</v>
      </c>
      <c r="Y1063">
        <v>0</v>
      </c>
      <c r="Z1063">
        <v>0.42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165</v>
      </c>
      <c r="AG1063">
        <v>12.375000000000002</v>
      </c>
      <c r="AH1063">
        <v>2</v>
      </c>
      <c r="AI1063">
        <v>56496281</v>
      </c>
      <c r="AJ1063">
        <v>1095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f>ROW(Source!A1123)</f>
        <v>1123</v>
      </c>
      <c r="B1064">
        <v>56496300</v>
      </c>
      <c r="C1064">
        <v>56496274</v>
      </c>
      <c r="D1064">
        <v>54831673</v>
      </c>
      <c r="E1064">
        <v>1079</v>
      </c>
      <c r="F1064">
        <v>1</v>
      </c>
      <c r="G1064">
        <v>1079</v>
      </c>
      <c r="H1064">
        <v>3</v>
      </c>
      <c r="I1064" t="s">
        <v>969</v>
      </c>
      <c r="J1064" t="s">
        <v>3</v>
      </c>
      <c r="K1064" t="s">
        <v>972</v>
      </c>
      <c r="L1064">
        <v>1348</v>
      </c>
      <c r="N1064">
        <v>1009</v>
      </c>
      <c r="O1064" t="s">
        <v>32</v>
      </c>
      <c r="P1064" t="s">
        <v>32</v>
      </c>
      <c r="Q1064">
        <v>1000</v>
      </c>
      <c r="X1064">
        <v>8.1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3</v>
      </c>
      <c r="AG1064">
        <v>8.1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f>ROW(Source!A1123)</f>
        <v>1123</v>
      </c>
      <c r="B1065">
        <v>56496301</v>
      </c>
      <c r="C1065">
        <v>56496274</v>
      </c>
      <c r="D1065">
        <v>54902310</v>
      </c>
      <c r="E1065">
        <v>1</v>
      </c>
      <c r="F1065">
        <v>1</v>
      </c>
      <c r="G1065">
        <v>1079</v>
      </c>
      <c r="H1065">
        <v>3</v>
      </c>
      <c r="I1065" t="s">
        <v>752</v>
      </c>
      <c r="J1065" t="s">
        <v>753</v>
      </c>
      <c r="K1065" t="s">
        <v>754</v>
      </c>
      <c r="L1065">
        <v>1339</v>
      </c>
      <c r="N1065">
        <v>1007</v>
      </c>
      <c r="O1065" t="s">
        <v>158</v>
      </c>
      <c r="P1065" t="s">
        <v>158</v>
      </c>
      <c r="Q1065">
        <v>1</v>
      </c>
      <c r="X1065">
        <v>0.73</v>
      </c>
      <c r="Y1065">
        <v>7.07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3</v>
      </c>
      <c r="AG1065">
        <v>0.73</v>
      </c>
      <c r="AH1065">
        <v>2</v>
      </c>
      <c r="AI1065">
        <v>56496282</v>
      </c>
      <c r="AJ1065">
        <v>1096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>
        <f>ROW(Source!A1123)</f>
        <v>1123</v>
      </c>
      <c r="B1066">
        <v>56496302</v>
      </c>
      <c r="C1066">
        <v>56496274</v>
      </c>
      <c r="D1066">
        <v>54902322</v>
      </c>
      <c r="E1066">
        <v>1</v>
      </c>
      <c r="F1066">
        <v>1</v>
      </c>
      <c r="G1066">
        <v>1079</v>
      </c>
      <c r="H1066">
        <v>3</v>
      </c>
      <c r="I1066" t="s">
        <v>809</v>
      </c>
      <c r="J1066" t="s">
        <v>810</v>
      </c>
      <c r="K1066" t="s">
        <v>811</v>
      </c>
      <c r="L1066">
        <v>1348</v>
      </c>
      <c r="N1066">
        <v>1009</v>
      </c>
      <c r="O1066" t="s">
        <v>32</v>
      </c>
      <c r="P1066" t="s">
        <v>32</v>
      </c>
      <c r="Q1066">
        <v>1000</v>
      </c>
      <c r="X1066">
        <v>2E-3</v>
      </c>
      <c r="Y1066">
        <v>6512.79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3</v>
      </c>
      <c r="AG1066">
        <v>2E-3</v>
      </c>
      <c r="AH1066">
        <v>2</v>
      </c>
      <c r="AI1066">
        <v>56496283</v>
      </c>
      <c r="AJ1066">
        <v>1097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f>ROW(Source!A1123)</f>
        <v>1123</v>
      </c>
      <c r="B1067">
        <v>56496303</v>
      </c>
      <c r="C1067">
        <v>56496274</v>
      </c>
      <c r="D1067">
        <v>54903374</v>
      </c>
      <c r="E1067">
        <v>1</v>
      </c>
      <c r="F1067">
        <v>1</v>
      </c>
      <c r="G1067">
        <v>1079</v>
      </c>
      <c r="H1067">
        <v>3</v>
      </c>
      <c r="I1067" t="s">
        <v>779</v>
      </c>
      <c r="J1067" t="s">
        <v>780</v>
      </c>
      <c r="K1067" t="s">
        <v>781</v>
      </c>
      <c r="L1067">
        <v>1348</v>
      </c>
      <c r="N1067">
        <v>1009</v>
      </c>
      <c r="O1067" t="s">
        <v>32</v>
      </c>
      <c r="P1067" t="s">
        <v>32</v>
      </c>
      <c r="Q1067">
        <v>1000</v>
      </c>
      <c r="X1067">
        <v>0.16</v>
      </c>
      <c r="Y1067">
        <v>7185.82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3</v>
      </c>
      <c r="AG1067">
        <v>0.16</v>
      </c>
      <c r="AH1067">
        <v>2</v>
      </c>
      <c r="AI1067">
        <v>56496284</v>
      </c>
      <c r="AJ1067">
        <v>1098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5">
      <c r="A1068">
        <f>ROW(Source!A1123)</f>
        <v>1123</v>
      </c>
      <c r="B1068">
        <v>56496304</v>
      </c>
      <c r="C1068">
        <v>56496274</v>
      </c>
      <c r="D1068">
        <v>54902403</v>
      </c>
      <c r="E1068">
        <v>1</v>
      </c>
      <c r="F1068">
        <v>1</v>
      </c>
      <c r="G1068">
        <v>1079</v>
      </c>
      <c r="H1068">
        <v>3</v>
      </c>
      <c r="I1068" t="s">
        <v>815</v>
      </c>
      <c r="J1068" t="s">
        <v>816</v>
      </c>
      <c r="K1068" t="s">
        <v>817</v>
      </c>
      <c r="L1068">
        <v>1339</v>
      </c>
      <c r="N1068">
        <v>1007</v>
      </c>
      <c r="O1068" t="s">
        <v>158</v>
      </c>
      <c r="P1068" t="s">
        <v>158</v>
      </c>
      <c r="Q1068">
        <v>1</v>
      </c>
      <c r="X1068">
        <v>0.04</v>
      </c>
      <c r="Y1068">
        <v>1821.37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 t="s">
        <v>3</v>
      </c>
      <c r="AG1068">
        <v>0.04</v>
      </c>
      <c r="AH1068">
        <v>2</v>
      </c>
      <c r="AI1068">
        <v>56496285</v>
      </c>
      <c r="AJ1068">
        <v>1099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f>ROW(Source!A1123)</f>
        <v>1123</v>
      </c>
      <c r="B1069">
        <v>56496305</v>
      </c>
      <c r="C1069">
        <v>56496274</v>
      </c>
      <c r="D1069">
        <v>54902427</v>
      </c>
      <c r="E1069">
        <v>1</v>
      </c>
      <c r="F1069">
        <v>1</v>
      </c>
      <c r="G1069">
        <v>1079</v>
      </c>
      <c r="H1069">
        <v>3</v>
      </c>
      <c r="I1069" t="s">
        <v>761</v>
      </c>
      <c r="J1069" t="s">
        <v>762</v>
      </c>
      <c r="K1069" t="s">
        <v>763</v>
      </c>
      <c r="L1069">
        <v>1348</v>
      </c>
      <c r="N1069">
        <v>1009</v>
      </c>
      <c r="O1069" t="s">
        <v>32</v>
      </c>
      <c r="P1069" t="s">
        <v>32</v>
      </c>
      <c r="Q1069">
        <v>1000</v>
      </c>
      <c r="X1069">
        <v>0.01</v>
      </c>
      <c r="Y1069">
        <v>1257.54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 t="s">
        <v>3</v>
      </c>
      <c r="AG1069">
        <v>0.01</v>
      </c>
      <c r="AH1069">
        <v>2</v>
      </c>
      <c r="AI1069">
        <v>56496286</v>
      </c>
      <c r="AJ1069">
        <v>1100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f>ROW(Source!A1123)</f>
        <v>1123</v>
      </c>
      <c r="B1070">
        <v>56496306</v>
      </c>
      <c r="C1070">
        <v>56496274</v>
      </c>
      <c r="D1070">
        <v>54902715</v>
      </c>
      <c r="E1070">
        <v>1</v>
      </c>
      <c r="F1070">
        <v>1</v>
      </c>
      <c r="G1070">
        <v>1079</v>
      </c>
      <c r="H1070">
        <v>3</v>
      </c>
      <c r="I1070" t="s">
        <v>892</v>
      </c>
      <c r="J1070" t="s">
        <v>893</v>
      </c>
      <c r="K1070" t="s">
        <v>894</v>
      </c>
      <c r="L1070">
        <v>1327</v>
      </c>
      <c r="N1070">
        <v>1005</v>
      </c>
      <c r="O1070" t="s">
        <v>214</v>
      </c>
      <c r="P1070" t="s">
        <v>214</v>
      </c>
      <c r="Q1070">
        <v>1</v>
      </c>
      <c r="X1070">
        <v>30</v>
      </c>
      <c r="Y1070">
        <v>7.39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 t="s">
        <v>3</v>
      </c>
      <c r="AG1070">
        <v>30</v>
      </c>
      <c r="AH1070">
        <v>2</v>
      </c>
      <c r="AI1070">
        <v>56496287</v>
      </c>
      <c r="AJ1070">
        <v>1101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>
        <f>ROW(Source!A1123)</f>
        <v>1123</v>
      </c>
      <c r="B1071">
        <v>56496307</v>
      </c>
      <c r="C1071">
        <v>56496274</v>
      </c>
      <c r="D1071">
        <v>54914903</v>
      </c>
      <c r="E1071">
        <v>1</v>
      </c>
      <c r="F1071">
        <v>1</v>
      </c>
      <c r="G1071">
        <v>1079</v>
      </c>
      <c r="H1071">
        <v>3</v>
      </c>
      <c r="I1071" t="s">
        <v>918</v>
      </c>
      <c r="J1071" t="s">
        <v>919</v>
      </c>
      <c r="K1071" t="s">
        <v>920</v>
      </c>
      <c r="L1071">
        <v>1327</v>
      </c>
      <c r="N1071">
        <v>1005</v>
      </c>
      <c r="O1071" t="s">
        <v>214</v>
      </c>
      <c r="P1071" t="s">
        <v>214</v>
      </c>
      <c r="Q1071">
        <v>1</v>
      </c>
      <c r="X1071">
        <v>3.6</v>
      </c>
      <c r="Y1071">
        <v>90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 t="s">
        <v>3</v>
      </c>
      <c r="AG1071">
        <v>3.6</v>
      </c>
      <c r="AH1071">
        <v>2</v>
      </c>
      <c r="AI1071">
        <v>56496292</v>
      </c>
      <c r="AJ1071">
        <v>1106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f>ROW(Source!A1123)</f>
        <v>1123</v>
      </c>
      <c r="B1072">
        <v>56496308</v>
      </c>
      <c r="C1072">
        <v>56496274</v>
      </c>
      <c r="D1072">
        <v>54869117</v>
      </c>
      <c r="E1072">
        <v>1079</v>
      </c>
      <c r="F1072">
        <v>1</v>
      </c>
      <c r="G1072">
        <v>1079</v>
      </c>
      <c r="H1072">
        <v>3</v>
      </c>
      <c r="I1072" t="s">
        <v>973</v>
      </c>
      <c r="J1072" t="s">
        <v>3</v>
      </c>
      <c r="K1072" t="s">
        <v>987</v>
      </c>
      <c r="L1072">
        <v>1339</v>
      </c>
      <c r="N1072">
        <v>1007</v>
      </c>
      <c r="O1072" t="s">
        <v>158</v>
      </c>
      <c r="P1072" t="s">
        <v>158</v>
      </c>
      <c r="Q1072">
        <v>1</v>
      </c>
      <c r="X1072">
        <v>101.5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3</v>
      </c>
      <c r="AG1072">
        <v>101.5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f>ROW(Source!A1168)</f>
        <v>1168</v>
      </c>
      <c r="B1073">
        <v>56496383</v>
      </c>
      <c r="C1073">
        <v>56496373</v>
      </c>
      <c r="D1073">
        <v>54836958</v>
      </c>
      <c r="E1073">
        <v>1079</v>
      </c>
      <c r="F1073">
        <v>1</v>
      </c>
      <c r="G1073">
        <v>1079</v>
      </c>
      <c r="H1073">
        <v>1</v>
      </c>
      <c r="I1073" t="s">
        <v>738</v>
      </c>
      <c r="J1073" t="s">
        <v>3</v>
      </c>
      <c r="K1073" t="s">
        <v>739</v>
      </c>
      <c r="L1073">
        <v>1191</v>
      </c>
      <c r="N1073">
        <v>1013</v>
      </c>
      <c r="O1073" t="s">
        <v>740</v>
      </c>
      <c r="P1073" t="s">
        <v>740</v>
      </c>
      <c r="Q1073">
        <v>1</v>
      </c>
      <c r="X1073">
        <v>18.170000000000002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 t="s">
        <v>166</v>
      </c>
      <c r="AG1073">
        <v>22.985050000000005</v>
      </c>
      <c r="AH1073">
        <v>2</v>
      </c>
      <c r="AI1073">
        <v>56496374</v>
      </c>
      <c r="AJ1073">
        <v>1107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f>ROW(Source!A1168)</f>
        <v>1168</v>
      </c>
      <c r="B1074">
        <v>56496384</v>
      </c>
      <c r="C1074">
        <v>56496373</v>
      </c>
      <c r="D1074">
        <v>54934284</v>
      </c>
      <c r="E1074">
        <v>1</v>
      </c>
      <c r="F1074">
        <v>1</v>
      </c>
      <c r="G1074">
        <v>1079</v>
      </c>
      <c r="H1074">
        <v>2</v>
      </c>
      <c r="I1074" t="s">
        <v>741</v>
      </c>
      <c r="J1074" t="s">
        <v>742</v>
      </c>
      <c r="K1074" t="s">
        <v>743</v>
      </c>
      <c r="L1074">
        <v>1368</v>
      </c>
      <c r="N1074">
        <v>1011</v>
      </c>
      <c r="O1074" t="s">
        <v>744</v>
      </c>
      <c r="P1074" t="s">
        <v>744</v>
      </c>
      <c r="Q1074">
        <v>1</v>
      </c>
      <c r="X1074">
        <v>0.34</v>
      </c>
      <c r="Y1074">
        <v>0</v>
      </c>
      <c r="Z1074">
        <v>83.1</v>
      </c>
      <c r="AA1074">
        <v>12.62</v>
      </c>
      <c r="AB1074">
        <v>0</v>
      </c>
      <c r="AC1074">
        <v>0</v>
      </c>
      <c r="AD1074">
        <v>1</v>
      </c>
      <c r="AE1074">
        <v>0</v>
      </c>
      <c r="AF1074" t="s">
        <v>165</v>
      </c>
      <c r="AG1074">
        <v>0.46750000000000008</v>
      </c>
      <c r="AH1074">
        <v>2</v>
      </c>
      <c r="AI1074">
        <v>56496375</v>
      </c>
      <c r="AJ1074">
        <v>1108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f>ROW(Source!A1168)</f>
        <v>1168</v>
      </c>
      <c r="B1075">
        <v>56496385</v>
      </c>
      <c r="C1075">
        <v>56496373</v>
      </c>
      <c r="D1075">
        <v>54933607</v>
      </c>
      <c r="E1075">
        <v>1</v>
      </c>
      <c r="F1075">
        <v>1</v>
      </c>
      <c r="G1075">
        <v>1079</v>
      </c>
      <c r="H1075">
        <v>2</v>
      </c>
      <c r="I1075" t="s">
        <v>868</v>
      </c>
      <c r="J1075" t="s">
        <v>869</v>
      </c>
      <c r="K1075" t="s">
        <v>870</v>
      </c>
      <c r="L1075">
        <v>1368</v>
      </c>
      <c r="N1075">
        <v>1011</v>
      </c>
      <c r="O1075" t="s">
        <v>744</v>
      </c>
      <c r="P1075" t="s">
        <v>744</v>
      </c>
      <c r="Q1075">
        <v>1</v>
      </c>
      <c r="X1075">
        <v>0.43</v>
      </c>
      <c r="Y1075">
        <v>0</v>
      </c>
      <c r="Z1075">
        <v>3.18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165</v>
      </c>
      <c r="AG1075">
        <v>0.59125000000000005</v>
      </c>
      <c r="AH1075">
        <v>2</v>
      </c>
      <c r="AI1075">
        <v>56496376</v>
      </c>
      <c r="AJ1075">
        <v>1109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>
        <f>ROW(Source!A1168)</f>
        <v>1168</v>
      </c>
      <c r="B1076">
        <v>56496386</v>
      </c>
      <c r="C1076">
        <v>56496373</v>
      </c>
      <c r="D1076">
        <v>54933712</v>
      </c>
      <c r="E1076">
        <v>1</v>
      </c>
      <c r="F1076">
        <v>1</v>
      </c>
      <c r="G1076">
        <v>1079</v>
      </c>
      <c r="H1076">
        <v>2</v>
      </c>
      <c r="I1076" t="s">
        <v>927</v>
      </c>
      <c r="J1076" t="s">
        <v>928</v>
      </c>
      <c r="K1076" t="s">
        <v>929</v>
      </c>
      <c r="L1076">
        <v>1368</v>
      </c>
      <c r="N1076">
        <v>1011</v>
      </c>
      <c r="O1076" t="s">
        <v>744</v>
      </c>
      <c r="P1076" t="s">
        <v>744</v>
      </c>
      <c r="Q1076">
        <v>1</v>
      </c>
      <c r="X1076">
        <v>0.41</v>
      </c>
      <c r="Y1076">
        <v>0</v>
      </c>
      <c r="Z1076">
        <v>12.32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165</v>
      </c>
      <c r="AG1076">
        <v>0.56374999999999997</v>
      </c>
      <c r="AH1076">
        <v>2</v>
      </c>
      <c r="AI1076">
        <v>56496377</v>
      </c>
      <c r="AJ1076">
        <v>1110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f>ROW(Source!A1168)</f>
        <v>1168</v>
      </c>
      <c r="B1077">
        <v>56496387</v>
      </c>
      <c r="C1077">
        <v>56496373</v>
      </c>
      <c r="D1077">
        <v>54902318</v>
      </c>
      <c r="E1077">
        <v>1</v>
      </c>
      <c r="F1077">
        <v>1</v>
      </c>
      <c r="G1077">
        <v>1079</v>
      </c>
      <c r="H1077">
        <v>3</v>
      </c>
      <c r="I1077" t="s">
        <v>755</v>
      </c>
      <c r="J1077" t="s">
        <v>756</v>
      </c>
      <c r="K1077" t="s">
        <v>757</v>
      </c>
      <c r="L1077">
        <v>1348</v>
      </c>
      <c r="N1077">
        <v>1009</v>
      </c>
      <c r="O1077" t="s">
        <v>32</v>
      </c>
      <c r="P1077" t="s">
        <v>32</v>
      </c>
      <c r="Q1077">
        <v>1000</v>
      </c>
      <c r="X1077">
        <v>3.8999999999999998E-3</v>
      </c>
      <c r="Y1077">
        <v>15160.61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 t="s">
        <v>3</v>
      </c>
      <c r="AG1077">
        <v>3.8999999999999998E-3</v>
      </c>
      <c r="AH1077">
        <v>2</v>
      </c>
      <c r="AI1077">
        <v>56496378</v>
      </c>
      <c r="AJ1077">
        <v>1111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>
        <f>ROW(Source!A1168)</f>
        <v>1168</v>
      </c>
      <c r="B1078">
        <v>56496388</v>
      </c>
      <c r="C1078">
        <v>56496373</v>
      </c>
      <c r="D1078">
        <v>54902260</v>
      </c>
      <c r="E1078">
        <v>1</v>
      </c>
      <c r="F1078">
        <v>1</v>
      </c>
      <c r="G1078">
        <v>1079</v>
      </c>
      <c r="H1078">
        <v>3</v>
      </c>
      <c r="I1078" t="s">
        <v>930</v>
      </c>
      <c r="J1078" t="s">
        <v>931</v>
      </c>
      <c r="K1078" t="s">
        <v>932</v>
      </c>
      <c r="L1078">
        <v>1348</v>
      </c>
      <c r="N1078">
        <v>1009</v>
      </c>
      <c r="O1078" t="s">
        <v>32</v>
      </c>
      <c r="P1078" t="s">
        <v>32</v>
      </c>
      <c r="Q1078">
        <v>1000</v>
      </c>
      <c r="X1078">
        <v>7.0000000000000007E-2</v>
      </c>
      <c r="Y1078">
        <v>3381.8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3</v>
      </c>
      <c r="AG1078">
        <v>7.0000000000000007E-2</v>
      </c>
      <c r="AH1078">
        <v>2</v>
      </c>
      <c r="AI1078">
        <v>56496379</v>
      </c>
      <c r="AJ1078">
        <v>1112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f>ROW(Source!A1168)</f>
        <v>1168</v>
      </c>
      <c r="B1079">
        <v>56496389</v>
      </c>
      <c r="C1079">
        <v>56496373</v>
      </c>
      <c r="D1079">
        <v>54902263</v>
      </c>
      <c r="E1079">
        <v>1</v>
      </c>
      <c r="F1079">
        <v>1</v>
      </c>
      <c r="G1079">
        <v>1079</v>
      </c>
      <c r="H1079">
        <v>3</v>
      </c>
      <c r="I1079" t="s">
        <v>933</v>
      </c>
      <c r="J1079" t="s">
        <v>934</v>
      </c>
      <c r="K1079" t="s">
        <v>935</v>
      </c>
      <c r="L1079">
        <v>1348</v>
      </c>
      <c r="N1079">
        <v>1009</v>
      </c>
      <c r="O1079" t="s">
        <v>32</v>
      </c>
      <c r="P1079" t="s">
        <v>32</v>
      </c>
      <c r="Q1079">
        <v>1000</v>
      </c>
      <c r="X1079">
        <v>2E-3</v>
      </c>
      <c r="Y1079">
        <v>26867.38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3</v>
      </c>
      <c r="AG1079">
        <v>2E-3</v>
      </c>
      <c r="AH1079">
        <v>2</v>
      </c>
      <c r="AI1079">
        <v>56496380</v>
      </c>
      <c r="AJ1079">
        <v>1113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f>ROW(Source!A1168)</f>
        <v>1168</v>
      </c>
      <c r="B1080">
        <v>56496390</v>
      </c>
      <c r="C1080">
        <v>56496373</v>
      </c>
      <c r="D1080">
        <v>54902280</v>
      </c>
      <c r="E1080">
        <v>1</v>
      </c>
      <c r="F1080">
        <v>1</v>
      </c>
      <c r="G1080">
        <v>1079</v>
      </c>
      <c r="H1080">
        <v>3</v>
      </c>
      <c r="I1080" t="s">
        <v>895</v>
      </c>
      <c r="J1080" t="s">
        <v>896</v>
      </c>
      <c r="K1080" t="s">
        <v>897</v>
      </c>
      <c r="L1080">
        <v>1339</v>
      </c>
      <c r="N1080">
        <v>1007</v>
      </c>
      <c r="O1080" t="s">
        <v>158</v>
      </c>
      <c r="P1080" t="s">
        <v>158</v>
      </c>
      <c r="Q1080">
        <v>1</v>
      </c>
      <c r="X1080">
        <v>0.05</v>
      </c>
      <c r="Y1080">
        <v>2464.94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 t="s">
        <v>3</v>
      </c>
      <c r="AG1080">
        <v>0.05</v>
      </c>
      <c r="AH1080">
        <v>2</v>
      </c>
      <c r="AI1080">
        <v>56496381</v>
      </c>
      <c r="AJ1080">
        <v>1114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>
        <f>ROW(Source!A1168)</f>
        <v>1168</v>
      </c>
      <c r="B1081">
        <v>56496391</v>
      </c>
      <c r="C1081">
        <v>56496373</v>
      </c>
      <c r="D1081">
        <v>54842635</v>
      </c>
      <c r="E1081">
        <v>1079</v>
      </c>
      <c r="F1081">
        <v>1</v>
      </c>
      <c r="G1081">
        <v>1079</v>
      </c>
      <c r="H1081">
        <v>3</v>
      </c>
      <c r="I1081" t="s">
        <v>1006</v>
      </c>
      <c r="J1081" t="s">
        <v>3</v>
      </c>
      <c r="K1081" t="s">
        <v>1007</v>
      </c>
      <c r="L1081">
        <v>1339</v>
      </c>
      <c r="N1081">
        <v>1007</v>
      </c>
      <c r="O1081" t="s">
        <v>158</v>
      </c>
      <c r="P1081" t="s">
        <v>158</v>
      </c>
      <c r="Q1081">
        <v>1</v>
      </c>
      <c r="X1081">
        <v>0.98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3</v>
      </c>
      <c r="AG1081">
        <v>0.98</v>
      </c>
      <c r="AH1081">
        <v>3</v>
      </c>
      <c r="AI1081">
        <v>-1</v>
      </c>
      <c r="AJ1081" t="s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f>ROW(Source!A1169)</f>
        <v>1169</v>
      </c>
      <c r="B1082">
        <v>56496383</v>
      </c>
      <c r="C1082">
        <v>56496373</v>
      </c>
      <c r="D1082">
        <v>54836958</v>
      </c>
      <c r="E1082">
        <v>1079</v>
      </c>
      <c r="F1082">
        <v>1</v>
      </c>
      <c r="G1082">
        <v>1079</v>
      </c>
      <c r="H1082">
        <v>1</v>
      </c>
      <c r="I1082" t="s">
        <v>738</v>
      </c>
      <c r="J1082" t="s">
        <v>3</v>
      </c>
      <c r="K1082" t="s">
        <v>739</v>
      </c>
      <c r="L1082">
        <v>1191</v>
      </c>
      <c r="N1082">
        <v>1013</v>
      </c>
      <c r="O1082" t="s">
        <v>740</v>
      </c>
      <c r="P1082" t="s">
        <v>740</v>
      </c>
      <c r="Q1082">
        <v>1</v>
      </c>
      <c r="X1082">
        <v>18.170000000000002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 t="s">
        <v>166</v>
      </c>
      <c r="AG1082">
        <v>22.985050000000005</v>
      </c>
      <c r="AH1082">
        <v>2</v>
      </c>
      <c r="AI1082">
        <v>56496374</v>
      </c>
      <c r="AJ1082">
        <v>1116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>
        <f>ROW(Source!A1169)</f>
        <v>1169</v>
      </c>
      <c r="B1083">
        <v>56496384</v>
      </c>
      <c r="C1083">
        <v>56496373</v>
      </c>
      <c r="D1083">
        <v>54934284</v>
      </c>
      <c r="E1083">
        <v>1</v>
      </c>
      <c r="F1083">
        <v>1</v>
      </c>
      <c r="G1083">
        <v>1079</v>
      </c>
      <c r="H1083">
        <v>2</v>
      </c>
      <c r="I1083" t="s">
        <v>741</v>
      </c>
      <c r="J1083" t="s">
        <v>742</v>
      </c>
      <c r="K1083" t="s">
        <v>743</v>
      </c>
      <c r="L1083">
        <v>1368</v>
      </c>
      <c r="N1083">
        <v>1011</v>
      </c>
      <c r="O1083" t="s">
        <v>744</v>
      </c>
      <c r="P1083" t="s">
        <v>744</v>
      </c>
      <c r="Q1083">
        <v>1</v>
      </c>
      <c r="X1083">
        <v>0.34</v>
      </c>
      <c r="Y1083">
        <v>0</v>
      </c>
      <c r="Z1083">
        <v>83.1</v>
      </c>
      <c r="AA1083">
        <v>12.62</v>
      </c>
      <c r="AB1083">
        <v>0</v>
      </c>
      <c r="AC1083">
        <v>0</v>
      </c>
      <c r="AD1083">
        <v>1</v>
      </c>
      <c r="AE1083">
        <v>0</v>
      </c>
      <c r="AF1083" t="s">
        <v>165</v>
      </c>
      <c r="AG1083">
        <v>0.46750000000000008</v>
      </c>
      <c r="AH1083">
        <v>2</v>
      </c>
      <c r="AI1083">
        <v>56496375</v>
      </c>
      <c r="AJ1083">
        <v>1117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f>ROW(Source!A1169)</f>
        <v>1169</v>
      </c>
      <c r="B1084">
        <v>56496385</v>
      </c>
      <c r="C1084">
        <v>56496373</v>
      </c>
      <c r="D1084">
        <v>54933607</v>
      </c>
      <c r="E1084">
        <v>1</v>
      </c>
      <c r="F1084">
        <v>1</v>
      </c>
      <c r="G1084">
        <v>1079</v>
      </c>
      <c r="H1084">
        <v>2</v>
      </c>
      <c r="I1084" t="s">
        <v>868</v>
      </c>
      <c r="J1084" t="s">
        <v>869</v>
      </c>
      <c r="K1084" t="s">
        <v>870</v>
      </c>
      <c r="L1084">
        <v>1368</v>
      </c>
      <c r="N1084">
        <v>1011</v>
      </c>
      <c r="O1084" t="s">
        <v>744</v>
      </c>
      <c r="P1084" t="s">
        <v>744</v>
      </c>
      <c r="Q1084">
        <v>1</v>
      </c>
      <c r="X1084">
        <v>0.43</v>
      </c>
      <c r="Y1084">
        <v>0</v>
      </c>
      <c r="Z1084">
        <v>3.18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165</v>
      </c>
      <c r="AG1084">
        <v>0.59125000000000005</v>
      </c>
      <c r="AH1084">
        <v>2</v>
      </c>
      <c r="AI1084">
        <v>56496376</v>
      </c>
      <c r="AJ1084">
        <v>1118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f>ROW(Source!A1169)</f>
        <v>1169</v>
      </c>
      <c r="B1085">
        <v>56496386</v>
      </c>
      <c r="C1085">
        <v>56496373</v>
      </c>
      <c r="D1085">
        <v>54933712</v>
      </c>
      <c r="E1085">
        <v>1</v>
      </c>
      <c r="F1085">
        <v>1</v>
      </c>
      <c r="G1085">
        <v>1079</v>
      </c>
      <c r="H1085">
        <v>2</v>
      </c>
      <c r="I1085" t="s">
        <v>927</v>
      </c>
      <c r="J1085" t="s">
        <v>928</v>
      </c>
      <c r="K1085" t="s">
        <v>929</v>
      </c>
      <c r="L1085">
        <v>1368</v>
      </c>
      <c r="N1085">
        <v>1011</v>
      </c>
      <c r="O1085" t="s">
        <v>744</v>
      </c>
      <c r="P1085" t="s">
        <v>744</v>
      </c>
      <c r="Q1085">
        <v>1</v>
      </c>
      <c r="X1085">
        <v>0.41</v>
      </c>
      <c r="Y1085">
        <v>0</v>
      </c>
      <c r="Z1085">
        <v>12.32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165</v>
      </c>
      <c r="AG1085">
        <v>0.56374999999999997</v>
      </c>
      <c r="AH1085">
        <v>2</v>
      </c>
      <c r="AI1085">
        <v>56496377</v>
      </c>
      <c r="AJ1085">
        <v>1119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>
        <f>ROW(Source!A1169)</f>
        <v>1169</v>
      </c>
      <c r="B1086">
        <v>56496387</v>
      </c>
      <c r="C1086">
        <v>56496373</v>
      </c>
      <c r="D1086">
        <v>54902318</v>
      </c>
      <c r="E1086">
        <v>1</v>
      </c>
      <c r="F1086">
        <v>1</v>
      </c>
      <c r="G1086">
        <v>1079</v>
      </c>
      <c r="H1086">
        <v>3</v>
      </c>
      <c r="I1086" t="s">
        <v>755</v>
      </c>
      <c r="J1086" t="s">
        <v>756</v>
      </c>
      <c r="K1086" t="s">
        <v>757</v>
      </c>
      <c r="L1086">
        <v>1348</v>
      </c>
      <c r="N1086">
        <v>1009</v>
      </c>
      <c r="O1086" t="s">
        <v>32</v>
      </c>
      <c r="P1086" t="s">
        <v>32</v>
      </c>
      <c r="Q1086">
        <v>1000</v>
      </c>
      <c r="X1086">
        <v>3.8999999999999998E-3</v>
      </c>
      <c r="Y1086">
        <v>15160.61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3</v>
      </c>
      <c r="AG1086">
        <v>3.8999999999999998E-3</v>
      </c>
      <c r="AH1086">
        <v>2</v>
      </c>
      <c r="AI1086">
        <v>56496378</v>
      </c>
      <c r="AJ1086">
        <v>1120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f>ROW(Source!A1169)</f>
        <v>1169</v>
      </c>
      <c r="B1087">
        <v>56496388</v>
      </c>
      <c r="C1087">
        <v>56496373</v>
      </c>
      <c r="D1087">
        <v>54902260</v>
      </c>
      <c r="E1087">
        <v>1</v>
      </c>
      <c r="F1087">
        <v>1</v>
      </c>
      <c r="G1087">
        <v>1079</v>
      </c>
      <c r="H1087">
        <v>3</v>
      </c>
      <c r="I1087" t="s">
        <v>930</v>
      </c>
      <c r="J1087" t="s">
        <v>931</v>
      </c>
      <c r="K1087" t="s">
        <v>932</v>
      </c>
      <c r="L1087">
        <v>1348</v>
      </c>
      <c r="N1087">
        <v>1009</v>
      </c>
      <c r="O1087" t="s">
        <v>32</v>
      </c>
      <c r="P1087" t="s">
        <v>32</v>
      </c>
      <c r="Q1087">
        <v>1000</v>
      </c>
      <c r="X1087">
        <v>7.0000000000000007E-2</v>
      </c>
      <c r="Y1087">
        <v>3381.8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3</v>
      </c>
      <c r="AG1087">
        <v>7.0000000000000007E-2</v>
      </c>
      <c r="AH1087">
        <v>2</v>
      </c>
      <c r="AI1087">
        <v>56496379</v>
      </c>
      <c r="AJ1087">
        <v>1121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>
        <f>ROW(Source!A1169)</f>
        <v>1169</v>
      </c>
      <c r="B1088">
        <v>56496389</v>
      </c>
      <c r="C1088">
        <v>56496373</v>
      </c>
      <c r="D1088">
        <v>54902263</v>
      </c>
      <c r="E1088">
        <v>1</v>
      </c>
      <c r="F1088">
        <v>1</v>
      </c>
      <c r="G1088">
        <v>1079</v>
      </c>
      <c r="H1088">
        <v>3</v>
      </c>
      <c r="I1088" t="s">
        <v>933</v>
      </c>
      <c r="J1088" t="s">
        <v>934</v>
      </c>
      <c r="K1088" t="s">
        <v>935</v>
      </c>
      <c r="L1088">
        <v>1348</v>
      </c>
      <c r="N1088">
        <v>1009</v>
      </c>
      <c r="O1088" t="s">
        <v>32</v>
      </c>
      <c r="P1088" t="s">
        <v>32</v>
      </c>
      <c r="Q1088">
        <v>1000</v>
      </c>
      <c r="X1088">
        <v>2E-3</v>
      </c>
      <c r="Y1088">
        <v>26867.38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3</v>
      </c>
      <c r="AG1088">
        <v>2E-3</v>
      </c>
      <c r="AH1088">
        <v>2</v>
      </c>
      <c r="AI1088">
        <v>56496380</v>
      </c>
      <c r="AJ1088">
        <v>1122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f>ROW(Source!A1169)</f>
        <v>1169</v>
      </c>
      <c r="B1089">
        <v>56496390</v>
      </c>
      <c r="C1089">
        <v>56496373</v>
      </c>
      <c r="D1089">
        <v>54902280</v>
      </c>
      <c r="E1089">
        <v>1</v>
      </c>
      <c r="F1089">
        <v>1</v>
      </c>
      <c r="G1089">
        <v>1079</v>
      </c>
      <c r="H1089">
        <v>3</v>
      </c>
      <c r="I1089" t="s">
        <v>895</v>
      </c>
      <c r="J1089" t="s">
        <v>896</v>
      </c>
      <c r="K1089" t="s">
        <v>897</v>
      </c>
      <c r="L1089">
        <v>1339</v>
      </c>
      <c r="N1089">
        <v>1007</v>
      </c>
      <c r="O1089" t="s">
        <v>158</v>
      </c>
      <c r="P1089" t="s">
        <v>158</v>
      </c>
      <c r="Q1089">
        <v>1</v>
      </c>
      <c r="X1089">
        <v>0.05</v>
      </c>
      <c r="Y1089">
        <v>2464.94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3</v>
      </c>
      <c r="AG1089">
        <v>0.05</v>
      </c>
      <c r="AH1089">
        <v>2</v>
      </c>
      <c r="AI1089">
        <v>56496381</v>
      </c>
      <c r="AJ1089">
        <v>1123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f>ROW(Source!A1169)</f>
        <v>1169</v>
      </c>
      <c r="B1090">
        <v>56496391</v>
      </c>
      <c r="C1090">
        <v>56496373</v>
      </c>
      <c r="D1090">
        <v>54842635</v>
      </c>
      <c r="E1090">
        <v>1079</v>
      </c>
      <c r="F1090">
        <v>1</v>
      </c>
      <c r="G1090">
        <v>1079</v>
      </c>
      <c r="H1090">
        <v>3</v>
      </c>
      <c r="I1090" t="s">
        <v>1006</v>
      </c>
      <c r="J1090" t="s">
        <v>3</v>
      </c>
      <c r="K1090" t="s">
        <v>1007</v>
      </c>
      <c r="L1090">
        <v>1339</v>
      </c>
      <c r="N1090">
        <v>1007</v>
      </c>
      <c r="O1090" t="s">
        <v>158</v>
      </c>
      <c r="P1090" t="s">
        <v>158</v>
      </c>
      <c r="Q1090">
        <v>1</v>
      </c>
      <c r="X1090">
        <v>0.98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</v>
      </c>
      <c r="AG1090">
        <v>0.98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5">
      <c r="A1091">
        <f>ROW(Source!A1172)</f>
        <v>1172</v>
      </c>
      <c r="B1091">
        <v>56496397</v>
      </c>
      <c r="C1091">
        <v>56496393</v>
      </c>
      <c r="D1091">
        <v>54836958</v>
      </c>
      <c r="E1091">
        <v>1079</v>
      </c>
      <c r="F1091">
        <v>1</v>
      </c>
      <c r="G1091">
        <v>1079</v>
      </c>
      <c r="H1091">
        <v>1</v>
      </c>
      <c r="I1091" t="s">
        <v>738</v>
      </c>
      <c r="J1091" t="s">
        <v>3</v>
      </c>
      <c r="K1091" t="s">
        <v>739</v>
      </c>
      <c r="L1091">
        <v>1191</v>
      </c>
      <c r="N1091">
        <v>1013</v>
      </c>
      <c r="O1091" t="s">
        <v>740</v>
      </c>
      <c r="P1091" t="s">
        <v>740</v>
      </c>
      <c r="Q1091">
        <v>1</v>
      </c>
      <c r="X1091">
        <v>13.36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166</v>
      </c>
      <c r="AG1091">
        <v>16.900400000000001</v>
      </c>
      <c r="AH1091">
        <v>2</v>
      </c>
      <c r="AI1091">
        <v>56496394</v>
      </c>
      <c r="AJ1091">
        <v>1125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f>ROW(Source!A1172)</f>
        <v>1172</v>
      </c>
      <c r="B1092">
        <v>56496398</v>
      </c>
      <c r="C1092">
        <v>56496393</v>
      </c>
      <c r="D1092">
        <v>54934284</v>
      </c>
      <c r="E1092">
        <v>1</v>
      </c>
      <c r="F1092">
        <v>1</v>
      </c>
      <c r="G1092">
        <v>1079</v>
      </c>
      <c r="H1092">
        <v>2</v>
      </c>
      <c r="I1092" t="s">
        <v>741</v>
      </c>
      <c r="J1092" t="s">
        <v>742</v>
      </c>
      <c r="K1092" t="s">
        <v>743</v>
      </c>
      <c r="L1092">
        <v>1368</v>
      </c>
      <c r="N1092">
        <v>1011</v>
      </c>
      <c r="O1092" t="s">
        <v>744</v>
      </c>
      <c r="P1092" t="s">
        <v>744</v>
      </c>
      <c r="Q1092">
        <v>1</v>
      </c>
      <c r="X1092">
        <v>0.02</v>
      </c>
      <c r="Y1092">
        <v>0</v>
      </c>
      <c r="Z1092">
        <v>83.1</v>
      </c>
      <c r="AA1092">
        <v>12.62</v>
      </c>
      <c r="AB1092">
        <v>0</v>
      </c>
      <c r="AC1092">
        <v>0</v>
      </c>
      <c r="AD1092">
        <v>1</v>
      </c>
      <c r="AE1092">
        <v>0</v>
      </c>
      <c r="AF1092" t="s">
        <v>165</v>
      </c>
      <c r="AG1092">
        <v>2.7500000000000004E-2</v>
      </c>
      <c r="AH1092">
        <v>2</v>
      </c>
      <c r="AI1092">
        <v>56496395</v>
      </c>
      <c r="AJ1092">
        <v>1126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>
        <f>ROW(Source!A1172)</f>
        <v>1172</v>
      </c>
      <c r="B1093">
        <v>56496399</v>
      </c>
      <c r="C1093">
        <v>56496393</v>
      </c>
      <c r="D1093">
        <v>54872728</v>
      </c>
      <c r="E1093">
        <v>1079</v>
      </c>
      <c r="F1093">
        <v>1</v>
      </c>
      <c r="G1093">
        <v>1079</v>
      </c>
      <c r="H1093">
        <v>3</v>
      </c>
      <c r="I1093" t="s">
        <v>1004</v>
      </c>
      <c r="J1093" t="s">
        <v>3</v>
      </c>
      <c r="K1093" t="s">
        <v>1005</v>
      </c>
      <c r="L1093">
        <v>1327</v>
      </c>
      <c r="N1093">
        <v>1005</v>
      </c>
      <c r="O1093" t="s">
        <v>214</v>
      </c>
      <c r="P1093" t="s">
        <v>214</v>
      </c>
      <c r="Q1093">
        <v>1</v>
      </c>
      <c r="X1093">
        <v>120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3</v>
      </c>
      <c r="AG1093">
        <v>120</v>
      </c>
      <c r="AH1093">
        <v>3</v>
      </c>
      <c r="AI1093">
        <v>-1</v>
      </c>
      <c r="AJ1093" t="s">
        <v>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f>ROW(Source!A1173)</f>
        <v>1173</v>
      </c>
      <c r="B1094">
        <v>56496397</v>
      </c>
      <c r="C1094">
        <v>56496393</v>
      </c>
      <c r="D1094">
        <v>54836958</v>
      </c>
      <c r="E1094">
        <v>1079</v>
      </c>
      <c r="F1094">
        <v>1</v>
      </c>
      <c r="G1094">
        <v>1079</v>
      </c>
      <c r="H1094">
        <v>1</v>
      </c>
      <c r="I1094" t="s">
        <v>738</v>
      </c>
      <c r="J1094" t="s">
        <v>3</v>
      </c>
      <c r="K1094" t="s">
        <v>739</v>
      </c>
      <c r="L1094">
        <v>1191</v>
      </c>
      <c r="N1094">
        <v>1013</v>
      </c>
      <c r="O1094" t="s">
        <v>740</v>
      </c>
      <c r="P1094" t="s">
        <v>740</v>
      </c>
      <c r="Q1094">
        <v>1</v>
      </c>
      <c r="X1094">
        <v>13.36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 t="s">
        <v>166</v>
      </c>
      <c r="AG1094">
        <v>16.900400000000001</v>
      </c>
      <c r="AH1094">
        <v>2</v>
      </c>
      <c r="AI1094">
        <v>56496394</v>
      </c>
      <c r="AJ1094">
        <v>1128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f>ROW(Source!A1173)</f>
        <v>1173</v>
      </c>
      <c r="B1095">
        <v>56496398</v>
      </c>
      <c r="C1095">
        <v>56496393</v>
      </c>
      <c r="D1095">
        <v>54934284</v>
      </c>
      <c r="E1095">
        <v>1</v>
      </c>
      <c r="F1095">
        <v>1</v>
      </c>
      <c r="G1095">
        <v>1079</v>
      </c>
      <c r="H1095">
        <v>2</v>
      </c>
      <c r="I1095" t="s">
        <v>741</v>
      </c>
      <c r="J1095" t="s">
        <v>742</v>
      </c>
      <c r="K1095" t="s">
        <v>743</v>
      </c>
      <c r="L1095">
        <v>1368</v>
      </c>
      <c r="N1095">
        <v>1011</v>
      </c>
      <c r="O1095" t="s">
        <v>744</v>
      </c>
      <c r="P1095" t="s">
        <v>744</v>
      </c>
      <c r="Q1095">
        <v>1</v>
      </c>
      <c r="X1095">
        <v>0.02</v>
      </c>
      <c r="Y1095">
        <v>0</v>
      </c>
      <c r="Z1095">
        <v>83.1</v>
      </c>
      <c r="AA1095">
        <v>12.62</v>
      </c>
      <c r="AB1095">
        <v>0</v>
      </c>
      <c r="AC1095">
        <v>0</v>
      </c>
      <c r="AD1095">
        <v>1</v>
      </c>
      <c r="AE1095">
        <v>0</v>
      </c>
      <c r="AF1095" t="s">
        <v>165</v>
      </c>
      <c r="AG1095">
        <v>2.7500000000000004E-2</v>
      </c>
      <c r="AH1095">
        <v>2</v>
      </c>
      <c r="AI1095">
        <v>56496395</v>
      </c>
      <c r="AJ1095">
        <v>1129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5">
      <c r="A1096">
        <f>ROW(Source!A1173)</f>
        <v>1173</v>
      </c>
      <c r="B1096">
        <v>56496399</v>
      </c>
      <c r="C1096">
        <v>56496393</v>
      </c>
      <c r="D1096">
        <v>54872728</v>
      </c>
      <c r="E1096">
        <v>1079</v>
      </c>
      <c r="F1096">
        <v>1</v>
      </c>
      <c r="G1096">
        <v>1079</v>
      </c>
      <c r="H1096">
        <v>3</v>
      </c>
      <c r="I1096" t="s">
        <v>1004</v>
      </c>
      <c r="J1096" t="s">
        <v>3</v>
      </c>
      <c r="K1096" t="s">
        <v>1005</v>
      </c>
      <c r="L1096">
        <v>1327</v>
      </c>
      <c r="N1096">
        <v>1005</v>
      </c>
      <c r="O1096" t="s">
        <v>214</v>
      </c>
      <c r="P1096" t="s">
        <v>214</v>
      </c>
      <c r="Q1096">
        <v>1</v>
      </c>
      <c r="X1096">
        <v>120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3</v>
      </c>
      <c r="AG1096">
        <v>120</v>
      </c>
      <c r="AH1096">
        <v>3</v>
      </c>
      <c r="AI1096">
        <v>-1</v>
      </c>
      <c r="AJ1096" t="s">
        <v>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f>ROW(Source!A1176)</f>
        <v>1176</v>
      </c>
      <c r="B1097">
        <v>56496420</v>
      </c>
      <c r="C1097">
        <v>56496401</v>
      </c>
      <c r="D1097">
        <v>54836958</v>
      </c>
      <c r="E1097">
        <v>1079</v>
      </c>
      <c r="F1097">
        <v>1</v>
      </c>
      <c r="G1097">
        <v>1079</v>
      </c>
      <c r="H1097">
        <v>1</v>
      </c>
      <c r="I1097" t="s">
        <v>738</v>
      </c>
      <c r="J1097" t="s">
        <v>3</v>
      </c>
      <c r="K1097" t="s">
        <v>739</v>
      </c>
      <c r="L1097">
        <v>1191</v>
      </c>
      <c r="N1097">
        <v>1013</v>
      </c>
      <c r="O1097" t="s">
        <v>740</v>
      </c>
      <c r="P1097" t="s">
        <v>740</v>
      </c>
      <c r="Q1097">
        <v>1</v>
      </c>
      <c r="X1097">
        <v>179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1</v>
      </c>
      <c r="AF1097" t="s">
        <v>166</v>
      </c>
      <c r="AG1097">
        <v>226.435</v>
      </c>
      <c r="AH1097">
        <v>2</v>
      </c>
      <c r="AI1097">
        <v>56496402</v>
      </c>
      <c r="AJ1097">
        <v>1131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f>ROW(Source!A1176)</f>
        <v>1176</v>
      </c>
      <c r="B1098">
        <v>56496421</v>
      </c>
      <c r="C1098">
        <v>56496401</v>
      </c>
      <c r="D1098">
        <v>54933985</v>
      </c>
      <c r="E1098">
        <v>1</v>
      </c>
      <c r="F1098">
        <v>1</v>
      </c>
      <c r="G1098">
        <v>1079</v>
      </c>
      <c r="H1098">
        <v>2</v>
      </c>
      <c r="I1098" t="s">
        <v>773</v>
      </c>
      <c r="J1098" t="s">
        <v>774</v>
      </c>
      <c r="K1098" t="s">
        <v>775</v>
      </c>
      <c r="L1098">
        <v>1368</v>
      </c>
      <c r="N1098">
        <v>1011</v>
      </c>
      <c r="O1098" t="s">
        <v>744</v>
      </c>
      <c r="P1098" t="s">
        <v>744</v>
      </c>
      <c r="Q1098">
        <v>1</v>
      </c>
      <c r="X1098">
        <v>120</v>
      </c>
      <c r="Y1098">
        <v>0</v>
      </c>
      <c r="Z1098">
        <v>7.11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165</v>
      </c>
      <c r="AG1098">
        <v>165</v>
      </c>
      <c r="AH1098">
        <v>2</v>
      </c>
      <c r="AI1098">
        <v>56496403</v>
      </c>
      <c r="AJ1098">
        <v>1132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5">
      <c r="A1099">
        <f>ROW(Source!A1176)</f>
        <v>1176</v>
      </c>
      <c r="B1099">
        <v>56496422</v>
      </c>
      <c r="C1099">
        <v>56496401</v>
      </c>
      <c r="D1099">
        <v>54934284</v>
      </c>
      <c r="E1099">
        <v>1</v>
      </c>
      <c r="F1099">
        <v>1</v>
      </c>
      <c r="G1099">
        <v>1079</v>
      </c>
      <c r="H1099">
        <v>2</v>
      </c>
      <c r="I1099" t="s">
        <v>741</v>
      </c>
      <c r="J1099" t="s">
        <v>742</v>
      </c>
      <c r="K1099" t="s">
        <v>743</v>
      </c>
      <c r="L1099">
        <v>1368</v>
      </c>
      <c r="N1099">
        <v>1011</v>
      </c>
      <c r="O1099" t="s">
        <v>744</v>
      </c>
      <c r="P1099" t="s">
        <v>744</v>
      </c>
      <c r="Q1099">
        <v>1</v>
      </c>
      <c r="X1099">
        <v>1.35</v>
      </c>
      <c r="Y1099">
        <v>0</v>
      </c>
      <c r="Z1099">
        <v>83.1</v>
      </c>
      <c r="AA1099">
        <v>12.62</v>
      </c>
      <c r="AB1099">
        <v>0</v>
      </c>
      <c r="AC1099">
        <v>0</v>
      </c>
      <c r="AD1099">
        <v>1</v>
      </c>
      <c r="AE1099">
        <v>0</v>
      </c>
      <c r="AF1099" t="s">
        <v>165</v>
      </c>
      <c r="AG1099">
        <v>1.8562500000000002</v>
      </c>
      <c r="AH1099">
        <v>2</v>
      </c>
      <c r="AI1099">
        <v>56496404</v>
      </c>
      <c r="AJ1099">
        <v>1133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f>ROW(Source!A1176)</f>
        <v>1176</v>
      </c>
      <c r="B1100">
        <v>56496424</v>
      </c>
      <c r="C1100">
        <v>56496401</v>
      </c>
      <c r="D1100">
        <v>54934421</v>
      </c>
      <c r="E1100">
        <v>1</v>
      </c>
      <c r="F1100">
        <v>1</v>
      </c>
      <c r="G1100">
        <v>1079</v>
      </c>
      <c r="H1100">
        <v>2</v>
      </c>
      <c r="I1100" t="s">
        <v>803</v>
      </c>
      <c r="J1100" t="s">
        <v>804</v>
      </c>
      <c r="K1100" t="s">
        <v>805</v>
      </c>
      <c r="L1100">
        <v>1368</v>
      </c>
      <c r="N1100">
        <v>1011</v>
      </c>
      <c r="O1100" t="s">
        <v>744</v>
      </c>
      <c r="P1100" t="s">
        <v>744</v>
      </c>
      <c r="Q1100">
        <v>1</v>
      </c>
      <c r="X1100">
        <v>0.1</v>
      </c>
      <c r="Y1100">
        <v>0</v>
      </c>
      <c r="Z1100">
        <v>0.45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165</v>
      </c>
      <c r="AG1100">
        <v>0.13750000000000001</v>
      </c>
      <c r="AH1100">
        <v>2</v>
      </c>
      <c r="AI1100">
        <v>56496406</v>
      </c>
      <c r="AJ1100">
        <v>1134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f>ROW(Source!A1176)</f>
        <v>1176</v>
      </c>
      <c r="B1101">
        <v>56496423</v>
      </c>
      <c r="C1101">
        <v>56496401</v>
      </c>
      <c r="D1101">
        <v>54933523</v>
      </c>
      <c r="E1101">
        <v>1</v>
      </c>
      <c r="F1101">
        <v>1</v>
      </c>
      <c r="G1101">
        <v>1079</v>
      </c>
      <c r="H1101">
        <v>2</v>
      </c>
      <c r="I1101" t="s">
        <v>746</v>
      </c>
      <c r="J1101" t="s">
        <v>747</v>
      </c>
      <c r="K1101" t="s">
        <v>748</v>
      </c>
      <c r="L1101">
        <v>1368</v>
      </c>
      <c r="N1101">
        <v>1011</v>
      </c>
      <c r="O1101" t="s">
        <v>744</v>
      </c>
      <c r="P1101" t="s">
        <v>744</v>
      </c>
      <c r="Q1101">
        <v>1</v>
      </c>
      <c r="X1101">
        <v>0.9</v>
      </c>
      <c r="Y1101">
        <v>0</v>
      </c>
      <c r="Z1101">
        <v>179.17</v>
      </c>
      <c r="AA1101">
        <v>16.93</v>
      </c>
      <c r="AB1101">
        <v>0</v>
      </c>
      <c r="AC1101">
        <v>0</v>
      </c>
      <c r="AD1101">
        <v>1</v>
      </c>
      <c r="AE1101">
        <v>0</v>
      </c>
      <c r="AF1101" t="s">
        <v>165</v>
      </c>
      <c r="AG1101">
        <v>1.2375</v>
      </c>
      <c r="AH1101">
        <v>2</v>
      </c>
      <c r="AI1101">
        <v>56496405</v>
      </c>
      <c r="AJ1101">
        <v>1135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5">
      <c r="A1102">
        <f>ROW(Source!A1176)</f>
        <v>1176</v>
      </c>
      <c r="B1102">
        <v>56496425</v>
      </c>
      <c r="C1102">
        <v>56496401</v>
      </c>
      <c r="D1102">
        <v>54933656</v>
      </c>
      <c r="E1102">
        <v>1</v>
      </c>
      <c r="F1102">
        <v>1</v>
      </c>
      <c r="G1102">
        <v>1079</v>
      </c>
      <c r="H1102">
        <v>2</v>
      </c>
      <c r="I1102" t="s">
        <v>806</v>
      </c>
      <c r="J1102" t="s">
        <v>807</v>
      </c>
      <c r="K1102" t="s">
        <v>808</v>
      </c>
      <c r="L1102">
        <v>1368</v>
      </c>
      <c r="N1102">
        <v>1011</v>
      </c>
      <c r="O1102" t="s">
        <v>744</v>
      </c>
      <c r="P1102" t="s">
        <v>744</v>
      </c>
      <c r="Q1102">
        <v>1</v>
      </c>
      <c r="X1102">
        <v>0.25</v>
      </c>
      <c r="Y1102">
        <v>0</v>
      </c>
      <c r="Z1102">
        <v>164.94</v>
      </c>
      <c r="AA1102">
        <v>14.54</v>
      </c>
      <c r="AB1102">
        <v>0</v>
      </c>
      <c r="AC1102">
        <v>0</v>
      </c>
      <c r="AD1102">
        <v>1</v>
      </c>
      <c r="AE1102">
        <v>0</v>
      </c>
      <c r="AF1102" t="s">
        <v>165</v>
      </c>
      <c r="AG1102">
        <v>0.34375</v>
      </c>
      <c r="AH1102">
        <v>2</v>
      </c>
      <c r="AI1102">
        <v>56496407</v>
      </c>
      <c r="AJ1102">
        <v>1136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f>ROW(Source!A1176)</f>
        <v>1176</v>
      </c>
      <c r="B1103">
        <v>56496426</v>
      </c>
      <c r="C1103">
        <v>56496401</v>
      </c>
      <c r="D1103">
        <v>54933780</v>
      </c>
      <c r="E1103">
        <v>1</v>
      </c>
      <c r="F1103">
        <v>1</v>
      </c>
      <c r="G1103">
        <v>1079</v>
      </c>
      <c r="H1103">
        <v>2</v>
      </c>
      <c r="I1103" t="s">
        <v>915</v>
      </c>
      <c r="J1103" t="s">
        <v>916</v>
      </c>
      <c r="K1103" t="s">
        <v>917</v>
      </c>
      <c r="L1103">
        <v>1368</v>
      </c>
      <c r="N1103">
        <v>1011</v>
      </c>
      <c r="O1103" t="s">
        <v>744</v>
      </c>
      <c r="P1103" t="s">
        <v>744</v>
      </c>
      <c r="Q1103">
        <v>1</v>
      </c>
      <c r="X1103">
        <v>9</v>
      </c>
      <c r="Y1103">
        <v>0</v>
      </c>
      <c r="Z1103">
        <v>0.42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165</v>
      </c>
      <c r="AG1103">
        <v>12.375000000000002</v>
      </c>
      <c r="AH1103">
        <v>2</v>
      </c>
      <c r="AI1103">
        <v>56496408</v>
      </c>
      <c r="AJ1103">
        <v>1137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>
        <f>ROW(Source!A1176)</f>
        <v>1176</v>
      </c>
      <c r="B1104">
        <v>56496427</v>
      </c>
      <c r="C1104">
        <v>56496401</v>
      </c>
      <c r="D1104">
        <v>54831673</v>
      </c>
      <c r="E1104">
        <v>1079</v>
      </c>
      <c r="F1104">
        <v>1</v>
      </c>
      <c r="G1104">
        <v>1079</v>
      </c>
      <c r="H1104">
        <v>3</v>
      </c>
      <c r="I1104" t="s">
        <v>969</v>
      </c>
      <c r="J1104" t="s">
        <v>3</v>
      </c>
      <c r="K1104" t="s">
        <v>972</v>
      </c>
      <c r="L1104">
        <v>1348</v>
      </c>
      <c r="N1104">
        <v>1009</v>
      </c>
      <c r="O1104" t="s">
        <v>32</v>
      </c>
      <c r="P1104" t="s">
        <v>32</v>
      </c>
      <c r="Q1104">
        <v>1000</v>
      </c>
      <c r="X1104">
        <v>8.1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3</v>
      </c>
      <c r="AG1104">
        <v>8.1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f>ROW(Source!A1176)</f>
        <v>1176</v>
      </c>
      <c r="B1105">
        <v>56496428</v>
      </c>
      <c r="C1105">
        <v>56496401</v>
      </c>
      <c r="D1105">
        <v>54902310</v>
      </c>
      <c r="E1105">
        <v>1</v>
      </c>
      <c r="F1105">
        <v>1</v>
      </c>
      <c r="G1105">
        <v>1079</v>
      </c>
      <c r="H1105">
        <v>3</v>
      </c>
      <c r="I1105" t="s">
        <v>752</v>
      </c>
      <c r="J1105" t="s">
        <v>753</v>
      </c>
      <c r="K1105" t="s">
        <v>754</v>
      </c>
      <c r="L1105">
        <v>1339</v>
      </c>
      <c r="N1105">
        <v>1007</v>
      </c>
      <c r="O1105" t="s">
        <v>158</v>
      </c>
      <c r="P1105" t="s">
        <v>158</v>
      </c>
      <c r="Q1105">
        <v>1</v>
      </c>
      <c r="X1105">
        <v>0.73</v>
      </c>
      <c r="Y1105">
        <v>7.07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3</v>
      </c>
      <c r="AG1105">
        <v>0.73</v>
      </c>
      <c r="AH1105">
        <v>2</v>
      </c>
      <c r="AI1105">
        <v>56496409</v>
      </c>
      <c r="AJ1105">
        <v>1138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f>ROW(Source!A1176)</f>
        <v>1176</v>
      </c>
      <c r="B1106">
        <v>56496429</v>
      </c>
      <c r="C1106">
        <v>56496401</v>
      </c>
      <c r="D1106">
        <v>54902322</v>
      </c>
      <c r="E1106">
        <v>1</v>
      </c>
      <c r="F1106">
        <v>1</v>
      </c>
      <c r="G1106">
        <v>1079</v>
      </c>
      <c r="H1106">
        <v>3</v>
      </c>
      <c r="I1106" t="s">
        <v>809</v>
      </c>
      <c r="J1106" t="s">
        <v>810</v>
      </c>
      <c r="K1106" t="s">
        <v>811</v>
      </c>
      <c r="L1106">
        <v>1348</v>
      </c>
      <c r="N1106">
        <v>1009</v>
      </c>
      <c r="O1106" t="s">
        <v>32</v>
      </c>
      <c r="P1106" t="s">
        <v>32</v>
      </c>
      <c r="Q1106">
        <v>1000</v>
      </c>
      <c r="X1106">
        <v>2E-3</v>
      </c>
      <c r="Y1106">
        <v>6512.79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3</v>
      </c>
      <c r="AG1106">
        <v>2E-3</v>
      </c>
      <c r="AH1106">
        <v>2</v>
      </c>
      <c r="AI1106">
        <v>56496410</v>
      </c>
      <c r="AJ1106">
        <v>1139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5">
      <c r="A1107">
        <f>ROW(Source!A1176)</f>
        <v>1176</v>
      </c>
      <c r="B1107">
        <v>56496430</v>
      </c>
      <c r="C1107">
        <v>56496401</v>
      </c>
      <c r="D1107">
        <v>54903374</v>
      </c>
      <c r="E1107">
        <v>1</v>
      </c>
      <c r="F1107">
        <v>1</v>
      </c>
      <c r="G1107">
        <v>1079</v>
      </c>
      <c r="H1107">
        <v>3</v>
      </c>
      <c r="I1107" t="s">
        <v>779</v>
      </c>
      <c r="J1107" t="s">
        <v>780</v>
      </c>
      <c r="K1107" t="s">
        <v>781</v>
      </c>
      <c r="L1107">
        <v>1348</v>
      </c>
      <c r="N1107">
        <v>1009</v>
      </c>
      <c r="O1107" t="s">
        <v>32</v>
      </c>
      <c r="P1107" t="s">
        <v>32</v>
      </c>
      <c r="Q1107">
        <v>1000</v>
      </c>
      <c r="X1107">
        <v>0.16</v>
      </c>
      <c r="Y1107">
        <v>7185.82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3</v>
      </c>
      <c r="AG1107">
        <v>0.16</v>
      </c>
      <c r="AH1107">
        <v>2</v>
      </c>
      <c r="AI1107">
        <v>56496411</v>
      </c>
      <c r="AJ1107">
        <v>1140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f>ROW(Source!A1176)</f>
        <v>1176</v>
      </c>
      <c r="B1108">
        <v>56496431</v>
      </c>
      <c r="C1108">
        <v>56496401</v>
      </c>
      <c r="D1108">
        <v>54902403</v>
      </c>
      <c r="E1108">
        <v>1</v>
      </c>
      <c r="F1108">
        <v>1</v>
      </c>
      <c r="G1108">
        <v>1079</v>
      </c>
      <c r="H1108">
        <v>3</v>
      </c>
      <c r="I1108" t="s">
        <v>815</v>
      </c>
      <c r="J1108" t="s">
        <v>816</v>
      </c>
      <c r="K1108" t="s">
        <v>817</v>
      </c>
      <c r="L1108">
        <v>1339</v>
      </c>
      <c r="N1108">
        <v>1007</v>
      </c>
      <c r="O1108" t="s">
        <v>158</v>
      </c>
      <c r="P1108" t="s">
        <v>158</v>
      </c>
      <c r="Q1108">
        <v>1</v>
      </c>
      <c r="X1108">
        <v>0.04</v>
      </c>
      <c r="Y1108">
        <v>1821.37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3</v>
      </c>
      <c r="AG1108">
        <v>0.04</v>
      </c>
      <c r="AH1108">
        <v>2</v>
      </c>
      <c r="AI1108">
        <v>56496412</v>
      </c>
      <c r="AJ1108">
        <v>1141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>
        <f>ROW(Source!A1176)</f>
        <v>1176</v>
      </c>
      <c r="B1109">
        <v>56496432</v>
      </c>
      <c r="C1109">
        <v>56496401</v>
      </c>
      <c r="D1109">
        <v>54902427</v>
      </c>
      <c r="E1109">
        <v>1</v>
      </c>
      <c r="F1109">
        <v>1</v>
      </c>
      <c r="G1109">
        <v>1079</v>
      </c>
      <c r="H1109">
        <v>3</v>
      </c>
      <c r="I1109" t="s">
        <v>761</v>
      </c>
      <c r="J1109" t="s">
        <v>762</v>
      </c>
      <c r="K1109" t="s">
        <v>763</v>
      </c>
      <c r="L1109">
        <v>1348</v>
      </c>
      <c r="N1109">
        <v>1009</v>
      </c>
      <c r="O1109" t="s">
        <v>32</v>
      </c>
      <c r="P1109" t="s">
        <v>32</v>
      </c>
      <c r="Q1109">
        <v>1000</v>
      </c>
      <c r="X1109">
        <v>0.01</v>
      </c>
      <c r="Y1109">
        <v>1257.54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3</v>
      </c>
      <c r="AG1109">
        <v>0.01</v>
      </c>
      <c r="AH1109">
        <v>2</v>
      </c>
      <c r="AI1109">
        <v>56496413</v>
      </c>
      <c r="AJ1109">
        <v>1142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f>ROW(Source!A1176)</f>
        <v>1176</v>
      </c>
      <c r="B1110">
        <v>56496433</v>
      </c>
      <c r="C1110">
        <v>56496401</v>
      </c>
      <c r="D1110">
        <v>54902715</v>
      </c>
      <c r="E1110">
        <v>1</v>
      </c>
      <c r="F1110">
        <v>1</v>
      </c>
      <c r="G1110">
        <v>1079</v>
      </c>
      <c r="H1110">
        <v>3</v>
      </c>
      <c r="I1110" t="s">
        <v>892</v>
      </c>
      <c r="J1110" t="s">
        <v>893</v>
      </c>
      <c r="K1110" t="s">
        <v>894</v>
      </c>
      <c r="L1110">
        <v>1327</v>
      </c>
      <c r="N1110">
        <v>1005</v>
      </c>
      <c r="O1110" t="s">
        <v>214</v>
      </c>
      <c r="P1110" t="s">
        <v>214</v>
      </c>
      <c r="Q1110">
        <v>1</v>
      </c>
      <c r="X1110">
        <v>30</v>
      </c>
      <c r="Y1110">
        <v>7.39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3</v>
      </c>
      <c r="AG1110">
        <v>30</v>
      </c>
      <c r="AH1110">
        <v>2</v>
      </c>
      <c r="AI1110">
        <v>56496414</v>
      </c>
      <c r="AJ1110">
        <v>1143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f>ROW(Source!A1176)</f>
        <v>1176</v>
      </c>
      <c r="B1111">
        <v>56496434</v>
      </c>
      <c r="C1111">
        <v>56496401</v>
      </c>
      <c r="D1111">
        <v>54914903</v>
      </c>
      <c r="E1111">
        <v>1</v>
      </c>
      <c r="F1111">
        <v>1</v>
      </c>
      <c r="G1111">
        <v>1079</v>
      </c>
      <c r="H1111">
        <v>3</v>
      </c>
      <c r="I1111" t="s">
        <v>918</v>
      </c>
      <c r="J1111" t="s">
        <v>919</v>
      </c>
      <c r="K1111" t="s">
        <v>920</v>
      </c>
      <c r="L1111">
        <v>1327</v>
      </c>
      <c r="N1111">
        <v>1005</v>
      </c>
      <c r="O1111" t="s">
        <v>214</v>
      </c>
      <c r="P1111" t="s">
        <v>214</v>
      </c>
      <c r="Q1111">
        <v>1</v>
      </c>
      <c r="X1111">
        <v>3.6</v>
      </c>
      <c r="Y1111">
        <v>90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3</v>
      </c>
      <c r="AG1111">
        <v>3.6</v>
      </c>
      <c r="AH1111">
        <v>2</v>
      </c>
      <c r="AI1111">
        <v>56496419</v>
      </c>
      <c r="AJ1111">
        <v>1147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>
        <f>ROW(Source!A1176)</f>
        <v>1176</v>
      </c>
      <c r="B1112">
        <v>56496435</v>
      </c>
      <c r="C1112">
        <v>56496401</v>
      </c>
      <c r="D1112">
        <v>54869117</v>
      </c>
      <c r="E1112">
        <v>1079</v>
      </c>
      <c r="F1112">
        <v>1</v>
      </c>
      <c r="G1112">
        <v>1079</v>
      </c>
      <c r="H1112">
        <v>3</v>
      </c>
      <c r="I1112" t="s">
        <v>973</v>
      </c>
      <c r="J1112" t="s">
        <v>3</v>
      </c>
      <c r="K1112" t="s">
        <v>987</v>
      </c>
      <c r="L1112">
        <v>1339</v>
      </c>
      <c r="N1112">
        <v>1007</v>
      </c>
      <c r="O1112" t="s">
        <v>158</v>
      </c>
      <c r="P1112" t="s">
        <v>158</v>
      </c>
      <c r="Q1112">
        <v>1</v>
      </c>
      <c r="X1112">
        <v>101.5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3</v>
      </c>
      <c r="AG1112">
        <v>101.5</v>
      </c>
      <c r="AH1112">
        <v>3</v>
      </c>
      <c r="AI1112">
        <v>-1</v>
      </c>
      <c r="AJ1112" t="s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f>ROW(Source!A1177)</f>
        <v>1177</v>
      </c>
      <c r="B1113">
        <v>56496420</v>
      </c>
      <c r="C1113">
        <v>56496401</v>
      </c>
      <c r="D1113">
        <v>54836958</v>
      </c>
      <c r="E1113">
        <v>1079</v>
      </c>
      <c r="F1113">
        <v>1</v>
      </c>
      <c r="G1113">
        <v>1079</v>
      </c>
      <c r="H1113">
        <v>1</v>
      </c>
      <c r="I1113" t="s">
        <v>738</v>
      </c>
      <c r="J1113" t="s">
        <v>3</v>
      </c>
      <c r="K1113" t="s">
        <v>739</v>
      </c>
      <c r="L1113">
        <v>1191</v>
      </c>
      <c r="N1113">
        <v>1013</v>
      </c>
      <c r="O1113" t="s">
        <v>740</v>
      </c>
      <c r="P1113" t="s">
        <v>740</v>
      </c>
      <c r="Q1113">
        <v>1</v>
      </c>
      <c r="X1113">
        <v>179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166</v>
      </c>
      <c r="AG1113">
        <v>226.435</v>
      </c>
      <c r="AH1113">
        <v>2</v>
      </c>
      <c r="AI1113">
        <v>56496402</v>
      </c>
      <c r="AJ1113">
        <v>1148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>
        <f>ROW(Source!A1177)</f>
        <v>1177</v>
      </c>
      <c r="B1114">
        <v>56496421</v>
      </c>
      <c r="C1114">
        <v>56496401</v>
      </c>
      <c r="D1114">
        <v>54933985</v>
      </c>
      <c r="E1114">
        <v>1</v>
      </c>
      <c r="F1114">
        <v>1</v>
      </c>
      <c r="G1114">
        <v>1079</v>
      </c>
      <c r="H1114">
        <v>2</v>
      </c>
      <c r="I1114" t="s">
        <v>773</v>
      </c>
      <c r="J1114" t="s">
        <v>774</v>
      </c>
      <c r="K1114" t="s">
        <v>775</v>
      </c>
      <c r="L1114">
        <v>1368</v>
      </c>
      <c r="N1114">
        <v>1011</v>
      </c>
      <c r="O1114" t="s">
        <v>744</v>
      </c>
      <c r="P1114" t="s">
        <v>744</v>
      </c>
      <c r="Q1114">
        <v>1</v>
      </c>
      <c r="X1114">
        <v>120</v>
      </c>
      <c r="Y1114">
        <v>0</v>
      </c>
      <c r="Z1114">
        <v>7.11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165</v>
      </c>
      <c r="AG1114">
        <v>165</v>
      </c>
      <c r="AH1114">
        <v>2</v>
      </c>
      <c r="AI1114">
        <v>56496403</v>
      </c>
      <c r="AJ1114">
        <v>1149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5">
      <c r="A1115">
        <f>ROW(Source!A1177)</f>
        <v>1177</v>
      </c>
      <c r="B1115">
        <v>56496422</v>
      </c>
      <c r="C1115">
        <v>56496401</v>
      </c>
      <c r="D1115">
        <v>54934284</v>
      </c>
      <c r="E1115">
        <v>1</v>
      </c>
      <c r="F1115">
        <v>1</v>
      </c>
      <c r="G1115">
        <v>1079</v>
      </c>
      <c r="H1115">
        <v>2</v>
      </c>
      <c r="I1115" t="s">
        <v>741</v>
      </c>
      <c r="J1115" t="s">
        <v>742</v>
      </c>
      <c r="K1115" t="s">
        <v>743</v>
      </c>
      <c r="L1115">
        <v>1368</v>
      </c>
      <c r="N1115">
        <v>1011</v>
      </c>
      <c r="O1115" t="s">
        <v>744</v>
      </c>
      <c r="P1115" t="s">
        <v>744</v>
      </c>
      <c r="Q1115">
        <v>1</v>
      </c>
      <c r="X1115">
        <v>1.35</v>
      </c>
      <c r="Y1115">
        <v>0</v>
      </c>
      <c r="Z1115">
        <v>83.1</v>
      </c>
      <c r="AA1115">
        <v>12.62</v>
      </c>
      <c r="AB1115">
        <v>0</v>
      </c>
      <c r="AC1115">
        <v>0</v>
      </c>
      <c r="AD1115">
        <v>1</v>
      </c>
      <c r="AE1115">
        <v>0</v>
      </c>
      <c r="AF1115" t="s">
        <v>165</v>
      </c>
      <c r="AG1115">
        <v>1.8562500000000002</v>
      </c>
      <c r="AH1115">
        <v>2</v>
      </c>
      <c r="AI1115">
        <v>56496404</v>
      </c>
      <c r="AJ1115">
        <v>1150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>
        <f>ROW(Source!A1177)</f>
        <v>1177</v>
      </c>
      <c r="B1116">
        <v>56496424</v>
      </c>
      <c r="C1116">
        <v>56496401</v>
      </c>
      <c r="D1116">
        <v>54934421</v>
      </c>
      <c r="E1116">
        <v>1</v>
      </c>
      <c r="F1116">
        <v>1</v>
      </c>
      <c r="G1116">
        <v>1079</v>
      </c>
      <c r="H1116">
        <v>2</v>
      </c>
      <c r="I1116" t="s">
        <v>803</v>
      </c>
      <c r="J1116" t="s">
        <v>804</v>
      </c>
      <c r="K1116" t="s">
        <v>805</v>
      </c>
      <c r="L1116">
        <v>1368</v>
      </c>
      <c r="N1116">
        <v>1011</v>
      </c>
      <c r="O1116" t="s">
        <v>744</v>
      </c>
      <c r="P1116" t="s">
        <v>744</v>
      </c>
      <c r="Q1116">
        <v>1</v>
      </c>
      <c r="X1116">
        <v>0.1</v>
      </c>
      <c r="Y1116">
        <v>0</v>
      </c>
      <c r="Z1116">
        <v>0.45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 t="s">
        <v>165</v>
      </c>
      <c r="AG1116">
        <v>0.13750000000000001</v>
      </c>
      <c r="AH1116">
        <v>2</v>
      </c>
      <c r="AI1116">
        <v>56496406</v>
      </c>
      <c r="AJ1116">
        <v>1151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5">
      <c r="A1117">
        <f>ROW(Source!A1177)</f>
        <v>1177</v>
      </c>
      <c r="B1117">
        <v>56496423</v>
      </c>
      <c r="C1117">
        <v>56496401</v>
      </c>
      <c r="D1117">
        <v>54933523</v>
      </c>
      <c r="E1117">
        <v>1</v>
      </c>
      <c r="F1117">
        <v>1</v>
      </c>
      <c r="G1117">
        <v>1079</v>
      </c>
      <c r="H1117">
        <v>2</v>
      </c>
      <c r="I1117" t="s">
        <v>746</v>
      </c>
      <c r="J1117" t="s">
        <v>747</v>
      </c>
      <c r="K1117" t="s">
        <v>748</v>
      </c>
      <c r="L1117">
        <v>1368</v>
      </c>
      <c r="N1117">
        <v>1011</v>
      </c>
      <c r="O1117" t="s">
        <v>744</v>
      </c>
      <c r="P1117" t="s">
        <v>744</v>
      </c>
      <c r="Q1117">
        <v>1</v>
      </c>
      <c r="X1117">
        <v>0.9</v>
      </c>
      <c r="Y1117">
        <v>0</v>
      </c>
      <c r="Z1117">
        <v>179.17</v>
      </c>
      <c r="AA1117">
        <v>16.93</v>
      </c>
      <c r="AB1117">
        <v>0</v>
      </c>
      <c r="AC1117">
        <v>0</v>
      </c>
      <c r="AD1117">
        <v>1</v>
      </c>
      <c r="AE1117">
        <v>0</v>
      </c>
      <c r="AF1117" t="s">
        <v>165</v>
      </c>
      <c r="AG1117">
        <v>1.2375</v>
      </c>
      <c r="AH1117">
        <v>2</v>
      </c>
      <c r="AI1117">
        <v>56496405</v>
      </c>
      <c r="AJ1117">
        <v>1152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5">
      <c r="A1118">
        <f>ROW(Source!A1177)</f>
        <v>1177</v>
      </c>
      <c r="B1118">
        <v>56496425</v>
      </c>
      <c r="C1118">
        <v>56496401</v>
      </c>
      <c r="D1118">
        <v>54933656</v>
      </c>
      <c r="E1118">
        <v>1</v>
      </c>
      <c r="F1118">
        <v>1</v>
      </c>
      <c r="G1118">
        <v>1079</v>
      </c>
      <c r="H1118">
        <v>2</v>
      </c>
      <c r="I1118" t="s">
        <v>806</v>
      </c>
      <c r="J1118" t="s">
        <v>807</v>
      </c>
      <c r="K1118" t="s">
        <v>808</v>
      </c>
      <c r="L1118">
        <v>1368</v>
      </c>
      <c r="N1118">
        <v>1011</v>
      </c>
      <c r="O1118" t="s">
        <v>744</v>
      </c>
      <c r="P1118" t="s">
        <v>744</v>
      </c>
      <c r="Q1118">
        <v>1</v>
      </c>
      <c r="X1118">
        <v>0.25</v>
      </c>
      <c r="Y1118">
        <v>0</v>
      </c>
      <c r="Z1118">
        <v>164.94</v>
      </c>
      <c r="AA1118">
        <v>14.54</v>
      </c>
      <c r="AB1118">
        <v>0</v>
      </c>
      <c r="AC1118">
        <v>0</v>
      </c>
      <c r="AD1118">
        <v>1</v>
      </c>
      <c r="AE1118">
        <v>0</v>
      </c>
      <c r="AF1118" t="s">
        <v>165</v>
      </c>
      <c r="AG1118">
        <v>0.34375</v>
      </c>
      <c r="AH1118">
        <v>2</v>
      </c>
      <c r="AI1118">
        <v>56496407</v>
      </c>
      <c r="AJ1118">
        <v>1153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>
        <f>ROW(Source!A1177)</f>
        <v>1177</v>
      </c>
      <c r="B1119">
        <v>56496426</v>
      </c>
      <c r="C1119">
        <v>56496401</v>
      </c>
      <c r="D1119">
        <v>54933780</v>
      </c>
      <c r="E1119">
        <v>1</v>
      </c>
      <c r="F1119">
        <v>1</v>
      </c>
      <c r="G1119">
        <v>1079</v>
      </c>
      <c r="H1119">
        <v>2</v>
      </c>
      <c r="I1119" t="s">
        <v>915</v>
      </c>
      <c r="J1119" t="s">
        <v>916</v>
      </c>
      <c r="K1119" t="s">
        <v>917</v>
      </c>
      <c r="L1119">
        <v>1368</v>
      </c>
      <c r="N1119">
        <v>1011</v>
      </c>
      <c r="O1119" t="s">
        <v>744</v>
      </c>
      <c r="P1119" t="s">
        <v>744</v>
      </c>
      <c r="Q1119">
        <v>1</v>
      </c>
      <c r="X1119">
        <v>9</v>
      </c>
      <c r="Y1119">
        <v>0</v>
      </c>
      <c r="Z1119">
        <v>0.42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 t="s">
        <v>165</v>
      </c>
      <c r="AG1119">
        <v>12.375000000000002</v>
      </c>
      <c r="AH1119">
        <v>2</v>
      </c>
      <c r="AI1119">
        <v>56496408</v>
      </c>
      <c r="AJ1119">
        <v>1154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5">
      <c r="A1120">
        <f>ROW(Source!A1177)</f>
        <v>1177</v>
      </c>
      <c r="B1120">
        <v>56496427</v>
      </c>
      <c r="C1120">
        <v>56496401</v>
      </c>
      <c r="D1120">
        <v>54831673</v>
      </c>
      <c r="E1120">
        <v>1079</v>
      </c>
      <c r="F1120">
        <v>1</v>
      </c>
      <c r="G1120">
        <v>1079</v>
      </c>
      <c r="H1120">
        <v>3</v>
      </c>
      <c r="I1120" t="s">
        <v>969</v>
      </c>
      <c r="J1120" t="s">
        <v>3</v>
      </c>
      <c r="K1120" t="s">
        <v>972</v>
      </c>
      <c r="L1120">
        <v>1348</v>
      </c>
      <c r="N1120">
        <v>1009</v>
      </c>
      <c r="O1120" t="s">
        <v>32</v>
      </c>
      <c r="P1120" t="s">
        <v>32</v>
      </c>
      <c r="Q1120">
        <v>1000</v>
      </c>
      <c r="X1120">
        <v>8.1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3</v>
      </c>
      <c r="AG1120">
        <v>8.1</v>
      </c>
      <c r="AH1120">
        <v>3</v>
      </c>
      <c r="AI1120">
        <v>-1</v>
      </c>
      <c r="AJ1120" t="s">
        <v>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5">
      <c r="A1121">
        <f>ROW(Source!A1177)</f>
        <v>1177</v>
      </c>
      <c r="B1121">
        <v>56496428</v>
      </c>
      <c r="C1121">
        <v>56496401</v>
      </c>
      <c r="D1121">
        <v>54902310</v>
      </c>
      <c r="E1121">
        <v>1</v>
      </c>
      <c r="F1121">
        <v>1</v>
      </c>
      <c r="G1121">
        <v>1079</v>
      </c>
      <c r="H1121">
        <v>3</v>
      </c>
      <c r="I1121" t="s">
        <v>752</v>
      </c>
      <c r="J1121" t="s">
        <v>753</v>
      </c>
      <c r="K1121" t="s">
        <v>754</v>
      </c>
      <c r="L1121">
        <v>1339</v>
      </c>
      <c r="N1121">
        <v>1007</v>
      </c>
      <c r="O1121" t="s">
        <v>158</v>
      </c>
      <c r="P1121" t="s">
        <v>158</v>
      </c>
      <c r="Q1121">
        <v>1</v>
      </c>
      <c r="X1121">
        <v>0.73</v>
      </c>
      <c r="Y1121">
        <v>7.07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3</v>
      </c>
      <c r="AG1121">
        <v>0.73</v>
      </c>
      <c r="AH1121">
        <v>2</v>
      </c>
      <c r="AI1121">
        <v>56496409</v>
      </c>
      <c r="AJ1121">
        <v>1155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5">
      <c r="A1122">
        <f>ROW(Source!A1177)</f>
        <v>1177</v>
      </c>
      <c r="B1122">
        <v>56496429</v>
      </c>
      <c r="C1122">
        <v>56496401</v>
      </c>
      <c r="D1122">
        <v>54902322</v>
      </c>
      <c r="E1122">
        <v>1</v>
      </c>
      <c r="F1122">
        <v>1</v>
      </c>
      <c r="G1122">
        <v>1079</v>
      </c>
      <c r="H1122">
        <v>3</v>
      </c>
      <c r="I1122" t="s">
        <v>809</v>
      </c>
      <c r="J1122" t="s">
        <v>810</v>
      </c>
      <c r="K1122" t="s">
        <v>811</v>
      </c>
      <c r="L1122">
        <v>1348</v>
      </c>
      <c r="N1122">
        <v>1009</v>
      </c>
      <c r="O1122" t="s">
        <v>32</v>
      </c>
      <c r="P1122" t="s">
        <v>32</v>
      </c>
      <c r="Q1122">
        <v>1000</v>
      </c>
      <c r="X1122">
        <v>2E-3</v>
      </c>
      <c r="Y1122">
        <v>6512.79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3</v>
      </c>
      <c r="AG1122">
        <v>2E-3</v>
      </c>
      <c r="AH1122">
        <v>2</v>
      </c>
      <c r="AI1122">
        <v>56496410</v>
      </c>
      <c r="AJ1122">
        <v>1156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5">
      <c r="A1123">
        <f>ROW(Source!A1177)</f>
        <v>1177</v>
      </c>
      <c r="B1123">
        <v>56496430</v>
      </c>
      <c r="C1123">
        <v>56496401</v>
      </c>
      <c r="D1123">
        <v>54903374</v>
      </c>
      <c r="E1123">
        <v>1</v>
      </c>
      <c r="F1123">
        <v>1</v>
      </c>
      <c r="G1123">
        <v>1079</v>
      </c>
      <c r="H1123">
        <v>3</v>
      </c>
      <c r="I1123" t="s">
        <v>779</v>
      </c>
      <c r="J1123" t="s">
        <v>780</v>
      </c>
      <c r="K1123" t="s">
        <v>781</v>
      </c>
      <c r="L1123">
        <v>1348</v>
      </c>
      <c r="N1123">
        <v>1009</v>
      </c>
      <c r="O1123" t="s">
        <v>32</v>
      </c>
      <c r="P1123" t="s">
        <v>32</v>
      </c>
      <c r="Q1123">
        <v>1000</v>
      </c>
      <c r="X1123">
        <v>0.16</v>
      </c>
      <c r="Y1123">
        <v>7185.82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3</v>
      </c>
      <c r="AG1123">
        <v>0.16</v>
      </c>
      <c r="AH1123">
        <v>2</v>
      </c>
      <c r="AI1123">
        <v>56496411</v>
      </c>
      <c r="AJ1123">
        <v>1157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5">
      <c r="A1124">
        <f>ROW(Source!A1177)</f>
        <v>1177</v>
      </c>
      <c r="B1124">
        <v>56496431</v>
      </c>
      <c r="C1124">
        <v>56496401</v>
      </c>
      <c r="D1124">
        <v>54902403</v>
      </c>
      <c r="E1124">
        <v>1</v>
      </c>
      <c r="F1124">
        <v>1</v>
      </c>
      <c r="G1124">
        <v>1079</v>
      </c>
      <c r="H1124">
        <v>3</v>
      </c>
      <c r="I1124" t="s">
        <v>815</v>
      </c>
      <c r="J1124" t="s">
        <v>816</v>
      </c>
      <c r="K1124" t="s">
        <v>817</v>
      </c>
      <c r="L1124">
        <v>1339</v>
      </c>
      <c r="N1124">
        <v>1007</v>
      </c>
      <c r="O1124" t="s">
        <v>158</v>
      </c>
      <c r="P1124" t="s">
        <v>158</v>
      </c>
      <c r="Q1124">
        <v>1</v>
      </c>
      <c r="X1124">
        <v>0.04</v>
      </c>
      <c r="Y1124">
        <v>1821.37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 t="s">
        <v>3</v>
      </c>
      <c r="AG1124">
        <v>0.04</v>
      </c>
      <c r="AH1124">
        <v>2</v>
      </c>
      <c r="AI1124">
        <v>56496412</v>
      </c>
      <c r="AJ1124">
        <v>1158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5">
      <c r="A1125">
        <f>ROW(Source!A1177)</f>
        <v>1177</v>
      </c>
      <c r="B1125">
        <v>56496432</v>
      </c>
      <c r="C1125">
        <v>56496401</v>
      </c>
      <c r="D1125">
        <v>54902427</v>
      </c>
      <c r="E1125">
        <v>1</v>
      </c>
      <c r="F1125">
        <v>1</v>
      </c>
      <c r="G1125">
        <v>1079</v>
      </c>
      <c r="H1125">
        <v>3</v>
      </c>
      <c r="I1125" t="s">
        <v>761</v>
      </c>
      <c r="J1125" t="s">
        <v>762</v>
      </c>
      <c r="K1125" t="s">
        <v>763</v>
      </c>
      <c r="L1125">
        <v>1348</v>
      </c>
      <c r="N1125">
        <v>1009</v>
      </c>
      <c r="O1125" t="s">
        <v>32</v>
      </c>
      <c r="P1125" t="s">
        <v>32</v>
      </c>
      <c r="Q1125">
        <v>1000</v>
      </c>
      <c r="X1125">
        <v>0.01</v>
      </c>
      <c r="Y1125">
        <v>1257.54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3</v>
      </c>
      <c r="AG1125">
        <v>0.01</v>
      </c>
      <c r="AH1125">
        <v>2</v>
      </c>
      <c r="AI1125">
        <v>56496413</v>
      </c>
      <c r="AJ1125">
        <v>1159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5">
      <c r="A1126">
        <f>ROW(Source!A1177)</f>
        <v>1177</v>
      </c>
      <c r="B1126">
        <v>56496433</v>
      </c>
      <c r="C1126">
        <v>56496401</v>
      </c>
      <c r="D1126">
        <v>54902715</v>
      </c>
      <c r="E1126">
        <v>1</v>
      </c>
      <c r="F1126">
        <v>1</v>
      </c>
      <c r="G1126">
        <v>1079</v>
      </c>
      <c r="H1126">
        <v>3</v>
      </c>
      <c r="I1126" t="s">
        <v>892</v>
      </c>
      <c r="J1126" t="s">
        <v>893</v>
      </c>
      <c r="K1126" t="s">
        <v>894</v>
      </c>
      <c r="L1126">
        <v>1327</v>
      </c>
      <c r="N1126">
        <v>1005</v>
      </c>
      <c r="O1126" t="s">
        <v>214</v>
      </c>
      <c r="P1126" t="s">
        <v>214</v>
      </c>
      <c r="Q1126">
        <v>1</v>
      </c>
      <c r="X1126">
        <v>30</v>
      </c>
      <c r="Y1126">
        <v>7.39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3</v>
      </c>
      <c r="AG1126">
        <v>30</v>
      </c>
      <c r="AH1126">
        <v>2</v>
      </c>
      <c r="AI1126">
        <v>56496414</v>
      </c>
      <c r="AJ1126">
        <v>1160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5">
      <c r="A1127">
        <f>ROW(Source!A1177)</f>
        <v>1177</v>
      </c>
      <c r="B1127">
        <v>56496434</v>
      </c>
      <c r="C1127">
        <v>56496401</v>
      </c>
      <c r="D1127">
        <v>54914903</v>
      </c>
      <c r="E1127">
        <v>1</v>
      </c>
      <c r="F1127">
        <v>1</v>
      </c>
      <c r="G1127">
        <v>1079</v>
      </c>
      <c r="H1127">
        <v>3</v>
      </c>
      <c r="I1127" t="s">
        <v>918</v>
      </c>
      <c r="J1127" t="s">
        <v>919</v>
      </c>
      <c r="K1127" t="s">
        <v>920</v>
      </c>
      <c r="L1127">
        <v>1327</v>
      </c>
      <c r="N1127">
        <v>1005</v>
      </c>
      <c r="O1127" t="s">
        <v>214</v>
      </c>
      <c r="P1127" t="s">
        <v>214</v>
      </c>
      <c r="Q1127">
        <v>1</v>
      </c>
      <c r="X1127">
        <v>3.6</v>
      </c>
      <c r="Y1127">
        <v>90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3</v>
      </c>
      <c r="AG1127">
        <v>3.6</v>
      </c>
      <c r="AH1127">
        <v>2</v>
      </c>
      <c r="AI1127">
        <v>56496419</v>
      </c>
      <c r="AJ1127">
        <v>1164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5">
      <c r="A1128">
        <f>ROW(Source!A1177)</f>
        <v>1177</v>
      </c>
      <c r="B1128">
        <v>56496435</v>
      </c>
      <c r="C1128">
        <v>56496401</v>
      </c>
      <c r="D1128">
        <v>54869117</v>
      </c>
      <c r="E1128">
        <v>1079</v>
      </c>
      <c r="F1128">
        <v>1</v>
      </c>
      <c r="G1128">
        <v>1079</v>
      </c>
      <c r="H1128">
        <v>3</v>
      </c>
      <c r="I1128" t="s">
        <v>973</v>
      </c>
      <c r="J1128" t="s">
        <v>3</v>
      </c>
      <c r="K1128" t="s">
        <v>987</v>
      </c>
      <c r="L1128">
        <v>1339</v>
      </c>
      <c r="N1128">
        <v>1007</v>
      </c>
      <c r="O1128" t="s">
        <v>158</v>
      </c>
      <c r="P1128" t="s">
        <v>158</v>
      </c>
      <c r="Q1128">
        <v>1</v>
      </c>
      <c r="X1128">
        <v>101.5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3</v>
      </c>
      <c r="AG1128">
        <v>101.5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5">
      <c r="A1129">
        <f>ROW(Source!A1184)</f>
        <v>1184</v>
      </c>
      <c r="B1129">
        <v>56496447</v>
      </c>
      <c r="C1129">
        <v>56496440</v>
      </c>
      <c r="D1129">
        <v>54836958</v>
      </c>
      <c r="E1129">
        <v>1079</v>
      </c>
      <c r="F1129">
        <v>1</v>
      </c>
      <c r="G1129">
        <v>1079</v>
      </c>
      <c r="H1129">
        <v>1</v>
      </c>
      <c r="I1129" t="s">
        <v>738</v>
      </c>
      <c r="J1129" t="s">
        <v>3</v>
      </c>
      <c r="K1129" t="s">
        <v>739</v>
      </c>
      <c r="L1129">
        <v>1191</v>
      </c>
      <c r="N1129">
        <v>1013</v>
      </c>
      <c r="O1129" t="s">
        <v>740</v>
      </c>
      <c r="P1129" t="s">
        <v>740</v>
      </c>
      <c r="Q1129">
        <v>1</v>
      </c>
      <c r="X1129">
        <v>177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 t="s">
        <v>166</v>
      </c>
      <c r="AG1129">
        <v>223.905</v>
      </c>
      <c r="AH1129">
        <v>2</v>
      </c>
      <c r="AI1129">
        <v>56496441</v>
      </c>
      <c r="AJ1129">
        <v>1165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5">
      <c r="A1130">
        <f>ROW(Source!A1184)</f>
        <v>1184</v>
      </c>
      <c r="B1130">
        <v>56496449</v>
      </c>
      <c r="C1130">
        <v>56496440</v>
      </c>
      <c r="D1130">
        <v>54933879</v>
      </c>
      <c r="E1130">
        <v>1</v>
      </c>
      <c r="F1130">
        <v>1</v>
      </c>
      <c r="G1130">
        <v>1079</v>
      </c>
      <c r="H1130">
        <v>2</v>
      </c>
      <c r="I1130" t="s">
        <v>951</v>
      </c>
      <c r="J1130" t="s">
        <v>952</v>
      </c>
      <c r="K1130" t="s">
        <v>953</v>
      </c>
      <c r="L1130">
        <v>1368</v>
      </c>
      <c r="N1130">
        <v>1011</v>
      </c>
      <c r="O1130" t="s">
        <v>744</v>
      </c>
      <c r="P1130" t="s">
        <v>744</v>
      </c>
      <c r="Q1130">
        <v>1</v>
      </c>
      <c r="X1130">
        <v>8</v>
      </c>
      <c r="Y1130">
        <v>0</v>
      </c>
      <c r="Z1130">
        <v>41.45</v>
      </c>
      <c r="AA1130">
        <v>12.62</v>
      </c>
      <c r="AB1130">
        <v>0</v>
      </c>
      <c r="AC1130">
        <v>0</v>
      </c>
      <c r="AD1130">
        <v>1</v>
      </c>
      <c r="AE1130">
        <v>0</v>
      </c>
      <c r="AF1130" t="s">
        <v>165</v>
      </c>
      <c r="AG1130">
        <v>11</v>
      </c>
      <c r="AH1130">
        <v>2</v>
      </c>
      <c r="AI1130">
        <v>56496443</v>
      </c>
      <c r="AJ1130">
        <v>1166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>
        <f>ROW(Source!A1184)</f>
        <v>1184</v>
      </c>
      <c r="B1131">
        <v>56496448</v>
      </c>
      <c r="C1131">
        <v>56496440</v>
      </c>
      <c r="D1131">
        <v>54933467</v>
      </c>
      <c r="E1131">
        <v>1</v>
      </c>
      <c r="F1131">
        <v>1</v>
      </c>
      <c r="G1131">
        <v>1079</v>
      </c>
      <c r="H1131">
        <v>2</v>
      </c>
      <c r="I1131" t="s">
        <v>954</v>
      </c>
      <c r="J1131" t="s">
        <v>955</v>
      </c>
      <c r="K1131" t="s">
        <v>956</v>
      </c>
      <c r="L1131">
        <v>1368</v>
      </c>
      <c r="N1131">
        <v>1011</v>
      </c>
      <c r="O1131" t="s">
        <v>744</v>
      </c>
      <c r="P1131" t="s">
        <v>744</v>
      </c>
      <c r="Q1131">
        <v>1</v>
      </c>
      <c r="X1131">
        <v>14.8</v>
      </c>
      <c r="Y1131">
        <v>0</v>
      </c>
      <c r="Z1131">
        <v>145.59</v>
      </c>
      <c r="AA1131">
        <v>14.54</v>
      </c>
      <c r="AB1131">
        <v>0</v>
      </c>
      <c r="AC1131">
        <v>0</v>
      </c>
      <c r="AD1131">
        <v>1</v>
      </c>
      <c r="AE1131">
        <v>0</v>
      </c>
      <c r="AF1131" t="s">
        <v>165</v>
      </c>
      <c r="AG1131">
        <v>20.350000000000001</v>
      </c>
      <c r="AH1131">
        <v>2</v>
      </c>
      <c r="AI1131">
        <v>56496442</v>
      </c>
      <c r="AJ1131">
        <v>1167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5">
      <c r="A1132">
        <f>ROW(Source!A1184)</f>
        <v>1184</v>
      </c>
      <c r="B1132">
        <v>56496450</v>
      </c>
      <c r="C1132">
        <v>56496440</v>
      </c>
      <c r="D1132">
        <v>54934337</v>
      </c>
      <c r="E1132">
        <v>1</v>
      </c>
      <c r="F1132">
        <v>1</v>
      </c>
      <c r="G1132">
        <v>1079</v>
      </c>
      <c r="H1132">
        <v>2</v>
      </c>
      <c r="I1132" t="s">
        <v>957</v>
      </c>
      <c r="J1132" t="s">
        <v>958</v>
      </c>
      <c r="K1132" t="s">
        <v>959</v>
      </c>
      <c r="L1132">
        <v>1368</v>
      </c>
      <c r="N1132">
        <v>1011</v>
      </c>
      <c r="O1132" t="s">
        <v>744</v>
      </c>
      <c r="P1132" t="s">
        <v>744</v>
      </c>
      <c r="Q1132">
        <v>1</v>
      </c>
      <c r="X1132">
        <v>16</v>
      </c>
      <c r="Y1132">
        <v>0</v>
      </c>
      <c r="Z1132">
        <v>0.2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165</v>
      </c>
      <c r="AG1132">
        <v>22</v>
      </c>
      <c r="AH1132">
        <v>2</v>
      </c>
      <c r="AI1132">
        <v>56496444</v>
      </c>
      <c r="AJ1132">
        <v>1168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>
        <f>ROW(Source!A1184)</f>
        <v>1184</v>
      </c>
      <c r="B1133">
        <v>56496451</v>
      </c>
      <c r="C1133">
        <v>56496440</v>
      </c>
      <c r="D1133">
        <v>54933656</v>
      </c>
      <c r="E1133">
        <v>1</v>
      </c>
      <c r="F1133">
        <v>1</v>
      </c>
      <c r="G1133">
        <v>1079</v>
      </c>
      <c r="H1133">
        <v>2</v>
      </c>
      <c r="I1133" t="s">
        <v>806</v>
      </c>
      <c r="J1133" t="s">
        <v>807</v>
      </c>
      <c r="K1133" t="s">
        <v>808</v>
      </c>
      <c r="L1133">
        <v>1368</v>
      </c>
      <c r="N1133">
        <v>1011</v>
      </c>
      <c r="O1133" t="s">
        <v>744</v>
      </c>
      <c r="P1133" t="s">
        <v>744</v>
      </c>
      <c r="Q1133">
        <v>1</v>
      </c>
      <c r="X1133">
        <v>11.6</v>
      </c>
      <c r="Y1133">
        <v>0</v>
      </c>
      <c r="Z1133">
        <v>164.94</v>
      </c>
      <c r="AA1133">
        <v>14.54</v>
      </c>
      <c r="AB1133">
        <v>0</v>
      </c>
      <c r="AC1133">
        <v>0</v>
      </c>
      <c r="AD1133">
        <v>1</v>
      </c>
      <c r="AE1133">
        <v>0</v>
      </c>
      <c r="AF1133" t="s">
        <v>165</v>
      </c>
      <c r="AG1133">
        <v>15.950000000000001</v>
      </c>
      <c r="AH1133">
        <v>2</v>
      </c>
      <c r="AI1133">
        <v>56496445</v>
      </c>
      <c r="AJ1133">
        <v>1169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5">
      <c r="A1134">
        <f>ROW(Source!A1184)</f>
        <v>1184</v>
      </c>
      <c r="B1134">
        <v>56496452</v>
      </c>
      <c r="C1134">
        <v>56496440</v>
      </c>
      <c r="D1134">
        <v>54868413</v>
      </c>
      <c r="E1134">
        <v>1079</v>
      </c>
      <c r="F1134">
        <v>1</v>
      </c>
      <c r="G1134">
        <v>1079</v>
      </c>
      <c r="H1134">
        <v>3</v>
      </c>
      <c r="I1134" t="s">
        <v>1022</v>
      </c>
      <c r="J1134" t="s">
        <v>3</v>
      </c>
      <c r="K1134" t="s">
        <v>1023</v>
      </c>
      <c r="L1134">
        <v>1339</v>
      </c>
      <c r="N1134">
        <v>1007</v>
      </c>
      <c r="O1134" t="s">
        <v>158</v>
      </c>
      <c r="P1134" t="s">
        <v>158</v>
      </c>
      <c r="Q1134">
        <v>1</v>
      </c>
      <c r="X1134">
        <v>105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3</v>
      </c>
      <c r="AG1134">
        <v>105</v>
      </c>
      <c r="AH1134">
        <v>3</v>
      </c>
      <c r="AI1134">
        <v>-1</v>
      </c>
      <c r="AJ1134" t="s">
        <v>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>
        <f>ROW(Source!A1185)</f>
        <v>1185</v>
      </c>
      <c r="B1135">
        <v>56496447</v>
      </c>
      <c r="C1135">
        <v>56496440</v>
      </c>
      <c r="D1135">
        <v>54836958</v>
      </c>
      <c r="E1135">
        <v>1079</v>
      </c>
      <c r="F1135">
        <v>1</v>
      </c>
      <c r="G1135">
        <v>1079</v>
      </c>
      <c r="H1135">
        <v>1</v>
      </c>
      <c r="I1135" t="s">
        <v>738</v>
      </c>
      <c r="J1135" t="s">
        <v>3</v>
      </c>
      <c r="K1135" t="s">
        <v>739</v>
      </c>
      <c r="L1135">
        <v>1191</v>
      </c>
      <c r="N1135">
        <v>1013</v>
      </c>
      <c r="O1135" t="s">
        <v>740</v>
      </c>
      <c r="P1135" t="s">
        <v>740</v>
      </c>
      <c r="Q1135">
        <v>1</v>
      </c>
      <c r="X1135">
        <v>177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1</v>
      </c>
      <c r="AF1135" t="s">
        <v>166</v>
      </c>
      <c r="AG1135">
        <v>223.905</v>
      </c>
      <c r="AH1135">
        <v>2</v>
      </c>
      <c r="AI1135">
        <v>56496441</v>
      </c>
      <c r="AJ1135">
        <v>1171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5">
      <c r="A1136">
        <f>ROW(Source!A1185)</f>
        <v>1185</v>
      </c>
      <c r="B1136">
        <v>56496449</v>
      </c>
      <c r="C1136">
        <v>56496440</v>
      </c>
      <c r="D1136">
        <v>54933879</v>
      </c>
      <c r="E1136">
        <v>1</v>
      </c>
      <c r="F1136">
        <v>1</v>
      </c>
      <c r="G1136">
        <v>1079</v>
      </c>
      <c r="H1136">
        <v>2</v>
      </c>
      <c r="I1136" t="s">
        <v>951</v>
      </c>
      <c r="J1136" t="s">
        <v>952</v>
      </c>
      <c r="K1136" t="s">
        <v>953</v>
      </c>
      <c r="L1136">
        <v>1368</v>
      </c>
      <c r="N1136">
        <v>1011</v>
      </c>
      <c r="O1136" t="s">
        <v>744</v>
      </c>
      <c r="P1136" t="s">
        <v>744</v>
      </c>
      <c r="Q1136">
        <v>1</v>
      </c>
      <c r="X1136">
        <v>8</v>
      </c>
      <c r="Y1136">
        <v>0</v>
      </c>
      <c r="Z1136">
        <v>41.45</v>
      </c>
      <c r="AA1136">
        <v>12.62</v>
      </c>
      <c r="AB1136">
        <v>0</v>
      </c>
      <c r="AC1136">
        <v>0</v>
      </c>
      <c r="AD1136">
        <v>1</v>
      </c>
      <c r="AE1136">
        <v>0</v>
      </c>
      <c r="AF1136" t="s">
        <v>165</v>
      </c>
      <c r="AG1136">
        <v>11</v>
      </c>
      <c r="AH1136">
        <v>2</v>
      </c>
      <c r="AI1136">
        <v>56496443</v>
      </c>
      <c r="AJ1136">
        <v>1172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5">
      <c r="A1137">
        <f>ROW(Source!A1185)</f>
        <v>1185</v>
      </c>
      <c r="B1137">
        <v>56496448</v>
      </c>
      <c r="C1137">
        <v>56496440</v>
      </c>
      <c r="D1137">
        <v>54933467</v>
      </c>
      <c r="E1137">
        <v>1</v>
      </c>
      <c r="F1137">
        <v>1</v>
      </c>
      <c r="G1137">
        <v>1079</v>
      </c>
      <c r="H1137">
        <v>2</v>
      </c>
      <c r="I1137" t="s">
        <v>954</v>
      </c>
      <c r="J1137" t="s">
        <v>955</v>
      </c>
      <c r="K1137" t="s">
        <v>956</v>
      </c>
      <c r="L1137">
        <v>1368</v>
      </c>
      <c r="N1137">
        <v>1011</v>
      </c>
      <c r="O1137" t="s">
        <v>744</v>
      </c>
      <c r="P1137" t="s">
        <v>744</v>
      </c>
      <c r="Q1137">
        <v>1</v>
      </c>
      <c r="X1137">
        <v>14.8</v>
      </c>
      <c r="Y1137">
        <v>0</v>
      </c>
      <c r="Z1137">
        <v>145.59</v>
      </c>
      <c r="AA1137">
        <v>14.54</v>
      </c>
      <c r="AB1137">
        <v>0</v>
      </c>
      <c r="AC1137">
        <v>0</v>
      </c>
      <c r="AD1137">
        <v>1</v>
      </c>
      <c r="AE1137">
        <v>0</v>
      </c>
      <c r="AF1137" t="s">
        <v>165</v>
      </c>
      <c r="AG1137">
        <v>20.350000000000001</v>
      </c>
      <c r="AH1137">
        <v>2</v>
      </c>
      <c r="AI1137">
        <v>56496442</v>
      </c>
      <c r="AJ1137">
        <v>1173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>
        <f>ROW(Source!A1185)</f>
        <v>1185</v>
      </c>
      <c r="B1138">
        <v>56496450</v>
      </c>
      <c r="C1138">
        <v>56496440</v>
      </c>
      <c r="D1138">
        <v>54934337</v>
      </c>
      <c r="E1138">
        <v>1</v>
      </c>
      <c r="F1138">
        <v>1</v>
      </c>
      <c r="G1138">
        <v>1079</v>
      </c>
      <c r="H1138">
        <v>2</v>
      </c>
      <c r="I1138" t="s">
        <v>957</v>
      </c>
      <c r="J1138" t="s">
        <v>958</v>
      </c>
      <c r="K1138" t="s">
        <v>959</v>
      </c>
      <c r="L1138">
        <v>1368</v>
      </c>
      <c r="N1138">
        <v>1011</v>
      </c>
      <c r="O1138" t="s">
        <v>744</v>
      </c>
      <c r="P1138" t="s">
        <v>744</v>
      </c>
      <c r="Q1138">
        <v>1</v>
      </c>
      <c r="X1138">
        <v>16</v>
      </c>
      <c r="Y1138">
        <v>0</v>
      </c>
      <c r="Z1138">
        <v>0.2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 t="s">
        <v>165</v>
      </c>
      <c r="AG1138">
        <v>22</v>
      </c>
      <c r="AH1138">
        <v>2</v>
      </c>
      <c r="AI1138">
        <v>56496444</v>
      </c>
      <c r="AJ1138">
        <v>1174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>
        <f>ROW(Source!A1185)</f>
        <v>1185</v>
      </c>
      <c r="B1139">
        <v>56496451</v>
      </c>
      <c r="C1139">
        <v>56496440</v>
      </c>
      <c r="D1139">
        <v>54933656</v>
      </c>
      <c r="E1139">
        <v>1</v>
      </c>
      <c r="F1139">
        <v>1</v>
      </c>
      <c r="G1139">
        <v>1079</v>
      </c>
      <c r="H1139">
        <v>2</v>
      </c>
      <c r="I1139" t="s">
        <v>806</v>
      </c>
      <c r="J1139" t="s">
        <v>807</v>
      </c>
      <c r="K1139" t="s">
        <v>808</v>
      </c>
      <c r="L1139">
        <v>1368</v>
      </c>
      <c r="N1139">
        <v>1011</v>
      </c>
      <c r="O1139" t="s">
        <v>744</v>
      </c>
      <c r="P1139" t="s">
        <v>744</v>
      </c>
      <c r="Q1139">
        <v>1</v>
      </c>
      <c r="X1139">
        <v>11.6</v>
      </c>
      <c r="Y1139">
        <v>0</v>
      </c>
      <c r="Z1139">
        <v>164.94</v>
      </c>
      <c r="AA1139">
        <v>14.54</v>
      </c>
      <c r="AB1139">
        <v>0</v>
      </c>
      <c r="AC1139">
        <v>0</v>
      </c>
      <c r="AD1139">
        <v>1</v>
      </c>
      <c r="AE1139">
        <v>0</v>
      </c>
      <c r="AF1139" t="s">
        <v>165</v>
      </c>
      <c r="AG1139">
        <v>15.950000000000001</v>
      </c>
      <c r="AH1139">
        <v>2</v>
      </c>
      <c r="AI1139">
        <v>56496445</v>
      </c>
      <c r="AJ1139">
        <v>1175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5">
      <c r="A1140">
        <f>ROW(Source!A1185)</f>
        <v>1185</v>
      </c>
      <c r="B1140">
        <v>56496452</v>
      </c>
      <c r="C1140">
        <v>56496440</v>
      </c>
      <c r="D1140">
        <v>54868413</v>
      </c>
      <c r="E1140">
        <v>1079</v>
      </c>
      <c r="F1140">
        <v>1</v>
      </c>
      <c r="G1140">
        <v>1079</v>
      </c>
      <c r="H1140">
        <v>3</v>
      </c>
      <c r="I1140" t="s">
        <v>1022</v>
      </c>
      <c r="J1140" t="s">
        <v>3</v>
      </c>
      <c r="K1140" t="s">
        <v>1023</v>
      </c>
      <c r="L1140">
        <v>1339</v>
      </c>
      <c r="N1140">
        <v>1007</v>
      </c>
      <c r="O1140" t="s">
        <v>158</v>
      </c>
      <c r="P1140" t="s">
        <v>158</v>
      </c>
      <c r="Q1140">
        <v>1</v>
      </c>
      <c r="X1140">
        <v>105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3</v>
      </c>
      <c r="AG1140">
        <v>105</v>
      </c>
      <c r="AH1140">
        <v>3</v>
      </c>
      <c r="AI1140">
        <v>-1</v>
      </c>
      <c r="AJ1140" t="s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5">
      <c r="A1141">
        <f>ROW(Source!A1224)</f>
        <v>1224</v>
      </c>
      <c r="B1141">
        <v>56496524</v>
      </c>
      <c r="C1141">
        <v>56496514</v>
      </c>
      <c r="D1141">
        <v>54836958</v>
      </c>
      <c r="E1141">
        <v>1079</v>
      </c>
      <c r="F1141">
        <v>1</v>
      </c>
      <c r="G1141">
        <v>1079</v>
      </c>
      <c r="H1141">
        <v>1</v>
      </c>
      <c r="I1141" t="s">
        <v>738</v>
      </c>
      <c r="J1141" t="s">
        <v>3</v>
      </c>
      <c r="K1141" t="s">
        <v>739</v>
      </c>
      <c r="L1141">
        <v>1191</v>
      </c>
      <c r="N1141">
        <v>1013</v>
      </c>
      <c r="O1141" t="s">
        <v>740</v>
      </c>
      <c r="P1141" t="s">
        <v>740</v>
      </c>
      <c r="Q1141">
        <v>1</v>
      </c>
      <c r="X1141">
        <v>18.170000000000002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166</v>
      </c>
      <c r="AG1141">
        <v>22.985050000000005</v>
      </c>
      <c r="AH1141">
        <v>2</v>
      </c>
      <c r="AI1141">
        <v>56496515</v>
      </c>
      <c r="AJ1141">
        <v>1177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5">
      <c r="A1142">
        <f>ROW(Source!A1224)</f>
        <v>1224</v>
      </c>
      <c r="B1142">
        <v>56496525</v>
      </c>
      <c r="C1142">
        <v>56496514</v>
      </c>
      <c r="D1142">
        <v>54934284</v>
      </c>
      <c r="E1142">
        <v>1</v>
      </c>
      <c r="F1142">
        <v>1</v>
      </c>
      <c r="G1142">
        <v>1079</v>
      </c>
      <c r="H1142">
        <v>2</v>
      </c>
      <c r="I1142" t="s">
        <v>741</v>
      </c>
      <c r="J1142" t="s">
        <v>742</v>
      </c>
      <c r="K1142" t="s">
        <v>743</v>
      </c>
      <c r="L1142">
        <v>1368</v>
      </c>
      <c r="N1142">
        <v>1011</v>
      </c>
      <c r="O1142" t="s">
        <v>744</v>
      </c>
      <c r="P1142" t="s">
        <v>744</v>
      </c>
      <c r="Q1142">
        <v>1</v>
      </c>
      <c r="X1142">
        <v>0.34</v>
      </c>
      <c r="Y1142">
        <v>0</v>
      </c>
      <c r="Z1142">
        <v>83.1</v>
      </c>
      <c r="AA1142">
        <v>12.62</v>
      </c>
      <c r="AB1142">
        <v>0</v>
      </c>
      <c r="AC1142">
        <v>0</v>
      </c>
      <c r="AD1142">
        <v>1</v>
      </c>
      <c r="AE1142">
        <v>0</v>
      </c>
      <c r="AF1142" t="s">
        <v>165</v>
      </c>
      <c r="AG1142">
        <v>0.46750000000000008</v>
      </c>
      <c r="AH1142">
        <v>2</v>
      </c>
      <c r="AI1142">
        <v>56496516</v>
      </c>
      <c r="AJ1142">
        <v>1178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5">
      <c r="A1143">
        <f>ROW(Source!A1224)</f>
        <v>1224</v>
      </c>
      <c r="B1143">
        <v>56496526</v>
      </c>
      <c r="C1143">
        <v>56496514</v>
      </c>
      <c r="D1143">
        <v>54933607</v>
      </c>
      <c r="E1143">
        <v>1</v>
      </c>
      <c r="F1143">
        <v>1</v>
      </c>
      <c r="G1143">
        <v>1079</v>
      </c>
      <c r="H1143">
        <v>2</v>
      </c>
      <c r="I1143" t="s">
        <v>868</v>
      </c>
      <c r="J1143" t="s">
        <v>869</v>
      </c>
      <c r="K1143" t="s">
        <v>870</v>
      </c>
      <c r="L1143">
        <v>1368</v>
      </c>
      <c r="N1143">
        <v>1011</v>
      </c>
      <c r="O1143" t="s">
        <v>744</v>
      </c>
      <c r="P1143" t="s">
        <v>744</v>
      </c>
      <c r="Q1143">
        <v>1</v>
      </c>
      <c r="X1143">
        <v>0.43</v>
      </c>
      <c r="Y1143">
        <v>0</v>
      </c>
      <c r="Z1143">
        <v>3.18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165</v>
      </c>
      <c r="AG1143">
        <v>0.59125000000000005</v>
      </c>
      <c r="AH1143">
        <v>2</v>
      </c>
      <c r="AI1143">
        <v>56496517</v>
      </c>
      <c r="AJ1143">
        <v>1179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>
        <f>ROW(Source!A1224)</f>
        <v>1224</v>
      </c>
      <c r="B1144">
        <v>56496527</v>
      </c>
      <c r="C1144">
        <v>56496514</v>
      </c>
      <c r="D1144">
        <v>54933712</v>
      </c>
      <c r="E1144">
        <v>1</v>
      </c>
      <c r="F1144">
        <v>1</v>
      </c>
      <c r="G1144">
        <v>1079</v>
      </c>
      <c r="H1144">
        <v>2</v>
      </c>
      <c r="I1144" t="s">
        <v>927</v>
      </c>
      <c r="J1144" t="s">
        <v>928</v>
      </c>
      <c r="K1144" t="s">
        <v>929</v>
      </c>
      <c r="L1144">
        <v>1368</v>
      </c>
      <c r="N1144">
        <v>1011</v>
      </c>
      <c r="O1144" t="s">
        <v>744</v>
      </c>
      <c r="P1144" t="s">
        <v>744</v>
      </c>
      <c r="Q1144">
        <v>1</v>
      </c>
      <c r="X1144">
        <v>0.41</v>
      </c>
      <c r="Y1144">
        <v>0</v>
      </c>
      <c r="Z1144">
        <v>12.32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165</v>
      </c>
      <c r="AG1144">
        <v>0.56374999999999997</v>
      </c>
      <c r="AH1144">
        <v>2</v>
      </c>
      <c r="AI1144">
        <v>56496518</v>
      </c>
      <c r="AJ1144">
        <v>1180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5">
      <c r="A1145">
        <f>ROW(Source!A1224)</f>
        <v>1224</v>
      </c>
      <c r="B1145">
        <v>56496528</v>
      </c>
      <c r="C1145">
        <v>56496514</v>
      </c>
      <c r="D1145">
        <v>54902318</v>
      </c>
      <c r="E1145">
        <v>1</v>
      </c>
      <c r="F1145">
        <v>1</v>
      </c>
      <c r="G1145">
        <v>1079</v>
      </c>
      <c r="H1145">
        <v>3</v>
      </c>
      <c r="I1145" t="s">
        <v>755</v>
      </c>
      <c r="J1145" t="s">
        <v>756</v>
      </c>
      <c r="K1145" t="s">
        <v>757</v>
      </c>
      <c r="L1145">
        <v>1348</v>
      </c>
      <c r="N1145">
        <v>1009</v>
      </c>
      <c r="O1145" t="s">
        <v>32</v>
      </c>
      <c r="P1145" t="s">
        <v>32</v>
      </c>
      <c r="Q1145">
        <v>1000</v>
      </c>
      <c r="X1145">
        <v>3.8999999999999998E-3</v>
      </c>
      <c r="Y1145">
        <v>15160.61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3</v>
      </c>
      <c r="AG1145">
        <v>3.8999999999999998E-3</v>
      </c>
      <c r="AH1145">
        <v>2</v>
      </c>
      <c r="AI1145">
        <v>56496519</v>
      </c>
      <c r="AJ1145">
        <v>1181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5">
      <c r="A1146">
        <f>ROW(Source!A1224)</f>
        <v>1224</v>
      </c>
      <c r="B1146">
        <v>56496529</v>
      </c>
      <c r="C1146">
        <v>56496514</v>
      </c>
      <c r="D1146">
        <v>54902260</v>
      </c>
      <c r="E1146">
        <v>1</v>
      </c>
      <c r="F1146">
        <v>1</v>
      </c>
      <c r="G1146">
        <v>1079</v>
      </c>
      <c r="H1146">
        <v>3</v>
      </c>
      <c r="I1146" t="s">
        <v>930</v>
      </c>
      <c r="J1146" t="s">
        <v>931</v>
      </c>
      <c r="K1146" t="s">
        <v>932</v>
      </c>
      <c r="L1146">
        <v>1348</v>
      </c>
      <c r="N1146">
        <v>1009</v>
      </c>
      <c r="O1146" t="s">
        <v>32</v>
      </c>
      <c r="P1146" t="s">
        <v>32</v>
      </c>
      <c r="Q1146">
        <v>1000</v>
      </c>
      <c r="X1146">
        <v>7.0000000000000007E-2</v>
      </c>
      <c r="Y1146">
        <v>3381.8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3</v>
      </c>
      <c r="AG1146">
        <v>7.0000000000000007E-2</v>
      </c>
      <c r="AH1146">
        <v>2</v>
      </c>
      <c r="AI1146">
        <v>56496520</v>
      </c>
      <c r="AJ1146">
        <v>1182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5">
      <c r="A1147">
        <f>ROW(Source!A1224)</f>
        <v>1224</v>
      </c>
      <c r="B1147">
        <v>56496530</v>
      </c>
      <c r="C1147">
        <v>56496514</v>
      </c>
      <c r="D1147">
        <v>54902263</v>
      </c>
      <c r="E1147">
        <v>1</v>
      </c>
      <c r="F1147">
        <v>1</v>
      </c>
      <c r="G1147">
        <v>1079</v>
      </c>
      <c r="H1147">
        <v>3</v>
      </c>
      <c r="I1147" t="s">
        <v>933</v>
      </c>
      <c r="J1147" t="s">
        <v>934</v>
      </c>
      <c r="K1147" t="s">
        <v>935</v>
      </c>
      <c r="L1147">
        <v>1348</v>
      </c>
      <c r="N1147">
        <v>1009</v>
      </c>
      <c r="O1147" t="s">
        <v>32</v>
      </c>
      <c r="P1147" t="s">
        <v>32</v>
      </c>
      <c r="Q1147">
        <v>1000</v>
      </c>
      <c r="X1147">
        <v>2E-3</v>
      </c>
      <c r="Y1147">
        <v>26867.38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</v>
      </c>
      <c r="AG1147">
        <v>2E-3</v>
      </c>
      <c r="AH1147">
        <v>2</v>
      </c>
      <c r="AI1147">
        <v>56496521</v>
      </c>
      <c r="AJ1147">
        <v>1183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5">
      <c r="A1148">
        <f>ROW(Source!A1224)</f>
        <v>1224</v>
      </c>
      <c r="B1148">
        <v>56496531</v>
      </c>
      <c r="C1148">
        <v>56496514</v>
      </c>
      <c r="D1148">
        <v>54902280</v>
      </c>
      <c r="E1148">
        <v>1</v>
      </c>
      <c r="F1148">
        <v>1</v>
      </c>
      <c r="G1148">
        <v>1079</v>
      </c>
      <c r="H1148">
        <v>3</v>
      </c>
      <c r="I1148" t="s">
        <v>895</v>
      </c>
      <c r="J1148" t="s">
        <v>896</v>
      </c>
      <c r="K1148" t="s">
        <v>897</v>
      </c>
      <c r="L1148">
        <v>1339</v>
      </c>
      <c r="N1148">
        <v>1007</v>
      </c>
      <c r="O1148" t="s">
        <v>158</v>
      </c>
      <c r="P1148" t="s">
        <v>158</v>
      </c>
      <c r="Q1148">
        <v>1</v>
      </c>
      <c r="X1148">
        <v>0.05</v>
      </c>
      <c r="Y1148">
        <v>2464.94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3</v>
      </c>
      <c r="AG1148">
        <v>0.05</v>
      </c>
      <c r="AH1148">
        <v>2</v>
      </c>
      <c r="AI1148">
        <v>56496522</v>
      </c>
      <c r="AJ1148">
        <v>1184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5">
      <c r="A1149">
        <f>ROW(Source!A1224)</f>
        <v>1224</v>
      </c>
      <c r="B1149">
        <v>56496532</v>
      </c>
      <c r="C1149">
        <v>56496514</v>
      </c>
      <c r="D1149">
        <v>54842635</v>
      </c>
      <c r="E1149">
        <v>1079</v>
      </c>
      <c r="F1149">
        <v>1</v>
      </c>
      <c r="G1149">
        <v>1079</v>
      </c>
      <c r="H1149">
        <v>3</v>
      </c>
      <c r="I1149" t="s">
        <v>1006</v>
      </c>
      <c r="J1149" t="s">
        <v>3</v>
      </c>
      <c r="K1149" t="s">
        <v>1007</v>
      </c>
      <c r="L1149">
        <v>1339</v>
      </c>
      <c r="N1149">
        <v>1007</v>
      </c>
      <c r="O1149" t="s">
        <v>158</v>
      </c>
      <c r="P1149" t="s">
        <v>158</v>
      </c>
      <c r="Q1149">
        <v>1</v>
      </c>
      <c r="X1149">
        <v>0.98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3</v>
      </c>
      <c r="AG1149">
        <v>0.98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5">
      <c r="A1150">
        <f>ROW(Source!A1225)</f>
        <v>1225</v>
      </c>
      <c r="B1150">
        <v>56496524</v>
      </c>
      <c r="C1150">
        <v>56496514</v>
      </c>
      <c r="D1150">
        <v>54836958</v>
      </c>
      <c r="E1150">
        <v>1079</v>
      </c>
      <c r="F1150">
        <v>1</v>
      </c>
      <c r="G1150">
        <v>1079</v>
      </c>
      <c r="H1150">
        <v>1</v>
      </c>
      <c r="I1150" t="s">
        <v>738</v>
      </c>
      <c r="J1150" t="s">
        <v>3</v>
      </c>
      <c r="K1150" t="s">
        <v>739</v>
      </c>
      <c r="L1150">
        <v>1191</v>
      </c>
      <c r="N1150">
        <v>1013</v>
      </c>
      <c r="O1150" t="s">
        <v>740</v>
      </c>
      <c r="P1150" t="s">
        <v>740</v>
      </c>
      <c r="Q1150">
        <v>1</v>
      </c>
      <c r="X1150">
        <v>18.170000000000002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 t="s">
        <v>166</v>
      </c>
      <c r="AG1150">
        <v>22.985050000000005</v>
      </c>
      <c r="AH1150">
        <v>2</v>
      </c>
      <c r="AI1150">
        <v>56496515</v>
      </c>
      <c r="AJ1150">
        <v>1186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5">
      <c r="A1151">
        <f>ROW(Source!A1225)</f>
        <v>1225</v>
      </c>
      <c r="B1151">
        <v>56496525</v>
      </c>
      <c r="C1151">
        <v>56496514</v>
      </c>
      <c r="D1151">
        <v>54934284</v>
      </c>
      <c r="E1151">
        <v>1</v>
      </c>
      <c r="F1151">
        <v>1</v>
      </c>
      <c r="G1151">
        <v>1079</v>
      </c>
      <c r="H1151">
        <v>2</v>
      </c>
      <c r="I1151" t="s">
        <v>741</v>
      </c>
      <c r="J1151" t="s">
        <v>742</v>
      </c>
      <c r="K1151" t="s">
        <v>743</v>
      </c>
      <c r="L1151">
        <v>1368</v>
      </c>
      <c r="N1151">
        <v>1011</v>
      </c>
      <c r="O1151" t="s">
        <v>744</v>
      </c>
      <c r="P1151" t="s">
        <v>744</v>
      </c>
      <c r="Q1151">
        <v>1</v>
      </c>
      <c r="X1151">
        <v>0.34</v>
      </c>
      <c r="Y1151">
        <v>0</v>
      </c>
      <c r="Z1151">
        <v>83.1</v>
      </c>
      <c r="AA1151">
        <v>12.62</v>
      </c>
      <c r="AB1151">
        <v>0</v>
      </c>
      <c r="AC1151">
        <v>0</v>
      </c>
      <c r="AD1151">
        <v>1</v>
      </c>
      <c r="AE1151">
        <v>0</v>
      </c>
      <c r="AF1151" t="s">
        <v>165</v>
      </c>
      <c r="AG1151">
        <v>0.46750000000000008</v>
      </c>
      <c r="AH1151">
        <v>2</v>
      </c>
      <c r="AI1151">
        <v>56496516</v>
      </c>
      <c r="AJ1151">
        <v>1187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5">
      <c r="A1152">
        <f>ROW(Source!A1225)</f>
        <v>1225</v>
      </c>
      <c r="B1152">
        <v>56496526</v>
      </c>
      <c r="C1152">
        <v>56496514</v>
      </c>
      <c r="D1152">
        <v>54933607</v>
      </c>
      <c r="E1152">
        <v>1</v>
      </c>
      <c r="F1152">
        <v>1</v>
      </c>
      <c r="G1152">
        <v>1079</v>
      </c>
      <c r="H1152">
        <v>2</v>
      </c>
      <c r="I1152" t="s">
        <v>868</v>
      </c>
      <c r="J1152" t="s">
        <v>869</v>
      </c>
      <c r="K1152" t="s">
        <v>870</v>
      </c>
      <c r="L1152">
        <v>1368</v>
      </c>
      <c r="N1152">
        <v>1011</v>
      </c>
      <c r="O1152" t="s">
        <v>744</v>
      </c>
      <c r="P1152" t="s">
        <v>744</v>
      </c>
      <c r="Q1152">
        <v>1</v>
      </c>
      <c r="X1152">
        <v>0.43</v>
      </c>
      <c r="Y1152">
        <v>0</v>
      </c>
      <c r="Z1152">
        <v>3.18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 t="s">
        <v>165</v>
      </c>
      <c r="AG1152">
        <v>0.59125000000000005</v>
      </c>
      <c r="AH1152">
        <v>2</v>
      </c>
      <c r="AI1152">
        <v>56496517</v>
      </c>
      <c r="AJ1152">
        <v>1188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5">
      <c r="A1153">
        <f>ROW(Source!A1225)</f>
        <v>1225</v>
      </c>
      <c r="B1153">
        <v>56496527</v>
      </c>
      <c r="C1153">
        <v>56496514</v>
      </c>
      <c r="D1153">
        <v>54933712</v>
      </c>
      <c r="E1153">
        <v>1</v>
      </c>
      <c r="F1153">
        <v>1</v>
      </c>
      <c r="G1153">
        <v>1079</v>
      </c>
      <c r="H1153">
        <v>2</v>
      </c>
      <c r="I1153" t="s">
        <v>927</v>
      </c>
      <c r="J1153" t="s">
        <v>928</v>
      </c>
      <c r="K1153" t="s">
        <v>929</v>
      </c>
      <c r="L1153">
        <v>1368</v>
      </c>
      <c r="N1153">
        <v>1011</v>
      </c>
      <c r="O1153" t="s">
        <v>744</v>
      </c>
      <c r="P1153" t="s">
        <v>744</v>
      </c>
      <c r="Q1153">
        <v>1</v>
      </c>
      <c r="X1153">
        <v>0.41</v>
      </c>
      <c r="Y1153">
        <v>0</v>
      </c>
      <c r="Z1153">
        <v>12.32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 t="s">
        <v>165</v>
      </c>
      <c r="AG1153">
        <v>0.56374999999999997</v>
      </c>
      <c r="AH1153">
        <v>2</v>
      </c>
      <c r="AI1153">
        <v>56496518</v>
      </c>
      <c r="AJ1153">
        <v>1189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5">
      <c r="A1154">
        <f>ROW(Source!A1225)</f>
        <v>1225</v>
      </c>
      <c r="B1154">
        <v>56496528</v>
      </c>
      <c r="C1154">
        <v>56496514</v>
      </c>
      <c r="D1154">
        <v>54902318</v>
      </c>
      <c r="E1154">
        <v>1</v>
      </c>
      <c r="F1154">
        <v>1</v>
      </c>
      <c r="G1154">
        <v>1079</v>
      </c>
      <c r="H1154">
        <v>3</v>
      </c>
      <c r="I1154" t="s">
        <v>755</v>
      </c>
      <c r="J1154" t="s">
        <v>756</v>
      </c>
      <c r="K1154" t="s">
        <v>757</v>
      </c>
      <c r="L1154">
        <v>1348</v>
      </c>
      <c r="N1154">
        <v>1009</v>
      </c>
      <c r="O1154" t="s">
        <v>32</v>
      </c>
      <c r="P1154" t="s">
        <v>32</v>
      </c>
      <c r="Q1154">
        <v>1000</v>
      </c>
      <c r="X1154">
        <v>3.8999999999999998E-3</v>
      </c>
      <c r="Y1154">
        <v>15160.61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 t="s">
        <v>3</v>
      </c>
      <c r="AG1154">
        <v>3.8999999999999998E-3</v>
      </c>
      <c r="AH1154">
        <v>2</v>
      </c>
      <c r="AI1154">
        <v>56496519</v>
      </c>
      <c r="AJ1154">
        <v>1190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5">
      <c r="A1155">
        <f>ROW(Source!A1225)</f>
        <v>1225</v>
      </c>
      <c r="B1155">
        <v>56496529</v>
      </c>
      <c r="C1155">
        <v>56496514</v>
      </c>
      <c r="D1155">
        <v>54902260</v>
      </c>
      <c r="E1155">
        <v>1</v>
      </c>
      <c r="F1155">
        <v>1</v>
      </c>
      <c r="G1155">
        <v>1079</v>
      </c>
      <c r="H1155">
        <v>3</v>
      </c>
      <c r="I1155" t="s">
        <v>930</v>
      </c>
      <c r="J1155" t="s">
        <v>931</v>
      </c>
      <c r="K1155" t="s">
        <v>932</v>
      </c>
      <c r="L1155">
        <v>1348</v>
      </c>
      <c r="N1155">
        <v>1009</v>
      </c>
      <c r="O1155" t="s">
        <v>32</v>
      </c>
      <c r="P1155" t="s">
        <v>32</v>
      </c>
      <c r="Q1155">
        <v>1000</v>
      </c>
      <c r="X1155">
        <v>7.0000000000000007E-2</v>
      </c>
      <c r="Y1155">
        <v>3381.8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 t="s">
        <v>3</v>
      </c>
      <c r="AG1155">
        <v>7.0000000000000007E-2</v>
      </c>
      <c r="AH1155">
        <v>2</v>
      </c>
      <c r="AI1155">
        <v>56496520</v>
      </c>
      <c r="AJ1155">
        <v>1191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5">
      <c r="A1156">
        <f>ROW(Source!A1225)</f>
        <v>1225</v>
      </c>
      <c r="B1156">
        <v>56496530</v>
      </c>
      <c r="C1156">
        <v>56496514</v>
      </c>
      <c r="D1156">
        <v>54902263</v>
      </c>
      <c r="E1156">
        <v>1</v>
      </c>
      <c r="F1156">
        <v>1</v>
      </c>
      <c r="G1156">
        <v>1079</v>
      </c>
      <c r="H1156">
        <v>3</v>
      </c>
      <c r="I1156" t="s">
        <v>933</v>
      </c>
      <c r="J1156" t="s">
        <v>934</v>
      </c>
      <c r="K1156" t="s">
        <v>935</v>
      </c>
      <c r="L1156">
        <v>1348</v>
      </c>
      <c r="N1156">
        <v>1009</v>
      </c>
      <c r="O1156" t="s">
        <v>32</v>
      </c>
      <c r="P1156" t="s">
        <v>32</v>
      </c>
      <c r="Q1156">
        <v>1000</v>
      </c>
      <c r="X1156">
        <v>2E-3</v>
      </c>
      <c r="Y1156">
        <v>26867.38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 t="s">
        <v>3</v>
      </c>
      <c r="AG1156">
        <v>2E-3</v>
      </c>
      <c r="AH1156">
        <v>2</v>
      </c>
      <c r="AI1156">
        <v>56496521</v>
      </c>
      <c r="AJ1156">
        <v>1192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5">
      <c r="A1157">
        <f>ROW(Source!A1225)</f>
        <v>1225</v>
      </c>
      <c r="B1157">
        <v>56496531</v>
      </c>
      <c r="C1157">
        <v>56496514</v>
      </c>
      <c r="D1157">
        <v>54902280</v>
      </c>
      <c r="E1157">
        <v>1</v>
      </c>
      <c r="F1157">
        <v>1</v>
      </c>
      <c r="G1157">
        <v>1079</v>
      </c>
      <c r="H1157">
        <v>3</v>
      </c>
      <c r="I1157" t="s">
        <v>895</v>
      </c>
      <c r="J1157" t="s">
        <v>896</v>
      </c>
      <c r="K1157" t="s">
        <v>897</v>
      </c>
      <c r="L1157">
        <v>1339</v>
      </c>
      <c r="N1157">
        <v>1007</v>
      </c>
      <c r="O1157" t="s">
        <v>158</v>
      </c>
      <c r="P1157" t="s">
        <v>158</v>
      </c>
      <c r="Q1157">
        <v>1</v>
      </c>
      <c r="X1157">
        <v>0.05</v>
      </c>
      <c r="Y1157">
        <v>2464.94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</v>
      </c>
      <c r="AG1157">
        <v>0.05</v>
      </c>
      <c r="AH1157">
        <v>2</v>
      </c>
      <c r="AI1157">
        <v>56496522</v>
      </c>
      <c r="AJ1157">
        <v>1193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5">
      <c r="A1158">
        <f>ROW(Source!A1225)</f>
        <v>1225</v>
      </c>
      <c r="B1158">
        <v>56496532</v>
      </c>
      <c r="C1158">
        <v>56496514</v>
      </c>
      <c r="D1158">
        <v>54842635</v>
      </c>
      <c r="E1158">
        <v>1079</v>
      </c>
      <c r="F1158">
        <v>1</v>
      </c>
      <c r="G1158">
        <v>1079</v>
      </c>
      <c r="H1158">
        <v>3</v>
      </c>
      <c r="I1158" t="s">
        <v>1006</v>
      </c>
      <c r="J1158" t="s">
        <v>3</v>
      </c>
      <c r="K1158" t="s">
        <v>1007</v>
      </c>
      <c r="L1158">
        <v>1339</v>
      </c>
      <c r="N1158">
        <v>1007</v>
      </c>
      <c r="O1158" t="s">
        <v>158</v>
      </c>
      <c r="P1158" t="s">
        <v>158</v>
      </c>
      <c r="Q1158">
        <v>1</v>
      </c>
      <c r="X1158">
        <v>0.98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3</v>
      </c>
      <c r="AG1158">
        <v>0.98</v>
      </c>
      <c r="AH1158">
        <v>3</v>
      </c>
      <c r="AI1158">
        <v>-1</v>
      </c>
      <c r="AJ1158" t="s">
        <v>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5">
      <c r="A1159">
        <f>ROW(Source!A1228)</f>
        <v>1228</v>
      </c>
      <c r="B1159">
        <v>56496600</v>
      </c>
      <c r="C1159">
        <v>56496593</v>
      </c>
      <c r="D1159">
        <v>54836958</v>
      </c>
      <c r="E1159">
        <v>1079</v>
      </c>
      <c r="F1159">
        <v>1</v>
      </c>
      <c r="G1159">
        <v>1079</v>
      </c>
      <c r="H1159">
        <v>1</v>
      </c>
      <c r="I1159" t="s">
        <v>738</v>
      </c>
      <c r="J1159" t="s">
        <v>3</v>
      </c>
      <c r="K1159" t="s">
        <v>739</v>
      </c>
      <c r="L1159">
        <v>1191</v>
      </c>
      <c r="N1159">
        <v>1013</v>
      </c>
      <c r="O1159" t="s">
        <v>740</v>
      </c>
      <c r="P1159" t="s">
        <v>740</v>
      </c>
      <c r="Q1159">
        <v>1</v>
      </c>
      <c r="X1159">
        <v>177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 t="s">
        <v>166</v>
      </c>
      <c r="AG1159">
        <v>223.905</v>
      </c>
      <c r="AH1159">
        <v>2</v>
      </c>
      <c r="AI1159">
        <v>56496594</v>
      </c>
      <c r="AJ1159">
        <v>1195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5">
      <c r="A1160">
        <f>ROW(Source!A1228)</f>
        <v>1228</v>
      </c>
      <c r="B1160">
        <v>56496602</v>
      </c>
      <c r="C1160">
        <v>56496593</v>
      </c>
      <c r="D1160">
        <v>54933879</v>
      </c>
      <c r="E1160">
        <v>1</v>
      </c>
      <c r="F1160">
        <v>1</v>
      </c>
      <c r="G1160">
        <v>1079</v>
      </c>
      <c r="H1160">
        <v>2</v>
      </c>
      <c r="I1160" t="s">
        <v>951</v>
      </c>
      <c r="J1160" t="s">
        <v>952</v>
      </c>
      <c r="K1160" t="s">
        <v>953</v>
      </c>
      <c r="L1160">
        <v>1368</v>
      </c>
      <c r="N1160">
        <v>1011</v>
      </c>
      <c r="O1160" t="s">
        <v>744</v>
      </c>
      <c r="P1160" t="s">
        <v>744</v>
      </c>
      <c r="Q1160">
        <v>1</v>
      </c>
      <c r="X1160">
        <v>8</v>
      </c>
      <c r="Y1160">
        <v>0</v>
      </c>
      <c r="Z1160">
        <v>41.45</v>
      </c>
      <c r="AA1160">
        <v>12.62</v>
      </c>
      <c r="AB1160">
        <v>0</v>
      </c>
      <c r="AC1160">
        <v>0</v>
      </c>
      <c r="AD1160">
        <v>1</v>
      </c>
      <c r="AE1160">
        <v>0</v>
      </c>
      <c r="AF1160" t="s">
        <v>165</v>
      </c>
      <c r="AG1160">
        <v>11</v>
      </c>
      <c r="AH1160">
        <v>2</v>
      </c>
      <c r="AI1160">
        <v>56496596</v>
      </c>
      <c r="AJ1160">
        <v>1196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5">
      <c r="A1161">
        <f>ROW(Source!A1228)</f>
        <v>1228</v>
      </c>
      <c r="B1161">
        <v>56496601</v>
      </c>
      <c r="C1161">
        <v>56496593</v>
      </c>
      <c r="D1161">
        <v>54933467</v>
      </c>
      <c r="E1161">
        <v>1</v>
      </c>
      <c r="F1161">
        <v>1</v>
      </c>
      <c r="G1161">
        <v>1079</v>
      </c>
      <c r="H1161">
        <v>2</v>
      </c>
      <c r="I1161" t="s">
        <v>954</v>
      </c>
      <c r="J1161" t="s">
        <v>955</v>
      </c>
      <c r="K1161" t="s">
        <v>956</v>
      </c>
      <c r="L1161">
        <v>1368</v>
      </c>
      <c r="N1161">
        <v>1011</v>
      </c>
      <c r="O1161" t="s">
        <v>744</v>
      </c>
      <c r="P1161" t="s">
        <v>744</v>
      </c>
      <c r="Q1161">
        <v>1</v>
      </c>
      <c r="X1161">
        <v>14.8</v>
      </c>
      <c r="Y1161">
        <v>0</v>
      </c>
      <c r="Z1161">
        <v>145.59</v>
      </c>
      <c r="AA1161">
        <v>14.54</v>
      </c>
      <c r="AB1161">
        <v>0</v>
      </c>
      <c r="AC1161">
        <v>0</v>
      </c>
      <c r="AD1161">
        <v>1</v>
      </c>
      <c r="AE1161">
        <v>0</v>
      </c>
      <c r="AF1161" t="s">
        <v>165</v>
      </c>
      <c r="AG1161">
        <v>20.350000000000001</v>
      </c>
      <c r="AH1161">
        <v>2</v>
      </c>
      <c r="AI1161">
        <v>56496595</v>
      </c>
      <c r="AJ1161">
        <v>1197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5">
      <c r="A1162">
        <f>ROW(Source!A1228)</f>
        <v>1228</v>
      </c>
      <c r="B1162">
        <v>56496603</v>
      </c>
      <c r="C1162">
        <v>56496593</v>
      </c>
      <c r="D1162">
        <v>54934337</v>
      </c>
      <c r="E1162">
        <v>1</v>
      </c>
      <c r="F1162">
        <v>1</v>
      </c>
      <c r="G1162">
        <v>1079</v>
      </c>
      <c r="H1162">
        <v>2</v>
      </c>
      <c r="I1162" t="s">
        <v>957</v>
      </c>
      <c r="J1162" t="s">
        <v>958</v>
      </c>
      <c r="K1162" t="s">
        <v>959</v>
      </c>
      <c r="L1162">
        <v>1368</v>
      </c>
      <c r="N1162">
        <v>1011</v>
      </c>
      <c r="O1162" t="s">
        <v>744</v>
      </c>
      <c r="P1162" t="s">
        <v>744</v>
      </c>
      <c r="Q1162">
        <v>1</v>
      </c>
      <c r="X1162">
        <v>16</v>
      </c>
      <c r="Y1162">
        <v>0</v>
      </c>
      <c r="Z1162">
        <v>0.2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 t="s">
        <v>165</v>
      </c>
      <c r="AG1162">
        <v>22</v>
      </c>
      <c r="AH1162">
        <v>2</v>
      </c>
      <c r="AI1162">
        <v>56496597</v>
      </c>
      <c r="AJ1162">
        <v>1198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5">
      <c r="A1163">
        <f>ROW(Source!A1228)</f>
        <v>1228</v>
      </c>
      <c r="B1163">
        <v>56496604</v>
      </c>
      <c r="C1163">
        <v>56496593</v>
      </c>
      <c r="D1163">
        <v>54933656</v>
      </c>
      <c r="E1163">
        <v>1</v>
      </c>
      <c r="F1163">
        <v>1</v>
      </c>
      <c r="G1163">
        <v>1079</v>
      </c>
      <c r="H1163">
        <v>2</v>
      </c>
      <c r="I1163" t="s">
        <v>806</v>
      </c>
      <c r="J1163" t="s">
        <v>807</v>
      </c>
      <c r="K1163" t="s">
        <v>808</v>
      </c>
      <c r="L1163">
        <v>1368</v>
      </c>
      <c r="N1163">
        <v>1011</v>
      </c>
      <c r="O1163" t="s">
        <v>744</v>
      </c>
      <c r="P1163" t="s">
        <v>744</v>
      </c>
      <c r="Q1163">
        <v>1</v>
      </c>
      <c r="X1163">
        <v>11.6</v>
      </c>
      <c r="Y1163">
        <v>0</v>
      </c>
      <c r="Z1163">
        <v>164.94</v>
      </c>
      <c r="AA1163">
        <v>14.54</v>
      </c>
      <c r="AB1163">
        <v>0</v>
      </c>
      <c r="AC1163">
        <v>0</v>
      </c>
      <c r="AD1163">
        <v>1</v>
      </c>
      <c r="AE1163">
        <v>0</v>
      </c>
      <c r="AF1163" t="s">
        <v>165</v>
      </c>
      <c r="AG1163">
        <v>15.950000000000001</v>
      </c>
      <c r="AH1163">
        <v>2</v>
      </c>
      <c r="AI1163">
        <v>56496598</v>
      </c>
      <c r="AJ1163">
        <v>1199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5">
      <c r="A1164">
        <f>ROW(Source!A1228)</f>
        <v>1228</v>
      </c>
      <c r="B1164">
        <v>56496605</v>
      </c>
      <c r="C1164">
        <v>56496593</v>
      </c>
      <c r="D1164">
        <v>54868413</v>
      </c>
      <c r="E1164">
        <v>1079</v>
      </c>
      <c r="F1164">
        <v>1</v>
      </c>
      <c r="G1164">
        <v>1079</v>
      </c>
      <c r="H1164">
        <v>3</v>
      </c>
      <c r="I1164" t="s">
        <v>1022</v>
      </c>
      <c r="J1164" t="s">
        <v>3</v>
      </c>
      <c r="K1164" t="s">
        <v>1023</v>
      </c>
      <c r="L1164">
        <v>1339</v>
      </c>
      <c r="N1164">
        <v>1007</v>
      </c>
      <c r="O1164" t="s">
        <v>158</v>
      </c>
      <c r="P1164" t="s">
        <v>158</v>
      </c>
      <c r="Q1164">
        <v>1</v>
      </c>
      <c r="X1164">
        <v>105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3</v>
      </c>
      <c r="AG1164">
        <v>105</v>
      </c>
      <c r="AH1164">
        <v>3</v>
      </c>
      <c r="AI1164">
        <v>-1</v>
      </c>
      <c r="AJ1164" t="s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5">
      <c r="A1165">
        <f>ROW(Source!A1229)</f>
        <v>1229</v>
      </c>
      <c r="B1165">
        <v>56496600</v>
      </c>
      <c r="C1165">
        <v>56496593</v>
      </c>
      <c r="D1165">
        <v>54836958</v>
      </c>
      <c r="E1165">
        <v>1079</v>
      </c>
      <c r="F1165">
        <v>1</v>
      </c>
      <c r="G1165">
        <v>1079</v>
      </c>
      <c r="H1165">
        <v>1</v>
      </c>
      <c r="I1165" t="s">
        <v>738</v>
      </c>
      <c r="J1165" t="s">
        <v>3</v>
      </c>
      <c r="K1165" t="s">
        <v>739</v>
      </c>
      <c r="L1165">
        <v>1191</v>
      </c>
      <c r="N1165">
        <v>1013</v>
      </c>
      <c r="O1165" t="s">
        <v>740</v>
      </c>
      <c r="P1165" t="s">
        <v>740</v>
      </c>
      <c r="Q1165">
        <v>1</v>
      </c>
      <c r="X1165">
        <v>177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 t="s">
        <v>166</v>
      </c>
      <c r="AG1165">
        <v>223.905</v>
      </c>
      <c r="AH1165">
        <v>2</v>
      </c>
      <c r="AI1165">
        <v>56496594</v>
      </c>
      <c r="AJ1165">
        <v>1201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5">
      <c r="A1166">
        <f>ROW(Source!A1229)</f>
        <v>1229</v>
      </c>
      <c r="B1166">
        <v>56496602</v>
      </c>
      <c r="C1166">
        <v>56496593</v>
      </c>
      <c r="D1166">
        <v>54933879</v>
      </c>
      <c r="E1166">
        <v>1</v>
      </c>
      <c r="F1166">
        <v>1</v>
      </c>
      <c r="G1166">
        <v>1079</v>
      </c>
      <c r="H1166">
        <v>2</v>
      </c>
      <c r="I1166" t="s">
        <v>951</v>
      </c>
      <c r="J1166" t="s">
        <v>952</v>
      </c>
      <c r="K1166" t="s">
        <v>953</v>
      </c>
      <c r="L1166">
        <v>1368</v>
      </c>
      <c r="N1166">
        <v>1011</v>
      </c>
      <c r="O1166" t="s">
        <v>744</v>
      </c>
      <c r="P1166" t="s">
        <v>744</v>
      </c>
      <c r="Q1166">
        <v>1</v>
      </c>
      <c r="X1166">
        <v>8</v>
      </c>
      <c r="Y1166">
        <v>0</v>
      </c>
      <c r="Z1166">
        <v>41.45</v>
      </c>
      <c r="AA1166">
        <v>12.62</v>
      </c>
      <c r="AB1166">
        <v>0</v>
      </c>
      <c r="AC1166">
        <v>0</v>
      </c>
      <c r="AD1166">
        <v>1</v>
      </c>
      <c r="AE1166">
        <v>0</v>
      </c>
      <c r="AF1166" t="s">
        <v>165</v>
      </c>
      <c r="AG1166">
        <v>11</v>
      </c>
      <c r="AH1166">
        <v>2</v>
      </c>
      <c r="AI1166">
        <v>56496596</v>
      </c>
      <c r="AJ1166">
        <v>1202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5">
      <c r="A1167">
        <f>ROW(Source!A1229)</f>
        <v>1229</v>
      </c>
      <c r="B1167">
        <v>56496601</v>
      </c>
      <c r="C1167">
        <v>56496593</v>
      </c>
      <c r="D1167">
        <v>54933467</v>
      </c>
      <c r="E1167">
        <v>1</v>
      </c>
      <c r="F1167">
        <v>1</v>
      </c>
      <c r="G1167">
        <v>1079</v>
      </c>
      <c r="H1167">
        <v>2</v>
      </c>
      <c r="I1167" t="s">
        <v>954</v>
      </c>
      <c r="J1167" t="s">
        <v>955</v>
      </c>
      <c r="K1167" t="s">
        <v>956</v>
      </c>
      <c r="L1167">
        <v>1368</v>
      </c>
      <c r="N1167">
        <v>1011</v>
      </c>
      <c r="O1167" t="s">
        <v>744</v>
      </c>
      <c r="P1167" t="s">
        <v>744</v>
      </c>
      <c r="Q1167">
        <v>1</v>
      </c>
      <c r="X1167">
        <v>14.8</v>
      </c>
      <c r="Y1167">
        <v>0</v>
      </c>
      <c r="Z1167">
        <v>145.59</v>
      </c>
      <c r="AA1167">
        <v>14.54</v>
      </c>
      <c r="AB1167">
        <v>0</v>
      </c>
      <c r="AC1167">
        <v>0</v>
      </c>
      <c r="AD1167">
        <v>1</v>
      </c>
      <c r="AE1167">
        <v>0</v>
      </c>
      <c r="AF1167" t="s">
        <v>165</v>
      </c>
      <c r="AG1167">
        <v>20.350000000000001</v>
      </c>
      <c r="AH1167">
        <v>2</v>
      </c>
      <c r="AI1167">
        <v>56496595</v>
      </c>
      <c r="AJ1167">
        <v>1203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5">
      <c r="A1168">
        <f>ROW(Source!A1229)</f>
        <v>1229</v>
      </c>
      <c r="B1168">
        <v>56496603</v>
      </c>
      <c r="C1168">
        <v>56496593</v>
      </c>
      <c r="D1168">
        <v>54934337</v>
      </c>
      <c r="E1168">
        <v>1</v>
      </c>
      <c r="F1168">
        <v>1</v>
      </c>
      <c r="G1168">
        <v>1079</v>
      </c>
      <c r="H1168">
        <v>2</v>
      </c>
      <c r="I1168" t="s">
        <v>957</v>
      </c>
      <c r="J1168" t="s">
        <v>958</v>
      </c>
      <c r="K1168" t="s">
        <v>959</v>
      </c>
      <c r="L1168">
        <v>1368</v>
      </c>
      <c r="N1168">
        <v>1011</v>
      </c>
      <c r="O1168" t="s">
        <v>744</v>
      </c>
      <c r="P1168" t="s">
        <v>744</v>
      </c>
      <c r="Q1168">
        <v>1</v>
      </c>
      <c r="X1168">
        <v>16</v>
      </c>
      <c r="Y1168">
        <v>0</v>
      </c>
      <c r="Z1168">
        <v>0.2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165</v>
      </c>
      <c r="AG1168">
        <v>22</v>
      </c>
      <c r="AH1168">
        <v>2</v>
      </c>
      <c r="AI1168">
        <v>56496597</v>
      </c>
      <c r="AJ1168">
        <v>1204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5">
      <c r="A1169">
        <f>ROW(Source!A1229)</f>
        <v>1229</v>
      </c>
      <c r="B1169">
        <v>56496604</v>
      </c>
      <c r="C1169">
        <v>56496593</v>
      </c>
      <c r="D1169">
        <v>54933656</v>
      </c>
      <c r="E1169">
        <v>1</v>
      </c>
      <c r="F1169">
        <v>1</v>
      </c>
      <c r="G1169">
        <v>1079</v>
      </c>
      <c r="H1169">
        <v>2</v>
      </c>
      <c r="I1169" t="s">
        <v>806</v>
      </c>
      <c r="J1169" t="s">
        <v>807</v>
      </c>
      <c r="K1169" t="s">
        <v>808</v>
      </c>
      <c r="L1169">
        <v>1368</v>
      </c>
      <c r="N1169">
        <v>1011</v>
      </c>
      <c r="O1169" t="s">
        <v>744</v>
      </c>
      <c r="P1169" t="s">
        <v>744</v>
      </c>
      <c r="Q1169">
        <v>1</v>
      </c>
      <c r="X1169">
        <v>11.6</v>
      </c>
      <c r="Y1169">
        <v>0</v>
      </c>
      <c r="Z1169">
        <v>164.94</v>
      </c>
      <c r="AA1169">
        <v>14.54</v>
      </c>
      <c r="AB1169">
        <v>0</v>
      </c>
      <c r="AC1169">
        <v>0</v>
      </c>
      <c r="AD1169">
        <v>1</v>
      </c>
      <c r="AE1169">
        <v>0</v>
      </c>
      <c r="AF1169" t="s">
        <v>165</v>
      </c>
      <c r="AG1169">
        <v>15.950000000000001</v>
      </c>
      <c r="AH1169">
        <v>2</v>
      </c>
      <c r="AI1169">
        <v>56496598</v>
      </c>
      <c r="AJ1169">
        <v>1205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5">
      <c r="A1170">
        <f>ROW(Source!A1229)</f>
        <v>1229</v>
      </c>
      <c r="B1170">
        <v>56496605</v>
      </c>
      <c r="C1170">
        <v>56496593</v>
      </c>
      <c r="D1170">
        <v>54868413</v>
      </c>
      <c r="E1170">
        <v>1079</v>
      </c>
      <c r="F1170">
        <v>1</v>
      </c>
      <c r="G1170">
        <v>1079</v>
      </c>
      <c r="H1170">
        <v>3</v>
      </c>
      <c r="I1170" t="s">
        <v>1022</v>
      </c>
      <c r="J1170" t="s">
        <v>3</v>
      </c>
      <c r="K1170" t="s">
        <v>1023</v>
      </c>
      <c r="L1170">
        <v>1339</v>
      </c>
      <c r="N1170">
        <v>1007</v>
      </c>
      <c r="O1170" t="s">
        <v>158</v>
      </c>
      <c r="P1170" t="s">
        <v>158</v>
      </c>
      <c r="Q1170">
        <v>1</v>
      </c>
      <c r="X1170">
        <v>105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3</v>
      </c>
      <c r="AG1170">
        <v>105</v>
      </c>
      <c r="AH1170">
        <v>3</v>
      </c>
      <c r="AI1170">
        <v>-1</v>
      </c>
      <c r="AJ1170" t="s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5">
      <c r="A1171">
        <f>ROW(Source!A1232)</f>
        <v>1232</v>
      </c>
      <c r="B1171">
        <v>56496538</v>
      </c>
      <c r="C1171">
        <v>56496534</v>
      </c>
      <c r="D1171">
        <v>54836958</v>
      </c>
      <c r="E1171">
        <v>1079</v>
      </c>
      <c r="F1171">
        <v>1</v>
      </c>
      <c r="G1171">
        <v>1079</v>
      </c>
      <c r="H1171">
        <v>1</v>
      </c>
      <c r="I1171" t="s">
        <v>738</v>
      </c>
      <c r="J1171" t="s">
        <v>3</v>
      </c>
      <c r="K1171" t="s">
        <v>739</v>
      </c>
      <c r="L1171">
        <v>1191</v>
      </c>
      <c r="N1171">
        <v>1013</v>
      </c>
      <c r="O1171" t="s">
        <v>740</v>
      </c>
      <c r="P1171" t="s">
        <v>740</v>
      </c>
      <c r="Q1171">
        <v>1</v>
      </c>
      <c r="X1171">
        <v>13.36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 t="s">
        <v>166</v>
      </c>
      <c r="AG1171">
        <v>16.900400000000001</v>
      </c>
      <c r="AH1171">
        <v>2</v>
      </c>
      <c r="AI1171">
        <v>56496535</v>
      </c>
      <c r="AJ1171">
        <v>1207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5">
      <c r="A1172">
        <f>ROW(Source!A1232)</f>
        <v>1232</v>
      </c>
      <c r="B1172">
        <v>56496539</v>
      </c>
      <c r="C1172">
        <v>56496534</v>
      </c>
      <c r="D1172">
        <v>54934284</v>
      </c>
      <c r="E1172">
        <v>1</v>
      </c>
      <c r="F1172">
        <v>1</v>
      </c>
      <c r="G1172">
        <v>1079</v>
      </c>
      <c r="H1172">
        <v>2</v>
      </c>
      <c r="I1172" t="s">
        <v>741</v>
      </c>
      <c r="J1172" t="s">
        <v>742</v>
      </c>
      <c r="K1172" t="s">
        <v>743</v>
      </c>
      <c r="L1172">
        <v>1368</v>
      </c>
      <c r="N1172">
        <v>1011</v>
      </c>
      <c r="O1172" t="s">
        <v>744</v>
      </c>
      <c r="P1172" t="s">
        <v>744</v>
      </c>
      <c r="Q1172">
        <v>1</v>
      </c>
      <c r="X1172">
        <v>0.02</v>
      </c>
      <c r="Y1172">
        <v>0</v>
      </c>
      <c r="Z1172">
        <v>83.1</v>
      </c>
      <c r="AA1172">
        <v>12.62</v>
      </c>
      <c r="AB1172">
        <v>0</v>
      </c>
      <c r="AC1172">
        <v>0</v>
      </c>
      <c r="AD1172">
        <v>1</v>
      </c>
      <c r="AE1172">
        <v>0</v>
      </c>
      <c r="AF1172" t="s">
        <v>165</v>
      </c>
      <c r="AG1172">
        <v>2.7500000000000004E-2</v>
      </c>
      <c r="AH1172">
        <v>2</v>
      </c>
      <c r="AI1172">
        <v>56496536</v>
      </c>
      <c r="AJ1172">
        <v>1208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5">
      <c r="A1173">
        <f>ROW(Source!A1232)</f>
        <v>1232</v>
      </c>
      <c r="B1173">
        <v>56496540</v>
      </c>
      <c r="C1173">
        <v>56496534</v>
      </c>
      <c r="D1173">
        <v>54872728</v>
      </c>
      <c r="E1173">
        <v>1079</v>
      </c>
      <c r="F1173">
        <v>1</v>
      </c>
      <c r="G1173">
        <v>1079</v>
      </c>
      <c r="H1173">
        <v>3</v>
      </c>
      <c r="I1173" t="s">
        <v>1004</v>
      </c>
      <c r="J1173" t="s">
        <v>3</v>
      </c>
      <c r="K1173" t="s">
        <v>1005</v>
      </c>
      <c r="L1173">
        <v>1327</v>
      </c>
      <c r="N1173">
        <v>1005</v>
      </c>
      <c r="O1173" t="s">
        <v>214</v>
      </c>
      <c r="P1173" t="s">
        <v>214</v>
      </c>
      <c r="Q1173">
        <v>1</v>
      </c>
      <c r="X1173">
        <v>120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3</v>
      </c>
      <c r="AG1173">
        <v>120</v>
      </c>
      <c r="AH1173">
        <v>3</v>
      </c>
      <c r="AI1173">
        <v>-1</v>
      </c>
      <c r="AJ1173" t="s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5">
      <c r="A1174">
        <f>ROW(Source!A1233)</f>
        <v>1233</v>
      </c>
      <c r="B1174">
        <v>56496538</v>
      </c>
      <c r="C1174">
        <v>56496534</v>
      </c>
      <c r="D1174">
        <v>54836958</v>
      </c>
      <c r="E1174">
        <v>1079</v>
      </c>
      <c r="F1174">
        <v>1</v>
      </c>
      <c r="G1174">
        <v>1079</v>
      </c>
      <c r="H1174">
        <v>1</v>
      </c>
      <c r="I1174" t="s">
        <v>738</v>
      </c>
      <c r="J1174" t="s">
        <v>3</v>
      </c>
      <c r="K1174" t="s">
        <v>739</v>
      </c>
      <c r="L1174">
        <v>1191</v>
      </c>
      <c r="N1174">
        <v>1013</v>
      </c>
      <c r="O1174" t="s">
        <v>740</v>
      </c>
      <c r="P1174" t="s">
        <v>740</v>
      </c>
      <c r="Q1174">
        <v>1</v>
      </c>
      <c r="X1174">
        <v>13.36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 t="s">
        <v>166</v>
      </c>
      <c r="AG1174">
        <v>16.900400000000001</v>
      </c>
      <c r="AH1174">
        <v>2</v>
      </c>
      <c r="AI1174">
        <v>56496535</v>
      </c>
      <c r="AJ1174">
        <v>1210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5">
      <c r="A1175">
        <f>ROW(Source!A1233)</f>
        <v>1233</v>
      </c>
      <c r="B1175">
        <v>56496539</v>
      </c>
      <c r="C1175">
        <v>56496534</v>
      </c>
      <c r="D1175">
        <v>54934284</v>
      </c>
      <c r="E1175">
        <v>1</v>
      </c>
      <c r="F1175">
        <v>1</v>
      </c>
      <c r="G1175">
        <v>1079</v>
      </c>
      <c r="H1175">
        <v>2</v>
      </c>
      <c r="I1175" t="s">
        <v>741</v>
      </c>
      <c r="J1175" t="s">
        <v>742</v>
      </c>
      <c r="K1175" t="s">
        <v>743</v>
      </c>
      <c r="L1175">
        <v>1368</v>
      </c>
      <c r="N1175">
        <v>1011</v>
      </c>
      <c r="O1175" t="s">
        <v>744</v>
      </c>
      <c r="P1175" t="s">
        <v>744</v>
      </c>
      <c r="Q1175">
        <v>1</v>
      </c>
      <c r="X1175">
        <v>0.02</v>
      </c>
      <c r="Y1175">
        <v>0</v>
      </c>
      <c r="Z1175">
        <v>83.1</v>
      </c>
      <c r="AA1175">
        <v>12.62</v>
      </c>
      <c r="AB1175">
        <v>0</v>
      </c>
      <c r="AC1175">
        <v>0</v>
      </c>
      <c r="AD1175">
        <v>1</v>
      </c>
      <c r="AE1175">
        <v>0</v>
      </c>
      <c r="AF1175" t="s">
        <v>165</v>
      </c>
      <c r="AG1175">
        <v>2.7500000000000004E-2</v>
      </c>
      <c r="AH1175">
        <v>2</v>
      </c>
      <c r="AI1175">
        <v>56496536</v>
      </c>
      <c r="AJ1175">
        <v>1211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5">
      <c r="A1176">
        <f>ROW(Source!A1233)</f>
        <v>1233</v>
      </c>
      <c r="B1176">
        <v>56496540</v>
      </c>
      <c r="C1176">
        <v>56496534</v>
      </c>
      <c r="D1176">
        <v>54872728</v>
      </c>
      <c r="E1176">
        <v>1079</v>
      </c>
      <c r="F1176">
        <v>1</v>
      </c>
      <c r="G1176">
        <v>1079</v>
      </c>
      <c r="H1176">
        <v>3</v>
      </c>
      <c r="I1176" t="s">
        <v>1004</v>
      </c>
      <c r="J1176" t="s">
        <v>3</v>
      </c>
      <c r="K1176" t="s">
        <v>1005</v>
      </c>
      <c r="L1176">
        <v>1327</v>
      </c>
      <c r="N1176">
        <v>1005</v>
      </c>
      <c r="O1176" t="s">
        <v>214</v>
      </c>
      <c r="P1176" t="s">
        <v>214</v>
      </c>
      <c r="Q1176">
        <v>1</v>
      </c>
      <c r="X1176">
        <v>120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3</v>
      </c>
      <c r="AG1176">
        <v>120</v>
      </c>
      <c r="AH1176">
        <v>3</v>
      </c>
      <c r="AI1176">
        <v>-1</v>
      </c>
      <c r="AJ1176" t="s">
        <v>3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5">
      <c r="A1177">
        <f>ROW(Source!A1236)</f>
        <v>1236</v>
      </c>
      <c r="B1177">
        <v>56496560</v>
      </c>
      <c r="C1177">
        <v>56496542</v>
      </c>
      <c r="D1177">
        <v>54836958</v>
      </c>
      <c r="E1177">
        <v>1079</v>
      </c>
      <c r="F1177">
        <v>1</v>
      </c>
      <c r="G1177">
        <v>1079</v>
      </c>
      <c r="H1177">
        <v>1</v>
      </c>
      <c r="I1177" t="s">
        <v>738</v>
      </c>
      <c r="J1177" t="s">
        <v>3</v>
      </c>
      <c r="K1177" t="s">
        <v>739</v>
      </c>
      <c r="L1177">
        <v>1191</v>
      </c>
      <c r="N1177">
        <v>1013</v>
      </c>
      <c r="O1177" t="s">
        <v>740</v>
      </c>
      <c r="P1177" t="s">
        <v>740</v>
      </c>
      <c r="Q1177">
        <v>1</v>
      </c>
      <c r="X1177">
        <v>179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 t="s">
        <v>166</v>
      </c>
      <c r="AG1177">
        <v>226.435</v>
      </c>
      <c r="AH1177">
        <v>2</v>
      </c>
      <c r="AI1177">
        <v>56496543</v>
      </c>
      <c r="AJ1177">
        <v>1213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5">
      <c r="A1178">
        <f>ROW(Source!A1236)</f>
        <v>1236</v>
      </c>
      <c r="B1178">
        <v>56496561</v>
      </c>
      <c r="C1178">
        <v>56496542</v>
      </c>
      <c r="D1178">
        <v>54933985</v>
      </c>
      <c r="E1178">
        <v>1</v>
      </c>
      <c r="F1178">
        <v>1</v>
      </c>
      <c r="G1178">
        <v>1079</v>
      </c>
      <c r="H1178">
        <v>2</v>
      </c>
      <c r="I1178" t="s">
        <v>773</v>
      </c>
      <c r="J1178" t="s">
        <v>774</v>
      </c>
      <c r="K1178" t="s">
        <v>775</v>
      </c>
      <c r="L1178">
        <v>1368</v>
      </c>
      <c r="N1178">
        <v>1011</v>
      </c>
      <c r="O1178" t="s">
        <v>744</v>
      </c>
      <c r="P1178" t="s">
        <v>744</v>
      </c>
      <c r="Q1178">
        <v>1</v>
      </c>
      <c r="X1178">
        <v>120</v>
      </c>
      <c r="Y1178">
        <v>0</v>
      </c>
      <c r="Z1178">
        <v>7.11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 t="s">
        <v>165</v>
      </c>
      <c r="AG1178">
        <v>165</v>
      </c>
      <c r="AH1178">
        <v>2</v>
      </c>
      <c r="AI1178">
        <v>56496544</v>
      </c>
      <c r="AJ1178">
        <v>1214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5">
      <c r="A1179">
        <f>ROW(Source!A1236)</f>
        <v>1236</v>
      </c>
      <c r="B1179">
        <v>56496562</v>
      </c>
      <c r="C1179">
        <v>56496542</v>
      </c>
      <c r="D1179">
        <v>54934284</v>
      </c>
      <c r="E1179">
        <v>1</v>
      </c>
      <c r="F1179">
        <v>1</v>
      </c>
      <c r="G1179">
        <v>1079</v>
      </c>
      <c r="H1179">
        <v>2</v>
      </c>
      <c r="I1179" t="s">
        <v>741</v>
      </c>
      <c r="J1179" t="s">
        <v>742</v>
      </c>
      <c r="K1179" t="s">
        <v>743</v>
      </c>
      <c r="L1179">
        <v>1368</v>
      </c>
      <c r="N1179">
        <v>1011</v>
      </c>
      <c r="O1179" t="s">
        <v>744</v>
      </c>
      <c r="P1179" t="s">
        <v>744</v>
      </c>
      <c r="Q1179">
        <v>1</v>
      </c>
      <c r="X1179">
        <v>1.35</v>
      </c>
      <c r="Y1179">
        <v>0</v>
      </c>
      <c r="Z1179">
        <v>83.1</v>
      </c>
      <c r="AA1179">
        <v>12.62</v>
      </c>
      <c r="AB1179">
        <v>0</v>
      </c>
      <c r="AC1179">
        <v>0</v>
      </c>
      <c r="AD1179">
        <v>1</v>
      </c>
      <c r="AE1179">
        <v>0</v>
      </c>
      <c r="AF1179" t="s">
        <v>165</v>
      </c>
      <c r="AG1179">
        <v>1.8562500000000002</v>
      </c>
      <c r="AH1179">
        <v>2</v>
      </c>
      <c r="AI1179">
        <v>56496545</v>
      </c>
      <c r="AJ1179">
        <v>1215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5">
      <c r="A1180">
        <f>ROW(Source!A1236)</f>
        <v>1236</v>
      </c>
      <c r="B1180">
        <v>56496564</v>
      </c>
      <c r="C1180">
        <v>56496542</v>
      </c>
      <c r="D1180">
        <v>54934421</v>
      </c>
      <c r="E1180">
        <v>1</v>
      </c>
      <c r="F1180">
        <v>1</v>
      </c>
      <c r="G1180">
        <v>1079</v>
      </c>
      <c r="H1180">
        <v>2</v>
      </c>
      <c r="I1180" t="s">
        <v>803</v>
      </c>
      <c r="J1180" t="s">
        <v>804</v>
      </c>
      <c r="K1180" t="s">
        <v>805</v>
      </c>
      <c r="L1180">
        <v>1368</v>
      </c>
      <c r="N1180">
        <v>1011</v>
      </c>
      <c r="O1180" t="s">
        <v>744</v>
      </c>
      <c r="P1180" t="s">
        <v>744</v>
      </c>
      <c r="Q1180">
        <v>1</v>
      </c>
      <c r="X1180">
        <v>0.1</v>
      </c>
      <c r="Y1180">
        <v>0</v>
      </c>
      <c r="Z1180">
        <v>0.45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165</v>
      </c>
      <c r="AG1180">
        <v>0.13750000000000001</v>
      </c>
      <c r="AH1180">
        <v>2</v>
      </c>
      <c r="AI1180">
        <v>56496547</v>
      </c>
      <c r="AJ1180">
        <v>1216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5">
      <c r="A1181">
        <f>ROW(Source!A1236)</f>
        <v>1236</v>
      </c>
      <c r="B1181">
        <v>56496563</v>
      </c>
      <c r="C1181">
        <v>56496542</v>
      </c>
      <c r="D1181">
        <v>54933523</v>
      </c>
      <c r="E1181">
        <v>1</v>
      </c>
      <c r="F1181">
        <v>1</v>
      </c>
      <c r="G1181">
        <v>1079</v>
      </c>
      <c r="H1181">
        <v>2</v>
      </c>
      <c r="I1181" t="s">
        <v>746</v>
      </c>
      <c r="J1181" t="s">
        <v>747</v>
      </c>
      <c r="K1181" t="s">
        <v>748</v>
      </c>
      <c r="L1181">
        <v>1368</v>
      </c>
      <c r="N1181">
        <v>1011</v>
      </c>
      <c r="O1181" t="s">
        <v>744</v>
      </c>
      <c r="P1181" t="s">
        <v>744</v>
      </c>
      <c r="Q1181">
        <v>1</v>
      </c>
      <c r="X1181">
        <v>0.9</v>
      </c>
      <c r="Y1181">
        <v>0</v>
      </c>
      <c r="Z1181">
        <v>179.17</v>
      </c>
      <c r="AA1181">
        <v>16.93</v>
      </c>
      <c r="AB1181">
        <v>0</v>
      </c>
      <c r="AC1181">
        <v>0</v>
      </c>
      <c r="AD1181">
        <v>1</v>
      </c>
      <c r="AE1181">
        <v>0</v>
      </c>
      <c r="AF1181" t="s">
        <v>165</v>
      </c>
      <c r="AG1181">
        <v>1.2375</v>
      </c>
      <c r="AH1181">
        <v>2</v>
      </c>
      <c r="AI1181">
        <v>56496546</v>
      </c>
      <c r="AJ1181">
        <v>1217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5">
      <c r="A1182">
        <f>ROW(Source!A1236)</f>
        <v>1236</v>
      </c>
      <c r="B1182">
        <v>56496565</v>
      </c>
      <c r="C1182">
        <v>56496542</v>
      </c>
      <c r="D1182">
        <v>54933656</v>
      </c>
      <c r="E1182">
        <v>1</v>
      </c>
      <c r="F1182">
        <v>1</v>
      </c>
      <c r="G1182">
        <v>1079</v>
      </c>
      <c r="H1182">
        <v>2</v>
      </c>
      <c r="I1182" t="s">
        <v>806</v>
      </c>
      <c r="J1182" t="s">
        <v>807</v>
      </c>
      <c r="K1182" t="s">
        <v>808</v>
      </c>
      <c r="L1182">
        <v>1368</v>
      </c>
      <c r="N1182">
        <v>1011</v>
      </c>
      <c r="O1182" t="s">
        <v>744</v>
      </c>
      <c r="P1182" t="s">
        <v>744</v>
      </c>
      <c r="Q1182">
        <v>1</v>
      </c>
      <c r="X1182">
        <v>0.25</v>
      </c>
      <c r="Y1182">
        <v>0</v>
      </c>
      <c r="Z1182">
        <v>164.94</v>
      </c>
      <c r="AA1182">
        <v>14.54</v>
      </c>
      <c r="AB1182">
        <v>0</v>
      </c>
      <c r="AC1182">
        <v>0</v>
      </c>
      <c r="AD1182">
        <v>1</v>
      </c>
      <c r="AE1182">
        <v>0</v>
      </c>
      <c r="AF1182" t="s">
        <v>165</v>
      </c>
      <c r="AG1182">
        <v>0.34375</v>
      </c>
      <c r="AH1182">
        <v>2</v>
      </c>
      <c r="AI1182">
        <v>56496548</v>
      </c>
      <c r="AJ1182">
        <v>1218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5">
      <c r="A1183">
        <f>ROW(Source!A1236)</f>
        <v>1236</v>
      </c>
      <c r="B1183">
        <v>56496566</v>
      </c>
      <c r="C1183">
        <v>56496542</v>
      </c>
      <c r="D1183">
        <v>54933780</v>
      </c>
      <c r="E1183">
        <v>1</v>
      </c>
      <c r="F1183">
        <v>1</v>
      </c>
      <c r="G1183">
        <v>1079</v>
      </c>
      <c r="H1183">
        <v>2</v>
      </c>
      <c r="I1183" t="s">
        <v>915</v>
      </c>
      <c r="J1183" t="s">
        <v>916</v>
      </c>
      <c r="K1183" t="s">
        <v>917</v>
      </c>
      <c r="L1183">
        <v>1368</v>
      </c>
      <c r="N1183">
        <v>1011</v>
      </c>
      <c r="O1183" t="s">
        <v>744</v>
      </c>
      <c r="P1183" t="s">
        <v>744</v>
      </c>
      <c r="Q1183">
        <v>1</v>
      </c>
      <c r="X1183">
        <v>9</v>
      </c>
      <c r="Y1183">
        <v>0</v>
      </c>
      <c r="Z1183">
        <v>0.42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 t="s">
        <v>165</v>
      </c>
      <c r="AG1183">
        <v>12.375000000000002</v>
      </c>
      <c r="AH1183">
        <v>2</v>
      </c>
      <c r="AI1183">
        <v>56496549</v>
      </c>
      <c r="AJ1183">
        <v>1219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5">
      <c r="A1184">
        <f>ROW(Source!A1236)</f>
        <v>1236</v>
      </c>
      <c r="B1184">
        <v>56496567</v>
      </c>
      <c r="C1184">
        <v>56496542</v>
      </c>
      <c r="D1184">
        <v>54831673</v>
      </c>
      <c r="E1184">
        <v>1079</v>
      </c>
      <c r="F1184">
        <v>1</v>
      </c>
      <c r="G1184">
        <v>1079</v>
      </c>
      <c r="H1184">
        <v>3</v>
      </c>
      <c r="I1184" t="s">
        <v>969</v>
      </c>
      <c r="J1184" t="s">
        <v>3</v>
      </c>
      <c r="K1184" t="s">
        <v>972</v>
      </c>
      <c r="L1184">
        <v>1348</v>
      </c>
      <c r="N1184">
        <v>1009</v>
      </c>
      <c r="O1184" t="s">
        <v>32</v>
      </c>
      <c r="P1184" t="s">
        <v>32</v>
      </c>
      <c r="Q1184">
        <v>1000</v>
      </c>
      <c r="X1184">
        <v>8.1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3</v>
      </c>
      <c r="AG1184">
        <v>8.1</v>
      </c>
      <c r="AH1184">
        <v>3</v>
      </c>
      <c r="AI1184">
        <v>-1</v>
      </c>
      <c r="AJ1184" t="s">
        <v>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5">
      <c r="A1185">
        <f>ROW(Source!A1236)</f>
        <v>1236</v>
      </c>
      <c r="B1185">
        <v>56496568</v>
      </c>
      <c r="C1185">
        <v>56496542</v>
      </c>
      <c r="D1185">
        <v>54902310</v>
      </c>
      <c r="E1185">
        <v>1</v>
      </c>
      <c r="F1185">
        <v>1</v>
      </c>
      <c r="G1185">
        <v>1079</v>
      </c>
      <c r="H1185">
        <v>3</v>
      </c>
      <c r="I1185" t="s">
        <v>752</v>
      </c>
      <c r="J1185" t="s">
        <v>753</v>
      </c>
      <c r="K1185" t="s">
        <v>754</v>
      </c>
      <c r="L1185">
        <v>1339</v>
      </c>
      <c r="N1185">
        <v>1007</v>
      </c>
      <c r="O1185" t="s">
        <v>158</v>
      </c>
      <c r="P1185" t="s">
        <v>158</v>
      </c>
      <c r="Q1185">
        <v>1</v>
      </c>
      <c r="X1185">
        <v>0.73</v>
      </c>
      <c r="Y1185">
        <v>7.07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 t="s">
        <v>3</v>
      </c>
      <c r="AG1185">
        <v>0.73</v>
      </c>
      <c r="AH1185">
        <v>2</v>
      </c>
      <c r="AI1185">
        <v>56496550</v>
      </c>
      <c r="AJ1185">
        <v>1220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5">
      <c r="A1186">
        <f>ROW(Source!A1236)</f>
        <v>1236</v>
      </c>
      <c r="B1186">
        <v>56496569</v>
      </c>
      <c r="C1186">
        <v>56496542</v>
      </c>
      <c r="D1186">
        <v>54902322</v>
      </c>
      <c r="E1186">
        <v>1</v>
      </c>
      <c r="F1186">
        <v>1</v>
      </c>
      <c r="G1186">
        <v>1079</v>
      </c>
      <c r="H1186">
        <v>3</v>
      </c>
      <c r="I1186" t="s">
        <v>809</v>
      </c>
      <c r="J1186" t="s">
        <v>810</v>
      </c>
      <c r="K1186" t="s">
        <v>811</v>
      </c>
      <c r="L1186">
        <v>1348</v>
      </c>
      <c r="N1186">
        <v>1009</v>
      </c>
      <c r="O1186" t="s">
        <v>32</v>
      </c>
      <c r="P1186" t="s">
        <v>32</v>
      </c>
      <c r="Q1186">
        <v>1000</v>
      </c>
      <c r="X1186">
        <v>2E-3</v>
      </c>
      <c r="Y1186">
        <v>6512.79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3</v>
      </c>
      <c r="AG1186">
        <v>2E-3</v>
      </c>
      <c r="AH1186">
        <v>2</v>
      </c>
      <c r="AI1186">
        <v>56496551</v>
      </c>
      <c r="AJ1186">
        <v>1221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5">
      <c r="A1187">
        <f>ROW(Source!A1236)</f>
        <v>1236</v>
      </c>
      <c r="B1187">
        <v>56496570</v>
      </c>
      <c r="C1187">
        <v>56496542</v>
      </c>
      <c r="D1187">
        <v>54903374</v>
      </c>
      <c r="E1187">
        <v>1</v>
      </c>
      <c r="F1187">
        <v>1</v>
      </c>
      <c r="G1187">
        <v>1079</v>
      </c>
      <c r="H1187">
        <v>3</v>
      </c>
      <c r="I1187" t="s">
        <v>779</v>
      </c>
      <c r="J1187" t="s">
        <v>780</v>
      </c>
      <c r="K1187" t="s">
        <v>781</v>
      </c>
      <c r="L1187">
        <v>1348</v>
      </c>
      <c r="N1187">
        <v>1009</v>
      </c>
      <c r="O1187" t="s">
        <v>32</v>
      </c>
      <c r="P1187" t="s">
        <v>32</v>
      </c>
      <c r="Q1187">
        <v>1000</v>
      </c>
      <c r="X1187">
        <v>0.16</v>
      </c>
      <c r="Y1187">
        <v>7185.82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3</v>
      </c>
      <c r="AG1187">
        <v>0.16</v>
      </c>
      <c r="AH1187">
        <v>2</v>
      </c>
      <c r="AI1187">
        <v>56496552</v>
      </c>
      <c r="AJ1187">
        <v>1222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5">
      <c r="A1188">
        <f>ROW(Source!A1236)</f>
        <v>1236</v>
      </c>
      <c r="B1188">
        <v>56496571</v>
      </c>
      <c r="C1188">
        <v>56496542</v>
      </c>
      <c r="D1188">
        <v>54902403</v>
      </c>
      <c r="E1188">
        <v>1</v>
      </c>
      <c r="F1188">
        <v>1</v>
      </c>
      <c r="G1188">
        <v>1079</v>
      </c>
      <c r="H1188">
        <v>3</v>
      </c>
      <c r="I1188" t="s">
        <v>815</v>
      </c>
      <c r="J1188" t="s">
        <v>816</v>
      </c>
      <c r="K1188" t="s">
        <v>817</v>
      </c>
      <c r="L1188">
        <v>1339</v>
      </c>
      <c r="N1188">
        <v>1007</v>
      </c>
      <c r="O1188" t="s">
        <v>158</v>
      </c>
      <c r="P1188" t="s">
        <v>158</v>
      </c>
      <c r="Q1188">
        <v>1</v>
      </c>
      <c r="X1188">
        <v>0.04</v>
      </c>
      <c r="Y1188">
        <v>1821.37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3</v>
      </c>
      <c r="AG1188">
        <v>0.04</v>
      </c>
      <c r="AH1188">
        <v>2</v>
      </c>
      <c r="AI1188">
        <v>56496553</v>
      </c>
      <c r="AJ1188">
        <v>1223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5">
      <c r="A1189">
        <f>ROW(Source!A1236)</f>
        <v>1236</v>
      </c>
      <c r="B1189">
        <v>56496572</v>
      </c>
      <c r="C1189">
        <v>56496542</v>
      </c>
      <c r="D1189">
        <v>54902427</v>
      </c>
      <c r="E1189">
        <v>1</v>
      </c>
      <c r="F1189">
        <v>1</v>
      </c>
      <c r="G1189">
        <v>1079</v>
      </c>
      <c r="H1189">
        <v>3</v>
      </c>
      <c r="I1189" t="s">
        <v>761</v>
      </c>
      <c r="J1189" t="s">
        <v>762</v>
      </c>
      <c r="K1189" t="s">
        <v>763</v>
      </c>
      <c r="L1189">
        <v>1348</v>
      </c>
      <c r="N1189">
        <v>1009</v>
      </c>
      <c r="O1189" t="s">
        <v>32</v>
      </c>
      <c r="P1189" t="s">
        <v>32</v>
      </c>
      <c r="Q1189">
        <v>1000</v>
      </c>
      <c r="X1189">
        <v>0.01</v>
      </c>
      <c r="Y1189">
        <v>1257.54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3</v>
      </c>
      <c r="AG1189">
        <v>0.01</v>
      </c>
      <c r="AH1189">
        <v>2</v>
      </c>
      <c r="AI1189">
        <v>56496554</v>
      </c>
      <c r="AJ1189">
        <v>1224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5">
      <c r="A1190">
        <f>ROW(Source!A1236)</f>
        <v>1236</v>
      </c>
      <c r="B1190">
        <v>56496573</v>
      </c>
      <c r="C1190">
        <v>56496542</v>
      </c>
      <c r="D1190">
        <v>54902715</v>
      </c>
      <c r="E1190">
        <v>1</v>
      </c>
      <c r="F1190">
        <v>1</v>
      </c>
      <c r="G1190">
        <v>1079</v>
      </c>
      <c r="H1190">
        <v>3</v>
      </c>
      <c r="I1190" t="s">
        <v>892</v>
      </c>
      <c r="J1190" t="s">
        <v>893</v>
      </c>
      <c r="K1190" t="s">
        <v>894</v>
      </c>
      <c r="L1190">
        <v>1327</v>
      </c>
      <c r="N1190">
        <v>1005</v>
      </c>
      <c r="O1190" t="s">
        <v>214</v>
      </c>
      <c r="P1190" t="s">
        <v>214</v>
      </c>
      <c r="Q1190">
        <v>1</v>
      </c>
      <c r="X1190">
        <v>30</v>
      </c>
      <c r="Y1190">
        <v>7.39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3</v>
      </c>
      <c r="AG1190">
        <v>30</v>
      </c>
      <c r="AH1190">
        <v>2</v>
      </c>
      <c r="AI1190">
        <v>56496555</v>
      </c>
      <c r="AJ1190">
        <v>1225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x14ac:dyDescent="0.25">
      <c r="A1191">
        <f>ROW(Source!A1236)</f>
        <v>1236</v>
      </c>
      <c r="B1191">
        <v>56496574</v>
      </c>
      <c r="C1191">
        <v>56496542</v>
      </c>
      <c r="D1191">
        <v>54914903</v>
      </c>
      <c r="E1191">
        <v>1</v>
      </c>
      <c r="F1191">
        <v>1</v>
      </c>
      <c r="G1191">
        <v>1079</v>
      </c>
      <c r="H1191">
        <v>3</v>
      </c>
      <c r="I1191" t="s">
        <v>918</v>
      </c>
      <c r="J1191" t="s">
        <v>919</v>
      </c>
      <c r="K1191" t="s">
        <v>920</v>
      </c>
      <c r="L1191">
        <v>1327</v>
      </c>
      <c r="N1191">
        <v>1005</v>
      </c>
      <c r="O1191" t="s">
        <v>214</v>
      </c>
      <c r="P1191" t="s">
        <v>214</v>
      </c>
      <c r="Q1191">
        <v>1</v>
      </c>
      <c r="X1191">
        <v>3.6</v>
      </c>
      <c r="Y1191">
        <v>90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3</v>
      </c>
      <c r="AG1191">
        <v>3.6</v>
      </c>
      <c r="AH1191">
        <v>2</v>
      </c>
      <c r="AI1191">
        <v>56496559</v>
      </c>
      <c r="AJ1191">
        <v>1229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5">
      <c r="A1192">
        <f>ROW(Source!A1236)</f>
        <v>1236</v>
      </c>
      <c r="B1192">
        <v>56496575</v>
      </c>
      <c r="C1192">
        <v>56496542</v>
      </c>
      <c r="D1192">
        <v>54869117</v>
      </c>
      <c r="E1192">
        <v>1079</v>
      </c>
      <c r="F1192">
        <v>1</v>
      </c>
      <c r="G1192">
        <v>1079</v>
      </c>
      <c r="H1192">
        <v>3</v>
      </c>
      <c r="I1192" t="s">
        <v>973</v>
      </c>
      <c r="J1192" t="s">
        <v>3</v>
      </c>
      <c r="K1192" t="s">
        <v>987</v>
      </c>
      <c r="L1192">
        <v>1339</v>
      </c>
      <c r="N1192">
        <v>1007</v>
      </c>
      <c r="O1192" t="s">
        <v>158</v>
      </c>
      <c r="P1192" t="s">
        <v>158</v>
      </c>
      <c r="Q1192">
        <v>1</v>
      </c>
      <c r="X1192">
        <v>101.5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3</v>
      </c>
      <c r="AG1192">
        <v>101.5</v>
      </c>
      <c r="AH1192">
        <v>3</v>
      </c>
      <c r="AI1192">
        <v>-1</v>
      </c>
      <c r="AJ1192" t="s">
        <v>3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5">
      <c r="A1193">
        <f>ROW(Source!A1237)</f>
        <v>1237</v>
      </c>
      <c r="B1193">
        <v>56496560</v>
      </c>
      <c r="C1193">
        <v>56496542</v>
      </c>
      <c r="D1193">
        <v>54836958</v>
      </c>
      <c r="E1193">
        <v>1079</v>
      </c>
      <c r="F1193">
        <v>1</v>
      </c>
      <c r="G1193">
        <v>1079</v>
      </c>
      <c r="H1193">
        <v>1</v>
      </c>
      <c r="I1193" t="s">
        <v>738</v>
      </c>
      <c r="J1193" t="s">
        <v>3</v>
      </c>
      <c r="K1193" t="s">
        <v>739</v>
      </c>
      <c r="L1193">
        <v>1191</v>
      </c>
      <c r="N1193">
        <v>1013</v>
      </c>
      <c r="O1193" t="s">
        <v>740</v>
      </c>
      <c r="P1193" t="s">
        <v>740</v>
      </c>
      <c r="Q1193">
        <v>1</v>
      </c>
      <c r="X1193">
        <v>179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1</v>
      </c>
      <c r="AF1193" t="s">
        <v>166</v>
      </c>
      <c r="AG1193">
        <v>226.435</v>
      </c>
      <c r="AH1193">
        <v>2</v>
      </c>
      <c r="AI1193">
        <v>56496543</v>
      </c>
      <c r="AJ1193">
        <v>1230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5">
      <c r="A1194">
        <f>ROW(Source!A1237)</f>
        <v>1237</v>
      </c>
      <c r="B1194">
        <v>56496561</v>
      </c>
      <c r="C1194">
        <v>56496542</v>
      </c>
      <c r="D1194">
        <v>54933985</v>
      </c>
      <c r="E1194">
        <v>1</v>
      </c>
      <c r="F1194">
        <v>1</v>
      </c>
      <c r="G1194">
        <v>1079</v>
      </c>
      <c r="H1194">
        <v>2</v>
      </c>
      <c r="I1194" t="s">
        <v>773</v>
      </c>
      <c r="J1194" t="s">
        <v>774</v>
      </c>
      <c r="K1194" t="s">
        <v>775</v>
      </c>
      <c r="L1194">
        <v>1368</v>
      </c>
      <c r="N1194">
        <v>1011</v>
      </c>
      <c r="O1194" t="s">
        <v>744</v>
      </c>
      <c r="P1194" t="s">
        <v>744</v>
      </c>
      <c r="Q1194">
        <v>1</v>
      </c>
      <c r="X1194">
        <v>120</v>
      </c>
      <c r="Y1194">
        <v>0</v>
      </c>
      <c r="Z1194">
        <v>7.11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 t="s">
        <v>165</v>
      </c>
      <c r="AG1194">
        <v>165</v>
      </c>
      <c r="AH1194">
        <v>2</v>
      </c>
      <c r="AI1194">
        <v>56496544</v>
      </c>
      <c r="AJ1194">
        <v>1231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x14ac:dyDescent="0.25">
      <c r="A1195">
        <f>ROW(Source!A1237)</f>
        <v>1237</v>
      </c>
      <c r="B1195">
        <v>56496562</v>
      </c>
      <c r="C1195">
        <v>56496542</v>
      </c>
      <c r="D1195">
        <v>54934284</v>
      </c>
      <c r="E1195">
        <v>1</v>
      </c>
      <c r="F1195">
        <v>1</v>
      </c>
      <c r="G1195">
        <v>1079</v>
      </c>
      <c r="H1195">
        <v>2</v>
      </c>
      <c r="I1195" t="s">
        <v>741</v>
      </c>
      <c r="J1195" t="s">
        <v>742</v>
      </c>
      <c r="K1195" t="s">
        <v>743</v>
      </c>
      <c r="L1195">
        <v>1368</v>
      </c>
      <c r="N1195">
        <v>1011</v>
      </c>
      <c r="O1195" t="s">
        <v>744</v>
      </c>
      <c r="P1195" t="s">
        <v>744</v>
      </c>
      <c r="Q1195">
        <v>1</v>
      </c>
      <c r="X1195">
        <v>1.35</v>
      </c>
      <c r="Y1195">
        <v>0</v>
      </c>
      <c r="Z1195">
        <v>83.1</v>
      </c>
      <c r="AA1195">
        <v>12.62</v>
      </c>
      <c r="AB1195">
        <v>0</v>
      </c>
      <c r="AC1195">
        <v>0</v>
      </c>
      <c r="AD1195">
        <v>1</v>
      </c>
      <c r="AE1195">
        <v>0</v>
      </c>
      <c r="AF1195" t="s">
        <v>165</v>
      </c>
      <c r="AG1195">
        <v>1.8562500000000002</v>
      </c>
      <c r="AH1195">
        <v>2</v>
      </c>
      <c r="AI1195">
        <v>56496545</v>
      </c>
      <c r="AJ1195">
        <v>1232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5">
      <c r="A1196">
        <f>ROW(Source!A1237)</f>
        <v>1237</v>
      </c>
      <c r="B1196">
        <v>56496564</v>
      </c>
      <c r="C1196">
        <v>56496542</v>
      </c>
      <c r="D1196">
        <v>54934421</v>
      </c>
      <c r="E1196">
        <v>1</v>
      </c>
      <c r="F1196">
        <v>1</v>
      </c>
      <c r="G1196">
        <v>1079</v>
      </c>
      <c r="H1196">
        <v>2</v>
      </c>
      <c r="I1196" t="s">
        <v>803</v>
      </c>
      <c r="J1196" t="s">
        <v>804</v>
      </c>
      <c r="K1196" t="s">
        <v>805</v>
      </c>
      <c r="L1196">
        <v>1368</v>
      </c>
      <c r="N1196">
        <v>1011</v>
      </c>
      <c r="O1196" t="s">
        <v>744</v>
      </c>
      <c r="P1196" t="s">
        <v>744</v>
      </c>
      <c r="Q1196">
        <v>1</v>
      </c>
      <c r="X1196">
        <v>0.1</v>
      </c>
      <c r="Y1196">
        <v>0</v>
      </c>
      <c r="Z1196">
        <v>0.45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 t="s">
        <v>165</v>
      </c>
      <c r="AG1196">
        <v>0.13750000000000001</v>
      </c>
      <c r="AH1196">
        <v>2</v>
      </c>
      <c r="AI1196">
        <v>56496547</v>
      </c>
      <c r="AJ1196">
        <v>1233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5">
      <c r="A1197">
        <f>ROW(Source!A1237)</f>
        <v>1237</v>
      </c>
      <c r="B1197">
        <v>56496563</v>
      </c>
      <c r="C1197">
        <v>56496542</v>
      </c>
      <c r="D1197">
        <v>54933523</v>
      </c>
      <c r="E1197">
        <v>1</v>
      </c>
      <c r="F1197">
        <v>1</v>
      </c>
      <c r="G1197">
        <v>1079</v>
      </c>
      <c r="H1197">
        <v>2</v>
      </c>
      <c r="I1197" t="s">
        <v>746</v>
      </c>
      <c r="J1197" t="s">
        <v>747</v>
      </c>
      <c r="K1197" t="s">
        <v>748</v>
      </c>
      <c r="L1197">
        <v>1368</v>
      </c>
      <c r="N1197">
        <v>1011</v>
      </c>
      <c r="O1197" t="s">
        <v>744</v>
      </c>
      <c r="P1197" t="s">
        <v>744</v>
      </c>
      <c r="Q1197">
        <v>1</v>
      </c>
      <c r="X1197">
        <v>0.9</v>
      </c>
      <c r="Y1197">
        <v>0</v>
      </c>
      <c r="Z1197">
        <v>179.17</v>
      </c>
      <c r="AA1197">
        <v>16.93</v>
      </c>
      <c r="AB1197">
        <v>0</v>
      </c>
      <c r="AC1197">
        <v>0</v>
      </c>
      <c r="AD1197">
        <v>1</v>
      </c>
      <c r="AE1197">
        <v>0</v>
      </c>
      <c r="AF1197" t="s">
        <v>165</v>
      </c>
      <c r="AG1197">
        <v>1.2375</v>
      </c>
      <c r="AH1197">
        <v>2</v>
      </c>
      <c r="AI1197">
        <v>56496546</v>
      </c>
      <c r="AJ1197">
        <v>1234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x14ac:dyDescent="0.25">
      <c r="A1198">
        <f>ROW(Source!A1237)</f>
        <v>1237</v>
      </c>
      <c r="B1198">
        <v>56496565</v>
      </c>
      <c r="C1198">
        <v>56496542</v>
      </c>
      <c r="D1198">
        <v>54933656</v>
      </c>
      <c r="E1198">
        <v>1</v>
      </c>
      <c r="F1198">
        <v>1</v>
      </c>
      <c r="G1198">
        <v>1079</v>
      </c>
      <c r="H1198">
        <v>2</v>
      </c>
      <c r="I1198" t="s">
        <v>806</v>
      </c>
      <c r="J1198" t="s">
        <v>807</v>
      </c>
      <c r="K1198" t="s">
        <v>808</v>
      </c>
      <c r="L1198">
        <v>1368</v>
      </c>
      <c r="N1198">
        <v>1011</v>
      </c>
      <c r="O1198" t="s">
        <v>744</v>
      </c>
      <c r="P1198" t="s">
        <v>744</v>
      </c>
      <c r="Q1198">
        <v>1</v>
      </c>
      <c r="X1198">
        <v>0.25</v>
      </c>
      <c r="Y1198">
        <v>0</v>
      </c>
      <c r="Z1198">
        <v>164.94</v>
      </c>
      <c r="AA1198">
        <v>14.54</v>
      </c>
      <c r="AB1198">
        <v>0</v>
      </c>
      <c r="AC1198">
        <v>0</v>
      </c>
      <c r="AD1198">
        <v>1</v>
      </c>
      <c r="AE1198">
        <v>0</v>
      </c>
      <c r="AF1198" t="s">
        <v>165</v>
      </c>
      <c r="AG1198">
        <v>0.34375</v>
      </c>
      <c r="AH1198">
        <v>2</v>
      </c>
      <c r="AI1198">
        <v>56496548</v>
      </c>
      <c r="AJ1198">
        <v>1235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x14ac:dyDescent="0.25">
      <c r="A1199">
        <f>ROW(Source!A1237)</f>
        <v>1237</v>
      </c>
      <c r="B1199">
        <v>56496566</v>
      </c>
      <c r="C1199">
        <v>56496542</v>
      </c>
      <c r="D1199">
        <v>54933780</v>
      </c>
      <c r="E1199">
        <v>1</v>
      </c>
      <c r="F1199">
        <v>1</v>
      </c>
      <c r="G1199">
        <v>1079</v>
      </c>
      <c r="H1199">
        <v>2</v>
      </c>
      <c r="I1199" t="s">
        <v>915</v>
      </c>
      <c r="J1199" t="s">
        <v>916</v>
      </c>
      <c r="K1199" t="s">
        <v>917</v>
      </c>
      <c r="L1199">
        <v>1368</v>
      </c>
      <c r="N1199">
        <v>1011</v>
      </c>
      <c r="O1199" t="s">
        <v>744</v>
      </c>
      <c r="P1199" t="s">
        <v>744</v>
      </c>
      <c r="Q1199">
        <v>1</v>
      </c>
      <c r="X1199">
        <v>9</v>
      </c>
      <c r="Y1199">
        <v>0</v>
      </c>
      <c r="Z1199">
        <v>0.42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 t="s">
        <v>165</v>
      </c>
      <c r="AG1199">
        <v>12.375000000000002</v>
      </c>
      <c r="AH1199">
        <v>2</v>
      </c>
      <c r="AI1199">
        <v>56496549</v>
      </c>
      <c r="AJ1199">
        <v>1236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x14ac:dyDescent="0.25">
      <c r="A1200">
        <f>ROW(Source!A1237)</f>
        <v>1237</v>
      </c>
      <c r="B1200">
        <v>56496567</v>
      </c>
      <c r="C1200">
        <v>56496542</v>
      </c>
      <c r="D1200">
        <v>54831673</v>
      </c>
      <c r="E1200">
        <v>1079</v>
      </c>
      <c r="F1200">
        <v>1</v>
      </c>
      <c r="G1200">
        <v>1079</v>
      </c>
      <c r="H1200">
        <v>3</v>
      </c>
      <c r="I1200" t="s">
        <v>969</v>
      </c>
      <c r="J1200" t="s">
        <v>3</v>
      </c>
      <c r="K1200" t="s">
        <v>972</v>
      </c>
      <c r="L1200">
        <v>1348</v>
      </c>
      <c r="N1200">
        <v>1009</v>
      </c>
      <c r="O1200" t="s">
        <v>32</v>
      </c>
      <c r="P1200" t="s">
        <v>32</v>
      </c>
      <c r="Q1200">
        <v>1000</v>
      </c>
      <c r="X1200">
        <v>8.1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 t="s">
        <v>3</v>
      </c>
      <c r="AG1200">
        <v>8.1</v>
      </c>
      <c r="AH1200">
        <v>3</v>
      </c>
      <c r="AI1200">
        <v>-1</v>
      </c>
      <c r="AJ1200" t="s">
        <v>3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x14ac:dyDescent="0.25">
      <c r="A1201">
        <f>ROW(Source!A1237)</f>
        <v>1237</v>
      </c>
      <c r="B1201">
        <v>56496568</v>
      </c>
      <c r="C1201">
        <v>56496542</v>
      </c>
      <c r="D1201">
        <v>54902310</v>
      </c>
      <c r="E1201">
        <v>1</v>
      </c>
      <c r="F1201">
        <v>1</v>
      </c>
      <c r="G1201">
        <v>1079</v>
      </c>
      <c r="H1201">
        <v>3</v>
      </c>
      <c r="I1201" t="s">
        <v>752</v>
      </c>
      <c r="J1201" t="s">
        <v>753</v>
      </c>
      <c r="K1201" t="s">
        <v>754</v>
      </c>
      <c r="L1201">
        <v>1339</v>
      </c>
      <c r="N1201">
        <v>1007</v>
      </c>
      <c r="O1201" t="s">
        <v>158</v>
      </c>
      <c r="P1201" t="s">
        <v>158</v>
      </c>
      <c r="Q1201">
        <v>1</v>
      </c>
      <c r="X1201">
        <v>0.73</v>
      </c>
      <c r="Y1201">
        <v>7.07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 t="s">
        <v>3</v>
      </c>
      <c r="AG1201">
        <v>0.73</v>
      </c>
      <c r="AH1201">
        <v>2</v>
      </c>
      <c r="AI1201">
        <v>56496550</v>
      </c>
      <c r="AJ1201">
        <v>1237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x14ac:dyDescent="0.25">
      <c r="A1202">
        <f>ROW(Source!A1237)</f>
        <v>1237</v>
      </c>
      <c r="B1202">
        <v>56496569</v>
      </c>
      <c r="C1202">
        <v>56496542</v>
      </c>
      <c r="D1202">
        <v>54902322</v>
      </c>
      <c r="E1202">
        <v>1</v>
      </c>
      <c r="F1202">
        <v>1</v>
      </c>
      <c r="G1202">
        <v>1079</v>
      </c>
      <c r="H1202">
        <v>3</v>
      </c>
      <c r="I1202" t="s">
        <v>809</v>
      </c>
      <c r="J1202" t="s">
        <v>810</v>
      </c>
      <c r="K1202" t="s">
        <v>811</v>
      </c>
      <c r="L1202">
        <v>1348</v>
      </c>
      <c r="N1202">
        <v>1009</v>
      </c>
      <c r="O1202" t="s">
        <v>32</v>
      </c>
      <c r="P1202" t="s">
        <v>32</v>
      </c>
      <c r="Q1202">
        <v>1000</v>
      </c>
      <c r="X1202">
        <v>2E-3</v>
      </c>
      <c r="Y1202">
        <v>6512.79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3</v>
      </c>
      <c r="AG1202">
        <v>2E-3</v>
      </c>
      <c r="AH1202">
        <v>2</v>
      </c>
      <c r="AI1202">
        <v>56496551</v>
      </c>
      <c r="AJ1202">
        <v>1238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x14ac:dyDescent="0.25">
      <c r="A1203">
        <f>ROW(Source!A1237)</f>
        <v>1237</v>
      </c>
      <c r="B1203">
        <v>56496570</v>
      </c>
      <c r="C1203">
        <v>56496542</v>
      </c>
      <c r="D1203">
        <v>54903374</v>
      </c>
      <c r="E1203">
        <v>1</v>
      </c>
      <c r="F1203">
        <v>1</v>
      </c>
      <c r="G1203">
        <v>1079</v>
      </c>
      <c r="H1203">
        <v>3</v>
      </c>
      <c r="I1203" t="s">
        <v>779</v>
      </c>
      <c r="J1203" t="s">
        <v>780</v>
      </c>
      <c r="K1203" t="s">
        <v>781</v>
      </c>
      <c r="L1203">
        <v>1348</v>
      </c>
      <c r="N1203">
        <v>1009</v>
      </c>
      <c r="O1203" t="s">
        <v>32</v>
      </c>
      <c r="P1203" t="s">
        <v>32</v>
      </c>
      <c r="Q1203">
        <v>1000</v>
      </c>
      <c r="X1203">
        <v>0.16</v>
      </c>
      <c r="Y1203">
        <v>7185.82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3</v>
      </c>
      <c r="AG1203">
        <v>0.16</v>
      </c>
      <c r="AH1203">
        <v>2</v>
      </c>
      <c r="AI1203">
        <v>56496552</v>
      </c>
      <c r="AJ1203">
        <v>1239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25">
      <c r="A1204">
        <f>ROW(Source!A1237)</f>
        <v>1237</v>
      </c>
      <c r="B1204">
        <v>56496571</v>
      </c>
      <c r="C1204">
        <v>56496542</v>
      </c>
      <c r="D1204">
        <v>54902403</v>
      </c>
      <c r="E1204">
        <v>1</v>
      </c>
      <c r="F1204">
        <v>1</v>
      </c>
      <c r="G1204">
        <v>1079</v>
      </c>
      <c r="H1204">
        <v>3</v>
      </c>
      <c r="I1204" t="s">
        <v>815</v>
      </c>
      <c r="J1204" t="s">
        <v>816</v>
      </c>
      <c r="K1204" t="s">
        <v>817</v>
      </c>
      <c r="L1204">
        <v>1339</v>
      </c>
      <c r="N1204">
        <v>1007</v>
      </c>
      <c r="O1204" t="s">
        <v>158</v>
      </c>
      <c r="P1204" t="s">
        <v>158</v>
      </c>
      <c r="Q1204">
        <v>1</v>
      </c>
      <c r="X1204">
        <v>0.04</v>
      </c>
      <c r="Y1204">
        <v>1821.37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 t="s">
        <v>3</v>
      </c>
      <c r="AG1204">
        <v>0.04</v>
      </c>
      <c r="AH1204">
        <v>2</v>
      </c>
      <c r="AI1204">
        <v>56496553</v>
      </c>
      <c r="AJ1204">
        <v>1240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x14ac:dyDescent="0.25">
      <c r="A1205">
        <f>ROW(Source!A1237)</f>
        <v>1237</v>
      </c>
      <c r="B1205">
        <v>56496572</v>
      </c>
      <c r="C1205">
        <v>56496542</v>
      </c>
      <c r="D1205">
        <v>54902427</v>
      </c>
      <c r="E1205">
        <v>1</v>
      </c>
      <c r="F1205">
        <v>1</v>
      </c>
      <c r="G1205">
        <v>1079</v>
      </c>
      <c r="H1205">
        <v>3</v>
      </c>
      <c r="I1205" t="s">
        <v>761</v>
      </c>
      <c r="J1205" t="s">
        <v>762</v>
      </c>
      <c r="K1205" t="s">
        <v>763</v>
      </c>
      <c r="L1205">
        <v>1348</v>
      </c>
      <c r="N1205">
        <v>1009</v>
      </c>
      <c r="O1205" t="s">
        <v>32</v>
      </c>
      <c r="P1205" t="s">
        <v>32</v>
      </c>
      <c r="Q1205">
        <v>1000</v>
      </c>
      <c r="X1205">
        <v>0.01</v>
      </c>
      <c r="Y1205">
        <v>1257.54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 t="s">
        <v>3</v>
      </c>
      <c r="AG1205">
        <v>0.01</v>
      </c>
      <c r="AH1205">
        <v>2</v>
      </c>
      <c r="AI1205">
        <v>56496554</v>
      </c>
      <c r="AJ1205">
        <v>1241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x14ac:dyDescent="0.25">
      <c r="A1206">
        <f>ROW(Source!A1237)</f>
        <v>1237</v>
      </c>
      <c r="B1206">
        <v>56496573</v>
      </c>
      <c r="C1206">
        <v>56496542</v>
      </c>
      <c r="D1206">
        <v>54902715</v>
      </c>
      <c r="E1206">
        <v>1</v>
      </c>
      <c r="F1206">
        <v>1</v>
      </c>
      <c r="G1206">
        <v>1079</v>
      </c>
      <c r="H1206">
        <v>3</v>
      </c>
      <c r="I1206" t="s">
        <v>892</v>
      </c>
      <c r="J1206" t="s">
        <v>893</v>
      </c>
      <c r="K1206" t="s">
        <v>894</v>
      </c>
      <c r="L1206">
        <v>1327</v>
      </c>
      <c r="N1206">
        <v>1005</v>
      </c>
      <c r="O1206" t="s">
        <v>214</v>
      </c>
      <c r="P1206" t="s">
        <v>214</v>
      </c>
      <c r="Q1206">
        <v>1</v>
      </c>
      <c r="X1206">
        <v>30</v>
      </c>
      <c r="Y1206">
        <v>7.39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3</v>
      </c>
      <c r="AG1206">
        <v>30</v>
      </c>
      <c r="AH1206">
        <v>2</v>
      </c>
      <c r="AI1206">
        <v>56496555</v>
      </c>
      <c r="AJ1206">
        <v>1242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x14ac:dyDescent="0.25">
      <c r="A1207">
        <f>ROW(Source!A1237)</f>
        <v>1237</v>
      </c>
      <c r="B1207">
        <v>56496574</v>
      </c>
      <c r="C1207">
        <v>56496542</v>
      </c>
      <c r="D1207">
        <v>54914903</v>
      </c>
      <c r="E1207">
        <v>1</v>
      </c>
      <c r="F1207">
        <v>1</v>
      </c>
      <c r="G1207">
        <v>1079</v>
      </c>
      <c r="H1207">
        <v>3</v>
      </c>
      <c r="I1207" t="s">
        <v>918</v>
      </c>
      <c r="J1207" t="s">
        <v>919</v>
      </c>
      <c r="K1207" t="s">
        <v>920</v>
      </c>
      <c r="L1207">
        <v>1327</v>
      </c>
      <c r="N1207">
        <v>1005</v>
      </c>
      <c r="O1207" t="s">
        <v>214</v>
      </c>
      <c r="P1207" t="s">
        <v>214</v>
      </c>
      <c r="Q1207">
        <v>1</v>
      </c>
      <c r="X1207">
        <v>3.6</v>
      </c>
      <c r="Y1207">
        <v>90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 t="s">
        <v>3</v>
      </c>
      <c r="AG1207">
        <v>3.6</v>
      </c>
      <c r="AH1207">
        <v>2</v>
      </c>
      <c r="AI1207">
        <v>56496559</v>
      </c>
      <c r="AJ1207">
        <v>1246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x14ac:dyDescent="0.25">
      <c r="A1208">
        <f>ROW(Source!A1237)</f>
        <v>1237</v>
      </c>
      <c r="B1208">
        <v>56496575</v>
      </c>
      <c r="C1208">
        <v>56496542</v>
      </c>
      <c r="D1208">
        <v>54869117</v>
      </c>
      <c r="E1208">
        <v>1079</v>
      </c>
      <c r="F1208">
        <v>1</v>
      </c>
      <c r="G1208">
        <v>1079</v>
      </c>
      <c r="H1208">
        <v>3</v>
      </c>
      <c r="I1208" t="s">
        <v>973</v>
      </c>
      <c r="J1208" t="s">
        <v>3</v>
      </c>
      <c r="K1208" t="s">
        <v>987</v>
      </c>
      <c r="L1208">
        <v>1339</v>
      </c>
      <c r="N1208">
        <v>1007</v>
      </c>
      <c r="O1208" t="s">
        <v>158</v>
      </c>
      <c r="P1208" t="s">
        <v>158</v>
      </c>
      <c r="Q1208">
        <v>1</v>
      </c>
      <c r="X1208">
        <v>101.5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3</v>
      </c>
      <c r="AG1208">
        <v>101.5</v>
      </c>
      <c r="AH1208">
        <v>3</v>
      </c>
      <c r="AI1208">
        <v>-1</v>
      </c>
      <c r="AJ1208" t="s">
        <v>3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x14ac:dyDescent="0.25">
      <c r="A1209">
        <f>ROW(Source!A1279)</f>
        <v>1279</v>
      </c>
      <c r="B1209">
        <v>56496672</v>
      </c>
      <c r="C1209">
        <v>56496665</v>
      </c>
      <c r="D1209">
        <v>54836958</v>
      </c>
      <c r="E1209">
        <v>1079</v>
      </c>
      <c r="F1209">
        <v>1</v>
      </c>
      <c r="G1209">
        <v>1079</v>
      </c>
      <c r="H1209">
        <v>1</v>
      </c>
      <c r="I1209" t="s">
        <v>738</v>
      </c>
      <c r="J1209" t="s">
        <v>3</v>
      </c>
      <c r="K1209" t="s">
        <v>739</v>
      </c>
      <c r="L1209">
        <v>1191</v>
      </c>
      <c r="N1209">
        <v>1013</v>
      </c>
      <c r="O1209" t="s">
        <v>740</v>
      </c>
      <c r="P1209" t="s">
        <v>740</v>
      </c>
      <c r="Q1209">
        <v>1</v>
      </c>
      <c r="X1209">
        <v>177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 t="s">
        <v>166</v>
      </c>
      <c r="AG1209">
        <v>223.905</v>
      </c>
      <c r="AH1209">
        <v>2</v>
      </c>
      <c r="AI1209">
        <v>56496666</v>
      </c>
      <c r="AJ1209">
        <v>1247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x14ac:dyDescent="0.25">
      <c r="A1210">
        <f>ROW(Source!A1279)</f>
        <v>1279</v>
      </c>
      <c r="B1210">
        <v>56496674</v>
      </c>
      <c r="C1210">
        <v>56496665</v>
      </c>
      <c r="D1210">
        <v>54933879</v>
      </c>
      <c r="E1210">
        <v>1</v>
      </c>
      <c r="F1210">
        <v>1</v>
      </c>
      <c r="G1210">
        <v>1079</v>
      </c>
      <c r="H1210">
        <v>2</v>
      </c>
      <c r="I1210" t="s">
        <v>951</v>
      </c>
      <c r="J1210" t="s">
        <v>952</v>
      </c>
      <c r="K1210" t="s">
        <v>953</v>
      </c>
      <c r="L1210">
        <v>1368</v>
      </c>
      <c r="N1210">
        <v>1011</v>
      </c>
      <c r="O1210" t="s">
        <v>744</v>
      </c>
      <c r="P1210" t="s">
        <v>744</v>
      </c>
      <c r="Q1210">
        <v>1</v>
      </c>
      <c r="X1210">
        <v>8</v>
      </c>
      <c r="Y1210">
        <v>0</v>
      </c>
      <c r="Z1210">
        <v>41.45</v>
      </c>
      <c r="AA1210">
        <v>12.62</v>
      </c>
      <c r="AB1210">
        <v>0</v>
      </c>
      <c r="AC1210">
        <v>0</v>
      </c>
      <c r="AD1210">
        <v>1</v>
      </c>
      <c r="AE1210">
        <v>0</v>
      </c>
      <c r="AF1210" t="s">
        <v>165</v>
      </c>
      <c r="AG1210">
        <v>11</v>
      </c>
      <c r="AH1210">
        <v>2</v>
      </c>
      <c r="AI1210">
        <v>56496668</v>
      </c>
      <c r="AJ1210">
        <v>1248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x14ac:dyDescent="0.25">
      <c r="A1211">
        <f>ROW(Source!A1279)</f>
        <v>1279</v>
      </c>
      <c r="B1211">
        <v>56496673</v>
      </c>
      <c r="C1211">
        <v>56496665</v>
      </c>
      <c r="D1211">
        <v>54933467</v>
      </c>
      <c r="E1211">
        <v>1</v>
      </c>
      <c r="F1211">
        <v>1</v>
      </c>
      <c r="G1211">
        <v>1079</v>
      </c>
      <c r="H1211">
        <v>2</v>
      </c>
      <c r="I1211" t="s">
        <v>954</v>
      </c>
      <c r="J1211" t="s">
        <v>955</v>
      </c>
      <c r="K1211" t="s">
        <v>956</v>
      </c>
      <c r="L1211">
        <v>1368</v>
      </c>
      <c r="N1211">
        <v>1011</v>
      </c>
      <c r="O1211" t="s">
        <v>744</v>
      </c>
      <c r="P1211" t="s">
        <v>744</v>
      </c>
      <c r="Q1211">
        <v>1</v>
      </c>
      <c r="X1211">
        <v>14.8</v>
      </c>
      <c r="Y1211">
        <v>0</v>
      </c>
      <c r="Z1211">
        <v>145.59</v>
      </c>
      <c r="AA1211">
        <v>14.54</v>
      </c>
      <c r="AB1211">
        <v>0</v>
      </c>
      <c r="AC1211">
        <v>0</v>
      </c>
      <c r="AD1211">
        <v>1</v>
      </c>
      <c r="AE1211">
        <v>0</v>
      </c>
      <c r="AF1211" t="s">
        <v>165</v>
      </c>
      <c r="AG1211">
        <v>20.350000000000001</v>
      </c>
      <c r="AH1211">
        <v>2</v>
      </c>
      <c r="AI1211">
        <v>56496667</v>
      </c>
      <c r="AJ1211">
        <v>1249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25">
      <c r="A1212">
        <f>ROW(Source!A1279)</f>
        <v>1279</v>
      </c>
      <c r="B1212">
        <v>56496675</v>
      </c>
      <c r="C1212">
        <v>56496665</v>
      </c>
      <c r="D1212">
        <v>54934337</v>
      </c>
      <c r="E1212">
        <v>1</v>
      </c>
      <c r="F1212">
        <v>1</v>
      </c>
      <c r="G1212">
        <v>1079</v>
      </c>
      <c r="H1212">
        <v>2</v>
      </c>
      <c r="I1212" t="s">
        <v>957</v>
      </c>
      <c r="J1212" t="s">
        <v>958</v>
      </c>
      <c r="K1212" t="s">
        <v>959</v>
      </c>
      <c r="L1212">
        <v>1368</v>
      </c>
      <c r="N1212">
        <v>1011</v>
      </c>
      <c r="O1212" t="s">
        <v>744</v>
      </c>
      <c r="P1212" t="s">
        <v>744</v>
      </c>
      <c r="Q1212">
        <v>1</v>
      </c>
      <c r="X1212">
        <v>16</v>
      </c>
      <c r="Y1212">
        <v>0</v>
      </c>
      <c r="Z1212">
        <v>0.2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 t="s">
        <v>165</v>
      </c>
      <c r="AG1212">
        <v>22</v>
      </c>
      <c r="AH1212">
        <v>2</v>
      </c>
      <c r="AI1212">
        <v>56496669</v>
      </c>
      <c r="AJ1212">
        <v>1250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x14ac:dyDescent="0.25">
      <c r="A1213">
        <f>ROW(Source!A1279)</f>
        <v>1279</v>
      </c>
      <c r="B1213">
        <v>56496676</v>
      </c>
      <c r="C1213">
        <v>56496665</v>
      </c>
      <c r="D1213">
        <v>54933656</v>
      </c>
      <c r="E1213">
        <v>1</v>
      </c>
      <c r="F1213">
        <v>1</v>
      </c>
      <c r="G1213">
        <v>1079</v>
      </c>
      <c r="H1213">
        <v>2</v>
      </c>
      <c r="I1213" t="s">
        <v>806</v>
      </c>
      <c r="J1213" t="s">
        <v>807</v>
      </c>
      <c r="K1213" t="s">
        <v>808</v>
      </c>
      <c r="L1213">
        <v>1368</v>
      </c>
      <c r="N1213">
        <v>1011</v>
      </c>
      <c r="O1213" t="s">
        <v>744</v>
      </c>
      <c r="P1213" t="s">
        <v>744</v>
      </c>
      <c r="Q1213">
        <v>1</v>
      </c>
      <c r="X1213">
        <v>11.6</v>
      </c>
      <c r="Y1213">
        <v>0</v>
      </c>
      <c r="Z1213">
        <v>164.94</v>
      </c>
      <c r="AA1213">
        <v>14.54</v>
      </c>
      <c r="AB1213">
        <v>0</v>
      </c>
      <c r="AC1213">
        <v>0</v>
      </c>
      <c r="AD1213">
        <v>1</v>
      </c>
      <c r="AE1213">
        <v>0</v>
      </c>
      <c r="AF1213" t="s">
        <v>165</v>
      </c>
      <c r="AG1213">
        <v>15.950000000000001</v>
      </c>
      <c r="AH1213">
        <v>2</v>
      </c>
      <c r="AI1213">
        <v>56496670</v>
      </c>
      <c r="AJ1213">
        <v>1251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x14ac:dyDescent="0.25">
      <c r="A1214">
        <f>ROW(Source!A1279)</f>
        <v>1279</v>
      </c>
      <c r="B1214">
        <v>56496677</v>
      </c>
      <c r="C1214">
        <v>56496665</v>
      </c>
      <c r="D1214">
        <v>54868413</v>
      </c>
      <c r="E1214">
        <v>1079</v>
      </c>
      <c r="F1214">
        <v>1</v>
      </c>
      <c r="G1214">
        <v>1079</v>
      </c>
      <c r="H1214">
        <v>3</v>
      </c>
      <c r="I1214" t="s">
        <v>1022</v>
      </c>
      <c r="J1214" t="s">
        <v>3</v>
      </c>
      <c r="K1214" t="s">
        <v>1023</v>
      </c>
      <c r="L1214">
        <v>1339</v>
      </c>
      <c r="N1214">
        <v>1007</v>
      </c>
      <c r="O1214" t="s">
        <v>158</v>
      </c>
      <c r="P1214" t="s">
        <v>158</v>
      </c>
      <c r="Q1214">
        <v>1</v>
      </c>
      <c r="X1214">
        <v>105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3</v>
      </c>
      <c r="AG1214">
        <v>105</v>
      </c>
      <c r="AH1214">
        <v>3</v>
      </c>
      <c r="AI1214">
        <v>-1</v>
      </c>
      <c r="AJ1214" t="s">
        <v>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x14ac:dyDescent="0.25">
      <c r="A1215">
        <f>ROW(Source!A1280)</f>
        <v>1280</v>
      </c>
      <c r="B1215">
        <v>56496672</v>
      </c>
      <c r="C1215">
        <v>56496665</v>
      </c>
      <c r="D1215">
        <v>54836958</v>
      </c>
      <c r="E1215">
        <v>1079</v>
      </c>
      <c r="F1215">
        <v>1</v>
      </c>
      <c r="G1215">
        <v>1079</v>
      </c>
      <c r="H1215">
        <v>1</v>
      </c>
      <c r="I1215" t="s">
        <v>738</v>
      </c>
      <c r="J1215" t="s">
        <v>3</v>
      </c>
      <c r="K1215" t="s">
        <v>739</v>
      </c>
      <c r="L1215">
        <v>1191</v>
      </c>
      <c r="N1215">
        <v>1013</v>
      </c>
      <c r="O1215" t="s">
        <v>740</v>
      </c>
      <c r="P1215" t="s">
        <v>740</v>
      </c>
      <c r="Q1215">
        <v>1</v>
      </c>
      <c r="X1215">
        <v>177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 t="s">
        <v>166</v>
      </c>
      <c r="AG1215">
        <v>223.905</v>
      </c>
      <c r="AH1215">
        <v>2</v>
      </c>
      <c r="AI1215">
        <v>56496666</v>
      </c>
      <c r="AJ1215">
        <v>1253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x14ac:dyDescent="0.25">
      <c r="A1216">
        <f>ROW(Source!A1280)</f>
        <v>1280</v>
      </c>
      <c r="B1216">
        <v>56496674</v>
      </c>
      <c r="C1216">
        <v>56496665</v>
      </c>
      <c r="D1216">
        <v>54933879</v>
      </c>
      <c r="E1216">
        <v>1</v>
      </c>
      <c r="F1216">
        <v>1</v>
      </c>
      <c r="G1216">
        <v>1079</v>
      </c>
      <c r="H1216">
        <v>2</v>
      </c>
      <c r="I1216" t="s">
        <v>951</v>
      </c>
      <c r="J1216" t="s">
        <v>952</v>
      </c>
      <c r="K1216" t="s">
        <v>953</v>
      </c>
      <c r="L1216">
        <v>1368</v>
      </c>
      <c r="N1216">
        <v>1011</v>
      </c>
      <c r="O1216" t="s">
        <v>744</v>
      </c>
      <c r="P1216" t="s">
        <v>744</v>
      </c>
      <c r="Q1216">
        <v>1</v>
      </c>
      <c r="X1216">
        <v>8</v>
      </c>
      <c r="Y1216">
        <v>0</v>
      </c>
      <c r="Z1216">
        <v>41.45</v>
      </c>
      <c r="AA1216">
        <v>12.62</v>
      </c>
      <c r="AB1216">
        <v>0</v>
      </c>
      <c r="AC1216">
        <v>0</v>
      </c>
      <c r="AD1216">
        <v>1</v>
      </c>
      <c r="AE1216">
        <v>0</v>
      </c>
      <c r="AF1216" t="s">
        <v>165</v>
      </c>
      <c r="AG1216">
        <v>11</v>
      </c>
      <c r="AH1216">
        <v>2</v>
      </c>
      <c r="AI1216">
        <v>56496668</v>
      </c>
      <c r="AJ1216">
        <v>1254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x14ac:dyDescent="0.25">
      <c r="A1217">
        <f>ROW(Source!A1280)</f>
        <v>1280</v>
      </c>
      <c r="B1217">
        <v>56496673</v>
      </c>
      <c r="C1217">
        <v>56496665</v>
      </c>
      <c r="D1217">
        <v>54933467</v>
      </c>
      <c r="E1217">
        <v>1</v>
      </c>
      <c r="F1217">
        <v>1</v>
      </c>
      <c r="G1217">
        <v>1079</v>
      </c>
      <c r="H1217">
        <v>2</v>
      </c>
      <c r="I1217" t="s">
        <v>954</v>
      </c>
      <c r="J1217" t="s">
        <v>955</v>
      </c>
      <c r="K1217" t="s">
        <v>956</v>
      </c>
      <c r="L1217">
        <v>1368</v>
      </c>
      <c r="N1217">
        <v>1011</v>
      </c>
      <c r="O1217" t="s">
        <v>744</v>
      </c>
      <c r="P1217" t="s">
        <v>744</v>
      </c>
      <c r="Q1217">
        <v>1</v>
      </c>
      <c r="X1217">
        <v>14.8</v>
      </c>
      <c r="Y1217">
        <v>0</v>
      </c>
      <c r="Z1217">
        <v>145.59</v>
      </c>
      <c r="AA1217">
        <v>14.54</v>
      </c>
      <c r="AB1217">
        <v>0</v>
      </c>
      <c r="AC1217">
        <v>0</v>
      </c>
      <c r="AD1217">
        <v>1</v>
      </c>
      <c r="AE1217">
        <v>0</v>
      </c>
      <c r="AF1217" t="s">
        <v>165</v>
      </c>
      <c r="AG1217">
        <v>20.350000000000001</v>
      </c>
      <c r="AH1217">
        <v>2</v>
      </c>
      <c r="AI1217">
        <v>56496667</v>
      </c>
      <c r="AJ1217">
        <v>1255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x14ac:dyDescent="0.25">
      <c r="A1218">
        <f>ROW(Source!A1280)</f>
        <v>1280</v>
      </c>
      <c r="B1218">
        <v>56496675</v>
      </c>
      <c r="C1218">
        <v>56496665</v>
      </c>
      <c r="D1218">
        <v>54934337</v>
      </c>
      <c r="E1218">
        <v>1</v>
      </c>
      <c r="F1218">
        <v>1</v>
      </c>
      <c r="G1218">
        <v>1079</v>
      </c>
      <c r="H1218">
        <v>2</v>
      </c>
      <c r="I1218" t="s">
        <v>957</v>
      </c>
      <c r="J1218" t="s">
        <v>958</v>
      </c>
      <c r="K1218" t="s">
        <v>959</v>
      </c>
      <c r="L1218">
        <v>1368</v>
      </c>
      <c r="N1218">
        <v>1011</v>
      </c>
      <c r="O1218" t="s">
        <v>744</v>
      </c>
      <c r="P1218" t="s">
        <v>744</v>
      </c>
      <c r="Q1218">
        <v>1</v>
      </c>
      <c r="X1218">
        <v>16</v>
      </c>
      <c r="Y1218">
        <v>0</v>
      </c>
      <c r="Z1218">
        <v>0.2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 t="s">
        <v>165</v>
      </c>
      <c r="AG1218">
        <v>22</v>
      </c>
      <c r="AH1218">
        <v>2</v>
      </c>
      <c r="AI1218">
        <v>56496669</v>
      </c>
      <c r="AJ1218">
        <v>1256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25">
      <c r="A1219">
        <f>ROW(Source!A1280)</f>
        <v>1280</v>
      </c>
      <c r="B1219">
        <v>56496676</v>
      </c>
      <c r="C1219">
        <v>56496665</v>
      </c>
      <c r="D1219">
        <v>54933656</v>
      </c>
      <c r="E1219">
        <v>1</v>
      </c>
      <c r="F1219">
        <v>1</v>
      </c>
      <c r="G1219">
        <v>1079</v>
      </c>
      <c r="H1219">
        <v>2</v>
      </c>
      <c r="I1219" t="s">
        <v>806</v>
      </c>
      <c r="J1219" t="s">
        <v>807</v>
      </c>
      <c r="K1219" t="s">
        <v>808</v>
      </c>
      <c r="L1219">
        <v>1368</v>
      </c>
      <c r="N1219">
        <v>1011</v>
      </c>
      <c r="O1219" t="s">
        <v>744</v>
      </c>
      <c r="P1219" t="s">
        <v>744</v>
      </c>
      <c r="Q1219">
        <v>1</v>
      </c>
      <c r="X1219">
        <v>11.6</v>
      </c>
      <c r="Y1219">
        <v>0</v>
      </c>
      <c r="Z1219">
        <v>164.94</v>
      </c>
      <c r="AA1219">
        <v>14.54</v>
      </c>
      <c r="AB1219">
        <v>0</v>
      </c>
      <c r="AC1219">
        <v>0</v>
      </c>
      <c r="AD1219">
        <v>1</v>
      </c>
      <c r="AE1219">
        <v>0</v>
      </c>
      <c r="AF1219" t="s">
        <v>165</v>
      </c>
      <c r="AG1219">
        <v>15.950000000000001</v>
      </c>
      <c r="AH1219">
        <v>2</v>
      </c>
      <c r="AI1219">
        <v>56496670</v>
      </c>
      <c r="AJ1219">
        <v>1257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x14ac:dyDescent="0.25">
      <c r="A1220">
        <f>ROW(Source!A1280)</f>
        <v>1280</v>
      </c>
      <c r="B1220">
        <v>56496677</v>
      </c>
      <c r="C1220">
        <v>56496665</v>
      </c>
      <c r="D1220">
        <v>54868413</v>
      </c>
      <c r="E1220">
        <v>1079</v>
      </c>
      <c r="F1220">
        <v>1</v>
      </c>
      <c r="G1220">
        <v>1079</v>
      </c>
      <c r="H1220">
        <v>3</v>
      </c>
      <c r="I1220" t="s">
        <v>1022</v>
      </c>
      <c r="J1220" t="s">
        <v>3</v>
      </c>
      <c r="K1220" t="s">
        <v>1023</v>
      </c>
      <c r="L1220">
        <v>1339</v>
      </c>
      <c r="N1220">
        <v>1007</v>
      </c>
      <c r="O1220" t="s">
        <v>158</v>
      </c>
      <c r="P1220" t="s">
        <v>158</v>
      </c>
      <c r="Q1220">
        <v>1</v>
      </c>
      <c r="X1220">
        <v>105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3</v>
      </c>
      <c r="AG1220">
        <v>105</v>
      </c>
      <c r="AH1220">
        <v>3</v>
      </c>
      <c r="AI1220">
        <v>-1</v>
      </c>
      <c r="AJ1220" t="s">
        <v>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x14ac:dyDescent="0.25">
      <c r="A1221">
        <f>ROW(Source!A1283)</f>
        <v>1283</v>
      </c>
      <c r="B1221">
        <v>56496683</v>
      </c>
      <c r="C1221">
        <v>56496679</v>
      </c>
      <c r="D1221">
        <v>54836958</v>
      </c>
      <c r="E1221">
        <v>1079</v>
      </c>
      <c r="F1221">
        <v>1</v>
      </c>
      <c r="G1221">
        <v>1079</v>
      </c>
      <c r="H1221">
        <v>1</v>
      </c>
      <c r="I1221" t="s">
        <v>738</v>
      </c>
      <c r="J1221" t="s">
        <v>3</v>
      </c>
      <c r="K1221" t="s">
        <v>739</v>
      </c>
      <c r="L1221">
        <v>1191</v>
      </c>
      <c r="N1221">
        <v>1013</v>
      </c>
      <c r="O1221" t="s">
        <v>740</v>
      </c>
      <c r="P1221" t="s">
        <v>740</v>
      </c>
      <c r="Q1221">
        <v>1</v>
      </c>
      <c r="X1221">
        <v>13.36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166</v>
      </c>
      <c r="AG1221">
        <v>16.900400000000001</v>
      </c>
      <c r="AH1221">
        <v>2</v>
      </c>
      <c r="AI1221">
        <v>56496680</v>
      </c>
      <c r="AJ1221">
        <v>1259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x14ac:dyDescent="0.25">
      <c r="A1222">
        <f>ROW(Source!A1283)</f>
        <v>1283</v>
      </c>
      <c r="B1222">
        <v>56496684</v>
      </c>
      <c r="C1222">
        <v>56496679</v>
      </c>
      <c r="D1222">
        <v>54934284</v>
      </c>
      <c r="E1222">
        <v>1</v>
      </c>
      <c r="F1222">
        <v>1</v>
      </c>
      <c r="G1222">
        <v>1079</v>
      </c>
      <c r="H1222">
        <v>2</v>
      </c>
      <c r="I1222" t="s">
        <v>741</v>
      </c>
      <c r="J1222" t="s">
        <v>742</v>
      </c>
      <c r="K1222" t="s">
        <v>743</v>
      </c>
      <c r="L1222">
        <v>1368</v>
      </c>
      <c r="N1222">
        <v>1011</v>
      </c>
      <c r="O1222" t="s">
        <v>744</v>
      </c>
      <c r="P1222" t="s">
        <v>744</v>
      </c>
      <c r="Q1222">
        <v>1</v>
      </c>
      <c r="X1222">
        <v>0.02</v>
      </c>
      <c r="Y1222">
        <v>0</v>
      </c>
      <c r="Z1222">
        <v>83.1</v>
      </c>
      <c r="AA1222">
        <v>12.62</v>
      </c>
      <c r="AB1222">
        <v>0</v>
      </c>
      <c r="AC1222">
        <v>0</v>
      </c>
      <c r="AD1222">
        <v>1</v>
      </c>
      <c r="AE1222">
        <v>0</v>
      </c>
      <c r="AF1222" t="s">
        <v>165</v>
      </c>
      <c r="AG1222">
        <v>2.7500000000000004E-2</v>
      </c>
      <c r="AH1222">
        <v>2</v>
      </c>
      <c r="AI1222">
        <v>56496681</v>
      </c>
      <c r="AJ1222">
        <v>1260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x14ac:dyDescent="0.25">
      <c r="A1223">
        <f>ROW(Source!A1283)</f>
        <v>1283</v>
      </c>
      <c r="B1223">
        <v>56496685</v>
      </c>
      <c r="C1223">
        <v>56496679</v>
      </c>
      <c r="D1223">
        <v>54872728</v>
      </c>
      <c r="E1223">
        <v>1079</v>
      </c>
      <c r="F1223">
        <v>1</v>
      </c>
      <c r="G1223">
        <v>1079</v>
      </c>
      <c r="H1223">
        <v>3</v>
      </c>
      <c r="I1223" t="s">
        <v>1004</v>
      </c>
      <c r="J1223" t="s">
        <v>3</v>
      </c>
      <c r="K1223" t="s">
        <v>1005</v>
      </c>
      <c r="L1223">
        <v>1327</v>
      </c>
      <c r="N1223">
        <v>1005</v>
      </c>
      <c r="O1223" t="s">
        <v>214</v>
      </c>
      <c r="P1223" t="s">
        <v>214</v>
      </c>
      <c r="Q1223">
        <v>1</v>
      </c>
      <c r="X1223">
        <v>120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3</v>
      </c>
      <c r="AG1223">
        <v>120</v>
      </c>
      <c r="AH1223">
        <v>3</v>
      </c>
      <c r="AI1223">
        <v>-1</v>
      </c>
      <c r="AJ1223" t="s">
        <v>3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x14ac:dyDescent="0.25">
      <c r="A1224">
        <f>ROW(Source!A1284)</f>
        <v>1284</v>
      </c>
      <c r="B1224">
        <v>56496683</v>
      </c>
      <c r="C1224">
        <v>56496679</v>
      </c>
      <c r="D1224">
        <v>54836958</v>
      </c>
      <c r="E1224">
        <v>1079</v>
      </c>
      <c r="F1224">
        <v>1</v>
      </c>
      <c r="G1224">
        <v>1079</v>
      </c>
      <c r="H1224">
        <v>1</v>
      </c>
      <c r="I1224" t="s">
        <v>738</v>
      </c>
      <c r="J1224" t="s">
        <v>3</v>
      </c>
      <c r="K1224" t="s">
        <v>739</v>
      </c>
      <c r="L1224">
        <v>1191</v>
      </c>
      <c r="N1224">
        <v>1013</v>
      </c>
      <c r="O1224" t="s">
        <v>740</v>
      </c>
      <c r="P1224" t="s">
        <v>740</v>
      </c>
      <c r="Q1224">
        <v>1</v>
      </c>
      <c r="X1224">
        <v>13.36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 t="s">
        <v>166</v>
      </c>
      <c r="AG1224">
        <v>16.900400000000001</v>
      </c>
      <c r="AH1224">
        <v>2</v>
      </c>
      <c r="AI1224">
        <v>56496680</v>
      </c>
      <c r="AJ1224">
        <v>1262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x14ac:dyDescent="0.25">
      <c r="A1225">
        <f>ROW(Source!A1284)</f>
        <v>1284</v>
      </c>
      <c r="B1225">
        <v>56496684</v>
      </c>
      <c r="C1225">
        <v>56496679</v>
      </c>
      <c r="D1225">
        <v>54934284</v>
      </c>
      <c r="E1225">
        <v>1</v>
      </c>
      <c r="F1225">
        <v>1</v>
      </c>
      <c r="G1225">
        <v>1079</v>
      </c>
      <c r="H1225">
        <v>2</v>
      </c>
      <c r="I1225" t="s">
        <v>741</v>
      </c>
      <c r="J1225" t="s">
        <v>742</v>
      </c>
      <c r="K1225" t="s">
        <v>743</v>
      </c>
      <c r="L1225">
        <v>1368</v>
      </c>
      <c r="N1225">
        <v>1011</v>
      </c>
      <c r="O1225" t="s">
        <v>744</v>
      </c>
      <c r="P1225" t="s">
        <v>744</v>
      </c>
      <c r="Q1225">
        <v>1</v>
      </c>
      <c r="X1225">
        <v>0.02</v>
      </c>
      <c r="Y1225">
        <v>0</v>
      </c>
      <c r="Z1225">
        <v>83.1</v>
      </c>
      <c r="AA1225">
        <v>12.62</v>
      </c>
      <c r="AB1225">
        <v>0</v>
      </c>
      <c r="AC1225">
        <v>0</v>
      </c>
      <c r="AD1225">
        <v>1</v>
      </c>
      <c r="AE1225">
        <v>0</v>
      </c>
      <c r="AF1225" t="s">
        <v>165</v>
      </c>
      <c r="AG1225">
        <v>2.7500000000000004E-2</v>
      </c>
      <c r="AH1225">
        <v>2</v>
      </c>
      <c r="AI1225">
        <v>56496681</v>
      </c>
      <c r="AJ1225">
        <v>1263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5">
      <c r="A1226">
        <f>ROW(Source!A1284)</f>
        <v>1284</v>
      </c>
      <c r="B1226">
        <v>56496685</v>
      </c>
      <c r="C1226">
        <v>56496679</v>
      </c>
      <c r="D1226">
        <v>54872728</v>
      </c>
      <c r="E1226">
        <v>1079</v>
      </c>
      <c r="F1226">
        <v>1</v>
      </c>
      <c r="G1226">
        <v>1079</v>
      </c>
      <c r="H1226">
        <v>3</v>
      </c>
      <c r="I1226" t="s">
        <v>1004</v>
      </c>
      <c r="J1226" t="s">
        <v>3</v>
      </c>
      <c r="K1226" t="s">
        <v>1005</v>
      </c>
      <c r="L1226">
        <v>1327</v>
      </c>
      <c r="N1226">
        <v>1005</v>
      </c>
      <c r="O1226" t="s">
        <v>214</v>
      </c>
      <c r="P1226" t="s">
        <v>214</v>
      </c>
      <c r="Q1226">
        <v>1</v>
      </c>
      <c r="X1226">
        <v>120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3</v>
      </c>
      <c r="AG1226">
        <v>120</v>
      </c>
      <c r="AH1226">
        <v>3</v>
      </c>
      <c r="AI1226">
        <v>-1</v>
      </c>
      <c r="AJ1226" t="s">
        <v>3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5">
      <c r="A1227">
        <f>ROW(Source!A1287)</f>
        <v>1287</v>
      </c>
      <c r="B1227">
        <v>56496705</v>
      </c>
      <c r="C1227">
        <v>56496687</v>
      </c>
      <c r="D1227">
        <v>54836958</v>
      </c>
      <c r="E1227">
        <v>1079</v>
      </c>
      <c r="F1227">
        <v>1</v>
      </c>
      <c r="G1227">
        <v>1079</v>
      </c>
      <c r="H1227">
        <v>1</v>
      </c>
      <c r="I1227" t="s">
        <v>738</v>
      </c>
      <c r="J1227" t="s">
        <v>3</v>
      </c>
      <c r="K1227" t="s">
        <v>739</v>
      </c>
      <c r="L1227">
        <v>1191</v>
      </c>
      <c r="N1227">
        <v>1013</v>
      </c>
      <c r="O1227" t="s">
        <v>740</v>
      </c>
      <c r="P1227" t="s">
        <v>740</v>
      </c>
      <c r="Q1227">
        <v>1</v>
      </c>
      <c r="X1227">
        <v>179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 t="s">
        <v>166</v>
      </c>
      <c r="AG1227">
        <v>226.435</v>
      </c>
      <c r="AH1227">
        <v>2</v>
      </c>
      <c r="AI1227">
        <v>56496688</v>
      </c>
      <c r="AJ1227">
        <v>1265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x14ac:dyDescent="0.25">
      <c r="A1228">
        <f>ROW(Source!A1287)</f>
        <v>1287</v>
      </c>
      <c r="B1228">
        <v>56496706</v>
      </c>
      <c r="C1228">
        <v>56496687</v>
      </c>
      <c r="D1228">
        <v>54933985</v>
      </c>
      <c r="E1228">
        <v>1</v>
      </c>
      <c r="F1228">
        <v>1</v>
      </c>
      <c r="G1228">
        <v>1079</v>
      </c>
      <c r="H1228">
        <v>2</v>
      </c>
      <c r="I1228" t="s">
        <v>773</v>
      </c>
      <c r="J1228" t="s">
        <v>774</v>
      </c>
      <c r="K1228" t="s">
        <v>775</v>
      </c>
      <c r="L1228">
        <v>1368</v>
      </c>
      <c r="N1228">
        <v>1011</v>
      </c>
      <c r="O1228" t="s">
        <v>744</v>
      </c>
      <c r="P1228" t="s">
        <v>744</v>
      </c>
      <c r="Q1228">
        <v>1</v>
      </c>
      <c r="X1228">
        <v>120</v>
      </c>
      <c r="Y1228">
        <v>0</v>
      </c>
      <c r="Z1228">
        <v>7.11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 t="s">
        <v>165</v>
      </c>
      <c r="AG1228">
        <v>165</v>
      </c>
      <c r="AH1228">
        <v>2</v>
      </c>
      <c r="AI1228">
        <v>56496689</v>
      </c>
      <c r="AJ1228">
        <v>1266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>
        <f>ROW(Source!A1287)</f>
        <v>1287</v>
      </c>
      <c r="B1229">
        <v>56496707</v>
      </c>
      <c r="C1229">
        <v>56496687</v>
      </c>
      <c r="D1229">
        <v>54934284</v>
      </c>
      <c r="E1229">
        <v>1</v>
      </c>
      <c r="F1229">
        <v>1</v>
      </c>
      <c r="G1229">
        <v>1079</v>
      </c>
      <c r="H1229">
        <v>2</v>
      </c>
      <c r="I1229" t="s">
        <v>741</v>
      </c>
      <c r="J1229" t="s">
        <v>742</v>
      </c>
      <c r="K1229" t="s">
        <v>743</v>
      </c>
      <c r="L1229">
        <v>1368</v>
      </c>
      <c r="N1229">
        <v>1011</v>
      </c>
      <c r="O1229" t="s">
        <v>744</v>
      </c>
      <c r="P1229" t="s">
        <v>744</v>
      </c>
      <c r="Q1229">
        <v>1</v>
      </c>
      <c r="X1229">
        <v>1.35</v>
      </c>
      <c r="Y1229">
        <v>0</v>
      </c>
      <c r="Z1229">
        <v>83.1</v>
      </c>
      <c r="AA1229">
        <v>12.62</v>
      </c>
      <c r="AB1229">
        <v>0</v>
      </c>
      <c r="AC1229">
        <v>0</v>
      </c>
      <c r="AD1229">
        <v>1</v>
      </c>
      <c r="AE1229">
        <v>0</v>
      </c>
      <c r="AF1229" t="s">
        <v>165</v>
      </c>
      <c r="AG1229">
        <v>1.8562500000000002</v>
      </c>
      <c r="AH1229">
        <v>2</v>
      </c>
      <c r="AI1229">
        <v>56496690</v>
      </c>
      <c r="AJ1229">
        <v>1267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x14ac:dyDescent="0.25">
      <c r="A1230">
        <f>ROW(Source!A1287)</f>
        <v>1287</v>
      </c>
      <c r="B1230">
        <v>56496709</v>
      </c>
      <c r="C1230">
        <v>56496687</v>
      </c>
      <c r="D1230">
        <v>54934421</v>
      </c>
      <c r="E1230">
        <v>1</v>
      </c>
      <c r="F1230">
        <v>1</v>
      </c>
      <c r="G1230">
        <v>1079</v>
      </c>
      <c r="H1230">
        <v>2</v>
      </c>
      <c r="I1230" t="s">
        <v>803</v>
      </c>
      <c r="J1230" t="s">
        <v>804</v>
      </c>
      <c r="K1230" t="s">
        <v>805</v>
      </c>
      <c r="L1230">
        <v>1368</v>
      </c>
      <c r="N1230">
        <v>1011</v>
      </c>
      <c r="O1230" t="s">
        <v>744</v>
      </c>
      <c r="P1230" t="s">
        <v>744</v>
      </c>
      <c r="Q1230">
        <v>1</v>
      </c>
      <c r="X1230">
        <v>0.1</v>
      </c>
      <c r="Y1230">
        <v>0</v>
      </c>
      <c r="Z1230">
        <v>0.45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165</v>
      </c>
      <c r="AG1230">
        <v>0.13750000000000001</v>
      </c>
      <c r="AH1230">
        <v>2</v>
      </c>
      <c r="AI1230">
        <v>56496692</v>
      </c>
      <c r="AJ1230">
        <v>1268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x14ac:dyDescent="0.25">
      <c r="A1231">
        <f>ROW(Source!A1287)</f>
        <v>1287</v>
      </c>
      <c r="B1231">
        <v>56496708</v>
      </c>
      <c r="C1231">
        <v>56496687</v>
      </c>
      <c r="D1231">
        <v>54933523</v>
      </c>
      <c r="E1231">
        <v>1</v>
      </c>
      <c r="F1231">
        <v>1</v>
      </c>
      <c r="G1231">
        <v>1079</v>
      </c>
      <c r="H1231">
        <v>2</v>
      </c>
      <c r="I1231" t="s">
        <v>746</v>
      </c>
      <c r="J1231" t="s">
        <v>747</v>
      </c>
      <c r="K1231" t="s">
        <v>748</v>
      </c>
      <c r="L1231">
        <v>1368</v>
      </c>
      <c r="N1231">
        <v>1011</v>
      </c>
      <c r="O1231" t="s">
        <v>744</v>
      </c>
      <c r="P1231" t="s">
        <v>744</v>
      </c>
      <c r="Q1231">
        <v>1</v>
      </c>
      <c r="X1231">
        <v>0.9</v>
      </c>
      <c r="Y1231">
        <v>0</v>
      </c>
      <c r="Z1231">
        <v>179.17</v>
      </c>
      <c r="AA1231">
        <v>16.93</v>
      </c>
      <c r="AB1231">
        <v>0</v>
      </c>
      <c r="AC1231">
        <v>0</v>
      </c>
      <c r="AD1231">
        <v>1</v>
      </c>
      <c r="AE1231">
        <v>0</v>
      </c>
      <c r="AF1231" t="s">
        <v>165</v>
      </c>
      <c r="AG1231">
        <v>1.2375</v>
      </c>
      <c r="AH1231">
        <v>2</v>
      </c>
      <c r="AI1231">
        <v>56496691</v>
      </c>
      <c r="AJ1231">
        <v>1269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5">
      <c r="A1232">
        <f>ROW(Source!A1287)</f>
        <v>1287</v>
      </c>
      <c r="B1232">
        <v>56496710</v>
      </c>
      <c r="C1232">
        <v>56496687</v>
      </c>
      <c r="D1232">
        <v>54933656</v>
      </c>
      <c r="E1232">
        <v>1</v>
      </c>
      <c r="F1232">
        <v>1</v>
      </c>
      <c r="G1232">
        <v>1079</v>
      </c>
      <c r="H1232">
        <v>2</v>
      </c>
      <c r="I1232" t="s">
        <v>806</v>
      </c>
      <c r="J1232" t="s">
        <v>807</v>
      </c>
      <c r="K1232" t="s">
        <v>808</v>
      </c>
      <c r="L1232">
        <v>1368</v>
      </c>
      <c r="N1232">
        <v>1011</v>
      </c>
      <c r="O1232" t="s">
        <v>744</v>
      </c>
      <c r="P1232" t="s">
        <v>744</v>
      </c>
      <c r="Q1232">
        <v>1</v>
      </c>
      <c r="X1232">
        <v>0.25</v>
      </c>
      <c r="Y1232">
        <v>0</v>
      </c>
      <c r="Z1232">
        <v>164.94</v>
      </c>
      <c r="AA1232">
        <v>14.54</v>
      </c>
      <c r="AB1232">
        <v>0</v>
      </c>
      <c r="AC1232">
        <v>0</v>
      </c>
      <c r="AD1232">
        <v>1</v>
      </c>
      <c r="AE1232">
        <v>0</v>
      </c>
      <c r="AF1232" t="s">
        <v>165</v>
      </c>
      <c r="AG1232">
        <v>0.34375</v>
      </c>
      <c r="AH1232">
        <v>2</v>
      </c>
      <c r="AI1232">
        <v>56496693</v>
      </c>
      <c r="AJ1232">
        <v>1270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5">
      <c r="A1233">
        <f>ROW(Source!A1287)</f>
        <v>1287</v>
      </c>
      <c r="B1233">
        <v>56496711</v>
      </c>
      <c r="C1233">
        <v>56496687</v>
      </c>
      <c r="D1233">
        <v>54933780</v>
      </c>
      <c r="E1233">
        <v>1</v>
      </c>
      <c r="F1233">
        <v>1</v>
      </c>
      <c r="G1233">
        <v>1079</v>
      </c>
      <c r="H1233">
        <v>2</v>
      </c>
      <c r="I1233" t="s">
        <v>915</v>
      </c>
      <c r="J1233" t="s">
        <v>916</v>
      </c>
      <c r="K1233" t="s">
        <v>917</v>
      </c>
      <c r="L1233">
        <v>1368</v>
      </c>
      <c r="N1233">
        <v>1011</v>
      </c>
      <c r="O1233" t="s">
        <v>744</v>
      </c>
      <c r="P1233" t="s">
        <v>744</v>
      </c>
      <c r="Q1233">
        <v>1</v>
      </c>
      <c r="X1233">
        <v>9</v>
      </c>
      <c r="Y1233">
        <v>0</v>
      </c>
      <c r="Z1233">
        <v>0.42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 t="s">
        <v>165</v>
      </c>
      <c r="AG1233">
        <v>12.375000000000002</v>
      </c>
      <c r="AH1233">
        <v>2</v>
      </c>
      <c r="AI1233">
        <v>56496694</v>
      </c>
      <c r="AJ1233">
        <v>1271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5">
      <c r="A1234">
        <f>ROW(Source!A1287)</f>
        <v>1287</v>
      </c>
      <c r="B1234">
        <v>56496712</v>
      </c>
      <c r="C1234">
        <v>56496687</v>
      </c>
      <c r="D1234">
        <v>54831673</v>
      </c>
      <c r="E1234">
        <v>1079</v>
      </c>
      <c r="F1234">
        <v>1</v>
      </c>
      <c r="G1234">
        <v>1079</v>
      </c>
      <c r="H1234">
        <v>3</v>
      </c>
      <c r="I1234" t="s">
        <v>969</v>
      </c>
      <c r="J1234" t="s">
        <v>3</v>
      </c>
      <c r="K1234" t="s">
        <v>972</v>
      </c>
      <c r="L1234">
        <v>1348</v>
      </c>
      <c r="N1234">
        <v>1009</v>
      </c>
      <c r="O1234" t="s">
        <v>32</v>
      </c>
      <c r="P1234" t="s">
        <v>32</v>
      </c>
      <c r="Q1234">
        <v>1000</v>
      </c>
      <c r="X1234">
        <v>8.1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3</v>
      </c>
      <c r="AG1234">
        <v>8.1</v>
      </c>
      <c r="AH1234">
        <v>3</v>
      </c>
      <c r="AI1234">
        <v>-1</v>
      </c>
      <c r="AJ1234" t="s">
        <v>3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5">
      <c r="A1235">
        <f>ROW(Source!A1287)</f>
        <v>1287</v>
      </c>
      <c r="B1235">
        <v>56496713</v>
      </c>
      <c r="C1235">
        <v>56496687</v>
      </c>
      <c r="D1235">
        <v>54902310</v>
      </c>
      <c r="E1235">
        <v>1</v>
      </c>
      <c r="F1235">
        <v>1</v>
      </c>
      <c r="G1235">
        <v>1079</v>
      </c>
      <c r="H1235">
        <v>3</v>
      </c>
      <c r="I1235" t="s">
        <v>752</v>
      </c>
      <c r="J1235" t="s">
        <v>753</v>
      </c>
      <c r="K1235" t="s">
        <v>754</v>
      </c>
      <c r="L1235">
        <v>1339</v>
      </c>
      <c r="N1235">
        <v>1007</v>
      </c>
      <c r="O1235" t="s">
        <v>158</v>
      </c>
      <c r="P1235" t="s">
        <v>158</v>
      </c>
      <c r="Q1235">
        <v>1</v>
      </c>
      <c r="X1235">
        <v>0.73</v>
      </c>
      <c r="Y1235">
        <v>7.07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3</v>
      </c>
      <c r="AG1235">
        <v>0.73</v>
      </c>
      <c r="AH1235">
        <v>2</v>
      </c>
      <c r="AI1235">
        <v>56496695</v>
      </c>
      <c r="AJ1235">
        <v>1272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5">
      <c r="A1236">
        <f>ROW(Source!A1287)</f>
        <v>1287</v>
      </c>
      <c r="B1236">
        <v>56496714</v>
      </c>
      <c r="C1236">
        <v>56496687</v>
      </c>
      <c r="D1236">
        <v>54902322</v>
      </c>
      <c r="E1236">
        <v>1</v>
      </c>
      <c r="F1236">
        <v>1</v>
      </c>
      <c r="G1236">
        <v>1079</v>
      </c>
      <c r="H1236">
        <v>3</v>
      </c>
      <c r="I1236" t="s">
        <v>809</v>
      </c>
      <c r="J1236" t="s">
        <v>810</v>
      </c>
      <c r="K1236" t="s">
        <v>811</v>
      </c>
      <c r="L1236">
        <v>1348</v>
      </c>
      <c r="N1236">
        <v>1009</v>
      </c>
      <c r="O1236" t="s">
        <v>32</v>
      </c>
      <c r="P1236" t="s">
        <v>32</v>
      </c>
      <c r="Q1236">
        <v>1000</v>
      </c>
      <c r="X1236">
        <v>2E-3</v>
      </c>
      <c r="Y1236">
        <v>6512.79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 t="s">
        <v>3</v>
      </c>
      <c r="AG1236">
        <v>2E-3</v>
      </c>
      <c r="AH1236">
        <v>2</v>
      </c>
      <c r="AI1236">
        <v>56496696</v>
      </c>
      <c r="AJ1236">
        <v>1273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25">
      <c r="A1237">
        <f>ROW(Source!A1287)</f>
        <v>1287</v>
      </c>
      <c r="B1237">
        <v>56496715</v>
      </c>
      <c r="C1237">
        <v>56496687</v>
      </c>
      <c r="D1237">
        <v>54903374</v>
      </c>
      <c r="E1237">
        <v>1</v>
      </c>
      <c r="F1237">
        <v>1</v>
      </c>
      <c r="G1237">
        <v>1079</v>
      </c>
      <c r="H1237">
        <v>3</v>
      </c>
      <c r="I1237" t="s">
        <v>779</v>
      </c>
      <c r="J1237" t="s">
        <v>780</v>
      </c>
      <c r="K1237" t="s">
        <v>781</v>
      </c>
      <c r="L1237">
        <v>1348</v>
      </c>
      <c r="N1237">
        <v>1009</v>
      </c>
      <c r="O1237" t="s">
        <v>32</v>
      </c>
      <c r="P1237" t="s">
        <v>32</v>
      </c>
      <c r="Q1237">
        <v>1000</v>
      </c>
      <c r="X1237">
        <v>0.16</v>
      </c>
      <c r="Y1237">
        <v>7185.82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3</v>
      </c>
      <c r="AG1237">
        <v>0.16</v>
      </c>
      <c r="AH1237">
        <v>2</v>
      </c>
      <c r="AI1237">
        <v>56496697</v>
      </c>
      <c r="AJ1237">
        <v>1274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25">
      <c r="A1238">
        <f>ROW(Source!A1287)</f>
        <v>1287</v>
      </c>
      <c r="B1238">
        <v>56496716</v>
      </c>
      <c r="C1238">
        <v>56496687</v>
      </c>
      <c r="D1238">
        <v>54902403</v>
      </c>
      <c r="E1238">
        <v>1</v>
      </c>
      <c r="F1238">
        <v>1</v>
      </c>
      <c r="G1238">
        <v>1079</v>
      </c>
      <c r="H1238">
        <v>3</v>
      </c>
      <c r="I1238" t="s">
        <v>815</v>
      </c>
      <c r="J1238" t="s">
        <v>816</v>
      </c>
      <c r="K1238" t="s">
        <v>817</v>
      </c>
      <c r="L1238">
        <v>1339</v>
      </c>
      <c r="N1238">
        <v>1007</v>
      </c>
      <c r="O1238" t="s">
        <v>158</v>
      </c>
      <c r="P1238" t="s">
        <v>158</v>
      </c>
      <c r="Q1238">
        <v>1</v>
      </c>
      <c r="X1238">
        <v>0.04</v>
      </c>
      <c r="Y1238">
        <v>1821.37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 t="s">
        <v>3</v>
      </c>
      <c r="AG1238">
        <v>0.04</v>
      </c>
      <c r="AH1238">
        <v>2</v>
      </c>
      <c r="AI1238">
        <v>56496698</v>
      </c>
      <c r="AJ1238">
        <v>1275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25">
      <c r="A1239">
        <f>ROW(Source!A1287)</f>
        <v>1287</v>
      </c>
      <c r="B1239">
        <v>56496717</v>
      </c>
      <c r="C1239">
        <v>56496687</v>
      </c>
      <c r="D1239">
        <v>54902427</v>
      </c>
      <c r="E1239">
        <v>1</v>
      </c>
      <c r="F1239">
        <v>1</v>
      </c>
      <c r="G1239">
        <v>1079</v>
      </c>
      <c r="H1239">
        <v>3</v>
      </c>
      <c r="I1239" t="s">
        <v>761</v>
      </c>
      <c r="J1239" t="s">
        <v>762</v>
      </c>
      <c r="K1239" t="s">
        <v>763</v>
      </c>
      <c r="L1239">
        <v>1348</v>
      </c>
      <c r="N1239">
        <v>1009</v>
      </c>
      <c r="O1239" t="s">
        <v>32</v>
      </c>
      <c r="P1239" t="s">
        <v>32</v>
      </c>
      <c r="Q1239">
        <v>1000</v>
      </c>
      <c r="X1239">
        <v>0.01</v>
      </c>
      <c r="Y1239">
        <v>1257.54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 t="s">
        <v>3</v>
      </c>
      <c r="AG1239">
        <v>0.01</v>
      </c>
      <c r="AH1239">
        <v>2</v>
      </c>
      <c r="AI1239">
        <v>56496699</v>
      </c>
      <c r="AJ1239">
        <v>1276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5">
      <c r="A1240">
        <f>ROW(Source!A1287)</f>
        <v>1287</v>
      </c>
      <c r="B1240">
        <v>56496718</v>
      </c>
      <c r="C1240">
        <v>56496687</v>
      </c>
      <c r="D1240">
        <v>54902715</v>
      </c>
      <c r="E1240">
        <v>1</v>
      </c>
      <c r="F1240">
        <v>1</v>
      </c>
      <c r="G1240">
        <v>1079</v>
      </c>
      <c r="H1240">
        <v>3</v>
      </c>
      <c r="I1240" t="s">
        <v>892</v>
      </c>
      <c r="J1240" t="s">
        <v>893</v>
      </c>
      <c r="K1240" t="s">
        <v>894</v>
      </c>
      <c r="L1240">
        <v>1327</v>
      </c>
      <c r="N1240">
        <v>1005</v>
      </c>
      <c r="O1240" t="s">
        <v>214</v>
      </c>
      <c r="P1240" t="s">
        <v>214</v>
      </c>
      <c r="Q1240">
        <v>1</v>
      </c>
      <c r="X1240">
        <v>30</v>
      </c>
      <c r="Y1240">
        <v>7.39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 t="s">
        <v>3</v>
      </c>
      <c r="AG1240">
        <v>30</v>
      </c>
      <c r="AH1240">
        <v>2</v>
      </c>
      <c r="AI1240">
        <v>56496700</v>
      </c>
      <c r="AJ1240">
        <v>1277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x14ac:dyDescent="0.25">
      <c r="A1241">
        <f>ROW(Source!A1287)</f>
        <v>1287</v>
      </c>
      <c r="B1241">
        <v>56496719</v>
      </c>
      <c r="C1241">
        <v>56496687</v>
      </c>
      <c r="D1241">
        <v>54914903</v>
      </c>
      <c r="E1241">
        <v>1</v>
      </c>
      <c r="F1241">
        <v>1</v>
      </c>
      <c r="G1241">
        <v>1079</v>
      </c>
      <c r="H1241">
        <v>3</v>
      </c>
      <c r="I1241" t="s">
        <v>918</v>
      </c>
      <c r="J1241" t="s">
        <v>919</v>
      </c>
      <c r="K1241" t="s">
        <v>920</v>
      </c>
      <c r="L1241">
        <v>1327</v>
      </c>
      <c r="N1241">
        <v>1005</v>
      </c>
      <c r="O1241" t="s">
        <v>214</v>
      </c>
      <c r="P1241" t="s">
        <v>214</v>
      </c>
      <c r="Q1241">
        <v>1</v>
      </c>
      <c r="X1241">
        <v>3.6</v>
      </c>
      <c r="Y1241">
        <v>90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3</v>
      </c>
      <c r="AG1241">
        <v>3.6</v>
      </c>
      <c r="AH1241">
        <v>2</v>
      </c>
      <c r="AI1241">
        <v>56496704</v>
      </c>
      <c r="AJ1241">
        <v>1281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25">
      <c r="A1242">
        <f>ROW(Source!A1287)</f>
        <v>1287</v>
      </c>
      <c r="B1242">
        <v>56496720</v>
      </c>
      <c r="C1242">
        <v>56496687</v>
      </c>
      <c r="D1242">
        <v>54869117</v>
      </c>
      <c r="E1242">
        <v>1079</v>
      </c>
      <c r="F1242">
        <v>1</v>
      </c>
      <c r="G1242">
        <v>1079</v>
      </c>
      <c r="H1242">
        <v>3</v>
      </c>
      <c r="I1242" t="s">
        <v>973</v>
      </c>
      <c r="J1242" t="s">
        <v>3</v>
      </c>
      <c r="K1242" t="s">
        <v>987</v>
      </c>
      <c r="L1242">
        <v>1339</v>
      </c>
      <c r="N1242">
        <v>1007</v>
      </c>
      <c r="O1242" t="s">
        <v>158</v>
      </c>
      <c r="P1242" t="s">
        <v>158</v>
      </c>
      <c r="Q1242">
        <v>1</v>
      </c>
      <c r="X1242">
        <v>101.5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3</v>
      </c>
      <c r="AG1242">
        <v>101.5</v>
      </c>
      <c r="AH1242">
        <v>3</v>
      </c>
      <c r="AI1242">
        <v>-1</v>
      </c>
      <c r="AJ1242" t="s">
        <v>3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25">
      <c r="A1243">
        <f>ROW(Source!A1288)</f>
        <v>1288</v>
      </c>
      <c r="B1243">
        <v>56496705</v>
      </c>
      <c r="C1243">
        <v>56496687</v>
      </c>
      <c r="D1243">
        <v>54836958</v>
      </c>
      <c r="E1243">
        <v>1079</v>
      </c>
      <c r="F1243">
        <v>1</v>
      </c>
      <c r="G1243">
        <v>1079</v>
      </c>
      <c r="H1243">
        <v>1</v>
      </c>
      <c r="I1243" t="s">
        <v>738</v>
      </c>
      <c r="J1243" t="s">
        <v>3</v>
      </c>
      <c r="K1243" t="s">
        <v>739</v>
      </c>
      <c r="L1243">
        <v>1191</v>
      </c>
      <c r="N1243">
        <v>1013</v>
      </c>
      <c r="O1243" t="s">
        <v>740</v>
      </c>
      <c r="P1243" t="s">
        <v>740</v>
      </c>
      <c r="Q1243">
        <v>1</v>
      </c>
      <c r="X1243">
        <v>179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 t="s">
        <v>166</v>
      </c>
      <c r="AG1243">
        <v>226.435</v>
      </c>
      <c r="AH1243">
        <v>2</v>
      </c>
      <c r="AI1243">
        <v>56496688</v>
      </c>
      <c r="AJ1243">
        <v>1282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x14ac:dyDescent="0.25">
      <c r="A1244">
        <f>ROW(Source!A1288)</f>
        <v>1288</v>
      </c>
      <c r="B1244">
        <v>56496706</v>
      </c>
      <c r="C1244">
        <v>56496687</v>
      </c>
      <c r="D1244">
        <v>54933985</v>
      </c>
      <c r="E1244">
        <v>1</v>
      </c>
      <c r="F1244">
        <v>1</v>
      </c>
      <c r="G1244">
        <v>1079</v>
      </c>
      <c r="H1244">
        <v>2</v>
      </c>
      <c r="I1244" t="s">
        <v>773</v>
      </c>
      <c r="J1244" t="s">
        <v>774</v>
      </c>
      <c r="K1244" t="s">
        <v>775</v>
      </c>
      <c r="L1244">
        <v>1368</v>
      </c>
      <c r="N1244">
        <v>1011</v>
      </c>
      <c r="O1244" t="s">
        <v>744</v>
      </c>
      <c r="P1244" t="s">
        <v>744</v>
      </c>
      <c r="Q1244">
        <v>1</v>
      </c>
      <c r="X1244">
        <v>120</v>
      </c>
      <c r="Y1244">
        <v>0</v>
      </c>
      <c r="Z1244">
        <v>7.11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 t="s">
        <v>165</v>
      </c>
      <c r="AG1244">
        <v>165</v>
      </c>
      <c r="AH1244">
        <v>2</v>
      </c>
      <c r="AI1244">
        <v>56496689</v>
      </c>
      <c r="AJ1244">
        <v>1283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25">
      <c r="A1245">
        <f>ROW(Source!A1288)</f>
        <v>1288</v>
      </c>
      <c r="B1245">
        <v>56496707</v>
      </c>
      <c r="C1245">
        <v>56496687</v>
      </c>
      <c r="D1245">
        <v>54934284</v>
      </c>
      <c r="E1245">
        <v>1</v>
      </c>
      <c r="F1245">
        <v>1</v>
      </c>
      <c r="G1245">
        <v>1079</v>
      </c>
      <c r="H1245">
        <v>2</v>
      </c>
      <c r="I1245" t="s">
        <v>741</v>
      </c>
      <c r="J1245" t="s">
        <v>742</v>
      </c>
      <c r="K1245" t="s">
        <v>743</v>
      </c>
      <c r="L1245">
        <v>1368</v>
      </c>
      <c r="N1245">
        <v>1011</v>
      </c>
      <c r="O1245" t="s">
        <v>744</v>
      </c>
      <c r="P1245" t="s">
        <v>744</v>
      </c>
      <c r="Q1245">
        <v>1</v>
      </c>
      <c r="X1245">
        <v>1.35</v>
      </c>
      <c r="Y1245">
        <v>0</v>
      </c>
      <c r="Z1245">
        <v>83.1</v>
      </c>
      <c r="AA1245">
        <v>12.62</v>
      </c>
      <c r="AB1245">
        <v>0</v>
      </c>
      <c r="AC1245">
        <v>0</v>
      </c>
      <c r="AD1245">
        <v>1</v>
      </c>
      <c r="AE1245">
        <v>0</v>
      </c>
      <c r="AF1245" t="s">
        <v>165</v>
      </c>
      <c r="AG1245">
        <v>1.8562500000000002</v>
      </c>
      <c r="AH1245">
        <v>2</v>
      </c>
      <c r="AI1245">
        <v>56496690</v>
      </c>
      <c r="AJ1245">
        <v>1284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x14ac:dyDescent="0.25">
      <c r="A1246">
        <f>ROW(Source!A1288)</f>
        <v>1288</v>
      </c>
      <c r="B1246">
        <v>56496709</v>
      </c>
      <c r="C1246">
        <v>56496687</v>
      </c>
      <c r="D1246">
        <v>54934421</v>
      </c>
      <c r="E1246">
        <v>1</v>
      </c>
      <c r="F1246">
        <v>1</v>
      </c>
      <c r="G1246">
        <v>1079</v>
      </c>
      <c r="H1246">
        <v>2</v>
      </c>
      <c r="I1246" t="s">
        <v>803</v>
      </c>
      <c r="J1246" t="s">
        <v>804</v>
      </c>
      <c r="K1246" t="s">
        <v>805</v>
      </c>
      <c r="L1246">
        <v>1368</v>
      </c>
      <c r="N1246">
        <v>1011</v>
      </c>
      <c r="O1246" t="s">
        <v>744</v>
      </c>
      <c r="P1246" t="s">
        <v>744</v>
      </c>
      <c r="Q1246">
        <v>1</v>
      </c>
      <c r="X1246">
        <v>0.1</v>
      </c>
      <c r="Y1246">
        <v>0</v>
      </c>
      <c r="Z1246">
        <v>0.45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 t="s">
        <v>165</v>
      </c>
      <c r="AG1246">
        <v>0.13750000000000001</v>
      </c>
      <c r="AH1246">
        <v>2</v>
      </c>
      <c r="AI1246">
        <v>56496692</v>
      </c>
      <c r="AJ1246">
        <v>1285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x14ac:dyDescent="0.25">
      <c r="A1247">
        <f>ROW(Source!A1288)</f>
        <v>1288</v>
      </c>
      <c r="B1247">
        <v>56496708</v>
      </c>
      <c r="C1247">
        <v>56496687</v>
      </c>
      <c r="D1247">
        <v>54933523</v>
      </c>
      <c r="E1247">
        <v>1</v>
      </c>
      <c r="F1247">
        <v>1</v>
      </c>
      <c r="G1247">
        <v>1079</v>
      </c>
      <c r="H1247">
        <v>2</v>
      </c>
      <c r="I1247" t="s">
        <v>746</v>
      </c>
      <c r="J1247" t="s">
        <v>747</v>
      </c>
      <c r="K1247" t="s">
        <v>748</v>
      </c>
      <c r="L1247">
        <v>1368</v>
      </c>
      <c r="N1247">
        <v>1011</v>
      </c>
      <c r="O1247" t="s">
        <v>744</v>
      </c>
      <c r="P1247" t="s">
        <v>744</v>
      </c>
      <c r="Q1247">
        <v>1</v>
      </c>
      <c r="X1247">
        <v>0.9</v>
      </c>
      <c r="Y1247">
        <v>0</v>
      </c>
      <c r="Z1247">
        <v>179.17</v>
      </c>
      <c r="AA1247">
        <v>16.93</v>
      </c>
      <c r="AB1247">
        <v>0</v>
      </c>
      <c r="AC1247">
        <v>0</v>
      </c>
      <c r="AD1247">
        <v>1</v>
      </c>
      <c r="AE1247">
        <v>0</v>
      </c>
      <c r="AF1247" t="s">
        <v>165</v>
      </c>
      <c r="AG1247">
        <v>1.2375</v>
      </c>
      <c r="AH1247">
        <v>2</v>
      </c>
      <c r="AI1247">
        <v>56496691</v>
      </c>
      <c r="AJ1247">
        <v>1286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25">
      <c r="A1248">
        <f>ROW(Source!A1288)</f>
        <v>1288</v>
      </c>
      <c r="B1248">
        <v>56496710</v>
      </c>
      <c r="C1248">
        <v>56496687</v>
      </c>
      <c r="D1248">
        <v>54933656</v>
      </c>
      <c r="E1248">
        <v>1</v>
      </c>
      <c r="F1248">
        <v>1</v>
      </c>
      <c r="G1248">
        <v>1079</v>
      </c>
      <c r="H1248">
        <v>2</v>
      </c>
      <c r="I1248" t="s">
        <v>806</v>
      </c>
      <c r="J1248" t="s">
        <v>807</v>
      </c>
      <c r="K1248" t="s">
        <v>808</v>
      </c>
      <c r="L1248">
        <v>1368</v>
      </c>
      <c r="N1248">
        <v>1011</v>
      </c>
      <c r="O1248" t="s">
        <v>744</v>
      </c>
      <c r="P1248" t="s">
        <v>744</v>
      </c>
      <c r="Q1248">
        <v>1</v>
      </c>
      <c r="X1248">
        <v>0.25</v>
      </c>
      <c r="Y1248">
        <v>0</v>
      </c>
      <c r="Z1248">
        <v>164.94</v>
      </c>
      <c r="AA1248">
        <v>14.54</v>
      </c>
      <c r="AB1248">
        <v>0</v>
      </c>
      <c r="AC1248">
        <v>0</v>
      </c>
      <c r="AD1248">
        <v>1</v>
      </c>
      <c r="AE1248">
        <v>0</v>
      </c>
      <c r="AF1248" t="s">
        <v>165</v>
      </c>
      <c r="AG1248">
        <v>0.34375</v>
      </c>
      <c r="AH1248">
        <v>2</v>
      </c>
      <c r="AI1248">
        <v>56496693</v>
      </c>
      <c r="AJ1248">
        <v>1287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x14ac:dyDescent="0.25">
      <c r="A1249">
        <f>ROW(Source!A1288)</f>
        <v>1288</v>
      </c>
      <c r="B1249">
        <v>56496711</v>
      </c>
      <c r="C1249">
        <v>56496687</v>
      </c>
      <c r="D1249">
        <v>54933780</v>
      </c>
      <c r="E1249">
        <v>1</v>
      </c>
      <c r="F1249">
        <v>1</v>
      </c>
      <c r="G1249">
        <v>1079</v>
      </c>
      <c r="H1249">
        <v>2</v>
      </c>
      <c r="I1249" t="s">
        <v>915</v>
      </c>
      <c r="J1249" t="s">
        <v>916</v>
      </c>
      <c r="K1249" t="s">
        <v>917</v>
      </c>
      <c r="L1249">
        <v>1368</v>
      </c>
      <c r="N1249">
        <v>1011</v>
      </c>
      <c r="O1249" t="s">
        <v>744</v>
      </c>
      <c r="P1249" t="s">
        <v>744</v>
      </c>
      <c r="Q1249">
        <v>1</v>
      </c>
      <c r="X1249">
        <v>9</v>
      </c>
      <c r="Y1249">
        <v>0</v>
      </c>
      <c r="Z1249">
        <v>0.42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 t="s">
        <v>165</v>
      </c>
      <c r="AG1249">
        <v>12.375000000000002</v>
      </c>
      <c r="AH1249">
        <v>2</v>
      </c>
      <c r="AI1249">
        <v>56496694</v>
      </c>
      <c r="AJ1249">
        <v>1288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25">
      <c r="A1250">
        <f>ROW(Source!A1288)</f>
        <v>1288</v>
      </c>
      <c r="B1250">
        <v>56496712</v>
      </c>
      <c r="C1250">
        <v>56496687</v>
      </c>
      <c r="D1250">
        <v>54831673</v>
      </c>
      <c r="E1250">
        <v>1079</v>
      </c>
      <c r="F1250">
        <v>1</v>
      </c>
      <c r="G1250">
        <v>1079</v>
      </c>
      <c r="H1250">
        <v>3</v>
      </c>
      <c r="I1250" t="s">
        <v>969</v>
      </c>
      <c r="J1250" t="s">
        <v>3</v>
      </c>
      <c r="K1250" t="s">
        <v>972</v>
      </c>
      <c r="L1250">
        <v>1348</v>
      </c>
      <c r="N1250">
        <v>1009</v>
      </c>
      <c r="O1250" t="s">
        <v>32</v>
      </c>
      <c r="P1250" t="s">
        <v>32</v>
      </c>
      <c r="Q1250">
        <v>1000</v>
      </c>
      <c r="X1250">
        <v>8.1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3</v>
      </c>
      <c r="AG1250">
        <v>8.1</v>
      </c>
      <c r="AH1250">
        <v>3</v>
      </c>
      <c r="AI1250">
        <v>-1</v>
      </c>
      <c r="AJ1250" t="s">
        <v>3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x14ac:dyDescent="0.25">
      <c r="A1251">
        <f>ROW(Source!A1288)</f>
        <v>1288</v>
      </c>
      <c r="B1251">
        <v>56496713</v>
      </c>
      <c r="C1251">
        <v>56496687</v>
      </c>
      <c r="D1251">
        <v>54902310</v>
      </c>
      <c r="E1251">
        <v>1</v>
      </c>
      <c r="F1251">
        <v>1</v>
      </c>
      <c r="G1251">
        <v>1079</v>
      </c>
      <c r="H1251">
        <v>3</v>
      </c>
      <c r="I1251" t="s">
        <v>752</v>
      </c>
      <c r="J1251" t="s">
        <v>753</v>
      </c>
      <c r="K1251" t="s">
        <v>754</v>
      </c>
      <c r="L1251">
        <v>1339</v>
      </c>
      <c r="N1251">
        <v>1007</v>
      </c>
      <c r="O1251" t="s">
        <v>158</v>
      </c>
      <c r="P1251" t="s">
        <v>158</v>
      </c>
      <c r="Q1251">
        <v>1</v>
      </c>
      <c r="X1251">
        <v>0.73</v>
      </c>
      <c r="Y1251">
        <v>7.07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3</v>
      </c>
      <c r="AG1251">
        <v>0.73</v>
      </c>
      <c r="AH1251">
        <v>2</v>
      </c>
      <c r="AI1251">
        <v>56496695</v>
      </c>
      <c r="AJ1251">
        <v>1289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25">
      <c r="A1252">
        <f>ROW(Source!A1288)</f>
        <v>1288</v>
      </c>
      <c r="B1252">
        <v>56496714</v>
      </c>
      <c r="C1252">
        <v>56496687</v>
      </c>
      <c r="D1252">
        <v>54902322</v>
      </c>
      <c r="E1252">
        <v>1</v>
      </c>
      <c r="F1252">
        <v>1</v>
      </c>
      <c r="G1252">
        <v>1079</v>
      </c>
      <c r="H1252">
        <v>3</v>
      </c>
      <c r="I1252" t="s">
        <v>809</v>
      </c>
      <c r="J1252" t="s">
        <v>810</v>
      </c>
      <c r="K1252" t="s">
        <v>811</v>
      </c>
      <c r="L1252">
        <v>1348</v>
      </c>
      <c r="N1252">
        <v>1009</v>
      </c>
      <c r="O1252" t="s">
        <v>32</v>
      </c>
      <c r="P1252" t="s">
        <v>32</v>
      </c>
      <c r="Q1252">
        <v>1000</v>
      </c>
      <c r="X1252">
        <v>2E-3</v>
      </c>
      <c r="Y1252">
        <v>6512.79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 t="s">
        <v>3</v>
      </c>
      <c r="AG1252">
        <v>2E-3</v>
      </c>
      <c r="AH1252">
        <v>2</v>
      </c>
      <c r="AI1252">
        <v>56496696</v>
      </c>
      <c r="AJ1252">
        <v>1290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25">
      <c r="A1253">
        <f>ROW(Source!A1288)</f>
        <v>1288</v>
      </c>
      <c r="B1253">
        <v>56496715</v>
      </c>
      <c r="C1253">
        <v>56496687</v>
      </c>
      <c r="D1253">
        <v>54903374</v>
      </c>
      <c r="E1253">
        <v>1</v>
      </c>
      <c r="F1253">
        <v>1</v>
      </c>
      <c r="G1253">
        <v>1079</v>
      </c>
      <c r="H1253">
        <v>3</v>
      </c>
      <c r="I1253" t="s">
        <v>779</v>
      </c>
      <c r="J1253" t="s">
        <v>780</v>
      </c>
      <c r="K1253" t="s">
        <v>781</v>
      </c>
      <c r="L1253">
        <v>1348</v>
      </c>
      <c r="N1253">
        <v>1009</v>
      </c>
      <c r="O1253" t="s">
        <v>32</v>
      </c>
      <c r="P1253" t="s">
        <v>32</v>
      </c>
      <c r="Q1253">
        <v>1000</v>
      </c>
      <c r="X1253">
        <v>0.16</v>
      </c>
      <c r="Y1253">
        <v>7185.82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 t="s">
        <v>3</v>
      </c>
      <c r="AG1253">
        <v>0.16</v>
      </c>
      <c r="AH1253">
        <v>2</v>
      </c>
      <c r="AI1253">
        <v>56496697</v>
      </c>
      <c r="AJ1253">
        <v>1291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x14ac:dyDescent="0.25">
      <c r="A1254">
        <f>ROW(Source!A1288)</f>
        <v>1288</v>
      </c>
      <c r="B1254">
        <v>56496716</v>
      </c>
      <c r="C1254">
        <v>56496687</v>
      </c>
      <c r="D1254">
        <v>54902403</v>
      </c>
      <c r="E1254">
        <v>1</v>
      </c>
      <c r="F1254">
        <v>1</v>
      </c>
      <c r="G1254">
        <v>1079</v>
      </c>
      <c r="H1254">
        <v>3</v>
      </c>
      <c r="I1254" t="s">
        <v>815</v>
      </c>
      <c r="J1254" t="s">
        <v>816</v>
      </c>
      <c r="K1254" t="s">
        <v>817</v>
      </c>
      <c r="L1254">
        <v>1339</v>
      </c>
      <c r="N1254">
        <v>1007</v>
      </c>
      <c r="O1254" t="s">
        <v>158</v>
      </c>
      <c r="P1254" t="s">
        <v>158</v>
      </c>
      <c r="Q1254">
        <v>1</v>
      </c>
      <c r="X1254">
        <v>0.04</v>
      </c>
      <c r="Y1254">
        <v>1821.37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 t="s">
        <v>3</v>
      </c>
      <c r="AG1254">
        <v>0.04</v>
      </c>
      <c r="AH1254">
        <v>2</v>
      </c>
      <c r="AI1254">
        <v>56496698</v>
      </c>
      <c r="AJ1254">
        <v>1292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25">
      <c r="A1255">
        <f>ROW(Source!A1288)</f>
        <v>1288</v>
      </c>
      <c r="B1255">
        <v>56496717</v>
      </c>
      <c r="C1255">
        <v>56496687</v>
      </c>
      <c r="D1255">
        <v>54902427</v>
      </c>
      <c r="E1255">
        <v>1</v>
      </c>
      <c r="F1255">
        <v>1</v>
      </c>
      <c r="G1255">
        <v>1079</v>
      </c>
      <c r="H1255">
        <v>3</v>
      </c>
      <c r="I1255" t="s">
        <v>761</v>
      </c>
      <c r="J1255" t="s">
        <v>762</v>
      </c>
      <c r="K1255" t="s">
        <v>763</v>
      </c>
      <c r="L1255">
        <v>1348</v>
      </c>
      <c r="N1255">
        <v>1009</v>
      </c>
      <c r="O1255" t="s">
        <v>32</v>
      </c>
      <c r="P1255" t="s">
        <v>32</v>
      </c>
      <c r="Q1255">
        <v>1000</v>
      </c>
      <c r="X1255">
        <v>0.01</v>
      </c>
      <c r="Y1255">
        <v>1257.54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 t="s">
        <v>3</v>
      </c>
      <c r="AG1255">
        <v>0.01</v>
      </c>
      <c r="AH1255">
        <v>2</v>
      </c>
      <c r="AI1255">
        <v>56496699</v>
      </c>
      <c r="AJ1255">
        <v>1293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25">
      <c r="A1256">
        <f>ROW(Source!A1288)</f>
        <v>1288</v>
      </c>
      <c r="B1256">
        <v>56496718</v>
      </c>
      <c r="C1256">
        <v>56496687</v>
      </c>
      <c r="D1256">
        <v>54902715</v>
      </c>
      <c r="E1256">
        <v>1</v>
      </c>
      <c r="F1256">
        <v>1</v>
      </c>
      <c r="G1256">
        <v>1079</v>
      </c>
      <c r="H1256">
        <v>3</v>
      </c>
      <c r="I1256" t="s">
        <v>892</v>
      </c>
      <c r="J1256" t="s">
        <v>893</v>
      </c>
      <c r="K1256" t="s">
        <v>894</v>
      </c>
      <c r="L1256">
        <v>1327</v>
      </c>
      <c r="N1256">
        <v>1005</v>
      </c>
      <c r="O1256" t="s">
        <v>214</v>
      </c>
      <c r="P1256" t="s">
        <v>214</v>
      </c>
      <c r="Q1256">
        <v>1</v>
      </c>
      <c r="X1256">
        <v>30</v>
      </c>
      <c r="Y1256">
        <v>7.39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 t="s">
        <v>3</v>
      </c>
      <c r="AG1256">
        <v>30</v>
      </c>
      <c r="AH1256">
        <v>2</v>
      </c>
      <c r="AI1256">
        <v>56496700</v>
      </c>
      <c r="AJ1256">
        <v>1294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x14ac:dyDescent="0.25">
      <c r="A1257">
        <f>ROW(Source!A1288)</f>
        <v>1288</v>
      </c>
      <c r="B1257">
        <v>56496719</v>
      </c>
      <c r="C1257">
        <v>56496687</v>
      </c>
      <c r="D1257">
        <v>54914903</v>
      </c>
      <c r="E1257">
        <v>1</v>
      </c>
      <c r="F1257">
        <v>1</v>
      </c>
      <c r="G1257">
        <v>1079</v>
      </c>
      <c r="H1257">
        <v>3</v>
      </c>
      <c r="I1257" t="s">
        <v>918</v>
      </c>
      <c r="J1257" t="s">
        <v>919</v>
      </c>
      <c r="K1257" t="s">
        <v>920</v>
      </c>
      <c r="L1257">
        <v>1327</v>
      </c>
      <c r="N1257">
        <v>1005</v>
      </c>
      <c r="O1257" t="s">
        <v>214</v>
      </c>
      <c r="P1257" t="s">
        <v>214</v>
      </c>
      <c r="Q1257">
        <v>1</v>
      </c>
      <c r="X1257">
        <v>3.6</v>
      </c>
      <c r="Y1257">
        <v>90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 t="s">
        <v>3</v>
      </c>
      <c r="AG1257">
        <v>3.6</v>
      </c>
      <c r="AH1257">
        <v>2</v>
      </c>
      <c r="AI1257">
        <v>56496704</v>
      </c>
      <c r="AJ1257">
        <v>1298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25">
      <c r="A1258">
        <f>ROW(Source!A1288)</f>
        <v>1288</v>
      </c>
      <c r="B1258">
        <v>56496720</v>
      </c>
      <c r="C1258">
        <v>56496687</v>
      </c>
      <c r="D1258">
        <v>54869117</v>
      </c>
      <c r="E1258">
        <v>1079</v>
      </c>
      <c r="F1258">
        <v>1</v>
      </c>
      <c r="G1258">
        <v>1079</v>
      </c>
      <c r="H1258">
        <v>3</v>
      </c>
      <c r="I1258" t="s">
        <v>973</v>
      </c>
      <c r="J1258" t="s">
        <v>3</v>
      </c>
      <c r="K1258" t="s">
        <v>987</v>
      </c>
      <c r="L1258">
        <v>1339</v>
      </c>
      <c r="N1258">
        <v>1007</v>
      </c>
      <c r="O1258" t="s">
        <v>158</v>
      </c>
      <c r="P1258" t="s">
        <v>158</v>
      </c>
      <c r="Q1258">
        <v>1</v>
      </c>
      <c r="X1258">
        <v>101.5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3</v>
      </c>
      <c r="AG1258">
        <v>101.5</v>
      </c>
      <c r="AH1258">
        <v>3</v>
      </c>
      <c r="AI1258">
        <v>-1</v>
      </c>
      <c r="AJ1258" t="s">
        <v>3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25">
      <c r="A1259">
        <f>ROW(Source!A1295)</f>
        <v>1295</v>
      </c>
      <c r="B1259">
        <v>56496824</v>
      </c>
      <c r="C1259">
        <v>56496823</v>
      </c>
      <c r="D1259">
        <v>54836958</v>
      </c>
      <c r="E1259">
        <v>1079</v>
      </c>
      <c r="F1259">
        <v>1</v>
      </c>
      <c r="G1259">
        <v>1079</v>
      </c>
      <c r="H1259">
        <v>1</v>
      </c>
      <c r="I1259" t="s">
        <v>738</v>
      </c>
      <c r="J1259" t="s">
        <v>3</v>
      </c>
      <c r="K1259" t="s">
        <v>739</v>
      </c>
      <c r="L1259">
        <v>1191</v>
      </c>
      <c r="N1259">
        <v>1013</v>
      </c>
      <c r="O1259" t="s">
        <v>740</v>
      </c>
      <c r="P1259" t="s">
        <v>740</v>
      </c>
      <c r="Q1259">
        <v>1</v>
      </c>
      <c r="X1259">
        <v>198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1</v>
      </c>
      <c r="AF1259" t="s">
        <v>49</v>
      </c>
      <c r="AG1259">
        <v>250.47</v>
      </c>
      <c r="AH1259">
        <v>2</v>
      </c>
      <c r="AI1259">
        <v>56496824</v>
      </c>
      <c r="AJ1259">
        <v>1299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25">
      <c r="A1260">
        <f>ROW(Source!A1295)</f>
        <v>1295</v>
      </c>
      <c r="B1260">
        <v>56496825</v>
      </c>
      <c r="C1260">
        <v>56496823</v>
      </c>
      <c r="D1260">
        <v>54934284</v>
      </c>
      <c r="E1260">
        <v>1</v>
      </c>
      <c r="F1260">
        <v>1</v>
      </c>
      <c r="G1260">
        <v>1079</v>
      </c>
      <c r="H1260">
        <v>2</v>
      </c>
      <c r="I1260" t="s">
        <v>741</v>
      </c>
      <c r="J1260" t="s">
        <v>742</v>
      </c>
      <c r="K1260" t="s">
        <v>743</v>
      </c>
      <c r="L1260">
        <v>1368</v>
      </c>
      <c r="N1260">
        <v>1011</v>
      </c>
      <c r="O1260" t="s">
        <v>744</v>
      </c>
      <c r="P1260" t="s">
        <v>744</v>
      </c>
      <c r="Q1260">
        <v>1</v>
      </c>
      <c r="X1260">
        <v>0.19</v>
      </c>
      <c r="Y1260">
        <v>0</v>
      </c>
      <c r="Z1260">
        <v>83.1</v>
      </c>
      <c r="AA1260">
        <v>12.62</v>
      </c>
      <c r="AB1260">
        <v>0</v>
      </c>
      <c r="AC1260">
        <v>0</v>
      </c>
      <c r="AD1260">
        <v>1</v>
      </c>
      <c r="AE1260">
        <v>0</v>
      </c>
      <c r="AF1260" t="s">
        <v>48</v>
      </c>
      <c r="AG1260">
        <v>0.26124999999999998</v>
      </c>
      <c r="AH1260">
        <v>2</v>
      </c>
      <c r="AI1260">
        <v>56496825</v>
      </c>
      <c r="AJ1260">
        <v>1300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25">
      <c r="A1261">
        <f>ROW(Source!A1295)</f>
        <v>1295</v>
      </c>
      <c r="B1261">
        <v>56496826</v>
      </c>
      <c r="C1261">
        <v>56496823</v>
      </c>
      <c r="D1261">
        <v>54933523</v>
      </c>
      <c r="E1261">
        <v>1</v>
      </c>
      <c r="F1261">
        <v>1</v>
      </c>
      <c r="G1261">
        <v>1079</v>
      </c>
      <c r="H1261">
        <v>2</v>
      </c>
      <c r="I1261" t="s">
        <v>746</v>
      </c>
      <c r="J1261" t="s">
        <v>747</v>
      </c>
      <c r="K1261" t="s">
        <v>748</v>
      </c>
      <c r="L1261">
        <v>1368</v>
      </c>
      <c r="N1261">
        <v>1011</v>
      </c>
      <c r="O1261" t="s">
        <v>744</v>
      </c>
      <c r="P1261" t="s">
        <v>744</v>
      </c>
      <c r="Q1261">
        <v>1</v>
      </c>
      <c r="X1261">
        <v>0.14000000000000001</v>
      </c>
      <c r="Y1261">
        <v>0</v>
      </c>
      <c r="Z1261">
        <v>179.17</v>
      </c>
      <c r="AA1261">
        <v>16.93</v>
      </c>
      <c r="AB1261">
        <v>0</v>
      </c>
      <c r="AC1261">
        <v>0</v>
      </c>
      <c r="AD1261">
        <v>1</v>
      </c>
      <c r="AE1261">
        <v>0</v>
      </c>
      <c r="AF1261" t="s">
        <v>48</v>
      </c>
      <c r="AG1261">
        <v>0.19250000000000003</v>
      </c>
      <c r="AH1261">
        <v>2</v>
      </c>
      <c r="AI1261">
        <v>56496826</v>
      </c>
      <c r="AJ1261">
        <v>1301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x14ac:dyDescent="0.25">
      <c r="A1262">
        <f>ROW(Source!A1295)</f>
        <v>1295</v>
      </c>
      <c r="B1262">
        <v>56496827</v>
      </c>
      <c r="C1262">
        <v>56496823</v>
      </c>
      <c r="D1262">
        <v>54864943</v>
      </c>
      <c r="E1262">
        <v>1079</v>
      </c>
      <c r="F1262">
        <v>1</v>
      </c>
      <c r="G1262">
        <v>1079</v>
      </c>
      <c r="H1262">
        <v>3</v>
      </c>
      <c r="I1262" t="s">
        <v>990</v>
      </c>
      <c r="J1262" t="s">
        <v>3</v>
      </c>
      <c r="K1262" t="s">
        <v>991</v>
      </c>
      <c r="L1262">
        <v>1348</v>
      </c>
      <c r="N1262">
        <v>1009</v>
      </c>
      <c r="O1262" t="s">
        <v>32</v>
      </c>
      <c r="P1262" t="s">
        <v>32</v>
      </c>
      <c r="Q1262">
        <v>1000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3</v>
      </c>
      <c r="AG1262">
        <v>1</v>
      </c>
      <c r="AH1262">
        <v>3</v>
      </c>
      <c r="AI1262">
        <v>-1</v>
      </c>
      <c r="AJ1262" t="s">
        <v>3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25">
      <c r="A1263">
        <f>ROW(Source!A1296)</f>
        <v>1296</v>
      </c>
      <c r="B1263">
        <v>56496824</v>
      </c>
      <c r="C1263">
        <v>56496823</v>
      </c>
      <c r="D1263">
        <v>54836958</v>
      </c>
      <c r="E1263">
        <v>1079</v>
      </c>
      <c r="F1263">
        <v>1</v>
      </c>
      <c r="G1263">
        <v>1079</v>
      </c>
      <c r="H1263">
        <v>1</v>
      </c>
      <c r="I1263" t="s">
        <v>738</v>
      </c>
      <c r="J1263" t="s">
        <v>3</v>
      </c>
      <c r="K1263" t="s">
        <v>739</v>
      </c>
      <c r="L1263">
        <v>1191</v>
      </c>
      <c r="N1263">
        <v>1013</v>
      </c>
      <c r="O1263" t="s">
        <v>740</v>
      </c>
      <c r="P1263" t="s">
        <v>740</v>
      </c>
      <c r="Q1263">
        <v>1</v>
      </c>
      <c r="X1263">
        <v>198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1</v>
      </c>
      <c r="AF1263" t="s">
        <v>49</v>
      </c>
      <c r="AG1263">
        <v>250.47</v>
      </c>
      <c r="AH1263">
        <v>2</v>
      </c>
      <c r="AI1263">
        <v>56496824</v>
      </c>
      <c r="AJ1263">
        <v>1304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x14ac:dyDescent="0.25">
      <c r="A1264">
        <f>ROW(Source!A1296)</f>
        <v>1296</v>
      </c>
      <c r="B1264">
        <v>56496825</v>
      </c>
      <c r="C1264">
        <v>56496823</v>
      </c>
      <c r="D1264">
        <v>54934284</v>
      </c>
      <c r="E1264">
        <v>1</v>
      </c>
      <c r="F1264">
        <v>1</v>
      </c>
      <c r="G1264">
        <v>1079</v>
      </c>
      <c r="H1264">
        <v>2</v>
      </c>
      <c r="I1264" t="s">
        <v>741</v>
      </c>
      <c r="J1264" t="s">
        <v>742</v>
      </c>
      <c r="K1264" t="s">
        <v>743</v>
      </c>
      <c r="L1264">
        <v>1368</v>
      </c>
      <c r="N1264">
        <v>1011</v>
      </c>
      <c r="O1264" t="s">
        <v>744</v>
      </c>
      <c r="P1264" t="s">
        <v>744</v>
      </c>
      <c r="Q1264">
        <v>1</v>
      </c>
      <c r="X1264">
        <v>0.19</v>
      </c>
      <c r="Y1264">
        <v>0</v>
      </c>
      <c r="Z1264">
        <v>83.1</v>
      </c>
      <c r="AA1264">
        <v>12.62</v>
      </c>
      <c r="AB1264">
        <v>0</v>
      </c>
      <c r="AC1264">
        <v>0</v>
      </c>
      <c r="AD1264">
        <v>1</v>
      </c>
      <c r="AE1264">
        <v>0</v>
      </c>
      <c r="AF1264" t="s">
        <v>48</v>
      </c>
      <c r="AG1264">
        <v>0.26124999999999998</v>
      </c>
      <c r="AH1264">
        <v>2</v>
      </c>
      <c r="AI1264">
        <v>56496825</v>
      </c>
      <c r="AJ1264">
        <v>1305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25">
      <c r="A1265">
        <f>ROW(Source!A1296)</f>
        <v>1296</v>
      </c>
      <c r="B1265">
        <v>56496826</v>
      </c>
      <c r="C1265">
        <v>56496823</v>
      </c>
      <c r="D1265">
        <v>54933523</v>
      </c>
      <c r="E1265">
        <v>1</v>
      </c>
      <c r="F1265">
        <v>1</v>
      </c>
      <c r="G1265">
        <v>1079</v>
      </c>
      <c r="H1265">
        <v>2</v>
      </c>
      <c r="I1265" t="s">
        <v>746</v>
      </c>
      <c r="J1265" t="s">
        <v>747</v>
      </c>
      <c r="K1265" t="s">
        <v>748</v>
      </c>
      <c r="L1265">
        <v>1368</v>
      </c>
      <c r="N1265">
        <v>1011</v>
      </c>
      <c r="O1265" t="s">
        <v>744</v>
      </c>
      <c r="P1265" t="s">
        <v>744</v>
      </c>
      <c r="Q1265">
        <v>1</v>
      </c>
      <c r="X1265">
        <v>0.14000000000000001</v>
      </c>
      <c r="Y1265">
        <v>0</v>
      </c>
      <c r="Z1265">
        <v>179.17</v>
      </c>
      <c r="AA1265">
        <v>16.93</v>
      </c>
      <c r="AB1265">
        <v>0</v>
      </c>
      <c r="AC1265">
        <v>0</v>
      </c>
      <c r="AD1265">
        <v>1</v>
      </c>
      <c r="AE1265">
        <v>0</v>
      </c>
      <c r="AF1265" t="s">
        <v>48</v>
      </c>
      <c r="AG1265">
        <v>0.19250000000000003</v>
      </c>
      <c r="AH1265">
        <v>2</v>
      </c>
      <c r="AI1265">
        <v>56496826</v>
      </c>
      <c r="AJ1265">
        <v>1306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x14ac:dyDescent="0.25">
      <c r="A1266">
        <f>ROW(Source!A1296)</f>
        <v>1296</v>
      </c>
      <c r="B1266">
        <v>56496827</v>
      </c>
      <c r="C1266">
        <v>56496823</v>
      </c>
      <c r="D1266">
        <v>54864943</v>
      </c>
      <c r="E1266">
        <v>1079</v>
      </c>
      <c r="F1266">
        <v>1</v>
      </c>
      <c r="G1266">
        <v>1079</v>
      </c>
      <c r="H1266">
        <v>3</v>
      </c>
      <c r="I1266" t="s">
        <v>990</v>
      </c>
      <c r="J1266" t="s">
        <v>3</v>
      </c>
      <c r="K1266" t="s">
        <v>991</v>
      </c>
      <c r="L1266">
        <v>1348</v>
      </c>
      <c r="N1266">
        <v>1009</v>
      </c>
      <c r="O1266" t="s">
        <v>32</v>
      </c>
      <c r="P1266" t="s">
        <v>32</v>
      </c>
      <c r="Q1266">
        <v>1000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3</v>
      </c>
      <c r="AG1266">
        <v>1</v>
      </c>
      <c r="AH1266">
        <v>3</v>
      </c>
      <c r="AI1266">
        <v>-1</v>
      </c>
      <c r="AJ1266" t="s">
        <v>3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x14ac:dyDescent="0.25">
      <c r="A1267">
        <f>ROW(Source!A1337)</f>
        <v>1337</v>
      </c>
      <c r="B1267">
        <v>56497051</v>
      </c>
      <c r="C1267">
        <v>56497033</v>
      </c>
      <c r="D1267">
        <v>54836958</v>
      </c>
      <c r="E1267">
        <v>1079</v>
      </c>
      <c r="F1267">
        <v>1</v>
      </c>
      <c r="G1267">
        <v>1079</v>
      </c>
      <c r="H1267">
        <v>1</v>
      </c>
      <c r="I1267" t="s">
        <v>738</v>
      </c>
      <c r="J1267" t="s">
        <v>3</v>
      </c>
      <c r="K1267" t="s">
        <v>739</v>
      </c>
      <c r="L1267">
        <v>1191</v>
      </c>
      <c r="N1267">
        <v>1013</v>
      </c>
      <c r="O1267" t="s">
        <v>740</v>
      </c>
      <c r="P1267" t="s">
        <v>740</v>
      </c>
      <c r="Q1267">
        <v>1</v>
      </c>
      <c r="X1267">
        <v>1440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1</v>
      </c>
      <c r="AF1267" t="s">
        <v>166</v>
      </c>
      <c r="AG1267">
        <v>1821.6</v>
      </c>
      <c r="AH1267">
        <v>2</v>
      </c>
      <c r="AI1267">
        <v>56497034</v>
      </c>
      <c r="AJ1267">
        <v>1309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x14ac:dyDescent="0.25">
      <c r="A1268">
        <f>ROW(Source!A1337)</f>
        <v>1337</v>
      </c>
      <c r="B1268">
        <v>56497052</v>
      </c>
      <c r="C1268">
        <v>56497033</v>
      </c>
      <c r="D1268">
        <v>54933985</v>
      </c>
      <c r="E1268">
        <v>1</v>
      </c>
      <c r="F1268">
        <v>1</v>
      </c>
      <c r="G1268">
        <v>1079</v>
      </c>
      <c r="H1268">
        <v>2</v>
      </c>
      <c r="I1268" t="s">
        <v>773</v>
      </c>
      <c r="J1268" t="s">
        <v>774</v>
      </c>
      <c r="K1268" t="s">
        <v>775</v>
      </c>
      <c r="L1268">
        <v>1368</v>
      </c>
      <c r="N1268">
        <v>1011</v>
      </c>
      <c r="O1268" t="s">
        <v>744</v>
      </c>
      <c r="P1268" t="s">
        <v>744</v>
      </c>
      <c r="Q1268">
        <v>1</v>
      </c>
      <c r="X1268">
        <v>287</v>
      </c>
      <c r="Y1268">
        <v>0</v>
      </c>
      <c r="Z1268">
        <v>7.11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 t="s">
        <v>165</v>
      </c>
      <c r="AG1268">
        <v>394.62500000000006</v>
      </c>
      <c r="AH1268">
        <v>2</v>
      </c>
      <c r="AI1268">
        <v>56497035</v>
      </c>
      <c r="AJ1268">
        <v>1310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x14ac:dyDescent="0.25">
      <c r="A1269">
        <f>ROW(Source!A1337)</f>
        <v>1337</v>
      </c>
      <c r="B1269">
        <v>56497053</v>
      </c>
      <c r="C1269">
        <v>56497033</v>
      </c>
      <c r="D1269">
        <v>54934284</v>
      </c>
      <c r="E1269">
        <v>1</v>
      </c>
      <c r="F1269">
        <v>1</v>
      </c>
      <c r="G1269">
        <v>1079</v>
      </c>
      <c r="H1269">
        <v>2</v>
      </c>
      <c r="I1269" t="s">
        <v>741</v>
      </c>
      <c r="J1269" t="s">
        <v>742</v>
      </c>
      <c r="K1269" t="s">
        <v>743</v>
      </c>
      <c r="L1269">
        <v>1368</v>
      </c>
      <c r="N1269">
        <v>1011</v>
      </c>
      <c r="O1269" t="s">
        <v>744</v>
      </c>
      <c r="P1269" t="s">
        <v>744</v>
      </c>
      <c r="Q1269">
        <v>1</v>
      </c>
      <c r="X1269">
        <v>1.83</v>
      </c>
      <c r="Y1269">
        <v>0</v>
      </c>
      <c r="Z1269">
        <v>83.1</v>
      </c>
      <c r="AA1269">
        <v>12.62</v>
      </c>
      <c r="AB1269">
        <v>0</v>
      </c>
      <c r="AC1269">
        <v>0</v>
      </c>
      <c r="AD1269">
        <v>1</v>
      </c>
      <c r="AE1269">
        <v>0</v>
      </c>
      <c r="AF1269" t="s">
        <v>165</v>
      </c>
      <c r="AG1269">
        <v>2.5162500000000003</v>
      </c>
      <c r="AH1269">
        <v>2</v>
      </c>
      <c r="AI1269">
        <v>56497036</v>
      </c>
      <c r="AJ1269">
        <v>1311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x14ac:dyDescent="0.25">
      <c r="A1270">
        <f>ROW(Source!A1337)</f>
        <v>1337</v>
      </c>
      <c r="B1270">
        <v>56497055</v>
      </c>
      <c r="C1270">
        <v>56497033</v>
      </c>
      <c r="D1270">
        <v>54934421</v>
      </c>
      <c r="E1270">
        <v>1</v>
      </c>
      <c r="F1270">
        <v>1</v>
      </c>
      <c r="G1270">
        <v>1079</v>
      </c>
      <c r="H1270">
        <v>2</v>
      </c>
      <c r="I1270" t="s">
        <v>803</v>
      </c>
      <c r="J1270" t="s">
        <v>804</v>
      </c>
      <c r="K1270" t="s">
        <v>805</v>
      </c>
      <c r="L1270">
        <v>1368</v>
      </c>
      <c r="N1270">
        <v>1011</v>
      </c>
      <c r="O1270" t="s">
        <v>744</v>
      </c>
      <c r="P1270" t="s">
        <v>744</v>
      </c>
      <c r="Q1270">
        <v>1</v>
      </c>
      <c r="X1270">
        <v>2.6</v>
      </c>
      <c r="Y1270">
        <v>0</v>
      </c>
      <c r="Z1270">
        <v>0.45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 t="s">
        <v>165</v>
      </c>
      <c r="AG1270">
        <v>3.5750000000000002</v>
      </c>
      <c r="AH1270">
        <v>2</v>
      </c>
      <c r="AI1270">
        <v>56497038</v>
      </c>
      <c r="AJ1270">
        <v>1312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5">
      <c r="A1271">
        <f>ROW(Source!A1337)</f>
        <v>1337</v>
      </c>
      <c r="B1271">
        <v>56497054</v>
      </c>
      <c r="C1271">
        <v>56497033</v>
      </c>
      <c r="D1271">
        <v>54933523</v>
      </c>
      <c r="E1271">
        <v>1</v>
      </c>
      <c r="F1271">
        <v>1</v>
      </c>
      <c r="G1271">
        <v>1079</v>
      </c>
      <c r="H1271">
        <v>2</v>
      </c>
      <c r="I1271" t="s">
        <v>746</v>
      </c>
      <c r="J1271" t="s">
        <v>747</v>
      </c>
      <c r="K1271" t="s">
        <v>748</v>
      </c>
      <c r="L1271">
        <v>1368</v>
      </c>
      <c r="N1271">
        <v>1011</v>
      </c>
      <c r="O1271" t="s">
        <v>744</v>
      </c>
      <c r="P1271" t="s">
        <v>744</v>
      </c>
      <c r="Q1271">
        <v>1</v>
      </c>
      <c r="X1271">
        <v>1.22</v>
      </c>
      <c r="Y1271">
        <v>0</v>
      </c>
      <c r="Z1271">
        <v>179.17</v>
      </c>
      <c r="AA1271">
        <v>16.93</v>
      </c>
      <c r="AB1271">
        <v>0</v>
      </c>
      <c r="AC1271">
        <v>0</v>
      </c>
      <c r="AD1271">
        <v>1</v>
      </c>
      <c r="AE1271">
        <v>0</v>
      </c>
      <c r="AF1271" t="s">
        <v>165</v>
      </c>
      <c r="AG1271">
        <v>1.6775</v>
      </c>
      <c r="AH1271">
        <v>2</v>
      </c>
      <c r="AI1271">
        <v>56497037</v>
      </c>
      <c r="AJ1271">
        <v>1313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5">
      <c r="A1272">
        <f>ROW(Source!A1337)</f>
        <v>1337</v>
      </c>
      <c r="B1272">
        <v>56497056</v>
      </c>
      <c r="C1272">
        <v>56497033</v>
      </c>
      <c r="D1272">
        <v>54933656</v>
      </c>
      <c r="E1272">
        <v>1</v>
      </c>
      <c r="F1272">
        <v>1</v>
      </c>
      <c r="G1272">
        <v>1079</v>
      </c>
      <c r="H1272">
        <v>2</v>
      </c>
      <c r="I1272" t="s">
        <v>806</v>
      </c>
      <c r="J1272" t="s">
        <v>807</v>
      </c>
      <c r="K1272" t="s">
        <v>808</v>
      </c>
      <c r="L1272">
        <v>1368</v>
      </c>
      <c r="N1272">
        <v>1011</v>
      </c>
      <c r="O1272" t="s">
        <v>744</v>
      </c>
      <c r="P1272" t="s">
        <v>744</v>
      </c>
      <c r="Q1272">
        <v>1</v>
      </c>
      <c r="X1272">
        <v>0.25</v>
      </c>
      <c r="Y1272">
        <v>0</v>
      </c>
      <c r="Z1272">
        <v>164.94</v>
      </c>
      <c r="AA1272">
        <v>14.54</v>
      </c>
      <c r="AB1272">
        <v>0</v>
      </c>
      <c r="AC1272">
        <v>0</v>
      </c>
      <c r="AD1272">
        <v>1</v>
      </c>
      <c r="AE1272">
        <v>0</v>
      </c>
      <c r="AF1272" t="s">
        <v>165</v>
      </c>
      <c r="AG1272">
        <v>0.34375</v>
      </c>
      <c r="AH1272">
        <v>2</v>
      </c>
      <c r="AI1272">
        <v>56497039</v>
      </c>
      <c r="AJ1272">
        <v>1314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x14ac:dyDescent="0.25">
      <c r="A1273">
        <f>ROW(Source!A1337)</f>
        <v>1337</v>
      </c>
      <c r="B1273">
        <v>56497057</v>
      </c>
      <c r="C1273">
        <v>56497033</v>
      </c>
      <c r="D1273">
        <v>54933780</v>
      </c>
      <c r="E1273">
        <v>1</v>
      </c>
      <c r="F1273">
        <v>1</v>
      </c>
      <c r="G1273">
        <v>1079</v>
      </c>
      <c r="H1273">
        <v>2</v>
      </c>
      <c r="I1273" t="s">
        <v>915</v>
      </c>
      <c r="J1273" t="s">
        <v>916</v>
      </c>
      <c r="K1273" t="s">
        <v>917</v>
      </c>
      <c r="L1273">
        <v>1368</v>
      </c>
      <c r="N1273">
        <v>1011</v>
      </c>
      <c r="O1273" t="s">
        <v>744</v>
      </c>
      <c r="P1273" t="s">
        <v>744</v>
      </c>
      <c r="Q1273">
        <v>1</v>
      </c>
      <c r="X1273">
        <v>72</v>
      </c>
      <c r="Y1273">
        <v>0</v>
      </c>
      <c r="Z1273">
        <v>0.42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165</v>
      </c>
      <c r="AG1273">
        <v>99.000000000000014</v>
      </c>
      <c r="AH1273">
        <v>2</v>
      </c>
      <c r="AI1273">
        <v>56497040</v>
      </c>
      <c r="AJ1273">
        <v>1315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5">
      <c r="A1274">
        <f>ROW(Source!A1337)</f>
        <v>1337</v>
      </c>
      <c r="B1274">
        <v>56497058</v>
      </c>
      <c r="C1274">
        <v>56497033</v>
      </c>
      <c r="D1274">
        <v>54831673</v>
      </c>
      <c r="E1274">
        <v>1079</v>
      </c>
      <c r="F1274">
        <v>1</v>
      </c>
      <c r="G1274">
        <v>1079</v>
      </c>
      <c r="H1274">
        <v>3</v>
      </c>
      <c r="I1274" t="s">
        <v>969</v>
      </c>
      <c r="J1274" t="s">
        <v>3</v>
      </c>
      <c r="K1274" t="s">
        <v>972</v>
      </c>
      <c r="L1274">
        <v>1348</v>
      </c>
      <c r="N1274">
        <v>1009</v>
      </c>
      <c r="O1274" t="s">
        <v>32</v>
      </c>
      <c r="P1274" t="s">
        <v>32</v>
      </c>
      <c r="Q1274">
        <v>1000</v>
      </c>
      <c r="X1274">
        <v>20.399999999999999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3</v>
      </c>
      <c r="AG1274">
        <v>20.399999999999999</v>
      </c>
      <c r="AH1274">
        <v>3</v>
      </c>
      <c r="AI1274">
        <v>-1</v>
      </c>
      <c r="AJ1274" t="s">
        <v>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5">
      <c r="A1275">
        <f>ROW(Source!A1337)</f>
        <v>1337</v>
      </c>
      <c r="B1275">
        <v>56497059</v>
      </c>
      <c r="C1275">
        <v>56497033</v>
      </c>
      <c r="D1275">
        <v>54902310</v>
      </c>
      <c r="E1275">
        <v>1</v>
      </c>
      <c r="F1275">
        <v>1</v>
      </c>
      <c r="G1275">
        <v>1079</v>
      </c>
      <c r="H1275">
        <v>3</v>
      </c>
      <c r="I1275" t="s">
        <v>752</v>
      </c>
      <c r="J1275" t="s">
        <v>753</v>
      </c>
      <c r="K1275" t="s">
        <v>754</v>
      </c>
      <c r="L1275">
        <v>1339</v>
      </c>
      <c r="N1275">
        <v>1007</v>
      </c>
      <c r="O1275" t="s">
        <v>158</v>
      </c>
      <c r="P1275" t="s">
        <v>158</v>
      </c>
      <c r="Q1275">
        <v>1</v>
      </c>
      <c r="X1275">
        <v>0.309</v>
      </c>
      <c r="Y1275">
        <v>7.07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 t="s">
        <v>3</v>
      </c>
      <c r="AG1275">
        <v>0.309</v>
      </c>
      <c r="AH1275">
        <v>2</v>
      </c>
      <c r="AI1275">
        <v>56497042</v>
      </c>
      <c r="AJ1275">
        <v>1316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x14ac:dyDescent="0.25">
      <c r="A1276">
        <f>ROW(Source!A1337)</f>
        <v>1337</v>
      </c>
      <c r="B1276">
        <v>56497060</v>
      </c>
      <c r="C1276">
        <v>56497033</v>
      </c>
      <c r="D1276">
        <v>54902322</v>
      </c>
      <c r="E1276">
        <v>1</v>
      </c>
      <c r="F1276">
        <v>1</v>
      </c>
      <c r="G1276">
        <v>1079</v>
      </c>
      <c r="H1276">
        <v>3</v>
      </c>
      <c r="I1276" t="s">
        <v>809</v>
      </c>
      <c r="J1276" t="s">
        <v>810</v>
      </c>
      <c r="K1276" t="s">
        <v>811</v>
      </c>
      <c r="L1276">
        <v>1348</v>
      </c>
      <c r="N1276">
        <v>1009</v>
      </c>
      <c r="O1276" t="s">
        <v>32</v>
      </c>
      <c r="P1276" t="s">
        <v>32</v>
      </c>
      <c r="Q1276">
        <v>1000</v>
      </c>
      <c r="X1276">
        <v>0.128</v>
      </c>
      <c r="Y1276">
        <v>6512.79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3</v>
      </c>
      <c r="AG1276">
        <v>0.128</v>
      </c>
      <c r="AH1276">
        <v>2</v>
      </c>
      <c r="AI1276">
        <v>56497043</v>
      </c>
      <c r="AJ1276">
        <v>1317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5">
      <c r="A1277">
        <f>ROW(Source!A1337)</f>
        <v>1337</v>
      </c>
      <c r="B1277">
        <v>56497061</v>
      </c>
      <c r="C1277">
        <v>56497033</v>
      </c>
      <c r="D1277">
        <v>54903374</v>
      </c>
      <c r="E1277">
        <v>1</v>
      </c>
      <c r="F1277">
        <v>1</v>
      </c>
      <c r="G1277">
        <v>1079</v>
      </c>
      <c r="H1277">
        <v>3</v>
      </c>
      <c r="I1277" t="s">
        <v>779</v>
      </c>
      <c r="J1277" t="s">
        <v>780</v>
      </c>
      <c r="K1277" t="s">
        <v>781</v>
      </c>
      <c r="L1277">
        <v>1348</v>
      </c>
      <c r="N1277">
        <v>1009</v>
      </c>
      <c r="O1277" t="s">
        <v>32</v>
      </c>
      <c r="P1277" t="s">
        <v>32</v>
      </c>
      <c r="Q1277">
        <v>1000</v>
      </c>
      <c r="X1277">
        <v>0.41</v>
      </c>
      <c r="Y1277">
        <v>7185.82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3</v>
      </c>
      <c r="AG1277">
        <v>0.41</v>
      </c>
      <c r="AH1277">
        <v>2</v>
      </c>
      <c r="AI1277">
        <v>56497044</v>
      </c>
      <c r="AJ1277">
        <v>1318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5">
      <c r="A1278">
        <f>ROW(Source!A1337)</f>
        <v>1337</v>
      </c>
      <c r="B1278">
        <v>56497062</v>
      </c>
      <c r="C1278">
        <v>56497033</v>
      </c>
      <c r="D1278">
        <v>54902403</v>
      </c>
      <c r="E1278">
        <v>1</v>
      </c>
      <c r="F1278">
        <v>1</v>
      </c>
      <c r="G1278">
        <v>1079</v>
      </c>
      <c r="H1278">
        <v>3</v>
      </c>
      <c r="I1278" t="s">
        <v>815</v>
      </c>
      <c r="J1278" t="s">
        <v>816</v>
      </c>
      <c r="K1278" t="s">
        <v>817</v>
      </c>
      <c r="L1278">
        <v>1339</v>
      </c>
      <c r="N1278">
        <v>1007</v>
      </c>
      <c r="O1278" t="s">
        <v>158</v>
      </c>
      <c r="P1278" t="s">
        <v>158</v>
      </c>
      <c r="Q1278">
        <v>1</v>
      </c>
      <c r="X1278">
        <v>3.4</v>
      </c>
      <c r="Y1278">
        <v>1821.37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 t="s">
        <v>3</v>
      </c>
      <c r="AG1278">
        <v>3.4</v>
      </c>
      <c r="AH1278">
        <v>2</v>
      </c>
      <c r="AI1278">
        <v>56497045</v>
      </c>
      <c r="AJ1278">
        <v>1319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x14ac:dyDescent="0.25">
      <c r="A1279">
        <f>ROW(Source!A1337)</f>
        <v>1337</v>
      </c>
      <c r="B1279">
        <v>56497063</v>
      </c>
      <c r="C1279">
        <v>56497033</v>
      </c>
      <c r="D1279">
        <v>54902427</v>
      </c>
      <c r="E1279">
        <v>1</v>
      </c>
      <c r="F1279">
        <v>1</v>
      </c>
      <c r="G1279">
        <v>1079</v>
      </c>
      <c r="H1279">
        <v>3</v>
      </c>
      <c r="I1279" t="s">
        <v>761</v>
      </c>
      <c r="J1279" t="s">
        <v>762</v>
      </c>
      <c r="K1279" t="s">
        <v>763</v>
      </c>
      <c r="L1279">
        <v>1348</v>
      </c>
      <c r="N1279">
        <v>1009</v>
      </c>
      <c r="O1279" t="s">
        <v>32</v>
      </c>
      <c r="P1279" t="s">
        <v>32</v>
      </c>
      <c r="Q1279">
        <v>1000</v>
      </c>
      <c r="X1279">
        <v>0.10299999999999999</v>
      </c>
      <c r="Y1279">
        <v>1257.54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 t="s">
        <v>3</v>
      </c>
      <c r="AG1279">
        <v>0.10299999999999999</v>
      </c>
      <c r="AH1279">
        <v>2</v>
      </c>
      <c r="AI1279">
        <v>56497046</v>
      </c>
      <c r="AJ1279">
        <v>1320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x14ac:dyDescent="0.25">
      <c r="A1280">
        <f>ROW(Source!A1337)</f>
        <v>1337</v>
      </c>
      <c r="B1280">
        <v>56497064</v>
      </c>
      <c r="C1280">
        <v>56497033</v>
      </c>
      <c r="D1280">
        <v>54902261</v>
      </c>
      <c r="E1280">
        <v>1</v>
      </c>
      <c r="F1280">
        <v>1</v>
      </c>
      <c r="G1280">
        <v>1079</v>
      </c>
      <c r="H1280">
        <v>3</v>
      </c>
      <c r="I1280" t="s">
        <v>853</v>
      </c>
      <c r="J1280" t="s">
        <v>854</v>
      </c>
      <c r="K1280" t="s">
        <v>855</v>
      </c>
      <c r="L1280">
        <v>1348</v>
      </c>
      <c r="N1280">
        <v>1009</v>
      </c>
      <c r="O1280" t="s">
        <v>32</v>
      </c>
      <c r="P1280" t="s">
        <v>32</v>
      </c>
      <c r="Q1280">
        <v>1000</v>
      </c>
      <c r="X1280">
        <v>0.18</v>
      </c>
      <c r="Y1280">
        <v>17868.28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 t="s">
        <v>3</v>
      </c>
      <c r="AG1280">
        <v>0.18</v>
      </c>
      <c r="AH1280">
        <v>2</v>
      </c>
      <c r="AI1280">
        <v>56497047</v>
      </c>
      <c r="AJ1280">
        <v>1321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x14ac:dyDescent="0.25">
      <c r="A1281">
        <f>ROW(Source!A1337)</f>
        <v>1337</v>
      </c>
      <c r="B1281">
        <v>56497065</v>
      </c>
      <c r="C1281">
        <v>56497033</v>
      </c>
      <c r="D1281">
        <v>54902280</v>
      </c>
      <c r="E1281">
        <v>1</v>
      </c>
      <c r="F1281">
        <v>1</v>
      </c>
      <c r="G1281">
        <v>1079</v>
      </c>
      <c r="H1281">
        <v>3</v>
      </c>
      <c r="I1281" t="s">
        <v>895</v>
      </c>
      <c r="J1281" t="s">
        <v>896</v>
      </c>
      <c r="K1281" t="s">
        <v>897</v>
      </c>
      <c r="L1281">
        <v>1339</v>
      </c>
      <c r="N1281">
        <v>1007</v>
      </c>
      <c r="O1281" t="s">
        <v>158</v>
      </c>
      <c r="P1281" t="s">
        <v>158</v>
      </c>
      <c r="Q1281">
        <v>1</v>
      </c>
      <c r="X1281">
        <v>0.27</v>
      </c>
      <c r="Y1281">
        <v>2464.94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 t="s">
        <v>3</v>
      </c>
      <c r="AG1281">
        <v>0.27</v>
      </c>
      <c r="AH1281">
        <v>2</v>
      </c>
      <c r="AI1281">
        <v>56497048</v>
      </c>
      <c r="AJ1281">
        <v>1322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x14ac:dyDescent="0.25">
      <c r="A1282">
        <f>ROW(Source!A1337)</f>
        <v>1337</v>
      </c>
      <c r="B1282">
        <v>56497066</v>
      </c>
      <c r="C1282">
        <v>56497033</v>
      </c>
      <c r="D1282">
        <v>54914902</v>
      </c>
      <c r="E1282">
        <v>1</v>
      </c>
      <c r="F1282">
        <v>1</v>
      </c>
      <c r="G1282">
        <v>1079</v>
      </c>
      <c r="H1282">
        <v>3</v>
      </c>
      <c r="I1282" t="s">
        <v>252</v>
      </c>
      <c r="J1282" t="s">
        <v>254</v>
      </c>
      <c r="K1282" t="s">
        <v>253</v>
      </c>
      <c r="L1282">
        <v>1327</v>
      </c>
      <c r="N1282">
        <v>1005</v>
      </c>
      <c r="O1282" t="s">
        <v>214</v>
      </c>
      <c r="P1282" t="s">
        <v>214</v>
      </c>
      <c r="Q1282">
        <v>1</v>
      </c>
      <c r="X1282">
        <v>147</v>
      </c>
      <c r="Y1282">
        <v>60.82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 t="s">
        <v>3</v>
      </c>
      <c r="AG1282">
        <v>147</v>
      </c>
      <c r="AH1282">
        <v>2</v>
      </c>
      <c r="AI1282">
        <v>56497049</v>
      </c>
      <c r="AJ1282">
        <v>1327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x14ac:dyDescent="0.25">
      <c r="A1283">
        <f>ROW(Source!A1337)</f>
        <v>1337</v>
      </c>
      <c r="B1283">
        <v>56497067</v>
      </c>
      <c r="C1283">
        <v>56497033</v>
      </c>
      <c r="D1283">
        <v>54869117</v>
      </c>
      <c r="E1283">
        <v>1079</v>
      </c>
      <c r="F1283">
        <v>1</v>
      </c>
      <c r="G1283">
        <v>1079</v>
      </c>
      <c r="H1283">
        <v>3</v>
      </c>
      <c r="I1283" t="s">
        <v>973</v>
      </c>
      <c r="J1283" t="s">
        <v>3</v>
      </c>
      <c r="K1283" t="s">
        <v>987</v>
      </c>
      <c r="L1283">
        <v>1339</v>
      </c>
      <c r="N1283">
        <v>1007</v>
      </c>
      <c r="O1283" t="s">
        <v>158</v>
      </c>
      <c r="P1283" t="s">
        <v>158</v>
      </c>
      <c r="Q1283">
        <v>1</v>
      </c>
      <c r="X1283">
        <v>101.5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3</v>
      </c>
      <c r="AG1283">
        <v>101.5</v>
      </c>
      <c r="AH1283">
        <v>3</v>
      </c>
      <c r="AI1283">
        <v>-1</v>
      </c>
      <c r="AJ1283" t="s">
        <v>3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x14ac:dyDescent="0.25">
      <c r="A1284">
        <f>ROW(Source!A1338)</f>
        <v>1338</v>
      </c>
      <c r="B1284">
        <v>56497051</v>
      </c>
      <c r="C1284">
        <v>56497033</v>
      </c>
      <c r="D1284">
        <v>54836958</v>
      </c>
      <c r="E1284">
        <v>1079</v>
      </c>
      <c r="F1284">
        <v>1</v>
      </c>
      <c r="G1284">
        <v>1079</v>
      </c>
      <c r="H1284">
        <v>1</v>
      </c>
      <c r="I1284" t="s">
        <v>738</v>
      </c>
      <c r="J1284" t="s">
        <v>3</v>
      </c>
      <c r="K1284" t="s">
        <v>739</v>
      </c>
      <c r="L1284">
        <v>1191</v>
      </c>
      <c r="N1284">
        <v>1013</v>
      </c>
      <c r="O1284" t="s">
        <v>740</v>
      </c>
      <c r="P1284" t="s">
        <v>740</v>
      </c>
      <c r="Q1284">
        <v>1</v>
      </c>
      <c r="X1284">
        <v>1440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1</v>
      </c>
      <c r="AF1284" t="s">
        <v>166</v>
      </c>
      <c r="AG1284">
        <v>1821.6</v>
      </c>
      <c r="AH1284">
        <v>2</v>
      </c>
      <c r="AI1284">
        <v>56497034</v>
      </c>
      <c r="AJ1284">
        <v>1328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25">
      <c r="A1285">
        <f>ROW(Source!A1338)</f>
        <v>1338</v>
      </c>
      <c r="B1285">
        <v>56497052</v>
      </c>
      <c r="C1285">
        <v>56497033</v>
      </c>
      <c r="D1285">
        <v>54933985</v>
      </c>
      <c r="E1285">
        <v>1</v>
      </c>
      <c r="F1285">
        <v>1</v>
      </c>
      <c r="G1285">
        <v>1079</v>
      </c>
      <c r="H1285">
        <v>2</v>
      </c>
      <c r="I1285" t="s">
        <v>773</v>
      </c>
      <c r="J1285" t="s">
        <v>774</v>
      </c>
      <c r="K1285" t="s">
        <v>775</v>
      </c>
      <c r="L1285">
        <v>1368</v>
      </c>
      <c r="N1285">
        <v>1011</v>
      </c>
      <c r="O1285" t="s">
        <v>744</v>
      </c>
      <c r="P1285" t="s">
        <v>744</v>
      </c>
      <c r="Q1285">
        <v>1</v>
      </c>
      <c r="X1285">
        <v>287</v>
      </c>
      <c r="Y1285">
        <v>0</v>
      </c>
      <c r="Z1285">
        <v>7.11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165</v>
      </c>
      <c r="AG1285">
        <v>394.62500000000006</v>
      </c>
      <c r="AH1285">
        <v>2</v>
      </c>
      <c r="AI1285">
        <v>56497035</v>
      </c>
      <c r="AJ1285">
        <v>1329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x14ac:dyDescent="0.25">
      <c r="A1286">
        <f>ROW(Source!A1338)</f>
        <v>1338</v>
      </c>
      <c r="B1286">
        <v>56497053</v>
      </c>
      <c r="C1286">
        <v>56497033</v>
      </c>
      <c r="D1286">
        <v>54934284</v>
      </c>
      <c r="E1286">
        <v>1</v>
      </c>
      <c r="F1286">
        <v>1</v>
      </c>
      <c r="G1286">
        <v>1079</v>
      </c>
      <c r="H1286">
        <v>2</v>
      </c>
      <c r="I1286" t="s">
        <v>741</v>
      </c>
      <c r="J1286" t="s">
        <v>742</v>
      </c>
      <c r="K1286" t="s">
        <v>743</v>
      </c>
      <c r="L1286">
        <v>1368</v>
      </c>
      <c r="N1286">
        <v>1011</v>
      </c>
      <c r="O1286" t="s">
        <v>744</v>
      </c>
      <c r="P1286" t="s">
        <v>744</v>
      </c>
      <c r="Q1286">
        <v>1</v>
      </c>
      <c r="X1286">
        <v>1.83</v>
      </c>
      <c r="Y1286">
        <v>0</v>
      </c>
      <c r="Z1286">
        <v>83.1</v>
      </c>
      <c r="AA1286">
        <v>12.62</v>
      </c>
      <c r="AB1286">
        <v>0</v>
      </c>
      <c r="AC1286">
        <v>0</v>
      </c>
      <c r="AD1286">
        <v>1</v>
      </c>
      <c r="AE1286">
        <v>0</v>
      </c>
      <c r="AF1286" t="s">
        <v>165</v>
      </c>
      <c r="AG1286">
        <v>2.5162500000000003</v>
      </c>
      <c r="AH1286">
        <v>2</v>
      </c>
      <c r="AI1286">
        <v>56497036</v>
      </c>
      <c r="AJ1286">
        <v>1330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x14ac:dyDescent="0.25">
      <c r="A1287">
        <f>ROW(Source!A1338)</f>
        <v>1338</v>
      </c>
      <c r="B1287">
        <v>56497055</v>
      </c>
      <c r="C1287">
        <v>56497033</v>
      </c>
      <c r="D1287">
        <v>54934421</v>
      </c>
      <c r="E1287">
        <v>1</v>
      </c>
      <c r="F1287">
        <v>1</v>
      </c>
      <c r="G1287">
        <v>1079</v>
      </c>
      <c r="H1287">
        <v>2</v>
      </c>
      <c r="I1287" t="s">
        <v>803</v>
      </c>
      <c r="J1287" t="s">
        <v>804</v>
      </c>
      <c r="K1287" t="s">
        <v>805</v>
      </c>
      <c r="L1287">
        <v>1368</v>
      </c>
      <c r="N1287">
        <v>1011</v>
      </c>
      <c r="O1287" t="s">
        <v>744</v>
      </c>
      <c r="P1287" t="s">
        <v>744</v>
      </c>
      <c r="Q1287">
        <v>1</v>
      </c>
      <c r="X1287">
        <v>2.6</v>
      </c>
      <c r="Y1287">
        <v>0</v>
      </c>
      <c r="Z1287">
        <v>0.45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 t="s">
        <v>165</v>
      </c>
      <c r="AG1287">
        <v>3.5750000000000002</v>
      </c>
      <c r="AH1287">
        <v>2</v>
      </c>
      <c r="AI1287">
        <v>56497038</v>
      </c>
      <c r="AJ1287">
        <v>1331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25">
      <c r="A1288">
        <f>ROW(Source!A1338)</f>
        <v>1338</v>
      </c>
      <c r="B1288">
        <v>56497054</v>
      </c>
      <c r="C1288">
        <v>56497033</v>
      </c>
      <c r="D1288">
        <v>54933523</v>
      </c>
      <c r="E1288">
        <v>1</v>
      </c>
      <c r="F1288">
        <v>1</v>
      </c>
      <c r="G1288">
        <v>1079</v>
      </c>
      <c r="H1288">
        <v>2</v>
      </c>
      <c r="I1288" t="s">
        <v>746</v>
      </c>
      <c r="J1288" t="s">
        <v>747</v>
      </c>
      <c r="K1288" t="s">
        <v>748</v>
      </c>
      <c r="L1288">
        <v>1368</v>
      </c>
      <c r="N1288">
        <v>1011</v>
      </c>
      <c r="O1288" t="s">
        <v>744</v>
      </c>
      <c r="P1288" t="s">
        <v>744</v>
      </c>
      <c r="Q1288">
        <v>1</v>
      </c>
      <c r="X1288">
        <v>1.22</v>
      </c>
      <c r="Y1288">
        <v>0</v>
      </c>
      <c r="Z1288">
        <v>179.17</v>
      </c>
      <c r="AA1288">
        <v>16.93</v>
      </c>
      <c r="AB1288">
        <v>0</v>
      </c>
      <c r="AC1288">
        <v>0</v>
      </c>
      <c r="AD1288">
        <v>1</v>
      </c>
      <c r="AE1288">
        <v>0</v>
      </c>
      <c r="AF1288" t="s">
        <v>165</v>
      </c>
      <c r="AG1288">
        <v>1.6775</v>
      </c>
      <c r="AH1288">
        <v>2</v>
      </c>
      <c r="AI1288">
        <v>56497037</v>
      </c>
      <c r="AJ1288">
        <v>1332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x14ac:dyDescent="0.25">
      <c r="A1289">
        <f>ROW(Source!A1338)</f>
        <v>1338</v>
      </c>
      <c r="B1289">
        <v>56497056</v>
      </c>
      <c r="C1289">
        <v>56497033</v>
      </c>
      <c r="D1289">
        <v>54933656</v>
      </c>
      <c r="E1289">
        <v>1</v>
      </c>
      <c r="F1289">
        <v>1</v>
      </c>
      <c r="G1289">
        <v>1079</v>
      </c>
      <c r="H1289">
        <v>2</v>
      </c>
      <c r="I1289" t="s">
        <v>806</v>
      </c>
      <c r="J1289" t="s">
        <v>807</v>
      </c>
      <c r="K1289" t="s">
        <v>808</v>
      </c>
      <c r="L1289">
        <v>1368</v>
      </c>
      <c r="N1289">
        <v>1011</v>
      </c>
      <c r="O1289" t="s">
        <v>744</v>
      </c>
      <c r="P1289" t="s">
        <v>744</v>
      </c>
      <c r="Q1289">
        <v>1</v>
      </c>
      <c r="X1289">
        <v>0.25</v>
      </c>
      <c r="Y1289">
        <v>0</v>
      </c>
      <c r="Z1289">
        <v>164.94</v>
      </c>
      <c r="AA1289">
        <v>14.54</v>
      </c>
      <c r="AB1289">
        <v>0</v>
      </c>
      <c r="AC1289">
        <v>0</v>
      </c>
      <c r="AD1289">
        <v>1</v>
      </c>
      <c r="AE1289">
        <v>0</v>
      </c>
      <c r="AF1289" t="s">
        <v>165</v>
      </c>
      <c r="AG1289">
        <v>0.34375</v>
      </c>
      <c r="AH1289">
        <v>2</v>
      </c>
      <c r="AI1289">
        <v>56497039</v>
      </c>
      <c r="AJ1289">
        <v>1333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x14ac:dyDescent="0.25">
      <c r="A1290">
        <f>ROW(Source!A1338)</f>
        <v>1338</v>
      </c>
      <c r="B1290">
        <v>56497057</v>
      </c>
      <c r="C1290">
        <v>56497033</v>
      </c>
      <c r="D1290">
        <v>54933780</v>
      </c>
      <c r="E1290">
        <v>1</v>
      </c>
      <c r="F1290">
        <v>1</v>
      </c>
      <c r="G1290">
        <v>1079</v>
      </c>
      <c r="H1290">
        <v>2</v>
      </c>
      <c r="I1290" t="s">
        <v>915</v>
      </c>
      <c r="J1290" t="s">
        <v>916</v>
      </c>
      <c r="K1290" t="s">
        <v>917</v>
      </c>
      <c r="L1290">
        <v>1368</v>
      </c>
      <c r="N1290">
        <v>1011</v>
      </c>
      <c r="O1290" t="s">
        <v>744</v>
      </c>
      <c r="P1290" t="s">
        <v>744</v>
      </c>
      <c r="Q1290">
        <v>1</v>
      </c>
      <c r="X1290">
        <v>72</v>
      </c>
      <c r="Y1290">
        <v>0</v>
      </c>
      <c r="Z1290">
        <v>0.42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 t="s">
        <v>165</v>
      </c>
      <c r="AG1290">
        <v>99.000000000000014</v>
      </c>
      <c r="AH1290">
        <v>2</v>
      </c>
      <c r="AI1290">
        <v>56497040</v>
      </c>
      <c r="AJ1290">
        <v>1334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x14ac:dyDescent="0.25">
      <c r="A1291">
        <f>ROW(Source!A1338)</f>
        <v>1338</v>
      </c>
      <c r="B1291">
        <v>56497058</v>
      </c>
      <c r="C1291">
        <v>56497033</v>
      </c>
      <c r="D1291">
        <v>54831673</v>
      </c>
      <c r="E1291">
        <v>1079</v>
      </c>
      <c r="F1291">
        <v>1</v>
      </c>
      <c r="G1291">
        <v>1079</v>
      </c>
      <c r="H1291">
        <v>3</v>
      </c>
      <c r="I1291" t="s">
        <v>969</v>
      </c>
      <c r="J1291" t="s">
        <v>3</v>
      </c>
      <c r="K1291" t="s">
        <v>972</v>
      </c>
      <c r="L1291">
        <v>1348</v>
      </c>
      <c r="N1291">
        <v>1009</v>
      </c>
      <c r="O1291" t="s">
        <v>32</v>
      </c>
      <c r="P1291" t="s">
        <v>32</v>
      </c>
      <c r="Q1291">
        <v>1000</v>
      </c>
      <c r="X1291">
        <v>20.399999999999999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3</v>
      </c>
      <c r="AG1291">
        <v>20.399999999999999</v>
      </c>
      <c r="AH1291">
        <v>3</v>
      </c>
      <c r="AI1291">
        <v>-1</v>
      </c>
      <c r="AJ1291" t="s">
        <v>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x14ac:dyDescent="0.25">
      <c r="A1292">
        <f>ROW(Source!A1338)</f>
        <v>1338</v>
      </c>
      <c r="B1292">
        <v>56497059</v>
      </c>
      <c r="C1292">
        <v>56497033</v>
      </c>
      <c r="D1292">
        <v>54902310</v>
      </c>
      <c r="E1292">
        <v>1</v>
      </c>
      <c r="F1292">
        <v>1</v>
      </c>
      <c r="G1292">
        <v>1079</v>
      </c>
      <c r="H1292">
        <v>3</v>
      </c>
      <c r="I1292" t="s">
        <v>752</v>
      </c>
      <c r="J1292" t="s">
        <v>753</v>
      </c>
      <c r="K1292" t="s">
        <v>754</v>
      </c>
      <c r="L1292">
        <v>1339</v>
      </c>
      <c r="N1292">
        <v>1007</v>
      </c>
      <c r="O1292" t="s">
        <v>158</v>
      </c>
      <c r="P1292" t="s">
        <v>158</v>
      </c>
      <c r="Q1292">
        <v>1</v>
      </c>
      <c r="X1292">
        <v>0.309</v>
      </c>
      <c r="Y1292">
        <v>7.07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3</v>
      </c>
      <c r="AG1292">
        <v>0.309</v>
      </c>
      <c r="AH1292">
        <v>2</v>
      </c>
      <c r="AI1292">
        <v>56497042</v>
      </c>
      <c r="AJ1292">
        <v>1335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x14ac:dyDescent="0.25">
      <c r="A1293">
        <f>ROW(Source!A1338)</f>
        <v>1338</v>
      </c>
      <c r="B1293">
        <v>56497060</v>
      </c>
      <c r="C1293">
        <v>56497033</v>
      </c>
      <c r="D1293">
        <v>54902322</v>
      </c>
      <c r="E1293">
        <v>1</v>
      </c>
      <c r="F1293">
        <v>1</v>
      </c>
      <c r="G1293">
        <v>1079</v>
      </c>
      <c r="H1293">
        <v>3</v>
      </c>
      <c r="I1293" t="s">
        <v>809</v>
      </c>
      <c r="J1293" t="s">
        <v>810</v>
      </c>
      <c r="K1293" t="s">
        <v>811</v>
      </c>
      <c r="L1293">
        <v>1348</v>
      </c>
      <c r="N1293">
        <v>1009</v>
      </c>
      <c r="O1293" t="s">
        <v>32</v>
      </c>
      <c r="P1293" t="s">
        <v>32</v>
      </c>
      <c r="Q1293">
        <v>1000</v>
      </c>
      <c r="X1293">
        <v>0.128</v>
      </c>
      <c r="Y1293">
        <v>6512.79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 t="s">
        <v>3</v>
      </c>
      <c r="AG1293">
        <v>0.128</v>
      </c>
      <c r="AH1293">
        <v>2</v>
      </c>
      <c r="AI1293">
        <v>56497043</v>
      </c>
      <c r="AJ1293">
        <v>1336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x14ac:dyDescent="0.25">
      <c r="A1294">
        <f>ROW(Source!A1338)</f>
        <v>1338</v>
      </c>
      <c r="B1294">
        <v>56497061</v>
      </c>
      <c r="C1294">
        <v>56497033</v>
      </c>
      <c r="D1294">
        <v>54903374</v>
      </c>
      <c r="E1294">
        <v>1</v>
      </c>
      <c r="F1294">
        <v>1</v>
      </c>
      <c r="G1294">
        <v>1079</v>
      </c>
      <c r="H1294">
        <v>3</v>
      </c>
      <c r="I1294" t="s">
        <v>779</v>
      </c>
      <c r="J1294" t="s">
        <v>780</v>
      </c>
      <c r="K1294" t="s">
        <v>781</v>
      </c>
      <c r="L1294">
        <v>1348</v>
      </c>
      <c r="N1294">
        <v>1009</v>
      </c>
      <c r="O1294" t="s">
        <v>32</v>
      </c>
      <c r="P1294" t="s">
        <v>32</v>
      </c>
      <c r="Q1294">
        <v>1000</v>
      </c>
      <c r="X1294">
        <v>0.41</v>
      </c>
      <c r="Y1294">
        <v>7185.82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 t="s">
        <v>3</v>
      </c>
      <c r="AG1294">
        <v>0.41</v>
      </c>
      <c r="AH1294">
        <v>2</v>
      </c>
      <c r="AI1294">
        <v>56497044</v>
      </c>
      <c r="AJ1294">
        <v>1337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x14ac:dyDescent="0.25">
      <c r="A1295">
        <f>ROW(Source!A1338)</f>
        <v>1338</v>
      </c>
      <c r="B1295">
        <v>56497062</v>
      </c>
      <c r="C1295">
        <v>56497033</v>
      </c>
      <c r="D1295">
        <v>54902403</v>
      </c>
      <c r="E1295">
        <v>1</v>
      </c>
      <c r="F1295">
        <v>1</v>
      </c>
      <c r="G1295">
        <v>1079</v>
      </c>
      <c r="H1295">
        <v>3</v>
      </c>
      <c r="I1295" t="s">
        <v>815</v>
      </c>
      <c r="J1295" t="s">
        <v>816</v>
      </c>
      <c r="K1295" t="s">
        <v>817</v>
      </c>
      <c r="L1295">
        <v>1339</v>
      </c>
      <c r="N1295">
        <v>1007</v>
      </c>
      <c r="O1295" t="s">
        <v>158</v>
      </c>
      <c r="P1295" t="s">
        <v>158</v>
      </c>
      <c r="Q1295">
        <v>1</v>
      </c>
      <c r="X1295">
        <v>3.4</v>
      </c>
      <c r="Y1295">
        <v>1821.37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 t="s">
        <v>3</v>
      </c>
      <c r="AG1295">
        <v>3.4</v>
      </c>
      <c r="AH1295">
        <v>2</v>
      </c>
      <c r="AI1295">
        <v>56497045</v>
      </c>
      <c r="AJ1295">
        <v>1338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x14ac:dyDescent="0.25">
      <c r="A1296">
        <f>ROW(Source!A1338)</f>
        <v>1338</v>
      </c>
      <c r="B1296">
        <v>56497063</v>
      </c>
      <c r="C1296">
        <v>56497033</v>
      </c>
      <c r="D1296">
        <v>54902427</v>
      </c>
      <c r="E1296">
        <v>1</v>
      </c>
      <c r="F1296">
        <v>1</v>
      </c>
      <c r="G1296">
        <v>1079</v>
      </c>
      <c r="H1296">
        <v>3</v>
      </c>
      <c r="I1296" t="s">
        <v>761</v>
      </c>
      <c r="J1296" t="s">
        <v>762</v>
      </c>
      <c r="K1296" t="s">
        <v>763</v>
      </c>
      <c r="L1296">
        <v>1348</v>
      </c>
      <c r="N1296">
        <v>1009</v>
      </c>
      <c r="O1296" t="s">
        <v>32</v>
      </c>
      <c r="P1296" t="s">
        <v>32</v>
      </c>
      <c r="Q1296">
        <v>1000</v>
      </c>
      <c r="X1296">
        <v>0.10299999999999999</v>
      </c>
      <c r="Y1296">
        <v>1257.54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 t="s">
        <v>3</v>
      </c>
      <c r="AG1296">
        <v>0.10299999999999999</v>
      </c>
      <c r="AH1296">
        <v>2</v>
      </c>
      <c r="AI1296">
        <v>56497046</v>
      </c>
      <c r="AJ1296">
        <v>1339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x14ac:dyDescent="0.25">
      <c r="A1297">
        <f>ROW(Source!A1338)</f>
        <v>1338</v>
      </c>
      <c r="B1297">
        <v>56497064</v>
      </c>
      <c r="C1297">
        <v>56497033</v>
      </c>
      <c r="D1297">
        <v>54902261</v>
      </c>
      <c r="E1297">
        <v>1</v>
      </c>
      <c r="F1297">
        <v>1</v>
      </c>
      <c r="G1297">
        <v>1079</v>
      </c>
      <c r="H1297">
        <v>3</v>
      </c>
      <c r="I1297" t="s">
        <v>853</v>
      </c>
      <c r="J1297" t="s">
        <v>854</v>
      </c>
      <c r="K1297" t="s">
        <v>855</v>
      </c>
      <c r="L1297">
        <v>1348</v>
      </c>
      <c r="N1297">
        <v>1009</v>
      </c>
      <c r="O1297" t="s">
        <v>32</v>
      </c>
      <c r="P1297" t="s">
        <v>32</v>
      </c>
      <c r="Q1297">
        <v>1000</v>
      </c>
      <c r="X1297">
        <v>0.18</v>
      </c>
      <c r="Y1297">
        <v>17868.28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 t="s">
        <v>3</v>
      </c>
      <c r="AG1297">
        <v>0.18</v>
      </c>
      <c r="AH1297">
        <v>2</v>
      </c>
      <c r="AI1297">
        <v>56497047</v>
      </c>
      <c r="AJ1297">
        <v>1340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x14ac:dyDescent="0.25">
      <c r="A1298">
        <f>ROW(Source!A1338)</f>
        <v>1338</v>
      </c>
      <c r="B1298">
        <v>56497065</v>
      </c>
      <c r="C1298">
        <v>56497033</v>
      </c>
      <c r="D1298">
        <v>54902280</v>
      </c>
      <c r="E1298">
        <v>1</v>
      </c>
      <c r="F1298">
        <v>1</v>
      </c>
      <c r="G1298">
        <v>1079</v>
      </c>
      <c r="H1298">
        <v>3</v>
      </c>
      <c r="I1298" t="s">
        <v>895</v>
      </c>
      <c r="J1298" t="s">
        <v>896</v>
      </c>
      <c r="K1298" t="s">
        <v>897</v>
      </c>
      <c r="L1298">
        <v>1339</v>
      </c>
      <c r="N1298">
        <v>1007</v>
      </c>
      <c r="O1298" t="s">
        <v>158</v>
      </c>
      <c r="P1298" t="s">
        <v>158</v>
      </c>
      <c r="Q1298">
        <v>1</v>
      </c>
      <c r="X1298">
        <v>0.27</v>
      </c>
      <c r="Y1298">
        <v>2464.94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 t="s">
        <v>3</v>
      </c>
      <c r="AG1298">
        <v>0.27</v>
      </c>
      <c r="AH1298">
        <v>2</v>
      </c>
      <c r="AI1298">
        <v>56497048</v>
      </c>
      <c r="AJ1298">
        <v>1341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x14ac:dyDescent="0.25">
      <c r="A1299">
        <f>ROW(Source!A1338)</f>
        <v>1338</v>
      </c>
      <c r="B1299">
        <v>56497066</v>
      </c>
      <c r="C1299">
        <v>56497033</v>
      </c>
      <c r="D1299">
        <v>54914902</v>
      </c>
      <c r="E1299">
        <v>1</v>
      </c>
      <c r="F1299">
        <v>1</v>
      </c>
      <c r="G1299">
        <v>1079</v>
      </c>
      <c r="H1299">
        <v>3</v>
      </c>
      <c r="I1299" t="s">
        <v>252</v>
      </c>
      <c r="J1299" t="s">
        <v>254</v>
      </c>
      <c r="K1299" t="s">
        <v>253</v>
      </c>
      <c r="L1299">
        <v>1327</v>
      </c>
      <c r="N1299">
        <v>1005</v>
      </c>
      <c r="O1299" t="s">
        <v>214</v>
      </c>
      <c r="P1299" t="s">
        <v>214</v>
      </c>
      <c r="Q1299">
        <v>1</v>
      </c>
      <c r="X1299">
        <v>147</v>
      </c>
      <c r="Y1299">
        <v>60.82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 t="s">
        <v>3</v>
      </c>
      <c r="AG1299">
        <v>147</v>
      </c>
      <c r="AH1299">
        <v>2</v>
      </c>
      <c r="AI1299">
        <v>56497049</v>
      </c>
      <c r="AJ1299">
        <v>1346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x14ac:dyDescent="0.25">
      <c r="A1300">
        <f>ROW(Source!A1338)</f>
        <v>1338</v>
      </c>
      <c r="B1300">
        <v>56497067</v>
      </c>
      <c r="C1300">
        <v>56497033</v>
      </c>
      <c r="D1300">
        <v>54869117</v>
      </c>
      <c r="E1300">
        <v>1079</v>
      </c>
      <c r="F1300">
        <v>1</v>
      </c>
      <c r="G1300">
        <v>1079</v>
      </c>
      <c r="H1300">
        <v>3</v>
      </c>
      <c r="I1300" t="s">
        <v>973</v>
      </c>
      <c r="J1300" t="s">
        <v>3</v>
      </c>
      <c r="K1300" t="s">
        <v>987</v>
      </c>
      <c r="L1300">
        <v>1339</v>
      </c>
      <c r="N1300">
        <v>1007</v>
      </c>
      <c r="O1300" t="s">
        <v>158</v>
      </c>
      <c r="P1300" t="s">
        <v>158</v>
      </c>
      <c r="Q1300">
        <v>1</v>
      </c>
      <c r="X1300">
        <v>101.5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3</v>
      </c>
      <c r="AG1300">
        <v>101.5</v>
      </c>
      <c r="AH1300">
        <v>3</v>
      </c>
      <c r="AI1300">
        <v>-1</v>
      </c>
      <c r="AJ1300" t="s">
        <v>3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x14ac:dyDescent="0.25">
      <c r="A1301">
        <f>ROW(Source!A1347)</f>
        <v>1347</v>
      </c>
      <c r="B1301">
        <v>56497003</v>
      </c>
      <c r="C1301">
        <v>56496993</v>
      </c>
      <c r="D1301">
        <v>54836958</v>
      </c>
      <c r="E1301">
        <v>1079</v>
      </c>
      <c r="F1301">
        <v>1</v>
      </c>
      <c r="G1301">
        <v>1079</v>
      </c>
      <c r="H1301">
        <v>1</v>
      </c>
      <c r="I1301" t="s">
        <v>738</v>
      </c>
      <c r="J1301" t="s">
        <v>3</v>
      </c>
      <c r="K1301" t="s">
        <v>739</v>
      </c>
      <c r="L1301">
        <v>1191</v>
      </c>
      <c r="N1301">
        <v>1013</v>
      </c>
      <c r="O1301" t="s">
        <v>740</v>
      </c>
      <c r="P1301" t="s">
        <v>740</v>
      </c>
      <c r="Q1301">
        <v>1</v>
      </c>
      <c r="X1301">
        <v>18.170000000000002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1</v>
      </c>
      <c r="AF1301" t="s">
        <v>166</v>
      </c>
      <c r="AG1301">
        <v>22.985050000000005</v>
      </c>
      <c r="AH1301">
        <v>2</v>
      </c>
      <c r="AI1301">
        <v>56496994</v>
      </c>
      <c r="AJ1301">
        <v>1347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x14ac:dyDescent="0.25">
      <c r="A1302">
        <f>ROW(Source!A1347)</f>
        <v>1347</v>
      </c>
      <c r="B1302">
        <v>56497004</v>
      </c>
      <c r="C1302">
        <v>56496993</v>
      </c>
      <c r="D1302">
        <v>54934284</v>
      </c>
      <c r="E1302">
        <v>1</v>
      </c>
      <c r="F1302">
        <v>1</v>
      </c>
      <c r="G1302">
        <v>1079</v>
      </c>
      <c r="H1302">
        <v>2</v>
      </c>
      <c r="I1302" t="s">
        <v>741</v>
      </c>
      <c r="J1302" t="s">
        <v>742</v>
      </c>
      <c r="K1302" t="s">
        <v>743</v>
      </c>
      <c r="L1302">
        <v>1368</v>
      </c>
      <c r="N1302">
        <v>1011</v>
      </c>
      <c r="O1302" t="s">
        <v>744</v>
      </c>
      <c r="P1302" t="s">
        <v>744</v>
      </c>
      <c r="Q1302">
        <v>1</v>
      </c>
      <c r="X1302">
        <v>0.34</v>
      </c>
      <c r="Y1302">
        <v>0</v>
      </c>
      <c r="Z1302">
        <v>83.1</v>
      </c>
      <c r="AA1302">
        <v>12.62</v>
      </c>
      <c r="AB1302">
        <v>0</v>
      </c>
      <c r="AC1302">
        <v>0</v>
      </c>
      <c r="AD1302">
        <v>1</v>
      </c>
      <c r="AE1302">
        <v>0</v>
      </c>
      <c r="AF1302" t="s">
        <v>165</v>
      </c>
      <c r="AG1302">
        <v>0.46750000000000008</v>
      </c>
      <c r="AH1302">
        <v>2</v>
      </c>
      <c r="AI1302">
        <v>56496995</v>
      </c>
      <c r="AJ1302">
        <v>1348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25">
      <c r="A1303">
        <f>ROW(Source!A1347)</f>
        <v>1347</v>
      </c>
      <c r="B1303">
        <v>56497005</v>
      </c>
      <c r="C1303">
        <v>56496993</v>
      </c>
      <c r="D1303">
        <v>54933607</v>
      </c>
      <c r="E1303">
        <v>1</v>
      </c>
      <c r="F1303">
        <v>1</v>
      </c>
      <c r="G1303">
        <v>1079</v>
      </c>
      <c r="H1303">
        <v>2</v>
      </c>
      <c r="I1303" t="s">
        <v>868</v>
      </c>
      <c r="J1303" t="s">
        <v>869</v>
      </c>
      <c r="K1303" t="s">
        <v>870</v>
      </c>
      <c r="L1303">
        <v>1368</v>
      </c>
      <c r="N1303">
        <v>1011</v>
      </c>
      <c r="O1303" t="s">
        <v>744</v>
      </c>
      <c r="P1303" t="s">
        <v>744</v>
      </c>
      <c r="Q1303">
        <v>1</v>
      </c>
      <c r="X1303">
        <v>0.43</v>
      </c>
      <c r="Y1303">
        <v>0</v>
      </c>
      <c r="Z1303">
        <v>3.18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 t="s">
        <v>165</v>
      </c>
      <c r="AG1303">
        <v>0.59125000000000005</v>
      </c>
      <c r="AH1303">
        <v>2</v>
      </c>
      <c r="AI1303">
        <v>56496996</v>
      </c>
      <c r="AJ1303">
        <v>1349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x14ac:dyDescent="0.25">
      <c r="A1304">
        <f>ROW(Source!A1347)</f>
        <v>1347</v>
      </c>
      <c r="B1304">
        <v>56497006</v>
      </c>
      <c r="C1304">
        <v>56496993</v>
      </c>
      <c r="D1304">
        <v>54933712</v>
      </c>
      <c r="E1304">
        <v>1</v>
      </c>
      <c r="F1304">
        <v>1</v>
      </c>
      <c r="G1304">
        <v>1079</v>
      </c>
      <c r="H1304">
        <v>2</v>
      </c>
      <c r="I1304" t="s">
        <v>927</v>
      </c>
      <c r="J1304" t="s">
        <v>928</v>
      </c>
      <c r="K1304" t="s">
        <v>929</v>
      </c>
      <c r="L1304">
        <v>1368</v>
      </c>
      <c r="N1304">
        <v>1011</v>
      </c>
      <c r="O1304" t="s">
        <v>744</v>
      </c>
      <c r="P1304" t="s">
        <v>744</v>
      </c>
      <c r="Q1304">
        <v>1</v>
      </c>
      <c r="X1304">
        <v>0.41</v>
      </c>
      <c r="Y1304">
        <v>0</v>
      </c>
      <c r="Z1304">
        <v>12.32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 t="s">
        <v>165</v>
      </c>
      <c r="AG1304">
        <v>0.56374999999999997</v>
      </c>
      <c r="AH1304">
        <v>2</v>
      </c>
      <c r="AI1304">
        <v>56496997</v>
      </c>
      <c r="AJ1304">
        <v>1350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25">
      <c r="A1305">
        <f>ROW(Source!A1347)</f>
        <v>1347</v>
      </c>
      <c r="B1305">
        <v>56497007</v>
      </c>
      <c r="C1305">
        <v>56496993</v>
      </c>
      <c r="D1305">
        <v>54902318</v>
      </c>
      <c r="E1305">
        <v>1</v>
      </c>
      <c r="F1305">
        <v>1</v>
      </c>
      <c r="G1305">
        <v>1079</v>
      </c>
      <c r="H1305">
        <v>3</v>
      </c>
      <c r="I1305" t="s">
        <v>755</v>
      </c>
      <c r="J1305" t="s">
        <v>756</v>
      </c>
      <c r="K1305" t="s">
        <v>757</v>
      </c>
      <c r="L1305">
        <v>1348</v>
      </c>
      <c r="N1305">
        <v>1009</v>
      </c>
      <c r="O1305" t="s">
        <v>32</v>
      </c>
      <c r="P1305" t="s">
        <v>32</v>
      </c>
      <c r="Q1305">
        <v>1000</v>
      </c>
      <c r="X1305">
        <v>3.8999999999999998E-3</v>
      </c>
      <c r="Y1305">
        <v>15160.61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 t="s">
        <v>3</v>
      </c>
      <c r="AG1305">
        <v>3.8999999999999998E-3</v>
      </c>
      <c r="AH1305">
        <v>2</v>
      </c>
      <c r="AI1305">
        <v>56496998</v>
      </c>
      <c r="AJ1305">
        <v>1351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5">
      <c r="A1306">
        <f>ROW(Source!A1347)</f>
        <v>1347</v>
      </c>
      <c r="B1306">
        <v>56497008</v>
      </c>
      <c r="C1306">
        <v>56496993</v>
      </c>
      <c r="D1306">
        <v>54902260</v>
      </c>
      <c r="E1306">
        <v>1</v>
      </c>
      <c r="F1306">
        <v>1</v>
      </c>
      <c r="G1306">
        <v>1079</v>
      </c>
      <c r="H1306">
        <v>3</v>
      </c>
      <c r="I1306" t="s">
        <v>930</v>
      </c>
      <c r="J1306" t="s">
        <v>931</v>
      </c>
      <c r="K1306" t="s">
        <v>932</v>
      </c>
      <c r="L1306">
        <v>1348</v>
      </c>
      <c r="N1306">
        <v>1009</v>
      </c>
      <c r="O1306" t="s">
        <v>32</v>
      </c>
      <c r="P1306" t="s">
        <v>32</v>
      </c>
      <c r="Q1306">
        <v>1000</v>
      </c>
      <c r="X1306">
        <v>7.0000000000000007E-2</v>
      </c>
      <c r="Y1306">
        <v>3381.8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3</v>
      </c>
      <c r="AG1306">
        <v>7.0000000000000007E-2</v>
      </c>
      <c r="AH1306">
        <v>2</v>
      </c>
      <c r="AI1306">
        <v>56496999</v>
      </c>
      <c r="AJ1306">
        <v>1352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5">
      <c r="A1307">
        <f>ROW(Source!A1347)</f>
        <v>1347</v>
      </c>
      <c r="B1307">
        <v>56497009</v>
      </c>
      <c r="C1307">
        <v>56496993</v>
      </c>
      <c r="D1307">
        <v>54902263</v>
      </c>
      <c r="E1307">
        <v>1</v>
      </c>
      <c r="F1307">
        <v>1</v>
      </c>
      <c r="G1307">
        <v>1079</v>
      </c>
      <c r="H1307">
        <v>3</v>
      </c>
      <c r="I1307" t="s">
        <v>933</v>
      </c>
      <c r="J1307" t="s">
        <v>934</v>
      </c>
      <c r="K1307" t="s">
        <v>935</v>
      </c>
      <c r="L1307">
        <v>1348</v>
      </c>
      <c r="N1307">
        <v>1009</v>
      </c>
      <c r="O1307" t="s">
        <v>32</v>
      </c>
      <c r="P1307" t="s">
        <v>32</v>
      </c>
      <c r="Q1307">
        <v>1000</v>
      </c>
      <c r="X1307">
        <v>2E-3</v>
      </c>
      <c r="Y1307">
        <v>26867.38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3</v>
      </c>
      <c r="AG1307">
        <v>2E-3</v>
      </c>
      <c r="AH1307">
        <v>2</v>
      </c>
      <c r="AI1307">
        <v>56497000</v>
      </c>
      <c r="AJ1307">
        <v>1353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5">
      <c r="A1308">
        <f>ROW(Source!A1347)</f>
        <v>1347</v>
      </c>
      <c r="B1308">
        <v>56497010</v>
      </c>
      <c r="C1308">
        <v>56496993</v>
      </c>
      <c r="D1308">
        <v>54902280</v>
      </c>
      <c r="E1308">
        <v>1</v>
      </c>
      <c r="F1308">
        <v>1</v>
      </c>
      <c r="G1308">
        <v>1079</v>
      </c>
      <c r="H1308">
        <v>3</v>
      </c>
      <c r="I1308" t="s">
        <v>895</v>
      </c>
      <c r="J1308" t="s">
        <v>896</v>
      </c>
      <c r="K1308" t="s">
        <v>897</v>
      </c>
      <c r="L1308">
        <v>1339</v>
      </c>
      <c r="N1308">
        <v>1007</v>
      </c>
      <c r="O1308" t="s">
        <v>158</v>
      </c>
      <c r="P1308" t="s">
        <v>158</v>
      </c>
      <c r="Q1308">
        <v>1</v>
      </c>
      <c r="X1308">
        <v>0.05</v>
      </c>
      <c r="Y1308">
        <v>2464.94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3</v>
      </c>
      <c r="AG1308">
        <v>0.05</v>
      </c>
      <c r="AH1308">
        <v>2</v>
      </c>
      <c r="AI1308">
        <v>56497001</v>
      </c>
      <c r="AJ1308">
        <v>1354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5">
      <c r="A1309">
        <f>ROW(Source!A1347)</f>
        <v>1347</v>
      </c>
      <c r="B1309">
        <v>56497011</v>
      </c>
      <c r="C1309">
        <v>56496993</v>
      </c>
      <c r="D1309">
        <v>54842635</v>
      </c>
      <c r="E1309">
        <v>1079</v>
      </c>
      <c r="F1309">
        <v>1</v>
      </c>
      <c r="G1309">
        <v>1079</v>
      </c>
      <c r="H1309">
        <v>3</v>
      </c>
      <c r="I1309" t="s">
        <v>1006</v>
      </c>
      <c r="J1309" t="s">
        <v>3</v>
      </c>
      <c r="K1309" t="s">
        <v>1007</v>
      </c>
      <c r="L1309">
        <v>1339</v>
      </c>
      <c r="N1309">
        <v>1007</v>
      </c>
      <c r="O1309" t="s">
        <v>158</v>
      </c>
      <c r="P1309" t="s">
        <v>158</v>
      </c>
      <c r="Q1309">
        <v>1</v>
      </c>
      <c r="X1309">
        <v>0.98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3</v>
      </c>
      <c r="AG1309">
        <v>0.98</v>
      </c>
      <c r="AH1309">
        <v>3</v>
      </c>
      <c r="AI1309">
        <v>-1</v>
      </c>
      <c r="AJ1309" t="s">
        <v>3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5">
      <c r="A1310">
        <f>ROW(Source!A1348)</f>
        <v>1348</v>
      </c>
      <c r="B1310">
        <v>56497003</v>
      </c>
      <c r="C1310">
        <v>56496993</v>
      </c>
      <c r="D1310">
        <v>54836958</v>
      </c>
      <c r="E1310">
        <v>1079</v>
      </c>
      <c r="F1310">
        <v>1</v>
      </c>
      <c r="G1310">
        <v>1079</v>
      </c>
      <c r="H1310">
        <v>1</v>
      </c>
      <c r="I1310" t="s">
        <v>738</v>
      </c>
      <c r="J1310" t="s">
        <v>3</v>
      </c>
      <c r="K1310" t="s">
        <v>739</v>
      </c>
      <c r="L1310">
        <v>1191</v>
      </c>
      <c r="N1310">
        <v>1013</v>
      </c>
      <c r="O1310" t="s">
        <v>740</v>
      </c>
      <c r="P1310" t="s">
        <v>740</v>
      </c>
      <c r="Q1310">
        <v>1</v>
      </c>
      <c r="X1310">
        <v>18.170000000000002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 t="s">
        <v>166</v>
      </c>
      <c r="AG1310">
        <v>22.985050000000005</v>
      </c>
      <c r="AH1310">
        <v>2</v>
      </c>
      <c r="AI1310">
        <v>56496994</v>
      </c>
      <c r="AJ1310">
        <v>1356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5">
      <c r="A1311">
        <f>ROW(Source!A1348)</f>
        <v>1348</v>
      </c>
      <c r="B1311">
        <v>56497004</v>
      </c>
      <c r="C1311">
        <v>56496993</v>
      </c>
      <c r="D1311">
        <v>54934284</v>
      </c>
      <c r="E1311">
        <v>1</v>
      </c>
      <c r="F1311">
        <v>1</v>
      </c>
      <c r="G1311">
        <v>1079</v>
      </c>
      <c r="H1311">
        <v>2</v>
      </c>
      <c r="I1311" t="s">
        <v>741</v>
      </c>
      <c r="J1311" t="s">
        <v>742</v>
      </c>
      <c r="K1311" t="s">
        <v>743</v>
      </c>
      <c r="L1311">
        <v>1368</v>
      </c>
      <c r="N1311">
        <v>1011</v>
      </c>
      <c r="O1311" t="s">
        <v>744</v>
      </c>
      <c r="P1311" t="s">
        <v>744</v>
      </c>
      <c r="Q1311">
        <v>1</v>
      </c>
      <c r="X1311">
        <v>0.34</v>
      </c>
      <c r="Y1311">
        <v>0</v>
      </c>
      <c r="Z1311">
        <v>83.1</v>
      </c>
      <c r="AA1311">
        <v>12.62</v>
      </c>
      <c r="AB1311">
        <v>0</v>
      </c>
      <c r="AC1311">
        <v>0</v>
      </c>
      <c r="AD1311">
        <v>1</v>
      </c>
      <c r="AE1311">
        <v>0</v>
      </c>
      <c r="AF1311" t="s">
        <v>165</v>
      </c>
      <c r="AG1311">
        <v>0.46750000000000008</v>
      </c>
      <c r="AH1311">
        <v>2</v>
      </c>
      <c r="AI1311">
        <v>56496995</v>
      </c>
      <c r="AJ1311">
        <v>1357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x14ac:dyDescent="0.25">
      <c r="A1312">
        <f>ROW(Source!A1348)</f>
        <v>1348</v>
      </c>
      <c r="B1312">
        <v>56497005</v>
      </c>
      <c r="C1312">
        <v>56496993</v>
      </c>
      <c r="D1312">
        <v>54933607</v>
      </c>
      <c r="E1312">
        <v>1</v>
      </c>
      <c r="F1312">
        <v>1</v>
      </c>
      <c r="G1312">
        <v>1079</v>
      </c>
      <c r="H1312">
        <v>2</v>
      </c>
      <c r="I1312" t="s">
        <v>868</v>
      </c>
      <c r="J1312" t="s">
        <v>869</v>
      </c>
      <c r="K1312" t="s">
        <v>870</v>
      </c>
      <c r="L1312">
        <v>1368</v>
      </c>
      <c r="N1312">
        <v>1011</v>
      </c>
      <c r="O1312" t="s">
        <v>744</v>
      </c>
      <c r="P1312" t="s">
        <v>744</v>
      </c>
      <c r="Q1312">
        <v>1</v>
      </c>
      <c r="X1312">
        <v>0.43</v>
      </c>
      <c r="Y1312">
        <v>0</v>
      </c>
      <c r="Z1312">
        <v>3.18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 t="s">
        <v>165</v>
      </c>
      <c r="AG1312">
        <v>0.59125000000000005</v>
      </c>
      <c r="AH1312">
        <v>2</v>
      </c>
      <c r="AI1312">
        <v>56496996</v>
      </c>
      <c r="AJ1312">
        <v>1358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5">
      <c r="A1313">
        <f>ROW(Source!A1348)</f>
        <v>1348</v>
      </c>
      <c r="B1313">
        <v>56497006</v>
      </c>
      <c r="C1313">
        <v>56496993</v>
      </c>
      <c r="D1313">
        <v>54933712</v>
      </c>
      <c r="E1313">
        <v>1</v>
      </c>
      <c r="F1313">
        <v>1</v>
      </c>
      <c r="G1313">
        <v>1079</v>
      </c>
      <c r="H1313">
        <v>2</v>
      </c>
      <c r="I1313" t="s">
        <v>927</v>
      </c>
      <c r="J1313" t="s">
        <v>928</v>
      </c>
      <c r="K1313" t="s">
        <v>929</v>
      </c>
      <c r="L1313">
        <v>1368</v>
      </c>
      <c r="N1313">
        <v>1011</v>
      </c>
      <c r="O1313" t="s">
        <v>744</v>
      </c>
      <c r="P1313" t="s">
        <v>744</v>
      </c>
      <c r="Q1313">
        <v>1</v>
      </c>
      <c r="X1313">
        <v>0.41</v>
      </c>
      <c r="Y1313">
        <v>0</v>
      </c>
      <c r="Z1313">
        <v>12.32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 t="s">
        <v>165</v>
      </c>
      <c r="AG1313">
        <v>0.56374999999999997</v>
      </c>
      <c r="AH1313">
        <v>2</v>
      </c>
      <c r="AI1313">
        <v>56496997</v>
      </c>
      <c r="AJ1313">
        <v>1359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5">
      <c r="A1314">
        <f>ROW(Source!A1348)</f>
        <v>1348</v>
      </c>
      <c r="B1314">
        <v>56497007</v>
      </c>
      <c r="C1314">
        <v>56496993</v>
      </c>
      <c r="D1314">
        <v>54902318</v>
      </c>
      <c r="E1314">
        <v>1</v>
      </c>
      <c r="F1314">
        <v>1</v>
      </c>
      <c r="G1314">
        <v>1079</v>
      </c>
      <c r="H1314">
        <v>3</v>
      </c>
      <c r="I1314" t="s">
        <v>755</v>
      </c>
      <c r="J1314" t="s">
        <v>756</v>
      </c>
      <c r="K1314" t="s">
        <v>757</v>
      </c>
      <c r="L1314">
        <v>1348</v>
      </c>
      <c r="N1314">
        <v>1009</v>
      </c>
      <c r="O1314" t="s">
        <v>32</v>
      </c>
      <c r="P1314" t="s">
        <v>32</v>
      </c>
      <c r="Q1314">
        <v>1000</v>
      </c>
      <c r="X1314">
        <v>3.8999999999999998E-3</v>
      </c>
      <c r="Y1314">
        <v>15160.61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 t="s">
        <v>3</v>
      </c>
      <c r="AG1314">
        <v>3.8999999999999998E-3</v>
      </c>
      <c r="AH1314">
        <v>2</v>
      </c>
      <c r="AI1314">
        <v>56496998</v>
      </c>
      <c r="AJ1314">
        <v>1360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5">
      <c r="A1315">
        <f>ROW(Source!A1348)</f>
        <v>1348</v>
      </c>
      <c r="B1315">
        <v>56497008</v>
      </c>
      <c r="C1315">
        <v>56496993</v>
      </c>
      <c r="D1315">
        <v>54902260</v>
      </c>
      <c r="E1315">
        <v>1</v>
      </c>
      <c r="F1315">
        <v>1</v>
      </c>
      <c r="G1315">
        <v>1079</v>
      </c>
      <c r="H1315">
        <v>3</v>
      </c>
      <c r="I1315" t="s">
        <v>930</v>
      </c>
      <c r="J1315" t="s">
        <v>931</v>
      </c>
      <c r="K1315" t="s">
        <v>932</v>
      </c>
      <c r="L1315">
        <v>1348</v>
      </c>
      <c r="N1315">
        <v>1009</v>
      </c>
      <c r="O1315" t="s">
        <v>32</v>
      </c>
      <c r="P1315" t="s">
        <v>32</v>
      </c>
      <c r="Q1315">
        <v>1000</v>
      </c>
      <c r="X1315">
        <v>7.0000000000000007E-2</v>
      </c>
      <c r="Y1315">
        <v>3381.8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 t="s">
        <v>3</v>
      </c>
      <c r="AG1315">
        <v>7.0000000000000007E-2</v>
      </c>
      <c r="AH1315">
        <v>2</v>
      </c>
      <c r="AI1315">
        <v>56496999</v>
      </c>
      <c r="AJ1315">
        <v>1361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x14ac:dyDescent="0.25">
      <c r="A1316">
        <f>ROW(Source!A1348)</f>
        <v>1348</v>
      </c>
      <c r="B1316">
        <v>56497009</v>
      </c>
      <c r="C1316">
        <v>56496993</v>
      </c>
      <c r="D1316">
        <v>54902263</v>
      </c>
      <c r="E1316">
        <v>1</v>
      </c>
      <c r="F1316">
        <v>1</v>
      </c>
      <c r="G1316">
        <v>1079</v>
      </c>
      <c r="H1316">
        <v>3</v>
      </c>
      <c r="I1316" t="s">
        <v>933</v>
      </c>
      <c r="J1316" t="s">
        <v>934</v>
      </c>
      <c r="K1316" t="s">
        <v>935</v>
      </c>
      <c r="L1316">
        <v>1348</v>
      </c>
      <c r="N1316">
        <v>1009</v>
      </c>
      <c r="O1316" t="s">
        <v>32</v>
      </c>
      <c r="P1316" t="s">
        <v>32</v>
      </c>
      <c r="Q1316">
        <v>1000</v>
      </c>
      <c r="X1316">
        <v>2E-3</v>
      </c>
      <c r="Y1316">
        <v>26867.38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3</v>
      </c>
      <c r="AG1316">
        <v>2E-3</v>
      </c>
      <c r="AH1316">
        <v>2</v>
      </c>
      <c r="AI1316">
        <v>56497000</v>
      </c>
      <c r="AJ1316">
        <v>1362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5">
      <c r="A1317">
        <f>ROW(Source!A1348)</f>
        <v>1348</v>
      </c>
      <c r="B1317">
        <v>56497010</v>
      </c>
      <c r="C1317">
        <v>56496993</v>
      </c>
      <c r="D1317">
        <v>54902280</v>
      </c>
      <c r="E1317">
        <v>1</v>
      </c>
      <c r="F1317">
        <v>1</v>
      </c>
      <c r="G1317">
        <v>1079</v>
      </c>
      <c r="H1317">
        <v>3</v>
      </c>
      <c r="I1317" t="s">
        <v>895</v>
      </c>
      <c r="J1317" t="s">
        <v>896</v>
      </c>
      <c r="K1317" t="s">
        <v>897</v>
      </c>
      <c r="L1317">
        <v>1339</v>
      </c>
      <c r="N1317">
        <v>1007</v>
      </c>
      <c r="O1317" t="s">
        <v>158</v>
      </c>
      <c r="P1317" t="s">
        <v>158</v>
      </c>
      <c r="Q1317">
        <v>1</v>
      </c>
      <c r="X1317">
        <v>0.05</v>
      </c>
      <c r="Y1317">
        <v>2464.94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3</v>
      </c>
      <c r="AG1317">
        <v>0.05</v>
      </c>
      <c r="AH1317">
        <v>2</v>
      </c>
      <c r="AI1317">
        <v>56497001</v>
      </c>
      <c r="AJ1317">
        <v>1363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5">
      <c r="A1318">
        <f>ROW(Source!A1348)</f>
        <v>1348</v>
      </c>
      <c r="B1318">
        <v>56497011</v>
      </c>
      <c r="C1318">
        <v>56496993</v>
      </c>
      <c r="D1318">
        <v>54842635</v>
      </c>
      <c r="E1318">
        <v>1079</v>
      </c>
      <c r="F1318">
        <v>1</v>
      </c>
      <c r="G1318">
        <v>1079</v>
      </c>
      <c r="H1318">
        <v>3</v>
      </c>
      <c r="I1318" t="s">
        <v>1006</v>
      </c>
      <c r="J1318" t="s">
        <v>3</v>
      </c>
      <c r="K1318" t="s">
        <v>1007</v>
      </c>
      <c r="L1318">
        <v>1339</v>
      </c>
      <c r="N1318">
        <v>1007</v>
      </c>
      <c r="O1318" t="s">
        <v>158</v>
      </c>
      <c r="P1318" t="s">
        <v>158</v>
      </c>
      <c r="Q1318">
        <v>1</v>
      </c>
      <c r="X1318">
        <v>0.98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3</v>
      </c>
      <c r="AG1318">
        <v>0.98</v>
      </c>
      <c r="AH1318">
        <v>3</v>
      </c>
      <c r="AI1318">
        <v>-1</v>
      </c>
      <c r="AJ1318" t="s">
        <v>3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5">
      <c r="A1319">
        <f>ROW(Source!A1352)</f>
        <v>1352</v>
      </c>
      <c r="B1319">
        <v>56497101</v>
      </c>
      <c r="C1319">
        <v>56497078</v>
      </c>
      <c r="D1319">
        <v>54836958</v>
      </c>
      <c r="E1319">
        <v>1079</v>
      </c>
      <c r="F1319">
        <v>1</v>
      </c>
      <c r="G1319">
        <v>1079</v>
      </c>
      <c r="H1319">
        <v>1</v>
      </c>
      <c r="I1319" t="s">
        <v>738</v>
      </c>
      <c r="J1319" t="s">
        <v>3</v>
      </c>
      <c r="K1319" t="s">
        <v>739</v>
      </c>
      <c r="L1319">
        <v>1191</v>
      </c>
      <c r="N1319">
        <v>1013</v>
      </c>
      <c r="O1319" t="s">
        <v>740</v>
      </c>
      <c r="P1319" t="s">
        <v>740</v>
      </c>
      <c r="Q1319">
        <v>1</v>
      </c>
      <c r="X1319">
        <v>806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 t="s">
        <v>166</v>
      </c>
      <c r="AG1319">
        <v>1019.59</v>
      </c>
      <c r="AH1319">
        <v>2</v>
      </c>
      <c r="AI1319">
        <v>56497079</v>
      </c>
      <c r="AJ1319">
        <v>1365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5">
      <c r="A1320">
        <f>ROW(Source!A1352)</f>
        <v>1352</v>
      </c>
      <c r="B1320">
        <v>56497102</v>
      </c>
      <c r="C1320">
        <v>56497078</v>
      </c>
      <c r="D1320">
        <v>54934284</v>
      </c>
      <c r="E1320">
        <v>1</v>
      </c>
      <c r="F1320">
        <v>1</v>
      </c>
      <c r="G1320">
        <v>1079</v>
      </c>
      <c r="H1320">
        <v>2</v>
      </c>
      <c r="I1320" t="s">
        <v>741</v>
      </c>
      <c r="J1320" t="s">
        <v>742</v>
      </c>
      <c r="K1320" t="s">
        <v>743</v>
      </c>
      <c r="L1320">
        <v>1368</v>
      </c>
      <c r="N1320">
        <v>1011</v>
      </c>
      <c r="O1320" t="s">
        <v>744</v>
      </c>
      <c r="P1320" t="s">
        <v>744</v>
      </c>
      <c r="Q1320">
        <v>1</v>
      </c>
      <c r="X1320">
        <v>1.28</v>
      </c>
      <c r="Y1320">
        <v>0</v>
      </c>
      <c r="Z1320">
        <v>83.1</v>
      </c>
      <c r="AA1320">
        <v>12.62</v>
      </c>
      <c r="AB1320">
        <v>0</v>
      </c>
      <c r="AC1320">
        <v>0</v>
      </c>
      <c r="AD1320">
        <v>1</v>
      </c>
      <c r="AE1320">
        <v>0</v>
      </c>
      <c r="AF1320" t="s">
        <v>165</v>
      </c>
      <c r="AG1320">
        <v>1.7600000000000002</v>
      </c>
      <c r="AH1320">
        <v>2</v>
      </c>
      <c r="AI1320">
        <v>56497080</v>
      </c>
      <c r="AJ1320">
        <v>1366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x14ac:dyDescent="0.25">
      <c r="A1321">
        <f>ROW(Source!A1352)</f>
        <v>1352</v>
      </c>
      <c r="B1321">
        <v>56497104</v>
      </c>
      <c r="C1321">
        <v>56497078</v>
      </c>
      <c r="D1321">
        <v>54934421</v>
      </c>
      <c r="E1321">
        <v>1</v>
      </c>
      <c r="F1321">
        <v>1</v>
      </c>
      <c r="G1321">
        <v>1079</v>
      </c>
      <c r="H1321">
        <v>2</v>
      </c>
      <c r="I1321" t="s">
        <v>803</v>
      </c>
      <c r="J1321" t="s">
        <v>804</v>
      </c>
      <c r="K1321" t="s">
        <v>805</v>
      </c>
      <c r="L1321">
        <v>1368</v>
      </c>
      <c r="N1321">
        <v>1011</v>
      </c>
      <c r="O1321" t="s">
        <v>744</v>
      </c>
      <c r="P1321" t="s">
        <v>744</v>
      </c>
      <c r="Q1321">
        <v>1</v>
      </c>
      <c r="X1321">
        <v>4.5999999999999996</v>
      </c>
      <c r="Y1321">
        <v>0</v>
      </c>
      <c r="Z1321">
        <v>0.45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 t="s">
        <v>165</v>
      </c>
      <c r="AG1321">
        <v>6.3250000000000002</v>
      </c>
      <c r="AH1321">
        <v>2</v>
      </c>
      <c r="AI1321">
        <v>56497082</v>
      </c>
      <c r="AJ1321">
        <v>1367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x14ac:dyDescent="0.25">
      <c r="A1322">
        <f>ROW(Source!A1352)</f>
        <v>1352</v>
      </c>
      <c r="B1322">
        <v>56497103</v>
      </c>
      <c r="C1322">
        <v>56497078</v>
      </c>
      <c r="D1322">
        <v>54933523</v>
      </c>
      <c r="E1322">
        <v>1</v>
      </c>
      <c r="F1322">
        <v>1</v>
      </c>
      <c r="G1322">
        <v>1079</v>
      </c>
      <c r="H1322">
        <v>2</v>
      </c>
      <c r="I1322" t="s">
        <v>746</v>
      </c>
      <c r="J1322" t="s">
        <v>747</v>
      </c>
      <c r="K1322" t="s">
        <v>748</v>
      </c>
      <c r="L1322">
        <v>1368</v>
      </c>
      <c r="N1322">
        <v>1011</v>
      </c>
      <c r="O1322" t="s">
        <v>744</v>
      </c>
      <c r="P1322" t="s">
        <v>744</v>
      </c>
      <c r="Q1322">
        <v>1</v>
      </c>
      <c r="X1322">
        <v>0.86</v>
      </c>
      <c r="Y1322">
        <v>0</v>
      </c>
      <c r="Z1322">
        <v>179.17</v>
      </c>
      <c r="AA1322">
        <v>16.93</v>
      </c>
      <c r="AB1322">
        <v>0</v>
      </c>
      <c r="AC1322">
        <v>0</v>
      </c>
      <c r="AD1322">
        <v>1</v>
      </c>
      <c r="AE1322">
        <v>0</v>
      </c>
      <c r="AF1322" t="s">
        <v>165</v>
      </c>
      <c r="AG1322">
        <v>1.1825000000000001</v>
      </c>
      <c r="AH1322">
        <v>2</v>
      </c>
      <c r="AI1322">
        <v>56497081</v>
      </c>
      <c r="AJ1322">
        <v>1368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x14ac:dyDescent="0.25">
      <c r="A1323">
        <f>ROW(Source!A1352)</f>
        <v>1352</v>
      </c>
      <c r="B1323">
        <v>56497105</v>
      </c>
      <c r="C1323">
        <v>56497078</v>
      </c>
      <c r="D1323">
        <v>54933656</v>
      </c>
      <c r="E1323">
        <v>1</v>
      </c>
      <c r="F1323">
        <v>1</v>
      </c>
      <c r="G1323">
        <v>1079</v>
      </c>
      <c r="H1323">
        <v>2</v>
      </c>
      <c r="I1323" t="s">
        <v>806</v>
      </c>
      <c r="J1323" t="s">
        <v>807</v>
      </c>
      <c r="K1323" t="s">
        <v>808</v>
      </c>
      <c r="L1323">
        <v>1368</v>
      </c>
      <c r="N1323">
        <v>1011</v>
      </c>
      <c r="O1323" t="s">
        <v>744</v>
      </c>
      <c r="P1323" t="s">
        <v>744</v>
      </c>
      <c r="Q1323">
        <v>1</v>
      </c>
      <c r="X1323">
        <v>0.25</v>
      </c>
      <c r="Y1323">
        <v>0</v>
      </c>
      <c r="Z1323">
        <v>164.94</v>
      </c>
      <c r="AA1323">
        <v>14.54</v>
      </c>
      <c r="AB1323">
        <v>0</v>
      </c>
      <c r="AC1323">
        <v>0</v>
      </c>
      <c r="AD1323">
        <v>1</v>
      </c>
      <c r="AE1323">
        <v>0</v>
      </c>
      <c r="AF1323" t="s">
        <v>165</v>
      </c>
      <c r="AG1323">
        <v>0.34375</v>
      </c>
      <c r="AH1323">
        <v>2</v>
      </c>
      <c r="AI1323">
        <v>56497083</v>
      </c>
      <c r="AJ1323">
        <v>1369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5">
      <c r="A1324">
        <f>ROW(Source!A1352)</f>
        <v>1352</v>
      </c>
      <c r="B1324">
        <v>56497106</v>
      </c>
      <c r="C1324">
        <v>56497078</v>
      </c>
      <c r="D1324">
        <v>54933779</v>
      </c>
      <c r="E1324">
        <v>1</v>
      </c>
      <c r="F1324">
        <v>1</v>
      </c>
      <c r="G1324">
        <v>1079</v>
      </c>
      <c r="H1324">
        <v>2</v>
      </c>
      <c r="I1324" t="s">
        <v>749</v>
      </c>
      <c r="J1324" t="s">
        <v>750</v>
      </c>
      <c r="K1324" t="s">
        <v>751</v>
      </c>
      <c r="L1324">
        <v>1368</v>
      </c>
      <c r="N1324">
        <v>1011</v>
      </c>
      <c r="O1324" t="s">
        <v>744</v>
      </c>
      <c r="P1324" t="s">
        <v>744</v>
      </c>
      <c r="Q1324">
        <v>1</v>
      </c>
      <c r="X1324">
        <v>40.299999999999997</v>
      </c>
      <c r="Y1324">
        <v>0</v>
      </c>
      <c r="Z1324">
        <v>0.23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 t="s">
        <v>165</v>
      </c>
      <c r="AG1324">
        <v>55.412500000000001</v>
      </c>
      <c r="AH1324">
        <v>2</v>
      </c>
      <c r="AI1324">
        <v>56497084</v>
      </c>
      <c r="AJ1324">
        <v>1370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x14ac:dyDescent="0.25">
      <c r="A1325">
        <f>ROW(Source!A1352)</f>
        <v>1352</v>
      </c>
      <c r="B1325">
        <v>56497107</v>
      </c>
      <c r="C1325">
        <v>56497078</v>
      </c>
      <c r="D1325">
        <v>54831673</v>
      </c>
      <c r="E1325">
        <v>1079</v>
      </c>
      <c r="F1325">
        <v>1</v>
      </c>
      <c r="G1325">
        <v>1079</v>
      </c>
      <c r="H1325">
        <v>3</v>
      </c>
      <c r="I1325" t="s">
        <v>969</v>
      </c>
      <c r="J1325" t="s">
        <v>3</v>
      </c>
      <c r="K1325" t="s">
        <v>972</v>
      </c>
      <c r="L1325">
        <v>1348</v>
      </c>
      <c r="N1325">
        <v>1009</v>
      </c>
      <c r="O1325" t="s">
        <v>32</v>
      </c>
      <c r="P1325" t="s">
        <v>32</v>
      </c>
      <c r="Q1325">
        <v>1000</v>
      </c>
      <c r="X1325">
        <v>7.66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3</v>
      </c>
      <c r="AG1325">
        <v>7.66</v>
      </c>
      <c r="AH1325">
        <v>3</v>
      </c>
      <c r="AI1325">
        <v>-1</v>
      </c>
      <c r="AJ1325" t="s">
        <v>3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x14ac:dyDescent="0.25">
      <c r="A1326">
        <f>ROW(Source!A1352)</f>
        <v>1352</v>
      </c>
      <c r="B1326">
        <v>56497108</v>
      </c>
      <c r="C1326">
        <v>56497078</v>
      </c>
      <c r="D1326">
        <v>54902310</v>
      </c>
      <c r="E1326">
        <v>1</v>
      </c>
      <c r="F1326">
        <v>1</v>
      </c>
      <c r="G1326">
        <v>1079</v>
      </c>
      <c r="H1326">
        <v>3</v>
      </c>
      <c r="I1326" t="s">
        <v>752</v>
      </c>
      <c r="J1326" t="s">
        <v>753</v>
      </c>
      <c r="K1326" t="s">
        <v>754</v>
      </c>
      <c r="L1326">
        <v>1339</v>
      </c>
      <c r="N1326">
        <v>1007</v>
      </c>
      <c r="O1326" t="s">
        <v>158</v>
      </c>
      <c r="P1326" t="s">
        <v>158</v>
      </c>
      <c r="Q1326">
        <v>1</v>
      </c>
      <c r="X1326">
        <v>0.25700000000000001</v>
      </c>
      <c r="Y1326">
        <v>7.07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 t="s">
        <v>3</v>
      </c>
      <c r="AG1326">
        <v>0.25700000000000001</v>
      </c>
      <c r="AH1326">
        <v>2</v>
      </c>
      <c r="AI1326">
        <v>56497085</v>
      </c>
      <c r="AJ1326">
        <v>1371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x14ac:dyDescent="0.25">
      <c r="A1327">
        <f>ROW(Source!A1352)</f>
        <v>1352</v>
      </c>
      <c r="B1327">
        <v>56497109</v>
      </c>
      <c r="C1327">
        <v>56497078</v>
      </c>
      <c r="D1327">
        <v>54902322</v>
      </c>
      <c r="E1327">
        <v>1</v>
      </c>
      <c r="F1327">
        <v>1</v>
      </c>
      <c r="G1327">
        <v>1079</v>
      </c>
      <c r="H1327">
        <v>3</v>
      </c>
      <c r="I1327" t="s">
        <v>809</v>
      </c>
      <c r="J1327" t="s">
        <v>810</v>
      </c>
      <c r="K1327" t="s">
        <v>811</v>
      </c>
      <c r="L1327">
        <v>1348</v>
      </c>
      <c r="N1327">
        <v>1009</v>
      </c>
      <c r="O1327" t="s">
        <v>32</v>
      </c>
      <c r="P1327" t="s">
        <v>32</v>
      </c>
      <c r="Q1327">
        <v>1000</v>
      </c>
      <c r="X1327">
        <v>7.9000000000000001E-2</v>
      </c>
      <c r="Y1327">
        <v>6512.79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 t="s">
        <v>3</v>
      </c>
      <c r="AG1327">
        <v>7.9000000000000001E-2</v>
      </c>
      <c r="AH1327">
        <v>2</v>
      </c>
      <c r="AI1327">
        <v>56497086</v>
      </c>
      <c r="AJ1327">
        <v>1372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x14ac:dyDescent="0.25">
      <c r="A1328">
        <f>ROW(Source!A1352)</f>
        <v>1352</v>
      </c>
      <c r="B1328">
        <v>56497110</v>
      </c>
      <c r="C1328">
        <v>56497078</v>
      </c>
      <c r="D1328">
        <v>54902402</v>
      </c>
      <c r="E1328">
        <v>1</v>
      </c>
      <c r="F1328">
        <v>1</v>
      </c>
      <c r="G1328">
        <v>1079</v>
      </c>
      <c r="H1328">
        <v>3</v>
      </c>
      <c r="I1328" t="s">
        <v>812</v>
      </c>
      <c r="J1328" t="s">
        <v>813</v>
      </c>
      <c r="K1328" t="s">
        <v>814</v>
      </c>
      <c r="L1328">
        <v>1339</v>
      </c>
      <c r="N1328">
        <v>1007</v>
      </c>
      <c r="O1328" t="s">
        <v>158</v>
      </c>
      <c r="P1328" t="s">
        <v>158</v>
      </c>
      <c r="Q1328">
        <v>1</v>
      </c>
      <c r="X1328">
        <v>0.53</v>
      </c>
      <c r="Y1328">
        <v>1821.37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 t="s">
        <v>3</v>
      </c>
      <c r="AG1328">
        <v>0.53</v>
      </c>
      <c r="AH1328">
        <v>2</v>
      </c>
      <c r="AI1328">
        <v>56497087</v>
      </c>
      <c r="AJ1328">
        <v>1373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x14ac:dyDescent="0.25">
      <c r="A1329">
        <f>ROW(Source!A1352)</f>
        <v>1352</v>
      </c>
      <c r="B1329">
        <v>56497111</v>
      </c>
      <c r="C1329">
        <v>56497078</v>
      </c>
      <c r="D1329">
        <v>54902403</v>
      </c>
      <c r="E1329">
        <v>1</v>
      </c>
      <c r="F1329">
        <v>1</v>
      </c>
      <c r="G1329">
        <v>1079</v>
      </c>
      <c r="H1329">
        <v>3</v>
      </c>
      <c r="I1329" t="s">
        <v>815</v>
      </c>
      <c r="J1329" t="s">
        <v>816</v>
      </c>
      <c r="K1329" t="s">
        <v>817</v>
      </c>
      <c r="L1329">
        <v>1339</v>
      </c>
      <c r="N1329">
        <v>1007</v>
      </c>
      <c r="O1329" t="s">
        <v>158</v>
      </c>
      <c r="P1329" t="s">
        <v>158</v>
      </c>
      <c r="Q1329">
        <v>1</v>
      </c>
      <c r="X1329">
        <v>2.61</v>
      </c>
      <c r="Y1329">
        <v>1821.37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 t="s">
        <v>3</v>
      </c>
      <c r="AG1329">
        <v>2.61</v>
      </c>
      <c r="AH1329">
        <v>2</v>
      </c>
      <c r="AI1329">
        <v>56497088</v>
      </c>
      <c r="AJ1329">
        <v>1374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25">
      <c r="A1330">
        <f>ROW(Source!A1352)</f>
        <v>1352</v>
      </c>
      <c r="B1330">
        <v>56497112</v>
      </c>
      <c r="C1330">
        <v>56497078</v>
      </c>
      <c r="D1330">
        <v>54902427</v>
      </c>
      <c r="E1330">
        <v>1</v>
      </c>
      <c r="F1330">
        <v>1</v>
      </c>
      <c r="G1330">
        <v>1079</v>
      </c>
      <c r="H1330">
        <v>3</v>
      </c>
      <c r="I1330" t="s">
        <v>761</v>
      </c>
      <c r="J1330" t="s">
        <v>762</v>
      </c>
      <c r="K1330" t="s">
        <v>763</v>
      </c>
      <c r="L1330">
        <v>1348</v>
      </c>
      <c r="N1330">
        <v>1009</v>
      </c>
      <c r="O1330" t="s">
        <v>32</v>
      </c>
      <c r="P1330" t="s">
        <v>32</v>
      </c>
      <c r="Q1330">
        <v>1000</v>
      </c>
      <c r="X1330">
        <v>8.5999999999999993E-2</v>
      </c>
      <c r="Y1330">
        <v>1257.54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 t="s">
        <v>3</v>
      </c>
      <c r="AG1330">
        <v>8.5999999999999993E-2</v>
      </c>
      <c r="AH1330">
        <v>2</v>
      </c>
      <c r="AI1330">
        <v>56497089</v>
      </c>
      <c r="AJ1330">
        <v>1375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5">
      <c r="A1331">
        <f>ROW(Source!A1352)</f>
        <v>1352</v>
      </c>
      <c r="B1331">
        <v>56497113</v>
      </c>
      <c r="C1331">
        <v>56497078</v>
      </c>
      <c r="D1331">
        <v>54902715</v>
      </c>
      <c r="E1331">
        <v>1</v>
      </c>
      <c r="F1331">
        <v>1</v>
      </c>
      <c r="G1331">
        <v>1079</v>
      </c>
      <c r="H1331">
        <v>3</v>
      </c>
      <c r="I1331" t="s">
        <v>892</v>
      </c>
      <c r="J1331" t="s">
        <v>893</v>
      </c>
      <c r="K1331" t="s">
        <v>894</v>
      </c>
      <c r="L1331">
        <v>1327</v>
      </c>
      <c r="N1331">
        <v>1005</v>
      </c>
      <c r="O1331" t="s">
        <v>214</v>
      </c>
      <c r="P1331" t="s">
        <v>214</v>
      </c>
      <c r="Q1331">
        <v>1</v>
      </c>
      <c r="X1331">
        <v>42.9</v>
      </c>
      <c r="Y1331">
        <v>7.39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 t="s">
        <v>3</v>
      </c>
      <c r="AG1331">
        <v>42.9</v>
      </c>
      <c r="AH1331">
        <v>2</v>
      </c>
      <c r="AI1331">
        <v>56497090</v>
      </c>
      <c r="AJ1331">
        <v>1376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>
        <f>ROW(Source!A1352)</f>
        <v>1352</v>
      </c>
      <c r="B1332">
        <v>56497114</v>
      </c>
      <c r="C1332">
        <v>56497078</v>
      </c>
      <c r="D1332">
        <v>54902280</v>
      </c>
      <c r="E1332">
        <v>1</v>
      </c>
      <c r="F1332">
        <v>1</v>
      </c>
      <c r="G1332">
        <v>1079</v>
      </c>
      <c r="H1332">
        <v>3</v>
      </c>
      <c r="I1332" t="s">
        <v>895</v>
      </c>
      <c r="J1332" t="s">
        <v>896</v>
      </c>
      <c r="K1332" t="s">
        <v>897</v>
      </c>
      <c r="L1332">
        <v>1339</v>
      </c>
      <c r="N1332">
        <v>1007</v>
      </c>
      <c r="O1332" t="s">
        <v>158</v>
      </c>
      <c r="P1332" t="s">
        <v>158</v>
      </c>
      <c r="Q1332">
        <v>1</v>
      </c>
      <c r="X1332">
        <v>6.22</v>
      </c>
      <c r="Y1332">
        <v>2464.94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3</v>
      </c>
      <c r="AG1332">
        <v>6.22</v>
      </c>
      <c r="AH1332">
        <v>2</v>
      </c>
      <c r="AI1332">
        <v>56497091</v>
      </c>
      <c r="AJ1332">
        <v>1377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5">
      <c r="A1333">
        <f>ROW(Source!A1352)</f>
        <v>1352</v>
      </c>
      <c r="B1333">
        <v>56497115</v>
      </c>
      <c r="C1333">
        <v>56497078</v>
      </c>
      <c r="D1333">
        <v>54902287</v>
      </c>
      <c r="E1333">
        <v>1</v>
      </c>
      <c r="F1333">
        <v>1</v>
      </c>
      <c r="G1333">
        <v>1079</v>
      </c>
      <c r="H1333">
        <v>3</v>
      </c>
      <c r="I1333" t="s">
        <v>898</v>
      </c>
      <c r="J1333" t="s">
        <v>899</v>
      </c>
      <c r="K1333" t="s">
        <v>900</v>
      </c>
      <c r="L1333">
        <v>1339</v>
      </c>
      <c r="N1333">
        <v>1007</v>
      </c>
      <c r="O1333" t="s">
        <v>158</v>
      </c>
      <c r="P1333" t="s">
        <v>158</v>
      </c>
      <c r="Q1333">
        <v>1</v>
      </c>
      <c r="X1333">
        <v>0.99</v>
      </c>
      <c r="Y1333">
        <v>2824.52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 t="s">
        <v>3</v>
      </c>
      <c r="AG1333">
        <v>0.99</v>
      </c>
      <c r="AH1333">
        <v>2</v>
      </c>
      <c r="AI1333">
        <v>56497092</v>
      </c>
      <c r="AJ1333">
        <v>1378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5">
      <c r="A1334">
        <f>ROW(Source!A1352)</f>
        <v>1352</v>
      </c>
      <c r="B1334">
        <v>56497116</v>
      </c>
      <c r="C1334">
        <v>56497078</v>
      </c>
      <c r="D1334">
        <v>54902884</v>
      </c>
      <c r="E1334">
        <v>1</v>
      </c>
      <c r="F1334">
        <v>1</v>
      </c>
      <c r="G1334">
        <v>1079</v>
      </c>
      <c r="H1334">
        <v>3</v>
      </c>
      <c r="I1334" t="s">
        <v>901</v>
      </c>
      <c r="J1334" t="s">
        <v>902</v>
      </c>
      <c r="K1334" t="s">
        <v>903</v>
      </c>
      <c r="L1334">
        <v>1348</v>
      </c>
      <c r="N1334">
        <v>1009</v>
      </c>
      <c r="O1334" t="s">
        <v>32</v>
      </c>
      <c r="P1334" t="s">
        <v>32</v>
      </c>
      <c r="Q1334">
        <v>1000</v>
      </c>
      <c r="X1334">
        <v>1.1599999999999999E-2</v>
      </c>
      <c r="Y1334">
        <v>9238.1299999999992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 t="s">
        <v>3</v>
      </c>
      <c r="AG1334">
        <v>1.1599999999999999E-2</v>
      </c>
      <c r="AH1334">
        <v>2</v>
      </c>
      <c r="AI1334">
        <v>56497093</v>
      </c>
      <c r="AJ1334">
        <v>1379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>
        <f>ROW(Source!A1352)</f>
        <v>1352</v>
      </c>
      <c r="B1335">
        <v>56497117</v>
      </c>
      <c r="C1335">
        <v>56497078</v>
      </c>
      <c r="D1335">
        <v>54911477</v>
      </c>
      <c r="E1335">
        <v>1</v>
      </c>
      <c r="F1335">
        <v>1</v>
      </c>
      <c r="G1335">
        <v>1079</v>
      </c>
      <c r="H1335">
        <v>3</v>
      </c>
      <c r="I1335" t="s">
        <v>904</v>
      </c>
      <c r="J1335" t="s">
        <v>905</v>
      </c>
      <c r="K1335" t="s">
        <v>906</v>
      </c>
      <c r="L1335">
        <v>1348</v>
      </c>
      <c r="N1335">
        <v>1009</v>
      </c>
      <c r="O1335" t="s">
        <v>32</v>
      </c>
      <c r="P1335" t="s">
        <v>32</v>
      </c>
      <c r="Q1335">
        <v>1000</v>
      </c>
      <c r="X1335">
        <v>0.5</v>
      </c>
      <c r="Y1335">
        <v>12645.17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 t="s">
        <v>3</v>
      </c>
      <c r="AG1335">
        <v>0.5</v>
      </c>
      <c r="AH1335">
        <v>2</v>
      </c>
      <c r="AI1335">
        <v>56497099</v>
      </c>
      <c r="AJ1335">
        <v>1385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5">
      <c r="A1336">
        <f>ROW(Source!A1352)</f>
        <v>1352</v>
      </c>
      <c r="B1336">
        <v>56497118</v>
      </c>
      <c r="C1336">
        <v>56497078</v>
      </c>
      <c r="D1336">
        <v>54914902</v>
      </c>
      <c r="E1336">
        <v>1</v>
      </c>
      <c r="F1336">
        <v>1</v>
      </c>
      <c r="G1336">
        <v>1079</v>
      </c>
      <c r="H1336">
        <v>3</v>
      </c>
      <c r="I1336" t="s">
        <v>252</v>
      </c>
      <c r="J1336" t="s">
        <v>254</v>
      </c>
      <c r="K1336" t="s">
        <v>253</v>
      </c>
      <c r="L1336">
        <v>1327</v>
      </c>
      <c r="N1336">
        <v>1005</v>
      </c>
      <c r="O1336" t="s">
        <v>214</v>
      </c>
      <c r="P1336" t="s">
        <v>214</v>
      </c>
      <c r="Q1336">
        <v>1</v>
      </c>
      <c r="X1336">
        <v>86.1</v>
      </c>
      <c r="Y1336">
        <v>60.82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 t="s">
        <v>3</v>
      </c>
      <c r="AG1336">
        <v>86.1</v>
      </c>
      <c r="AH1336">
        <v>2</v>
      </c>
      <c r="AI1336">
        <v>56497100</v>
      </c>
      <c r="AJ1336">
        <v>1386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5">
      <c r="A1337">
        <f>ROW(Source!A1352)</f>
        <v>1352</v>
      </c>
      <c r="B1337">
        <v>56497119</v>
      </c>
      <c r="C1337">
        <v>56497078</v>
      </c>
      <c r="D1337">
        <v>54869117</v>
      </c>
      <c r="E1337">
        <v>1079</v>
      </c>
      <c r="F1337">
        <v>1</v>
      </c>
      <c r="G1337">
        <v>1079</v>
      </c>
      <c r="H1337">
        <v>3</v>
      </c>
      <c r="I1337" t="s">
        <v>973</v>
      </c>
      <c r="J1337" t="s">
        <v>3</v>
      </c>
      <c r="K1337" t="s">
        <v>987</v>
      </c>
      <c r="L1337">
        <v>1339</v>
      </c>
      <c r="N1337">
        <v>1007</v>
      </c>
      <c r="O1337" t="s">
        <v>158</v>
      </c>
      <c r="P1337" t="s">
        <v>158</v>
      </c>
      <c r="Q1337">
        <v>1</v>
      </c>
      <c r="X1337">
        <v>101.5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3</v>
      </c>
      <c r="AG1337">
        <v>101.5</v>
      </c>
      <c r="AH1337">
        <v>3</v>
      </c>
      <c r="AI1337">
        <v>-1</v>
      </c>
      <c r="AJ1337" t="s">
        <v>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5">
      <c r="A1338">
        <f>ROW(Source!A1353)</f>
        <v>1353</v>
      </c>
      <c r="B1338">
        <v>56497101</v>
      </c>
      <c r="C1338">
        <v>56497078</v>
      </c>
      <c r="D1338">
        <v>54836958</v>
      </c>
      <c r="E1338">
        <v>1079</v>
      </c>
      <c r="F1338">
        <v>1</v>
      </c>
      <c r="G1338">
        <v>1079</v>
      </c>
      <c r="H1338">
        <v>1</v>
      </c>
      <c r="I1338" t="s">
        <v>738</v>
      </c>
      <c r="J1338" t="s">
        <v>3</v>
      </c>
      <c r="K1338" t="s">
        <v>739</v>
      </c>
      <c r="L1338">
        <v>1191</v>
      </c>
      <c r="N1338">
        <v>1013</v>
      </c>
      <c r="O1338" t="s">
        <v>740</v>
      </c>
      <c r="P1338" t="s">
        <v>740</v>
      </c>
      <c r="Q1338">
        <v>1</v>
      </c>
      <c r="X1338">
        <v>806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1</v>
      </c>
      <c r="AF1338" t="s">
        <v>166</v>
      </c>
      <c r="AG1338">
        <v>1019.59</v>
      </c>
      <c r="AH1338">
        <v>2</v>
      </c>
      <c r="AI1338">
        <v>56497079</v>
      </c>
      <c r="AJ1338">
        <v>1387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5">
      <c r="A1339">
        <f>ROW(Source!A1353)</f>
        <v>1353</v>
      </c>
      <c r="B1339">
        <v>56497102</v>
      </c>
      <c r="C1339">
        <v>56497078</v>
      </c>
      <c r="D1339">
        <v>54934284</v>
      </c>
      <c r="E1339">
        <v>1</v>
      </c>
      <c r="F1339">
        <v>1</v>
      </c>
      <c r="G1339">
        <v>1079</v>
      </c>
      <c r="H1339">
        <v>2</v>
      </c>
      <c r="I1339" t="s">
        <v>741</v>
      </c>
      <c r="J1339" t="s">
        <v>742</v>
      </c>
      <c r="K1339" t="s">
        <v>743</v>
      </c>
      <c r="L1339">
        <v>1368</v>
      </c>
      <c r="N1339">
        <v>1011</v>
      </c>
      <c r="O1339" t="s">
        <v>744</v>
      </c>
      <c r="P1339" t="s">
        <v>744</v>
      </c>
      <c r="Q1339">
        <v>1</v>
      </c>
      <c r="X1339">
        <v>1.28</v>
      </c>
      <c r="Y1339">
        <v>0</v>
      </c>
      <c r="Z1339">
        <v>83.1</v>
      </c>
      <c r="AA1339">
        <v>12.62</v>
      </c>
      <c r="AB1339">
        <v>0</v>
      </c>
      <c r="AC1339">
        <v>0</v>
      </c>
      <c r="AD1339">
        <v>1</v>
      </c>
      <c r="AE1339">
        <v>0</v>
      </c>
      <c r="AF1339" t="s">
        <v>165</v>
      </c>
      <c r="AG1339">
        <v>1.7600000000000002</v>
      </c>
      <c r="AH1339">
        <v>2</v>
      </c>
      <c r="AI1339">
        <v>56497080</v>
      </c>
      <c r="AJ1339">
        <v>1388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25">
      <c r="A1340">
        <f>ROW(Source!A1353)</f>
        <v>1353</v>
      </c>
      <c r="B1340">
        <v>56497104</v>
      </c>
      <c r="C1340">
        <v>56497078</v>
      </c>
      <c r="D1340">
        <v>54934421</v>
      </c>
      <c r="E1340">
        <v>1</v>
      </c>
      <c r="F1340">
        <v>1</v>
      </c>
      <c r="G1340">
        <v>1079</v>
      </c>
      <c r="H1340">
        <v>2</v>
      </c>
      <c r="I1340" t="s">
        <v>803</v>
      </c>
      <c r="J1340" t="s">
        <v>804</v>
      </c>
      <c r="K1340" t="s">
        <v>805</v>
      </c>
      <c r="L1340">
        <v>1368</v>
      </c>
      <c r="N1340">
        <v>1011</v>
      </c>
      <c r="O1340" t="s">
        <v>744</v>
      </c>
      <c r="P1340" t="s">
        <v>744</v>
      </c>
      <c r="Q1340">
        <v>1</v>
      </c>
      <c r="X1340">
        <v>4.5999999999999996</v>
      </c>
      <c r="Y1340">
        <v>0</v>
      </c>
      <c r="Z1340">
        <v>0.45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165</v>
      </c>
      <c r="AG1340">
        <v>6.3250000000000002</v>
      </c>
      <c r="AH1340">
        <v>2</v>
      </c>
      <c r="AI1340">
        <v>56497082</v>
      </c>
      <c r="AJ1340">
        <v>1389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x14ac:dyDescent="0.25">
      <c r="A1341">
        <f>ROW(Source!A1353)</f>
        <v>1353</v>
      </c>
      <c r="B1341">
        <v>56497103</v>
      </c>
      <c r="C1341">
        <v>56497078</v>
      </c>
      <c r="D1341">
        <v>54933523</v>
      </c>
      <c r="E1341">
        <v>1</v>
      </c>
      <c r="F1341">
        <v>1</v>
      </c>
      <c r="G1341">
        <v>1079</v>
      </c>
      <c r="H1341">
        <v>2</v>
      </c>
      <c r="I1341" t="s">
        <v>746</v>
      </c>
      <c r="J1341" t="s">
        <v>747</v>
      </c>
      <c r="K1341" t="s">
        <v>748</v>
      </c>
      <c r="L1341">
        <v>1368</v>
      </c>
      <c r="N1341">
        <v>1011</v>
      </c>
      <c r="O1341" t="s">
        <v>744</v>
      </c>
      <c r="P1341" t="s">
        <v>744</v>
      </c>
      <c r="Q1341">
        <v>1</v>
      </c>
      <c r="X1341">
        <v>0.86</v>
      </c>
      <c r="Y1341">
        <v>0</v>
      </c>
      <c r="Z1341">
        <v>179.17</v>
      </c>
      <c r="AA1341">
        <v>16.93</v>
      </c>
      <c r="AB1341">
        <v>0</v>
      </c>
      <c r="AC1341">
        <v>0</v>
      </c>
      <c r="AD1341">
        <v>1</v>
      </c>
      <c r="AE1341">
        <v>0</v>
      </c>
      <c r="AF1341" t="s">
        <v>165</v>
      </c>
      <c r="AG1341">
        <v>1.1825000000000001</v>
      </c>
      <c r="AH1341">
        <v>2</v>
      </c>
      <c r="AI1341">
        <v>56497081</v>
      </c>
      <c r="AJ1341">
        <v>1390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x14ac:dyDescent="0.25">
      <c r="A1342">
        <f>ROW(Source!A1353)</f>
        <v>1353</v>
      </c>
      <c r="B1342">
        <v>56497105</v>
      </c>
      <c r="C1342">
        <v>56497078</v>
      </c>
      <c r="D1342">
        <v>54933656</v>
      </c>
      <c r="E1342">
        <v>1</v>
      </c>
      <c r="F1342">
        <v>1</v>
      </c>
      <c r="G1342">
        <v>1079</v>
      </c>
      <c r="H1342">
        <v>2</v>
      </c>
      <c r="I1342" t="s">
        <v>806</v>
      </c>
      <c r="J1342" t="s">
        <v>807</v>
      </c>
      <c r="K1342" t="s">
        <v>808</v>
      </c>
      <c r="L1342">
        <v>1368</v>
      </c>
      <c r="N1342">
        <v>1011</v>
      </c>
      <c r="O1342" t="s">
        <v>744</v>
      </c>
      <c r="P1342" t="s">
        <v>744</v>
      </c>
      <c r="Q1342">
        <v>1</v>
      </c>
      <c r="X1342">
        <v>0.25</v>
      </c>
      <c r="Y1342">
        <v>0</v>
      </c>
      <c r="Z1342">
        <v>164.94</v>
      </c>
      <c r="AA1342">
        <v>14.54</v>
      </c>
      <c r="AB1342">
        <v>0</v>
      </c>
      <c r="AC1342">
        <v>0</v>
      </c>
      <c r="AD1342">
        <v>1</v>
      </c>
      <c r="AE1342">
        <v>0</v>
      </c>
      <c r="AF1342" t="s">
        <v>165</v>
      </c>
      <c r="AG1342">
        <v>0.34375</v>
      </c>
      <c r="AH1342">
        <v>2</v>
      </c>
      <c r="AI1342">
        <v>56497083</v>
      </c>
      <c r="AJ1342">
        <v>1391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25">
      <c r="A1343">
        <f>ROW(Source!A1353)</f>
        <v>1353</v>
      </c>
      <c r="B1343">
        <v>56497106</v>
      </c>
      <c r="C1343">
        <v>56497078</v>
      </c>
      <c r="D1343">
        <v>54933779</v>
      </c>
      <c r="E1343">
        <v>1</v>
      </c>
      <c r="F1343">
        <v>1</v>
      </c>
      <c r="G1343">
        <v>1079</v>
      </c>
      <c r="H1343">
        <v>2</v>
      </c>
      <c r="I1343" t="s">
        <v>749</v>
      </c>
      <c r="J1343" t="s">
        <v>750</v>
      </c>
      <c r="K1343" t="s">
        <v>751</v>
      </c>
      <c r="L1343">
        <v>1368</v>
      </c>
      <c r="N1343">
        <v>1011</v>
      </c>
      <c r="O1343" t="s">
        <v>744</v>
      </c>
      <c r="P1343" t="s">
        <v>744</v>
      </c>
      <c r="Q1343">
        <v>1</v>
      </c>
      <c r="X1343">
        <v>40.299999999999997</v>
      </c>
      <c r="Y1343">
        <v>0</v>
      </c>
      <c r="Z1343">
        <v>0.23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 t="s">
        <v>165</v>
      </c>
      <c r="AG1343">
        <v>55.412500000000001</v>
      </c>
      <c r="AH1343">
        <v>2</v>
      </c>
      <c r="AI1343">
        <v>56497084</v>
      </c>
      <c r="AJ1343">
        <v>1392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x14ac:dyDescent="0.25">
      <c r="A1344">
        <f>ROW(Source!A1353)</f>
        <v>1353</v>
      </c>
      <c r="B1344">
        <v>56497107</v>
      </c>
      <c r="C1344">
        <v>56497078</v>
      </c>
      <c r="D1344">
        <v>54831673</v>
      </c>
      <c r="E1344">
        <v>1079</v>
      </c>
      <c r="F1344">
        <v>1</v>
      </c>
      <c r="G1344">
        <v>1079</v>
      </c>
      <c r="H1344">
        <v>3</v>
      </c>
      <c r="I1344" t="s">
        <v>969</v>
      </c>
      <c r="J1344" t="s">
        <v>3</v>
      </c>
      <c r="K1344" t="s">
        <v>972</v>
      </c>
      <c r="L1344">
        <v>1348</v>
      </c>
      <c r="N1344">
        <v>1009</v>
      </c>
      <c r="O1344" t="s">
        <v>32</v>
      </c>
      <c r="P1344" t="s">
        <v>32</v>
      </c>
      <c r="Q1344">
        <v>1000</v>
      </c>
      <c r="X1344">
        <v>7.66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3</v>
      </c>
      <c r="AG1344">
        <v>7.66</v>
      </c>
      <c r="AH1344">
        <v>3</v>
      </c>
      <c r="AI1344">
        <v>-1</v>
      </c>
      <c r="AJ1344" t="s">
        <v>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25">
      <c r="A1345">
        <f>ROW(Source!A1353)</f>
        <v>1353</v>
      </c>
      <c r="B1345">
        <v>56497108</v>
      </c>
      <c r="C1345">
        <v>56497078</v>
      </c>
      <c r="D1345">
        <v>54902310</v>
      </c>
      <c r="E1345">
        <v>1</v>
      </c>
      <c r="F1345">
        <v>1</v>
      </c>
      <c r="G1345">
        <v>1079</v>
      </c>
      <c r="H1345">
        <v>3</v>
      </c>
      <c r="I1345" t="s">
        <v>752</v>
      </c>
      <c r="J1345" t="s">
        <v>753</v>
      </c>
      <c r="K1345" t="s">
        <v>754</v>
      </c>
      <c r="L1345">
        <v>1339</v>
      </c>
      <c r="N1345">
        <v>1007</v>
      </c>
      <c r="O1345" t="s">
        <v>158</v>
      </c>
      <c r="P1345" t="s">
        <v>158</v>
      </c>
      <c r="Q1345">
        <v>1</v>
      </c>
      <c r="X1345">
        <v>0.25700000000000001</v>
      </c>
      <c r="Y1345">
        <v>7.07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 t="s">
        <v>3</v>
      </c>
      <c r="AG1345">
        <v>0.25700000000000001</v>
      </c>
      <c r="AH1345">
        <v>2</v>
      </c>
      <c r="AI1345">
        <v>56497085</v>
      </c>
      <c r="AJ1345">
        <v>1393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x14ac:dyDescent="0.25">
      <c r="A1346">
        <f>ROW(Source!A1353)</f>
        <v>1353</v>
      </c>
      <c r="B1346">
        <v>56497109</v>
      </c>
      <c r="C1346">
        <v>56497078</v>
      </c>
      <c r="D1346">
        <v>54902322</v>
      </c>
      <c r="E1346">
        <v>1</v>
      </c>
      <c r="F1346">
        <v>1</v>
      </c>
      <c r="G1346">
        <v>1079</v>
      </c>
      <c r="H1346">
        <v>3</v>
      </c>
      <c r="I1346" t="s">
        <v>809</v>
      </c>
      <c r="J1346" t="s">
        <v>810</v>
      </c>
      <c r="K1346" t="s">
        <v>811</v>
      </c>
      <c r="L1346">
        <v>1348</v>
      </c>
      <c r="N1346">
        <v>1009</v>
      </c>
      <c r="O1346" t="s">
        <v>32</v>
      </c>
      <c r="P1346" t="s">
        <v>32</v>
      </c>
      <c r="Q1346">
        <v>1000</v>
      </c>
      <c r="X1346">
        <v>7.9000000000000001E-2</v>
      </c>
      <c r="Y1346">
        <v>6512.79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 t="s">
        <v>3</v>
      </c>
      <c r="AG1346">
        <v>7.9000000000000001E-2</v>
      </c>
      <c r="AH1346">
        <v>2</v>
      </c>
      <c r="AI1346">
        <v>56497086</v>
      </c>
      <c r="AJ1346">
        <v>1394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x14ac:dyDescent="0.25">
      <c r="A1347">
        <f>ROW(Source!A1353)</f>
        <v>1353</v>
      </c>
      <c r="B1347">
        <v>56497110</v>
      </c>
      <c r="C1347">
        <v>56497078</v>
      </c>
      <c r="D1347">
        <v>54902402</v>
      </c>
      <c r="E1347">
        <v>1</v>
      </c>
      <c r="F1347">
        <v>1</v>
      </c>
      <c r="G1347">
        <v>1079</v>
      </c>
      <c r="H1347">
        <v>3</v>
      </c>
      <c r="I1347" t="s">
        <v>812</v>
      </c>
      <c r="J1347" t="s">
        <v>813</v>
      </c>
      <c r="K1347" t="s">
        <v>814</v>
      </c>
      <c r="L1347">
        <v>1339</v>
      </c>
      <c r="N1347">
        <v>1007</v>
      </c>
      <c r="O1347" t="s">
        <v>158</v>
      </c>
      <c r="P1347" t="s">
        <v>158</v>
      </c>
      <c r="Q1347">
        <v>1</v>
      </c>
      <c r="X1347">
        <v>0.53</v>
      </c>
      <c r="Y1347">
        <v>1821.37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 t="s">
        <v>3</v>
      </c>
      <c r="AG1347">
        <v>0.53</v>
      </c>
      <c r="AH1347">
        <v>2</v>
      </c>
      <c r="AI1347">
        <v>56497087</v>
      </c>
      <c r="AJ1347">
        <v>1395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5">
      <c r="A1348">
        <f>ROW(Source!A1353)</f>
        <v>1353</v>
      </c>
      <c r="B1348">
        <v>56497111</v>
      </c>
      <c r="C1348">
        <v>56497078</v>
      </c>
      <c r="D1348">
        <v>54902403</v>
      </c>
      <c r="E1348">
        <v>1</v>
      </c>
      <c r="F1348">
        <v>1</v>
      </c>
      <c r="G1348">
        <v>1079</v>
      </c>
      <c r="H1348">
        <v>3</v>
      </c>
      <c r="I1348" t="s">
        <v>815</v>
      </c>
      <c r="J1348" t="s">
        <v>816</v>
      </c>
      <c r="K1348" t="s">
        <v>817</v>
      </c>
      <c r="L1348">
        <v>1339</v>
      </c>
      <c r="N1348">
        <v>1007</v>
      </c>
      <c r="O1348" t="s">
        <v>158</v>
      </c>
      <c r="P1348" t="s">
        <v>158</v>
      </c>
      <c r="Q1348">
        <v>1</v>
      </c>
      <c r="X1348">
        <v>2.61</v>
      </c>
      <c r="Y1348">
        <v>1821.37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3</v>
      </c>
      <c r="AG1348">
        <v>2.61</v>
      </c>
      <c r="AH1348">
        <v>2</v>
      </c>
      <c r="AI1348">
        <v>56497088</v>
      </c>
      <c r="AJ1348">
        <v>1396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5">
      <c r="A1349">
        <f>ROW(Source!A1353)</f>
        <v>1353</v>
      </c>
      <c r="B1349">
        <v>56497112</v>
      </c>
      <c r="C1349">
        <v>56497078</v>
      </c>
      <c r="D1349">
        <v>54902427</v>
      </c>
      <c r="E1349">
        <v>1</v>
      </c>
      <c r="F1349">
        <v>1</v>
      </c>
      <c r="G1349">
        <v>1079</v>
      </c>
      <c r="H1349">
        <v>3</v>
      </c>
      <c r="I1349" t="s">
        <v>761</v>
      </c>
      <c r="J1349" t="s">
        <v>762</v>
      </c>
      <c r="K1349" t="s">
        <v>763</v>
      </c>
      <c r="L1349">
        <v>1348</v>
      </c>
      <c r="N1349">
        <v>1009</v>
      </c>
      <c r="O1349" t="s">
        <v>32</v>
      </c>
      <c r="P1349" t="s">
        <v>32</v>
      </c>
      <c r="Q1349">
        <v>1000</v>
      </c>
      <c r="X1349">
        <v>8.5999999999999993E-2</v>
      </c>
      <c r="Y1349">
        <v>1257.54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 t="s">
        <v>3</v>
      </c>
      <c r="AG1349">
        <v>8.5999999999999993E-2</v>
      </c>
      <c r="AH1349">
        <v>2</v>
      </c>
      <c r="AI1349">
        <v>56497089</v>
      </c>
      <c r="AJ1349">
        <v>1397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5">
      <c r="A1350">
        <f>ROW(Source!A1353)</f>
        <v>1353</v>
      </c>
      <c r="B1350">
        <v>56497113</v>
      </c>
      <c r="C1350">
        <v>56497078</v>
      </c>
      <c r="D1350">
        <v>54902715</v>
      </c>
      <c r="E1350">
        <v>1</v>
      </c>
      <c r="F1350">
        <v>1</v>
      </c>
      <c r="G1350">
        <v>1079</v>
      </c>
      <c r="H1350">
        <v>3</v>
      </c>
      <c r="I1350" t="s">
        <v>892</v>
      </c>
      <c r="J1350" t="s">
        <v>893</v>
      </c>
      <c r="K1350" t="s">
        <v>894</v>
      </c>
      <c r="L1350">
        <v>1327</v>
      </c>
      <c r="N1350">
        <v>1005</v>
      </c>
      <c r="O1350" t="s">
        <v>214</v>
      </c>
      <c r="P1350" t="s">
        <v>214</v>
      </c>
      <c r="Q1350">
        <v>1</v>
      </c>
      <c r="X1350">
        <v>42.9</v>
      </c>
      <c r="Y1350">
        <v>7.39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 t="s">
        <v>3</v>
      </c>
      <c r="AG1350">
        <v>42.9</v>
      </c>
      <c r="AH1350">
        <v>2</v>
      </c>
      <c r="AI1350">
        <v>56497090</v>
      </c>
      <c r="AJ1350">
        <v>1398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5">
      <c r="A1351">
        <f>ROW(Source!A1353)</f>
        <v>1353</v>
      </c>
      <c r="B1351">
        <v>56497114</v>
      </c>
      <c r="C1351">
        <v>56497078</v>
      </c>
      <c r="D1351">
        <v>54902280</v>
      </c>
      <c r="E1351">
        <v>1</v>
      </c>
      <c r="F1351">
        <v>1</v>
      </c>
      <c r="G1351">
        <v>1079</v>
      </c>
      <c r="H1351">
        <v>3</v>
      </c>
      <c r="I1351" t="s">
        <v>895</v>
      </c>
      <c r="J1351" t="s">
        <v>896</v>
      </c>
      <c r="K1351" t="s">
        <v>897</v>
      </c>
      <c r="L1351">
        <v>1339</v>
      </c>
      <c r="N1351">
        <v>1007</v>
      </c>
      <c r="O1351" t="s">
        <v>158</v>
      </c>
      <c r="P1351" t="s">
        <v>158</v>
      </c>
      <c r="Q1351">
        <v>1</v>
      </c>
      <c r="X1351">
        <v>6.22</v>
      </c>
      <c r="Y1351">
        <v>2464.94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3</v>
      </c>
      <c r="AG1351">
        <v>6.22</v>
      </c>
      <c r="AH1351">
        <v>2</v>
      </c>
      <c r="AI1351">
        <v>56497091</v>
      </c>
      <c r="AJ1351">
        <v>1399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x14ac:dyDescent="0.25">
      <c r="A1352">
        <f>ROW(Source!A1353)</f>
        <v>1353</v>
      </c>
      <c r="B1352">
        <v>56497115</v>
      </c>
      <c r="C1352">
        <v>56497078</v>
      </c>
      <c r="D1352">
        <v>54902287</v>
      </c>
      <c r="E1352">
        <v>1</v>
      </c>
      <c r="F1352">
        <v>1</v>
      </c>
      <c r="G1352">
        <v>1079</v>
      </c>
      <c r="H1352">
        <v>3</v>
      </c>
      <c r="I1352" t="s">
        <v>898</v>
      </c>
      <c r="J1352" t="s">
        <v>899</v>
      </c>
      <c r="K1352" t="s">
        <v>900</v>
      </c>
      <c r="L1352">
        <v>1339</v>
      </c>
      <c r="N1352">
        <v>1007</v>
      </c>
      <c r="O1352" t="s">
        <v>158</v>
      </c>
      <c r="P1352" t="s">
        <v>158</v>
      </c>
      <c r="Q1352">
        <v>1</v>
      </c>
      <c r="X1352">
        <v>0.99</v>
      </c>
      <c r="Y1352">
        <v>2824.52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3</v>
      </c>
      <c r="AG1352">
        <v>0.99</v>
      </c>
      <c r="AH1352">
        <v>2</v>
      </c>
      <c r="AI1352">
        <v>56497092</v>
      </c>
      <c r="AJ1352">
        <v>1400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5">
      <c r="A1353">
        <f>ROW(Source!A1353)</f>
        <v>1353</v>
      </c>
      <c r="B1353">
        <v>56497116</v>
      </c>
      <c r="C1353">
        <v>56497078</v>
      </c>
      <c r="D1353">
        <v>54902884</v>
      </c>
      <c r="E1353">
        <v>1</v>
      </c>
      <c r="F1353">
        <v>1</v>
      </c>
      <c r="G1353">
        <v>1079</v>
      </c>
      <c r="H1353">
        <v>3</v>
      </c>
      <c r="I1353" t="s">
        <v>901</v>
      </c>
      <c r="J1353" t="s">
        <v>902</v>
      </c>
      <c r="K1353" t="s">
        <v>903</v>
      </c>
      <c r="L1353">
        <v>1348</v>
      </c>
      <c r="N1353">
        <v>1009</v>
      </c>
      <c r="O1353" t="s">
        <v>32</v>
      </c>
      <c r="P1353" t="s">
        <v>32</v>
      </c>
      <c r="Q1353">
        <v>1000</v>
      </c>
      <c r="X1353">
        <v>1.1599999999999999E-2</v>
      </c>
      <c r="Y1353">
        <v>9238.1299999999992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 t="s">
        <v>3</v>
      </c>
      <c r="AG1353">
        <v>1.1599999999999999E-2</v>
      </c>
      <c r="AH1353">
        <v>2</v>
      </c>
      <c r="AI1353">
        <v>56497093</v>
      </c>
      <c r="AJ1353">
        <v>1401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5">
      <c r="A1354">
        <f>ROW(Source!A1353)</f>
        <v>1353</v>
      </c>
      <c r="B1354">
        <v>56497117</v>
      </c>
      <c r="C1354">
        <v>56497078</v>
      </c>
      <c r="D1354">
        <v>54911477</v>
      </c>
      <c r="E1354">
        <v>1</v>
      </c>
      <c r="F1354">
        <v>1</v>
      </c>
      <c r="G1354">
        <v>1079</v>
      </c>
      <c r="H1354">
        <v>3</v>
      </c>
      <c r="I1354" t="s">
        <v>904</v>
      </c>
      <c r="J1354" t="s">
        <v>905</v>
      </c>
      <c r="K1354" t="s">
        <v>906</v>
      </c>
      <c r="L1354">
        <v>1348</v>
      </c>
      <c r="N1354">
        <v>1009</v>
      </c>
      <c r="O1354" t="s">
        <v>32</v>
      </c>
      <c r="P1354" t="s">
        <v>32</v>
      </c>
      <c r="Q1354">
        <v>1000</v>
      </c>
      <c r="X1354">
        <v>0.5</v>
      </c>
      <c r="Y1354">
        <v>12645.17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3</v>
      </c>
      <c r="AG1354">
        <v>0.5</v>
      </c>
      <c r="AH1354">
        <v>2</v>
      </c>
      <c r="AI1354">
        <v>56497099</v>
      </c>
      <c r="AJ1354">
        <v>1407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x14ac:dyDescent="0.25">
      <c r="A1355">
        <f>ROW(Source!A1353)</f>
        <v>1353</v>
      </c>
      <c r="B1355">
        <v>56497118</v>
      </c>
      <c r="C1355">
        <v>56497078</v>
      </c>
      <c r="D1355">
        <v>54914902</v>
      </c>
      <c r="E1355">
        <v>1</v>
      </c>
      <c r="F1355">
        <v>1</v>
      </c>
      <c r="G1355">
        <v>1079</v>
      </c>
      <c r="H1355">
        <v>3</v>
      </c>
      <c r="I1355" t="s">
        <v>252</v>
      </c>
      <c r="J1355" t="s">
        <v>254</v>
      </c>
      <c r="K1355" t="s">
        <v>253</v>
      </c>
      <c r="L1355">
        <v>1327</v>
      </c>
      <c r="N1355">
        <v>1005</v>
      </c>
      <c r="O1355" t="s">
        <v>214</v>
      </c>
      <c r="P1355" t="s">
        <v>214</v>
      </c>
      <c r="Q1355">
        <v>1</v>
      </c>
      <c r="X1355">
        <v>86.1</v>
      </c>
      <c r="Y1355">
        <v>60.82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 t="s">
        <v>3</v>
      </c>
      <c r="AG1355">
        <v>86.1</v>
      </c>
      <c r="AH1355">
        <v>2</v>
      </c>
      <c r="AI1355">
        <v>56497100</v>
      </c>
      <c r="AJ1355">
        <v>1408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x14ac:dyDescent="0.25">
      <c r="A1356">
        <f>ROW(Source!A1353)</f>
        <v>1353</v>
      </c>
      <c r="B1356">
        <v>56497119</v>
      </c>
      <c r="C1356">
        <v>56497078</v>
      </c>
      <c r="D1356">
        <v>54869117</v>
      </c>
      <c r="E1356">
        <v>1079</v>
      </c>
      <c r="F1356">
        <v>1</v>
      </c>
      <c r="G1356">
        <v>1079</v>
      </c>
      <c r="H1356">
        <v>3</v>
      </c>
      <c r="I1356" t="s">
        <v>973</v>
      </c>
      <c r="J1356" t="s">
        <v>3</v>
      </c>
      <c r="K1356" t="s">
        <v>987</v>
      </c>
      <c r="L1356">
        <v>1339</v>
      </c>
      <c r="N1356">
        <v>1007</v>
      </c>
      <c r="O1356" t="s">
        <v>158</v>
      </c>
      <c r="P1356" t="s">
        <v>158</v>
      </c>
      <c r="Q1356">
        <v>1</v>
      </c>
      <c r="X1356">
        <v>101.5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3</v>
      </c>
      <c r="AG1356">
        <v>101.5</v>
      </c>
      <c r="AH1356">
        <v>3</v>
      </c>
      <c r="AI1356">
        <v>-1</v>
      </c>
      <c r="AJ1356" t="s">
        <v>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 x14ac:dyDescent="0.25">
      <c r="A1357">
        <f>ROW(Source!A1364)</f>
        <v>1364</v>
      </c>
      <c r="B1357">
        <v>56497135</v>
      </c>
      <c r="C1357">
        <v>56497125</v>
      </c>
      <c r="D1357">
        <v>54836958</v>
      </c>
      <c r="E1357">
        <v>1079</v>
      </c>
      <c r="F1357">
        <v>1</v>
      </c>
      <c r="G1357">
        <v>1079</v>
      </c>
      <c r="H1357">
        <v>1</v>
      </c>
      <c r="I1357" t="s">
        <v>738</v>
      </c>
      <c r="J1357" t="s">
        <v>3</v>
      </c>
      <c r="K1357" t="s">
        <v>739</v>
      </c>
      <c r="L1357">
        <v>1191</v>
      </c>
      <c r="N1357">
        <v>1013</v>
      </c>
      <c r="O1357" t="s">
        <v>740</v>
      </c>
      <c r="P1357" t="s">
        <v>740</v>
      </c>
      <c r="Q1357">
        <v>1</v>
      </c>
      <c r="X1357">
        <v>18.170000000000002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1</v>
      </c>
      <c r="AF1357" t="s">
        <v>166</v>
      </c>
      <c r="AG1357">
        <v>22.985050000000005</v>
      </c>
      <c r="AH1357">
        <v>2</v>
      </c>
      <c r="AI1357">
        <v>56497126</v>
      </c>
      <c r="AJ1357">
        <v>1409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x14ac:dyDescent="0.25">
      <c r="A1358">
        <f>ROW(Source!A1364)</f>
        <v>1364</v>
      </c>
      <c r="B1358">
        <v>56497136</v>
      </c>
      <c r="C1358">
        <v>56497125</v>
      </c>
      <c r="D1358">
        <v>54934284</v>
      </c>
      <c r="E1358">
        <v>1</v>
      </c>
      <c r="F1358">
        <v>1</v>
      </c>
      <c r="G1358">
        <v>1079</v>
      </c>
      <c r="H1358">
        <v>2</v>
      </c>
      <c r="I1358" t="s">
        <v>741</v>
      </c>
      <c r="J1358" t="s">
        <v>742</v>
      </c>
      <c r="K1358" t="s">
        <v>743</v>
      </c>
      <c r="L1358">
        <v>1368</v>
      </c>
      <c r="N1358">
        <v>1011</v>
      </c>
      <c r="O1358" t="s">
        <v>744</v>
      </c>
      <c r="P1358" t="s">
        <v>744</v>
      </c>
      <c r="Q1358">
        <v>1</v>
      </c>
      <c r="X1358">
        <v>0.34</v>
      </c>
      <c r="Y1358">
        <v>0</v>
      </c>
      <c r="Z1358">
        <v>83.1</v>
      </c>
      <c r="AA1358">
        <v>12.62</v>
      </c>
      <c r="AB1358">
        <v>0</v>
      </c>
      <c r="AC1358">
        <v>0</v>
      </c>
      <c r="AD1358">
        <v>1</v>
      </c>
      <c r="AE1358">
        <v>0</v>
      </c>
      <c r="AF1358" t="s">
        <v>165</v>
      </c>
      <c r="AG1358">
        <v>0.46750000000000008</v>
      </c>
      <c r="AH1358">
        <v>2</v>
      </c>
      <c r="AI1358">
        <v>56497127</v>
      </c>
      <c r="AJ1358">
        <v>1410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25">
      <c r="A1359">
        <f>ROW(Source!A1364)</f>
        <v>1364</v>
      </c>
      <c r="B1359">
        <v>56497137</v>
      </c>
      <c r="C1359">
        <v>56497125</v>
      </c>
      <c r="D1359">
        <v>54933607</v>
      </c>
      <c r="E1359">
        <v>1</v>
      </c>
      <c r="F1359">
        <v>1</v>
      </c>
      <c r="G1359">
        <v>1079</v>
      </c>
      <c r="H1359">
        <v>2</v>
      </c>
      <c r="I1359" t="s">
        <v>868</v>
      </c>
      <c r="J1359" t="s">
        <v>869</v>
      </c>
      <c r="K1359" t="s">
        <v>870</v>
      </c>
      <c r="L1359">
        <v>1368</v>
      </c>
      <c r="N1359">
        <v>1011</v>
      </c>
      <c r="O1359" t="s">
        <v>744</v>
      </c>
      <c r="P1359" t="s">
        <v>744</v>
      </c>
      <c r="Q1359">
        <v>1</v>
      </c>
      <c r="X1359">
        <v>0.43</v>
      </c>
      <c r="Y1359">
        <v>0</v>
      </c>
      <c r="Z1359">
        <v>3.18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 t="s">
        <v>165</v>
      </c>
      <c r="AG1359">
        <v>0.59125000000000005</v>
      </c>
      <c r="AH1359">
        <v>2</v>
      </c>
      <c r="AI1359">
        <v>56497128</v>
      </c>
      <c r="AJ1359">
        <v>1411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x14ac:dyDescent="0.25">
      <c r="A1360">
        <f>ROW(Source!A1364)</f>
        <v>1364</v>
      </c>
      <c r="B1360">
        <v>56497138</v>
      </c>
      <c r="C1360">
        <v>56497125</v>
      </c>
      <c r="D1360">
        <v>54933712</v>
      </c>
      <c r="E1360">
        <v>1</v>
      </c>
      <c r="F1360">
        <v>1</v>
      </c>
      <c r="G1360">
        <v>1079</v>
      </c>
      <c r="H1360">
        <v>2</v>
      </c>
      <c r="I1360" t="s">
        <v>927</v>
      </c>
      <c r="J1360" t="s">
        <v>928</v>
      </c>
      <c r="K1360" t="s">
        <v>929</v>
      </c>
      <c r="L1360">
        <v>1368</v>
      </c>
      <c r="N1360">
        <v>1011</v>
      </c>
      <c r="O1360" t="s">
        <v>744</v>
      </c>
      <c r="P1360" t="s">
        <v>744</v>
      </c>
      <c r="Q1360">
        <v>1</v>
      </c>
      <c r="X1360">
        <v>0.41</v>
      </c>
      <c r="Y1360">
        <v>0</v>
      </c>
      <c r="Z1360">
        <v>12.32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165</v>
      </c>
      <c r="AG1360">
        <v>0.56374999999999997</v>
      </c>
      <c r="AH1360">
        <v>2</v>
      </c>
      <c r="AI1360">
        <v>56497129</v>
      </c>
      <c r="AJ1360">
        <v>1412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x14ac:dyDescent="0.25">
      <c r="A1361">
        <f>ROW(Source!A1364)</f>
        <v>1364</v>
      </c>
      <c r="B1361">
        <v>56497139</v>
      </c>
      <c r="C1361">
        <v>56497125</v>
      </c>
      <c r="D1361">
        <v>54902318</v>
      </c>
      <c r="E1361">
        <v>1</v>
      </c>
      <c r="F1361">
        <v>1</v>
      </c>
      <c r="G1361">
        <v>1079</v>
      </c>
      <c r="H1361">
        <v>3</v>
      </c>
      <c r="I1361" t="s">
        <v>755</v>
      </c>
      <c r="J1361" t="s">
        <v>756</v>
      </c>
      <c r="K1361" t="s">
        <v>757</v>
      </c>
      <c r="L1361">
        <v>1348</v>
      </c>
      <c r="N1361">
        <v>1009</v>
      </c>
      <c r="O1361" t="s">
        <v>32</v>
      </c>
      <c r="P1361" t="s">
        <v>32</v>
      </c>
      <c r="Q1361">
        <v>1000</v>
      </c>
      <c r="X1361">
        <v>3.8999999999999998E-3</v>
      </c>
      <c r="Y1361">
        <v>15160.61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 t="s">
        <v>3</v>
      </c>
      <c r="AG1361">
        <v>3.8999999999999998E-3</v>
      </c>
      <c r="AH1361">
        <v>2</v>
      </c>
      <c r="AI1361">
        <v>56497130</v>
      </c>
      <c r="AJ1361">
        <v>1413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 x14ac:dyDescent="0.25">
      <c r="A1362">
        <f>ROW(Source!A1364)</f>
        <v>1364</v>
      </c>
      <c r="B1362">
        <v>56497140</v>
      </c>
      <c r="C1362">
        <v>56497125</v>
      </c>
      <c r="D1362">
        <v>54902260</v>
      </c>
      <c r="E1362">
        <v>1</v>
      </c>
      <c r="F1362">
        <v>1</v>
      </c>
      <c r="G1362">
        <v>1079</v>
      </c>
      <c r="H1362">
        <v>3</v>
      </c>
      <c r="I1362" t="s">
        <v>930</v>
      </c>
      <c r="J1362" t="s">
        <v>931</v>
      </c>
      <c r="K1362" t="s">
        <v>932</v>
      </c>
      <c r="L1362">
        <v>1348</v>
      </c>
      <c r="N1362">
        <v>1009</v>
      </c>
      <c r="O1362" t="s">
        <v>32</v>
      </c>
      <c r="P1362" t="s">
        <v>32</v>
      </c>
      <c r="Q1362">
        <v>1000</v>
      </c>
      <c r="X1362">
        <v>7.0000000000000007E-2</v>
      </c>
      <c r="Y1362">
        <v>3381.8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 t="s">
        <v>3</v>
      </c>
      <c r="AG1362">
        <v>7.0000000000000007E-2</v>
      </c>
      <c r="AH1362">
        <v>2</v>
      </c>
      <c r="AI1362">
        <v>56497131</v>
      </c>
      <c r="AJ1362">
        <v>1414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x14ac:dyDescent="0.25">
      <c r="A1363">
        <f>ROW(Source!A1364)</f>
        <v>1364</v>
      </c>
      <c r="B1363">
        <v>56497141</v>
      </c>
      <c r="C1363">
        <v>56497125</v>
      </c>
      <c r="D1363">
        <v>54902263</v>
      </c>
      <c r="E1363">
        <v>1</v>
      </c>
      <c r="F1363">
        <v>1</v>
      </c>
      <c r="G1363">
        <v>1079</v>
      </c>
      <c r="H1363">
        <v>3</v>
      </c>
      <c r="I1363" t="s">
        <v>933</v>
      </c>
      <c r="J1363" t="s">
        <v>934</v>
      </c>
      <c r="K1363" t="s">
        <v>935</v>
      </c>
      <c r="L1363">
        <v>1348</v>
      </c>
      <c r="N1363">
        <v>1009</v>
      </c>
      <c r="O1363" t="s">
        <v>32</v>
      </c>
      <c r="P1363" t="s">
        <v>32</v>
      </c>
      <c r="Q1363">
        <v>1000</v>
      </c>
      <c r="X1363">
        <v>2E-3</v>
      </c>
      <c r="Y1363">
        <v>26867.38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 t="s">
        <v>3</v>
      </c>
      <c r="AG1363">
        <v>2E-3</v>
      </c>
      <c r="AH1363">
        <v>2</v>
      </c>
      <c r="AI1363">
        <v>56497132</v>
      </c>
      <c r="AJ1363">
        <v>1415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25">
      <c r="A1364">
        <f>ROW(Source!A1364)</f>
        <v>1364</v>
      </c>
      <c r="B1364">
        <v>56497142</v>
      </c>
      <c r="C1364">
        <v>56497125</v>
      </c>
      <c r="D1364">
        <v>54902280</v>
      </c>
      <c r="E1364">
        <v>1</v>
      </c>
      <c r="F1364">
        <v>1</v>
      </c>
      <c r="G1364">
        <v>1079</v>
      </c>
      <c r="H1364">
        <v>3</v>
      </c>
      <c r="I1364" t="s">
        <v>895</v>
      </c>
      <c r="J1364" t="s">
        <v>896</v>
      </c>
      <c r="K1364" t="s">
        <v>897</v>
      </c>
      <c r="L1364">
        <v>1339</v>
      </c>
      <c r="N1364">
        <v>1007</v>
      </c>
      <c r="O1364" t="s">
        <v>158</v>
      </c>
      <c r="P1364" t="s">
        <v>158</v>
      </c>
      <c r="Q1364">
        <v>1</v>
      </c>
      <c r="X1364">
        <v>0.05</v>
      </c>
      <c r="Y1364">
        <v>2464.94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 t="s">
        <v>3</v>
      </c>
      <c r="AG1364">
        <v>0.05</v>
      </c>
      <c r="AH1364">
        <v>2</v>
      </c>
      <c r="AI1364">
        <v>56497133</v>
      </c>
      <c r="AJ1364">
        <v>1416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x14ac:dyDescent="0.25">
      <c r="A1365">
        <f>ROW(Source!A1364)</f>
        <v>1364</v>
      </c>
      <c r="B1365">
        <v>56497143</v>
      </c>
      <c r="C1365">
        <v>56497125</v>
      </c>
      <c r="D1365">
        <v>54842635</v>
      </c>
      <c r="E1365">
        <v>1079</v>
      </c>
      <c r="F1365">
        <v>1</v>
      </c>
      <c r="G1365">
        <v>1079</v>
      </c>
      <c r="H1365">
        <v>3</v>
      </c>
      <c r="I1365" t="s">
        <v>1006</v>
      </c>
      <c r="J1365" t="s">
        <v>3</v>
      </c>
      <c r="K1365" t="s">
        <v>1007</v>
      </c>
      <c r="L1365">
        <v>1339</v>
      </c>
      <c r="N1365">
        <v>1007</v>
      </c>
      <c r="O1365" t="s">
        <v>158</v>
      </c>
      <c r="P1365" t="s">
        <v>158</v>
      </c>
      <c r="Q1365">
        <v>1</v>
      </c>
      <c r="X1365">
        <v>0.98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3</v>
      </c>
      <c r="AG1365">
        <v>0.98</v>
      </c>
      <c r="AH1365">
        <v>3</v>
      </c>
      <c r="AI1365">
        <v>-1</v>
      </c>
      <c r="AJ1365" t="s">
        <v>3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25">
      <c r="A1366">
        <f>ROW(Source!A1365)</f>
        <v>1365</v>
      </c>
      <c r="B1366">
        <v>56497135</v>
      </c>
      <c r="C1366">
        <v>56497125</v>
      </c>
      <c r="D1366">
        <v>54836958</v>
      </c>
      <c r="E1366">
        <v>1079</v>
      </c>
      <c r="F1366">
        <v>1</v>
      </c>
      <c r="G1366">
        <v>1079</v>
      </c>
      <c r="H1366">
        <v>1</v>
      </c>
      <c r="I1366" t="s">
        <v>738</v>
      </c>
      <c r="J1366" t="s">
        <v>3</v>
      </c>
      <c r="K1366" t="s">
        <v>739</v>
      </c>
      <c r="L1366">
        <v>1191</v>
      </c>
      <c r="N1366">
        <v>1013</v>
      </c>
      <c r="O1366" t="s">
        <v>740</v>
      </c>
      <c r="P1366" t="s">
        <v>740</v>
      </c>
      <c r="Q1366">
        <v>1</v>
      </c>
      <c r="X1366">
        <v>18.170000000000002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1</v>
      </c>
      <c r="AF1366" t="s">
        <v>166</v>
      </c>
      <c r="AG1366">
        <v>22.985050000000005</v>
      </c>
      <c r="AH1366">
        <v>2</v>
      </c>
      <c r="AI1366">
        <v>56497126</v>
      </c>
      <c r="AJ1366">
        <v>1418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x14ac:dyDescent="0.25">
      <c r="A1367">
        <f>ROW(Source!A1365)</f>
        <v>1365</v>
      </c>
      <c r="B1367">
        <v>56497136</v>
      </c>
      <c r="C1367">
        <v>56497125</v>
      </c>
      <c r="D1367">
        <v>54934284</v>
      </c>
      <c r="E1367">
        <v>1</v>
      </c>
      <c r="F1367">
        <v>1</v>
      </c>
      <c r="G1367">
        <v>1079</v>
      </c>
      <c r="H1367">
        <v>2</v>
      </c>
      <c r="I1367" t="s">
        <v>741</v>
      </c>
      <c r="J1367" t="s">
        <v>742</v>
      </c>
      <c r="K1367" t="s">
        <v>743</v>
      </c>
      <c r="L1367">
        <v>1368</v>
      </c>
      <c r="N1367">
        <v>1011</v>
      </c>
      <c r="O1367" t="s">
        <v>744</v>
      </c>
      <c r="P1367" t="s">
        <v>744</v>
      </c>
      <c r="Q1367">
        <v>1</v>
      </c>
      <c r="X1367">
        <v>0.34</v>
      </c>
      <c r="Y1367">
        <v>0</v>
      </c>
      <c r="Z1367">
        <v>83.1</v>
      </c>
      <c r="AA1367">
        <v>12.62</v>
      </c>
      <c r="AB1367">
        <v>0</v>
      </c>
      <c r="AC1367">
        <v>0</v>
      </c>
      <c r="AD1367">
        <v>1</v>
      </c>
      <c r="AE1367">
        <v>0</v>
      </c>
      <c r="AF1367" t="s">
        <v>165</v>
      </c>
      <c r="AG1367">
        <v>0.46750000000000008</v>
      </c>
      <c r="AH1367">
        <v>2</v>
      </c>
      <c r="AI1367">
        <v>56497127</v>
      </c>
      <c r="AJ1367">
        <v>1419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x14ac:dyDescent="0.25">
      <c r="A1368">
        <f>ROW(Source!A1365)</f>
        <v>1365</v>
      </c>
      <c r="B1368">
        <v>56497137</v>
      </c>
      <c r="C1368">
        <v>56497125</v>
      </c>
      <c r="D1368">
        <v>54933607</v>
      </c>
      <c r="E1368">
        <v>1</v>
      </c>
      <c r="F1368">
        <v>1</v>
      </c>
      <c r="G1368">
        <v>1079</v>
      </c>
      <c r="H1368">
        <v>2</v>
      </c>
      <c r="I1368" t="s">
        <v>868</v>
      </c>
      <c r="J1368" t="s">
        <v>869</v>
      </c>
      <c r="K1368" t="s">
        <v>870</v>
      </c>
      <c r="L1368">
        <v>1368</v>
      </c>
      <c r="N1368">
        <v>1011</v>
      </c>
      <c r="O1368" t="s">
        <v>744</v>
      </c>
      <c r="P1368" t="s">
        <v>744</v>
      </c>
      <c r="Q1368">
        <v>1</v>
      </c>
      <c r="X1368">
        <v>0.43</v>
      </c>
      <c r="Y1368">
        <v>0</v>
      </c>
      <c r="Z1368">
        <v>3.18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 t="s">
        <v>165</v>
      </c>
      <c r="AG1368">
        <v>0.59125000000000005</v>
      </c>
      <c r="AH1368">
        <v>2</v>
      </c>
      <c r="AI1368">
        <v>56497128</v>
      </c>
      <c r="AJ1368">
        <v>1420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25">
      <c r="A1369">
        <f>ROW(Source!A1365)</f>
        <v>1365</v>
      </c>
      <c r="B1369">
        <v>56497138</v>
      </c>
      <c r="C1369">
        <v>56497125</v>
      </c>
      <c r="D1369">
        <v>54933712</v>
      </c>
      <c r="E1369">
        <v>1</v>
      </c>
      <c r="F1369">
        <v>1</v>
      </c>
      <c r="G1369">
        <v>1079</v>
      </c>
      <c r="H1369">
        <v>2</v>
      </c>
      <c r="I1369" t="s">
        <v>927</v>
      </c>
      <c r="J1369" t="s">
        <v>928</v>
      </c>
      <c r="K1369" t="s">
        <v>929</v>
      </c>
      <c r="L1369">
        <v>1368</v>
      </c>
      <c r="N1369">
        <v>1011</v>
      </c>
      <c r="O1369" t="s">
        <v>744</v>
      </c>
      <c r="P1369" t="s">
        <v>744</v>
      </c>
      <c r="Q1369">
        <v>1</v>
      </c>
      <c r="X1369">
        <v>0.41</v>
      </c>
      <c r="Y1369">
        <v>0</v>
      </c>
      <c r="Z1369">
        <v>12.32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 t="s">
        <v>165</v>
      </c>
      <c r="AG1369">
        <v>0.56374999999999997</v>
      </c>
      <c r="AH1369">
        <v>2</v>
      </c>
      <c r="AI1369">
        <v>56497129</v>
      </c>
      <c r="AJ1369">
        <v>1421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25">
      <c r="A1370">
        <f>ROW(Source!A1365)</f>
        <v>1365</v>
      </c>
      <c r="B1370">
        <v>56497139</v>
      </c>
      <c r="C1370">
        <v>56497125</v>
      </c>
      <c r="D1370">
        <v>54902318</v>
      </c>
      <c r="E1370">
        <v>1</v>
      </c>
      <c r="F1370">
        <v>1</v>
      </c>
      <c r="G1370">
        <v>1079</v>
      </c>
      <c r="H1370">
        <v>3</v>
      </c>
      <c r="I1370" t="s">
        <v>755</v>
      </c>
      <c r="J1370" t="s">
        <v>756</v>
      </c>
      <c r="K1370" t="s">
        <v>757</v>
      </c>
      <c r="L1370">
        <v>1348</v>
      </c>
      <c r="N1370">
        <v>1009</v>
      </c>
      <c r="O1370" t="s">
        <v>32</v>
      </c>
      <c r="P1370" t="s">
        <v>32</v>
      </c>
      <c r="Q1370">
        <v>1000</v>
      </c>
      <c r="X1370">
        <v>3.8999999999999998E-3</v>
      </c>
      <c r="Y1370">
        <v>15160.61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3</v>
      </c>
      <c r="AG1370">
        <v>3.8999999999999998E-3</v>
      </c>
      <c r="AH1370">
        <v>2</v>
      </c>
      <c r="AI1370">
        <v>56497130</v>
      </c>
      <c r="AJ1370">
        <v>1422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25">
      <c r="A1371">
        <f>ROW(Source!A1365)</f>
        <v>1365</v>
      </c>
      <c r="B1371">
        <v>56497140</v>
      </c>
      <c r="C1371">
        <v>56497125</v>
      </c>
      <c r="D1371">
        <v>54902260</v>
      </c>
      <c r="E1371">
        <v>1</v>
      </c>
      <c r="F1371">
        <v>1</v>
      </c>
      <c r="G1371">
        <v>1079</v>
      </c>
      <c r="H1371">
        <v>3</v>
      </c>
      <c r="I1371" t="s">
        <v>930</v>
      </c>
      <c r="J1371" t="s">
        <v>931</v>
      </c>
      <c r="K1371" t="s">
        <v>932</v>
      </c>
      <c r="L1371">
        <v>1348</v>
      </c>
      <c r="N1371">
        <v>1009</v>
      </c>
      <c r="O1371" t="s">
        <v>32</v>
      </c>
      <c r="P1371" t="s">
        <v>32</v>
      </c>
      <c r="Q1371">
        <v>1000</v>
      </c>
      <c r="X1371">
        <v>7.0000000000000007E-2</v>
      </c>
      <c r="Y1371">
        <v>3381.8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 t="s">
        <v>3</v>
      </c>
      <c r="AG1371">
        <v>7.0000000000000007E-2</v>
      </c>
      <c r="AH1371">
        <v>2</v>
      </c>
      <c r="AI1371">
        <v>56497131</v>
      </c>
      <c r="AJ1371">
        <v>1423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25">
      <c r="A1372">
        <f>ROW(Source!A1365)</f>
        <v>1365</v>
      </c>
      <c r="B1372">
        <v>56497141</v>
      </c>
      <c r="C1372">
        <v>56497125</v>
      </c>
      <c r="D1372">
        <v>54902263</v>
      </c>
      <c r="E1372">
        <v>1</v>
      </c>
      <c r="F1372">
        <v>1</v>
      </c>
      <c r="G1372">
        <v>1079</v>
      </c>
      <c r="H1372">
        <v>3</v>
      </c>
      <c r="I1372" t="s">
        <v>933</v>
      </c>
      <c r="J1372" t="s">
        <v>934</v>
      </c>
      <c r="K1372" t="s">
        <v>935</v>
      </c>
      <c r="L1372">
        <v>1348</v>
      </c>
      <c r="N1372">
        <v>1009</v>
      </c>
      <c r="O1372" t="s">
        <v>32</v>
      </c>
      <c r="P1372" t="s">
        <v>32</v>
      </c>
      <c r="Q1372">
        <v>1000</v>
      </c>
      <c r="X1372">
        <v>2E-3</v>
      </c>
      <c r="Y1372">
        <v>26867.38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 t="s">
        <v>3</v>
      </c>
      <c r="AG1372">
        <v>2E-3</v>
      </c>
      <c r="AH1372">
        <v>2</v>
      </c>
      <c r="AI1372">
        <v>56497132</v>
      </c>
      <c r="AJ1372">
        <v>1424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25">
      <c r="A1373">
        <f>ROW(Source!A1365)</f>
        <v>1365</v>
      </c>
      <c r="B1373">
        <v>56497142</v>
      </c>
      <c r="C1373">
        <v>56497125</v>
      </c>
      <c r="D1373">
        <v>54902280</v>
      </c>
      <c r="E1373">
        <v>1</v>
      </c>
      <c r="F1373">
        <v>1</v>
      </c>
      <c r="G1373">
        <v>1079</v>
      </c>
      <c r="H1373">
        <v>3</v>
      </c>
      <c r="I1373" t="s">
        <v>895</v>
      </c>
      <c r="J1373" t="s">
        <v>896</v>
      </c>
      <c r="K1373" t="s">
        <v>897</v>
      </c>
      <c r="L1373">
        <v>1339</v>
      </c>
      <c r="N1373">
        <v>1007</v>
      </c>
      <c r="O1373" t="s">
        <v>158</v>
      </c>
      <c r="P1373" t="s">
        <v>158</v>
      </c>
      <c r="Q1373">
        <v>1</v>
      </c>
      <c r="X1373">
        <v>0.05</v>
      </c>
      <c r="Y1373">
        <v>2464.94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 t="s">
        <v>3</v>
      </c>
      <c r="AG1373">
        <v>0.05</v>
      </c>
      <c r="AH1373">
        <v>2</v>
      </c>
      <c r="AI1373">
        <v>56497133</v>
      </c>
      <c r="AJ1373">
        <v>1425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25">
      <c r="A1374">
        <f>ROW(Source!A1365)</f>
        <v>1365</v>
      </c>
      <c r="B1374">
        <v>56497143</v>
      </c>
      <c r="C1374">
        <v>56497125</v>
      </c>
      <c r="D1374">
        <v>54842635</v>
      </c>
      <c r="E1374">
        <v>1079</v>
      </c>
      <c r="F1374">
        <v>1</v>
      </c>
      <c r="G1374">
        <v>1079</v>
      </c>
      <c r="H1374">
        <v>3</v>
      </c>
      <c r="I1374" t="s">
        <v>1006</v>
      </c>
      <c r="J1374" t="s">
        <v>3</v>
      </c>
      <c r="K1374" t="s">
        <v>1007</v>
      </c>
      <c r="L1374">
        <v>1339</v>
      </c>
      <c r="N1374">
        <v>1007</v>
      </c>
      <c r="O1374" t="s">
        <v>158</v>
      </c>
      <c r="P1374" t="s">
        <v>158</v>
      </c>
      <c r="Q1374">
        <v>1</v>
      </c>
      <c r="X1374">
        <v>0.98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3</v>
      </c>
      <c r="AG1374">
        <v>0.98</v>
      </c>
      <c r="AH1374">
        <v>3</v>
      </c>
      <c r="AI1374">
        <v>-1</v>
      </c>
      <c r="AJ1374" t="s">
        <v>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x14ac:dyDescent="0.25">
      <c r="A1375">
        <f>ROW(Source!A1369)</f>
        <v>1369</v>
      </c>
      <c r="B1375">
        <v>56497167</v>
      </c>
      <c r="C1375">
        <v>56497147</v>
      </c>
      <c r="D1375">
        <v>54836958</v>
      </c>
      <c r="E1375">
        <v>1079</v>
      </c>
      <c r="F1375">
        <v>1</v>
      </c>
      <c r="G1375">
        <v>1079</v>
      </c>
      <c r="H1375">
        <v>1</v>
      </c>
      <c r="I1375" t="s">
        <v>738</v>
      </c>
      <c r="J1375" t="s">
        <v>3</v>
      </c>
      <c r="K1375" t="s">
        <v>739</v>
      </c>
      <c r="L1375">
        <v>1191</v>
      </c>
      <c r="N1375">
        <v>1013</v>
      </c>
      <c r="O1375" t="s">
        <v>740</v>
      </c>
      <c r="P1375" t="s">
        <v>740</v>
      </c>
      <c r="Q1375">
        <v>1</v>
      </c>
      <c r="X1375">
        <v>1440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 t="s">
        <v>166</v>
      </c>
      <c r="AG1375">
        <v>1821.6</v>
      </c>
      <c r="AH1375">
        <v>2</v>
      </c>
      <c r="AI1375">
        <v>56497148</v>
      </c>
      <c r="AJ1375">
        <v>1427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25">
      <c r="A1376">
        <f>ROW(Source!A1369)</f>
        <v>1369</v>
      </c>
      <c r="B1376">
        <v>56497168</v>
      </c>
      <c r="C1376">
        <v>56497147</v>
      </c>
      <c r="D1376">
        <v>54933985</v>
      </c>
      <c r="E1376">
        <v>1</v>
      </c>
      <c r="F1376">
        <v>1</v>
      </c>
      <c r="G1376">
        <v>1079</v>
      </c>
      <c r="H1376">
        <v>2</v>
      </c>
      <c r="I1376" t="s">
        <v>773</v>
      </c>
      <c r="J1376" t="s">
        <v>774</v>
      </c>
      <c r="K1376" t="s">
        <v>775</v>
      </c>
      <c r="L1376">
        <v>1368</v>
      </c>
      <c r="N1376">
        <v>1011</v>
      </c>
      <c r="O1376" t="s">
        <v>744</v>
      </c>
      <c r="P1376" t="s">
        <v>744</v>
      </c>
      <c r="Q1376">
        <v>1</v>
      </c>
      <c r="X1376">
        <v>287</v>
      </c>
      <c r="Y1376">
        <v>0</v>
      </c>
      <c r="Z1376">
        <v>7.11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 t="s">
        <v>165</v>
      </c>
      <c r="AG1376">
        <v>394.62500000000006</v>
      </c>
      <c r="AH1376">
        <v>2</v>
      </c>
      <c r="AI1376">
        <v>56497149</v>
      </c>
      <c r="AJ1376">
        <v>1428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x14ac:dyDescent="0.25">
      <c r="A1377">
        <f>ROW(Source!A1369)</f>
        <v>1369</v>
      </c>
      <c r="B1377">
        <v>56497169</v>
      </c>
      <c r="C1377">
        <v>56497147</v>
      </c>
      <c r="D1377">
        <v>54934284</v>
      </c>
      <c r="E1377">
        <v>1</v>
      </c>
      <c r="F1377">
        <v>1</v>
      </c>
      <c r="G1377">
        <v>1079</v>
      </c>
      <c r="H1377">
        <v>2</v>
      </c>
      <c r="I1377" t="s">
        <v>741</v>
      </c>
      <c r="J1377" t="s">
        <v>742</v>
      </c>
      <c r="K1377" t="s">
        <v>743</v>
      </c>
      <c r="L1377">
        <v>1368</v>
      </c>
      <c r="N1377">
        <v>1011</v>
      </c>
      <c r="O1377" t="s">
        <v>744</v>
      </c>
      <c r="P1377" t="s">
        <v>744</v>
      </c>
      <c r="Q1377">
        <v>1</v>
      </c>
      <c r="X1377">
        <v>1.83</v>
      </c>
      <c r="Y1377">
        <v>0</v>
      </c>
      <c r="Z1377">
        <v>83.1</v>
      </c>
      <c r="AA1377">
        <v>12.62</v>
      </c>
      <c r="AB1377">
        <v>0</v>
      </c>
      <c r="AC1377">
        <v>0</v>
      </c>
      <c r="AD1377">
        <v>1</v>
      </c>
      <c r="AE1377">
        <v>0</v>
      </c>
      <c r="AF1377" t="s">
        <v>165</v>
      </c>
      <c r="AG1377">
        <v>2.5162500000000003</v>
      </c>
      <c r="AH1377">
        <v>2</v>
      </c>
      <c r="AI1377">
        <v>56497150</v>
      </c>
      <c r="AJ1377">
        <v>1429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x14ac:dyDescent="0.25">
      <c r="A1378">
        <f>ROW(Source!A1369)</f>
        <v>1369</v>
      </c>
      <c r="B1378">
        <v>56497171</v>
      </c>
      <c r="C1378">
        <v>56497147</v>
      </c>
      <c r="D1378">
        <v>54934421</v>
      </c>
      <c r="E1378">
        <v>1</v>
      </c>
      <c r="F1378">
        <v>1</v>
      </c>
      <c r="G1378">
        <v>1079</v>
      </c>
      <c r="H1378">
        <v>2</v>
      </c>
      <c r="I1378" t="s">
        <v>803</v>
      </c>
      <c r="J1378" t="s">
        <v>804</v>
      </c>
      <c r="K1378" t="s">
        <v>805</v>
      </c>
      <c r="L1378">
        <v>1368</v>
      </c>
      <c r="N1378">
        <v>1011</v>
      </c>
      <c r="O1378" t="s">
        <v>744</v>
      </c>
      <c r="P1378" t="s">
        <v>744</v>
      </c>
      <c r="Q1378">
        <v>1</v>
      </c>
      <c r="X1378">
        <v>2.6</v>
      </c>
      <c r="Y1378">
        <v>0</v>
      </c>
      <c r="Z1378">
        <v>0.45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 t="s">
        <v>165</v>
      </c>
      <c r="AG1378">
        <v>3.5750000000000002</v>
      </c>
      <c r="AH1378">
        <v>2</v>
      </c>
      <c r="AI1378">
        <v>56497152</v>
      </c>
      <c r="AJ1378">
        <v>1430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x14ac:dyDescent="0.25">
      <c r="A1379">
        <f>ROW(Source!A1369)</f>
        <v>1369</v>
      </c>
      <c r="B1379">
        <v>56497170</v>
      </c>
      <c r="C1379">
        <v>56497147</v>
      </c>
      <c r="D1379">
        <v>54933523</v>
      </c>
      <c r="E1379">
        <v>1</v>
      </c>
      <c r="F1379">
        <v>1</v>
      </c>
      <c r="G1379">
        <v>1079</v>
      </c>
      <c r="H1379">
        <v>2</v>
      </c>
      <c r="I1379" t="s">
        <v>746</v>
      </c>
      <c r="J1379" t="s">
        <v>747</v>
      </c>
      <c r="K1379" t="s">
        <v>748</v>
      </c>
      <c r="L1379">
        <v>1368</v>
      </c>
      <c r="N1379">
        <v>1011</v>
      </c>
      <c r="O1379" t="s">
        <v>744</v>
      </c>
      <c r="P1379" t="s">
        <v>744</v>
      </c>
      <c r="Q1379">
        <v>1</v>
      </c>
      <c r="X1379">
        <v>1.22</v>
      </c>
      <c r="Y1379">
        <v>0</v>
      </c>
      <c r="Z1379">
        <v>179.17</v>
      </c>
      <c r="AA1379">
        <v>16.93</v>
      </c>
      <c r="AB1379">
        <v>0</v>
      </c>
      <c r="AC1379">
        <v>0</v>
      </c>
      <c r="AD1379">
        <v>1</v>
      </c>
      <c r="AE1379">
        <v>0</v>
      </c>
      <c r="AF1379" t="s">
        <v>165</v>
      </c>
      <c r="AG1379">
        <v>1.6775</v>
      </c>
      <c r="AH1379">
        <v>2</v>
      </c>
      <c r="AI1379">
        <v>56497151</v>
      </c>
      <c r="AJ1379">
        <v>1431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x14ac:dyDescent="0.25">
      <c r="A1380">
        <f>ROW(Source!A1369)</f>
        <v>1369</v>
      </c>
      <c r="B1380">
        <v>56497172</v>
      </c>
      <c r="C1380">
        <v>56497147</v>
      </c>
      <c r="D1380">
        <v>54933656</v>
      </c>
      <c r="E1380">
        <v>1</v>
      </c>
      <c r="F1380">
        <v>1</v>
      </c>
      <c r="G1380">
        <v>1079</v>
      </c>
      <c r="H1380">
        <v>2</v>
      </c>
      <c r="I1380" t="s">
        <v>806</v>
      </c>
      <c r="J1380" t="s">
        <v>807</v>
      </c>
      <c r="K1380" t="s">
        <v>808</v>
      </c>
      <c r="L1380">
        <v>1368</v>
      </c>
      <c r="N1380">
        <v>1011</v>
      </c>
      <c r="O1380" t="s">
        <v>744</v>
      </c>
      <c r="P1380" t="s">
        <v>744</v>
      </c>
      <c r="Q1380">
        <v>1</v>
      </c>
      <c r="X1380">
        <v>0.25</v>
      </c>
      <c r="Y1380">
        <v>0</v>
      </c>
      <c r="Z1380">
        <v>164.94</v>
      </c>
      <c r="AA1380">
        <v>14.54</v>
      </c>
      <c r="AB1380">
        <v>0</v>
      </c>
      <c r="AC1380">
        <v>0</v>
      </c>
      <c r="AD1380">
        <v>1</v>
      </c>
      <c r="AE1380">
        <v>0</v>
      </c>
      <c r="AF1380" t="s">
        <v>165</v>
      </c>
      <c r="AG1380">
        <v>0.34375</v>
      </c>
      <c r="AH1380">
        <v>2</v>
      </c>
      <c r="AI1380">
        <v>56497153</v>
      </c>
      <c r="AJ1380">
        <v>1432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x14ac:dyDescent="0.25">
      <c r="A1381">
        <f>ROW(Source!A1369)</f>
        <v>1369</v>
      </c>
      <c r="B1381">
        <v>56497173</v>
      </c>
      <c r="C1381">
        <v>56497147</v>
      </c>
      <c r="D1381">
        <v>54933780</v>
      </c>
      <c r="E1381">
        <v>1</v>
      </c>
      <c r="F1381">
        <v>1</v>
      </c>
      <c r="G1381">
        <v>1079</v>
      </c>
      <c r="H1381">
        <v>2</v>
      </c>
      <c r="I1381" t="s">
        <v>915</v>
      </c>
      <c r="J1381" t="s">
        <v>916</v>
      </c>
      <c r="K1381" t="s">
        <v>917</v>
      </c>
      <c r="L1381">
        <v>1368</v>
      </c>
      <c r="N1381">
        <v>1011</v>
      </c>
      <c r="O1381" t="s">
        <v>744</v>
      </c>
      <c r="P1381" t="s">
        <v>744</v>
      </c>
      <c r="Q1381">
        <v>1</v>
      </c>
      <c r="X1381">
        <v>72</v>
      </c>
      <c r="Y1381">
        <v>0</v>
      </c>
      <c r="Z1381">
        <v>0.42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 t="s">
        <v>165</v>
      </c>
      <c r="AG1381">
        <v>99.000000000000014</v>
      </c>
      <c r="AH1381">
        <v>2</v>
      </c>
      <c r="AI1381">
        <v>56497154</v>
      </c>
      <c r="AJ1381">
        <v>1433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x14ac:dyDescent="0.25">
      <c r="A1382">
        <f>ROW(Source!A1369)</f>
        <v>1369</v>
      </c>
      <c r="B1382">
        <v>56497174</v>
      </c>
      <c r="C1382">
        <v>56497147</v>
      </c>
      <c r="D1382">
        <v>54831673</v>
      </c>
      <c r="E1382">
        <v>1079</v>
      </c>
      <c r="F1382">
        <v>1</v>
      </c>
      <c r="G1382">
        <v>1079</v>
      </c>
      <c r="H1382">
        <v>3</v>
      </c>
      <c r="I1382" t="s">
        <v>969</v>
      </c>
      <c r="J1382" t="s">
        <v>3</v>
      </c>
      <c r="K1382" t="s">
        <v>972</v>
      </c>
      <c r="L1382">
        <v>1348</v>
      </c>
      <c r="N1382">
        <v>1009</v>
      </c>
      <c r="O1382" t="s">
        <v>32</v>
      </c>
      <c r="P1382" t="s">
        <v>32</v>
      </c>
      <c r="Q1382">
        <v>1000</v>
      </c>
      <c r="X1382">
        <v>20.399999999999999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3</v>
      </c>
      <c r="AG1382">
        <v>20.399999999999999</v>
      </c>
      <c r="AH1382">
        <v>3</v>
      </c>
      <c r="AI1382">
        <v>-1</v>
      </c>
      <c r="AJ1382" t="s">
        <v>3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x14ac:dyDescent="0.25">
      <c r="A1383">
        <f>ROW(Source!A1369)</f>
        <v>1369</v>
      </c>
      <c r="B1383">
        <v>56497175</v>
      </c>
      <c r="C1383">
        <v>56497147</v>
      </c>
      <c r="D1383">
        <v>54902310</v>
      </c>
      <c r="E1383">
        <v>1</v>
      </c>
      <c r="F1383">
        <v>1</v>
      </c>
      <c r="G1383">
        <v>1079</v>
      </c>
      <c r="H1383">
        <v>3</v>
      </c>
      <c r="I1383" t="s">
        <v>752</v>
      </c>
      <c r="J1383" t="s">
        <v>753</v>
      </c>
      <c r="K1383" t="s">
        <v>754</v>
      </c>
      <c r="L1383">
        <v>1339</v>
      </c>
      <c r="N1383">
        <v>1007</v>
      </c>
      <c r="O1383" t="s">
        <v>158</v>
      </c>
      <c r="P1383" t="s">
        <v>158</v>
      </c>
      <c r="Q1383">
        <v>1</v>
      </c>
      <c r="X1383">
        <v>0.309</v>
      </c>
      <c r="Y1383">
        <v>7.07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 t="s">
        <v>3</v>
      </c>
      <c r="AG1383">
        <v>0.309</v>
      </c>
      <c r="AH1383">
        <v>2</v>
      </c>
      <c r="AI1383">
        <v>56497155</v>
      </c>
      <c r="AJ1383">
        <v>1434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x14ac:dyDescent="0.25">
      <c r="A1384">
        <f>ROW(Source!A1369)</f>
        <v>1369</v>
      </c>
      <c r="B1384">
        <v>56497176</v>
      </c>
      <c r="C1384">
        <v>56497147</v>
      </c>
      <c r="D1384">
        <v>54902322</v>
      </c>
      <c r="E1384">
        <v>1</v>
      </c>
      <c r="F1384">
        <v>1</v>
      </c>
      <c r="G1384">
        <v>1079</v>
      </c>
      <c r="H1384">
        <v>3</v>
      </c>
      <c r="I1384" t="s">
        <v>809</v>
      </c>
      <c r="J1384" t="s">
        <v>810</v>
      </c>
      <c r="K1384" t="s">
        <v>811</v>
      </c>
      <c r="L1384">
        <v>1348</v>
      </c>
      <c r="N1384">
        <v>1009</v>
      </c>
      <c r="O1384" t="s">
        <v>32</v>
      </c>
      <c r="P1384" t="s">
        <v>32</v>
      </c>
      <c r="Q1384">
        <v>1000</v>
      </c>
      <c r="X1384">
        <v>0.128</v>
      </c>
      <c r="Y1384">
        <v>6512.79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 t="s">
        <v>3</v>
      </c>
      <c r="AG1384">
        <v>0.128</v>
      </c>
      <c r="AH1384">
        <v>2</v>
      </c>
      <c r="AI1384">
        <v>56497156</v>
      </c>
      <c r="AJ1384">
        <v>1435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x14ac:dyDescent="0.25">
      <c r="A1385">
        <f>ROW(Source!A1369)</f>
        <v>1369</v>
      </c>
      <c r="B1385">
        <v>56497177</v>
      </c>
      <c r="C1385">
        <v>56497147</v>
      </c>
      <c r="D1385">
        <v>54903374</v>
      </c>
      <c r="E1385">
        <v>1</v>
      </c>
      <c r="F1385">
        <v>1</v>
      </c>
      <c r="G1385">
        <v>1079</v>
      </c>
      <c r="H1385">
        <v>3</v>
      </c>
      <c r="I1385" t="s">
        <v>779</v>
      </c>
      <c r="J1385" t="s">
        <v>780</v>
      </c>
      <c r="K1385" t="s">
        <v>781</v>
      </c>
      <c r="L1385">
        <v>1348</v>
      </c>
      <c r="N1385">
        <v>1009</v>
      </c>
      <c r="O1385" t="s">
        <v>32</v>
      </c>
      <c r="P1385" t="s">
        <v>32</v>
      </c>
      <c r="Q1385">
        <v>1000</v>
      </c>
      <c r="X1385">
        <v>0.41</v>
      </c>
      <c r="Y1385">
        <v>7185.82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 t="s">
        <v>3</v>
      </c>
      <c r="AG1385">
        <v>0.41</v>
      </c>
      <c r="AH1385">
        <v>2</v>
      </c>
      <c r="AI1385">
        <v>56497157</v>
      </c>
      <c r="AJ1385">
        <v>1436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x14ac:dyDescent="0.25">
      <c r="A1386">
        <f>ROW(Source!A1369)</f>
        <v>1369</v>
      </c>
      <c r="B1386">
        <v>56497178</v>
      </c>
      <c r="C1386">
        <v>56497147</v>
      </c>
      <c r="D1386">
        <v>54902403</v>
      </c>
      <c r="E1386">
        <v>1</v>
      </c>
      <c r="F1386">
        <v>1</v>
      </c>
      <c r="G1386">
        <v>1079</v>
      </c>
      <c r="H1386">
        <v>3</v>
      </c>
      <c r="I1386" t="s">
        <v>815</v>
      </c>
      <c r="J1386" t="s">
        <v>816</v>
      </c>
      <c r="K1386" t="s">
        <v>817</v>
      </c>
      <c r="L1386">
        <v>1339</v>
      </c>
      <c r="N1386">
        <v>1007</v>
      </c>
      <c r="O1386" t="s">
        <v>158</v>
      </c>
      <c r="P1386" t="s">
        <v>158</v>
      </c>
      <c r="Q1386">
        <v>1</v>
      </c>
      <c r="X1386">
        <v>3.4</v>
      </c>
      <c r="Y1386">
        <v>1821.37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 t="s">
        <v>3</v>
      </c>
      <c r="AG1386">
        <v>3.4</v>
      </c>
      <c r="AH1386">
        <v>2</v>
      </c>
      <c r="AI1386">
        <v>56497158</v>
      </c>
      <c r="AJ1386">
        <v>1437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x14ac:dyDescent="0.25">
      <c r="A1387">
        <f>ROW(Source!A1369)</f>
        <v>1369</v>
      </c>
      <c r="B1387">
        <v>56497179</v>
      </c>
      <c r="C1387">
        <v>56497147</v>
      </c>
      <c r="D1387">
        <v>54902427</v>
      </c>
      <c r="E1387">
        <v>1</v>
      </c>
      <c r="F1387">
        <v>1</v>
      </c>
      <c r="G1387">
        <v>1079</v>
      </c>
      <c r="H1387">
        <v>3</v>
      </c>
      <c r="I1387" t="s">
        <v>761</v>
      </c>
      <c r="J1387" t="s">
        <v>762</v>
      </c>
      <c r="K1387" t="s">
        <v>763</v>
      </c>
      <c r="L1387">
        <v>1348</v>
      </c>
      <c r="N1387">
        <v>1009</v>
      </c>
      <c r="O1387" t="s">
        <v>32</v>
      </c>
      <c r="P1387" t="s">
        <v>32</v>
      </c>
      <c r="Q1387">
        <v>1000</v>
      </c>
      <c r="X1387">
        <v>0.10299999999999999</v>
      </c>
      <c r="Y1387">
        <v>1257.54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 t="s">
        <v>3</v>
      </c>
      <c r="AG1387">
        <v>0.10299999999999999</v>
      </c>
      <c r="AH1387">
        <v>2</v>
      </c>
      <c r="AI1387">
        <v>56497159</v>
      </c>
      <c r="AJ1387">
        <v>1438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x14ac:dyDescent="0.25">
      <c r="A1388">
        <f>ROW(Source!A1369)</f>
        <v>1369</v>
      </c>
      <c r="B1388">
        <v>56497180</v>
      </c>
      <c r="C1388">
        <v>56497147</v>
      </c>
      <c r="D1388">
        <v>54902261</v>
      </c>
      <c r="E1388">
        <v>1</v>
      </c>
      <c r="F1388">
        <v>1</v>
      </c>
      <c r="G1388">
        <v>1079</v>
      </c>
      <c r="H1388">
        <v>3</v>
      </c>
      <c r="I1388" t="s">
        <v>853</v>
      </c>
      <c r="J1388" t="s">
        <v>854</v>
      </c>
      <c r="K1388" t="s">
        <v>855</v>
      </c>
      <c r="L1388">
        <v>1348</v>
      </c>
      <c r="N1388">
        <v>1009</v>
      </c>
      <c r="O1388" t="s">
        <v>32</v>
      </c>
      <c r="P1388" t="s">
        <v>32</v>
      </c>
      <c r="Q1388">
        <v>1000</v>
      </c>
      <c r="X1388">
        <v>0.18</v>
      </c>
      <c r="Y1388">
        <v>17868.28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 t="s">
        <v>3</v>
      </c>
      <c r="AG1388">
        <v>0.18</v>
      </c>
      <c r="AH1388">
        <v>2</v>
      </c>
      <c r="AI1388">
        <v>56497160</v>
      </c>
      <c r="AJ1388">
        <v>1439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x14ac:dyDescent="0.25">
      <c r="A1389">
        <f>ROW(Source!A1369)</f>
        <v>1369</v>
      </c>
      <c r="B1389">
        <v>56497181</v>
      </c>
      <c r="C1389">
        <v>56497147</v>
      </c>
      <c r="D1389">
        <v>54902280</v>
      </c>
      <c r="E1389">
        <v>1</v>
      </c>
      <c r="F1389">
        <v>1</v>
      </c>
      <c r="G1389">
        <v>1079</v>
      </c>
      <c r="H1389">
        <v>3</v>
      </c>
      <c r="I1389" t="s">
        <v>895</v>
      </c>
      <c r="J1389" t="s">
        <v>896</v>
      </c>
      <c r="K1389" t="s">
        <v>897</v>
      </c>
      <c r="L1389">
        <v>1339</v>
      </c>
      <c r="N1389">
        <v>1007</v>
      </c>
      <c r="O1389" t="s">
        <v>158</v>
      </c>
      <c r="P1389" t="s">
        <v>158</v>
      </c>
      <c r="Q1389">
        <v>1</v>
      </c>
      <c r="X1389">
        <v>0.27</v>
      </c>
      <c r="Y1389">
        <v>2464.94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 t="s">
        <v>3</v>
      </c>
      <c r="AG1389">
        <v>0.27</v>
      </c>
      <c r="AH1389">
        <v>2</v>
      </c>
      <c r="AI1389">
        <v>56497161</v>
      </c>
      <c r="AJ1389">
        <v>1440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x14ac:dyDescent="0.25">
      <c r="A1390">
        <f>ROW(Source!A1369)</f>
        <v>1369</v>
      </c>
      <c r="B1390">
        <v>56497182</v>
      </c>
      <c r="C1390">
        <v>56497147</v>
      </c>
      <c r="D1390">
        <v>54914902</v>
      </c>
      <c r="E1390">
        <v>1</v>
      </c>
      <c r="F1390">
        <v>1</v>
      </c>
      <c r="G1390">
        <v>1079</v>
      </c>
      <c r="H1390">
        <v>3</v>
      </c>
      <c r="I1390" t="s">
        <v>252</v>
      </c>
      <c r="J1390" t="s">
        <v>254</v>
      </c>
      <c r="K1390" t="s">
        <v>253</v>
      </c>
      <c r="L1390">
        <v>1327</v>
      </c>
      <c r="N1390">
        <v>1005</v>
      </c>
      <c r="O1390" t="s">
        <v>214</v>
      </c>
      <c r="P1390" t="s">
        <v>214</v>
      </c>
      <c r="Q1390">
        <v>1</v>
      </c>
      <c r="X1390">
        <v>147</v>
      </c>
      <c r="Y1390">
        <v>60.82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 t="s">
        <v>3</v>
      </c>
      <c r="AG1390">
        <v>147</v>
      </c>
      <c r="AH1390">
        <v>2</v>
      </c>
      <c r="AI1390">
        <v>56497166</v>
      </c>
      <c r="AJ1390">
        <v>1445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x14ac:dyDescent="0.25">
      <c r="A1391">
        <f>ROW(Source!A1369)</f>
        <v>1369</v>
      </c>
      <c r="B1391">
        <v>56497183</v>
      </c>
      <c r="C1391">
        <v>56497147</v>
      </c>
      <c r="D1391">
        <v>54869117</v>
      </c>
      <c r="E1391">
        <v>1079</v>
      </c>
      <c r="F1391">
        <v>1</v>
      </c>
      <c r="G1391">
        <v>1079</v>
      </c>
      <c r="H1391">
        <v>3</v>
      </c>
      <c r="I1391" t="s">
        <v>973</v>
      </c>
      <c r="J1391" t="s">
        <v>3</v>
      </c>
      <c r="K1391" t="s">
        <v>987</v>
      </c>
      <c r="L1391">
        <v>1339</v>
      </c>
      <c r="N1391">
        <v>1007</v>
      </c>
      <c r="O1391" t="s">
        <v>158</v>
      </c>
      <c r="P1391" t="s">
        <v>158</v>
      </c>
      <c r="Q1391">
        <v>1</v>
      </c>
      <c r="X1391">
        <v>101.5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3</v>
      </c>
      <c r="AG1391">
        <v>101.5</v>
      </c>
      <c r="AH1391">
        <v>3</v>
      </c>
      <c r="AI1391">
        <v>-1</v>
      </c>
      <c r="AJ1391" t="s">
        <v>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x14ac:dyDescent="0.25">
      <c r="A1392">
        <f>ROW(Source!A1370)</f>
        <v>1370</v>
      </c>
      <c r="B1392">
        <v>56497167</v>
      </c>
      <c r="C1392">
        <v>56497147</v>
      </c>
      <c r="D1392">
        <v>54836958</v>
      </c>
      <c r="E1392">
        <v>1079</v>
      </c>
      <c r="F1392">
        <v>1</v>
      </c>
      <c r="G1392">
        <v>1079</v>
      </c>
      <c r="H1392">
        <v>1</v>
      </c>
      <c r="I1392" t="s">
        <v>738</v>
      </c>
      <c r="J1392" t="s">
        <v>3</v>
      </c>
      <c r="K1392" t="s">
        <v>739</v>
      </c>
      <c r="L1392">
        <v>1191</v>
      </c>
      <c r="N1392">
        <v>1013</v>
      </c>
      <c r="O1392" t="s">
        <v>740</v>
      </c>
      <c r="P1392" t="s">
        <v>740</v>
      </c>
      <c r="Q1392">
        <v>1</v>
      </c>
      <c r="X1392">
        <v>1440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1</v>
      </c>
      <c r="AF1392" t="s">
        <v>166</v>
      </c>
      <c r="AG1392">
        <v>1821.6</v>
      </c>
      <c r="AH1392">
        <v>2</v>
      </c>
      <c r="AI1392">
        <v>56497148</v>
      </c>
      <c r="AJ1392">
        <v>1446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x14ac:dyDescent="0.25">
      <c r="A1393">
        <f>ROW(Source!A1370)</f>
        <v>1370</v>
      </c>
      <c r="B1393">
        <v>56497168</v>
      </c>
      <c r="C1393">
        <v>56497147</v>
      </c>
      <c r="D1393">
        <v>54933985</v>
      </c>
      <c r="E1393">
        <v>1</v>
      </c>
      <c r="F1393">
        <v>1</v>
      </c>
      <c r="G1393">
        <v>1079</v>
      </c>
      <c r="H1393">
        <v>2</v>
      </c>
      <c r="I1393" t="s">
        <v>773</v>
      </c>
      <c r="J1393" t="s">
        <v>774</v>
      </c>
      <c r="K1393" t="s">
        <v>775</v>
      </c>
      <c r="L1393">
        <v>1368</v>
      </c>
      <c r="N1393">
        <v>1011</v>
      </c>
      <c r="O1393" t="s">
        <v>744</v>
      </c>
      <c r="P1393" t="s">
        <v>744</v>
      </c>
      <c r="Q1393">
        <v>1</v>
      </c>
      <c r="X1393">
        <v>287</v>
      </c>
      <c r="Y1393">
        <v>0</v>
      </c>
      <c r="Z1393">
        <v>7.11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 t="s">
        <v>165</v>
      </c>
      <c r="AG1393">
        <v>394.62500000000006</v>
      </c>
      <c r="AH1393">
        <v>2</v>
      </c>
      <c r="AI1393">
        <v>56497149</v>
      </c>
      <c r="AJ1393">
        <v>1447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x14ac:dyDescent="0.25">
      <c r="A1394">
        <f>ROW(Source!A1370)</f>
        <v>1370</v>
      </c>
      <c r="B1394">
        <v>56497169</v>
      </c>
      <c r="C1394">
        <v>56497147</v>
      </c>
      <c r="D1394">
        <v>54934284</v>
      </c>
      <c r="E1394">
        <v>1</v>
      </c>
      <c r="F1394">
        <v>1</v>
      </c>
      <c r="G1394">
        <v>1079</v>
      </c>
      <c r="H1394">
        <v>2</v>
      </c>
      <c r="I1394" t="s">
        <v>741</v>
      </c>
      <c r="J1394" t="s">
        <v>742</v>
      </c>
      <c r="K1394" t="s">
        <v>743</v>
      </c>
      <c r="L1394">
        <v>1368</v>
      </c>
      <c r="N1394">
        <v>1011</v>
      </c>
      <c r="O1394" t="s">
        <v>744</v>
      </c>
      <c r="P1394" t="s">
        <v>744</v>
      </c>
      <c r="Q1394">
        <v>1</v>
      </c>
      <c r="X1394">
        <v>1.83</v>
      </c>
      <c r="Y1394">
        <v>0</v>
      </c>
      <c r="Z1394">
        <v>83.1</v>
      </c>
      <c r="AA1394">
        <v>12.62</v>
      </c>
      <c r="AB1394">
        <v>0</v>
      </c>
      <c r="AC1394">
        <v>0</v>
      </c>
      <c r="AD1394">
        <v>1</v>
      </c>
      <c r="AE1394">
        <v>0</v>
      </c>
      <c r="AF1394" t="s">
        <v>165</v>
      </c>
      <c r="AG1394">
        <v>2.5162500000000003</v>
      </c>
      <c r="AH1394">
        <v>2</v>
      </c>
      <c r="AI1394">
        <v>56497150</v>
      </c>
      <c r="AJ1394">
        <v>1448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x14ac:dyDescent="0.25">
      <c r="A1395">
        <f>ROW(Source!A1370)</f>
        <v>1370</v>
      </c>
      <c r="B1395">
        <v>56497171</v>
      </c>
      <c r="C1395">
        <v>56497147</v>
      </c>
      <c r="D1395">
        <v>54934421</v>
      </c>
      <c r="E1395">
        <v>1</v>
      </c>
      <c r="F1395">
        <v>1</v>
      </c>
      <c r="G1395">
        <v>1079</v>
      </c>
      <c r="H1395">
        <v>2</v>
      </c>
      <c r="I1395" t="s">
        <v>803</v>
      </c>
      <c r="J1395" t="s">
        <v>804</v>
      </c>
      <c r="K1395" t="s">
        <v>805</v>
      </c>
      <c r="L1395">
        <v>1368</v>
      </c>
      <c r="N1395">
        <v>1011</v>
      </c>
      <c r="O1395" t="s">
        <v>744</v>
      </c>
      <c r="P1395" t="s">
        <v>744</v>
      </c>
      <c r="Q1395">
        <v>1</v>
      </c>
      <c r="X1395">
        <v>2.6</v>
      </c>
      <c r="Y1395">
        <v>0</v>
      </c>
      <c r="Z1395">
        <v>0.45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 t="s">
        <v>165</v>
      </c>
      <c r="AG1395">
        <v>3.5750000000000002</v>
      </c>
      <c r="AH1395">
        <v>2</v>
      </c>
      <c r="AI1395">
        <v>56497152</v>
      </c>
      <c r="AJ1395">
        <v>1449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x14ac:dyDescent="0.25">
      <c r="A1396">
        <f>ROW(Source!A1370)</f>
        <v>1370</v>
      </c>
      <c r="B1396">
        <v>56497170</v>
      </c>
      <c r="C1396">
        <v>56497147</v>
      </c>
      <c r="D1396">
        <v>54933523</v>
      </c>
      <c r="E1396">
        <v>1</v>
      </c>
      <c r="F1396">
        <v>1</v>
      </c>
      <c r="G1396">
        <v>1079</v>
      </c>
      <c r="H1396">
        <v>2</v>
      </c>
      <c r="I1396" t="s">
        <v>746</v>
      </c>
      <c r="J1396" t="s">
        <v>747</v>
      </c>
      <c r="K1396" t="s">
        <v>748</v>
      </c>
      <c r="L1396">
        <v>1368</v>
      </c>
      <c r="N1396">
        <v>1011</v>
      </c>
      <c r="O1396" t="s">
        <v>744</v>
      </c>
      <c r="P1396" t="s">
        <v>744</v>
      </c>
      <c r="Q1396">
        <v>1</v>
      </c>
      <c r="X1396">
        <v>1.22</v>
      </c>
      <c r="Y1396">
        <v>0</v>
      </c>
      <c r="Z1396">
        <v>179.17</v>
      </c>
      <c r="AA1396">
        <v>16.93</v>
      </c>
      <c r="AB1396">
        <v>0</v>
      </c>
      <c r="AC1396">
        <v>0</v>
      </c>
      <c r="AD1396">
        <v>1</v>
      </c>
      <c r="AE1396">
        <v>0</v>
      </c>
      <c r="AF1396" t="s">
        <v>165</v>
      </c>
      <c r="AG1396">
        <v>1.6775</v>
      </c>
      <c r="AH1396">
        <v>2</v>
      </c>
      <c r="AI1396">
        <v>56497151</v>
      </c>
      <c r="AJ1396">
        <v>1450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x14ac:dyDescent="0.25">
      <c r="A1397">
        <f>ROW(Source!A1370)</f>
        <v>1370</v>
      </c>
      <c r="B1397">
        <v>56497172</v>
      </c>
      <c r="C1397">
        <v>56497147</v>
      </c>
      <c r="D1397">
        <v>54933656</v>
      </c>
      <c r="E1397">
        <v>1</v>
      </c>
      <c r="F1397">
        <v>1</v>
      </c>
      <c r="G1397">
        <v>1079</v>
      </c>
      <c r="H1397">
        <v>2</v>
      </c>
      <c r="I1397" t="s">
        <v>806</v>
      </c>
      <c r="J1397" t="s">
        <v>807</v>
      </c>
      <c r="K1397" t="s">
        <v>808</v>
      </c>
      <c r="L1397">
        <v>1368</v>
      </c>
      <c r="N1397">
        <v>1011</v>
      </c>
      <c r="O1397" t="s">
        <v>744</v>
      </c>
      <c r="P1397" t="s">
        <v>744</v>
      </c>
      <c r="Q1397">
        <v>1</v>
      </c>
      <c r="X1397">
        <v>0.25</v>
      </c>
      <c r="Y1397">
        <v>0</v>
      </c>
      <c r="Z1397">
        <v>164.94</v>
      </c>
      <c r="AA1397">
        <v>14.54</v>
      </c>
      <c r="AB1397">
        <v>0</v>
      </c>
      <c r="AC1397">
        <v>0</v>
      </c>
      <c r="AD1397">
        <v>1</v>
      </c>
      <c r="AE1397">
        <v>0</v>
      </c>
      <c r="AF1397" t="s">
        <v>165</v>
      </c>
      <c r="AG1397">
        <v>0.34375</v>
      </c>
      <c r="AH1397">
        <v>2</v>
      </c>
      <c r="AI1397">
        <v>56497153</v>
      </c>
      <c r="AJ1397">
        <v>1451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x14ac:dyDescent="0.25">
      <c r="A1398">
        <f>ROW(Source!A1370)</f>
        <v>1370</v>
      </c>
      <c r="B1398">
        <v>56497173</v>
      </c>
      <c r="C1398">
        <v>56497147</v>
      </c>
      <c r="D1398">
        <v>54933780</v>
      </c>
      <c r="E1398">
        <v>1</v>
      </c>
      <c r="F1398">
        <v>1</v>
      </c>
      <c r="G1398">
        <v>1079</v>
      </c>
      <c r="H1398">
        <v>2</v>
      </c>
      <c r="I1398" t="s">
        <v>915</v>
      </c>
      <c r="J1398" t="s">
        <v>916</v>
      </c>
      <c r="K1398" t="s">
        <v>917</v>
      </c>
      <c r="L1398">
        <v>1368</v>
      </c>
      <c r="N1398">
        <v>1011</v>
      </c>
      <c r="O1398" t="s">
        <v>744</v>
      </c>
      <c r="P1398" t="s">
        <v>744</v>
      </c>
      <c r="Q1398">
        <v>1</v>
      </c>
      <c r="X1398">
        <v>72</v>
      </c>
      <c r="Y1398">
        <v>0</v>
      </c>
      <c r="Z1398">
        <v>0.42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 t="s">
        <v>165</v>
      </c>
      <c r="AG1398">
        <v>99.000000000000014</v>
      </c>
      <c r="AH1398">
        <v>2</v>
      </c>
      <c r="AI1398">
        <v>56497154</v>
      </c>
      <c r="AJ1398">
        <v>1452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x14ac:dyDescent="0.25">
      <c r="A1399">
        <f>ROW(Source!A1370)</f>
        <v>1370</v>
      </c>
      <c r="B1399">
        <v>56497174</v>
      </c>
      <c r="C1399">
        <v>56497147</v>
      </c>
      <c r="D1399">
        <v>54831673</v>
      </c>
      <c r="E1399">
        <v>1079</v>
      </c>
      <c r="F1399">
        <v>1</v>
      </c>
      <c r="G1399">
        <v>1079</v>
      </c>
      <c r="H1399">
        <v>3</v>
      </c>
      <c r="I1399" t="s">
        <v>969</v>
      </c>
      <c r="J1399" t="s">
        <v>3</v>
      </c>
      <c r="K1399" t="s">
        <v>972</v>
      </c>
      <c r="L1399">
        <v>1348</v>
      </c>
      <c r="N1399">
        <v>1009</v>
      </c>
      <c r="O1399" t="s">
        <v>32</v>
      </c>
      <c r="P1399" t="s">
        <v>32</v>
      </c>
      <c r="Q1399">
        <v>1000</v>
      </c>
      <c r="X1399">
        <v>20.399999999999999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3</v>
      </c>
      <c r="AG1399">
        <v>20.399999999999999</v>
      </c>
      <c r="AH1399">
        <v>3</v>
      </c>
      <c r="AI1399">
        <v>-1</v>
      </c>
      <c r="AJ1399" t="s">
        <v>3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x14ac:dyDescent="0.25">
      <c r="A1400">
        <f>ROW(Source!A1370)</f>
        <v>1370</v>
      </c>
      <c r="B1400">
        <v>56497175</v>
      </c>
      <c r="C1400">
        <v>56497147</v>
      </c>
      <c r="D1400">
        <v>54902310</v>
      </c>
      <c r="E1400">
        <v>1</v>
      </c>
      <c r="F1400">
        <v>1</v>
      </c>
      <c r="G1400">
        <v>1079</v>
      </c>
      <c r="H1400">
        <v>3</v>
      </c>
      <c r="I1400" t="s">
        <v>752</v>
      </c>
      <c r="J1400" t="s">
        <v>753</v>
      </c>
      <c r="K1400" t="s">
        <v>754</v>
      </c>
      <c r="L1400">
        <v>1339</v>
      </c>
      <c r="N1400">
        <v>1007</v>
      </c>
      <c r="O1400" t="s">
        <v>158</v>
      </c>
      <c r="P1400" t="s">
        <v>158</v>
      </c>
      <c r="Q1400">
        <v>1</v>
      </c>
      <c r="X1400">
        <v>0.309</v>
      </c>
      <c r="Y1400">
        <v>7.07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3</v>
      </c>
      <c r="AG1400">
        <v>0.309</v>
      </c>
      <c r="AH1400">
        <v>2</v>
      </c>
      <c r="AI1400">
        <v>56497155</v>
      </c>
      <c r="AJ1400">
        <v>1453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x14ac:dyDescent="0.25">
      <c r="A1401">
        <f>ROW(Source!A1370)</f>
        <v>1370</v>
      </c>
      <c r="B1401">
        <v>56497176</v>
      </c>
      <c r="C1401">
        <v>56497147</v>
      </c>
      <c r="D1401">
        <v>54902322</v>
      </c>
      <c r="E1401">
        <v>1</v>
      </c>
      <c r="F1401">
        <v>1</v>
      </c>
      <c r="G1401">
        <v>1079</v>
      </c>
      <c r="H1401">
        <v>3</v>
      </c>
      <c r="I1401" t="s">
        <v>809</v>
      </c>
      <c r="J1401" t="s">
        <v>810</v>
      </c>
      <c r="K1401" t="s">
        <v>811</v>
      </c>
      <c r="L1401">
        <v>1348</v>
      </c>
      <c r="N1401">
        <v>1009</v>
      </c>
      <c r="O1401" t="s">
        <v>32</v>
      </c>
      <c r="P1401" t="s">
        <v>32</v>
      </c>
      <c r="Q1401">
        <v>1000</v>
      </c>
      <c r="X1401">
        <v>0.128</v>
      </c>
      <c r="Y1401">
        <v>6512.79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 t="s">
        <v>3</v>
      </c>
      <c r="AG1401">
        <v>0.128</v>
      </c>
      <c r="AH1401">
        <v>2</v>
      </c>
      <c r="AI1401">
        <v>56497156</v>
      </c>
      <c r="AJ1401">
        <v>1454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x14ac:dyDescent="0.25">
      <c r="A1402">
        <f>ROW(Source!A1370)</f>
        <v>1370</v>
      </c>
      <c r="B1402">
        <v>56497177</v>
      </c>
      <c r="C1402">
        <v>56497147</v>
      </c>
      <c r="D1402">
        <v>54903374</v>
      </c>
      <c r="E1402">
        <v>1</v>
      </c>
      <c r="F1402">
        <v>1</v>
      </c>
      <c r="G1402">
        <v>1079</v>
      </c>
      <c r="H1402">
        <v>3</v>
      </c>
      <c r="I1402" t="s">
        <v>779</v>
      </c>
      <c r="J1402" t="s">
        <v>780</v>
      </c>
      <c r="K1402" t="s">
        <v>781</v>
      </c>
      <c r="L1402">
        <v>1348</v>
      </c>
      <c r="N1402">
        <v>1009</v>
      </c>
      <c r="O1402" t="s">
        <v>32</v>
      </c>
      <c r="P1402" t="s">
        <v>32</v>
      </c>
      <c r="Q1402">
        <v>1000</v>
      </c>
      <c r="X1402">
        <v>0.41</v>
      </c>
      <c r="Y1402">
        <v>7185.82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3</v>
      </c>
      <c r="AG1402">
        <v>0.41</v>
      </c>
      <c r="AH1402">
        <v>2</v>
      </c>
      <c r="AI1402">
        <v>56497157</v>
      </c>
      <c r="AJ1402">
        <v>1455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x14ac:dyDescent="0.25">
      <c r="A1403">
        <f>ROW(Source!A1370)</f>
        <v>1370</v>
      </c>
      <c r="B1403">
        <v>56497178</v>
      </c>
      <c r="C1403">
        <v>56497147</v>
      </c>
      <c r="D1403">
        <v>54902403</v>
      </c>
      <c r="E1403">
        <v>1</v>
      </c>
      <c r="F1403">
        <v>1</v>
      </c>
      <c r="G1403">
        <v>1079</v>
      </c>
      <c r="H1403">
        <v>3</v>
      </c>
      <c r="I1403" t="s">
        <v>815</v>
      </c>
      <c r="J1403" t="s">
        <v>816</v>
      </c>
      <c r="K1403" t="s">
        <v>817</v>
      </c>
      <c r="L1403">
        <v>1339</v>
      </c>
      <c r="N1403">
        <v>1007</v>
      </c>
      <c r="O1403" t="s">
        <v>158</v>
      </c>
      <c r="P1403" t="s">
        <v>158</v>
      </c>
      <c r="Q1403">
        <v>1</v>
      </c>
      <c r="X1403">
        <v>3.4</v>
      </c>
      <c r="Y1403">
        <v>1821.37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 t="s">
        <v>3</v>
      </c>
      <c r="AG1403">
        <v>3.4</v>
      </c>
      <c r="AH1403">
        <v>2</v>
      </c>
      <c r="AI1403">
        <v>56497158</v>
      </c>
      <c r="AJ1403">
        <v>1456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x14ac:dyDescent="0.25">
      <c r="A1404">
        <f>ROW(Source!A1370)</f>
        <v>1370</v>
      </c>
      <c r="B1404">
        <v>56497179</v>
      </c>
      <c r="C1404">
        <v>56497147</v>
      </c>
      <c r="D1404">
        <v>54902427</v>
      </c>
      <c r="E1404">
        <v>1</v>
      </c>
      <c r="F1404">
        <v>1</v>
      </c>
      <c r="G1404">
        <v>1079</v>
      </c>
      <c r="H1404">
        <v>3</v>
      </c>
      <c r="I1404" t="s">
        <v>761</v>
      </c>
      <c r="J1404" t="s">
        <v>762</v>
      </c>
      <c r="K1404" t="s">
        <v>763</v>
      </c>
      <c r="L1404">
        <v>1348</v>
      </c>
      <c r="N1404">
        <v>1009</v>
      </c>
      <c r="O1404" t="s">
        <v>32</v>
      </c>
      <c r="P1404" t="s">
        <v>32</v>
      </c>
      <c r="Q1404">
        <v>1000</v>
      </c>
      <c r="X1404">
        <v>0.10299999999999999</v>
      </c>
      <c r="Y1404">
        <v>1257.54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 t="s">
        <v>3</v>
      </c>
      <c r="AG1404">
        <v>0.10299999999999999</v>
      </c>
      <c r="AH1404">
        <v>2</v>
      </c>
      <c r="AI1404">
        <v>56497159</v>
      </c>
      <c r="AJ1404">
        <v>1457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x14ac:dyDescent="0.25">
      <c r="A1405">
        <f>ROW(Source!A1370)</f>
        <v>1370</v>
      </c>
      <c r="B1405">
        <v>56497180</v>
      </c>
      <c r="C1405">
        <v>56497147</v>
      </c>
      <c r="D1405">
        <v>54902261</v>
      </c>
      <c r="E1405">
        <v>1</v>
      </c>
      <c r="F1405">
        <v>1</v>
      </c>
      <c r="G1405">
        <v>1079</v>
      </c>
      <c r="H1405">
        <v>3</v>
      </c>
      <c r="I1405" t="s">
        <v>853</v>
      </c>
      <c r="J1405" t="s">
        <v>854</v>
      </c>
      <c r="K1405" t="s">
        <v>855</v>
      </c>
      <c r="L1405">
        <v>1348</v>
      </c>
      <c r="N1405">
        <v>1009</v>
      </c>
      <c r="O1405" t="s">
        <v>32</v>
      </c>
      <c r="P1405" t="s">
        <v>32</v>
      </c>
      <c r="Q1405">
        <v>1000</v>
      </c>
      <c r="X1405">
        <v>0.18</v>
      </c>
      <c r="Y1405">
        <v>17868.28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 t="s">
        <v>3</v>
      </c>
      <c r="AG1405">
        <v>0.18</v>
      </c>
      <c r="AH1405">
        <v>2</v>
      </c>
      <c r="AI1405">
        <v>56497160</v>
      </c>
      <c r="AJ1405">
        <v>1458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x14ac:dyDescent="0.25">
      <c r="A1406">
        <f>ROW(Source!A1370)</f>
        <v>1370</v>
      </c>
      <c r="B1406">
        <v>56497181</v>
      </c>
      <c r="C1406">
        <v>56497147</v>
      </c>
      <c r="D1406">
        <v>54902280</v>
      </c>
      <c r="E1406">
        <v>1</v>
      </c>
      <c r="F1406">
        <v>1</v>
      </c>
      <c r="G1406">
        <v>1079</v>
      </c>
      <c r="H1406">
        <v>3</v>
      </c>
      <c r="I1406" t="s">
        <v>895</v>
      </c>
      <c r="J1406" t="s">
        <v>896</v>
      </c>
      <c r="K1406" t="s">
        <v>897</v>
      </c>
      <c r="L1406">
        <v>1339</v>
      </c>
      <c r="N1406">
        <v>1007</v>
      </c>
      <c r="O1406" t="s">
        <v>158</v>
      </c>
      <c r="P1406" t="s">
        <v>158</v>
      </c>
      <c r="Q1406">
        <v>1</v>
      </c>
      <c r="X1406">
        <v>0.27</v>
      </c>
      <c r="Y1406">
        <v>2464.94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 t="s">
        <v>3</v>
      </c>
      <c r="AG1406">
        <v>0.27</v>
      </c>
      <c r="AH1406">
        <v>2</v>
      </c>
      <c r="AI1406">
        <v>56497161</v>
      </c>
      <c r="AJ1406">
        <v>1459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x14ac:dyDescent="0.25">
      <c r="A1407">
        <f>ROW(Source!A1370)</f>
        <v>1370</v>
      </c>
      <c r="B1407">
        <v>56497182</v>
      </c>
      <c r="C1407">
        <v>56497147</v>
      </c>
      <c r="D1407">
        <v>54914902</v>
      </c>
      <c r="E1407">
        <v>1</v>
      </c>
      <c r="F1407">
        <v>1</v>
      </c>
      <c r="G1407">
        <v>1079</v>
      </c>
      <c r="H1407">
        <v>3</v>
      </c>
      <c r="I1407" t="s">
        <v>252</v>
      </c>
      <c r="J1407" t="s">
        <v>254</v>
      </c>
      <c r="K1407" t="s">
        <v>253</v>
      </c>
      <c r="L1407">
        <v>1327</v>
      </c>
      <c r="N1407">
        <v>1005</v>
      </c>
      <c r="O1407" t="s">
        <v>214</v>
      </c>
      <c r="P1407" t="s">
        <v>214</v>
      </c>
      <c r="Q1407">
        <v>1</v>
      </c>
      <c r="X1407">
        <v>147</v>
      </c>
      <c r="Y1407">
        <v>60.82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 t="s">
        <v>3</v>
      </c>
      <c r="AG1407">
        <v>147</v>
      </c>
      <c r="AH1407">
        <v>2</v>
      </c>
      <c r="AI1407">
        <v>56497166</v>
      </c>
      <c r="AJ1407">
        <v>1464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x14ac:dyDescent="0.25">
      <c r="A1408">
        <f>ROW(Source!A1370)</f>
        <v>1370</v>
      </c>
      <c r="B1408">
        <v>56497183</v>
      </c>
      <c r="C1408">
        <v>56497147</v>
      </c>
      <c r="D1408">
        <v>54869117</v>
      </c>
      <c r="E1408">
        <v>1079</v>
      </c>
      <c r="F1408">
        <v>1</v>
      </c>
      <c r="G1408">
        <v>1079</v>
      </c>
      <c r="H1408">
        <v>3</v>
      </c>
      <c r="I1408" t="s">
        <v>973</v>
      </c>
      <c r="J1408" t="s">
        <v>3</v>
      </c>
      <c r="K1408" t="s">
        <v>987</v>
      </c>
      <c r="L1408">
        <v>1339</v>
      </c>
      <c r="N1408">
        <v>1007</v>
      </c>
      <c r="O1408" t="s">
        <v>158</v>
      </c>
      <c r="P1408" t="s">
        <v>158</v>
      </c>
      <c r="Q1408">
        <v>1</v>
      </c>
      <c r="X1408">
        <v>101.5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3</v>
      </c>
      <c r="AG1408">
        <v>101.5</v>
      </c>
      <c r="AH1408">
        <v>3</v>
      </c>
      <c r="AI1408">
        <v>-1</v>
      </c>
      <c r="AJ1408" t="s">
        <v>3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25">
      <c r="A1409">
        <f>ROW(Source!A1379)</f>
        <v>1379</v>
      </c>
      <c r="B1409">
        <v>56497198</v>
      </c>
      <c r="C1409">
        <v>56497188</v>
      </c>
      <c r="D1409">
        <v>54836958</v>
      </c>
      <c r="E1409">
        <v>1079</v>
      </c>
      <c r="F1409">
        <v>1</v>
      </c>
      <c r="G1409">
        <v>1079</v>
      </c>
      <c r="H1409">
        <v>1</v>
      </c>
      <c r="I1409" t="s">
        <v>738</v>
      </c>
      <c r="J1409" t="s">
        <v>3</v>
      </c>
      <c r="K1409" t="s">
        <v>739</v>
      </c>
      <c r="L1409">
        <v>1191</v>
      </c>
      <c r="N1409">
        <v>1013</v>
      </c>
      <c r="O1409" t="s">
        <v>740</v>
      </c>
      <c r="P1409" t="s">
        <v>740</v>
      </c>
      <c r="Q1409">
        <v>1</v>
      </c>
      <c r="X1409">
        <v>18.170000000000002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 t="s">
        <v>166</v>
      </c>
      <c r="AG1409">
        <v>22.985050000000005</v>
      </c>
      <c r="AH1409">
        <v>2</v>
      </c>
      <c r="AI1409">
        <v>56497189</v>
      </c>
      <c r="AJ1409">
        <v>1465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25">
      <c r="A1410">
        <f>ROW(Source!A1379)</f>
        <v>1379</v>
      </c>
      <c r="B1410">
        <v>56497199</v>
      </c>
      <c r="C1410">
        <v>56497188</v>
      </c>
      <c r="D1410">
        <v>54934284</v>
      </c>
      <c r="E1410">
        <v>1</v>
      </c>
      <c r="F1410">
        <v>1</v>
      </c>
      <c r="G1410">
        <v>1079</v>
      </c>
      <c r="H1410">
        <v>2</v>
      </c>
      <c r="I1410" t="s">
        <v>741</v>
      </c>
      <c r="J1410" t="s">
        <v>742</v>
      </c>
      <c r="K1410" t="s">
        <v>743</v>
      </c>
      <c r="L1410">
        <v>1368</v>
      </c>
      <c r="N1410">
        <v>1011</v>
      </c>
      <c r="O1410" t="s">
        <v>744</v>
      </c>
      <c r="P1410" t="s">
        <v>744</v>
      </c>
      <c r="Q1410">
        <v>1</v>
      </c>
      <c r="X1410">
        <v>0.34</v>
      </c>
      <c r="Y1410">
        <v>0</v>
      </c>
      <c r="Z1410">
        <v>83.1</v>
      </c>
      <c r="AA1410">
        <v>12.62</v>
      </c>
      <c r="AB1410">
        <v>0</v>
      </c>
      <c r="AC1410">
        <v>0</v>
      </c>
      <c r="AD1410">
        <v>1</v>
      </c>
      <c r="AE1410">
        <v>0</v>
      </c>
      <c r="AF1410" t="s">
        <v>165</v>
      </c>
      <c r="AG1410">
        <v>0.46750000000000008</v>
      </c>
      <c r="AH1410">
        <v>2</v>
      </c>
      <c r="AI1410">
        <v>56497190</v>
      </c>
      <c r="AJ1410">
        <v>1466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x14ac:dyDescent="0.25">
      <c r="A1411">
        <f>ROW(Source!A1379)</f>
        <v>1379</v>
      </c>
      <c r="B1411">
        <v>56497200</v>
      </c>
      <c r="C1411">
        <v>56497188</v>
      </c>
      <c r="D1411">
        <v>54933607</v>
      </c>
      <c r="E1411">
        <v>1</v>
      </c>
      <c r="F1411">
        <v>1</v>
      </c>
      <c r="G1411">
        <v>1079</v>
      </c>
      <c r="H1411">
        <v>2</v>
      </c>
      <c r="I1411" t="s">
        <v>868</v>
      </c>
      <c r="J1411" t="s">
        <v>869</v>
      </c>
      <c r="K1411" t="s">
        <v>870</v>
      </c>
      <c r="L1411">
        <v>1368</v>
      </c>
      <c r="N1411">
        <v>1011</v>
      </c>
      <c r="O1411" t="s">
        <v>744</v>
      </c>
      <c r="P1411" t="s">
        <v>744</v>
      </c>
      <c r="Q1411">
        <v>1</v>
      </c>
      <c r="X1411">
        <v>0.43</v>
      </c>
      <c r="Y1411">
        <v>0</v>
      </c>
      <c r="Z1411">
        <v>3.18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 t="s">
        <v>165</v>
      </c>
      <c r="AG1411">
        <v>0.59125000000000005</v>
      </c>
      <c r="AH1411">
        <v>2</v>
      </c>
      <c r="AI1411">
        <v>56497191</v>
      </c>
      <c r="AJ1411">
        <v>1467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x14ac:dyDescent="0.25">
      <c r="A1412">
        <f>ROW(Source!A1379)</f>
        <v>1379</v>
      </c>
      <c r="B1412">
        <v>56497201</v>
      </c>
      <c r="C1412">
        <v>56497188</v>
      </c>
      <c r="D1412">
        <v>54933712</v>
      </c>
      <c r="E1412">
        <v>1</v>
      </c>
      <c r="F1412">
        <v>1</v>
      </c>
      <c r="G1412">
        <v>1079</v>
      </c>
      <c r="H1412">
        <v>2</v>
      </c>
      <c r="I1412" t="s">
        <v>927</v>
      </c>
      <c r="J1412" t="s">
        <v>928</v>
      </c>
      <c r="K1412" t="s">
        <v>929</v>
      </c>
      <c r="L1412">
        <v>1368</v>
      </c>
      <c r="N1412">
        <v>1011</v>
      </c>
      <c r="O1412" t="s">
        <v>744</v>
      </c>
      <c r="P1412" t="s">
        <v>744</v>
      </c>
      <c r="Q1412">
        <v>1</v>
      </c>
      <c r="X1412">
        <v>0.41</v>
      </c>
      <c r="Y1412">
        <v>0</v>
      </c>
      <c r="Z1412">
        <v>12.32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 t="s">
        <v>165</v>
      </c>
      <c r="AG1412">
        <v>0.56374999999999997</v>
      </c>
      <c r="AH1412">
        <v>2</v>
      </c>
      <c r="AI1412">
        <v>56497192</v>
      </c>
      <c r="AJ1412">
        <v>1468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x14ac:dyDescent="0.25">
      <c r="A1413">
        <f>ROW(Source!A1379)</f>
        <v>1379</v>
      </c>
      <c r="B1413">
        <v>56497202</v>
      </c>
      <c r="C1413">
        <v>56497188</v>
      </c>
      <c r="D1413">
        <v>54902318</v>
      </c>
      <c r="E1413">
        <v>1</v>
      </c>
      <c r="F1413">
        <v>1</v>
      </c>
      <c r="G1413">
        <v>1079</v>
      </c>
      <c r="H1413">
        <v>3</v>
      </c>
      <c r="I1413" t="s">
        <v>755</v>
      </c>
      <c r="J1413" t="s">
        <v>756</v>
      </c>
      <c r="K1413" t="s">
        <v>757</v>
      </c>
      <c r="L1413">
        <v>1348</v>
      </c>
      <c r="N1413">
        <v>1009</v>
      </c>
      <c r="O1413" t="s">
        <v>32</v>
      </c>
      <c r="P1413" t="s">
        <v>32</v>
      </c>
      <c r="Q1413">
        <v>1000</v>
      </c>
      <c r="X1413">
        <v>3.8999999999999998E-3</v>
      </c>
      <c r="Y1413">
        <v>15160.61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 t="s">
        <v>3</v>
      </c>
      <c r="AG1413">
        <v>3.8999999999999998E-3</v>
      </c>
      <c r="AH1413">
        <v>2</v>
      </c>
      <c r="AI1413">
        <v>56497193</v>
      </c>
      <c r="AJ1413">
        <v>1469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25">
      <c r="A1414">
        <f>ROW(Source!A1379)</f>
        <v>1379</v>
      </c>
      <c r="B1414">
        <v>56497203</v>
      </c>
      <c r="C1414">
        <v>56497188</v>
      </c>
      <c r="D1414">
        <v>54902260</v>
      </c>
      <c r="E1414">
        <v>1</v>
      </c>
      <c r="F1414">
        <v>1</v>
      </c>
      <c r="G1414">
        <v>1079</v>
      </c>
      <c r="H1414">
        <v>3</v>
      </c>
      <c r="I1414" t="s">
        <v>930</v>
      </c>
      <c r="J1414" t="s">
        <v>931</v>
      </c>
      <c r="K1414" t="s">
        <v>932</v>
      </c>
      <c r="L1414">
        <v>1348</v>
      </c>
      <c r="N1414">
        <v>1009</v>
      </c>
      <c r="O1414" t="s">
        <v>32</v>
      </c>
      <c r="P1414" t="s">
        <v>32</v>
      </c>
      <c r="Q1414">
        <v>1000</v>
      </c>
      <c r="X1414">
        <v>7.0000000000000007E-2</v>
      </c>
      <c r="Y1414">
        <v>3381.8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 t="s">
        <v>3</v>
      </c>
      <c r="AG1414">
        <v>7.0000000000000007E-2</v>
      </c>
      <c r="AH1414">
        <v>2</v>
      </c>
      <c r="AI1414">
        <v>56497194</v>
      </c>
      <c r="AJ1414">
        <v>1470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25">
      <c r="A1415">
        <f>ROW(Source!A1379)</f>
        <v>1379</v>
      </c>
      <c r="B1415">
        <v>56497204</v>
      </c>
      <c r="C1415">
        <v>56497188</v>
      </c>
      <c r="D1415">
        <v>54902263</v>
      </c>
      <c r="E1415">
        <v>1</v>
      </c>
      <c r="F1415">
        <v>1</v>
      </c>
      <c r="G1415">
        <v>1079</v>
      </c>
      <c r="H1415">
        <v>3</v>
      </c>
      <c r="I1415" t="s">
        <v>933</v>
      </c>
      <c r="J1415" t="s">
        <v>934</v>
      </c>
      <c r="K1415" t="s">
        <v>935</v>
      </c>
      <c r="L1415">
        <v>1348</v>
      </c>
      <c r="N1415">
        <v>1009</v>
      </c>
      <c r="O1415" t="s">
        <v>32</v>
      </c>
      <c r="P1415" t="s">
        <v>32</v>
      </c>
      <c r="Q1415">
        <v>1000</v>
      </c>
      <c r="X1415">
        <v>2E-3</v>
      </c>
      <c r="Y1415">
        <v>26867.38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 t="s">
        <v>3</v>
      </c>
      <c r="AG1415">
        <v>2E-3</v>
      </c>
      <c r="AH1415">
        <v>2</v>
      </c>
      <c r="AI1415">
        <v>56497195</v>
      </c>
      <c r="AJ1415">
        <v>1471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25">
      <c r="A1416">
        <f>ROW(Source!A1379)</f>
        <v>1379</v>
      </c>
      <c r="B1416">
        <v>56497205</v>
      </c>
      <c r="C1416">
        <v>56497188</v>
      </c>
      <c r="D1416">
        <v>54902280</v>
      </c>
      <c r="E1416">
        <v>1</v>
      </c>
      <c r="F1416">
        <v>1</v>
      </c>
      <c r="G1416">
        <v>1079</v>
      </c>
      <c r="H1416">
        <v>3</v>
      </c>
      <c r="I1416" t="s">
        <v>895</v>
      </c>
      <c r="J1416" t="s">
        <v>896</v>
      </c>
      <c r="K1416" t="s">
        <v>897</v>
      </c>
      <c r="L1416">
        <v>1339</v>
      </c>
      <c r="N1416">
        <v>1007</v>
      </c>
      <c r="O1416" t="s">
        <v>158</v>
      </c>
      <c r="P1416" t="s">
        <v>158</v>
      </c>
      <c r="Q1416">
        <v>1</v>
      </c>
      <c r="X1416">
        <v>0.05</v>
      </c>
      <c r="Y1416">
        <v>2464.94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 t="s">
        <v>3</v>
      </c>
      <c r="AG1416">
        <v>0.05</v>
      </c>
      <c r="AH1416">
        <v>2</v>
      </c>
      <c r="AI1416">
        <v>56497196</v>
      </c>
      <c r="AJ1416">
        <v>1472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25">
      <c r="A1417">
        <f>ROW(Source!A1379)</f>
        <v>1379</v>
      </c>
      <c r="B1417">
        <v>56497206</v>
      </c>
      <c r="C1417">
        <v>56497188</v>
      </c>
      <c r="D1417">
        <v>54842635</v>
      </c>
      <c r="E1417">
        <v>1079</v>
      </c>
      <c r="F1417">
        <v>1</v>
      </c>
      <c r="G1417">
        <v>1079</v>
      </c>
      <c r="H1417">
        <v>3</v>
      </c>
      <c r="I1417" t="s">
        <v>1006</v>
      </c>
      <c r="J1417" t="s">
        <v>3</v>
      </c>
      <c r="K1417" t="s">
        <v>1007</v>
      </c>
      <c r="L1417">
        <v>1339</v>
      </c>
      <c r="N1417">
        <v>1007</v>
      </c>
      <c r="O1417" t="s">
        <v>158</v>
      </c>
      <c r="P1417" t="s">
        <v>158</v>
      </c>
      <c r="Q1417">
        <v>1</v>
      </c>
      <c r="X1417">
        <v>0.98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3</v>
      </c>
      <c r="AG1417">
        <v>0.98</v>
      </c>
      <c r="AH1417">
        <v>3</v>
      </c>
      <c r="AI1417">
        <v>-1</v>
      </c>
      <c r="AJ1417" t="s">
        <v>3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25">
      <c r="A1418">
        <f>ROW(Source!A1380)</f>
        <v>1380</v>
      </c>
      <c r="B1418">
        <v>56497198</v>
      </c>
      <c r="C1418">
        <v>56497188</v>
      </c>
      <c r="D1418">
        <v>54836958</v>
      </c>
      <c r="E1418">
        <v>1079</v>
      </c>
      <c r="F1418">
        <v>1</v>
      </c>
      <c r="G1418">
        <v>1079</v>
      </c>
      <c r="H1418">
        <v>1</v>
      </c>
      <c r="I1418" t="s">
        <v>738</v>
      </c>
      <c r="J1418" t="s">
        <v>3</v>
      </c>
      <c r="K1418" t="s">
        <v>739</v>
      </c>
      <c r="L1418">
        <v>1191</v>
      </c>
      <c r="N1418">
        <v>1013</v>
      </c>
      <c r="O1418" t="s">
        <v>740</v>
      </c>
      <c r="P1418" t="s">
        <v>740</v>
      </c>
      <c r="Q1418">
        <v>1</v>
      </c>
      <c r="X1418">
        <v>18.170000000000002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1</v>
      </c>
      <c r="AF1418" t="s">
        <v>166</v>
      </c>
      <c r="AG1418">
        <v>22.985050000000005</v>
      </c>
      <c r="AH1418">
        <v>2</v>
      </c>
      <c r="AI1418">
        <v>56497189</v>
      </c>
      <c r="AJ1418">
        <v>1474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x14ac:dyDescent="0.25">
      <c r="A1419">
        <f>ROW(Source!A1380)</f>
        <v>1380</v>
      </c>
      <c r="B1419">
        <v>56497199</v>
      </c>
      <c r="C1419">
        <v>56497188</v>
      </c>
      <c r="D1419">
        <v>54934284</v>
      </c>
      <c r="E1419">
        <v>1</v>
      </c>
      <c r="F1419">
        <v>1</v>
      </c>
      <c r="G1419">
        <v>1079</v>
      </c>
      <c r="H1419">
        <v>2</v>
      </c>
      <c r="I1419" t="s">
        <v>741</v>
      </c>
      <c r="J1419" t="s">
        <v>742</v>
      </c>
      <c r="K1419" t="s">
        <v>743</v>
      </c>
      <c r="L1419">
        <v>1368</v>
      </c>
      <c r="N1419">
        <v>1011</v>
      </c>
      <c r="O1419" t="s">
        <v>744</v>
      </c>
      <c r="P1419" t="s">
        <v>744</v>
      </c>
      <c r="Q1419">
        <v>1</v>
      </c>
      <c r="X1419">
        <v>0.34</v>
      </c>
      <c r="Y1419">
        <v>0</v>
      </c>
      <c r="Z1419">
        <v>83.1</v>
      </c>
      <c r="AA1419">
        <v>12.62</v>
      </c>
      <c r="AB1419">
        <v>0</v>
      </c>
      <c r="AC1419">
        <v>0</v>
      </c>
      <c r="AD1419">
        <v>1</v>
      </c>
      <c r="AE1419">
        <v>0</v>
      </c>
      <c r="AF1419" t="s">
        <v>165</v>
      </c>
      <c r="AG1419">
        <v>0.46750000000000008</v>
      </c>
      <c r="AH1419">
        <v>2</v>
      </c>
      <c r="AI1419">
        <v>56497190</v>
      </c>
      <c r="AJ1419">
        <v>1475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x14ac:dyDescent="0.25">
      <c r="A1420">
        <f>ROW(Source!A1380)</f>
        <v>1380</v>
      </c>
      <c r="B1420">
        <v>56497200</v>
      </c>
      <c r="C1420">
        <v>56497188</v>
      </c>
      <c r="D1420">
        <v>54933607</v>
      </c>
      <c r="E1420">
        <v>1</v>
      </c>
      <c r="F1420">
        <v>1</v>
      </c>
      <c r="G1420">
        <v>1079</v>
      </c>
      <c r="H1420">
        <v>2</v>
      </c>
      <c r="I1420" t="s">
        <v>868</v>
      </c>
      <c r="J1420" t="s">
        <v>869</v>
      </c>
      <c r="K1420" t="s">
        <v>870</v>
      </c>
      <c r="L1420">
        <v>1368</v>
      </c>
      <c r="N1420">
        <v>1011</v>
      </c>
      <c r="O1420" t="s">
        <v>744</v>
      </c>
      <c r="P1420" t="s">
        <v>744</v>
      </c>
      <c r="Q1420">
        <v>1</v>
      </c>
      <c r="X1420">
        <v>0.43</v>
      </c>
      <c r="Y1420">
        <v>0</v>
      </c>
      <c r="Z1420">
        <v>3.18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 t="s">
        <v>165</v>
      </c>
      <c r="AG1420">
        <v>0.59125000000000005</v>
      </c>
      <c r="AH1420">
        <v>2</v>
      </c>
      <c r="AI1420">
        <v>56497191</v>
      </c>
      <c r="AJ1420">
        <v>1476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x14ac:dyDescent="0.25">
      <c r="A1421">
        <f>ROW(Source!A1380)</f>
        <v>1380</v>
      </c>
      <c r="B1421">
        <v>56497201</v>
      </c>
      <c r="C1421">
        <v>56497188</v>
      </c>
      <c r="D1421">
        <v>54933712</v>
      </c>
      <c r="E1421">
        <v>1</v>
      </c>
      <c r="F1421">
        <v>1</v>
      </c>
      <c r="G1421">
        <v>1079</v>
      </c>
      <c r="H1421">
        <v>2</v>
      </c>
      <c r="I1421" t="s">
        <v>927</v>
      </c>
      <c r="J1421" t="s">
        <v>928</v>
      </c>
      <c r="K1421" t="s">
        <v>929</v>
      </c>
      <c r="L1421">
        <v>1368</v>
      </c>
      <c r="N1421">
        <v>1011</v>
      </c>
      <c r="O1421" t="s">
        <v>744</v>
      </c>
      <c r="P1421" t="s">
        <v>744</v>
      </c>
      <c r="Q1421">
        <v>1</v>
      </c>
      <c r="X1421">
        <v>0.41</v>
      </c>
      <c r="Y1421">
        <v>0</v>
      </c>
      <c r="Z1421">
        <v>12.32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 t="s">
        <v>165</v>
      </c>
      <c r="AG1421">
        <v>0.56374999999999997</v>
      </c>
      <c r="AH1421">
        <v>2</v>
      </c>
      <c r="AI1421">
        <v>56497192</v>
      </c>
      <c r="AJ1421">
        <v>1477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25">
      <c r="A1422">
        <f>ROW(Source!A1380)</f>
        <v>1380</v>
      </c>
      <c r="B1422">
        <v>56497202</v>
      </c>
      <c r="C1422">
        <v>56497188</v>
      </c>
      <c r="D1422">
        <v>54902318</v>
      </c>
      <c r="E1422">
        <v>1</v>
      </c>
      <c r="F1422">
        <v>1</v>
      </c>
      <c r="G1422">
        <v>1079</v>
      </c>
      <c r="H1422">
        <v>3</v>
      </c>
      <c r="I1422" t="s">
        <v>755</v>
      </c>
      <c r="J1422" t="s">
        <v>756</v>
      </c>
      <c r="K1422" t="s">
        <v>757</v>
      </c>
      <c r="L1422">
        <v>1348</v>
      </c>
      <c r="N1422">
        <v>1009</v>
      </c>
      <c r="O1422" t="s">
        <v>32</v>
      </c>
      <c r="P1422" t="s">
        <v>32</v>
      </c>
      <c r="Q1422">
        <v>1000</v>
      </c>
      <c r="X1422">
        <v>3.8999999999999998E-3</v>
      </c>
      <c r="Y1422">
        <v>15160.61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 t="s">
        <v>3</v>
      </c>
      <c r="AG1422">
        <v>3.8999999999999998E-3</v>
      </c>
      <c r="AH1422">
        <v>2</v>
      </c>
      <c r="AI1422">
        <v>56497193</v>
      </c>
      <c r="AJ1422">
        <v>1478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x14ac:dyDescent="0.25">
      <c r="A1423">
        <f>ROW(Source!A1380)</f>
        <v>1380</v>
      </c>
      <c r="B1423">
        <v>56497203</v>
      </c>
      <c r="C1423">
        <v>56497188</v>
      </c>
      <c r="D1423">
        <v>54902260</v>
      </c>
      <c r="E1423">
        <v>1</v>
      </c>
      <c r="F1423">
        <v>1</v>
      </c>
      <c r="G1423">
        <v>1079</v>
      </c>
      <c r="H1423">
        <v>3</v>
      </c>
      <c r="I1423" t="s">
        <v>930</v>
      </c>
      <c r="J1423" t="s">
        <v>931</v>
      </c>
      <c r="K1423" t="s">
        <v>932</v>
      </c>
      <c r="L1423">
        <v>1348</v>
      </c>
      <c r="N1423">
        <v>1009</v>
      </c>
      <c r="O1423" t="s">
        <v>32</v>
      </c>
      <c r="P1423" t="s">
        <v>32</v>
      </c>
      <c r="Q1423">
        <v>1000</v>
      </c>
      <c r="X1423">
        <v>7.0000000000000007E-2</v>
      </c>
      <c r="Y1423">
        <v>3381.8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 t="s">
        <v>3</v>
      </c>
      <c r="AG1423">
        <v>7.0000000000000007E-2</v>
      </c>
      <c r="AH1423">
        <v>2</v>
      </c>
      <c r="AI1423">
        <v>56497194</v>
      </c>
      <c r="AJ1423">
        <v>1479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x14ac:dyDescent="0.25">
      <c r="A1424">
        <f>ROW(Source!A1380)</f>
        <v>1380</v>
      </c>
      <c r="B1424">
        <v>56497204</v>
      </c>
      <c r="C1424">
        <v>56497188</v>
      </c>
      <c r="D1424">
        <v>54902263</v>
      </c>
      <c r="E1424">
        <v>1</v>
      </c>
      <c r="F1424">
        <v>1</v>
      </c>
      <c r="G1424">
        <v>1079</v>
      </c>
      <c r="H1424">
        <v>3</v>
      </c>
      <c r="I1424" t="s">
        <v>933</v>
      </c>
      <c r="J1424" t="s">
        <v>934</v>
      </c>
      <c r="K1424" t="s">
        <v>935</v>
      </c>
      <c r="L1424">
        <v>1348</v>
      </c>
      <c r="N1424">
        <v>1009</v>
      </c>
      <c r="O1424" t="s">
        <v>32</v>
      </c>
      <c r="P1424" t="s">
        <v>32</v>
      </c>
      <c r="Q1424">
        <v>1000</v>
      </c>
      <c r="X1424">
        <v>2E-3</v>
      </c>
      <c r="Y1424">
        <v>26867.38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3</v>
      </c>
      <c r="AG1424">
        <v>2E-3</v>
      </c>
      <c r="AH1424">
        <v>2</v>
      </c>
      <c r="AI1424">
        <v>56497195</v>
      </c>
      <c r="AJ1424">
        <v>1480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x14ac:dyDescent="0.25">
      <c r="A1425">
        <f>ROW(Source!A1380)</f>
        <v>1380</v>
      </c>
      <c r="B1425">
        <v>56497205</v>
      </c>
      <c r="C1425">
        <v>56497188</v>
      </c>
      <c r="D1425">
        <v>54902280</v>
      </c>
      <c r="E1425">
        <v>1</v>
      </c>
      <c r="F1425">
        <v>1</v>
      </c>
      <c r="G1425">
        <v>1079</v>
      </c>
      <c r="H1425">
        <v>3</v>
      </c>
      <c r="I1425" t="s">
        <v>895</v>
      </c>
      <c r="J1425" t="s">
        <v>896</v>
      </c>
      <c r="K1425" t="s">
        <v>897</v>
      </c>
      <c r="L1425">
        <v>1339</v>
      </c>
      <c r="N1425">
        <v>1007</v>
      </c>
      <c r="O1425" t="s">
        <v>158</v>
      </c>
      <c r="P1425" t="s">
        <v>158</v>
      </c>
      <c r="Q1425">
        <v>1</v>
      </c>
      <c r="X1425">
        <v>0.05</v>
      </c>
      <c r="Y1425">
        <v>2464.94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3</v>
      </c>
      <c r="AG1425">
        <v>0.05</v>
      </c>
      <c r="AH1425">
        <v>2</v>
      </c>
      <c r="AI1425">
        <v>56497196</v>
      </c>
      <c r="AJ1425">
        <v>1481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25">
      <c r="A1426">
        <f>ROW(Source!A1380)</f>
        <v>1380</v>
      </c>
      <c r="B1426">
        <v>56497206</v>
      </c>
      <c r="C1426">
        <v>56497188</v>
      </c>
      <c r="D1426">
        <v>54842635</v>
      </c>
      <c r="E1426">
        <v>1079</v>
      </c>
      <c r="F1426">
        <v>1</v>
      </c>
      <c r="G1426">
        <v>1079</v>
      </c>
      <c r="H1426">
        <v>3</v>
      </c>
      <c r="I1426" t="s">
        <v>1006</v>
      </c>
      <c r="J1426" t="s">
        <v>3</v>
      </c>
      <c r="K1426" t="s">
        <v>1007</v>
      </c>
      <c r="L1426">
        <v>1339</v>
      </c>
      <c r="N1426">
        <v>1007</v>
      </c>
      <c r="O1426" t="s">
        <v>158</v>
      </c>
      <c r="P1426" t="s">
        <v>158</v>
      </c>
      <c r="Q1426">
        <v>1</v>
      </c>
      <c r="X1426">
        <v>0.98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3</v>
      </c>
      <c r="AG1426">
        <v>0.98</v>
      </c>
      <c r="AH1426">
        <v>3</v>
      </c>
      <c r="AI1426">
        <v>-1</v>
      </c>
      <c r="AJ1426" t="s">
        <v>3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25">
      <c r="A1427">
        <f>ROW(Source!A1384)</f>
        <v>1384</v>
      </c>
      <c r="B1427">
        <v>56497232</v>
      </c>
      <c r="C1427">
        <v>56497209</v>
      </c>
      <c r="D1427">
        <v>54836958</v>
      </c>
      <c r="E1427">
        <v>1079</v>
      </c>
      <c r="F1427">
        <v>1</v>
      </c>
      <c r="G1427">
        <v>1079</v>
      </c>
      <c r="H1427">
        <v>1</v>
      </c>
      <c r="I1427" t="s">
        <v>738</v>
      </c>
      <c r="J1427" t="s">
        <v>3</v>
      </c>
      <c r="K1427" t="s">
        <v>739</v>
      </c>
      <c r="L1427">
        <v>1191</v>
      </c>
      <c r="N1427">
        <v>1013</v>
      </c>
      <c r="O1427" t="s">
        <v>740</v>
      </c>
      <c r="P1427" t="s">
        <v>740</v>
      </c>
      <c r="Q1427">
        <v>1</v>
      </c>
      <c r="X1427">
        <v>806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1</v>
      </c>
      <c r="AF1427" t="s">
        <v>166</v>
      </c>
      <c r="AG1427">
        <v>1019.59</v>
      </c>
      <c r="AH1427">
        <v>2</v>
      </c>
      <c r="AI1427">
        <v>56497210</v>
      </c>
      <c r="AJ1427">
        <v>1483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25">
      <c r="A1428">
        <f>ROW(Source!A1384)</f>
        <v>1384</v>
      </c>
      <c r="B1428">
        <v>56497233</v>
      </c>
      <c r="C1428">
        <v>56497209</v>
      </c>
      <c r="D1428">
        <v>54934284</v>
      </c>
      <c r="E1428">
        <v>1</v>
      </c>
      <c r="F1428">
        <v>1</v>
      </c>
      <c r="G1428">
        <v>1079</v>
      </c>
      <c r="H1428">
        <v>2</v>
      </c>
      <c r="I1428" t="s">
        <v>741</v>
      </c>
      <c r="J1428" t="s">
        <v>742</v>
      </c>
      <c r="K1428" t="s">
        <v>743</v>
      </c>
      <c r="L1428">
        <v>1368</v>
      </c>
      <c r="N1428">
        <v>1011</v>
      </c>
      <c r="O1428" t="s">
        <v>744</v>
      </c>
      <c r="P1428" t="s">
        <v>744</v>
      </c>
      <c r="Q1428">
        <v>1</v>
      </c>
      <c r="X1428">
        <v>1.28</v>
      </c>
      <c r="Y1428">
        <v>0</v>
      </c>
      <c r="Z1428">
        <v>83.1</v>
      </c>
      <c r="AA1428">
        <v>12.62</v>
      </c>
      <c r="AB1428">
        <v>0</v>
      </c>
      <c r="AC1428">
        <v>0</v>
      </c>
      <c r="AD1428">
        <v>1</v>
      </c>
      <c r="AE1428">
        <v>0</v>
      </c>
      <c r="AF1428" t="s">
        <v>165</v>
      </c>
      <c r="AG1428">
        <v>1.7600000000000002</v>
      </c>
      <c r="AH1428">
        <v>2</v>
      </c>
      <c r="AI1428">
        <v>56497211</v>
      </c>
      <c r="AJ1428">
        <v>1484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25">
      <c r="A1429">
        <f>ROW(Source!A1384)</f>
        <v>1384</v>
      </c>
      <c r="B1429">
        <v>56497235</v>
      </c>
      <c r="C1429">
        <v>56497209</v>
      </c>
      <c r="D1429">
        <v>54934421</v>
      </c>
      <c r="E1429">
        <v>1</v>
      </c>
      <c r="F1429">
        <v>1</v>
      </c>
      <c r="G1429">
        <v>1079</v>
      </c>
      <c r="H1429">
        <v>2</v>
      </c>
      <c r="I1429" t="s">
        <v>803</v>
      </c>
      <c r="J1429" t="s">
        <v>804</v>
      </c>
      <c r="K1429" t="s">
        <v>805</v>
      </c>
      <c r="L1429">
        <v>1368</v>
      </c>
      <c r="N1429">
        <v>1011</v>
      </c>
      <c r="O1429" t="s">
        <v>744</v>
      </c>
      <c r="P1429" t="s">
        <v>744</v>
      </c>
      <c r="Q1429">
        <v>1</v>
      </c>
      <c r="X1429">
        <v>4.5999999999999996</v>
      </c>
      <c r="Y1429">
        <v>0</v>
      </c>
      <c r="Z1429">
        <v>0.45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 t="s">
        <v>165</v>
      </c>
      <c r="AG1429">
        <v>6.3250000000000002</v>
      </c>
      <c r="AH1429">
        <v>2</v>
      </c>
      <c r="AI1429">
        <v>56497213</v>
      </c>
      <c r="AJ1429">
        <v>1485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x14ac:dyDescent="0.25">
      <c r="A1430">
        <f>ROW(Source!A1384)</f>
        <v>1384</v>
      </c>
      <c r="B1430">
        <v>56497234</v>
      </c>
      <c r="C1430">
        <v>56497209</v>
      </c>
      <c r="D1430">
        <v>54933523</v>
      </c>
      <c r="E1430">
        <v>1</v>
      </c>
      <c r="F1430">
        <v>1</v>
      </c>
      <c r="G1430">
        <v>1079</v>
      </c>
      <c r="H1430">
        <v>2</v>
      </c>
      <c r="I1430" t="s">
        <v>746</v>
      </c>
      <c r="J1430" t="s">
        <v>747</v>
      </c>
      <c r="K1430" t="s">
        <v>748</v>
      </c>
      <c r="L1430">
        <v>1368</v>
      </c>
      <c r="N1430">
        <v>1011</v>
      </c>
      <c r="O1430" t="s">
        <v>744</v>
      </c>
      <c r="P1430" t="s">
        <v>744</v>
      </c>
      <c r="Q1430">
        <v>1</v>
      </c>
      <c r="X1430">
        <v>0.86</v>
      </c>
      <c r="Y1430">
        <v>0</v>
      </c>
      <c r="Z1430">
        <v>179.17</v>
      </c>
      <c r="AA1430">
        <v>16.93</v>
      </c>
      <c r="AB1430">
        <v>0</v>
      </c>
      <c r="AC1430">
        <v>0</v>
      </c>
      <c r="AD1430">
        <v>1</v>
      </c>
      <c r="AE1430">
        <v>0</v>
      </c>
      <c r="AF1430" t="s">
        <v>165</v>
      </c>
      <c r="AG1430">
        <v>1.1825000000000001</v>
      </c>
      <c r="AH1430">
        <v>2</v>
      </c>
      <c r="AI1430">
        <v>56497212</v>
      </c>
      <c r="AJ1430">
        <v>1486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x14ac:dyDescent="0.25">
      <c r="A1431">
        <f>ROW(Source!A1384)</f>
        <v>1384</v>
      </c>
      <c r="B1431">
        <v>56497236</v>
      </c>
      <c r="C1431">
        <v>56497209</v>
      </c>
      <c r="D1431">
        <v>54933656</v>
      </c>
      <c r="E1431">
        <v>1</v>
      </c>
      <c r="F1431">
        <v>1</v>
      </c>
      <c r="G1431">
        <v>1079</v>
      </c>
      <c r="H1431">
        <v>2</v>
      </c>
      <c r="I1431" t="s">
        <v>806</v>
      </c>
      <c r="J1431" t="s">
        <v>807</v>
      </c>
      <c r="K1431" t="s">
        <v>808</v>
      </c>
      <c r="L1431">
        <v>1368</v>
      </c>
      <c r="N1431">
        <v>1011</v>
      </c>
      <c r="O1431" t="s">
        <v>744</v>
      </c>
      <c r="P1431" t="s">
        <v>744</v>
      </c>
      <c r="Q1431">
        <v>1</v>
      </c>
      <c r="X1431">
        <v>0.25</v>
      </c>
      <c r="Y1431">
        <v>0</v>
      </c>
      <c r="Z1431">
        <v>164.94</v>
      </c>
      <c r="AA1431">
        <v>14.54</v>
      </c>
      <c r="AB1431">
        <v>0</v>
      </c>
      <c r="AC1431">
        <v>0</v>
      </c>
      <c r="AD1431">
        <v>1</v>
      </c>
      <c r="AE1431">
        <v>0</v>
      </c>
      <c r="AF1431" t="s">
        <v>165</v>
      </c>
      <c r="AG1431">
        <v>0.34375</v>
      </c>
      <c r="AH1431">
        <v>2</v>
      </c>
      <c r="AI1431">
        <v>56497214</v>
      </c>
      <c r="AJ1431">
        <v>1487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25">
      <c r="A1432">
        <f>ROW(Source!A1384)</f>
        <v>1384</v>
      </c>
      <c r="B1432">
        <v>56497237</v>
      </c>
      <c r="C1432">
        <v>56497209</v>
      </c>
      <c r="D1432">
        <v>54933779</v>
      </c>
      <c r="E1432">
        <v>1</v>
      </c>
      <c r="F1432">
        <v>1</v>
      </c>
      <c r="G1432">
        <v>1079</v>
      </c>
      <c r="H1432">
        <v>2</v>
      </c>
      <c r="I1432" t="s">
        <v>749</v>
      </c>
      <c r="J1432" t="s">
        <v>750</v>
      </c>
      <c r="K1432" t="s">
        <v>751</v>
      </c>
      <c r="L1432">
        <v>1368</v>
      </c>
      <c r="N1432">
        <v>1011</v>
      </c>
      <c r="O1432" t="s">
        <v>744</v>
      </c>
      <c r="P1432" t="s">
        <v>744</v>
      </c>
      <c r="Q1432">
        <v>1</v>
      </c>
      <c r="X1432">
        <v>40.299999999999997</v>
      </c>
      <c r="Y1432">
        <v>0</v>
      </c>
      <c r="Z1432">
        <v>0.23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 t="s">
        <v>165</v>
      </c>
      <c r="AG1432">
        <v>55.412500000000001</v>
      </c>
      <c r="AH1432">
        <v>2</v>
      </c>
      <c r="AI1432">
        <v>56497215</v>
      </c>
      <c r="AJ1432">
        <v>1488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5">
      <c r="A1433">
        <f>ROW(Source!A1384)</f>
        <v>1384</v>
      </c>
      <c r="B1433">
        <v>56497238</v>
      </c>
      <c r="C1433">
        <v>56497209</v>
      </c>
      <c r="D1433">
        <v>54831673</v>
      </c>
      <c r="E1433">
        <v>1079</v>
      </c>
      <c r="F1433">
        <v>1</v>
      </c>
      <c r="G1433">
        <v>1079</v>
      </c>
      <c r="H1433">
        <v>3</v>
      </c>
      <c r="I1433" t="s">
        <v>969</v>
      </c>
      <c r="J1433" t="s">
        <v>3</v>
      </c>
      <c r="K1433" t="s">
        <v>972</v>
      </c>
      <c r="L1433">
        <v>1348</v>
      </c>
      <c r="N1433">
        <v>1009</v>
      </c>
      <c r="O1433" t="s">
        <v>32</v>
      </c>
      <c r="P1433" t="s">
        <v>32</v>
      </c>
      <c r="Q1433">
        <v>1000</v>
      </c>
      <c r="X1433">
        <v>7.66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3</v>
      </c>
      <c r="AG1433">
        <v>7.66</v>
      </c>
      <c r="AH1433">
        <v>3</v>
      </c>
      <c r="AI1433">
        <v>-1</v>
      </c>
      <c r="AJ1433" t="s">
        <v>3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x14ac:dyDescent="0.25">
      <c r="A1434">
        <f>ROW(Source!A1384)</f>
        <v>1384</v>
      </c>
      <c r="B1434">
        <v>56497239</v>
      </c>
      <c r="C1434">
        <v>56497209</v>
      </c>
      <c r="D1434">
        <v>54902310</v>
      </c>
      <c r="E1434">
        <v>1</v>
      </c>
      <c r="F1434">
        <v>1</v>
      </c>
      <c r="G1434">
        <v>1079</v>
      </c>
      <c r="H1434">
        <v>3</v>
      </c>
      <c r="I1434" t="s">
        <v>752</v>
      </c>
      <c r="J1434" t="s">
        <v>753</v>
      </c>
      <c r="K1434" t="s">
        <v>754</v>
      </c>
      <c r="L1434">
        <v>1339</v>
      </c>
      <c r="N1434">
        <v>1007</v>
      </c>
      <c r="O1434" t="s">
        <v>158</v>
      </c>
      <c r="P1434" t="s">
        <v>158</v>
      </c>
      <c r="Q1434">
        <v>1</v>
      </c>
      <c r="X1434">
        <v>0.25700000000000001</v>
      </c>
      <c r="Y1434">
        <v>7.07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 t="s">
        <v>3</v>
      </c>
      <c r="AG1434">
        <v>0.25700000000000001</v>
      </c>
      <c r="AH1434">
        <v>2</v>
      </c>
      <c r="AI1434">
        <v>56497216</v>
      </c>
      <c r="AJ1434">
        <v>1489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>
        <f>ROW(Source!A1384)</f>
        <v>1384</v>
      </c>
      <c r="B1435">
        <v>56497240</v>
      </c>
      <c r="C1435">
        <v>56497209</v>
      </c>
      <c r="D1435">
        <v>54902322</v>
      </c>
      <c r="E1435">
        <v>1</v>
      </c>
      <c r="F1435">
        <v>1</v>
      </c>
      <c r="G1435">
        <v>1079</v>
      </c>
      <c r="H1435">
        <v>3</v>
      </c>
      <c r="I1435" t="s">
        <v>809</v>
      </c>
      <c r="J1435" t="s">
        <v>810</v>
      </c>
      <c r="K1435" t="s">
        <v>811</v>
      </c>
      <c r="L1435">
        <v>1348</v>
      </c>
      <c r="N1435">
        <v>1009</v>
      </c>
      <c r="O1435" t="s">
        <v>32</v>
      </c>
      <c r="P1435" t="s">
        <v>32</v>
      </c>
      <c r="Q1435">
        <v>1000</v>
      </c>
      <c r="X1435">
        <v>7.9000000000000001E-2</v>
      </c>
      <c r="Y1435">
        <v>6512.79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 t="s">
        <v>3</v>
      </c>
      <c r="AG1435">
        <v>7.9000000000000001E-2</v>
      </c>
      <c r="AH1435">
        <v>2</v>
      </c>
      <c r="AI1435">
        <v>56497217</v>
      </c>
      <c r="AJ1435">
        <v>1490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5">
      <c r="A1436">
        <f>ROW(Source!A1384)</f>
        <v>1384</v>
      </c>
      <c r="B1436">
        <v>56497241</v>
      </c>
      <c r="C1436">
        <v>56497209</v>
      </c>
      <c r="D1436">
        <v>54902402</v>
      </c>
      <c r="E1436">
        <v>1</v>
      </c>
      <c r="F1436">
        <v>1</v>
      </c>
      <c r="G1436">
        <v>1079</v>
      </c>
      <c r="H1436">
        <v>3</v>
      </c>
      <c r="I1436" t="s">
        <v>812</v>
      </c>
      <c r="J1436" t="s">
        <v>813</v>
      </c>
      <c r="K1436" t="s">
        <v>814</v>
      </c>
      <c r="L1436">
        <v>1339</v>
      </c>
      <c r="N1436">
        <v>1007</v>
      </c>
      <c r="O1436" t="s">
        <v>158</v>
      </c>
      <c r="P1436" t="s">
        <v>158</v>
      </c>
      <c r="Q1436">
        <v>1</v>
      </c>
      <c r="X1436">
        <v>0.53</v>
      </c>
      <c r="Y1436">
        <v>1821.37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 t="s">
        <v>3</v>
      </c>
      <c r="AG1436">
        <v>0.53</v>
      </c>
      <c r="AH1436">
        <v>2</v>
      </c>
      <c r="AI1436">
        <v>56497218</v>
      </c>
      <c r="AJ1436">
        <v>1491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25">
      <c r="A1437">
        <f>ROW(Source!A1384)</f>
        <v>1384</v>
      </c>
      <c r="B1437">
        <v>56497242</v>
      </c>
      <c r="C1437">
        <v>56497209</v>
      </c>
      <c r="D1437">
        <v>54902403</v>
      </c>
      <c r="E1437">
        <v>1</v>
      </c>
      <c r="F1437">
        <v>1</v>
      </c>
      <c r="G1437">
        <v>1079</v>
      </c>
      <c r="H1437">
        <v>3</v>
      </c>
      <c r="I1437" t="s">
        <v>815</v>
      </c>
      <c r="J1437" t="s">
        <v>816</v>
      </c>
      <c r="K1437" t="s">
        <v>817</v>
      </c>
      <c r="L1437">
        <v>1339</v>
      </c>
      <c r="N1437">
        <v>1007</v>
      </c>
      <c r="O1437" t="s">
        <v>158</v>
      </c>
      <c r="P1437" t="s">
        <v>158</v>
      </c>
      <c r="Q1437">
        <v>1</v>
      </c>
      <c r="X1437">
        <v>2.61</v>
      </c>
      <c r="Y1437">
        <v>1821.37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 t="s">
        <v>3</v>
      </c>
      <c r="AG1437">
        <v>2.61</v>
      </c>
      <c r="AH1437">
        <v>2</v>
      </c>
      <c r="AI1437">
        <v>56497219</v>
      </c>
      <c r="AJ1437">
        <v>1492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5">
      <c r="A1438">
        <f>ROW(Source!A1384)</f>
        <v>1384</v>
      </c>
      <c r="B1438">
        <v>56497243</v>
      </c>
      <c r="C1438">
        <v>56497209</v>
      </c>
      <c r="D1438">
        <v>54902427</v>
      </c>
      <c r="E1438">
        <v>1</v>
      </c>
      <c r="F1438">
        <v>1</v>
      </c>
      <c r="G1438">
        <v>1079</v>
      </c>
      <c r="H1438">
        <v>3</v>
      </c>
      <c r="I1438" t="s">
        <v>761</v>
      </c>
      <c r="J1438" t="s">
        <v>762</v>
      </c>
      <c r="K1438" t="s">
        <v>763</v>
      </c>
      <c r="L1438">
        <v>1348</v>
      </c>
      <c r="N1438">
        <v>1009</v>
      </c>
      <c r="O1438" t="s">
        <v>32</v>
      </c>
      <c r="P1438" t="s">
        <v>32</v>
      </c>
      <c r="Q1438">
        <v>1000</v>
      </c>
      <c r="X1438">
        <v>8.5999999999999993E-2</v>
      </c>
      <c r="Y1438">
        <v>1257.54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 t="s">
        <v>3</v>
      </c>
      <c r="AG1438">
        <v>8.5999999999999993E-2</v>
      </c>
      <c r="AH1438">
        <v>2</v>
      </c>
      <c r="AI1438">
        <v>56497220</v>
      </c>
      <c r="AJ1438">
        <v>1493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5">
      <c r="A1439">
        <f>ROW(Source!A1384)</f>
        <v>1384</v>
      </c>
      <c r="B1439">
        <v>56497244</v>
      </c>
      <c r="C1439">
        <v>56497209</v>
      </c>
      <c r="D1439">
        <v>54902715</v>
      </c>
      <c r="E1439">
        <v>1</v>
      </c>
      <c r="F1439">
        <v>1</v>
      </c>
      <c r="G1439">
        <v>1079</v>
      </c>
      <c r="H1439">
        <v>3</v>
      </c>
      <c r="I1439" t="s">
        <v>892</v>
      </c>
      <c r="J1439" t="s">
        <v>893</v>
      </c>
      <c r="K1439" t="s">
        <v>894</v>
      </c>
      <c r="L1439">
        <v>1327</v>
      </c>
      <c r="N1439">
        <v>1005</v>
      </c>
      <c r="O1439" t="s">
        <v>214</v>
      </c>
      <c r="P1439" t="s">
        <v>214</v>
      </c>
      <c r="Q1439">
        <v>1</v>
      </c>
      <c r="X1439">
        <v>42.9</v>
      </c>
      <c r="Y1439">
        <v>7.39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 t="s">
        <v>3</v>
      </c>
      <c r="AG1439">
        <v>42.9</v>
      </c>
      <c r="AH1439">
        <v>2</v>
      </c>
      <c r="AI1439">
        <v>56497221</v>
      </c>
      <c r="AJ1439">
        <v>1494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5">
      <c r="A1440">
        <f>ROW(Source!A1384)</f>
        <v>1384</v>
      </c>
      <c r="B1440">
        <v>56497245</v>
      </c>
      <c r="C1440">
        <v>56497209</v>
      </c>
      <c r="D1440">
        <v>54902280</v>
      </c>
      <c r="E1440">
        <v>1</v>
      </c>
      <c r="F1440">
        <v>1</v>
      </c>
      <c r="G1440">
        <v>1079</v>
      </c>
      <c r="H1440">
        <v>3</v>
      </c>
      <c r="I1440" t="s">
        <v>895</v>
      </c>
      <c r="J1440" t="s">
        <v>896</v>
      </c>
      <c r="K1440" t="s">
        <v>897</v>
      </c>
      <c r="L1440">
        <v>1339</v>
      </c>
      <c r="N1440">
        <v>1007</v>
      </c>
      <c r="O1440" t="s">
        <v>158</v>
      </c>
      <c r="P1440" t="s">
        <v>158</v>
      </c>
      <c r="Q1440">
        <v>1</v>
      </c>
      <c r="X1440">
        <v>6.22</v>
      </c>
      <c r="Y1440">
        <v>2464.94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 t="s">
        <v>3</v>
      </c>
      <c r="AG1440">
        <v>6.22</v>
      </c>
      <c r="AH1440">
        <v>2</v>
      </c>
      <c r="AI1440">
        <v>56497222</v>
      </c>
      <c r="AJ1440">
        <v>1495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>
        <f>ROW(Source!A1384)</f>
        <v>1384</v>
      </c>
      <c r="B1441">
        <v>56497246</v>
      </c>
      <c r="C1441">
        <v>56497209</v>
      </c>
      <c r="D1441">
        <v>54902287</v>
      </c>
      <c r="E1441">
        <v>1</v>
      </c>
      <c r="F1441">
        <v>1</v>
      </c>
      <c r="G1441">
        <v>1079</v>
      </c>
      <c r="H1441">
        <v>3</v>
      </c>
      <c r="I1441" t="s">
        <v>898</v>
      </c>
      <c r="J1441" t="s">
        <v>899</v>
      </c>
      <c r="K1441" t="s">
        <v>900</v>
      </c>
      <c r="L1441">
        <v>1339</v>
      </c>
      <c r="N1441">
        <v>1007</v>
      </c>
      <c r="O1441" t="s">
        <v>158</v>
      </c>
      <c r="P1441" t="s">
        <v>158</v>
      </c>
      <c r="Q1441">
        <v>1</v>
      </c>
      <c r="X1441">
        <v>0.99</v>
      </c>
      <c r="Y1441">
        <v>2824.52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3</v>
      </c>
      <c r="AG1441">
        <v>0.99</v>
      </c>
      <c r="AH1441">
        <v>2</v>
      </c>
      <c r="AI1441">
        <v>56497223</v>
      </c>
      <c r="AJ1441">
        <v>1496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5">
      <c r="A1442">
        <f>ROW(Source!A1384)</f>
        <v>1384</v>
      </c>
      <c r="B1442">
        <v>56497247</v>
      </c>
      <c r="C1442">
        <v>56497209</v>
      </c>
      <c r="D1442">
        <v>54902884</v>
      </c>
      <c r="E1442">
        <v>1</v>
      </c>
      <c r="F1442">
        <v>1</v>
      </c>
      <c r="G1442">
        <v>1079</v>
      </c>
      <c r="H1442">
        <v>3</v>
      </c>
      <c r="I1442" t="s">
        <v>901</v>
      </c>
      <c r="J1442" t="s">
        <v>902</v>
      </c>
      <c r="K1442" t="s">
        <v>903</v>
      </c>
      <c r="L1442">
        <v>1348</v>
      </c>
      <c r="N1442">
        <v>1009</v>
      </c>
      <c r="O1442" t="s">
        <v>32</v>
      </c>
      <c r="P1442" t="s">
        <v>32</v>
      </c>
      <c r="Q1442">
        <v>1000</v>
      </c>
      <c r="X1442">
        <v>1.1599999999999999E-2</v>
      </c>
      <c r="Y1442">
        <v>9238.1299999999992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 t="s">
        <v>3</v>
      </c>
      <c r="AG1442">
        <v>1.1599999999999999E-2</v>
      </c>
      <c r="AH1442">
        <v>2</v>
      </c>
      <c r="AI1442">
        <v>56497224</v>
      </c>
      <c r="AJ1442">
        <v>1497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5">
      <c r="A1443">
        <f>ROW(Source!A1384)</f>
        <v>1384</v>
      </c>
      <c r="B1443">
        <v>56497248</v>
      </c>
      <c r="C1443">
        <v>56497209</v>
      </c>
      <c r="D1443">
        <v>54911477</v>
      </c>
      <c r="E1443">
        <v>1</v>
      </c>
      <c r="F1443">
        <v>1</v>
      </c>
      <c r="G1443">
        <v>1079</v>
      </c>
      <c r="H1443">
        <v>3</v>
      </c>
      <c r="I1443" t="s">
        <v>904</v>
      </c>
      <c r="J1443" t="s">
        <v>905</v>
      </c>
      <c r="K1443" t="s">
        <v>906</v>
      </c>
      <c r="L1443">
        <v>1348</v>
      </c>
      <c r="N1443">
        <v>1009</v>
      </c>
      <c r="O1443" t="s">
        <v>32</v>
      </c>
      <c r="P1443" t="s">
        <v>32</v>
      </c>
      <c r="Q1443">
        <v>1000</v>
      </c>
      <c r="X1443">
        <v>0.5</v>
      </c>
      <c r="Y1443">
        <v>12645.17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 t="s">
        <v>3</v>
      </c>
      <c r="AG1443">
        <v>0.5</v>
      </c>
      <c r="AH1443">
        <v>2</v>
      </c>
      <c r="AI1443">
        <v>56497230</v>
      </c>
      <c r="AJ1443">
        <v>1502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5">
      <c r="A1444">
        <f>ROW(Source!A1384)</f>
        <v>1384</v>
      </c>
      <c r="B1444">
        <v>56497249</v>
      </c>
      <c r="C1444">
        <v>56497209</v>
      </c>
      <c r="D1444">
        <v>54914902</v>
      </c>
      <c r="E1444">
        <v>1</v>
      </c>
      <c r="F1444">
        <v>1</v>
      </c>
      <c r="G1444">
        <v>1079</v>
      </c>
      <c r="H1444">
        <v>3</v>
      </c>
      <c r="I1444" t="s">
        <v>252</v>
      </c>
      <c r="J1444" t="s">
        <v>254</v>
      </c>
      <c r="K1444" t="s">
        <v>253</v>
      </c>
      <c r="L1444">
        <v>1327</v>
      </c>
      <c r="N1444">
        <v>1005</v>
      </c>
      <c r="O1444" t="s">
        <v>214</v>
      </c>
      <c r="P1444" t="s">
        <v>214</v>
      </c>
      <c r="Q1444">
        <v>1</v>
      </c>
      <c r="X1444">
        <v>86.1</v>
      </c>
      <c r="Y1444">
        <v>60.82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 t="s">
        <v>3</v>
      </c>
      <c r="AG1444">
        <v>86.1</v>
      </c>
      <c r="AH1444">
        <v>2</v>
      </c>
      <c r="AI1444">
        <v>56497231</v>
      </c>
      <c r="AJ1444">
        <v>1503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5">
      <c r="A1445">
        <f>ROW(Source!A1384)</f>
        <v>1384</v>
      </c>
      <c r="B1445">
        <v>56497250</v>
      </c>
      <c r="C1445">
        <v>56497209</v>
      </c>
      <c r="D1445">
        <v>54869117</v>
      </c>
      <c r="E1445">
        <v>1079</v>
      </c>
      <c r="F1445">
        <v>1</v>
      </c>
      <c r="G1445">
        <v>1079</v>
      </c>
      <c r="H1445">
        <v>3</v>
      </c>
      <c r="I1445" t="s">
        <v>973</v>
      </c>
      <c r="J1445" t="s">
        <v>3</v>
      </c>
      <c r="K1445" t="s">
        <v>987</v>
      </c>
      <c r="L1445">
        <v>1339</v>
      </c>
      <c r="N1445">
        <v>1007</v>
      </c>
      <c r="O1445" t="s">
        <v>158</v>
      </c>
      <c r="P1445" t="s">
        <v>158</v>
      </c>
      <c r="Q1445">
        <v>1</v>
      </c>
      <c r="X1445">
        <v>101.5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3</v>
      </c>
      <c r="AG1445">
        <v>101.5</v>
      </c>
      <c r="AH1445">
        <v>3</v>
      </c>
      <c r="AI1445">
        <v>-1</v>
      </c>
      <c r="AJ1445" t="s">
        <v>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5">
      <c r="A1446">
        <f>ROW(Source!A1385)</f>
        <v>1385</v>
      </c>
      <c r="B1446">
        <v>56497232</v>
      </c>
      <c r="C1446">
        <v>56497209</v>
      </c>
      <c r="D1446">
        <v>54836958</v>
      </c>
      <c r="E1446">
        <v>1079</v>
      </c>
      <c r="F1446">
        <v>1</v>
      </c>
      <c r="G1446">
        <v>1079</v>
      </c>
      <c r="H1446">
        <v>1</v>
      </c>
      <c r="I1446" t="s">
        <v>738</v>
      </c>
      <c r="J1446" t="s">
        <v>3</v>
      </c>
      <c r="K1446" t="s">
        <v>739</v>
      </c>
      <c r="L1446">
        <v>1191</v>
      </c>
      <c r="N1446">
        <v>1013</v>
      </c>
      <c r="O1446" t="s">
        <v>740</v>
      </c>
      <c r="P1446" t="s">
        <v>740</v>
      </c>
      <c r="Q1446">
        <v>1</v>
      </c>
      <c r="X1446">
        <v>806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1</v>
      </c>
      <c r="AF1446" t="s">
        <v>166</v>
      </c>
      <c r="AG1446">
        <v>1019.59</v>
      </c>
      <c r="AH1446">
        <v>2</v>
      </c>
      <c r="AI1446">
        <v>56497210</v>
      </c>
      <c r="AJ1446">
        <v>1504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5">
      <c r="A1447">
        <f>ROW(Source!A1385)</f>
        <v>1385</v>
      </c>
      <c r="B1447">
        <v>56497233</v>
      </c>
      <c r="C1447">
        <v>56497209</v>
      </c>
      <c r="D1447">
        <v>54934284</v>
      </c>
      <c r="E1447">
        <v>1</v>
      </c>
      <c r="F1447">
        <v>1</v>
      </c>
      <c r="G1447">
        <v>1079</v>
      </c>
      <c r="H1447">
        <v>2</v>
      </c>
      <c r="I1447" t="s">
        <v>741</v>
      </c>
      <c r="J1447" t="s">
        <v>742</v>
      </c>
      <c r="K1447" t="s">
        <v>743</v>
      </c>
      <c r="L1447">
        <v>1368</v>
      </c>
      <c r="N1447">
        <v>1011</v>
      </c>
      <c r="O1447" t="s">
        <v>744</v>
      </c>
      <c r="P1447" t="s">
        <v>744</v>
      </c>
      <c r="Q1447">
        <v>1</v>
      </c>
      <c r="X1447">
        <v>1.28</v>
      </c>
      <c r="Y1447">
        <v>0</v>
      </c>
      <c r="Z1447">
        <v>83.1</v>
      </c>
      <c r="AA1447">
        <v>12.62</v>
      </c>
      <c r="AB1447">
        <v>0</v>
      </c>
      <c r="AC1447">
        <v>0</v>
      </c>
      <c r="AD1447">
        <v>1</v>
      </c>
      <c r="AE1447">
        <v>0</v>
      </c>
      <c r="AF1447" t="s">
        <v>165</v>
      </c>
      <c r="AG1447">
        <v>1.7600000000000002</v>
      </c>
      <c r="AH1447">
        <v>2</v>
      </c>
      <c r="AI1447">
        <v>56497211</v>
      </c>
      <c r="AJ1447">
        <v>1505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5">
      <c r="A1448">
        <f>ROW(Source!A1385)</f>
        <v>1385</v>
      </c>
      <c r="B1448">
        <v>56497235</v>
      </c>
      <c r="C1448">
        <v>56497209</v>
      </c>
      <c r="D1448">
        <v>54934421</v>
      </c>
      <c r="E1448">
        <v>1</v>
      </c>
      <c r="F1448">
        <v>1</v>
      </c>
      <c r="G1448">
        <v>1079</v>
      </c>
      <c r="H1448">
        <v>2</v>
      </c>
      <c r="I1448" t="s">
        <v>803</v>
      </c>
      <c r="J1448" t="s">
        <v>804</v>
      </c>
      <c r="K1448" t="s">
        <v>805</v>
      </c>
      <c r="L1448">
        <v>1368</v>
      </c>
      <c r="N1448">
        <v>1011</v>
      </c>
      <c r="O1448" t="s">
        <v>744</v>
      </c>
      <c r="P1448" t="s">
        <v>744</v>
      </c>
      <c r="Q1448">
        <v>1</v>
      </c>
      <c r="X1448">
        <v>4.5999999999999996</v>
      </c>
      <c r="Y1448">
        <v>0</v>
      </c>
      <c r="Z1448">
        <v>0.45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 t="s">
        <v>165</v>
      </c>
      <c r="AG1448">
        <v>6.3250000000000002</v>
      </c>
      <c r="AH1448">
        <v>2</v>
      </c>
      <c r="AI1448">
        <v>56497213</v>
      </c>
      <c r="AJ1448">
        <v>1506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>
        <f>ROW(Source!A1385)</f>
        <v>1385</v>
      </c>
      <c r="B1449">
        <v>56497234</v>
      </c>
      <c r="C1449">
        <v>56497209</v>
      </c>
      <c r="D1449">
        <v>54933523</v>
      </c>
      <c r="E1449">
        <v>1</v>
      </c>
      <c r="F1449">
        <v>1</v>
      </c>
      <c r="G1449">
        <v>1079</v>
      </c>
      <c r="H1449">
        <v>2</v>
      </c>
      <c r="I1449" t="s">
        <v>746</v>
      </c>
      <c r="J1449" t="s">
        <v>747</v>
      </c>
      <c r="K1449" t="s">
        <v>748</v>
      </c>
      <c r="L1449">
        <v>1368</v>
      </c>
      <c r="N1449">
        <v>1011</v>
      </c>
      <c r="O1449" t="s">
        <v>744</v>
      </c>
      <c r="P1449" t="s">
        <v>744</v>
      </c>
      <c r="Q1449">
        <v>1</v>
      </c>
      <c r="X1449">
        <v>0.86</v>
      </c>
      <c r="Y1449">
        <v>0</v>
      </c>
      <c r="Z1449">
        <v>179.17</v>
      </c>
      <c r="AA1449">
        <v>16.93</v>
      </c>
      <c r="AB1449">
        <v>0</v>
      </c>
      <c r="AC1449">
        <v>0</v>
      </c>
      <c r="AD1449">
        <v>1</v>
      </c>
      <c r="AE1449">
        <v>0</v>
      </c>
      <c r="AF1449" t="s">
        <v>165</v>
      </c>
      <c r="AG1449">
        <v>1.1825000000000001</v>
      </c>
      <c r="AH1449">
        <v>2</v>
      </c>
      <c r="AI1449">
        <v>56497212</v>
      </c>
      <c r="AJ1449">
        <v>1507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5">
      <c r="A1450">
        <f>ROW(Source!A1385)</f>
        <v>1385</v>
      </c>
      <c r="B1450">
        <v>56497236</v>
      </c>
      <c r="C1450">
        <v>56497209</v>
      </c>
      <c r="D1450">
        <v>54933656</v>
      </c>
      <c r="E1450">
        <v>1</v>
      </c>
      <c r="F1450">
        <v>1</v>
      </c>
      <c r="G1450">
        <v>1079</v>
      </c>
      <c r="H1450">
        <v>2</v>
      </c>
      <c r="I1450" t="s">
        <v>806</v>
      </c>
      <c r="J1450" t="s">
        <v>807</v>
      </c>
      <c r="K1450" t="s">
        <v>808</v>
      </c>
      <c r="L1450">
        <v>1368</v>
      </c>
      <c r="N1450">
        <v>1011</v>
      </c>
      <c r="O1450" t="s">
        <v>744</v>
      </c>
      <c r="P1450" t="s">
        <v>744</v>
      </c>
      <c r="Q1450">
        <v>1</v>
      </c>
      <c r="X1450">
        <v>0.25</v>
      </c>
      <c r="Y1450">
        <v>0</v>
      </c>
      <c r="Z1450">
        <v>164.94</v>
      </c>
      <c r="AA1450">
        <v>14.54</v>
      </c>
      <c r="AB1450">
        <v>0</v>
      </c>
      <c r="AC1450">
        <v>0</v>
      </c>
      <c r="AD1450">
        <v>1</v>
      </c>
      <c r="AE1450">
        <v>0</v>
      </c>
      <c r="AF1450" t="s">
        <v>165</v>
      </c>
      <c r="AG1450">
        <v>0.34375</v>
      </c>
      <c r="AH1450">
        <v>2</v>
      </c>
      <c r="AI1450">
        <v>56497214</v>
      </c>
      <c r="AJ1450">
        <v>1508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5">
      <c r="A1451">
        <f>ROW(Source!A1385)</f>
        <v>1385</v>
      </c>
      <c r="B1451">
        <v>56497237</v>
      </c>
      <c r="C1451">
        <v>56497209</v>
      </c>
      <c r="D1451">
        <v>54933779</v>
      </c>
      <c r="E1451">
        <v>1</v>
      </c>
      <c r="F1451">
        <v>1</v>
      </c>
      <c r="G1451">
        <v>1079</v>
      </c>
      <c r="H1451">
        <v>2</v>
      </c>
      <c r="I1451" t="s">
        <v>749</v>
      </c>
      <c r="J1451" t="s">
        <v>750</v>
      </c>
      <c r="K1451" t="s">
        <v>751</v>
      </c>
      <c r="L1451">
        <v>1368</v>
      </c>
      <c r="N1451">
        <v>1011</v>
      </c>
      <c r="O1451" t="s">
        <v>744</v>
      </c>
      <c r="P1451" t="s">
        <v>744</v>
      </c>
      <c r="Q1451">
        <v>1</v>
      </c>
      <c r="X1451">
        <v>40.299999999999997</v>
      </c>
      <c r="Y1451">
        <v>0</v>
      </c>
      <c r="Z1451">
        <v>0.23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 t="s">
        <v>165</v>
      </c>
      <c r="AG1451">
        <v>55.412500000000001</v>
      </c>
      <c r="AH1451">
        <v>2</v>
      </c>
      <c r="AI1451">
        <v>56497215</v>
      </c>
      <c r="AJ1451">
        <v>1509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5">
      <c r="A1452">
        <f>ROW(Source!A1385)</f>
        <v>1385</v>
      </c>
      <c r="B1452">
        <v>56497238</v>
      </c>
      <c r="C1452">
        <v>56497209</v>
      </c>
      <c r="D1452">
        <v>54831673</v>
      </c>
      <c r="E1452">
        <v>1079</v>
      </c>
      <c r="F1452">
        <v>1</v>
      </c>
      <c r="G1452">
        <v>1079</v>
      </c>
      <c r="H1452">
        <v>3</v>
      </c>
      <c r="I1452" t="s">
        <v>969</v>
      </c>
      <c r="J1452" t="s">
        <v>3</v>
      </c>
      <c r="K1452" t="s">
        <v>972</v>
      </c>
      <c r="L1452">
        <v>1348</v>
      </c>
      <c r="N1452">
        <v>1009</v>
      </c>
      <c r="O1452" t="s">
        <v>32</v>
      </c>
      <c r="P1452" t="s">
        <v>32</v>
      </c>
      <c r="Q1452">
        <v>1000</v>
      </c>
      <c r="X1452">
        <v>7.66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3</v>
      </c>
      <c r="AG1452">
        <v>7.66</v>
      </c>
      <c r="AH1452">
        <v>3</v>
      </c>
      <c r="AI1452">
        <v>-1</v>
      </c>
      <c r="AJ1452" t="s">
        <v>3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5">
      <c r="A1453">
        <f>ROW(Source!A1385)</f>
        <v>1385</v>
      </c>
      <c r="B1453">
        <v>56497239</v>
      </c>
      <c r="C1453">
        <v>56497209</v>
      </c>
      <c r="D1453">
        <v>54902310</v>
      </c>
      <c r="E1453">
        <v>1</v>
      </c>
      <c r="F1453">
        <v>1</v>
      </c>
      <c r="G1453">
        <v>1079</v>
      </c>
      <c r="H1453">
        <v>3</v>
      </c>
      <c r="I1453" t="s">
        <v>752</v>
      </c>
      <c r="J1453" t="s">
        <v>753</v>
      </c>
      <c r="K1453" t="s">
        <v>754</v>
      </c>
      <c r="L1453">
        <v>1339</v>
      </c>
      <c r="N1453">
        <v>1007</v>
      </c>
      <c r="O1453" t="s">
        <v>158</v>
      </c>
      <c r="P1453" t="s">
        <v>158</v>
      </c>
      <c r="Q1453">
        <v>1</v>
      </c>
      <c r="X1453">
        <v>0.25700000000000001</v>
      </c>
      <c r="Y1453">
        <v>7.07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 t="s">
        <v>3</v>
      </c>
      <c r="AG1453">
        <v>0.25700000000000001</v>
      </c>
      <c r="AH1453">
        <v>2</v>
      </c>
      <c r="AI1453">
        <v>56497216</v>
      </c>
      <c r="AJ1453">
        <v>1510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x14ac:dyDescent="0.25">
      <c r="A1454">
        <f>ROW(Source!A1385)</f>
        <v>1385</v>
      </c>
      <c r="B1454">
        <v>56497240</v>
      </c>
      <c r="C1454">
        <v>56497209</v>
      </c>
      <c r="D1454">
        <v>54902322</v>
      </c>
      <c r="E1454">
        <v>1</v>
      </c>
      <c r="F1454">
        <v>1</v>
      </c>
      <c r="G1454">
        <v>1079</v>
      </c>
      <c r="H1454">
        <v>3</v>
      </c>
      <c r="I1454" t="s">
        <v>809</v>
      </c>
      <c r="J1454" t="s">
        <v>810</v>
      </c>
      <c r="K1454" t="s">
        <v>811</v>
      </c>
      <c r="L1454">
        <v>1348</v>
      </c>
      <c r="N1454">
        <v>1009</v>
      </c>
      <c r="O1454" t="s">
        <v>32</v>
      </c>
      <c r="P1454" t="s">
        <v>32</v>
      </c>
      <c r="Q1454">
        <v>1000</v>
      </c>
      <c r="X1454">
        <v>7.9000000000000001E-2</v>
      </c>
      <c r="Y1454">
        <v>6512.79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 t="s">
        <v>3</v>
      </c>
      <c r="AG1454">
        <v>7.9000000000000001E-2</v>
      </c>
      <c r="AH1454">
        <v>2</v>
      </c>
      <c r="AI1454">
        <v>56497217</v>
      </c>
      <c r="AJ1454">
        <v>1511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x14ac:dyDescent="0.25">
      <c r="A1455">
        <f>ROW(Source!A1385)</f>
        <v>1385</v>
      </c>
      <c r="B1455">
        <v>56497241</v>
      </c>
      <c r="C1455">
        <v>56497209</v>
      </c>
      <c r="D1455">
        <v>54902402</v>
      </c>
      <c r="E1455">
        <v>1</v>
      </c>
      <c r="F1455">
        <v>1</v>
      </c>
      <c r="G1455">
        <v>1079</v>
      </c>
      <c r="H1455">
        <v>3</v>
      </c>
      <c r="I1455" t="s">
        <v>812</v>
      </c>
      <c r="J1455" t="s">
        <v>813</v>
      </c>
      <c r="K1455" t="s">
        <v>814</v>
      </c>
      <c r="L1455">
        <v>1339</v>
      </c>
      <c r="N1455">
        <v>1007</v>
      </c>
      <c r="O1455" t="s">
        <v>158</v>
      </c>
      <c r="P1455" t="s">
        <v>158</v>
      </c>
      <c r="Q1455">
        <v>1</v>
      </c>
      <c r="X1455">
        <v>0.53</v>
      </c>
      <c r="Y1455">
        <v>1821.37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 t="s">
        <v>3</v>
      </c>
      <c r="AG1455">
        <v>0.53</v>
      </c>
      <c r="AH1455">
        <v>2</v>
      </c>
      <c r="AI1455">
        <v>56497218</v>
      </c>
      <c r="AJ1455">
        <v>1512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x14ac:dyDescent="0.25">
      <c r="A1456">
        <f>ROW(Source!A1385)</f>
        <v>1385</v>
      </c>
      <c r="B1456">
        <v>56497242</v>
      </c>
      <c r="C1456">
        <v>56497209</v>
      </c>
      <c r="D1456">
        <v>54902403</v>
      </c>
      <c r="E1456">
        <v>1</v>
      </c>
      <c r="F1456">
        <v>1</v>
      </c>
      <c r="G1456">
        <v>1079</v>
      </c>
      <c r="H1456">
        <v>3</v>
      </c>
      <c r="I1456" t="s">
        <v>815</v>
      </c>
      <c r="J1456" t="s">
        <v>816</v>
      </c>
      <c r="K1456" t="s">
        <v>817</v>
      </c>
      <c r="L1456">
        <v>1339</v>
      </c>
      <c r="N1456">
        <v>1007</v>
      </c>
      <c r="O1456" t="s">
        <v>158</v>
      </c>
      <c r="P1456" t="s">
        <v>158</v>
      </c>
      <c r="Q1456">
        <v>1</v>
      </c>
      <c r="X1456">
        <v>2.61</v>
      </c>
      <c r="Y1456">
        <v>1821.37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3</v>
      </c>
      <c r="AG1456">
        <v>2.61</v>
      </c>
      <c r="AH1456">
        <v>2</v>
      </c>
      <c r="AI1456">
        <v>56497219</v>
      </c>
      <c r="AJ1456">
        <v>1513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x14ac:dyDescent="0.25">
      <c r="A1457">
        <f>ROW(Source!A1385)</f>
        <v>1385</v>
      </c>
      <c r="B1457">
        <v>56497243</v>
      </c>
      <c r="C1457">
        <v>56497209</v>
      </c>
      <c r="D1457">
        <v>54902427</v>
      </c>
      <c r="E1457">
        <v>1</v>
      </c>
      <c r="F1457">
        <v>1</v>
      </c>
      <c r="G1457">
        <v>1079</v>
      </c>
      <c r="H1457">
        <v>3</v>
      </c>
      <c r="I1457" t="s">
        <v>761</v>
      </c>
      <c r="J1457" t="s">
        <v>762</v>
      </c>
      <c r="K1457" t="s">
        <v>763</v>
      </c>
      <c r="L1457">
        <v>1348</v>
      </c>
      <c r="N1457">
        <v>1009</v>
      </c>
      <c r="O1457" t="s">
        <v>32</v>
      </c>
      <c r="P1457" t="s">
        <v>32</v>
      </c>
      <c r="Q1457">
        <v>1000</v>
      </c>
      <c r="X1457">
        <v>8.5999999999999993E-2</v>
      </c>
      <c r="Y1457">
        <v>1257.54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 t="s">
        <v>3</v>
      </c>
      <c r="AG1457">
        <v>8.5999999999999993E-2</v>
      </c>
      <c r="AH1457">
        <v>2</v>
      </c>
      <c r="AI1457">
        <v>56497220</v>
      </c>
      <c r="AJ1457">
        <v>1514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x14ac:dyDescent="0.25">
      <c r="A1458">
        <f>ROW(Source!A1385)</f>
        <v>1385</v>
      </c>
      <c r="B1458">
        <v>56497244</v>
      </c>
      <c r="C1458">
        <v>56497209</v>
      </c>
      <c r="D1458">
        <v>54902715</v>
      </c>
      <c r="E1458">
        <v>1</v>
      </c>
      <c r="F1458">
        <v>1</v>
      </c>
      <c r="G1458">
        <v>1079</v>
      </c>
      <c r="H1458">
        <v>3</v>
      </c>
      <c r="I1458" t="s">
        <v>892</v>
      </c>
      <c r="J1458" t="s">
        <v>893</v>
      </c>
      <c r="K1458" t="s">
        <v>894</v>
      </c>
      <c r="L1458">
        <v>1327</v>
      </c>
      <c r="N1458">
        <v>1005</v>
      </c>
      <c r="O1458" t="s">
        <v>214</v>
      </c>
      <c r="P1458" t="s">
        <v>214</v>
      </c>
      <c r="Q1458">
        <v>1</v>
      </c>
      <c r="X1458">
        <v>42.9</v>
      </c>
      <c r="Y1458">
        <v>7.39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 t="s">
        <v>3</v>
      </c>
      <c r="AG1458">
        <v>42.9</v>
      </c>
      <c r="AH1458">
        <v>2</v>
      </c>
      <c r="AI1458">
        <v>56497221</v>
      </c>
      <c r="AJ1458">
        <v>1515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x14ac:dyDescent="0.25">
      <c r="A1459">
        <f>ROW(Source!A1385)</f>
        <v>1385</v>
      </c>
      <c r="B1459">
        <v>56497245</v>
      </c>
      <c r="C1459">
        <v>56497209</v>
      </c>
      <c r="D1459">
        <v>54902280</v>
      </c>
      <c r="E1459">
        <v>1</v>
      </c>
      <c r="F1459">
        <v>1</v>
      </c>
      <c r="G1459">
        <v>1079</v>
      </c>
      <c r="H1459">
        <v>3</v>
      </c>
      <c r="I1459" t="s">
        <v>895</v>
      </c>
      <c r="J1459" t="s">
        <v>896</v>
      </c>
      <c r="K1459" t="s">
        <v>897</v>
      </c>
      <c r="L1459">
        <v>1339</v>
      </c>
      <c r="N1459">
        <v>1007</v>
      </c>
      <c r="O1459" t="s">
        <v>158</v>
      </c>
      <c r="P1459" t="s">
        <v>158</v>
      </c>
      <c r="Q1459">
        <v>1</v>
      </c>
      <c r="X1459">
        <v>6.22</v>
      </c>
      <c r="Y1459">
        <v>2464.94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 t="s">
        <v>3</v>
      </c>
      <c r="AG1459">
        <v>6.22</v>
      </c>
      <c r="AH1459">
        <v>2</v>
      </c>
      <c r="AI1459">
        <v>56497222</v>
      </c>
      <c r="AJ1459">
        <v>1516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x14ac:dyDescent="0.25">
      <c r="A1460">
        <f>ROW(Source!A1385)</f>
        <v>1385</v>
      </c>
      <c r="B1460">
        <v>56497246</v>
      </c>
      <c r="C1460">
        <v>56497209</v>
      </c>
      <c r="D1460">
        <v>54902287</v>
      </c>
      <c r="E1460">
        <v>1</v>
      </c>
      <c r="F1460">
        <v>1</v>
      </c>
      <c r="G1460">
        <v>1079</v>
      </c>
      <c r="H1460">
        <v>3</v>
      </c>
      <c r="I1460" t="s">
        <v>898</v>
      </c>
      <c r="J1460" t="s">
        <v>899</v>
      </c>
      <c r="K1460" t="s">
        <v>900</v>
      </c>
      <c r="L1460">
        <v>1339</v>
      </c>
      <c r="N1460">
        <v>1007</v>
      </c>
      <c r="O1460" t="s">
        <v>158</v>
      </c>
      <c r="P1460" t="s">
        <v>158</v>
      </c>
      <c r="Q1460">
        <v>1</v>
      </c>
      <c r="X1460">
        <v>0.99</v>
      </c>
      <c r="Y1460">
        <v>2824.52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 t="s">
        <v>3</v>
      </c>
      <c r="AG1460">
        <v>0.99</v>
      </c>
      <c r="AH1460">
        <v>2</v>
      </c>
      <c r="AI1460">
        <v>56497223</v>
      </c>
      <c r="AJ1460">
        <v>1517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x14ac:dyDescent="0.25">
      <c r="A1461">
        <f>ROW(Source!A1385)</f>
        <v>1385</v>
      </c>
      <c r="B1461">
        <v>56497247</v>
      </c>
      <c r="C1461">
        <v>56497209</v>
      </c>
      <c r="D1461">
        <v>54902884</v>
      </c>
      <c r="E1461">
        <v>1</v>
      </c>
      <c r="F1461">
        <v>1</v>
      </c>
      <c r="G1461">
        <v>1079</v>
      </c>
      <c r="H1461">
        <v>3</v>
      </c>
      <c r="I1461" t="s">
        <v>901</v>
      </c>
      <c r="J1461" t="s">
        <v>902</v>
      </c>
      <c r="K1461" t="s">
        <v>903</v>
      </c>
      <c r="L1461">
        <v>1348</v>
      </c>
      <c r="N1461">
        <v>1009</v>
      </c>
      <c r="O1461" t="s">
        <v>32</v>
      </c>
      <c r="P1461" t="s">
        <v>32</v>
      </c>
      <c r="Q1461">
        <v>1000</v>
      </c>
      <c r="X1461">
        <v>1.1599999999999999E-2</v>
      </c>
      <c r="Y1461">
        <v>9238.1299999999992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 t="s">
        <v>3</v>
      </c>
      <c r="AG1461">
        <v>1.1599999999999999E-2</v>
      </c>
      <c r="AH1461">
        <v>2</v>
      </c>
      <c r="AI1461">
        <v>56497224</v>
      </c>
      <c r="AJ1461">
        <v>1518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x14ac:dyDescent="0.25">
      <c r="A1462">
        <f>ROW(Source!A1385)</f>
        <v>1385</v>
      </c>
      <c r="B1462">
        <v>56497248</v>
      </c>
      <c r="C1462">
        <v>56497209</v>
      </c>
      <c r="D1462">
        <v>54911477</v>
      </c>
      <c r="E1462">
        <v>1</v>
      </c>
      <c r="F1462">
        <v>1</v>
      </c>
      <c r="G1462">
        <v>1079</v>
      </c>
      <c r="H1462">
        <v>3</v>
      </c>
      <c r="I1462" t="s">
        <v>904</v>
      </c>
      <c r="J1462" t="s">
        <v>905</v>
      </c>
      <c r="K1462" t="s">
        <v>906</v>
      </c>
      <c r="L1462">
        <v>1348</v>
      </c>
      <c r="N1462">
        <v>1009</v>
      </c>
      <c r="O1462" t="s">
        <v>32</v>
      </c>
      <c r="P1462" t="s">
        <v>32</v>
      </c>
      <c r="Q1462">
        <v>1000</v>
      </c>
      <c r="X1462">
        <v>0.5</v>
      </c>
      <c r="Y1462">
        <v>12645.17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 t="s">
        <v>3</v>
      </c>
      <c r="AG1462">
        <v>0.5</v>
      </c>
      <c r="AH1462">
        <v>2</v>
      </c>
      <c r="AI1462">
        <v>56497230</v>
      </c>
      <c r="AJ1462">
        <v>1523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x14ac:dyDescent="0.25">
      <c r="A1463">
        <f>ROW(Source!A1385)</f>
        <v>1385</v>
      </c>
      <c r="B1463">
        <v>56497249</v>
      </c>
      <c r="C1463">
        <v>56497209</v>
      </c>
      <c r="D1463">
        <v>54914902</v>
      </c>
      <c r="E1463">
        <v>1</v>
      </c>
      <c r="F1463">
        <v>1</v>
      </c>
      <c r="G1463">
        <v>1079</v>
      </c>
      <c r="H1463">
        <v>3</v>
      </c>
      <c r="I1463" t="s">
        <v>252</v>
      </c>
      <c r="J1463" t="s">
        <v>254</v>
      </c>
      <c r="K1463" t="s">
        <v>253</v>
      </c>
      <c r="L1463">
        <v>1327</v>
      </c>
      <c r="N1463">
        <v>1005</v>
      </c>
      <c r="O1463" t="s">
        <v>214</v>
      </c>
      <c r="P1463" t="s">
        <v>214</v>
      </c>
      <c r="Q1463">
        <v>1</v>
      </c>
      <c r="X1463">
        <v>86.1</v>
      </c>
      <c r="Y1463">
        <v>60.82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 t="s">
        <v>3</v>
      </c>
      <c r="AG1463">
        <v>86.1</v>
      </c>
      <c r="AH1463">
        <v>2</v>
      </c>
      <c r="AI1463">
        <v>56497231</v>
      </c>
      <c r="AJ1463">
        <v>1524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x14ac:dyDescent="0.25">
      <c r="A1464">
        <f>ROW(Source!A1385)</f>
        <v>1385</v>
      </c>
      <c r="B1464">
        <v>56497250</v>
      </c>
      <c r="C1464">
        <v>56497209</v>
      </c>
      <c r="D1464">
        <v>54869117</v>
      </c>
      <c r="E1464">
        <v>1079</v>
      </c>
      <c r="F1464">
        <v>1</v>
      </c>
      <c r="G1464">
        <v>1079</v>
      </c>
      <c r="H1464">
        <v>3</v>
      </c>
      <c r="I1464" t="s">
        <v>973</v>
      </c>
      <c r="J1464" t="s">
        <v>3</v>
      </c>
      <c r="K1464" t="s">
        <v>987</v>
      </c>
      <c r="L1464">
        <v>1339</v>
      </c>
      <c r="N1464">
        <v>1007</v>
      </c>
      <c r="O1464" t="s">
        <v>158</v>
      </c>
      <c r="P1464" t="s">
        <v>158</v>
      </c>
      <c r="Q1464">
        <v>1</v>
      </c>
      <c r="X1464">
        <v>101.5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3</v>
      </c>
      <c r="AG1464">
        <v>101.5</v>
      </c>
      <c r="AH1464">
        <v>3</v>
      </c>
      <c r="AI1464">
        <v>-1</v>
      </c>
      <c r="AJ1464" t="s">
        <v>3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x14ac:dyDescent="0.25">
      <c r="A1465">
        <f>ROW(Source!A1394)</f>
        <v>1394</v>
      </c>
      <c r="B1465">
        <v>56497266</v>
      </c>
      <c r="C1465">
        <v>56497256</v>
      </c>
      <c r="D1465">
        <v>54836958</v>
      </c>
      <c r="E1465">
        <v>1079</v>
      </c>
      <c r="F1465">
        <v>1</v>
      </c>
      <c r="G1465">
        <v>1079</v>
      </c>
      <c r="H1465">
        <v>1</v>
      </c>
      <c r="I1465" t="s">
        <v>738</v>
      </c>
      <c r="J1465" t="s">
        <v>3</v>
      </c>
      <c r="K1465" t="s">
        <v>739</v>
      </c>
      <c r="L1465">
        <v>1191</v>
      </c>
      <c r="N1465">
        <v>1013</v>
      </c>
      <c r="O1465" t="s">
        <v>740</v>
      </c>
      <c r="P1465" t="s">
        <v>740</v>
      </c>
      <c r="Q1465">
        <v>1</v>
      </c>
      <c r="X1465">
        <v>18.170000000000002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 t="s">
        <v>166</v>
      </c>
      <c r="AG1465">
        <v>22.985050000000005</v>
      </c>
      <c r="AH1465">
        <v>2</v>
      </c>
      <c r="AI1465">
        <v>56497257</v>
      </c>
      <c r="AJ1465">
        <v>1525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x14ac:dyDescent="0.25">
      <c r="A1466">
        <f>ROW(Source!A1394)</f>
        <v>1394</v>
      </c>
      <c r="B1466">
        <v>56497267</v>
      </c>
      <c r="C1466">
        <v>56497256</v>
      </c>
      <c r="D1466">
        <v>54934284</v>
      </c>
      <c r="E1466">
        <v>1</v>
      </c>
      <c r="F1466">
        <v>1</v>
      </c>
      <c r="G1466">
        <v>1079</v>
      </c>
      <c r="H1466">
        <v>2</v>
      </c>
      <c r="I1466" t="s">
        <v>741</v>
      </c>
      <c r="J1466" t="s">
        <v>742</v>
      </c>
      <c r="K1466" t="s">
        <v>743</v>
      </c>
      <c r="L1466">
        <v>1368</v>
      </c>
      <c r="N1466">
        <v>1011</v>
      </c>
      <c r="O1466" t="s">
        <v>744</v>
      </c>
      <c r="P1466" t="s">
        <v>744</v>
      </c>
      <c r="Q1466">
        <v>1</v>
      </c>
      <c r="X1466">
        <v>0.34</v>
      </c>
      <c r="Y1466">
        <v>0</v>
      </c>
      <c r="Z1466">
        <v>83.1</v>
      </c>
      <c r="AA1466">
        <v>12.62</v>
      </c>
      <c r="AB1466">
        <v>0</v>
      </c>
      <c r="AC1466">
        <v>0</v>
      </c>
      <c r="AD1466">
        <v>1</v>
      </c>
      <c r="AE1466">
        <v>0</v>
      </c>
      <c r="AF1466" t="s">
        <v>165</v>
      </c>
      <c r="AG1466">
        <v>0.46750000000000008</v>
      </c>
      <c r="AH1466">
        <v>2</v>
      </c>
      <c r="AI1466">
        <v>56497258</v>
      </c>
      <c r="AJ1466">
        <v>1526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>
        <f>ROW(Source!A1394)</f>
        <v>1394</v>
      </c>
      <c r="B1467">
        <v>56497268</v>
      </c>
      <c r="C1467">
        <v>56497256</v>
      </c>
      <c r="D1467">
        <v>54933607</v>
      </c>
      <c r="E1467">
        <v>1</v>
      </c>
      <c r="F1467">
        <v>1</v>
      </c>
      <c r="G1467">
        <v>1079</v>
      </c>
      <c r="H1467">
        <v>2</v>
      </c>
      <c r="I1467" t="s">
        <v>868</v>
      </c>
      <c r="J1467" t="s">
        <v>869</v>
      </c>
      <c r="K1467" t="s">
        <v>870</v>
      </c>
      <c r="L1467">
        <v>1368</v>
      </c>
      <c r="N1467">
        <v>1011</v>
      </c>
      <c r="O1467" t="s">
        <v>744</v>
      </c>
      <c r="P1467" t="s">
        <v>744</v>
      </c>
      <c r="Q1467">
        <v>1</v>
      </c>
      <c r="X1467">
        <v>0.43</v>
      </c>
      <c r="Y1467">
        <v>0</v>
      </c>
      <c r="Z1467">
        <v>3.18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 t="s">
        <v>165</v>
      </c>
      <c r="AG1467">
        <v>0.59125000000000005</v>
      </c>
      <c r="AH1467">
        <v>2</v>
      </c>
      <c r="AI1467">
        <v>56497259</v>
      </c>
      <c r="AJ1467">
        <v>1527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5">
      <c r="A1468">
        <f>ROW(Source!A1394)</f>
        <v>1394</v>
      </c>
      <c r="B1468">
        <v>56497269</v>
      </c>
      <c r="C1468">
        <v>56497256</v>
      </c>
      <c r="D1468">
        <v>54933712</v>
      </c>
      <c r="E1468">
        <v>1</v>
      </c>
      <c r="F1468">
        <v>1</v>
      </c>
      <c r="G1468">
        <v>1079</v>
      </c>
      <c r="H1468">
        <v>2</v>
      </c>
      <c r="I1468" t="s">
        <v>927</v>
      </c>
      <c r="J1468" t="s">
        <v>928</v>
      </c>
      <c r="K1468" t="s">
        <v>929</v>
      </c>
      <c r="L1468">
        <v>1368</v>
      </c>
      <c r="N1468">
        <v>1011</v>
      </c>
      <c r="O1468" t="s">
        <v>744</v>
      </c>
      <c r="P1468" t="s">
        <v>744</v>
      </c>
      <c r="Q1468">
        <v>1</v>
      </c>
      <c r="X1468">
        <v>0.41</v>
      </c>
      <c r="Y1468">
        <v>0</v>
      </c>
      <c r="Z1468">
        <v>12.32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 t="s">
        <v>165</v>
      </c>
      <c r="AG1468">
        <v>0.56374999999999997</v>
      </c>
      <c r="AH1468">
        <v>2</v>
      </c>
      <c r="AI1468">
        <v>56497260</v>
      </c>
      <c r="AJ1468">
        <v>1528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x14ac:dyDescent="0.25">
      <c r="A1469">
        <f>ROW(Source!A1394)</f>
        <v>1394</v>
      </c>
      <c r="B1469">
        <v>56497270</v>
      </c>
      <c r="C1469">
        <v>56497256</v>
      </c>
      <c r="D1469">
        <v>54902318</v>
      </c>
      <c r="E1469">
        <v>1</v>
      </c>
      <c r="F1469">
        <v>1</v>
      </c>
      <c r="G1469">
        <v>1079</v>
      </c>
      <c r="H1469">
        <v>3</v>
      </c>
      <c r="I1469" t="s">
        <v>755</v>
      </c>
      <c r="J1469" t="s">
        <v>756</v>
      </c>
      <c r="K1469" t="s">
        <v>757</v>
      </c>
      <c r="L1469">
        <v>1348</v>
      </c>
      <c r="N1469">
        <v>1009</v>
      </c>
      <c r="O1469" t="s">
        <v>32</v>
      </c>
      <c r="P1469" t="s">
        <v>32</v>
      </c>
      <c r="Q1469">
        <v>1000</v>
      </c>
      <c r="X1469">
        <v>3.8999999999999998E-3</v>
      </c>
      <c r="Y1469">
        <v>15160.61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 t="s">
        <v>3</v>
      </c>
      <c r="AG1469">
        <v>3.8999999999999998E-3</v>
      </c>
      <c r="AH1469">
        <v>2</v>
      </c>
      <c r="AI1469">
        <v>56497261</v>
      </c>
      <c r="AJ1469">
        <v>1529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5">
      <c r="A1470">
        <f>ROW(Source!A1394)</f>
        <v>1394</v>
      </c>
      <c r="B1470">
        <v>56497271</v>
      </c>
      <c r="C1470">
        <v>56497256</v>
      </c>
      <c r="D1470">
        <v>54902260</v>
      </c>
      <c r="E1470">
        <v>1</v>
      </c>
      <c r="F1470">
        <v>1</v>
      </c>
      <c r="G1470">
        <v>1079</v>
      </c>
      <c r="H1470">
        <v>3</v>
      </c>
      <c r="I1470" t="s">
        <v>930</v>
      </c>
      <c r="J1470" t="s">
        <v>931</v>
      </c>
      <c r="K1470" t="s">
        <v>932</v>
      </c>
      <c r="L1470">
        <v>1348</v>
      </c>
      <c r="N1470">
        <v>1009</v>
      </c>
      <c r="O1470" t="s">
        <v>32</v>
      </c>
      <c r="P1470" t="s">
        <v>32</v>
      </c>
      <c r="Q1470">
        <v>1000</v>
      </c>
      <c r="X1470">
        <v>7.0000000000000007E-2</v>
      </c>
      <c r="Y1470">
        <v>3381.8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 t="s">
        <v>3</v>
      </c>
      <c r="AG1470">
        <v>7.0000000000000007E-2</v>
      </c>
      <c r="AH1470">
        <v>2</v>
      </c>
      <c r="AI1470">
        <v>56497262</v>
      </c>
      <c r="AJ1470">
        <v>1530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5">
      <c r="A1471">
        <f>ROW(Source!A1394)</f>
        <v>1394</v>
      </c>
      <c r="B1471">
        <v>56497272</v>
      </c>
      <c r="C1471">
        <v>56497256</v>
      </c>
      <c r="D1471">
        <v>54902263</v>
      </c>
      <c r="E1471">
        <v>1</v>
      </c>
      <c r="F1471">
        <v>1</v>
      </c>
      <c r="G1471">
        <v>1079</v>
      </c>
      <c r="H1471">
        <v>3</v>
      </c>
      <c r="I1471" t="s">
        <v>933</v>
      </c>
      <c r="J1471" t="s">
        <v>934</v>
      </c>
      <c r="K1471" t="s">
        <v>935</v>
      </c>
      <c r="L1471">
        <v>1348</v>
      </c>
      <c r="N1471">
        <v>1009</v>
      </c>
      <c r="O1471" t="s">
        <v>32</v>
      </c>
      <c r="P1471" t="s">
        <v>32</v>
      </c>
      <c r="Q1471">
        <v>1000</v>
      </c>
      <c r="X1471">
        <v>2E-3</v>
      </c>
      <c r="Y1471">
        <v>26867.38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 t="s">
        <v>3</v>
      </c>
      <c r="AG1471">
        <v>2E-3</v>
      </c>
      <c r="AH1471">
        <v>2</v>
      </c>
      <c r="AI1471">
        <v>56497263</v>
      </c>
      <c r="AJ1471">
        <v>1531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5">
      <c r="A1472">
        <f>ROW(Source!A1394)</f>
        <v>1394</v>
      </c>
      <c r="B1472">
        <v>56497273</v>
      </c>
      <c r="C1472">
        <v>56497256</v>
      </c>
      <c r="D1472">
        <v>54902280</v>
      </c>
      <c r="E1472">
        <v>1</v>
      </c>
      <c r="F1472">
        <v>1</v>
      </c>
      <c r="G1472">
        <v>1079</v>
      </c>
      <c r="H1472">
        <v>3</v>
      </c>
      <c r="I1472" t="s">
        <v>895</v>
      </c>
      <c r="J1472" t="s">
        <v>896</v>
      </c>
      <c r="K1472" t="s">
        <v>897</v>
      </c>
      <c r="L1472">
        <v>1339</v>
      </c>
      <c r="N1472">
        <v>1007</v>
      </c>
      <c r="O1472" t="s">
        <v>158</v>
      </c>
      <c r="P1472" t="s">
        <v>158</v>
      </c>
      <c r="Q1472">
        <v>1</v>
      </c>
      <c r="X1472">
        <v>0.05</v>
      </c>
      <c r="Y1472">
        <v>2464.94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 t="s">
        <v>3</v>
      </c>
      <c r="AG1472">
        <v>0.05</v>
      </c>
      <c r="AH1472">
        <v>2</v>
      </c>
      <c r="AI1472">
        <v>56497264</v>
      </c>
      <c r="AJ1472">
        <v>1532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5">
      <c r="A1473">
        <f>ROW(Source!A1394)</f>
        <v>1394</v>
      </c>
      <c r="B1473">
        <v>56497274</v>
      </c>
      <c r="C1473">
        <v>56497256</v>
      </c>
      <c r="D1473">
        <v>54842635</v>
      </c>
      <c r="E1473">
        <v>1079</v>
      </c>
      <c r="F1473">
        <v>1</v>
      </c>
      <c r="G1473">
        <v>1079</v>
      </c>
      <c r="H1473">
        <v>3</v>
      </c>
      <c r="I1473" t="s">
        <v>1006</v>
      </c>
      <c r="J1473" t="s">
        <v>3</v>
      </c>
      <c r="K1473" t="s">
        <v>1007</v>
      </c>
      <c r="L1473">
        <v>1339</v>
      </c>
      <c r="N1473">
        <v>1007</v>
      </c>
      <c r="O1473" t="s">
        <v>158</v>
      </c>
      <c r="P1473" t="s">
        <v>158</v>
      </c>
      <c r="Q1473">
        <v>1</v>
      </c>
      <c r="X1473">
        <v>0.98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3</v>
      </c>
      <c r="AG1473">
        <v>0.98</v>
      </c>
      <c r="AH1473">
        <v>3</v>
      </c>
      <c r="AI1473">
        <v>-1</v>
      </c>
      <c r="AJ1473" t="s">
        <v>3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5">
      <c r="A1474">
        <f>ROW(Source!A1395)</f>
        <v>1395</v>
      </c>
      <c r="B1474">
        <v>56497266</v>
      </c>
      <c r="C1474">
        <v>56497256</v>
      </c>
      <c r="D1474">
        <v>54836958</v>
      </c>
      <c r="E1474">
        <v>1079</v>
      </c>
      <c r="F1474">
        <v>1</v>
      </c>
      <c r="G1474">
        <v>1079</v>
      </c>
      <c r="H1474">
        <v>1</v>
      </c>
      <c r="I1474" t="s">
        <v>738</v>
      </c>
      <c r="J1474" t="s">
        <v>3</v>
      </c>
      <c r="K1474" t="s">
        <v>739</v>
      </c>
      <c r="L1474">
        <v>1191</v>
      </c>
      <c r="N1474">
        <v>1013</v>
      </c>
      <c r="O1474" t="s">
        <v>740</v>
      </c>
      <c r="P1474" t="s">
        <v>740</v>
      </c>
      <c r="Q1474">
        <v>1</v>
      </c>
      <c r="X1474">
        <v>18.170000000000002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1</v>
      </c>
      <c r="AF1474" t="s">
        <v>166</v>
      </c>
      <c r="AG1474">
        <v>22.985050000000005</v>
      </c>
      <c r="AH1474">
        <v>2</v>
      </c>
      <c r="AI1474">
        <v>56497257</v>
      </c>
      <c r="AJ1474">
        <v>1534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5">
      <c r="A1475">
        <f>ROW(Source!A1395)</f>
        <v>1395</v>
      </c>
      <c r="B1475">
        <v>56497267</v>
      </c>
      <c r="C1475">
        <v>56497256</v>
      </c>
      <c r="D1475">
        <v>54934284</v>
      </c>
      <c r="E1475">
        <v>1</v>
      </c>
      <c r="F1475">
        <v>1</v>
      </c>
      <c r="G1475">
        <v>1079</v>
      </c>
      <c r="H1475">
        <v>2</v>
      </c>
      <c r="I1475" t="s">
        <v>741</v>
      </c>
      <c r="J1475" t="s">
        <v>742</v>
      </c>
      <c r="K1475" t="s">
        <v>743</v>
      </c>
      <c r="L1475">
        <v>1368</v>
      </c>
      <c r="N1475">
        <v>1011</v>
      </c>
      <c r="O1475" t="s">
        <v>744</v>
      </c>
      <c r="P1475" t="s">
        <v>744</v>
      </c>
      <c r="Q1475">
        <v>1</v>
      </c>
      <c r="X1475">
        <v>0.34</v>
      </c>
      <c r="Y1475">
        <v>0</v>
      </c>
      <c r="Z1475">
        <v>83.1</v>
      </c>
      <c r="AA1475">
        <v>12.62</v>
      </c>
      <c r="AB1475">
        <v>0</v>
      </c>
      <c r="AC1475">
        <v>0</v>
      </c>
      <c r="AD1475">
        <v>1</v>
      </c>
      <c r="AE1475">
        <v>0</v>
      </c>
      <c r="AF1475" t="s">
        <v>165</v>
      </c>
      <c r="AG1475">
        <v>0.46750000000000008</v>
      </c>
      <c r="AH1475">
        <v>2</v>
      </c>
      <c r="AI1475">
        <v>56497258</v>
      </c>
      <c r="AJ1475">
        <v>1535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5">
      <c r="A1476">
        <f>ROW(Source!A1395)</f>
        <v>1395</v>
      </c>
      <c r="B1476">
        <v>56497268</v>
      </c>
      <c r="C1476">
        <v>56497256</v>
      </c>
      <c r="D1476">
        <v>54933607</v>
      </c>
      <c r="E1476">
        <v>1</v>
      </c>
      <c r="F1476">
        <v>1</v>
      </c>
      <c r="G1476">
        <v>1079</v>
      </c>
      <c r="H1476">
        <v>2</v>
      </c>
      <c r="I1476" t="s">
        <v>868</v>
      </c>
      <c r="J1476" t="s">
        <v>869</v>
      </c>
      <c r="K1476" t="s">
        <v>870</v>
      </c>
      <c r="L1476">
        <v>1368</v>
      </c>
      <c r="N1476">
        <v>1011</v>
      </c>
      <c r="O1476" t="s">
        <v>744</v>
      </c>
      <c r="P1476" t="s">
        <v>744</v>
      </c>
      <c r="Q1476">
        <v>1</v>
      </c>
      <c r="X1476">
        <v>0.43</v>
      </c>
      <c r="Y1476">
        <v>0</v>
      </c>
      <c r="Z1476">
        <v>3.18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 t="s">
        <v>165</v>
      </c>
      <c r="AG1476">
        <v>0.59125000000000005</v>
      </c>
      <c r="AH1476">
        <v>2</v>
      </c>
      <c r="AI1476">
        <v>56497259</v>
      </c>
      <c r="AJ1476">
        <v>1536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5">
      <c r="A1477">
        <f>ROW(Source!A1395)</f>
        <v>1395</v>
      </c>
      <c r="B1477">
        <v>56497269</v>
      </c>
      <c r="C1477">
        <v>56497256</v>
      </c>
      <c r="D1477">
        <v>54933712</v>
      </c>
      <c r="E1477">
        <v>1</v>
      </c>
      <c r="F1477">
        <v>1</v>
      </c>
      <c r="G1477">
        <v>1079</v>
      </c>
      <c r="H1477">
        <v>2</v>
      </c>
      <c r="I1477" t="s">
        <v>927</v>
      </c>
      <c r="J1477" t="s">
        <v>928</v>
      </c>
      <c r="K1477" t="s">
        <v>929</v>
      </c>
      <c r="L1477">
        <v>1368</v>
      </c>
      <c r="N1477">
        <v>1011</v>
      </c>
      <c r="O1477" t="s">
        <v>744</v>
      </c>
      <c r="P1477" t="s">
        <v>744</v>
      </c>
      <c r="Q1477">
        <v>1</v>
      </c>
      <c r="X1477">
        <v>0.41</v>
      </c>
      <c r="Y1477">
        <v>0</v>
      </c>
      <c r="Z1477">
        <v>12.32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 t="s">
        <v>165</v>
      </c>
      <c r="AG1477">
        <v>0.56374999999999997</v>
      </c>
      <c r="AH1477">
        <v>2</v>
      </c>
      <c r="AI1477">
        <v>56497260</v>
      </c>
      <c r="AJ1477">
        <v>1537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5">
      <c r="A1478">
        <f>ROW(Source!A1395)</f>
        <v>1395</v>
      </c>
      <c r="B1478">
        <v>56497270</v>
      </c>
      <c r="C1478">
        <v>56497256</v>
      </c>
      <c r="D1478">
        <v>54902318</v>
      </c>
      <c r="E1478">
        <v>1</v>
      </c>
      <c r="F1478">
        <v>1</v>
      </c>
      <c r="G1478">
        <v>1079</v>
      </c>
      <c r="H1478">
        <v>3</v>
      </c>
      <c r="I1478" t="s">
        <v>755</v>
      </c>
      <c r="J1478" t="s">
        <v>756</v>
      </c>
      <c r="K1478" t="s">
        <v>757</v>
      </c>
      <c r="L1478">
        <v>1348</v>
      </c>
      <c r="N1478">
        <v>1009</v>
      </c>
      <c r="O1478" t="s">
        <v>32</v>
      </c>
      <c r="P1478" t="s">
        <v>32</v>
      </c>
      <c r="Q1478">
        <v>1000</v>
      </c>
      <c r="X1478">
        <v>3.8999999999999998E-3</v>
      </c>
      <c r="Y1478">
        <v>15160.61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 t="s">
        <v>3</v>
      </c>
      <c r="AG1478">
        <v>3.8999999999999998E-3</v>
      </c>
      <c r="AH1478">
        <v>2</v>
      </c>
      <c r="AI1478">
        <v>56497261</v>
      </c>
      <c r="AJ1478">
        <v>1538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x14ac:dyDescent="0.25">
      <c r="A1479">
        <f>ROW(Source!A1395)</f>
        <v>1395</v>
      </c>
      <c r="B1479">
        <v>56497271</v>
      </c>
      <c r="C1479">
        <v>56497256</v>
      </c>
      <c r="D1479">
        <v>54902260</v>
      </c>
      <c r="E1479">
        <v>1</v>
      </c>
      <c r="F1479">
        <v>1</v>
      </c>
      <c r="G1479">
        <v>1079</v>
      </c>
      <c r="H1479">
        <v>3</v>
      </c>
      <c r="I1479" t="s">
        <v>930</v>
      </c>
      <c r="J1479" t="s">
        <v>931</v>
      </c>
      <c r="K1479" t="s">
        <v>932</v>
      </c>
      <c r="L1479">
        <v>1348</v>
      </c>
      <c r="N1479">
        <v>1009</v>
      </c>
      <c r="O1479" t="s">
        <v>32</v>
      </c>
      <c r="P1479" t="s">
        <v>32</v>
      </c>
      <c r="Q1479">
        <v>1000</v>
      </c>
      <c r="X1479">
        <v>7.0000000000000007E-2</v>
      </c>
      <c r="Y1479">
        <v>3381.8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 t="s">
        <v>3</v>
      </c>
      <c r="AG1479">
        <v>7.0000000000000007E-2</v>
      </c>
      <c r="AH1479">
        <v>2</v>
      </c>
      <c r="AI1479">
        <v>56497262</v>
      </c>
      <c r="AJ1479">
        <v>1539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5">
      <c r="A1480">
        <f>ROW(Source!A1395)</f>
        <v>1395</v>
      </c>
      <c r="B1480">
        <v>56497272</v>
      </c>
      <c r="C1480">
        <v>56497256</v>
      </c>
      <c r="D1480">
        <v>54902263</v>
      </c>
      <c r="E1480">
        <v>1</v>
      </c>
      <c r="F1480">
        <v>1</v>
      </c>
      <c r="G1480">
        <v>1079</v>
      </c>
      <c r="H1480">
        <v>3</v>
      </c>
      <c r="I1480" t="s">
        <v>933</v>
      </c>
      <c r="J1480" t="s">
        <v>934</v>
      </c>
      <c r="K1480" t="s">
        <v>935</v>
      </c>
      <c r="L1480">
        <v>1348</v>
      </c>
      <c r="N1480">
        <v>1009</v>
      </c>
      <c r="O1480" t="s">
        <v>32</v>
      </c>
      <c r="P1480" t="s">
        <v>32</v>
      </c>
      <c r="Q1480">
        <v>1000</v>
      </c>
      <c r="X1480">
        <v>2E-3</v>
      </c>
      <c r="Y1480">
        <v>26867.38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 t="s">
        <v>3</v>
      </c>
      <c r="AG1480">
        <v>2E-3</v>
      </c>
      <c r="AH1480">
        <v>2</v>
      </c>
      <c r="AI1480">
        <v>56497263</v>
      </c>
      <c r="AJ1480">
        <v>1540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5">
      <c r="A1481">
        <f>ROW(Source!A1395)</f>
        <v>1395</v>
      </c>
      <c r="B1481">
        <v>56497273</v>
      </c>
      <c r="C1481">
        <v>56497256</v>
      </c>
      <c r="D1481">
        <v>54902280</v>
      </c>
      <c r="E1481">
        <v>1</v>
      </c>
      <c r="F1481">
        <v>1</v>
      </c>
      <c r="G1481">
        <v>1079</v>
      </c>
      <c r="H1481">
        <v>3</v>
      </c>
      <c r="I1481" t="s">
        <v>895</v>
      </c>
      <c r="J1481" t="s">
        <v>896</v>
      </c>
      <c r="K1481" t="s">
        <v>897</v>
      </c>
      <c r="L1481">
        <v>1339</v>
      </c>
      <c r="N1481">
        <v>1007</v>
      </c>
      <c r="O1481" t="s">
        <v>158</v>
      </c>
      <c r="P1481" t="s">
        <v>158</v>
      </c>
      <c r="Q1481">
        <v>1</v>
      </c>
      <c r="X1481">
        <v>0.05</v>
      </c>
      <c r="Y1481">
        <v>2464.94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 t="s">
        <v>3</v>
      </c>
      <c r="AG1481">
        <v>0.05</v>
      </c>
      <c r="AH1481">
        <v>2</v>
      </c>
      <c r="AI1481">
        <v>56497264</v>
      </c>
      <c r="AJ1481">
        <v>1541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x14ac:dyDescent="0.25">
      <c r="A1482">
        <f>ROW(Source!A1395)</f>
        <v>1395</v>
      </c>
      <c r="B1482">
        <v>56497274</v>
      </c>
      <c r="C1482">
        <v>56497256</v>
      </c>
      <c r="D1482">
        <v>54842635</v>
      </c>
      <c r="E1482">
        <v>1079</v>
      </c>
      <c r="F1482">
        <v>1</v>
      </c>
      <c r="G1482">
        <v>1079</v>
      </c>
      <c r="H1482">
        <v>3</v>
      </c>
      <c r="I1482" t="s">
        <v>1006</v>
      </c>
      <c r="J1482" t="s">
        <v>3</v>
      </c>
      <c r="K1482" t="s">
        <v>1007</v>
      </c>
      <c r="L1482">
        <v>1339</v>
      </c>
      <c r="N1482">
        <v>1007</v>
      </c>
      <c r="O1482" t="s">
        <v>158</v>
      </c>
      <c r="P1482" t="s">
        <v>158</v>
      </c>
      <c r="Q1482">
        <v>1</v>
      </c>
      <c r="X1482">
        <v>0.98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3</v>
      </c>
      <c r="AG1482">
        <v>0.98</v>
      </c>
      <c r="AH1482">
        <v>3</v>
      </c>
      <c r="AI1482">
        <v>-1</v>
      </c>
      <c r="AJ1482" t="s">
        <v>3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x14ac:dyDescent="0.25">
      <c r="A1483">
        <f>ROW(Source!A1434)</f>
        <v>1434</v>
      </c>
      <c r="B1483">
        <v>56497337</v>
      </c>
      <c r="C1483">
        <v>56497336</v>
      </c>
      <c r="D1483">
        <v>54836958</v>
      </c>
      <c r="E1483">
        <v>1079</v>
      </c>
      <c r="F1483">
        <v>1</v>
      </c>
      <c r="G1483">
        <v>1079</v>
      </c>
      <c r="H1483">
        <v>1</v>
      </c>
      <c r="I1483" t="s">
        <v>738</v>
      </c>
      <c r="J1483" t="s">
        <v>3</v>
      </c>
      <c r="K1483" t="s">
        <v>739</v>
      </c>
      <c r="L1483">
        <v>1191</v>
      </c>
      <c r="N1483">
        <v>1013</v>
      </c>
      <c r="O1483" t="s">
        <v>740</v>
      </c>
      <c r="P1483" t="s">
        <v>740</v>
      </c>
      <c r="Q1483">
        <v>1</v>
      </c>
      <c r="X1483">
        <v>116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 t="s">
        <v>49</v>
      </c>
      <c r="AG1483">
        <v>146.73999999999998</v>
      </c>
      <c r="AH1483">
        <v>2</v>
      </c>
      <c r="AI1483">
        <v>56497337</v>
      </c>
      <c r="AJ1483">
        <v>1543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x14ac:dyDescent="0.25">
      <c r="A1484">
        <f>ROW(Source!A1434)</f>
        <v>1434</v>
      </c>
      <c r="B1484">
        <v>56497338</v>
      </c>
      <c r="C1484">
        <v>56497336</v>
      </c>
      <c r="D1484">
        <v>54933606</v>
      </c>
      <c r="E1484">
        <v>1</v>
      </c>
      <c r="F1484">
        <v>1</v>
      </c>
      <c r="G1484">
        <v>1079</v>
      </c>
      <c r="H1484">
        <v>2</v>
      </c>
      <c r="I1484" t="s">
        <v>883</v>
      </c>
      <c r="J1484" t="s">
        <v>884</v>
      </c>
      <c r="K1484" t="s">
        <v>885</v>
      </c>
      <c r="L1484">
        <v>1368</v>
      </c>
      <c r="N1484">
        <v>1011</v>
      </c>
      <c r="O1484" t="s">
        <v>744</v>
      </c>
      <c r="P1484" t="s">
        <v>744</v>
      </c>
      <c r="Q1484">
        <v>1</v>
      </c>
      <c r="X1484">
        <v>23.2</v>
      </c>
      <c r="Y1484">
        <v>0</v>
      </c>
      <c r="Z1484">
        <v>2.27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 t="s">
        <v>48</v>
      </c>
      <c r="AG1484">
        <v>31.900000000000002</v>
      </c>
      <c r="AH1484">
        <v>2</v>
      </c>
      <c r="AI1484">
        <v>56497338</v>
      </c>
      <c r="AJ1484">
        <v>1544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x14ac:dyDescent="0.25">
      <c r="A1485">
        <f>ROW(Source!A1434)</f>
        <v>1434</v>
      </c>
      <c r="B1485">
        <v>56497339</v>
      </c>
      <c r="C1485">
        <v>56497336</v>
      </c>
      <c r="D1485">
        <v>54903374</v>
      </c>
      <c r="E1485">
        <v>1</v>
      </c>
      <c r="F1485">
        <v>1</v>
      </c>
      <c r="G1485">
        <v>1079</v>
      </c>
      <c r="H1485">
        <v>3</v>
      </c>
      <c r="I1485" t="s">
        <v>779</v>
      </c>
      <c r="J1485" t="s">
        <v>780</v>
      </c>
      <c r="K1485" t="s">
        <v>781</v>
      </c>
      <c r="L1485">
        <v>1348</v>
      </c>
      <c r="N1485">
        <v>1009</v>
      </c>
      <c r="O1485" t="s">
        <v>32</v>
      </c>
      <c r="P1485" t="s">
        <v>32</v>
      </c>
      <c r="Q1485">
        <v>1000</v>
      </c>
      <c r="X1485">
        <v>3.0000000000000001E-3</v>
      </c>
      <c r="Y1485">
        <v>7185.82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 t="s">
        <v>3</v>
      </c>
      <c r="AG1485">
        <v>3.0000000000000001E-3</v>
      </c>
      <c r="AH1485">
        <v>2</v>
      </c>
      <c r="AI1485">
        <v>56497339</v>
      </c>
      <c r="AJ1485">
        <v>1547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x14ac:dyDescent="0.25">
      <c r="A1486">
        <f>ROW(Source!A1434)</f>
        <v>1434</v>
      </c>
      <c r="B1486">
        <v>56497340</v>
      </c>
      <c r="C1486">
        <v>56497336</v>
      </c>
      <c r="D1486">
        <v>54902353</v>
      </c>
      <c r="E1486">
        <v>1</v>
      </c>
      <c r="F1486">
        <v>1</v>
      </c>
      <c r="G1486">
        <v>1079</v>
      </c>
      <c r="H1486">
        <v>3</v>
      </c>
      <c r="I1486" t="s">
        <v>54</v>
      </c>
      <c r="J1486" t="s">
        <v>839</v>
      </c>
      <c r="K1486" t="s">
        <v>55</v>
      </c>
      <c r="L1486">
        <v>1348</v>
      </c>
      <c r="N1486">
        <v>1009</v>
      </c>
      <c r="O1486" t="s">
        <v>32</v>
      </c>
      <c r="P1486" t="s">
        <v>32</v>
      </c>
      <c r="Q1486">
        <v>1000</v>
      </c>
      <c r="X1486">
        <v>2.9999999999999997E-4</v>
      </c>
      <c r="Y1486">
        <v>18653.07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 t="s">
        <v>3</v>
      </c>
      <c r="AG1486">
        <v>2.9999999999999997E-4</v>
      </c>
      <c r="AH1486">
        <v>2</v>
      </c>
      <c r="AI1486">
        <v>56497340</v>
      </c>
      <c r="AJ1486">
        <v>1548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x14ac:dyDescent="0.25">
      <c r="A1487">
        <f>ROW(Source!A1434)</f>
        <v>1434</v>
      </c>
      <c r="B1487">
        <v>56497341</v>
      </c>
      <c r="C1487">
        <v>56497336</v>
      </c>
      <c r="D1487">
        <v>54907584</v>
      </c>
      <c r="E1487">
        <v>1</v>
      </c>
      <c r="F1487">
        <v>1</v>
      </c>
      <c r="G1487">
        <v>1079</v>
      </c>
      <c r="H1487">
        <v>3</v>
      </c>
      <c r="I1487" t="s">
        <v>886</v>
      </c>
      <c r="J1487" t="s">
        <v>887</v>
      </c>
      <c r="K1487" t="s">
        <v>888</v>
      </c>
      <c r="L1487">
        <v>1348</v>
      </c>
      <c r="N1487">
        <v>1009</v>
      </c>
      <c r="O1487" t="s">
        <v>32</v>
      </c>
      <c r="P1487" t="s">
        <v>32</v>
      </c>
      <c r="Q1487">
        <v>1000</v>
      </c>
      <c r="X1487">
        <v>1.9400000000000001E-3</v>
      </c>
      <c r="Y1487">
        <v>13451.64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 t="s">
        <v>3</v>
      </c>
      <c r="AG1487">
        <v>1.9400000000000001E-3</v>
      </c>
      <c r="AH1487">
        <v>2</v>
      </c>
      <c r="AI1487">
        <v>56497341</v>
      </c>
      <c r="AJ1487">
        <v>1549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x14ac:dyDescent="0.25">
      <c r="A1488">
        <f>ROW(Source!A1434)</f>
        <v>1434</v>
      </c>
      <c r="B1488">
        <v>56497342</v>
      </c>
      <c r="C1488">
        <v>56497336</v>
      </c>
      <c r="D1488">
        <v>54902905</v>
      </c>
      <c r="E1488">
        <v>1</v>
      </c>
      <c r="F1488">
        <v>1</v>
      </c>
      <c r="G1488">
        <v>1079</v>
      </c>
      <c r="H1488">
        <v>3</v>
      </c>
      <c r="I1488" t="s">
        <v>859</v>
      </c>
      <c r="J1488" t="s">
        <v>860</v>
      </c>
      <c r="K1488" t="s">
        <v>861</v>
      </c>
      <c r="L1488">
        <v>1348</v>
      </c>
      <c r="N1488">
        <v>1009</v>
      </c>
      <c r="O1488" t="s">
        <v>32</v>
      </c>
      <c r="P1488" t="s">
        <v>32</v>
      </c>
      <c r="Q1488">
        <v>1000</v>
      </c>
      <c r="X1488">
        <v>5.9999999999999995E-4</v>
      </c>
      <c r="Y1488">
        <v>8582.42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 t="s">
        <v>3</v>
      </c>
      <c r="AG1488">
        <v>5.9999999999999995E-4</v>
      </c>
      <c r="AH1488">
        <v>2</v>
      </c>
      <c r="AI1488">
        <v>56497342</v>
      </c>
      <c r="AJ1488">
        <v>1550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x14ac:dyDescent="0.25">
      <c r="A1489">
        <f>ROW(Source!A1434)</f>
        <v>1434</v>
      </c>
      <c r="B1489">
        <v>56497343</v>
      </c>
      <c r="C1489">
        <v>56497336</v>
      </c>
      <c r="D1489">
        <v>54833722</v>
      </c>
      <c r="E1489">
        <v>1079</v>
      </c>
      <c r="F1489">
        <v>1</v>
      </c>
      <c r="G1489">
        <v>1079</v>
      </c>
      <c r="H1489">
        <v>3</v>
      </c>
      <c r="I1489" t="s">
        <v>994</v>
      </c>
      <c r="J1489" t="s">
        <v>3</v>
      </c>
      <c r="K1489" t="s">
        <v>995</v>
      </c>
      <c r="L1489">
        <v>1348</v>
      </c>
      <c r="N1489">
        <v>1009</v>
      </c>
      <c r="O1489" t="s">
        <v>32</v>
      </c>
      <c r="P1489" t="s">
        <v>32</v>
      </c>
      <c r="Q1489">
        <v>1000</v>
      </c>
      <c r="X1489">
        <v>6.0000000000000001E-3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3</v>
      </c>
      <c r="AG1489">
        <v>6.0000000000000001E-3</v>
      </c>
      <c r="AH1489">
        <v>3</v>
      </c>
      <c r="AI1489">
        <v>-1</v>
      </c>
      <c r="AJ1489" t="s">
        <v>3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x14ac:dyDescent="0.25">
      <c r="A1490">
        <f>ROW(Source!A1434)</f>
        <v>1434</v>
      </c>
      <c r="B1490">
        <v>56497344</v>
      </c>
      <c r="C1490">
        <v>56497336</v>
      </c>
      <c r="D1490">
        <v>54866995</v>
      </c>
      <c r="E1490">
        <v>1079</v>
      </c>
      <c r="F1490">
        <v>1</v>
      </c>
      <c r="G1490">
        <v>1079</v>
      </c>
      <c r="H1490">
        <v>3</v>
      </c>
      <c r="I1490" t="s">
        <v>996</v>
      </c>
      <c r="J1490" t="s">
        <v>3</v>
      </c>
      <c r="K1490" t="s">
        <v>997</v>
      </c>
      <c r="L1490">
        <v>1348</v>
      </c>
      <c r="N1490">
        <v>1009</v>
      </c>
      <c r="O1490" t="s">
        <v>32</v>
      </c>
      <c r="P1490" t="s">
        <v>32</v>
      </c>
      <c r="Q1490">
        <v>1000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3</v>
      </c>
      <c r="AG1490">
        <v>1</v>
      </c>
      <c r="AH1490">
        <v>3</v>
      </c>
      <c r="AI1490">
        <v>-1</v>
      </c>
      <c r="AJ1490" t="s">
        <v>3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25">
      <c r="A1491">
        <f>ROW(Source!A1435)</f>
        <v>1435</v>
      </c>
      <c r="B1491">
        <v>56497337</v>
      </c>
      <c r="C1491">
        <v>56497336</v>
      </c>
      <c r="D1491">
        <v>54836958</v>
      </c>
      <c r="E1491">
        <v>1079</v>
      </c>
      <c r="F1491">
        <v>1</v>
      </c>
      <c r="G1491">
        <v>1079</v>
      </c>
      <c r="H1491">
        <v>1</v>
      </c>
      <c r="I1491" t="s">
        <v>738</v>
      </c>
      <c r="J1491" t="s">
        <v>3</v>
      </c>
      <c r="K1491" t="s">
        <v>739</v>
      </c>
      <c r="L1491">
        <v>1191</v>
      </c>
      <c r="N1491">
        <v>1013</v>
      </c>
      <c r="O1491" t="s">
        <v>740</v>
      </c>
      <c r="P1491" t="s">
        <v>740</v>
      </c>
      <c r="Q1491">
        <v>1</v>
      </c>
      <c r="X1491">
        <v>116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1</v>
      </c>
      <c r="AF1491" t="s">
        <v>49</v>
      </c>
      <c r="AG1491">
        <v>146.73999999999998</v>
      </c>
      <c r="AH1491">
        <v>2</v>
      </c>
      <c r="AI1491">
        <v>56497337</v>
      </c>
      <c r="AJ1491">
        <v>1552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25">
      <c r="A1492">
        <f>ROW(Source!A1435)</f>
        <v>1435</v>
      </c>
      <c r="B1492">
        <v>56497338</v>
      </c>
      <c r="C1492">
        <v>56497336</v>
      </c>
      <c r="D1492">
        <v>54933606</v>
      </c>
      <c r="E1492">
        <v>1</v>
      </c>
      <c r="F1492">
        <v>1</v>
      </c>
      <c r="G1492">
        <v>1079</v>
      </c>
      <c r="H1492">
        <v>2</v>
      </c>
      <c r="I1492" t="s">
        <v>883</v>
      </c>
      <c r="J1492" t="s">
        <v>884</v>
      </c>
      <c r="K1492" t="s">
        <v>885</v>
      </c>
      <c r="L1492">
        <v>1368</v>
      </c>
      <c r="N1492">
        <v>1011</v>
      </c>
      <c r="O1492" t="s">
        <v>744</v>
      </c>
      <c r="P1492" t="s">
        <v>744</v>
      </c>
      <c r="Q1492">
        <v>1</v>
      </c>
      <c r="X1492">
        <v>23.2</v>
      </c>
      <c r="Y1492">
        <v>0</v>
      </c>
      <c r="Z1492">
        <v>2.27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 t="s">
        <v>48</v>
      </c>
      <c r="AG1492">
        <v>31.900000000000002</v>
      </c>
      <c r="AH1492">
        <v>2</v>
      </c>
      <c r="AI1492">
        <v>56497338</v>
      </c>
      <c r="AJ1492">
        <v>1553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x14ac:dyDescent="0.25">
      <c r="A1493">
        <f>ROW(Source!A1435)</f>
        <v>1435</v>
      </c>
      <c r="B1493">
        <v>56497339</v>
      </c>
      <c r="C1493">
        <v>56497336</v>
      </c>
      <c r="D1493">
        <v>54903374</v>
      </c>
      <c r="E1493">
        <v>1</v>
      </c>
      <c r="F1493">
        <v>1</v>
      </c>
      <c r="G1493">
        <v>1079</v>
      </c>
      <c r="H1493">
        <v>3</v>
      </c>
      <c r="I1493" t="s">
        <v>779</v>
      </c>
      <c r="J1493" t="s">
        <v>780</v>
      </c>
      <c r="K1493" t="s">
        <v>781</v>
      </c>
      <c r="L1493">
        <v>1348</v>
      </c>
      <c r="N1493">
        <v>1009</v>
      </c>
      <c r="O1493" t="s">
        <v>32</v>
      </c>
      <c r="P1493" t="s">
        <v>32</v>
      </c>
      <c r="Q1493">
        <v>1000</v>
      </c>
      <c r="X1493">
        <v>3.0000000000000001E-3</v>
      </c>
      <c r="Y1493">
        <v>7185.82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 t="s">
        <v>3</v>
      </c>
      <c r="AG1493">
        <v>3.0000000000000001E-3</v>
      </c>
      <c r="AH1493">
        <v>2</v>
      </c>
      <c r="AI1493">
        <v>56497339</v>
      </c>
      <c r="AJ1493">
        <v>1556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5">
      <c r="A1494">
        <f>ROW(Source!A1435)</f>
        <v>1435</v>
      </c>
      <c r="B1494">
        <v>56497340</v>
      </c>
      <c r="C1494">
        <v>56497336</v>
      </c>
      <c r="D1494">
        <v>54902353</v>
      </c>
      <c r="E1494">
        <v>1</v>
      </c>
      <c r="F1494">
        <v>1</v>
      </c>
      <c r="G1494">
        <v>1079</v>
      </c>
      <c r="H1494">
        <v>3</v>
      </c>
      <c r="I1494" t="s">
        <v>54</v>
      </c>
      <c r="J1494" t="s">
        <v>839</v>
      </c>
      <c r="K1494" t="s">
        <v>55</v>
      </c>
      <c r="L1494">
        <v>1348</v>
      </c>
      <c r="N1494">
        <v>1009</v>
      </c>
      <c r="O1494" t="s">
        <v>32</v>
      </c>
      <c r="P1494" t="s">
        <v>32</v>
      </c>
      <c r="Q1494">
        <v>1000</v>
      </c>
      <c r="X1494">
        <v>2.9999999999999997E-4</v>
      </c>
      <c r="Y1494">
        <v>18653.07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 t="s">
        <v>3</v>
      </c>
      <c r="AG1494">
        <v>2.9999999999999997E-4</v>
      </c>
      <c r="AH1494">
        <v>2</v>
      </c>
      <c r="AI1494">
        <v>56497340</v>
      </c>
      <c r="AJ1494">
        <v>1557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5">
      <c r="A1495">
        <f>ROW(Source!A1435)</f>
        <v>1435</v>
      </c>
      <c r="B1495">
        <v>56497341</v>
      </c>
      <c r="C1495">
        <v>56497336</v>
      </c>
      <c r="D1495">
        <v>54907584</v>
      </c>
      <c r="E1495">
        <v>1</v>
      </c>
      <c r="F1495">
        <v>1</v>
      </c>
      <c r="G1495">
        <v>1079</v>
      </c>
      <c r="H1495">
        <v>3</v>
      </c>
      <c r="I1495" t="s">
        <v>886</v>
      </c>
      <c r="J1495" t="s">
        <v>887</v>
      </c>
      <c r="K1495" t="s">
        <v>888</v>
      </c>
      <c r="L1495">
        <v>1348</v>
      </c>
      <c r="N1495">
        <v>1009</v>
      </c>
      <c r="O1495" t="s">
        <v>32</v>
      </c>
      <c r="P1495" t="s">
        <v>32</v>
      </c>
      <c r="Q1495">
        <v>1000</v>
      </c>
      <c r="X1495">
        <v>1.9400000000000001E-3</v>
      </c>
      <c r="Y1495">
        <v>13451.64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 t="s">
        <v>3</v>
      </c>
      <c r="AG1495">
        <v>1.9400000000000001E-3</v>
      </c>
      <c r="AH1495">
        <v>2</v>
      </c>
      <c r="AI1495">
        <v>56497341</v>
      </c>
      <c r="AJ1495">
        <v>1558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5">
      <c r="A1496">
        <f>ROW(Source!A1435)</f>
        <v>1435</v>
      </c>
      <c r="B1496">
        <v>56497342</v>
      </c>
      <c r="C1496">
        <v>56497336</v>
      </c>
      <c r="D1496">
        <v>54902905</v>
      </c>
      <c r="E1496">
        <v>1</v>
      </c>
      <c r="F1496">
        <v>1</v>
      </c>
      <c r="G1496">
        <v>1079</v>
      </c>
      <c r="H1496">
        <v>3</v>
      </c>
      <c r="I1496" t="s">
        <v>859</v>
      </c>
      <c r="J1496" t="s">
        <v>860</v>
      </c>
      <c r="K1496" t="s">
        <v>861</v>
      </c>
      <c r="L1496">
        <v>1348</v>
      </c>
      <c r="N1496">
        <v>1009</v>
      </c>
      <c r="O1496" t="s">
        <v>32</v>
      </c>
      <c r="P1496" t="s">
        <v>32</v>
      </c>
      <c r="Q1496">
        <v>1000</v>
      </c>
      <c r="X1496">
        <v>5.9999999999999995E-4</v>
      </c>
      <c r="Y1496">
        <v>8582.42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 t="s">
        <v>3</v>
      </c>
      <c r="AG1496">
        <v>5.9999999999999995E-4</v>
      </c>
      <c r="AH1496">
        <v>2</v>
      </c>
      <c r="AI1496">
        <v>56497342</v>
      </c>
      <c r="AJ1496">
        <v>1559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5">
      <c r="A1497">
        <f>ROW(Source!A1435)</f>
        <v>1435</v>
      </c>
      <c r="B1497">
        <v>56497343</v>
      </c>
      <c r="C1497">
        <v>56497336</v>
      </c>
      <c r="D1497">
        <v>54833722</v>
      </c>
      <c r="E1497">
        <v>1079</v>
      </c>
      <c r="F1497">
        <v>1</v>
      </c>
      <c r="G1497">
        <v>1079</v>
      </c>
      <c r="H1497">
        <v>3</v>
      </c>
      <c r="I1497" t="s">
        <v>994</v>
      </c>
      <c r="J1497" t="s">
        <v>3</v>
      </c>
      <c r="K1497" t="s">
        <v>995</v>
      </c>
      <c r="L1497">
        <v>1348</v>
      </c>
      <c r="N1497">
        <v>1009</v>
      </c>
      <c r="O1497" t="s">
        <v>32</v>
      </c>
      <c r="P1497" t="s">
        <v>32</v>
      </c>
      <c r="Q1497">
        <v>1000</v>
      </c>
      <c r="X1497">
        <v>6.0000000000000001E-3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3</v>
      </c>
      <c r="AG1497">
        <v>6.0000000000000001E-3</v>
      </c>
      <c r="AH1497">
        <v>3</v>
      </c>
      <c r="AI1497">
        <v>-1</v>
      </c>
      <c r="AJ1497" t="s">
        <v>3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5">
      <c r="A1498">
        <f>ROW(Source!A1435)</f>
        <v>1435</v>
      </c>
      <c r="B1498">
        <v>56497344</v>
      </c>
      <c r="C1498">
        <v>56497336</v>
      </c>
      <c r="D1498">
        <v>54866995</v>
      </c>
      <c r="E1498">
        <v>1079</v>
      </c>
      <c r="F1498">
        <v>1</v>
      </c>
      <c r="G1498">
        <v>1079</v>
      </c>
      <c r="H1498">
        <v>3</v>
      </c>
      <c r="I1498" t="s">
        <v>996</v>
      </c>
      <c r="J1498" t="s">
        <v>3</v>
      </c>
      <c r="K1498" t="s">
        <v>997</v>
      </c>
      <c r="L1498">
        <v>1348</v>
      </c>
      <c r="N1498">
        <v>1009</v>
      </c>
      <c r="O1498" t="s">
        <v>32</v>
      </c>
      <c r="P1498" t="s">
        <v>32</v>
      </c>
      <c r="Q1498">
        <v>1000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3</v>
      </c>
      <c r="AG1498">
        <v>1</v>
      </c>
      <c r="AH1498">
        <v>3</v>
      </c>
      <c r="AI1498">
        <v>-1</v>
      </c>
      <c r="AJ1498" t="s">
        <v>3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5">
      <c r="A1499">
        <f>ROW(Source!A1442)</f>
        <v>1442</v>
      </c>
      <c r="B1499">
        <v>56497352</v>
      </c>
      <c r="C1499">
        <v>56497351</v>
      </c>
      <c r="D1499">
        <v>54836958</v>
      </c>
      <c r="E1499">
        <v>1079</v>
      </c>
      <c r="F1499">
        <v>1</v>
      </c>
      <c r="G1499">
        <v>1079</v>
      </c>
      <c r="H1499">
        <v>1</v>
      </c>
      <c r="I1499" t="s">
        <v>738</v>
      </c>
      <c r="J1499" t="s">
        <v>3</v>
      </c>
      <c r="K1499" t="s">
        <v>739</v>
      </c>
      <c r="L1499">
        <v>1191</v>
      </c>
      <c r="N1499">
        <v>1013</v>
      </c>
      <c r="O1499" t="s">
        <v>740</v>
      </c>
      <c r="P1499" t="s">
        <v>740</v>
      </c>
      <c r="Q1499">
        <v>1</v>
      </c>
      <c r="X1499">
        <v>15.6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 t="s">
        <v>49</v>
      </c>
      <c r="AG1499">
        <v>19.733999999999998</v>
      </c>
      <c r="AH1499">
        <v>2</v>
      </c>
      <c r="AI1499">
        <v>56497352</v>
      </c>
      <c r="AJ1499">
        <v>1561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5">
      <c r="A1500">
        <f>ROW(Source!A1442)</f>
        <v>1442</v>
      </c>
      <c r="B1500">
        <v>56497353</v>
      </c>
      <c r="C1500">
        <v>56497351</v>
      </c>
      <c r="D1500">
        <v>54933987</v>
      </c>
      <c r="E1500">
        <v>1</v>
      </c>
      <c r="F1500">
        <v>1</v>
      </c>
      <c r="G1500">
        <v>1079</v>
      </c>
      <c r="H1500">
        <v>2</v>
      </c>
      <c r="I1500" t="s">
        <v>824</v>
      </c>
      <c r="J1500" t="s">
        <v>825</v>
      </c>
      <c r="K1500" t="s">
        <v>826</v>
      </c>
      <c r="L1500">
        <v>1368</v>
      </c>
      <c r="N1500">
        <v>1011</v>
      </c>
      <c r="O1500" t="s">
        <v>744</v>
      </c>
      <c r="P1500" t="s">
        <v>744</v>
      </c>
      <c r="Q1500">
        <v>1</v>
      </c>
      <c r="X1500">
        <v>2.38</v>
      </c>
      <c r="Y1500">
        <v>0</v>
      </c>
      <c r="Z1500">
        <v>0.28000000000000003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 t="s">
        <v>48</v>
      </c>
      <c r="AG1500">
        <v>3.2725</v>
      </c>
      <c r="AH1500">
        <v>2</v>
      </c>
      <c r="AI1500">
        <v>56497353</v>
      </c>
      <c r="AJ1500">
        <v>1562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5">
      <c r="A1501">
        <f>ROW(Source!A1442)</f>
        <v>1442</v>
      </c>
      <c r="B1501">
        <v>56497354</v>
      </c>
      <c r="C1501">
        <v>56497351</v>
      </c>
      <c r="D1501">
        <v>54934284</v>
      </c>
      <c r="E1501">
        <v>1</v>
      </c>
      <c r="F1501">
        <v>1</v>
      </c>
      <c r="G1501">
        <v>1079</v>
      </c>
      <c r="H1501">
        <v>2</v>
      </c>
      <c r="I1501" t="s">
        <v>741</v>
      </c>
      <c r="J1501" t="s">
        <v>742</v>
      </c>
      <c r="K1501" t="s">
        <v>743</v>
      </c>
      <c r="L1501">
        <v>1368</v>
      </c>
      <c r="N1501">
        <v>1011</v>
      </c>
      <c r="O1501" t="s">
        <v>744</v>
      </c>
      <c r="P1501" t="s">
        <v>744</v>
      </c>
      <c r="Q1501">
        <v>1</v>
      </c>
      <c r="X1501">
        <v>0.31</v>
      </c>
      <c r="Y1501">
        <v>0</v>
      </c>
      <c r="Z1501">
        <v>83.1</v>
      </c>
      <c r="AA1501">
        <v>12.62</v>
      </c>
      <c r="AB1501">
        <v>0</v>
      </c>
      <c r="AC1501">
        <v>0</v>
      </c>
      <c r="AD1501">
        <v>1</v>
      </c>
      <c r="AE1501">
        <v>0</v>
      </c>
      <c r="AF1501" t="s">
        <v>48</v>
      </c>
      <c r="AG1501">
        <v>0.42625000000000007</v>
      </c>
      <c r="AH1501">
        <v>2</v>
      </c>
      <c r="AI1501">
        <v>56497354</v>
      </c>
      <c r="AJ1501">
        <v>1563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5">
      <c r="A1502">
        <f>ROW(Source!A1442)</f>
        <v>1442</v>
      </c>
      <c r="B1502">
        <v>56497356</v>
      </c>
      <c r="C1502">
        <v>56497351</v>
      </c>
      <c r="D1502">
        <v>54934351</v>
      </c>
      <c r="E1502">
        <v>1</v>
      </c>
      <c r="F1502">
        <v>1</v>
      </c>
      <c r="G1502">
        <v>1079</v>
      </c>
      <c r="H1502">
        <v>2</v>
      </c>
      <c r="I1502" t="s">
        <v>827</v>
      </c>
      <c r="J1502" t="s">
        <v>828</v>
      </c>
      <c r="K1502" t="s">
        <v>829</v>
      </c>
      <c r="L1502">
        <v>1368</v>
      </c>
      <c r="N1502">
        <v>1011</v>
      </c>
      <c r="O1502" t="s">
        <v>744</v>
      </c>
      <c r="P1502" t="s">
        <v>744</v>
      </c>
      <c r="Q1502">
        <v>1</v>
      </c>
      <c r="X1502">
        <v>0.16</v>
      </c>
      <c r="Y1502">
        <v>0</v>
      </c>
      <c r="Z1502">
        <v>0.42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 t="s">
        <v>48</v>
      </c>
      <c r="AG1502">
        <v>0.22000000000000003</v>
      </c>
      <c r="AH1502">
        <v>2</v>
      </c>
      <c r="AI1502">
        <v>56497356</v>
      </c>
      <c r="AJ1502">
        <v>1564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25">
      <c r="A1503">
        <f>ROW(Source!A1442)</f>
        <v>1442</v>
      </c>
      <c r="B1503">
        <v>56497357</v>
      </c>
      <c r="C1503">
        <v>56497351</v>
      </c>
      <c r="D1503">
        <v>54934371</v>
      </c>
      <c r="E1503">
        <v>1</v>
      </c>
      <c r="F1503">
        <v>1</v>
      </c>
      <c r="G1503">
        <v>1079</v>
      </c>
      <c r="H1503">
        <v>2</v>
      </c>
      <c r="I1503" t="s">
        <v>830</v>
      </c>
      <c r="J1503" t="s">
        <v>831</v>
      </c>
      <c r="K1503" t="s">
        <v>832</v>
      </c>
      <c r="L1503">
        <v>1368</v>
      </c>
      <c r="N1503">
        <v>1011</v>
      </c>
      <c r="O1503" t="s">
        <v>744</v>
      </c>
      <c r="P1503" t="s">
        <v>744</v>
      </c>
      <c r="Q1503">
        <v>1</v>
      </c>
      <c r="X1503">
        <v>0.48</v>
      </c>
      <c r="Y1503">
        <v>0</v>
      </c>
      <c r="Z1503">
        <v>2.58</v>
      </c>
      <c r="AA1503">
        <v>0.04</v>
      </c>
      <c r="AB1503">
        <v>0</v>
      </c>
      <c r="AC1503">
        <v>0</v>
      </c>
      <c r="AD1503">
        <v>1</v>
      </c>
      <c r="AE1503">
        <v>0</v>
      </c>
      <c r="AF1503" t="s">
        <v>48</v>
      </c>
      <c r="AG1503">
        <v>0.66</v>
      </c>
      <c r="AH1503">
        <v>2</v>
      </c>
      <c r="AI1503">
        <v>56497357</v>
      </c>
      <c r="AJ1503">
        <v>1565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5">
      <c r="A1504">
        <f>ROW(Source!A1442)</f>
        <v>1442</v>
      </c>
      <c r="B1504">
        <v>56497355</v>
      </c>
      <c r="C1504">
        <v>56497351</v>
      </c>
      <c r="D1504">
        <v>54933523</v>
      </c>
      <c r="E1504">
        <v>1</v>
      </c>
      <c r="F1504">
        <v>1</v>
      </c>
      <c r="G1504">
        <v>1079</v>
      </c>
      <c r="H1504">
        <v>2</v>
      </c>
      <c r="I1504" t="s">
        <v>746</v>
      </c>
      <c r="J1504" t="s">
        <v>747</v>
      </c>
      <c r="K1504" t="s">
        <v>748</v>
      </c>
      <c r="L1504">
        <v>1368</v>
      </c>
      <c r="N1504">
        <v>1011</v>
      </c>
      <c r="O1504" t="s">
        <v>744</v>
      </c>
      <c r="P1504" t="s">
        <v>744</v>
      </c>
      <c r="Q1504">
        <v>1</v>
      </c>
      <c r="X1504">
        <v>0.21</v>
      </c>
      <c r="Y1504">
        <v>0</v>
      </c>
      <c r="Z1504">
        <v>179.17</v>
      </c>
      <c r="AA1504">
        <v>16.93</v>
      </c>
      <c r="AB1504">
        <v>0</v>
      </c>
      <c r="AC1504">
        <v>0</v>
      </c>
      <c r="AD1504">
        <v>1</v>
      </c>
      <c r="AE1504">
        <v>0</v>
      </c>
      <c r="AF1504" t="s">
        <v>48</v>
      </c>
      <c r="AG1504">
        <v>0.28875000000000006</v>
      </c>
      <c r="AH1504">
        <v>2</v>
      </c>
      <c r="AI1504">
        <v>56497355</v>
      </c>
      <c r="AJ1504">
        <v>1566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5">
      <c r="A1505">
        <f>ROW(Source!A1442)</f>
        <v>1442</v>
      </c>
      <c r="B1505">
        <v>56497358</v>
      </c>
      <c r="C1505">
        <v>56497351</v>
      </c>
      <c r="D1505">
        <v>54903017</v>
      </c>
      <c r="E1505">
        <v>1</v>
      </c>
      <c r="F1505">
        <v>1</v>
      </c>
      <c r="G1505">
        <v>1079</v>
      </c>
      <c r="H1505">
        <v>3</v>
      </c>
      <c r="I1505" t="s">
        <v>833</v>
      </c>
      <c r="J1505" t="s">
        <v>834</v>
      </c>
      <c r="K1505" t="s">
        <v>835</v>
      </c>
      <c r="L1505">
        <v>1348</v>
      </c>
      <c r="N1505">
        <v>1009</v>
      </c>
      <c r="O1505" t="s">
        <v>32</v>
      </c>
      <c r="P1505" t="s">
        <v>32</v>
      </c>
      <c r="Q1505">
        <v>1000</v>
      </c>
      <c r="X1505">
        <v>1.9400000000000001E-3</v>
      </c>
      <c r="Y1505">
        <v>7035.12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 t="s">
        <v>3</v>
      </c>
      <c r="AG1505">
        <v>1.9400000000000001E-3</v>
      </c>
      <c r="AH1505">
        <v>2</v>
      </c>
      <c r="AI1505">
        <v>56497358</v>
      </c>
      <c r="AJ1505">
        <v>1568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5">
      <c r="A1506">
        <f>ROW(Source!A1442)</f>
        <v>1442</v>
      </c>
      <c r="B1506">
        <v>56497359</v>
      </c>
      <c r="C1506">
        <v>56497351</v>
      </c>
      <c r="D1506">
        <v>54902322</v>
      </c>
      <c r="E1506">
        <v>1</v>
      </c>
      <c r="F1506">
        <v>1</v>
      </c>
      <c r="G1506">
        <v>1079</v>
      </c>
      <c r="H1506">
        <v>3</v>
      </c>
      <c r="I1506" t="s">
        <v>809</v>
      </c>
      <c r="J1506" t="s">
        <v>810</v>
      </c>
      <c r="K1506" t="s">
        <v>811</v>
      </c>
      <c r="L1506">
        <v>1348</v>
      </c>
      <c r="N1506">
        <v>1009</v>
      </c>
      <c r="O1506" t="s">
        <v>32</v>
      </c>
      <c r="P1506" t="s">
        <v>32</v>
      </c>
      <c r="Q1506">
        <v>1000</v>
      </c>
      <c r="X1506">
        <v>1.0000000000000001E-5</v>
      </c>
      <c r="Y1506">
        <v>6512.79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3</v>
      </c>
      <c r="AG1506">
        <v>1.0000000000000001E-5</v>
      </c>
      <c r="AH1506">
        <v>2</v>
      </c>
      <c r="AI1506">
        <v>56497359</v>
      </c>
      <c r="AJ1506">
        <v>1569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25">
      <c r="A1507">
        <f>ROW(Source!A1442)</f>
        <v>1442</v>
      </c>
      <c r="B1507">
        <v>56497360</v>
      </c>
      <c r="C1507">
        <v>56497351</v>
      </c>
      <c r="D1507">
        <v>54903374</v>
      </c>
      <c r="E1507">
        <v>1</v>
      </c>
      <c r="F1507">
        <v>1</v>
      </c>
      <c r="G1507">
        <v>1079</v>
      </c>
      <c r="H1507">
        <v>3</v>
      </c>
      <c r="I1507" t="s">
        <v>779</v>
      </c>
      <c r="J1507" t="s">
        <v>780</v>
      </c>
      <c r="K1507" t="s">
        <v>781</v>
      </c>
      <c r="L1507">
        <v>1348</v>
      </c>
      <c r="N1507">
        <v>1009</v>
      </c>
      <c r="O1507" t="s">
        <v>32</v>
      </c>
      <c r="P1507" t="s">
        <v>32</v>
      </c>
      <c r="Q1507">
        <v>1000</v>
      </c>
      <c r="X1507">
        <v>3.0999999999999999E-3</v>
      </c>
      <c r="Y1507">
        <v>7185.82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 t="s">
        <v>3</v>
      </c>
      <c r="AG1507">
        <v>3.0999999999999999E-3</v>
      </c>
      <c r="AH1507">
        <v>2</v>
      </c>
      <c r="AI1507">
        <v>56497360</v>
      </c>
      <c r="AJ1507">
        <v>1570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25">
      <c r="A1508">
        <f>ROW(Source!A1442)</f>
        <v>1442</v>
      </c>
      <c r="B1508">
        <v>56497361</v>
      </c>
      <c r="C1508">
        <v>56497351</v>
      </c>
      <c r="D1508">
        <v>54903404</v>
      </c>
      <c r="E1508">
        <v>1</v>
      </c>
      <c r="F1508">
        <v>1</v>
      </c>
      <c r="G1508">
        <v>1079</v>
      </c>
      <c r="H1508">
        <v>3</v>
      </c>
      <c r="I1508" t="s">
        <v>836</v>
      </c>
      <c r="J1508" t="s">
        <v>837</v>
      </c>
      <c r="K1508" t="s">
        <v>838</v>
      </c>
      <c r="L1508">
        <v>1354</v>
      </c>
      <c r="N1508">
        <v>1010</v>
      </c>
      <c r="O1508" t="s">
        <v>41</v>
      </c>
      <c r="P1508" t="s">
        <v>41</v>
      </c>
      <c r="Q1508">
        <v>1</v>
      </c>
      <c r="X1508">
        <v>0.06</v>
      </c>
      <c r="Y1508">
        <v>13.76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 t="s">
        <v>3</v>
      </c>
      <c r="AG1508">
        <v>0.06</v>
      </c>
      <c r="AH1508">
        <v>2</v>
      </c>
      <c r="AI1508">
        <v>56497361</v>
      </c>
      <c r="AJ1508">
        <v>1571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5">
      <c r="A1509">
        <f>ROW(Source!A1442)</f>
        <v>1442</v>
      </c>
      <c r="B1509">
        <v>56497362</v>
      </c>
      <c r="C1509">
        <v>56497351</v>
      </c>
      <c r="D1509">
        <v>54902353</v>
      </c>
      <c r="E1509">
        <v>1</v>
      </c>
      <c r="F1509">
        <v>1</v>
      </c>
      <c r="G1509">
        <v>1079</v>
      </c>
      <c r="H1509">
        <v>3</v>
      </c>
      <c r="I1509" t="s">
        <v>54</v>
      </c>
      <c r="J1509" t="s">
        <v>839</v>
      </c>
      <c r="K1509" t="s">
        <v>55</v>
      </c>
      <c r="L1509">
        <v>1348</v>
      </c>
      <c r="N1509">
        <v>1009</v>
      </c>
      <c r="O1509" t="s">
        <v>32</v>
      </c>
      <c r="P1509" t="s">
        <v>32</v>
      </c>
      <c r="Q1509">
        <v>1000</v>
      </c>
      <c r="X1509">
        <v>3.1E-4</v>
      </c>
      <c r="Y1509">
        <v>18653.07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 t="s">
        <v>3</v>
      </c>
      <c r="AG1509">
        <v>3.1E-4</v>
      </c>
      <c r="AH1509">
        <v>2</v>
      </c>
      <c r="AI1509">
        <v>56497362</v>
      </c>
      <c r="AJ1509">
        <v>1572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5">
      <c r="A1510">
        <f>ROW(Source!A1442)</f>
        <v>1442</v>
      </c>
      <c r="B1510">
        <v>56497363</v>
      </c>
      <c r="C1510">
        <v>56497351</v>
      </c>
      <c r="D1510">
        <v>54904135</v>
      </c>
      <c r="E1510">
        <v>1</v>
      </c>
      <c r="F1510">
        <v>1</v>
      </c>
      <c r="G1510">
        <v>1079</v>
      </c>
      <c r="H1510">
        <v>3</v>
      </c>
      <c r="I1510" t="s">
        <v>840</v>
      </c>
      <c r="J1510" t="s">
        <v>841</v>
      </c>
      <c r="K1510" t="s">
        <v>842</v>
      </c>
      <c r="L1510">
        <v>1346</v>
      </c>
      <c r="N1510">
        <v>1009</v>
      </c>
      <c r="O1510" t="s">
        <v>353</v>
      </c>
      <c r="P1510" t="s">
        <v>353</v>
      </c>
      <c r="Q1510">
        <v>1</v>
      </c>
      <c r="X1510">
        <v>0.59</v>
      </c>
      <c r="Y1510">
        <v>6.25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 t="s">
        <v>3</v>
      </c>
      <c r="AG1510">
        <v>0.59</v>
      </c>
      <c r="AH1510">
        <v>2</v>
      </c>
      <c r="AI1510">
        <v>56497363</v>
      </c>
      <c r="AJ1510">
        <v>1573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5">
      <c r="A1511">
        <f>ROW(Source!A1442)</f>
        <v>1442</v>
      </c>
      <c r="B1511">
        <v>56497364</v>
      </c>
      <c r="C1511">
        <v>56497351</v>
      </c>
      <c r="D1511">
        <v>54902457</v>
      </c>
      <c r="E1511">
        <v>1</v>
      </c>
      <c r="F1511">
        <v>1</v>
      </c>
      <c r="G1511">
        <v>1079</v>
      </c>
      <c r="H1511">
        <v>3</v>
      </c>
      <c r="I1511" t="s">
        <v>843</v>
      </c>
      <c r="J1511" t="s">
        <v>844</v>
      </c>
      <c r="K1511" t="s">
        <v>845</v>
      </c>
      <c r="L1511">
        <v>1346</v>
      </c>
      <c r="N1511">
        <v>1009</v>
      </c>
      <c r="O1511" t="s">
        <v>353</v>
      </c>
      <c r="P1511" t="s">
        <v>353</v>
      </c>
      <c r="Q1511">
        <v>1</v>
      </c>
      <c r="X1511">
        <v>0.1</v>
      </c>
      <c r="Y1511">
        <v>29.89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 t="s">
        <v>3</v>
      </c>
      <c r="AG1511">
        <v>0.1</v>
      </c>
      <c r="AH1511">
        <v>2</v>
      </c>
      <c r="AI1511">
        <v>56497364</v>
      </c>
      <c r="AJ1511">
        <v>1574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x14ac:dyDescent="0.25">
      <c r="A1512">
        <f>ROW(Source!A1442)</f>
        <v>1442</v>
      </c>
      <c r="B1512">
        <v>56497365</v>
      </c>
      <c r="C1512">
        <v>56497351</v>
      </c>
      <c r="D1512">
        <v>54902480</v>
      </c>
      <c r="E1512">
        <v>1</v>
      </c>
      <c r="F1512">
        <v>1</v>
      </c>
      <c r="G1512">
        <v>1079</v>
      </c>
      <c r="H1512">
        <v>3</v>
      </c>
      <c r="I1512" t="s">
        <v>818</v>
      </c>
      <c r="J1512" t="s">
        <v>819</v>
      </c>
      <c r="K1512" t="s">
        <v>820</v>
      </c>
      <c r="L1512">
        <v>1348</v>
      </c>
      <c r="N1512">
        <v>1009</v>
      </c>
      <c r="O1512" t="s">
        <v>32</v>
      </c>
      <c r="P1512" t="s">
        <v>32</v>
      </c>
      <c r="Q1512">
        <v>1000</v>
      </c>
      <c r="X1512">
        <v>3.0000000000000001E-5</v>
      </c>
      <c r="Y1512">
        <v>4341.07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 t="s">
        <v>3</v>
      </c>
      <c r="AG1512">
        <v>3.0000000000000001E-5</v>
      </c>
      <c r="AH1512">
        <v>2</v>
      </c>
      <c r="AI1512">
        <v>56497365</v>
      </c>
      <c r="AJ1512">
        <v>1575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x14ac:dyDescent="0.25">
      <c r="A1513">
        <f>ROW(Source!A1442)</f>
        <v>1442</v>
      </c>
      <c r="B1513">
        <v>56497366</v>
      </c>
      <c r="C1513">
        <v>56497351</v>
      </c>
      <c r="D1513">
        <v>54904782</v>
      </c>
      <c r="E1513">
        <v>1</v>
      </c>
      <c r="F1513">
        <v>1</v>
      </c>
      <c r="G1513">
        <v>1079</v>
      </c>
      <c r="H1513">
        <v>3</v>
      </c>
      <c r="I1513" t="s">
        <v>846</v>
      </c>
      <c r="J1513" t="s">
        <v>847</v>
      </c>
      <c r="K1513" t="s">
        <v>848</v>
      </c>
      <c r="L1513">
        <v>1302</v>
      </c>
      <c r="N1513">
        <v>1003</v>
      </c>
      <c r="O1513" t="s">
        <v>849</v>
      </c>
      <c r="P1513" t="s">
        <v>849</v>
      </c>
      <c r="Q1513">
        <v>10</v>
      </c>
      <c r="X1513">
        <v>1.8700000000000001E-2</v>
      </c>
      <c r="Y1513">
        <v>44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 t="s">
        <v>3</v>
      </c>
      <c r="AG1513">
        <v>1.8700000000000001E-2</v>
      </c>
      <c r="AH1513">
        <v>2</v>
      </c>
      <c r="AI1513">
        <v>56497366</v>
      </c>
      <c r="AJ1513">
        <v>1576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x14ac:dyDescent="0.25">
      <c r="A1514">
        <f>ROW(Source!A1442)</f>
        <v>1442</v>
      </c>
      <c r="B1514">
        <v>56497367</v>
      </c>
      <c r="C1514">
        <v>56497351</v>
      </c>
      <c r="D1514">
        <v>54902508</v>
      </c>
      <c r="E1514">
        <v>1</v>
      </c>
      <c r="F1514">
        <v>1</v>
      </c>
      <c r="G1514">
        <v>1079</v>
      </c>
      <c r="H1514">
        <v>3</v>
      </c>
      <c r="I1514" t="s">
        <v>850</v>
      </c>
      <c r="J1514" t="s">
        <v>851</v>
      </c>
      <c r="K1514" t="s">
        <v>852</v>
      </c>
      <c r="L1514">
        <v>1339</v>
      </c>
      <c r="N1514">
        <v>1007</v>
      </c>
      <c r="O1514" t="s">
        <v>158</v>
      </c>
      <c r="P1514" t="s">
        <v>158</v>
      </c>
      <c r="Q1514">
        <v>1</v>
      </c>
      <c r="X1514">
        <v>1.95</v>
      </c>
      <c r="Y1514">
        <v>5.82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 t="s">
        <v>3</v>
      </c>
      <c r="AG1514">
        <v>1.95</v>
      </c>
      <c r="AH1514">
        <v>2</v>
      </c>
      <c r="AI1514">
        <v>56497367</v>
      </c>
      <c r="AJ1514">
        <v>1577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x14ac:dyDescent="0.25">
      <c r="A1515">
        <f>ROW(Source!A1442)</f>
        <v>1442</v>
      </c>
      <c r="B1515">
        <v>56497368</v>
      </c>
      <c r="C1515">
        <v>56497351</v>
      </c>
      <c r="D1515">
        <v>54902261</v>
      </c>
      <c r="E1515">
        <v>1</v>
      </c>
      <c r="F1515">
        <v>1</v>
      </c>
      <c r="G1515">
        <v>1079</v>
      </c>
      <c r="H1515">
        <v>3</v>
      </c>
      <c r="I1515" t="s">
        <v>853</v>
      </c>
      <c r="J1515" t="s">
        <v>854</v>
      </c>
      <c r="K1515" t="s">
        <v>855</v>
      </c>
      <c r="L1515">
        <v>1348</v>
      </c>
      <c r="N1515">
        <v>1009</v>
      </c>
      <c r="O1515" t="s">
        <v>32</v>
      </c>
      <c r="P1515" t="s">
        <v>32</v>
      </c>
      <c r="Q1515">
        <v>1000</v>
      </c>
      <c r="X1515">
        <v>3.0999999999999999E-3</v>
      </c>
      <c r="Y1515">
        <v>17868.28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 t="s">
        <v>3</v>
      </c>
      <c r="AG1515">
        <v>3.0999999999999999E-3</v>
      </c>
      <c r="AH1515">
        <v>2</v>
      </c>
      <c r="AI1515">
        <v>56497368</v>
      </c>
      <c r="AJ1515">
        <v>1578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5">
      <c r="A1516">
        <f>ROW(Source!A1442)</f>
        <v>1442</v>
      </c>
      <c r="B1516">
        <v>56497369</v>
      </c>
      <c r="C1516">
        <v>56497351</v>
      </c>
      <c r="D1516">
        <v>54902276</v>
      </c>
      <c r="E1516">
        <v>1</v>
      </c>
      <c r="F1516">
        <v>1</v>
      </c>
      <c r="G1516">
        <v>1079</v>
      </c>
      <c r="H1516">
        <v>3</v>
      </c>
      <c r="I1516" t="s">
        <v>856</v>
      </c>
      <c r="J1516" t="s">
        <v>857</v>
      </c>
      <c r="K1516" t="s">
        <v>858</v>
      </c>
      <c r="L1516">
        <v>1339</v>
      </c>
      <c r="N1516">
        <v>1007</v>
      </c>
      <c r="O1516" t="s">
        <v>158</v>
      </c>
      <c r="P1516" t="s">
        <v>158</v>
      </c>
      <c r="Q1516">
        <v>1</v>
      </c>
      <c r="X1516">
        <v>1.0300000000000001E-3</v>
      </c>
      <c r="Y1516">
        <v>2464.94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 t="s">
        <v>3</v>
      </c>
      <c r="AG1516">
        <v>1.0300000000000001E-3</v>
      </c>
      <c r="AH1516">
        <v>2</v>
      </c>
      <c r="AI1516">
        <v>56497369</v>
      </c>
      <c r="AJ1516">
        <v>1579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x14ac:dyDescent="0.25">
      <c r="A1517">
        <f>ROW(Source!A1442)</f>
        <v>1442</v>
      </c>
      <c r="B1517">
        <v>56497370</v>
      </c>
      <c r="C1517">
        <v>56497351</v>
      </c>
      <c r="D1517">
        <v>54902905</v>
      </c>
      <c r="E1517">
        <v>1</v>
      </c>
      <c r="F1517">
        <v>1</v>
      </c>
      <c r="G1517">
        <v>1079</v>
      </c>
      <c r="H1517">
        <v>3</v>
      </c>
      <c r="I1517" t="s">
        <v>859</v>
      </c>
      <c r="J1517" t="s">
        <v>860</v>
      </c>
      <c r="K1517" t="s">
        <v>861</v>
      </c>
      <c r="L1517">
        <v>1348</v>
      </c>
      <c r="N1517">
        <v>1009</v>
      </c>
      <c r="O1517" t="s">
        <v>32</v>
      </c>
      <c r="P1517" t="s">
        <v>32</v>
      </c>
      <c r="Q1517">
        <v>1000</v>
      </c>
      <c r="X1517">
        <v>5.9999999999999995E-4</v>
      </c>
      <c r="Y1517">
        <v>8582.42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 t="s">
        <v>3</v>
      </c>
      <c r="AG1517">
        <v>5.9999999999999995E-4</v>
      </c>
      <c r="AH1517">
        <v>2</v>
      </c>
      <c r="AI1517">
        <v>56497370</v>
      </c>
      <c r="AJ1517">
        <v>1580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x14ac:dyDescent="0.25">
      <c r="A1518">
        <f>ROW(Source!A1442)</f>
        <v>1442</v>
      </c>
      <c r="B1518">
        <v>56497371</v>
      </c>
      <c r="C1518">
        <v>56497351</v>
      </c>
      <c r="D1518">
        <v>54911479</v>
      </c>
      <c r="E1518">
        <v>1</v>
      </c>
      <c r="F1518">
        <v>1</v>
      </c>
      <c r="G1518">
        <v>1079</v>
      </c>
      <c r="H1518">
        <v>3</v>
      </c>
      <c r="I1518" t="s">
        <v>862</v>
      </c>
      <c r="J1518" t="s">
        <v>863</v>
      </c>
      <c r="K1518" t="s">
        <v>864</v>
      </c>
      <c r="L1518">
        <v>1348</v>
      </c>
      <c r="N1518">
        <v>1009</v>
      </c>
      <c r="O1518" t="s">
        <v>32</v>
      </c>
      <c r="P1518" t="s">
        <v>32</v>
      </c>
      <c r="Q1518">
        <v>1000</v>
      </c>
      <c r="X1518">
        <v>5.0000000000000001E-4</v>
      </c>
      <c r="Y1518">
        <v>12645.17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 t="s">
        <v>3</v>
      </c>
      <c r="AG1518">
        <v>5.0000000000000001E-4</v>
      </c>
      <c r="AH1518">
        <v>2</v>
      </c>
      <c r="AI1518">
        <v>56497371</v>
      </c>
      <c r="AJ1518">
        <v>1581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x14ac:dyDescent="0.25">
      <c r="A1519">
        <f>ROW(Source!A1442)</f>
        <v>1442</v>
      </c>
      <c r="B1519">
        <v>56497372</v>
      </c>
      <c r="C1519">
        <v>56497351</v>
      </c>
      <c r="D1519">
        <v>54863958</v>
      </c>
      <c r="E1519">
        <v>1079</v>
      </c>
      <c r="F1519">
        <v>1</v>
      </c>
      <c r="G1519">
        <v>1079</v>
      </c>
      <c r="H1519">
        <v>3</v>
      </c>
      <c r="I1519" t="s">
        <v>988</v>
      </c>
      <c r="J1519" t="s">
        <v>3</v>
      </c>
      <c r="K1519" t="s">
        <v>989</v>
      </c>
      <c r="L1519">
        <v>1348</v>
      </c>
      <c r="N1519">
        <v>1009</v>
      </c>
      <c r="O1519" t="s">
        <v>32</v>
      </c>
      <c r="P1519" t="s">
        <v>32</v>
      </c>
      <c r="Q1519">
        <v>1000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3</v>
      </c>
      <c r="AG1519">
        <v>1</v>
      </c>
      <c r="AH1519">
        <v>3</v>
      </c>
      <c r="AI1519">
        <v>-1</v>
      </c>
      <c r="AJ1519" t="s">
        <v>3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25">
      <c r="A1520">
        <f>ROW(Source!A1443)</f>
        <v>1443</v>
      </c>
      <c r="B1520">
        <v>56497352</v>
      </c>
      <c r="C1520">
        <v>56497351</v>
      </c>
      <c r="D1520">
        <v>54836958</v>
      </c>
      <c r="E1520">
        <v>1079</v>
      </c>
      <c r="F1520">
        <v>1</v>
      </c>
      <c r="G1520">
        <v>1079</v>
      </c>
      <c r="H1520">
        <v>1</v>
      </c>
      <c r="I1520" t="s">
        <v>738</v>
      </c>
      <c r="J1520" t="s">
        <v>3</v>
      </c>
      <c r="K1520" t="s">
        <v>739</v>
      </c>
      <c r="L1520">
        <v>1191</v>
      </c>
      <c r="N1520">
        <v>1013</v>
      </c>
      <c r="O1520" t="s">
        <v>740</v>
      </c>
      <c r="P1520" t="s">
        <v>740</v>
      </c>
      <c r="Q1520">
        <v>1</v>
      </c>
      <c r="X1520">
        <v>15.6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1</v>
      </c>
      <c r="AF1520" t="s">
        <v>49</v>
      </c>
      <c r="AG1520">
        <v>19.733999999999998</v>
      </c>
      <c r="AH1520">
        <v>2</v>
      </c>
      <c r="AI1520">
        <v>56497352</v>
      </c>
      <c r="AJ1520">
        <v>1582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x14ac:dyDescent="0.25">
      <c r="A1521">
        <f>ROW(Source!A1443)</f>
        <v>1443</v>
      </c>
      <c r="B1521">
        <v>56497353</v>
      </c>
      <c r="C1521">
        <v>56497351</v>
      </c>
      <c r="D1521">
        <v>54933987</v>
      </c>
      <c r="E1521">
        <v>1</v>
      </c>
      <c r="F1521">
        <v>1</v>
      </c>
      <c r="G1521">
        <v>1079</v>
      </c>
      <c r="H1521">
        <v>2</v>
      </c>
      <c r="I1521" t="s">
        <v>824</v>
      </c>
      <c r="J1521" t="s">
        <v>825</v>
      </c>
      <c r="K1521" t="s">
        <v>826</v>
      </c>
      <c r="L1521">
        <v>1368</v>
      </c>
      <c r="N1521">
        <v>1011</v>
      </c>
      <c r="O1521" t="s">
        <v>744</v>
      </c>
      <c r="P1521" t="s">
        <v>744</v>
      </c>
      <c r="Q1521">
        <v>1</v>
      </c>
      <c r="X1521">
        <v>2.38</v>
      </c>
      <c r="Y1521">
        <v>0</v>
      </c>
      <c r="Z1521">
        <v>0.28000000000000003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 t="s">
        <v>48</v>
      </c>
      <c r="AG1521">
        <v>3.2725</v>
      </c>
      <c r="AH1521">
        <v>2</v>
      </c>
      <c r="AI1521">
        <v>56497353</v>
      </c>
      <c r="AJ1521">
        <v>1583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x14ac:dyDescent="0.25">
      <c r="A1522">
        <f>ROW(Source!A1443)</f>
        <v>1443</v>
      </c>
      <c r="B1522">
        <v>56497354</v>
      </c>
      <c r="C1522">
        <v>56497351</v>
      </c>
      <c r="D1522">
        <v>54934284</v>
      </c>
      <c r="E1522">
        <v>1</v>
      </c>
      <c r="F1522">
        <v>1</v>
      </c>
      <c r="G1522">
        <v>1079</v>
      </c>
      <c r="H1522">
        <v>2</v>
      </c>
      <c r="I1522" t="s">
        <v>741</v>
      </c>
      <c r="J1522" t="s">
        <v>742</v>
      </c>
      <c r="K1522" t="s">
        <v>743</v>
      </c>
      <c r="L1522">
        <v>1368</v>
      </c>
      <c r="N1522">
        <v>1011</v>
      </c>
      <c r="O1522" t="s">
        <v>744</v>
      </c>
      <c r="P1522" t="s">
        <v>744</v>
      </c>
      <c r="Q1522">
        <v>1</v>
      </c>
      <c r="X1522">
        <v>0.31</v>
      </c>
      <c r="Y1522">
        <v>0</v>
      </c>
      <c r="Z1522">
        <v>83.1</v>
      </c>
      <c r="AA1522">
        <v>12.62</v>
      </c>
      <c r="AB1522">
        <v>0</v>
      </c>
      <c r="AC1522">
        <v>0</v>
      </c>
      <c r="AD1522">
        <v>1</v>
      </c>
      <c r="AE1522">
        <v>0</v>
      </c>
      <c r="AF1522" t="s">
        <v>48</v>
      </c>
      <c r="AG1522">
        <v>0.42625000000000007</v>
      </c>
      <c r="AH1522">
        <v>2</v>
      </c>
      <c r="AI1522">
        <v>56497354</v>
      </c>
      <c r="AJ1522">
        <v>1584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x14ac:dyDescent="0.25">
      <c r="A1523">
        <f>ROW(Source!A1443)</f>
        <v>1443</v>
      </c>
      <c r="B1523">
        <v>56497356</v>
      </c>
      <c r="C1523">
        <v>56497351</v>
      </c>
      <c r="D1523">
        <v>54934351</v>
      </c>
      <c r="E1523">
        <v>1</v>
      </c>
      <c r="F1523">
        <v>1</v>
      </c>
      <c r="G1523">
        <v>1079</v>
      </c>
      <c r="H1523">
        <v>2</v>
      </c>
      <c r="I1523" t="s">
        <v>827</v>
      </c>
      <c r="J1523" t="s">
        <v>828</v>
      </c>
      <c r="K1523" t="s">
        <v>829</v>
      </c>
      <c r="L1523">
        <v>1368</v>
      </c>
      <c r="N1523">
        <v>1011</v>
      </c>
      <c r="O1523" t="s">
        <v>744</v>
      </c>
      <c r="P1523" t="s">
        <v>744</v>
      </c>
      <c r="Q1523">
        <v>1</v>
      </c>
      <c r="X1523">
        <v>0.16</v>
      </c>
      <c r="Y1523">
        <v>0</v>
      </c>
      <c r="Z1523">
        <v>0.42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 t="s">
        <v>48</v>
      </c>
      <c r="AG1523">
        <v>0.22000000000000003</v>
      </c>
      <c r="AH1523">
        <v>2</v>
      </c>
      <c r="AI1523">
        <v>56497356</v>
      </c>
      <c r="AJ1523">
        <v>1585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x14ac:dyDescent="0.25">
      <c r="A1524">
        <f>ROW(Source!A1443)</f>
        <v>1443</v>
      </c>
      <c r="B1524">
        <v>56497357</v>
      </c>
      <c r="C1524">
        <v>56497351</v>
      </c>
      <c r="D1524">
        <v>54934371</v>
      </c>
      <c r="E1524">
        <v>1</v>
      </c>
      <c r="F1524">
        <v>1</v>
      </c>
      <c r="G1524">
        <v>1079</v>
      </c>
      <c r="H1524">
        <v>2</v>
      </c>
      <c r="I1524" t="s">
        <v>830</v>
      </c>
      <c r="J1524" t="s">
        <v>831</v>
      </c>
      <c r="K1524" t="s">
        <v>832</v>
      </c>
      <c r="L1524">
        <v>1368</v>
      </c>
      <c r="N1524">
        <v>1011</v>
      </c>
      <c r="O1524" t="s">
        <v>744</v>
      </c>
      <c r="P1524" t="s">
        <v>744</v>
      </c>
      <c r="Q1524">
        <v>1</v>
      </c>
      <c r="X1524">
        <v>0.48</v>
      </c>
      <c r="Y1524">
        <v>0</v>
      </c>
      <c r="Z1524">
        <v>2.58</v>
      </c>
      <c r="AA1524">
        <v>0.04</v>
      </c>
      <c r="AB1524">
        <v>0</v>
      </c>
      <c r="AC1524">
        <v>0</v>
      </c>
      <c r="AD1524">
        <v>1</v>
      </c>
      <c r="AE1524">
        <v>0</v>
      </c>
      <c r="AF1524" t="s">
        <v>48</v>
      </c>
      <c r="AG1524">
        <v>0.66</v>
      </c>
      <c r="AH1524">
        <v>2</v>
      </c>
      <c r="AI1524">
        <v>56497357</v>
      </c>
      <c r="AJ1524">
        <v>1586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25">
      <c r="A1525">
        <f>ROW(Source!A1443)</f>
        <v>1443</v>
      </c>
      <c r="B1525">
        <v>56497355</v>
      </c>
      <c r="C1525">
        <v>56497351</v>
      </c>
      <c r="D1525">
        <v>54933523</v>
      </c>
      <c r="E1525">
        <v>1</v>
      </c>
      <c r="F1525">
        <v>1</v>
      </c>
      <c r="G1525">
        <v>1079</v>
      </c>
      <c r="H1525">
        <v>2</v>
      </c>
      <c r="I1525" t="s">
        <v>746</v>
      </c>
      <c r="J1525" t="s">
        <v>747</v>
      </c>
      <c r="K1525" t="s">
        <v>748</v>
      </c>
      <c r="L1525">
        <v>1368</v>
      </c>
      <c r="N1525">
        <v>1011</v>
      </c>
      <c r="O1525" t="s">
        <v>744</v>
      </c>
      <c r="P1525" t="s">
        <v>744</v>
      </c>
      <c r="Q1525">
        <v>1</v>
      </c>
      <c r="X1525">
        <v>0.21</v>
      </c>
      <c r="Y1525">
        <v>0</v>
      </c>
      <c r="Z1525">
        <v>179.17</v>
      </c>
      <c r="AA1525">
        <v>16.93</v>
      </c>
      <c r="AB1525">
        <v>0</v>
      </c>
      <c r="AC1525">
        <v>0</v>
      </c>
      <c r="AD1525">
        <v>1</v>
      </c>
      <c r="AE1525">
        <v>0</v>
      </c>
      <c r="AF1525" t="s">
        <v>48</v>
      </c>
      <c r="AG1525">
        <v>0.28875000000000006</v>
      </c>
      <c r="AH1525">
        <v>2</v>
      </c>
      <c r="AI1525">
        <v>56497355</v>
      </c>
      <c r="AJ1525">
        <v>1587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25">
      <c r="A1526">
        <f>ROW(Source!A1443)</f>
        <v>1443</v>
      </c>
      <c r="B1526">
        <v>56497358</v>
      </c>
      <c r="C1526">
        <v>56497351</v>
      </c>
      <c r="D1526">
        <v>54903017</v>
      </c>
      <c r="E1526">
        <v>1</v>
      </c>
      <c r="F1526">
        <v>1</v>
      </c>
      <c r="G1526">
        <v>1079</v>
      </c>
      <c r="H1526">
        <v>3</v>
      </c>
      <c r="I1526" t="s">
        <v>833</v>
      </c>
      <c r="J1526" t="s">
        <v>834</v>
      </c>
      <c r="K1526" t="s">
        <v>835</v>
      </c>
      <c r="L1526">
        <v>1348</v>
      </c>
      <c r="N1526">
        <v>1009</v>
      </c>
      <c r="O1526" t="s">
        <v>32</v>
      </c>
      <c r="P1526" t="s">
        <v>32</v>
      </c>
      <c r="Q1526">
        <v>1000</v>
      </c>
      <c r="X1526">
        <v>1.9400000000000001E-3</v>
      </c>
      <c r="Y1526">
        <v>7035.12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 t="s">
        <v>3</v>
      </c>
      <c r="AG1526">
        <v>1.9400000000000001E-3</v>
      </c>
      <c r="AH1526">
        <v>2</v>
      </c>
      <c r="AI1526">
        <v>56497358</v>
      </c>
      <c r="AJ1526">
        <v>1589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x14ac:dyDescent="0.25">
      <c r="A1527">
        <f>ROW(Source!A1443)</f>
        <v>1443</v>
      </c>
      <c r="B1527">
        <v>56497359</v>
      </c>
      <c r="C1527">
        <v>56497351</v>
      </c>
      <c r="D1527">
        <v>54902322</v>
      </c>
      <c r="E1527">
        <v>1</v>
      </c>
      <c r="F1527">
        <v>1</v>
      </c>
      <c r="G1527">
        <v>1079</v>
      </c>
      <c r="H1527">
        <v>3</v>
      </c>
      <c r="I1527" t="s">
        <v>809</v>
      </c>
      <c r="J1527" t="s">
        <v>810</v>
      </c>
      <c r="K1527" t="s">
        <v>811</v>
      </c>
      <c r="L1527">
        <v>1348</v>
      </c>
      <c r="N1527">
        <v>1009</v>
      </c>
      <c r="O1527" t="s">
        <v>32</v>
      </c>
      <c r="P1527" t="s">
        <v>32</v>
      </c>
      <c r="Q1527">
        <v>1000</v>
      </c>
      <c r="X1527">
        <v>1.0000000000000001E-5</v>
      </c>
      <c r="Y1527">
        <v>6512.79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 t="s">
        <v>3</v>
      </c>
      <c r="AG1527">
        <v>1.0000000000000001E-5</v>
      </c>
      <c r="AH1527">
        <v>2</v>
      </c>
      <c r="AI1527">
        <v>56497359</v>
      </c>
      <c r="AJ1527">
        <v>1590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25">
      <c r="A1528">
        <f>ROW(Source!A1443)</f>
        <v>1443</v>
      </c>
      <c r="B1528">
        <v>56497360</v>
      </c>
      <c r="C1528">
        <v>56497351</v>
      </c>
      <c r="D1528">
        <v>54903374</v>
      </c>
      <c r="E1528">
        <v>1</v>
      </c>
      <c r="F1528">
        <v>1</v>
      </c>
      <c r="G1528">
        <v>1079</v>
      </c>
      <c r="H1528">
        <v>3</v>
      </c>
      <c r="I1528" t="s">
        <v>779</v>
      </c>
      <c r="J1528" t="s">
        <v>780</v>
      </c>
      <c r="K1528" t="s">
        <v>781</v>
      </c>
      <c r="L1528">
        <v>1348</v>
      </c>
      <c r="N1528">
        <v>1009</v>
      </c>
      <c r="O1528" t="s">
        <v>32</v>
      </c>
      <c r="P1528" t="s">
        <v>32</v>
      </c>
      <c r="Q1528">
        <v>1000</v>
      </c>
      <c r="X1528">
        <v>3.0999999999999999E-3</v>
      </c>
      <c r="Y1528">
        <v>7185.82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 t="s">
        <v>3</v>
      </c>
      <c r="AG1528">
        <v>3.0999999999999999E-3</v>
      </c>
      <c r="AH1528">
        <v>2</v>
      </c>
      <c r="AI1528">
        <v>56497360</v>
      </c>
      <c r="AJ1528">
        <v>1591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25">
      <c r="A1529">
        <f>ROW(Source!A1443)</f>
        <v>1443</v>
      </c>
      <c r="B1529">
        <v>56497361</v>
      </c>
      <c r="C1529">
        <v>56497351</v>
      </c>
      <c r="D1529">
        <v>54903404</v>
      </c>
      <c r="E1529">
        <v>1</v>
      </c>
      <c r="F1529">
        <v>1</v>
      </c>
      <c r="G1529">
        <v>1079</v>
      </c>
      <c r="H1529">
        <v>3</v>
      </c>
      <c r="I1529" t="s">
        <v>836</v>
      </c>
      <c r="J1529" t="s">
        <v>837</v>
      </c>
      <c r="K1529" t="s">
        <v>838</v>
      </c>
      <c r="L1529">
        <v>1354</v>
      </c>
      <c r="N1529">
        <v>1010</v>
      </c>
      <c r="O1529" t="s">
        <v>41</v>
      </c>
      <c r="P1529" t="s">
        <v>41</v>
      </c>
      <c r="Q1529">
        <v>1</v>
      </c>
      <c r="X1529">
        <v>0.06</v>
      </c>
      <c r="Y1529">
        <v>13.76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 t="s">
        <v>3</v>
      </c>
      <c r="AG1529">
        <v>0.06</v>
      </c>
      <c r="AH1529">
        <v>2</v>
      </c>
      <c r="AI1529">
        <v>56497361</v>
      </c>
      <c r="AJ1529">
        <v>1592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25">
      <c r="A1530">
        <f>ROW(Source!A1443)</f>
        <v>1443</v>
      </c>
      <c r="B1530">
        <v>56497362</v>
      </c>
      <c r="C1530">
        <v>56497351</v>
      </c>
      <c r="D1530">
        <v>54902353</v>
      </c>
      <c r="E1530">
        <v>1</v>
      </c>
      <c r="F1530">
        <v>1</v>
      </c>
      <c r="G1530">
        <v>1079</v>
      </c>
      <c r="H1530">
        <v>3</v>
      </c>
      <c r="I1530" t="s">
        <v>54</v>
      </c>
      <c r="J1530" t="s">
        <v>839</v>
      </c>
      <c r="K1530" t="s">
        <v>55</v>
      </c>
      <c r="L1530">
        <v>1348</v>
      </c>
      <c r="N1530">
        <v>1009</v>
      </c>
      <c r="O1530" t="s">
        <v>32</v>
      </c>
      <c r="P1530" t="s">
        <v>32</v>
      </c>
      <c r="Q1530">
        <v>1000</v>
      </c>
      <c r="X1530">
        <v>3.1E-4</v>
      </c>
      <c r="Y1530">
        <v>18653.07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 t="s">
        <v>3</v>
      </c>
      <c r="AG1530">
        <v>3.1E-4</v>
      </c>
      <c r="AH1530">
        <v>2</v>
      </c>
      <c r="AI1530">
        <v>56497362</v>
      </c>
      <c r="AJ1530">
        <v>1593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25">
      <c r="A1531">
        <f>ROW(Source!A1443)</f>
        <v>1443</v>
      </c>
      <c r="B1531">
        <v>56497363</v>
      </c>
      <c r="C1531">
        <v>56497351</v>
      </c>
      <c r="D1531">
        <v>54904135</v>
      </c>
      <c r="E1531">
        <v>1</v>
      </c>
      <c r="F1531">
        <v>1</v>
      </c>
      <c r="G1531">
        <v>1079</v>
      </c>
      <c r="H1531">
        <v>3</v>
      </c>
      <c r="I1531" t="s">
        <v>840</v>
      </c>
      <c r="J1531" t="s">
        <v>841</v>
      </c>
      <c r="K1531" t="s">
        <v>842</v>
      </c>
      <c r="L1531">
        <v>1346</v>
      </c>
      <c r="N1531">
        <v>1009</v>
      </c>
      <c r="O1531" t="s">
        <v>353</v>
      </c>
      <c r="P1531" t="s">
        <v>353</v>
      </c>
      <c r="Q1531">
        <v>1</v>
      </c>
      <c r="X1531">
        <v>0.59</v>
      </c>
      <c r="Y1531">
        <v>6.25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 t="s">
        <v>3</v>
      </c>
      <c r="AG1531">
        <v>0.59</v>
      </c>
      <c r="AH1531">
        <v>2</v>
      </c>
      <c r="AI1531">
        <v>56497363</v>
      </c>
      <c r="AJ1531">
        <v>1594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25">
      <c r="A1532">
        <f>ROW(Source!A1443)</f>
        <v>1443</v>
      </c>
      <c r="B1532">
        <v>56497364</v>
      </c>
      <c r="C1532">
        <v>56497351</v>
      </c>
      <c r="D1532">
        <v>54902457</v>
      </c>
      <c r="E1532">
        <v>1</v>
      </c>
      <c r="F1532">
        <v>1</v>
      </c>
      <c r="G1532">
        <v>1079</v>
      </c>
      <c r="H1532">
        <v>3</v>
      </c>
      <c r="I1532" t="s">
        <v>843</v>
      </c>
      <c r="J1532" t="s">
        <v>844</v>
      </c>
      <c r="K1532" t="s">
        <v>845</v>
      </c>
      <c r="L1532">
        <v>1346</v>
      </c>
      <c r="N1532">
        <v>1009</v>
      </c>
      <c r="O1532" t="s">
        <v>353</v>
      </c>
      <c r="P1532" t="s">
        <v>353</v>
      </c>
      <c r="Q1532">
        <v>1</v>
      </c>
      <c r="X1532">
        <v>0.1</v>
      </c>
      <c r="Y1532">
        <v>29.89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 t="s">
        <v>3</v>
      </c>
      <c r="AG1532">
        <v>0.1</v>
      </c>
      <c r="AH1532">
        <v>2</v>
      </c>
      <c r="AI1532">
        <v>56497364</v>
      </c>
      <c r="AJ1532">
        <v>1595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x14ac:dyDescent="0.25">
      <c r="A1533">
        <f>ROW(Source!A1443)</f>
        <v>1443</v>
      </c>
      <c r="B1533">
        <v>56497365</v>
      </c>
      <c r="C1533">
        <v>56497351</v>
      </c>
      <c r="D1533">
        <v>54902480</v>
      </c>
      <c r="E1533">
        <v>1</v>
      </c>
      <c r="F1533">
        <v>1</v>
      </c>
      <c r="G1533">
        <v>1079</v>
      </c>
      <c r="H1533">
        <v>3</v>
      </c>
      <c r="I1533" t="s">
        <v>818</v>
      </c>
      <c r="J1533" t="s">
        <v>819</v>
      </c>
      <c r="K1533" t="s">
        <v>820</v>
      </c>
      <c r="L1533">
        <v>1348</v>
      </c>
      <c r="N1533">
        <v>1009</v>
      </c>
      <c r="O1533" t="s">
        <v>32</v>
      </c>
      <c r="P1533" t="s">
        <v>32</v>
      </c>
      <c r="Q1533">
        <v>1000</v>
      </c>
      <c r="X1533">
        <v>3.0000000000000001E-5</v>
      </c>
      <c r="Y1533">
        <v>4341.07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 t="s">
        <v>3</v>
      </c>
      <c r="AG1533">
        <v>3.0000000000000001E-5</v>
      </c>
      <c r="AH1533">
        <v>2</v>
      </c>
      <c r="AI1533">
        <v>56497365</v>
      </c>
      <c r="AJ1533">
        <v>1596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x14ac:dyDescent="0.25">
      <c r="A1534">
        <f>ROW(Source!A1443)</f>
        <v>1443</v>
      </c>
      <c r="B1534">
        <v>56497366</v>
      </c>
      <c r="C1534">
        <v>56497351</v>
      </c>
      <c r="D1534">
        <v>54904782</v>
      </c>
      <c r="E1534">
        <v>1</v>
      </c>
      <c r="F1534">
        <v>1</v>
      </c>
      <c r="G1534">
        <v>1079</v>
      </c>
      <c r="H1534">
        <v>3</v>
      </c>
      <c r="I1534" t="s">
        <v>846</v>
      </c>
      <c r="J1534" t="s">
        <v>847</v>
      </c>
      <c r="K1534" t="s">
        <v>848</v>
      </c>
      <c r="L1534">
        <v>1302</v>
      </c>
      <c r="N1534">
        <v>1003</v>
      </c>
      <c r="O1534" t="s">
        <v>849</v>
      </c>
      <c r="P1534" t="s">
        <v>849</v>
      </c>
      <c r="Q1534">
        <v>10</v>
      </c>
      <c r="X1534">
        <v>1.8700000000000001E-2</v>
      </c>
      <c r="Y1534">
        <v>44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 t="s">
        <v>3</v>
      </c>
      <c r="AG1534">
        <v>1.8700000000000001E-2</v>
      </c>
      <c r="AH1534">
        <v>2</v>
      </c>
      <c r="AI1534">
        <v>56497366</v>
      </c>
      <c r="AJ1534">
        <v>1597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25">
      <c r="A1535">
        <f>ROW(Source!A1443)</f>
        <v>1443</v>
      </c>
      <c r="B1535">
        <v>56497367</v>
      </c>
      <c r="C1535">
        <v>56497351</v>
      </c>
      <c r="D1535">
        <v>54902508</v>
      </c>
      <c r="E1535">
        <v>1</v>
      </c>
      <c r="F1535">
        <v>1</v>
      </c>
      <c r="G1535">
        <v>1079</v>
      </c>
      <c r="H1535">
        <v>3</v>
      </c>
      <c r="I1535" t="s">
        <v>850</v>
      </c>
      <c r="J1535" t="s">
        <v>851</v>
      </c>
      <c r="K1535" t="s">
        <v>852</v>
      </c>
      <c r="L1535">
        <v>1339</v>
      </c>
      <c r="N1535">
        <v>1007</v>
      </c>
      <c r="O1535" t="s">
        <v>158</v>
      </c>
      <c r="P1535" t="s">
        <v>158</v>
      </c>
      <c r="Q1535">
        <v>1</v>
      </c>
      <c r="X1535">
        <v>1.95</v>
      </c>
      <c r="Y1535">
        <v>5.82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 t="s">
        <v>3</v>
      </c>
      <c r="AG1535">
        <v>1.95</v>
      </c>
      <c r="AH1535">
        <v>2</v>
      </c>
      <c r="AI1535">
        <v>56497367</v>
      </c>
      <c r="AJ1535">
        <v>1598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25">
      <c r="A1536">
        <f>ROW(Source!A1443)</f>
        <v>1443</v>
      </c>
      <c r="B1536">
        <v>56497368</v>
      </c>
      <c r="C1536">
        <v>56497351</v>
      </c>
      <c r="D1536">
        <v>54902261</v>
      </c>
      <c r="E1536">
        <v>1</v>
      </c>
      <c r="F1536">
        <v>1</v>
      </c>
      <c r="G1536">
        <v>1079</v>
      </c>
      <c r="H1536">
        <v>3</v>
      </c>
      <c r="I1536" t="s">
        <v>853</v>
      </c>
      <c r="J1536" t="s">
        <v>854</v>
      </c>
      <c r="K1536" t="s">
        <v>855</v>
      </c>
      <c r="L1536">
        <v>1348</v>
      </c>
      <c r="N1536">
        <v>1009</v>
      </c>
      <c r="O1536" t="s">
        <v>32</v>
      </c>
      <c r="P1536" t="s">
        <v>32</v>
      </c>
      <c r="Q1536">
        <v>1000</v>
      </c>
      <c r="X1536">
        <v>3.0999999999999999E-3</v>
      </c>
      <c r="Y1536">
        <v>17868.28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 t="s">
        <v>3</v>
      </c>
      <c r="AG1536">
        <v>3.0999999999999999E-3</v>
      </c>
      <c r="AH1536">
        <v>2</v>
      </c>
      <c r="AI1536">
        <v>56497368</v>
      </c>
      <c r="AJ1536">
        <v>1599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x14ac:dyDescent="0.25">
      <c r="A1537">
        <f>ROW(Source!A1443)</f>
        <v>1443</v>
      </c>
      <c r="B1537">
        <v>56497369</v>
      </c>
      <c r="C1537">
        <v>56497351</v>
      </c>
      <c r="D1537">
        <v>54902276</v>
      </c>
      <c r="E1537">
        <v>1</v>
      </c>
      <c r="F1537">
        <v>1</v>
      </c>
      <c r="G1537">
        <v>1079</v>
      </c>
      <c r="H1537">
        <v>3</v>
      </c>
      <c r="I1537" t="s">
        <v>856</v>
      </c>
      <c r="J1537" t="s">
        <v>857</v>
      </c>
      <c r="K1537" t="s">
        <v>858</v>
      </c>
      <c r="L1537">
        <v>1339</v>
      </c>
      <c r="N1537">
        <v>1007</v>
      </c>
      <c r="O1537" t="s">
        <v>158</v>
      </c>
      <c r="P1537" t="s">
        <v>158</v>
      </c>
      <c r="Q1537">
        <v>1</v>
      </c>
      <c r="X1537">
        <v>1.0300000000000001E-3</v>
      </c>
      <c r="Y1537">
        <v>2464.94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 t="s">
        <v>3</v>
      </c>
      <c r="AG1537">
        <v>1.0300000000000001E-3</v>
      </c>
      <c r="AH1537">
        <v>2</v>
      </c>
      <c r="AI1537">
        <v>56497369</v>
      </c>
      <c r="AJ1537">
        <v>1600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x14ac:dyDescent="0.25">
      <c r="A1538">
        <f>ROW(Source!A1443)</f>
        <v>1443</v>
      </c>
      <c r="B1538">
        <v>56497370</v>
      </c>
      <c r="C1538">
        <v>56497351</v>
      </c>
      <c r="D1538">
        <v>54902905</v>
      </c>
      <c r="E1538">
        <v>1</v>
      </c>
      <c r="F1538">
        <v>1</v>
      </c>
      <c r="G1538">
        <v>1079</v>
      </c>
      <c r="H1538">
        <v>3</v>
      </c>
      <c r="I1538" t="s">
        <v>859</v>
      </c>
      <c r="J1538" t="s">
        <v>860</v>
      </c>
      <c r="K1538" t="s">
        <v>861</v>
      </c>
      <c r="L1538">
        <v>1348</v>
      </c>
      <c r="N1538">
        <v>1009</v>
      </c>
      <c r="O1538" t="s">
        <v>32</v>
      </c>
      <c r="P1538" t="s">
        <v>32</v>
      </c>
      <c r="Q1538">
        <v>1000</v>
      </c>
      <c r="X1538">
        <v>5.9999999999999995E-4</v>
      </c>
      <c r="Y1538">
        <v>8582.42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 t="s">
        <v>3</v>
      </c>
      <c r="AG1538">
        <v>5.9999999999999995E-4</v>
      </c>
      <c r="AH1538">
        <v>2</v>
      </c>
      <c r="AI1538">
        <v>56497370</v>
      </c>
      <c r="AJ1538">
        <v>1601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x14ac:dyDescent="0.25">
      <c r="A1539">
        <f>ROW(Source!A1443)</f>
        <v>1443</v>
      </c>
      <c r="B1539">
        <v>56497371</v>
      </c>
      <c r="C1539">
        <v>56497351</v>
      </c>
      <c r="D1539">
        <v>54911479</v>
      </c>
      <c r="E1539">
        <v>1</v>
      </c>
      <c r="F1539">
        <v>1</v>
      </c>
      <c r="G1539">
        <v>1079</v>
      </c>
      <c r="H1539">
        <v>3</v>
      </c>
      <c r="I1539" t="s">
        <v>862</v>
      </c>
      <c r="J1539" t="s">
        <v>863</v>
      </c>
      <c r="K1539" t="s">
        <v>864</v>
      </c>
      <c r="L1539">
        <v>1348</v>
      </c>
      <c r="N1539">
        <v>1009</v>
      </c>
      <c r="O1539" t="s">
        <v>32</v>
      </c>
      <c r="P1539" t="s">
        <v>32</v>
      </c>
      <c r="Q1539">
        <v>1000</v>
      </c>
      <c r="X1539">
        <v>5.0000000000000001E-4</v>
      </c>
      <c r="Y1539">
        <v>12645.17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 t="s">
        <v>3</v>
      </c>
      <c r="AG1539">
        <v>5.0000000000000001E-4</v>
      </c>
      <c r="AH1539">
        <v>2</v>
      </c>
      <c r="AI1539">
        <v>56497371</v>
      </c>
      <c r="AJ1539">
        <v>1602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x14ac:dyDescent="0.25">
      <c r="A1540">
        <f>ROW(Source!A1443)</f>
        <v>1443</v>
      </c>
      <c r="B1540">
        <v>56497372</v>
      </c>
      <c r="C1540">
        <v>56497351</v>
      </c>
      <c r="D1540">
        <v>54863958</v>
      </c>
      <c r="E1540">
        <v>1079</v>
      </c>
      <c r="F1540">
        <v>1</v>
      </c>
      <c r="G1540">
        <v>1079</v>
      </c>
      <c r="H1540">
        <v>3</v>
      </c>
      <c r="I1540" t="s">
        <v>988</v>
      </c>
      <c r="J1540" t="s">
        <v>3</v>
      </c>
      <c r="K1540" t="s">
        <v>989</v>
      </c>
      <c r="L1540">
        <v>1348</v>
      </c>
      <c r="N1540">
        <v>1009</v>
      </c>
      <c r="O1540" t="s">
        <v>32</v>
      </c>
      <c r="P1540" t="s">
        <v>32</v>
      </c>
      <c r="Q1540">
        <v>1000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3</v>
      </c>
      <c r="AG1540">
        <v>1</v>
      </c>
      <c r="AH1540">
        <v>3</v>
      </c>
      <c r="AI1540">
        <v>-1</v>
      </c>
      <c r="AJ1540" t="s">
        <v>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x14ac:dyDescent="0.25">
      <c r="A1541">
        <f>ROW(Source!A1447)</f>
        <v>1447</v>
      </c>
      <c r="B1541">
        <v>56497558</v>
      </c>
      <c r="C1541">
        <v>56497548</v>
      </c>
      <c r="D1541">
        <v>54836958</v>
      </c>
      <c r="E1541">
        <v>1079</v>
      </c>
      <c r="F1541">
        <v>1</v>
      </c>
      <c r="G1541">
        <v>1079</v>
      </c>
      <c r="H1541">
        <v>1</v>
      </c>
      <c r="I1541" t="s">
        <v>738</v>
      </c>
      <c r="J1541" t="s">
        <v>3</v>
      </c>
      <c r="K1541" t="s">
        <v>739</v>
      </c>
      <c r="L1541">
        <v>1191</v>
      </c>
      <c r="N1541">
        <v>1013</v>
      </c>
      <c r="O1541" t="s">
        <v>740</v>
      </c>
      <c r="P1541" t="s">
        <v>740</v>
      </c>
      <c r="Q1541">
        <v>1</v>
      </c>
      <c r="X1541">
        <v>116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 t="s">
        <v>49</v>
      </c>
      <c r="AG1541">
        <v>146.73999999999998</v>
      </c>
      <c r="AH1541">
        <v>2</v>
      </c>
      <c r="AI1541">
        <v>56497549</v>
      </c>
      <c r="AJ1541">
        <v>1603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x14ac:dyDescent="0.25">
      <c r="A1542">
        <f>ROW(Source!A1447)</f>
        <v>1447</v>
      </c>
      <c r="B1542">
        <v>56497559</v>
      </c>
      <c r="C1542">
        <v>56497548</v>
      </c>
      <c r="D1542">
        <v>54933606</v>
      </c>
      <c r="E1542">
        <v>1</v>
      </c>
      <c r="F1542">
        <v>1</v>
      </c>
      <c r="G1542">
        <v>1079</v>
      </c>
      <c r="H1542">
        <v>2</v>
      </c>
      <c r="I1542" t="s">
        <v>883</v>
      </c>
      <c r="J1542" t="s">
        <v>884</v>
      </c>
      <c r="K1542" t="s">
        <v>885</v>
      </c>
      <c r="L1542">
        <v>1368</v>
      </c>
      <c r="N1542">
        <v>1011</v>
      </c>
      <c r="O1542" t="s">
        <v>744</v>
      </c>
      <c r="P1542" t="s">
        <v>744</v>
      </c>
      <c r="Q1542">
        <v>1</v>
      </c>
      <c r="X1542">
        <v>23.2</v>
      </c>
      <c r="Y1542">
        <v>0</v>
      </c>
      <c r="Z1542">
        <v>2.27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 t="s">
        <v>48</v>
      </c>
      <c r="AG1542">
        <v>31.900000000000002</v>
      </c>
      <c r="AH1542">
        <v>2</v>
      </c>
      <c r="AI1542">
        <v>56497550</v>
      </c>
      <c r="AJ1542">
        <v>1604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x14ac:dyDescent="0.25">
      <c r="A1543">
        <f>ROW(Source!A1447)</f>
        <v>1447</v>
      </c>
      <c r="B1543">
        <v>56497560</v>
      </c>
      <c r="C1543">
        <v>56497548</v>
      </c>
      <c r="D1543">
        <v>54903374</v>
      </c>
      <c r="E1543">
        <v>1</v>
      </c>
      <c r="F1543">
        <v>1</v>
      </c>
      <c r="G1543">
        <v>1079</v>
      </c>
      <c r="H1543">
        <v>3</v>
      </c>
      <c r="I1543" t="s">
        <v>779</v>
      </c>
      <c r="J1543" t="s">
        <v>780</v>
      </c>
      <c r="K1543" t="s">
        <v>781</v>
      </c>
      <c r="L1543">
        <v>1348</v>
      </c>
      <c r="N1543">
        <v>1009</v>
      </c>
      <c r="O1543" t="s">
        <v>32</v>
      </c>
      <c r="P1543" t="s">
        <v>32</v>
      </c>
      <c r="Q1543">
        <v>1000</v>
      </c>
      <c r="X1543">
        <v>3.0000000000000001E-3</v>
      </c>
      <c r="Y1543">
        <v>7185.82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 t="s">
        <v>3</v>
      </c>
      <c r="AG1543">
        <v>3.0000000000000001E-3</v>
      </c>
      <c r="AH1543">
        <v>2</v>
      </c>
      <c r="AI1543">
        <v>56497553</v>
      </c>
      <c r="AJ1543">
        <v>1607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x14ac:dyDescent="0.25">
      <c r="A1544">
        <f>ROW(Source!A1447)</f>
        <v>1447</v>
      </c>
      <c r="B1544">
        <v>56497561</v>
      </c>
      <c r="C1544">
        <v>56497548</v>
      </c>
      <c r="D1544">
        <v>54902353</v>
      </c>
      <c r="E1544">
        <v>1</v>
      </c>
      <c r="F1544">
        <v>1</v>
      </c>
      <c r="G1544">
        <v>1079</v>
      </c>
      <c r="H1544">
        <v>3</v>
      </c>
      <c r="I1544" t="s">
        <v>54</v>
      </c>
      <c r="J1544" t="s">
        <v>839</v>
      </c>
      <c r="K1544" t="s">
        <v>55</v>
      </c>
      <c r="L1544">
        <v>1348</v>
      </c>
      <c r="N1544">
        <v>1009</v>
      </c>
      <c r="O1544" t="s">
        <v>32</v>
      </c>
      <c r="P1544" t="s">
        <v>32</v>
      </c>
      <c r="Q1544">
        <v>1000</v>
      </c>
      <c r="X1544">
        <v>2.9999999999999997E-4</v>
      </c>
      <c r="Y1544">
        <v>18653.07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 t="s">
        <v>3</v>
      </c>
      <c r="AG1544">
        <v>2.9999999999999997E-4</v>
      </c>
      <c r="AH1544">
        <v>2</v>
      </c>
      <c r="AI1544">
        <v>56497554</v>
      </c>
      <c r="AJ1544">
        <v>1608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x14ac:dyDescent="0.25">
      <c r="A1545">
        <f>ROW(Source!A1447)</f>
        <v>1447</v>
      </c>
      <c r="B1545">
        <v>56497562</v>
      </c>
      <c r="C1545">
        <v>56497548</v>
      </c>
      <c r="D1545">
        <v>54907584</v>
      </c>
      <c r="E1545">
        <v>1</v>
      </c>
      <c r="F1545">
        <v>1</v>
      </c>
      <c r="G1545">
        <v>1079</v>
      </c>
      <c r="H1545">
        <v>3</v>
      </c>
      <c r="I1545" t="s">
        <v>886</v>
      </c>
      <c r="J1545" t="s">
        <v>887</v>
      </c>
      <c r="K1545" t="s">
        <v>888</v>
      </c>
      <c r="L1545">
        <v>1348</v>
      </c>
      <c r="N1545">
        <v>1009</v>
      </c>
      <c r="O1545" t="s">
        <v>32</v>
      </c>
      <c r="P1545" t="s">
        <v>32</v>
      </c>
      <c r="Q1545">
        <v>1000</v>
      </c>
      <c r="X1545">
        <v>1.9400000000000001E-3</v>
      </c>
      <c r="Y1545">
        <v>13451.64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 t="s">
        <v>3</v>
      </c>
      <c r="AG1545">
        <v>1.9400000000000001E-3</v>
      </c>
      <c r="AH1545">
        <v>2</v>
      </c>
      <c r="AI1545">
        <v>56497555</v>
      </c>
      <c r="AJ1545">
        <v>1609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x14ac:dyDescent="0.25">
      <c r="A1546">
        <f>ROW(Source!A1447)</f>
        <v>1447</v>
      </c>
      <c r="B1546">
        <v>56497563</v>
      </c>
      <c r="C1546">
        <v>56497548</v>
      </c>
      <c r="D1546">
        <v>54902905</v>
      </c>
      <c r="E1546">
        <v>1</v>
      </c>
      <c r="F1546">
        <v>1</v>
      </c>
      <c r="G1546">
        <v>1079</v>
      </c>
      <c r="H1546">
        <v>3</v>
      </c>
      <c r="I1546" t="s">
        <v>859</v>
      </c>
      <c r="J1546" t="s">
        <v>860</v>
      </c>
      <c r="K1546" t="s">
        <v>861</v>
      </c>
      <c r="L1546">
        <v>1348</v>
      </c>
      <c r="N1546">
        <v>1009</v>
      </c>
      <c r="O1546" t="s">
        <v>32</v>
      </c>
      <c r="P1546" t="s">
        <v>32</v>
      </c>
      <c r="Q1546">
        <v>1000</v>
      </c>
      <c r="X1546">
        <v>5.9999999999999995E-4</v>
      </c>
      <c r="Y1546">
        <v>8582.42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 t="s">
        <v>3</v>
      </c>
      <c r="AG1546">
        <v>5.9999999999999995E-4</v>
      </c>
      <c r="AH1546">
        <v>2</v>
      </c>
      <c r="AI1546">
        <v>56497556</v>
      </c>
      <c r="AJ1546">
        <v>1610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x14ac:dyDescent="0.25">
      <c r="A1547">
        <f>ROW(Source!A1447)</f>
        <v>1447</v>
      </c>
      <c r="B1547">
        <v>56497564</v>
      </c>
      <c r="C1547">
        <v>56497548</v>
      </c>
      <c r="D1547">
        <v>54833682</v>
      </c>
      <c r="E1547">
        <v>1079</v>
      </c>
      <c r="F1547">
        <v>1</v>
      </c>
      <c r="G1547">
        <v>1079</v>
      </c>
      <c r="H1547">
        <v>3</v>
      </c>
      <c r="I1547" t="s">
        <v>994</v>
      </c>
      <c r="J1547" t="s">
        <v>3</v>
      </c>
      <c r="K1547" t="s">
        <v>995</v>
      </c>
      <c r="L1547">
        <v>1348</v>
      </c>
      <c r="N1547">
        <v>1009</v>
      </c>
      <c r="O1547" t="s">
        <v>32</v>
      </c>
      <c r="P1547" t="s">
        <v>32</v>
      </c>
      <c r="Q1547">
        <v>1000</v>
      </c>
      <c r="X1547">
        <v>6.0000000000000001E-3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t="s">
        <v>3</v>
      </c>
      <c r="AG1547">
        <v>6.0000000000000001E-3</v>
      </c>
      <c r="AH1547">
        <v>3</v>
      </c>
      <c r="AI1547">
        <v>-1</v>
      </c>
      <c r="AJ1547" t="s">
        <v>3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x14ac:dyDescent="0.25">
      <c r="A1548">
        <f>ROW(Source!A1447)</f>
        <v>1447</v>
      </c>
      <c r="B1548">
        <v>56497565</v>
      </c>
      <c r="C1548">
        <v>56497548</v>
      </c>
      <c r="D1548">
        <v>54866968</v>
      </c>
      <c r="E1548">
        <v>1079</v>
      </c>
      <c r="F1548">
        <v>1</v>
      </c>
      <c r="G1548">
        <v>1079</v>
      </c>
      <c r="H1548">
        <v>3</v>
      </c>
      <c r="I1548" t="s">
        <v>996</v>
      </c>
      <c r="J1548" t="s">
        <v>3</v>
      </c>
      <c r="K1548" t="s">
        <v>997</v>
      </c>
      <c r="L1548">
        <v>1348</v>
      </c>
      <c r="N1548">
        <v>1009</v>
      </c>
      <c r="O1548" t="s">
        <v>32</v>
      </c>
      <c r="P1548" t="s">
        <v>32</v>
      </c>
      <c r="Q1548">
        <v>1000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3</v>
      </c>
      <c r="AG1548">
        <v>1</v>
      </c>
      <c r="AH1548">
        <v>3</v>
      </c>
      <c r="AI1548">
        <v>-1</v>
      </c>
      <c r="AJ1548" t="s">
        <v>3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x14ac:dyDescent="0.25">
      <c r="A1549">
        <f>ROW(Source!A1448)</f>
        <v>1448</v>
      </c>
      <c r="B1549">
        <v>56497558</v>
      </c>
      <c r="C1549">
        <v>56497548</v>
      </c>
      <c r="D1549">
        <v>54836958</v>
      </c>
      <c r="E1549">
        <v>1079</v>
      </c>
      <c r="F1549">
        <v>1</v>
      </c>
      <c r="G1549">
        <v>1079</v>
      </c>
      <c r="H1549">
        <v>1</v>
      </c>
      <c r="I1549" t="s">
        <v>738</v>
      </c>
      <c r="J1549" t="s">
        <v>3</v>
      </c>
      <c r="K1549" t="s">
        <v>739</v>
      </c>
      <c r="L1549">
        <v>1191</v>
      </c>
      <c r="N1549">
        <v>1013</v>
      </c>
      <c r="O1549" t="s">
        <v>740</v>
      </c>
      <c r="P1549" t="s">
        <v>740</v>
      </c>
      <c r="Q1549">
        <v>1</v>
      </c>
      <c r="X1549">
        <v>116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1</v>
      </c>
      <c r="AF1549" t="s">
        <v>49</v>
      </c>
      <c r="AG1549">
        <v>146.73999999999998</v>
      </c>
      <c r="AH1549">
        <v>2</v>
      </c>
      <c r="AI1549">
        <v>56497549</v>
      </c>
      <c r="AJ1549">
        <v>1612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x14ac:dyDescent="0.25">
      <c r="A1550">
        <f>ROW(Source!A1448)</f>
        <v>1448</v>
      </c>
      <c r="B1550">
        <v>56497559</v>
      </c>
      <c r="C1550">
        <v>56497548</v>
      </c>
      <c r="D1550">
        <v>54933606</v>
      </c>
      <c r="E1550">
        <v>1</v>
      </c>
      <c r="F1550">
        <v>1</v>
      </c>
      <c r="G1550">
        <v>1079</v>
      </c>
      <c r="H1550">
        <v>2</v>
      </c>
      <c r="I1550" t="s">
        <v>883</v>
      </c>
      <c r="J1550" t="s">
        <v>884</v>
      </c>
      <c r="K1550" t="s">
        <v>885</v>
      </c>
      <c r="L1550">
        <v>1368</v>
      </c>
      <c r="N1550">
        <v>1011</v>
      </c>
      <c r="O1550" t="s">
        <v>744</v>
      </c>
      <c r="P1550" t="s">
        <v>744</v>
      </c>
      <c r="Q1550">
        <v>1</v>
      </c>
      <c r="X1550">
        <v>23.2</v>
      </c>
      <c r="Y1550">
        <v>0</v>
      </c>
      <c r="Z1550">
        <v>2.27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 t="s">
        <v>48</v>
      </c>
      <c r="AG1550">
        <v>31.900000000000002</v>
      </c>
      <c r="AH1550">
        <v>2</v>
      </c>
      <c r="AI1550">
        <v>56497550</v>
      </c>
      <c r="AJ1550">
        <v>1613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5">
      <c r="A1551">
        <f>ROW(Source!A1448)</f>
        <v>1448</v>
      </c>
      <c r="B1551">
        <v>56497560</v>
      </c>
      <c r="C1551">
        <v>56497548</v>
      </c>
      <c r="D1551">
        <v>54903374</v>
      </c>
      <c r="E1551">
        <v>1</v>
      </c>
      <c r="F1551">
        <v>1</v>
      </c>
      <c r="G1551">
        <v>1079</v>
      </c>
      <c r="H1551">
        <v>3</v>
      </c>
      <c r="I1551" t="s">
        <v>779</v>
      </c>
      <c r="J1551" t="s">
        <v>780</v>
      </c>
      <c r="K1551" t="s">
        <v>781</v>
      </c>
      <c r="L1551">
        <v>1348</v>
      </c>
      <c r="N1551">
        <v>1009</v>
      </c>
      <c r="O1551" t="s">
        <v>32</v>
      </c>
      <c r="P1551" t="s">
        <v>32</v>
      </c>
      <c r="Q1551">
        <v>1000</v>
      </c>
      <c r="X1551">
        <v>3.0000000000000001E-3</v>
      </c>
      <c r="Y1551">
        <v>7185.82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 t="s">
        <v>3</v>
      </c>
      <c r="AG1551">
        <v>3.0000000000000001E-3</v>
      </c>
      <c r="AH1551">
        <v>2</v>
      </c>
      <c r="AI1551">
        <v>56497553</v>
      </c>
      <c r="AJ1551">
        <v>1616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5">
      <c r="A1552">
        <f>ROW(Source!A1448)</f>
        <v>1448</v>
      </c>
      <c r="B1552">
        <v>56497561</v>
      </c>
      <c r="C1552">
        <v>56497548</v>
      </c>
      <c r="D1552">
        <v>54902353</v>
      </c>
      <c r="E1552">
        <v>1</v>
      </c>
      <c r="F1552">
        <v>1</v>
      </c>
      <c r="G1552">
        <v>1079</v>
      </c>
      <c r="H1552">
        <v>3</v>
      </c>
      <c r="I1552" t="s">
        <v>54</v>
      </c>
      <c r="J1552" t="s">
        <v>839</v>
      </c>
      <c r="K1552" t="s">
        <v>55</v>
      </c>
      <c r="L1552">
        <v>1348</v>
      </c>
      <c r="N1552">
        <v>1009</v>
      </c>
      <c r="O1552" t="s">
        <v>32</v>
      </c>
      <c r="P1552" t="s">
        <v>32</v>
      </c>
      <c r="Q1552">
        <v>1000</v>
      </c>
      <c r="X1552">
        <v>2.9999999999999997E-4</v>
      </c>
      <c r="Y1552">
        <v>18653.07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 t="s">
        <v>3</v>
      </c>
      <c r="AG1552">
        <v>2.9999999999999997E-4</v>
      </c>
      <c r="AH1552">
        <v>2</v>
      </c>
      <c r="AI1552">
        <v>56497554</v>
      </c>
      <c r="AJ1552">
        <v>1617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5">
      <c r="A1553">
        <f>ROW(Source!A1448)</f>
        <v>1448</v>
      </c>
      <c r="B1553">
        <v>56497562</v>
      </c>
      <c r="C1553">
        <v>56497548</v>
      </c>
      <c r="D1553">
        <v>54907584</v>
      </c>
      <c r="E1553">
        <v>1</v>
      </c>
      <c r="F1553">
        <v>1</v>
      </c>
      <c r="G1553">
        <v>1079</v>
      </c>
      <c r="H1553">
        <v>3</v>
      </c>
      <c r="I1553" t="s">
        <v>886</v>
      </c>
      <c r="J1553" t="s">
        <v>887</v>
      </c>
      <c r="K1553" t="s">
        <v>888</v>
      </c>
      <c r="L1553">
        <v>1348</v>
      </c>
      <c r="N1553">
        <v>1009</v>
      </c>
      <c r="O1553" t="s">
        <v>32</v>
      </c>
      <c r="P1553" t="s">
        <v>32</v>
      </c>
      <c r="Q1553">
        <v>1000</v>
      </c>
      <c r="X1553">
        <v>1.9400000000000001E-3</v>
      </c>
      <c r="Y1553">
        <v>13451.64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 t="s">
        <v>3</v>
      </c>
      <c r="AG1553">
        <v>1.9400000000000001E-3</v>
      </c>
      <c r="AH1553">
        <v>2</v>
      </c>
      <c r="AI1553">
        <v>56497555</v>
      </c>
      <c r="AJ1553">
        <v>1618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x14ac:dyDescent="0.25">
      <c r="A1554">
        <f>ROW(Source!A1448)</f>
        <v>1448</v>
      </c>
      <c r="B1554">
        <v>56497563</v>
      </c>
      <c r="C1554">
        <v>56497548</v>
      </c>
      <c r="D1554">
        <v>54902905</v>
      </c>
      <c r="E1554">
        <v>1</v>
      </c>
      <c r="F1554">
        <v>1</v>
      </c>
      <c r="G1554">
        <v>1079</v>
      </c>
      <c r="H1554">
        <v>3</v>
      </c>
      <c r="I1554" t="s">
        <v>859</v>
      </c>
      <c r="J1554" t="s">
        <v>860</v>
      </c>
      <c r="K1554" t="s">
        <v>861</v>
      </c>
      <c r="L1554">
        <v>1348</v>
      </c>
      <c r="N1554">
        <v>1009</v>
      </c>
      <c r="O1554" t="s">
        <v>32</v>
      </c>
      <c r="P1554" t="s">
        <v>32</v>
      </c>
      <c r="Q1554">
        <v>1000</v>
      </c>
      <c r="X1554">
        <v>5.9999999999999995E-4</v>
      </c>
      <c r="Y1554">
        <v>8582.42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 t="s">
        <v>3</v>
      </c>
      <c r="AG1554">
        <v>5.9999999999999995E-4</v>
      </c>
      <c r="AH1554">
        <v>2</v>
      </c>
      <c r="AI1554">
        <v>56497556</v>
      </c>
      <c r="AJ1554">
        <v>1619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5">
      <c r="A1555">
        <f>ROW(Source!A1448)</f>
        <v>1448</v>
      </c>
      <c r="B1555">
        <v>56497564</v>
      </c>
      <c r="C1555">
        <v>56497548</v>
      </c>
      <c r="D1555">
        <v>54833682</v>
      </c>
      <c r="E1555">
        <v>1079</v>
      </c>
      <c r="F1555">
        <v>1</v>
      </c>
      <c r="G1555">
        <v>1079</v>
      </c>
      <c r="H1555">
        <v>3</v>
      </c>
      <c r="I1555" t="s">
        <v>994</v>
      </c>
      <c r="J1555" t="s">
        <v>3</v>
      </c>
      <c r="K1555" t="s">
        <v>995</v>
      </c>
      <c r="L1555">
        <v>1348</v>
      </c>
      <c r="N1555">
        <v>1009</v>
      </c>
      <c r="O1555" t="s">
        <v>32</v>
      </c>
      <c r="P1555" t="s">
        <v>32</v>
      </c>
      <c r="Q1555">
        <v>1000</v>
      </c>
      <c r="X1555">
        <v>6.0000000000000001E-3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3</v>
      </c>
      <c r="AG1555">
        <v>6.0000000000000001E-3</v>
      </c>
      <c r="AH1555">
        <v>3</v>
      </c>
      <c r="AI1555">
        <v>-1</v>
      </c>
      <c r="AJ1555" t="s">
        <v>3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5">
      <c r="A1556">
        <f>ROW(Source!A1448)</f>
        <v>1448</v>
      </c>
      <c r="B1556">
        <v>56497565</v>
      </c>
      <c r="C1556">
        <v>56497548</v>
      </c>
      <c r="D1556">
        <v>54866968</v>
      </c>
      <c r="E1556">
        <v>1079</v>
      </c>
      <c r="F1556">
        <v>1</v>
      </c>
      <c r="G1556">
        <v>1079</v>
      </c>
      <c r="H1556">
        <v>3</v>
      </c>
      <c r="I1556" t="s">
        <v>996</v>
      </c>
      <c r="J1556" t="s">
        <v>3</v>
      </c>
      <c r="K1556" t="s">
        <v>997</v>
      </c>
      <c r="L1556">
        <v>1348</v>
      </c>
      <c r="N1556">
        <v>1009</v>
      </c>
      <c r="O1556" t="s">
        <v>32</v>
      </c>
      <c r="P1556" t="s">
        <v>32</v>
      </c>
      <c r="Q1556">
        <v>1000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3</v>
      </c>
      <c r="AG1556">
        <v>1</v>
      </c>
      <c r="AH1556">
        <v>3</v>
      </c>
      <c r="AI1556">
        <v>-1</v>
      </c>
      <c r="AJ1556" t="s">
        <v>3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x14ac:dyDescent="0.25">
      <c r="A1557">
        <f>ROW(Source!A1455)</f>
        <v>1455</v>
      </c>
      <c r="B1557">
        <v>56497570</v>
      </c>
      <c r="C1557">
        <v>56497569</v>
      </c>
      <c r="D1557">
        <v>54836958</v>
      </c>
      <c r="E1557">
        <v>1079</v>
      </c>
      <c r="F1557">
        <v>1</v>
      </c>
      <c r="G1557">
        <v>1079</v>
      </c>
      <c r="H1557">
        <v>1</v>
      </c>
      <c r="I1557" t="s">
        <v>738</v>
      </c>
      <c r="J1557" t="s">
        <v>3</v>
      </c>
      <c r="K1557" t="s">
        <v>739</v>
      </c>
      <c r="L1557">
        <v>1191</v>
      </c>
      <c r="N1557">
        <v>1013</v>
      </c>
      <c r="O1557" t="s">
        <v>740</v>
      </c>
      <c r="P1557" t="s">
        <v>740</v>
      </c>
      <c r="Q1557">
        <v>1</v>
      </c>
      <c r="X1557">
        <v>96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1</v>
      </c>
      <c r="AF1557" t="s">
        <v>49</v>
      </c>
      <c r="AG1557">
        <v>121.44</v>
      </c>
      <c r="AH1557">
        <v>2</v>
      </c>
      <c r="AI1557">
        <v>56497570</v>
      </c>
      <c r="AJ1557">
        <v>1621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5">
      <c r="A1558">
        <f>ROW(Source!A1455)</f>
        <v>1455</v>
      </c>
      <c r="B1558">
        <v>56497571</v>
      </c>
      <c r="C1558">
        <v>56497569</v>
      </c>
      <c r="D1558">
        <v>54933606</v>
      </c>
      <c r="E1558">
        <v>1</v>
      </c>
      <c r="F1558">
        <v>1</v>
      </c>
      <c r="G1558">
        <v>1079</v>
      </c>
      <c r="H1558">
        <v>2</v>
      </c>
      <c r="I1558" t="s">
        <v>883</v>
      </c>
      <c r="J1558" t="s">
        <v>884</v>
      </c>
      <c r="K1558" t="s">
        <v>885</v>
      </c>
      <c r="L1558">
        <v>1368</v>
      </c>
      <c r="N1558">
        <v>1011</v>
      </c>
      <c r="O1558" t="s">
        <v>744</v>
      </c>
      <c r="P1558" t="s">
        <v>744</v>
      </c>
      <c r="Q1558">
        <v>1</v>
      </c>
      <c r="X1558">
        <v>19.2</v>
      </c>
      <c r="Y1558">
        <v>0</v>
      </c>
      <c r="Z1558">
        <v>2.27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 t="s">
        <v>48</v>
      </c>
      <c r="AG1558">
        <v>26.400000000000002</v>
      </c>
      <c r="AH1558">
        <v>2</v>
      </c>
      <c r="AI1558">
        <v>56497571</v>
      </c>
      <c r="AJ1558">
        <v>1622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5">
      <c r="A1559">
        <f>ROW(Source!A1455)</f>
        <v>1455</v>
      </c>
      <c r="B1559">
        <v>56497572</v>
      </c>
      <c r="C1559">
        <v>56497569</v>
      </c>
      <c r="D1559">
        <v>54903374</v>
      </c>
      <c r="E1559">
        <v>1</v>
      </c>
      <c r="F1559">
        <v>1</v>
      </c>
      <c r="G1559">
        <v>1079</v>
      </c>
      <c r="H1559">
        <v>3</v>
      </c>
      <c r="I1559" t="s">
        <v>779</v>
      </c>
      <c r="J1559" t="s">
        <v>780</v>
      </c>
      <c r="K1559" t="s">
        <v>781</v>
      </c>
      <c r="L1559">
        <v>1348</v>
      </c>
      <c r="N1559">
        <v>1009</v>
      </c>
      <c r="O1559" t="s">
        <v>32</v>
      </c>
      <c r="P1559" t="s">
        <v>32</v>
      </c>
      <c r="Q1559">
        <v>1000</v>
      </c>
      <c r="X1559">
        <v>2E-3</v>
      </c>
      <c r="Y1559">
        <v>7185.82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 t="s">
        <v>3</v>
      </c>
      <c r="AG1559">
        <v>2E-3</v>
      </c>
      <c r="AH1559">
        <v>2</v>
      </c>
      <c r="AI1559">
        <v>56497572</v>
      </c>
      <c r="AJ1559">
        <v>1623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5">
      <c r="A1560">
        <f>ROW(Source!A1455)</f>
        <v>1455</v>
      </c>
      <c r="B1560">
        <v>56497573</v>
      </c>
      <c r="C1560">
        <v>56497569</v>
      </c>
      <c r="D1560">
        <v>54902353</v>
      </c>
      <c r="E1560">
        <v>1</v>
      </c>
      <c r="F1560">
        <v>1</v>
      </c>
      <c r="G1560">
        <v>1079</v>
      </c>
      <c r="H1560">
        <v>3</v>
      </c>
      <c r="I1560" t="s">
        <v>54</v>
      </c>
      <c r="J1560" t="s">
        <v>839</v>
      </c>
      <c r="K1560" t="s">
        <v>55</v>
      </c>
      <c r="L1560">
        <v>1348</v>
      </c>
      <c r="N1560">
        <v>1009</v>
      </c>
      <c r="O1560" t="s">
        <v>32</v>
      </c>
      <c r="P1560" t="s">
        <v>32</v>
      </c>
      <c r="Q1560">
        <v>1000</v>
      </c>
      <c r="X1560">
        <v>2.9999999999999997E-4</v>
      </c>
      <c r="Y1560">
        <v>18653.07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 t="s">
        <v>3</v>
      </c>
      <c r="AG1560">
        <v>2.9999999999999997E-4</v>
      </c>
      <c r="AH1560">
        <v>2</v>
      </c>
      <c r="AI1560">
        <v>56497573</v>
      </c>
      <c r="AJ1560">
        <v>1624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5">
      <c r="A1561">
        <f>ROW(Source!A1455)</f>
        <v>1455</v>
      </c>
      <c r="B1561">
        <v>56497574</v>
      </c>
      <c r="C1561">
        <v>56497569</v>
      </c>
      <c r="D1561">
        <v>54907584</v>
      </c>
      <c r="E1561">
        <v>1</v>
      </c>
      <c r="F1561">
        <v>1</v>
      </c>
      <c r="G1561">
        <v>1079</v>
      </c>
      <c r="H1561">
        <v>3</v>
      </c>
      <c r="I1561" t="s">
        <v>886</v>
      </c>
      <c r="J1561" t="s">
        <v>887</v>
      </c>
      <c r="K1561" t="s">
        <v>888</v>
      </c>
      <c r="L1561">
        <v>1348</v>
      </c>
      <c r="N1561">
        <v>1009</v>
      </c>
      <c r="O1561" t="s">
        <v>32</v>
      </c>
      <c r="P1561" t="s">
        <v>32</v>
      </c>
      <c r="Q1561">
        <v>1000</v>
      </c>
      <c r="X1561">
        <v>1.9E-3</v>
      </c>
      <c r="Y1561">
        <v>13451.64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 t="s">
        <v>3</v>
      </c>
      <c r="AG1561">
        <v>1.9E-3</v>
      </c>
      <c r="AH1561">
        <v>2</v>
      </c>
      <c r="AI1561">
        <v>56497574</v>
      </c>
      <c r="AJ1561">
        <v>1626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5">
      <c r="A1562">
        <f>ROW(Source!A1455)</f>
        <v>1455</v>
      </c>
      <c r="B1562">
        <v>56497575</v>
      </c>
      <c r="C1562">
        <v>56497569</v>
      </c>
      <c r="D1562">
        <v>54902905</v>
      </c>
      <c r="E1562">
        <v>1</v>
      </c>
      <c r="F1562">
        <v>1</v>
      </c>
      <c r="G1562">
        <v>1079</v>
      </c>
      <c r="H1562">
        <v>3</v>
      </c>
      <c r="I1562" t="s">
        <v>859</v>
      </c>
      <c r="J1562" t="s">
        <v>860</v>
      </c>
      <c r="K1562" t="s">
        <v>861</v>
      </c>
      <c r="L1562">
        <v>1348</v>
      </c>
      <c r="N1562">
        <v>1009</v>
      </c>
      <c r="O1562" t="s">
        <v>32</v>
      </c>
      <c r="P1562" t="s">
        <v>32</v>
      </c>
      <c r="Q1562">
        <v>1000</v>
      </c>
      <c r="X1562">
        <v>5.9999999999999995E-4</v>
      </c>
      <c r="Y1562">
        <v>8582.42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 t="s">
        <v>3</v>
      </c>
      <c r="AG1562">
        <v>5.9999999999999995E-4</v>
      </c>
      <c r="AH1562">
        <v>2</v>
      </c>
      <c r="AI1562">
        <v>56497575</v>
      </c>
      <c r="AJ1562">
        <v>1627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5">
      <c r="A1563">
        <f>ROW(Source!A1455)</f>
        <v>1455</v>
      </c>
      <c r="B1563">
        <v>56497576</v>
      </c>
      <c r="C1563">
        <v>56497569</v>
      </c>
      <c r="D1563">
        <v>54833722</v>
      </c>
      <c r="E1563">
        <v>1079</v>
      </c>
      <c r="F1563">
        <v>1</v>
      </c>
      <c r="G1563">
        <v>1079</v>
      </c>
      <c r="H1563">
        <v>3</v>
      </c>
      <c r="I1563" t="s">
        <v>994</v>
      </c>
      <c r="J1563" t="s">
        <v>3</v>
      </c>
      <c r="K1563" t="s">
        <v>995</v>
      </c>
      <c r="L1563">
        <v>1348</v>
      </c>
      <c r="N1563">
        <v>1009</v>
      </c>
      <c r="O1563" t="s">
        <v>32</v>
      </c>
      <c r="P1563" t="s">
        <v>32</v>
      </c>
      <c r="Q1563">
        <v>1000</v>
      </c>
      <c r="X1563">
        <v>5.0000000000000001E-3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3</v>
      </c>
      <c r="AG1563">
        <v>5.0000000000000001E-3</v>
      </c>
      <c r="AH1563">
        <v>3</v>
      </c>
      <c r="AI1563">
        <v>-1</v>
      </c>
      <c r="AJ1563" t="s">
        <v>3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5">
      <c r="A1564">
        <f>ROW(Source!A1455)</f>
        <v>1455</v>
      </c>
      <c r="B1564">
        <v>56497577</v>
      </c>
      <c r="C1564">
        <v>56497569</v>
      </c>
      <c r="D1564">
        <v>54866995</v>
      </c>
      <c r="E1564">
        <v>1079</v>
      </c>
      <c r="F1564">
        <v>1</v>
      </c>
      <c r="G1564">
        <v>1079</v>
      </c>
      <c r="H1564">
        <v>3</v>
      </c>
      <c r="I1564" t="s">
        <v>996</v>
      </c>
      <c r="J1564" t="s">
        <v>3</v>
      </c>
      <c r="K1564" t="s">
        <v>997</v>
      </c>
      <c r="L1564">
        <v>1348</v>
      </c>
      <c r="N1564">
        <v>1009</v>
      </c>
      <c r="O1564" t="s">
        <v>32</v>
      </c>
      <c r="P1564" t="s">
        <v>32</v>
      </c>
      <c r="Q1564">
        <v>1000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3</v>
      </c>
      <c r="AG1564">
        <v>1</v>
      </c>
      <c r="AH1564">
        <v>3</v>
      </c>
      <c r="AI1564">
        <v>-1</v>
      </c>
      <c r="AJ1564" t="s">
        <v>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x14ac:dyDescent="0.25">
      <c r="A1565">
        <f>ROW(Source!A1456)</f>
        <v>1456</v>
      </c>
      <c r="B1565">
        <v>56497570</v>
      </c>
      <c r="C1565">
        <v>56497569</v>
      </c>
      <c r="D1565">
        <v>54836958</v>
      </c>
      <c r="E1565">
        <v>1079</v>
      </c>
      <c r="F1565">
        <v>1</v>
      </c>
      <c r="G1565">
        <v>1079</v>
      </c>
      <c r="H1565">
        <v>1</v>
      </c>
      <c r="I1565" t="s">
        <v>738</v>
      </c>
      <c r="J1565" t="s">
        <v>3</v>
      </c>
      <c r="K1565" t="s">
        <v>739</v>
      </c>
      <c r="L1565">
        <v>1191</v>
      </c>
      <c r="N1565">
        <v>1013</v>
      </c>
      <c r="O1565" t="s">
        <v>740</v>
      </c>
      <c r="P1565" t="s">
        <v>740</v>
      </c>
      <c r="Q1565">
        <v>1</v>
      </c>
      <c r="X1565">
        <v>96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 t="s">
        <v>49</v>
      </c>
      <c r="AG1565">
        <v>121.44</v>
      </c>
      <c r="AH1565">
        <v>2</v>
      </c>
      <c r="AI1565">
        <v>56497570</v>
      </c>
      <c r="AJ1565">
        <v>1628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x14ac:dyDescent="0.25">
      <c r="A1566">
        <f>ROW(Source!A1456)</f>
        <v>1456</v>
      </c>
      <c r="B1566">
        <v>56497571</v>
      </c>
      <c r="C1566">
        <v>56497569</v>
      </c>
      <c r="D1566">
        <v>54933606</v>
      </c>
      <c r="E1566">
        <v>1</v>
      </c>
      <c r="F1566">
        <v>1</v>
      </c>
      <c r="G1566">
        <v>1079</v>
      </c>
      <c r="H1566">
        <v>2</v>
      </c>
      <c r="I1566" t="s">
        <v>883</v>
      </c>
      <c r="J1566" t="s">
        <v>884</v>
      </c>
      <c r="K1566" t="s">
        <v>885</v>
      </c>
      <c r="L1566">
        <v>1368</v>
      </c>
      <c r="N1566">
        <v>1011</v>
      </c>
      <c r="O1566" t="s">
        <v>744</v>
      </c>
      <c r="P1566" t="s">
        <v>744</v>
      </c>
      <c r="Q1566">
        <v>1</v>
      </c>
      <c r="X1566">
        <v>19.2</v>
      </c>
      <c r="Y1566">
        <v>0</v>
      </c>
      <c r="Z1566">
        <v>2.27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 t="s">
        <v>48</v>
      </c>
      <c r="AG1566">
        <v>26.400000000000002</v>
      </c>
      <c r="AH1566">
        <v>2</v>
      </c>
      <c r="AI1566">
        <v>56497571</v>
      </c>
      <c r="AJ1566">
        <v>1629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5">
      <c r="A1567">
        <f>ROW(Source!A1456)</f>
        <v>1456</v>
      </c>
      <c r="B1567">
        <v>56497572</v>
      </c>
      <c r="C1567">
        <v>56497569</v>
      </c>
      <c r="D1567">
        <v>54903374</v>
      </c>
      <c r="E1567">
        <v>1</v>
      </c>
      <c r="F1567">
        <v>1</v>
      </c>
      <c r="G1567">
        <v>1079</v>
      </c>
      <c r="H1567">
        <v>3</v>
      </c>
      <c r="I1567" t="s">
        <v>779</v>
      </c>
      <c r="J1567" t="s">
        <v>780</v>
      </c>
      <c r="K1567" t="s">
        <v>781</v>
      </c>
      <c r="L1567">
        <v>1348</v>
      </c>
      <c r="N1567">
        <v>1009</v>
      </c>
      <c r="O1567" t="s">
        <v>32</v>
      </c>
      <c r="P1567" t="s">
        <v>32</v>
      </c>
      <c r="Q1567">
        <v>1000</v>
      </c>
      <c r="X1567">
        <v>2E-3</v>
      </c>
      <c r="Y1567">
        <v>7185.82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 t="s">
        <v>3</v>
      </c>
      <c r="AG1567">
        <v>2E-3</v>
      </c>
      <c r="AH1567">
        <v>2</v>
      </c>
      <c r="AI1567">
        <v>56497572</v>
      </c>
      <c r="AJ1567">
        <v>1630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5">
      <c r="A1568">
        <f>ROW(Source!A1456)</f>
        <v>1456</v>
      </c>
      <c r="B1568">
        <v>56497573</v>
      </c>
      <c r="C1568">
        <v>56497569</v>
      </c>
      <c r="D1568">
        <v>54902353</v>
      </c>
      <c r="E1568">
        <v>1</v>
      </c>
      <c r="F1568">
        <v>1</v>
      </c>
      <c r="G1568">
        <v>1079</v>
      </c>
      <c r="H1568">
        <v>3</v>
      </c>
      <c r="I1568" t="s">
        <v>54</v>
      </c>
      <c r="J1568" t="s">
        <v>839</v>
      </c>
      <c r="K1568" t="s">
        <v>55</v>
      </c>
      <c r="L1568">
        <v>1348</v>
      </c>
      <c r="N1568">
        <v>1009</v>
      </c>
      <c r="O1568" t="s">
        <v>32</v>
      </c>
      <c r="P1568" t="s">
        <v>32</v>
      </c>
      <c r="Q1568">
        <v>1000</v>
      </c>
      <c r="X1568">
        <v>2.9999999999999997E-4</v>
      </c>
      <c r="Y1568">
        <v>18653.07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 t="s">
        <v>3</v>
      </c>
      <c r="AG1568">
        <v>2.9999999999999997E-4</v>
      </c>
      <c r="AH1568">
        <v>2</v>
      </c>
      <c r="AI1568">
        <v>56497573</v>
      </c>
      <c r="AJ1568">
        <v>1631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5">
      <c r="A1569">
        <f>ROW(Source!A1456)</f>
        <v>1456</v>
      </c>
      <c r="B1569">
        <v>56497574</v>
      </c>
      <c r="C1569">
        <v>56497569</v>
      </c>
      <c r="D1569">
        <v>54907584</v>
      </c>
      <c r="E1569">
        <v>1</v>
      </c>
      <c r="F1569">
        <v>1</v>
      </c>
      <c r="G1569">
        <v>1079</v>
      </c>
      <c r="H1569">
        <v>3</v>
      </c>
      <c r="I1569" t="s">
        <v>886</v>
      </c>
      <c r="J1569" t="s">
        <v>887</v>
      </c>
      <c r="K1569" t="s">
        <v>888</v>
      </c>
      <c r="L1569">
        <v>1348</v>
      </c>
      <c r="N1569">
        <v>1009</v>
      </c>
      <c r="O1569" t="s">
        <v>32</v>
      </c>
      <c r="P1569" t="s">
        <v>32</v>
      </c>
      <c r="Q1569">
        <v>1000</v>
      </c>
      <c r="X1569">
        <v>1.9E-3</v>
      </c>
      <c r="Y1569">
        <v>13451.64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 t="s">
        <v>3</v>
      </c>
      <c r="AG1569">
        <v>1.9E-3</v>
      </c>
      <c r="AH1569">
        <v>2</v>
      </c>
      <c r="AI1569">
        <v>56497574</v>
      </c>
      <c r="AJ1569">
        <v>1633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5">
      <c r="A1570">
        <f>ROW(Source!A1456)</f>
        <v>1456</v>
      </c>
      <c r="B1570">
        <v>56497575</v>
      </c>
      <c r="C1570">
        <v>56497569</v>
      </c>
      <c r="D1570">
        <v>54902905</v>
      </c>
      <c r="E1570">
        <v>1</v>
      </c>
      <c r="F1570">
        <v>1</v>
      </c>
      <c r="G1570">
        <v>1079</v>
      </c>
      <c r="H1570">
        <v>3</v>
      </c>
      <c r="I1570" t="s">
        <v>859</v>
      </c>
      <c r="J1570" t="s">
        <v>860</v>
      </c>
      <c r="K1570" t="s">
        <v>861</v>
      </c>
      <c r="L1570">
        <v>1348</v>
      </c>
      <c r="N1570">
        <v>1009</v>
      </c>
      <c r="O1570" t="s">
        <v>32</v>
      </c>
      <c r="P1570" t="s">
        <v>32</v>
      </c>
      <c r="Q1570">
        <v>1000</v>
      </c>
      <c r="X1570">
        <v>5.9999999999999995E-4</v>
      </c>
      <c r="Y1570">
        <v>8582.42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 t="s">
        <v>3</v>
      </c>
      <c r="AG1570">
        <v>5.9999999999999995E-4</v>
      </c>
      <c r="AH1570">
        <v>2</v>
      </c>
      <c r="AI1570">
        <v>56497575</v>
      </c>
      <c r="AJ1570">
        <v>1634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x14ac:dyDescent="0.25">
      <c r="A1571">
        <f>ROW(Source!A1456)</f>
        <v>1456</v>
      </c>
      <c r="B1571">
        <v>56497576</v>
      </c>
      <c r="C1571">
        <v>56497569</v>
      </c>
      <c r="D1571">
        <v>54833722</v>
      </c>
      <c r="E1571">
        <v>1079</v>
      </c>
      <c r="F1571">
        <v>1</v>
      </c>
      <c r="G1571">
        <v>1079</v>
      </c>
      <c r="H1571">
        <v>3</v>
      </c>
      <c r="I1571" t="s">
        <v>994</v>
      </c>
      <c r="J1571" t="s">
        <v>3</v>
      </c>
      <c r="K1571" t="s">
        <v>995</v>
      </c>
      <c r="L1571">
        <v>1348</v>
      </c>
      <c r="N1571">
        <v>1009</v>
      </c>
      <c r="O1571" t="s">
        <v>32</v>
      </c>
      <c r="P1571" t="s">
        <v>32</v>
      </c>
      <c r="Q1571">
        <v>1000</v>
      </c>
      <c r="X1571">
        <v>5.0000000000000001E-3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3</v>
      </c>
      <c r="AG1571">
        <v>5.0000000000000001E-3</v>
      </c>
      <c r="AH1571">
        <v>3</v>
      </c>
      <c r="AI1571">
        <v>-1</v>
      </c>
      <c r="AJ1571" t="s">
        <v>3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x14ac:dyDescent="0.25">
      <c r="A1572">
        <f>ROW(Source!A1456)</f>
        <v>1456</v>
      </c>
      <c r="B1572">
        <v>56497577</v>
      </c>
      <c r="C1572">
        <v>56497569</v>
      </c>
      <c r="D1572">
        <v>54866995</v>
      </c>
      <c r="E1572">
        <v>1079</v>
      </c>
      <c r="F1572">
        <v>1</v>
      </c>
      <c r="G1572">
        <v>1079</v>
      </c>
      <c r="H1572">
        <v>3</v>
      </c>
      <c r="I1572" t="s">
        <v>996</v>
      </c>
      <c r="J1572" t="s">
        <v>3</v>
      </c>
      <c r="K1572" t="s">
        <v>997</v>
      </c>
      <c r="L1572">
        <v>1348</v>
      </c>
      <c r="N1572">
        <v>1009</v>
      </c>
      <c r="O1572" t="s">
        <v>32</v>
      </c>
      <c r="P1572" t="s">
        <v>32</v>
      </c>
      <c r="Q1572">
        <v>1000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3</v>
      </c>
      <c r="AG1572">
        <v>1</v>
      </c>
      <c r="AH1572">
        <v>3</v>
      </c>
      <c r="AI1572">
        <v>-1</v>
      </c>
      <c r="AJ1572" t="s">
        <v>3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x14ac:dyDescent="0.25">
      <c r="A1573">
        <f>ROW(Source!A1494)</f>
        <v>1494</v>
      </c>
      <c r="B1573">
        <v>56497656</v>
      </c>
      <c r="C1573">
        <v>56497655</v>
      </c>
      <c r="D1573">
        <v>54836958</v>
      </c>
      <c r="E1573">
        <v>1079</v>
      </c>
      <c r="F1573">
        <v>1</v>
      </c>
      <c r="G1573">
        <v>1079</v>
      </c>
      <c r="H1573">
        <v>1</v>
      </c>
      <c r="I1573" t="s">
        <v>738</v>
      </c>
      <c r="J1573" t="s">
        <v>3</v>
      </c>
      <c r="K1573" t="s">
        <v>739</v>
      </c>
      <c r="L1573">
        <v>1191</v>
      </c>
      <c r="N1573">
        <v>1013</v>
      </c>
      <c r="O1573" t="s">
        <v>740</v>
      </c>
      <c r="P1573" t="s">
        <v>740</v>
      </c>
      <c r="Q1573">
        <v>1</v>
      </c>
      <c r="X1573">
        <v>174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1</v>
      </c>
      <c r="AF1573" t="s">
        <v>714</v>
      </c>
      <c r="AG1573">
        <v>153.12000000000003</v>
      </c>
      <c r="AH1573">
        <v>2</v>
      </c>
      <c r="AI1573">
        <v>56497656</v>
      </c>
      <c r="AJ1573">
        <v>1635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x14ac:dyDescent="0.25">
      <c r="A1574">
        <f>ROW(Source!A1494)</f>
        <v>1494</v>
      </c>
      <c r="B1574">
        <v>56497657</v>
      </c>
      <c r="C1574">
        <v>56497655</v>
      </c>
      <c r="D1574">
        <v>54933982</v>
      </c>
      <c r="E1574">
        <v>1</v>
      </c>
      <c r="F1574">
        <v>1</v>
      </c>
      <c r="G1574">
        <v>1079</v>
      </c>
      <c r="H1574">
        <v>2</v>
      </c>
      <c r="I1574" t="s">
        <v>963</v>
      </c>
      <c r="J1574" t="s">
        <v>964</v>
      </c>
      <c r="K1574" t="s">
        <v>965</v>
      </c>
      <c r="L1574">
        <v>1368</v>
      </c>
      <c r="N1574">
        <v>1011</v>
      </c>
      <c r="O1574" t="s">
        <v>744</v>
      </c>
      <c r="P1574" t="s">
        <v>744</v>
      </c>
      <c r="Q1574">
        <v>1</v>
      </c>
      <c r="X1574">
        <v>12.75</v>
      </c>
      <c r="Y1574">
        <v>0</v>
      </c>
      <c r="Z1574">
        <v>3.18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 t="s">
        <v>714</v>
      </c>
      <c r="AG1574">
        <v>11.220000000000002</v>
      </c>
      <c r="AH1574">
        <v>2</v>
      </c>
      <c r="AI1574">
        <v>56497657</v>
      </c>
      <c r="AJ1574">
        <v>1636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x14ac:dyDescent="0.25">
      <c r="A1575">
        <f>ROW(Source!A1494)</f>
        <v>1494</v>
      </c>
      <c r="B1575">
        <v>56497658</v>
      </c>
      <c r="C1575">
        <v>56497655</v>
      </c>
      <c r="D1575">
        <v>54934284</v>
      </c>
      <c r="E1575">
        <v>1</v>
      </c>
      <c r="F1575">
        <v>1</v>
      </c>
      <c r="G1575">
        <v>1079</v>
      </c>
      <c r="H1575">
        <v>2</v>
      </c>
      <c r="I1575" t="s">
        <v>741</v>
      </c>
      <c r="J1575" t="s">
        <v>742</v>
      </c>
      <c r="K1575" t="s">
        <v>743</v>
      </c>
      <c r="L1575">
        <v>1368</v>
      </c>
      <c r="N1575">
        <v>1011</v>
      </c>
      <c r="O1575" t="s">
        <v>744</v>
      </c>
      <c r="P1575" t="s">
        <v>744</v>
      </c>
      <c r="Q1575">
        <v>1</v>
      </c>
      <c r="X1575">
        <v>0.73</v>
      </c>
      <c r="Y1575">
        <v>0</v>
      </c>
      <c r="Z1575">
        <v>83.1</v>
      </c>
      <c r="AA1575">
        <v>12.62</v>
      </c>
      <c r="AB1575">
        <v>0</v>
      </c>
      <c r="AC1575">
        <v>0</v>
      </c>
      <c r="AD1575">
        <v>1</v>
      </c>
      <c r="AE1575">
        <v>0</v>
      </c>
      <c r="AF1575" t="s">
        <v>714</v>
      </c>
      <c r="AG1575">
        <v>0.64239999999999997</v>
      </c>
      <c r="AH1575">
        <v>2</v>
      </c>
      <c r="AI1575">
        <v>56497658</v>
      </c>
      <c r="AJ1575">
        <v>1637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x14ac:dyDescent="0.25">
      <c r="A1576">
        <f>ROW(Source!A1494)</f>
        <v>1494</v>
      </c>
      <c r="B1576">
        <v>56497659</v>
      </c>
      <c r="C1576">
        <v>56497655</v>
      </c>
      <c r="D1576">
        <v>54903374</v>
      </c>
      <c r="E1576">
        <v>1</v>
      </c>
      <c r="F1576">
        <v>1</v>
      </c>
      <c r="G1576">
        <v>1079</v>
      </c>
      <c r="H1576">
        <v>3</v>
      </c>
      <c r="I1576" t="s">
        <v>779</v>
      </c>
      <c r="J1576" t="s">
        <v>780</v>
      </c>
      <c r="K1576" t="s">
        <v>781</v>
      </c>
      <c r="L1576">
        <v>1348</v>
      </c>
      <c r="N1576">
        <v>1009</v>
      </c>
      <c r="O1576" t="s">
        <v>32</v>
      </c>
      <c r="P1576" t="s">
        <v>32</v>
      </c>
      <c r="Q1576">
        <v>1000</v>
      </c>
      <c r="X1576">
        <v>0.03</v>
      </c>
      <c r="Y1576">
        <v>7185.82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 t="s">
        <v>713</v>
      </c>
      <c r="AG1576">
        <v>0</v>
      </c>
      <c r="AH1576">
        <v>2</v>
      </c>
      <c r="AI1576">
        <v>56497659</v>
      </c>
      <c r="AJ1576">
        <v>1638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x14ac:dyDescent="0.25">
      <c r="A1577">
        <f>ROW(Source!A1494)</f>
        <v>1494</v>
      </c>
      <c r="B1577">
        <v>56497660</v>
      </c>
      <c r="C1577">
        <v>56497655</v>
      </c>
      <c r="D1577">
        <v>54909703</v>
      </c>
      <c r="E1577">
        <v>1</v>
      </c>
      <c r="F1577">
        <v>1</v>
      </c>
      <c r="G1577">
        <v>1079</v>
      </c>
      <c r="H1577">
        <v>3</v>
      </c>
      <c r="I1577" t="s">
        <v>910</v>
      </c>
      <c r="J1577" t="s">
        <v>911</v>
      </c>
      <c r="K1577" t="s">
        <v>912</v>
      </c>
      <c r="L1577">
        <v>1339</v>
      </c>
      <c r="N1577">
        <v>1007</v>
      </c>
      <c r="O1577" t="s">
        <v>158</v>
      </c>
      <c r="P1577" t="s">
        <v>158</v>
      </c>
      <c r="Q1577">
        <v>1</v>
      </c>
      <c r="X1577">
        <v>4.28</v>
      </c>
      <c r="Y1577">
        <v>439.5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 t="s">
        <v>713</v>
      </c>
      <c r="AG1577">
        <v>0</v>
      </c>
      <c r="AH1577">
        <v>2</v>
      </c>
      <c r="AI1577">
        <v>56497660</v>
      </c>
      <c r="AJ1577">
        <v>1639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x14ac:dyDescent="0.25">
      <c r="A1578">
        <f>ROW(Source!A1494)</f>
        <v>1494</v>
      </c>
      <c r="B1578">
        <v>56497661</v>
      </c>
      <c r="C1578">
        <v>56497655</v>
      </c>
      <c r="D1578">
        <v>54867033</v>
      </c>
      <c r="E1578">
        <v>1079</v>
      </c>
      <c r="F1578">
        <v>1</v>
      </c>
      <c r="G1578">
        <v>1079</v>
      </c>
      <c r="H1578">
        <v>3</v>
      </c>
      <c r="I1578" t="s">
        <v>1025</v>
      </c>
      <c r="J1578" t="s">
        <v>3</v>
      </c>
      <c r="K1578" t="s">
        <v>1026</v>
      </c>
      <c r="L1578">
        <v>1348</v>
      </c>
      <c r="N1578">
        <v>1009</v>
      </c>
      <c r="O1578" t="s">
        <v>32</v>
      </c>
      <c r="P1578" t="s">
        <v>32</v>
      </c>
      <c r="Q1578">
        <v>1000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713</v>
      </c>
      <c r="AG1578">
        <v>0</v>
      </c>
      <c r="AH1578">
        <v>3</v>
      </c>
      <c r="AI1578">
        <v>-1</v>
      </c>
      <c r="AJ1578" t="s">
        <v>3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x14ac:dyDescent="0.25">
      <c r="A1579">
        <f>ROW(Source!A1494)</f>
        <v>1494</v>
      </c>
      <c r="B1579">
        <v>56497662</v>
      </c>
      <c r="C1579">
        <v>56497655</v>
      </c>
      <c r="D1579">
        <v>54873467</v>
      </c>
      <c r="E1579">
        <v>1079</v>
      </c>
      <c r="F1579">
        <v>1</v>
      </c>
      <c r="G1579">
        <v>1079</v>
      </c>
      <c r="H1579">
        <v>3</v>
      </c>
      <c r="I1579" t="s">
        <v>1027</v>
      </c>
      <c r="J1579" t="s">
        <v>3</v>
      </c>
      <c r="K1579" t="s">
        <v>1028</v>
      </c>
      <c r="L1579">
        <v>1354</v>
      </c>
      <c r="N1579">
        <v>1010</v>
      </c>
      <c r="O1579" t="s">
        <v>41</v>
      </c>
      <c r="P1579" t="s">
        <v>41</v>
      </c>
      <c r="Q1579">
        <v>1</v>
      </c>
      <c r="X1579">
        <v>100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713</v>
      </c>
      <c r="AG1579">
        <v>0</v>
      </c>
      <c r="AH1579">
        <v>3</v>
      </c>
      <c r="AI1579">
        <v>-1</v>
      </c>
      <c r="AJ1579" t="s">
        <v>3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x14ac:dyDescent="0.25">
      <c r="A1580">
        <f>ROW(Source!A1495)</f>
        <v>1495</v>
      </c>
      <c r="B1580">
        <v>56497656</v>
      </c>
      <c r="C1580">
        <v>56497655</v>
      </c>
      <c r="D1580">
        <v>54836958</v>
      </c>
      <c r="E1580">
        <v>1079</v>
      </c>
      <c r="F1580">
        <v>1</v>
      </c>
      <c r="G1580">
        <v>1079</v>
      </c>
      <c r="H1580">
        <v>1</v>
      </c>
      <c r="I1580" t="s">
        <v>738</v>
      </c>
      <c r="J1580" t="s">
        <v>3</v>
      </c>
      <c r="K1580" t="s">
        <v>739</v>
      </c>
      <c r="L1580">
        <v>1191</v>
      </c>
      <c r="N1580">
        <v>1013</v>
      </c>
      <c r="O1580" t="s">
        <v>740</v>
      </c>
      <c r="P1580" t="s">
        <v>740</v>
      </c>
      <c r="Q1580">
        <v>1</v>
      </c>
      <c r="X1580">
        <v>174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1</v>
      </c>
      <c r="AF1580" t="s">
        <v>714</v>
      </c>
      <c r="AG1580">
        <v>153.12000000000003</v>
      </c>
      <c r="AH1580">
        <v>2</v>
      </c>
      <c r="AI1580">
        <v>56497656</v>
      </c>
      <c r="AJ1580">
        <v>1640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x14ac:dyDescent="0.25">
      <c r="A1581">
        <f>ROW(Source!A1495)</f>
        <v>1495</v>
      </c>
      <c r="B1581">
        <v>56497657</v>
      </c>
      <c r="C1581">
        <v>56497655</v>
      </c>
      <c r="D1581">
        <v>54933982</v>
      </c>
      <c r="E1581">
        <v>1</v>
      </c>
      <c r="F1581">
        <v>1</v>
      </c>
      <c r="G1581">
        <v>1079</v>
      </c>
      <c r="H1581">
        <v>2</v>
      </c>
      <c r="I1581" t="s">
        <v>963</v>
      </c>
      <c r="J1581" t="s">
        <v>964</v>
      </c>
      <c r="K1581" t="s">
        <v>965</v>
      </c>
      <c r="L1581">
        <v>1368</v>
      </c>
      <c r="N1581">
        <v>1011</v>
      </c>
      <c r="O1581" t="s">
        <v>744</v>
      </c>
      <c r="P1581" t="s">
        <v>744</v>
      </c>
      <c r="Q1581">
        <v>1</v>
      </c>
      <c r="X1581">
        <v>12.75</v>
      </c>
      <c r="Y1581">
        <v>0</v>
      </c>
      <c r="Z1581">
        <v>3.18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 t="s">
        <v>714</v>
      </c>
      <c r="AG1581">
        <v>11.220000000000002</v>
      </c>
      <c r="AH1581">
        <v>2</v>
      </c>
      <c r="AI1581">
        <v>56497657</v>
      </c>
      <c r="AJ1581">
        <v>1641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x14ac:dyDescent="0.25">
      <c r="A1582">
        <f>ROW(Source!A1495)</f>
        <v>1495</v>
      </c>
      <c r="B1582">
        <v>56497658</v>
      </c>
      <c r="C1582">
        <v>56497655</v>
      </c>
      <c r="D1582">
        <v>54934284</v>
      </c>
      <c r="E1582">
        <v>1</v>
      </c>
      <c r="F1582">
        <v>1</v>
      </c>
      <c r="G1582">
        <v>1079</v>
      </c>
      <c r="H1582">
        <v>2</v>
      </c>
      <c r="I1582" t="s">
        <v>741</v>
      </c>
      <c r="J1582" t="s">
        <v>742</v>
      </c>
      <c r="K1582" t="s">
        <v>743</v>
      </c>
      <c r="L1582">
        <v>1368</v>
      </c>
      <c r="N1582">
        <v>1011</v>
      </c>
      <c r="O1582" t="s">
        <v>744</v>
      </c>
      <c r="P1582" t="s">
        <v>744</v>
      </c>
      <c r="Q1582">
        <v>1</v>
      </c>
      <c r="X1582">
        <v>0.73</v>
      </c>
      <c r="Y1582">
        <v>0</v>
      </c>
      <c r="Z1582">
        <v>83.1</v>
      </c>
      <c r="AA1582">
        <v>12.62</v>
      </c>
      <c r="AB1582">
        <v>0</v>
      </c>
      <c r="AC1582">
        <v>0</v>
      </c>
      <c r="AD1582">
        <v>1</v>
      </c>
      <c r="AE1582">
        <v>0</v>
      </c>
      <c r="AF1582" t="s">
        <v>714</v>
      </c>
      <c r="AG1582">
        <v>0.64239999999999997</v>
      </c>
      <c r="AH1582">
        <v>2</v>
      </c>
      <c r="AI1582">
        <v>56497658</v>
      </c>
      <c r="AJ1582">
        <v>1642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5">
      <c r="A1583">
        <f>ROW(Source!A1495)</f>
        <v>1495</v>
      </c>
      <c r="B1583">
        <v>56497659</v>
      </c>
      <c r="C1583">
        <v>56497655</v>
      </c>
      <c r="D1583">
        <v>54903374</v>
      </c>
      <c r="E1583">
        <v>1</v>
      </c>
      <c r="F1583">
        <v>1</v>
      </c>
      <c r="G1583">
        <v>1079</v>
      </c>
      <c r="H1583">
        <v>3</v>
      </c>
      <c r="I1583" t="s">
        <v>779</v>
      </c>
      <c r="J1583" t="s">
        <v>780</v>
      </c>
      <c r="K1583" t="s">
        <v>781</v>
      </c>
      <c r="L1583">
        <v>1348</v>
      </c>
      <c r="N1583">
        <v>1009</v>
      </c>
      <c r="O1583" t="s">
        <v>32</v>
      </c>
      <c r="P1583" t="s">
        <v>32</v>
      </c>
      <c r="Q1583">
        <v>1000</v>
      </c>
      <c r="X1583">
        <v>0.03</v>
      </c>
      <c r="Y1583">
        <v>7185.82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 t="s">
        <v>713</v>
      </c>
      <c r="AG1583">
        <v>0</v>
      </c>
      <c r="AH1583">
        <v>2</v>
      </c>
      <c r="AI1583">
        <v>56497659</v>
      </c>
      <c r="AJ1583">
        <v>1643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5">
      <c r="A1584">
        <f>ROW(Source!A1495)</f>
        <v>1495</v>
      </c>
      <c r="B1584">
        <v>56497660</v>
      </c>
      <c r="C1584">
        <v>56497655</v>
      </c>
      <c r="D1584">
        <v>54909703</v>
      </c>
      <c r="E1584">
        <v>1</v>
      </c>
      <c r="F1584">
        <v>1</v>
      </c>
      <c r="G1584">
        <v>1079</v>
      </c>
      <c r="H1584">
        <v>3</v>
      </c>
      <c r="I1584" t="s">
        <v>910</v>
      </c>
      <c r="J1584" t="s">
        <v>911</v>
      </c>
      <c r="K1584" t="s">
        <v>912</v>
      </c>
      <c r="L1584">
        <v>1339</v>
      </c>
      <c r="N1584">
        <v>1007</v>
      </c>
      <c r="O1584" t="s">
        <v>158</v>
      </c>
      <c r="P1584" t="s">
        <v>158</v>
      </c>
      <c r="Q1584">
        <v>1</v>
      </c>
      <c r="X1584">
        <v>4.28</v>
      </c>
      <c r="Y1584">
        <v>439.5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 t="s">
        <v>713</v>
      </c>
      <c r="AG1584">
        <v>0</v>
      </c>
      <c r="AH1584">
        <v>2</v>
      </c>
      <c r="AI1584">
        <v>56497660</v>
      </c>
      <c r="AJ1584">
        <v>1644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5">
      <c r="A1585">
        <f>ROW(Source!A1495)</f>
        <v>1495</v>
      </c>
      <c r="B1585">
        <v>56497661</v>
      </c>
      <c r="C1585">
        <v>56497655</v>
      </c>
      <c r="D1585">
        <v>54867033</v>
      </c>
      <c r="E1585">
        <v>1079</v>
      </c>
      <c r="F1585">
        <v>1</v>
      </c>
      <c r="G1585">
        <v>1079</v>
      </c>
      <c r="H1585">
        <v>3</v>
      </c>
      <c r="I1585" t="s">
        <v>1025</v>
      </c>
      <c r="J1585" t="s">
        <v>3</v>
      </c>
      <c r="K1585" t="s">
        <v>1026</v>
      </c>
      <c r="L1585">
        <v>1348</v>
      </c>
      <c r="N1585">
        <v>1009</v>
      </c>
      <c r="O1585" t="s">
        <v>32</v>
      </c>
      <c r="P1585" t="s">
        <v>32</v>
      </c>
      <c r="Q1585">
        <v>1000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713</v>
      </c>
      <c r="AG1585">
        <v>0</v>
      </c>
      <c r="AH1585">
        <v>3</v>
      </c>
      <c r="AI1585">
        <v>-1</v>
      </c>
      <c r="AJ1585" t="s">
        <v>3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x14ac:dyDescent="0.25">
      <c r="A1586">
        <f>ROW(Source!A1495)</f>
        <v>1495</v>
      </c>
      <c r="B1586">
        <v>56497662</v>
      </c>
      <c r="C1586">
        <v>56497655</v>
      </c>
      <c r="D1586">
        <v>54873467</v>
      </c>
      <c r="E1586">
        <v>1079</v>
      </c>
      <c r="F1586">
        <v>1</v>
      </c>
      <c r="G1586">
        <v>1079</v>
      </c>
      <c r="H1586">
        <v>3</v>
      </c>
      <c r="I1586" t="s">
        <v>1027</v>
      </c>
      <c r="J1586" t="s">
        <v>3</v>
      </c>
      <c r="K1586" t="s">
        <v>1028</v>
      </c>
      <c r="L1586">
        <v>1354</v>
      </c>
      <c r="N1586">
        <v>1010</v>
      </c>
      <c r="O1586" t="s">
        <v>41</v>
      </c>
      <c r="P1586" t="s">
        <v>41</v>
      </c>
      <c r="Q1586">
        <v>1</v>
      </c>
      <c r="X1586">
        <v>100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713</v>
      </c>
      <c r="AG1586">
        <v>0</v>
      </c>
      <c r="AH1586">
        <v>3</v>
      </c>
      <c r="AI1586">
        <v>-1</v>
      </c>
      <c r="AJ1586" t="s">
        <v>3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473</v>
      </c>
      <c r="B1">
        <v>1</v>
      </c>
      <c r="C1" t="s">
        <v>3</v>
      </c>
      <c r="D1" t="s">
        <v>3</v>
      </c>
      <c r="E1" t="s">
        <v>1029</v>
      </c>
      <c r="F1" t="s">
        <v>1029</v>
      </c>
      <c r="G1" t="s">
        <v>1030</v>
      </c>
      <c r="H1" t="s">
        <v>3</v>
      </c>
      <c r="I1" t="s">
        <v>1030</v>
      </c>
      <c r="J1" t="s">
        <v>1029</v>
      </c>
      <c r="K1" t="s">
        <v>3</v>
      </c>
      <c r="L1" t="s">
        <v>3</v>
      </c>
      <c r="M1" t="s">
        <v>3</v>
      </c>
      <c r="N1" t="s">
        <v>3</v>
      </c>
      <c r="O1" t="s">
        <v>1029</v>
      </c>
      <c r="P1" t="s">
        <v>3</v>
      </c>
      <c r="Q1" t="s">
        <v>3</v>
      </c>
      <c r="R1" t="s">
        <v>3</v>
      </c>
      <c r="S1" t="s">
        <v>1031</v>
      </c>
      <c r="T1" t="s">
        <v>3</v>
      </c>
    </row>
    <row r="2" spans="1:21" x14ac:dyDescent="0.25">
      <c r="A2">
        <v>473</v>
      </c>
      <c r="B2">
        <v>1</v>
      </c>
      <c r="C2" t="s">
        <v>3</v>
      </c>
      <c r="D2" t="s">
        <v>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3</v>
      </c>
      <c r="O2" t="s">
        <v>24</v>
      </c>
      <c r="P2" t="s">
        <v>3</v>
      </c>
      <c r="Q2" t="s">
        <v>3</v>
      </c>
      <c r="R2" t="s">
        <v>3</v>
      </c>
      <c r="S2" t="s">
        <v>1032</v>
      </c>
      <c r="T2" t="s">
        <v>1039</v>
      </c>
      <c r="U2" t="s">
        <v>1033</v>
      </c>
    </row>
    <row r="3" spans="1:21" x14ac:dyDescent="0.25">
      <c r="A3">
        <v>474</v>
      </c>
      <c r="B3">
        <v>1</v>
      </c>
      <c r="C3" t="s">
        <v>3</v>
      </c>
      <c r="D3" t="s">
        <v>3</v>
      </c>
      <c r="E3" t="s">
        <v>1029</v>
      </c>
      <c r="F3" t="s">
        <v>1029</v>
      </c>
      <c r="G3" t="s">
        <v>1030</v>
      </c>
      <c r="H3" t="s">
        <v>3</v>
      </c>
      <c r="I3" t="s">
        <v>1030</v>
      </c>
      <c r="J3" t="s">
        <v>1029</v>
      </c>
      <c r="K3" t="s">
        <v>3</v>
      </c>
      <c r="L3" t="s">
        <v>3</v>
      </c>
      <c r="M3" t="s">
        <v>3</v>
      </c>
      <c r="N3" t="s">
        <v>3</v>
      </c>
      <c r="O3" t="s">
        <v>1029</v>
      </c>
      <c r="P3" t="s">
        <v>3</v>
      </c>
      <c r="Q3" t="s">
        <v>3</v>
      </c>
      <c r="R3" t="s">
        <v>3</v>
      </c>
      <c r="S3" t="s">
        <v>1031</v>
      </c>
      <c r="T3" t="s">
        <v>3</v>
      </c>
    </row>
    <row r="4" spans="1:21" x14ac:dyDescent="0.25">
      <c r="A4">
        <v>474</v>
      </c>
      <c r="B4">
        <v>1</v>
      </c>
      <c r="C4" t="s">
        <v>3</v>
      </c>
      <c r="D4" t="s">
        <v>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3</v>
      </c>
      <c r="O4" t="s">
        <v>24</v>
      </c>
      <c r="P4" t="s">
        <v>3</v>
      </c>
      <c r="Q4" t="s">
        <v>3</v>
      </c>
      <c r="R4" t="s">
        <v>3</v>
      </c>
      <c r="S4" t="s">
        <v>1032</v>
      </c>
      <c r="T4" t="s">
        <v>1039</v>
      </c>
      <c r="U4" t="s">
        <v>1033</v>
      </c>
    </row>
    <row r="5" spans="1:21" x14ac:dyDescent="0.25">
      <c r="A5">
        <v>479</v>
      </c>
      <c r="B5">
        <v>1</v>
      </c>
      <c r="C5" t="s">
        <v>3</v>
      </c>
      <c r="D5" t="s">
        <v>3</v>
      </c>
      <c r="E5" t="s">
        <v>1029</v>
      </c>
      <c r="F5" t="s">
        <v>1029</v>
      </c>
      <c r="G5" t="s">
        <v>1030</v>
      </c>
      <c r="H5" t="s">
        <v>3</v>
      </c>
      <c r="I5" t="s">
        <v>1030</v>
      </c>
      <c r="J5" t="s">
        <v>1029</v>
      </c>
      <c r="K5" t="s">
        <v>3</v>
      </c>
      <c r="L5" t="s">
        <v>3</v>
      </c>
      <c r="M5" t="s">
        <v>3</v>
      </c>
      <c r="N5" t="s">
        <v>3</v>
      </c>
      <c r="O5" t="s">
        <v>1029</v>
      </c>
      <c r="P5" t="s">
        <v>3</v>
      </c>
      <c r="Q5" t="s">
        <v>3</v>
      </c>
      <c r="R5" t="s">
        <v>3</v>
      </c>
      <c r="S5" t="s">
        <v>1031</v>
      </c>
      <c r="T5" t="s">
        <v>3</v>
      </c>
    </row>
    <row r="6" spans="1:21" x14ac:dyDescent="0.25">
      <c r="A6">
        <v>479</v>
      </c>
      <c r="B6">
        <v>1</v>
      </c>
      <c r="C6" t="s">
        <v>3</v>
      </c>
      <c r="D6" t="s">
        <v>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3</v>
      </c>
      <c r="O6" t="s">
        <v>24</v>
      </c>
      <c r="P6" t="s">
        <v>3</v>
      </c>
      <c r="Q6" t="s">
        <v>3</v>
      </c>
      <c r="R6" t="s">
        <v>3</v>
      </c>
      <c r="S6" t="s">
        <v>1032</v>
      </c>
      <c r="T6" t="s">
        <v>1039</v>
      </c>
      <c r="U6" t="s">
        <v>1033</v>
      </c>
    </row>
    <row r="7" spans="1:21" x14ac:dyDescent="0.25">
      <c r="A7">
        <v>480</v>
      </c>
      <c r="B7">
        <v>1</v>
      </c>
      <c r="C7" t="s">
        <v>3</v>
      </c>
      <c r="D7" t="s">
        <v>3</v>
      </c>
      <c r="E7" t="s">
        <v>1029</v>
      </c>
      <c r="F7" t="s">
        <v>1029</v>
      </c>
      <c r="G7" t="s">
        <v>1030</v>
      </c>
      <c r="H7" t="s">
        <v>3</v>
      </c>
      <c r="I7" t="s">
        <v>1030</v>
      </c>
      <c r="J7" t="s">
        <v>1029</v>
      </c>
      <c r="K7" t="s">
        <v>3</v>
      </c>
      <c r="L7" t="s">
        <v>3</v>
      </c>
      <c r="M7" t="s">
        <v>3</v>
      </c>
      <c r="N7" t="s">
        <v>3</v>
      </c>
      <c r="O7" t="s">
        <v>1029</v>
      </c>
      <c r="P7" t="s">
        <v>3</v>
      </c>
      <c r="Q7" t="s">
        <v>3</v>
      </c>
      <c r="R7" t="s">
        <v>3</v>
      </c>
      <c r="S7" t="s">
        <v>1031</v>
      </c>
      <c r="T7" t="s">
        <v>3</v>
      </c>
    </row>
    <row r="8" spans="1:21" x14ac:dyDescent="0.25">
      <c r="A8">
        <v>480</v>
      </c>
      <c r="B8">
        <v>1</v>
      </c>
      <c r="C8" t="s">
        <v>3</v>
      </c>
      <c r="D8" t="s">
        <v>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3</v>
      </c>
      <c r="O8" t="s">
        <v>24</v>
      </c>
      <c r="P8" t="s">
        <v>3</v>
      </c>
      <c r="Q8" t="s">
        <v>3</v>
      </c>
      <c r="R8" t="s">
        <v>3</v>
      </c>
      <c r="S8" t="s">
        <v>1032</v>
      </c>
      <c r="T8" t="s">
        <v>1039</v>
      </c>
      <c r="U8" t="s">
        <v>1033</v>
      </c>
    </row>
    <row r="9" spans="1:21" x14ac:dyDescent="0.25">
      <c r="A9">
        <v>797</v>
      </c>
      <c r="B9">
        <v>1</v>
      </c>
      <c r="C9" t="s">
        <v>3</v>
      </c>
      <c r="D9" t="s">
        <v>3</v>
      </c>
      <c r="E9" t="s">
        <v>1034</v>
      </c>
      <c r="F9" t="s">
        <v>1034</v>
      </c>
      <c r="G9" t="s">
        <v>1035</v>
      </c>
      <c r="H9" t="s">
        <v>3</v>
      </c>
      <c r="I9" t="s">
        <v>1035</v>
      </c>
      <c r="J9" t="s">
        <v>1034</v>
      </c>
      <c r="K9" t="s">
        <v>3</v>
      </c>
      <c r="L9" t="s">
        <v>3</v>
      </c>
      <c r="M9" t="s">
        <v>3</v>
      </c>
      <c r="N9" t="s">
        <v>3</v>
      </c>
      <c r="O9" t="s">
        <v>1034</v>
      </c>
      <c r="P9" t="s">
        <v>3</v>
      </c>
      <c r="Q9" t="s">
        <v>3</v>
      </c>
      <c r="R9" t="s">
        <v>3</v>
      </c>
      <c r="S9" t="s">
        <v>1031</v>
      </c>
      <c r="T9" t="s">
        <v>3</v>
      </c>
    </row>
    <row r="10" spans="1:21" x14ac:dyDescent="0.25">
      <c r="A10">
        <v>797</v>
      </c>
      <c r="B10">
        <v>1</v>
      </c>
      <c r="C10" t="s">
        <v>3</v>
      </c>
      <c r="D10" t="s">
        <v>3</v>
      </c>
      <c r="E10" t="s">
        <v>24</v>
      </c>
      <c r="F10" t="s">
        <v>24</v>
      </c>
      <c r="G10" t="s">
        <v>24</v>
      </c>
      <c r="H10" t="s">
        <v>3</v>
      </c>
      <c r="I10" t="s">
        <v>24</v>
      </c>
      <c r="J10" t="s">
        <v>24</v>
      </c>
      <c r="K10" t="s">
        <v>3</v>
      </c>
      <c r="L10" t="s">
        <v>3</v>
      </c>
      <c r="M10" t="s">
        <v>3</v>
      </c>
      <c r="N10" t="s">
        <v>3</v>
      </c>
      <c r="O10" t="s">
        <v>24</v>
      </c>
      <c r="P10" t="s">
        <v>3</v>
      </c>
      <c r="Q10" t="s">
        <v>3</v>
      </c>
      <c r="R10" t="s">
        <v>3</v>
      </c>
      <c r="S10" t="s">
        <v>1032</v>
      </c>
      <c r="T10" t="s">
        <v>1039</v>
      </c>
      <c r="U10" t="s">
        <v>1033</v>
      </c>
    </row>
    <row r="11" spans="1:21" x14ac:dyDescent="0.25">
      <c r="A11">
        <v>798</v>
      </c>
      <c r="B11">
        <v>1</v>
      </c>
      <c r="C11" t="s">
        <v>3</v>
      </c>
      <c r="D11" t="s">
        <v>3</v>
      </c>
      <c r="E11" t="s">
        <v>1034</v>
      </c>
      <c r="F11" t="s">
        <v>1034</v>
      </c>
      <c r="G11" t="s">
        <v>1035</v>
      </c>
      <c r="H11" t="s">
        <v>3</v>
      </c>
      <c r="I11" t="s">
        <v>1035</v>
      </c>
      <c r="J11" t="s">
        <v>1034</v>
      </c>
      <c r="K11" t="s">
        <v>3</v>
      </c>
      <c r="L11" t="s">
        <v>3</v>
      </c>
      <c r="M11" t="s">
        <v>3</v>
      </c>
      <c r="N11" t="s">
        <v>3</v>
      </c>
      <c r="O11" t="s">
        <v>1034</v>
      </c>
      <c r="P11" t="s">
        <v>3</v>
      </c>
      <c r="Q11" t="s">
        <v>3</v>
      </c>
      <c r="R11" t="s">
        <v>3</v>
      </c>
      <c r="S11" t="s">
        <v>1031</v>
      </c>
      <c r="T11" t="s">
        <v>3</v>
      </c>
    </row>
    <row r="12" spans="1:21" x14ac:dyDescent="0.25">
      <c r="A12">
        <v>798</v>
      </c>
      <c r="B12">
        <v>1</v>
      </c>
      <c r="C12" t="s">
        <v>3</v>
      </c>
      <c r="D12" t="s">
        <v>3</v>
      </c>
      <c r="E12" t="s">
        <v>24</v>
      </c>
      <c r="F12" t="s">
        <v>24</v>
      </c>
      <c r="G12" t="s">
        <v>24</v>
      </c>
      <c r="H12" t="s">
        <v>3</v>
      </c>
      <c r="I12" t="s">
        <v>24</v>
      </c>
      <c r="J12" t="s">
        <v>24</v>
      </c>
      <c r="K12" t="s">
        <v>3</v>
      </c>
      <c r="L12" t="s">
        <v>3</v>
      </c>
      <c r="M12" t="s">
        <v>3</v>
      </c>
      <c r="N12" t="s">
        <v>3</v>
      </c>
      <c r="O12" t="s">
        <v>24</v>
      </c>
      <c r="P12" t="s">
        <v>3</v>
      </c>
      <c r="Q12" t="s">
        <v>3</v>
      </c>
      <c r="R12" t="s">
        <v>3</v>
      </c>
      <c r="S12" t="s">
        <v>1032</v>
      </c>
      <c r="T12" t="s">
        <v>1039</v>
      </c>
      <c r="U12" t="s">
        <v>1033</v>
      </c>
    </row>
    <row r="13" spans="1:21" x14ac:dyDescent="0.25">
      <c r="A13">
        <v>993</v>
      </c>
      <c r="B13">
        <v>1</v>
      </c>
      <c r="C13" t="s">
        <v>3</v>
      </c>
      <c r="D13" t="s">
        <v>3</v>
      </c>
      <c r="E13" t="s">
        <v>1029</v>
      </c>
      <c r="F13" t="s">
        <v>1029</v>
      </c>
      <c r="G13" t="s">
        <v>1030</v>
      </c>
      <c r="H13" t="s">
        <v>3</v>
      </c>
      <c r="I13" t="s">
        <v>1030</v>
      </c>
      <c r="J13" t="s">
        <v>1029</v>
      </c>
      <c r="K13" t="s">
        <v>3</v>
      </c>
      <c r="L13" t="s">
        <v>3</v>
      </c>
      <c r="M13" t="s">
        <v>3</v>
      </c>
      <c r="N13" t="s">
        <v>3</v>
      </c>
      <c r="O13" t="s">
        <v>1029</v>
      </c>
      <c r="P13" t="s">
        <v>3</v>
      </c>
      <c r="Q13" t="s">
        <v>3</v>
      </c>
      <c r="R13" t="s">
        <v>3</v>
      </c>
      <c r="S13" t="s">
        <v>1031</v>
      </c>
      <c r="T13" t="s">
        <v>3</v>
      </c>
    </row>
    <row r="14" spans="1:21" x14ac:dyDescent="0.25">
      <c r="A14">
        <v>993</v>
      </c>
      <c r="B14">
        <v>1</v>
      </c>
      <c r="C14" t="s">
        <v>3</v>
      </c>
      <c r="D14" t="s">
        <v>3</v>
      </c>
      <c r="E14" t="s">
        <v>24</v>
      </c>
      <c r="F14" t="s">
        <v>24</v>
      </c>
      <c r="G14" t="s">
        <v>24</v>
      </c>
      <c r="H14" t="s">
        <v>3</v>
      </c>
      <c r="I14" t="s">
        <v>24</v>
      </c>
      <c r="J14" t="s">
        <v>24</v>
      </c>
      <c r="K14" t="s">
        <v>3</v>
      </c>
      <c r="L14" t="s">
        <v>3</v>
      </c>
      <c r="M14" t="s">
        <v>3</v>
      </c>
      <c r="N14" t="s">
        <v>3</v>
      </c>
      <c r="O14" t="s">
        <v>24</v>
      </c>
      <c r="P14" t="s">
        <v>3</v>
      </c>
      <c r="Q14" t="s">
        <v>3</v>
      </c>
      <c r="R14" t="s">
        <v>3</v>
      </c>
      <c r="S14" t="s">
        <v>1032</v>
      </c>
      <c r="T14" t="s">
        <v>1039</v>
      </c>
      <c r="U14" t="s">
        <v>1033</v>
      </c>
    </row>
    <row r="15" spans="1:21" x14ac:dyDescent="0.25">
      <c r="A15">
        <v>994</v>
      </c>
      <c r="B15">
        <v>1</v>
      </c>
      <c r="C15" t="s">
        <v>3</v>
      </c>
      <c r="D15" t="s">
        <v>3</v>
      </c>
      <c r="E15" t="s">
        <v>1029</v>
      </c>
      <c r="F15" t="s">
        <v>1029</v>
      </c>
      <c r="G15" t="s">
        <v>1030</v>
      </c>
      <c r="H15" t="s">
        <v>3</v>
      </c>
      <c r="I15" t="s">
        <v>1030</v>
      </c>
      <c r="J15" t="s">
        <v>1029</v>
      </c>
      <c r="K15" t="s">
        <v>3</v>
      </c>
      <c r="L15" t="s">
        <v>3</v>
      </c>
      <c r="M15" t="s">
        <v>3</v>
      </c>
      <c r="N15" t="s">
        <v>3</v>
      </c>
      <c r="O15" t="s">
        <v>1029</v>
      </c>
      <c r="P15" t="s">
        <v>3</v>
      </c>
      <c r="Q15" t="s">
        <v>3</v>
      </c>
      <c r="R15" t="s">
        <v>3</v>
      </c>
      <c r="S15" t="s">
        <v>1031</v>
      </c>
      <c r="T15" t="s">
        <v>3</v>
      </c>
    </row>
    <row r="16" spans="1:21" x14ac:dyDescent="0.25">
      <c r="A16">
        <v>994</v>
      </c>
      <c r="B16">
        <v>1</v>
      </c>
      <c r="C16" t="s">
        <v>3</v>
      </c>
      <c r="D16" t="s">
        <v>3</v>
      </c>
      <c r="E16" t="s">
        <v>24</v>
      </c>
      <c r="F16" t="s">
        <v>24</v>
      </c>
      <c r="G16" t="s">
        <v>24</v>
      </c>
      <c r="H16" t="s">
        <v>3</v>
      </c>
      <c r="I16" t="s">
        <v>24</v>
      </c>
      <c r="J16" t="s">
        <v>24</v>
      </c>
      <c r="K16" t="s">
        <v>3</v>
      </c>
      <c r="L16" t="s">
        <v>3</v>
      </c>
      <c r="M16" t="s">
        <v>3</v>
      </c>
      <c r="N16" t="s">
        <v>3</v>
      </c>
      <c r="O16" t="s">
        <v>24</v>
      </c>
      <c r="P16" t="s">
        <v>3</v>
      </c>
      <c r="Q16" t="s">
        <v>3</v>
      </c>
      <c r="R16" t="s">
        <v>3</v>
      </c>
      <c r="S16" t="s">
        <v>1032</v>
      </c>
      <c r="T16" t="s">
        <v>1039</v>
      </c>
      <c r="U16" t="s">
        <v>1033</v>
      </c>
    </row>
    <row r="17" spans="1:21" x14ac:dyDescent="0.25">
      <c r="A17">
        <v>1074</v>
      </c>
      <c r="B17">
        <v>1</v>
      </c>
      <c r="C17" t="s">
        <v>3</v>
      </c>
      <c r="D17" t="s">
        <v>3</v>
      </c>
      <c r="E17" t="s">
        <v>1029</v>
      </c>
      <c r="F17" t="s">
        <v>1029</v>
      </c>
      <c r="G17" t="s">
        <v>1030</v>
      </c>
      <c r="H17" t="s">
        <v>3</v>
      </c>
      <c r="I17" t="s">
        <v>1030</v>
      </c>
      <c r="J17" t="s">
        <v>1029</v>
      </c>
      <c r="K17" t="s">
        <v>3</v>
      </c>
      <c r="L17" t="s">
        <v>3</v>
      </c>
      <c r="M17" t="s">
        <v>3</v>
      </c>
      <c r="N17" t="s">
        <v>3</v>
      </c>
      <c r="O17" t="s">
        <v>1029</v>
      </c>
      <c r="P17" t="s">
        <v>3</v>
      </c>
      <c r="Q17" t="s">
        <v>3</v>
      </c>
      <c r="R17" t="s">
        <v>3</v>
      </c>
      <c r="S17" t="s">
        <v>1031</v>
      </c>
      <c r="T17" t="s">
        <v>3</v>
      </c>
    </row>
    <row r="18" spans="1:21" x14ac:dyDescent="0.25">
      <c r="A18">
        <v>1074</v>
      </c>
      <c r="B18">
        <v>1</v>
      </c>
      <c r="C18" t="s">
        <v>3</v>
      </c>
      <c r="D18" t="s">
        <v>3</v>
      </c>
      <c r="E18" t="s">
        <v>24</v>
      </c>
      <c r="F18" t="s">
        <v>24</v>
      </c>
      <c r="G18" t="s">
        <v>24</v>
      </c>
      <c r="H18" t="s">
        <v>3</v>
      </c>
      <c r="I18" t="s">
        <v>24</v>
      </c>
      <c r="J18" t="s">
        <v>24</v>
      </c>
      <c r="K18" t="s">
        <v>3</v>
      </c>
      <c r="L18" t="s">
        <v>3</v>
      </c>
      <c r="M18" t="s">
        <v>3</v>
      </c>
      <c r="N18" t="s">
        <v>3</v>
      </c>
      <c r="O18" t="s">
        <v>24</v>
      </c>
      <c r="P18" t="s">
        <v>3</v>
      </c>
      <c r="Q18" t="s">
        <v>3</v>
      </c>
      <c r="R18" t="s">
        <v>3</v>
      </c>
      <c r="S18" t="s">
        <v>1032</v>
      </c>
      <c r="T18" t="s">
        <v>1039</v>
      </c>
      <c r="U18" t="s">
        <v>1033</v>
      </c>
    </row>
    <row r="19" spans="1:21" x14ac:dyDescent="0.25">
      <c r="A19">
        <v>1075</v>
      </c>
      <c r="B19">
        <v>1</v>
      </c>
      <c r="C19" t="s">
        <v>3</v>
      </c>
      <c r="D19" t="s">
        <v>3</v>
      </c>
      <c r="E19" t="s">
        <v>1029</v>
      </c>
      <c r="F19" t="s">
        <v>1029</v>
      </c>
      <c r="G19" t="s">
        <v>1030</v>
      </c>
      <c r="H19" t="s">
        <v>3</v>
      </c>
      <c r="I19" t="s">
        <v>1030</v>
      </c>
      <c r="J19" t="s">
        <v>1029</v>
      </c>
      <c r="K19" t="s">
        <v>3</v>
      </c>
      <c r="L19" t="s">
        <v>3</v>
      </c>
      <c r="M19" t="s">
        <v>3</v>
      </c>
      <c r="N19" t="s">
        <v>3</v>
      </c>
      <c r="O19" t="s">
        <v>1029</v>
      </c>
      <c r="P19" t="s">
        <v>3</v>
      </c>
      <c r="Q19" t="s">
        <v>3</v>
      </c>
      <c r="R19" t="s">
        <v>3</v>
      </c>
      <c r="S19" t="s">
        <v>1031</v>
      </c>
      <c r="T19" t="s">
        <v>3</v>
      </c>
    </row>
    <row r="20" spans="1:21" x14ac:dyDescent="0.25">
      <c r="A20">
        <v>1075</v>
      </c>
      <c r="B20">
        <v>1</v>
      </c>
      <c r="C20" t="s">
        <v>3</v>
      </c>
      <c r="D20" t="s">
        <v>3</v>
      </c>
      <c r="E20" t="s">
        <v>24</v>
      </c>
      <c r="F20" t="s">
        <v>24</v>
      </c>
      <c r="G20" t="s">
        <v>24</v>
      </c>
      <c r="H20" t="s">
        <v>3</v>
      </c>
      <c r="I20" t="s">
        <v>24</v>
      </c>
      <c r="J20" t="s">
        <v>24</v>
      </c>
      <c r="K20" t="s">
        <v>3</v>
      </c>
      <c r="L20" t="s">
        <v>3</v>
      </c>
      <c r="M20" t="s">
        <v>3</v>
      </c>
      <c r="N20" t="s">
        <v>3</v>
      </c>
      <c r="O20" t="s">
        <v>24</v>
      </c>
      <c r="P20" t="s">
        <v>3</v>
      </c>
      <c r="Q20" t="s">
        <v>3</v>
      </c>
      <c r="R20" t="s">
        <v>3</v>
      </c>
      <c r="S20" t="s">
        <v>1032</v>
      </c>
      <c r="T20" t="s">
        <v>1039</v>
      </c>
      <c r="U20" t="s">
        <v>1033</v>
      </c>
    </row>
    <row r="21" spans="1:21" x14ac:dyDescent="0.25">
      <c r="A21">
        <v>1295</v>
      </c>
      <c r="B21">
        <v>1</v>
      </c>
      <c r="C21" t="s">
        <v>3</v>
      </c>
      <c r="D21" t="s">
        <v>3</v>
      </c>
      <c r="E21" t="s">
        <v>1029</v>
      </c>
      <c r="F21" t="s">
        <v>1029</v>
      </c>
      <c r="G21" t="s">
        <v>1030</v>
      </c>
      <c r="H21" t="s">
        <v>3</v>
      </c>
      <c r="I21" t="s">
        <v>1030</v>
      </c>
      <c r="J21" t="s">
        <v>1029</v>
      </c>
      <c r="K21" t="s">
        <v>3</v>
      </c>
      <c r="L21" t="s">
        <v>3</v>
      </c>
      <c r="M21" t="s">
        <v>3</v>
      </c>
      <c r="N21" t="s">
        <v>3</v>
      </c>
      <c r="O21" t="s">
        <v>1029</v>
      </c>
      <c r="P21" t="s">
        <v>3</v>
      </c>
      <c r="Q21" t="s">
        <v>3</v>
      </c>
      <c r="R21" t="s">
        <v>3</v>
      </c>
      <c r="S21" t="s">
        <v>1031</v>
      </c>
      <c r="T21" t="s">
        <v>3</v>
      </c>
    </row>
    <row r="22" spans="1:21" x14ac:dyDescent="0.25">
      <c r="A22">
        <v>1295</v>
      </c>
      <c r="B22">
        <v>1</v>
      </c>
      <c r="C22" t="s">
        <v>3</v>
      </c>
      <c r="D22" t="s">
        <v>3</v>
      </c>
      <c r="E22" t="s">
        <v>24</v>
      </c>
      <c r="F22" t="s">
        <v>24</v>
      </c>
      <c r="G22" t="s">
        <v>24</v>
      </c>
      <c r="H22" t="s">
        <v>3</v>
      </c>
      <c r="I22" t="s">
        <v>24</v>
      </c>
      <c r="J22" t="s">
        <v>24</v>
      </c>
      <c r="K22" t="s">
        <v>3</v>
      </c>
      <c r="L22" t="s">
        <v>3</v>
      </c>
      <c r="M22" t="s">
        <v>3</v>
      </c>
      <c r="N22" t="s">
        <v>3</v>
      </c>
      <c r="O22" t="s">
        <v>24</v>
      </c>
      <c r="P22" t="s">
        <v>3</v>
      </c>
      <c r="Q22" t="s">
        <v>3</v>
      </c>
      <c r="R22" t="s">
        <v>3</v>
      </c>
      <c r="S22" t="s">
        <v>1032</v>
      </c>
      <c r="T22" t="s">
        <v>1039</v>
      </c>
      <c r="U22" t="s">
        <v>1033</v>
      </c>
    </row>
    <row r="23" spans="1:21" x14ac:dyDescent="0.25">
      <c r="A23">
        <v>1296</v>
      </c>
      <c r="B23">
        <v>1</v>
      </c>
      <c r="C23" t="s">
        <v>3</v>
      </c>
      <c r="D23" t="s">
        <v>3</v>
      </c>
      <c r="E23" t="s">
        <v>1029</v>
      </c>
      <c r="F23" t="s">
        <v>1029</v>
      </c>
      <c r="G23" t="s">
        <v>1030</v>
      </c>
      <c r="H23" t="s">
        <v>3</v>
      </c>
      <c r="I23" t="s">
        <v>1030</v>
      </c>
      <c r="J23" t="s">
        <v>1029</v>
      </c>
      <c r="K23" t="s">
        <v>3</v>
      </c>
      <c r="L23" t="s">
        <v>3</v>
      </c>
      <c r="M23" t="s">
        <v>3</v>
      </c>
      <c r="N23" t="s">
        <v>3</v>
      </c>
      <c r="O23" t="s">
        <v>1029</v>
      </c>
      <c r="P23" t="s">
        <v>3</v>
      </c>
      <c r="Q23" t="s">
        <v>3</v>
      </c>
      <c r="R23" t="s">
        <v>3</v>
      </c>
      <c r="S23" t="s">
        <v>1031</v>
      </c>
      <c r="T23" t="s">
        <v>3</v>
      </c>
    </row>
    <row r="24" spans="1:21" x14ac:dyDescent="0.25">
      <c r="A24">
        <v>1296</v>
      </c>
      <c r="B24">
        <v>1</v>
      </c>
      <c r="C24" t="s">
        <v>3</v>
      </c>
      <c r="D24" t="s">
        <v>3</v>
      </c>
      <c r="E24" t="s">
        <v>24</v>
      </c>
      <c r="F24" t="s">
        <v>24</v>
      </c>
      <c r="G24" t="s">
        <v>24</v>
      </c>
      <c r="H24" t="s">
        <v>3</v>
      </c>
      <c r="I24" t="s">
        <v>24</v>
      </c>
      <c r="J24" t="s">
        <v>24</v>
      </c>
      <c r="K24" t="s">
        <v>3</v>
      </c>
      <c r="L24" t="s">
        <v>3</v>
      </c>
      <c r="M24" t="s">
        <v>3</v>
      </c>
      <c r="N24" t="s">
        <v>3</v>
      </c>
      <c r="O24" t="s">
        <v>24</v>
      </c>
      <c r="P24" t="s">
        <v>3</v>
      </c>
      <c r="Q24" t="s">
        <v>3</v>
      </c>
      <c r="R24" t="s">
        <v>3</v>
      </c>
      <c r="S24" t="s">
        <v>1032</v>
      </c>
      <c r="T24" t="s">
        <v>1039</v>
      </c>
      <c r="U24" t="s">
        <v>1033</v>
      </c>
    </row>
    <row r="25" spans="1:21" x14ac:dyDescent="0.25">
      <c r="A25">
        <v>1494</v>
      </c>
      <c r="B25">
        <v>1</v>
      </c>
      <c r="C25" t="s">
        <v>3</v>
      </c>
      <c r="D25" t="s">
        <v>713</v>
      </c>
      <c r="E25" t="s">
        <v>1036</v>
      </c>
      <c r="F25" t="s">
        <v>1036</v>
      </c>
      <c r="G25" t="s">
        <v>1036</v>
      </c>
      <c r="H25" t="s">
        <v>3</v>
      </c>
      <c r="I25" t="s">
        <v>1036</v>
      </c>
      <c r="J25" t="s">
        <v>1036</v>
      </c>
      <c r="K25" t="s">
        <v>3</v>
      </c>
      <c r="L25" t="s">
        <v>3</v>
      </c>
      <c r="M25" t="s">
        <v>3</v>
      </c>
      <c r="N25" t="s">
        <v>3</v>
      </c>
      <c r="O25" t="s">
        <v>1036</v>
      </c>
      <c r="P25" t="s">
        <v>3</v>
      </c>
      <c r="Q25" t="s">
        <v>3</v>
      </c>
      <c r="R25" t="s">
        <v>3</v>
      </c>
      <c r="S25" t="s">
        <v>1037</v>
      </c>
      <c r="T25" t="s">
        <v>3</v>
      </c>
    </row>
    <row r="26" spans="1:21" x14ac:dyDescent="0.25">
      <c r="A26">
        <v>1494</v>
      </c>
      <c r="B26">
        <v>1</v>
      </c>
      <c r="C26" t="s">
        <v>3</v>
      </c>
      <c r="D26" t="s">
        <v>3</v>
      </c>
      <c r="E26" t="s">
        <v>24</v>
      </c>
      <c r="F26" t="s">
        <v>24</v>
      </c>
      <c r="G26" t="s">
        <v>24</v>
      </c>
      <c r="H26" t="s">
        <v>3</v>
      </c>
      <c r="I26" t="s">
        <v>24</v>
      </c>
      <c r="J26" t="s">
        <v>24</v>
      </c>
      <c r="K26" t="s">
        <v>3</v>
      </c>
      <c r="L26" t="s">
        <v>3</v>
      </c>
      <c r="M26" t="s">
        <v>3</v>
      </c>
      <c r="N26" t="s">
        <v>3</v>
      </c>
      <c r="O26" t="s">
        <v>24</v>
      </c>
      <c r="P26" t="s">
        <v>3</v>
      </c>
      <c r="Q26" t="s">
        <v>3</v>
      </c>
      <c r="R26" t="s">
        <v>3</v>
      </c>
      <c r="S26" t="s">
        <v>1032</v>
      </c>
      <c r="T26" t="s">
        <v>1039</v>
      </c>
      <c r="U26" t="s">
        <v>1033</v>
      </c>
    </row>
    <row r="27" spans="1:21" x14ac:dyDescent="0.25">
      <c r="A27">
        <v>1495</v>
      </c>
      <c r="B27">
        <v>1</v>
      </c>
      <c r="C27" t="s">
        <v>3</v>
      </c>
      <c r="D27" t="s">
        <v>713</v>
      </c>
      <c r="E27" t="s">
        <v>1036</v>
      </c>
      <c r="F27" t="s">
        <v>1036</v>
      </c>
      <c r="G27" t="s">
        <v>1036</v>
      </c>
      <c r="H27" t="s">
        <v>3</v>
      </c>
      <c r="I27" t="s">
        <v>1036</v>
      </c>
      <c r="J27" t="s">
        <v>1036</v>
      </c>
      <c r="K27" t="s">
        <v>3</v>
      </c>
      <c r="L27" t="s">
        <v>3</v>
      </c>
      <c r="M27" t="s">
        <v>3</v>
      </c>
      <c r="N27" t="s">
        <v>3</v>
      </c>
      <c r="O27" t="s">
        <v>1036</v>
      </c>
      <c r="P27" t="s">
        <v>3</v>
      </c>
      <c r="Q27" t="s">
        <v>3</v>
      </c>
      <c r="R27" t="s">
        <v>3</v>
      </c>
      <c r="S27" t="s">
        <v>1037</v>
      </c>
      <c r="T27" t="s">
        <v>3</v>
      </c>
    </row>
    <row r="28" spans="1:21" x14ac:dyDescent="0.25">
      <c r="A28">
        <v>1495</v>
      </c>
      <c r="B28">
        <v>1</v>
      </c>
      <c r="C28" t="s">
        <v>3</v>
      </c>
      <c r="D28" t="s">
        <v>3</v>
      </c>
      <c r="E28" t="s">
        <v>24</v>
      </c>
      <c r="F28" t="s">
        <v>24</v>
      </c>
      <c r="G28" t="s">
        <v>24</v>
      </c>
      <c r="H28" t="s">
        <v>3</v>
      </c>
      <c r="I28" t="s">
        <v>24</v>
      </c>
      <c r="J28" t="s">
        <v>24</v>
      </c>
      <c r="K28" t="s">
        <v>3</v>
      </c>
      <c r="L28" t="s">
        <v>3</v>
      </c>
      <c r="M28" t="s">
        <v>3</v>
      </c>
      <c r="N28" t="s">
        <v>3</v>
      </c>
      <c r="O28" t="s">
        <v>24</v>
      </c>
      <c r="P28" t="s">
        <v>3</v>
      </c>
      <c r="Q28" t="s">
        <v>3</v>
      </c>
      <c r="R28" t="s">
        <v>3</v>
      </c>
      <c r="S28" t="s">
        <v>1032</v>
      </c>
      <c r="T28" t="s">
        <v>1039</v>
      </c>
      <c r="U28" t="s">
        <v>1033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12" spans="1:103" x14ac:dyDescent="0.25">
      <c r="F12" t="str">
        <f>Source!F12</f>
        <v>02-01-02</v>
      </c>
      <c r="G12" t="str">
        <f>Source!G12</f>
        <v>02-01-02 Конструктивные решения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02-01-02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'02-01-02'!Заголовки_для_печати</vt:lpstr>
      <vt:lpstr>'Ведомость объемов работ'!Заголовки_для_печати</vt:lpstr>
      <vt:lpstr>'02-01-02'!Область_печати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Лукьянова Анна Леонидовна</dc:creator>
  <cp:lastModifiedBy>Кузьмичева Наталья Викторовна</cp:lastModifiedBy>
  <cp:lastPrinted>2025-11-28T08:45:51Z</cp:lastPrinted>
  <dcterms:created xsi:type="dcterms:W3CDTF">2025-11-28T08:44:17Z</dcterms:created>
  <dcterms:modified xsi:type="dcterms:W3CDTF">2026-02-12T08:01:55Z</dcterms:modified>
</cp:coreProperties>
</file>